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1.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4.xml"/>
  <Override ContentType="application/vnd.openxmlformats-officedocument.drawingml.chart+xml" PartName="/xl/charts/chart9.xml"/>
  <Override ContentType="application/vnd.openxmlformats-officedocument.drawingml.chart+xml" PartName="/xl/charts/chart12.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ad me" sheetId="1" r:id="rId5"/>
    <sheet state="visible" name="Decision tree" sheetId="2" r:id="rId6"/>
    <sheet state="visible" name="Import data" sheetId="3" r:id="rId7"/>
    <sheet state="visible" name="Supplier Emission" sheetId="4" r:id="rId8"/>
    <sheet state="visible" name="Results Overview" sheetId="5" r:id="rId9"/>
    <sheet state="visible" name="GHG emissions calculations" sheetId="6" r:id="rId10"/>
    <sheet state="hidden" name="Graphic construction" sheetId="7" r:id="rId11"/>
    <sheet state="visible" name="Emission Factors" sheetId="8" r:id="rId12"/>
    <sheet state="visible" name="Conversion" sheetId="9" r:id="rId13"/>
    <sheet state="visible" name="Lists" sheetId="10" r:id="rId14"/>
  </sheets>
  <definedNames>
    <definedName localSheetId="8" name="NPRG">#REF!</definedName>
    <definedName name="NMRMSB">Lists!$AA$25:$AA$157</definedName>
    <definedName name="EmployeeList">#REF!</definedName>
    <definedName name="EAEEMB">Lists!$X$25:$X$38</definedName>
    <definedName name="MMMCSB">Lists!$S$25:$S$157</definedName>
    <definedName name="NMRMMB">Lists!$AB$25:$AB$367</definedName>
    <definedName name="BAIPMB">Lists!$AV$25:$AV$66</definedName>
    <definedName name="PSACSB">Lists!$AE$25:$AE$91</definedName>
    <definedName name="MAASCSB">Lists!$O$25:$O$66</definedName>
    <definedName name="riskmatrix">#REF!</definedName>
    <definedName name="MAASCMB">Lists!$P$25:$P$409</definedName>
    <definedName name="GGACMB">Lists!$AD$25</definedName>
    <definedName name="MCAM">Lists!$F$9:$F$11</definedName>
    <definedName name="Impact">#REF!</definedName>
    <definedName localSheetId="3" name="NPRG">#REF!</definedName>
    <definedName name="CategoryList">#REF!</definedName>
    <definedName name="AASC">Lists!$E$9:$E$10</definedName>
    <definedName name="RDATSMB">Lists!$AP$25</definedName>
    <definedName name="TSAISMB">Lists!$AK$25:$AK$31</definedName>
    <definedName name="probability">#REF!</definedName>
    <definedName name="GGACSB">Lists!$AC$25:$AC$81</definedName>
    <definedName name="MMMHSB">Lists!$AM$25:$AM$31</definedName>
    <definedName name="NMAASCMB">Lists!$R$25:$R$108</definedName>
    <definedName name="NMMCMB">Lists!$V$25:$V$241</definedName>
    <definedName name="IIIESB">Lists!$AW$25:$AW$130</definedName>
    <definedName name="MMMCMB">Lists!$T$25:$T$507</definedName>
    <definedName name="NMAASCSB">Lists!$Q$25:$Q$45</definedName>
    <definedName name="BAIPSB">Lists!$AU$25:$AU$74</definedName>
    <definedName name="Groups">Lists!$E$8:$H$8</definedName>
    <definedName name="MMMHMB">Lists!$AN$25:$AN$31</definedName>
    <definedName name="RRAOSB">Lists!$AQ$25:$AQ$45</definedName>
    <definedName name="MMMMSB">Lists!$AS$25:$AS$87</definedName>
    <definedName name="FFFFMB">Lists!$AZ$25:$AZ$38</definedName>
    <definedName name="IIIEMB">Lists!$AX$25</definedName>
    <definedName name="CAGO">Lists!$I$9:$I$12</definedName>
    <definedName name="ColumnTitle1">#REF!</definedName>
    <definedName name="EAEESB">Lists!$W$25:$W$152</definedName>
    <definedName name="RRAOMB">Lists!$AR$25</definedName>
    <definedName name="Type">#REF!</definedName>
    <definedName name="TEAIHMB">Lists!$BB$25:$BB$129</definedName>
    <definedName name="TSAISSB">Lists!$AK$25:$AK$38</definedName>
    <definedName name="TTTSSB">Lists!$AI$25:$AI$31</definedName>
    <definedName name="TTTSMB">Lists!$AJ$25</definedName>
    <definedName name="SERV">Lists!$H$9:$H$16</definedName>
    <definedName name="RDATSSB">Lists!$AO$25:$AO$31</definedName>
    <definedName name="NMMCSB">Lists!$U$25:$U$94</definedName>
    <definedName name="FSAIMB">Lists!$AH$25</definedName>
    <definedName name="FlagPercent">#REF!</definedName>
    <definedName name="FFFFSB">Lists!$AY$25:$AY$59</definedName>
    <definedName name="PSACMB">Lists!$AF$25</definedName>
    <definedName name="FSAISB">Lists!$AG$25:$AG$31</definedName>
    <definedName name="Display_Week">#REF!</definedName>
    <definedName name="MMRMSB">Lists!$Y$25:$Y$75</definedName>
    <definedName name="TEAIHSB">Lists!$BA$25:$BA$45</definedName>
    <definedName name="RAMA">Lists!$G$9:$G$11</definedName>
    <definedName name="Project_Start">#REF!</definedName>
    <definedName name="MMMMMB">Lists!$AT$25:$AT$38</definedName>
    <definedName name="ColumnTitle2">#REF!</definedName>
    <definedName name="MMRMMB">Lists!$Z$25:$Z$305</definedName>
    <definedName hidden="1" localSheetId="5" name="_xlnm._FilterDatabase">'GHG emissions calculations'!$E$6:$S$2666</definedName>
  </definedNames>
  <calcPr/>
</workbook>
</file>

<file path=xl/sharedStrings.xml><?xml version="1.0" encoding="utf-8"?>
<sst xmlns="http://schemas.openxmlformats.org/spreadsheetml/2006/main" count="11109" uniqueCount="3148">
  <si>
    <t>Aerospace Industry Tool for Calculating Scope 3 Emissions of Purchased Goods &amp; Services and Capital Goods</t>
  </si>
  <si>
    <t>Authors</t>
  </si>
  <si>
    <r>
      <rPr>
        <rFont val="Century Gothic"/>
        <color theme="1"/>
        <sz val="12.0"/>
      </rPr>
      <t xml:space="preserve">
</t>
    </r>
    <r>
      <rPr>
        <rFont val="Century Gothic"/>
        <b/>
        <color theme="1"/>
        <sz val="12.0"/>
      </rPr>
      <t>Accenture</t>
    </r>
    <r>
      <rPr>
        <rFont val="Century Gothic"/>
        <color theme="1"/>
        <sz val="12.0"/>
      </rPr>
      <t xml:space="preserve">: Adélaïde Pin, Alice Poletti and Thibaut Perchet 
</t>
    </r>
    <r>
      <rPr>
        <rFont val="Century Gothic"/>
        <b/>
        <color theme="1"/>
        <sz val="12.0"/>
      </rPr>
      <t>IAEG Work Group 3 - Greenhouse Gas Management and Reporting</t>
    </r>
    <r>
      <rPr>
        <rFont val="Century Gothic"/>
        <color theme="1"/>
        <sz val="12.0"/>
      </rPr>
      <t xml:space="preserve">: Audrey Uguen, Pedro Soares, Matthew Payne, Mau Nguyen, Guillaume Oberlaender, David Valo, Gilles Bacquet, Rebecca Bergkamp
 </t>
    </r>
  </si>
  <si>
    <t>Contact</t>
  </si>
  <si>
    <t>questions@iaeg.com</t>
  </si>
  <si>
    <t>Version</t>
  </si>
  <si>
    <t>Date</t>
  </si>
  <si>
    <t>24th July 2025</t>
  </si>
  <si>
    <t>Version control</t>
  </si>
  <si>
    <t>Updates</t>
  </si>
  <si>
    <t>Responsible</t>
  </si>
  <si>
    <t>1.0</t>
  </si>
  <si>
    <t>Initial IAEG approved release</t>
  </si>
  <si>
    <t>IAEG</t>
  </si>
  <si>
    <t>Annual update of currency conversion and inflation.  Improved instructions for adding new rows in Import Data. Correction of formula in Emission Factor EUR-USD conversion</t>
  </si>
  <si>
    <t>Emission Factor updates</t>
  </si>
  <si>
    <t>CCG</t>
  </si>
  <si>
    <t>Annual update of currency conversion and inflation.  Change of contact details</t>
  </si>
  <si>
    <t>Correction on Import data to Capital Goods drop down fields</t>
  </si>
  <si>
    <t>Emission Factor updates, creation of Supplier Emissions sheet and integration of supplier data and update of the GHG Emissions calculation sheet</t>
  </si>
  <si>
    <t>Accenture</t>
  </si>
  <si>
    <t>Correction of USD spend-based emissions factors currency conversion when working in Euros</t>
  </si>
  <si>
    <t>Correction of emission factors unit when working in Euros</t>
  </si>
  <si>
    <t>Objectives of this tool</t>
  </si>
  <si>
    <t>For the aerospace and defense industry, both “Purchase of Goods &amp; Services” and “Capital Goods” categories are among the most material Scope 3 categories.</t>
  </si>
  <si>
    <t xml:space="preserve">For that reason, a dedicated methodology was developed for assessing GHG emissions associated with PG&amp;S and CG, according to a number of requirements proposed by IAEG. </t>
  </si>
  <si>
    <t>This tool was designed to provide users with the ability to make a first assessment through a simple implementation of this methodology.</t>
  </si>
  <si>
    <t>Therefore Version 3 of this tool integrates basic functionalities that enables the user to run computations on their own impact emissions and suppliers ones.</t>
  </si>
  <si>
    <t xml:space="preserve">As such, it is not perfect and will need refinement in the future to better serve the needs of IAEG members. </t>
  </si>
  <si>
    <t>Content of the tool</t>
  </si>
  <si>
    <t>This tool is composed of numerous tabs.</t>
  </si>
  <si>
    <t xml:space="preserve">A color system is used to indicate the use of each of them. </t>
  </si>
  <si>
    <t>The color code is given below.</t>
  </si>
  <si>
    <r>
      <rPr>
        <rFont val="Century Gothic"/>
        <i/>
        <color theme="1"/>
        <sz val="12.0"/>
      </rPr>
      <t xml:space="preserve">Tab providing information to the user
</t>
    </r>
    <r>
      <rPr>
        <rFont val="Century Gothic"/>
        <b/>
        <i/>
        <color theme="1"/>
        <sz val="12.0"/>
      </rPr>
      <t>(cannot be modified)</t>
    </r>
  </si>
  <si>
    <r>
      <rPr>
        <rFont val="Century Gothic"/>
        <i/>
        <color theme="1"/>
        <sz val="12.0"/>
      </rPr>
      <t xml:space="preserve">Tab with user's inputs needed
</t>
    </r>
    <r>
      <rPr>
        <rFont val="Century Gothic"/>
        <b/>
        <i/>
        <color theme="1"/>
        <sz val="12.0"/>
      </rPr>
      <t>(can be modified)</t>
    </r>
  </si>
  <si>
    <r>
      <rPr>
        <rFont val="Century Gothic"/>
        <i/>
        <color theme="1"/>
        <sz val="12.0"/>
      </rPr>
      <t xml:space="preserve">Tab where some calculations are performed
</t>
    </r>
    <r>
      <rPr>
        <rFont val="Century Gothic"/>
        <b/>
        <i/>
        <color theme="1"/>
        <sz val="12.0"/>
      </rPr>
      <t>(cannot be modified)</t>
    </r>
  </si>
  <si>
    <r>
      <rPr>
        <rFont val="Century Gothic"/>
        <i/>
        <color theme="1"/>
        <sz val="12.0"/>
      </rPr>
      <t xml:space="preserve">Tab containing the results
</t>
    </r>
    <r>
      <rPr>
        <rFont val="Century Gothic"/>
        <b/>
        <i/>
        <color theme="1"/>
        <sz val="12.0"/>
      </rPr>
      <t>(cannot be modified)</t>
    </r>
  </si>
  <si>
    <t>How to use the tool ?</t>
  </si>
  <si>
    <r>
      <rPr>
        <rFont val="Century Gothic"/>
        <color theme="1"/>
        <sz val="12.0"/>
      </rPr>
      <t xml:space="preserve">0.     Read the </t>
    </r>
    <r>
      <rPr>
        <rFont val="Century Gothic"/>
        <b/>
        <i/>
        <color theme="1"/>
        <sz val="12.0"/>
      </rPr>
      <t>Read Me</t>
    </r>
    <r>
      <rPr>
        <rFont val="Century Gothic"/>
        <color theme="1"/>
        <sz val="12.0"/>
      </rPr>
      <t xml:space="preserve"> tab first !!</t>
    </r>
  </si>
  <si>
    <t>Unless you wish to adjust or add some new data for the assessment, always start from a blank tool to reduce the number of potential errors.</t>
  </si>
  <si>
    <t>To do so, always conserve the original blank file and make a working copy for the assessment.</t>
  </si>
  <si>
    <t>Unless indicated, only the white boxes can be filled by the user</t>
  </si>
  <si>
    <t>The light blue boxes contain context-dependent drop-down menus to enable the selection of the right option</t>
  </si>
  <si>
    <t>All other boxes shall not be modified by the user, even in the orange tabs</t>
  </si>
  <si>
    <r>
      <rPr>
        <rFont val="Century Gothic"/>
        <color theme="1"/>
        <sz val="12.0"/>
      </rPr>
      <t xml:space="preserve">1.     In the </t>
    </r>
    <r>
      <rPr>
        <rFont val="Century Gothic"/>
        <b/>
        <i/>
        <color theme="1"/>
        <sz val="12.0"/>
      </rPr>
      <t>Decision Tree</t>
    </r>
    <r>
      <rPr>
        <rFont val="Century Gothic"/>
        <color theme="1"/>
        <sz val="12.0"/>
      </rPr>
      <t xml:space="preserve"> tab, answer the questions by ‘Yes’ or ‘No’ to know which Level is the most relevant.</t>
    </r>
  </si>
  <si>
    <r>
      <rPr>
        <rFont val="Century Gothic"/>
        <color theme="1"/>
        <sz val="12.0"/>
      </rPr>
      <t xml:space="preserve">2.     In the </t>
    </r>
    <r>
      <rPr>
        <rFont val="Century Gothic"/>
        <b/>
        <i/>
        <color theme="1"/>
        <sz val="12.0"/>
      </rPr>
      <t>Import data</t>
    </r>
    <r>
      <rPr>
        <rFont val="Century Gothic"/>
        <color theme="1"/>
        <sz val="12.0"/>
      </rPr>
      <t xml:space="preserve"> tab, specify name(s) and contact(s) of people in charge of the assessment, the reporting year and the currency used.</t>
    </r>
  </si>
  <si>
    <r>
      <rPr>
        <rFont val="Century Gothic"/>
        <color theme="1"/>
        <sz val="12.0"/>
      </rPr>
      <t xml:space="preserve">3.     In the </t>
    </r>
    <r>
      <rPr>
        <rFont val="Century Gothic"/>
        <b/>
        <i/>
        <color theme="1"/>
        <sz val="12.0"/>
      </rPr>
      <t>Import Data</t>
    </r>
    <r>
      <rPr>
        <rFont val="Century Gothic"/>
        <color theme="1"/>
        <sz val="12.0"/>
      </rPr>
      <t xml:space="preserve"> tab, fill in the required information for each group, both for PG&amp;S and CG</t>
    </r>
  </si>
  <si>
    <t>a.    in the table, fill in columns ‘Expenditure ID’ and ‘Expenditure label’ according to what corresponds to your company. Consider only the first line of the table to start with.</t>
  </si>
  <si>
    <t>b.    In the "approach" column, select "spend-based" or "mass-based" according to the data available</t>
  </si>
  <si>
    <t>c.    in the ‘Group’ column, select the right group in the scrolling list that appears when clicking on the  icon</t>
  </si>
  <si>
    <t>d.    in the ‘Category’ column, select the right category in the scrolling list that appears when clicking on the  icon</t>
  </si>
  <si>
    <t>e.    in the ‘Subcategory’ column, select the right subcategory in the scrolling list that appears when clicking on the  icon</t>
  </si>
  <si>
    <t>f.     please proceed the same way for all items, using subsequent lines</t>
  </si>
  <si>
    <t>g.    put the value in the ‘Value’ column, taking care of respecting the unit specified on the right</t>
  </si>
  <si>
    <t>h.    for each line, please indicate data source, contacts and assumptions (if any) in columns V to X.</t>
  </si>
  <si>
    <t>i.    go to the next line and proceed from the b/ point until you’ve completed the information for both PG&amp;S and CG</t>
  </si>
  <si>
    <r>
      <rPr>
        <rFont val="Arial"/>
        <color theme="1"/>
        <sz val="12.0"/>
      </rPr>
      <t xml:space="preserve">N.B </t>
    </r>
    <r>
      <rPr>
        <rFont val="Century Gothic"/>
        <i/>
        <color theme="1"/>
        <sz val="12.0"/>
      </rPr>
      <t>The mention "Please add the region-specific supplier emission factor or choose a different region available in the IAEG database" appears in column M of Import Data tab if no Emission Factor is associated to selected drill down approach/group/category/subcategory</t>
    </r>
    <r>
      <rPr>
        <rFont val="Century Gothic"/>
        <b/>
        <i/>
        <color theme="1"/>
        <sz val="12.0"/>
      </rPr>
      <t xml:space="preserve">. </t>
    </r>
    <r>
      <rPr>
        <rFont val="Century Gothic"/>
        <i/>
        <color theme="1"/>
        <sz val="12.0"/>
      </rPr>
      <t>If EF available from Supplier Emission, add it in the Supplier Emission Tab - If not please choose the EF from another region.</t>
    </r>
  </si>
  <si>
    <r>
      <rPr>
        <rFont val="Century Gothic"/>
        <color theme="1"/>
        <sz val="12.0"/>
      </rPr>
      <t xml:space="preserve">4.     In the </t>
    </r>
    <r>
      <rPr>
        <rFont val="Century Gothic"/>
        <b/>
        <i/>
        <color theme="1"/>
        <sz val="12.0"/>
      </rPr>
      <t xml:space="preserve">Supplier Emission </t>
    </r>
    <r>
      <rPr>
        <rFont val="Century Gothic"/>
        <color theme="1"/>
        <sz val="12.0"/>
      </rPr>
      <t>tab, fill in the required information for each group, both for PG&amp;S and CG</t>
    </r>
  </si>
  <si>
    <r>
      <rPr>
        <rFont val="Century Gothic"/>
        <color theme="1"/>
        <sz val="12.0"/>
      </rPr>
      <t xml:space="preserve">5.     In the </t>
    </r>
    <r>
      <rPr>
        <rFont val="Century Gothic"/>
        <b/>
        <color theme="1"/>
        <sz val="12.0"/>
      </rPr>
      <t>Supplier Emission</t>
    </r>
    <r>
      <rPr>
        <rFont val="Century Gothic"/>
        <color theme="1"/>
        <sz val="12.0"/>
      </rPr>
      <t xml:space="preserve"> tab specify due date, the reporting year and owners(s) in charge of the assessment</t>
    </r>
  </si>
  <si>
    <t>a.    in the "approach" column, select "spend-based" or "mass-based" according to the data available</t>
  </si>
  <si>
    <t>b.    in the ‘Group’ column, select the right group in the scrolling list that appears when clicking on the  icon</t>
  </si>
  <si>
    <t>c.    in the ‘Category’ column, select the right category in the scrolling list that appears when clicking on the  icon</t>
  </si>
  <si>
    <t>d.    in the ‘Subcategory’ column, select the right subcategory in the scrolling list that appears when clicking on the  icon</t>
  </si>
  <si>
    <t>e.    please proceed the same way for all items, using subsequent lines</t>
  </si>
  <si>
    <t>f.     in the 'Country' and 'Supplier EF name' columns, indicate the region and the company name of your supplier</t>
  </si>
  <si>
    <t>g.    put the value in the ‘Value’ column considering the Carbon Impact in KgCO2e/unit, and indicate the unit</t>
  </si>
  <si>
    <t>h.    for each line, if needed indicates associated comment</t>
  </si>
  <si>
    <t>i.    go to the next line and proceed from the a/ point until you’ve completed the information for both PG&amp;S and CG</t>
  </si>
  <si>
    <r>
      <rPr>
        <rFont val="Century Gothic"/>
        <color theme="1"/>
        <sz val="12.0"/>
      </rPr>
      <t xml:space="preserve">6.    Go into the </t>
    </r>
    <r>
      <rPr>
        <rFont val="Century Gothic"/>
        <b/>
        <i/>
        <color theme="1"/>
        <sz val="12.0"/>
      </rPr>
      <t>Results Overview</t>
    </r>
    <r>
      <rPr>
        <rFont val="Century Gothic"/>
        <color theme="1"/>
        <sz val="12.0"/>
      </rPr>
      <t xml:space="preserve"> tab to get the results, through 2 tables containing the figures for each category and 2 figures displaying main results under two different forms</t>
    </r>
  </si>
  <si>
    <t>Brief description of the tabs</t>
  </si>
  <si>
    <t>Read Me</t>
  </si>
  <si>
    <t>General information and user instructions</t>
  </si>
  <si>
    <t>Decision Tree</t>
  </si>
  <si>
    <t>List of questions to select the most suitable level of assessment</t>
  </si>
  <si>
    <t>Import data</t>
  </si>
  <si>
    <t>Tab to collect the information required for the assessment, to track the source and nature of the information, to ensure traceability for subsequent users</t>
  </si>
  <si>
    <t>Supplier Emission</t>
  </si>
  <si>
    <t>Tab to collect the information from suppliers for the assessment, to  collect more precise data, tailored to user needs.</t>
  </si>
  <si>
    <t>Results Overview</t>
  </si>
  <si>
    <t>Tab presenting the results (2 tables and 2 figures)</t>
  </si>
  <si>
    <t>GHG emissions calculations</t>
  </si>
  <si>
    <t>Tab where GHG emissions are computed</t>
  </si>
  <si>
    <t>Converters</t>
  </si>
  <si>
    <t>Tab with conversion calculations for inflation adjustment or currency conversion</t>
  </si>
  <si>
    <t>Emission Factors</t>
  </si>
  <si>
    <t>Tab containing all the Emission Factors identified during the methodology-development phase, and used for the calculations</t>
  </si>
  <si>
    <t xml:space="preserve">Color code used in the 2025 EF update </t>
  </si>
  <si>
    <t>EF update comes from the same database as precedent version of this tool. Following an update, Base Impacts and Base Carbone EF now constitute the Base Empreinte. In this version, these databases are considered unchanged.</t>
  </si>
  <si>
    <t>No update of the EF (EF  has not been updated in the original database and is not available in another)</t>
  </si>
  <si>
    <t>EF update found in another database.</t>
  </si>
  <si>
    <t>EF added for list of commodities proposed by IAEG.</t>
  </si>
  <si>
    <t>EF calculated by IAEG.</t>
  </si>
  <si>
    <t>EF more than 5 years.</t>
  </si>
  <si>
    <t>Color code used in the GHG emissions calculations tab</t>
  </si>
  <si>
    <t>XX</t>
  </si>
  <si>
    <t>No emission factor associated with a sub-category.</t>
  </si>
  <si>
    <t>Emission factor sourced from the IAEG Emission Factors Database.</t>
  </si>
  <si>
    <t>Sub-category activity data paired with an IAEG database emission factor.</t>
  </si>
  <si>
    <t>Emission factor obtained from the supplier emissions tab.</t>
  </si>
  <si>
    <t>Activity data associated with an emission factor obtained from the supplier's emission database for the respective sub-category.</t>
  </si>
  <si>
    <t>Activity data has been entered, but the associated emission factor is missing.</t>
  </si>
  <si>
    <t>Databases used</t>
  </si>
  <si>
    <t>Base empreinte</t>
  </si>
  <si>
    <t>AusLCI</t>
  </si>
  <si>
    <t>BEIS</t>
  </si>
  <si>
    <t>EPA</t>
  </si>
  <si>
    <t>OEKOBAUDAT</t>
  </si>
  <si>
    <t>GEMIS</t>
  </si>
  <si>
    <t>EXIOBASE</t>
  </si>
  <si>
    <t>OpenIO v2.9</t>
  </si>
  <si>
    <t>Base Impacts &amp; Infosys</t>
  </si>
  <si>
    <t>CBAM</t>
  </si>
  <si>
    <t>BAFA</t>
  </si>
  <si>
    <t>SEFR</t>
  </si>
  <si>
    <t>ICE DATABASE</t>
  </si>
  <si>
    <t>CCF</t>
  </si>
  <si>
    <t>CAEP</t>
  </si>
  <si>
    <t>France Stratégie</t>
  </si>
  <si>
    <t>Nickel institute LCA</t>
  </si>
  <si>
    <t>Market Economics Limited</t>
  </si>
  <si>
    <t>PCAF</t>
  </si>
  <si>
    <t>Base Impacts</t>
  </si>
  <si>
    <t>CO2 Emissionfactoren</t>
  </si>
  <si>
    <t>Climate TRACE</t>
  </si>
  <si>
    <t>California Metals</t>
  </si>
  <si>
    <t>Metal LCAs</t>
  </si>
  <si>
    <t>IZA LCA Report</t>
  </si>
  <si>
    <t>Acknowledgments</t>
  </si>
  <si>
    <t>Accenture: Adélaïde Pin, Alice Poletti and Thibaut Perchet 
IAEG Work Group 3 - Greenhouse Gas Management and Reporting: Audrey Uguen, Pedro Soares, Matthew Payne, Mau Nguyen, Guillaume Oberlaender, David Valo, Gilles Bacquet, Rebecca Bergkamp.    
This methodology is the property of IAEG.</t>
  </si>
  <si>
    <t>Copyright</t>
  </si>
  <si>
    <t>© 2025 IAEG®. All rights reserved.
The International Aerospace Environmental Group® ("IAEG®") is the owner of this material. This material may not be used for any purpose other than that for which it is provided without the express written consent of IAEG. IAEG reserves the right to add to, change or delete its content or any part thereof without notice.
THIS DOCUMENT IS PROVIDED BY IAEG FOR INFORMATIONAL PURPOSES ONLY. ANY INACCURACY OR OMISSION IS NOT THE RESPONSIBILITY OF IAEG. DETERMINATION OF WHETHER AND/OR HOW TO USE ALL OR ANY PORTION OF THIS DOCUMENT IS TO BE MADE IN YOUR SOLE AND ABSOLUTE DISCRETION. PRIOR TO USING THIS DOCUMENT OR ITS CONTENTS, YOU SHOULD REVIEW IT WITH YOUR OWN LEGAL COUNSEL. NO PART OF THIS DOCUMENT CONSTITUTES LEGAL ADVICE. USE OF THIS DOCUMENT IS VOLUNTARY. IAEG DOES NOT MAKE ANY REPRESENTATIONS OR WARRANTIES WITH RESPECT TO THIS DOCUMENT OR ITS CONTENTS. IAEG HEREBY DISCLAIMS ALL WARRANTIES OF ANY NATURE, EXPRESS, IMPLIED OR OTHERWISE, OR ARISING FROM TRADE OR CUSTOM, INCLUDING, WITHOUT LIMITATION, ANY IMPLIED WARRANTIES OF MERCHANTABILITY, NONINFRINGEMENT, QUALITY, TITLE, FITNESS FOR A PARTICULAR PURPOSE, COMPLETENESS OR ACCURACY. TO THE FULLEST EXTENT PERMITTED BY APPLICABLE LAWS, IAEG SHALL NOT BE LIABLE FOR ANY LOSSES, EXPENSES OR DAMAGES OF ANY NATURE, INCLUDING, WITHOUT LIMITATION, SPECIAL, INCIDENTAL, PUNITIVE, DIRECT, INDIRECT OR CONSEQUENTIAL DAMAGES OR LOST INCOME OR PROFITS, RESULTING FROM OR ARISING OUT OF A COMPANY’S OR INDIVIDUAL’S USE OF THIS DOCUMENT, WHETHER ARISING IN TORT, CONTRACT, STATUTE, OR OTHERWISE, EVEN IF ADVISED OF THE POSSIBILITY OF SUCH DAMAGES.</t>
  </si>
  <si>
    <t>Disclaimer</t>
  </si>
  <si>
    <t>DISCLAIMER</t>
  </si>
  <si>
    <t>THIS DOCUMENT IS NOT A STANDARD. IT IS NOT INTENDED TO, NOR SHOULD IT BE USED TO SUPPORT A CAUSE OF ACTION, CREATE A PRESUMPTION OF A BREACH OF LEGAL DUTY, OR FORM A BASIS FOR CIVIL LIABILITY. NOTHING EXPRESSED OR IMPLIED IN THIS INFORMATIONAL DOCUMENT IS INTENDED, OR SHALL BE CONSTRUED, TO CONFER UPON OR GIVE ANY PERSON OR ENTITY ANY RIGHTS OR REMEDIES UNDER OR BY REASON OF THIS INFORMATIONAL DOCUMENT.</t>
  </si>
  <si>
    <t>THIS DOCUMENT IS PROVIDED BY THE INTERNATIONAL AEROSPACE ENVIRONMENTAL GROUP (IAEG) FOR INFORMATIONAL PURPOSES ONLY. DETERMINATION OF WHETHER AND/OR HOW TO USE ALL OR ANY PORTION OF THIS DOCUMENT IS TO BE MADE IN YOUR SOLE AND ABSOLUTE DISCRETION. RELIANCE SHOULD NOT IN ANY WAY BE PLACED ON THIS DOCUMENT FOR ISO CERTIFICATION OR OTHERWISE. NO PART OF THIS DOCUMENT CONSTITUTES LEGAL ADVICE. USE OF THIS DOCUMENT IS VOLUNTARY.</t>
  </si>
  <si>
    <t>IAEG DOES NOT MAKE ANY REPRESENTATIONS OR WARRANTIES WITH RESPECT TO THIS DOCUMENT OR ITS CONTENTS. IAEG HEREBY DISCLAIMS ALL WARRANTIES OF ANY NATURE, EXPRESS, IMPLIED OR OTHERWISE, OR ARISING FROM TRADE OR CUSTOM, INCLUDING, WITHOUT LIMITATION, ANY IMPLIED WARRANTIES OF MERCHANTABILITY, NONINFRINGEMENT, QUALITY, TITLE, FITNESS FOR A PARTICULAR PURPOSE, COMPLETENESS OR ACCURACY. TO THE FULLEST EXTENT PERMITTED BY APPLICABLE LAWS, IAEG SHALL NOT BE LIABLE FOR ANY LOSSES, EXPENSES OR DAMAGES OF ANY NATURE, INCLUDING, WITHOUT LIMITATION, SPECIAL, INCIDENTAL, PUNITIVE, DIRECT, INDIRECT OR CONSEQUENTIAL DAMAGES OR LOST INCOME OR PROFITS, RESULTING FROM OR ARISING OUT OF A COMPANY’S OR INDIVIDUAL’S USE OF THIS DOCUMENT, WHETHER ARISING IN TORT, CONTRACT, STATUTE, OR OTHERWISE, EVEN IF ADVISED OF THE POSSIBILITY OF SUCH DAMAGES.</t>
  </si>
  <si>
    <t>Please answer the questions below to define your assessment level</t>
  </si>
  <si>
    <t>methodology recommended</t>
  </si>
  <si>
    <t>Is your company planning
to report Scope 3 categories PG&amp;S
at a medium or high level of accuracy?</t>
  </si>
  <si>
    <t>Yes</t>
  </si>
  <si>
    <t>Does your company have
mass-based data for most or all
of its purchased goods?</t>
  </si>
  <si>
    <t>Does your company have
mass-based primary data
for its purchased raw materials?</t>
  </si>
  <si>
    <t>Is your company willing
to devote a few weeks of man-hours
 to generating a PG&amp;S inventory?</t>
  </si>
  <si>
    <t>Is your company willing
to devote a few days of man-hours
 to generating a PG&amp;S inventory?</t>
  </si>
  <si>
    <t>No</t>
  </si>
  <si>
    <r>
      <rPr>
        <rFont val="Century Gothic"/>
        <color theme="1"/>
        <sz val="12.0"/>
      </rPr>
      <t xml:space="preserve">IAEG recommends
to complete a
</t>
    </r>
    <r>
      <rPr>
        <rFont val="Century Gothic"/>
        <b/>
        <color theme="1"/>
        <sz val="12.0"/>
        <u/>
      </rPr>
      <t xml:space="preserve">Spend-based
</t>
    </r>
    <r>
      <rPr>
        <rFont val="Century Gothic"/>
        <color theme="1"/>
        <sz val="12.0"/>
      </rPr>
      <t>assessment</t>
    </r>
  </si>
  <si>
    <r>
      <rPr>
        <rFont val="Century Gothic"/>
        <color theme="1"/>
        <sz val="12.0"/>
      </rPr>
      <t xml:space="preserve">IAEG recommends
to complete a
</t>
    </r>
    <r>
      <rPr>
        <rFont val="Century Gothic"/>
        <b/>
        <color theme="1"/>
        <sz val="12.0"/>
        <u/>
      </rPr>
      <t>Hybrid</t>
    </r>
    <r>
      <rPr>
        <rFont val="Century Gothic"/>
        <color theme="1"/>
        <sz val="12.0"/>
      </rPr>
      <t xml:space="preserve">
assessment</t>
    </r>
  </si>
  <si>
    <r>
      <rPr>
        <rFont val="Century Gothic"/>
        <color theme="1"/>
        <sz val="12.0"/>
      </rPr>
      <t xml:space="preserve">IAEG recommends
to complete a
</t>
    </r>
    <r>
      <rPr>
        <rFont val="Century Gothic"/>
        <b/>
        <color theme="1"/>
        <sz val="14.0"/>
        <u/>
      </rPr>
      <t>Mass-based</t>
    </r>
    <r>
      <rPr>
        <rFont val="Century Gothic"/>
        <b/>
        <color theme="1"/>
        <sz val="12.0"/>
        <u/>
      </rPr>
      <t xml:space="preserve">
</t>
    </r>
    <r>
      <rPr>
        <rFont val="Century Gothic"/>
        <color theme="1"/>
        <sz val="12.0"/>
      </rPr>
      <t>assessment</t>
    </r>
  </si>
  <si>
    <t>The purpose of this page is to centralize the information allowing to follow the data useful for the calculation. It is to be filled as and by the person(s) in charge of carrying out the assessment, with the aim that it is easily reproducible thereafter. Possible approximations made, estimated data, other key assumptions should be speicifed here.</t>
  </si>
  <si>
    <t>Name(s) and contact(s) of people in charge of the assessment</t>
  </si>
  <si>
    <t>Reporting information</t>
  </si>
  <si>
    <t>Reporting year</t>
  </si>
  <si>
    <t>Currency</t>
  </si>
  <si>
    <t>k€</t>
  </si>
  <si>
    <t>Purchased Goods &amp; Services</t>
  </si>
  <si>
    <r>
      <rPr>
        <rFont val="Century Gothic"/>
        <b/>
        <color theme="1"/>
        <sz val="14.0"/>
      </rPr>
      <t xml:space="preserve">General considerations about the inventory boundaries
</t>
    </r>
    <r>
      <rPr>
        <rFont val="Century Gothic"/>
        <b val="0"/>
        <i/>
        <color theme="1"/>
        <sz val="14.0"/>
      </rPr>
      <t>(ex: you can specify here some particular exclusions)</t>
    </r>
  </si>
  <si>
    <t>Expenditure ID</t>
  </si>
  <si>
    <t>Expenditure label</t>
  </si>
  <si>
    <t>Approach</t>
  </si>
  <si>
    <t>Group</t>
  </si>
  <si>
    <t>Category</t>
  </si>
  <si>
    <t>Subcategory</t>
  </si>
  <si>
    <t>Level</t>
  </si>
  <si>
    <t>Value</t>
  </si>
  <si>
    <t>Unit</t>
  </si>
  <si>
    <t>App. ID</t>
  </si>
  <si>
    <t>Group ID</t>
  </si>
  <si>
    <t>Cat. ID</t>
  </si>
  <si>
    <t>Cat. &amp; App.</t>
  </si>
  <si>
    <t>Test Cat.</t>
  </si>
  <si>
    <t>Test Subcat.</t>
  </si>
  <si>
    <t>Data source</t>
  </si>
  <si>
    <t xml:space="preserve">Contact </t>
  </si>
  <si>
    <t>Assumptions (if any)</t>
  </si>
  <si>
    <t>Capital goods</t>
  </si>
  <si>
    <r>
      <rPr>
        <rFont val="Century Gothic"/>
        <b/>
        <color theme="1"/>
        <sz val="14.0"/>
      </rPr>
      <t xml:space="preserve">General considerations about the inventory boundaries
</t>
    </r>
    <r>
      <rPr>
        <rFont val="Century Gothic"/>
        <b val="0"/>
        <i/>
        <color theme="1"/>
        <sz val="14.0"/>
      </rPr>
      <t>(ex: you can specify here some particular exclusions)</t>
    </r>
  </si>
  <si>
    <t>Reporting informations</t>
  </si>
  <si>
    <t xml:space="preserve">Due date: </t>
  </si>
  <si>
    <t xml:space="preserve">Reporting period: </t>
  </si>
  <si>
    <t>Owner:</t>
  </si>
  <si>
    <t>Purchased Goods and Services</t>
  </si>
  <si>
    <t>Sub-Category</t>
  </si>
  <si>
    <t>Country</t>
  </si>
  <si>
    <t>Supplier EF name</t>
  </si>
  <si>
    <t>Value Carbon Impact (KgCO2e/unit)</t>
  </si>
  <si>
    <t>Emissions unit</t>
  </si>
  <si>
    <t>Ref. EF unit</t>
  </si>
  <si>
    <t>Comment (optional)</t>
  </si>
  <si>
    <t>kgCO2e</t>
  </si>
  <si>
    <t>Comment (part-number level)</t>
  </si>
  <si>
    <t>Associated emissions and share of total emissions</t>
  </si>
  <si>
    <t>Group / Category</t>
  </si>
  <si>
    <r>
      <rPr>
        <rFont val="Century Gothic"/>
        <b/>
        <color theme="0"/>
        <sz val="14.0"/>
      </rPr>
      <t>Emissions (MTCO</t>
    </r>
    <r>
      <rPr>
        <rFont val="Century Gothic"/>
        <b/>
        <color theme="0"/>
        <sz val="14.0"/>
        <vertAlign val="subscript"/>
      </rPr>
      <t>2</t>
    </r>
    <r>
      <rPr>
        <rFont val="Century Gothic"/>
        <b/>
        <color theme="0"/>
        <sz val="14.0"/>
      </rPr>
      <t>e)</t>
    </r>
  </si>
  <si>
    <t>Share of total emissions (%)</t>
  </si>
  <si>
    <t>Category rank</t>
  </si>
  <si>
    <t>Assembly and structural components</t>
  </si>
  <si>
    <t>⏤</t>
  </si>
  <si>
    <t>Metallic assembly and structural components</t>
  </si>
  <si>
    <t>Non-metallic assembly and structural components</t>
  </si>
  <si>
    <t>Manufactured components and materials</t>
  </si>
  <si>
    <t>Metallic manufactured components</t>
  </si>
  <si>
    <t>Non-metallic manufactured components</t>
  </si>
  <si>
    <t>Electrical and electronic equipment</t>
  </si>
  <si>
    <t>Raw materials</t>
  </si>
  <si>
    <t>Metallic raw materials</t>
  </si>
  <si>
    <t>Non-metallic raw materials</t>
  </si>
  <si>
    <t>Gases and chemicals</t>
  </si>
  <si>
    <t>Services</t>
  </si>
  <si>
    <t>Professional services and consulting</t>
  </si>
  <si>
    <t>Financial services and insurance</t>
  </si>
  <si>
    <t>Travel services</t>
  </si>
  <si>
    <t>Telecom services and IT support</t>
  </si>
  <si>
    <t>Materials handling</t>
  </si>
  <si>
    <t>Research, development and testing services</t>
  </si>
  <si>
    <t>Repair and overhaul</t>
  </si>
  <si>
    <t>Miscellaneous</t>
  </si>
  <si>
    <t>Total Purchased Goods and Services</t>
  </si>
  <si>
    <t>Capital Goods</t>
  </si>
  <si>
    <t>Buildings and industrial plants</t>
  </si>
  <si>
    <t>Industrial equipment</t>
  </si>
  <si>
    <t>Fleet</t>
  </si>
  <si>
    <t>Telecom equipment and IT hardware</t>
  </si>
  <si>
    <t>Buildings</t>
  </si>
  <si>
    <t>Total Capital Goods</t>
  </si>
  <si>
    <t>Total emissions</t>
  </si>
  <si>
    <t>Distribution of GHG emissions by degree of decreasing significance</t>
  </si>
  <si>
    <t>Rank</t>
  </si>
  <si>
    <r>
      <rPr>
        <rFont val="Century Gothic"/>
        <b/>
        <color theme="0"/>
        <sz val="14.0"/>
      </rPr>
      <t>Emissions (MTCO</t>
    </r>
    <r>
      <rPr>
        <rFont val="Century Gothic"/>
        <b/>
        <color theme="0"/>
        <sz val="14.0"/>
        <vertAlign val="subscript"/>
      </rPr>
      <t>2</t>
    </r>
    <r>
      <rPr>
        <rFont val="Century Gothic"/>
        <b/>
        <color theme="0"/>
        <sz val="14.0"/>
      </rPr>
      <t>e)</t>
    </r>
  </si>
  <si>
    <t>Cumulative emissions (%)</t>
  </si>
  <si>
    <t>Others</t>
  </si>
  <si>
    <t>Quantity</t>
  </si>
  <si>
    <t>Supplier EF</t>
  </si>
  <si>
    <t>EF unit</t>
  </si>
  <si>
    <t>Supplier Country</t>
  </si>
  <si>
    <t>Proxy EF</t>
  </si>
  <si>
    <t>Region</t>
  </si>
  <si>
    <r>
      <rPr>
        <rFont val="Century Gothic"/>
        <b/>
        <color theme="0"/>
        <sz val="12.0"/>
      </rPr>
      <t>Related Emissions (MTCO</t>
    </r>
    <r>
      <rPr>
        <rFont val="Century Gothic"/>
        <b/>
        <color theme="0"/>
        <sz val="12.0"/>
        <vertAlign val="subscript"/>
      </rPr>
      <t>2</t>
    </r>
    <r>
      <rPr>
        <rFont val="Century Gothic"/>
        <b/>
        <color theme="0"/>
        <sz val="12.0"/>
      </rPr>
      <t>e)</t>
    </r>
  </si>
  <si>
    <t>Mass-based</t>
  </si>
  <si>
    <t>Spend-based</t>
  </si>
  <si>
    <t>Subcagetory</t>
  </si>
  <si>
    <r>
      <rPr>
        <rFont val="Century Gothic"/>
        <b/>
        <color theme="0"/>
        <sz val="12.0"/>
      </rPr>
      <t>Related Emissions (MTCO</t>
    </r>
    <r>
      <rPr>
        <rFont val="Century Gothic"/>
        <b/>
        <color theme="0"/>
        <sz val="12.0"/>
        <vertAlign val="subscript"/>
      </rPr>
      <t>2</t>
    </r>
    <r>
      <rPr>
        <rFont val="Century Gothic"/>
        <b/>
        <color theme="0"/>
        <sz val="12.0"/>
      </rPr>
      <t>e)</t>
    </r>
  </si>
  <si>
    <t>Emissions (tCO2e)</t>
  </si>
  <si>
    <t>Purchased goods and services</t>
  </si>
  <si>
    <t>Total</t>
  </si>
  <si>
    <t>Share of spend-based and mass-based results</t>
  </si>
  <si>
    <t>%</t>
  </si>
  <si>
    <t>Share of emissions and rank per category</t>
  </si>
  <si>
    <t>Non-product related goods</t>
  </si>
  <si>
    <t>ID</t>
  </si>
  <si>
    <t>Database</t>
  </si>
  <si>
    <t>Ref. value</t>
  </si>
  <si>
    <t>Base Year</t>
  </si>
  <si>
    <t>Status</t>
  </si>
  <si>
    <t>Comments</t>
  </si>
  <si>
    <t>Aerospace grade Carbon-fibre - Global or unspecified region</t>
  </si>
  <si>
    <t>Not found</t>
  </si>
  <si>
    <t>Global or unspecified region</t>
  </si>
  <si>
    <t>V3</t>
  </si>
  <si>
    <t>Aerospace grade titanium  - Global or unspecified region</t>
  </si>
  <si>
    <t>Accommodation and catering - Europe</t>
  </si>
  <si>
    <t>Services d'hébergement et de restauration - 2023</t>
  </si>
  <si>
    <t xml:space="preserve">France </t>
  </si>
  <si>
    <t>Europe</t>
  </si>
  <si>
    <t>Acrylonitrile-butadiene-styrene (ABS), any process - Oceania</t>
  </si>
  <si>
    <t>Acrylonitrile-butadiene-styrene copolymer ABS (at plant)</t>
  </si>
  <si>
    <t>kg</t>
  </si>
  <si>
    <t>Australia</t>
  </si>
  <si>
    <t>Oceania</t>
  </si>
  <si>
    <t>Air and spacecraft and related machinery - Europe</t>
  </si>
  <si>
    <t>Air and spacecraft and related machinery</t>
  </si>
  <si>
    <t>kGBP</t>
  </si>
  <si>
    <t>UK</t>
  </si>
  <si>
    <t>Advertising, public relations, and related services - Europe</t>
  </si>
  <si>
    <t>Services de publicité et d'études de marché - 2023</t>
  </si>
  <si>
    <t>France</t>
  </si>
  <si>
    <t>Advertising, public relations, and related services - America</t>
  </si>
  <si>
    <t>Advertising / public relations and related services</t>
  </si>
  <si>
    <t>kCAD</t>
  </si>
  <si>
    <t>Canada</t>
  </si>
  <si>
    <t>America</t>
  </si>
  <si>
    <t>Air conditioning and industrial refrigeration equipment, unknown mass - America</t>
  </si>
  <si>
    <t>Air conditioning/refrigeration and warm air heating equipment</t>
  </si>
  <si>
    <t>kUSD</t>
  </si>
  <si>
    <t>USA</t>
  </si>
  <si>
    <t>Air conditioning and industrial refrigeration equipment, unknown material and mass - America</t>
  </si>
  <si>
    <t>Air-conditioning and warm air heating equipment and commercial and industrial refrigeration equipment manufacturing</t>
  </si>
  <si>
    <t>Aircraft engines, engine parts and other propulsion systems, unknown material and mass - America</t>
  </si>
  <si>
    <t>Aircraft Engines And Parts</t>
  </si>
  <si>
    <t>Aircrafts and jets - America</t>
  </si>
  <si>
    <t>Aircraft</t>
  </si>
  <si>
    <t>Aluminium Recycled - Europe</t>
  </si>
  <si>
    <t>Aluminium/recyclé</t>
  </si>
  <si>
    <t>Aluminium Recycled - Asia</t>
  </si>
  <si>
    <t>Sheet Aluminium Recycled</t>
  </si>
  <si>
    <t>Singapore</t>
  </si>
  <si>
    <t>Asia</t>
  </si>
  <si>
    <t>Aluminium Virgin - Europe</t>
  </si>
  <si>
    <t xml:space="preserve">Aluminium/neuf </t>
  </si>
  <si>
    <t>Aluminium Virgin - Asia</t>
  </si>
  <si>
    <t>Sheet Aluminium Virgin</t>
  </si>
  <si>
    <t>Aluminium, extrusion profile  - Europe</t>
  </si>
  <si>
    <t>Aluminium, profilé extrudé</t>
  </si>
  <si>
    <t>Aluminium, extrusion profile - Casting - Global or unspecified region</t>
  </si>
  <si>
    <t>Aluminium, profilé extrudé + Casting - Moulage (impact réduit)</t>
  </si>
  <si>
    <t>IAEG Calculation</t>
  </si>
  <si>
    <t>N/A</t>
  </si>
  <si>
    <t>Aluminium, extrusion profile - Casting - Europe</t>
  </si>
  <si>
    <t>Casting - Moulage (impact réduit)</t>
  </si>
  <si>
    <t>Aluminium, extrusion profile - Cold rolling - Global or unspecified region</t>
  </si>
  <si>
    <t>Aluminium, profilé extrudé + Cold Rolling - Laminage à froid (impact modéré)</t>
  </si>
  <si>
    <t>Aluminium, extrusion profile - Cold rolling - Europe</t>
  </si>
  <si>
    <t>Cold Rolling - Laminage à froid (impact modéré)</t>
  </si>
  <si>
    <t>Aluminium, extrusion profile - Hot rolling - Global or unspecified region</t>
  </si>
  <si>
    <t>Aluminium, profilé extrudé + Hot rolling - Laminage à chaud (impact modéré)</t>
  </si>
  <si>
    <t>Aluminium, extrusion profile - Hot rolling - Europe</t>
  </si>
  <si>
    <t>Hot rolling - Laminage à chaud (impact modéré)</t>
  </si>
  <si>
    <t>Aluminium, extrusion profile - Metal drilling - Global or unspecified region</t>
  </si>
  <si>
    <t>Aluminium, profilé extrudé + Metal drilling - Perçage du métal (impact modéré)</t>
  </si>
  <si>
    <t>Aluminium, extrusion profile - Metal drilling - Europe</t>
  </si>
  <si>
    <t>Metal drilling - Perçage du métal (impact modéré)</t>
  </si>
  <si>
    <t>Aluminium, extrusion profile - Metal sheet stamping - Global or unspecified region</t>
  </si>
  <si>
    <t>Aluminium, profilé extrudé + Metal sheet stamping - Emboutissage de tôle (20% de pertes)</t>
  </si>
  <si>
    <t>Aluminium, extrusion profile - Metal sheet stamping - Europe</t>
  </si>
  <si>
    <t>Metal sheet stamping - Emboutissage de tôle (20% de pertes)</t>
  </si>
  <si>
    <t>Aluminium, extrusion profile - Unspecified process - Global or unspecified region</t>
  </si>
  <si>
    <t xml:space="preserve">Processed  Aluminium extrusion profile </t>
  </si>
  <si>
    <t>Calculation of Metals x 1.5 can be used to find the processed metals impact</t>
  </si>
  <si>
    <t>Aluminium, sheet - Europe</t>
  </si>
  <si>
    <t>Aluminium, tôle</t>
  </si>
  <si>
    <t>Keep both approaches</t>
  </si>
  <si>
    <t>Aluminium, sheet  - America</t>
  </si>
  <si>
    <t>Aluminium sheet/plate and foil manufacturing</t>
  </si>
  <si>
    <t>Aluminium, sheet - Casting - Global or unspecified region</t>
  </si>
  <si>
    <t>Aluminium, tôle + Moulage (impact réduit)</t>
  </si>
  <si>
    <t>Aluminium, sheet - Casting - Europe</t>
  </si>
  <si>
    <t>Moulage (impact réduit)</t>
  </si>
  <si>
    <t>Aluminium, sheet - Cold rolling - Global or unspecified region</t>
  </si>
  <si>
    <t>Aluminium, tôle + Cold rolling - Laminage à froid (impact modéré)</t>
  </si>
  <si>
    <t>Aluminium, sheet - Cold rolling - Europe</t>
  </si>
  <si>
    <t>Cold rolling - Laminage à froid (impact modéré)</t>
  </si>
  <si>
    <t>Aluminium, sheet - Hot rolling - Global or unspecified region</t>
  </si>
  <si>
    <t>Aluminium, tôle + Hot rolling - Laminage à chaud (impact modéré)</t>
  </si>
  <si>
    <t>Aluminium, sheet - Hot rolling - Europe</t>
  </si>
  <si>
    <t>Aluminium, sheet - Metal drilling - Global or unspecified region</t>
  </si>
  <si>
    <t>Aluminium, tôle + Metal drilling - Perçage du métal (impact modéré)</t>
  </si>
  <si>
    <t>Aluminium, sheet - Metal drilling - Europe</t>
  </si>
  <si>
    <t>Aluminium, sheet - Metal sheet stamping - Global or unspecified region</t>
  </si>
  <si>
    <t>Aluminium, tôle + Metal sheet stamping - Emboutissage de tôle (20% de pertes)</t>
  </si>
  <si>
    <t>Aluminium, sheet - Metal sheet stamping - Europe</t>
  </si>
  <si>
    <t>Aluminium, sheet - Unspecified process - Europe</t>
  </si>
  <si>
    <t>Aluminium sheet</t>
  </si>
  <si>
    <t>Germany</t>
  </si>
  <si>
    <t>Aluminium, unspecified - Europe</t>
  </si>
  <si>
    <t>Aluminium, primary mix</t>
  </si>
  <si>
    <t>Aluminium-based manufactured products, unknown mass - America</t>
  </si>
  <si>
    <t>Aluminium and aluminium products</t>
  </si>
  <si>
    <t>Aluminium-based manufactured products, unknown mass  - America</t>
  </si>
  <si>
    <t>Unwrought aluminum including alloys</t>
  </si>
  <si>
    <t>Aluminum and aluminum alloys, unknown mass  - America</t>
  </si>
  <si>
    <t>Basic and semi-finished products of aluminum and alloys</t>
  </si>
  <si>
    <t>APU - America</t>
  </si>
  <si>
    <t>Turbines and turbine generator sets</t>
  </si>
  <si>
    <t>Architectural and engineering services; technical testing and analysis services - Europe</t>
  </si>
  <si>
    <t>Architectural and engineering services/technical testing and analysis services</t>
  </si>
  <si>
    <t>Audio and video equipment, unknown quantity - America/USA</t>
  </si>
  <si>
    <t>Audio and video equipment manufacturing</t>
  </si>
  <si>
    <t>Audio and video equipment, unknown quantity - America/Canada</t>
  </si>
  <si>
    <t>Audio and video equipment and unrecorded media</t>
  </si>
  <si>
    <t>Basic inorganic chemicals - America</t>
  </si>
  <si>
    <t>Other basic inorganic chemical manufacturing</t>
  </si>
  <si>
    <t>Basic organic chemicals - America/USA</t>
  </si>
  <si>
    <t>All other basic organic chemical manufacturing</t>
  </si>
  <si>
    <t>Basic organic chemicals - America/Canada</t>
  </si>
  <si>
    <t>Basic organic chemicals</t>
  </si>
  <si>
    <t>Batteries for electricity storage - America</t>
  </si>
  <si>
    <t>Storage batteries</t>
  </si>
  <si>
    <t>Brass Recycled - Global or unspecified region</t>
  </si>
  <si>
    <t>Brass Virgin - Europe</t>
  </si>
  <si>
    <t>Brass component</t>
  </si>
  <si>
    <t>Brass - Casting - Global or unspecified region</t>
  </si>
  <si>
    <t>Brass (CUZn20) - Laiton + Casting - Moulage (impact réduit)</t>
  </si>
  <si>
    <t>Brass - Casting - Europe</t>
  </si>
  <si>
    <t>Brass (CUZn20) - Laiton</t>
  </si>
  <si>
    <t>Brass - Cold rolling - Global or unspecified region</t>
  </si>
  <si>
    <t>Brass (CUZn20) - Laiton + Laminage à froid (impact modéré)</t>
  </si>
  <si>
    <t>Brass - Cold rolling - Europe</t>
  </si>
  <si>
    <t>Laminage à froid (impact modéré)</t>
  </si>
  <si>
    <t>Brass - Hot rolling - Global or unspecified region</t>
  </si>
  <si>
    <t>Brass (CUZn20) - Laiton + Hot Rolling - Laminage à chaud (impact modéré)+G35</t>
  </si>
  <si>
    <t>Brass - Hot rolling - Europe</t>
  </si>
  <si>
    <t>Hot Rolling - Laminage à chaud (impact modéré)</t>
  </si>
  <si>
    <t>Brass - Metal drilling - Global or unspecified region</t>
  </si>
  <si>
    <t>Brass (CUZn20) - Laiton + Metal drilling - Perçage du métal (impact modéré)</t>
  </si>
  <si>
    <t>Brass - Metal drilling - Europe</t>
  </si>
  <si>
    <t>Brass - Metal sheet stamping - Global or unspecified region</t>
  </si>
  <si>
    <t>Brass (CUZn20) - Laiton + Metal sheet stamping - Emboutissage de tôle (20% de pertes)</t>
  </si>
  <si>
    <t>Brass - Metal sheet stamping - Europe</t>
  </si>
  <si>
    <t>Brass - Unspecified process - Global or unspecified region</t>
  </si>
  <si>
    <t xml:space="preserve">Processed Brass (CuZn20) </t>
  </si>
  <si>
    <t>Building and building construction works - Europe</t>
  </si>
  <si>
    <t>Buildings and building construction works</t>
  </si>
  <si>
    <t>Business support services - America/USA</t>
  </si>
  <si>
    <t>All other business support services</t>
  </si>
  <si>
    <t>Business support services - America/Canada</t>
  </si>
  <si>
    <t>Business support services</t>
  </si>
  <si>
    <t>Business support services - Europe</t>
  </si>
  <si>
    <t>Office administrative / office support and other business support services</t>
  </si>
  <si>
    <t>Carbon fiber, high strengths, long fibers - Europe</t>
  </si>
  <si>
    <t>Fibre de carbone (CF, depuis PAN, haute résistance, fibres longues)</t>
  </si>
  <si>
    <t>Carbon fiber, high strengths, long fibers - Pultrusion  - Global or unspecified region</t>
  </si>
  <si>
    <t>Fibre de carbone (CF, depuis PAN, haute résistance, fibres longues) + Pultrusion</t>
  </si>
  <si>
    <t>Carbon fiber, high strengths, long fibers - Pultrusion  - Europe</t>
  </si>
  <si>
    <t>Pultrusion</t>
  </si>
  <si>
    <t>Carbon fiber, high strengths, long fibers - Thermocompression  - Global or unspecified region</t>
  </si>
  <si>
    <t>Fibre de carbone (CF, depuis PAN, haute résistance, fibres longues) + Thermocompression</t>
  </si>
  <si>
    <t>Carbon fiber, high strengths, long fibers - Thermocompression  - Europe</t>
  </si>
  <si>
    <t>Thermocompression</t>
  </si>
  <si>
    <t>Carbon fiber, high strengths, long fibers - Unspecified process - Global or unspecified region</t>
  </si>
  <si>
    <t xml:space="preserve">Processed Carbon fiber (CF, from PAN, high strengths, long fibers ) </t>
  </si>
  <si>
    <t>Carbon fiber, short fibers - Europe</t>
  </si>
  <si>
    <t>Fibre de carbone (CF, depuis PAN, fibres courtes)</t>
  </si>
  <si>
    <t>Carbon fiber composite = Carbon Fiber (CF, from PAN, short fibers)  + Acrylonitrile-butadiene-styrene (ABS), you can sum cells (AL67+ AL68)</t>
  </si>
  <si>
    <t>Carbon Fiber, short fibers - Pultrusion  - Global or unspecified region</t>
  </si>
  <si>
    <t>Fibre de carbone (CF, depuis PAN, fibres courtes  + Pultrusion</t>
  </si>
  <si>
    <t>Carbon Fiber, short fibers - Pultrusion  - Europe</t>
  </si>
  <si>
    <t>Carbon Fiber, short fibers - Thermocompression  - Global or unspecified region</t>
  </si>
  <si>
    <t>Fibre de carbone (CF, depuis PAN, fibres courtes) + Thermocompression</t>
  </si>
  <si>
    <t>Carbon Fiber, short fibers - Thermocompression  - Europe</t>
  </si>
  <si>
    <t>Carbon Fiber, short fibers - Unspecified process - Global or unspecified region</t>
  </si>
  <si>
    <t xml:space="preserve">Processed  Carbon Fiber (CF, from PAN, short fibers) </t>
  </si>
  <si>
    <t>Other chemical products - America</t>
  </si>
  <si>
    <t>All other miscellaneous chemical product and preparation manufacturing</t>
  </si>
  <si>
    <t>Chemicals, unspecified - Europe</t>
  </si>
  <si>
    <t>Produits chimiques - 2023</t>
  </si>
  <si>
    <t>Chemicals, unspecified - America</t>
  </si>
  <si>
    <t>Chemicals (not elsewhere specified)</t>
  </si>
  <si>
    <t>Chemical treatments - America</t>
  </si>
  <si>
    <t>Clay and ceramic - America</t>
  </si>
  <si>
    <t>Clay and ceramic products</t>
  </si>
  <si>
    <t>Clothing - America</t>
  </si>
  <si>
    <t>Clothing</t>
  </si>
  <si>
    <t>Cloud services - America</t>
  </si>
  <si>
    <t>Data processing / hosting and related services</t>
  </si>
  <si>
    <t>Commercial buildings - America/USA</t>
  </si>
  <si>
    <t>Commercial structures/including farm structures</t>
  </si>
  <si>
    <t>Commercial buildings - America/Canada</t>
  </si>
  <si>
    <t>Other commercial buildings</t>
  </si>
  <si>
    <t>Communication or energy wires and cables, unknown quantity - America</t>
  </si>
  <si>
    <t>Communication and energy wire and cable</t>
  </si>
  <si>
    <t>Composite-based manufactured products, unknown mass - America</t>
  </si>
  <si>
    <t>Furniture/other manufactured goods (not elsewhere specified)</t>
  </si>
  <si>
    <t>Composite-based structural product, unknown material and/or mass - America</t>
  </si>
  <si>
    <t xml:space="preserve">Carbon fiber (CF, from PAN, high strengths, long fibers ) </t>
  </si>
  <si>
    <t>V2</t>
  </si>
  <si>
    <t>Construction - Europe</t>
  </si>
  <si>
    <t>Constructions et travaux de construction - 2023</t>
  </si>
  <si>
    <t>Construction - America</t>
  </si>
  <si>
    <t>Construction work</t>
  </si>
  <si>
    <t>Recycled Copper - Europe</t>
  </si>
  <si>
    <t>Cuivre/recyclé</t>
  </si>
  <si>
    <t>Copper - Europe</t>
  </si>
  <si>
    <t>Cuivre/neuf</t>
  </si>
  <si>
    <t>Copper - Asia</t>
  </si>
  <si>
    <t>Copper Pipe</t>
  </si>
  <si>
    <t>Copper - Casting - Global or unspecified region</t>
  </si>
  <si>
    <t>Mix cuivre (99,999% issu de l'électrolyse) + Casting - Moulage (impact réduit)</t>
  </si>
  <si>
    <t>Mix cuivre (99,999% issu de l'électrolyse)</t>
  </si>
  <si>
    <t>Copper - Cold rolling - Global or unspecified region</t>
  </si>
  <si>
    <t>Mix cuivre (99,999% issu de l'électrolyse) + Cold Rolling - Laminage à froid (impact modéré)</t>
  </si>
  <si>
    <t>Copper - Cold rolling - Europe</t>
  </si>
  <si>
    <t>Copper - Hot rolling - Global or unspecified region</t>
  </si>
  <si>
    <t>Mix cuivre (99,999% issu de l'électrolyse) + Hot Rolling - Laminage à chaud (impact modéré)</t>
  </si>
  <si>
    <t>Copper - Hot rolling - Europe</t>
  </si>
  <si>
    <t>Copper - Metal drilling - Global or unspecified region</t>
  </si>
  <si>
    <t>Mix cuivre (99,999% issu de l'électrolyse) + Metal drilling - Perçage du métal (impact modéré)</t>
  </si>
  <si>
    <t>Copper - Metal sheet stamping - Global or unspecified region</t>
  </si>
  <si>
    <t>Mix cuivre (99,999% issu de l'électrolyse) + Metal sheet stamping - Emboutissage de tôle (20% de pertes)</t>
  </si>
  <si>
    <t>Copper - Unspecified process - Global or unspecified region</t>
  </si>
  <si>
    <t xml:space="preserve">Processed Copper mix (99,999% from electrolysis) </t>
  </si>
  <si>
    <t>Copper, unknown mass  - Oceania</t>
  </si>
  <si>
    <t>Copper primary at refinery</t>
  </si>
  <si>
    <t>Copper-based manufactured products, unknown mass - America</t>
  </si>
  <si>
    <t>Copper rolling/drawing/extruding and alloying</t>
  </si>
  <si>
    <t>Desktop - Europe</t>
  </si>
  <si>
    <t>Ordinateur/fixe/Bureautique</t>
  </si>
  <si>
    <t>item</t>
  </si>
  <si>
    <t>Desktop - Asia</t>
  </si>
  <si>
    <t>Desktop</t>
  </si>
  <si>
    <t>China</t>
  </si>
  <si>
    <t>Desktop, high performance - Europe</t>
  </si>
  <si>
    <t>Ordinateur/fixe/haute performance</t>
  </si>
  <si>
    <t>Door - America</t>
  </si>
  <si>
    <t>Metal window and door manufacturing</t>
  </si>
  <si>
    <t>Need further investigation</t>
  </si>
  <si>
    <t>Drinking water - America</t>
  </si>
  <si>
    <t>Drinking water and wastewater treatment</t>
  </si>
  <si>
    <t>Drinking water - Europe</t>
  </si>
  <si>
    <t>Drinking water</t>
  </si>
  <si>
    <t>Electrical cable - Europe</t>
  </si>
  <si>
    <t>Cable Cat 7</t>
  </si>
  <si>
    <t>m</t>
  </si>
  <si>
    <t>Electronic components (computers, servers) - America</t>
  </si>
  <si>
    <t>Other electronic component manufacturing</t>
  </si>
  <si>
    <t>Electronic components (printed circuits, screens, crystal assemblies, etc.) - America</t>
  </si>
  <si>
    <t>Printed circuit assembly (electronic assembly) manufacturing</t>
  </si>
  <si>
    <t>Electronics and optical products - Europe</t>
  </si>
  <si>
    <t>Computer/electronic and optical products</t>
  </si>
  <si>
    <t>Engine - America</t>
  </si>
  <si>
    <t>Aircraft Engines</t>
  </si>
  <si>
    <t>Environmental and other technical consulting services - America</t>
  </si>
  <si>
    <t>Environmental consulting services</t>
  </si>
  <si>
    <t>Explosives - America</t>
  </si>
  <si>
    <t>Explosives manufacturing</t>
  </si>
  <si>
    <t>Fabrics for seat, unknown mass and material - America</t>
  </si>
  <si>
    <t>Vehicle seating and interior trim (upholstery)</t>
  </si>
  <si>
    <t>Fabrics for seat, unknown material - Global or unspecified region</t>
  </si>
  <si>
    <t>Complexe (mousse polyuréthane de 1.5 mm d'épaisseur, support textile polyamide/élasthanne de 75 g/m²)</t>
  </si>
  <si>
    <t>Facilities support services - America/USA</t>
  </si>
  <si>
    <t>Facilities support services</t>
  </si>
  <si>
    <t>Facilities support services - America/Canada</t>
  </si>
  <si>
    <t>Facilities and other support services</t>
  </si>
  <si>
    <t>Ferroalloy Recycled  - Global or unspecified region</t>
  </si>
  <si>
    <t>Virgin ferroalloy - America</t>
  </si>
  <si>
    <t>Primary iron/steel and ferroalloy products</t>
  </si>
  <si>
    <t>Ferroalloy - Europe</t>
  </si>
  <si>
    <t>Ferro-alloys</t>
  </si>
  <si>
    <t>Recycled Ferronickel - Global or unspecified region</t>
  </si>
  <si>
    <t>Virgin Ferronickel - Europe</t>
  </si>
  <si>
    <t>Ferro-alloys - ferro-nickel</t>
  </si>
  <si>
    <t>Ferronickel - Europe</t>
  </si>
  <si>
    <t>Ferro-nickel</t>
  </si>
  <si>
    <t>Financial services, insurance and consulting - America</t>
  </si>
  <si>
    <t>Accounting/tax preparation/bookkeeping and payroll</t>
  </si>
  <si>
    <t>Fluids, oil, skydrol - America</t>
  </si>
  <si>
    <t>Flight control actuator - America</t>
  </si>
  <si>
    <t>Hydraulic pumps/motors/cylinders and actuators</t>
  </si>
  <si>
    <t>Foam, polystyrene foam - Europe</t>
  </si>
  <si>
    <t>Polystyrène expansé, mousse (PS 12)), RER</t>
  </si>
  <si>
    <t>Foam, polystyrene foam  - America</t>
  </si>
  <si>
    <t>Polystyrene foam products</t>
  </si>
  <si>
    <t>Foam, polyurethane flexible foam (PU) - Oceania</t>
  </si>
  <si>
    <t>Polyurethane flexible foam (at plant)</t>
  </si>
  <si>
    <t>Foam, polyurethane rigid foam (PU) - Europe</t>
  </si>
  <si>
    <t>Foam, polyurethane rigid foam (PU)</t>
  </si>
  <si>
    <t>Foam, urea formaldehyde foam  - Europe</t>
  </si>
  <si>
    <t>Urea formaldehyde resin in-situ foam (urea-formaldehyde foam insulation - UFFI)</t>
  </si>
  <si>
    <t>Foams, unknown material and mass - America</t>
  </si>
  <si>
    <t>Urethane and other foam products (except polystyrene)</t>
  </si>
  <si>
    <t>Glass fibers, high strength - Europe</t>
  </si>
  <si>
    <t>Fibres de verre (haute résistance)</t>
  </si>
  <si>
    <t>Glass fibers, low strength - Europe</t>
  </si>
  <si>
    <t>Fibres de verre (faible résistance)</t>
  </si>
  <si>
    <t>Glass fibers, high strength - Pultrusion  - Global or unspecified region</t>
  </si>
  <si>
    <t>Fibres de verre (haute résistance) + Pultrusion</t>
  </si>
  <si>
    <t>Glass fibers, high strength - Pultrusion  - Europe</t>
  </si>
  <si>
    <t>Glass fibers, high strength - Thermocompression  - Global or unspecified region</t>
  </si>
  <si>
    <t>Fibres de verre (haute résistance) + Thermocompression</t>
  </si>
  <si>
    <t>Glass fibers, high strength - Thermocompression  - Europe</t>
  </si>
  <si>
    <t>Glass fibers, high strength - Unspecified process - Global or unspecified region</t>
  </si>
  <si>
    <t xml:space="preserve">Processed  Glass fibers (high strength) </t>
  </si>
  <si>
    <t>Glass fibers, low strength - Pultrusion  - Global or unspecified region</t>
  </si>
  <si>
    <t>Fibres de verre (faible résistance) + Pultrusion</t>
  </si>
  <si>
    <t>Glass fibers, low strength - Pultrusion  - Europe</t>
  </si>
  <si>
    <t>Glass fibers, low strength - Thermocompression  - Global or unspecified region</t>
  </si>
  <si>
    <t>Fibres de verre (faible résistance) + Thermocompression</t>
  </si>
  <si>
    <t>Glass fibers, low strength - Thermocompression  - Europe</t>
  </si>
  <si>
    <t>Glass fibers, low strength - Unspecified process - Global or unspecified region</t>
  </si>
  <si>
    <t xml:space="preserve">Processed  Glass fibers (low strength) </t>
  </si>
  <si>
    <t>Glass, chrystal/Lead glass  - Europe</t>
  </si>
  <si>
    <t>Cristal/Verre au plomb, RER</t>
  </si>
  <si>
    <t>Glass, container glass - America</t>
  </si>
  <si>
    <t>Glass container manufacturing</t>
  </si>
  <si>
    <t>Glass, curved glass - Europe</t>
  </si>
  <si>
    <t>Verre plat courbé</t>
  </si>
  <si>
    <t>Explain in the guide: 2 glass EF</t>
  </si>
  <si>
    <t>Glass, flat glass average  - Europe</t>
  </si>
  <si>
    <t>Glass</t>
  </si>
  <si>
    <t>Glass, float flat glass - Europe</t>
  </si>
  <si>
    <t>Glass (container glass / flat glass)</t>
  </si>
  <si>
    <t>Glass, laminated safety glass - Asia</t>
  </si>
  <si>
    <t>Laminated Glass</t>
  </si>
  <si>
    <t>Glass, patterned glass - Europe</t>
  </si>
  <si>
    <t>Verre à motifs, RER</t>
  </si>
  <si>
    <t>Glass, refractory, clay, other porcelain and ceramic, stone and abrasive products  - Europe</t>
  </si>
  <si>
    <t>Glass/refractory/clay/other porcelain and ceramic/stone and abrasive products</t>
  </si>
  <si>
    <t>Glass, toughened glass (ESG) - Global or unspecified region</t>
  </si>
  <si>
    <t>Glass - toughened - per kg. 2.5kg glass per mm thickness per m2</t>
  </si>
  <si>
    <t>Glass, unspecified or unknown mass - America</t>
  </si>
  <si>
    <t>Glass and glass products</t>
  </si>
  <si>
    <t>Glass-based manufactured products, unknown mass - America</t>
  </si>
  <si>
    <t>Glass product manufacturing made of purchased glass</t>
  </si>
  <si>
    <t>Hard drive - Global or unspecified region</t>
  </si>
  <si>
    <t>Baies de disques</t>
  </si>
  <si>
    <t>Explain in the guide: 2 Hard drive EF</t>
  </si>
  <si>
    <t>Hard drive  - America</t>
  </si>
  <si>
    <t>AWS HDD Storage</t>
  </si>
  <si>
    <t>TB-Hour</t>
  </si>
  <si>
    <t>Hardware, unknown material and mass - America</t>
  </si>
  <si>
    <t>Hardware manufacturing</t>
  </si>
  <si>
    <t>Heating equipment other than warm air furnaces, unknown mass - America</t>
  </si>
  <si>
    <t>Heating equipment other than warm air furnaces</t>
  </si>
  <si>
    <t>Heavy-duty vehicles and mobile machinery - Europe</t>
  </si>
  <si>
    <t>Véhicules - fabrication</t>
  </si>
  <si>
    <t>ton</t>
  </si>
  <si>
    <t>Heavy-duty vehicles and mobile machinery  - America</t>
  </si>
  <si>
    <t>Heavy duty truck manufacturing</t>
  </si>
  <si>
    <t>Heavy-duty vehicles and mobile machinery (SB) - America</t>
  </si>
  <si>
    <t>Heavy duty trucks</t>
  </si>
  <si>
    <t>Helicopter blades - America</t>
  </si>
  <si>
    <t>Saw blade and handtool manufacturing</t>
  </si>
  <si>
    <t>In Flight entertainment (IFE) - America</t>
  </si>
  <si>
    <t>Industrial building, concrete - Europe</t>
  </si>
  <si>
    <t>Bâtiment industriel - structure en béton</t>
  </si>
  <si>
    <t>m²</t>
  </si>
  <si>
    <t>Industrial building, concrete  - America</t>
  </si>
  <si>
    <t>Industrial building construction</t>
  </si>
  <si>
    <t>Industrial building, metal - Europe</t>
  </si>
  <si>
    <t>Bâtiment industriel/structure métallique</t>
  </si>
  <si>
    <t>Industrial building, metal  - America</t>
  </si>
  <si>
    <t>Prefabricated metal building and component manufacturing</t>
  </si>
  <si>
    <t>Industrial process furnaces and ovens, unknown mass - America</t>
  </si>
  <si>
    <t>Industrial process furnaces and ovens</t>
  </si>
  <si>
    <t>Infrastructures - America</t>
  </si>
  <si>
    <t>Lessors of nonresidential buildings (except miniwarehouses)</t>
  </si>
  <si>
    <t>Internal Combustion Engines, unknown mass - America</t>
  </si>
  <si>
    <t>Other engine equipment manufacturing</t>
  </si>
  <si>
    <t>Internal Combustion Engines, unknown mass - Asia</t>
  </si>
  <si>
    <t>Internal Combustion Engine (ICE) Car</t>
  </si>
  <si>
    <t>passenger-km</t>
  </si>
  <si>
    <t>Iron Recycled - Europe</t>
  </si>
  <si>
    <t>Acier ou fer blanc/recyclé</t>
  </si>
  <si>
    <t>Iron Virgin - Europe</t>
  </si>
  <si>
    <t>Acier ou fer blanc/neuf</t>
  </si>
  <si>
    <t>Iron - Europe</t>
  </si>
  <si>
    <t>Iron - Oceania</t>
  </si>
  <si>
    <t>Basic iron/steel and other metals</t>
  </si>
  <si>
    <t>kNZD</t>
  </si>
  <si>
    <t>New Zealand</t>
  </si>
  <si>
    <t>Iron, steel and ferro-alloys, unknown mass - America/USA</t>
  </si>
  <si>
    <t>Iron and steel mills and ferroalloy manufacturing</t>
  </si>
  <si>
    <t>Iron, steel and ferro-alloys, unknown mass - America/Canada</t>
  </si>
  <si>
    <t>Iron and steel basic shapes and ferro-alloy products</t>
  </si>
  <si>
    <t>IT hardware, unknown quantity - Europe</t>
  </si>
  <si>
    <t>Produits informatiques, électroniques et optiques - 2023</t>
  </si>
  <si>
    <t>IT server - Asia</t>
  </si>
  <si>
    <t>Server</t>
  </si>
  <si>
    <t>Landing Gears - America</t>
  </si>
  <si>
    <t>Speed changer/industrial high-speed drive and gear manufacturing</t>
  </si>
  <si>
    <t>Laptop - Europe</t>
  </si>
  <si>
    <t>Ordinateur/portable</t>
  </si>
  <si>
    <t>Laptop - Asia</t>
  </si>
  <si>
    <t>Laptop 14 inches</t>
  </si>
  <si>
    <t>Recycled Lead - Europe</t>
  </si>
  <si>
    <t>Plomb/recyclé</t>
  </si>
  <si>
    <t>Lead  - Europe</t>
  </si>
  <si>
    <t>Lead (primary)</t>
  </si>
  <si>
    <t>Lead  - Oceania</t>
  </si>
  <si>
    <t>Lead at regional storage</t>
  </si>
  <si>
    <t>Lead - Casting - Global or unspecified region</t>
  </si>
  <si>
    <t>Lead (primary) + Casting - Moulage (impact réduit)</t>
  </si>
  <si>
    <t>Lead - Casting - Europe</t>
  </si>
  <si>
    <t>Lead - Cold rolling - Global or unspecified region</t>
  </si>
  <si>
    <t>Lead (primary) + Cold Rolling - Laminage à froid (impact modéré)</t>
  </si>
  <si>
    <t>Lead - Cold rolling - Europe</t>
  </si>
  <si>
    <t>Lead - Hot rolling - Global or unspecified region</t>
  </si>
  <si>
    <t>Lead (primary) + Laminage à chaud (impact modéré)</t>
  </si>
  <si>
    <t>Lead - Hot rolling - Europe</t>
  </si>
  <si>
    <t>Laminage à chaud (impact modéré)</t>
  </si>
  <si>
    <t>Lead - Metal drilling - Global or unspecified region</t>
  </si>
  <si>
    <t>Lead (primary) + Metal drilling - Perçage du métal (impact modéré)</t>
  </si>
  <si>
    <t>Lead - Metal drilling - Europe</t>
  </si>
  <si>
    <t>Lead - Metal sheet stamping - Global or unspecified region</t>
  </si>
  <si>
    <t>Lead (primary) + Metal sheet stamping - Emboutissage de tôle (20% de pertes)</t>
  </si>
  <si>
    <t>Lead - Metal sheet stamping - Europe</t>
  </si>
  <si>
    <t>Lead - Unspecified process - Global or unspecified region</t>
  </si>
  <si>
    <t xml:space="preserve">Processed  Lead </t>
  </si>
  <si>
    <t>Light-duty vehicles and mobile machinery - Europe</t>
  </si>
  <si>
    <t>Transport de marchandises en véhicule utilitaire léger - flotte mixte (essence et gazole)</t>
  </si>
  <si>
    <t>ton.km</t>
  </si>
  <si>
    <t>Suisse</t>
  </si>
  <si>
    <t>Light-duty vehicles and mobile machinery  - America</t>
  </si>
  <si>
    <t>Light truck and utility vehicle manufacturing</t>
  </si>
  <si>
    <t>Light-duty vehicles and mobile machinery (SB) - America</t>
  </si>
  <si>
    <t>Light-duty trucks / vans and sport utility vehicles (suvs)</t>
  </si>
  <si>
    <t>Liquid crystal display panel - Europe</t>
  </si>
  <si>
    <t>Ecran d'ordinateur</t>
  </si>
  <si>
    <t>Machinery and equipment n.e.c. - Europe</t>
  </si>
  <si>
    <t>Machinery / equipment not specific</t>
  </si>
  <si>
    <t>Machines and industrial equipment - America</t>
  </si>
  <si>
    <t>Other industrial machinery manufacturing</t>
  </si>
  <si>
    <t>Machines and industrial equipment, unspecified and unknown mass - America</t>
  </si>
  <si>
    <t>Rental and operating leasing services of commercial and industrial machinery and equipment</t>
  </si>
  <si>
    <t>Magnesium - Europe</t>
  </si>
  <si>
    <t>Magnésium</t>
  </si>
  <si>
    <t>Magnesium - Oceania</t>
  </si>
  <si>
    <t>Magnesium (at plant)</t>
  </si>
  <si>
    <t>Manufacturing Buildings - America</t>
  </si>
  <si>
    <t>Manufacturing structures</t>
  </si>
  <si>
    <t>Marketing research and other professional, scientific, and technical services - America</t>
  </si>
  <si>
    <t>Marketing consulting services</t>
  </si>
  <si>
    <t>Material handling equipment, unknown mass - America/USA</t>
  </si>
  <si>
    <t>Material handling equipment</t>
  </si>
  <si>
    <t>Material handling equipment, unknown mass - America/Canada</t>
  </si>
  <si>
    <t>Materials handling - Europe</t>
  </si>
  <si>
    <t>Services de réparation et installation de machines et d'équipements - 2023</t>
  </si>
  <si>
    <t>Materials handling - America</t>
  </si>
  <si>
    <t>Metal pipes and fittings, unknown material and mass - America</t>
  </si>
  <si>
    <t>Fabricated pipe and pipe fitting manufacturing (332996)</t>
  </si>
  <si>
    <t>Metal-based manufactured components for aircraft (other than engines), unknown material and mass - America</t>
  </si>
  <si>
    <t>Other Aircraft Parts</t>
  </si>
  <si>
    <t>Metal-based propulsion units and parts for space vehicles and guided missiles, unknown material and mass - America</t>
  </si>
  <si>
    <t>Propulsion units and parts for space vehicles and guided missiles</t>
  </si>
  <si>
    <t>Metal-based structural product, unknown material and/or mass - America</t>
  </si>
  <si>
    <t>Metal structural products</t>
  </si>
  <si>
    <t>Metals, unknown material and mass - Europe/France</t>
  </si>
  <si>
    <t>Basic iron and steel and of ferroalloys and first products thereof</t>
  </si>
  <si>
    <t>Metals, unknown material and mass - Europe/UK</t>
  </si>
  <si>
    <t>Metals (Primary material production)</t>
  </si>
  <si>
    <t>Metalworking machines, unknown mass - America</t>
  </si>
  <si>
    <t>Cutting tool and machine tool accessory manufacturing</t>
  </si>
  <si>
    <t>Monel (nickel alloy)  - Europe</t>
  </si>
  <si>
    <t>Munitions - Europe</t>
  </si>
  <si>
    <t>Weapons and ammunition</t>
  </si>
  <si>
    <t>Munitions - America</t>
  </si>
  <si>
    <t>Guns / ammunition and other munitions</t>
  </si>
  <si>
    <t>Natural water - Europe</t>
  </si>
  <si>
    <t>Natural water / water treatment and supply services</t>
  </si>
  <si>
    <t>Recycled Nickel - Europe</t>
  </si>
  <si>
    <t>Nickel/recyclé</t>
  </si>
  <si>
    <t>Nickel - Casting - Global or unspecified region</t>
  </si>
  <si>
    <t>Nickel (virgin) + Moulage (impact réduit)</t>
  </si>
  <si>
    <t>Nickel - Casting - Europe</t>
  </si>
  <si>
    <t>Nickel (virgin)</t>
  </si>
  <si>
    <t>Nickel - Cold rolling - Global or unspecified region</t>
  </si>
  <si>
    <t>Nickel (virgin) + Cold rolling - Laminage à froid (impact modéré)</t>
  </si>
  <si>
    <t>Nickel - Cold rolling - Europe</t>
  </si>
  <si>
    <t>Nickel - Hot rolling - Global or unspecified region</t>
  </si>
  <si>
    <t>Nickel (virgin) + Hot rolling - Laminage à chaud (impact modéré)</t>
  </si>
  <si>
    <t>Nickel - Hot rolling - Europe</t>
  </si>
  <si>
    <t>Nickel - Metal drilling - Global or unspecified region</t>
  </si>
  <si>
    <t>Nickel (virgin) + Metal drilling - Perçage du métal (impact modéré)</t>
  </si>
  <si>
    <t>Nickel - Metal drilling - Europe</t>
  </si>
  <si>
    <t>Nickel - Metal sheet stamping - Global or unspecified region</t>
  </si>
  <si>
    <t>Nickel (virgin) + Metal sheet stamping - Emboutissage de tôle (20% de pertes)</t>
  </si>
  <si>
    <t>Nickel - Metal sheet stamping - Europe</t>
  </si>
  <si>
    <t>Nickel - Unspecified process - Global or unspecified region</t>
  </si>
  <si>
    <t xml:space="preserve">Processed  Monel (nickel alloy) </t>
  </si>
  <si>
    <t>Nickel, unspecified - America</t>
  </si>
  <si>
    <t>Production high-purity class 1 nickel</t>
  </si>
  <si>
    <t>Non metal-based aircraft engines, engine parts and other propulsion systems, unknown material and mass - America</t>
  </si>
  <si>
    <t>Aicraft engines &amp; parts</t>
  </si>
  <si>
    <t>Non metal-based manufactured components for aircraft (other than engines), unknown material and mass - America</t>
  </si>
  <si>
    <t>Other aircraft parts and auxiliary equipment manufacturing</t>
  </si>
  <si>
    <t>Non metal-based propulsion units and parts for space vehicles or missiles, unknown material and mass - America</t>
  </si>
  <si>
    <t>Nonresidential Building Repair And Maintanence - Oceania</t>
  </si>
  <si>
    <t>Non-residential building construction</t>
  </si>
  <si>
    <t>Nylon, any process  - Oceania</t>
  </si>
  <si>
    <t>Nylon 6 (at plant)</t>
  </si>
  <si>
    <t>Office administrative services - America/USA</t>
  </si>
  <si>
    <t>Office administrative services</t>
  </si>
  <si>
    <t>Office administrative services - America/Canada</t>
  </si>
  <si>
    <t>Office administrative services - Europe</t>
  </si>
  <si>
    <t>Office building - Europe</t>
  </si>
  <si>
    <t>Bâtiments de bureaux</t>
  </si>
  <si>
    <t>m2</t>
  </si>
  <si>
    <t>Explain in the guide: 2 buildings EF</t>
  </si>
  <si>
    <t>Office building  - Europe</t>
  </si>
  <si>
    <t>Office</t>
  </si>
  <si>
    <t>building</t>
  </si>
  <si>
    <t>Office furniture - America</t>
  </si>
  <si>
    <t>Office furniture and custom architectural woodwork and millwork</t>
  </si>
  <si>
    <t>Office supplies (paper) - America</t>
  </si>
  <si>
    <t>Paper office supplies</t>
  </si>
  <si>
    <t>Office supplies (stationery and other quipment) - America</t>
  </si>
  <si>
    <t>Office supplies (except paper) manufacturing</t>
  </si>
  <si>
    <t>Other basic metals and casting - Europe</t>
  </si>
  <si>
    <t xml:space="preserve">Other basic metals and casting           </t>
  </si>
  <si>
    <t>Other communications equipment manufacturing - America</t>
  </si>
  <si>
    <t>Other communications equipment</t>
  </si>
  <si>
    <t>Other electronic equipment - America/USA</t>
  </si>
  <si>
    <t>Other electronic equipment - America/Canada</t>
  </si>
  <si>
    <t>Other electronic components</t>
  </si>
  <si>
    <t>Other industrial electric components - America</t>
  </si>
  <si>
    <t>All other miscellaneous electrical equipment and component manufacturing</t>
  </si>
  <si>
    <t>Other machines and industrial equipment, unknown mass - Europe</t>
  </si>
  <si>
    <t>Machines et équipements - 2023</t>
  </si>
  <si>
    <t>Other non metal-based assembly and structural components for aircraft - America</t>
  </si>
  <si>
    <t>Other non metal-based assembly and structural components for spacecraft and missiles - America</t>
  </si>
  <si>
    <t>Guided missiles and space vehicles</t>
  </si>
  <si>
    <t>Other non-ferrous metal-based manufactured products, unspecified material and mass - America</t>
  </si>
  <si>
    <t>Nonferrous metal (except copper and aluminum) rolling/drawing and extruding</t>
  </si>
  <si>
    <t>Other non-ferrous metals, unknown mass  - America</t>
  </si>
  <si>
    <t>Secondary smelting/refining and alloying of nonferrous metal (except copper and aluminum)</t>
  </si>
  <si>
    <t>Other non-metallic mineral - Europe</t>
  </si>
  <si>
    <t>Autres produits minéraux non métalliques - 2023</t>
  </si>
  <si>
    <t>Other non-metallic mineral - America</t>
  </si>
  <si>
    <t>Non-metallic mineral products</t>
  </si>
  <si>
    <t>Other non-residential buildings - America</t>
  </si>
  <si>
    <t>Other nonresidential structures</t>
  </si>
  <si>
    <t>Other professional services - Europe/France</t>
  </si>
  <si>
    <t>Other professional services - Europe/UK</t>
  </si>
  <si>
    <t>Other professional / scientific and technical services</t>
  </si>
  <si>
    <t>Other professional services - America</t>
  </si>
  <si>
    <t>Other services - Europe</t>
  </si>
  <si>
    <t>Services d'architecture et d'ingénierie/ services de contrôle et analyses techniques - 2023</t>
  </si>
  <si>
    <t>Other services - America</t>
  </si>
  <si>
    <t>Other services (not elsewhere specified)</t>
  </si>
  <si>
    <t>Other services - Asia</t>
  </si>
  <si>
    <t>Taïwan</t>
  </si>
  <si>
    <t>Plastic, packaging film, PE  - Europe</t>
  </si>
  <si>
    <t>Plastique PE</t>
  </si>
  <si>
    <t>Paint and coating - America</t>
  </si>
  <si>
    <t>Paint and coating manufacturing</t>
  </si>
  <si>
    <t>Paper - Europe</t>
  </si>
  <si>
    <t>Paper and paper products</t>
  </si>
  <si>
    <t>Paper - America</t>
  </si>
  <si>
    <t>Phenolic resin, any process - Europe</t>
  </si>
  <si>
    <t>Résine phénolique (concentration : 45%)</t>
  </si>
  <si>
    <t>Plastic - bags, films, and sheets - unknown mass - America</t>
  </si>
  <si>
    <t>Plastic bags/films and sheets</t>
  </si>
  <si>
    <t>Plastic - laminated plates - unknown mass - America</t>
  </si>
  <si>
    <t>Laminated plastics plate/sheet (except packaging) and shape manufacturing</t>
  </si>
  <si>
    <t>Plastic - pipes and fittings - unknown mass - America</t>
  </si>
  <si>
    <t>Plastic pipe/fittings and sausage casings</t>
  </si>
  <si>
    <t>Plastic - unknown material and mass - America</t>
  </si>
  <si>
    <t>Other plastic products</t>
  </si>
  <si>
    <t>Plastic, HDPE pipe - Asia</t>
  </si>
  <si>
    <t>HDPE Pipe</t>
  </si>
  <si>
    <t>Plastic, HDPE, processed by injection moulding - Europe</t>
  </si>
  <si>
    <t>HDPE transformé par injection moulage, REF</t>
  </si>
  <si>
    <t>Plastic, packaging film, LDPE  - Europe</t>
  </si>
  <si>
    <t>LPDE</t>
  </si>
  <si>
    <t>Plastic, packaging film, PE-EVOH  - Europe</t>
  </si>
  <si>
    <t xml:space="preserve"> Packaging film, PE-EVOH </t>
  </si>
  <si>
    <t>Plastic, packaging film, PET  - Europe</t>
  </si>
  <si>
    <t>Plastic PET (including forming)</t>
  </si>
  <si>
    <t>Plastic, packaging film, PP  - Europe</t>
  </si>
  <si>
    <t xml:space="preserve"> Packaging film, PP </t>
  </si>
  <si>
    <t>Plastic, PET, processed by injection stretch blow moulding - Europe</t>
  </si>
  <si>
    <t>Packaging: Flexible PET / fossil-based - Average end of life</t>
  </si>
  <si>
    <t>Plastic, PEX pipe - Europe</t>
  </si>
  <si>
    <t>Drinking water pipe PEX</t>
  </si>
  <si>
    <t>Plastic, plastic film, PA  - Europe</t>
  </si>
  <si>
    <t>Average plastic film (Primary material production)</t>
  </si>
  <si>
    <t>Plastic, PP pipe - Europe</t>
  </si>
  <si>
    <t>Platics PP including Forming</t>
  </si>
  <si>
    <t>Plastic, PP, processed by injection moulding - Europe</t>
  </si>
  <si>
    <t>PP transformé par injection moulage, RER</t>
  </si>
  <si>
    <t>Plastic, PVC film - Europe</t>
  </si>
  <si>
    <t>PVC calandré en film, RER</t>
  </si>
  <si>
    <t>Plastic, PVC pipe - Europe</t>
  </si>
  <si>
    <t xml:space="preserve">PVC Neuf </t>
  </si>
  <si>
    <t>Plastic, PVC, processed by injection moulding - Europe</t>
  </si>
  <si>
    <t>PVC transformé par injection moulage, RER</t>
  </si>
  <si>
    <t>Plastic, thermoforming film, PA-PE  - Global or unspecified region</t>
  </si>
  <si>
    <t xml:space="preserve"> Thermoforming film, PA-PE </t>
  </si>
  <si>
    <t>Plastic-based manufactured products, unknown mass - America</t>
  </si>
  <si>
    <t>Plastics, unspecified - America</t>
  </si>
  <si>
    <t>Plastics</t>
  </si>
  <si>
    <t>Plasticworking machines, unknown mass - America</t>
  </si>
  <si>
    <t>Plastics packaging film and sheet (including laminated) manufacturing</t>
  </si>
  <si>
    <t>Polycarbonate (PC), any process - Europe</t>
  </si>
  <si>
    <t>Polycarbonate slab</t>
  </si>
  <si>
    <t>Polyethylene high density (PE-HD), any process  - Oceania</t>
  </si>
  <si>
    <t>High density polyethylene (at plant)</t>
  </si>
  <si>
    <t>Polyethylene low density (PE-LD), any process  - Oceania</t>
  </si>
  <si>
    <t>Polyethylene LLDPE granulate (at plant)</t>
  </si>
  <si>
    <t>Polyethylene terephthalate (PET), any process  - Europe</t>
  </si>
  <si>
    <t>PET</t>
  </si>
  <si>
    <t>Polymethylmethacrylate-ball (PMMA), any process  - Europe</t>
  </si>
  <si>
    <t>Polyméthacrylate de méthyle, billes (PMMA), RER</t>
  </si>
  <si>
    <t>Polyoxymethylene (POM), any process  - Europe</t>
  </si>
  <si>
    <t>Polyoxyméthylène, granulés (POM), RER</t>
  </si>
  <si>
    <t>Polypropylene (PP), any process  - Europe</t>
  </si>
  <si>
    <t>Polypropylene plastic profile with glass fiber components (elastic plastic profiles)</t>
  </si>
  <si>
    <t>Polystyrene (PS), any process  - Europe</t>
  </si>
  <si>
    <t>PS (polystyrene)</t>
  </si>
  <si>
    <t>Polystyrene foam, unknown mass - America</t>
  </si>
  <si>
    <t>Polyvinylchloride (PVC), any process  - Oceania</t>
  </si>
  <si>
    <t>Polyvinylchloride emulsion polymerised (at plant)</t>
  </si>
  <si>
    <t>Printed circuit - America</t>
  </si>
  <si>
    <t>Electronic capacitors/resistors/coils/transformers/connectors and other components (except semiconductors and printed circuit assemblies)</t>
  </si>
  <si>
    <t>Printed Circuit And Electronic Assembly - America</t>
  </si>
  <si>
    <t>Printed circuit board - America</t>
  </si>
  <si>
    <t>Printed circuit and electronic assembly</t>
  </si>
  <si>
    <t>Printed circuits, unknown quantity - America</t>
  </si>
  <si>
    <t>Printer, laser - Europe</t>
  </si>
  <si>
    <t>Imprimante - laser</t>
  </si>
  <si>
    <t>Printer, multi-function - Europe</t>
  </si>
  <si>
    <t>Imprimante/multi-fonction</t>
  </si>
  <si>
    <t>Processed Polycarbonate granulate (PC), EU-25  - Europe</t>
  </si>
  <si>
    <t>Professional services (printing, advertising, architecture and engineering, multi-technical maintenance of buildings, etc.) - America</t>
  </si>
  <si>
    <t>Other services related to advertising</t>
  </si>
  <si>
    <t>Radar - America</t>
  </si>
  <si>
    <t>Other engine and power transmission equipment</t>
  </si>
  <si>
    <t>Recycled polyethylene high density (PE-HD), any process  - Europe</t>
  </si>
  <si>
    <t xml:space="preserve">Processed  Production of recycled HDPE granules from collected and sorted HDPE packaging waste </t>
  </si>
  <si>
    <t>Recycled polyethylene low density (PE-LD), any process  - Europe</t>
  </si>
  <si>
    <t xml:space="preserve">Processed  Production of recycled LDPE granules from collected and sorted agricultural plastic film waste </t>
  </si>
  <si>
    <t>Recycled polyethylene terephthalate (PET), any process  - Europe</t>
  </si>
  <si>
    <t>Plastique/PET/recyclé</t>
  </si>
  <si>
    <t>Recycled polypropylene (PP), any process  - Europe</t>
  </si>
  <si>
    <t xml:space="preserve">Processed  Production of recycled PP granules from collected and sorted PP waste </t>
  </si>
  <si>
    <t>Recycled polyvinylchloride (PVC), any process  - Europe</t>
  </si>
  <si>
    <t>Construction and demolition waste: Rigid PVC - Recycling</t>
  </si>
  <si>
    <t>Renewable energy plant - Biomass plant - Europe</t>
  </si>
  <si>
    <t>Electricity generated from biomass</t>
  </si>
  <si>
    <t>kWh</t>
  </si>
  <si>
    <t>Netherlands</t>
  </si>
  <si>
    <t>Renewable energy plant - Geothermal plant - Europe</t>
  </si>
  <si>
    <t>Electricity generated from geothermal</t>
  </si>
  <si>
    <t>Renewable energy plant - Geothermal plant, unknown installed capacity - Europe</t>
  </si>
  <si>
    <t>Spain</t>
  </si>
  <si>
    <t>Renewable energy plant - Solar PV plant - Europe</t>
  </si>
  <si>
    <t>Electricity generated from solar photovoltaic</t>
  </si>
  <si>
    <t>Renewable energy plant - Solar PV plant, unknown installed capacity - Europe</t>
  </si>
  <si>
    <t>Repair, overhaul of machines and equipments - Europe</t>
  </si>
  <si>
    <t>Repair and maintenance of aircraft and spacecraft - Europe</t>
  </si>
  <si>
    <t>Repair and maintenance of aircraft and spacecraft</t>
  </si>
  <si>
    <t>Research, development and testing services - America</t>
  </si>
  <si>
    <t>Scientific research and development</t>
  </si>
  <si>
    <t>Research, development and testing services - Europe</t>
  </si>
  <si>
    <t>Research and development services</t>
  </si>
  <si>
    <t>Research, development and testing services - Asia</t>
  </si>
  <si>
    <t>Rubber or plastic belts and hoses, unknown mass</t>
  </si>
  <si>
    <t>Rubber and plastics hoses and belting manufacturing</t>
  </si>
  <si>
    <t>Rubber products - unknown material and/or mass</t>
  </si>
  <si>
    <t>Other rubber products</t>
  </si>
  <si>
    <t>Rubber, epoxy resin - Europe</t>
  </si>
  <si>
    <t>Epoxy resin</t>
  </si>
  <si>
    <t>Rubber, Isobutylene Isoprene Rubber (IIR) - Europe</t>
  </si>
  <si>
    <t>Caoutchouc butyle - caoutchouc isobutylène-isoprène (IIR) par polymérisation en émulsion, RER</t>
  </si>
  <si>
    <t>Rubber, Nitrile-Butadiene-Rubber (NBR) - Europe</t>
  </si>
  <si>
    <t>Caoutchouc Nitrile-Butadiène</t>
  </si>
  <si>
    <t>Rubber, phenolic resin - Europe</t>
  </si>
  <si>
    <t>Rubber, polyester resin unsaturated (UP)  - Europe</t>
  </si>
  <si>
    <t>Résine de polyester insaturé (UP), RER</t>
  </si>
  <si>
    <t>Rubber, polyvinylchloride resin (B-PVC) - Europe</t>
  </si>
  <si>
    <t>Polychlorure de vinyle, résine (B-PVC), RER</t>
  </si>
  <si>
    <t>Rubber, polyvinylpolypyrolidore (PVPP)  - Global or unspecified region</t>
  </si>
  <si>
    <t xml:space="preserve"> Polyvinylpolypyrolidore (PVPP) </t>
  </si>
  <si>
    <t>Rubber, styreneacrylonitrile (SAN) - Europe</t>
  </si>
  <si>
    <t>Styrène-acrylonitrile (SAN), RER</t>
  </si>
  <si>
    <t>Rubber, styrene-Butadiene Rubber (SBR) - Europe</t>
  </si>
  <si>
    <t>Styrène-butadiène (SBR), mix, RER</t>
  </si>
  <si>
    <t>Ruber, Polybutadiene rubber - Europe</t>
  </si>
  <si>
    <t>Caoutchouc Polybutadiène, RER</t>
  </si>
  <si>
    <t>Search, detection, and navigation instruments (sensors, etc.) - America</t>
  </si>
  <si>
    <t>Search/detection/navigation/guidance/aeronautical and nautical system and instrument manufacturing</t>
  </si>
  <si>
    <t>Shoes and other footwear - America</t>
  </si>
  <si>
    <t>Footwear manufacturing</t>
  </si>
  <si>
    <t>Shoes - Europe</t>
  </si>
  <si>
    <t>Chaussures/en tissu</t>
  </si>
  <si>
    <t>Slides - Asia</t>
  </si>
  <si>
    <t>Polyvinyl Chloride (PVC) Waterproofing</t>
  </si>
  <si>
    <t>Smartphone, &lt; 5 inchs - Europe</t>
  </si>
  <si>
    <t>Smartphone/de plus de 5,5 pouces</t>
  </si>
  <si>
    <t>Smartphone, &gt; 5 inchs - Europe</t>
  </si>
  <si>
    <t>Smartphone/de 5 pouces</t>
  </si>
  <si>
    <t>Recycled Steel - Europe</t>
  </si>
  <si>
    <t>Virgin Steel - Europe</t>
  </si>
  <si>
    <t>Steel scrap - Europe</t>
  </si>
  <si>
    <t>Metal waste disposal (steel cans - open-loop)</t>
  </si>
  <si>
    <t>Stainless Steel -  Steel part turning - Global or unspecified region</t>
  </si>
  <si>
    <t xml:space="preserve">Stainless Steel +  Steel part turning (5% loss), GLO </t>
  </si>
  <si>
    <t>Stainless Steel - Steel sheet scouring (deburring) - Global or unspecified region</t>
  </si>
  <si>
    <t>Chariotage de pièces en acier (5% de perte), GLO</t>
  </si>
  <si>
    <t>Stainless Steel - Unspecified process - Global or unspecified region</t>
  </si>
  <si>
    <t>Processed Stainless Steel</t>
  </si>
  <si>
    <t>Stainless steel, coil, cold rolled (0% recycling)  - America</t>
  </si>
  <si>
    <t>Stainless steel - flat-rolled &gt;600mm cold-rolled annealed</t>
  </si>
  <si>
    <t>Stainless steel, coil, cold rolled (100% recycling)  - Europe</t>
  </si>
  <si>
    <t>Acier inoxydable, rouleaux, laminés à froid (304) pour meuble (100% de recyclage)</t>
  </si>
  <si>
    <t>Stainless steel, coil, cold rolled (50% recycling)  - Europe</t>
  </si>
  <si>
    <t xml:space="preserve"> Stainless steel, coil, cold rolled (304) for EEE (50% recycling) </t>
  </si>
  <si>
    <t>Steel -  Steel part turning - Global or unspecified region</t>
  </si>
  <si>
    <t>Steel -  Steel sheet scouring (deburring) - Global or unspecified region</t>
  </si>
  <si>
    <t xml:space="preserve">Steel +  Steel sheet scouring (deburring), GLO </t>
  </si>
  <si>
    <t>Steel - Galvanisation steel sheet - Europe</t>
  </si>
  <si>
    <t>Steel sheet (galvanized)</t>
  </si>
  <si>
    <t>Steel - Unspecified process - Europe</t>
  </si>
  <si>
    <t>Steel</t>
  </si>
  <si>
    <t>Steel, cold rolled (0% of recycling)  - Global or unspecified region</t>
  </si>
  <si>
    <t>Steel - Cold Rolled Coil</t>
  </si>
  <si>
    <t>Steel, cold rolled (50% of recycling)  - Europe</t>
  </si>
  <si>
    <t>Acier, rouleaux, laminés à froid pour EEE (50% de recyclage)</t>
  </si>
  <si>
    <t>Steel, electrolytic chrome-coated (ECCS) (50% recycling)  - Europe</t>
  </si>
  <si>
    <t>Acier, rouleaux, chromé (ECCS) pour EEE (50% de recyclage)</t>
  </si>
  <si>
    <t>Steel, finished cold rolled (0% recycling)  - Global or unspecified region</t>
  </si>
  <si>
    <t>Steel - finished cold-rolled coil</t>
  </si>
  <si>
    <t>Steel, finished cold rolled (50% recycling)  - Europe</t>
  </si>
  <si>
    <t>Acier, rouleaux, finis laminés à froid pour EEE (50% de recyclage)</t>
  </si>
  <si>
    <t>Steel, hot dip galvanized (50% recycling)  - Europe</t>
  </si>
  <si>
    <t>Acier, rouleaux, à revêtement organique pour EEE (50% de recyclage)</t>
  </si>
  <si>
    <t>Steel, organic coated (50% recycling)  - Europe</t>
  </si>
  <si>
    <t>Steel, tinplated (39.3% of recycling)  - Europe</t>
  </si>
  <si>
    <t>Acier, rouleaux, étamé pour emballage industriel (39.3% de recyclage)</t>
  </si>
  <si>
    <t>Steel, tinplated (54% of recycling)  - Global or unspecified region</t>
  </si>
  <si>
    <t>Steel - Tinplate</t>
  </si>
  <si>
    <t>Steel, tinplated (66.7% of recycling)  - Europe</t>
  </si>
  <si>
    <t>Acier, rouleaux, étamé pour emballage ménager (66.7% de recyclage)</t>
  </si>
  <si>
    <t>Steel, unspecified - Europe</t>
  </si>
  <si>
    <t>Steel production</t>
  </si>
  <si>
    <t>Steel, wire rod (50% recycling)  - America</t>
  </si>
  <si>
    <t xml:space="preserve"> Steel, wire rod for EEE (50% recycling) </t>
  </si>
  <si>
    <t>Steel-based manufactured components, unknown mass - America</t>
  </si>
  <si>
    <t>Steel product manufacturing from purchased steel (331200)</t>
  </si>
  <si>
    <t>Synthetic Rubber and fibers - America</t>
  </si>
  <si>
    <t>Synthetic rubber and artificial and synthetic fibers</t>
  </si>
  <si>
    <t>Tablet, classic - Europe</t>
  </si>
  <si>
    <t>Tablette - classique - 9 à 11 pouces</t>
  </si>
  <si>
    <t>Tablet, classic - Asia</t>
  </si>
  <si>
    <t>Tablet</t>
  </si>
  <si>
    <t>Telecom services and IT support - Europe</t>
  </si>
  <si>
    <t>Telecommunciations services - 2023</t>
  </si>
  <si>
    <t>Time-measuring and controlling devices - America</t>
  </si>
  <si>
    <t>Watches/clocks and other measuring and controlling devices</t>
  </si>
  <si>
    <t>Titanium Recycled - Global or unspecified region</t>
  </si>
  <si>
    <t>Virgin Titanium - Europe</t>
  </si>
  <si>
    <t>Titanium</t>
  </si>
  <si>
    <t>Titanium - Casting - Global or unspecified region</t>
  </si>
  <si>
    <t>Titanium + Moulage (impact réduit)</t>
  </si>
  <si>
    <t>Titanium - Casting - America</t>
  </si>
  <si>
    <t>Titanium - Cold rolling - Global or unspecified region</t>
  </si>
  <si>
    <t>Titanium + Cold rolling - Laminage à froid (impact modéré)</t>
  </si>
  <si>
    <t>Titanium - Cold rolling - America</t>
  </si>
  <si>
    <t>Titanium - Cold rolling - Europe</t>
  </si>
  <si>
    <t>Titanium - Hot rolling - Global or unspecified region</t>
  </si>
  <si>
    <t>Titanium + Hot rolling - Laminage à chaud (impact modéré)</t>
  </si>
  <si>
    <t>Titanium - Hot rolling - America</t>
  </si>
  <si>
    <t>Titanium - Hot rolling - Europe</t>
  </si>
  <si>
    <t>Titanium - Metal drilling - Global or unspecified region</t>
  </si>
  <si>
    <t>Titanium + Metal drilling - Perçage du métal (impact modéré)</t>
  </si>
  <si>
    <t>Titanium - Metal drilling - America</t>
  </si>
  <si>
    <t>Titanium - Metal sheet stamping - Global or unspecified region</t>
  </si>
  <si>
    <t>Titanium + Metal sheet stamping - Emboutissage de tôle (20% de pertes)</t>
  </si>
  <si>
    <t>Titanium - Metal sheet stamping - America</t>
  </si>
  <si>
    <t>Titanium - Unspecified process - Global or unspecified region</t>
  </si>
  <si>
    <t xml:space="preserve">Processed  Titanium </t>
  </si>
  <si>
    <t>Titanium, FFC electrowinning process - Global or unspecified region</t>
  </si>
  <si>
    <t>Titanium - FFC electrowinning process</t>
  </si>
  <si>
    <t>Titanium, kroll process - Global or unspecified region</t>
  </si>
  <si>
    <t>Titanium - kroll process</t>
  </si>
  <si>
    <t>Titanium, plasma powder process - Global or unspecified region</t>
  </si>
  <si>
    <t>Titanium - plasma powder process</t>
  </si>
  <si>
    <t>Titanium, unspecified - America</t>
  </si>
  <si>
    <t>Travel services - Europe</t>
  </si>
  <si>
    <t>Agences de voyage, voyagistes, réservations</t>
  </si>
  <si>
    <t>Travel services - America</t>
  </si>
  <si>
    <t>All other travel arrangement and reservation services</t>
  </si>
  <si>
    <t>Video projector - Europe</t>
  </si>
  <si>
    <t>Vidéo projecteur</t>
  </si>
  <si>
    <t>Water supply - Oceania</t>
  </si>
  <si>
    <t>Water supply</t>
  </si>
  <si>
    <t>Water supply - Europe</t>
  </si>
  <si>
    <t>m3</t>
  </si>
  <si>
    <t>White paper ream - Europe</t>
  </si>
  <si>
    <t>Ramette de papier blanc/80g/m² A4/Hors utilisation et fin de vie</t>
  </si>
  <si>
    <t>Window - America</t>
  </si>
  <si>
    <t>kUSd</t>
  </si>
  <si>
    <t>Wireless communication equipment - America</t>
  </si>
  <si>
    <t>Radio and television broadcasting and wireless communications equipment manufacturing</t>
  </si>
  <si>
    <t>Zinc - Casting - Global or unspecified region</t>
  </si>
  <si>
    <t xml:space="preserve"> Zamak zinc alloy (ZnAlMgCu)  + Moulage (impact réduit)</t>
  </si>
  <si>
    <t>Zinc - Casting - Europe</t>
  </si>
  <si>
    <t xml:space="preserve"> Zamak zinc alloy (ZnAlMgCu) </t>
  </si>
  <si>
    <t>Zinc - Cold rolling - Global or unspecified region</t>
  </si>
  <si>
    <t xml:space="preserve"> Zamak zinc alloy (ZnAlMgCu)  + Cold rolling - Laminage à froid (impact modéré)</t>
  </si>
  <si>
    <t>Zinc - Cold rolling - Europe</t>
  </si>
  <si>
    <t>Zinc - Hot rolling - Global or unspecified region</t>
  </si>
  <si>
    <t xml:space="preserve"> Zamak zinc alloy (ZnAlMgCu)  + Hot rolling - Laminage à chaud (impact modéré)</t>
  </si>
  <si>
    <t>Zinc - Hot rolling - Europe</t>
  </si>
  <si>
    <t>Zinc - Metal drilling - Global or unspecified region</t>
  </si>
  <si>
    <t xml:space="preserve"> Zamak zinc alloy (ZnAlMgCu)  + Metal drilling - Perçage du métal (impact modéré)</t>
  </si>
  <si>
    <t>Zinc - Metal drilling - Europe</t>
  </si>
  <si>
    <t>Zinc - Metal sheet stamping - Global or unspecified region</t>
  </si>
  <si>
    <t xml:space="preserve"> Zamak zinc alloy (ZnAlMgCu)  + Metal sheet stamping - Emboutissage de tôle (20% de pertes)</t>
  </si>
  <si>
    <t>Zinc - Metal sheet stamping - Europe</t>
  </si>
  <si>
    <t>Zinc production - Oceania</t>
  </si>
  <si>
    <t>Zinc primary at regional storage</t>
  </si>
  <si>
    <t>Recycled Zinc - Europe</t>
  </si>
  <si>
    <t>Zinc/recyclé</t>
  </si>
  <si>
    <t>Zinc - Unspecified process - Global or unspecified region</t>
  </si>
  <si>
    <t xml:space="preserve">Processed  Zamak zinc alloy (ZnAlMgCu) </t>
  </si>
  <si>
    <t>Zinc, concentrate - Global or unspecified region</t>
  </si>
  <si>
    <t>Zinc concentrate - production of zinc concentrate</t>
  </si>
  <si>
    <t>Zinc, special high-grade (SHG) - Europe</t>
  </si>
  <si>
    <t>SHGZ - Special High-grade  Zinc</t>
  </si>
  <si>
    <t>Zinc, unspecified - Europe</t>
  </si>
  <si>
    <t>Zinc concentrate</t>
  </si>
  <si>
    <t>Zinc Virgin - Europe</t>
  </si>
  <si>
    <t>Zinc</t>
  </si>
  <si>
    <t>Zinc, Zamak - Europe</t>
  </si>
  <si>
    <t>Inflation</t>
  </si>
  <si>
    <t>Inflation rate</t>
  </si>
  <si>
    <t>EU-28</t>
  </si>
  <si>
    <t>CANADA</t>
  </si>
  <si>
    <t>NEW ZEALAND</t>
  </si>
  <si>
    <t>Source : OCDE - https://data.oecd.org/price/inflation-cpi.htm</t>
  </si>
  <si>
    <t>Cumulate inflation index (from 2000)</t>
  </si>
  <si>
    <t/>
  </si>
  <si>
    <t>Currency rate</t>
  </si>
  <si>
    <t>From USD to €</t>
  </si>
  <si>
    <t>From USD to USD</t>
  </si>
  <si>
    <t>From USD to kCAD</t>
  </si>
  <si>
    <t>From USD to kGBP</t>
  </si>
  <si>
    <t>From USD to kNZD</t>
  </si>
  <si>
    <t>Source : IRS - https://www.irs.gov/individuals/international-taxpayers/yearly-average-currency-exchange-rates</t>
  </si>
  <si>
    <t>Groups, Categories and Subcategories</t>
  </si>
  <si>
    <t>Categories</t>
  </si>
  <si>
    <t>ok</t>
  </si>
  <si>
    <t>ok à remettre dans l'ordre alphabetiq</t>
  </si>
  <si>
    <t>AASC</t>
  </si>
  <si>
    <t>MCAM</t>
  </si>
  <si>
    <t>MAASCSB</t>
  </si>
  <si>
    <t>MAASCMB</t>
  </si>
  <si>
    <t>NMAASCSB</t>
  </si>
  <si>
    <t>NMAASCMB</t>
  </si>
  <si>
    <t>MMMCSB</t>
  </si>
  <si>
    <t>MMMCMB</t>
  </si>
  <si>
    <t>NMMCSB</t>
  </si>
  <si>
    <t>NMMCMB</t>
  </si>
  <si>
    <t>EAEESB</t>
  </si>
  <si>
    <t>EAEEMB</t>
  </si>
  <si>
    <t>MMRMSB</t>
  </si>
  <si>
    <t>MMRMMB</t>
  </si>
  <si>
    <t>NMRMSB</t>
  </si>
  <si>
    <t>NMRMMB</t>
  </si>
  <si>
    <t>GGACSB</t>
  </si>
  <si>
    <t>GGACMB</t>
  </si>
  <si>
    <t>PSACSB</t>
  </si>
  <si>
    <t>PSACMB</t>
  </si>
  <si>
    <t>FSAISB</t>
  </si>
  <si>
    <t>FSAIMB</t>
  </si>
  <si>
    <t>TTTSSB</t>
  </si>
  <si>
    <t>TTTSMB</t>
  </si>
  <si>
    <t>TSAISSB</t>
  </si>
  <si>
    <t>TSAISMB</t>
  </si>
  <si>
    <t>MMMHSB</t>
  </si>
  <si>
    <t>MMMHMB</t>
  </si>
  <si>
    <t>RDATSSB</t>
  </si>
  <si>
    <t>RDATSMB</t>
  </si>
  <si>
    <t>RRAOSB</t>
  </si>
  <si>
    <t>RRAOMB</t>
  </si>
  <si>
    <t>MMMMSB</t>
  </si>
  <si>
    <t>MMMMMB</t>
  </si>
  <si>
    <t>BAIPSB</t>
  </si>
  <si>
    <t>BAIPMB</t>
  </si>
  <si>
    <t>IIIESB</t>
  </si>
  <si>
    <t>IIIEMB</t>
  </si>
  <si>
    <t>FFFFSB</t>
  </si>
  <si>
    <t>FFFFMB</t>
  </si>
  <si>
    <t>TEAIHSB</t>
  </si>
  <si>
    <t>TEAIHMB</t>
  </si>
  <si>
    <t>RAMA</t>
  </si>
  <si>
    <t>Other basic metals and casting - America</t>
  </si>
  <si>
    <t>Aluminium, extrusion profile - Casting - America</t>
  </si>
  <si>
    <t>Carbon fiber, high strengths, long fibers - Pultrusion  - America</t>
  </si>
  <si>
    <t>Aerospace grade titanium  - America</t>
  </si>
  <si>
    <t>Aerospace grade Carbon-fibre - America</t>
  </si>
  <si>
    <t>Acrylonitrile-butadiene-styrene (ABS), any process - America</t>
  </si>
  <si>
    <t>Electrical cable - America</t>
  </si>
  <si>
    <t>Aluminium, extrusion profile  - America</t>
  </si>
  <si>
    <t>Carbon fiber, high strengths, long fibers - America</t>
  </si>
  <si>
    <t>Nonresidential Building Repair And Maintanence - America</t>
  </si>
  <si>
    <t>Accommodation and catering - America</t>
  </si>
  <si>
    <t>Shoes - America</t>
  </si>
  <si>
    <t>Building and building construction works - America</t>
  </si>
  <si>
    <t>Office building - America</t>
  </si>
  <si>
    <t>Heavy-duty vehicles and mobile machinery - America</t>
  </si>
  <si>
    <t>Electronics and optical products - America</t>
  </si>
  <si>
    <t>Desktop - America</t>
  </si>
  <si>
    <t>SERV</t>
  </si>
  <si>
    <t>Composite-based structural product, unknown material and/or mass - Europe</t>
  </si>
  <si>
    <t>Aerospace grade titanium  - Europe</t>
  </si>
  <si>
    <t>Aerospace grade Carbon-fibre - Europe</t>
  </si>
  <si>
    <t>Acrylonitrile-butadiene-styrene (ABS), any process - Europe</t>
  </si>
  <si>
    <t>Aluminum and aluminum alloys, unknown mass  - Europe</t>
  </si>
  <si>
    <t>Financial services, insurance and consulting - Europe</t>
  </si>
  <si>
    <t>Cloud services - Europe</t>
  </si>
  <si>
    <t>Nonresidential Building Repair And Maintanence - Europe</t>
  </si>
  <si>
    <t>Air conditioning and industrial refrigeration equipment, unknown mass - Europe</t>
  </si>
  <si>
    <t>Aircrafts and jets - Europe</t>
  </si>
  <si>
    <t>CAGO</t>
  </si>
  <si>
    <t>Other basic metals and casting - Africa</t>
  </si>
  <si>
    <t>Aluminium, extrusion profile - Casting - Africa</t>
  </si>
  <si>
    <t>Composite-based structural product, unknown material and/or mass - Africa</t>
  </si>
  <si>
    <t>Carbon fiber, high strengths, long fibers - Pultrusion  - Africa</t>
  </si>
  <si>
    <t>Aerospace grade titanium  - Africa</t>
  </si>
  <si>
    <t>Aerospace grade Carbon-fibre - Africa</t>
  </si>
  <si>
    <t>Acrylonitrile-butadiene-styrene (ABS), any process - Africa</t>
  </si>
  <si>
    <t>Audio and video equipment, unknown quantity - Europe</t>
  </si>
  <si>
    <t>Electrical cable - Africa</t>
  </si>
  <si>
    <t>Aluminum and aluminum alloys, unknown mass  - Africa</t>
  </si>
  <si>
    <t>Aluminium, extrusion profile  - Africa</t>
  </si>
  <si>
    <t>Drinking water - Africa</t>
  </si>
  <si>
    <t>Carbon fiber, high strengths, long fibers - Africa</t>
  </si>
  <si>
    <t>Basic inorganic chemicals - Europe</t>
  </si>
  <si>
    <t>Advertising, public relations, and related services - Africa</t>
  </si>
  <si>
    <t>Financial services, insurance and consulting - Africa</t>
  </si>
  <si>
    <t>Travel services - Africa</t>
  </si>
  <si>
    <t>Cloud services - Africa</t>
  </si>
  <si>
    <t>Materials handling - Africa</t>
  </si>
  <si>
    <t>Research, development and testing services - Africa</t>
  </si>
  <si>
    <t>Nonresidential Building Repair And Maintanence - Africa</t>
  </si>
  <si>
    <t>Accommodation and catering - Africa</t>
  </si>
  <si>
    <t>Shoes - Africa</t>
  </si>
  <si>
    <t>Building and building construction works - Africa</t>
  </si>
  <si>
    <t>Office building - Africa</t>
  </si>
  <si>
    <t>Air conditioning and industrial refrigeration equipment, unknown mass - Africa</t>
  </si>
  <si>
    <t>Aircrafts and jets - Africa</t>
  </si>
  <si>
    <t>Heavy-duty vehicles and mobile machinery - Africa</t>
  </si>
  <si>
    <t>Electronics and optical products - Africa</t>
  </si>
  <si>
    <t>Desktop - Africa</t>
  </si>
  <si>
    <t>Other basic metals and casting - Asia</t>
  </si>
  <si>
    <t>Aluminium, extrusion profile - Casting - Asia</t>
  </si>
  <si>
    <t>Composite-based structural product, unknown material and/or mass - Asia</t>
  </si>
  <si>
    <t>Carbon fiber, high strengths, long fibers - Pultrusion  - Asia</t>
  </si>
  <si>
    <t>Aerospace grade titanium  - Asia</t>
  </si>
  <si>
    <t>Aerospace grade Carbon-fibre - Asia</t>
  </si>
  <si>
    <t>Acrylonitrile-butadiene-styrene (ABS), any process - Asia</t>
  </si>
  <si>
    <t>Audio and video equipment, unknown quantity - Africa</t>
  </si>
  <si>
    <t>Electrical cable - Asia</t>
  </si>
  <si>
    <t>Aluminum and aluminum alloys, unknown mass  - Asia</t>
  </si>
  <si>
    <t>Aluminium, extrusion profile  - Asia</t>
  </si>
  <si>
    <t>Drinking water - Asia</t>
  </si>
  <si>
    <t>Carbon fiber, high strengths, long fibers - Asia</t>
  </si>
  <si>
    <t>Basic inorganic chemicals - Africa</t>
  </si>
  <si>
    <t>Advertising, public relations, and related services - Asia</t>
  </si>
  <si>
    <t>Financial services, insurance and consulting - Asia</t>
  </si>
  <si>
    <t>Travel services - Asia</t>
  </si>
  <si>
    <t>Cloud services - Asia</t>
  </si>
  <si>
    <t>Materials handling - Asia</t>
  </si>
  <si>
    <t>Nonresidential Building Repair And Maintanence - Asia</t>
  </si>
  <si>
    <t>Accommodation and catering - Asia</t>
  </si>
  <si>
    <t>Shoes - Asia</t>
  </si>
  <si>
    <t>Building and building construction works - Asia</t>
  </si>
  <si>
    <t>Office building - Asia</t>
  </si>
  <si>
    <t>Air conditioning and industrial refrigeration equipment, unknown mass - Asia</t>
  </si>
  <si>
    <t>Aircrafts and jets - Asia</t>
  </si>
  <si>
    <t>Heavy-duty vehicles and mobile machinery - Asia</t>
  </si>
  <si>
    <t>Electronics and optical products - Asia</t>
  </si>
  <si>
    <t>Other basic metals and casting - Oceania</t>
  </si>
  <si>
    <t>Aluminium, extrusion profile - Casting - Oceania</t>
  </si>
  <si>
    <t>Composite-based structural product, unknown material and/or mass - Oceania</t>
  </si>
  <si>
    <t>Carbon fiber, high strengths, long fibers - Pultrusion  - Oceania</t>
  </si>
  <si>
    <t>Aerospace grade titanium  - Oceania</t>
  </si>
  <si>
    <t>Aerospace grade Carbon-fibre - Oceania</t>
  </si>
  <si>
    <t>Audio and video equipment, unknown quantity - Asia</t>
  </si>
  <si>
    <t>Electrical cable - Oceania</t>
  </si>
  <si>
    <t>Aluminum and aluminum alloys, unknown mass  - Oceania</t>
  </si>
  <si>
    <t>Aluminium, extrusion profile  - Oceania</t>
  </si>
  <si>
    <t>Drinking water - Oceania</t>
  </si>
  <si>
    <t>Carbon fiber, high strengths, long fibers - Oceania</t>
  </si>
  <si>
    <t>Basic inorganic chemicals - Asia</t>
  </si>
  <si>
    <t>Advertising, public relations, and related services - Oceania</t>
  </si>
  <si>
    <t>Financial services, insurance and consulting - Oceania</t>
  </si>
  <si>
    <t>Travel services - Oceania</t>
  </si>
  <si>
    <t>Cloud services - Oceania</t>
  </si>
  <si>
    <t>Materials handling - Oceania</t>
  </si>
  <si>
    <t>Research, development and testing services - Oceania</t>
  </si>
  <si>
    <t>Accommodation and catering - Oceania</t>
  </si>
  <si>
    <t>Shoes - Oceania</t>
  </si>
  <si>
    <t>Building and building construction works - Oceania</t>
  </si>
  <si>
    <t>Office building - Oceania</t>
  </si>
  <si>
    <t>Air conditioning and industrial refrigeration equipment, unknown mass - Oceania</t>
  </si>
  <si>
    <t>Aircrafts and jets - Oceania</t>
  </si>
  <si>
    <t>Heavy-duty vehicles and mobile machinery - Oceania</t>
  </si>
  <si>
    <t>Electronics and optical products - Oceania</t>
  </si>
  <si>
    <t>Desktop - Oceania</t>
  </si>
  <si>
    <t>Other basic metals and casting - Middle East</t>
  </si>
  <si>
    <t>Aluminium, extrusion profile - Casting - Middle East</t>
  </si>
  <si>
    <t>Composite-based structural product, unknown material and/or mass - Middle East</t>
  </si>
  <si>
    <t>Carbon fiber, high strengths, long fibers - Pultrusion  - Middle East</t>
  </si>
  <si>
    <t>Aerospace grade titanium  - Middle East</t>
  </si>
  <si>
    <t>Aerospace grade Carbon-fibre - Middle East</t>
  </si>
  <si>
    <t>Acrylonitrile-butadiene-styrene (ABS), any process - Middle East</t>
  </si>
  <si>
    <t>Audio and video equipment, unknown quantity - Oceania</t>
  </si>
  <si>
    <t>Electrical cable - Middle East</t>
  </si>
  <si>
    <t>Aluminum and aluminum alloys, unknown mass  - Middle East</t>
  </si>
  <si>
    <t>Aluminium, extrusion profile  - Middle East</t>
  </si>
  <si>
    <t>Drinking water - Middle East</t>
  </si>
  <si>
    <t>Carbon fiber, high strengths, long fibers - Middle East</t>
  </si>
  <si>
    <t>Basic inorganic chemicals - Oceania</t>
  </si>
  <si>
    <t>Advertising, public relations, and related services - Middle East</t>
  </si>
  <si>
    <t>Financial services, insurance and consulting - Middle East</t>
  </si>
  <si>
    <t>Travel services - Middle East</t>
  </si>
  <si>
    <t>Cloud services - Middle East</t>
  </si>
  <si>
    <t>Materials handling - Middle East</t>
  </si>
  <si>
    <t>Research, development and testing services - Middle East</t>
  </si>
  <si>
    <t>Nonresidential Building Repair And Maintanence - Middle East</t>
  </si>
  <si>
    <t>Accommodation and catering - Middle East</t>
  </si>
  <si>
    <t>Shoes - Middle East</t>
  </si>
  <si>
    <t>Building and building construction works - Middle East</t>
  </si>
  <si>
    <t>Office building - Middle East</t>
  </si>
  <si>
    <t>Air conditioning and industrial refrigeration equipment, unknown mass - Middle East</t>
  </si>
  <si>
    <t>Aircrafts and jets - Middle East</t>
  </si>
  <si>
    <t>Heavy-duty vehicles and mobile machinery - Middle East</t>
  </si>
  <si>
    <t>Electronics and optical products - Middle East</t>
  </si>
  <si>
    <t>Desktop - Middle East</t>
  </si>
  <si>
    <t>Category ID</t>
  </si>
  <si>
    <t>Other basic metals and casting - Global or unspecified region</t>
  </si>
  <si>
    <t>Composite-based structural product, unknown material and/or mass - Global or unspecified region</t>
  </si>
  <si>
    <t>Acrylonitrile-butadiene-styrene (ABS), any process - Global or unspecified region</t>
  </si>
  <si>
    <t>Audio and video equipment, unknown quantity - Middle East</t>
  </si>
  <si>
    <t>Electrical cable - Global or unspecified region</t>
  </si>
  <si>
    <t>Aluminum and aluminum alloys, unknown mass  - Global or unspecified region</t>
  </si>
  <si>
    <t>Aluminium, extrusion profile  - Global or unspecified region</t>
  </si>
  <si>
    <t>Drinking water - Global or unspecified region</t>
  </si>
  <si>
    <t>Carbon fiber, high strengths, long fibers - Global or unspecified region</t>
  </si>
  <si>
    <t>Basic inorganic chemicals - Middle East</t>
  </si>
  <si>
    <t>Advertising, public relations, and related services - Global or unspecified region</t>
  </si>
  <si>
    <t>Financial services, insurance and consulting - Global or unspecified region</t>
  </si>
  <si>
    <t>Travel services - Global or unspecified region</t>
  </si>
  <si>
    <t>Cloud services - Global or unspecified region</t>
  </si>
  <si>
    <t>Materials handling - Global or unspecified region</t>
  </si>
  <si>
    <t>Research, development and testing services - Global or unspecified region</t>
  </si>
  <si>
    <t>Nonresidential Building Repair And Maintanence - Global or unspecified region</t>
  </si>
  <si>
    <t>Accommodation and catering - Global or unspecified region</t>
  </si>
  <si>
    <t>Shoes - Global or unspecified region</t>
  </si>
  <si>
    <t>Building and building construction works - Global or unspecified region</t>
  </si>
  <si>
    <t>Office building - Global or unspecified region</t>
  </si>
  <si>
    <t>Air conditioning and industrial refrigeration equipment, unknown mass - Global or unspecified region</t>
  </si>
  <si>
    <t>Aircrafts and jets - Global or unspecified region</t>
  </si>
  <si>
    <t>Heavy-duty vehicles and mobile machinery - Global or unspecified region</t>
  </si>
  <si>
    <t>Electronics and optical products - Global or unspecified region</t>
  </si>
  <si>
    <t>Desktop - Global or unspecified region</t>
  </si>
  <si>
    <t>Foam, polystyrene foam - America</t>
  </si>
  <si>
    <t>Carbon fiber, high strengths, long fibers - Thermocompression  - America</t>
  </si>
  <si>
    <t>Air and spacecraft and related machinery - America</t>
  </si>
  <si>
    <t>Aluminium, extrusion profile - Cold rolling - America</t>
  </si>
  <si>
    <t>Audio and video equipment, unknown quantity - Global or unspecified region</t>
  </si>
  <si>
    <t>Liquid crystal display panel - America</t>
  </si>
  <si>
    <t>Aluminium Recycled  - America</t>
  </si>
  <si>
    <t>Carbon fiber, short fibers - America</t>
  </si>
  <si>
    <t>Basic inorganic chemicals - Global or unspecified region</t>
  </si>
  <si>
    <t>Architectural and engineering services; technical testing and analysis services - America</t>
  </si>
  <si>
    <t>Telecom services and IT support - America</t>
  </si>
  <si>
    <t>Repair, overhaul of machines and equipments - America</t>
  </si>
  <si>
    <t>Construction  - America</t>
  </si>
  <si>
    <t>White paper ream - America</t>
  </si>
  <si>
    <t>Renewable energy plant - Biomass plant - America</t>
  </si>
  <si>
    <t>Light-duty vehicles and mobile machinery - America</t>
  </si>
  <si>
    <t>Desktop, high performance - America</t>
  </si>
  <si>
    <t>APU - Europe</t>
  </si>
  <si>
    <t>Other non metal-based assembly and structural components for aircraft - Europe</t>
  </si>
  <si>
    <t>Composite-based manufactured products, unknown mass - Europe</t>
  </si>
  <si>
    <t>Aluminium, sheet  - Europe</t>
  </si>
  <si>
    <t>Aluminium Recycled  - Europe</t>
  </si>
  <si>
    <t>Fabrics for seat, unknown mass and material - Europe</t>
  </si>
  <si>
    <t>Basic organic chemicals - America</t>
  </si>
  <si>
    <t>Construction  - Europe</t>
  </si>
  <si>
    <t>Heating equipment other than warm air furnaces, unknown mass - Europe</t>
  </si>
  <si>
    <t>Heavy-duty vehicles and mobile machinery  - Europe</t>
  </si>
  <si>
    <t>MAASC</t>
  </si>
  <si>
    <t>APU - Africa</t>
  </si>
  <si>
    <t>Foam, polystyrene foam - Africa</t>
  </si>
  <si>
    <t>Other non metal-based assembly and structural components for aircraft - Africa</t>
  </si>
  <si>
    <t>Carbon fiber, high strengths, long fibers - Thermocompression  - Africa</t>
  </si>
  <si>
    <t>Air and spacecraft and related machinery - Africa</t>
  </si>
  <si>
    <t>Aluminium, extrusion profile - Cold rolling - Africa</t>
  </si>
  <si>
    <t>Composite-based manufactured products, unknown mass - Africa</t>
  </si>
  <si>
    <t>Batteries for electricity storage - Europe</t>
  </si>
  <si>
    <t>Liquid crystal display panel - Africa</t>
  </si>
  <si>
    <t>Aluminium, sheet  - Africa</t>
  </si>
  <si>
    <t>Aluminium Recycled  - Africa</t>
  </si>
  <si>
    <t>Fabrics for seat, unknown mass and material - Africa</t>
  </si>
  <si>
    <t>Carbon fiber, short fibers - Africa</t>
  </si>
  <si>
    <t>Basic organic chemicals - Europe</t>
  </si>
  <si>
    <t>Architectural and engineering services; technical testing and analysis services - Africa</t>
  </si>
  <si>
    <t>Telecom services and IT support - Africa</t>
  </si>
  <si>
    <t>Repair, overhaul of machines and equipments - Africa</t>
  </si>
  <si>
    <t>Construction  - Africa</t>
  </si>
  <si>
    <t>White paper ream - Africa</t>
  </si>
  <si>
    <t>Commercial buildings - Europe</t>
  </si>
  <si>
    <t>Renewable energy plant - Biomass plant - Africa</t>
  </si>
  <si>
    <t>Heating equipment other than warm air furnaces, unknown mass - Africa</t>
  </si>
  <si>
    <t>Light-duty vehicles and mobile machinery - Africa</t>
  </si>
  <si>
    <t>Heavy-duty vehicles and mobile machinery  - Africa</t>
  </si>
  <si>
    <t>Desktop, high performance - Africa</t>
  </si>
  <si>
    <t>NMAASC</t>
  </si>
  <si>
    <t>APU - Asia</t>
  </si>
  <si>
    <t>Foam, polystyrene foam - Asia</t>
  </si>
  <si>
    <t>Other non metal-based assembly and structural components for aircraft - Asia</t>
  </si>
  <si>
    <t>Carbon fiber, high strengths, long fibers - Thermocompression  - Asia</t>
  </si>
  <si>
    <t>Air and spacecraft and related machinery - Asia</t>
  </si>
  <si>
    <t>Aluminium, extrusion profile - Cold rolling - Asia</t>
  </si>
  <si>
    <t>Composite-based manufactured products, unknown mass - Asia</t>
  </si>
  <si>
    <t>Batteries for electricity storage - Africa</t>
  </si>
  <si>
    <t>Liquid crystal display panel - Asia</t>
  </si>
  <si>
    <t>Aluminium, sheet  - Asia</t>
  </si>
  <si>
    <t>Aluminium Recycled  - Asia</t>
  </si>
  <si>
    <t>Fabrics for seat, unknown mass and material - Asia</t>
  </si>
  <si>
    <t>Carbon fiber, short fibers - Asia</t>
  </si>
  <si>
    <t>Basic organic chemicals - Africa</t>
  </si>
  <si>
    <t>Architectural and engineering services; technical testing and analysis services - Asia</t>
  </si>
  <si>
    <t>Telecom services and IT support - Asia</t>
  </si>
  <si>
    <t>Repair, overhaul of machines and equipments - Asia</t>
  </si>
  <si>
    <t>Construction  - Asia</t>
  </si>
  <si>
    <t>White paper ream - Asia</t>
  </si>
  <si>
    <t>Commercial buildings - Africa</t>
  </si>
  <si>
    <t>Renewable energy plant - Biomass plant - Asia</t>
  </si>
  <si>
    <t>Heating equipment other than warm air furnaces, unknown mass - Asia</t>
  </si>
  <si>
    <t>Light-duty vehicles and mobile machinery - Asia</t>
  </si>
  <si>
    <t>Heavy-duty vehicles and mobile machinery  - Asia</t>
  </si>
  <si>
    <t>Desktop, high performance - Asia</t>
  </si>
  <si>
    <t>MMMC</t>
  </si>
  <si>
    <t>APU - Oceania</t>
  </si>
  <si>
    <t>Foam, polystyrene foam - Oceania</t>
  </si>
  <si>
    <t>Other non metal-based assembly and structural components for aircraft - Oceania</t>
  </si>
  <si>
    <t>Carbon fiber, high strengths, long fibers - Thermocompression  - Oceania</t>
  </si>
  <si>
    <t>Air and spacecraft and related machinery - Oceania</t>
  </si>
  <si>
    <t>Aluminium, extrusion profile - Cold rolling - Oceania</t>
  </si>
  <si>
    <t>Composite-based manufactured products, unknown mass - Oceania</t>
  </si>
  <si>
    <t>Batteries for electricity storage - Asia</t>
  </si>
  <si>
    <t>Liquid crystal display panel - Oceania</t>
  </si>
  <si>
    <t>Aluminium, sheet  - Oceania</t>
  </si>
  <si>
    <t>Aluminium Recycled  - Oceania</t>
  </si>
  <si>
    <t>Fabrics for seat, unknown mass and material - Oceania</t>
  </si>
  <si>
    <t>Carbon fiber, short fibers - Oceania</t>
  </si>
  <si>
    <t>Basic organic chemicals - Asia</t>
  </si>
  <si>
    <t>Architectural and engineering services; technical testing and analysis services - Oceania</t>
  </si>
  <si>
    <t>Telecom services and IT support - Oceania</t>
  </si>
  <si>
    <t>Repair, overhaul of machines and equipments - Oceania</t>
  </si>
  <si>
    <t>Construction  - Oceania</t>
  </si>
  <si>
    <t>White paper ream - Oceania</t>
  </si>
  <si>
    <t>Commercial buildings - Asia</t>
  </si>
  <si>
    <t>Renewable energy plant - Biomass plant - Oceania</t>
  </si>
  <si>
    <t>Heating equipment other than warm air furnaces, unknown mass - Oceania</t>
  </si>
  <si>
    <t>Light-duty vehicles and mobile machinery - Oceania</t>
  </si>
  <si>
    <t>Heavy-duty vehicles and mobile machinery  - Oceania</t>
  </si>
  <si>
    <t>Desktop, high performance - Oceania</t>
  </si>
  <si>
    <t>NMMC</t>
  </si>
  <si>
    <t>APU - Middle East</t>
  </si>
  <si>
    <t>Foam, polystyrene foam - Middle East</t>
  </si>
  <si>
    <t>Other non metal-based assembly and structural components for aircraft - Middle East</t>
  </si>
  <si>
    <t>Carbon fiber, high strengths, long fibers - Thermocompression  - Middle East</t>
  </si>
  <si>
    <t>Air and spacecraft and related machinery - Middle East</t>
  </si>
  <si>
    <t>Aluminium, extrusion profile - Cold rolling - Middle East</t>
  </si>
  <si>
    <t>Composite-based manufactured products, unknown mass - Middle East</t>
  </si>
  <si>
    <t>Batteries for electricity storage - Oceania</t>
  </si>
  <si>
    <t>Liquid crystal display panel - Middle East</t>
  </si>
  <si>
    <t>Aluminium, sheet  - Middle East</t>
  </si>
  <si>
    <t>Aluminium Recycled  - Middle East</t>
  </si>
  <si>
    <t>Fabrics for seat, unknown mass and material - Middle East</t>
  </si>
  <si>
    <t>Carbon fiber, short fibers - Middle East</t>
  </si>
  <si>
    <t>Basic organic chemicals - Oceania</t>
  </si>
  <si>
    <t>Architectural and engineering services; technical testing and analysis services - Middle East</t>
  </si>
  <si>
    <t>Telecom services and IT support - Middle East</t>
  </si>
  <si>
    <t>Repair, overhaul of machines and equipments - Middle East</t>
  </si>
  <si>
    <t>Construction  - Middle East</t>
  </si>
  <si>
    <t>White paper ream - Middle East</t>
  </si>
  <si>
    <t>Commercial buildings - Oceania</t>
  </si>
  <si>
    <t>Renewable energy plant - Biomass plant - Middle East</t>
  </si>
  <si>
    <t>Heating equipment other than warm air furnaces, unknown mass - Middle East</t>
  </si>
  <si>
    <t>Light-duty vehicles and mobile machinery - Middle East</t>
  </si>
  <si>
    <t>Heavy-duty vehicles and mobile machinery  - Middle East</t>
  </si>
  <si>
    <t>Desktop, high performance - Middle East</t>
  </si>
  <si>
    <t>EAEE</t>
  </si>
  <si>
    <t>APU - Global or unspecified region</t>
  </si>
  <si>
    <t>Foam, polystyrene foam - Global or unspecified region</t>
  </si>
  <si>
    <t>Other non metal-based assembly and structural components for aircraft - Global or unspecified region</t>
  </si>
  <si>
    <t>Air and spacecraft and related machinery - Global or unspecified region</t>
  </si>
  <si>
    <t>Composite-based manufactured products, unknown mass - Global or unspecified region</t>
  </si>
  <si>
    <t>Batteries for electricity storage - Middle East</t>
  </si>
  <si>
    <t>Liquid crystal display panel - Global or unspecified region</t>
  </si>
  <si>
    <t>Aluminium, sheet  - Global or unspecified region</t>
  </si>
  <si>
    <t>Aluminium Recycled  - Global or unspecified region</t>
  </si>
  <si>
    <t>Fabrics for seat, unknown mass and material - Global or unspecified region</t>
  </si>
  <si>
    <t>Carbon fiber, short fibers - Global or unspecified region</t>
  </si>
  <si>
    <t>Basic organic chemicals - Middle East</t>
  </si>
  <si>
    <t>Architectural and engineering services; technical testing and analysis services - Global or unspecified region</t>
  </si>
  <si>
    <t>Telecom services and IT support - Global or unspecified region</t>
  </si>
  <si>
    <t>Repair, overhaul of machines and equipments - Global or unspecified region</t>
  </si>
  <si>
    <t>Construction  - Global or unspecified region</t>
  </si>
  <si>
    <t>White paper ream - Global or unspecified region</t>
  </si>
  <si>
    <t>Commercial buildings - Middle East</t>
  </si>
  <si>
    <t>Renewable energy plant - Biomass plant - Global or unspecified region</t>
  </si>
  <si>
    <t>Heating equipment other than warm air furnaces, unknown mass - Global or unspecified region</t>
  </si>
  <si>
    <t>Light-duty vehicles and mobile machinery - Global or unspecified region</t>
  </si>
  <si>
    <t>Heavy-duty vehicles and mobile machinery  - Global or unspecified region</t>
  </si>
  <si>
    <t>Desktop, high performance - Global or unspecified region</t>
  </si>
  <si>
    <t>MMRM</t>
  </si>
  <si>
    <t>Aluminium, extrusion profile - Hot rolling - America</t>
  </si>
  <si>
    <t>Carbon fiber, high strengths, long fibers - Unspecified process - America</t>
  </si>
  <si>
    <t>Batteries for electricity storage - Global or unspecified region</t>
  </si>
  <si>
    <t>Iron - America</t>
  </si>
  <si>
    <t>Aluminium Virgin - America</t>
  </si>
  <si>
    <t>Basic organic chemicals - Global or unspecified region</t>
  </si>
  <si>
    <t>Repair and maintenance of aircraft and spacecraft - America</t>
  </si>
  <si>
    <t>Commercial buildings - Global or unspecified region</t>
  </si>
  <si>
    <t>Renewable energy plant - Geothermal plant - America</t>
  </si>
  <si>
    <t>Hard drive - America</t>
  </si>
  <si>
    <t>NMRM</t>
  </si>
  <si>
    <t>Engine - Europe</t>
  </si>
  <si>
    <t>Other non metal-based assembly and structural components for spacecraft and missiles - Europe</t>
  </si>
  <si>
    <t>Carbon fiber, high strengths, long fibers - Unspecified process - Europe</t>
  </si>
  <si>
    <t>Air conditioning and industrial refrigeration equipment, unknown material and mass - Europe</t>
  </si>
  <si>
    <t>Door - Europe</t>
  </si>
  <si>
    <t>Foams, unknown material and mass - Europe</t>
  </si>
  <si>
    <t>Clothing - Europe</t>
  </si>
  <si>
    <t>Industrial process furnaces and ovens, unknown mass - Europe</t>
  </si>
  <si>
    <t>Heavy-duty vehicles and mobile machinery (SB) - Europe</t>
  </si>
  <si>
    <t>Light-duty vehicles and mobile machinery  - Europe</t>
  </si>
  <si>
    <t>Hard drive - Europe</t>
  </si>
  <si>
    <t>GGAC</t>
  </si>
  <si>
    <t>Engine - Africa</t>
  </si>
  <si>
    <t>Aluminium, extrusion profile - Hot rolling - Africa</t>
  </si>
  <si>
    <t>Other non metal-based assembly and structural components for spacecraft and missiles - Africa</t>
  </si>
  <si>
    <t>Carbon fiber, high strengths, long fibers - Unspecified process - Africa</t>
  </si>
  <si>
    <t>Air conditioning and industrial refrigeration equipment, unknown material and mass - Africa</t>
  </si>
  <si>
    <t>Door - Africa</t>
  </si>
  <si>
    <t>Communication or energy wires and cables, unknown quantity - Europe</t>
  </si>
  <si>
    <t>Iron - Africa</t>
  </si>
  <si>
    <t>Aluminium Virgin - Africa</t>
  </si>
  <si>
    <t>Foams, unknown material and mass - Africa</t>
  </si>
  <si>
    <t>Chemical treatments - Europe</t>
  </si>
  <si>
    <t>Repair and maintenance of aircraft and spacecraft - Africa</t>
  </si>
  <si>
    <t>Clothing - Africa</t>
  </si>
  <si>
    <t>Infrastructures - Europe</t>
  </si>
  <si>
    <t>Renewable energy plant - Geothermal plant - Africa</t>
  </si>
  <si>
    <t>Industrial process furnaces and ovens, unknown mass - Africa</t>
  </si>
  <si>
    <t>Heavy-duty vehicles and mobile machinery (SB) - Africa</t>
  </si>
  <si>
    <t>Light-duty vehicles and mobile machinery  - Africa</t>
  </si>
  <si>
    <t>Hard drive - Africa</t>
  </si>
  <si>
    <t>PSAC</t>
  </si>
  <si>
    <t>Engine - Asia</t>
  </si>
  <si>
    <t>Aluminium, extrusion profile - Hot rolling - Asia</t>
  </si>
  <si>
    <t>Other non metal-based assembly and structural components for spacecraft and missiles - Asia</t>
  </si>
  <si>
    <t>Carbon fiber, high strengths, long fibers - Unspecified process - Asia</t>
  </si>
  <si>
    <t>Air conditioning and industrial refrigeration equipment, unknown material and mass - Asia</t>
  </si>
  <si>
    <t>Door - Asia</t>
  </si>
  <si>
    <t>Communication or energy wires and cables, unknown quantity - Africa</t>
  </si>
  <si>
    <t>Iron - Asia</t>
  </si>
  <si>
    <t>Foams, unknown material and mass - Asia</t>
  </si>
  <si>
    <t>Chemical treatments - Africa</t>
  </si>
  <si>
    <t>Business support services - Africa</t>
  </si>
  <si>
    <t>Repair and maintenance of aircraft and spacecraft - Asia</t>
  </si>
  <si>
    <t>Clothing - Asia</t>
  </si>
  <si>
    <t>Infrastructures - Africa</t>
  </si>
  <si>
    <t>Renewable energy plant - Geothermal plant - Asia</t>
  </si>
  <si>
    <t>Industrial process furnaces and ovens, unknown mass - Asia</t>
  </si>
  <si>
    <t>Heavy-duty vehicles and mobile machinery (SB) - Asia</t>
  </si>
  <si>
    <t>Light-duty vehicles and mobile machinery  - Asia</t>
  </si>
  <si>
    <t>Hard drive - Asia</t>
  </si>
  <si>
    <t>FSAI</t>
  </si>
  <si>
    <t>Engine - Oceania</t>
  </si>
  <si>
    <t>Aluminium, extrusion profile - Hot rolling - Oceania</t>
  </si>
  <si>
    <t>Other non metal-based assembly and structural components for spacecraft and missiles - Oceania</t>
  </si>
  <si>
    <t>Carbon fiber, high strengths, long fibers - Unspecified process - Oceania</t>
  </si>
  <si>
    <t>Air conditioning and industrial refrigeration equipment, unknown material and mass - Oceania</t>
  </si>
  <si>
    <t>Door - Oceania</t>
  </si>
  <si>
    <t>Communication or energy wires and cables, unknown quantity - Asia</t>
  </si>
  <si>
    <t>Aluminium Virgin - Oceania</t>
  </si>
  <si>
    <t>Foams, unknown material and mass - Oceania</t>
  </si>
  <si>
    <t>Chemical treatments - Asia</t>
  </si>
  <si>
    <t>Business support services - Asia</t>
  </si>
  <si>
    <t>Repair and maintenance of aircraft and spacecraft - Oceania</t>
  </si>
  <si>
    <t>Clothing - Oceania</t>
  </si>
  <si>
    <t>Infrastructures - Asia</t>
  </si>
  <si>
    <t>Renewable energy plant - Geothermal plant - Oceania</t>
  </si>
  <si>
    <t>Industrial process furnaces and ovens, unknown mass - Oceania</t>
  </si>
  <si>
    <t>Heavy-duty vehicles and mobile machinery (SB) - Oceania</t>
  </si>
  <si>
    <t>Light-duty vehicles and mobile machinery  - Oceania</t>
  </si>
  <si>
    <t>Hard drive - Oceania</t>
  </si>
  <si>
    <t>TTTS</t>
  </si>
  <si>
    <t>Engine - Middle East</t>
  </si>
  <si>
    <t>Aluminium, extrusion profile - Hot rolling - Middle East</t>
  </si>
  <si>
    <t>Other non metal-based assembly and structural components for spacecraft and missiles - Middle East</t>
  </si>
  <si>
    <t>Carbon fiber, high strengths, long fibers - Unspecified process - Middle East</t>
  </si>
  <si>
    <t>Air conditioning and industrial refrigeration equipment, unknown material and mass - Middle East</t>
  </si>
  <si>
    <t>Door - Middle East</t>
  </si>
  <si>
    <t>Communication or energy wires and cables, unknown quantity - Oceania</t>
  </si>
  <si>
    <t>Iron - Middle East</t>
  </si>
  <si>
    <t>Aluminium Virgin - Middle East</t>
  </si>
  <si>
    <t>Foams, unknown material and mass - Middle East</t>
  </si>
  <si>
    <t>Chemical treatments - Oceania</t>
  </si>
  <si>
    <t>Business support services - Oceania</t>
  </si>
  <si>
    <t>Repair and maintenance of aircraft and spacecraft - Middle East</t>
  </si>
  <si>
    <t>Clothing - Middle East</t>
  </si>
  <si>
    <t>Infrastructures - Oceania</t>
  </si>
  <si>
    <t>Renewable energy plant - Geothermal plant - Middle East</t>
  </si>
  <si>
    <t>Industrial process furnaces and ovens, unknown mass - Middle East</t>
  </si>
  <si>
    <t>Heavy-duty vehicles and mobile machinery (SB) - Middle East</t>
  </si>
  <si>
    <t>Light-duty vehicles and mobile machinery  - Middle East</t>
  </si>
  <si>
    <t>Hard drive - Middle East</t>
  </si>
  <si>
    <t>TSAIS</t>
  </si>
  <si>
    <t>Engine - Global or unspecified region</t>
  </si>
  <si>
    <t>Other non metal-based assembly and structural components for spacecraft and missiles - Global or unspecified region</t>
  </si>
  <si>
    <t>Air conditioning and industrial refrigeration equipment, unknown material and mass - Global or unspecified region</t>
  </si>
  <si>
    <t>Door - Global or unspecified region</t>
  </si>
  <si>
    <t>Communication or energy wires and cables, unknown quantity - Middle East</t>
  </si>
  <si>
    <t>Iron - Global or unspecified region</t>
  </si>
  <si>
    <t>Aluminium Virgin - Global or unspecified region</t>
  </si>
  <si>
    <t>Foams, unknown material and mass - Global or unspecified region</t>
  </si>
  <si>
    <t>Chemical treatments - Middle East</t>
  </si>
  <si>
    <t>Business support services - Middle East</t>
  </si>
  <si>
    <t>Repair and maintenance of aircraft and spacecraft - Global or unspecified region</t>
  </si>
  <si>
    <t>Clothing - Global or unspecified region</t>
  </si>
  <si>
    <t>Infrastructures - Middle East</t>
  </si>
  <si>
    <t>Renewable energy plant - Geothermal plant - Global or unspecified region</t>
  </si>
  <si>
    <t>Industrial process furnaces and ovens, unknown mass - Global or unspecified region</t>
  </si>
  <si>
    <t>Heavy-duty vehicles and mobile machinery (SB) - Global or unspecified region</t>
  </si>
  <si>
    <t>Light-duty vehicles and mobile machinery  - Global or unspecified region</t>
  </si>
  <si>
    <t>MMMH</t>
  </si>
  <si>
    <t>Aluminium, extrusion profile - Metal drilling - America</t>
  </si>
  <si>
    <t>Carbon Fiber, short fibers - Pultrusion  - America</t>
  </si>
  <si>
    <t>Glass, refractory, clay, other porcelain and ceramic, stone and abrasive products  - America</t>
  </si>
  <si>
    <t>Communication or energy wires and cables, unknown quantity - Global or unspecified region</t>
  </si>
  <si>
    <t>Aluminium, sheet - America</t>
  </si>
  <si>
    <t>Fabrics for seat, unknown material - America</t>
  </si>
  <si>
    <t>Chemical treatments - Global or unspecified region</t>
  </si>
  <si>
    <t>Business support services - Global or unspecified region</t>
  </si>
  <si>
    <t>Infrastructures - Global or unspecified region</t>
  </si>
  <si>
    <t>Renewable energy plant - Solar PV plant - America</t>
  </si>
  <si>
    <t>RDATS</t>
  </si>
  <si>
    <t>Flight control actuator - Europe</t>
  </si>
  <si>
    <t>Aircraft engines, engine parts and other propulsion systems, unknown material and mass - Europe</t>
  </si>
  <si>
    <t>Foam, polystyrene foam  - Europe</t>
  </si>
  <si>
    <t>Fabrics for seat, unknown material - Europe</t>
  </si>
  <si>
    <t>Chemicals, unspecified  - America</t>
  </si>
  <si>
    <t>Renewable energy plant - Geothermal plant, unknown installed capacity - America</t>
  </si>
  <si>
    <t>Internal Combustion Engines, unknown mass - Europe</t>
  </si>
  <si>
    <t>Light-duty vehicles and mobile machinery (SB) - Europe</t>
  </si>
  <si>
    <t>Hard drive  - Europe</t>
  </si>
  <si>
    <t>RRAO</t>
  </si>
  <si>
    <t>Flight control actuator - Africa</t>
  </si>
  <si>
    <t>Aluminium, extrusion profile - Metal drilling - Africa</t>
  </si>
  <si>
    <t>Carbon Fiber, short fibers - Pultrusion  - Africa</t>
  </si>
  <si>
    <t>Aircraft engines, engine parts and other propulsion systems, unknown material and mass - Africa</t>
  </si>
  <si>
    <t>Glass, refractory, clay, other porcelain and ceramic, stone and abrasive products  - Africa</t>
  </si>
  <si>
    <t>Iron, steel and ferro-alloys, unknown mass - Europe</t>
  </si>
  <si>
    <t>Aluminium, sheet - Africa</t>
  </si>
  <si>
    <t>Foam, polystyrene foam  - Africa</t>
  </si>
  <si>
    <t>Fabrics for seat, unknown material - Africa</t>
  </si>
  <si>
    <t>Chemicals, unspecified  - Europe</t>
  </si>
  <si>
    <t>Environmental and other technical consulting services - Europe</t>
  </si>
  <si>
    <t>Munitions - Africa</t>
  </si>
  <si>
    <t>Renewable energy plant - Solar PV plant - Africa</t>
  </si>
  <si>
    <t>Internal Combustion Engines, unknown mass - Africa</t>
  </si>
  <si>
    <t>Light-duty vehicles and mobile machinery (SB) - Africa</t>
  </si>
  <si>
    <t>Hard drive  - Africa</t>
  </si>
  <si>
    <t>MMMM</t>
  </si>
  <si>
    <t>Flight control actuator - Asia</t>
  </si>
  <si>
    <t>Aluminium, extrusion profile - Metal drilling - Asia</t>
  </si>
  <si>
    <t>Carbon Fiber, short fibers - Pultrusion  - Asia</t>
  </si>
  <si>
    <t>Aircraft engines, engine parts and other propulsion systems, unknown material and mass - Asia</t>
  </si>
  <si>
    <t>Glass, refractory, clay, other porcelain and ceramic, stone and abrasive products  - Asia</t>
  </si>
  <si>
    <t>Iron, steel and ferro-alloys, unknown mass - Africa</t>
  </si>
  <si>
    <t>Aluminium, sheet - Asia</t>
  </si>
  <si>
    <t>Foam, polystyrene foam  - Asia</t>
  </si>
  <si>
    <t>Fabrics for seat, unknown material - Asia</t>
  </si>
  <si>
    <t>Chemicals, unspecified  - Africa</t>
  </si>
  <si>
    <t>Environmental and other technical consulting services - Africa</t>
  </si>
  <si>
    <t>Munitions - Asia</t>
  </si>
  <si>
    <t>Renewable energy plant - Geothermal plant, unknown installed capacity - Africa</t>
  </si>
  <si>
    <t>Renewable energy plant - Solar PV plant - Asia</t>
  </si>
  <si>
    <t>Light-duty vehicles and mobile machinery (SB) - Asia</t>
  </si>
  <si>
    <t>Hard drive  - Asia</t>
  </si>
  <si>
    <t>BAIP</t>
  </si>
  <si>
    <t>Flight control actuator - Oceania</t>
  </si>
  <si>
    <t>Aluminium, extrusion profile - Metal drilling - Oceania</t>
  </si>
  <si>
    <t>Carbon Fiber, short fibers - Pultrusion  - Oceania</t>
  </si>
  <si>
    <t>Aircraft engines, engine parts and other propulsion systems, unknown material and mass - Oceania</t>
  </si>
  <si>
    <t>Glass, refractory, clay, other porcelain and ceramic, stone and abrasive products  - Oceania</t>
  </si>
  <si>
    <t>Iron, steel and ferro-alloys, unknown mass - Asia</t>
  </si>
  <si>
    <t>Aluminium, sheet - Oceania</t>
  </si>
  <si>
    <t>Foam, polystyrene foam  - Oceania</t>
  </si>
  <si>
    <t>Fabrics for seat, unknown material - Oceania</t>
  </si>
  <si>
    <t>Chemicals, unspecified  - Asia</t>
  </si>
  <si>
    <t>Environmental and other technical consulting services - Asia</t>
  </si>
  <si>
    <t>Munitions - Oceania</t>
  </si>
  <si>
    <t>Renewable energy plant - Geothermal plant, unknown installed capacity - Asia</t>
  </si>
  <si>
    <t>Renewable energy plant - Solar PV plant - Oceania</t>
  </si>
  <si>
    <t>Internal Combustion Engines, unknown mass - Oceania</t>
  </si>
  <si>
    <t>Light-duty vehicles and mobile machinery (SB) - Oceania</t>
  </si>
  <si>
    <t>Hard drive  - Oceania</t>
  </si>
  <si>
    <t>IIIE</t>
  </si>
  <si>
    <t>Flight control actuator - Middle East</t>
  </si>
  <si>
    <t>Aluminium, extrusion profile - Metal drilling - Middle East</t>
  </si>
  <si>
    <t>Carbon Fiber, short fibers - Pultrusion  - Middle East</t>
  </si>
  <si>
    <t>Aircraft engines, engine parts and other propulsion systems, unknown material and mass - Middle East</t>
  </si>
  <si>
    <t>Glass, refractory, clay, other porcelain and ceramic, stone and abrasive products  - Middle East</t>
  </si>
  <si>
    <t>Iron, steel and ferro-alloys, unknown mass - Oceania</t>
  </si>
  <si>
    <t>Aluminium, sheet - Middle East</t>
  </si>
  <si>
    <t>Foam, polystyrene foam  - Middle East</t>
  </si>
  <si>
    <t>Fabrics for seat, unknown material - Middle East</t>
  </si>
  <si>
    <t>Chemicals, unspecified  - Oceania</t>
  </si>
  <si>
    <t>Environmental and other technical consulting services - Oceania</t>
  </si>
  <si>
    <t>Munitions - Middle East</t>
  </si>
  <si>
    <t>Renewable energy plant - Geothermal plant, unknown installed capacity - Oceania</t>
  </si>
  <si>
    <t>Renewable energy plant - Solar PV plant - Middle East</t>
  </si>
  <si>
    <t>Internal Combustion Engines, unknown mass - Middle East</t>
  </si>
  <si>
    <t>Light-duty vehicles and mobile machinery (SB) - Middle East</t>
  </si>
  <si>
    <t>Hard drive  - Middle East</t>
  </si>
  <si>
    <t>FFFF</t>
  </si>
  <si>
    <t>Flight control actuator - Global or unspecified region</t>
  </si>
  <si>
    <t>Aircraft engines, engine parts and other propulsion systems, unknown material and mass - Global or unspecified region</t>
  </si>
  <si>
    <t>Glass, refractory, clay, other porcelain and ceramic, stone and abrasive products  - Global or unspecified region</t>
  </si>
  <si>
    <t>Iron, steel and ferro-alloys, unknown mass - Middle East</t>
  </si>
  <si>
    <t>Aluminium, sheet - Global or unspecified region</t>
  </si>
  <si>
    <t>Foam, polystyrene foam  - Global or unspecified region</t>
  </si>
  <si>
    <t>Chemicals, unspecified  - Middle East</t>
  </si>
  <si>
    <t>Environmental and other technical consulting services - Middle East</t>
  </si>
  <si>
    <t>Munitions - Global or unspecified region</t>
  </si>
  <si>
    <t>Renewable energy plant - Geothermal plant, unknown installed capacity - Middle East</t>
  </si>
  <si>
    <t>Renewable energy plant - Solar PV plant - Global or unspecified region</t>
  </si>
  <si>
    <t>Internal Combustion Engines, unknown mass - Global or unspecified region</t>
  </si>
  <si>
    <t>Light-duty vehicles and mobile machinery (SB) - Global or unspecified region</t>
  </si>
  <si>
    <t>Hard drive  - Global or unspecified region</t>
  </si>
  <si>
    <t>TEAIH</t>
  </si>
  <si>
    <t>Aluminium, extrusion profile - Metal sheet stamping - America</t>
  </si>
  <si>
    <t>Carbon Fiber, short fibers - Thermocompression  - America</t>
  </si>
  <si>
    <t>Iron, steel and ferro-alloys, unknown mass - Global or unspecified region</t>
  </si>
  <si>
    <t>Aluminium, unspecified - America</t>
  </si>
  <si>
    <t>Chemicals, unspecified  - Global or unspecified region</t>
  </si>
  <si>
    <t>Environmental and other technical consulting services - Global or unspecified region</t>
  </si>
  <si>
    <t>Renewable energy plant - Geothermal plant, unknown installed capacity - Global or unspecified region</t>
  </si>
  <si>
    <t>Industrial building, concrete - America</t>
  </si>
  <si>
    <t>IT server - America</t>
  </si>
  <si>
    <t>Helicopter blades - Europe</t>
  </si>
  <si>
    <t>Aluminium-based manufactured products, unknown mass  - Europe</t>
  </si>
  <si>
    <t>Glass-based manufactured products, unknown mass - Europe</t>
  </si>
  <si>
    <t>Metals, unknown material and mass - America</t>
  </si>
  <si>
    <t>Office furniture - Europe</t>
  </si>
  <si>
    <t>Renewable energy plant - Solar PV plant, unknown installed capacity - America</t>
  </si>
  <si>
    <t>Machines and industrial equipment, unspecified and unknown mass - Europe</t>
  </si>
  <si>
    <t>IT server - Europe</t>
  </si>
  <si>
    <t>Helicopter blades - Africa</t>
  </si>
  <si>
    <t>Aluminium, extrusion profile - Metal sheet stamping - Africa</t>
  </si>
  <si>
    <t>Carbon Fiber, short fibers - Thermocompression  - Africa</t>
  </si>
  <si>
    <t>Aluminium-based manufactured products, unknown mass  - Africa</t>
  </si>
  <si>
    <t>Glass-based manufactured products, unknown mass - Africa</t>
  </si>
  <si>
    <t>Electronic components (computers, servers) - Europe</t>
  </si>
  <si>
    <t>Aluminium, unspecified - Africa</t>
  </si>
  <si>
    <t>Explosives - Europe</t>
  </si>
  <si>
    <t>Office furniture - Africa</t>
  </si>
  <si>
    <t>Industrial building, concrete - Africa</t>
  </si>
  <si>
    <t>Machines and industrial equipment, unspecified and unknown mass - Africa</t>
  </si>
  <si>
    <t>IT server - Africa</t>
  </si>
  <si>
    <t>Helicopter blades - Asia</t>
  </si>
  <si>
    <t>Aluminium, extrusion profile - Metal sheet stamping - Asia</t>
  </si>
  <si>
    <t>Carbon Fiber, short fibers - Thermocompression  - Asia</t>
  </si>
  <si>
    <t>Aluminium-based manufactured products, unknown mass  - Asia</t>
  </si>
  <si>
    <t>Glass-based manufactured products, unknown mass - Asia</t>
  </si>
  <si>
    <t>Electronic components (computers, servers) - Africa</t>
  </si>
  <si>
    <t>Aluminium, unspecified - Asia</t>
  </si>
  <si>
    <t>Explosives - Africa</t>
  </si>
  <si>
    <t>Facilities support services - Europe</t>
  </si>
  <si>
    <t>Office furniture - Asia</t>
  </si>
  <si>
    <t>Renewable energy plant - Solar PV plant, unknown installed capacity - Africa</t>
  </si>
  <si>
    <t>Industrial building, concrete - Asia</t>
  </si>
  <si>
    <t>Machines and industrial equipment, unspecified and unknown mass - Asia</t>
  </si>
  <si>
    <t>Helicopter blades - Oceania</t>
  </si>
  <si>
    <t>Aluminium, extrusion profile - Metal sheet stamping - Oceania</t>
  </si>
  <si>
    <t>Carbon Fiber, short fibers - Thermocompression  - Oceania</t>
  </si>
  <si>
    <t>Aluminium-based manufactured products, unknown mass  - Oceania</t>
  </si>
  <si>
    <t>Glass-based manufactured products, unknown mass - Oceania</t>
  </si>
  <si>
    <t>Electronic components (computers, servers) - Asia</t>
  </si>
  <si>
    <t>Metals, unknown material and mass - Africa</t>
  </si>
  <si>
    <t>Aluminium, unspecified - Oceania</t>
  </si>
  <si>
    <t>Explosives - Asia</t>
  </si>
  <si>
    <t>Facilities support services - Africa</t>
  </si>
  <si>
    <t>Office furniture - Oceania</t>
  </si>
  <si>
    <t>Renewable energy plant - Solar PV plant, unknown installed capacity - Asia</t>
  </si>
  <si>
    <t>Industrial building, concrete - Oceania</t>
  </si>
  <si>
    <t>Machines and industrial equipment, unspecified and unknown mass - Oceania</t>
  </si>
  <si>
    <t>IT server - Oceania</t>
  </si>
  <si>
    <t>Helicopter blades - Middle East</t>
  </si>
  <si>
    <t>Aluminium, extrusion profile - Metal sheet stamping - Middle East</t>
  </si>
  <si>
    <t>Carbon Fiber, short fibers - Thermocompression  - Middle East</t>
  </si>
  <si>
    <t>Aluminium-based manufactured products, unknown mass  - Middle East</t>
  </si>
  <si>
    <t>Glass-based manufactured products, unknown mass - Middle East</t>
  </si>
  <si>
    <t>Electronic components (computers, servers) - Oceania</t>
  </si>
  <si>
    <t>Metals, unknown material and mass - Asia</t>
  </si>
  <si>
    <t>Aluminium, unspecified - Middle East</t>
  </si>
  <si>
    <t>Explosives - Oceania</t>
  </si>
  <si>
    <t>Facilities support services - Asia</t>
  </si>
  <si>
    <t>Office furniture - Middle East</t>
  </si>
  <si>
    <t>Renewable energy plant - Solar PV plant, unknown installed capacity - Oceania</t>
  </si>
  <si>
    <t>Industrial building, concrete - Middle East</t>
  </si>
  <si>
    <t>Machines and industrial equipment, unspecified and unknown mass - Middle East</t>
  </si>
  <si>
    <t>IT server - Middle East</t>
  </si>
  <si>
    <t>Helicopter blades - Global or unspecified region</t>
  </si>
  <si>
    <t>Aluminium-based manufactured products, unknown mass  - Global or unspecified region</t>
  </si>
  <si>
    <t>Glass-based manufactured products, unknown mass - Global or unspecified region</t>
  </si>
  <si>
    <t>Electronic components (computers, servers) - Middle East</t>
  </si>
  <si>
    <t>Metals, unknown material and mass - Oceania</t>
  </si>
  <si>
    <t>Aluminium, unspecified - Global or unspecified region</t>
  </si>
  <si>
    <t>Explosives - Middle East</t>
  </si>
  <si>
    <t>Facilities support services - Oceania</t>
  </si>
  <si>
    <t>Office furniture - Global or unspecified region</t>
  </si>
  <si>
    <t>Renewable energy plant - Solar PV plant, unknown installed capacity - Middle East</t>
  </si>
  <si>
    <t>Industrial building, concrete - Global or unspecified region</t>
  </si>
  <si>
    <t>Machines and industrial equipment, unspecified and unknown mass - Global or unspecified region</t>
  </si>
  <si>
    <t>IT server - Global or unspecified region</t>
  </si>
  <si>
    <t>Landing gears - America</t>
  </si>
  <si>
    <t>Aluminium, extrusion profile - Unspecified process - America</t>
  </si>
  <si>
    <t>Carbon Fiber, short fibers - Unspecified process - America</t>
  </si>
  <si>
    <t>Brass Recycled - America</t>
  </si>
  <si>
    <t>Electronic components (computers, servers) - Global or unspecified region</t>
  </si>
  <si>
    <t>Metals, unknown material and mass - Middle East</t>
  </si>
  <si>
    <t>Copper - America</t>
  </si>
  <si>
    <t>Foam, polyurethane flexible foam (PU) - America</t>
  </si>
  <si>
    <t>Explosives - Global or unspecified region</t>
  </si>
  <si>
    <t>Facilities support services - Middle East</t>
  </si>
  <si>
    <t>Renewable energy plant - Solar PV plant, unknown installed capacity - Global or unspecified region</t>
  </si>
  <si>
    <t>Industrial building, metal - America</t>
  </si>
  <si>
    <t>Machinery and equipment n.e.c. - America</t>
  </si>
  <si>
    <t>Laptop - America</t>
  </si>
  <si>
    <t>Landing gears - Europe</t>
  </si>
  <si>
    <t>Aluminium, extrusion profile - Unspecified process - Europe</t>
  </si>
  <si>
    <t>Carbon Fiber, short fibers - Unspecified process - Europe</t>
  </si>
  <si>
    <t>Brass Recycled - Europe</t>
  </si>
  <si>
    <t>Non metal-based aircraft engines, engine parts and other propulsion systems, unknown material and mass - Europe</t>
  </si>
  <si>
    <t>Metals, unknown material and mass - Global or unspecified region</t>
  </si>
  <si>
    <t>Glass, unspecified or unknown mass - Europe</t>
  </si>
  <si>
    <t>Foam, polyurethane flexible foam (PU) - Europe</t>
  </si>
  <si>
    <t>Facilities support services - Global or unspecified region</t>
  </si>
  <si>
    <t>Office supplies (paper) - Europe</t>
  </si>
  <si>
    <t>Landing gears - Africa</t>
  </si>
  <si>
    <t>Aluminium, extrusion profile - Unspecified process - Africa</t>
  </si>
  <si>
    <t>Carbon Fiber, short fibers - Unspecified process - Africa</t>
  </si>
  <si>
    <t>Brass Recycled - Africa</t>
  </si>
  <si>
    <t>Non metal-based aircraft engines, engine parts and other propulsion systems, unknown material and mass - Africa</t>
  </si>
  <si>
    <t>Electronic components (printed circuits, screens, crystal assemblies, etc.) - Europe</t>
  </si>
  <si>
    <t>Copper - Africa</t>
  </si>
  <si>
    <t>Glass, unspecified or unknown mass - Africa</t>
  </si>
  <si>
    <t>Foam, polyurethane flexible foam (PU) - Africa</t>
  </si>
  <si>
    <t>Fluids, oil, skydrol - Europe</t>
  </si>
  <si>
    <t>Office supplies (paper) - Africa</t>
  </si>
  <si>
    <t>Industrial building, concrete  - Europe</t>
  </si>
  <si>
    <t>Industrial building, metal - Africa</t>
  </si>
  <si>
    <t>Machinery and equipment n.e.c. - Africa</t>
  </si>
  <si>
    <t>Laptop - Africa</t>
  </si>
  <si>
    <t>Landing gears - Asia</t>
  </si>
  <si>
    <t>Aluminium, extrusion profile - Unspecified process - Asia</t>
  </si>
  <si>
    <t>Carbon Fiber, short fibers - Unspecified process - Asia</t>
  </si>
  <si>
    <t>Brass Recycled - Asia</t>
  </si>
  <si>
    <t>Non metal-based aircraft engines, engine parts and other propulsion systems, unknown material and mass - Asia</t>
  </si>
  <si>
    <t>Electronic components (printed circuits, screens, crystal assemblies, etc.) - Africa</t>
  </si>
  <si>
    <t>Glass, unspecified or unknown mass - Asia</t>
  </si>
  <si>
    <t>Foam, polyurethane flexible foam (PU) - Asia</t>
  </si>
  <si>
    <t>Fluids, oil, skydrol - Africa</t>
  </si>
  <si>
    <t>Marketing research and other professional, scientific, and technical services - Europe</t>
  </si>
  <si>
    <t>Office supplies (paper) - Asia</t>
  </si>
  <si>
    <t>Industrial building, concrete  - Africa</t>
  </si>
  <si>
    <t>Industrial building, metal - Asia</t>
  </si>
  <si>
    <t>Machinery and equipment n.e.c. - Asia</t>
  </si>
  <si>
    <t>Landing gears - Oceania</t>
  </si>
  <si>
    <t>Aluminium, extrusion profile - Unspecified process - Oceania</t>
  </si>
  <si>
    <t>Carbon Fiber, short fibers - Unspecified process - Oceania</t>
  </si>
  <si>
    <t>Brass Recycled - Oceania</t>
  </si>
  <si>
    <t>Non metal-based aircraft engines, engine parts and other propulsion systems, unknown material and mass - Oceania</t>
  </si>
  <si>
    <t>Electronic components (printed circuits, screens, crystal assemblies, etc.) - Asia</t>
  </si>
  <si>
    <t>Copper - Oceania</t>
  </si>
  <si>
    <t>Glass, unspecified or unknown mass - Oceania</t>
  </si>
  <si>
    <t>Fluids, oil, skydrol - Asia</t>
  </si>
  <si>
    <t>Marketing research and other professional, scientific, and technical services - Africa</t>
  </si>
  <si>
    <t>Office supplies (paper) - Oceania</t>
  </si>
  <si>
    <t>Industrial building, concrete  - Asia</t>
  </si>
  <si>
    <t>Industrial building, metal - Oceania</t>
  </si>
  <si>
    <t>Machinery and equipment n.e.c. - Oceania</t>
  </si>
  <si>
    <t>Laptop - Oceania</t>
  </si>
  <si>
    <t>Landing gears - Middle East</t>
  </si>
  <si>
    <t>Aluminium, extrusion profile - Unspecified process - Middle East</t>
  </si>
  <si>
    <t>Carbon Fiber, short fibers - Unspecified process - Middle East</t>
  </si>
  <si>
    <t>Brass Recycled - Middle East</t>
  </si>
  <si>
    <t>Non metal-based aircraft engines, engine parts and other propulsion systems, unknown material and mass - Middle East</t>
  </si>
  <si>
    <t>Electronic components (printed circuits, screens, crystal assemblies, etc.) - Oceania</t>
  </si>
  <si>
    <t>Copper - Middle East</t>
  </si>
  <si>
    <t>Glass, unspecified or unknown mass - Middle East</t>
  </si>
  <si>
    <t>Foam, polyurethane flexible foam (PU) - Middle East</t>
  </si>
  <si>
    <t>Fluids, oil, skydrol - Oceania</t>
  </si>
  <si>
    <t>Marketing research and other professional, scientific, and technical services - Asia</t>
  </si>
  <si>
    <t>Office supplies (paper) - Middle East</t>
  </si>
  <si>
    <t>Industrial building, concrete  - Oceania</t>
  </si>
  <si>
    <t>Industrial building, metal - Middle East</t>
  </si>
  <si>
    <t>Machinery and equipment n.e.c. - Middle East</t>
  </si>
  <si>
    <t>Laptop - Middle East</t>
  </si>
  <si>
    <t>Landing gears - Global or unspecified region</t>
  </si>
  <si>
    <t>Non metal-based aircraft engines, engine parts and other propulsion systems, unknown material and mass - Global or unspecified region</t>
  </si>
  <si>
    <t>Electronic components (printed circuits, screens, crystal assemblies, etc.) - Middle East</t>
  </si>
  <si>
    <t>Copper - Global or unspecified region</t>
  </si>
  <si>
    <t>Glass, unspecified or unknown mass - Global or unspecified region</t>
  </si>
  <si>
    <t>Foam, polyurethane flexible foam (PU) - Global or unspecified region</t>
  </si>
  <si>
    <t>Fluids, oil, skydrol - Middle East</t>
  </si>
  <si>
    <t>Marketing research and other professional, scientific, and technical services - Oceania</t>
  </si>
  <si>
    <t>Office supplies (paper) - Global or unspecified region</t>
  </si>
  <si>
    <t>Industrial building, concrete  - Middle East</t>
  </si>
  <si>
    <t>Industrial building, metal - Global or unspecified region</t>
  </si>
  <si>
    <t>Machinery and equipment n.e.c. - Global or unspecified region</t>
  </si>
  <si>
    <t>Laptop - Global or unspecified region</t>
  </si>
  <si>
    <t>Aluminium, sheet - Casting - America</t>
  </si>
  <si>
    <t>Glass fibers, high strength - Pultrusion  - America</t>
  </si>
  <si>
    <t>Brass Virgin - America</t>
  </si>
  <si>
    <t>Electronic components (printed circuits, screens, crystal assemblies, etc.) - Global or unspecified region</t>
  </si>
  <si>
    <t>Copper, unknown mass  - America</t>
  </si>
  <si>
    <t>Natural water - America</t>
  </si>
  <si>
    <t>Foam, polyurethane rigid foam (PU) - America</t>
  </si>
  <si>
    <t>Fluids, oil, skydrol - Global or unspecified region</t>
  </si>
  <si>
    <t>Marketing research and other professional, scientific, and technical services - Middle East</t>
  </si>
  <si>
    <t>Industrial building, concrete  - Global or unspecified region</t>
  </si>
  <si>
    <t>Printer, laser - America</t>
  </si>
  <si>
    <t>Non metal-based manufactured components for aircraft (other than engines), unknown material and mass - Europe</t>
  </si>
  <si>
    <t>Copper, unknown mass  - Europe</t>
  </si>
  <si>
    <t>Marketing research and other professional, scientific, and technical services - Global or unspecified region</t>
  </si>
  <si>
    <t>Office supplies (stationery and other quipment) - Europe</t>
  </si>
  <si>
    <t>Machines and industrial equipment - Europe</t>
  </si>
  <si>
    <t>Aluminium, sheet - Casting - Africa</t>
  </si>
  <si>
    <t>Glass fibers, high strength - Pultrusion  - Africa</t>
  </si>
  <si>
    <t>Brass Virgin - Africa</t>
  </si>
  <si>
    <t>Non metal-based manufactured components for aircraft (other than engines), unknown material and mass - Africa</t>
  </si>
  <si>
    <t>In Flight entertainment (IFE) - Europe</t>
  </si>
  <si>
    <t>Virgin Ferroalloy - America</t>
  </si>
  <si>
    <t>Copper, unknown mass  - Africa</t>
  </si>
  <si>
    <t>Natural water - Africa</t>
  </si>
  <si>
    <t>Foam, polyurethane rigid foam (PU) - Africa</t>
  </si>
  <si>
    <t>Other chemical products - Europe</t>
  </si>
  <si>
    <t>Office supplies (stationery and other quipment) - Africa</t>
  </si>
  <si>
    <t>Industrial building, metal  - Europe</t>
  </si>
  <si>
    <t>Machines and industrial equipment - Africa</t>
  </si>
  <si>
    <t>Printer, laser - Africa</t>
  </si>
  <si>
    <t>Aluminium, sheet - Casting - Asia</t>
  </si>
  <si>
    <t>Glass fibers, high strength - Pultrusion  - Asia</t>
  </si>
  <si>
    <t>Brass Virgin - Asia</t>
  </si>
  <si>
    <t>Non metal-based manufactured components for aircraft (other than engines), unknown material and mass - Asia</t>
  </si>
  <si>
    <t>In Flight entertainment (IFE) - Africa</t>
  </si>
  <si>
    <t>Virgin Ferroalloy - Europe</t>
  </si>
  <si>
    <t>Copper, unknown mass  - Asia</t>
  </si>
  <si>
    <t>Natural water - Asia</t>
  </si>
  <si>
    <t>Foam, polyurethane rigid foam (PU) - Asia</t>
  </si>
  <si>
    <t>Other chemical products - Africa</t>
  </si>
  <si>
    <t>Office supplies (stationery and other quipment) - Asia</t>
  </si>
  <si>
    <t>Industrial building, metal  - Africa</t>
  </si>
  <si>
    <t>Machines and industrial equipment - Asia</t>
  </si>
  <si>
    <t>Printer, laser - Asia</t>
  </si>
  <si>
    <t>Aluminium, sheet - Casting - Oceania</t>
  </si>
  <si>
    <t>Glass fibers, high strength - Pultrusion  - Oceania</t>
  </si>
  <si>
    <t>Brass Virgin - Oceania</t>
  </si>
  <si>
    <t>Non metal-based manufactured components for aircraft (other than engines), unknown material and mass - Oceania</t>
  </si>
  <si>
    <t>In Flight entertainment (IFE) - Asia</t>
  </si>
  <si>
    <t>Virgin Ferroalloy - Africa</t>
  </si>
  <si>
    <t>Natural water - Oceania</t>
  </si>
  <si>
    <t>Foam, polyurethane rigid foam (PU) - Oceania</t>
  </si>
  <si>
    <t>Other chemical products - Asia</t>
  </si>
  <si>
    <t>Office supplies (stationery and other quipment) - Oceania</t>
  </si>
  <si>
    <t>Industrial building, metal  - Asia</t>
  </si>
  <si>
    <t>Machines and industrial equipment - Oceania</t>
  </si>
  <si>
    <t>Printer, laser - Oceania</t>
  </si>
  <si>
    <t>Aluminium, sheet - Casting - Middle East</t>
  </si>
  <si>
    <t>Glass fibers, high strength - Pultrusion  - Middle East</t>
  </si>
  <si>
    <t>Brass Virgin - Middle East</t>
  </si>
  <si>
    <t>Non metal-based manufactured components for aircraft (other than engines), unknown material and mass - Middle East</t>
  </si>
  <si>
    <t>In Flight entertainment (IFE) - Oceania</t>
  </si>
  <si>
    <t>Virgin Ferroalloy - Asia</t>
  </si>
  <si>
    <t>Copper, unknown mass  - Middle East</t>
  </si>
  <si>
    <t>Natural water - Middle East</t>
  </si>
  <si>
    <t>Foam, polyurethane rigid foam (PU) - Middle East</t>
  </si>
  <si>
    <t>Other chemical products - Oceania</t>
  </si>
  <si>
    <t>Office administrative services - Africa</t>
  </si>
  <si>
    <t>Office supplies (stationery and other quipment) - Middle East</t>
  </si>
  <si>
    <t>Industrial building, metal  - Oceania</t>
  </si>
  <si>
    <t>Machines and industrial equipment - Middle East</t>
  </si>
  <si>
    <t>Printer, laser - Middle East</t>
  </si>
  <si>
    <t>Brass Virgin - Global or unspecified region</t>
  </si>
  <si>
    <t>Non metal-based manufactured components for aircraft (other than engines), unknown material and mass - Global or unspecified region</t>
  </si>
  <si>
    <t>In Flight entertainment (IFE) - Middle East</t>
  </si>
  <si>
    <t>Virgin Ferroalloy - Oceania</t>
  </si>
  <si>
    <t>Copper, unknown mass  - Global or unspecified region</t>
  </si>
  <si>
    <t>Natural water - Global or unspecified region</t>
  </si>
  <si>
    <t>Foam, polyurethane rigid foam (PU) - Global or unspecified region</t>
  </si>
  <si>
    <t>Other chemical products - Middle East</t>
  </si>
  <si>
    <t>Office administrative services - Asia</t>
  </si>
  <si>
    <t>Office supplies (stationery and other quipment) - Global or unspecified region</t>
  </si>
  <si>
    <t>Industrial building, metal  - Middle East</t>
  </si>
  <si>
    <t>Machines and industrial equipment - Global or unspecified region</t>
  </si>
  <si>
    <t>Printer, laser - Global or unspecified region</t>
  </si>
  <si>
    <t>Aluminium, sheet - Cold rolling - America</t>
  </si>
  <si>
    <t>Glass fibers, high strength - Thermocompression  - America</t>
  </si>
  <si>
    <t>In Flight entertainment (IFE) - Global or unspecified region</t>
  </si>
  <si>
    <t>Virgin Ferroalloy - Middle East</t>
  </si>
  <si>
    <t>Steel scrap - America</t>
  </si>
  <si>
    <t>Foam, urea formaldehyde foam  - America</t>
  </si>
  <si>
    <t>Other chemical products - Global or unspecified region</t>
  </si>
  <si>
    <t>Office administrative services - Oceania</t>
  </si>
  <si>
    <t>Industrial building, metal  - Global or unspecified region</t>
  </si>
  <si>
    <t>Copper-based manufactured products, unknown mass - Europe</t>
  </si>
  <si>
    <t>Non metal-based propulsion units and parts for space vehicles or missiles, unknown material and mass - Europe</t>
  </si>
  <si>
    <t>Virgin Ferroalloy - Global or unspecified region</t>
  </si>
  <si>
    <t>Office administrative services - Middle East</t>
  </si>
  <si>
    <t>Aluminium, sheet - Cold rolling - Africa</t>
  </si>
  <si>
    <t>Glass fibers, high strength - Thermocompression  - Africa</t>
  </si>
  <si>
    <t>Copper-based manufactured products, unknown mass - Africa</t>
  </si>
  <si>
    <t>Non metal-based propulsion units and parts for space vehicles or missiles, unknown material and mass - Africa</t>
  </si>
  <si>
    <t>Other communications equipment manufacturing - Europe</t>
  </si>
  <si>
    <t>Steel scrap - Africa</t>
  </si>
  <si>
    <t>Other non-metallic mineral - Africa</t>
  </si>
  <si>
    <t>Foam, urea formaldehyde foam  - Africa</t>
  </si>
  <si>
    <t>Paint and coating - Europe</t>
  </si>
  <si>
    <t>Office administrative services - Global or unspecified region</t>
  </si>
  <si>
    <t>Paper - Africa</t>
  </si>
  <si>
    <t>Material handling equipment, unknown mass - Europe</t>
  </si>
  <si>
    <t>Aluminium, sheet - Cold rolling - Asia</t>
  </si>
  <si>
    <t>Glass fibers, high strength - Thermocompression  - Asia</t>
  </si>
  <si>
    <t>Copper-based manufactured products, unknown mass - Asia</t>
  </si>
  <si>
    <t>Non metal-based propulsion units and parts for space vehicles or missiles, unknown material and mass - Asia</t>
  </si>
  <si>
    <t>Other communications equipment manufacturing - Africa</t>
  </si>
  <si>
    <t>Steel scrap - Asia</t>
  </si>
  <si>
    <t>Other non-metallic mineral - Asia</t>
  </si>
  <si>
    <t>Foam, urea formaldehyde foam  - Asia</t>
  </si>
  <si>
    <t>Paint and coating - Africa</t>
  </si>
  <si>
    <t>Paper - Asia</t>
  </si>
  <si>
    <t>Material handling equipment, unknown mass - Africa</t>
  </si>
  <si>
    <t>Aluminium, sheet - Cold rolling - Oceania</t>
  </si>
  <si>
    <t>Glass fibers, high strength - Thermocompression  - Oceania</t>
  </si>
  <si>
    <t>Copper-based manufactured products, unknown mass - Oceania</t>
  </si>
  <si>
    <t>Non metal-based propulsion units and parts for space vehicles or missiles, unknown material and mass - Oceania</t>
  </si>
  <si>
    <t>Other communications equipment manufacturing - Asia</t>
  </si>
  <si>
    <t>Steel scrap - Oceania</t>
  </si>
  <si>
    <t>Other non-metallic mineral - Oceania</t>
  </si>
  <si>
    <t>Foam, urea formaldehyde foam  - Oceania</t>
  </si>
  <si>
    <t>Paint and coating - Asia</t>
  </si>
  <si>
    <t>Paper - Oceania</t>
  </si>
  <si>
    <t>Material handling equipment, unknown mass - Asia</t>
  </si>
  <si>
    <t>Aluminium, sheet - Cold rolling - Middle East</t>
  </si>
  <si>
    <t>Glass fibers, high strength - Thermocompression  - Middle East</t>
  </si>
  <si>
    <t>Copper-based manufactured products, unknown mass - Middle East</t>
  </si>
  <si>
    <t>Non metal-based propulsion units and parts for space vehicles or missiles, unknown material and mass - Middle East</t>
  </si>
  <si>
    <t>Other communications equipment manufacturing - Oceania</t>
  </si>
  <si>
    <t>Steel scrap - Middle East</t>
  </si>
  <si>
    <t>Other non-metallic mineral - Middle East</t>
  </si>
  <si>
    <t>Foam, urea formaldehyde foam  - Middle East</t>
  </si>
  <si>
    <t>Paint and coating - Oceania</t>
  </si>
  <si>
    <t>Paper - Middle East</t>
  </si>
  <si>
    <t>Material handling equipment, unknown mass - Oceania</t>
  </si>
  <si>
    <t>Copper-based manufactured products, unknown mass - Global or unspecified region</t>
  </si>
  <si>
    <t>Non metal-based propulsion units and parts for space vehicles or missiles, unknown material and mass - Global or unspecified region</t>
  </si>
  <si>
    <t>Other communications equipment manufacturing - Middle East</t>
  </si>
  <si>
    <t>Steel scrap - Global or unspecified region</t>
  </si>
  <si>
    <t>Other non-metallic mineral - Global or unspecified region</t>
  </si>
  <si>
    <t>Foam, urea formaldehyde foam  - Global or unspecified region</t>
  </si>
  <si>
    <t>Paint and coating - Middle East</t>
  </si>
  <si>
    <t>Other professional services - Africa</t>
  </si>
  <si>
    <t>Paper - Global or unspecified region</t>
  </si>
  <si>
    <t>Material handling equipment, unknown mass - Middle East</t>
  </si>
  <si>
    <t>Aluminium, sheet - Hot rolling - America</t>
  </si>
  <si>
    <t>Glass fibers, high strength - Unspecified process - America</t>
  </si>
  <si>
    <t>Ferroalloy Recycled  - America</t>
  </si>
  <si>
    <t>Other communications equipment manufacturing - Global or unspecified region</t>
  </si>
  <si>
    <t>Ferroalloy - America</t>
  </si>
  <si>
    <t>Glass fibers, high strength - America</t>
  </si>
  <si>
    <t>Paint and coating - Global or unspecified region</t>
  </si>
  <si>
    <t>Other professional services - Asia</t>
  </si>
  <si>
    <t>Material handling equipment, unknown mass - Global or unspecified region</t>
  </si>
  <si>
    <t>Printer, multi-function - America</t>
  </si>
  <si>
    <t>Glass fibers, high strength - Unspecified process - Europe</t>
  </si>
  <si>
    <t>Ferroalloy Recycled  - Europe</t>
  </si>
  <si>
    <t>Plastic-based manufactured products, unknown mass - Europe</t>
  </si>
  <si>
    <t>Other professional services - Oceania</t>
  </si>
  <si>
    <t>Shoes and other footwear - Europe</t>
  </si>
  <si>
    <t>Aluminium, sheet - Hot rolling - Africa</t>
  </si>
  <si>
    <t>Glass fibers, high strength - Unspecified process - Africa</t>
  </si>
  <si>
    <t>Ferroalloy Recycled  - Africa</t>
  </si>
  <si>
    <t>Plastic-based manufactured products, unknown mass - Africa</t>
  </si>
  <si>
    <t>Ferroalloy - Africa</t>
  </si>
  <si>
    <t>Glass fibers, high strength - Africa</t>
  </si>
  <si>
    <t>Other professional services - Middle East</t>
  </si>
  <si>
    <t>Shoes and other footwear - Africa</t>
  </si>
  <si>
    <t>Metalworking machines, unknown mass - Europe</t>
  </si>
  <si>
    <t>Printer, multi-function - Africa</t>
  </si>
  <si>
    <t>Aluminium, sheet - Hot rolling - Asia</t>
  </si>
  <si>
    <t>Glass fibers, high strength - Unspecified process - Asia</t>
  </si>
  <si>
    <t>Ferroalloy Recycled  - Asia</t>
  </si>
  <si>
    <t>Plastic-based manufactured products, unknown mass - Asia</t>
  </si>
  <si>
    <t>Other electronic equipment - Europe</t>
  </si>
  <si>
    <t>Ferroalloy - Asia</t>
  </si>
  <si>
    <t>Glass fibers, high strength - Asia</t>
  </si>
  <si>
    <t>Other professional services - Global or unspecified region</t>
  </si>
  <si>
    <t>Shoes and other footwear - Asia</t>
  </si>
  <si>
    <t>Metalworking machines, unknown mass - Africa</t>
  </si>
  <si>
    <t>Printer, multi-function - Asia</t>
  </si>
  <si>
    <t>Aluminium, sheet - Hot rolling - Oceania</t>
  </si>
  <si>
    <t>Glass fibers, high strength - Unspecified process - Oceania</t>
  </si>
  <si>
    <t>Ferroalloy Recycled  - Oceania</t>
  </si>
  <si>
    <t>Plastic-based manufactured products, unknown mass - Oceania</t>
  </si>
  <si>
    <t>Other electronic equipment - Africa</t>
  </si>
  <si>
    <t>Ferroalloy - Oceania</t>
  </si>
  <si>
    <t>Glass fibers, high strength - Oceania</t>
  </si>
  <si>
    <t>Shoes and other footwear - Oceania</t>
  </si>
  <si>
    <t>Metalworking machines, unknown mass - Asia</t>
  </si>
  <si>
    <t>Printer, multi-function - Oceania</t>
  </si>
  <si>
    <t>Aluminium, sheet - Hot rolling - Middle East</t>
  </si>
  <si>
    <t>Glass fibers, high strength - Unspecified process - Middle East</t>
  </si>
  <si>
    <t>Ferroalloy Recycled  - Middle East</t>
  </si>
  <si>
    <t>Plastic-based manufactured products, unknown mass - Middle East</t>
  </si>
  <si>
    <t>Other electronic equipment - Asia</t>
  </si>
  <si>
    <t>Ferroalloy - Middle East</t>
  </si>
  <si>
    <t>Glass fibers, high strength - Middle East</t>
  </si>
  <si>
    <t>Shoes and other footwear - Middle East</t>
  </si>
  <si>
    <t>Metalworking machines, unknown mass - Oceania</t>
  </si>
  <si>
    <t>Printer, multi-function - Middle East</t>
  </si>
  <si>
    <t>Plastic-based manufactured products, unknown mass - Global or unspecified region</t>
  </si>
  <si>
    <t>Other electronic equipment - Oceania</t>
  </si>
  <si>
    <t>Ferroalloy - Global or unspecified region</t>
  </si>
  <si>
    <t>Glass fibers, high strength - Global or unspecified region</t>
  </si>
  <si>
    <t>Other services - Africa</t>
  </si>
  <si>
    <t>Shoes and other footwear - Global or unspecified region</t>
  </si>
  <si>
    <t>Metalworking machines, unknown mass - Middle East</t>
  </si>
  <si>
    <t>Printer, multi-function - Global or unspecified region</t>
  </si>
  <si>
    <t>Aluminium, sheet - Metal drilling - America</t>
  </si>
  <si>
    <t>Glass fibers, low strength - Pultrusion  - America</t>
  </si>
  <si>
    <t>Other electronic equipment - Middle East</t>
  </si>
  <si>
    <t>Ferronickel - America</t>
  </si>
  <si>
    <t>Glass fibers, low strength - America</t>
  </si>
  <si>
    <t>Metalworking machines, unknown mass - Global or unspecified region</t>
  </si>
  <si>
    <t>Smartphone, &lt; 5 inchs - America</t>
  </si>
  <si>
    <t>Hardware, unknown material and mass - Europe</t>
  </si>
  <si>
    <t>Window - Europe</t>
  </si>
  <si>
    <t>Other electronic equipment - Global or unspecified region</t>
  </si>
  <si>
    <t>Plastic - bags, films, and sheets - unknown mass - Europe</t>
  </si>
  <si>
    <t>Other services - Oceania</t>
  </si>
  <si>
    <t>Aluminium, sheet - Metal drilling - Africa</t>
  </si>
  <si>
    <t>Glass fibers, low strength - Pultrusion  - Africa</t>
  </si>
  <si>
    <t>Hardware, unknown material and mass - Africa</t>
  </si>
  <si>
    <t>Window - Africa</t>
  </si>
  <si>
    <t>Ferronickel - Africa</t>
  </si>
  <si>
    <t>Plastic - bags, films, and sheets - unknown mass - Africa</t>
  </si>
  <si>
    <t>Glass fibers, low strength - Africa</t>
  </si>
  <si>
    <t>Other services - Middle East</t>
  </si>
  <si>
    <t>Smartphone, &lt; 5 inchs - Africa</t>
  </si>
  <si>
    <t>Aluminium, sheet - Metal drilling - Asia</t>
  </si>
  <si>
    <t>Glass fibers, low strength - Pultrusion  - Asia</t>
  </si>
  <si>
    <t>Hardware, unknown material and mass - Asia</t>
  </si>
  <si>
    <t>Window - Asia</t>
  </si>
  <si>
    <t>Other industrial electric components - Europe</t>
  </si>
  <si>
    <t>Ferronickel - Asia</t>
  </si>
  <si>
    <t>Plastic - bags, films, and sheets - unknown mass - Asia</t>
  </si>
  <si>
    <t>Glass fibers, low strength - Asia</t>
  </si>
  <si>
    <t>Other services - Global or unspecified region</t>
  </si>
  <si>
    <t>Smartphone, &lt; 5 inchs - Asia</t>
  </si>
  <si>
    <t>Aluminium, sheet - Metal drilling - Oceania</t>
  </si>
  <si>
    <t>Glass fibers, low strength - Pultrusion  - Oceania</t>
  </si>
  <si>
    <t>Hardware, unknown material and mass - Oceania</t>
  </si>
  <si>
    <t>Window - Oceania</t>
  </si>
  <si>
    <t>Other industrial electric components - Africa</t>
  </si>
  <si>
    <t>Ferronickel - Oceania</t>
  </si>
  <si>
    <t>Plastic - bags, films, and sheets - unknown mass - Oceania</t>
  </si>
  <si>
    <t>Glass fibers, low strength - Oceania</t>
  </si>
  <si>
    <t>Smartphone, &lt; 5 inchs - Oceania</t>
  </si>
  <si>
    <t>Aluminium, sheet - Metal drilling - Middle East</t>
  </si>
  <si>
    <t>Glass fibers, low strength - Pultrusion  - Middle East</t>
  </si>
  <si>
    <t>Hardware, unknown material and mass - Middle East</t>
  </si>
  <si>
    <t>Window - Middle East</t>
  </si>
  <si>
    <t>Other industrial electric components - Asia</t>
  </si>
  <si>
    <t>Ferronickel - Middle East</t>
  </si>
  <si>
    <t>Plastic - bags, films, and sheets - unknown mass - Middle East</t>
  </si>
  <si>
    <t>Glass fibers, low strength - Middle East</t>
  </si>
  <si>
    <t>Smartphone, &lt; 5 inchs - Middle East</t>
  </si>
  <si>
    <t>Hardware, unknown material and mass - Global or unspecified region</t>
  </si>
  <si>
    <t>Window - Global or unspecified region</t>
  </si>
  <si>
    <t>Other industrial electric components - Oceania</t>
  </si>
  <si>
    <t>Ferronickel - Global or unspecified region</t>
  </si>
  <si>
    <t>Plastic - bags, films, and sheets - unknown mass - Global or unspecified region</t>
  </si>
  <si>
    <t>Glass fibers, low strength - Global or unspecified region</t>
  </si>
  <si>
    <t>Smartphone, &lt; 5 inchs - Global or unspecified region</t>
  </si>
  <si>
    <t>Aluminium, sheet - Metal sheet stamping - America</t>
  </si>
  <si>
    <t>Glass fibers, low strength - Thermocompression  - America</t>
  </si>
  <si>
    <t>Other industrial electric components - Middle East</t>
  </si>
  <si>
    <t>Glass, chrystal/Lead glass  - America</t>
  </si>
  <si>
    <t>Smartphone, &gt; 5 inchs - America</t>
  </si>
  <si>
    <t>Other industrial electric components - Global or unspecified region</t>
  </si>
  <si>
    <t>Plastic - laminated plates - unknown mass - Europe</t>
  </si>
  <si>
    <t>Other machines and industrial equipment, unknown mass - America</t>
  </si>
  <si>
    <t>Aluminium, sheet - Metal sheet stamping - Africa</t>
  </si>
  <si>
    <t>Glass fibers, low strength - Thermocompression  - Africa</t>
  </si>
  <si>
    <t>Plastic - laminated plates - unknown mass - Africa</t>
  </si>
  <si>
    <t>Glass, chrystal/Lead glass  - Africa</t>
  </si>
  <si>
    <t>Smartphone, &gt; 5 inchs - Africa</t>
  </si>
  <si>
    <t>Aluminium, sheet - Metal sheet stamping - Asia</t>
  </si>
  <si>
    <t>Glass fibers, low strength - Thermocompression  - Asia</t>
  </si>
  <si>
    <t>Printed circuit - Europe</t>
  </si>
  <si>
    <t>Plastic - laminated plates - unknown mass - Asia</t>
  </si>
  <si>
    <t>Glass, chrystal/Lead glass  - Asia</t>
  </si>
  <si>
    <t>Other machines and industrial equipment, unknown mass - Africa</t>
  </si>
  <si>
    <t>Smartphone, &gt; 5 inchs - Asia</t>
  </si>
  <si>
    <t>Aluminium, sheet - Metal sheet stamping - Oceania</t>
  </si>
  <si>
    <t>Glass fibers, low strength - Thermocompression  - Oceania</t>
  </si>
  <si>
    <t>Printed circuit - Africa</t>
  </si>
  <si>
    <t>Plastic - laminated plates - unknown mass - Oceania</t>
  </si>
  <si>
    <t>Glass, chrystal/Lead glass  - Oceania</t>
  </si>
  <si>
    <t>Other machines and industrial equipment, unknown mass - Asia</t>
  </si>
  <si>
    <t>Smartphone, &gt; 5 inchs - Oceania</t>
  </si>
  <si>
    <t>Aluminium, sheet - Metal sheet stamping - Middle East</t>
  </si>
  <si>
    <t>Glass fibers, low strength - Thermocompression  - Middle East</t>
  </si>
  <si>
    <t>Printed circuit - Asia</t>
  </si>
  <si>
    <t>Plastic - laminated plates - unknown mass - Middle East</t>
  </si>
  <si>
    <t>Glass, chrystal/Lead glass  - Middle East</t>
  </si>
  <si>
    <t>Other machines and industrial equipment, unknown mass - Oceania</t>
  </si>
  <si>
    <t>Smartphone, &gt; 5 inchs - Middle East</t>
  </si>
  <si>
    <t>Printed circuit - Oceania</t>
  </si>
  <si>
    <t>Plastic - laminated plates - unknown mass - Global or unspecified region</t>
  </si>
  <si>
    <t>Glass, chrystal/Lead glass  - Global or unspecified region</t>
  </si>
  <si>
    <t>Other machines and industrial equipment, unknown mass - Middle East</t>
  </si>
  <si>
    <t>Smartphone, &gt; 5 inchs - Global or unspecified region</t>
  </si>
  <si>
    <t>Aluminium, sheet - Unspecified process - America</t>
  </si>
  <si>
    <t>Glass fibers, low strength - Unspecified process - America</t>
  </si>
  <si>
    <t>Printed circuit - Middle East</t>
  </si>
  <si>
    <t>Lead  - America</t>
  </si>
  <si>
    <t>Other machines and industrial equipment, unknown mass - Global or unspecified region</t>
  </si>
  <si>
    <t>Glass fibers, low strength - Unspecified process - Europe</t>
  </si>
  <si>
    <t>Metal pipes and fittings, unknown material and mass - Europe</t>
  </si>
  <si>
    <t>Printed circuit - Global or unspecified region</t>
  </si>
  <si>
    <t>Plastic - pipes and fittings - unknown mass - Europe</t>
  </si>
  <si>
    <t>Glass, container glass - Europe</t>
  </si>
  <si>
    <t>Aluminium, sheet - Unspecified process - Africa</t>
  </si>
  <si>
    <t>Glass fibers, low strength - Unspecified process - Africa</t>
  </si>
  <si>
    <t>Metal pipes and fittings, unknown material and mass - Africa</t>
  </si>
  <si>
    <t>Lead  - Africa</t>
  </si>
  <si>
    <t>Plastic - pipes and fittings - unknown mass - Africa</t>
  </si>
  <si>
    <t>Glass, container glass - Africa</t>
  </si>
  <si>
    <t>Plasticworking machines, unknown mass - Europe</t>
  </si>
  <si>
    <t>Aluminium, sheet - Unspecified process - Asia</t>
  </si>
  <si>
    <t>Glass fibers, low strength - Unspecified process - Asia</t>
  </si>
  <si>
    <t>Metal pipes and fittings, unknown material and mass - Asia</t>
  </si>
  <si>
    <t>Printed Circuit And Electronic Assembly - Europe</t>
  </si>
  <si>
    <t>Lead  - Asia</t>
  </si>
  <si>
    <t>Plastic - pipes and fittings - unknown mass - Asia</t>
  </si>
  <si>
    <t>Glass, container glass - Asia</t>
  </si>
  <si>
    <t>Plasticworking machines, unknown mass - Africa</t>
  </si>
  <si>
    <t>Aluminium, sheet - Unspecified process - Oceania</t>
  </si>
  <si>
    <t>Glass fibers, low strength - Unspecified process - Oceania</t>
  </si>
  <si>
    <t>Metal pipes and fittings, unknown material and mass - Oceania</t>
  </si>
  <si>
    <t>Printed Circuit And Electronic Assembly - Africa</t>
  </si>
  <si>
    <t>Plastic - pipes and fittings - unknown mass - Oceania</t>
  </si>
  <si>
    <t>Glass, container glass - Oceania</t>
  </si>
  <si>
    <t>Plasticworking machines, unknown mass - Asia</t>
  </si>
  <si>
    <t>Aluminium, sheet - Unspecified process - Middle East</t>
  </si>
  <si>
    <t>Glass fibers, low strength - Unspecified process - Middle East</t>
  </si>
  <si>
    <t>Metal pipes and fittings, unknown material and mass - Middle East</t>
  </si>
  <si>
    <t>Printed Circuit And Electronic Assembly - Asia</t>
  </si>
  <si>
    <t>Lead  - Middle East</t>
  </si>
  <si>
    <t>Plastic - pipes and fittings - unknown mass - Middle East</t>
  </si>
  <si>
    <t>Glass, container glass - Middle East</t>
  </si>
  <si>
    <t>Plasticworking machines, unknown mass - Oceania</t>
  </si>
  <si>
    <t>Aluminium, sheet - Unspecified process - Global or unspecified region</t>
  </si>
  <si>
    <t>Metal pipes and fittings, unknown material and mass - Global or unspecified region</t>
  </si>
  <si>
    <t>Printed Circuit And Electronic Assembly - Oceania</t>
  </si>
  <si>
    <t>Lead  - Global or unspecified region</t>
  </si>
  <si>
    <t>Plastic - pipes and fittings - unknown mass - Global or unspecified region</t>
  </si>
  <si>
    <t>Glass, container glass - Global or unspecified region</t>
  </si>
  <si>
    <t>Plasticworking machines, unknown mass - Middle East</t>
  </si>
  <si>
    <t>Brass - Casting - America</t>
  </si>
  <si>
    <t>Printed Circuit And Electronic Assembly - Middle East</t>
  </si>
  <si>
    <t>Magnesium - America</t>
  </si>
  <si>
    <t>Glass, curved glass - America</t>
  </si>
  <si>
    <t>Plasticworking machines, unknown mass - Global or unspecified region</t>
  </si>
  <si>
    <t>Metal-based manufactured components for aircraft (other than engines), unknown material and mass - Europe</t>
  </si>
  <si>
    <t>Printed Circuit And Electronic Assembly - Global or unspecified region</t>
  </si>
  <si>
    <t>Plastic - unknown material and mass - Europe</t>
  </si>
  <si>
    <t>Brass - Casting - Africa</t>
  </si>
  <si>
    <t>Metal-based manufactured components for aircraft (other than engines), unknown material and mass - Africa</t>
  </si>
  <si>
    <t>Magnesium - Africa</t>
  </si>
  <si>
    <t>Plastic - unknown material and mass - Africa</t>
  </si>
  <si>
    <t>Glass, curved glass - Africa</t>
  </si>
  <si>
    <t>Brass - Casting - Asia</t>
  </si>
  <si>
    <t>Metal-based manufactured components for aircraft (other than engines), unknown material and mass - Asia</t>
  </si>
  <si>
    <t>Printed circuits, unknown quantity - Europe</t>
  </si>
  <si>
    <t>Magnesium - Asia</t>
  </si>
  <si>
    <t>Plastic - unknown material and mass - Asia</t>
  </si>
  <si>
    <t>Glass, curved glass - Asia</t>
  </si>
  <si>
    <t>Brass - Casting - Oceania</t>
  </si>
  <si>
    <t>Metal-based manufactured components for aircraft (other than engines), unknown material and mass - Oceania</t>
  </si>
  <si>
    <t>Printed circuits, unknown quantity - Africa</t>
  </si>
  <si>
    <t>Plastic - unknown material and mass - Oceania</t>
  </si>
  <si>
    <t>Glass, curved glass - Oceania</t>
  </si>
  <si>
    <t>Brass - Casting - Middle East</t>
  </si>
  <si>
    <t>Metal-based manufactured components for aircraft (other than engines), unknown material and mass - Middle East</t>
  </si>
  <si>
    <t>Printed circuits, unknown quantity - Asia</t>
  </si>
  <si>
    <t>Magnesium - Middle East</t>
  </si>
  <si>
    <t>Plastic - unknown material and mass - Middle East</t>
  </si>
  <si>
    <t>Glass, curved glass - Middle East</t>
  </si>
  <si>
    <t>Metal-based manufactured components for aircraft (other than engines), unknown material and mass - Global or unspecified region</t>
  </si>
  <si>
    <t>Printed circuits, unknown quantity - Oceania</t>
  </si>
  <si>
    <t>Magnesium - Global or unspecified region</t>
  </si>
  <si>
    <t>Plastic - unknown material and mass - Global or unspecified region</t>
  </si>
  <si>
    <t>Glass, curved glass - Global or unspecified region</t>
  </si>
  <si>
    <t>Brass - Cold rolling - America</t>
  </si>
  <si>
    <t>Nylon, any process  - America</t>
  </si>
  <si>
    <t>Printed circuits, unknown quantity - Middle East</t>
  </si>
  <si>
    <t>Glass, flat glass average  - America</t>
  </si>
  <si>
    <t>Tablet, classic - America</t>
  </si>
  <si>
    <t>Metal-based propulsion units and parts for space vehicles and guided missiles, unknown material and mass - Europe</t>
  </si>
  <si>
    <t>Nylon, any process  - Europe</t>
  </si>
  <si>
    <t>Printed circuits, unknown quantity - Global or unspecified region</t>
  </si>
  <si>
    <t>Plastics, unspecified - Europe</t>
  </si>
  <si>
    <t>Brass - Cold rolling - Africa</t>
  </si>
  <si>
    <t>Metal-based propulsion units and parts for space vehicles and guided missiles, unknown material and mass - Africa</t>
  </si>
  <si>
    <t>Nylon, any process  - Africa</t>
  </si>
  <si>
    <t>Plastics, unspecified - Africa</t>
  </si>
  <si>
    <t>Glass, flat glass average  - Africa</t>
  </si>
  <si>
    <t>Tablet, classic - Africa</t>
  </si>
  <si>
    <t>Brass - Cold rolling - Asia</t>
  </si>
  <si>
    <t>Metal-based propulsion units and parts for space vehicles and guided missiles, unknown material and mass - Asia</t>
  </si>
  <si>
    <t>Nylon, any process  - Asia</t>
  </si>
  <si>
    <t>Printed circuit board - Europe</t>
  </si>
  <si>
    <t>Plastics, unspecified - Asia</t>
  </si>
  <si>
    <t>Glass, flat glass average  - Asia</t>
  </si>
  <si>
    <t>Brass - Cold rolling - Oceania</t>
  </si>
  <si>
    <t>Metal-based propulsion units and parts for space vehicles and guided missiles, unknown material and mass - Oceania</t>
  </si>
  <si>
    <t>Printed circuit board - Africa</t>
  </si>
  <si>
    <t>Plastics, unspecified - Oceania</t>
  </si>
  <si>
    <t>Glass, flat glass average  - Oceania</t>
  </si>
  <si>
    <t>Tablet, classic - Oceania</t>
  </si>
  <si>
    <t>Brass - Cold rolling - Middle East</t>
  </si>
  <si>
    <t>Metal-based propulsion units and parts for space vehicles and guided missiles, unknown material and mass - Middle East</t>
  </si>
  <si>
    <t>Nylon, any process  - Middle East</t>
  </si>
  <si>
    <t>Printed circuit board - Asia</t>
  </si>
  <si>
    <t>Plastics, unspecified - Middle East</t>
  </si>
  <si>
    <t>Glass, flat glass average  - Middle East</t>
  </si>
  <si>
    <t>Tablet, classic - Middle East</t>
  </si>
  <si>
    <t>Metal-based propulsion units and parts for space vehicles and guided missiles, unknown material and mass - Global or unspecified region</t>
  </si>
  <si>
    <t>Nylon, any process  - Global or unspecified region</t>
  </si>
  <si>
    <t>Printed circuit board - Oceania</t>
  </si>
  <si>
    <t>Plastics, unspecified - Global or unspecified region</t>
  </si>
  <si>
    <t>Glass, flat glass average  - Global or unspecified region</t>
  </si>
  <si>
    <t>Tablet, classic - Global or unspecified region</t>
  </si>
  <si>
    <t>Brass - Hot rolling - America</t>
  </si>
  <si>
    <t>Recycled Ferronickel - America</t>
  </si>
  <si>
    <t>Phenolic resin, any process - America</t>
  </si>
  <si>
    <t>Printed circuit board - Middle East</t>
  </si>
  <si>
    <t>Glass, float flat glass - America</t>
  </si>
  <si>
    <t>Video projector - America</t>
  </si>
  <si>
    <t>Recycled Ferronickel - Europe</t>
  </si>
  <si>
    <t>Printed circuit board - Global or unspecified region</t>
  </si>
  <si>
    <t>Monel (nickel alloy)  - America</t>
  </si>
  <si>
    <t>Polystyrene foam, unknown mass - Europe</t>
  </si>
  <si>
    <t>Brass - Hot rolling - Africa</t>
  </si>
  <si>
    <t>Recycled Ferronickel - Africa</t>
  </si>
  <si>
    <t>Phenolic resin, any process - Africa</t>
  </si>
  <si>
    <t>Polystyrene foam, unknown mass - Africa</t>
  </si>
  <si>
    <t>Glass, float flat glass - Africa</t>
  </si>
  <si>
    <t>Video projector - Africa</t>
  </si>
  <si>
    <t>Brass - Hot rolling - Asia</t>
  </si>
  <si>
    <t>Recycled Ferronickel - Asia</t>
  </si>
  <si>
    <t>Phenolic resin, any process - Asia</t>
  </si>
  <si>
    <t>Radar - Europe</t>
  </si>
  <si>
    <t>Monel (nickel alloy)  - Africa</t>
  </si>
  <si>
    <t>Polystyrene foam, unknown mass - Asia</t>
  </si>
  <si>
    <t>Glass, float flat glass - Asia</t>
  </si>
  <si>
    <t>Video projector - Asia</t>
  </si>
  <si>
    <t>Brass - Hot rolling - Oceania</t>
  </si>
  <si>
    <t>Recycled Ferronickel - Oceania</t>
  </si>
  <si>
    <t>Phenolic resin, any process - Oceania</t>
  </si>
  <si>
    <t>Radar - Africa</t>
  </si>
  <si>
    <t>Monel (nickel alloy)  - Asia</t>
  </si>
  <si>
    <t>Polystyrene foam, unknown mass - Oceania</t>
  </si>
  <si>
    <t>Glass, float flat glass - Oceania</t>
  </si>
  <si>
    <t>Video projector - Oceania</t>
  </si>
  <si>
    <t>Brass - Hot rolling - Middle East</t>
  </si>
  <si>
    <t>Recycled Ferronickel - Middle East</t>
  </si>
  <si>
    <t>Phenolic resin, any process - Middle East</t>
  </si>
  <si>
    <t>Radar - Asia</t>
  </si>
  <si>
    <t>Monel (nickel alloy)  - Oceania</t>
  </si>
  <si>
    <t>Polystyrene foam, unknown mass - Middle East</t>
  </si>
  <si>
    <t>Glass, float flat glass - Middle East</t>
  </si>
  <si>
    <t>Video projector - Middle East</t>
  </si>
  <si>
    <t>Phenolic resin, any process - Global or unspecified region</t>
  </si>
  <si>
    <t>Radar - Oceania</t>
  </si>
  <si>
    <t>Monel (nickel alloy)  - Middle East</t>
  </si>
  <si>
    <t>Polystyrene foam, unknown mass - Global or unspecified region</t>
  </si>
  <si>
    <t>Glass, float flat glass - Global or unspecified region</t>
  </si>
  <si>
    <t>Video projector - Global or unspecified region</t>
  </si>
  <si>
    <t>Brass - Metal drilling - America</t>
  </si>
  <si>
    <t>Polycarbonate (PC), any process - America</t>
  </si>
  <si>
    <t>Radar - Middle East</t>
  </si>
  <si>
    <t>Monel (nickel alloy)  - Global or unspecified region</t>
  </si>
  <si>
    <t>Rubber or plastic belts and hoses, unknown mass - America</t>
  </si>
  <si>
    <t>Glass, laminated safety glass - America</t>
  </si>
  <si>
    <t>Other non-ferrous metal-based manufactured products, unspecified material and mass - Europe</t>
  </si>
  <si>
    <t>Radar - Global or unspecified region</t>
  </si>
  <si>
    <t>Rubber or plastic belts and hoses, unknown mass - Europe</t>
  </si>
  <si>
    <t>Glass, laminated safety glass - Europe</t>
  </si>
  <si>
    <t>Brass - Metal drilling - Africa</t>
  </si>
  <si>
    <t>Other non-ferrous metal-based manufactured products, unspecified material and mass - Africa</t>
  </si>
  <si>
    <t>Polycarbonate (PC), any process - Africa</t>
  </si>
  <si>
    <t>Nickel, unspecified - Europe</t>
  </si>
  <si>
    <t>Rubber or plastic belts and hoses, unknown mass - Africa</t>
  </si>
  <si>
    <t>Glass, laminated safety glass - Africa</t>
  </si>
  <si>
    <t>Brass - Metal drilling - Asia</t>
  </si>
  <si>
    <t>Other non-ferrous metal-based manufactured products, unspecified material and mass - Asia</t>
  </si>
  <si>
    <t>Polycarbonate (PC), any process - Asia</t>
  </si>
  <si>
    <t>Search, detection, and navigation instruments (sensors, etc.) - Europe</t>
  </si>
  <si>
    <t>Nickel, unspecified - Africa</t>
  </si>
  <si>
    <t>Rubber or plastic belts and hoses, unknown mass - Asia</t>
  </si>
  <si>
    <t>Brass - Metal drilling - Oceania</t>
  </si>
  <si>
    <t>Other non-ferrous metal-based manufactured products, unspecified material and mass - Oceania</t>
  </si>
  <si>
    <t>Polycarbonate (PC), any process - Oceania</t>
  </si>
  <si>
    <t>Search, detection, and navigation instruments (sensors, etc.) - Africa</t>
  </si>
  <si>
    <t>Nickel, unspecified - Asia</t>
  </si>
  <si>
    <t>Rubber or plastic belts and hoses, unknown mass - Oceania</t>
  </si>
  <si>
    <t>Glass, laminated safety glass - Oceania</t>
  </si>
  <si>
    <t>Brass - Metal drilling - Middle East</t>
  </si>
  <si>
    <t>Other non-ferrous metal-based manufactured products, unspecified material and mass - Middle East</t>
  </si>
  <si>
    <t>Polycarbonate (PC), any process - Middle East</t>
  </si>
  <si>
    <t>Search, detection, and navigation instruments (sensors, etc.) - Asia</t>
  </si>
  <si>
    <t>Nickel, unspecified - Oceania</t>
  </si>
  <si>
    <t>Rubber or plastic belts and hoses, unknown mass - Middle East</t>
  </si>
  <si>
    <t>Glass, laminated safety glass - Middle East</t>
  </si>
  <si>
    <t>Other non-ferrous metal-based manufactured products, unspecified material and mass - Global or unspecified region</t>
  </si>
  <si>
    <t>Polycarbonate (PC), any process - Global or unspecified region</t>
  </si>
  <si>
    <t>Search, detection, and navigation instruments (sensors, etc.) - Oceania</t>
  </si>
  <si>
    <t>Nickel, unspecified - Middle East</t>
  </si>
  <si>
    <t>Rubber or plastic belts and hoses, unknown mass - Global or unspecified region</t>
  </si>
  <si>
    <t>Glass, laminated safety glass - Global or unspecified region</t>
  </si>
  <si>
    <t>Brass - Metal sheet stamping - America</t>
  </si>
  <si>
    <t>Polyethylene high density (PE-HD), any process  - America</t>
  </si>
  <si>
    <t>Search, detection, and navigation instruments (sensors, etc.) - Middle East</t>
  </si>
  <si>
    <t>Nickel, unspecified - Global or unspecified region</t>
  </si>
  <si>
    <t>Rubber products - unknown material and/or mass - America</t>
  </si>
  <si>
    <t>Glass, patterned glass - America</t>
  </si>
  <si>
    <t>Steel-based manufactured components, unknown mass - Europe</t>
  </si>
  <si>
    <t>Polyethylene high density (PE-HD), any process  - Europe</t>
  </si>
  <si>
    <t>Search, detection, and navigation instruments (sensors, etc.) - Global or unspecified region</t>
  </si>
  <si>
    <t>Rubber products - unknown material and/or mass - Europe</t>
  </si>
  <si>
    <t>Brass - Metal sheet stamping - Africa</t>
  </si>
  <si>
    <t>Steel-based manufactured components, unknown mass - Africa</t>
  </si>
  <si>
    <t>Polyethylene high density (PE-HD), any process  - Africa</t>
  </si>
  <si>
    <t>Stainless steel, coil, cold rolled (0% recycling)  - Europe</t>
  </si>
  <si>
    <t>Rubber products - unknown material and/or mass - Africa</t>
  </si>
  <si>
    <t>Glass, patterned glass - Africa</t>
  </si>
  <si>
    <t>Brass - Metal sheet stamping - Asia</t>
  </si>
  <si>
    <t>Steel-based manufactured components, unknown mass - Asia</t>
  </si>
  <si>
    <t>Polyethylene high density (PE-HD), any process  - Asia</t>
  </si>
  <si>
    <t>Time-measuring and controlling devices - Europe</t>
  </si>
  <si>
    <t>Stainless steel, coil, cold rolled (0% recycling)  - Africa</t>
  </si>
  <si>
    <t>Rubber products - unknown material and/or mass - Asia</t>
  </si>
  <si>
    <t>Glass, patterned glass - Asia</t>
  </si>
  <si>
    <t>Brass - Metal sheet stamping - Oceania</t>
  </si>
  <si>
    <t>Steel-based manufactured components, unknown mass - Oceania</t>
  </si>
  <si>
    <t>Time-measuring and controlling devices - Africa</t>
  </si>
  <si>
    <t>Stainless steel, coil, cold rolled (0% recycling)  - Asia</t>
  </si>
  <si>
    <t>Rubber products - unknown material and/or mass - Oceania</t>
  </si>
  <si>
    <t>Glass, patterned glass - Oceania</t>
  </si>
  <si>
    <t>Brass - Metal sheet stamping - Middle East</t>
  </si>
  <si>
    <t>Steel-based manufactured components, unknown mass - Middle East</t>
  </si>
  <si>
    <t>Polyethylene high density (PE-HD), any process  - Middle East</t>
  </si>
  <si>
    <t>Time-measuring and controlling devices - Asia</t>
  </si>
  <si>
    <t>Stainless steel, coil, cold rolled (0% recycling)  - Oceania</t>
  </si>
  <si>
    <t>Rubber products - unknown material and/or mass - Middle East</t>
  </si>
  <si>
    <t>Glass, patterned glass - Middle East</t>
  </si>
  <si>
    <t>Steel-based manufactured components, unknown mass - Global or unspecified region</t>
  </si>
  <si>
    <t>Polyethylene high density (PE-HD), any process  - Global or unspecified region</t>
  </si>
  <si>
    <t>Time-measuring and controlling devices - Oceania</t>
  </si>
  <si>
    <t>Stainless steel, coil, cold rolled (0% recycling)  - Middle East</t>
  </si>
  <si>
    <t>Rubber products - unknown material and/or mass - Global or unspecified region</t>
  </si>
  <si>
    <t>Glass, patterned glass - Global or unspecified region</t>
  </si>
  <si>
    <t>Brass - Unspecified process - America</t>
  </si>
  <si>
    <t>Titanium Recycled - America</t>
  </si>
  <si>
    <t>Polyethylene low density (PE-LD), any process  - America</t>
  </si>
  <si>
    <t>Time-measuring and controlling devices - Middle East</t>
  </si>
  <si>
    <t>Stainless steel, coil, cold rolled (0% recycling)  - Global or unspecified region</t>
  </si>
  <si>
    <t>Glass, toughened glass (ESG) - America</t>
  </si>
  <si>
    <t>Brass - Unspecified process - Europe</t>
  </si>
  <si>
    <t>Titanium Recycled - Europe</t>
  </si>
  <si>
    <t>Polyethylene low density (PE-LD), any process  - Europe</t>
  </si>
  <si>
    <t>Time-measuring and controlling devices - Global or unspecified region</t>
  </si>
  <si>
    <t>Stainless steel, coil, cold rolled (100% recycling)  - America</t>
  </si>
  <si>
    <t>Synthetic Rubber and fibers - Europe</t>
  </si>
  <si>
    <t>Glass, toughened glass (ESG) - Europe</t>
  </si>
  <si>
    <t>Brass - Unspecified process - Africa</t>
  </si>
  <si>
    <t>Titanium Recycled - Africa</t>
  </si>
  <si>
    <t>Polyethylene low density (PE-LD), any process  - Africa</t>
  </si>
  <si>
    <t>Synthetic Rubber and fibers - Africa</t>
  </si>
  <si>
    <t>Glass, toughened glass (ESG) - Africa</t>
  </si>
  <si>
    <t>Brass - Unspecified process - Asia</t>
  </si>
  <si>
    <t>Titanium Recycled - Asia</t>
  </si>
  <si>
    <t>Polyethylene low density (PE-LD), any process  - Asia</t>
  </si>
  <si>
    <t>Wireless communication equipment - Europe</t>
  </si>
  <si>
    <t>Stainless steel, coil, cold rolled (100% recycling)  - Africa</t>
  </si>
  <si>
    <t>Synthetic Rubber and fibers - Asia</t>
  </si>
  <si>
    <t>Glass, toughened glass (ESG) - Asia</t>
  </si>
  <si>
    <t>Brass - Unspecified process - Oceania</t>
  </si>
  <si>
    <t>Titanium Recycled - Oceania</t>
  </si>
  <si>
    <t>Wireless communication equipment - Africa</t>
  </si>
  <si>
    <t>Stainless steel, coil, cold rolled (100% recycling)  - Asia</t>
  </si>
  <si>
    <t>Synthetic Rubber and fibers - Oceania</t>
  </si>
  <si>
    <t>Glass, toughened glass (ESG) - Oceania</t>
  </si>
  <si>
    <t>Brass - Unspecified process - Middle East</t>
  </si>
  <si>
    <t>Titanium Recycled - Middle East</t>
  </si>
  <si>
    <t>Polyethylene low density (PE-LD), any process  - Middle East</t>
  </si>
  <si>
    <t>Wireless communication equipment - Asia</t>
  </si>
  <si>
    <t>Stainless steel, coil, cold rolled (100% recycling)  - Oceania</t>
  </si>
  <si>
    <t>Synthetic Rubber and fibers - Middle East</t>
  </si>
  <si>
    <t>Glass, toughened glass (ESG) - Middle East</t>
  </si>
  <si>
    <t>Polyethylene low density (PE-LD), any process  - Global or unspecified region</t>
  </si>
  <si>
    <t>Wireless communication equipment - Oceania</t>
  </si>
  <si>
    <t>Stainless steel, coil, cold rolled (100% recycling)  - Middle East</t>
  </si>
  <si>
    <t>Synthetic Rubber and fibers - Global or unspecified region</t>
  </si>
  <si>
    <t>Copper - Casting - America</t>
  </si>
  <si>
    <t>Virgin Ferronickel - America</t>
  </si>
  <si>
    <t>Polyethylene terephthalate (PET), any process  - America</t>
  </si>
  <si>
    <t>Wireless communication equipment - Middle East</t>
  </si>
  <si>
    <t>Stainless steel, coil, cold rolled (100% recycling)  - Global or unspecified region</t>
  </si>
  <si>
    <t>Water supply - America</t>
  </si>
  <si>
    <t>Plastic, HDPE pipe - America</t>
  </si>
  <si>
    <t>Copper - Casting - Europe</t>
  </si>
  <si>
    <t>Wireless communication equipment - Global or unspecified region</t>
  </si>
  <si>
    <t>Stainless steel, coil, cold rolled (50% recycling)  - America</t>
  </si>
  <si>
    <t>Plastic, HDPE pipe - Europe</t>
  </si>
  <si>
    <t>Copper - Casting - Africa</t>
  </si>
  <si>
    <t>Virgin Ferronickel - Africa</t>
  </si>
  <si>
    <t>Polyethylene terephthalate (PET), any process  - Africa</t>
  </si>
  <si>
    <t>Water supply - Africa</t>
  </si>
  <si>
    <t>Plastic, HDPE pipe - Africa</t>
  </si>
  <si>
    <t>Copper - Casting - Asia</t>
  </si>
  <si>
    <t>Virgin Ferronickel - Asia</t>
  </si>
  <si>
    <t>Polyethylene terephthalate (PET), any process  - Asia</t>
  </si>
  <si>
    <t>Stainless steel, coil, cold rolled (50% recycling)  - Africa</t>
  </si>
  <si>
    <t>Water supply - Asia</t>
  </si>
  <si>
    <t>Copper - Casting - Oceania</t>
  </si>
  <si>
    <t>Virgin Ferronickel - Oceania</t>
  </si>
  <si>
    <t>Polyethylene terephthalate (PET), any process  - Oceania</t>
  </si>
  <si>
    <t>Stainless steel, coil, cold rolled (50% recycling)  - Asia</t>
  </si>
  <si>
    <t>Plastic, HDPE pipe - Oceania</t>
  </si>
  <si>
    <t>Copper - Casting - Middle East</t>
  </si>
  <si>
    <t>Virgin Ferronickel - Middle East</t>
  </si>
  <si>
    <t>Polyethylene terephthalate (PET), any process  - Middle East</t>
  </si>
  <si>
    <t>Stainless steel, coil, cold rolled (50% recycling)  - Oceania</t>
  </si>
  <si>
    <t>Water supply - Middle East</t>
  </si>
  <si>
    <t>Plastic, HDPE pipe - Middle East</t>
  </si>
  <si>
    <t>Virgin Ferronickel - Global or unspecified region</t>
  </si>
  <si>
    <t>Polyethylene terephthalate (PET), any process  - Global or unspecified region</t>
  </si>
  <si>
    <t>Stainless steel, coil, cold rolled (50% recycling)  - Middle East</t>
  </si>
  <si>
    <t>Water supply - Global or unspecified region</t>
  </si>
  <si>
    <t>Plastic, HDPE pipe - Global or unspecified region</t>
  </si>
  <si>
    <t>Copper - Cold rolling - America</t>
  </si>
  <si>
    <t>Polymethylmethacrylate-ball (PMMA), any process  - America</t>
  </si>
  <si>
    <t>Stainless steel, coil, cold rolled (50% recycling)  - Global or unspecified region</t>
  </si>
  <si>
    <t>Plastic, HDPE, processed by injection moulding - America</t>
  </si>
  <si>
    <t>Steel, cold rolled (0% of recycling)  - America</t>
  </si>
  <si>
    <t>Copper - Cold rolling - Africa</t>
  </si>
  <si>
    <t>Polymethylmethacrylate-ball (PMMA), any process  - Africa</t>
  </si>
  <si>
    <t>Steel, cold rolled (0% of recycling)  - Europe</t>
  </si>
  <si>
    <t>Plastic, HDPE, processed by injection moulding - Africa</t>
  </si>
  <si>
    <t>Copper - Cold rolling - Asia</t>
  </si>
  <si>
    <t>Polymethylmethacrylate-ball (PMMA), any process  - Asia</t>
  </si>
  <si>
    <t>Steel, cold rolled (0% of recycling)  - Africa</t>
  </si>
  <si>
    <t>Plastic, HDPE, processed by injection moulding - Asia</t>
  </si>
  <si>
    <t>Copper - Cold rolling - Oceania</t>
  </si>
  <si>
    <t>Polymethylmethacrylate-ball (PMMA), any process  - Oceania</t>
  </si>
  <si>
    <t>Steel, cold rolled (0% of recycling)  - Asia</t>
  </si>
  <si>
    <t>Plastic, HDPE, processed by injection moulding - Oceania</t>
  </si>
  <si>
    <t>Copper - Cold rolling - Middle East</t>
  </si>
  <si>
    <t>Polymethylmethacrylate-ball (PMMA), any process  - Middle East</t>
  </si>
  <si>
    <t>Steel, cold rolled (0% of recycling)  - Oceania</t>
  </si>
  <si>
    <t>Plastic, HDPE, processed by injection moulding - Middle East</t>
  </si>
  <si>
    <t>Polymethylmethacrylate-ball (PMMA), any process  - Global or unspecified region</t>
  </si>
  <si>
    <t>Steel, cold rolled (0% of recycling)  - Middle East</t>
  </si>
  <si>
    <t>Plastic, HDPE, processed by injection moulding - Global or unspecified region</t>
  </si>
  <si>
    <t>Copper - Hot rolling - America</t>
  </si>
  <si>
    <t>Polyoxymethylene (POM), any process  - America</t>
  </si>
  <si>
    <t>Plastic, packaging film, LDPE  - America</t>
  </si>
  <si>
    <t>Steel, cold rolled (50% of recycling)  - America</t>
  </si>
  <si>
    <t>Copper - Hot rolling - Africa</t>
  </si>
  <si>
    <t>Polyoxymethylene (POM), any process  - Africa</t>
  </si>
  <si>
    <t>Plastic, packaging film, LDPE  - Africa</t>
  </si>
  <si>
    <t>Copper - Hot rolling - Asia</t>
  </si>
  <si>
    <t>Polyoxymethylene (POM), any process  - Asia</t>
  </si>
  <si>
    <t>Steel, cold rolled (50% of recycling)  - Africa</t>
  </si>
  <si>
    <t>Plastic, packaging film, LDPE  - Asia</t>
  </si>
  <si>
    <t>Copper - Hot rolling - Oceania</t>
  </si>
  <si>
    <t>Polyoxymethylene (POM), any process  - Oceania</t>
  </si>
  <si>
    <t>Steel, cold rolled (50% of recycling)  - Asia</t>
  </si>
  <si>
    <t>Plastic, packaging film, LDPE  - Oceania</t>
  </si>
  <si>
    <t>Copper - Hot rolling - Middle East</t>
  </si>
  <si>
    <t>Polyoxymethylene (POM), any process  - Middle East</t>
  </si>
  <si>
    <t>Steel, cold rolled (50% of recycling)  - Oceania</t>
  </si>
  <si>
    <t>Plastic, packaging film, LDPE  - Middle East</t>
  </si>
  <si>
    <t>Polyoxymethylene (POM), any process  - Global or unspecified region</t>
  </si>
  <si>
    <t>Steel, cold rolled (50% of recycling)  - Middle East</t>
  </si>
  <si>
    <t>Plastic, packaging film, LDPE  - Global or unspecified region</t>
  </si>
  <si>
    <t>Copper - Metal drilling - America</t>
  </si>
  <si>
    <t>Polypropylene (PP), any process  - America</t>
  </si>
  <si>
    <t>Steel, cold rolled (50% of recycling)  - Global or unspecified region</t>
  </si>
  <si>
    <t>Plastic, packaging film, PE  - America</t>
  </si>
  <si>
    <t>Copper - Metal drilling - Europe</t>
  </si>
  <si>
    <t>Steel, electrolytic chrome-coated (ECCS) (50% recycling)  - America</t>
  </si>
  <si>
    <t>Copper - Metal drilling - Africa</t>
  </si>
  <si>
    <t>Polypropylene (PP), any process  - Africa</t>
  </si>
  <si>
    <t>Plastic, packaging film, PE  - Africa</t>
  </si>
  <si>
    <t>Copper - Metal drilling - Asia</t>
  </si>
  <si>
    <t>Polypropylene (PP), any process  - Asia</t>
  </si>
  <si>
    <t>Steel, electrolytic chrome-coated (ECCS) (50% recycling)  - Africa</t>
  </si>
  <si>
    <t>Plastic, packaging film, PE  - Asia</t>
  </si>
  <si>
    <t>Copper - Metal drilling - Oceania</t>
  </si>
  <si>
    <t>Polypropylene (PP), any process  - Oceania</t>
  </si>
  <si>
    <t>Steel, electrolytic chrome-coated (ECCS) (50% recycling)  - Asia</t>
  </si>
  <si>
    <t>Plastic, packaging film, PE  - Oceania</t>
  </si>
  <si>
    <t>Copper - Metal drilling - Middle East</t>
  </si>
  <si>
    <t>Polypropylene (PP), any process  - Middle East</t>
  </si>
  <si>
    <t>Steel, electrolytic chrome-coated (ECCS) (50% recycling)  - Oceania</t>
  </si>
  <si>
    <t>Plastic, packaging film, PE  - Middle East</t>
  </si>
  <si>
    <t>Polypropylene (PP), any process  - Global or unspecified region</t>
  </si>
  <si>
    <t>Steel, electrolytic chrome-coated (ECCS) (50% recycling)  - Middle East</t>
  </si>
  <si>
    <t>Plastic, packaging film, PE  - Global or unspecified region</t>
  </si>
  <si>
    <t>Copper - Metal sheet stamping - America</t>
  </si>
  <si>
    <t>Polystyrene (PS), any process  - America</t>
  </si>
  <si>
    <t>Steel, electrolytic chrome-coated (ECCS) (50% recycling)  - Global or unspecified region</t>
  </si>
  <si>
    <t>Plastic, packaging film, PE-EVOH  - America</t>
  </si>
  <si>
    <t>Copper - Metal sheet stamping - Europe</t>
  </si>
  <si>
    <t>Steel, finished cold rolled (0% recycling)  - America</t>
  </si>
  <si>
    <t>Copper - Metal sheet stamping - Africa</t>
  </si>
  <si>
    <t>Polystyrene (PS), any process  - Africa</t>
  </si>
  <si>
    <t>Steel, finished cold rolled (0% recycling)  - Europe</t>
  </si>
  <si>
    <t>Plastic, packaging film, PE-EVOH  - Africa</t>
  </si>
  <si>
    <t>Copper - Metal sheet stamping - Asia</t>
  </si>
  <si>
    <t>Polystyrene (PS), any process  - Asia</t>
  </si>
  <si>
    <t>Steel, finished cold rolled (0% recycling)  - Africa</t>
  </si>
  <si>
    <t>Plastic, packaging film, PE-EVOH  - Asia</t>
  </si>
  <si>
    <t>Copper - Metal sheet stamping - Oceania</t>
  </si>
  <si>
    <t>Polystyrene (PS), any process  - Oceania</t>
  </si>
  <si>
    <t>Steel, finished cold rolled (0% recycling)  - Asia</t>
  </si>
  <si>
    <t>Plastic, packaging film, PE-EVOH  - Oceania</t>
  </si>
  <si>
    <t>Copper - Metal sheet stamping - Middle East</t>
  </si>
  <si>
    <t>Polystyrene (PS), any process  - Middle East</t>
  </si>
  <si>
    <t>Steel, finished cold rolled (0% recycling)  - Oceania</t>
  </si>
  <si>
    <t>Plastic, packaging film, PE-EVOH  - Middle East</t>
  </si>
  <si>
    <t>Polystyrene (PS), any process  - Global or unspecified region</t>
  </si>
  <si>
    <t>Steel, finished cold rolled (0% recycling)  - Middle East</t>
  </si>
  <si>
    <t>Plastic, packaging film, PE-EVOH  - Global or unspecified region</t>
  </si>
  <si>
    <t>Copper - Unspecified process - America</t>
  </si>
  <si>
    <t>Polyvinylchloride (PVC), any process  - America</t>
  </si>
  <si>
    <t>Plastic, packaging film, PET  - America</t>
  </si>
  <si>
    <t>Copper - Unspecified process - Europe</t>
  </si>
  <si>
    <t>Polyvinylchloride (PVC), any process  - Europe</t>
  </si>
  <si>
    <t>Steel, finished cold rolled (50% recycling)  - America</t>
  </si>
  <si>
    <t>Copper - Unspecified process - Africa</t>
  </si>
  <si>
    <t>Polyvinylchloride (PVC), any process  - Africa</t>
  </si>
  <si>
    <t>Plastic, packaging film, PET  - Africa</t>
  </si>
  <si>
    <t>Copper - Unspecified process - Asia</t>
  </si>
  <si>
    <t>Polyvinylchloride (PVC), any process  - Asia</t>
  </si>
  <si>
    <t>Steel, finished cold rolled (50% recycling)  - Africa</t>
  </si>
  <si>
    <t>Plastic, packaging film, PET  - Asia</t>
  </si>
  <si>
    <t>Copper - Unspecified process - Oceania</t>
  </si>
  <si>
    <t>Steel, finished cold rolled (50% recycling)  - Asia</t>
  </si>
  <si>
    <t>Plastic, packaging film, PET  - Oceania</t>
  </si>
  <si>
    <t>Copper - Unspecified process - Middle East</t>
  </si>
  <si>
    <t>Polyvinylchloride (PVC), any process  - Middle East</t>
  </si>
  <si>
    <t>Steel, finished cold rolled (50% recycling)  - Oceania</t>
  </si>
  <si>
    <t>Plastic, packaging film, PET  - Middle East</t>
  </si>
  <si>
    <t>Polyvinylchloride (PVC), any process  - Global or unspecified region</t>
  </si>
  <si>
    <t>Steel, finished cold rolled (50% recycling)  - Middle East</t>
  </si>
  <si>
    <t>Plastic, packaging film, PET  - Global or unspecified region</t>
  </si>
  <si>
    <t>Lead - Casting - America</t>
  </si>
  <si>
    <t>Recycled Copper - America</t>
  </si>
  <si>
    <t>Processed Polycarbonate granulate (PC), EU-25  - America</t>
  </si>
  <si>
    <t>Steel, finished cold rolled (50% recycling)  - Global or unspecified region</t>
  </si>
  <si>
    <t>Plastic, packaging film, PP  - America</t>
  </si>
  <si>
    <t>Steel, hot dip galvanized (50% recycling)  - America</t>
  </si>
  <si>
    <t>Lead - Casting - Africa</t>
  </si>
  <si>
    <t>Recycled Copper - Africa</t>
  </si>
  <si>
    <t>Processed Polycarbonate granulate (PC), EU-25  - Africa</t>
  </si>
  <si>
    <t>Plastic, packaging film, PP  - Africa</t>
  </si>
  <si>
    <t>Lead - Casting - Asia</t>
  </si>
  <si>
    <t>Recycled Copper - Asia</t>
  </si>
  <si>
    <t>Processed Polycarbonate granulate (PC), EU-25  - Asia</t>
  </si>
  <si>
    <t>Steel, hot dip galvanized (50% recycling)  - Africa</t>
  </si>
  <si>
    <t>Plastic, packaging film, PP  - Asia</t>
  </si>
  <si>
    <t>Lead - Casting - Oceania</t>
  </si>
  <si>
    <t>Recycled Copper - Oceania</t>
  </si>
  <si>
    <t>Processed Polycarbonate granulate (PC), EU-25  - Oceania</t>
  </si>
  <si>
    <t>Steel, hot dip galvanized (50% recycling)  - Asia</t>
  </si>
  <si>
    <t>Plastic, packaging film, PP  - Oceania</t>
  </si>
  <si>
    <t>Lead - Casting - Middle East</t>
  </si>
  <si>
    <t>Recycled Copper - Middle East</t>
  </si>
  <si>
    <t>Processed Polycarbonate granulate (PC), EU-25  - Middle East</t>
  </si>
  <si>
    <t>Steel, hot dip galvanized (50% recycling)  - Oceania</t>
  </si>
  <si>
    <t>Plastic, packaging film, PP  - Middle East</t>
  </si>
  <si>
    <t>Recycled Copper - Global or unspecified region</t>
  </si>
  <si>
    <t>Processed Polycarbonate granulate (PC), EU-25  - Global or unspecified region</t>
  </si>
  <si>
    <t>Steel, hot dip galvanized (50% recycling)  - Middle East</t>
  </si>
  <si>
    <t>Plastic, packaging film, PP  - Global or unspecified region</t>
  </si>
  <si>
    <t>Lead - Cold rolling - America</t>
  </si>
  <si>
    <t>Recycled polyethylene high density (PE-HD), any process  - America</t>
  </si>
  <si>
    <t>Steel, hot dip galvanized (50% recycling)  - Global or unspecified region</t>
  </si>
  <si>
    <t>Plastic, PET, processed by injection stretch blow moulding - America</t>
  </si>
  <si>
    <t>Steel, organic coated (50% recycling)  - America</t>
  </si>
  <si>
    <t>Lead - Cold rolling - Africa</t>
  </si>
  <si>
    <t>Recycled polyethylene high density (PE-HD), any process  - Africa</t>
  </si>
  <si>
    <t>Plastic, PET, processed by injection stretch blow moulding - Africa</t>
  </si>
  <si>
    <t>Lead - Cold rolling - Asia</t>
  </si>
  <si>
    <t>Recycled polyethylene high density (PE-HD), any process  - Asia</t>
  </si>
  <si>
    <t>Steel, organic coated (50% recycling)  - Africa</t>
  </si>
  <si>
    <t>Plastic, PET, processed by injection stretch blow moulding - Asia</t>
  </si>
  <si>
    <t>Lead - Cold rolling - Oceania</t>
  </si>
  <si>
    <t>Recycled polyethylene high density (PE-HD), any process  - Oceania</t>
  </si>
  <si>
    <t>Steel, organic coated (50% recycling)  - Asia</t>
  </si>
  <si>
    <t>Plastic, PET, processed by injection stretch blow moulding - Oceania</t>
  </si>
  <si>
    <t>Lead - Cold rolling - Middle East</t>
  </si>
  <si>
    <t>Recycled polyethylene high density (PE-HD), any process  - Middle East</t>
  </si>
  <si>
    <t>Steel, organic coated (50% recycling)  - Oceania</t>
  </si>
  <si>
    <t>Plastic, PET, processed by injection stretch blow moulding - Middle East</t>
  </si>
  <si>
    <t>Recycled polyethylene high density (PE-HD), any process  - Global or unspecified region</t>
  </si>
  <si>
    <t>Steel, organic coated (50% recycling)  - Middle East</t>
  </si>
  <si>
    <t>Plastic, PET, processed by injection stretch blow moulding - Global or unspecified region</t>
  </si>
  <si>
    <t>Lead - Hot rolling - America</t>
  </si>
  <si>
    <t>Iron Recycled - America</t>
  </si>
  <si>
    <t>Recycled polyethylene low density (PE-LD), any process  - America</t>
  </si>
  <si>
    <t>Steel, organic coated (50% recycling)  - Global or unspecified region</t>
  </si>
  <si>
    <t>Plastic, PEX pipe - America</t>
  </si>
  <si>
    <t>Steel, tinplated (39.3% of recycling)  - America</t>
  </si>
  <si>
    <t>Lead - Hot rolling - Africa</t>
  </si>
  <si>
    <t>Iron Recycled - Africa</t>
  </si>
  <si>
    <t>Recycled polyethylene low density (PE-LD), any process  - Africa</t>
  </si>
  <si>
    <t>Plastic, PEX pipe - Africa</t>
  </si>
  <si>
    <t>Lead - Hot rolling - Asia</t>
  </si>
  <si>
    <t>Iron Recycled - Asia</t>
  </si>
  <si>
    <t>Recycled polyethylene low density (PE-LD), any process  - Asia</t>
  </si>
  <si>
    <t>Steel, tinplated (39.3% of recycling)  - Africa</t>
  </si>
  <si>
    <t>Plastic, PEX pipe - Asia</t>
  </si>
  <si>
    <t>Lead - Hot rolling - Oceania</t>
  </si>
  <si>
    <t>Iron Recycled - Oceania</t>
  </si>
  <si>
    <t>Recycled polyethylene low density (PE-LD), any process  - Oceania</t>
  </si>
  <si>
    <t>Steel, tinplated (39.3% of recycling)  - Asia</t>
  </si>
  <si>
    <t>Plastic, PEX pipe - Oceania</t>
  </si>
  <si>
    <t>Lead - Hot rolling - Middle East</t>
  </si>
  <si>
    <t>Iron Recycled - Middle East</t>
  </si>
  <si>
    <t>Recycled polyethylene low density (PE-LD), any process  - Middle East</t>
  </si>
  <si>
    <t>Steel, tinplated (39.3% of recycling)  - Oceania</t>
  </si>
  <si>
    <t>Plastic, PEX pipe - Middle East</t>
  </si>
  <si>
    <t>Iron Recycled - Global or unspecified region</t>
  </si>
  <si>
    <t>Recycled polyethylene low density (PE-LD), any process  - Global or unspecified region</t>
  </si>
  <si>
    <t>Steel, tinplated (39.3% of recycling)  - Middle East</t>
  </si>
  <si>
    <t>Plastic, PEX pipe - Global or unspecified region</t>
  </si>
  <si>
    <t>Lead - Metal drilling - America</t>
  </si>
  <si>
    <t>Iron Virgin - America</t>
  </si>
  <si>
    <t>Recycled polyethylene terephthalate (PET), any process  - America</t>
  </si>
  <si>
    <t>Steel, tinplated (39.3% of recycling)  - Global or unspecified region</t>
  </si>
  <si>
    <t>Plastic, plastic film, PA  - America</t>
  </si>
  <si>
    <t>Steel, tinplated (54% of recycling)  - America</t>
  </si>
  <si>
    <t>Lead - Metal drilling - Africa</t>
  </si>
  <si>
    <t>Iron Virgin - Africa</t>
  </si>
  <si>
    <t>Recycled polyethylene terephthalate (PET), any process  - Africa</t>
  </si>
  <si>
    <t>Steel, tinplated (54% of recycling)  - Europe</t>
  </si>
  <si>
    <t>Plastic, plastic film, PA  - Africa</t>
  </si>
  <si>
    <t>Lead - Metal drilling - Asia</t>
  </si>
  <si>
    <t>Iron Virgin - Asia</t>
  </si>
  <si>
    <t>Recycled polyethylene terephthalate (PET), any process  - Asia</t>
  </si>
  <si>
    <t>Steel, tinplated (54% of recycling)  - Africa</t>
  </si>
  <si>
    <t>Plastic, plastic film, PA  - Asia</t>
  </si>
  <si>
    <t>Lead - Metal drilling - Oceania</t>
  </si>
  <si>
    <t>Iron Virgin - Oceania</t>
  </si>
  <si>
    <t>Recycled polyethylene terephthalate (PET), any process  - Oceania</t>
  </si>
  <si>
    <t>Steel, tinplated (54% of recycling)  - Asia</t>
  </si>
  <si>
    <t>Plastic, plastic film, PA  - Oceania</t>
  </si>
  <si>
    <t>Lead - Metal drilling - Middle East</t>
  </si>
  <si>
    <t>Iron Virgin - Middle East</t>
  </si>
  <si>
    <t>Recycled polyethylene terephthalate (PET), any process  - Middle East</t>
  </si>
  <si>
    <t>Steel, tinplated (54% of recycling)  - Oceania</t>
  </si>
  <si>
    <t>Plastic, plastic film, PA  - Middle East</t>
  </si>
  <si>
    <t>Iron Virgin - Global or unspecified region</t>
  </si>
  <si>
    <t>Recycled polyethylene terephthalate (PET), any process  - Global or unspecified region</t>
  </si>
  <si>
    <t>Steel, tinplated (54% of recycling)  - Middle East</t>
  </si>
  <si>
    <t>Plastic, plastic film, PA  - Global or unspecified region</t>
  </si>
  <si>
    <t>Lead - Metal sheet stamping - America</t>
  </si>
  <si>
    <t>Recycled polypropylene (PP), any process  - America</t>
  </si>
  <si>
    <t>Plastic, PP pipe - America</t>
  </si>
  <si>
    <t>Steel, tinplated (66.7% of recycling)  - America</t>
  </si>
  <si>
    <t>Lead - Metal sheet stamping - Africa</t>
  </si>
  <si>
    <t>Recycled polypropylene (PP), any process  - Africa</t>
  </si>
  <si>
    <t>Plastic, PP pipe - Africa</t>
  </si>
  <si>
    <t>Lead - Metal sheet stamping - Asia</t>
  </si>
  <si>
    <t>Recycled polypropylene (PP), any process  - Asia</t>
  </si>
  <si>
    <t>Steel, tinplated (66.7% of recycling)  - Africa</t>
  </si>
  <si>
    <t>Plastic, PP pipe - Asia</t>
  </si>
  <si>
    <t>Lead - Metal sheet stamping - Oceania</t>
  </si>
  <si>
    <t>Recycled polypropylene (PP), any process  - Oceania</t>
  </si>
  <si>
    <t>Steel, tinplated (66.7% of recycling)  - Asia</t>
  </si>
  <si>
    <t>Plastic, PP pipe - Oceania</t>
  </si>
  <si>
    <t>Lead - Metal sheet stamping - Middle East</t>
  </si>
  <si>
    <t>Recycled polypropylene (PP), any process  - Middle East</t>
  </si>
  <si>
    <t>Steel, tinplated (66.7% of recycling)  - Oceania</t>
  </si>
  <si>
    <t>Plastic, PP pipe - Middle East</t>
  </si>
  <si>
    <t>Recycled polypropylene (PP), any process  - Global or unspecified region</t>
  </si>
  <si>
    <t>Steel, tinplated (66.7% of recycling)  - Middle East</t>
  </si>
  <si>
    <t>Plastic, PP pipe - Global or unspecified region</t>
  </si>
  <si>
    <t>Lead - Unspecified process - America</t>
  </si>
  <si>
    <t>Recycled polyvinylchloride (PVC), any process  - America</t>
  </si>
  <si>
    <t>Steel, tinplated (66.7% of recycling)  - Global or unspecified region</t>
  </si>
  <si>
    <t>Plastic, PP, processed by injection moulding - America</t>
  </si>
  <si>
    <t>Lead - Unspecified process - Europe</t>
  </si>
  <si>
    <t>Steel, unspecified - America</t>
  </si>
  <si>
    <t>Lead - Unspecified process - Africa</t>
  </si>
  <si>
    <t>Recycled polyvinylchloride (PVC), any process  - Africa</t>
  </si>
  <si>
    <t>Plastic, PP, processed by injection moulding - Africa</t>
  </si>
  <si>
    <t>Lead - Unspecified process - Asia</t>
  </si>
  <si>
    <t>Recycled polyvinylchloride (PVC), any process  - Asia</t>
  </si>
  <si>
    <t>Steel, unspecified - Africa</t>
  </si>
  <si>
    <t>Plastic, PP, processed by injection moulding - Asia</t>
  </si>
  <si>
    <t>Lead - Unspecified process - Oceania</t>
  </si>
  <si>
    <t>Recycled polyvinylchloride (PVC), any process  - Oceania</t>
  </si>
  <si>
    <t>Steel, unspecified - Asia</t>
  </si>
  <si>
    <t>Plastic, PP, processed by injection moulding - Oceania</t>
  </si>
  <si>
    <t>Lead - Unspecified process - Middle East</t>
  </si>
  <si>
    <t>Recycled polyvinylchloride (PVC), any process  - Middle East</t>
  </si>
  <si>
    <t>Steel, unspecified - Oceania</t>
  </si>
  <si>
    <t>Plastic, PP, processed by injection moulding - Middle East</t>
  </si>
  <si>
    <t>Recycled polyvinylchloride (PVC), any process  - Global or unspecified region</t>
  </si>
  <si>
    <t>Steel, unspecified - Middle East</t>
  </si>
  <si>
    <t>Plastic, PP, processed by injection moulding - Global or unspecified region</t>
  </si>
  <si>
    <t>Nickel - Casting - America</t>
  </si>
  <si>
    <t>Slides - America</t>
  </si>
  <si>
    <t>Steel, unspecified - Global or unspecified region</t>
  </si>
  <si>
    <t>Plastic, PVC film - America</t>
  </si>
  <si>
    <t>Slides - Europe</t>
  </si>
  <si>
    <t>Nickel - Casting - Africa</t>
  </si>
  <si>
    <t>Slides - Africa</t>
  </si>
  <si>
    <t>Steel, wire rod (50% recycling)  - Europe</t>
  </si>
  <si>
    <t>Plastic, PVC film - Africa</t>
  </si>
  <si>
    <t>Nickel - Casting - Asia</t>
  </si>
  <si>
    <t>Steel, wire rod (50% recycling)  - Africa</t>
  </si>
  <si>
    <t>Plastic, PVC film - Asia</t>
  </si>
  <si>
    <t>Nickel - Casting - Oceania</t>
  </si>
  <si>
    <t>Slides - Oceania</t>
  </si>
  <si>
    <t>Steel, wire rod (50% recycling)  - Asia</t>
  </si>
  <si>
    <t>Plastic, PVC film - Oceania</t>
  </si>
  <si>
    <t>Nickel - Casting - Middle East</t>
  </si>
  <si>
    <t>Slides - Middle East</t>
  </si>
  <si>
    <t>Steel, wire rod (50% recycling)  - Oceania</t>
  </si>
  <si>
    <t>Plastic, PVC film - Middle East</t>
  </si>
  <si>
    <t>Slides - Global or unspecified region</t>
  </si>
  <si>
    <t>Steel, wire rod (50% recycling)  - Middle East</t>
  </si>
  <si>
    <t>Plastic, PVC film - Global or unspecified region</t>
  </si>
  <si>
    <t>Nickel - Cold rolling - America</t>
  </si>
  <si>
    <t>Steel, wire rod (50% recycling)  - Global or unspecified region</t>
  </si>
  <si>
    <t>Plastic, PVC pipe - America</t>
  </si>
  <si>
    <t>Titanium, FFC electrowinning process - America</t>
  </si>
  <si>
    <t>Nickel - Cold rolling - Africa</t>
  </si>
  <si>
    <t>Titanium, FFC electrowinning process - Europe</t>
  </si>
  <si>
    <t>Plastic, PVC pipe - Africa</t>
  </si>
  <si>
    <t>Nickel - Cold rolling - Asia</t>
  </si>
  <si>
    <t>Titanium, FFC electrowinning process - Africa</t>
  </si>
  <si>
    <t>Plastic, PVC pipe - Asia</t>
  </si>
  <si>
    <t>Nickel - Cold rolling - Oceania</t>
  </si>
  <si>
    <t>Titanium, FFC electrowinning process - Asia</t>
  </si>
  <si>
    <t>Plastic, PVC pipe - Oceania</t>
  </si>
  <si>
    <t>Nickel - Cold rolling - Middle East</t>
  </si>
  <si>
    <t>Titanium, FFC electrowinning process - Oceania</t>
  </si>
  <si>
    <t>Plastic, PVC pipe - Middle East</t>
  </si>
  <si>
    <t>Titanium, FFC electrowinning process - Middle East</t>
  </si>
  <si>
    <t>Plastic, PVC pipe - Global or unspecified region</t>
  </si>
  <si>
    <t>Nickel - Hot rolling - America</t>
  </si>
  <si>
    <t>Plastic, PVC, processed by injection moulding - America</t>
  </si>
  <si>
    <t>Titanium, kroll process - America</t>
  </si>
  <si>
    <t>Nickel - Hot rolling - Africa</t>
  </si>
  <si>
    <t>Titanium, kroll process - Europe</t>
  </si>
  <si>
    <t>Plastic, PVC, processed by injection moulding - Africa</t>
  </si>
  <si>
    <t>Nickel - Hot rolling - Asia</t>
  </si>
  <si>
    <t>Titanium, kroll process - Africa</t>
  </si>
  <si>
    <t>Plastic, PVC, processed by injection moulding - Asia</t>
  </si>
  <si>
    <t>Nickel - Hot rolling - Oceania</t>
  </si>
  <si>
    <t>Titanium, kroll process - Asia</t>
  </si>
  <si>
    <t>Plastic, PVC, processed by injection moulding - Oceania</t>
  </si>
  <si>
    <t>Nickel - Hot rolling - Middle East</t>
  </si>
  <si>
    <t>Titanium, kroll process - Oceania</t>
  </si>
  <si>
    <t>Plastic, PVC, processed by injection moulding - Middle East</t>
  </si>
  <si>
    <t>Titanium, kroll process - Middle East</t>
  </si>
  <si>
    <t>Plastic, PVC, processed by injection moulding - Global or unspecified region</t>
  </si>
  <si>
    <t>Nickel - Metal drilling - America</t>
  </si>
  <si>
    <t>Plastic, thermoforming film, PA-PE  - America</t>
  </si>
  <si>
    <t>Titanium, plasma powder process - America</t>
  </si>
  <si>
    <t>Plastic, thermoforming film, PA-PE  - Europe</t>
  </si>
  <si>
    <t>Nickel - Metal drilling - Africa</t>
  </si>
  <si>
    <t>Titanium, plasma powder process - Europe</t>
  </si>
  <si>
    <t>Plastic, thermoforming film, PA-PE  - Africa</t>
  </si>
  <si>
    <t>Nickel - Metal drilling - Asia</t>
  </si>
  <si>
    <t>Titanium, plasma powder process - Africa</t>
  </si>
  <si>
    <t>Plastic, thermoforming film, PA-PE  - Asia</t>
  </si>
  <si>
    <t>Nickel - Metal drilling - Oceania</t>
  </si>
  <si>
    <t>Titanium, plasma powder process - Asia</t>
  </si>
  <si>
    <t>Plastic, thermoforming film, PA-PE  - Oceania</t>
  </si>
  <si>
    <t>Nickel - Metal drilling - Middle East</t>
  </si>
  <si>
    <t>Titanium, plasma powder process - Oceania</t>
  </si>
  <si>
    <t>Plastic, thermoforming film, PA-PE  - Middle East</t>
  </si>
  <si>
    <t>Titanium, plasma powder process - Middle East</t>
  </si>
  <si>
    <t>Nickel - Metal sheet stamping - America</t>
  </si>
  <si>
    <t>Rubber, epoxy resin - America</t>
  </si>
  <si>
    <t>Nickel - Metal sheet stamping - Africa</t>
  </si>
  <si>
    <t>Titanium, unspecified - Europe</t>
  </si>
  <si>
    <t>Rubber, epoxy resin - Africa</t>
  </si>
  <si>
    <t>Nickel - Metal sheet stamping - Asia</t>
  </si>
  <si>
    <t>Titanium, unspecified - Africa</t>
  </si>
  <si>
    <t>Rubber, epoxy resin - Asia</t>
  </si>
  <si>
    <t>Nickel - Metal sheet stamping - Oceania</t>
  </si>
  <si>
    <t>Titanium, unspecified - Asia</t>
  </si>
  <si>
    <t>Rubber, epoxy resin - Oceania</t>
  </si>
  <si>
    <t>Nickel - Metal sheet stamping - Middle East</t>
  </si>
  <si>
    <t>Titanium, unspecified - Oceania</t>
  </si>
  <si>
    <t>Rubber, epoxy resin - Middle East</t>
  </si>
  <si>
    <t>Titanium, unspecified - Middle East</t>
  </si>
  <si>
    <t>Rubber, epoxy resin - Global or unspecified region</t>
  </si>
  <si>
    <t>Nickel - Unspecified process - America</t>
  </si>
  <si>
    <t>Titanium, unspecified - Global or unspecified region</t>
  </si>
  <si>
    <t>Rubber, Isobutylene Isoprene Rubber (IIR) - America</t>
  </si>
  <si>
    <t>Nickel - Unspecified process - Europe</t>
  </si>
  <si>
    <t>Zinc, concentrate - America</t>
  </si>
  <si>
    <t>Nickel - Unspecified process - Africa</t>
  </si>
  <si>
    <t>Zinc, concentrate - Europe</t>
  </si>
  <si>
    <t>Rubber, Isobutylene Isoprene Rubber (IIR) - Africa</t>
  </si>
  <si>
    <t>Nickel - Unspecified process - Asia</t>
  </si>
  <si>
    <t>Zinc, concentrate - Africa</t>
  </si>
  <si>
    <t>Rubber, Isobutylene Isoprene Rubber (IIR) - Asia</t>
  </si>
  <si>
    <t>Nickel - Unspecified process - Oceania</t>
  </si>
  <si>
    <t>Zinc, concentrate - Asia</t>
  </si>
  <si>
    <t>Rubber, Isobutylene Isoprene Rubber (IIR) - Oceania</t>
  </si>
  <si>
    <t>Nickel - Unspecified process - Middle East</t>
  </si>
  <si>
    <t>Zinc, concentrate - Oceania</t>
  </si>
  <si>
    <t>Rubber, Isobutylene Isoprene Rubber (IIR) - Middle East</t>
  </si>
  <si>
    <t>Zinc, concentrate - Middle East</t>
  </si>
  <si>
    <t>Rubber, Isobutylene Isoprene Rubber (IIR) - Global or unspecified region</t>
  </si>
  <si>
    <t>Stainless Steel -  Steel part turning - America</t>
  </si>
  <si>
    <t>Rubber, Nitrile-Butadiene-Rubber (NBR) - America</t>
  </si>
  <si>
    <t>Stainless Steel -  Steel part turning - Europe</t>
  </si>
  <si>
    <t>Zinc, special high-grade (SHG) - America</t>
  </si>
  <si>
    <t>Stainless Steel -  Steel part turning - Africa</t>
  </si>
  <si>
    <t>Rubber, Nitrile-Butadiene-Rubber (NBR) - Africa</t>
  </si>
  <si>
    <t>Stainless Steel -  Steel part turning - Asia</t>
  </si>
  <si>
    <t>Zinc, special high-grade (SHG) - Africa</t>
  </si>
  <si>
    <t>Rubber, Nitrile-Butadiene-Rubber (NBR) - Asia</t>
  </si>
  <si>
    <t>Stainless Steel -  Steel part turning - Oceania</t>
  </si>
  <si>
    <t>Zinc, special high-grade (SHG) - Asia</t>
  </si>
  <si>
    <t>Rubber, Nitrile-Butadiene-Rubber (NBR) - Oceania</t>
  </si>
  <si>
    <t>Stainless Steel -  Steel part turning - Middle East</t>
  </si>
  <si>
    <t>Zinc, special high-grade (SHG) - Oceania</t>
  </si>
  <si>
    <t>Rubber, Nitrile-Butadiene-Rubber (NBR) - Middle East</t>
  </si>
  <si>
    <t>Zinc, special high-grade (SHG) - Middle East</t>
  </si>
  <si>
    <t>Rubber, Nitrile-Butadiene-Rubber (NBR) - Global or unspecified region</t>
  </si>
  <si>
    <t>Stainless Steel - Steel sheet scouring (deburring) - America</t>
  </si>
  <si>
    <t>Zinc, special high-grade (SHG) - Global or unspecified region</t>
  </si>
  <si>
    <t>Rubber, phenolic resin - America</t>
  </si>
  <si>
    <t>Stainless Steel - Steel sheet scouring (deburring) - Europe</t>
  </si>
  <si>
    <t>Zinc, unspecified - America</t>
  </si>
  <si>
    <t>Stainless Steel - Steel sheet scouring (deburring) - Africa</t>
  </si>
  <si>
    <t>Rubber, phenolic resin - Africa</t>
  </si>
  <si>
    <t>Stainless Steel - Steel sheet scouring (deburring) - Asia</t>
  </si>
  <si>
    <t>Zinc, unspecified - Africa</t>
  </si>
  <si>
    <t>Rubber, phenolic resin - Asia</t>
  </si>
  <si>
    <t>Stainless Steel - Steel sheet scouring (deburring) - Oceania</t>
  </si>
  <si>
    <t>Zinc, unspecified - Asia</t>
  </si>
  <si>
    <t>Rubber, phenolic resin - Oceania</t>
  </si>
  <si>
    <t>Stainless Steel - Steel sheet scouring (deburring) - Middle East</t>
  </si>
  <si>
    <t>Zinc, unspecified - Oceania</t>
  </si>
  <si>
    <t>Rubber, phenolic resin - Middle East</t>
  </si>
  <si>
    <t>Zinc, unspecified - Middle East</t>
  </si>
  <si>
    <t>Rubber, phenolic resin - Global or unspecified region</t>
  </si>
  <si>
    <t>Stainless Steel - Unspecified process - America</t>
  </si>
  <si>
    <t>Zinc, unspecified - Global or unspecified region</t>
  </si>
  <si>
    <t>Rubber, polyester resin unsaturated (UP)  - America</t>
  </si>
  <si>
    <t>Stainless Steel - Unspecified process - Europe</t>
  </si>
  <si>
    <t>Zinc, Zamak - America</t>
  </si>
  <si>
    <t>Stainless Steel - Unspecified process - Africa</t>
  </si>
  <si>
    <t>Rubber, polyester resin unsaturated (UP)  - Africa</t>
  </si>
  <si>
    <t>Stainless Steel - Unspecified process - Asia</t>
  </si>
  <si>
    <t>Zinc, Zamak - Africa</t>
  </si>
  <si>
    <t>Rubber, polyester resin unsaturated (UP)  - Asia</t>
  </si>
  <si>
    <t>Stainless Steel - Unspecified process - Oceania</t>
  </si>
  <si>
    <t>Zinc, Zamak - Asia</t>
  </si>
  <si>
    <t>Rubber, polyester resin unsaturated (UP)  - Oceania</t>
  </si>
  <si>
    <t>Stainless Steel - Unspecified process - Middle East</t>
  </si>
  <si>
    <t>Zinc, Zamak - Oceania</t>
  </si>
  <si>
    <t>Rubber, polyester resin unsaturated (UP)  - Middle East</t>
  </si>
  <si>
    <t>Zinc, Zamak - Middle East</t>
  </si>
  <si>
    <t>Rubber, polyester resin unsaturated (UP)  - Global or unspecified region</t>
  </si>
  <si>
    <t>Steel -  Steel part turning - America</t>
  </si>
  <si>
    <t>Zinc, Zamak - Global or unspecified region</t>
  </si>
  <si>
    <t>Rubber, polyvinylchloride resin (B-PVC) - America</t>
  </si>
  <si>
    <t>Steel -  Steel part turning - Europe</t>
  </si>
  <si>
    <t>Zinc production - America</t>
  </si>
  <si>
    <t>Steel -  Steel part turning - Africa</t>
  </si>
  <si>
    <t>Zinc production - Europe</t>
  </si>
  <si>
    <t>Rubber, polyvinylchloride resin (B-PVC) - Africa</t>
  </si>
  <si>
    <t>Steel -  Steel part turning - Asia</t>
  </si>
  <si>
    <t>Zinc production - Africa</t>
  </si>
  <si>
    <t>Rubber, polyvinylchloride resin (B-PVC) - Asia</t>
  </si>
  <si>
    <t>Steel -  Steel part turning - Oceania</t>
  </si>
  <si>
    <t>Zinc production - Asia</t>
  </si>
  <si>
    <t>Rubber, polyvinylchloride resin (B-PVC) - Oceania</t>
  </si>
  <si>
    <t>Steel -  Steel part turning - Middle East</t>
  </si>
  <si>
    <t>Rubber, polyvinylchloride resin (B-PVC) - Middle East</t>
  </si>
  <si>
    <t>Zinc production - Middle East</t>
  </si>
  <si>
    <t>Rubber, polyvinylchloride resin (B-PVC) - Global or unspecified region</t>
  </si>
  <si>
    <t>Steel -  Steel sheet scouring (deburring) - America</t>
  </si>
  <si>
    <t>Recycled Lead - America</t>
  </si>
  <si>
    <t>Zinc production - Global or unspecified region</t>
  </si>
  <si>
    <t>Rubber, polyvinylpolypyrolidore (PVPP)  - America</t>
  </si>
  <si>
    <t>Steel -  Steel sheet scouring (deburring) - Europe</t>
  </si>
  <si>
    <t>Rubber, polyvinylpolypyrolidore (PVPP)  - Europe</t>
  </si>
  <si>
    <t>Steel -  Steel sheet scouring (deburring) - Africa</t>
  </si>
  <si>
    <t>Recycled Lead - Africa</t>
  </si>
  <si>
    <t>Rubber, polyvinylpolypyrolidore (PVPP)  - Africa</t>
  </si>
  <si>
    <t>Steel -  Steel sheet scouring (deburring) - Asia</t>
  </si>
  <si>
    <t>Recycled Lead - Asia</t>
  </si>
  <si>
    <t>Rubber, polyvinylpolypyrolidore (PVPP)  - Asia</t>
  </si>
  <si>
    <t>Steel -  Steel sheet scouring (deburring) - Oceania</t>
  </si>
  <si>
    <t>Recycled Lead - Oceania</t>
  </si>
  <si>
    <t>Rubber, polyvinylpolypyrolidore (PVPP)  - Oceania</t>
  </si>
  <si>
    <t>Steel -  Steel sheet scouring (deburring) - Middle East</t>
  </si>
  <si>
    <t>Recycled Lead - Middle East</t>
  </si>
  <si>
    <t>Rubber, polyvinylpolypyrolidore (PVPP)  - Middle East</t>
  </si>
  <si>
    <t>Recycled Lead - Global or unspecified region</t>
  </si>
  <si>
    <t>Steel - Galvanisation steel sheet - America</t>
  </si>
  <si>
    <t>Recycled Nickel - America</t>
  </si>
  <si>
    <t>Rubber, styrene-Butadiene Rubber (SBR) - America</t>
  </si>
  <si>
    <t>Steel - Galvanisation steel sheet - Africa</t>
  </si>
  <si>
    <t>Recycled Nickel - Africa</t>
  </si>
  <si>
    <t>Rubber, styrene-Butadiene Rubber (SBR) - Africa</t>
  </si>
  <si>
    <t>Steel - Galvanisation steel sheet - Asia</t>
  </si>
  <si>
    <t>Recycled Nickel - Asia</t>
  </si>
  <si>
    <t>Rubber, styrene-Butadiene Rubber (SBR) - Asia</t>
  </si>
  <si>
    <t>Steel - Galvanisation steel sheet - Oceania</t>
  </si>
  <si>
    <t>Recycled Nickel - Oceania</t>
  </si>
  <si>
    <t>Rubber, styrene-Butadiene Rubber (SBR) - Oceania</t>
  </si>
  <si>
    <t>Steel - Galvanisation steel sheet - Middle East</t>
  </si>
  <si>
    <t>Recycled Nickel - Middle East</t>
  </si>
  <si>
    <t>Rubber, styrene-Butadiene Rubber (SBR) - Middle East</t>
  </si>
  <si>
    <t>Steel - Galvanisation steel sheet - Global or unspecified region</t>
  </si>
  <si>
    <t>Recycled Nickel - Global or unspecified region</t>
  </si>
  <si>
    <t>Rubber, styrene-Butadiene Rubber (SBR) - Global or unspecified region</t>
  </si>
  <si>
    <t>Steel - Unspecified process - America</t>
  </si>
  <si>
    <t>Recycled Steel - America</t>
  </si>
  <si>
    <t>Rubber, styreneacrylonitrile (SAN) - America</t>
  </si>
  <si>
    <t>Steel - Unspecified process - Africa</t>
  </si>
  <si>
    <t>Recycled Steel - Africa</t>
  </si>
  <si>
    <t>Rubber, styreneacrylonitrile (SAN) - Africa</t>
  </si>
  <si>
    <t>Steel - Unspecified process - Asia</t>
  </si>
  <si>
    <t>Recycled Steel - Asia</t>
  </si>
  <si>
    <t>Rubber, styreneacrylonitrile (SAN) - Asia</t>
  </si>
  <si>
    <t>Steel - Unspecified process - Oceania</t>
  </si>
  <si>
    <t>Recycled Steel - Oceania</t>
  </si>
  <si>
    <t>Rubber, styreneacrylonitrile (SAN) - Oceania</t>
  </si>
  <si>
    <t>Steel - Unspecified process - Middle East</t>
  </si>
  <si>
    <t>Recycled Steel - Middle East</t>
  </si>
  <si>
    <t>Rubber, styreneacrylonitrile (SAN) - Middle East</t>
  </si>
  <si>
    <t>Steel - Unspecified process - Global or unspecified region</t>
  </si>
  <si>
    <t>Recycled Steel - Global or unspecified region</t>
  </si>
  <si>
    <t>Rubber, styreneacrylonitrile (SAN) - Global or unspecified region</t>
  </si>
  <si>
    <t>Recycled Zinc - America</t>
  </si>
  <si>
    <t>Ruber, Polybutadiene rubber - America</t>
  </si>
  <si>
    <t>Titanium - Casting - Europe</t>
  </si>
  <si>
    <t>Titanium - Casting - Africa</t>
  </si>
  <si>
    <t>Recycled Zinc - Africa</t>
  </si>
  <si>
    <t>Ruber, Polybutadiene rubber - Africa</t>
  </si>
  <si>
    <t>Titanium - Casting - Asia</t>
  </si>
  <si>
    <t>Recycled Zinc - Asia</t>
  </si>
  <si>
    <t>Ruber, Polybutadiene rubber - Asia</t>
  </si>
  <si>
    <t>Titanium - Casting - Oceania</t>
  </si>
  <si>
    <t>Recycled Zinc - Oceania</t>
  </si>
  <si>
    <t>Ruber, Polybutadiene rubber - Oceania</t>
  </si>
  <si>
    <t>Titanium - Casting - Middle East</t>
  </si>
  <si>
    <t>Recycled Zinc - Middle East</t>
  </si>
  <si>
    <t>Ruber, Polybutadiene rubber - Middle East</t>
  </si>
  <si>
    <t>Recycled Zinc - Global or unspecified region</t>
  </si>
  <si>
    <t>Ruber, Polybutadiene rubber - Global or unspecified region</t>
  </si>
  <si>
    <t>Titanium - Cold rolling - Africa</t>
  </si>
  <si>
    <t>Titanium - Cold rolling - Asia</t>
  </si>
  <si>
    <t>Titanium - Cold rolling - Oceania</t>
  </si>
  <si>
    <t>Titanium - Cold rolling - Middle East</t>
  </si>
  <si>
    <t>Titanium - Hot rolling - Africa</t>
  </si>
  <si>
    <t>Titanium - Hot rolling - Asia</t>
  </si>
  <si>
    <t>Titanium - Hot rolling - Oceania</t>
  </si>
  <si>
    <t>Titanium - Hot rolling - Middle East</t>
  </si>
  <si>
    <t>Titanium - Metal drilling - Europe</t>
  </si>
  <si>
    <t>Titanium - Metal drilling - Africa</t>
  </si>
  <si>
    <t>Titanium - Metal drilling - Asia</t>
  </si>
  <si>
    <t>Titanium - Metal drilling - Oceania</t>
  </si>
  <si>
    <t>Titanium - Metal drilling - Middle East</t>
  </si>
  <si>
    <t>Titanium - Metal sheet stamping - Europe</t>
  </si>
  <si>
    <t>Titanium - Metal sheet stamping - Africa</t>
  </si>
  <si>
    <t>Titanium - Metal sheet stamping - Asia</t>
  </si>
  <si>
    <t>Titanium - Metal sheet stamping - Oceania</t>
  </si>
  <si>
    <t>Titanium - Metal sheet stamping - Middle East</t>
  </si>
  <si>
    <t>Titanium - Unspecified process - America</t>
  </si>
  <si>
    <t>Titanium - Unspecified process - Europe</t>
  </si>
  <si>
    <t>Titanium - Unspecified process - Africa</t>
  </si>
  <si>
    <t>Titanium - Unspecified process - Asia</t>
  </si>
  <si>
    <t>Titanium - Unspecified process - Oceania</t>
  </si>
  <si>
    <t>Titanium - Unspecified process - Middle East</t>
  </si>
  <si>
    <t>Zinc - Casting - America</t>
  </si>
  <si>
    <t>Zinc - Casting - Africa</t>
  </si>
  <si>
    <t>Zinc - Casting - Asia</t>
  </si>
  <si>
    <t>Zinc - Casting - Oceania</t>
  </si>
  <si>
    <t>Zinc - Casting - Middle East</t>
  </si>
  <si>
    <t>Zinc - Cold rolling - America</t>
  </si>
  <si>
    <t>Zinc - Cold rolling - Africa</t>
  </si>
  <si>
    <t>Zinc - Cold rolling - Asia</t>
  </si>
  <si>
    <t>Zinc - Cold rolling - Oceania</t>
  </si>
  <si>
    <t>Zinc - Cold rolling - Middle East</t>
  </si>
  <si>
    <t>Zinc - Hot rolling - America</t>
  </si>
  <si>
    <t>Zinc - Hot rolling - Africa</t>
  </si>
  <si>
    <t>Zinc - Hot rolling - Asia</t>
  </si>
  <si>
    <t>Zinc - Hot rolling - Oceania</t>
  </si>
  <si>
    <t>Zinc - Hot rolling - Middle East</t>
  </si>
  <si>
    <t>Zinc - Metal drilling - America</t>
  </si>
  <si>
    <t>Zinc - Metal drilling - Africa</t>
  </si>
  <si>
    <t>Zinc - Metal drilling - Asia</t>
  </si>
  <si>
    <t>Zinc - Metal drilling - Oceania</t>
  </si>
  <si>
    <t>Zinc - Metal drilling - Middle East</t>
  </si>
  <si>
    <t>Zinc - Metal sheet stamping - America</t>
  </si>
  <si>
    <t>Zinc - Metal sheet stamping - Africa</t>
  </si>
  <si>
    <t>Zinc - Metal sheet stamping - Asia</t>
  </si>
  <si>
    <t>Zinc - Metal sheet stamping - Oceania</t>
  </si>
  <si>
    <t>Zinc - Metal sheet stamping - Middle East</t>
  </si>
  <si>
    <t>Zinc - Unspecified process - America</t>
  </si>
  <si>
    <t>Zinc - Unspecified process - Europe</t>
  </si>
  <si>
    <t>Zinc - Unspecified process - Africa</t>
  </si>
  <si>
    <t>Zinc - Unspecified process - Asia</t>
  </si>
  <si>
    <t>Zinc - Unspecified process - Oceania</t>
  </si>
  <si>
    <t>Zinc - Unspecified process - Middle East</t>
  </si>
  <si>
    <t>Virgin Steel - America</t>
  </si>
  <si>
    <t>Virgin Steel - Africa</t>
  </si>
  <si>
    <t>Virgin Steel - Asia</t>
  </si>
  <si>
    <t>Virgin Steel - Oceania</t>
  </si>
  <si>
    <t>Virgin Steel - Middle East</t>
  </si>
  <si>
    <t>Virgin Steel - Global or unspecified region</t>
  </si>
  <si>
    <t>Virgin Titanium - America</t>
  </si>
  <si>
    <t>Virgin Titanium - Africa</t>
  </si>
  <si>
    <t>Virgin Titanium - Asia</t>
  </si>
  <si>
    <t>Virgin Titanium - Oceania</t>
  </si>
  <si>
    <t>Virgin Titanium - Middle East</t>
  </si>
  <si>
    <t>Virgin Titanium - Global or unspecified region</t>
  </si>
  <si>
    <t>Zinc Virgin - America</t>
  </si>
  <si>
    <t>Zinc Virgin - Africa</t>
  </si>
  <si>
    <t>Zinc Virgin - Asia</t>
  </si>
  <si>
    <t>Zinc Virgin - Oceania</t>
  </si>
  <si>
    <t>Zinc Virgin - Middle East</t>
  </si>
  <si>
    <t>Zinc Virgin - Global or unspecified region</t>
  </si>
  <si>
    <t>Other lists</t>
  </si>
  <si>
    <t>Currencies</t>
  </si>
  <si>
    <t>Tab Emission Factors</t>
  </si>
  <si>
    <t>Mass units</t>
  </si>
  <si>
    <t>lbs</t>
  </si>
  <si>
    <t>Africa</t>
  </si>
  <si>
    <t>L</t>
  </si>
  <si>
    <r>
      <rPr>
        <rFont val="Century Gothic"/>
        <color theme="1"/>
        <sz val="12.0"/>
      </rPr>
      <t>m</t>
    </r>
    <r>
      <rPr>
        <rFont val="Century Gothic"/>
        <color theme="1"/>
        <sz val="12.0"/>
        <vertAlign val="superscript"/>
      </rPr>
      <t>3</t>
    </r>
  </si>
  <si>
    <t>gal</t>
  </si>
  <si>
    <t>Decision tree</t>
  </si>
  <si>
    <t>Middle East</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</si>
</sst>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0.0"/>
    <numFmt numFmtId="165" formatCode="#,##0.00\ [$USD]"/>
    <numFmt numFmtId="166" formatCode="_-* #,##0_-;\-* #,##0_-;_-* &quot;-&quot;??_-;_-@"/>
    <numFmt numFmtId="167" formatCode="0.0%"/>
    <numFmt numFmtId="168" formatCode="#,##0.000"/>
    <numFmt numFmtId="169" formatCode="0.000"/>
    <numFmt numFmtId="170" formatCode="0.00000"/>
    <numFmt numFmtId="171" formatCode="0.0000"/>
    <numFmt numFmtId="172" formatCode="_-* #,##0\ _€_-;\-* #,##0\ _€_-;_-* &quot;-&quot;??\ _€_-;_-@"/>
  </numFmts>
  <fonts count="54">
    <font>
      <sz val="12.0"/>
      <color theme="1"/>
      <name val="Arial"/>
      <scheme val="minor"/>
    </font>
    <font>
      <i/>
      <sz val="10.0"/>
      <color theme="4"/>
      <name val="Arial"/>
    </font>
    <font>
      <sz val="11.0"/>
      <color theme="4"/>
      <name val="Arial"/>
    </font>
    <font>
      <b/>
      <sz val="16.0"/>
      <color theme="0"/>
      <name val="Arial"/>
    </font>
    <font>
      <b/>
      <sz val="16.0"/>
      <color theme="0"/>
      <name val="Century Gothic"/>
    </font>
    <font>
      <sz val="12.0"/>
      <color theme="0"/>
      <name val="Arial"/>
    </font>
    <font>
      <sz val="12.0"/>
      <color theme="1"/>
      <name val="Arial"/>
    </font>
    <font>
      <b/>
      <i/>
      <sz val="12.0"/>
      <color rgb="FF23201C"/>
      <name val="Century Gothic"/>
    </font>
    <font>
      <sz val="12.0"/>
      <color theme="1"/>
      <name val="Century Gothic"/>
    </font>
    <font/>
    <font>
      <u/>
      <sz val="12.0"/>
      <color theme="10"/>
      <name val="Arial"/>
    </font>
    <font>
      <b/>
      <i/>
      <sz val="16.0"/>
      <color theme="0"/>
      <name val="Century Gothic"/>
    </font>
    <font>
      <b/>
      <sz val="12.0"/>
      <color theme="1"/>
      <name val="Century Gothic"/>
    </font>
    <font>
      <sz val="10.0"/>
      <color theme="1"/>
      <name val="Century Gothic"/>
    </font>
    <font>
      <sz val="12.0"/>
      <color rgb="FF000000"/>
      <name val="Century Gothic"/>
    </font>
    <font>
      <b/>
      <sz val="12.0"/>
      <color rgb="FF3F3F3F"/>
      <name val="Century Gothic"/>
    </font>
    <font>
      <i/>
      <sz val="12.0"/>
      <color theme="1"/>
      <name val="Century Gothic"/>
    </font>
    <font>
      <b/>
      <sz val="12.0"/>
      <color theme="0"/>
      <name val="Century Gothic"/>
    </font>
    <font>
      <i/>
      <sz val="12.0"/>
      <color theme="6"/>
      <name val="Century Gothic"/>
    </font>
    <font>
      <i/>
      <sz val="12.0"/>
      <color theme="1"/>
      <name val="Arial"/>
    </font>
    <font>
      <i/>
      <sz val="12.0"/>
      <color rgb="FFC00000"/>
      <name val="Century Gothic"/>
    </font>
    <font>
      <b/>
      <i/>
      <sz val="12.0"/>
      <color theme="1"/>
      <name val="Arial"/>
    </font>
    <font>
      <b/>
      <i/>
      <sz val="12.0"/>
      <color theme="6"/>
      <name val="Arial"/>
    </font>
    <font>
      <b/>
      <sz val="24.0"/>
      <color theme="0"/>
      <name val="Century Gothic"/>
    </font>
    <font>
      <sz val="12.0"/>
      <color theme="0"/>
      <name val="Century Gothic"/>
    </font>
    <font>
      <sz val="11.0"/>
      <color theme="1"/>
      <name val="Century Gothic"/>
    </font>
    <font>
      <b/>
      <i/>
      <sz val="12.0"/>
      <color theme="1"/>
      <name val="Century Gothic"/>
    </font>
    <font>
      <b/>
      <i/>
      <sz val="14.0"/>
      <color theme="4"/>
      <name val="Century Gothic"/>
    </font>
    <font>
      <i/>
      <sz val="12.0"/>
      <color theme="4"/>
      <name val="Century Gothic"/>
    </font>
    <font>
      <b/>
      <sz val="12.0"/>
      <color theme="0"/>
      <name val="Arial"/>
    </font>
    <font>
      <b/>
      <sz val="14.0"/>
      <color theme="1"/>
      <name val="Century Gothic"/>
    </font>
    <font>
      <b/>
      <sz val="11.0"/>
      <color theme="1"/>
      <name val="Arial"/>
    </font>
    <font>
      <sz val="11.0"/>
      <color theme="1"/>
      <name val="Arial"/>
    </font>
    <font>
      <b/>
      <sz val="24.0"/>
      <color theme="1"/>
      <name val="Arial"/>
    </font>
    <font>
      <sz val="11.0"/>
      <color theme="0"/>
      <name val="Arial"/>
    </font>
    <font>
      <b/>
      <sz val="12.0"/>
      <color theme="1"/>
      <name val="Arial"/>
    </font>
    <font>
      <b/>
      <sz val="12.0"/>
      <color rgb="FFFFFFFF"/>
      <name val="Calibri"/>
    </font>
    <font>
      <b/>
      <i/>
      <sz val="11.0"/>
      <color theme="1"/>
      <name val="Arial"/>
    </font>
    <font>
      <b/>
      <sz val="11.0"/>
      <color theme="1"/>
      <name val="Poppins"/>
    </font>
    <font>
      <b/>
      <sz val="14.0"/>
      <color theme="0"/>
      <name val="Century Gothic"/>
    </font>
    <font>
      <b/>
      <sz val="16.0"/>
      <color theme="1"/>
      <name val="Century Gothic"/>
    </font>
    <font>
      <b/>
      <u/>
      <sz val="14.0"/>
      <color theme="1"/>
      <name val="Century Gothic"/>
    </font>
    <font>
      <i/>
      <sz val="11.0"/>
      <color theme="1"/>
      <name val="Century Gothic"/>
    </font>
    <font>
      <sz val="12.0"/>
      <color rgb="FFFF0000"/>
      <name val="Century Gothic"/>
    </font>
    <font>
      <b/>
      <sz val="14.0"/>
      <color theme="0"/>
      <name val="Arial"/>
    </font>
    <font>
      <b/>
      <sz val="14.0"/>
      <color theme="1"/>
      <name val="Arial"/>
    </font>
    <font>
      <sz val="12.0"/>
      <color theme="6"/>
      <name val="Century Gothic"/>
    </font>
    <font>
      <b/>
      <i/>
      <sz val="12.0"/>
      <color theme="6"/>
      <name val="Century Gothic"/>
    </font>
    <font>
      <b/>
      <i/>
      <sz val="12.0"/>
      <color rgb="FF256EF8"/>
      <name val="Century Gothic"/>
    </font>
    <font>
      <i/>
      <sz val="11.0"/>
      <color theme="4"/>
      <name val="Century Gothic"/>
    </font>
    <font>
      <sz val="12.0"/>
      <color rgb="FF7F7F7F"/>
      <name val="Century Gothic"/>
    </font>
    <font>
      <sz val="14.0"/>
      <color theme="1"/>
      <name val="Century Gothic"/>
    </font>
    <font>
      <b/>
      <i/>
      <u/>
      <sz val="12.0"/>
      <color theme="1"/>
      <name val="Century Gothic"/>
    </font>
    <font>
      <color theme="1"/>
      <name val="Arial"/>
      <scheme val="minor"/>
    </font>
  </fonts>
  <fills count="43">
    <fill>
      <patternFill patternType="none"/>
    </fill>
    <fill>
      <patternFill patternType="lightGray"/>
    </fill>
    <fill>
      <patternFill patternType="solid">
        <fgColor theme="0"/>
        <bgColor theme="0"/>
      </patternFill>
    </fill>
    <fill>
      <patternFill patternType="solid">
        <fgColor rgb="FF19876F"/>
        <bgColor rgb="FF19876F"/>
      </patternFill>
    </fill>
    <fill>
      <patternFill patternType="solid">
        <fgColor rgb="FFBDAA97"/>
        <bgColor rgb="FFBDAA97"/>
      </patternFill>
    </fill>
    <fill>
      <patternFill patternType="solid">
        <fgColor rgb="FFFFFFFF"/>
        <bgColor rgb="FFFFFFFF"/>
      </patternFill>
    </fill>
    <fill>
      <patternFill patternType="solid">
        <fgColor rgb="FFD8D8D8"/>
        <bgColor rgb="FFD8D8D8"/>
      </patternFill>
    </fill>
    <fill>
      <patternFill patternType="solid">
        <fgColor theme="6"/>
        <bgColor theme="6"/>
      </patternFill>
    </fill>
    <fill>
      <patternFill patternType="solid">
        <fgColor theme="4"/>
        <bgColor theme="4"/>
      </patternFill>
    </fill>
    <fill>
      <patternFill patternType="solid">
        <fgColor theme="8"/>
        <bgColor theme="8"/>
      </patternFill>
    </fill>
    <fill>
      <patternFill patternType="solid">
        <fgColor rgb="FFE5EEFE"/>
        <bgColor rgb="FFE5EEFE"/>
      </patternFill>
    </fill>
    <fill>
      <patternFill patternType="solid">
        <fgColor rgb="FF92D050"/>
        <bgColor rgb="FF92D050"/>
      </patternFill>
    </fill>
    <fill>
      <patternFill patternType="solid">
        <fgColor rgb="FFFFFF00"/>
        <bgColor rgb="FFFFFF00"/>
      </patternFill>
    </fill>
    <fill>
      <patternFill patternType="solid">
        <fgColor rgb="FF00FFFF"/>
        <bgColor rgb="FF00FFFF"/>
      </patternFill>
    </fill>
    <fill>
      <patternFill patternType="solid">
        <fgColor rgb="FFFFC000"/>
        <bgColor rgb="FFFFC000"/>
      </patternFill>
    </fill>
    <fill>
      <patternFill patternType="solid">
        <fgColor rgb="FFC3D4F3"/>
        <bgColor rgb="FFC3D4F3"/>
      </patternFill>
    </fill>
    <fill>
      <patternFill patternType="solid">
        <fgColor rgb="FFFEDFCD"/>
        <bgColor rgb="FFFEDFCD"/>
      </patternFill>
    </fill>
    <fill>
      <patternFill patternType="solid">
        <fgColor rgb="FFFEC09C"/>
        <bgColor rgb="FFFEC09C"/>
      </patternFill>
    </fill>
    <fill>
      <patternFill patternType="solid">
        <fgColor rgb="FFF2F2F2"/>
        <bgColor rgb="FFF2F2F2"/>
      </patternFill>
    </fill>
    <fill>
      <patternFill patternType="solid">
        <fgColor rgb="FFD6EFC1"/>
        <bgColor rgb="FFD6EFC1"/>
      </patternFill>
    </fill>
    <fill>
      <patternFill patternType="solid">
        <fgColor rgb="FFFEE9C6"/>
        <bgColor rgb="FFFEE9C6"/>
      </patternFill>
    </fill>
    <fill>
      <patternFill patternType="solid">
        <fgColor rgb="FF0D1F40"/>
        <bgColor rgb="FF0D1F40"/>
      </patternFill>
    </fill>
    <fill>
      <patternFill patternType="solid">
        <fgColor rgb="FFE4EDFE"/>
        <bgColor rgb="FFE4EDFE"/>
      </patternFill>
    </fill>
    <fill>
      <patternFill patternType="solid">
        <fgColor rgb="FFFDA616"/>
        <bgColor rgb="FFFDA616"/>
      </patternFill>
    </fill>
    <fill>
      <patternFill patternType="solid">
        <fgColor theme="7"/>
        <bgColor theme="7"/>
      </patternFill>
    </fill>
    <fill>
      <patternFill patternType="solid">
        <fgColor rgb="FFB67201"/>
        <bgColor rgb="FFB67201"/>
      </patternFill>
    </fill>
    <fill>
      <patternFill patternType="solid">
        <fgColor rgb="FFFDA16A"/>
        <bgColor rgb="FFFDA16A"/>
      </patternFill>
    </fill>
    <fill>
      <patternFill patternType="solid">
        <fgColor rgb="FFC24901"/>
        <bgColor rgb="FFC24901"/>
      </patternFill>
    </fill>
    <fill>
      <patternFill patternType="solid">
        <fgColor rgb="FF88A9E7"/>
        <bgColor rgb="FF88A9E7"/>
      </patternFill>
    </fill>
    <fill>
      <patternFill patternType="solid">
        <fgColor rgb="FF4D7FDB"/>
        <bgColor rgb="FF4D7FDB"/>
      </patternFill>
    </fill>
    <fill>
      <patternFill patternType="solid">
        <fgColor rgb="FFC1E7A2"/>
        <bgColor rgb="FFC1E7A2"/>
      </patternFill>
    </fill>
    <fill>
      <patternFill patternType="solid">
        <fgColor theme="9"/>
        <bgColor theme="9"/>
      </patternFill>
    </fill>
    <fill>
      <patternFill patternType="solid">
        <fgColor rgb="FF70BD30"/>
        <bgColor rgb="FF70BD30"/>
      </patternFill>
    </fill>
    <fill>
      <patternFill patternType="solid">
        <fgColor rgb="FF4A7E20"/>
        <bgColor rgb="FF4A7E20"/>
      </patternFill>
    </fill>
    <fill>
      <patternFill patternType="solid">
        <fgColor rgb="FF115419"/>
        <bgColor rgb="FF115419"/>
      </patternFill>
    </fill>
    <fill>
      <patternFill patternType="solid">
        <fgColor rgb="FF0B3811"/>
        <bgColor rgb="FF0B3811"/>
      </patternFill>
    </fill>
    <fill>
      <patternFill patternType="solid">
        <fgColor rgb="FF7F7F7F"/>
        <bgColor rgb="FF7F7F7F"/>
      </patternFill>
    </fill>
    <fill>
      <patternFill patternType="solid">
        <fgColor rgb="FFBFBFBF"/>
        <bgColor rgb="FFBFBFBF"/>
      </patternFill>
    </fill>
    <fill>
      <patternFill patternType="solid">
        <fgColor rgb="FFA5A5A5"/>
        <bgColor rgb="FFA5A5A5"/>
      </patternFill>
    </fill>
    <fill>
      <patternFill patternType="solid">
        <fgColor rgb="FF474039"/>
        <bgColor rgb="FF474039"/>
      </patternFill>
    </fill>
    <fill>
      <patternFill patternType="solid">
        <fgColor rgb="FF595959"/>
        <bgColor rgb="FF595959"/>
      </patternFill>
    </fill>
    <fill>
      <patternFill patternType="solid">
        <fgColor rgb="FFCCDDFD"/>
        <bgColor rgb="FFCCDDFD"/>
      </patternFill>
    </fill>
    <fill>
      <patternFill patternType="solid">
        <fgColor theme="1"/>
        <bgColor theme="1"/>
      </patternFill>
    </fill>
  </fills>
  <borders count="128">
    <border/>
    <border>
      <left/>
      <right/>
      <top/>
      <bottom/>
    </border>
    <border>
      <left/>
      <right/>
      <top/>
      <bottom style="thin">
        <color rgb="FF000000"/>
      </bottom>
    </border>
    <border>
      <left/>
      <right/>
      <top style="thin">
        <color rgb="FF000000"/>
      </top>
    </border>
    <border>
      <left/>
      <top style="thin">
        <color rgb="FF000000"/>
      </top>
    </border>
    <border>
      <top style="thin">
        <color rgb="FF000000"/>
      </top>
    </border>
    <border>
      <right/>
      <top style="thin">
        <color rgb="FF000000"/>
      </top>
    </border>
    <border>
      <left/>
      <right/>
      <top style="thin">
        <color rgb="FF000000"/>
      </top>
      <bottom/>
    </border>
    <border>
      <left/>
      <right/>
      <bottom style="thin">
        <color rgb="FF000000"/>
      </bottom>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top/>
      <bottom/>
    </border>
    <border>
      <right/>
      <top/>
      <bottom/>
    </border>
    <border>
      <left/>
      <right/>
      <bottom/>
    </border>
    <border>
      <top/>
      <bottom/>
    </border>
    <border>
      <bottom/>
    </border>
    <border>
      <right/>
      <bottom/>
    </border>
    <border>
      <left style="thin">
        <color theme="0"/>
      </left>
      <right style="thin">
        <color theme="0"/>
      </right>
      <top style="thin">
        <color theme="0"/>
      </top>
      <bottom style="thin">
        <color theme="0"/>
      </bottom>
    </border>
    <border>
      <left style="thin">
        <color theme="0"/>
      </left>
      <top/>
      <bottom/>
    </border>
    <border>
      <left style="thin">
        <color rgb="FFBFBFBF"/>
      </left>
      <right/>
      <top style="thin">
        <color rgb="FFBFBFBF"/>
      </top>
      <bottom style="thin">
        <color rgb="FFBFBFBF"/>
      </bottom>
    </border>
    <border>
      <left/>
      <right/>
      <top style="thin">
        <color rgb="FFBFBFBF"/>
      </top>
      <bottom style="thin">
        <color rgb="FFBFBFBF"/>
      </bottom>
    </border>
    <border>
      <left/>
      <right style="thin">
        <color rgb="FFBFBFBF"/>
      </right>
      <top style="thin">
        <color rgb="FFBFBFBF"/>
      </top>
      <bottom style="thin">
        <color rgb="FFBFBFBF"/>
      </bottom>
    </border>
    <border>
      <left style="thin">
        <color rgb="FFBFBFBF"/>
      </left>
      <right/>
      <top style="thin">
        <color rgb="FFBFBFBF"/>
      </top>
      <bottom/>
    </border>
    <border>
      <left/>
      <right/>
      <top style="thin">
        <color rgb="FFBFBFBF"/>
      </top>
      <bottom/>
    </border>
    <border>
      <left/>
      <right style="thin">
        <color rgb="FFBFBFBF"/>
      </right>
      <top style="thin">
        <color rgb="FFBFBFBF"/>
      </top>
      <bottom/>
    </border>
    <border>
      <left style="thin">
        <color rgb="FFBFBFBF"/>
      </left>
      <top/>
    </border>
    <border>
      <top/>
    </border>
    <border>
      <right style="thin">
        <color rgb="FFBFBFBF"/>
      </right>
      <top/>
    </border>
    <border>
      <left style="thin">
        <color rgb="FFBFBFBF"/>
      </left>
    </border>
    <border>
      <right style="thin">
        <color rgb="FFBFBFBF"/>
      </right>
    </border>
    <border>
      <left style="thick">
        <color rgb="FF000000"/>
      </left>
      <top style="thick">
        <color rgb="FF000000"/>
      </top>
    </border>
    <border>
      <top style="thick">
        <color rgb="FF000000"/>
      </top>
    </border>
    <border>
      <left style="thin">
        <color rgb="FFBFBFBF"/>
      </left>
      <bottom/>
    </border>
    <border>
      <right style="thin">
        <color rgb="FFBFBFBF"/>
      </right>
      <bottom/>
    </border>
    <border>
      <left/>
      <right/>
      <top style="thick">
        <color rgb="FF000000"/>
      </top>
      <bottom/>
    </border>
    <border>
      <left/>
      <right style="thick">
        <color rgb="FF000000"/>
      </right>
      <top style="thick">
        <color rgb="FF000000"/>
      </top>
      <bottom/>
    </border>
    <border>
      <left style="thick">
        <color rgb="FF000000"/>
      </left>
      <right/>
      <top/>
      <bottom/>
    </border>
    <border>
      <left style="thick">
        <color rgb="FF000000"/>
      </left>
    </border>
    <border>
      <left style="thin">
        <color rgb="FFBFBFBF"/>
      </left>
      <right/>
      <top/>
      <bottom/>
    </border>
    <border>
      <left/>
      <right style="thin">
        <color rgb="FFBFBFBF"/>
      </right>
      <top/>
      <bottom/>
    </border>
    <border>
      <left/>
      <right style="thick">
        <color rgb="FF000000"/>
      </right>
      <top/>
      <bottom/>
    </border>
    <border>
      <left style="thin">
        <color rgb="FFBFBFBF"/>
      </left>
      <top style="thin">
        <color rgb="FFBFBFBF"/>
      </top>
      <bottom style="thin">
        <color rgb="FFBFBFBF"/>
      </bottom>
    </border>
    <border>
      <top style="thin">
        <color rgb="FFBFBFBF"/>
      </top>
      <bottom style="thin">
        <color rgb="FFBFBFBF"/>
      </bottom>
    </border>
    <border>
      <right style="thin">
        <color rgb="FFBFBFBF"/>
      </right>
      <top style="thin">
        <color rgb="FFBFBFBF"/>
      </top>
      <bottom style="thin">
        <color rgb="FFBFBFBF"/>
      </bottom>
    </border>
    <border>
      <left style="thin">
        <color rgb="FFBFBFBF"/>
      </left>
      <right/>
      <top/>
      <bottom style="thin">
        <color rgb="FFBFBFBF"/>
      </bottom>
    </border>
    <border>
      <left/>
      <right/>
      <top/>
      <bottom style="thin">
        <color rgb="FFBFBFBF"/>
      </bottom>
    </border>
    <border>
      <left/>
      <right style="thin">
        <color rgb="FFBFBFBF"/>
      </right>
      <top/>
      <bottom style="thin">
        <color rgb="FFBFBFBF"/>
      </bottom>
    </border>
    <border>
      <left style="thick">
        <color rgb="FF000000"/>
      </left>
      <right/>
      <top/>
      <bottom style="thin">
        <color rgb="FFBFBFBF"/>
      </bottom>
    </border>
    <border>
      <left style="thick">
        <color rgb="FF000000"/>
      </left>
      <right/>
      <top style="thick">
        <color rgb="FF000000"/>
      </top>
      <bottom/>
    </border>
    <border>
      <left/>
      <right style="thick">
        <color rgb="FF000000"/>
      </right>
      <top/>
      <bottom style="thin">
        <color rgb="FFBFBFBF"/>
      </bottom>
    </border>
    <border>
      <right style="thick">
        <color rgb="FF000000"/>
      </right>
      <top style="thick">
        <color rgb="FF000000"/>
      </top>
    </border>
    <border>
      <right style="thick">
        <color rgb="FF000000"/>
      </right>
    </border>
    <border>
      <left/>
      <right style="thick">
        <color theme="1"/>
      </right>
      <top style="thin">
        <color rgb="FFBFBFBF"/>
      </top>
      <bottom/>
    </border>
    <border>
      <left style="thick">
        <color theme="1"/>
      </left>
      <right/>
      <top style="thin">
        <color rgb="FFBFBFBF"/>
      </top>
      <bottom/>
    </border>
    <border>
      <left/>
      <right style="thick">
        <color theme="1"/>
      </right>
      <top/>
      <bottom/>
    </border>
    <border>
      <left style="thick">
        <color theme="1"/>
      </left>
      <right/>
      <top/>
      <bottom/>
    </border>
    <border>
      <left style="thick">
        <color theme="1"/>
      </left>
    </border>
    <border>
      <left style="thick">
        <color rgb="FF000000"/>
      </left>
      <right/>
      <top/>
      <bottom style="thick">
        <color rgb="FF000000"/>
      </bottom>
    </border>
    <border>
      <left/>
      <right/>
      <top/>
      <bottom style="thick">
        <color rgb="FF000000"/>
      </bottom>
    </border>
    <border>
      <left style="thick">
        <color theme="1"/>
      </left>
      <top style="thin">
        <color rgb="FFBFBFBF"/>
      </top>
    </border>
    <border>
      <top style="thin">
        <color rgb="FFBFBFBF"/>
      </top>
    </border>
    <border>
      <left/>
      <right style="thick">
        <color theme="1"/>
      </right>
      <top/>
      <bottom style="thin">
        <color rgb="FFBFBFBF"/>
      </bottom>
    </border>
    <border>
      <left style="thick">
        <color theme="1"/>
      </left>
      <bottom style="thin">
        <color rgb="FFBFBFBF"/>
      </bottom>
    </border>
    <border>
      <bottom style="thin">
        <color rgb="FFBFBFBF"/>
      </bottom>
    </border>
    <border>
      <left style="thin">
        <color rgb="FFBFBFBF"/>
      </left>
      <top style="thin">
        <color rgb="FFBFBFBF"/>
      </top>
    </border>
    <border>
      <right style="thin">
        <color rgb="FFBFBFBF"/>
      </right>
      <top style="thin">
        <color rgb="FFBFBFBF"/>
      </top>
    </border>
    <border>
      <left style="thin">
        <color rgb="FFBFBFBF"/>
      </left>
      <bottom style="thin">
        <color rgb="FFBFBFBF"/>
      </bottom>
    </border>
    <border>
      <right style="thin">
        <color rgb="FFBFBFBF"/>
      </right>
      <bottom style="thin">
        <color rgb="FFBFBFBF"/>
      </bottom>
    </border>
    <border>
      <left/>
      <top style="thin">
        <color rgb="FF000000"/>
      </top>
      <bottom style="thin">
        <color rgb="FF000000"/>
      </bottom>
    </border>
    <border>
      <right/>
      <top style="thin">
        <color rgb="FF000000"/>
      </top>
      <bottom style="thin">
        <color rgb="FF000000"/>
      </bottom>
    </border>
    <border>
      <left style="thin">
        <color rgb="FF000000"/>
      </left>
      <right style="thin">
        <color rgb="FF000000"/>
      </right>
      <top style="thin">
        <color theme="1"/>
      </top>
      <bottom style="thin">
        <color rgb="FF000000"/>
      </bottom>
    </border>
    <border>
      <left style="thin">
        <color rgb="FF000000"/>
      </left>
      <right/>
      <top/>
      <bottom style="thin">
        <color rgb="FF000000"/>
      </bottom>
    </border>
    <border>
      <left/>
      <right style="medium">
        <color rgb="FF000000"/>
      </right>
      <top/>
      <bottom style="thin">
        <color rgb="FF000000"/>
      </bottom>
    </border>
    <border>
      <left style="medium">
        <color rgb="FF000000"/>
      </left>
      <right style="medium">
        <color rgb="FF000000"/>
      </right>
      <top/>
      <bottom style="thin">
        <color rgb="FF000000"/>
      </bottom>
    </border>
    <border>
      <left style="thin">
        <color rgb="FF000000"/>
      </left>
      <right style="medium">
        <color rgb="FF000000"/>
      </right>
      <top/>
      <bottom style="thin">
        <color rgb="FF000000"/>
      </bottom>
    </border>
    <border>
      <left style="medium">
        <color rgb="FF000000"/>
      </left>
      <right style="medium">
        <color rgb="FF000000"/>
      </right>
    </border>
    <border>
      <left style="thin">
        <color rgb="FF000000"/>
      </left>
      <right style="thin">
        <color rgb="FF000000"/>
      </right>
      <top/>
      <bottom style="thin">
        <color rgb="FF000000"/>
      </bottom>
    </border>
    <border>
      <right style="thin">
        <color rgb="FF000000"/>
      </right>
    </border>
    <border>
      <left style="thin">
        <color rgb="FF000000"/>
      </left>
      <right style="thin">
        <color rgb="FF000000"/>
      </right>
      <top style="thin">
        <color rgb="FF000000"/>
      </top>
      <bottom/>
    </border>
    <border>
      <left/>
      <right style="medium">
        <color rgb="FF000000"/>
      </right>
      <top style="thin">
        <color rgb="FF000000"/>
      </top>
      <bottom/>
    </border>
    <border>
      <left style="medium">
        <color rgb="FF000000"/>
      </left>
      <right style="medium">
        <color rgb="FF000000"/>
      </right>
      <top style="thin">
        <color rgb="FF000000"/>
      </top>
      <bottom/>
    </border>
    <border>
      <left style="medium">
        <color rgb="FF000000"/>
      </left>
      <right style="medium">
        <color rgb="FF000000"/>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style="medium">
        <color rgb="FF000000"/>
      </right>
      <top/>
      <bottom/>
    </border>
    <border>
      <left style="thin">
        <color rgb="FF000000"/>
      </left>
      <right/>
      <top/>
      <bottom/>
    </border>
    <border>
      <left/>
      <right style="thin">
        <color rgb="FF000000"/>
      </right>
      <top/>
      <bottom/>
    </border>
    <border>
      <left style="thin">
        <color rgb="FF000000"/>
      </left>
    </border>
    <border>
      <left style="thin">
        <color rgb="FF000000"/>
      </left>
      <right style="thin">
        <color rgb="FF000000"/>
      </right>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border>
    <border>
      <left style="thin">
        <color rgb="FF000000"/>
      </left>
      <right style="thin">
        <color rgb="FF000000"/>
      </right>
      <top/>
    </border>
    <border>
      <left style="medium">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style="thin">
        <color rgb="FF000000"/>
      </top>
      <bottom style="thin">
        <color rgb="FF000000"/>
      </bottom>
    </border>
    <border>
      <right style="medium">
        <color rgb="FF000000"/>
      </right>
      <top style="thin">
        <color rgb="FF000000"/>
      </top>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thin">
        <color rgb="FF000000"/>
      </right>
      <top style="thin">
        <color rgb="FF000000"/>
      </top>
      <bottom/>
    </border>
    <border>
      <left style="thin">
        <color rgb="FF000000"/>
      </left>
      <top style="thin">
        <color rgb="FF000000"/>
      </top>
    </border>
    <border>
      <left style="thin">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thin">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medium">
        <color rgb="FF000000"/>
      </top>
      <bottom style="thin">
        <color rgb="FF000000"/>
      </bottom>
    </border>
    <border>
      <left style="thin">
        <color rgb="FF000000"/>
      </left>
      <right style="medium">
        <color rgb="FF000000"/>
      </right>
      <top style="thin">
        <color rgb="FF000000"/>
      </top>
      <bottom style="medium">
        <color rgb="FF000000"/>
      </bottom>
    </border>
    <border>
      <left style="thin">
        <color rgb="FF000000"/>
      </left>
      <right style="medium">
        <color rgb="FF000000"/>
      </right>
      <top style="thin">
        <color rgb="FF000000"/>
      </top>
      <bottom style="thin">
        <color rgb="FF000000"/>
      </bottom>
    </border>
    <border>
      <left style="thin">
        <color rgb="FF000000"/>
      </left>
      <right/>
      <top style="thin">
        <color rgb="FF000000"/>
      </top>
      <bottom/>
    </border>
  </borders>
  <cellStyleXfs count="1">
    <xf borderId="0" fillId="0" fontId="0" numFmtId="0" applyAlignment="1" applyFont="1"/>
  </cellStyleXfs>
  <cellXfs count="469">
    <xf borderId="0" fillId="0" fontId="0" numFmtId="0" xfId="0" applyAlignment="1" applyFont="1">
      <alignment readingOrder="0" shrinkToFit="0" vertical="bottom" wrapText="0"/>
    </xf>
    <xf borderId="1" fillId="2" fontId="1" numFmtId="0" xfId="0" applyAlignment="1" applyBorder="1" applyFill="1" applyFont="1">
      <alignment vertical="center"/>
    </xf>
    <xf borderId="1" fillId="2" fontId="2" numFmtId="0" xfId="0" applyAlignment="1" applyBorder="1" applyFont="1">
      <alignment vertical="center"/>
    </xf>
    <xf borderId="1" fillId="3" fontId="3" numFmtId="0" xfId="0" applyAlignment="1" applyBorder="1" applyFill="1" applyFont="1">
      <alignment horizontal="left" vertical="center"/>
    </xf>
    <xf borderId="1" fillId="3" fontId="4" numFmtId="0" xfId="0" applyAlignment="1" applyBorder="1" applyFont="1">
      <alignment horizontal="left" vertical="center"/>
    </xf>
    <xf borderId="1" fillId="3" fontId="5" numFmtId="0" xfId="0" applyAlignment="1" applyBorder="1" applyFont="1">
      <alignment horizontal="left" vertical="center"/>
    </xf>
    <xf borderId="1" fillId="2" fontId="6" numFmtId="0" xfId="0" applyAlignment="1" applyBorder="1" applyFont="1">
      <alignment horizontal="left" vertical="center"/>
    </xf>
    <xf borderId="2" fillId="2" fontId="6" numFmtId="0" xfId="0" applyAlignment="1" applyBorder="1" applyFont="1">
      <alignment horizontal="left" vertical="center"/>
    </xf>
    <xf borderId="3" fillId="2" fontId="7" numFmtId="0" xfId="0" applyAlignment="1" applyBorder="1" applyFont="1">
      <alignment horizontal="left" vertical="center"/>
    </xf>
    <xf borderId="4" fillId="2" fontId="8" numFmtId="0" xfId="0" applyAlignment="1" applyBorder="1" applyFont="1">
      <alignment horizontal="left" shrinkToFit="0" vertical="top" wrapText="1"/>
    </xf>
    <xf borderId="5" fillId="0" fontId="9" numFmtId="0" xfId="0" applyBorder="1" applyFont="1"/>
    <xf borderId="6" fillId="0" fontId="9" numFmtId="0" xfId="0" applyBorder="1" applyFont="1"/>
    <xf borderId="7" fillId="2" fontId="6" numFmtId="0" xfId="0" applyAlignment="1" applyBorder="1" applyFont="1">
      <alignment horizontal="left" vertical="center"/>
    </xf>
    <xf borderId="8" fillId="0" fontId="9" numFmtId="0" xfId="0" applyBorder="1" applyFont="1"/>
    <xf borderId="9" fillId="0" fontId="9" numFmtId="0" xfId="0" applyBorder="1" applyFont="1"/>
    <xf borderId="10" fillId="0" fontId="9" numFmtId="0" xfId="0" applyBorder="1" applyFont="1"/>
    <xf borderId="11" fillId="0" fontId="9" numFmtId="0" xfId="0" applyBorder="1" applyFont="1"/>
    <xf borderId="7" fillId="2" fontId="7" numFmtId="0" xfId="0" applyAlignment="1" applyBorder="1" applyFont="1">
      <alignment vertical="center"/>
    </xf>
    <xf borderId="0" fillId="0" fontId="10" numFmtId="0" xfId="0" applyAlignment="1" applyFont="1">
      <alignment vertical="center"/>
    </xf>
    <xf borderId="7" fillId="2" fontId="7" numFmtId="0" xfId="0" applyAlignment="1" applyBorder="1" applyFont="1">
      <alignment horizontal="left" vertical="center"/>
    </xf>
    <xf borderId="7" fillId="2" fontId="8" numFmtId="0" xfId="0" applyAlignment="1" applyBorder="1" applyFont="1">
      <alignment horizontal="left" vertical="center"/>
    </xf>
    <xf borderId="2" fillId="2" fontId="7" numFmtId="0" xfId="0" applyAlignment="1" applyBorder="1" applyFont="1">
      <alignment horizontal="left" vertical="center"/>
    </xf>
    <xf borderId="2" fillId="2" fontId="8" numFmtId="14" xfId="0" applyAlignment="1" applyBorder="1" applyFont="1" applyNumberFormat="1">
      <alignment horizontal="left" vertical="center"/>
    </xf>
    <xf borderId="1" fillId="2" fontId="8" numFmtId="0" xfId="0" applyAlignment="1" applyBorder="1" applyFont="1">
      <alignment vertical="center"/>
    </xf>
    <xf borderId="1" fillId="2" fontId="8" numFmtId="0" xfId="0" applyAlignment="1" applyBorder="1" applyFont="1">
      <alignment horizontal="center" vertical="center"/>
    </xf>
    <xf borderId="1" fillId="3" fontId="11" numFmtId="0" xfId="0" applyAlignment="1" applyBorder="1" applyFont="1">
      <alignment horizontal="left" vertical="center"/>
    </xf>
    <xf borderId="12" fillId="4" fontId="12" numFmtId="0" xfId="0" applyAlignment="1" applyBorder="1" applyFill="1" applyFont="1">
      <alignment vertical="center"/>
    </xf>
    <xf borderId="13" fillId="4" fontId="12" numFmtId="0" xfId="0" applyAlignment="1" applyBorder="1" applyFont="1">
      <alignment horizontal="center" vertical="center"/>
    </xf>
    <xf borderId="14" fillId="0" fontId="9" numFmtId="0" xfId="0" applyBorder="1" applyFont="1"/>
    <xf borderId="15" fillId="0" fontId="9" numFmtId="0" xfId="0" applyBorder="1" applyFont="1"/>
    <xf borderId="12" fillId="2" fontId="8" numFmtId="0" xfId="0" applyAlignment="1" applyBorder="1" applyFont="1">
      <alignment horizontal="center" vertical="center"/>
    </xf>
    <xf borderId="12" fillId="2" fontId="8" numFmtId="14" xfId="0" applyAlignment="1" applyBorder="1" applyFont="1" applyNumberFormat="1">
      <alignment horizontal="center" vertical="center"/>
    </xf>
    <xf borderId="13" fillId="2" fontId="8" numFmtId="0" xfId="0" applyAlignment="1" applyBorder="1" applyFont="1">
      <alignment horizontal="left" vertical="center"/>
    </xf>
    <xf borderId="13" fillId="2" fontId="13" numFmtId="0" xfId="0" applyAlignment="1" applyBorder="1" applyFont="1">
      <alignment horizontal="left" shrinkToFit="0" vertical="center" wrapText="1"/>
    </xf>
    <xf borderId="12" fillId="2" fontId="8" numFmtId="164" xfId="0" applyAlignment="1" applyBorder="1" applyFont="1" applyNumberFormat="1">
      <alignment horizontal="center" vertical="center"/>
    </xf>
    <xf borderId="13" fillId="2" fontId="13" numFmtId="0" xfId="0" applyAlignment="1" applyBorder="1" applyFont="1">
      <alignment horizontal="left" vertical="center"/>
    </xf>
    <xf borderId="13" fillId="0" fontId="13" numFmtId="0" xfId="0" applyAlignment="1" applyBorder="1" applyFont="1">
      <alignment horizontal="left" shrinkToFit="0" vertical="center" wrapText="1"/>
    </xf>
    <xf borderId="16" fillId="2" fontId="8" numFmtId="0" xfId="0" applyAlignment="1" applyBorder="1" applyFont="1">
      <alignment vertical="center"/>
    </xf>
    <xf borderId="12" fillId="5" fontId="8" numFmtId="0" xfId="0" applyAlignment="1" applyBorder="1" applyFill="1" applyFont="1">
      <alignment horizontal="center" readingOrder="0" vertical="center"/>
    </xf>
    <xf borderId="12" fillId="5" fontId="8" numFmtId="14" xfId="0" applyAlignment="1" applyBorder="1" applyFont="1" applyNumberFormat="1">
      <alignment horizontal="center" readingOrder="0" vertical="center"/>
    </xf>
    <xf borderId="13" fillId="0" fontId="13" numFmtId="0" xfId="0" applyAlignment="1" applyBorder="1" applyFont="1">
      <alignment horizontal="left" readingOrder="0" shrinkToFit="0" vertical="center" wrapText="1"/>
    </xf>
    <xf borderId="13" fillId="5" fontId="8" numFmtId="0" xfId="0" applyAlignment="1" applyBorder="1" applyFont="1">
      <alignment horizontal="left" readingOrder="0" vertical="center"/>
    </xf>
    <xf borderId="17" fillId="2" fontId="8" numFmtId="0" xfId="0" applyAlignment="1" applyBorder="1" applyFont="1">
      <alignment horizontal="center" vertical="center"/>
    </xf>
    <xf borderId="18" fillId="2" fontId="8" numFmtId="0" xfId="0" applyAlignment="1" applyBorder="1" applyFont="1">
      <alignment vertical="center"/>
    </xf>
    <xf borderId="18" fillId="2" fontId="8" numFmtId="0" xfId="0" applyAlignment="1" applyBorder="1" applyFont="1">
      <alignment horizontal="center" vertical="center"/>
    </xf>
    <xf borderId="0" fillId="0" fontId="14" numFmtId="0" xfId="0" applyFont="1"/>
    <xf borderId="1" fillId="6" fontId="15" numFmtId="0" xfId="0" applyAlignment="1" applyBorder="1" applyFill="1" applyFont="1">
      <alignment horizontal="center" vertical="center"/>
    </xf>
    <xf borderId="16" fillId="2" fontId="16" numFmtId="0" xfId="0" applyAlignment="1" applyBorder="1" applyFont="1">
      <alignment horizontal="left" shrinkToFit="0" vertical="center" wrapText="1"/>
    </xf>
    <xf borderId="19" fillId="0" fontId="9" numFmtId="0" xfId="0" applyBorder="1" applyFont="1"/>
    <xf borderId="17" fillId="0" fontId="9" numFmtId="0" xfId="0" applyBorder="1" applyFont="1"/>
    <xf borderId="1" fillId="7" fontId="17" numFmtId="0" xfId="0" applyAlignment="1" applyBorder="1" applyFill="1" applyFont="1">
      <alignment horizontal="center" vertical="center"/>
    </xf>
    <xf borderId="1" fillId="8" fontId="17" numFmtId="0" xfId="0" applyAlignment="1" applyBorder="1" applyFill="1" applyFont="1">
      <alignment horizontal="center" vertical="center"/>
    </xf>
    <xf borderId="1" fillId="9" fontId="17" numFmtId="0" xfId="0" applyAlignment="1" applyBorder="1" applyFill="1" applyFont="1">
      <alignment horizontal="center" vertical="center"/>
    </xf>
    <xf borderId="7" fillId="2" fontId="18" numFmtId="0" xfId="0" applyAlignment="1" applyBorder="1" applyFont="1">
      <alignment vertical="center"/>
    </xf>
    <xf borderId="7" fillId="2" fontId="19" numFmtId="0" xfId="0" applyAlignment="1" applyBorder="1" applyFont="1">
      <alignment horizontal="left" vertical="center"/>
    </xf>
    <xf borderId="2" fillId="2" fontId="18" numFmtId="0" xfId="0" applyAlignment="1" applyBorder="1" applyFont="1">
      <alignment vertical="center"/>
    </xf>
    <xf borderId="2" fillId="2" fontId="19" numFmtId="0" xfId="0" applyAlignment="1" applyBorder="1" applyFont="1">
      <alignment horizontal="left" vertical="center"/>
    </xf>
    <xf borderId="12" fillId="2" fontId="6" numFmtId="0" xfId="0" applyAlignment="1" applyBorder="1" applyFont="1">
      <alignment horizontal="left" vertical="center"/>
    </xf>
    <xf borderId="12" fillId="10" fontId="6" numFmtId="0" xfId="0" applyAlignment="1" applyBorder="1" applyFill="1" applyFont="1">
      <alignment horizontal="left" vertical="center"/>
    </xf>
    <xf borderId="1" fillId="2" fontId="18" numFmtId="0" xfId="0" applyAlignment="1" applyBorder="1" applyFont="1">
      <alignment vertical="center"/>
    </xf>
    <xf borderId="1" fillId="2" fontId="19" numFmtId="0" xfId="0" applyAlignment="1" applyBorder="1" applyFont="1">
      <alignment horizontal="left" vertical="center"/>
    </xf>
    <xf borderId="1" fillId="2" fontId="8" numFmtId="0" xfId="0" applyAlignment="1" applyBorder="1" applyFont="1">
      <alignment horizontal="left" vertical="center"/>
    </xf>
    <xf borderId="20" fillId="0" fontId="6" numFmtId="0" xfId="0" applyBorder="1" applyFont="1"/>
    <xf borderId="20" fillId="0" fontId="9" numFmtId="0" xfId="0" applyBorder="1" applyFont="1"/>
    <xf borderId="21" fillId="0" fontId="9" numFmtId="0" xfId="0" applyBorder="1" applyFont="1"/>
    <xf borderId="22" fillId="6" fontId="15" numFmtId="0" xfId="0" applyAlignment="1" applyBorder="1" applyFont="1">
      <alignment horizontal="center" vertical="center"/>
    </xf>
    <xf borderId="23" fillId="2" fontId="16" numFmtId="0" xfId="0" applyAlignment="1" applyBorder="1" applyFont="1">
      <alignment horizontal="left" shrinkToFit="0" vertical="center" wrapText="1"/>
    </xf>
    <xf borderId="22" fillId="7" fontId="17" numFmtId="0" xfId="0" applyAlignment="1" applyBorder="1" applyFont="1">
      <alignment horizontal="center" vertical="center"/>
    </xf>
    <xf borderId="22" fillId="9" fontId="17" numFmtId="0" xfId="0" applyAlignment="1" applyBorder="1" applyFont="1">
      <alignment horizontal="center" vertical="center"/>
    </xf>
    <xf borderId="22" fillId="8" fontId="17" numFmtId="0" xfId="0" applyAlignment="1" applyBorder="1" applyFont="1">
      <alignment horizontal="center" shrinkToFit="0" vertical="center" wrapText="1"/>
    </xf>
    <xf borderId="1" fillId="11" fontId="6" numFmtId="0" xfId="0" applyBorder="1" applyFill="1" applyFont="1"/>
    <xf borderId="0" fillId="0" fontId="8" numFmtId="0" xfId="0" applyFont="1"/>
    <xf borderId="1" fillId="12" fontId="6" numFmtId="0" xfId="0" applyBorder="1" applyFill="1" applyFont="1"/>
    <xf borderId="1" fillId="13" fontId="6" numFmtId="0" xfId="0" applyBorder="1" applyFill="1" applyFont="1"/>
    <xf borderId="1" fillId="14" fontId="6" numFmtId="0" xfId="0" applyBorder="1" applyFill="1" applyFont="1"/>
    <xf borderId="1" fillId="7" fontId="6" numFmtId="0" xfId="0" applyBorder="1" applyFont="1"/>
    <xf borderId="1" fillId="2" fontId="20" numFmtId="0" xfId="0" applyAlignment="1" applyBorder="1" applyFont="1">
      <alignment horizontal="center"/>
    </xf>
    <xf borderId="1" fillId="2" fontId="6" numFmtId="0" xfId="0" applyBorder="1" applyFont="1"/>
    <xf borderId="0" fillId="0" fontId="8" numFmtId="0" xfId="0" applyAlignment="1" applyFont="1">
      <alignment horizontal="center"/>
    </xf>
    <xf borderId="1" fillId="10" fontId="19" numFmtId="0" xfId="0" applyAlignment="1" applyBorder="1" applyFont="1">
      <alignment horizontal="center"/>
    </xf>
    <xf borderId="1" fillId="15" fontId="21" numFmtId="0" xfId="0" applyAlignment="1" applyBorder="1" applyFill="1" applyFont="1">
      <alignment horizontal="center"/>
    </xf>
    <xf borderId="1" fillId="16" fontId="19" numFmtId="0" xfId="0" applyAlignment="1" applyBorder="1" applyFill="1" applyFont="1">
      <alignment horizontal="center"/>
    </xf>
    <xf borderId="1" fillId="17" fontId="21" numFmtId="0" xfId="0" applyAlignment="1" applyBorder="1" applyFill="1" applyFont="1">
      <alignment horizontal="center"/>
    </xf>
    <xf borderId="1" fillId="4" fontId="22" numFmtId="0" xfId="0" applyAlignment="1" applyBorder="1" applyFont="1">
      <alignment horizontal="center"/>
    </xf>
    <xf borderId="16" fillId="2" fontId="8" numFmtId="0" xfId="0" applyAlignment="1" applyBorder="1" applyFont="1">
      <alignment horizontal="left" shrinkToFit="0" vertical="center" wrapText="1"/>
    </xf>
    <xf borderId="1" fillId="3" fontId="8" numFmtId="0" xfId="0" applyAlignment="1" applyBorder="1" applyFont="1">
      <alignment vertical="center"/>
    </xf>
    <xf borderId="0" fillId="0" fontId="8" numFmtId="0" xfId="0" applyAlignment="1" applyFont="1">
      <alignment horizontal="left" shrinkToFit="0" vertical="center" wrapText="1"/>
    </xf>
    <xf borderId="16" fillId="2" fontId="8" numFmtId="0" xfId="0" applyAlignment="1" applyBorder="1" applyFont="1">
      <alignment horizontal="left" shrinkToFit="0" vertical="top" wrapText="1"/>
    </xf>
    <xf borderId="1" fillId="7" fontId="23" numFmtId="0" xfId="0" applyAlignment="1" applyBorder="1" applyFont="1">
      <alignment vertical="center"/>
    </xf>
    <xf borderId="1" fillId="2" fontId="24" numFmtId="0" xfId="0" applyAlignment="1" applyBorder="1" applyFont="1">
      <alignment vertical="center"/>
    </xf>
    <xf borderId="24" fillId="18" fontId="12" numFmtId="0" xfId="0" applyAlignment="1" applyBorder="1" applyFill="1" applyFont="1">
      <alignment horizontal="left" vertical="center"/>
    </xf>
    <xf borderId="25" fillId="18" fontId="12" numFmtId="0" xfId="0" applyAlignment="1" applyBorder="1" applyFont="1">
      <alignment horizontal="left" vertical="center"/>
    </xf>
    <xf borderId="25" fillId="18" fontId="12" numFmtId="0" xfId="0" applyAlignment="1" applyBorder="1" applyFont="1">
      <alignment horizontal="center" vertical="center"/>
    </xf>
    <xf borderId="25" fillId="18" fontId="12" numFmtId="0" xfId="0" applyAlignment="1" applyBorder="1" applyFont="1">
      <alignment vertical="center"/>
    </xf>
    <xf borderId="25" fillId="18" fontId="8" numFmtId="0" xfId="0" applyAlignment="1" applyBorder="1" applyFont="1">
      <alignment vertical="center"/>
    </xf>
    <xf borderId="26" fillId="18" fontId="12" numFmtId="0" xfId="0" applyAlignment="1" applyBorder="1" applyFont="1">
      <alignment vertical="center"/>
    </xf>
    <xf borderId="27" fillId="18" fontId="8" numFmtId="0" xfId="0" applyAlignment="1" applyBorder="1" applyFont="1">
      <alignment vertical="center"/>
    </xf>
    <xf borderId="28" fillId="18" fontId="8" numFmtId="0" xfId="0" applyAlignment="1" applyBorder="1" applyFont="1">
      <alignment vertical="center"/>
    </xf>
    <xf borderId="29" fillId="18" fontId="8" numFmtId="0" xfId="0" applyAlignment="1" applyBorder="1" applyFont="1">
      <alignment vertical="center"/>
    </xf>
    <xf borderId="0" fillId="0" fontId="8" numFmtId="0" xfId="0" applyAlignment="1" applyFont="1">
      <alignment vertical="center"/>
    </xf>
    <xf borderId="30" fillId="18" fontId="12" numFmtId="0" xfId="0" applyAlignment="1" applyBorder="1" applyFont="1">
      <alignment horizontal="center" shrinkToFit="0" vertical="center" wrapText="1"/>
    </xf>
    <xf borderId="31" fillId="0" fontId="9" numFmtId="0" xfId="0" applyBorder="1" applyFont="1"/>
    <xf borderId="32" fillId="0" fontId="9" numFmtId="0" xfId="0" applyBorder="1" applyFont="1"/>
    <xf borderId="0" fillId="0" fontId="12" numFmtId="0" xfId="0" applyAlignment="1" applyFont="1">
      <alignment horizontal="center" shrinkToFit="0" vertical="center" wrapText="1"/>
    </xf>
    <xf borderId="33" fillId="0" fontId="9" numFmtId="0" xfId="0" applyBorder="1" applyFont="1"/>
    <xf borderId="34" fillId="0" fontId="9" numFmtId="0" xfId="0" applyBorder="1" applyFont="1"/>
    <xf borderId="35" fillId="0" fontId="6" numFmtId="0" xfId="0" applyBorder="1" applyFont="1"/>
    <xf borderId="36" fillId="0" fontId="6" numFmtId="0" xfId="0" applyBorder="1" applyFont="1"/>
    <xf borderId="37" fillId="0" fontId="9" numFmtId="0" xfId="0" applyBorder="1" applyFont="1"/>
    <xf borderId="38" fillId="0" fontId="9" numFmtId="0" xfId="0" applyBorder="1" applyFont="1"/>
    <xf borderId="39" fillId="2" fontId="8" numFmtId="0" xfId="0" applyAlignment="1" applyBorder="1" applyFont="1">
      <alignment vertical="center"/>
    </xf>
    <xf borderId="40" fillId="2" fontId="8" numFmtId="0" xfId="0" applyAlignment="1" applyBorder="1" applyFont="1">
      <alignment vertical="center"/>
    </xf>
    <xf borderId="41" fillId="2" fontId="8" numFmtId="0" xfId="0" applyAlignment="1" applyBorder="1" applyFont="1">
      <alignment vertical="center"/>
    </xf>
    <xf borderId="42" fillId="0" fontId="6" numFmtId="0" xfId="0" applyBorder="1" applyFont="1"/>
    <xf borderId="43" fillId="18" fontId="8" numFmtId="0" xfId="0" applyAlignment="1" applyBorder="1" applyFont="1">
      <alignment vertical="center"/>
    </xf>
    <xf borderId="1" fillId="18" fontId="8" numFmtId="0" xfId="0" applyAlignment="1" applyBorder="1" applyFont="1">
      <alignment vertical="center"/>
    </xf>
    <xf borderId="44" fillId="18" fontId="8" numFmtId="0" xfId="0" applyAlignment="1" applyBorder="1" applyFont="1">
      <alignment vertical="center"/>
    </xf>
    <xf borderId="45" fillId="2" fontId="8" numFmtId="0" xfId="0" applyAlignment="1" applyBorder="1" applyFont="1">
      <alignment vertical="center"/>
    </xf>
    <xf borderId="46" fillId="2" fontId="8" numFmtId="0" xfId="0" applyAlignment="1" applyBorder="1" applyFont="1">
      <alignment horizontal="center" vertical="center"/>
    </xf>
    <xf borderId="47" fillId="0" fontId="9" numFmtId="0" xfId="0" applyBorder="1" applyFont="1"/>
    <xf borderId="48" fillId="0" fontId="9" numFmtId="0" xfId="0" applyBorder="1" applyFont="1"/>
    <xf borderId="49" fillId="18" fontId="8" numFmtId="0" xfId="0" applyAlignment="1" applyBorder="1" applyFont="1">
      <alignment vertical="center"/>
    </xf>
    <xf borderId="50" fillId="18" fontId="8" numFmtId="0" xfId="0" applyAlignment="1" applyBorder="1" applyFont="1">
      <alignment vertical="center"/>
    </xf>
    <xf borderId="51" fillId="18" fontId="8" numFmtId="0" xfId="0" applyAlignment="1" applyBorder="1" applyFont="1">
      <alignment vertical="center"/>
    </xf>
    <xf borderId="52" fillId="2" fontId="8" numFmtId="0" xfId="0" applyAlignment="1" applyBorder="1" applyFont="1">
      <alignment vertical="center"/>
    </xf>
    <xf borderId="41" fillId="2" fontId="8" numFmtId="0" xfId="0" applyAlignment="1" applyBorder="1" applyFont="1">
      <alignment shrinkToFit="0" vertical="center" wrapText="1"/>
    </xf>
    <xf borderId="53" fillId="2" fontId="8" numFmtId="0" xfId="0" applyAlignment="1" applyBorder="1" applyFont="1">
      <alignment vertical="center"/>
    </xf>
    <xf borderId="54" fillId="2" fontId="8" numFmtId="0" xfId="0" applyAlignment="1" applyBorder="1" applyFont="1">
      <alignment vertical="center"/>
    </xf>
    <xf borderId="1" fillId="2" fontId="8" numFmtId="0" xfId="0" applyAlignment="1" applyBorder="1" applyFont="1">
      <alignment shrinkToFit="0" vertical="center" wrapText="1"/>
    </xf>
    <xf borderId="55" fillId="0" fontId="6" numFmtId="0" xfId="0" applyBorder="1" applyFont="1"/>
    <xf borderId="56" fillId="0" fontId="6" numFmtId="0" xfId="0" applyBorder="1" applyFont="1"/>
    <xf borderId="28" fillId="2" fontId="8" numFmtId="0" xfId="0" applyAlignment="1" applyBorder="1" applyFont="1">
      <alignment vertical="center"/>
    </xf>
    <xf borderId="57" fillId="2" fontId="8" numFmtId="0" xfId="0" applyAlignment="1" applyBorder="1" applyFont="1">
      <alignment vertical="center"/>
    </xf>
    <xf borderId="58" fillId="2" fontId="8" numFmtId="0" xfId="0" applyAlignment="1" applyBorder="1" applyFont="1">
      <alignment vertical="center"/>
    </xf>
    <xf borderId="59" fillId="2" fontId="8" numFmtId="0" xfId="0" applyAlignment="1" applyBorder="1" applyFont="1">
      <alignment vertical="center"/>
    </xf>
    <xf borderId="60" fillId="2" fontId="8" numFmtId="0" xfId="0" applyAlignment="1" applyBorder="1" applyFont="1">
      <alignment vertical="center"/>
    </xf>
    <xf borderId="61" fillId="0" fontId="6" numFmtId="0" xfId="0" applyBorder="1" applyFont="1"/>
    <xf borderId="62" fillId="2" fontId="8" numFmtId="0" xfId="0" applyAlignment="1" applyBorder="1" applyFont="1">
      <alignment vertical="center"/>
    </xf>
    <xf borderId="63" fillId="2" fontId="8" numFmtId="0" xfId="0" applyAlignment="1" applyBorder="1" applyFont="1">
      <alignment vertical="center"/>
    </xf>
    <xf borderId="64" fillId="0" fontId="6" numFmtId="0" xfId="0" applyBorder="1" applyFont="1"/>
    <xf borderId="65" fillId="0" fontId="6" numFmtId="0" xfId="0" applyBorder="1" applyFont="1"/>
    <xf borderId="50" fillId="2" fontId="8" numFmtId="0" xfId="0" applyAlignment="1" applyBorder="1" applyFont="1">
      <alignment vertical="center"/>
    </xf>
    <xf borderId="66" fillId="2" fontId="8" numFmtId="0" xfId="0" applyAlignment="1" applyBorder="1" applyFont="1">
      <alignment vertical="center"/>
    </xf>
    <xf borderId="67" fillId="0" fontId="6" numFmtId="0" xfId="0" applyBorder="1" applyFont="1"/>
    <xf borderId="68" fillId="0" fontId="6" numFmtId="0" xfId="0" applyBorder="1" applyFont="1"/>
    <xf borderId="69" fillId="15" fontId="8" numFmtId="0" xfId="0" applyAlignment="1" applyBorder="1" applyFont="1">
      <alignment horizontal="center" shrinkToFit="0" vertical="center" wrapText="1"/>
    </xf>
    <xf borderId="65" fillId="0" fontId="9" numFmtId="0" xfId="0" applyBorder="1" applyFont="1"/>
    <xf borderId="70" fillId="0" fontId="9" numFmtId="0" xfId="0" applyBorder="1" applyFont="1"/>
    <xf borderId="69" fillId="19" fontId="8" numFmtId="0" xfId="0" applyAlignment="1" applyBorder="1" applyFill="1" applyFont="1">
      <alignment horizontal="center" shrinkToFit="0" vertical="center" wrapText="1"/>
    </xf>
    <xf borderId="69" fillId="20" fontId="8" numFmtId="0" xfId="0" applyAlignment="1" applyBorder="1" applyFill="1" applyFont="1">
      <alignment horizontal="center" shrinkToFit="0" vertical="center" wrapText="1"/>
    </xf>
    <xf borderId="71" fillId="0" fontId="9" numFmtId="0" xfId="0" applyBorder="1" applyFont="1"/>
    <xf borderId="68" fillId="0" fontId="9" numFmtId="0" xfId="0" applyBorder="1" applyFont="1"/>
    <xf borderId="72" fillId="0" fontId="9" numFmtId="0" xfId="0" applyBorder="1" applyFont="1"/>
    <xf borderId="1" fillId="5" fontId="25" numFmtId="0" xfId="0" applyBorder="1" applyFont="1"/>
    <xf borderId="0" fillId="0" fontId="8" numFmtId="0" xfId="0" applyAlignment="1" applyFont="1">
      <alignment shrinkToFit="0" vertical="center" wrapText="1"/>
    </xf>
    <xf borderId="1" fillId="5" fontId="25" numFmtId="0" xfId="0" applyAlignment="1" applyBorder="1" applyFont="1">
      <alignment shrinkToFit="0" wrapText="1"/>
    </xf>
    <xf borderId="16" fillId="6" fontId="26" numFmtId="0" xfId="0" applyAlignment="1" applyBorder="1" applyFont="1">
      <alignment horizontal="center"/>
    </xf>
    <xf borderId="13" fillId="5" fontId="25" numFmtId="0" xfId="0" applyAlignment="1" applyBorder="1" applyFont="1">
      <alignment horizontal="left" shrinkToFit="0" vertical="center" wrapText="1"/>
    </xf>
    <xf borderId="0" fillId="0" fontId="8" numFmtId="0" xfId="0" applyAlignment="1" applyFont="1">
      <alignment horizontal="right"/>
    </xf>
    <xf borderId="1" fillId="21" fontId="3" numFmtId="0" xfId="0" applyAlignment="1" applyBorder="1" applyFill="1" applyFont="1">
      <alignment horizontal="left" vertical="center"/>
    </xf>
    <xf borderId="1" fillId="21" fontId="5" numFmtId="0" xfId="0" applyAlignment="1" applyBorder="1" applyFont="1">
      <alignment horizontal="left" vertical="center"/>
    </xf>
    <xf borderId="1" fillId="21" fontId="11" numFmtId="0" xfId="0" applyAlignment="1" applyBorder="1" applyFont="1">
      <alignment horizontal="left" vertical="center"/>
    </xf>
    <xf borderId="1" fillId="2" fontId="27" numFmtId="0" xfId="0" applyAlignment="1" applyBorder="1" applyFont="1">
      <alignment vertical="center"/>
    </xf>
    <xf borderId="1" fillId="2" fontId="28" numFmtId="0" xfId="0" applyAlignment="1" applyBorder="1" applyFont="1">
      <alignment horizontal="right" vertical="center"/>
    </xf>
    <xf borderId="1" fillId="2" fontId="27" numFmtId="165" xfId="0" applyAlignment="1" applyBorder="1" applyFont="1" applyNumberFormat="1">
      <alignment horizontal="left" vertical="center"/>
    </xf>
    <xf borderId="12" fillId="8" fontId="29" numFmtId="0" xfId="0" applyAlignment="1" applyBorder="1" applyFont="1">
      <alignment horizontal="left" vertical="center"/>
    </xf>
    <xf borderId="12" fillId="0" fontId="6" numFmtId="0" xfId="0" applyAlignment="1" applyBorder="1" applyFont="1">
      <alignment horizontal="right" vertical="center"/>
    </xf>
    <xf borderId="12" fillId="10" fontId="6" numFmtId="0" xfId="0" applyAlignment="1" applyBorder="1" applyFont="1">
      <alignment horizontal="right" readingOrder="0" vertical="center"/>
    </xf>
    <xf borderId="73" fillId="2" fontId="18" numFmtId="0" xfId="0" applyAlignment="1" applyBorder="1" applyFont="1">
      <alignment horizontal="left" shrinkToFit="0" vertical="center" wrapText="1"/>
    </xf>
    <xf borderId="74" fillId="0" fontId="9" numFmtId="0" xfId="0" applyBorder="1" applyFont="1"/>
    <xf borderId="13" fillId="6" fontId="30" numFmtId="0" xfId="0" applyAlignment="1" applyBorder="1" applyFont="1">
      <alignment horizontal="center" shrinkToFit="0" vertical="center" wrapText="1"/>
    </xf>
    <xf borderId="13" fillId="0" fontId="8" numFmtId="0" xfId="0" applyAlignment="1" applyBorder="1" applyFont="1">
      <alignment horizontal="left" vertical="top"/>
    </xf>
    <xf borderId="1" fillId="5" fontId="8" numFmtId="0" xfId="0" applyBorder="1" applyFont="1"/>
    <xf borderId="12" fillId="8" fontId="29" numFmtId="0" xfId="0" applyAlignment="1" applyBorder="1" applyFont="1">
      <alignment horizontal="center" vertical="center"/>
    </xf>
    <xf borderId="12" fillId="4" fontId="12" numFmtId="0" xfId="0" applyAlignment="1" applyBorder="1" applyFont="1">
      <alignment horizontal="center" vertical="center"/>
    </xf>
    <xf borderId="12" fillId="2" fontId="6" numFmtId="0" xfId="0" applyBorder="1" applyFont="1"/>
    <xf borderId="12" fillId="2" fontId="6" numFmtId="0" xfId="0" applyAlignment="1" applyBorder="1" applyFont="1">
      <alignment shrinkToFit="0" wrapText="1"/>
    </xf>
    <xf borderId="12" fillId="10" fontId="6" numFmtId="0" xfId="0" applyBorder="1" applyFont="1"/>
    <xf borderId="12" fillId="10" fontId="6" numFmtId="0" xfId="0" applyAlignment="1" applyBorder="1" applyFont="1">
      <alignment shrinkToFit="0" wrapText="1"/>
    </xf>
    <xf borderId="12" fillId="6" fontId="6" numFmtId="3" xfId="0" applyBorder="1" applyFont="1" applyNumberFormat="1"/>
    <xf borderId="12" fillId="2" fontId="6" numFmtId="4" xfId="0" applyBorder="1" applyFont="1" applyNumberFormat="1"/>
    <xf borderId="12" fillId="6" fontId="6" numFmtId="0" xfId="0" applyBorder="1" applyFont="1"/>
    <xf borderId="12" fillId="2" fontId="8" numFmtId="0" xfId="0" applyAlignment="1" applyBorder="1" applyFont="1">
      <alignment shrinkToFit="0" vertical="center" wrapText="1"/>
    </xf>
    <xf borderId="0" fillId="0" fontId="6" numFmtId="0" xfId="0" applyAlignment="1" applyFont="1">
      <alignment shrinkToFit="0" wrapText="1"/>
    </xf>
    <xf borderId="12" fillId="8" fontId="29" numFmtId="0" xfId="0" applyAlignment="1" applyBorder="1" applyFont="1">
      <alignment horizontal="center" shrinkToFit="0" vertical="center" wrapText="1"/>
    </xf>
    <xf borderId="75" fillId="6" fontId="31" numFmtId="0" xfId="0" applyBorder="1" applyFont="1"/>
    <xf borderId="0" fillId="0" fontId="32" numFmtId="0" xfId="0" applyFont="1"/>
    <xf borderId="1" fillId="7" fontId="32" numFmtId="0" xfId="0" applyBorder="1" applyFont="1"/>
    <xf borderId="1" fillId="7" fontId="32" numFmtId="0" xfId="0" applyAlignment="1" applyBorder="1" applyFont="1">
      <alignment shrinkToFit="0" vertical="top" wrapText="1"/>
    </xf>
    <xf borderId="0" fillId="0" fontId="33" numFmtId="0" xfId="0" applyAlignment="1" applyFont="1">
      <alignment horizontal="center"/>
    </xf>
    <xf borderId="1" fillId="21" fontId="34" numFmtId="0" xfId="0" applyBorder="1" applyFont="1"/>
    <xf borderId="1" fillId="21" fontId="34" numFmtId="0" xfId="0" applyAlignment="1" applyBorder="1" applyFont="1">
      <alignment shrinkToFit="0" vertical="top" wrapText="1"/>
    </xf>
    <xf borderId="0" fillId="0" fontId="6" numFmtId="0" xfId="0" applyFont="1"/>
    <xf borderId="0" fillId="0" fontId="35" numFmtId="0" xfId="0" applyAlignment="1" applyFont="1">
      <alignment horizontal="left"/>
    </xf>
    <xf borderId="0" fillId="0" fontId="5" numFmtId="0" xfId="0" applyFont="1"/>
    <xf borderId="0" fillId="0" fontId="6" numFmtId="0" xfId="0" applyAlignment="1" applyFont="1">
      <alignment horizontal="left"/>
    </xf>
    <xf borderId="0" fillId="0" fontId="35" numFmtId="0" xfId="0" applyAlignment="1" applyFont="1">
      <alignment shrinkToFit="0" vertical="center" wrapText="1"/>
    </xf>
    <xf borderId="0" fillId="0" fontId="32" numFmtId="0" xfId="0" applyAlignment="1" applyFont="1">
      <alignment shrinkToFit="0" vertical="top" wrapText="1"/>
    </xf>
    <xf borderId="0" fillId="0" fontId="31" numFmtId="0" xfId="0" applyAlignment="1" applyFont="1">
      <alignment horizontal="center" vertical="center"/>
    </xf>
    <xf borderId="0" fillId="0" fontId="32" numFmtId="0" xfId="0" applyAlignment="1" applyFont="1">
      <alignment shrinkToFit="0" vertical="center" wrapText="1"/>
    </xf>
    <xf borderId="12" fillId="8" fontId="29" numFmtId="0" xfId="0" applyAlignment="1" applyBorder="1" applyFont="1">
      <alignment horizontal="center" vertical="center"/>
    </xf>
    <xf borderId="0" fillId="0" fontId="36" numFmtId="0" xfId="0" applyAlignment="1" applyFont="1">
      <alignment horizontal="center" shrinkToFit="0" vertical="center" wrapText="1"/>
    </xf>
    <xf borderId="0" fillId="0" fontId="37" numFmtId="0" xfId="0" applyFont="1"/>
    <xf borderId="12" fillId="10" fontId="6" numFmtId="0" xfId="0" applyBorder="1" applyFont="1"/>
    <xf borderId="76" fillId="22" fontId="6" numFmtId="0" xfId="0" applyBorder="1" applyFill="1" applyFont="1"/>
    <xf borderId="12" fillId="22" fontId="6" numFmtId="0" xfId="0" applyAlignment="1" applyBorder="1" applyFont="1">
      <alignment shrinkToFit="0" wrapText="1"/>
    </xf>
    <xf borderId="77" fillId="2" fontId="38" numFmtId="0" xfId="0" applyAlignment="1" applyBorder="1" applyFont="1">
      <alignment shrinkToFit="0" wrapText="1"/>
    </xf>
    <xf borderId="78" fillId="2" fontId="38" numFmtId="1" xfId="0" applyAlignment="1" applyBorder="1" applyFont="1" applyNumberFormat="1">
      <alignment horizontal="center" shrinkToFit="0" wrapText="1"/>
    </xf>
    <xf borderId="78" fillId="6" fontId="38" numFmtId="0" xfId="0" applyAlignment="1" applyBorder="1" applyFont="1">
      <alignment horizontal="center" shrinkToFit="0" wrapText="1"/>
    </xf>
    <xf borderId="79" fillId="22" fontId="38" numFmtId="49" xfId="0" applyAlignment="1" applyBorder="1" applyFont="1" applyNumberFormat="1">
      <alignment horizontal="center" shrinkToFit="0" wrapText="1"/>
    </xf>
    <xf borderId="80" fillId="0" fontId="38" numFmtId="0" xfId="0" applyAlignment="1" applyBorder="1" applyFont="1">
      <alignment horizontal="center" shrinkToFit="0" wrapText="1"/>
    </xf>
    <xf borderId="0" fillId="0" fontId="38" numFmtId="0" xfId="0" applyAlignment="1" applyFont="1">
      <alignment horizontal="center" shrinkToFit="0" wrapText="1"/>
    </xf>
    <xf borderId="81" fillId="22" fontId="6" numFmtId="0" xfId="0" applyBorder="1" applyFont="1"/>
    <xf borderId="82" fillId="0" fontId="32" numFmtId="0" xfId="0" applyBorder="1" applyFont="1"/>
    <xf borderId="83" fillId="8" fontId="29" numFmtId="0" xfId="0" applyAlignment="1" applyBorder="1" applyFont="1">
      <alignment horizontal="center" vertical="center"/>
    </xf>
    <xf borderId="12" fillId="22" fontId="6" numFmtId="0" xfId="0" applyBorder="1" applyFont="1"/>
    <xf borderId="81" fillId="6" fontId="31" numFmtId="0" xfId="0" applyBorder="1" applyFont="1"/>
    <xf borderId="12" fillId="10" fontId="6" numFmtId="0" xfId="0" applyAlignment="1" applyBorder="1" applyFont="1">
      <alignment shrinkToFit="0" wrapText="1"/>
    </xf>
    <xf borderId="84" fillId="2" fontId="38" numFmtId="0" xfId="0" applyAlignment="1" applyBorder="1" applyFont="1">
      <alignment shrinkToFit="0" wrapText="1"/>
    </xf>
    <xf borderId="85" fillId="2" fontId="38" numFmtId="0" xfId="0" applyAlignment="1" applyBorder="1" applyFont="1">
      <alignment shrinkToFit="0" wrapText="1"/>
    </xf>
    <xf borderId="86" fillId="2" fontId="38" numFmtId="1" xfId="0" applyAlignment="1" applyBorder="1" applyFont="1" applyNumberFormat="1">
      <alignment horizontal="center" shrinkToFit="0" wrapText="1"/>
    </xf>
    <xf borderId="86" fillId="6" fontId="38" numFmtId="0" xfId="0" applyAlignment="1" applyBorder="1" applyFont="1">
      <alignment horizontal="center" shrinkToFit="0" wrapText="1"/>
    </xf>
    <xf borderId="85" fillId="2" fontId="38" numFmtId="0" xfId="0" applyAlignment="1" applyBorder="1" applyFont="1">
      <alignment horizontal="center" shrinkToFit="0" wrapText="1"/>
    </xf>
    <xf borderId="87" fillId="2" fontId="38" numFmtId="0" xfId="0" applyAlignment="1" applyBorder="1" applyFont="1">
      <alignment shrinkToFit="0" wrapText="1"/>
    </xf>
    <xf borderId="86" fillId="2" fontId="38" numFmtId="0" xfId="0" applyAlignment="1" applyBorder="1" applyFont="1">
      <alignment shrinkToFit="0" wrapText="1"/>
    </xf>
    <xf borderId="78" fillId="2" fontId="38" numFmtId="0" xfId="0" applyAlignment="1" applyBorder="1" applyFont="1">
      <alignment horizontal="center" shrinkToFit="0" wrapText="1"/>
    </xf>
    <xf borderId="81" fillId="22" fontId="6" numFmtId="0" xfId="0" applyAlignment="1" applyBorder="1" applyFont="1">
      <alignment shrinkToFit="0" wrapText="1"/>
    </xf>
    <xf borderId="88" fillId="2" fontId="38" numFmtId="0" xfId="0" applyAlignment="1" applyBorder="1" applyFont="1">
      <alignment horizontal="center" shrinkToFit="0" wrapText="1"/>
    </xf>
    <xf borderId="13" fillId="8" fontId="39" numFmtId="0" xfId="0" applyAlignment="1" applyBorder="1" applyFont="1">
      <alignment horizontal="center" vertical="center"/>
    </xf>
    <xf borderId="12" fillId="8" fontId="39" numFmtId="0" xfId="0" applyAlignment="1" applyBorder="1" applyFont="1">
      <alignment horizontal="center" vertical="center"/>
    </xf>
    <xf borderId="12" fillId="8" fontId="39" numFmtId="0" xfId="0" applyAlignment="1" applyBorder="1" applyFont="1">
      <alignment horizontal="center" shrinkToFit="0" vertical="center" wrapText="1"/>
    </xf>
    <xf borderId="89" fillId="10" fontId="40" numFmtId="0" xfId="0" applyAlignment="1" applyBorder="1" applyFont="1">
      <alignment horizontal="left" vertical="center"/>
    </xf>
    <xf borderId="90" fillId="10" fontId="40" numFmtId="0" xfId="0" applyAlignment="1" applyBorder="1" applyFont="1">
      <alignment horizontal="left" vertical="center"/>
    </xf>
    <xf borderId="91" fillId="0" fontId="40" numFmtId="166" xfId="0" applyAlignment="1" applyBorder="1" applyFont="1" applyNumberFormat="1">
      <alignment vertical="center"/>
    </xf>
    <xf borderId="91" fillId="0" fontId="40" numFmtId="9" xfId="0" applyAlignment="1" applyBorder="1" applyFont="1" applyNumberFormat="1">
      <alignment vertical="center"/>
    </xf>
    <xf quotePrefix="1" borderId="92" fillId="0" fontId="8" numFmtId="3" xfId="0" applyAlignment="1" applyBorder="1" applyFont="1" applyNumberFormat="1">
      <alignment horizontal="center" vertical="center"/>
    </xf>
    <xf borderId="22" fillId="23" fontId="8" numFmtId="0" xfId="0" applyAlignment="1" applyBorder="1" applyFill="1" applyFont="1">
      <alignment vertical="center"/>
    </xf>
    <xf borderId="1" fillId="2" fontId="41" numFmtId="0" xfId="0" applyAlignment="1" applyBorder="1" applyFont="1">
      <alignment vertical="center"/>
    </xf>
    <xf borderId="89" fillId="10" fontId="16" numFmtId="0" xfId="0" applyAlignment="1" applyBorder="1" applyFont="1">
      <alignment horizontal="left" vertical="center"/>
    </xf>
    <xf borderId="90" fillId="10" fontId="16" numFmtId="0" xfId="0" applyAlignment="1" applyBorder="1" applyFont="1">
      <alignment horizontal="left" vertical="center"/>
    </xf>
    <xf borderId="91" fillId="0" fontId="16" numFmtId="166" xfId="0" applyAlignment="1" applyBorder="1" applyFont="1" applyNumberFormat="1">
      <alignment vertical="center"/>
    </xf>
    <xf borderId="91" fillId="0" fontId="16" numFmtId="9" xfId="0" applyAlignment="1" applyBorder="1" applyFont="1" applyNumberFormat="1">
      <alignment vertical="center"/>
    </xf>
    <xf borderId="92" fillId="0" fontId="16" numFmtId="3" xfId="0" applyAlignment="1" applyBorder="1" applyFont="1" applyNumberFormat="1">
      <alignment horizontal="center" vertical="center"/>
    </xf>
    <xf borderId="22" fillId="24" fontId="8" numFmtId="0" xfId="0" applyAlignment="1" applyBorder="1" applyFill="1" applyFont="1">
      <alignment vertical="center"/>
    </xf>
    <xf borderId="22" fillId="25" fontId="8" numFmtId="0" xfId="0" applyAlignment="1" applyBorder="1" applyFill="1" applyFont="1">
      <alignment vertical="center"/>
    </xf>
    <xf borderId="22" fillId="2" fontId="8" numFmtId="0" xfId="0" applyAlignment="1" applyBorder="1" applyFont="1">
      <alignment vertical="center"/>
    </xf>
    <xf borderId="22" fillId="7" fontId="8" numFmtId="0" xfId="0" applyAlignment="1" applyBorder="1" applyFont="1">
      <alignment vertical="center"/>
    </xf>
    <xf borderId="22" fillId="16" fontId="8" numFmtId="0" xfId="0" applyAlignment="1" applyBorder="1" applyFont="1">
      <alignment vertical="center"/>
    </xf>
    <xf borderId="22" fillId="26" fontId="8" numFmtId="0" xfId="0" applyAlignment="1" applyBorder="1" applyFill="1" applyFont="1">
      <alignment vertical="center"/>
    </xf>
    <xf borderId="22" fillId="27" fontId="8" numFmtId="0" xfId="0" applyAlignment="1" applyBorder="1" applyFill="1" applyFont="1">
      <alignment vertical="center"/>
    </xf>
    <xf borderId="22" fillId="8" fontId="8" numFmtId="0" xfId="0" applyAlignment="1" applyBorder="1" applyFont="1">
      <alignment vertical="center"/>
    </xf>
    <xf borderId="22" fillId="28" fontId="8" numFmtId="0" xfId="0" applyAlignment="1" applyBorder="1" applyFill="1" applyFont="1">
      <alignment vertical="center"/>
    </xf>
    <xf borderId="22" fillId="29" fontId="8" numFmtId="0" xfId="0" applyAlignment="1" applyBorder="1" applyFill="1" applyFont="1">
      <alignment vertical="center"/>
    </xf>
    <xf borderId="22" fillId="21" fontId="8" numFmtId="0" xfId="0" applyAlignment="1" applyBorder="1" applyFont="1">
      <alignment vertical="center"/>
    </xf>
    <xf borderId="22" fillId="9" fontId="8" numFmtId="0" xfId="0" applyAlignment="1" applyBorder="1" applyFont="1">
      <alignment vertical="center"/>
    </xf>
    <xf borderId="22" fillId="19" fontId="8" numFmtId="0" xfId="0" applyAlignment="1" applyBorder="1" applyFont="1">
      <alignment vertical="center"/>
    </xf>
    <xf borderId="22" fillId="30" fontId="8" numFmtId="0" xfId="0" applyAlignment="1" applyBorder="1" applyFill="1" applyFont="1">
      <alignment vertical="center"/>
    </xf>
    <xf borderId="22" fillId="31" fontId="8" numFmtId="0" xfId="0" applyAlignment="1" applyBorder="1" applyFill="1" applyFont="1">
      <alignment vertical="center"/>
    </xf>
    <xf borderId="22" fillId="32" fontId="8" numFmtId="0" xfId="0" applyAlignment="1" applyBorder="1" applyFill="1" applyFont="1">
      <alignment vertical="center"/>
    </xf>
    <xf borderId="22" fillId="33" fontId="8" numFmtId="0" xfId="0" applyAlignment="1" applyBorder="1" applyFill="1" applyFont="1">
      <alignment vertical="center"/>
    </xf>
    <xf borderId="93" fillId="4" fontId="30" numFmtId="0" xfId="0" applyAlignment="1" applyBorder="1" applyFont="1">
      <alignment horizontal="left" vertical="center"/>
    </xf>
    <xf borderId="94" fillId="4" fontId="30" numFmtId="0" xfId="0" applyAlignment="1" applyBorder="1" applyFont="1">
      <alignment horizontal="left" vertical="center"/>
    </xf>
    <xf borderId="94" fillId="4" fontId="30" numFmtId="3" xfId="0" applyAlignment="1" applyBorder="1" applyFont="1" applyNumberFormat="1">
      <alignment vertical="center"/>
    </xf>
    <xf borderId="94" fillId="4" fontId="30" numFmtId="167" xfId="0" applyAlignment="1" applyBorder="1" applyFont="1" applyNumberFormat="1">
      <alignment vertical="center"/>
    </xf>
    <xf borderId="95" fillId="4" fontId="30" numFmtId="3" xfId="0" applyAlignment="1" applyBorder="1" applyFont="1" applyNumberFormat="1">
      <alignment horizontal="center" vertical="center"/>
    </xf>
    <xf borderId="22" fillId="34" fontId="8" numFmtId="0" xfId="0" applyAlignment="1" applyBorder="1" applyFill="1" applyFont="1">
      <alignment vertical="center"/>
    </xf>
    <xf borderId="22" fillId="35" fontId="8" numFmtId="0" xfId="0" applyAlignment="1" applyBorder="1" applyFill="1" applyFont="1">
      <alignment vertical="center"/>
    </xf>
    <xf borderId="22" fillId="36" fontId="8" numFmtId="0" xfId="0" applyAlignment="1" applyBorder="1" applyFill="1" applyFont="1">
      <alignment vertical="center"/>
    </xf>
    <xf borderId="22" fillId="37" fontId="8" numFmtId="0" xfId="0" applyAlignment="1" applyBorder="1" applyFill="1" applyFont="1">
      <alignment vertical="center"/>
    </xf>
    <xf borderId="22" fillId="38" fontId="8" numFmtId="0" xfId="0" applyAlignment="1" applyBorder="1" applyFill="1" applyFont="1">
      <alignment vertical="center"/>
    </xf>
    <xf borderId="93" fillId="39" fontId="4" numFmtId="0" xfId="0" applyAlignment="1" applyBorder="1" applyFill="1" applyFont="1">
      <alignment horizontal="left" vertical="center"/>
    </xf>
    <xf borderId="94" fillId="39" fontId="4" numFmtId="0" xfId="0" applyAlignment="1" applyBorder="1" applyFont="1">
      <alignment horizontal="left" vertical="center"/>
    </xf>
    <xf borderId="94" fillId="39" fontId="4" numFmtId="3" xfId="0" applyAlignment="1" applyBorder="1" applyFont="1" applyNumberFormat="1">
      <alignment vertical="center"/>
    </xf>
    <xf borderId="94" fillId="39" fontId="4" numFmtId="167" xfId="0" applyAlignment="1" applyBorder="1" applyFont="1" applyNumberFormat="1">
      <alignment vertical="center"/>
    </xf>
    <xf borderId="95" fillId="39" fontId="4" numFmtId="3" xfId="0" applyAlignment="1" applyBorder="1" applyFont="1" applyNumberFormat="1">
      <alignment vertical="center"/>
    </xf>
    <xf borderId="22" fillId="40" fontId="8" numFmtId="0" xfId="0" applyAlignment="1" applyBorder="1" applyFill="1" applyFont="1">
      <alignment vertical="center"/>
    </xf>
    <xf borderId="12" fillId="8" fontId="17" numFmtId="0" xfId="0" applyAlignment="1" applyBorder="1" applyFont="1">
      <alignment horizontal="center" vertical="center"/>
    </xf>
    <xf borderId="83" fillId="10" fontId="8" numFmtId="0" xfId="0" applyAlignment="1" applyBorder="1" applyFont="1">
      <alignment horizontal="center" vertical="center"/>
    </xf>
    <xf borderId="96" fillId="10" fontId="42" numFmtId="0" xfId="0" applyAlignment="1" applyBorder="1" applyFont="1">
      <alignment horizontal="left" vertical="center"/>
    </xf>
    <xf borderId="97" fillId="0" fontId="8" numFmtId="166" xfId="0" applyAlignment="1" applyBorder="1" applyFont="1" applyNumberFormat="1">
      <alignment vertical="center"/>
    </xf>
    <xf borderId="97" fillId="0" fontId="8" numFmtId="167" xfId="0" applyAlignment="1" applyBorder="1" applyFont="1" applyNumberFormat="1">
      <alignment vertical="center"/>
    </xf>
    <xf borderId="92" fillId="0" fontId="8" numFmtId="167" xfId="0" applyAlignment="1" applyBorder="1" applyFont="1" applyNumberFormat="1">
      <alignment vertical="center"/>
    </xf>
    <xf borderId="96" fillId="10" fontId="8" numFmtId="0" xfId="0" applyAlignment="1" applyBorder="1" applyFont="1">
      <alignment horizontal="center" vertical="center"/>
    </xf>
    <xf borderId="92" fillId="0" fontId="8" numFmtId="166" xfId="0" applyAlignment="1" applyBorder="1" applyFont="1" applyNumberFormat="1">
      <alignment vertical="center"/>
    </xf>
    <xf borderId="96" fillId="10" fontId="30" numFmtId="0" xfId="0" applyAlignment="1" applyBorder="1" applyFont="1">
      <alignment horizontal="left" vertical="center"/>
    </xf>
    <xf borderId="92" fillId="0" fontId="30" numFmtId="166" xfId="0" applyAlignment="1" applyBorder="1" applyFont="1" applyNumberFormat="1">
      <alignment vertical="center"/>
    </xf>
    <xf borderId="92" fillId="0" fontId="30" numFmtId="167" xfId="0" applyAlignment="1" applyBorder="1" applyFont="1" applyNumberFormat="1">
      <alignment vertical="center"/>
    </xf>
    <xf borderId="96" fillId="10" fontId="42" numFmtId="0" xfId="0" applyAlignment="1" applyBorder="1" applyFont="1">
      <alignment horizontal="center" vertical="center"/>
    </xf>
    <xf borderId="92" fillId="0" fontId="42" numFmtId="166" xfId="0" applyAlignment="1" applyBorder="1" applyFont="1" applyNumberFormat="1">
      <alignment vertical="center"/>
    </xf>
    <xf borderId="92" fillId="0" fontId="42" numFmtId="167" xfId="0" applyAlignment="1" applyBorder="1" applyFont="1" applyNumberFormat="1">
      <alignment vertical="center"/>
    </xf>
    <xf borderId="94" fillId="4" fontId="30" numFmtId="1" xfId="0" applyAlignment="1" applyBorder="1" applyFont="1" applyNumberFormat="1">
      <alignment vertical="center"/>
    </xf>
    <xf borderId="96" fillId="10" fontId="8" numFmtId="0" xfId="0" applyAlignment="1" applyBorder="1" applyFont="1">
      <alignment horizontal="left" vertical="center"/>
    </xf>
    <xf borderId="92" fillId="0" fontId="8" numFmtId="1" xfId="0" applyAlignment="1" applyBorder="1" applyFont="1" applyNumberFormat="1">
      <alignment vertical="center"/>
    </xf>
    <xf borderId="81" fillId="10" fontId="8" numFmtId="0" xfId="0" applyAlignment="1" applyBorder="1" applyFont="1">
      <alignment horizontal="center" vertical="center"/>
    </xf>
    <xf borderId="81" fillId="10" fontId="8" numFmtId="0" xfId="0" applyAlignment="1" applyBorder="1" applyFont="1">
      <alignment horizontal="left" vertical="center"/>
    </xf>
    <xf borderId="98" fillId="0" fontId="8" numFmtId="1" xfId="0" applyAlignment="1" applyBorder="1" applyFont="1" applyNumberFormat="1">
      <alignment vertical="center"/>
    </xf>
    <xf borderId="99" fillId="0" fontId="8" numFmtId="167" xfId="0" applyAlignment="1" applyBorder="1" applyFont="1" applyNumberFormat="1">
      <alignment vertical="center"/>
    </xf>
    <xf borderId="98" fillId="0" fontId="8" numFmtId="167" xfId="0" applyAlignment="1" applyBorder="1" applyFont="1" applyNumberFormat="1">
      <alignment vertical="center"/>
    </xf>
    <xf borderId="1" fillId="21" fontId="4" numFmtId="0" xfId="0" applyAlignment="1" applyBorder="1" applyFont="1">
      <alignment horizontal="left" vertical="center"/>
    </xf>
    <xf borderId="1" fillId="21" fontId="24" numFmtId="0" xfId="0" applyAlignment="1" applyBorder="1" applyFont="1">
      <alignment horizontal="left" vertical="center"/>
    </xf>
    <xf borderId="0" fillId="0" fontId="8" numFmtId="4" xfId="0" applyFont="1" applyNumberFormat="1"/>
    <xf borderId="1" fillId="2" fontId="8" numFmtId="168" xfId="0" applyAlignment="1" applyBorder="1" applyFont="1" applyNumberFormat="1">
      <alignment vertical="center"/>
    </xf>
    <xf borderId="1" fillId="2" fontId="8" numFmtId="3" xfId="0" applyAlignment="1" applyBorder="1" applyFont="1" applyNumberFormat="1">
      <alignment vertical="center"/>
    </xf>
    <xf borderId="90" fillId="8" fontId="17" numFmtId="0" xfId="0" applyAlignment="1" applyBorder="1" applyFont="1">
      <alignment horizontal="center" vertical="center"/>
    </xf>
    <xf borderId="1" fillId="8" fontId="17" numFmtId="4" xfId="0" applyAlignment="1" applyBorder="1" applyFont="1" applyNumberFormat="1">
      <alignment horizontal="center" vertical="center"/>
    </xf>
    <xf borderId="1" fillId="8" fontId="17" numFmtId="0" xfId="0" applyAlignment="1" applyBorder="1" applyFont="1">
      <alignment horizontal="center" shrinkToFit="0" vertical="center" wrapText="1"/>
    </xf>
    <xf borderId="90" fillId="8" fontId="17" numFmtId="168" xfId="0" applyAlignment="1" applyBorder="1" applyFont="1" applyNumberFormat="1">
      <alignment horizontal="center" vertical="center"/>
    </xf>
    <xf borderId="90" fillId="8" fontId="17" numFmtId="3" xfId="0" applyAlignment="1" applyBorder="1" applyFont="1" applyNumberFormat="1">
      <alignment horizontal="center" shrinkToFit="0" vertical="center" wrapText="1"/>
    </xf>
    <xf borderId="93" fillId="38" fontId="12" numFmtId="0" xfId="0" applyAlignment="1" applyBorder="1" applyFont="1">
      <alignment horizontal="left" vertical="center"/>
    </xf>
    <xf borderId="94" fillId="38" fontId="17" numFmtId="0" xfId="0" applyAlignment="1" applyBorder="1" applyFont="1">
      <alignment horizontal="center" vertical="center"/>
    </xf>
    <xf borderId="97" fillId="15" fontId="8" numFmtId="0" xfId="0" applyAlignment="1" applyBorder="1" applyFont="1">
      <alignment horizontal="center" vertical="center"/>
    </xf>
    <xf borderId="98" fillId="0" fontId="8" numFmtId="0" xfId="0" applyBorder="1" applyFont="1"/>
    <xf borderId="98" fillId="0" fontId="8" numFmtId="4" xfId="0" applyBorder="1" applyFont="1" applyNumberFormat="1"/>
    <xf borderId="98" fillId="0" fontId="8" numFmtId="2" xfId="0" applyBorder="1" applyFont="1" applyNumberFormat="1"/>
    <xf borderId="92" fillId="0" fontId="9" numFmtId="0" xfId="0" applyBorder="1" applyFont="1"/>
    <xf borderId="98" fillId="0" fontId="9" numFmtId="0" xfId="0" applyBorder="1" applyFont="1"/>
    <xf borderId="81" fillId="41" fontId="8" numFmtId="0" xfId="0" applyBorder="1" applyFill="1" applyFont="1"/>
    <xf borderId="81" fillId="12" fontId="8" numFmtId="0" xfId="0" applyBorder="1" applyFont="1"/>
    <xf borderId="81" fillId="12" fontId="43" numFmtId="0" xfId="0" applyBorder="1" applyFont="1"/>
    <xf borderId="100" fillId="0" fontId="9" numFmtId="0" xfId="0" applyBorder="1" applyFont="1"/>
    <xf borderId="101" fillId="15" fontId="8" numFmtId="0" xfId="0" applyAlignment="1" applyBorder="1" applyFont="1">
      <alignment horizontal="center" vertical="center"/>
    </xf>
    <xf borderId="5" fillId="0" fontId="8" numFmtId="0" xfId="0" applyBorder="1" applyFont="1"/>
    <xf borderId="5" fillId="0" fontId="8" numFmtId="4" xfId="0" applyBorder="1" applyFont="1" applyNumberFormat="1"/>
    <xf borderId="7" fillId="2" fontId="8" numFmtId="2" xfId="0" applyAlignment="1" applyBorder="1" applyFont="1" applyNumberFormat="1">
      <alignment vertical="center"/>
    </xf>
    <xf borderId="7" fillId="2" fontId="8" numFmtId="0" xfId="0" applyAlignment="1" applyBorder="1" applyFont="1">
      <alignment vertical="center"/>
    </xf>
    <xf borderId="7" fillId="2" fontId="8" numFmtId="3" xfId="0" applyAlignment="1" applyBorder="1" applyFont="1" applyNumberFormat="1">
      <alignment vertical="center"/>
    </xf>
    <xf borderId="1" fillId="21" fontId="24" numFmtId="2" xfId="0" applyAlignment="1" applyBorder="1" applyFont="1" applyNumberFormat="1">
      <alignment horizontal="left" vertical="center"/>
    </xf>
    <xf borderId="94" fillId="38" fontId="17" numFmtId="4" xfId="0" applyAlignment="1" applyBorder="1" applyFont="1" applyNumberFormat="1">
      <alignment horizontal="center" vertical="center"/>
    </xf>
    <xf borderId="94" fillId="38" fontId="17" numFmtId="2" xfId="0" applyAlignment="1" applyBorder="1" applyFont="1" applyNumberFormat="1">
      <alignment horizontal="center" vertical="center"/>
    </xf>
    <xf borderId="95" fillId="38" fontId="17" numFmtId="3" xfId="0" applyAlignment="1" applyBorder="1" applyFont="1" applyNumberFormat="1">
      <alignment horizontal="center" shrinkToFit="0" vertical="center" wrapText="1"/>
    </xf>
    <xf borderId="97" fillId="41" fontId="8" numFmtId="0" xfId="0" applyAlignment="1" applyBorder="1" applyFont="1">
      <alignment horizontal="center" vertical="center"/>
    </xf>
    <xf borderId="1" fillId="2" fontId="8" numFmtId="169" xfId="0" applyAlignment="1" applyBorder="1" applyFont="1" applyNumberFormat="1">
      <alignment vertical="center"/>
    </xf>
    <xf borderId="102" fillId="8" fontId="44" numFmtId="0" xfId="0" applyAlignment="1" applyBorder="1" applyFont="1">
      <alignment horizontal="center" vertical="center"/>
    </xf>
    <xf borderId="103" fillId="8" fontId="44" numFmtId="0" xfId="0" applyAlignment="1" applyBorder="1" applyFont="1">
      <alignment horizontal="center" vertical="center"/>
    </xf>
    <xf borderId="104" fillId="0" fontId="9" numFmtId="0" xfId="0" applyBorder="1" applyFont="1"/>
    <xf borderId="105" fillId="4" fontId="45" numFmtId="0" xfId="0" applyAlignment="1" applyBorder="1" applyFont="1">
      <alignment horizontal="left" vertical="center"/>
    </xf>
    <xf borderId="106" fillId="4" fontId="45" numFmtId="3" xfId="0" applyAlignment="1" applyBorder="1" applyFont="1" applyNumberFormat="1">
      <alignment horizontal="right" vertical="center"/>
    </xf>
    <xf borderId="107" fillId="4" fontId="45" numFmtId="3" xfId="0" applyAlignment="1" applyBorder="1" applyFont="1" applyNumberFormat="1">
      <alignment vertical="center"/>
    </xf>
    <xf borderId="108" fillId="10" fontId="6" numFmtId="0" xfId="0" applyAlignment="1" applyBorder="1" applyFont="1">
      <alignment horizontal="left" vertical="center"/>
    </xf>
    <xf borderId="109" fillId="0" fontId="6" numFmtId="0" xfId="0" applyAlignment="1" applyBorder="1" applyFont="1">
      <alignment horizontal="right" vertical="center"/>
    </xf>
    <xf borderId="110" fillId="0" fontId="6" numFmtId="3" xfId="0" applyAlignment="1" applyBorder="1" applyFont="1" applyNumberFormat="1">
      <alignment horizontal="left" vertical="center"/>
    </xf>
    <xf borderId="111" fillId="10" fontId="6" numFmtId="0" xfId="0" applyAlignment="1" applyBorder="1" applyFont="1">
      <alignment horizontal="left" vertical="center"/>
    </xf>
    <xf borderId="112" fillId="0" fontId="6" numFmtId="0" xfId="0" applyAlignment="1" applyBorder="1" applyFont="1">
      <alignment horizontal="right" vertical="center"/>
    </xf>
    <xf borderId="113" fillId="0" fontId="6" numFmtId="3" xfId="0" applyAlignment="1" applyBorder="1" applyFont="1" applyNumberFormat="1">
      <alignment horizontal="left" vertical="center"/>
    </xf>
    <xf borderId="107" fillId="4" fontId="45" numFmtId="3" xfId="0" applyAlignment="1" applyBorder="1" applyFont="1" applyNumberFormat="1">
      <alignment horizontal="left" vertical="center"/>
    </xf>
    <xf borderId="114" fillId="10" fontId="6" numFmtId="0" xfId="0" applyAlignment="1" applyBorder="1" applyFont="1">
      <alignment horizontal="left" vertical="center"/>
    </xf>
    <xf borderId="13" fillId="0" fontId="6" numFmtId="0" xfId="0" applyAlignment="1" applyBorder="1" applyFont="1">
      <alignment horizontal="right" vertical="center"/>
    </xf>
    <xf borderId="115" fillId="0" fontId="6" numFmtId="3" xfId="0" applyAlignment="1" applyBorder="1" applyFont="1" applyNumberFormat="1">
      <alignment horizontal="left" vertical="center"/>
    </xf>
    <xf borderId="116" fillId="4" fontId="45" numFmtId="0" xfId="0" applyAlignment="1" applyBorder="1" applyFont="1">
      <alignment horizontal="left" vertical="center"/>
    </xf>
    <xf borderId="117" fillId="4" fontId="45" numFmtId="3" xfId="0" applyAlignment="1" applyBorder="1" applyFont="1" applyNumberFormat="1">
      <alignment horizontal="right" vertical="center"/>
    </xf>
    <xf borderId="118" fillId="4" fontId="45" numFmtId="3" xfId="0" applyAlignment="1" applyBorder="1" applyFont="1" applyNumberFormat="1">
      <alignment horizontal="left" vertical="center"/>
    </xf>
    <xf borderId="119" fillId="10" fontId="6" numFmtId="0" xfId="0" applyAlignment="1" applyBorder="1" applyFont="1">
      <alignment horizontal="left" vertical="center"/>
    </xf>
    <xf borderId="120" fillId="0" fontId="6" numFmtId="0" xfId="0" applyAlignment="1" applyBorder="1" applyFont="1">
      <alignment horizontal="right" vertical="center"/>
    </xf>
    <xf borderId="0" fillId="0" fontId="6" numFmtId="0" xfId="0" applyAlignment="1" applyFont="1">
      <alignment horizontal="right" vertical="center"/>
    </xf>
    <xf borderId="0" fillId="0" fontId="6" numFmtId="3" xfId="0" applyAlignment="1" applyFont="1" applyNumberFormat="1">
      <alignment horizontal="left" vertical="center"/>
    </xf>
    <xf borderId="1" fillId="10" fontId="35" numFmtId="0" xfId="0" applyAlignment="1" applyBorder="1" applyFont="1">
      <alignment horizontal="left" vertical="center"/>
    </xf>
    <xf borderId="1" fillId="2" fontId="12" numFmtId="3" xfId="0" applyAlignment="1" applyBorder="1" applyFont="1" applyNumberFormat="1">
      <alignment vertical="center"/>
    </xf>
    <xf borderId="121" fillId="8" fontId="44" numFmtId="0" xfId="0" applyAlignment="1" applyBorder="1" applyFont="1">
      <alignment horizontal="center" vertical="center"/>
    </xf>
    <xf borderId="118" fillId="8" fontId="44" numFmtId="0" xfId="0" applyAlignment="1" applyBorder="1" applyFont="1">
      <alignment horizontal="center" vertical="center"/>
    </xf>
    <xf borderId="107" fillId="4" fontId="45" numFmtId="9" xfId="0" applyAlignment="1" applyBorder="1" applyFont="1" applyNumberFormat="1">
      <alignment horizontal="right" vertical="center"/>
    </xf>
    <xf borderId="122" fillId="0" fontId="6" numFmtId="3" xfId="0" applyAlignment="1" applyBorder="1" applyFont="1" applyNumberFormat="1">
      <alignment horizontal="right" vertical="center"/>
    </xf>
    <xf borderId="110" fillId="0" fontId="6" numFmtId="9" xfId="0" applyAlignment="1" applyBorder="1" applyFont="1" applyNumberFormat="1">
      <alignment horizontal="right" vertical="center"/>
    </xf>
    <xf borderId="12" fillId="0" fontId="6" numFmtId="3" xfId="0" applyAlignment="1" applyBorder="1" applyFont="1" applyNumberFormat="1">
      <alignment horizontal="right" vertical="center"/>
    </xf>
    <xf borderId="115" fillId="0" fontId="6" numFmtId="9" xfId="0" applyAlignment="1" applyBorder="1" applyFont="1" applyNumberFormat="1">
      <alignment horizontal="right" vertical="center"/>
    </xf>
    <xf borderId="123" fillId="0" fontId="6" numFmtId="3" xfId="0" applyAlignment="1" applyBorder="1" applyFont="1" applyNumberFormat="1">
      <alignment horizontal="right" vertical="center"/>
    </xf>
    <xf borderId="113" fillId="0" fontId="6" numFmtId="9" xfId="0" applyAlignment="1" applyBorder="1" applyFont="1" applyNumberFormat="1">
      <alignment horizontal="right" vertical="center"/>
    </xf>
    <xf borderId="102" fillId="8" fontId="29" numFmtId="0" xfId="0" applyAlignment="1" applyBorder="1" applyFont="1">
      <alignment horizontal="center" vertical="center"/>
    </xf>
    <xf borderId="121" fillId="8" fontId="29" numFmtId="0" xfId="0" applyAlignment="1" applyBorder="1" applyFont="1">
      <alignment horizontal="center" shrinkToFit="0" vertical="center" wrapText="1"/>
    </xf>
    <xf borderId="108" fillId="10" fontId="6" numFmtId="0" xfId="0" applyAlignment="1" applyBorder="1" applyFont="1">
      <alignment horizontal="center" vertical="center"/>
    </xf>
    <xf borderId="122" fillId="0" fontId="6" numFmtId="0" xfId="0" applyAlignment="1" applyBorder="1" applyFont="1">
      <alignment horizontal="left" vertical="center"/>
    </xf>
    <xf borderId="124" fillId="0" fontId="6" numFmtId="0" xfId="0" applyAlignment="1" applyBorder="1" applyFont="1">
      <alignment vertical="center"/>
    </xf>
    <xf borderId="111" fillId="10" fontId="6" numFmtId="0" xfId="0" applyAlignment="1" applyBorder="1" applyFont="1">
      <alignment horizontal="center" vertical="center"/>
    </xf>
    <xf borderId="123" fillId="0" fontId="6" numFmtId="0" xfId="0" applyAlignment="1" applyBorder="1" applyFont="1">
      <alignment horizontal="left" vertical="center"/>
    </xf>
    <xf borderId="125" fillId="0" fontId="6" numFmtId="0" xfId="0" applyAlignment="1" applyBorder="1" applyFont="1">
      <alignment vertical="center"/>
    </xf>
    <xf borderId="114" fillId="10" fontId="6" numFmtId="0" xfId="0" applyAlignment="1" applyBorder="1" applyFont="1">
      <alignment horizontal="center" vertical="center"/>
    </xf>
    <xf borderId="12" fillId="0" fontId="6" numFmtId="0" xfId="0" applyAlignment="1" applyBorder="1" applyFont="1">
      <alignment horizontal="left" vertical="center"/>
    </xf>
    <xf borderId="126" fillId="0" fontId="6" numFmtId="0" xfId="0" applyAlignment="1" applyBorder="1" applyFont="1">
      <alignment vertical="center"/>
    </xf>
    <xf borderId="1" fillId="2" fontId="8" numFmtId="0" xfId="0" applyAlignment="1" applyBorder="1" applyFont="1">
      <alignment horizontal="right" vertical="center"/>
    </xf>
    <xf borderId="1" fillId="7" fontId="23" numFmtId="0" xfId="0" applyAlignment="1" applyBorder="1" applyFont="1">
      <alignment horizontal="right" vertical="center"/>
    </xf>
    <xf borderId="1" fillId="7" fontId="23" numFmtId="0" xfId="0" applyAlignment="1" applyBorder="1" applyFont="1">
      <alignment horizontal="left" vertical="center"/>
    </xf>
    <xf borderId="127" fillId="8" fontId="17" numFmtId="0" xfId="0" applyAlignment="1" applyBorder="1" applyFont="1">
      <alignment horizontal="center" vertical="center"/>
    </xf>
    <xf borderId="83" fillId="8" fontId="17" numFmtId="0" xfId="0" applyAlignment="1" applyBorder="1" applyFont="1">
      <alignment horizontal="center" vertical="center"/>
    </xf>
    <xf borderId="127" fillId="2" fontId="8" numFmtId="0" xfId="0" applyAlignment="1" applyBorder="1" applyFont="1">
      <alignment horizontal="center" vertical="center"/>
    </xf>
    <xf borderId="127" fillId="14" fontId="8" numFmtId="0" xfId="0" applyAlignment="1" applyBorder="1" applyFont="1">
      <alignment vertical="center"/>
    </xf>
    <xf borderId="12" fillId="2" fontId="8" numFmtId="2" xfId="0" applyAlignment="1" applyBorder="1" applyFont="1" applyNumberFormat="1">
      <alignment shrinkToFit="0" vertical="center" wrapText="1"/>
    </xf>
    <xf borderId="12" fillId="14" fontId="8" numFmtId="2" xfId="0" applyAlignment="1" applyBorder="1" applyFont="1" applyNumberFormat="1">
      <alignment shrinkToFit="0" vertical="center" wrapText="1"/>
    </xf>
    <xf borderId="12" fillId="38" fontId="8" numFmtId="0" xfId="0" applyAlignment="1" applyBorder="1" applyFont="1">
      <alignment horizontal="center" shrinkToFit="0" vertical="center" wrapText="1"/>
    </xf>
    <xf borderId="12" fillId="38" fontId="8" numFmtId="0" xfId="0" applyAlignment="1" applyBorder="1" applyFont="1">
      <alignment shrinkToFit="0" vertical="center" wrapText="1"/>
    </xf>
    <xf borderId="12" fillId="14" fontId="8" numFmtId="0" xfId="0" applyAlignment="1" applyBorder="1" applyFont="1">
      <alignment shrinkToFit="0" vertical="center" wrapText="1"/>
    </xf>
    <xf borderId="127" fillId="38" fontId="8" numFmtId="2" xfId="0" applyAlignment="1" applyBorder="1" applyFont="1" applyNumberFormat="1">
      <alignment vertical="center"/>
    </xf>
    <xf borderId="12" fillId="2" fontId="8" numFmtId="0" xfId="0" applyAlignment="1" applyBorder="1" applyFont="1">
      <alignment vertical="center"/>
    </xf>
    <xf borderId="12" fillId="0" fontId="6" numFmtId="0" xfId="0" applyAlignment="1" applyBorder="1" applyFont="1">
      <alignment shrinkToFit="0" vertical="center" wrapText="1"/>
    </xf>
    <xf borderId="12" fillId="11" fontId="8" numFmtId="0" xfId="0" applyAlignment="1" applyBorder="1" applyFont="1">
      <alignment shrinkToFit="0" vertical="center" wrapText="1"/>
    </xf>
    <xf borderId="12" fillId="13" fontId="8" numFmtId="0" xfId="0" applyAlignment="1" applyBorder="1" applyFont="1">
      <alignment shrinkToFit="0" vertical="center" wrapText="1"/>
    </xf>
    <xf borderId="12" fillId="13" fontId="8" numFmtId="2" xfId="0" applyAlignment="1" applyBorder="1" applyFont="1" applyNumberFormat="1">
      <alignment shrinkToFit="0" vertical="center" wrapText="1"/>
    </xf>
    <xf borderId="127" fillId="2" fontId="8" numFmtId="0" xfId="0" applyBorder="1" applyFont="1"/>
    <xf borderId="12" fillId="7" fontId="8" numFmtId="0" xfId="0" applyAlignment="1" applyBorder="1" applyFont="1">
      <alignment shrinkToFit="0" vertical="center" wrapText="1"/>
    </xf>
    <xf borderId="12" fillId="7" fontId="8" numFmtId="2" xfId="0" applyAlignment="1" applyBorder="1" applyFont="1" applyNumberFormat="1">
      <alignment shrinkToFit="0" vertical="center" wrapText="1"/>
    </xf>
    <xf borderId="12" fillId="2" fontId="6" numFmtId="0" xfId="0" applyAlignment="1" applyBorder="1" applyFont="1">
      <alignment shrinkToFit="0" vertical="center" wrapText="1"/>
    </xf>
    <xf borderId="12" fillId="7" fontId="8" numFmtId="170" xfId="0" applyAlignment="1" applyBorder="1" applyFont="1" applyNumberFormat="1">
      <alignment shrinkToFit="0" vertical="center" wrapText="1"/>
    </xf>
    <xf borderId="12" fillId="11" fontId="8" numFmtId="170" xfId="0" applyAlignment="1" applyBorder="1" applyFont="1" applyNumberFormat="1">
      <alignment shrinkToFit="0" vertical="center" wrapText="1"/>
    </xf>
    <xf borderId="12" fillId="11" fontId="8" numFmtId="171" xfId="0" applyAlignment="1" applyBorder="1" applyFont="1" applyNumberFormat="1">
      <alignment shrinkToFit="0" vertical="center" wrapText="1"/>
    </xf>
    <xf borderId="12" fillId="7" fontId="8" numFmtId="171" xfId="0" applyAlignment="1" applyBorder="1" applyFont="1" applyNumberFormat="1">
      <alignment shrinkToFit="0" vertical="center" wrapText="1"/>
    </xf>
    <xf borderId="127" fillId="13" fontId="8" numFmtId="0" xfId="0" applyBorder="1" applyFont="1"/>
    <xf borderId="120" fillId="0" fontId="8" numFmtId="0" xfId="0" applyBorder="1" applyFont="1"/>
    <xf borderId="127" fillId="13" fontId="8" numFmtId="2" xfId="0" applyBorder="1" applyFont="1" applyNumberFormat="1"/>
    <xf borderId="12" fillId="0" fontId="46" numFmtId="0" xfId="0" applyAlignment="1" applyBorder="1" applyFont="1">
      <alignment vertical="center"/>
    </xf>
    <xf borderId="12" fillId="11" fontId="8" numFmtId="2" xfId="0" applyAlignment="1" applyBorder="1" applyFont="1" applyNumberFormat="1">
      <alignment shrinkToFit="0" vertical="center" wrapText="1"/>
    </xf>
    <xf borderId="12" fillId="0" fontId="8" numFmtId="0" xfId="0" applyAlignment="1" applyBorder="1" applyFont="1">
      <alignment shrinkToFit="0" vertical="center" wrapText="1"/>
    </xf>
    <xf borderId="1" fillId="5" fontId="8" numFmtId="0" xfId="0" applyAlignment="1" applyBorder="1" applyFont="1">
      <alignment vertical="center"/>
    </xf>
    <xf borderId="127" fillId="2" fontId="8" numFmtId="0" xfId="0" applyAlignment="1" applyBorder="1" applyFont="1">
      <alignment shrinkToFit="0" wrapText="1"/>
    </xf>
    <xf borderId="83" fillId="2" fontId="8" numFmtId="0" xfId="0" applyAlignment="1" applyBorder="1" applyFont="1">
      <alignment vertical="center"/>
    </xf>
    <xf borderId="127" fillId="12" fontId="8" numFmtId="0" xfId="0" applyBorder="1" applyFont="1"/>
    <xf borderId="127" fillId="12" fontId="8" numFmtId="2" xfId="0" applyBorder="1" applyFont="1" applyNumberFormat="1"/>
    <xf borderId="12" fillId="0" fontId="8" numFmtId="0" xfId="0" applyAlignment="1" applyBorder="1" applyFont="1">
      <alignment vertical="center"/>
    </xf>
    <xf borderId="12" fillId="13" fontId="8" numFmtId="171" xfId="0" applyAlignment="1" applyBorder="1" applyFont="1" applyNumberFormat="1">
      <alignment shrinkToFit="0" vertical="center" wrapText="1"/>
    </xf>
    <xf borderId="127" fillId="38" fontId="8" numFmtId="171" xfId="0" applyAlignment="1" applyBorder="1" applyFont="1" applyNumberFormat="1">
      <alignment vertical="center"/>
    </xf>
    <xf borderId="83" fillId="2" fontId="8" numFmtId="0" xfId="0" applyAlignment="1" applyBorder="1" applyFont="1">
      <alignment shrinkToFit="0" vertical="center" wrapText="1"/>
    </xf>
    <xf borderId="120" fillId="0" fontId="8" numFmtId="0" xfId="0" applyAlignment="1" applyBorder="1" applyFont="1">
      <alignment horizontal="center" vertical="center"/>
    </xf>
    <xf borderId="12" fillId="0" fontId="8" numFmtId="2" xfId="0" applyAlignment="1" applyBorder="1" applyFont="1" applyNumberFormat="1">
      <alignment shrinkToFit="0" vertical="center" wrapText="1"/>
    </xf>
    <xf borderId="127" fillId="38" fontId="8" numFmtId="0" xfId="0" applyAlignment="1" applyBorder="1" applyFont="1">
      <alignment horizontal="right"/>
    </xf>
    <xf borderId="12" fillId="11" fontId="6" numFmtId="0" xfId="0" applyAlignment="1" applyBorder="1" applyFont="1">
      <alignment shrinkToFit="0" vertical="center" wrapText="1"/>
    </xf>
    <xf borderId="93" fillId="12" fontId="8" numFmtId="0" xfId="0" applyBorder="1" applyFont="1"/>
    <xf borderId="93" fillId="2" fontId="8" numFmtId="0" xfId="0" applyBorder="1" applyFont="1"/>
    <xf borderId="13" fillId="0" fontId="8" numFmtId="0" xfId="0" applyBorder="1" applyFont="1"/>
    <xf borderId="93" fillId="12" fontId="8" numFmtId="2" xfId="0" applyBorder="1" applyFont="1" applyNumberFormat="1"/>
    <xf borderId="2" fillId="2" fontId="8" numFmtId="0" xfId="0" applyAlignment="1" applyBorder="1" applyFont="1">
      <alignment vertical="center"/>
    </xf>
    <xf borderId="81" fillId="13" fontId="8" numFmtId="0" xfId="0" applyAlignment="1" applyBorder="1" applyFont="1">
      <alignment shrinkToFit="0" vertical="center" wrapText="1"/>
    </xf>
    <xf borderId="81" fillId="2" fontId="8" numFmtId="0" xfId="0" applyAlignment="1" applyBorder="1" applyFont="1">
      <alignment shrinkToFit="0" vertical="center" wrapText="1"/>
    </xf>
    <xf borderId="81" fillId="2" fontId="8" numFmtId="2" xfId="0" applyAlignment="1" applyBorder="1" applyFont="1" applyNumberFormat="1">
      <alignment shrinkToFit="0" vertical="center" wrapText="1"/>
    </xf>
    <xf borderId="81" fillId="13" fontId="8" numFmtId="2" xfId="0" applyAlignment="1" applyBorder="1" applyFont="1" applyNumberFormat="1">
      <alignment shrinkToFit="0" vertical="center" wrapText="1"/>
    </xf>
    <xf borderId="81" fillId="38" fontId="8" numFmtId="0" xfId="0" applyAlignment="1" applyBorder="1" applyFont="1">
      <alignment horizontal="center" shrinkToFit="0" vertical="center" wrapText="1"/>
    </xf>
    <xf borderId="81" fillId="2" fontId="8" numFmtId="0" xfId="0" applyAlignment="1" applyBorder="1" applyFont="1">
      <alignment vertical="center"/>
    </xf>
    <xf borderId="98" fillId="0" fontId="6" numFmtId="0" xfId="0" applyAlignment="1" applyBorder="1" applyFont="1">
      <alignment shrinkToFit="0" vertical="center" wrapText="1"/>
    </xf>
    <xf borderId="127" fillId="2" fontId="8" numFmtId="2" xfId="0" applyAlignment="1" applyBorder="1" applyFont="1" applyNumberFormat="1">
      <alignment shrinkToFit="0" vertical="center" wrapText="1"/>
    </xf>
    <xf borderId="127" fillId="2" fontId="8" numFmtId="0" xfId="0" applyAlignment="1" applyBorder="1" applyFont="1">
      <alignment shrinkToFit="0" vertical="center" wrapText="1"/>
    </xf>
    <xf borderId="83" fillId="2" fontId="8" numFmtId="2" xfId="0" applyAlignment="1" applyBorder="1" applyFont="1" applyNumberFormat="1">
      <alignment shrinkToFit="0" vertical="center" wrapText="1"/>
    </xf>
    <xf borderId="83" fillId="13" fontId="8" numFmtId="2" xfId="0" applyAlignment="1" applyBorder="1" applyFont="1" applyNumberFormat="1">
      <alignment shrinkToFit="0" vertical="center" wrapText="1"/>
    </xf>
    <xf borderId="83" fillId="13" fontId="8" numFmtId="0" xfId="0" applyAlignment="1" applyBorder="1" applyFont="1">
      <alignment shrinkToFit="0" vertical="center" wrapText="1"/>
    </xf>
    <xf borderId="83" fillId="38" fontId="8" numFmtId="0" xfId="0" applyAlignment="1" applyBorder="1" applyFont="1">
      <alignment horizontal="center" shrinkToFit="0" vertical="center" wrapText="1"/>
    </xf>
    <xf borderId="1" fillId="2" fontId="47" numFmtId="0" xfId="0" applyAlignment="1" applyBorder="1" applyFont="1">
      <alignment horizontal="center" vertical="center"/>
    </xf>
    <xf borderId="1" fillId="2" fontId="48" numFmtId="0" xfId="0" applyAlignment="1" applyBorder="1" applyFont="1">
      <alignment horizontal="center" vertical="center"/>
    </xf>
    <xf borderId="1" fillId="2" fontId="12" numFmtId="0" xfId="0" applyAlignment="1" applyBorder="1" applyFont="1">
      <alignment vertical="center"/>
    </xf>
    <xf borderId="12" fillId="8" fontId="17" numFmtId="0" xfId="0" applyAlignment="1" applyBorder="1" applyFont="1">
      <alignment horizontal="center" shrinkToFit="0" vertical="center" wrapText="1"/>
    </xf>
    <xf borderId="12" fillId="10" fontId="49" numFmtId="0" xfId="0" applyAlignment="1" applyBorder="1" applyFont="1">
      <alignment horizontal="center" shrinkToFit="0" vertical="center" wrapText="1"/>
    </xf>
    <xf borderId="12" fillId="6" fontId="8" numFmtId="167" xfId="0" applyAlignment="1" applyBorder="1" applyFont="1" applyNumberFormat="1">
      <alignment horizontal="center" vertical="center"/>
    </xf>
    <xf borderId="0" fillId="0" fontId="16" numFmtId="0" xfId="0" applyFont="1"/>
    <xf borderId="0" fillId="0" fontId="8" numFmtId="167" xfId="0" applyAlignment="1" applyFont="1" applyNumberFormat="1">
      <alignment horizontal="center" vertical="center"/>
    </xf>
    <xf borderId="0" fillId="0" fontId="8" numFmtId="172" xfId="0" applyAlignment="1" applyFont="1" applyNumberFormat="1">
      <alignment horizontal="center" vertical="center"/>
    </xf>
    <xf borderId="12" fillId="6" fontId="8" numFmtId="2" xfId="0" applyAlignment="1" applyBorder="1" applyFont="1" applyNumberFormat="1">
      <alignment horizontal="center" vertical="center"/>
    </xf>
    <xf borderId="1" fillId="2" fontId="50" numFmtId="0" xfId="0" applyAlignment="1" applyBorder="1" applyFont="1">
      <alignment vertical="center"/>
    </xf>
    <xf borderId="83" fillId="6" fontId="50" numFmtId="2" xfId="0" applyAlignment="1" applyBorder="1" applyFont="1" applyNumberFormat="1">
      <alignment horizontal="center" vertical="center"/>
    </xf>
    <xf borderId="93" fillId="8" fontId="17" numFmtId="0" xfId="0" applyAlignment="1" applyBorder="1" applyFont="1">
      <alignment horizontal="center" shrinkToFit="0" vertical="center" wrapText="1"/>
    </xf>
    <xf borderId="93" fillId="10" fontId="49" numFmtId="0" xfId="0" applyAlignment="1" applyBorder="1" applyFont="1">
      <alignment horizontal="center" shrinkToFit="0" vertical="center" wrapText="1"/>
    </xf>
    <xf borderId="1" fillId="42" fontId="8" numFmtId="0" xfId="0" applyAlignment="1" applyBorder="1" applyFill="1" applyFont="1">
      <alignment vertical="center"/>
    </xf>
    <xf borderId="1" fillId="42" fontId="23" numFmtId="0" xfId="0" applyAlignment="1" applyBorder="1" applyFont="1">
      <alignment vertical="center"/>
    </xf>
    <xf borderId="1" fillId="42" fontId="24" numFmtId="0" xfId="0" applyAlignment="1" applyBorder="1" applyFont="1">
      <alignment horizontal="left" vertical="center"/>
    </xf>
    <xf borderId="12" fillId="2" fontId="27" numFmtId="0" xfId="0" applyAlignment="1" applyBorder="1" applyFont="1">
      <alignment horizontal="left" vertical="center"/>
    </xf>
    <xf borderId="83" fillId="2" fontId="51" numFmtId="0" xfId="0" applyAlignment="1" applyBorder="1" applyFont="1">
      <alignment horizontal="left" vertical="center"/>
    </xf>
    <xf borderId="96" fillId="2" fontId="51" numFmtId="0" xfId="0" applyAlignment="1" applyBorder="1" applyFont="1">
      <alignment horizontal="left" vertical="center"/>
    </xf>
    <xf borderId="96" fillId="2" fontId="8" numFmtId="0" xfId="0" applyAlignment="1" applyBorder="1" applyFont="1">
      <alignment horizontal="left" vertical="center"/>
    </xf>
    <xf borderId="81" fillId="2" fontId="51" numFmtId="0" xfId="0" applyAlignment="1" applyBorder="1" applyFont="1">
      <alignment horizontal="left" vertical="center"/>
    </xf>
    <xf borderId="1" fillId="2" fontId="27" numFmtId="0" xfId="0" applyAlignment="1" applyBorder="1" applyFont="1">
      <alignment horizontal="center" vertical="center"/>
    </xf>
    <xf borderId="12" fillId="2" fontId="27" numFmtId="0" xfId="0" applyAlignment="1" applyBorder="1" applyFont="1">
      <alignment vertical="center"/>
    </xf>
    <xf borderId="12" fillId="0" fontId="8" numFmtId="0" xfId="0" applyBorder="1" applyFont="1"/>
    <xf borderId="0" fillId="0" fontId="52" numFmtId="0" xfId="0" applyAlignment="1" applyFont="1">
      <alignment vertical="center"/>
    </xf>
    <xf borderId="1" fillId="2" fontId="8" numFmtId="0" xfId="0" applyBorder="1" applyFont="1"/>
    <xf borderId="0" fillId="0" fontId="53" numFmtId="0" xfId="0" applyFont="1"/>
    <xf borderId="1" fillId="2" fontId="12" numFmtId="0" xfId="0" applyAlignment="1" applyBorder="1" applyFont="1">
      <alignment horizontal="left" vertical="center"/>
    </xf>
  </cellXfs>
  <cellStyles count="1">
    <cellStyle xfId="0" name="Normal" builtinId="0"/>
  </cellStyles>
  <dxfs count="17">
    <dxf>
      <font>
        <b/>
        <i/>
        <color theme="1"/>
      </font>
      <fill>
        <patternFill patternType="solid">
          <fgColor rgb="FFFEC09C"/>
          <bgColor rgb="FFFEC09C"/>
        </patternFill>
      </fill>
      <border/>
    </dxf>
    <dxf>
      <font>
        <i/>
      </font>
      <fill>
        <patternFill patternType="solid">
          <fgColor rgb="FFFEDFCD"/>
          <bgColor rgb="FFFEDFCD"/>
        </patternFill>
      </fill>
      <border/>
    </dxf>
    <dxf>
      <font>
        <b/>
        <i/>
        <color theme="1"/>
      </font>
      <fill>
        <patternFill patternType="solid">
          <fgColor rgb="FFC3D4F3"/>
          <bgColor rgb="FFC3D4F3"/>
        </patternFill>
      </fill>
      <border/>
    </dxf>
    <dxf>
      <font>
        <color rgb="FF7F7F7F"/>
      </font>
      <fill>
        <patternFill patternType="solid">
          <fgColor rgb="FFF2F2F2"/>
          <bgColor rgb="FFF2F2F2"/>
        </patternFill>
      </fill>
      <border/>
    </dxf>
    <dxf>
      <font>
        <i/>
        <color theme="1"/>
      </font>
      <fill>
        <patternFill patternType="solid">
          <fgColor rgb="FFE5EEFE"/>
          <bgColor rgb="FFE5EEFE"/>
        </patternFill>
      </fill>
      <border/>
    </dxf>
    <dxf>
      <font/>
      <fill>
        <patternFill patternType="none"/>
      </fill>
      <border/>
    </dxf>
    <dxf>
      <font>
        <color theme="0"/>
      </font>
      <fill>
        <patternFill patternType="solid">
          <fgColor theme="0"/>
          <bgColor theme="0"/>
        </patternFill>
      </fill>
      <border/>
    </dxf>
    <dxf>
      <font/>
      <fill>
        <patternFill patternType="solid">
          <fgColor rgb="FFFEE9C6"/>
          <bgColor rgb="FFFEE9C6"/>
        </patternFill>
      </fill>
      <border/>
    </dxf>
    <dxf>
      <font/>
      <fill>
        <patternFill patternType="solid">
          <fgColor rgb="FFD6EFC1"/>
          <bgColor rgb="FFD6EFC1"/>
        </patternFill>
      </fill>
      <border/>
    </dxf>
    <dxf>
      <font/>
      <fill>
        <patternFill patternType="solid">
          <fgColor rgb="FFC3D4F3"/>
          <bgColor rgb="FFC3D4F3"/>
        </patternFill>
      </fill>
      <border/>
    </dxf>
    <dxf>
      <font>
        <color rgb="FF9C0006"/>
      </font>
      <fill>
        <patternFill patternType="solid">
          <fgColor rgb="FFFFC7CE"/>
          <bgColor rgb="FFFFC7CE"/>
        </patternFill>
      </fill>
      <border/>
    </dxf>
    <dxf>
      <font/>
      <fill>
        <patternFill patternType="none"/>
      </fill>
      <border/>
    </dxf>
    <dxf>
      <font/>
      <fill>
        <patternFill patternType="solid">
          <fgColor theme="1"/>
          <bgColor theme="1"/>
        </patternFill>
      </fill>
      <border/>
    </dxf>
    <dxf>
      <font/>
      <fill>
        <patternFill patternType="solid">
          <fgColor theme="0"/>
          <bgColor theme="0"/>
        </patternFill>
      </fill>
      <border/>
    </dxf>
    <dxf>
      <font>
        <b/>
        <color theme="6"/>
      </font>
      <fill>
        <patternFill patternType="solid">
          <fgColor rgb="FFBDAA97"/>
          <bgColor rgb="FFBDAA97"/>
        </patternFill>
      </fill>
      <border/>
    </dxf>
    <dxf>
      <font>
        <i/>
        <strike/>
        <color rgb="FF3F3F3F"/>
      </font>
      <fill>
        <patternFill patternType="none"/>
      </fill>
      <border/>
    </dxf>
    <dxf>
      <font>
        <i/>
        <color rgb="FFC00000"/>
      </font>
      <fill>
        <patternFill patternType="none"/>
      </fill>
      <border/>
    </dxf>
  </dxfs>
  <tableStyles count="2">
    <tableStyle count="3" pivot="0" name="Supplier Emission-style">
      <tableStyleElement dxfId="12" type="headerRow"/>
      <tableStyleElement dxfId="13" type="firstRowStripe"/>
      <tableStyleElement dxfId="13" type="secondRowStripe"/>
    </tableStyle>
    <tableStyle count="3" pivot="0" name="Supplier Emission-style 2">
      <tableStyleElement dxfId="12" type="headerRow"/>
      <tableStyleElement dxfId="13" type="firstRowStripe"/>
      <tableStyleElement dxfId="13"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4" Type="http://schemas.openxmlformats.org/officeDocument/2006/relationships/worksheet" Target="worksheets/sheet10.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56963467112827"/>
          <c:y val="0.0493824239047566"/>
          <c:w val="0.889713036554496"/>
          <c:h val="0.916434520158439"/>
        </c:manualLayout>
      </c:layout>
      <c:doughnutChart>
        <c:varyColors val="1"/>
        <c:ser>
          <c:idx val="0"/>
          <c:order val="0"/>
          <c:dPt>
            <c:idx val="0"/>
            <c:spPr>
              <a:solidFill>
                <a:srgbClr val="FDA616"/>
              </a:solidFill>
            </c:spPr>
          </c:dPt>
          <c:dPt>
            <c:idx val="1"/>
            <c:spPr>
              <a:solidFill>
                <a:srgbClr val="FEC972"/>
              </a:solidFill>
            </c:spPr>
          </c:dPt>
          <c:dPt>
            <c:idx val="2"/>
            <c:spPr>
              <a:solidFill>
                <a:srgbClr val="B67201"/>
              </a:solidFill>
            </c:spPr>
          </c:dPt>
          <c:dPt>
            <c:idx val="3"/>
            <c:spPr>
              <a:solidFill>
                <a:srgbClr val="FD6408"/>
              </a:solidFill>
            </c:spPr>
          </c:dPt>
          <c:dPt>
            <c:idx val="4"/>
            <c:spPr>
              <a:solidFill>
                <a:srgbClr val="FFDFCC"/>
              </a:solidFill>
            </c:spPr>
          </c:dPt>
          <c:dPt>
            <c:idx val="5"/>
            <c:spPr>
              <a:solidFill>
                <a:srgbClr val="FEA169"/>
              </a:solidFill>
            </c:spPr>
          </c:dPt>
          <c:dPt>
            <c:idx val="6"/>
            <c:spPr>
              <a:solidFill>
                <a:srgbClr val="C24901"/>
              </a:solidFill>
            </c:spPr>
          </c:dPt>
          <c:dPt>
            <c:idx val="7"/>
            <c:spPr>
              <a:solidFill>
                <a:srgbClr val="1A3E81"/>
              </a:solidFill>
            </c:spPr>
          </c:dPt>
          <c:dPt>
            <c:idx val="8"/>
            <c:spPr>
              <a:solidFill>
                <a:srgbClr val="BDAA97"/>
              </a:solidFill>
            </c:spPr>
          </c:dPt>
          <c:dPt>
            <c:idx val="9"/>
            <c:spPr>
              <a:solidFill>
                <a:srgbClr val="685541"/>
              </a:solidFill>
            </c:spPr>
          </c:dPt>
          <c:dPt>
            <c:idx val="10"/>
            <c:spPr>
              <a:solidFill>
                <a:srgbClr val="1A3E81"/>
              </a:solidFill>
            </c:spPr>
          </c:dPt>
          <c:dPt>
            <c:idx val="11"/>
            <c:spPr>
              <a:solidFill>
                <a:srgbClr val="C2D3F3"/>
              </a:solidFill>
            </c:spPr>
          </c:dPt>
          <c:dPt>
            <c:idx val="12"/>
            <c:spPr>
              <a:solidFill>
                <a:srgbClr val="177122"/>
              </a:solidFill>
            </c:spPr>
          </c:dPt>
          <c:dPt>
            <c:idx val="13"/>
            <c:spPr>
              <a:solidFill>
                <a:srgbClr val="4B7FDC"/>
              </a:solidFill>
            </c:spPr>
          </c:dPt>
          <c:dPt>
            <c:idx val="14"/>
            <c:spPr>
              <a:solidFill>
                <a:srgbClr val="256EF8"/>
              </a:solidFill>
            </c:spPr>
          </c:dPt>
          <c:dPt>
            <c:idx val="15"/>
            <c:spPr>
              <a:solidFill>
                <a:srgbClr val="1A3E81"/>
              </a:solidFill>
            </c:spPr>
          </c:dPt>
          <c:dPt>
            <c:idx val="16"/>
            <c:spPr>
              <a:solidFill>
                <a:srgbClr val="132E60"/>
              </a:solidFill>
            </c:spPr>
          </c:dPt>
          <c:dPt>
            <c:idx val="17"/>
            <c:spPr>
              <a:solidFill>
                <a:srgbClr val="0C1F40"/>
              </a:solidFill>
            </c:spPr>
          </c:dPt>
          <c:dPt>
            <c:idx val="18"/>
            <c:spPr>
              <a:solidFill>
                <a:srgbClr val="177122"/>
              </a:solidFill>
            </c:spPr>
          </c:dPt>
          <c:dPt>
            <c:idx val="19"/>
            <c:spPr>
              <a:solidFill>
                <a:srgbClr val="D5EFC0"/>
              </a:solidFill>
            </c:spPr>
          </c:dPt>
          <c:dPt>
            <c:idx val="20"/>
          </c:dPt>
          <c:dLbls>
            <c:dLbl>
              <c:idx val="1"/>
              <c:txPr>
                <a:bodyPr/>
                <a:lstStyle/>
                <a:p>
                  <a:pPr lvl="0">
                    <a:defRPr b="1" i="0" sz="1100">
                      <a:latin typeface="Century Gothic"/>
                    </a:defRPr>
                  </a:pPr>
                </a:p>
              </c:txPr>
              <c:showLegendKey val="0"/>
              <c:showVal val="0"/>
              <c:showCatName val="0"/>
              <c:showSerName val="0"/>
              <c:showPercent val="1"/>
              <c:showBubbleSize val="0"/>
            </c:dLbl>
            <c:dLbl>
              <c:idx val="3"/>
              <c:txPr>
                <a:bodyPr/>
                <a:lstStyle/>
                <a:p>
                  <a:pPr lvl="0">
                    <a:defRPr b="1" i="0" sz="1100">
                      <a:latin typeface="Century Gothic"/>
                    </a:defRPr>
                  </a:pPr>
                </a:p>
              </c:txPr>
              <c:showLegendKey val="0"/>
              <c:showVal val="0"/>
              <c:showCatName val="0"/>
              <c:showSerName val="0"/>
              <c:showPercent val="1"/>
              <c:showBubbleSize val="0"/>
            </c:dLbl>
            <c:dLbl>
              <c:idx val="5"/>
              <c:txPr>
                <a:bodyPr/>
                <a:lstStyle/>
                <a:p>
                  <a:pPr lvl="0">
                    <a:defRPr b="1" i="0" sz="1100">
                      <a:latin typeface="Century Gothic"/>
                    </a:defRPr>
                  </a:pPr>
                </a:p>
              </c:txPr>
              <c:showLegendKey val="0"/>
              <c:showVal val="0"/>
              <c:showCatName val="0"/>
              <c:showSerName val="0"/>
              <c:showPercent val="1"/>
              <c:showBubbleSize val="0"/>
            </c:dLbl>
            <c:dLbl>
              <c:idx val="7"/>
              <c:txPr>
                <a:bodyPr/>
                <a:lstStyle/>
                <a:p>
                  <a:pPr lvl="0">
                    <a:defRPr b="1" i="0" sz="1100">
                      <a:latin typeface="Century Gothic"/>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'Graphic construction'!$D$7:$D$27</c:f>
            </c:strRef>
          </c:cat>
          <c:val>
            <c:numRef>
              <c:f>'Graphic construction'!$E$7:$E$27</c:f>
              <c:numCache/>
            </c:numRef>
          </c:val>
        </c:ser>
        <c:dLbls>
          <c:showLegendKey val="0"/>
          <c:showVal val="0"/>
          <c:showCatName val="0"/>
          <c:showSerName val="0"/>
          <c:showPercent val="0"/>
          <c:showBubbleSize val="0"/>
        </c:dLbls>
        <c:holeSize val="50"/>
      </c:doughnutChart>
    </c:plotArea>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05555555555556"/>
          <c:y val="0.142256356212465"/>
          <c:w val="0.938888888888889"/>
          <c:h val="0.536604993253552"/>
        </c:manualLayout>
      </c:layout>
      <c:barChart>
        <c:barDir val="bar"/>
        <c:grouping val="percentStacked"/>
        <c:ser>
          <c:idx val="0"/>
          <c:order val="0"/>
          <c:cat>
            <c:strRef>
              <c:f>'Graphic construction'!$F$42</c:f>
            </c:strRef>
          </c:cat>
          <c:val>
            <c:numRef>
              <c:f>'Graphic construction'!$F$43</c:f>
              <c:numCache/>
            </c:numRef>
          </c:val>
        </c:ser>
        <c:overlap val="100"/>
        <c:axId val="1378901811"/>
        <c:axId val="1888707999"/>
      </c:barChart>
      <c:catAx>
        <c:axId val="1378901811"/>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out"/>
        <c:minorTickMark val="none"/>
        <c:spPr/>
        <c:txPr>
          <a:bodyPr/>
          <a:lstStyle/>
          <a:p>
            <a:pPr lvl="0">
              <a:defRPr b="0">
                <a:solidFill>
                  <a:srgbClr val="000000"/>
                </a:solidFill>
                <a:latin typeface="+mn-lt"/>
              </a:defRPr>
            </a:pPr>
          </a:p>
        </c:txPr>
        <c:crossAx val="1888707999"/>
      </c:catAx>
      <c:valAx>
        <c:axId val="1888707999"/>
        <c:scaling>
          <c:orientation val="minMax"/>
        </c:scaling>
        <c:delete val="0"/>
        <c:axPos val="b"/>
        <c:tickLblPos val="nextTo"/>
        <c:spPr>
          <a:ln>
            <a:noFill/>
          </a:ln>
        </c:spPr>
        <c:crossAx val="1378901811"/>
        <c:crosses val="max"/>
      </c:valAx>
    </c:plotArea>
    <c:legend>
      <c:legendPos val="b"/>
      <c:overlay val="0"/>
      <c:txPr>
        <a:bodyPr/>
        <a:lstStyle/>
        <a:p>
          <a:pPr lvl="0">
            <a:defRPr b="0">
              <a:solidFill>
                <a:srgbClr val="1A1A1A"/>
              </a:solidFill>
              <a:latin typeface="+mn-lt"/>
            </a:defRPr>
          </a:pPr>
        </a:p>
      </c:txPr>
    </c:legend>
    <c:plotVisOnly val="1"/>
  </c:chart>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05555555555556"/>
          <c:y val="0.142256356212465"/>
          <c:w val="0.938888888888889"/>
          <c:h val="0.536604993253552"/>
        </c:manualLayout>
      </c:layout>
      <c:barChart>
        <c:barDir val="bar"/>
        <c:grouping val="percentStacked"/>
        <c:ser>
          <c:idx val="0"/>
          <c:order val="0"/>
          <c:cat>
            <c:strRef>
              <c:f>'Graphic construction'!$F$45</c:f>
            </c:strRef>
          </c:cat>
          <c:val>
            <c:numRef>
              <c:f>'Graphic construction'!$F$46</c:f>
              <c:numCache/>
            </c:numRef>
          </c:val>
        </c:ser>
        <c:overlap val="100"/>
        <c:axId val="185523139"/>
        <c:axId val="662055653"/>
      </c:barChart>
      <c:catAx>
        <c:axId val="185523139"/>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out"/>
        <c:minorTickMark val="none"/>
        <c:spPr/>
        <c:txPr>
          <a:bodyPr/>
          <a:lstStyle/>
          <a:p>
            <a:pPr lvl="0">
              <a:defRPr b="0">
                <a:solidFill>
                  <a:srgbClr val="000000"/>
                </a:solidFill>
                <a:latin typeface="+mn-lt"/>
              </a:defRPr>
            </a:pPr>
          </a:p>
        </c:txPr>
        <c:crossAx val="662055653"/>
      </c:catAx>
      <c:valAx>
        <c:axId val="662055653"/>
        <c:scaling>
          <c:orientation val="minMax"/>
        </c:scaling>
        <c:delete val="0"/>
        <c:axPos val="b"/>
        <c:tickLblPos val="nextTo"/>
        <c:spPr>
          <a:ln>
            <a:noFill/>
          </a:ln>
        </c:spPr>
        <c:crossAx val="185523139"/>
        <c:crosses val="max"/>
      </c:valAx>
    </c:plotArea>
    <c:legend>
      <c:legendPos val="b"/>
      <c:overlay val="0"/>
      <c:txPr>
        <a:bodyPr/>
        <a:lstStyle/>
        <a:p>
          <a:pPr lvl="0">
            <a:defRPr b="0">
              <a:solidFill>
                <a:srgbClr val="1A1A1A"/>
              </a:solidFill>
              <a:latin typeface="+mn-lt"/>
            </a:defRPr>
          </a:pPr>
        </a:p>
      </c:txPr>
    </c:legend>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05555555555556"/>
          <c:y val="0.142256356212465"/>
          <c:w val="0.938888888888889"/>
          <c:h val="0.536604993253552"/>
        </c:manualLayout>
      </c:layout>
      <c:barChart>
        <c:barDir val="bar"/>
        <c:grouping val="percentStacked"/>
        <c:ser>
          <c:idx val="0"/>
          <c:order val="0"/>
          <c:cat>
            <c:strRef>
              <c:f>'Graphic construction'!$F$48</c:f>
            </c:strRef>
          </c:cat>
          <c:val>
            <c:numRef>
              <c:f>'Graphic construction'!$F$49</c:f>
              <c:numCache/>
            </c:numRef>
          </c:val>
        </c:ser>
        <c:overlap val="100"/>
        <c:axId val="280277232"/>
        <c:axId val="2071271949"/>
      </c:barChart>
      <c:catAx>
        <c:axId val="280277232"/>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out"/>
        <c:minorTickMark val="none"/>
        <c:spPr/>
        <c:txPr>
          <a:bodyPr/>
          <a:lstStyle/>
          <a:p>
            <a:pPr lvl="0">
              <a:defRPr b="0">
                <a:solidFill>
                  <a:srgbClr val="000000"/>
                </a:solidFill>
                <a:latin typeface="+mn-lt"/>
              </a:defRPr>
            </a:pPr>
          </a:p>
        </c:txPr>
        <c:crossAx val="2071271949"/>
      </c:catAx>
      <c:valAx>
        <c:axId val="2071271949"/>
        <c:scaling>
          <c:orientation val="minMax"/>
        </c:scaling>
        <c:delete val="0"/>
        <c:axPos val="b"/>
        <c:tickLblPos val="nextTo"/>
        <c:spPr>
          <a:ln>
            <a:noFill/>
          </a:ln>
        </c:spPr>
        <c:crossAx val="280277232"/>
        <c:crosses val="max"/>
      </c:valAx>
    </c:plotArea>
    <c:legend>
      <c:legendPos val="b"/>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Century Gothic"/>
              </a:defRPr>
            </a:pPr>
            <a:r>
              <a:rPr b="1" i="0">
                <a:solidFill>
                  <a:srgbClr val="757575"/>
                </a:solidFill>
                <a:latin typeface="Century Gothic"/>
              </a:rPr>
              <a:t>Purchased goods and services</a:t>
            </a:r>
          </a:p>
        </c:rich>
      </c:tx>
      <c:overlay val="0"/>
    </c:title>
    <c:plotArea>
      <c:layout>
        <c:manualLayout>
          <c:xMode val="edge"/>
          <c:yMode val="edge"/>
          <c:x val="0.206186505545427"/>
          <c:y val="0.136149602038543"/>
          <c:w val="0.586158700182301"/>
          <c:h val="0.516175197929748"/>
        </c:manualLayout>
      </c:layout>
      <c:barChart>
        <c:barDir val="col"/>
        <c:ser>
          <c:idx val="0"/>
          <c:order val="0"/>
          <c:tx>
            <c:v>Emissions (MTCO2e)</c:v>
          </c:tx>
          <c:spPr>
            <a:solidFill>
              <a:srgbClr val="0C1F40"/>
            </a:solidFill>
            <a:ln cmpd="sng">
              <a:solidFill>
                <a:srgbClr val="000000"/>
              </a:solidFill>
            </a:ln>
          </c:spPr>
          <c:dLbls>
            <c:numFmt formatCode="General" sourceLinked="1"/>
            <c:txPr>
              <a:bodyPr/>
              <a:lstStyle/>
              <a:p>
                <a:pPr lvl="0">
                  <a:defRPr b="1" i="0" sz="1200">
                    <a:latin typeface="Century Gothic"/>
                  </a:defRPr>
                </a:pPr>
              </a:p>
            </c:txPr>
            <c:showLegendKey val="0"/>
            <c:showVal val="1"/>
            <c:showCatName val="0"/>
            <c:showSerName val="0"/>
            <c:showPercent val="0"/>
            <c:showBubbleSize val="0"/>
          </c:dLbls>
          <c:cat>
            <c:strRef>
              <c:f>'Results Overview'!$E$42:$E$52</c:f>
            </c:strRef>
          </c:cat>
          <c:val>
            <c:numRef>
              <c:f>'Results Overview'!$F$42:$F$52</c:f>
              <c:numCache/>
            </c:numRef>
          </c:val>
        </c:ser>
        <c:axId val="1287104741"/>
        <c:axId val="1721221001"/>
      </c:barChart>
      <c:lineChart>
        <c:varyColors val="0"/>
        <c:ser>
          <c:idx val="1"/>
          <c:order val="1"/>
          <c:tx>
            <c:v>Cumulative emissions (%)</c:v>
          </c:tx>
          <c:spPr>
            <a:ln cmpd="sng">
              <a:solidFill>
                <a:srgbClr val="82ACFB"/>
              </a:solidFill>
            </a:ln>
          </c:spPr>
          <c:marker>
            <c:symbol val="none"/>
          </c:marker>
          <c:cat>
            <c:strRef>
              <c:f>'Results Overview'!$E$42:$E$52</c:f>
            </c:strRef>
          </c:cat>
          <c:val>
            <c:numRef>
              <c:f>'Results Overview'!$H$42:$H$52</c:f>
              <c:numCache/>
            </c:numRef>
          </c:val>
          <c:smooth val="0"/>
        </c:ser>
        <c:axId val="1287104741"/>
        <c:axId val="1721221001"/>
      </c:lineChart>
      <c:catAx>
        <c:axId val="128710474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1" i="1" sz="1200">
                <a:solidFill>
                  <a:srgbClr val="000000"/>
                </a:solidFill>
                <a:latin typeface="Century Gothic"/>
              </a:defRPr>
            </a:pPr>
          </a:p>
        </c:txPr>
        <c:crossAx val="1721221001"/>
      </c:catAx>
      <c:valAx>
        <c:axId val="1721221001"/>
        <c:scaling>
          <c:orientation val="minMax"/>
        </c:scaling>
        <c:delete val="0"/>
        <c:axPos val="l"/>
        <c:title>
          <c:tx>
            <c:rich>
              <a:bodyPr/>
              <a:lstStyle/>
              <a:p>
                <a:pPr lvl="0">
                  <a:defRPr b="1" i="0" sz="1400">
                    <a:solidFill>
                      <a:srgbClr val="000000"/>
                    </a:solidFill>
                    <a:latin typeface="Century Gothic"/>
                  </a:defRPr>
                </a:pPr>
                <a:r>
                  <a:rPr b="1" i="0" sz="1400">
                    <a:solidFill>
                      <a:srgbClr val="000000"/>
                    </a:solidFill>
                    <a:latin typeface="Century Gothic"/>
                  </a:rPr>
                  <a:t>Emissions (ktCO2e)</a:t>
                </a:r>
              </a:p>
            </c:rich>
          </c:tx>
          <c:layout>
            <c:manualLayout>
              <c:xMode val="edge"/>
              <c:yMode val="edge"/>
              <c:x val="0.147253938766285"/>
              <c:y val="0.268781120297686"/>
            </c:manualLayout>
          </c:layout>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287104741"/>
      </c:valAx>
    </c:plotArea>
    <c:legend>
      <c:legendPos val="t"/>
      <c:overlay val="0"/>
      <c:txPr>
        <a:bodyPr/>
        <a:lstStyle/>
        <a:p>
          <a:pPr lvl="0">
            <a:defRPr b="1" i="0" sz="1200">
              <a:solidFill>
                <a:srgbClr val="404040"/>
              </a:solidFill>
              <a:latin typeface="Century Gothic"/>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56963467112827"/>
          <c:y val="0.0493824239047566"/>
          <c:w val="0.889713036554496"/>
          <c:h val="0.916434520158439"/>
        </c:manualLayout>
      </c:layout>
      <c:doughnutChart>
        <c:varyColors val="1"/>
        <c:ser>
          <c:idx val="0"/>
          <c:order val="0"/>
          <c:dPt>
            <c:idx val="0"/>
            <c:spPr>
              <a:solidFill>
                <a:srgbClr val="BFBFBF"/>
              </a:solidFill>
            </c:spPr>
          </c:dPt>
          <c:dPt>
            <c:idx val="1"/>
            <c:spPr>
              <a:solidFill>
                <a:srgbClr val="A5A5A5"/>
              </a:solidFill>
            </c:spPr>
          </c:dPt>
          <c:dPt>
            <c:idx val="2"/>
            <c:spPr>
              <a:solidFill>
                <a:srgbClr val="7F7F7F"/>
              </a:solidFill>
            </c:spPr>
          </c:dPt>
          <c:dPt>
            <c:idx val="3"/>
            <c:spPr>
              <a:solidFill>
                <a:srgbClr val="595959"/>
              </a:solidFill>
            </c:spPr>
          </c:dPt>
          <c:dLbls>
            <c:dLbl>
              <c:idx val="1"/>
              <c:txPr>
                <a:bodyPr/>
                <a:lstStyle/>
                <a:p>
                  <a:pPr lvl="0">
                    <a:defRPr b="1" i="0" sz="1400">
                      <a:latin typeface="Century Gothic"/>
                    </a:defRPr>
                  </a:pPr>
                </a:p>
              </c:txPr>
              <c:showLegendKey val="0"/>
              <c:showVal val="0"/>
              <c:showCatName val="0"/>
              <c:showSerName val="0"/>
              <c:showPercent val="1"/>
              <c:showBubbleSize val="0"/>
            </c:dLbl>
            <c:dLbl>
              <c:idx val="3"/>
              <c:txPr>
                <a:bodyPr/>
                <a:lstStyle/>
                <a:p>
                  <a:pPr lvl="0">
                    <a:defRPr b="1" i="0" sz="1400">
                      <a:latin typeface="Century Gothic"/>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'Graphic construction'!$D$29:$D$32</c:f>
            </c:strRef>
          </c:cat>
          <c:val>
            <c:numRef>
              <c:f>'Graphic construction'!$F$29:$F$32</c:f>
              <c:numCache/>
            </c:numRef>
          </c:val>
        </c:ser>
        <c:dLbls>
          <c:showLegendKey val="0"/>
          <c:showVal val="0"/>
          <c:showCatName val="0"/>
          <c:showSerName val="0"/>
          <c:showPercent val="0"/>
          <c:showBubbleSize val="0"/>
        </c:dLbls>
        <c:holeSize val="60"/>
      </c:doughnutChart>
    </c:plotArea>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Century Gothic"/>
              </a:defRPr>
            </a:pPr>
            <a:r>
              <a:rPr b="1" i="0">
                <a:solidFill>
                  <a:srgbClr val="757575"/>
                </a:solidFill>
                <a:latin typeface="Century Gothic"/>
              </a:rPr>
              <a:t>Caiptal goods</a:t>
            </a:r>
          </a:p>
        </c:rich>
      </c:tx>
      <c:overlay val="0"/>
    </c:title>
    <c:plotArea>
      <c:layout>
        <c:manualLayout>
          <c:xMode val="edge"/>
          <c:yMode val="edge"/>
          <c:x val="0.279019238010069"/>
          <c:y val="0.135544424949077"/>
          <c:w val="0.439557119486092"/>
          <c:h val="0.515982480098879"/>
        </c:manualLayout>
      </c:layout>
      <c:barChart>
        <c:barDir val="col"/>
        <c:ser>
          <c:idx val="0"/>
          <c:order val="0"/>
          <c:tx>
            <c:v>Emissions (MTCO2e)</c:v>
          </c:tx>
          <c:spPr>
            <a:solidFill>
              <a:srgbClr val="0C1F40"/>
            </a:solidFill>
            <a:ln cmpd="sng">
              <a:solidFill>
                <a:srgbClr val="000000"/>
              </a:solidFill>
            </a:ln>
          </c:spPr>
          <c:dLbls>
            <c:numFmt formatCode="General" sourceLinked="1"/>
            <c:txPr>
              <a:bodyPr/>
              <a:lstStyle/>
              <a:p>
                <a:pPr lvl="0">
                  <a:defRPr b="1" i="0" sz="1200">
                    <a:latin typeface="Century Gothic"/>
                  </a:defRPr>
                </a:pPr>
              </a:p>
            </c:txPr>
            <c:showLegendKey val="0"/>
            <c:showVal val="1"/>
            <c:showCatName val="0"/>
            <c:showSerName val="0"/>
            <c:showPercent val="0"/>
            <c:showBubbleSize val="0"/>
          </c:dLbls>
          <c:cat>
            <c:strRef>
              <c:f>'Results Overview'!$E$60:$E$63</c:f>
            </c:strRef>
          </c:cat>
          <c:val>
            <c:numRef>
              <c:f>'Results Overview'!$F$60:$F$63</c:f>
              <c:numCache/>
            </c:numRef>
          </c:val>
        </c:ser>
        <c:axId val="1017890115"/>
        <c:axId val="1810735110"/>
      </c:barChart>
      <c:lineChart>
        <c:varyColors val="0"/>
        <c:ser>
          <c:idx val="1"/>
          <c:order val="1"/>
          <c:tx>
            <c:v>Cumulative emissions (%)</c:v>
          </c:tx>
          <c:spPr>
            <a:ln cmpd="sng">
              <a:solidFill>
                <a:srgbClr val="82ACFB"/>
              </a:solidFill>
            </a:ln>
          </c:spPr>
          <c:marker>
            <c:symbol val="none"/>
          </c:marker>
          <c:cat>
            <c:strRef>
              <c:f>'Results Overview'!$E$60:$E$63</c:f>
            </c:strRef>
          </c:cat>
          <c:val>
            <c:numRef>
              <c:f>'Results Overview'!$H$60:$H$63</c:f>
              <c:numCache/>
            </c:numRef>
          </c:val>
          <c:smooth val="0"/>
        </c:ser>
        <c:axId val="1017890115"/>
        <c:axId val="1810735110"/>
      </c:lineChart>
      <c:catAx>
        <c:axId val="101789011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rot="-2700000"/>
          <a:lstStyle/>
          <a:p>
            <a:pPr lvl="0">
              <a:defRPr b="1" i="1" sz="1200">
                <a:solidFill>
                  <a:srgbClr val="000000"/>
                </a:solidFill>
                <a:latin typeface="Century Gothic"/>
              </a:defRPr>
            </a:pPr>
          </a:p>
        </c:txPr>
        <c:crossAx val="1810735110"/>
      </c:catAx>
      <c:valAx>
        <c:axId val="1810735110"/>
        <c:scaling>
          <c:orientation val="minMax"/>
        </c:scaling>
        <c:delete val="0"/>
        <c:axPos val="l"/>
        <c:title>
          <c:tx>
            <c:rich>
              <a:bodyPr/>
              <a:lstStyle/>
              <a:p>
                <a:pPr lvl="0">
                  <a:defRPr b="1" i="0" sz="1400">
                    <a:solidFill>
                      <a:srgbClr val="000000"/>
                    </a:solidFill>
                    <a:latin typeface="Century Gothic"/>
                  </a:defRPr>
                </a:pPr>
                <a:r>
                  <a:rPr b="1" i="0" sz="1400">
                    <a:solidFill>
                      <a:srgbClr val="000000"/>
                    </a:solidFill>
                    <a:latin typeface="Century Gothic"/>
                  </a:rPr>
                  <a:t>Emissions (ktCO2e)</a:t>
                </a:r>
              </a:p>
            </c:rich>
          </c:tx>
          <c:layout>
            <c:manualLayout>
              <c:xMode val="edge"/>
              <c:yMode val="edge"/>
              <c:x val="0.199006840220588"/>
              <c:y val="0.269862106287208"/>
            </c:manualLayout>
          </c:layout>
          <c:overlay val="0"/>
        </c:title>
        <c:numFmt formatCode="General" sourceLinked="1"/>
        <c:majorTickMark val="out"/>
        <c:minorTickMark val="none"/>
        <c:tickLblPos val="nextTo"/>
        <c:spPr>
          <a:ln/>
        </c:spPr>
        <c:txPr>
          <a:bodyPr/>
          <a:lstStyle/>
          <a:p>
            <a:pPr lvl="0">
              <a:defRPr b="0">
                <a:solidFill>
                  <a:srgbClr val="000000"/>
                </a:solidFill>
                <a:latin typeface="+mn-lt"/>
              </a:defRPr>
            </a:pPr>
          </a:p>
        </c:txPr>
        <c:crossAx val="1017890115"/>
      </c:valAx>
    </c:plotArea>
    <c:legend>
      <c:legendPos val="t"/>
      <c:layout>
        <c:manualLayout>
          <c:xMode val="edge"/>
          <c:yMode val="edge"/>
          <c:x val="0.155693891617193"/>
          <c:y val="0.0771501565871774"/>
        </c:manualLayout>
      </c:layout>
      <c:overlay val="0"/>
      <c:txPr>
        <a:bodyPr/>
        <a:lstStyle/>
        <a:p>
          <a:pPr lvl="0">
            <a:defRPr b="1" i="0" sz="1200">
              <a:solidFill>
                <a:srgbClr val="404040"/>
              </a:solidFill>
              <a:latin typeface="Century Gothic"/>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05555555555556"/>
          <c:y val="0.142256356212465"/>
          <c:w val="0.938888888888889"/>
          <c:h val="0.536604993253552"/>
        </c:manualLayout>
      </c:layout>
      <c:barChart>
        <c:barDir val="bar"/>
        <c:grouping val="percentStacked"/>
        <c:ser>
          <c:idx val="0"/>
          <c:order val="0"/>
          <c:cat>
            <c:strRef>
              <c:f>'Graphic construction'!$F$42</c:f>
            </c:strRef>
          </c:cat>
          <c:val>
            <c:numRef>
              <c:f>'Graphic construction'!$F$43</c:f>
              <c:numCache/>
            </c:numRef>
          </c:val>
        </c:ser>
        <c:overlap val="100"/>
        <c:axId val="854389921"/>
        <c:axId val="303861625"/>
      </c:barChart>
      <c:catAx>
        <c:axId val="854389921"/>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out"/>
        <c:minorTickMark val="none"/>
        <c:spPr/>
        <c:txPr>
          <a:bodyPr/>
          <a:lstStyle/>
          <a:p>
            <a:pPr lvl="0">
              <a:defRPr b="0">
                <a:solidFill>
                  <a:srgbClr val="000000"/>
                </a:solidFill>
                <a:latin typeface="+mn-lt"/>
              </a:defRPr>
            </a:pPr>
          </a:p>
        </c:txPr>
        <c:crossAx val="303861625"/>
      </c:catAx>
      <c:valAx>
        <c:axId val="303861625"/>
        <c:scaling>
          <c:orientation val="minMax"/>
        </c:scaling>
        <c:delete val="0"/>
        <c:axPos val="b"/>
        <c:tickLblPos val="nextTo"/>
        <c:spPr>
          <a:ln>
            <a:noFill/>
          </a:ln>
        </c:spPr>
        <c:crossAx val="854389921"/>
        <c:crosses val="max"/>
      </c:valAx>
    </c:plotArea>
    <c:legend>
      <c:legendPos val="b"/>
      <c:overlay val="0"/>
      <c:txPr>
        <a:bodyPr/>
        <a:lstStyle/>
        <a:p>
          <a:pPr lvl="0">
            <a:defRPr b="0">
              <a:solidFill>
                <a:srgbClr val="1A1A1A"/>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05555555555556"/>
          <c:y val="0.142256356212465"/>
          <c:w val="0.938888888888889"/>
          <c:h val="0.536604993253552"/>
        </c:manualLayout>
      </c:layout>
      <c:barChart>
        <c:barDir val="bar"/>
        <c:grouping val="percentStacked"/>
        <c:ser>
          <c:idx val="0"/>
          <c:order val="0"/>
          <c:cat>
            <c:strRef>
              <c:f>'Graphic construction'!$F$48</c:f>
            </c:strRef>
          </c:cat>
          <c:val>
            <c:numRef>
              <c:f>'Graphic construction'!$F$49</c:f>
              <c:numCache/>
            </c:numRef>
          </c:val>
        </c:ser>
        <c:overlap val="100"/>
        <c:axId val="607227003"/>
        <c:axId val="259213160"/>
      </c:barChart>
      <c:catAx>
        <c:axId val="607227003"/>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out"/>
        <c:minorTickMark val="none"/>
        <c:spPr/>
        <c:txPr>
          <a:bodyPr/>
          <a:lstStyle/>
          <a:p>
            <a:pPr lvl="0">
              <a:defRPr b="0">
                <a:solidFill>
                  <a:srgbClr val="000000"/>
                </a:solidFill>
                <a:latin typeface="+mn-lt"/>
              </a:defRPr>
            </a:pPr>
          </a:p>
        </c:txPr>
        <c:crossAx val="259213160"/>
      </c:catAx>
      <c:valAx>
        <c:axId val="259213160"/>
        <c:scaling>
          <c:orientation val="minMax"/>
        </c:scaling>
        <c:delete val="0"/>
        <c:axPos val="b"/>
        <c:tickLblPos val="nextTo"/>
        <c:spPr>
          <a:ln>
            <a:noFill/>
          </a:ln>
        </c:spPr>
        <c:crossAx val="607227003"/>
        <c:crosses val="max"/>
      </c:valAx>
    </c:plotArea>
    <c:legend>
      <c:legendPos val="b"/>
      <c:overlay val="0"/>
      <c:txPr>
        <a:bodyPr/>
        <a:lstStyle/>
        <a:p>
          <a:pPr lvl="0">
            <a:defRPr b="0">
              <a:solidFill>
                <a:srgbClr val="1A1A1A"/>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05555555555556"/>
          <c:y val="0.142256356212465"/>
          <c:w val="0.938888888888889"/>
          <c:h val="0.536604993253552"/>
        </c:manualLayout>
      </c:layout>
      <c:barChart>
        <c:barDir val="bar"/>
        <c:grouping val="percentStacked"/>
        <c:ser>
          <c:idx val="0"/>
          <c:order val="0"/>
          <c:cat>
            <c:strRef>
              <c:f>'Graphic construction'!$F$45</c:f>
            </c:strRef>
          </c:cat>
          <c:val>
            <c:numRef>
              <c:f>'Graphic construction'!$F$46</c:f>
              <c:numCache/>
            </c:numRef>
          </c:val>
        </c:ser>
        <c:overlap val="100"/>
        <c:axId val="1705600357"/>
        <c:axId val="1930547174"/>
      </c:barChart>
      <c:catAx>
        <c:axId val="1705600357"/>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out"/>
        <c:minorTickMark val="none"/>
        <c:spPr/>
        <c:txPr>
          <a:bodyPr/>
          <a:lstStyle/>
          <a:p>
            <a:pPr lvl="0">
              <a:defRPr b="0">
                <a:solidFill>
                  <a:srgbClr val="000000"/>
                </a:solidFill>
                <a:latin typeface="+mn-lt"/>
              </a:defRPr>
            </a:pPr>
          </a:p>
        </c:txPr>
        <c:crossAx val="1930547174"/>
      </c:catAx>
      <c:valAx>
        <c:axId val="1930547174"/>
        <c:scaling>
          <c:orientation val="minMax"/>
        </c:scaling>
        <c:delete val="0"/>
        <c:axPos val="b"/>
        <c:tickLblPos val="nextTo"/>
        <c:spPr>
          <a:ln>
            <a:noFill/>
          </a:ln>
        </c:spPr>
        <c:crossAx val="1705600357"/>
        <c:crosses val="max"/>
      </c:valAx>
    </c:plotArea>
    <c:legend>
      <c:legendPos val="b"/>
      <c:overlay val="0"/>
      <c:txPr>
        <a:bodyPr/>
        <a:lstStyle/>
        <a:p>
          <a:pPr lvl="0">
            <a:defRPr b="0">
              <a:solidFill>
                <a:srgbClr val="1A1A1A"/>
              </a:solidFill>
              <a:latin typeface="+mn-lt"/>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56963467112827"/>
          <c:y val="0.0493824239047566"/>
          <c:w val="0.889713036554496"/>
          <c:h val="0.916434520158439"/>
        </c:manualLayout>
      </c:layout>
      <c:doughnutChart>
        <c:varyColors val="1"/>
        <c:ser>
          <c:idx val="0"/>
          <c:order val="0"/>
          <c:dPt>
            <c:idx val="0"/>
            <c:spPr>
              <a:solidFill>
                <a:srgbClr val="FDA616"/>
              </a:solidFill>
            </c:spPr>
          </c:dPt>
          <c:dPt>
            <c:idx val="1"/>
            <c:spPr>
              <a:solidFill>
                <a:srgbClr val="FEC972"/>
              </a:solidFill>
            </c:spPr>
          </c:dPt>
          <c:dPt>
            <c:idx val="2"/>
            <c:spPr>
              <a:solidFill>
                <a:srgbClr val="B67201"/>
              </a:solidFill>
            </c:spPr>
          </c:dPt>
          <c:dPt>
            <c:idx val="3"/>
            <c:spPr>
              <a:solidFill>
                <a:srgbClr val="FD6408"/>
              </a:solidFill>
            </c:spPr>
          </c:dPt>
          <c:dPt>
            <c:idx val="4"/>
            <c:spPr>
              <a:solidFill>
                <a:srgbClr val="FFDFCC"/>
              </a:solidFill>
            </c:spPr>
          </c:dPt>
          <c:dPt>
            <c:idx val="5"/>
            <c:spPr>
              <a:solidFill>
                <a:srgbClr val="FEA169"/>
              </a:solidFill>
            </c:spPr>
          </c:dPt>
          <c:dPt>
            <c:idx val="6"/>
            <c:spPr>
              <a:solidFill>
                <a:srgbClr val="C24901"/>
              </a:solidFill>
            </c:spPr>
          </c:dPt>
          <c:dPt>
            <c:idx val="7"/>
            <c:spPr>
              <a:solidFill>
                <a:srgbClr val="1A3E81"/>
              </a:solidFill>
            </c:spPr>
          </c:dPt>
          <c:dPt>
            <c:idx val="8"/>
            <c:spPr>
              <a:solidFill>
                <a:srgbClr val="BDAA97"/>
              </a:solidFill>
            </c:spPr>
          </c:dPt>
          <c:dPt>
            <c:idx val="9"/>
            <c:spPr>
              <a:solidFill>
                <a:srgbClr val="685541"/>
              </a:solidFill>
            </c:spPr>
          </c:dPt>
          <c:dPt>
            <c:idx val="10"/>
            <c:spPr>
              <a:solidFill>
                <a:srgbClr val="1A3E81"/>
              </a:solidFill>
            </c:spPr>
          </c:dPt>
          <c:dPt>
            <c:idx val="11"/>
            <c:spPr>
              <a:solidFill>
                <a:srgbClr val="C2D3F3"/>
              </a:solidFill>
            </c:spPr>
          </c:dPt>
          <c:dPt>
            <c:idx val="12"/>
            <c:spPr>
              <a:solidFill>
                <a:srgbClr val="177122"/>
              </a:solidFill>
            </c:spPr>
          </c:dPt>
          <c:dPt>
            <c:idx val="13"/>
            <c:spPr>
              <a:solidFill>
                <a:srgbClr val="4B7FDC"/>
              </a:solidFill>
            </c:spPr>
          </c:dPt>
          <c:dPt>
            <c:idx val="14"/>
            <c:spPr>
              <a:solidFill>
                <a:srgbClr val="256EF8"/>
              </a:solidFill>
            </c:spPr>
          </c:dPt>
          <c:dPt>
            <c:idx val="15"/>
            <c:spPr>
              <a:solidFill>
                <a:srgbClr val="1A3E81"/>
              </a:solidFill>
            </c:spPr>
          </c:dPt>
          <c:dPt>
            <c:idx val="16"/>
            <c:spPr>
              <a:solidFill>
                <a:srgbClr val="132E60"/>
              </a:solidFill>
            </c:spPr>
          </c:dPt>
          <c:dPt>
            <c:idx val="17"/>
            <c:spPr>
              <a:solidFill>
                <a:srgbClr val="0C1F40"/>
              </a:solidFill>
            </c:spPr>
          </c:dPt>
          <c:dPt>
            <c:idx val="18"/>
            <c:spPr>
              <a:solidFill>
                <a:srgbClr val="177122"/>
              </a:solidFill>
            </c:spPr>
          </c:dPt>
          <c:dPt>
            <c:idx val="19"/>
            <c:spPr>
              <a:solidFill>
                <a:srgbClr val="D5EFC0"/>
              </a:solidFill>
            </c:spPr>
          </c:dPt>
          <c:dPt>
            <c:idx val="20"/>
          </c:dPt>
          <c:dLbls>
            <c:dLbl>
              <c:idx val="1"/>
              <c:txPr>
                <a:bodyPr/>
                <a:lstStyle/>
                <a:p>
                  <a:pPr lvl="0">
                    <a:defRPr b="1" i="0" sz="1100">
                      <a:latin typeface="Century Gothic"/>
                    </a:defRPr>
                  </a:pPr>
                </a:p>
              </c:txPr>
              <c:showLegendKey val="0"/>
              <c:showVal val="0"/>
              <c:showCatName val="0"/>
              <c:showSerName val="0"/>
              <c:showPercent val="1"/>
              <c:showBubbleSize val="0"/>
            </c:dLbl>
            <c:dLbl>
              <c:idx val="3"/>
              <c:txPr>
                <a:bodyPr/>
                <a:lstStyle/>
                <a:p>
                  <a:pPr lvl="0">
                    <a:defRPr b="1" i="0" sz="1100">
                      <a:latin typeface="Century Gothic"/>
                    </a:defRPr>
                  </a:pPr>
                </a:p>
              </c:txPr>
              <c:showLegendKey val="0"/>
              <c:showVal val="0"/>
              <c:showCatName val="0"/>
              <c:showSerName val="0"/>
              <c:showPercent val="1"/>
              <c:showBubbleSize val="0"/>
            </c:dLbl>
            <c:dLbl>
              <c:idx val="5"/>
              <c:txPr>
                <a:bodyPr/>
                <a:lstStyle/>
                <a:p>
                  <a:pPr lvl="0">
                    <a:defRPr b="1" i="0" sz="1100">
                      <a:latin typeface="Century Gothic"/>
                    </a:defRPr>
                  </a:pPr>
                </a:p>
              </c:txPr>
              <c:showLegendKey val="0"/>
              <c:showVal val="0"/>
              <c:showCatName val="0"/>
              <c:showSerName val="0"/>
              <c:showPercent val="1"/>
              <c:showBubbleSize val="0"/>
            </c:dLbl>
            <c:dLbl>
              <c:idx val="7"/>
              <c:txPr>
                <a:bodyPr/>
                <a:lstStyle/>
                <a:p>
                  <a:pPr lvl="0">
                    <a:defRPr b="1" i="0" sz="1100">
                      <a:latin typeface="Century Gothic"/>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'Graphic construction'!$D$7:$D$27</c:f>
            </c:strRef>
          </c:cat>
          <c:val>
            <c:numRef>
              <c:f>'Graphic construction'!$E$7:$E$27</c:f>
              <c:numCache/>
            </c:numRef>
          </c:val>
        </c:ser>
        <c:dLbls>
          <c:showLegendKey val="0"/>
          <c:showVal val="0"/>
          <c:showCatName val="0"/>
          <c:showSerName val="0"/>
          <c:showPercent val="0"/>
          <c:showBubbleSize val="0"/>
        </c:dLbls>
        <c:holeSize val="50"/>
      </c:doughnutChart>
    </c:plotArea>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56963467112827"/>
          <c:y val="0.0493824239047566"/>
          <c:w val="0.889713036554496"/>
          <c:h val="0.916434520158439"/>
        </c:manualLayout>
      </c:layout>
      <c:doughnutChart>
        <c:varyColors val="1"/>
        <c:ser>
          <c:idx val="0"/>
          <c:order val="0"/>
          <c:dPt>
            <c:idx val="0"/>
            <c:spPr>
              <a:solidFill>
                <a:srgbClr val="BFBFBF"/>
              </a:solidFill>
            </c:spPr>
          </c:dPt>
          <c:dPt>
            <c:idx val="1"/>
            <c:spPr>
              <a:solidFill>
                <a:srgbClr val="A5A5A5"/>
              </a:solidFill>
            </c:spPr>
          </c:dPt>
          <c:dPt>
            <c:idx val="2"/>
            <c:spPr>
              <a:solidFill>
                <a:srgbClr val="7F7F7F"/>
              </a:solidFill>
            </c:spPr>
          </c:dPt>
          <c:dPt>
            <c:idx val="3"/>
            <c:spPr>
              <a:solidFill>
                <a:srgbClr val="595959"/>
              </a:solidFill>
            </c:spPr>
          </c:dPt>
          <c:dLbls>
            <c:dLbl>
              <c:idx val="1"/>
              <c:txPr>
                <a:bodyPr/>
                <a:lstStyle/>
                <a:p>
                  <a:pPr lvl="0">
                    <a:defRPr b="1" i="0" sz="1400">
                      <a:latin typeface="Century Gothic"/>
                    </a:defRPr>
                  </a:pPr>
                </a:p>
              </c:txPr>
              <c:showLegendKey val="0"/>
              <c:showVal val="0"/>
              <c:showCatName val="0"/>
              <c:showSerName val="0"/>
              <c:showPercent val="1"/>
              <c:showBubbleSize val="0"/>
            </c:dLbl>
            <c:dLbl>
              <c:idx val="3"/>
              <c:txPr>
                <a:bodyPr/>
                <a:lstStyle/>
                <a:p>
                  <a:pPr lvl="0">
                    <a:defRPr b="1" i="0" sz="1400">
                      <a:latin typeface="Century Gothic"/>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'Graphic construction'!$D$29:$D$32</c:f>
            </c:strRef>
          </c:cat>
          <c:val>
            <c:numRef>
              <c:f>'Graphic construction'!$F$29:$F$32</c:f>
              <c:numCache/>
            </c:numRef>
          </c:val>
        </c:ser>
        <c:dLbls>
          <c:showLegendKey val="0"/>
          <c:showVal val="0"/>
          <c:showCatName val="0"/>
          <c:showSerName val="0"/>
          <c:showPercent val="0"/>
          <c:showBubbleSize val="0"/>
        </c:dLbls>
        <c:holeSize val="60"/>
      </c:doughnutChart>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 Id="rId2" Type="http://schemas.openxmlformats.org/officeDocument/2006/relationships/chart" Target="../charts/chart9.xml"/><Relationship Id="rId3" Type="http://schemas.openxmlformats.org/officeDocument/2006/relationships/chart" Target="../charts/chart10.xml"/><Relationship Id="rId4" Type="http://schemas.openxmlformats.org/officeDocument/2006/relationships/chart" Target="../charts/chart11.xml"/><Relationship Id="rId5"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295275</xdr:colOff>
      <xdr:row>2</xdr:row>
      <xdr:rowOff>19050</xdr:rowOff>
    </xdr:from>
    <xdr:ext cx="3486150" cy="9334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676275</xdr:colOff>
      <xdr:row>7</xdr:row>
      <xdr:rowOff>123825</xdr:rowOff>
    </xdr:from>
    <xdr:ext cx="1238250" cy="26670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1362075</xdr:colOff>
      <xdr:row>5</xdr:row>
      <xdr:rowOff>333375</xdr:rowOff>
    </xdr:from>
    <xdr:ext cx="5934075" cy="5362575"/>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381000</xdr:colOff>
      <xdr:row>39</xdr:row>
      <xdr:rowOff>47625</xdr:rowOff>
    </xdr:from>
    <xdr:ext cx="12773025" cy="8420100"/>
    <xdr:graphicFrame>
      <xdr:nvGraphicFramePr>
        <xdr:cNvPr id="2" name="Chart 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17</xdr:col>
      <xdr:colOff>952500</xdr:colOff>
      <xdr:row>24</xdr:row>
      <xdr:rowOff>133350</xdr:rowOff>
    </xdr:from>
    <xdr:ext cx="3419475" cy="3076575"/>
    <xdr:graphicFrame>
      <xdr:nvGraphicFramePr>
        <xdr:cNvPr id="3" name="Chart 3"/>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15</xdr:col>
      <xdr:colOff>447675</xdr:colOff>
      <xdr:row>39</xdr:row>
      <xdr:rowOff>47625</xdr:rowOff>
    </xdr:from>
    <xdr:ext cx="8420100" cy="8420100"/>
    <xdr:graphicFrame>
      <xdr:nvGraphicFramePr>
        <xdr:cNvPr id="4" name="Chart 4"/>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17</xdr:col>
      <xdr:colOff>276225</xdr:colOff>
      <xdr:row>19</xdr:row>
      <xdr:rowOff>209550</xdr:rowOff>
    </xdr:from>
    <xdr:ext cx="4895850" cy="904875"/>
    <xdr:graphicFrame>
      <xdr:nvGraphicFramePr>
        <xdr:cNvPr id="5" name="Chart 5"/>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11</xdr:col>
      <xdr:colOff>66675</xdr:colOff>
      <xdr:row>30</xdr:row>
      <xdr:rowOff>152400</xdr:rowOff>
    </xdr:from>
    <xdr:ext cx="7858125" cy="1333500"/>
    <xdr:graphicFrame>
      <xdr:nvGraphicFramePr>
        <xdr:cNvPr id="6" name="Chart 6"/>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17</xdr:col>
      <xdr:colOff>971550</xdr:colOff>
      <xdr:row>33</xdr:row>
      <xdr:rowOff>28575</xdr:rowOff>
    </xdr:from>
    <xdr:ext cx="3381375" cy="895350"/>
    <xdr:graphicFrame>
      <xdr:nvGraphicFramePr>
        <xdr:cNvPr id="7" name="Chart 7"/>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16</xdr:col>
      <xdr:colOff>1362075</xdr:colOff>
      <xdr:row>5</xdr:row>
      <xdr:rowOff>333375</xdr:rowOff>
    </xdr:from>
    <xdr:ext cx="5934075" cy="5362575"/>
    <xdr:grpSp>
      <xdr:nvGrpSpPr>
        <xdr:cNvPr id="2" name="Shape 2"/>
        <xdr:cNvGrpSpPr/>
      </xdr:nvGrpSpPr>
      <xdr:grpSpPr>
        <a:xfrm>
          <a:off x="2378963" y="1098713"/>
          <a:ext cx="5934075" cy="5362575"/>
          <a:chOff x="2378963" y="1098713"/>
          <a:chExt cx="5934075" cy="5362575"/>
        </a:xfrm>
      </xdr:grpSpPr>
      <xdr:grpSp>
        <xdr:nvGrpSpPr>
          <xdr:cNvPr id="3" name="Shape 3"/>
          <xdr:cNvGrpSpPr/>
        </xdr:nvGrpSpPr>
        <xdr:grpSpPr>
          <a:xfrm>
            <a:off x="2378963" y="1098713"/>
            <a:ext cx="5934075" cy="5362575"/>
            <a:chOff x="17504350" y="1503491"/>
            <a:chExt cx="5477511" cy="5469033"/>
          </a:xfrm>
        </xdr:grpSpPr>
        <xdr:sp>
          <xdr:nvSpPr>
            <xdr:cNvPr id="4" name="Shape 4"/>
            <xdr:cNvSpPr/>
          </xdr:nvSpPr>
          <xdr:spPr>
            <a:xfrm>
              <a:off x="17504350" y="1503491"/>
              <a:ext cx="5477500" cy="54690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 name="Shape 5"/>
            <xdr:cNvGrpSpPr/>
          </xdr:nvGrpSpPr>
          <xdr:grpSpPr>
            <a:xfrm>
              <a:off x="17504350" y="1503491"/>
              <a:ext cx="5477511" cy="5469033"/>
              <a:chOff x="17504350" y="1503491"/>
              <a:chExt cx="5477511" cy="5469033"/>
            </a:xfrm>
          </xdr:grpSpPr>
          <xdr:sp>
            <xdr:nvSpPr>
              <xdr:cNvPr id="6" name="Shape 6"/>
              <xdr:cNvSpPr/>
            </xdr:nvSpPr>
            <xdr:spPr>
              <a:xfrm>
                <a:off x="17645106" y="1640803"/>
                <a:ext cx="3000000" cy="3000000"/>
              </a:xfrm>
              <a:prstGeom prst="rect">
                <a:avLst/>
              </a:prstGeom>
              <a:solidFill>
                <a:srgbClr val="FFFFF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7" name="Shape 7"/>
              <xdr:cNvSpPr/>
            </xdr:nvSpPr>
            <xdr:spPr>
              <a:xfrm>
                <a:off x="19248494" y="3232496"/>
                <a:ext cx="2007156" cy="2010751"/>
              </a:xfrm>
              <a:prstGeom prst="ellipse">
                <a:avLst/>
              </a:prstGeom>
              <a:solidFill>
                <a:schemeClr val="lt1"/>
              </a:solidFill>
              <a:ln>
                <a:noFill/>
              </a:ln>
            </xdr:spPr>
            <xdr:txBody>
              <a:bodyPr anchorCtr="0" anchor="ctr" bIns="45700" lIns="91425" spcFirstLastPara="1" rIns="91425" wrap="square" tIns="45700">
                <a:noAutofit/>
              </a:bodyPr>
              <a:lstStyle/>
              <a:p>
                <a:pPr indent="-177800" lvl="0" marL="266700" rtl="0" algn="l">
                  <a:spcBef>
                    <a:spcPts val="0"/>
                  </a:spcBef>
                  <a:spcAft>
                    <a:spcPts val="0"/>
                  </a:spcAft>
                  <a:buClr>
                    <a:schemeClr val="accent3"/>
                  </a:buClr>
                  <a:buSzPts val="1400"/>
                  <a:buFont typeface="Noto Sans Symbols"/>
                  <a:buNone/>
                </a:pPr>
                <a:r>
                  <a:t/>
                </a:r>
                <a:endParaRPr sz="1400">
                  <a:solidFill>
                    <a:srgbClr val="1A3E81"/>
                  </a:solidFill>
                  <a:latin typeface="Arial"/>
                  <a:ea typeface="Arial"/>
                  <a:cs typeface="Arial"/>
                  <a:sym typeface="Arial"/>
                </a:endParaRPr>
              </a:p>
            </xdr:txBody>
          </xdr:sp>
          <xdr:sp>
            <xdr:nvSpPr>
              <xdr:cNvPr id="8" name="Shape 8"/>
              <xdr:cNvSpPr/>
            </xdr:nvSpPr>
            <xdr:spPr>
              <a:xfrm>
                <a:off x="17504350" y="1503491"/>
                <a:ext cx="5477511" cy="5469033"/>
              </a:xfrm>
              <a:prstGeom prst="donut">
                <a:avLst>
                  <a:gd fmla="val 7433" name="adj"/>
                </a:avLst>
              </a:prstGeom>
              <a:solidFill>
                <a:schemeClr val="lt1"/>
              </a:solidFill>
              <a:ln>
                <a:noFill/>
              </a:ln>
            </xdr:spPr>
            <xdr:txBody>
              <a:bodyPr anchorCtr="0" anchor="ctr" bIns="45700" lIns="91425" spcFirstLastPara="1" rIns="91425" wrap="square" tIns="45700">
                <a:noAutofit/>
              </a:bodyPr>
              <a:lstStyle/>
              <a:p>
                <a:pPr indent="-177800" lvl="0" marL="266700" rtl="0" algn="l">
                  <a:spcBef>
                    <a:spcPts val="0"/>
                  </a:spcBef>
                  <a:spcAft>
                    <a:spcPts val="0"/>
                  </a:spcAft>
                  <a:buClr>
                    <a:schemeClr val="accent3"/>
                  </a:buClr>
                  <a:buSzPts val="1400"/>
                  <a:buFont typeface="Noto Sans Symbols"/>
                  <a:buNone/>
                </a:pPr>
                <a:r>
                  <a:t/>
                </a:r>
                <a:endParaRPr sz="1400">
                  <a:solidFill>
                    <a:srgbClr val="1A3E81"/>
                  </a:solidFill>
                  <a:latin typeface="Arial"/>
                  <a:ea typeface="Arial"/>
                  <a:cs typeface="Arial"/>
                  <a:sym typeface="Arial"/>
                </a:endParaRPr>
              </a:p>
            </xdr:txBody>
          </xdr:sp>
        </xdr:grpSp>
      </xdr:grpSp>
    </xdr:grpSp>
    <xdr:clientData fLocksWithSheet="0"/>
  </xdr:oneCellAnchor>
  <xdr:oneCellAnchor>
    <xdr:from>
      <xdr:col>10</xdr:col>
      <xdr:colOff>3819525</xdr:colOff>
      <xdr:row>6</xdr:row>
      <xdr:rowOff>95250</xdr:rowOff>
    </xdr:from>
    <xdr:ext cx="9134475" cy="8382000"/>
    <xdr:grpSp>
      <xdr:nvGrpSpPr>
        <xdr:cNvPr id="2" name="Shape 2"/>
        <xdr:cNvGrpSpPr/>
      </xdr:nvGrpSpPr>
      <xdr:grpSpPr>
        <a:xfrm>
          <a:off x="778763" y="0"/>
          <a:ext cx="9134475" cy="7560000"/>
          <a:chOff x="778763" y="0"/>
          <a:chExt cx="9134475" cy="7560000"/>
        </a:xfrm>
      </xdr:grpSpPr>
      <xdr:grpSp>
        <xdr:nvGrpSpPr>
          <xdr:cNvPr id="9" name="Shape 9"/>
          <xdr:cNvGrpSpPr/>
        </xdr:nvGrpSpPr>
        <xdr:grpSpPr>
          <a:xfrm>
            <a:off x="778763" y="0"/>
            <a:ext cx="9134475" cy="7560000"/>
            <a:chOff x="8667260" y="1926886"/>
            <a:chExt cx="8690604" cy="8686800"/>
          </a:xfrm>
        </xdr:grpSpPr>
        <xdr:sp>
          <xdr:nvSpPr>
            <xdr:cNvPr id="4" name="Shape 4"/>
            <xdr:cNvSpPr/>
          </xdr:nvSpPr>
          <xdr:spPr>
            <a:xfrm>
              <a:off x="8667260" y="1926886"/>
              <a:ext cx="8690600" cy="8686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0" name="Shape 10"/>
            <xdr:cNvGrpSpPr/>
          </xdr:nvGrpSpPr>
          <xdr:grpSpPr>
            <a:xfrm>
              <a:off x="8667260" y="1926886"/>
              <a:ext cx="8690604" cy="8686800"/>
              <a:chOff x="8667260" y="1926886"/>
              <a:chExt cx="8690604" cy="8686800"/>
            </a:xfrm>
          </xdr:grpSpPr>
          <xdr:sp>
            <xdr:nvSpPr>
              <xdr:cNvPr id="11" name="Shape 11"/>
              <xdr:cNvSpPr/>
            </xdr:nvSpPr>
            <xdr:spPr>
              <a:xfrm>
                <a:off x="9014968" y="2342440"/>
                <a:ext cx="3000000" cy="3000000"/>
              </a:xfrm>
              <a:prstGeom prst="rect">
                <a:avLst/>
              </a:prstGeom>
              <a:solidFill>
                <a:srgbClr val="FFFFF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2" name="Shape 12"/>
              <xdr:cNvGrpSpPr/>
            </xdr:nvGrpSpPr>
            <xdr:grpSpPr>
              <a:xfrm>
                <a:off x="8667260" y="1926886"/>
                <a:ext cx="8690604" cy="8686800"/>
                <a:chOff x="8667260" y="1926886"/>
                <a:chExt cx="8690604" cy="8686800"/>
              </a:xfrm>
            </xdr:grpSpPr>
            <xdr:sp>
              <xdr:nvSpPr>
                <xdr:cNvPr id="13" name="Shape 13"/>
                <xdr:cNvSpPr/>
              </xdr:nvSpPr>
              <xdr:spPr>
                <a:xfrm>
                  <a:off x="8899623" y="2164350"/>
                  <a:ext cx="3000000" cy="3000000"/>
                </a:xfrm>
                <a:prstGeom prst="rect">
                  <a:avLst/>
                </a:prstGeom>
                <a:solidFill>
                  <a:srgbClr val="FFFFF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14" name="Shape 14"/>
                <xdr:cNvSpPr/>
              </xdr:nvSpPr>
              <xdr:spPr>
                <a:xfrm>
                  <a:off x="8667260" y="1926886"/>
                  <a:ext cx="8690604" cy="8686800"/>
                </a:xfrm>
                <a:prstGeom prst="donut">
                  <a:avLst>
                    <a:gd fmla="val 6270" name="adj"/>
                  </a:avLst>
                </a:prstGeom>
                <a:solidFill>
                  <a:schemeClr val="lt1"/>
                </a:solidFill>
                <a:ln>
                  <a:noFill/>
                </a:ln>
              </xdr:spPr>
              <xdr:txBody>
                <a:bodyPr anchorCtr="0" anchor="ctr" bIns="45700" lIns="91425" spcFirstLastPara="1" rIns="91425" wrap="square" tIns="45700">
                  <a:noAutofit/>
                </a:bodyPr>
                <a:lstStyle/>
                <a:p>
                  <a:pPr indent="-177800" lvl="0" marL="266700" rtl="0" algn="l">
                    <a:spcBef>
                      <a:spcPts val="0"/>
                    </a:spcBef>
                    <a:spcAft>
                      <a:spcPts val="0"/>
                    </a:spcAft>
                    <a:buClr>
                      <a:schemeClr val="accent3"/>
                    </a:buClr>
                    <a:buSzPts val="1400"/>
                    <a:buFont typeface="Noto Sans Symbols"/>
                    <a:buNone/>
                  </a:pPr>
                  <a:r>
                    <a:t/>
                  </a:r>
                  <a:endParaRPr sz="1400">
                    <a:solidFill>
                      <a:srgbClr val="1A3E81"/>
                    </a:solidFill>
                    <a:latin typeface="Arial"/>
                    <a:ea typeface="Arial"/>
                    <a:cs typeface="Arial"/>
                    <a:sym typeface="Arial"/>
                  </a:endParaRPr>
                </a:p>
              </xdr:txBody>
            </xdr:sp>
          </xdr:grpSp>
        </xdr:grpSp>
        <xdr:sp>
          <xdr:nvSpPr>
            <xdr:cNvPr id="15" name="Shape 15"/>
            <xdr:cNvSpPr/>
          </xdr:nvSpPr>
          <xdr:spPr>
            <a:xfrm>
              <a:off x="11504886" y="4739012"/>
              <a:ext cx="3003480" cy="3007739"/>
            </a:xfrm>
            <a:prstGeom prst="ellipse">
              <a:avLst/>
            </a:prstGeom>
            <a:solidFill>
              <a:schemeClr val="lt1"/>
            </a:solidFill>
            <a:ln>
              <a:noFill/>
            </a:ln>
          </xdr:spPr>
          <xdr:txBody>
            <a:bodyPr anchorCtr="0" anchor="ctr" bIns="45700" lIns="91425" spcFirstLastPara="1" rIns="91425" wrap="square" tIns="45700">
              <a:noAutofit/>
            </a:bodyPr>
            <a:lstStyle/>
            <a:p>
              <a:pPr indent="-177800" lvl="0" marL="266700" rtl="0" algn="l">
                <a:spcBef>
                  <a:spcPts val="0"/>
                </a:spcBef>
                <a:spcAft>
                  <a:spcPts val="0"/>
                </a:spcAft>
                <a:buClr>
                  <a:schemeClr val="accent3"/>
                </a:buClr>
                <a:buSzPts val="1400"/>
                <a:buFont typeface="Noto Sans Symbols"/>
                <a:buNone/>
              </a:pPr>
              <a:r>
                <a:t/>
              </a:r>
              <a:endParaRPr sz="1400">
                <a:solidFill>
                  <a:srgbClr val="1A3E81"/>
                </a:solidFill>
                <a:latin typeface="Arial"/>
                <a:ea typeface="Arial"/>
                <a:cs typeface="Arial"/>
                <a:sym typeface="Arial"/>
              </a:endParaRPr>
            </a:p>
          </xdr:txBody>
        </xdr:sp>
      </xdr:grpSp>
    </xdr:grpSp>
    <xdr:clientData fLocksWithSheet="0"/>
  </xdr:oneCellAnchor>
  <xdr:oneCellAnchor>
    <xdr:from>
      <xdr:col>12</xdr:col>
      <xdr:colOff>1371600</xdr:colOff>
      <xdr:row>15</xdr:row>
      <xdr:rowOff>28575</xdr:rowOff>
    </xdr:from>
    <xdr:ext cx="5010150" cy="2400300"/>
    <xdr:grpSp>
      <xdr:nvGrpSpPr>
        <xdr:cNvPr id="2" name="Shape 2"/>
        <xdr:cNvGrpSpPr/>
      </xdr:nvGrpSpPr>
      <xdr:grpSpPr>
        <a:xfrm>
          <a:off x="2840925" y="2579850"/>
          <a:ext cx="5010150" cy="2400300"/>
          <a:chOff x="2840925" y="2579850"/>
          <a:chExt cx="5010150" cy="2400300"/>
        </a:xfrm>
      </xdr:grpSpPr>
      <xdr:grpSp>
        <xdr:nvGrpSpPr>
          <xdr:cNvPr id="16" name="Shape 16"/>
          <xdr:cNvGrpSpPr/>
        </xdr:nvGrpSpPr>
        <xdr:grpSpPr>
          <a:xfrm>
            <a:off x="2840925" y="2579850"/>
            <a:ext cx="5010150" cy="2400300"/>
            <a:chOff x="0" y="0"/>
            <a:chExt cx="4686904" cy="2450093"/>
          </a:xfrm>
        </xdr:grpSpPr>
        <xdr:sp>
          <xdr:nvSpPr>
            <xdr:cNvPr id="4" name="Shape 4"/>
            <xdr:cNvSpPr/>
          </xdr:nvSpPr>
          <xdr:spPr>
            <a:xfrm>
              <a:off x="0" y="0"/>
              <a:ext cx="4686900" cy="24500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17" name="Shape 17"/>
            <xdr:cNvSpPr txBox="1"/>
          </xdr:nvSpPr>
          <xdr:spPr>
            <a:xfrm>
              <a:off x="966381" y="1877466"/>
              <a:ext cx="2754142" cy="572627"/>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2800">
                  <a:solidFill>
                    <a:srgbClr val="595959"/>
                  </a:solidFill>
                  <a:latin typeface="Century Gothic"/>
                  <a:ea typeface="Century Gothic"/>
                  <a:cs typeface="Century Gothic"/>
                  <a:sym typeface="Century Gothic"/>
                </a:rPr>
                <a:t>MTCO</a:t>
              </a:r>
              <a:r>
                <a:rPr baseline="-25000" lang="en-US" sz="2800">
                  <a:solidFill>
                    <a:srgbClr val="595959"/>
                  </a:solidFill>
                  <a:latin typeface="Century Gothic"/>
                  <a:ea typeface="Century Gothic"/>
                  <a:cs typeface="Century Gothic"/>
                  <a:sym typeface="Century Gothic"/>
                </a:rPr>
                <a:t>2</a:t>
              </a:r>
              <a:r>
                <a:rPr lang="en-US" sz="2800">
                  <a:solidFill>
                    <a:srgbClr val="595959"/>
                  </a:solidFill>
                  <a:latin typeface="Century Gothic"/>
                  <a:ea typeface="Century Gothic"/>
                  <a:cs typeface="Century Gothic"/>
                  <a:sym typeface="Century Gothic"/>
                </a:rPr>
                <a:t>e</a:t>
              </a:r>
              <a:endParaRPr sz="1400"/>
            </a:p>
          </xdr:txBody>
        </xdr:sp>
        <xdr:sp>
          <xdr:nvSpPr>
            <xdr:cNvPr id="18" name="Shape 18"/>
            <xdr:cNvSpPr txBox="1"/>
          </xdr:nvSpPr>
          <xdr:spPr>
            <a:xfrm>
              <a:off x="423745" y="1008661"/>
              <a:ext cx="3839415" cy="1161748"/>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400"/>
                <a:t> </a:t>
              </a:r>
              <a:endParaRPr b="1" i="0" sz="4800">
                <a:solidFill>
                  <a:srgbClr val="262626"/>
                </a:solidFill>
                <a:latin typeface="Century Gothic"/>
                <a:ea typeface="Century Gothic"/>
                <a:cs typeface="Century Gothic"/>
                <a:sym typeface="Century Gothic"/>
              </a:endParaRPr>
            </a:p>
          </xdr:txBody>
        </xdr:sp>
        <xdr:sp>
          <xdr:nvSpPr>
            <xdr:cNvPr id="19" name="Shape 19"/>
            <xdr:cNvSpPr txBox="1"/>
          </xdr:nvSpPr>
          <xdr:spPr>
            <a:xfrm>
              <a:off x="0" y="0"/>
              <a:ext cx="4686904" cy="1067077"/>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000">
                  <a:solidFill>
                    <a:srgbClr val="595959"/>
                  </a:solidFill>
                  <a:latin typeface="Century Gothic"/>
                  <a:ea typeface="Century Gothic"/>
                  <a:cs typeface="Century Gothic"/>
                  <a:sym typeface="Century Gothic"/>
                </a:rPr>
                <a:t>Purchased goods</a:t>
              </a:r>
              <a:br>
                <a:rPr b="1" lang="en-US" sz="2000">
                  <a:solidFill>
                    <a:srgbClr val="595959"/>
                  </a:solidFill>
                  <a:latin typeface="Century Gothic"/>
                  <a:ea typeface="Century Gothic"/>
                  <a:cs typeface="Century Gothic"/>
                  <a:sym typeface="Century Gothic"/>
                </a:rPr>
              </a:br>
              <a:r>
                <a:rPr b="1" lang="en-US" sz="2000">
                  <a:solidFill>
                    <a:srgbClr val="595959"/>
                  </a:solidFill>
                  <a:latin typeface="Century Gothic"/>
                  <a:ea typeface="Century Gothic"/>
                  <a:cs typeface="Century Gothic"/>
                  <a:sym typeface="Century Gothic"/>
                </a:rPr>
                <a:t>and services</a:t>
              </a:r>
              <a:br>
                <a:rPr lang="en-US" sz="2000">
                  <a:solidFill>
                    <a:srgbClr val="595959"/>
                  </a:solidFill>
                  <a:latin typeface="Century Gothic"/>
                  <a:ea typeface="Century Gothic"/>
                  <a:cs typeface="Century Gothic"/>
                  <a:sym typeface="Century Gothic"/>
                </a:rPr>
              </a:br>
              <a:r>
                <a:rPr lang="en-US" sz="2000">
                  <a:solidFill>
                    <a:srgbClr val="595959"/>
                  </a:solidFill>
                  <a:latin typeface="Century Gothic"/>
                  <a:ea typeface="Century Gothic"/>
                  <a:cs typeface="Century Gothic"/>
                  <a:sym typeface="Century Gothic"/>
                </a:rPr>
                <a:t>&amp; </a:t>
              </a:r>
              <a:r>
                <a:rPr b="1" lang="en-US" sz="2000">
                  <a:solidFill>
                    <a:srgbClr val="595959"/>
                  </a:solidFill>
                  <a:latin typeface="Century Gothic"/>
                  <a:ea typeface="Century Gothic"/>
                  <a:cs typeface="Century Gothic"/>
                  <a:sym typeface="Century Gothic"/>
                </a:rPr>
                <a:t>Capital goods</a:t>
              </a:r>
              <a:endParaRPr sz="1400"/>
            </a:p>
          </xdr:txBody>
        </xdr:sp>
      </xdr:grpSp>
    </xdr:grpSp>
    <xdr:clientData fLocksWithSheet="0"/>
  </xdr:oneCellAnchor>
  <xdr:oneCellAnchor>
    <xdr:from>
      <xdr:col>17</xdr:col>
      <xdr:colOff>1447800</xdr:colOff>
      <xdr:row>10</xdr:row>
      <xdr:rowOff>323850</xdr:rowOff>
    </xdr:from>
    <xdr:ext cx="2438400" cy="1409700"/>
    <xdr:grpSp>
      <xdr:nvGrpSpPr>
        <xdr:cNvPr id="2" name="Shape 2"/>
        <xdr:cNvGrpSpPr/>
      </xdr:nvGrpSpPr>
      <xdr:grpSpPr>
        <a:xfrm>
          <a:off x="4126800" y="3075150"/>
          <a:ext cx="2438400" cy="1409700"/>
          <a:chOff x="4126800" y="3075150"/>
          <a:chExt cx="2438400" cy="1409700"/>
        </a:xfrm>
      </xdr:grpSpPr>
      <xdr:grpSp>
        <xdr:nvGrpSpPr>
          <xdr:cNvPr id="20" name="Shape 20"/>
          <xdr:cNvGrpSpPr/>
        </xdr:nvGrpSpPr>
        <xdr:grpSpPr>
          <a:xfrm>
            <a:off x="4126800" y="3075150"/>
            <a:ext cx="2438400" cy="1409700"/>
            <a:chOff x="0" y="0"/>
            <a:chExt cx="2208589" cy="1446674"/>
          </a:xfrm>
        </xdr:grpSpPr>
        <xdr:sp>
          <xdr:nvSpPr>
            <xdr:cNvPr id="4" name="Shape 4"/>
            <xdr:cNvSpPr/>
          </xdr:nvSpPr>
          <xdr:spPr>
            <a:xfrm>
              <a:off x="0" y="0"/>
              <a:ext cx="2208575" cy="1446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21" name="Shape 21"/>
            <xdr:cNvSpPr txBox="1"/>
          </xdr:nvSpPr>
          <xdr:spPr>
            <a:xfrm>
              <a:off x="422714" y="1059955"/>
              <a:ext cx="1363160" cy="386719"/>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2000">
                  <a:solidFill>
                    <a:srgbClr val="595959"/>
                  </a:solidFill>
                  <a:latin typeface="Century Gothic"/>
                  <a:ea typeface="Century Gothic"/>
                  <a:cs typeface="Century Gothic"/>
                  <a:sym typeface="Century Gothic"/>
                </a:rPr>
                <a:t>MTCO</a:t>
              </a:r>
              <a:r>
                <a:rPr baseline="-25000" lang="en-US" sz="2000">
                  <a:solidFill>
                    <a:srgbClr val="595959"/>
                  </a:solidFill>
                  <a:latin typeface="Century Gothic"/>
                  <a:ea typeface="Century Gothic"/>
                  <a:cs typeface="Century Gothic"/>
                  <a:sym typeface="Century Gothic"/>
                </a:rPr>
                <a:t>2</a:t>
              </a:r>
              <a:r>
                <a:rPr lang="en-US" sz="2000">
                  <a:solidFill>
                    <a:srgbClr val="595959"/>
                  </a:solidFill>
                  <a:latin typeface="Century Gothic"/>
                  <a:ea typeface="Century Gothic"/>
                  <a:cs typeface="Century Gothic"/>
                  <a:sym typeface="Century Gothic"/>
                </a:rPr>
                <a:t>e</a:t>
              </a:r>
              <a:endParaRPr sz="1400"/>
            </a:p>
          </xdr:txBody>
        </xdr:sp>
        <xdr:sp>
          <xdr:nvSpPr>
            <xdr:cNvPr id="22" name="Shape 22"/>
            <xdr:cNvSpPr txBox="1"/>
          </xdr:nvSpPr>
          <xdr:spPr>
            <a:xfrm>
              <a:off x="37068" y="514048"/>
              <a:ext cx="2134452" cy="787041"/>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400"/>
                <a:t> </a:t>
              </a:r>
              <a:endParaRPr b="1" i="0" sz="2400">
                <a:solidFill>
                  <a:srgbClr val="262626"/>
                </a:solidFill>
                <a:latin typeface="Century Gothic"/>
                <a:ea typeface="Century Gothic"/>
                <a:cs typeface="Century Gothic"/>
                <a:sym typeface="Century Gothic"/>
              </a:endParaRPr>
            </a:p>
          </xdr:txBody>
        </xdr:sp>
        <xdr:sp>
          <xdr:nvSpPr>
            <xdr:cNvPr id="23" name="Shape 23"/>
            <xdr:cNvSpPr txBox="1"/>
          </xdr:nvSpPr>
          <xdr:spPr>
            <a:xfrm>
              <a:off x="0" y="0"/>
              <a:ext cx="2208589" cy="621091"/>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600">
                  <a:solidFill>
                    <a:srgbClr val="595959"/>
                  </a:solidFill>
                  <a:latin typeface="Century Gothic"/>
                  <a:ea typeface="Century Gothic"/>
                  <a:cs typeface="Century Gothic"/>
                  <a:sym typeface="Century Gothic"/>
                </a:rPr>
                <a:t>Purchased</a:t>
              </a:r>
              <a:br>
                <a:rPr b="1" lang="en-US" sz="1600">
                  <a:solidFill>
                    <a:srgbClr val="595959"/>
                  </a:solidFill>
                  <a:latin typeface="Century Gothic"/>
                  <a:ea typeface="Century Gothic"/>
                  <a:cs typeface="Century Gothic"/>
                  <a:sym typeface="Century Gothic"/>
                </a:rPr>
              </a:br>
              <a:r>
                <a:rPr b="1" lang="en-US" sz="1600">
                  <a:solidFill>
                    <a:srgbClr val="595959"/>
                  </a:solidFill>
                  <a:latin typeface="Century Gothic"/>
                  <a:ea typeface="Century Gothic"/>
                  <a:cs typeface="Century Gothic"/>
                  <a:sym typeface="Century Gothic"/>
                </a:rPr>
                <a:t>goods and services</a:t>
              </a:r>
              <a:endParaRPr sz="1400"/>
            </a:p>
          </xdr:txBody>
        </xdr:sp>
      </xdr:grpSp>
    </xdr:grpSp>
    <xdr:clientData fLocksWithSheet="0"/>
  </xdr:oneCellAnchor>
  <xdr:oneCellAnchor>
    <xdr:from>
      <xdr:col>18</xdr:col>
      <xdr:colOff>200025</xdr:colOff>
      <xdr:row>27</xdr:row>
      <xdr:rowOff>133350</xdr:rowOff>
    </xdr:from>
    <xdr:ext cx="1704975" cy="1066800"/>
    <xdr:grpSp>
      <xdr:nvGrpSpPr>
        <xdr:cNvPr id="2" name="Shape 2"/>
        <xdr:cNvGrpSpPr/>
      </xdr:nvGrpSpPr>
      <xdr:grpSpPr>
        <a:xfrm>
          <a:off x="4493513" y="3246600"/>
          <a:ext cx="1704975" cy="1066800"/>
          <a:chOff x="4493513" y="3246600"/>
          <a:chExt cx="1704975" cy="1066800"/>
        </a:xfrm>
      </xdr:grpSpPr>
      <xdr:grpSp>
        <xdr:nvGrpSpPr>
          <xdr:cNvPr id="24" name="Shape 24"/>
          <xdr:cNvGrpSpPr/>
        </xdr:nvGrpSpPr>
        <xdr:grpSpPr>
          <a:xfrm>
            <a:off x="4493513" y="3246600"/>
            <a:ext cx="1704975" cy="1066800"/>
            <a:chOff x="0" y="0"/>
            <a:chExt cx="1601411" cy="1081093"/>
          </a:xfrm>
        </xdr:grpSpPr>
        <xdr:sp>
          <xdr:nvSpPr>
            <xdr:cNvPr id="4" name="Shape 4"/>
            <xdr:cNvSpPr/>
          </xdr:nvSpPr>
          <xdr:spPr>
            <a:xfrm>
              <a:off x="0" y="0"/>
              <a:ext cx="1601400" cy="10810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25" name="Shape 25"/>
            <xdr:cNvSpPr txBox="1"/>
          </xdr:nvSpPr>
          <xdr:spPr>
            <a:xfrm>
              <a:off x="119125" y="694374"/>
              <a:ext cx="1363160" cy="386719"/>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800">
                  <a:solidFill>
                    <a:srgbClr val="595959"/>
                  </a:solidFill>
                  <a:latin typeface="Century Gothic"/>
                  <a:ea typeface="Century Gothic"/>
                  <a:cs typeface="Century Gothic"/>
                  <a:sym typeface="Century Gothic"/>
                </a:rPr>
                <a:t>MTCO</a:t>
              </a:r>
              <a:r>
                <a:rPr baseline="-25000" lang="en-US" sz="1800">
                  <a:solidFill>
                    <a:srgbClr val="595959"/>
                  </a:solidFill>
                  <a:latin typeface="Century Gothic"/>
                  <a:ea typeface="Century Gothic"/>
                  <a:cs typeface="Century Gothic"/>
                  <a:sym typeface="Century Gothic"/>
                </a:rPr>
                <a:t>2</a:t>
              </a:r>
              <a:r>
                <a:rPr lang="en-US" sz="1800">
                  <a:solidFill>
                    <a:srgbClr val="595959"/>
                  </a:solidFill>
                  <a:latin typeface="Century Gothic"/>
                  <a:ea typeface="Century Gothic"/>
                  <a:cs typeface="Century Gothic"/>
                  <a:sym typeface="Century Gothic"/>
                </a:rPr>
                <a:t>e</a:t>
              </a:r>
              <a:endParaRPr sz="1400"/>
            </a:p>
          </xdr:txBody>
        </xdr:sp>
        <xdr:sp>
          <xdr:nvSpPr>
            <xdr:cNvPr id="26" name="Shape 26"/>
            <xdr:cNvSpPr txBox="1"/>
          </xdr:nvSpPr>
          <xdr:spPr>
            <a:xfrm>
              <a:off x="58649" y="321580"/>
              <a:ext cx="1484113" cy="507483"/>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400"/>
                <a:t> </a:t>
              </a:r>
              <a:endParaRPr b="1" i="0" sz="1800">
                <a:solidFill>
                  <a:srgbClr val="262626"/>
                </a:solidFill>
                <a:latin typeface="Century Gothic"/>
                <a:ea typeface="Century Gothic"/>
                <a:cs typeface="Century Gothic"/>
                <a:sym typeface="Century Gothic"/>
              </a:endParaRPr>
            </a:p>
          </xdr:txBody>
        </xdr:sp>
        <xdr:sp>
          <xdr:nvSpPr>
            <xdr:cNvPr id="27" name="Shape 27"/>
            <xdr:cNvSpPr txBox="1"/>
          </xdr:nvSpPr>
          <xdr:spPr>
            <a:xfrm>
              <a:off x="0" y="0"/>
              <a:ext cx="1601411" cy="361648"/>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600">
                  <a:solidFill>
                    <a:srgbClr val="595959"/>
                  </a:solidFill>
                  <a:latin typeface="Century Gothic"/>
                  <a:ea typeface="Century Gothic"/>
                  <a:cs typeface="Century Gothic"/>
                  <a:sym typeface="Century Gothic"/>
                </a:rPr>
                <a:t>Capital goods</a:t>
              </a:r>
              <a:endParaRPr sz="1400"/>
            </a:p>
          </xdr:txBody>
        </xdr:sp>
      </xdr:grp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1343025</xdr:colOff>
      <xdr:row>5</xdr:row>
      <xdr:rowOff>57150</xdr:rowOff>
    </xdr:from>
    <xdr:ext cx="5905500" cy="5372100"/>
    <xdr:graphicFrame>
      <xdr:nvGraphicFramePr>
        <xdr:cNvPr id="8" name="Chart 8"/>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12</xdr:col>
      <xdr:colOff>990600</xdr:colOff>
      <xdr:row>24</xdr:row>
      <xdr:rowOff>238125</xdr:rowOff>
    </xdr:from>
    <xdr:ext cx="3409950" cy="3038475"/>
    <xdr:graphicFrame>
      <xdr:nvGraphicFramePr>
        <xdr:cNvPr id="9" name="Chart 9"/>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6</xdr:col>
      <xdr:colOff>542925</xdr:colOff>
      <xdr:row>39</xdr:row>
      <xdr:rowOff>409575</xdr:rowOff>
    </xdr:from>
    <xdr:ext cx="4895850" cy="914400"/>
    <xdr:graphicFrame>
      <xdr:nvGraphicFramePr>
        <xdr:cNvPr id="10" name="Chart 10"/>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6</xdr:col>
      <xdr:colOff>1257300</xdr:colOff>
      <xdr:row>42</xdr:row>
      <xdr:rowOff>66675</xdr:rowOff>
    </xdr:from>
    <xdr:ext cx="3381375" cy="904875"/>
    <xdr:graphicFrame>
      <xdr:nvGraphicFramePr>
        <xdr:cNvPr id="11" name="Chart 11"/>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6</xdr:col>
      <xdr:colOff>381000</xdr:colOff>
      <xdr:row>44</xdr:row>
      <xdr:rowOff>276225</xdr:rowOff>
    </xdr:from>
    <xdr:ext cx="7953375" cy="1352550"/>
    <xdr:graphicFrame>
      <xdr:nvGraphicFramePr>
        <xdr:cNvPr id="12" name="Chart 12"/>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11</xdr:col>
      <xdr:colOff>1343025</xdr:colOff>
      <xdr:row>5</xdr:row>
      <xdr:rowOff>57150</xdr:rowOff>
    </xdr:from>
    <xdr:ext cx="5905500" cy="5372100"/>
    <xdr:grpSp>
      <xdr:nvGrpSpPr>
        <xdr:cNvPr id="2" name="Shape 2"/>
        <xdr:cNvGrpSpPr/>
      </xdr:nvGrpSpPr>
      <xdr:grpSpPr>
        <a:xfrm>
          <a:off x="2393250" y="1093950"/>
          <a:ext cx="5905500" cy="5372100"/>
          <a:chOff x="2393250" y="1093950"/>
          <a:chExt cx="5905500" cy="5372100"/>
        </a:xfrm>
      </xdr:grpSpPr>
      <xdr:grpSp>
        <xdr:nvGrpSpPr>
          <xdr:cNvPr id="28" name="Shape 28"/>
          <xdr:cNvGrpSpPr/>
        </xdr:nvGrpSpPr>
        <xdr:grpSpPr>
          <a:xfrm>
            <a:off x="2393250" y="1093950"/>
            <a:ext cx="5905500" cy="5372100"/>
            <a:chOff x="17504350" y="1503491"/>
            <a:chExt cx="5477511" cy="5469033"/>
          </a:xfrm>
        </xdr:grpSpPr>
        <xdr:sp>
          <xdr:nvSpPr>
            <xdr:cNvPr id="4" name="Shape 4"/>
            <xdr:cNvSpPr/>
          </xdr:nvSpPr>
          <xdr:spPr>
            <a:xfrm>
              <a:off x="17504350" y="1503491"/>
              <a:ext cx="5477500" cy="54690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9" name="Shape 29"/>
            <xdr:cNvGrpSpPr/>
          </xdr:nvGrpSpPr>
          <xdr:grpSpPr>
            <a:xfrm>
              <a:off x="17504350" y="1503491"/>
              <a:ext cx="5477511" cy="5469033"/>
              <a:chOff x="17504350" y="1503491"/>
              <a:chExt cx="5477511" cy="5469033"/>
            </a:xfrm>
          </xdr:grpSpPr>
          <xdr:sp>
            <xdr:nvSpPr>
              <xdr:cNvPr id="30" name="Shape 30"/>
              <xdr:cNvSpPr/>
            </xdr:nvSpPr>
            <xdr:spPr>
              <a:xfrm>
                <a:off x="17645106" y="1640803"/>
                <a:ext cx="3000000" cy="3000000"/>
              </a:xfrm>
              <a:prstGeom prst="rect">
                <a:avLst/>
              </a:prstGeom>
              <a:solidFill>
                <a:srgbClr val="FFFFF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31" name="Shape 31"/>
              <xdr:cNvSpPr/>
            </xdr:nvSpPr>
            <xdr:spPr>
              <a:xfrm>
                <a:off x="19248494" y="3232496"/>
                <a:ext cx="2007156" cy="2010751"/>
              </a:xfrm>
              <a:prstGeom prst="ellipse">
                <a:avLst/>
              </a:prstGeom>
              <a:solidFill>
                <a:schemeClr val="lt1"/>
              </a:solidFill>
              <a:ln>
                <a:noFill/>
              </a:ln>
            </xdr:spPr>
            <xdr:txBody>
              <a:bodyPr anchorCtr="0" anchor="ctr" bIns="45700" lIns="91425" spcFirstLastPara="1" rIns="91425" wrap="square" tIns="45700">
                <a:noAutofit/>
              </a:bodyPr>
              <a:lstStyle/>
              <a:p>
                <a:pPr indent="-177800" lvl="0" marL="266700" rtl="0" algn="l">
                  <a:spcBef>
                    <a:spcPts val="0"/>
                  </a:spcBef>
                  <a:spcAft>
                    <a:spcPts val="0"/>
                  </a:spcAft>
                  <a:buClr>
                    <a:schemeClr val="accent3"/>
                  </a:buClr>
                  <a:buSzPts val="1400"/>
                  <a:buFont typeface="Noto Sans Symbols"/>
                  <a:buNone/>
                </a:pPr>
                <a:r>
                  <a:t/>
                </a:r>
                <a:endParaRPr sz="1400">
                  <a:solidFill>
                    <a:srgbClr val="1A3E81"/>
                  </a:solidFill>
                  <a:latin typeface="Arial"/>
                  <a:ea typeface="Arial"/>
                  <a:cs typeface="Arial"/>
                  <a:sym typeface="Arial"/>
                </a:endParaRPr>
              </a:p>
            </xdr:txBody>
          </xdr:sp>
          <xdr:sp>
            <xdr:nvSpPr>
              <xdr:cNvPr id="32" name="Shape 32"/>
              <xdr:cNvSpPr/>
            </xdr:nvSpPr>
            <xdr:spPr>
              <a:xfrm>
                <a:off x="17504350" y="1503491"/>
                <a:ext cx="5477511" cy="5469033"/>
              </a:xfrm>
              <a:prstGeom prst="donut">
                <a:avLst>
                  <a:gd fmla="val 7433" name="adj"/>
                </a:avLst>
              </a:prstGeom>
              <a:solidFill>
                <a:schemeClr val="lt1"/>
              </a:solidFill>
              <a:ln>
                <a:noFill/>
              </a:ln>
            </xdr:spPr>
            <xdr:txBody>
              <a:bodyPr anchorCtr="0" anchor="ctr" bIns="45700" lIns="91425" spcFirstLastPara="1" rIns="91425" wrap="square" tIns="45700">
                <a:noAutofit/>
              </a:bodyPr>
              <a:lstStyle/>
              <a:p>
                <a:pPr indent="-177800" lvl="0" marL="266700" rtl="0" algn="l">
                  <a:spcBef>
                    <a:spcPts val="0"/>
                  </a:spcBef>
                  <a:spcAft>
                    <a:spcPts val="0"/>
                  </a:spcAft>
                  <a:buClr>
                    <a:schemeClr val="accent3"/>
                  </a:buClr>
                  <a:buSzPts val="1400"/>
                  <a:buFont typeface="Noto Sans Symbols"/>
                  <a:buNone/>
                </a:pPr>
                <a:r>
                  <a:t/>
                </a:r>
                <a:endParaRPr sz="1400">
                  <a:solidFill>
                    <a:srgbClr val="1A3E81"/>
                  </a:solidFill>
                  <a:latin typeface="Arial"/>
                  <a:ea typeface="Arial"/>
                  <a:cs typeface="Arial"/>
                  <a:sym typeface="Arial"/>
                </a:endParaRPr>
              </a:p>
            </xdr:txBody>
          </xdr:sp>
        </xdr:grpSp>
      </xdr:grpSp>
    </xdr:grpSp>
    <xdr:clientData fLocksWithSheet="0"/>
  </xdr:oneCellAnchor>
  <xdr:oneCellAnchor>
    <xdr:from>
      <xdr:col>6</xdr:col>
      <xdr:colOff>361950</xdr:colOff>
      <xdr:row>5</xdr:row>
      <xdr:rowOff>476250</xdr:rowOff>
    </xdr:from>
    <xdr:ext cx="9201150" cy="8486775"/>
    <xdr:grpSp>
      <xdr:nvGrpSpPr>
        <xdr:cNvPr id="2" name="Shape 2"/>
        <xdr:cNvGrpSpPr/>
      </xdr:nvGrpSpPr>
      <xdr:grpSpPr>
        <a:xfrm>
          <a:off x="745425" y="0"/>
          <a:ext cx="9201150" cy="7560000"/>
          <a:chOff x="745425" y="0"/>
          <a:chExt cx="9201150" cy="7560000"/>
        </a:xfrm>
      </xdr:grpSpPr>
      <xdr:grpSp>
        <xdr:nvGrpSpPr>
          <xdr:cNvPr id="33" name="Shape 33"/>
          <xdr:cNvGrpSpPr/>
        </xdr:nvGrpSpPr>
        <xdr:grpSpPr>
          <a:xfrm>
            <a:off x="745425" y="0"/>
            <a:ext cx="9201150" cy="7560000"/>
            <a:chOff x="8667260" y="1926886"/>
            <a:chExt cx="8690604" cy="8686800"/>
          </a:xfrm>
        </xdr:grpSpPr>
        <xdr:sp>
          <xdr:nvSpPr>
            <xdr:cNvPr id="4" name="Shape 4"/>
            <xdr:cNvSpPr/>
          </xdr:nvSpPr>
          <xdr:spPr>
            <a:xfrm>
              <a:off x="8667260" y="1926886"/>
              <a:ext cx="8690600" cy="8686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34" name="Shape 34"/>
            <xdr:cNvGrpSpPr/>
          </xdr:nvGrpSpPr>
          <xdr:grpSpPr>
            <a:xfrm>
              <a:off x="8667260" y="1926886"/>
              <a:ext cx="8690604" cy="8686800"/>
              <a:chOff x="8667260" y="1926886"/>
              <a:chExt cx="8690604" cy="8686800"/>
            </a:xfrm>
          </xdr:grpSpPr>
          <xdr:sp>
            <xdr:nvSpPr>
              <xdr:cNvPr id="35" name="Shape 35"/>
              <xdr:cNvSpPr/>
            </xdr:nvSpPr>
            <xdr:spPr>
              <a:xfrm>
                <a:off x="9014968" y="2342440"/>
                <a:ext cx="3000000" cy="3000000"/>
              </a:xfrm>
              <a:prstGeom prst="rect">
                <a:avLst/>
              </a:prstGeom>
              <a:solidFill>
                <a:srgbClr val="FFFFF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36" name="Shape 36"/>
              <xdr:cNvGrpSpPr/>
            </xdr:nvGrpSpPr>
            <xdr:grpSpPr>
              <a:xfrm>
                <a:off x="8667260" y="1926886"/>
                <a:ext cx="8690604" cy="8686800"/>
                <a:chOff x="8667260" y="1926886"/>
                <a:chExt cx="8690604" cy="8686800"/>
              </a:xfrm>
            </xdr:grpSpPr>
            <xdr:sp>
              <xdr:nvSpPr>
                <xdr:cNvPr id="37" name="Shape 37"/>
                <xdr:cNvSpPr/>
              </xdr:nvSpPr>
              <xdr:spPr>
                <a:xfrm>
                  <a:off x="8899623" y="2164350"/>
                  <a:ext cx="3000000" cy="3000000"/>
                </a:xfrm>
                <a:prstGeom prst="rect">
                  <a:avLst/>
                </a:prstGeom>
                <a:solidFill>
                  <a:srgbClr val="FFFFF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38" name="Shape 38"/>
                <xdr:cNvSpPr/>
              </xdr:nvSpPr>
              <xdr:spPr>
                <a:xfrm>
                  <a:off x="8667260" y="1926886"/>
                  <a:ext cx="8690604" cy="8686800"/>
                </a:xfrm>
                <a:prstGeom prst="donut">
                  <a:avLst>
                    <a:gd fmla="val 6270" name="adj"/>
                  </a:avLst>
                </a:prstGeom>
                <a:solidFill>
                  <a:schemeClr val="lt1"/>
                </a:solidFill>
                <a:ln>
                  <a:noFill/>
                </a:ln>
              </xdr:spPr>
              <xdr:txBody>
                <a:bodyPr anchorCtr="0" anchor="ctr" bIns="45700" lIns="91425" spcFirstLastPara="1" rIns="91425" wrap="square" tIns="45700">
                  <a:noAutofit/>
                </a:bodyPr>
                <a:lstStyle/>
                <a:p>
                  <a:pPr indent="-177800" lvl="0" marL="266700" rtl="0" algn="l">
                    <a:spcBef>
                      <a:spcPts val="0"/>
                    </a:spcBef>
                    <a:spcAft>
                      <a:spcPts val="0"/>
                    </a:spcAft>
                    <a:buClr>
                      <a:schemeClr val="accent3"/>
                    </a:buClr>
                    <a:buSzPts val="1400"/>
                    <a:buFont typeface="Noto Sans Symbols"/>
                    <a:buNone/>
                  </a:pPr>
                  <a:r>
                    <a:t/>
                  </a:r>
                  <a:endParaRPr sz="1400">
                    <a:solidFill>
                      <a:srgbClr val="1A3E81"/>
                    </a:solidFill>
                    <a:latin typeface="Arial"/>
                    <a:ea typeface="Arial"/>
                    <a:cs typeface="Arial"/>
                    <a:sym typeface="Arial"/>
                  </a:endParaRPr>
                </a:p>
              </xdr:txBody>
            </xdr:sp>
          </xdr:grpSp>
        </xdr:grpSp>
        <xdr:sp>
          <xdr:nvSpPr>
            <xdr:cNvPr id="39" name="Shape 39"/>
            <xdr:cNvSpPr/>
          </xdr:nvSpPr>
          <xdr:spPr>
            <a:xfrm>
              <a:off x="11504886" y="4739012"/>
              <a:ext cx="3003480" cy="3007739"/>
            </a:xfrm>
            <a:prstGeom prst="ellipse">
              <a:avLst/>
            </a:prstGeom>
            <a:solidFill>
              <a:srgbClr val="FFFFFF"/>
            </a:solidFill>
            <a:ln>
              <a:noFill/>
            </a:ln>
          </xdr:spPr>
          <xdr:txBody>
            <a:bodyPr anchorCtr="0" anchor="ctr" bIns="45700" lIns="91425" spcFirstLastPara="1" rIns="91425" wrap="square" tIns="45700">
              <a:noAutofit/>
            </a:bodyPr>
            <a:lstStyle/>
            <a:p>
              <a:pPr indent="-177800" lvl="0" marL="266700" rtl="0" algn="l">
                <a:spcBef>
                  <a:spcPts val="0"/>
                </a:spcBef>
                <a:spcAft>
                  <a:spcPts val="0"/>
                </a:spcAft>
                <a:buClr>
                  <a:schemeClr val="accent3"/>
                </a:buClr>
                <a:buSzPts val="1400"/>
                <a:buFont typeface="Noto Sans Symbols"/>
                <a:buNone/>
              </a:pPr>
              <a:r>
                <a:t/>
              </a:r>
              <a:endParaRPr sz="1400">
                <a:solidFill>
                  <a:srgbClr val="1A3E81"/>
                </a:solidFill>
                <a:latin typeface="Arial"/>
                <a:ea typeface="Arial"/>
                <a:cs typeface="Arial"/>
                <a:sym typeface="Arial"/>
              </a:endParaRPr>
            </a:p>
          </xdr:txBody>
        </xdr:sp>
      </xdr:grp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ref="D14:N49" displayName="Table_1" name="Table_1" id="1">
  <tableColumns count="11">
    <tableColumn name="Approach" id="1"/>
    <tableColumn name="Group" id="2"/>
    <tableColumn name="Category" id="3"/>
    <tableColumn name="Sub-Category" id="4"/>
    <tableColumn name="Country" id="5"/>
    <tableColumn name="Supplier EF name" id="6"/>
    <tableColumn name="Value Carbon Impact (KgCO2e/unit)" id="7"/>
    <tableColumn name="Emissions unit" id="8"/>
    <tableColumn name="Unit" id="9"/>
    <tableColumn name="Ref. EF unit" id="10"/>
    <tableColumn name="Comment (optional)" id="11"/>
  </tableColumns>
  <tableStyleInfo name="Supplier Emission-style" showColumnStripes="0" showFirstColumn="1" showLastColumn="1" showRowStripes="1"/>
</table>
</file>

<file path=xl/tables/table2.xml><?xml version="1.0" encoding="utf-8"?>
<table xmlns="http://schemas.openxmlformats.org/spreadsheetml/2006/main" ref="D54:N79" displayName="Table_2" name="Table_2" id="2">
  <tableColumns count="11">
    <tableColumn name="Approach" id="1"/>
    <tableColumn name="Group" id="2"/>
    <tableColumn name="Category" id="3"/>
    <tableColumn name="Sub-Category" id="4"/>
    <tableColumn name="Country" id="5"/>
    <tableColumn name="Supplier EF name" id="6"/>
    <tableColumn name="Value Carbon Impact (KgCO2e/unit)" id="7"/>
    <tableColumn name="Emissions unit" id="8"/>
    <tableColumn name="Unit" id="9"/>
    <tableColumn name="Ref. EF unit" id="10"/>
    <tableColumn name="Comment (part-number level)" id="11"/>
  </tableColumns>
  <tableStyleInfo name="Supplier Emission-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A3E81"/>
      </a:accent1>
      <a:accent2>
        <a:srgbClr val="82ACFB"/>
      </a:accent2>
      <a:accent3>
        <a:srgbClr val="FD6408"/>
      </a:accent3>
      <a:accent4>
        <a:srgbClr val="FEC972"/>
      </a:accent4>
      <a:accent5>
        <a:srgbClr val="177122"/>
      </a:accent5>
      <a:accent6>
        <a:srgbClr val="99D865"/>
      </a:accent6>
      <a:hlink>
        <a:srgbClr val="00B0F0"/>
      </a:hlink>
      <a:folHlink>
        <a:srgbClr val="00B0F0"/>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questions@iaeg.com"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4" Type="http://schemas.openxmlformats.org/officeDocument/2006/relationships/table" Target="../tables/table1.xml"/><Relationship Id="rId5"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DAA97"/>
    <outlinePr summaryBelow="0" summaryRight="0"/>
    <pageSetUpPr/>
  </sheetPr>
  <sheetViews>
    <sheetView workbookViewId="0"/>
  </sheetViews>
  <sheetFormatPr customHeight="1" defaultColWidth="10.1" defaultRowHeight="15.0" outlineLevelRow="1"/>
  <cols>
    <col customWidth="1" min="1" max="1" width="8.4"/>
    <col customWidth="1" min="2" max="2" width="30.7"/>
    <col customWidth="1" min="3" max="5" width="17.5"/>
    <col customWidth="1" min="6" max="6" width="24.8"/>
    <col customWidth="1" min="7" max="26" width="17.5"/>
  </cols>
  <sheetData>
    <row r="1" ht="15.75" customHeight="1">
      <c r="A1" s="1"/>
      <c r="B1" s="2"/>
      <c r="C1" s="2"/>
      <c r="D1" s="2"/>
      <c r="E1" s="2"/>
      <c r="F1" s="2"/>
      <c r="G1" s="2"/>
      <c r="H1" s="2"/>
      <c r="I1" s="2"/>
      <c r="J1" s="2"/>
      <c r="K1" s="2"/>
      <c r="L1" s="2"/>
      <c r="M1" s="2"/>
      <c r="N1" s="2"/>
      <c r="O1" s="2"/>
      <c r="P1" s="2"/>
      <c r="Q1" s="2"/>
      <c r="R1" s="2"/>
      <c r="S1" s="2"/>
      <c r="T1" s="2"/>
      <c r="U1" s="2"/>
      <c r="V1" s="2"/>
      <c r="W1" s="2"/>
      <c r="X1" s="2"/>
      <c r="Y1" s="2"/>
      <c r="Z1" s="2"/>
    </row>
    <row r="2" ht="36.0" customHeight="1">
      <c r="A2" s="3"/>
      <c r="B2" s="4" t="s">
        <v>0</v>
      </c>
      <c r="C2" s="5"/>
      <c r="D2" s="5"/>
      <c r="E2" s="5"/>
      <c r="F2" s="5"/>
      <c r="G2" s="5"/>
      <c r="H2" s="5"/>
      <c r="I2" s="5"/>
      <c r="J2" s="5"/>
      <c r="K2" s="5"/>
      <c r="L2" s="5"/>
      <c r="M2" s="5"/>
      <c r="N2" s="5"/>
      <c r="O2" s="5"/>
      <c r="P2" s="5"/>
      <c r="Q2" s="5"/>
      <c r="R2" s="5"/>
      <c r="S2" s="5"/>
      <c r="T2" s="5"/>
      <c r="U2" s="5"/>
      <c r="V2" s="5"/>
      <c r="W2" s="5"/>
      <c r="X2" s="5"/>
      <c r="Y2" s="5"/>
      <c r="Z2" s="5"/>
    </row>
    <row r="3" ht="15.75" customHeight="1">
      <c r="A3" s="6"/>
      <c r="B3" s="6"/>
      <c r="C3" s="6"/>
      <c r="D3" s="6"/>
      <c r="E3" s="6"/>
      <c r="F3" s="6"/>
      <c r="G3" s="6"/>
      <c r="H3" s="6"/>
      <c r="I3" s="6"/>
      <c r="J3" s="6"/>
      <c r="K3" s="6"/>
      <c r="L3" s="6"/>
      <c r="M3" s="6"/>
      <c r="N3" s="6"/>
      <c r="O3" s="6"/>
      <c r="P3" s="6"/>
      <c r="Q3" s="6"/>
      <c r="R3" s="6"/>
      <c r="S3" s="6"/>
      <c r="T3" s="6"/>
      <c r="U3" s="6"/>
      <c r="V3" s="6"/>
      <c r="W3" s="6"/>
      <c r="X3" s="6"/>
      <c r="Y3" s="6"/>
      <c r="Z3" s="6"/>
    </row>
    <row r="4" ht="15.75" customHeight="1">
      <c r="A4" s="6"/>
      <c r="B4" s="6"/>
      <c r="C4" s="6"/>
      <c r="D4" s="6"/>
      <c r="E4" s="6"/>
      <c r="F4" s="6"/>
      <c r="G4" s="6"/>
      <c r="H4" s="6"/>
      <c r="I4" s="6"/>
      <c r="J4" s="6"/>
      <c r="K4" s="6"/>
      <c r="L4" s="6"/>
      <c r="M4" s="6"/>
      <c r="N4" s="6"/>
      <c r="O4" s="6"/>
      <c r="P4" s="6"/>
      <c r="Q4" s="6"/>
      <c r="R4" s="6"/>
      <c r="S4" s="6"/>
      <c r="T4" s="6"/>
      <c r="U4" s="6"/>
      <c r="V4" s="6"/>
      <c r="W4" s="6"/>
      <c r="X4" s="6"/>
      <c r="Y4" s="6"/>
      <c r="Z4" s="6"/>
    </row>
    <row r="5" ht="15.75" customHeight="1">
      <c r="A5" s="6"/>
      <c r="B5" s="6"/>
      <c r="C5" s="6"/>
      <c r="D5" s="6"/>
      <c r="E5" s="6"/>
      <c r="F5" s="6"/>
      <c r="G5" s="6"/>
      <c r="H5" s="6"/>
      <c r="I5" s="6"/>
      <c r="J5" s="6"/>
      <c r="K5" s="6"/>
      <c r="L5" s="6"/>
      <c r="M5" s="6"/>
      <c r="N5" s="6"/>
      <c r="O5" s="6"/>
      <c r="P5" s="6"/>
      <c r="Q5" s="6"/>
      <c r="R5" s="6"/>
      <c r="S5" s="6"/>
      <c r="T5" s="6"/>
      <c r="U5" s="6"/>
      <c r="V5" s="6"/>
      <c r="W5" s="6"/>
      <c r="X5" s="6"/>
      <c r="Y5" s="6"/>
      <c r="Z5" s="6"/>
    </row>
    <row r="6" ht="15.75" customHeight="1">
      <c r="A6" s="6"/>
      <c r="B6" s="6"/>
      <c r="D6" s="6"/>
      <c r="E6" s="6"/>
      <c r="F6" s="6"/>
      <c r="G6" s="6"/>
      <c r="H6" s="6"/>
      <c r="I6" s="6"/>
      <c r="J6" s="6"/>
      <c r="K6" s="6"/>
      <c r="L6" s="6"/>
      <c r="M6" s="6"/>
      <c r="N6" s="6"/>
      <c r="O6" s="6"/>
      <c r="P6" s="6"/>
      <c r="Q6" s="6"/>
      <c r="R6" s="6"/>
      <c r="S6" s="6"/>
      <c r="T6" s="6"/>
      <c r="U6" s="6"/>
      <c r="V6" s="6"/>
      <c r="W6" s="6"/>
      <c r="X6" s="6"/>
      <c r="Y6" s="6"/>
      <c r="Z6" s="6"/>
    </row>
    <row r="7" ht="15.75" customHeight="1">
      <c r="A7" s="6"/>
      <c r="B7" s="6"/>
      <c r="C7" s="6"/>
      <c r="D7" s="6"/>
      <c r="E7" s="7"/>
      <c r="F7" s="6"/>
      <c r="G7" s="6"/>
      <c r="H7" s="6"/>
      <c r="I7" s="6"/>
      <c r="J7" s="6"/>
      <c r="K7" s="6"/>
      <c r="L7" s="6"/>
      <c r="M7" s="6"/>
      <c r="N7" s="6"/>
      <c r="O7" s="6"/>
      <c r="P7" s="6"/>
      <c r="Q7" s="6"/>
      <c r="R7" s="6"/>
      <c r="S7" s="6"/>
      <c r="T7" s="6"/>
      <c r="U7" s="6"/>
      <c r="V7" s="6"/>
      <c r="W7" s="6"/>
      <c r="X7" s="6"/>
      <c r="Y7" s="6"/>
      <c r="Z7" s="6"/>
    </row>
    <row r="8" ht="25.5" customHeight="1">
      <c r="A8" s="8" t="s">
        <v>1</v>
      </c>
      <c r="B8" s="9" t="s">
        <v>2</v>
      </c>
      <c r="C8" s="10"/>
      <c r="D8" s="10"/>
      <c r="E8" s="10"/>
      <c r="F8" s="10"/>
      <c r="G8" s="10"/>
      <c r="H8" s="10"/>
      <c r="I8" s="11"/>
      <c r="J8" s="12"/>
      <c r="K8" s="12"/>
      <c r="L8" s="12"/>
      <c r="M8" s="12"/>
      <c r="N8" s="12"/>
      <c r="O8" s="12"/>
      <c r="P8" s="12"/>
      <c r="Q8" s="12"/>
      <c r="R8" s="12"/>
      <c r="S8" s="12"/>
      <c r="T8" s="12"/>
      <c r="U8" s="12"/>
      <c r="V8" s="12"/>
      <c r="W8" s="12"/>
      <c r="X8" s="12"/>
      <c r="Y8" s="12"/>
      <c r="Z8" s="12"/>
    </row>
    <row r="9" ht="63.75" customHeight="1">
      <c r="A9" s="13"/>
      <c r="B9" s="14"/>
      <c r="C9" s="15"/>
      <c r="D9" s="15"/>
      <c r="E9" s="15"/>
      <c r="F9" s="15"/>
      <c r="G9" s="15"/>
      <c r="H9" s="15"/>
      <c r="I9" s="16"/>
      <c r="J9" s="7"/>
      <c r="K9" s="7"/>
      <c r="L9" s="7"/>
      <c r="M9" s="7"/>
      <c r="N9" s="7"/>
      <c r="O9" s="7"/>
      <c r="P9" s="7"/>
      <c r="Q9" s="7"/>
      <c r="R9" s="7"/>
      <c r="S9" s="7"/>
      <c r="T9" s="7"/>
      <c r="U9" s="7"/>
      <c r="V9" s="7"/>
      <c r="W9" s="7"/>
      <c r="X9" s="7"/>
      <c r="Y9" s="7"/>
      <c r="Z9" s="7"/>
    </row>
    <row r="10" ht="25.5" customHeight="1">
      <c r="A10" s="17" t="s">
        <v>3</v>
      </c>
      <c r="B10" s="18" t="s">
        <v>4</v>
      </c>
      <c r="C10" s="6"/>
      <c r="D10" s="6"/>
      <c r="E10" s="6"/>
      <c r="F10" s="6"/>
      <c r="G10" s="6"/>
      <c r="H10" s="6"/>
      <c r="I10" s="6"/>
      <c r="J10" s="6"/>
      <c r="K10" s="6"/>
      <c r="L10" s="6"/>
      <c r="M10" s="6"/>
      <c r="N10" s="6"/>
      <c r="O10" s="6"/>
      <c r="P10" s="6"/>
      <c r="Q10" s="6"/>
      <c r="R10" s="6"/>
      <c r="S10" s="6"/>
      <c r="T10" s="6"/>
      <c r="U10" s="6"/>
      <c r="V10" s="6"/>
      <c r="W10" s="6"/>
      <c r="X10" s="6"/>
      <c r="Y10" s="6"/>
      <c r="Z10" s="6"/>
    </row>
    <row r="11" ht="25.5" customHeight="1">
      <c r="A11" s="19" t="s">
        <v>5</v>
      </c>
      <c r="B11" s="20">
        <v>3.0</v>
      </c>
      <c r="C11" s="12"/>
      <c r="D11" s="12"/>
      <c r="E11" s="12"/>
      <c r="F11" s="12"/>
      <c r="G11" s="12"/>
      <c r="H11" s="12"/>
      <c r="I11" s="12"/>
      <c r="J11" s="12"/>
      <c r="K11" s="12"/>
      <c r="L11" s="12"/>
      <c r="M11" s="12"/>
      <c r="N11" s="12"/>
      <c r="O11" s="12"/>
      <c r="P11" s="12"/>
      <c r="Q11" s="12"/>
      <c r="R11" s="12"/>
      <c r="S11" s="12"/>
      <c r="T11" s="12"/>
      <c r="U11" s="12"/>
      <c r="V11" s="12"/>
      <c r="W11" s="12"/>
      <c r="X11" s="12"/>
      <c r="Y11" s="12"/>
      <c r="Z11" s="12"/>
    </row>
    <row r="12" ht="25.5" customHeight="1">
      <c r="A12" s="21" t="s">
        <v>6</v>
      </c>
      <c r="B12" s="22" t="s">
        <v>7</v>
      </c>
      <c r="C12" s="7"/>
      <c r="D12" s="7"/>
      <c r="E12" s="7"/>
      <c r="F12" s="7"/>
      <c r="G12" s="7"/>
      <c r="H12" s="7"/>
      <c r="I12" s="7"/>
      <c r="J12" s="7"/>
      <c r="K12" s="7"/>
      <c r="L12" s="7"/>
      <c r="M12" s="7"/>
      <c r="N12" s="7"/>
      <c r="O12" s="7"/>
      <c r="P12" s="7"/>
      <c r="Q12" s="7"/>
      <c r="R12" s="7"/>
      <c r="S12" s="7"/>
      <c r="T12" s="7"/>
      <c r="U12" s="7"/>
      <c r="V12" s="7"/>
      <c r="W12" s="7"/>
      <c r="X12" s="7"/>
      <c r="Y12" s="7"/>
      <c r="Z12" s="7"/>
    </row>
    <row r="13" ht="15.75" customHeight="1">
      <c r="A13" s="23"/>
      <c r="B13" s="23"/>
      <c r="C13" s="23"/>
      <c r="D13" s="24"/>
      <c r="E13" s="23"/>
      <c r="F13" s="23"/>
      <c r="G13" s="23"/>
      <c r="H13" s="24"/>
      <c r="I13" s="24"/>
      <c r="J13" s="24"/>
      <c r="K13" s="24"/>
      <c r="L13" s="24"/>
      <c r="M13" s="24"/>
      <c r="N13" s="24"/>
      <c r="O13" s="23"/>
      <c r="P13" s="23"/>
      <c r="Q13" s="23"/>
      <c r="R13" s="23"/>
      <c r="S13" s="24"/>
      <c r="T13" s="23"/>
      <c r="U13" s="23"/>
      <c r="V13" s="23"/>
      <c r="W13" s="23"/>
      <c r="X13" s="23"/>
      <c r="Y13" s="23"/>
      <c r="Z13" s="23"/>
    </row>
    <row r="14" ht="36.0" customHeight="1">
      <c r="A14" s="3"/>
      <c r="B14" s="25" t="s">
        <v>8</v>
      </c>
      <c r="C14" s="5"/>
      <c r="D14" s="5"/>
      <c r="E14" s="5"/>
      <c r="F14" s="5"/>
      <c r="G14" s="5"/>
      <c r="H14" s="5"/>
      <c r="I14" s="5"/>
      <c r="J14" s="5"/>
      <c r="K14" s="5"/>
      <c r="L14" s="5"/>
      <c r="M14" s="5"/>
      <c r="N14" s="5"/>
      <c r="O14" s="5"/>
      <c r="P14" s="5"/>
      <c r="Q14" s="5"/>
      <c r="R14" s="5"/>
      <c r="S14" s="5"/>
      <c r="T14" s="5"/>
      <c r="U14" s="5"/>
      <c r="V14" s="5"/>
      <c r="W14" s="5"/>
      <c r="X14" s="5"/>
      <c r="Y14" s="5"/>
      <c r="Z14" s="5"/>
    </row>
    <row r="15" ht="15.75" customHeight="1" outlineLevel="1">
      <c r="A15" s="23"/>
      <c r="B15" s="23"/>
      <c r="C15" s="23"/>
      <c r="D15" s="24"/>
      <c r="E15" s="23"/>
      <c r="F15" s="23"/>
      <c r="G15" s="23"/>
      <c r="H15" s="24"/>
      <c r="I15" s="24"/>
      <c r="J15" s="24"/>
      <c r="K15" s="24"/>
      <c r="L15" s="24"/>
      <c r="M15" s="24"/>
      <c r="N15" s="24"/>
      <c r="O15" s="23"/>
      <c r="P15" s="23"/>
      <c r="Q15" s="23"/>
      <c r="R15" s="23"/>
      <c r="S15" s="24"/>
      <c r="T15" s="23"/>
      <c r="U15" s="23"/>
      <c r="V15" s="23"/>
      <c r="W15" s="23"/>
      <c r="X15" s="23"/>
      <c r="Y15" s="23"/>
      <c r="Z15" s="23"/>
    </row>
    <row r="16" ht="15.75" customHeight="1" outlineLevel="1">
      <c r="A16" s="23"/>
      <c r="B16" s="26" t="s">
        <v>5</v>
      </c>
      <c r="C16" s="26" t="s">
        <v>6</v>
      </c>
      <c r="D16" s="27" t="s">
        <v>9</v>
      </c>
      <c r="E16" s="28"/>
      <c r="F16" s="28"/>
      <c r="G16" s="29"/>
      <c r="H16" s="27" t="s">
        <v>10</v>
      </c>
      <c r="I16" s="29"/>
      <c r="J16" s="24"/>
      <c r="K16" s="24"/>
      <c r="L16" s="24"/>
      <c r="M16" s="24"/>
      <c r="N16" s="24"/>
      <c r="O16" s="23"/>
      <c r="P16" s="23"/>
      <c r="Q16" s="23"/>
      <c r="R16" s="23"/>
      <c r="S16" s="24"/>
      <c r="T16" s="23"/>
      <c r="U16" s="23"/>
      <c r="V16" s="23"/>
      <c r="W16" s="23"/>
      <c r="X16" s="23"/>
      <c r="Y16" s="23"/>
      <c r="Z16" s="23"/>
    </row>
    <row r="17" ht="15.75" customHeight="1" outlineLevel="1">
      <c r="A17" s="23"/>
      <c r="B17" s="30" t="s">
        <v>11</v>
      </c>
      <c r="C17" s="31">
        <v>44428.0</v>
      </c>
      <c r="D17" s="32" t="s">
        <v>12</v>
      </c>
      <c r="E17" s="28"/>
      <c r="F17" s="28"/>
      <c r="G17" s="29"/>
      <c r="H17" s="32" t="s">
        <v>13</v>
      </c>
      <c r="I17" s="29"/>
      <c r="J17" s="24"/>
      <c r="K17" s="24"/>
      <c r="L17" s="24"/>
      <c r="M17" s="24"/>
      <c r="N17" s="24"/>
      <c r="O17" s="23"/>
      <c r="P17" s="23"/>
      <c r="Q17" s="23"/>
      <c r="R17" s="23"/>
      <c r="S17" s="24"/>
      <c r="T17" s="23"/>
      <c r="U17" s="23"/>
      <c r="V17" s="23"/>
      <c r="W17" s="23"/>
      <c r="X17" s="23"/>
      <c r="Y17" s="23"/>
      <c r="Z17" s="23"/>
    </row>
    <row r="18" ht="32.25" customHeight="1" outlineLevel="1">
      <c r="A18" s="23"/>
      <c r="B18" s="30">
        <v>1.1</v>
      </c>
      <c r="C18" s="31">
        <v>44592.0</v>
      </c>
      <c r="D18" s="33" t="s">
        <v>14</v>
      </c>
      <c r="E18" s="28"/>
      <c r="F18" s="28"/>
      <c r="G18" s="29"/>
      <c r="H18" s="32" t="s">
        <v>13</v>
      </c>
      <c r="I18" s="29"/>
      <c r="J18" s="24"/>
      <c r="K18" s="24"/>
      <c r="L18" s="24"/>
      <c r="M18" s="24"/>
      <c r="N18" s="24"/>
      <c r="O18" s="23"/>
      <c r="P18" s="23"/>
      <c r="Q18" s="23"/>
      <c r="R18" s="23"/>
      <c r="S18" s="24"/>
      <c r="T18" s="23"/>
      <c r="U18" s="23"/>
      <c r="V18" s="23"/>
      <c r="W18" s="23"/>
      <c r="X18" s="23"/>
      <c r="Y18" s="23"/>
      <c r="Z18" s="23"/>
    </row>
    <row r="19" ht="15.75" customHeight="1" outlineLevel="1">
      <c r="A19" s="23"/>
      <c r="B19" s="34">
        <v>2.0</v>
      </c>
      <c r="C19" s="31">
        <v>44946.0</v>
      </c>
      <c r="D19" s="32" t="s">
        <v>15</v>
      </c>
      <c r="E19" s="28"/>
      <c r="F19" s="28"/>
      <c r="G19" s="29"/>
      <c r="H19" s="32" t="s">
        <v>16</v>
      </c>
      <c r="I19" s="29"/>
      <c r="J19" s="24"/>
      <c r="K19" s="24"/>
      <c r="L19" s="24"/>
      <c r="M19" s="24"/>
      <c r="N19" s="24"/>
      <c r="O19" s="23"/>
      <c r="P19" s="23"/>
      <c r="Q19" s="23"/>
      <c r="R19" s="23"/>
      <c r="S19" s="24"/>
      <c r="T19" s="23"/>
      <c r="U19" s="23"/>
      <c r="V19" s="23"/>
      <c r="W19" s="23"/>
      <c r="X19" s="23"/>
      <c r="Y19" s="23"/>
      <c r="Z19" s="23"/>
    </row>
    <row r="20" ht="15.75" customHeight="1" outlineLevel="1">
      <c r="A20" s="23"/>
      <c r="B20" s="30">
        <v>2.1</v>
      </c>
      <c r="C20" s="31">
        <v>45313.0</v>
      </c>
      <c r="D20" s="35" t="s">
        <v>17</v>
      </c>
      <c r="E20" s="28"/>
      <c r="F20" s="28"/>
      <c r="G20" s="29"/>
      <c r="H20" s="32" t="s">
        <v>13</v>
      </c>
      <c r="I20" s="29"/>
      <c r="J20" s="24"/>
      <c r="K20" s="24"/>
      <c r="L20" s="24"/>
      <c r="M20" s="24"/>
      <c r="N20" s="24"/>
      <c r="O20" s="23"/>
      <c r="P20" s="23"/>
      <c r="Q20" s="23"/>
      <c r="R20" s="23"/>
      <c r="S20" s="24"/>
      <c r="T20" s="23"/>
      <c r="U20" s="23"/>
      <c r="V20" s="23"/>
      <c r="W20" s="23"/>
      <c r="X20" s="23"/>
      <c r="Y20" s="23"/>
      <c r="Z20" s="23"/>
    </row>
    <row r="21" ht="15.75" customHeight="1" outlineLevel="1">
      <c r="A21" s="23"/>
      <c r="B21" s="30">
        <v>2.2</v>
      </c>
      <c r="C21" s="31">
        <v>45603.0</v>
      </c>
      <c r="D21" s="35" t="s">
        <v>18</v>
      </c>
      <c r="E21" s="28"/>
      <c r="F21" s="28"/>
      <c r="G21" s="29"/>
      <c r="H21" s="32" t="s">
        <v>13</v>
      </c>
      <c r="I21" s="29"/>
      <c r="J21" s="24"/>
      <c r="K21" s="24"/>
      <c r="L21" s="24"/>
      <c r="M21" s="24"/>
      <c r="N21" s="24"/>
      <c r="O21" s="23"/>
      <c r="P21" s="23"/>
      <c r="Q21" s="23"/>
      <c r="R21" s="23"/>
      <c r="S21" s="24"/>
      <c r="T21" s="23"/>
      <c r="U21" s="23"/>
      <c r="V21" s="23"/>
      <c r="W21" s="23"/>
      <c r="X21" s="23"/>
      <c r="Y21" s="23"/>
      <c r="Z21" s="23"/>
    </row>
    <row r="22" ht="33.0" customHeight="1" outlineLevel="1">
      <c r="A22" s="23"/>
      <c r="B22" s="30">
        <v>3.0</v>
      </c>
      <c r="C22" s="31">
        <v>45862.0</v>
      </c>
      <c r="D22" s="36" t="s">
        <v>19</v>
      </c>
      <c r="E22" s="28"/>
      <c r="F22" s="28"/>
      <c r="G22" s="29"/>
      <c r="H22" s="32" t="s">
        <v>20</v>
      </c>
      <c r="I22" s="29"/>
      <c r="J22" s="24"/>
      <c r="K22" s="24"/>
      <c r="L22" s="24"/>
      <c r="M22" s="24"/>
      <c r="N22" s="24"/>
      <c r="O22" s="23"/>
      <c r="P22" s="23"/>
      <c r="Q22" s="23"/>
      <c r="R22" s="23"/>
      <c r="S22" s="24"/>
      <c r="T22" s="23"/>
      <c r="U22" s="23"/>
      <c r="V22" s="23"/>
      <c r="W22" s="23"/>
      <c r="X22" s="23"/>
      <c r="Y22" s="23"/>
      <c r="Z22" s="23"/>
    </row>
    <row r="23" ht="29.25" customHeight="1" outlineLevel="1">
      <c r="A23" s="23"/>
      <c r="B23" s="30">
        <v>3.1</v>
      </c>
      <c r="C23" s="31">
        <v>46037.0</v>
      </c>
      <c r="D23" s="36" t="s">
        <v>21</v>
      </c>
      <c r="E23" s="28"/>
      <c r="F23" s="28"/>
      <c r="G23" s="29"/>
      <c r="H23" s="32" t="s">
        <v>13</v>
      </c>
      <c r="I23" s="29"/>
      <c r="J23" s="24"/>
      <c r="K23" s="24"/>
      <c r="L23" s="24"/>
      <c r="M23" s="24"/>
      <c r="N23" s="24"/>
      <c r="O23" s="23"/>
      <c r="P23" s="23"/>
      <c r="Q23" s="23"/>
      <c r="R23" s="23"/>
      <c r="S23" s="24"/>
      <c r="T23" s="23"/>
      <c r="U23" s="23"/>
      <c r="V23" s="23"/>
      <c r="W23" s="23"/>
      <c r="X23" s="23"/>
      <c r="Y23" s="23"/>
      <c r="Z23" s="23"/>
    </row>
    <row r="24" ht="29.25" customHeight="1" outlineLevel="1">
      <c r="A24" s="37"/>
      <c r="B24" s="38">
        <v>3.2</v>
      </c>
      <c r="C24" s="39">
        <v>46052.0</v>
      </c>
      <c r="D24" s="40" t="s">
        <v>22</v>
      </c>
      <c r="E24" s="28"/>
      <c r="F24" s="28"/>
      <c r="G24" s="29"/>
      <c r="H24" s="41" t="s">
        <v>13</v>
      </c>
      <c r="I24" s="29"/>
      <c r="J24" s="42"/>
      <c r="K24" s="24"/>
      <c r="L24" s="24"/>
      <c r="M24" s="24"/>
      <c r="N24" s="24"/>
      <c r="O24" s="23"/>
      <c r="P24" s="23"/>
      <c r="Q24" s="23"/>
      <c r="R24" s="23"/>
      <c r="S24" s="24"/>
      <c r="T24" s="23"/>
      <c r="U24" s="23"/>
      <c r="V24" s="23"/>
      <c r="W24" s="23"/>
      <c r="X24" s="23"/>
      <c r="Y24" s="23"/>
      <c r="Z24" s="23"/>
    </row>
    <row r="25" ht="15.75" customHeight="1">
      <c r="A25" s="23"/>
      <c r="B25" s="43"/>
      <c r="C25" s="43"/>
      <c r="D25" s="44"/>
      <c r="E25" s="43"/>
      <c r="F25" s="43"/>
      <c r="G25" s="43"/>
      <c r="H25" s="44"/>
      <c r="I25" s="44"/>
      <c r="J25" s="24"/>
      <c r="K25" s="24"/>
      <c r="L25" s="24"/>
      <c r="M25" s="24"/>
      <c r="N25" s="24"/>
      <c r="O25" s="23"/>
      <c r="P25" s="23"/>
      <c r="Q25" s="23"/>
      <c r="R25" s="23"/>
      <c r="S25" s="24"/>
      <c r="T25" s="23"/>
      <c r="U25" s="23"/>
      <c r="V25" s="23"/>
      <c r="W25" s="23"/>
      <c r="X25" s="23"/>
      <c r="Y25" s="23"/>
      <c r="Z25" s="23"/>
    </row>
    <row r="26" ht="36.0" customHeight="1">
      <c r="A26" s="3"/>
      <c r="B26" s="25" t="s">
        <v>23</v>
      </c>
      <c r="C26" s="5"/>
      <c r="D26" s="5"/>
      <c r="E26" s="5"/>
      <c r="F26" s="5"/>
      <c r="G26" s="5"/>
      <c r="H26" s="5"/>
      <c r="I26" s="5"/>
      <c r="J26" s="5"/>
      <c r="K26" s="5"/>
      <c r="L26" s="5"/>
      <c r="M26" s="5"/>
      <c r="N26" s="5"/>
      <c r="O26" s="5"/>
      <c r="P26" s="5"/>
      <c r="Q26" s="5"/>
      <c r="R26" s="5"/>
      <c r="S26" s="5"/>
      <c r="T26" s="5"/>
      <c r="U26" s="5"/>
      <c r="V26" s="5"/>
      <c r="W26" s="5"/>
      <c r="X26" s="5"/>
      <c r="Y26" s="5"/>
      <c r="Z26" s="5"/>
    </row>
    <row r="27" ht="15.75" customHeight="1" outlineLevel="1">
      <c r="A27" s="23"/>
      <c r="B27" s="23" t="s">
        <v>24</v>
      </c>
      <c r="C27" s="23"/>
      <c r="D27" s="24"/>
      <c r="E27" s="23"/>
      <c r="F27" s="23"/>
      <c r="G27" s="23"/>
      <c r="H27" s="24"/>
      <c r="I27" s="24"/>
      <c r="J27" s="24"/>
      <c r="K27" s="24"/>
      <c r="L27" s="24"/>
      <c r="M27" s="24"/>
      <c r="N27" s="24"/>
      <c r="O27" s="23"/>
      <c r="P27" s="23"/>
      <c r="Q27" s="23"/>
      <c r="R27" s="23"/>
      <c r="S27" s="24"/>
      <c r="T27" s="23"/>
      <c r="U27" s="23"/>
      <c r="V27" s="23"/>
      <c r="W27" s="23"/>
      <c r="X27" s="23"/>
      <c r="Y27" s="23"/>
      <c r="Z27" s="23"/>
    </row>
    <row r="28" ht="15.75" customHeight="1" outlineLevel="1">
      <c r="A28" s="23"/>
      <c r="B28" s="23" t="s">
        <v>25</v>
      </c>
      <c r="C28" s="23"/>
      <c r="D28" s="24"/>
      <c r="E28" s="23"/>
      <c r="F28" s="23"/>
      <c r="G28" s="23"/>
      <c r="H28" s="24"/>
      <c r="I28" s="24"/>
      <c r="J28" s="24"/>
      <c r="K28" s="24"/>
      <c r="L28" s="24"/>
      <c r="M28" s="24"/>
      <c r="N28" s="24"/>
      <c r="O28" s="23"/>
      <c r="P28" s="23"/>
      <c r="Q28" s="23"/>
      <c r="R28" s="23"/>
      <c r="S28" s="24"/>
      <c r="T28" s="23"/>
      <c r="U28" s="23"/>
      <c r="V28" s="23"/>
      <c r="W28" s="23"/>
      <c r="X28" s="23"/>
      <c r="Y28" s="23"/>
      <c r="Z28" s="23"/>
    </row>
    <row r="29" ht="15.75" customHeight="1" outlineLevel="1">
      <c r="A29" s="23"/>
      <c r="B29" s="23" t="s">
        <v>26</v>
      </c>
      <c r="C29" s="23"/>
      <c r="D29" s="24"/>
      <c r="E29" s="23"/>
      <c r="F29" s="23"/>
      <c r="G29" s="23"/>
      <c r="H29" s="24"/>
      <c r="I29" s="24"/>
      <c r="J29" s="24"/>
      <c r="K29" s="24"/>
      <c r="L29" s="24"/>
      <c r="M29" s="24"/>
      <c r="N29" s="24"/>
      <c r="O29" s="23"/>
      <c r="P29" s="23"/>
      <c r="Q29" s="23"/>
      <c r="R29" s="23"/>
      <c r="S29" s="24"/>
      <c r="T29" s="23"/>
      <c r="U29" s="23"/>
      <c r="V29" s="23"/>
      <c r="W29" s="23"/>
      <c r="X29" s="23"/>
      <c r="Y29" s="23"/>
      <c r="Z29" s="23"/>
    </row>
    <row r="30" ht="15.75" customHeight="1" outlineLevel="1">
      <c r="A30" s="23"/>
      <c r="B30" s="23" t="s">
        <v>27</v>
      </c>
      <c r="C30" s="23"/>
      <c r="D30" s="24"/>
      <c r="E30" s="23"/>
      <c r="F30" s="23"/>
      <c r="G30" s="23"/>
      <c r="H30" s="24"/>
      <c r="I30" s="24"/>
      <c r="J30" s="24"/>
      <c r="K30" s="24"/>
      <c r="L30" s="24"/>
      <c r="M30" s="24"/>
      <c r="N30" s="24"/>
      <c r="O30" s="23"/>
      <c r="P30" s="23"/>
      <c r="Q30" s="23"/>
      <c r="R30" s="23"/>
      <c r="S30" s="24"/>
      <c r="T30" s="23"/>
      <c r="U30" s="23"/>
      <c r="V30" s="23"/>
      <c r="W30" s="23"/>
      <c r="X30" s="23"/>
      <c r="Y30" s="23"/>
      <c r="Z30" s="23"/>
    </row>
    <row r="31" ht="15.75" customHeight="1" outlineLevel="1">
      <c r="A31" s="23"/>
      <c r="B31" s="23" t="s">
        <v>28</v>
      </c>
      <c r="C31" s="23"/>
      <c r="D31" s="24"/>
      <c r="E31" s="23"/>
      <c r="F31" s="23"/>
      <c r="G31" s="23"/>
      <c r="H31" s="24"/>
      <c r="I31" s="24"/>
      <c r="J31" s="24"/>
      <c r="K31" s="24"/>
      <c r="L31" s="24"/>
      <c r="M31" s="24"/>
      <c r="N31" s="24"/>
      <c r="O31" s="23"/>
      <c r="P31" s="23"/>
      <c r="Q31" s="23"/>
      <c r="R31" s="23"/>
      <c r="S31" s="24"/>
      <c r="T31" s="23"/>
      <c r="U31" s="23"/>
      <c r="V31" s="23"/>
      <c r="W31" s="23"/>
      <c r="X31" s="23"/>
      <c r="Y31" s="23"/>
      <c r="Z31" s="23"/>
    </row>
    <row r="32" ht="6.75" customHeight="1">
      <c r="A32" s="23"/>
      <c r="B32" s="23"/>
      <c r="C32" s="23"/>
      <c r="D32" s="24"/>
      <c r="E32" s="23"/>
      <c r="F32" s="23"/>
      <c r="G32" s="23"/>
      <c r="H32" s="24"/>
      <c r="I32" s="24"/>
      <c r="J32" s="24"/>
      <c r="K32" s="24"/>
      <c r="L32" s="24"/>
      <c r="M32" s="24"/>
      <c r="N32" s="24"/>
      <c r="O32" s="23"/>
      <c r="P32" s="23"/>
      <c r="Q32" s="23"/>
      <c r="R32" s="23"/>
      <c r="S32" s="24"/>
      <c r="T32" s="23"/>
      <c r="U32" s="23"/>
      <c r="V32" s="23"/>
      <c r="W32" s="23"/>
      <c r="X32" s="23"/>
      <c r="Y32" s="23"/>
      <c r="Z32" s="23"/>
    </row>
    <row r="33" ht="36.0" customHeight="1">
      <c r="A33" s="3"/>
      <c r="B33" s="25" t="s">
        <v>29</v>
      </c>
      <c r="C33" s="5"/>
      <c r="D33" s="5"/>
      <c r="E33" s="5"/>
      <c r="F33" s="5"/>
      <c r="G33" s="5"/>
      <c r="H33" s="5"/>
      <c r="I33" s="5"/>
      <c r="J33" s="5"/>
      <c r="K33" s="5"/>
      <c r="L33" s="5"/>
      <c r="M33" s="5"/>
      <c r="N33" s="5"/>
      <c r="O33" s="5"/>
      <c r="P33" s="5"/>
      <c r="Q33" s="5"/>
      <c r="R33" s="5"/>
      <c r="S33" s="5"/>
      <c r="T33" s="5"/>
      <c r="U33" s="5"/>
      <c r="V33" s="5"/>
      <c r="W33" s="5"/>
      <c r="X33" s="5"/>
      <c r="Y33" s="5"/>
      <c r="Z33" s="5"/>
    </row>
    <row r="34" ht="15.75" customHeight="1" outlineLevel="1">
      <c r="A34" s="23"/>
      <c r="B34" s="23" t="s">
        <v>30</v>
      </c>
      <c r="C34" s="23"/>
      <c r="D34" s="24"/>
      <c r="E34" s="23"/>
      <c r="F34" s="23"/>
      <c r="G34" s="23"/>
      <c r="H34" s="24"/>
      <c r="I34" s="24"/>
      <c r="J34" s="24"/>
      <c r="K34" s="24"/>
      <c r="L34" s="24"/>
      <c r="M34" s="24"/>
      <c r="N34" s="24"/>
      <c r="O34" s="23"/>
      <c r="P34" s="23"/>
      <c r="Q34" s="23"/>
      <c r="R34" s="23"/>
      <c r="S34" s="24"/>
      <c r="T34" s="23"/>
      <c r="U34" s="23"/>
      <c r="V34" s="23"/>
      <c r="W34" s="23"/>
      <c r="X34" s="23"/>
      <c r="Y34" s="23"/>
      <c r="Z34" s="23"/>
    </row>
    <row r="35" ht="15.75" customHeight="1" outlineLevel="1">
      <c r="A35" s="23"/>
      <c r="B35" s="23" t="s">
        <v>31</v>
      </c>
      <c r="C35" s="23"/>
      <c r="D35" s="24"/>
      <c r="E35" s="23"/>
      <c r="F35" s="23"/>
      <c r="G35" s="23"/>
      <c r="H35" s="24"/>
      <c r="I35" s="24"/>
      <c r="J35" s="24"/>
      <c r="K35" s="24"/>
      <c r="L35" s="24"/>
      <c r="M35" s="24"/>
      <c r="N35" s="24"/>
      <c r="O35" s="23"/>
      <c r="P35" s="23"/>
      <c r="Q35" s="23"/>
      <c r="R35" s="23"/>
      <c r="S35" s="24"/>
      <c r="T35" s="23"/>
      <c r="U35" s="23"/>
      <c r="V35" s="23"/>
      <c r="W35" s="23"/>
      <c r="X35" s="23"/>
      <c r="Y35" s="23"/>
      <c r="Z35" s="23"/>
    </row>
    <row r="36" ht="15.75" customHeight="1" outlineLevel="1">
      <c r="A36" s="23"/>
      <c r="B36" s="45" t="s">
        <v>32</v>
      </c>
      <c r="C36" s="23"/>
      <c r="D36" s="24"/>
      <c r="E36" s="23"/>
      <c r="F36" s="23"/>
      <c r="G36" s="23"/>
      <c r="H36" s="24"/>
      <c r="I36" s="24"/>
      <c r="J36" s="24"/>
      <c r="K36" s="24"/>
      <c r="L36" s="24"/>
      <c r="M36" s="24"/>
      <c r="N36" s="24"/>
      <c r="O36" s="23"/>
      <c r="P36" s="23"/>
      <c r="Q36" s="23"/>
      <c r="R36" s="23"/>
      <c r="S36" s="24"/>
      <c r="T36" s="23"/>
      <c r="U36" s="23"/>
      <c r="V36" s="23"/>
      <c r="W36" s="23"/>
      <c r="X36" s="23"/>
      <c r="Y36" s="23"/>
      <c r="Z36" s="23"/>
    </row>
    <row r="37" ht="15.75" customHeight="1" outlineLevel="1">
      <c r="A37" s="23"/>
      <c r="B37" s="23"/>
      <c r="C37" s="23"/>
      <c r="D37" s="24"/>
      <c r="E37" s="23"/>
      <c r="F37" s="23"/>
      <c r="G37" s="23"/>
      <c r="H37" s="24"/>
      <c r="I37" s="24"/>
      <c r="J37" s="24"/>
      <c r="K37" s="24"/>
      <c r="L37" s="24"/>
      <c r="M37" s="24"/>
      <c r="N37" s="24"/>
      <c r="O37" s="23"/>
      <c r="P37" s="23"/>
      <c r="Q37" s="23"/>
      <c r="R37" s="23"/>
      <c r="S37" s="24"/>
      <c r="T37" s="23"/>
      <c r="U37" s="23"/>
      <c r="V37" s="23"/>
      <c r="W37" s="23"/>
      <c r="X37" s="23"/>
      <c r="Y37" s="23"/>
      <c r="Z37" s="23"/>
    </row>
    <row r="38" ht="37.5" customHeight="1" outlineLevel="1">
      <c r="A38" s="23"/>
      <c r="B38" s="46"/>
      <c r="C38" s="47" t="s">
        <v>33</v>
      </c>
      <c r="D38" s="48"/>
      <c r="E38" s="49"/>
      <c r="F38" s="23"/>
      <c r="G38" s="23"/>
      <c r="H38" s="24"/>
      <c r="I38" s="24"/>
      <c r="J38" s="24"/>
      <c r="K38" s="24"/>
      <c r="L38" s="24"/>
      <c r="M38" s="24"/>
      <c r="N38" s="24"/>
      <c r="O38" s="23"/>
      <c r="P38" s="23"/>
      <c r="Q38" s="23"/>
      <c r="R38" s="23"/>
      <c r="S38" s="24"/>
      <c r="T38" s="23"/>
      <c r="U38" s="23"/>
      <c r="V38" s="23"/>
      <c r="W38" s="23"/>
      <c r="X38" s="23"/>
      <c r="Y38" s="23"/>
      <c r="Z38" s="23"/>
    </row>
    <row r="39" ht="37.5" customHeight="1" outlineLevel="1">
      <c r="A39" s="23"/>
      <c r="B39" s="50"/>
      <c r="C39" s="47" t="s">
        <v>34</v>
      </c>
      <c r="D39" s="48"/>
      <c r="E39" s="49"/>
      <c r="F39" s="23"/>
      <c r="G39" s="23"/>
      <c r="H39" s="24"/>
      <c r="I39" s="24"/>
      <c r="J39" s="24"/>
      <c r="K39" s="24"/>
      <c r="L39" s="24"/>
      <c r="M39" s="24"/>
      <c r="N39" s="24"/>
      <c r="O39" s="23"/>
      <c r="P39" s="23"/>
      <c r="Q39" s="23"/>
      <c r="R39" s="23"/>
      <c r="S39" s="24"/>
      <c r="T39" s="23"/>
      <c r="U39" s="23"/>
      <c r="V39" s="23"/>
      <c r="W39" s="23"/>
      <c r="X39" s="23"/>
      <c r="Y39" s="23"/>
      <c r="Z39" s="23"/>
    </row>
    <row r="40" ht="37.5" customHeight="1" outlineLevel="1">
      <c r="A40" s="23"/>
      <c r="B40" s="51"/>
      <c r="C40" s="47" t="s">
        <v>35</v>
      </c>
      <c r="D40" s="48"/>
      <c r="E40" s="49"/>
      <c r="F40" s="23"/>
      <c r="G40" s="23"/>
      <c r="H40" s="24"/>
      <c r="I40" s="24"/>
      <c r="J40" s="24"/>
      <c r="K40" s="24"/>
      <c r="L40" s="24"/>
      <c r="M40" s="24"/>
      <c r="N40" s="24"/>
      <c r="O40" s="23"/>
      <c r="P40" s="23"/>
      <c r="Q40" s="23"/>
      <c r="R40" s="23"/>
      <c r="S40" s="24"/>
      <c r="T40" s="23"/>
      <c r="U40" s="23"/>
      <c r="V40" s="23"/>
      <c r="W40" s="23"/>
      <c r="X40" s="23"/>
      <c r="Y40" s="23"/>
      <c r="Z40" s="23"/>
    </row>
    <row r="41" ht="37.5" customHeight="1" outlineLevel="1">
      <c r="A41" s="23"/>
      <c r="B41" s="52"/>
      <c r="C41" s="47" t="s">
        <v>36</v>
      </c>
      <c r="D41" s="48"/>
      <c r="E41" s="49"/>
      <c r="F41" s="23"/>
      <c r="G41" s="23"/>
      <c r="H41" s="24"/>
      <c r="I41" s="24"/>
      <c r="J41" s="24"/>
      <c r="K41" s="24"/>
      <c r="L41" s="24"/>
      <c r="M41" s="24"/>
      <c r="N41" s="24"/>
      <c r="O41" s="23"/>
      <c r="P41" s="23"/>
      <c r="Q41" s="23"/>
      <c r="R41" s="23"/>
      <c r="S41" s="24"/>
      <c r="T41" s="23"/>
      <c r="U41" s="23"/>
      <c r="V41" s="23"/>
      <c r="W41" s="23"/>
      <c r="X41" s="23"/>
      <c r="Y41" s="23"/>
      <c r="Z41" s="23"/>
    </row>
    <row r="42" ht="15.75" customHeight="1" outlineLevel="1">
      <c r="A42" s="23"/>
      <c r="B42" s="23"/>
      <c r="C42" s="23"/>
      <c r="D42" s="24"/>
      <c r="E42" s="23"/>
      <c r="F42" s="23"/>
      <c r="G42" s="23"/>
      <c r="H42" s="24"/>
      <c r="I42" s="24"/>
      <c r="J42" s="24"/>
      <c r="K42" s="24"/>
      <c r="L42" s="24"/>
      <c r="M42" s="24"/>
      <c r="N42" s="24"/>
      <c r="O42" s="23"/>
      <c r="P42" s="23"/>
      <c r="Q42" s="23"/>
      <c r="R42" s="23"/>
      <c r="S42" s="24"/>
      <c r="T42" s="23"/>
      <c r="U42" s="23"/>
      <c r="V42" s="23"/>
      <c r="W42" s="23"/>
      <c r="X42" s="23"/>
      <c r="Y42" s="23"/>
      <c r="Z42" s="23"/>
    </row>
    <row r="43" ht="6.75" customHeight="1">
      <c r="A43" s="23"/>
      <c r="B43" s="23"/>
      <c r="C43" s="23"/>
      <c r="D43" s="24"/>
      <c r="E43" s="23"/>
      <c r="F43" s="23"/>
      <c r="G43" s="23"/>
      <c r="H43" s="24"/>
      <c r="I43" s="24"/>
      <c r="J43" s="24"/>
      <c r="K43" s="24"/>
      <c r="L43" s="24"/>
      <c r="M43" s="24"/>
      <c r="N43" s="24"/>
      <c r="O43" s="23"/>
      <c r="P43" s="23"/>
      <c r="Q43" s="23"/>
      <c r="R43" s="23"/>
      <c r="S43" s="24"/>
      <c r="T43" s="23"/>
      <c r="U43" s="23"/>
      <c r="V43" s="23"/>
      <c r="W43" s="23"/>
      <c r="X43" s="23"/>
      <c r="Y43" s="23"/>
      <c r="Z43" s="23"/>
    </row>
    <row r="44" ht="36.0" customHeight="1">
      <c r="A44" s="3"/>
      <c r="B44" s="25" t="s">
        <v>37</v>
      </c>
      <c r="C44" s="5"/>
      <c r="D44" s="5"/>
      <c r="E44" s="5"/>
      <c r="F44" s="5"/>
      <c r="G44" s="5"/>
      <c r="H44" s="5"/>
      <c r="I44" s="5"/>
      <c r="J44" s="5"/>
      <c r="K44" s="5"/>
      <c r="L44" s="5"/>
      <c r="M44" s="5"/>
      <c r="N44" s="5"/>
      <c r="O44" s="5"/>
      <c r="P44" s="5"/>
      <c r="Q44" s="5"/>
      <c r="R44" s="5"/>
      <c r="S44" s="5"/>
      <c r="T44" s="5"/>
      <c r="U44" s="5"/>
      <c r="V44" s="5"/>
      <c r="W44" s="5"/>
      <c r="X44" s="5"/>
      <c r="Y44" s="5"/>
      <c r="Z44" s="5"/>
    </row>
    <row r="45" ht="15.75" customHeight="1" outlineLevel="1">
      <c r="A45" s="6"/>
      <c r="B45" s="6"/>
      <c r="C45" s="6"/>
      <c r="D45" s="6"/>
      <c r="E45" s="6"/>
      <c r="F45" s="6"/>
      <c r="G45" s="6"/>
      <c r="H45" s="6"/>
      <c r="I45" s="6"/>
      <c r="J45" s="6"/>
      <c r="K45" s="6"/>
      <c r="L45" s="6"/>
      <c r="M45" s="6"/>
      <c r="N45" s="6"/>
      <c r="O45" s="6"/>
      <c r="P45" s="6"/>
      <c r="Q45" s="6"/>
      <c r="R45" s="6"/>
      <c r="S45" s="6"/>
      <c r="T45" s="6"/>
      <c r="U45" s="6"/>
      <c r="V45" s="6"/>
      <c r="W45" s="6"/>
      <c r="X45" s="6"/>
      <c r="Y45" s="6"/>
      <c r="Z45" s="6"/>
    </row>
    <row r="46" ht="15.75" customHeight="1" outlineLevel="1">
      <c r="A46" s="6"/>
      <c r="B46" s="23" t="s">
        <v>38</v>
      </c>
      <c r="C46" s="6"/>
      <c r="D46" s="6"/>
      <c r="E46" s="6"/>
      <c r="F46" s="6"/>
      <c r="G46" s="6"/>
      <c r="H46" s="6"/>
      <c r="I46" s="6"/>
      <c r="J46" s="6"/>
      <c r="K46" s="6"/>
      <c r="L46" s="6"/>
      <c r="M46" s="6"/>
      <c r="N46" s="6"/>
      <c r="O46" s="6"/>
      <c r="P46" s="6"/>
      <c r="Q46" s="6"/>
      <c r="R46" s="6"/>
      <c r="S46" s="6"/>
      <c r="T46" s="6"/>
      <c r="U46" s="6"/>
      <c r="V46" s="6"/>
      <c r="W46" s="6"/>
      <c r="X46" s="6"/>
      <c r="Y46" s="6"/>
      <c r="Z46" s="6"/>
    </row>
    <row r="47" ht="6.0" customHeight="1" outlineLevel="1">
      <c r="A47" s="6"/>
      <c r="B47" s="23"/>
      <c r="C47" s="6"/>
      <c r="D47" s="6"/>
      <c r="E47" s="6"/>
      <c r="F47" s="6"/>
      <c r="G47" s="6"/>
      <c r="H47" s="6"/>
      <c r="I47" s="6"/>
      <c r="J47" s="6"/>
      <c r="K47" s="6"/>
      <c r="L47" s="6"/>
      <c r="M47" s="6"/>
      <c r="N47" s="6"/>
      <c r="O47" s="6"/>
      <c r="P47" s="6"/>
      <c r="Q47" s="6"/>
      <c r="R47" s="6"/>
      <c r="S47" s="6"/>
      <c r="T47" s="6"/>
      <c r="U47" s="6"/>
      <c r="V47" s="6"/>
      <c r="W47" s="6"/>
      <c r="X47" s="6"/>
      <c r="Y47" s="6"/>
      <c r="Z47" s="6"/>
    </row>
    <row r="48" ht="15.75" customHeight="1" outlineLevel="1">
      <c r="A48" s="6"/>
      <c r="B48" s="53" t="s">
        <v>39</v>
      </c>
      <c r="C48" s="54"/>
      <c r="D48" s="54"/>
      <c r="E48" s="54"/>
      <c r="F48" s="54"/>
      <c r="G48" s="54"/>
      <c r="H48" s="54"/>
      <c r="I48" s="6"/>
      <c r="J48" s="6"/>
      <c r="K48" s="6"/>
      <c r="L48" s="6"/>
      <c r="M48" s="6"/>
      <c r="N48" s="6"/>
      <c r="O48" s="6"/>
      <c r="P48" s="6"/>
      <c r="Q48" s="6"/>
      <c r="R48" s="6"/>
      <c r="S48" s="6"/>
      <c r="T48" s="6"/>
      <c r="U48" s="6"/>
      <c r="V48" s="6"/>
      <c r="W48" s="6"/>
      <c r="X48" s="6"/>
      <c r="Y48" s="6"/>
      <c r="Z48" s="6"/>
    </row>
    <row r="49" ht="15.75" customHeight="1" outlineLevel="1">
      <c r="A49" s="6"/>
      <c r="B49" s="55" t="s">
        <v>40</v>
      </c>
      <c r="C49" s="56"/>
      <c r="D49" s="56"/>
      <c r="E49" s="56"/>
      <c r="F49" s="56"/>
      <c r="G49" s="56"/>
      <c r="H49" s="56"/>
      <c r="I49" s="6"/>
      <c r="J49" s="6"/>
      <c r="K49" s="6"/>
      <c r="L49" s="6"/>
      <c r="M49" s="6"/>
      <c r="N49" s="6"/>
      <c r="O49" s="6"/>
      <c r="P49" s="6"/>
      <c r="Q49" s="6"/>
      <c r="R49" s="6"/>
      <c r="S49" s="6"/>
      <c r="T49" s="6"/>
      <c r="U49" s="6"/>
      <c r="V49" s="6"/>
      <c r="W49" s="6"/>
      <c r="X49" s="6"/>
      <c r="Y49" s="6"/>
      <c r="Z49" s="6"/>
    </row>
    <row r="50" ht="15.75" customHeight="1" outlineLevel="1">
      <c r="A50" s="6"/>
      <c r="B50" s="6"/>
      <c r="C50" s="6"/>
      <c r="D50" s="6"/>
      <c r="E50" s="6"/>
      <c r="F50" s="6"/>
      <c r="G50" s="6"/>
      <c r="H50" s="6"/>
      <c r="I50" s="6"/>
      <c r="J50" s="6"/>
      <c r="K50" s="6"/>
      <c r="L50" s="6"/>
      <c r="M50" s="6"/>
      <c r="N50" s="6"/>
      <c r="O50" s="6"/>
      <c r="P50" s="6"/>
      <c r="Q50" s="6"/>
      <c r="R50" s="6"/>
      <c r="S50" s="6"/>
      <c r="T50" s="6"/>
      <c r="U50" s="6"/>
      <c r="V50" s="6"/>
      <c r="W50" s="6"/>
      <c r="X50" s="6"/>
      <c r="Y50" s="6"/>
      <c r="Z50" s="6"/>
    </row>
    <row r="51" ht="15.75" customHeight="1" outlineLevel="1">
      <c r="A51" s="6"/>
      <c r="B51" s="57"/>
      <c r="C51" s="53" t="s">
        <v>41</v>
      </c>
      <c r="D51" s="54"/>
      <c r="E51" s="54"/>
      <c r="F51" s="54"/>
      <c r="G51" s="54"/>
      <c r="H51" s="54"/>
      <c r="I51" s="6"/>
      <c r="J51" s="6"/>
      <c r="K51" s="6"/>
      <c r="L51" s="6"/>
      <c r="M51" s="6"/>
      <c r="N51" s="6"/>
      <c r="O51" s="6"/>
      <c r="P51" s="6"/>
      <c r="Q51" s="6"/>
      <c r="R51" s="6"/>
      <c r="S51" s="6"/>
      <c r="T51" s="6"/>
      <c r="U51" s="6"/>
      <c r="V51" s="6"/>
      <c r="W51" s="6"/>
      <c r="X51" s="6"/>
      <c r="Y51" s="6"/>
      <c r="Z51" s="6"/>
    </row>
    <row r="52" ht="15.75" customHeight="1" outlineLevel="1">
      <c r="A52" s="6"/>
      <c r="B52" s="58"/>
      <c r="C52" s="59" t="s">
        <v>42</v>
      </c>
      <c r="D52" s="60"/>
      <c r="E52" s="60"/>
      <c r="F52" s="60"/>
      <c r="G52" s="60"/>
      <c r="H52" s="60"/>
      <c r="I52" s="6"/>
      <c r="J52" s="6"/>
      <c r="K52" s="6"/>
      <c r="L52" s="6"/>
      <c r="M52" s="6"/>
      <c r="N52" s="6"/>
      <c r="O52" s="6"/>
      <c r="P52" s="6"/>
      <c r="Q52" s="6"/>
      <c r="R52" s="6"/>
      <c r="S52" s="6"/>
      <c r="T52" s="6"/>
      <c r="U52" s="6"/>
      <c r="V52" s="6"/>
      <c r="W52" s="6"/>
      <c r="X52" s="6"/>
      <c r="Y52" s="6"/>
      <c r="Z52" s="6"/>
    </row>
    <row r="53" ht="15.75" customHeight="1" outlineLevel="1">
      <c r="A53" s="6"/>
      <c r="B53" s="55" t="s">
        <v>43</v>
      </c>
      <c r="C53" s="56"/>
      <c r="D53" s="56"/>
      <c r="E53" s="56"/>
      <c r="F53" s="56"/>
      <c r="G53" s="56"/>
      <c r="H53" s="56"/>
      <c r="I53" s="6"/>
      <c r="J53" s="6"/>
      <c r="K53" s="6"/>
      <c r="L53" s="6"/>
      <c r="M53" s="6"/>
      <c r="N53" s="6"/>
      <c r="O53" s="6"/>
      <c r="P53" s="6"/>
      <c r="Q53" s="6"/>
      <c r="R53" s="6"/>
      <c r="S53" s="6"/>
      <c r="T53" s="6"/>
      <c r="U53" s="6"/>
      <c r="V53" s="6"/>
      <c r="W53" s="6"/>
      <c r="X53" s="6"/>
      <c r="Y53" s="6"/>
      <c r="Z53" s="6"/>
    </row>
    <row r="54" ht="15.75" customHeight="1" outlineLevel="1">
      <c r="A54" s="6"/>
      <c r="B54" s="6"/>
      <c r="C54" s="6"/>
      <c r="D54" s="6"/>
      <c r="E54" s="6"/>
      <c r="F54" s="6"/>
      <c r="G54" s="6"/>
      <c r="H54" s="6"/>
      <c r="I54" s="6"/>
      <c r="J54" s="6"/>
      <c r="K54" s="6"/>
      <c r="L54" s="6"/>
      <c r="M54" s="6"/>
      <c r="N54" s="6"/>
      <c r="O54" s="6"/>
      <c r="P54" s="6"/>
      <c r="Q54" s="6"/>
      <c r="R54" s="6"/>
      <c r="S54" s="6"/>
      <c r="T54" s="6"/>
      <c r="U54" s="6"/>
      <c r="V54" s="6"/>
      <c r="W54" s="6"/>
      <c r="X54" s="6"/>
      <c r="Y54" s="6"/>
      <c r="Z54" s="6"/>
    </row>
    <row r="55" ht="15.75" customHeight="1" outlineLevel="1">
      <c r="A55" s="23"/>
      <c r="B55" s="23" t="s">
        <v>44</v>
      </c>
      <c r="C55" s="23"/>
      <c r="D55" s="23"/>
      <c r="E55" s="23"/>
      <c r="F55" s="23"/>
      <c r="G55" s="23"/>
      <c r="H55" s="23"/>
      <c r="I55" s="23"/>
      <c r="J55" s="23"/>
      <c r="K55" s="23"/>
      <c r="L55" s="23"/>
      <c r="M55" s="23"/>
      <c r="N55" s="23"/>
      <c r="O55" s="23"/>
      <c r="P55" s="23"/>
      <c r="Q55" s="23"/>
      <c r="R55" s="23"/>
      <c r="S55" s="23"/>
      <c r="T55" s="23"/>
      <c r="U55" s="23"/>
      <c r="V55" s="23"/>
      <c r="W55" s="23"/>
      <c r="X55" s="23"/>
      <c r="Y55" s="23"/>
      <c r="Z55" s="23"/>
    </row>
    <row r="56" ht="6.0" customHeight="1" outlineLevel="1">
      <c r="A56" s="6"/>
      <c r="B56" s="23"/>
      <c r="C56" s="6"/>
      <c r="D56" s="6"/>
      <c r="E56" s="6"/>
      <c r="F56" s="6"/>
      <c r="G56" s="6"/>
      <c r="H56" s="6"/>
      <c r="I56" s="6"/>
      <c r="J56" s="6"/>
      <c r="K56" s="6"/>
      <c r="L56" s="6"/>
      <c r="M56" s="6"/>
      <c r="N56" s="6"/>
      <c r="O56" s="6"/>
      <c r="P56" s="6"/>
      <c r="Q56" s="6"/>
      <c r="R56" s="6"/>
      <c r="S56" s="6"/>
      <c r="T56" s="6"/>
      <c r="U56" s="6"/>
      <c r="V56" s="6"/>
      <c r="W56" s="6"/>
      <c r="X56" s="6"/>
      <c r="Y56" s="6"/>
      <c r="Z56" s="6"/>
    </row>
    <row r="57" ht="15.75" customHeight="1" outlineLevel="1">
      <c r="A57" s="23"/>
      <c r="B57" s="23" t="s">
        <v>45</v>
      </c>
      <c r="C57" s="23"/>
      <c r="D57" s="23"/>
      <c r="E57" s="23"/>
      <c r="F57" s="23"/>
      <c r="G57" s="23"/>
      <c r="H57" s="23"/>
      <c r="I57" s="23"/>
      <c r="J57" s="23"/>
      <c r="K57" s="23"/>
      <c r="L57" s="23"/>
      <c r="M57" s="23"/>
      <c r="N57" s="23"/>
      <c r="O57" s="23"/>
      <c r="P57" s="23"/>
      <c r="Q57" s="23"/>
      <c r="R57" s="23"/>
      <c r="S57" s="23"/>
      <c r="T57" s="23"/>
      <c r="U57" s="23"/>
      <c r="V57" s="23"/>
      <c r="W57" s="23"/>
      <c r="X57" s="23"/>
      <c r="Y57" s="23"/>
      <c r="Z57" s="23"/>
    </row>
    <row r="58" ht="6.0" customHeight="1" outlineLevel="1">
      <c r="A58" s="6"/>
      <c r="B58" s="23"/>
      <c r="C58" s="6"/>
      <c r="D58" s="6"/>
      <c r="E58" s="6"/>
      <c r="F58" s="6"/>
      <c r="G58" s="6"/>
      <c r="H58" s="6"/>
      <c r="I58" s="6"/>
      <c r="J58" s="6"/>
      <c r="K58" s="6"/>
      <c r="L58" s="6"/>
      <c r="M58" s="6"/>
      <c r="N58" s="6"/>
      <c r="O58" s="6"/>
      <c r="P58" s="6"/>
      <c r="Q58" s="6"/>
      <c r="R58" s="6"/>
      <c r="S58" s="6"/>
      <c r="T58" s="6"/>
      <c r="U58" s="6"/>
      <c r="V58" s="6"/>
      <c r="W58" s="6"/>
      <c r="X58" s="6"/>
      <c r="Y58" s="6"/>
      <c r="Z58" s="6"/>
    </row>
    <row r="59" ht="15.75" customHeight="1" outlineLevel="1">
      <c r="A59" s="23"/>
      <c r="B59" s="23" t="s">
        <v>46</v>
      </c>
      <c r="C59" s="23"/>
      <c r="D59" s="23"/>
      <c r="E59" s="23"/>
      <c r="F59" s="23"/>
      <c r="G59" s="23"/>
      <c r="H59" s="23"/>
      <c r="I59" s="23"/>
      <c r="J59" s="23"/>
      <c r="K59" s="23"/>
      <c r="L59" s="23"/>
      <c r="M59" s="23"/>
      <c r="N59" s="23"/>
      <c r="O59" s="23"/>
      <c r="P59" s="23"/>
      <c r="Q59" s="23"/>
      <c r="R59" s="23"/>
      <c r="S59" s="23"/>
      <c r="T59" s="23"/>
      <c r="U59" s="23"/>
      <c r="V59" s="23"/>
      <c r="W59" s="23"/>
      <c r="X59" s="23"/>
      <c r="Y59" s="23"/>
      <c r="Z59" s="23"/>
    </row>
    <row r="60" ht="15.75" customHeight="1" outlineLevel="1">
      <c r="A60" s="23"/>
      <c r="B60" s="61" t="s">
        <v>47</v>
      </c>
      <c r="C60" s="23"/>
      <c r="D60" s="23"/>
      <c r="E60" s="23"/>
      <c r="F60" s="23"/>
      <c r="G60" s="23"/>
      <c r="H60" s="23"/>
      <c r="I60" s="23"/>
      <c r="J60" s="23"/>
      <c r="K60" s="23"/>
      <c r="L60" s="23"/>
      <c r="M60" s="23"/>
      <c r="N60" s="23"/>
      <c r="O60" s="23"/>
      <c r="P60" s="23"/>
      <c r="Q60" s="23"/>
      <c r="R60" s="23"/>
      <c r="S60" s="23"/>
      <c r="T60" s="23"/>
      <c r="U60" s="23"/>
      <c r="V60" s="23"/>
      <c r="W60" s="23"/>
      <c r="X60" s="23"/>
      <c r="Y60" s="23"/>
      <c r="Z60" s="23"/>
    </row>
    <row r="61" ht="15.75" customHeight="1" outlineLevel="1">
      <c r="A61" s="23"/>
      <c r="B61" s="61" t="s">
        <v>48</v>
      </c>
      <c r="C61" s="23"/>
      <c r="D61" s="23"/>
      <c r="E61" s="23"/>
      <c r="F61" s="23"/>
      <c r="G61" s="23"/>
      <c r="H61" s="23"/>
      <c r="I61" s="23"/>
      <c r="J61" s="23"/>
      <c r="K61" s="23"/>
      <c r="L61" s="23"/>
      <c r="M61" s="23"/>
      <c r="N61" s="23"/>
      <c r="O61" s="23"/>
      <c r="P61" s="23"/>
      <c r="Q61" s="23"/>
      <c r="R61" s="23"/>
      <c r="S61" s="23"/>
      <c r="T61" s="23"/>
      <c r="U61" s="23"/>
      <c r="V61" s="23"/>
      <c r="W61" s="23"/>
      <c r="X61" s="23"/>
      <c r="Y61" s="23"/>
      <c r="Z61" s="23"/>
    </row>
    <row r="62" ht="15.75" customHeight="1" outlineLevel="1">
      <c r="A62" s="23"/>
      <c r="B62" s="61" t="s">
        <v>49</v>
      </c>
      <c r="C62" s="23"/>
      <c r="D62" s="23"/>
      <c r="E62" s="23"/>
      <c r="F62" s="23"/>
      <c r="G62" s="23"/>
      <c r="H62" s="23"/>
      <c r="I62" s="23"/>
      <c r="J62" s="23"/>
      <c r="K62" s="23"/>
      <c r="L62" s="23"/>
      <c r="M62" s="23"/>
      <c r="N62" s="23"/>
      <c r="O62" s="23"/>
      <c r="P62" s="23"/>
      <c r="Q62" s="23"/>
      <c r="R62" s="23"/>
      <c r="S62" s="23"/>
      <c r="T62" s="23"/>
      <c r="U62" s="23"/>
      <c r="V62" s="23"/>
      <c r="W62" s="23"/>
      <c r="X62" s="23"/>
      <c r="Y62" s="23"/>
      <c r="Z62" s="23"/>
    </row>
    <row r="63" ht="15.75" customHeight="1" outlineLevel="1">
      <c r="A63" s="23"/>
      <c r="B63" s="61" t="s">
        <v>50</v>
      </c>
      <c r="C63" s="23"/>
      <c r="D63" s="23"/>
      <c r="E63" s="23"/>
      <c r="F63" s="23"/>
      <c r="G63" s="23"/>
      <c r="H63" s="23"/>
      <c r="I63" s="23"/>
      <c r="J63" s="23"/>
      <c r="K63" s="23"/>
      <c r="L63" s="23"/>
      <c r="M63" s="23"/>
      <c r="N63" s="23"/>
      <c r="O63" s="23"/>
      <c r="P63" s="23"/>
      <c r="Q63" s="23"/>
      <c r="R63" s="23"/>
      <c r="S63" s="23"/>
      <c r="T63" s="23"/>
      <c r="U63" s="23"/>
      <c r="V63" s="23"/>
      <c r="W63" s="23"/>
      <c r="X63" s="23"/>
      <c r="Y63" s="23"/>
      <c r="Z63" s="23"/>
    </row>
    <row r="64" ht="15.75" customHeight="1" outlineLevel="1">
      <c r="A64" s="23"/>
      <c r="B64" s="61" t="s">
        <v>51</v>
      </c>
      <c r="C64" s="23"/>
      <c r="D64" s="23"/>
      <c r="E64" s="23"/>
      <c r="F64" s="23"/>
      <c r="G64" s="23"/>
      <c r="H64" s="23"/>
      <c r="I64" s="23"/>
      <c r="J64" s="23"/>
      <c r="K64" s="23"/>
      <c r="L64" s="23"/>
      <c r="M64" s="23"/>
      <c r="N64" s="23"/>
      <c r="O64" s="23"/>
      <c r="P64" s="23"/>
      <c r="Q64" s="23"/>
      <c r="R64" s="23"/>
      <c r="S64" s="23"/>
      <c r="T64" s="23"/>
      <c r="U64" s="23"/>
      <c r="V64" s="23"/>
      <c r="W64" s="23"/>
      <c r="X64" s="23"/>
      <c r="Y64" s="23"/>
      <c r="Z64" s="23"/>
    </row>
    <row r="65" ht="15.75" customHeight="1" outlineLevel="1">
      <c r="A65" s="23"/>
      <c r="B65" s="61" t="s">
        <v>52</v>
      </c>
      <c r="C65" s="23"/>
      <c r="D65" s="23"/>
      <c r="E65" s="23"/>
      <c r="F65" s="23"/>
      <c r="G65" s="23"/>
      <c r="H65" s="23"/>
      <c r="I65" s="23"/>
      <c r="J65" s="23"/>
      <c r="K65" s="23"/>
      <c r="L65" s="23"/>
      <c r="M65" s="23"/>
      <c r="N65" s="23"/>
      <c r="O65" s="23"/>
      <c r="P65" s="23"/>
      <c r="Q65" s="23"/>
      <c r="R65" s="23"/>
      <c r="S65" s="23"/>
      <c r="T65" s="23"/>
      <c r="U65" s="23"/>
      <c r="V65" s="23"/>
      <c r="W65" s="23"/>
      <c r="X65" s="23"/>
      <c r="Y65" s="23"/>
      <c r="Z65" s="23"/>
    </row>
    <row r="66" ht="15.75" customHeight="1" outlineLevel="1">
      <c r="A66" s="23"/>
      <c r="B66" s="61" t="s">
        <v>53</v>
      </c>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5.75" customHeight="1" outlineLevel="1">
      <c r="A67" s="23"/>
      <c r="B67" s="61" t="s">
        <v>54</v>
      </c>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5.75" customHeight="1" outlineLevel="1">
      <c r="A68" s="23"/>
      <c r="B68" s="61" t="s">
        <v>55</v>
      </c>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9.5" customHeight="1" outlineLevel="1">
      <c r="A69" s="23"/>
      <c r="B69" s="61"/>
      <c r="C69" s="23"/>
      <c r="D69" s="23"/>
      <c r="E69" s="23"/>
      <c r="F69" s="23"/>
      <c r="G69" s="23"/>
      <c r="H69" s="23"/>
      <c r="I69" s="23"/>
      <c r="J69" s="23"/>
      <c r="K69" s="23"/>
      <c r="L69" s="23"/>
      <c r="M69" s="23"/>
      <c r="N69" s="23"/>
      <c r="O69" s="23"/>
      <c r="P69" s="23"/>
      <c r="Q69" s="23"/>
      <c r="R69" s="23"/>
      <c r="S69" s="23"/>
      <c r="T69" s="23"/>
      <c r="U69" s="23"/>
      <c r="V69" s="23"/>
      <c r="W69" s="23"/>
      <c r="X69" s="23"/>
      <c r="Y69" s="23"/>
      <c r="Z69" s="23"/>
    </row>
    <row r="70" ht="42.75" customHeight="1" outlineLevel="1">
      <c r="A70" s="23"/>
      <c r="B70" s="62" t="s">
        <v>56</v>
      </c>
      <c r="C70" s="63"/>
      <c r="D70" s="63"/>
      <c r="E70" s="63"/>
      <c r="F70" s="63"/>
      <c r="G70" s="63"/>
      <c r="H70" s="63"/>
      <c r="I70" s="63"/>
      <c r="J70" s="63"/>
      <c r="K70" s="64"/>
      <c r="L70" s="23"/>
      <c r="M70" s="23"/>
      <c r="N70" s="23"/>
      <c r="O70" s="23"/>
      <c r="P70" s="23"/>
      <c r="Q70" s="23"/>
      <c r="R70" s="23"/>
      <c r="S70" s="23"/>
      <c r="T70" s="23"/>
      <c r="U70" s="23"/>
      <c r="V70" s="23"/>
      <c r="W70" s="23"/>
      <c r="X70" s="23"/>
      <c r="Y70" s="23"/>
      <c r="Z70" s="23"/>
    </row>
    <row r="71" ht="14.25" customHeight="1" outlineLevel="1">
      <c r="A71" s="23"/>
      <c r="B71" s="61"/>
      <c r="C71" s="23"/>
      <c r="D71" s="23"/>
      <c r="E71" s="23"/>
      <c r="F71" s="23"/>
      <c r="G71" s="23"/>
      <c r="H71" s="23"/>
      <c r="I71" s="23"/>
      <c r="J71" s="23"/>
      <c r="K71" s="23"/>
      <c r="L71" s="23"/>
      <c r="M71" s="23"/>
      <c r="N71" s="23"/>
      <c r="O71" s="23"/>
      <c r="P71" s="23"/>
      <c r="Q71" s="23"/>
      <c r="R71" s="23"/>
      <c r="S71" s="23"/>
      <c r="T71" s="23"/>
      <c r="U71" s="23"/>
      <c r="V71" s="23"/>
      <c r="W71" s="23"/>
      <c r="X71" s="23"/>
      <c r="Y71" s="23"/>
      <c r="Z71" s="23"/>
    </row>
    <row r="72" ht="6.0" customHeight="1" outlineLevel="1">
      <c r="A72" s="23"/>
      <c r="B72" s="61"/>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5.75" customHeight="1" outlineLevel="1">
      <c r="A73" s="23"/>
      <c r="B73" s="23" t="s">
        <v>57</v>
      </c>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5.75" customHeight="1" outlineLevel="1">
      <c r="A74" s="23"/>
      <c r="B74" s="23" t="s">
        <v>58</v>
      </c>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5.75" customHeight="1" outlineLevel="1">
      <c r="A75" s="23"/>
      <c r="B75" s="61" t="s">
        <v>59</v>
      </c>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5.75" customHeight="1" outlineLevel="1">
      <c r="A76" s="23"/>
      <c r="B76" s="61" t="s">
        <v>60</v>
      </c>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5.75" customHeight="1" outlineLevel="1">
      <c r="A77" s="23"/>
      <c r="B77" s="61" t="s">
        <v>61</v>
      </c>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5.75" customHeight="1" outlineLevel="1">
      <c r="A78" s="23"/>
      <c r="B78" s="61" t="s">
        <v>62</v>
      </c>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5.75" customHeight="1" outlineLevel="1">
      <c r="A79" s="23"/>
      <c r="B79" s="61" t="s">
        <v>63</v>
      </c>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5.75" customHeight="1" outlineLevel="1">
      <c r="A80" s="23"/>
      <c r="B80" s="61" t="s">
        <v>64</v>
      </c>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5.75" customHeight="1" outlineLevel="1">
      <c r="A81" s="23"/>
      <c r="B81" s="61" t="s">
        <v>65</v>
      </c>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5.75" customHeight="1" outlineLevel="1">
      <c r="A82" s="23"/>
      <c r="B82" s="61" t="s">
        <v>66</v>
      </c>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5.75" customHeight="1" outlineLevel="1">
      <c r="A83" s="23"/>
      <c r="B83" s="61" t="s">
        <v>67</v>
      </c>
      <c r="C83" s="23"/>
      <c r="D83" s="23"/>
      <c r="E83" s="23"/>
      <c r="F83" s="23"/>
      <c r="G83" s="23"/>
      <c r="H83" s="23"/>
      <c r="I83" s="23"/>
      <c r="J83" s="23"/>
      <c r="K83" s="23"/>
      <c r="L83" s="23"/>
      <c r="M83" s="23"/>
      <c r="N83" s="23"/>
      <c r="O83" s="23"/>
      <c r="P83" s="23"/>
      <c r="Q83" s="23"/>
      <c r="R83" s="23"/>
      <c r="S83" s="23"/>
      <c r="T83" s="23"/>
      <c r="U83" s="23"/>
      <c r="V83" s="23"/>
      <c r="W83" s="23"/>
      <c r="X83" s="23"/>
      <c r="Y83" s="23"/>
      <c r="Z83" s="23"/>
    </row>
    <row r="84" ht="6.0" customHeight="1" outlineLevel="1">
      <c r="A84" s="6"/>
      <c r="B84" s="61"/>
      <c r="C84" s="6"/>
      <c r="D84" s="6"/>
      <c r="E84" s="6"/>
      <c r="F84" s="6"/>
      <c r="G84" s="6"/>
      <c r="H84" s="6"/>
      <c r="I84" s="6"/>
      <c r="J84" s="6"/>
      <c r="K84" s="6"/>
      <c r="L84" s="6"/>
      <c r="M84" s="6"/>
      <c r="N84" s="6"/>
      <c r="O84" s="6"/>
      <c r="P84" s="6"/>
      <c r="Q84" s="6"/>
      <c r="R84" s="6"/>
      <c r="S84" s="6"/>
      <c r="T84" s="6"/>
      <c r="U84" s="6"/>
      <c r="V84" s="6"/>
      <c r="W84" s="6"/>
      <c r="X84" s="6"/>
      <c r="Y84" s="6"/>
      <c r="Z84" s="6"/>
    </row>
    <row r="85" ht="15.75" customHeight="1" outlineLevel="1">
      <c r="A85" s="23"/>
      <c r="B85" s="23" t="s">
        <v>68</v>
      </c>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5.75" customHeight="1" outlineLevel="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6.75" customHeight="1">
      <c r="A87" s="23"/>
      <c r="B87" s="23"/>
      <c r="C87" s="23"/>
      <c r="D87" s="24"/>
      <c r="E87" s="23"/>
      <c r="F87" s="23"/>
      <c r="G87" s="23"/>
      <c r="H87" s="24"/>
      <c r="I87" s="24"/>
      <c r="J87" s="24"/>
      <c r="K87" s="24"/>
      <c r="L87" s="24"/>
      <c r="M87" s="24"/>
      <c r="N87" s="24"/>
      <c r="O87" s="23"/>
      <c r="P87" s="23"/>
      <c r="Q87" s="23"/>
      <c r="R87" s="23"/>
      <c r="S87" s="24"/>
      <c r="T87" s="23"/>
      <c r="U87" s="23"/>
      <c r="V87" s="23"/>
      <c r="W87" s="23"/>
      <c r="X87" s="23"/>
      <c r="Y87" s="23"/>
      <c r="Z87" s="23"/>
    </row>
    <row r="88" ht="36.0" customHeight="1">
      <c r="A88" s="3"/>
      <c r="B88" s="25" t="s">
        <v>69</v>
      </c>
      <c r="C88" s="5"/>
      <c r="D88" s="5"/>
      <c r="E88" s="5"/>
      <c r="F88" s="5"/>
      <c r="G88" s="5"/>
      <c r="H88" s="5"/>
      <c r="I88" s="5"/>
      <c r="J88" s="5"/>
      <c r="K88" s="5"/>
      <c r="L88" s="5"/>
      <c r="M88" s="5"/>
      <c r="N88" s="5"/>
      <c r="O88" s="5"/>
      <c r="P88" s="5"/>
      <c r="Q88" s="5"/>
      <c r="R88" s="5"/>
      <c r="S88" s="5"/>
      <c r="T88" s="5"/>
      <c r="U88" s="5"/>
      <c r="V88" s="5"/>
      <c r="W88" s="5"/>
      <c r="X88" s="5"/>
      <c r="Y88" s="5"/>
      <c r="Z88" s="5"/>
    </row>
    <row r="89" ht="15.75" customHeight="1" outlineLevel="1">
      <c r="A89" s="23"/>
      <c r="B89" s="23"/>
      <c r="C89" s="23"/>
      <c r="D89" s="24"/>
      <c r="E89" s="23"/>
      <c r="F89" s="23"/>
      <c r="G89" s="23"/>
      <c r="H89" s="24"/>
      <c r="I89" s="24"/>
      <c r="J89" s="24"/>
      <c r="K89" s="24"/>
      <c r="L89" s="24"/>
      <c r="M89" s="24"/>
      <c r="N89" s="24"/>
      <c r="O89" s="23"/>
      <c r="P89" s="23"/>
      <c r="Q89" s="23"/>
      <c r="R89" s="23"/>
      <c r="S89" s="24"/>
      <c r="T89" s="23"/>
      <c r="U89" s="23"/>
      <c r="V89" s="23"/>
      <c r="W89" s="23"/>
      <c r="X89" s="23"/>
      <c r="Y89" s="23"/>
      <c r="Z89" s="23"/>
    </row>
    <row r="90" ht="37.5" customHeight="1" outlineLevel="1">
      <c r="A90" s="23"/>
      <c r="B90" s="65" t="s">
        <v>70</v>
      </c>
      <c r="C90" s="66" t="s">
        <v>71</v>
      </c>
      <c r="D90" s="48"/>
      <c r="E90" s="49"/>
      <c r="F90" s="23"/>
      <c r="G90" s="23"/>
      <c r="H90" s="24"/>
      <c r="I90" s="24"/>
      <c r="J90" s="24"/>
      <c r="K90" s="24"/>
      <c r="L90" s="24"/>
      <c r="M90" s="24"/>
      <c r="N90" s="24"/>
      <c r="O90" s="23"/>
      <c r="P90" s="23"/>
      <c r="Q90" s="23"/>
      <c r="R90" s="23"/>
      <c r="S90" s="24"/>
      <c r="T90" s="23"/>
      <c r="U90" s="23"/>
      <c r="V90" s="23"/>
      <c r="W90" s="23"/>
      <c r="X90" s="23"/>
      <c r="Y90" s="23"/>
      <c r="Z90" s="23"/>
    </row>
    <row r="91" ht="37.5" customHeight="1" outlineLevel="1">
      <c r="A91" s="23"/>
      <c r="B91" s="67" t="s">
        <v>72</v>
      </c>
      <c r="C91" s="66" t="s">
        <v>73</v>
      </c>
      <c r="D91" s="48"/>
      <c r="E91" s="49"/>
      <c r="F91" s="23"/>
      <c r="G91" s="23"/>
      <c r="H91" s="24"/>
      <c r="I91" s="24"/>
      <c r="J91" s="24"/>
      <c r="K91" s="24"/>
      <c r="L91" s="24"/>
      <c r="M91" s="24"/>
      <c r="N91" s="24"/>
      <c r="O91" s="23"/>
      <c r="P91" s="23"/>
      <c r="Q91" s="23"/>
      <c r="R91" s="23"/>
      <c r="S91" s="24"/>
      <c r="T91" s="23"/>
      <c r="U91" s="23"/>
      <c r="V91" s="23"/>
      <c r="W91" s="23"/>
      <c r="X91" s="23"/>
      <c r="Y91" s="23"/>
      <c r="Z91" s="23"/>
    </row>
    <row r="92" ht="43.5" customHeight="1" outlineLevel="1">
      <c r="A92" s="23"/>
      <c r="B92" s="67" t="s">
        <v>74</v>
      </c>
      <c r="C92" s="66" t="s">
        <v>75</v>
      </c>
      <c r="D92" s="48"/>
      <c r="E92" s="48"/>
      <c r="F92" s="49"/>
      <c r="G92" s="23"/>
      <c r="H92" s="24"/>
      <c r="I92" s="24"/>
      <c r="J92" s="24"/>
      <c r="K92" s="24"/>
      <c r="L92" s="24"/>
      <c r="M92" s="24"/>
      <c r="N92" s="24"/>
      <c r="O92" s="23"/>
      <c r="P92" s="23"/>
      <c r="Q92" s="23"/>
      <c r="R92" s="23"/>
      <c r="S92" s="24"/>
      <c r="T92" s="23"/>
      <c r="U92" s="23"/>
      <c r="V92" s="23"/>
      <c r="W92" s="23"/>
      <c r="X92" s="23"/>
      <c r="Y92" s="23"/>
      <c r="Z92" s="23"/>
    </row>
    <row r="93" ht="37.5" customHeight="1" outlineLevel="1">
      <c r="A93" s="23"/>
      <c r="B93" s="67" t="s">
        <v>76</v>
      </c>
      <c r="C93" s="66" t="s">
        <v>77</v>
      </c>
      <c r="D93" s="48"/>
      <c r="E93" s="48"/>
      <c r="F93" s="49"/>
      <c r="G93" s="23"/>
      <c r="H93" s="24"/>
      <c r="I93" s="24"/>
      <c r="J93" s="24"/>
      <c r="K93" s="24"/>
      <c r="L93" s="24"/>
      <c r="M93" s="24"/>
      <c r="N93" s="24"/>
      <c r="O93" s="23"/>
      <c r="P93" s="23"/>
      <c r="Q93" s="23"/>
      <c r="R93" s="23"/>
      <c r="S93" s="24"/>
      <c r="T93" s="23"/>
      <c r="U93" s="23"/>
      <c r="V93" s="23"/>
      <c r="W93" s="23"/>
      <c r="X93" s="23"/>
      <c r="Y93" s="23"/>
      <c r="Z93" s="23"/>
    </row>
    <row r="94" ht="37.5" customHeight="1" outlineLevel="1">
      <c r="A94" s="23"/>
      <c r="B94" s="68" t="s">
        <v>78</v>
      </c>
      <c r="C94" s="66" t="s">
        <v>79</v>
      </c>
      <c r="D94" s="48"/>
      <c r="E94" s="49"/>
      <c r="F94" s="23"/>
      <c r="G94" s="23"/>
      <c r="H94" s="24"/>
      <c r="I94" s="24"/>
      <c r="J94" s="24"/>
      <c r="K94" s="24"/>
      <c r="L94" s="24"/>
      <c r="M94" s="24"/>
      <c r="N94" s="24"/>
      <c r="O94" s="23"/>
      <c r="P94" s="23"/>
      <c r="Q94" s="23"/>
      <c r="R94" s="23"/>
      <c r="S94" s="24"/>
      <c r="T94" s="23"/>
      <c r="U94" s="23"/>
      <c r="V94" s="23"/>
      <c r="W94" s="23"/>
      <c r="X94" s="23"/>
      <c r="Y94" s="23"/>
      <c r="Z94" s="23"/>
    </row>
    <row r="95" ht="37.5" customHeight="1" outlineLevel="1">
      <c r="A95" s="23"/>
      <c r="B95" s="69" t="s">
        <v>80</v>
      </c>
      <c r="C95" s="66" t="s">
        <v>81</v>
      </c>
      <c r="D95" s="48"/>
      <c r="E95" s="49"/>
      <c r="F95" s="23"/>
      <c r="G95" s="23"/>
      <c r="H95" s="24"/>
      <c r="I95" s="24"/>
      <c r="J95" s="24"/>
      <c r="K95" s="24"/>
      <c r="L95" s="24"/>
      <c r="M95" s="24"/>
      <c r="N95" s="24"/>
      <c r="O95" s="23"/>
      <c r="P95" s="23"/>
      <c r="Q95" s="23"/>
      <c r="R95" s="23"/>
      <c r="S95" s="24"/>
      <c r="T95" s="23"/>
      <c r="U95" s="23"/>
      <c r="V95" s="23"/>
      <c r="W95" s="23"/>
      <c r="X95" s="23"/>
      <c r="Y95" s="23"/>
      <c r="Z95" s="23"/>
    </row>
    <row r="96" ht="37.5" customHeight="1" outlineLevel="1">
      <c r="A96" s="23"/>
      <c r="B96" s="65" t="s">
        <v>82</v>
      </c>
      <c r="C96" s="66" t="s">
        <v>83</v>
      </c>
      <c r="D96" s="48"/>
      <c r="E96" s="49"/>
      <c r="F96" s="23"/>
      <c r="G96" s="23"/>
      <c r="H96" s="24"/>
      <c r="I96" s="24"/>
      <c r="J96" s="24"/>
      <c r="K96" s="24"/>
      <c r="L96" s="24"/>
      <c r="M96" s="24"/>
      <c r="N96" s="24"/>
      <c r="O96" s="23"/>
      <c r="P96" s="23"/>
      <c r="Q96" s="23"/>
      <c r="R96" s="23"/>
      <c r="S96" s="24"/>
      <c r="T96" s="23"/>
      <c r="U96" s="23"/>
      <c r="V96" s="23"/>
      <c r="W96" s="23"/>
      <c r="X96" s="23"/>
      <c r="Y96" s="23"/>
      <c r="Z96" s="23"/>
    </row>
    <row r="97" ht="37.5" customHeight="1" outlineLevel="1">
      <c r="A97" s="23"/>
      <c r="B97" s="65" t="s">
        <v>84</v>
      </c>
      <c r="C97" s="66" t="s">
        <v>85</v>
      </c>
      <c r="D97" s="48"/>
      <c r="E97" s="48"/>
      <c r="F97" s="49"/>
      <c r="G97" s="23"/>
      <c r="H97" s="24"/>
      <c r="I97" s="24"/>
      <c r="J97" s="24"/>
      <c r="K97" s="24"/>
      <c r="L97" s="24"/>
      <c r="M97" s="24"/>
      <c r="N97" s="24"/>
      <c r="O97" s="23"/>
      <c r="P97" s="23"/>
      <c r="Q97" s="23"/>
      <c r="R97" s="23"/>
      <c r="S97" s="24"/>
      <c r="T97" s="23"/>
      <c r="U97" s="23"/>
      <c r="V97" s="23"/>
      <c r="W97" s="23"/>
      <c r="X97" s="23"/>
      <c r="Y97" s="23"/>
      <c r="Z97" s="23"/>
    </row>
    <row r="98" ht="15.75" customHeight="1" outlineLevel="1">
      <c r="A98" s="23"/>
      <c r="B98" s="23"/>
      <c r="C98" s="23"/>
      <c r="D98" s="24"/>
      <c r="E98" s="23"/>
      <c r="F98" s="23"/>
      <c r="G98" s="23"/>
      <c r="H98" s="24"/>
      <c r="I98" s="24"/>
      <c r="J98" s="24"/>
      <c r="K98" s="24"/>
      <c r="L98" s="24"/>
      <c r="M98" s="24"/>
      <c r="N98" s="24"/>
      <c r="O98" s="23"/>
      <c r="P98" s="23"/>
      <c r="Q98" s="23"/>
      <c r="R98" s="23"/>
      <c r="S98" s="24"/>
      <c r="T98" s="23"/>
      <c r="U98" s="23"/>
      <c r="V98" s="23"/>
      <c r="W98" s="23"/>
      <c r="X98" s="23"/>
      <c r="Y98" s="23"/>
      <c r="Z98" s="23"/>
    </row>
    <row r="99" ht="7.5" customHeight="1">
      <c r="A99" s="23"/>
      <c r="B99" s="23"/>
      <c r="C99" s="23"/>
      <c r="D99" s="24"/>
      <c r="E99" s="23"/>
      <c r="F99" s="23"/>
      <c r="G99" s="23"/>
      <c r="H99" s="24"/>
      <c r="I99" s="24"/>
      <c r="J99" s="24"/>
      <c r="K99" s="24"/>
      <c r="L99" s="24"/>
      <c r="M99" s="24"/>
      <c r="N99" s="24"/>
      <c r="O99" s="23"/>
      <c r="P99" s="23"/>
      <c r="Q99" s="23"/>
      <c r="R99" s="23"/>
      <c r="S99" s="24"/>
      <c r="T99" s="23"/>
      <c r="U99" s="23"/>
      <c r="V99" s="23"/>
      <c r="W99" s="23"/>
      <c r="X99" s="23"/>
      <c r="Y99" s="23"/>
      <c r="Z99" s="23"/>
    </row>
    <row r="100" ht="38.25" customHeight="1">
      <c r="A100" s="3"/>
      <c r="B100" s="25" t="s">
        <v>86</v>
      </c>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outlineLevel="1">
      <c r="A101" s="23"/>
      <c r="B101" s="23"/>
      <c r="C101" s="23"/>
      <c r="D101" s="24"/>
      <c r="E101" s="23"/>
      <c r="F101" s="23"/>
      <c r="G101" s="23"/>
      <c r="H101" s="24"/>
      <c r="I101" s="24"/>
      <c r="J101" s="24"/>
      <c r="K101" s="24"/>
      <c r="L101" s="24"/>
      <c r="M101" s="24"/>
      <c r="N101" s="24"/>
      <c r="O101" s="23"/>
      <c r="P101" s="23"/>
      <c r="Q101" s="23"/>
      <c r="R101" s="23"/>
      <c r="S101" s="24"/>
      <c r="T101" s="23"/>
      <c r="U101" s="23"/>
      <c r="V101" s="23"/>
      <c r="W101" s="23"/>
      <c r="X101" s="23"/>
      <c r="Y101" s="23"/>
      <c r="Z101" s="23"/>
    </row>
    <row r="102" ht="15.75" customHeight="1" outlineLevel="1">
      <c r="A102" s="23"/>
      <c r="B102" s="70"/>
      <c r="C102" s="71" t="s">
        <v>87</v>
      </c>
      <c r="E102" s="23"/>
      <c r="F102" s="23"/>
      <c r="G102" s="23"/>
      <c r="H102" s="24"/>
      <c r="I102" s="24"/>
      <c r="J102" s="24"/>
      <c r="K102" s="24"/>
      <c r="L102" s="24"/>
      <c r="M102" s="24"/>
      <c r="N102" s="24"/>
      <c r="O102" s="23"/>
      <c r="P102" s="23"/>
      <c r="Q102" s="23"/>
      <c r="R102" s="23"/>
      <c r="S102" s="24"/>
      <c r="T102" s="23"/>
      <c r="U102" s="23"/>
      <c r="V102" s="23"/>
      <c r="W102" s="23"/>
      <c r="X102" s="23"/>
      <c r="Y102" s="23"/>
      <c r="Z102" s="23"/>
    </row>
    <row r="103" ht="15.75" customHeight="1" outlineLevel="1">
      <c r="A103" s="23"/>
      <c r="B103" s="72"/>
      <c r="C103" s="71" t="s">
        <v>88</v>
      </c>
      <c r="E103" s="23"/>
      <c r="F103" s="23"/>
      <c r="G103" s="23"/>
      <c r="H103" s="24"/>
      <c r="I103" s="24"/>
      <c r="J103" s="24"/>
      <c r="K103" s="24"/>
      <c r="L103" s="24"/>
      <c r="M103" s="24"/>
      <c r="N103" s="24"/>
      <c r="O103" s="23"/>
      <c r="P103" s="23"/>
      <c r="Q103" s="23"/>
      <c r="R103" s="23"/>
      <c r="S103" s="24"/>
      <c r="T103" s="23"/>
      <c r="U103" s="23"/>
      <c r="V103" s="23"/>
      <c r="W103" s="23"/>
      <c r="X103" s="23"/>
      <c r="Y103" s="23"/>
      <c r="Z103" s="23"/>
    </row>
    <row r="104" ht="15.75" customHeight="1" outlineLevel="1">
      <c r="A104" s="23"/>
      <c r="B104" s="73"/>
      <c r="C104" s="71" t="s">
        <v>89</v>
      </c>
      <c r="E104" s="23"/>
      <c r="F104" s="23"/>
      <c r="G104" s="23"/>
      <c r="H104" s="24"/>
      <c r="I104" s="24"/>
      <c r="J104" s="24"/>
      <c r="K104" s="24"/>
      <c r="L104" s="24"/>
      <c r="M104" s="24"/>
      <c r="N104" s="24"/>
      <c r="O104" s="23"/>
      <c r="P104" s="23"/>
      <c r="Q104" s="23"/>
      <c r="R104" s="23"/>
      <c r="S104" s="24"/>
      <c r="T104" s="23"/>
      <c r="U104" s="23"/>
      <c r="V104" s="23"/>
      <c r="W104" s="23"/>
      <c r="X104" s="23"/>
      <c r="Y104" s="23"/>
      <c r="Z104" s="23"/>
    </row>
    <row r="105" ht="15.75" customHeight="1" outlineLevel="1">
      <c r="A105" s="23"/>
      <c r="B105" s="74"/>
      <c r="C105" s="71" t="s">
        <v>90</v>
      </c>
      <c r="E105" s="23"/>
      <c r="F105" s="23"/>
      <c r="G105" s="23"/>
      <c r="H105" s="24"/>
      <c r="I105" s="24"/>
      <c r="J105" s="24"/>
      <c r="K105" s="24"/>
      <c r="L105" s="24"/>
      <c r="M105" s="24"/>
      <c r="N105" s="24"/>
      <c r="O105" s="23"/>
      <c r="P105" s="23"/>
      <c r="Q105" s="23"/>
      <c r="R105" s="23"/>
      <c r="S105" s="24"/>
      <c r="T105" s="23"/>
      <c r="U105" s="23"/>
      <c r="V105" s="23"/>
      <c r="W105" s="23"/>
      <c r="X105" s="23"/>
      <c r="Y105" s="23"/>
      <c r="Z105" s="23"/>
    </row>
    <row r="106" ht="15.75" customHeight="1" outlineLevel="1">
      <c r="A106" s="23"/>
      <c r="B106" s="75"/>
      <c r="C106" s="71" t="s">
        <v>91</v>
      </c>
      <c r="E106" s="23"/>
      <c r="F106" s="23"/>
      <c r="G106" s="23"/>
      <c r="H106" s="24"/>
      <c r="I106" s="24"/>
      <c r="J106" s="24"/>
      <c r="K106" s="24"/>
      <c r="L106" s="24"/>
      <c r="M106" s="24"/>
      <c r="N106" s="24"/>
      <c r="O106" s="23"/>
      <c r="P106" s="23"/>
      <c r="Q106" s="23"/>
      <c r="R106" s="23"/>
      <c r="S106" s="24"/>
      <c r="T106" s="23"/>
      <c r="U106" s="23"/>
      <c r="V106" s="23"/>
      <c r="W106" s="23"/>
      <c r="X106" s="23"/>
      <c r="Y106" s="23"/>
      <c r="Z106" s="23"/>
    </row>
    <row r="107" ht="15.75" customHeight="1" outlineLevel="1">
      <c r="A107" s="23"/>
      <c r="B107" s="76">
        <v>2019.0</v>
      </c>
      <c r="C107" s="71" t="s">
        <v>92</v>
      </c>
      <c r="E107" s="23"/>
      <c r="F107" s="23"/>
      <c r="G107" s="23"/>
      <c r="H107" s="24"/>
      <c r="I107" s="24"/>
      <c r="J107" s="24"/>
      <c r="K107" s="24"/>
      <c r="L107" s="24"/>
      <c r="M107" s="24"/>
      <c r="N107" s="24"/>
      <c r="O107" s="23"/>
      <c r="P107" s="23"/>
      <c r="Q107" s="23"/>
      <c r="R107" s="23"/>
      <c r="S107" s="24"/>
      <c r="T107" s="23"/>
      <c r="U107" s="23"/>
      <c r="V107" s="23"/>
      <c r="W107" s="23"/>
      <c r="X107" s="23"/>
      <c r="Y107" s="23"/>
      <c r="Z107" s="23"/>
    </row>
    <row r="108" ht="15.75" customHeight="1" outlineLevel="1">
      <c r="A108" s="23"/>
      <c r="B108" s="76"/>
      <c r="C108" s="71"/>
      <c r="E108" s="23"/>
      <c r="F108" s="23"/>
      <c r="G108" s="23"/>
      <c r="H108" s="24"/>
      <c r="I108" s="24"/>
      <c r="J108" s="24"/>
      <c r="K108" s="24"/>
      <c r="L108" s="24"/>
      <c r="M108" s="24"/>
      <c r="N108" s="24"/>
      <c r="O108" s="23"/>
      <c r="P108" s="23"/>
      <c r="Q108" s="23"/>
      <c r="R108" s="23"/>
      <c r="S108" s="24"/>
      <c r="T108" s="23"/>
      <c r="U108" s="23"/>
      <c r="V108" s="23"/>
      <c r="W108" s="23"/>
      <c r="X108" s="23"/>
      <c r="Y108" s="23"/>
      <c r="Z108" s="23"/>
    </row>
    <row r="109" ht="7.5" customHeight="1">
      <c r="A109" s="23"/>
      <c r="B109" s="77"/>
      <c r="C109" s="77"/>
      <c r="D109" s="77"/>
      <c r="E109" s="23"/>
      <c r="F109" s="23"/>
      <c r="G109" s="23"/>
      <c r="H109" s="24"/>
      <c r="I109" s="24"/>
      <c r="J109" s="24"/>
      <c r="K109" s="24"/>
      <c r="L109" s="24"/>
      <c r="M109" s="24"/>
      <c r="N109" s="24"/>
      <c r="O109" s="23"/>
      <c r="P109" s="23"/>
      <c r="Q109" s="23"/>
      <c r="R109" s="23"/>
      <c r="S109" s="24"/>
      <c r="T109" s="23"/>
      <c r="U109" s="23"/>
      <c r="V109" s="23"/>
      <c r="W109" s="23"/>
      <c r="X109" s="23"/>
      <c r="Y109" s="23"/>
      <c r="Z109" s="23"/>
    </row>
    <row r="110" ht="15.75" customHeight="1">
      <c r="A110" s="3"/>
      <c r="B110" s="25" t="s">
        <v>93</v>
      </c>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outlineLevel="1">
      <c r="A111" s="23"/>
      <c r="B111" s="23"/>
      <c r="C111" s="23"/>
      <c r="D111" s="24"/>
      <c r="E111" s="23"/>
      <c r="F111" s="23"/>
      <c r="G111" s="23"/>
      <c r="H111" s="24"/>
      <c r="I111" s="24"/>
      <c r="J111" s="24"/>
      <c r="K111" s="24"/>
      <c r="L111" s="24"/>
      <c r="M111" s="24"/>
      <c r="N111" s="24"/>
      <c r="O111" s="23"/>
      <c r="P111" s="23"/>
      <c r="Q111" s="23"/>
      <c r="R111" s="23"/>
      <c r="S111" s="24"/>
      <c r="T111" s="23"/>
      <c r="U111" s="23"/>
      <c r="V111" s="23"/>
      <c r="W111" s="23"/>
      <c r="X111" s="23"/>
      <c r="Y111" s="23"/>
      <c r="Z111" s="23"/>
    </row>
    <row r="112" ht="15.75" customHeight="1" outlineLevel="1">
      <c r="A112" s="23"/>
      <c r="B112" s="78" t="s">
        <v>94</v>
      </c>
      <c r="C112" s="71" t="s">
        <v>95</v>
      </c>
      <c r="E112" s="23"/>
      <c r="F112" s="23"/>
      <c r="G112" s="23"/>
      <c r="H112" s="24"/>
      <c r="I112" s="24"/>
      <c r="J112" s="24"/>
      <c r="K112" s="24"/>
      <c r="L112" s="24"/>
      <c r="M112" s="24"/>
      <c r="N112" s="24"/>
      <c r="O112" s="23"/>
      <c r="P112" s="23"/>
      <c r="Q112" s="23"/>
      <c r="R112" s="23"/>
      <c r="S112" s="24"/>
      <c r="T112" s="23"/>
      <c r="U112" s="23"/>
      <c r="V112" s="23"/>
      <c r="W112" s="23"/>
      <c r="X112" s="23"/>
      <c r="Y112" s="23"/>
      <c r="Z112" s="23"/>
    </row>
    <row r="113" ht="15.75" customHeight="1" outlineLevel="1">
      <c r="A113" s="23"/>
      <c r="B113" s="79" t="s">
        <v>94</v>
      </c>
      <c r="C113" s="71" t="s">
        <v>96</v>
      </c>
      <c r="E113" s="23"/>
      <c r="F113" s="23"/>
      <c r="G113" s="23"/>
      <c r="H113" s="24"/>
      <c r="I113" s="24"/>
      <c r="J113" s="24"/>
      <c r="K113" s="24"/>
      <c r="L113" s="24"/>
      <c r="M113" s="24"/>
      <c r="N113" s="24"/>
      <c r="O113" s="23"/>
      <c r="P113" s="23"/>
      <c r="Q113" s="23"/>
      <c r="R113" s="23"/>
      <c r="S113" s="24"/>
      <c r="T113" s="23"/>
      <c r="U113" s="23"/>
      <c r="V113" s="23"/>
      <c r="W113" s="23"/>
      <c r="X113" s="23"/>
      <c r="Y113" s="23"/>
      <c r="Z113" s="23"/>
    </row>
    <row r="114" ht="15.75" customHeight="1" outlineLevel="1">
      <c r="A114" s="23"/>
      <c r="B114" s="80" t="s">
        <v>94</v>
      </c>
      <c r="C114" s="71" t="s">
        <v>97</v>
      </c>
      <c r="E114" s="23"/>
      <c r="F114" s="23"/>
      <c r="G114" s="23"/>
      <c r="H114" s="24"/>
      <c r="I114" s="24"/>
      <c r="J114" s="24"/>
      <c r="K114" s="24"/>
      <c r="L114" s="24"/>
      <c r="M114" s="24"/>
      <c r="N114" s="24"/>
      <c r="O114" s="23"/>
      <c r="P114" s="23"/>
      <c r="Q114" s="23"/>
      <c r="R114" s="23"/>
      <c r="S114" s="24"/>
      <c r="T114" s="23"/>
      <c r="U114" s="23"/>
      <c r="V114" s="23"/>
      <c r="W114" s="23"/>
      <c r="X114" s="23"/>
      <c r="Y114" s="23"/>
      <c r="Z114" s="23"/>
    </row>
    <row r="115" ht="15.75" customHeight="1" outlineLevel="1">
      <c r="A115" s="23"/>
      <c r="B115" s="81" t="s">
        <v>94</v>
      </c>
      <c r="C115" s="71" t="s">
        <v>98</v>
      </c>
      <c r="E115" s="23"/>
      <c r="F115" s="23"/>
      <c r="G115" s="23"/>
      <c r="H115" s="24"/>
      <c r="I115" s="24"/>
      <c r="J115" s="24"/>
      <c r="K115" s="24"/>
      <c r="L115" s="24"/>
      <c r="M115" s="24"/>
      <c r="N115" s="24"/>
      <c r="O115" s="23"/>
      <c r="P115" s="23"/>
      <c r="Q115" s="23"/>
      <c r="R115" s="23"/>
      <c r="S115" s="24"/>
      <c r="T115" s="23"/>
      <c r="U115" s="23"/>
      <c r="V115" s="23"/>
      <c r="W115" s="23"/>
      <c r="X115" s="23"/>
      <c r="Y115" s="23"/>
      <c r="Z115" s="23"/>
    </row>
    <row r="116" ht="15.75" customHeight="1" outlineLevel="1">
      <c r="A116" s="23"/>
      <c r="B116" s="82" t="s">
        <v>94</v>
      </c>
      <c r="C116" s="71" t="s">
        <v>99</v>
      </c>
      <c r="E116" s="23"/>
      <c r="F116" s="23"/>
      <c r="G116" s="23"/>
      <c r="H116" s="24"/>
      <c r="I116" s="24"/>
      <c r="J116" s="24"/>
      <c r="K116" s="24"/>
      <c r="L116" s="24"/>
      <c r="M116" s="24"/>
      <c r="N116" s="24"/>
      <c r="O116" s="23"/>
      <c r="P116" s="23"/>
      <c r="Q116" s="23"/>
      <c r="R116" s="23"/>
      <c r="S116" s="24"/>
      <c r="T116" s="23"/>
      <c r="U116" s="23"/>
      <c r="V116" s="23"/>
      <c r="W116" s="23"/>
      <c r="X116" s="23"/>
      <c r="Y116" s="23"/>
      <c r="Z116" s="23"/>
    </row>
    <row r="117" ht="15.75" customHeight="1" outlineLevel="1">
      <c r="A117" s="23"/>
      <c r="B117" s="83" t="s">
        <v>94</v>
      </c>
      <c r="C117" s="71" t="s">
        <v>100</v>
      </c>
      <c r="E117" s="23"/>
      <c r="F117" s="23"/>
      <c r="G117" s="23"/>
      <c r="H117" s="24"/>
      <c r="I117" s="24"/>
      <c r="J117" s="24"/>
      <c r="K117" s="24"/>
      <c r="L117" s="24"/>
      <c r="M117" s="24"/>
      <c r="N117" s="24"/>
      <c r="O117" s="23"/>
      <c r="P117" s="23"/>
      <c r="Q117" s="23"/>
      <c r="R117" s="23"/>
      <c r="S117" s="24"/>
      <c r="T117" s="23"/>
      <c r="U117" s="23"/>
      <c r="V117" s="23"/>
      <c r="W117" s="23"/>
      <c r="X117" s="23"/>
      <c r="Y117" s="23"/>
      <c r="Z117" s="23"/>
    </row>
    <row r="118" ht="15.75" customHeight="1" outlineLevel="1">
      <c r="A118" s="23"/>
      <c r="B118" s="77"/>
      <c r="C118" s="77"/>
      <c r="D118" s="77"/>
      <c r="E118" s="23"/>
      <c r="F118" s="23"/>
      <c r="G118" s="23"/>
      <c r="H118" s="24"/>
      <c r="I118" s="24"/>
      <c r="J118" s="24"/>
      <c r="K118" s="24"/>
      <c r="L118" s="24"/>
      <c r="M118" s="24"/>
      <c r="N118" s="24"/>
      <c r="O118" s="23"/>
      <c r="P118" s="23"/>
      <c r="Q118" s="23"/>
      <c r="R118" s="23"/>
      <c r="S118" s="24"/>
      <c r="T118" s="23"/>
      <c r="U118" s="23"/>
      <c r="V118" s="23"/>
      <c r="W118" s="23"/>
      <c r="X118" s="23"/>
      <c r="Y118" s="23"/>
      <c r="Z118" s="23"/>
    </row>
    <row r="119" ht="7.5" customHeight="1">
      <c r="A119" s="23"/>
      <c r="B119" s="77"/>
      <c r="C119" s="77"/>
      <c r="D119" s="77"/>
      <c r="E119" s="23"/>
      <c r="F119" s="23"/>
      <c r="G119" s="23"/>
      <c r="H119" s="24"/>
      <c r="I119" s="24"/>
      <c r="J119" s="24"/>
      <c r="K119" s="24"/>
      <c r="L119" s="24"/>
      <c r="M119" s="24"/>
      <c r="N119" s="24"/>
      <c r="O119" s="23"/>
      <c r="P119" s="23"/>
      <c r="Q119" s="23"/>
      <c r="R119" s="23"/>
      <c r="S119" s="24"/>
      <c r="T119" s="23"/>
      <c r="U119" s="23"/>
      <c r="V119" s="23"/>
      <c r="W119" s="23"/>
      <c r="X119" s="23"/>
      <c r="Y119" s="23"/>
      <c r="Z119" s="23"/>
    </row>
    <row r="120" ht="38.25" customHeight="1">
      <c r="A120" s="3"/>
      <c r="B120" s="25" t="s">
        <v>101</v>
      </c>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6.75" customHeight="1" outlineLevel="1">
      <c r="A121" s="23"/>
      <c r="B121" s="23"/>
      <c r="C121" s="23"/>
      <c r="D121" s="24"/>
      <c r="E121" s="23"/>
      <c r="F121" s="23"/>
      <c r="G121" s="23"/>
      <c r="H121" s="24"/>
      <c r="I121" s="24"/>
      <c r="J121" s="24"/>
      <c r="K121" s="24"/>
      <c r="L121" s="24"/>
      <c r="M121" s="24"/>
      <c r="N121" s="24"/>
      <c r="O121" s="23"/>
      <c r="P121" s="23"/>
      <c r="Q121" s="23"/>
      <c r="R121" s="23"/>
      <c r="S121" s="24"/>
      <c r="T121" s="23"/>
      <c r="U121" s="23"/>
      <c r="V121" s="23"/>
      <c r="W121" s="23"/>
      <c r="X121" s="23"/>
      <c r="Y121" s="23"/>
      <c r="Z121" s="23"/>
    </row>
    <row r="122" ht="15.0" customHeight="1" outlineLevel="1">
      <c r="A122" s="23"/>
      <c r="B122" s="23" t="s">
        <v>102</v>
      </c>
      <c r="C122" s="23"/>
      <c r="D122" s="24"/>
      <c r="E122" s="23"/>
      <c r="F122" s="23"/>
      <c r="G122" s="23"/>
      <c r="H122" s="24"/>
      <c r="I122" s="24"/>
      <c r="J122" s="24"/>
      <c r="K122" s="24"/>
      <c r="L122" s="24"/>
      <c r="M122" s="24"/>
      <c r="N122" s="24"/>
      <c r="O122" s="23"/>
      <c r="P122" s="23"/>
      <c r="Q122" s="23"/>
      <c r="R122" s="23"/>
      <c r="S122" s="24"/>
      <c r="T122" s="23"/>
      <c r="U122" s="23"/>
      <c r="V122" s="23"/>
      <c r="W122" s="23"/>
      <c r="X122" s="23"/>
      <c r="Y122" s="23"/>
      <c r="Z122" s="23"/>
    </row>
    <row r="123" ht="15.0" customHeight="1" outlineLevel="1">
      <c r="A123" s="23"/>
      <c r="B123" s="23" t="s">
        <v>103</v>
      </c>
      <c r="C123" s="23"/>
      <c r="D123" s="24"/>
      <c r="E123" s="23"/>
      <c r="F123" s="23"/>
      <c r="G123" s="23"/>
      <c r="H123" s="24"/>
      <c r="I123" s="24"/>
      <c r="J123" s="24"/>
      <c r="K123" s="24"/>
      <c r="L123" s="24"/>
      <c r="M123" s="24"/>
      <c r="N123" s="24"/>
      <c r="O123" s="23"/>
      <c r="P123" s="23"/>
      <c r="Q123" s="23"/>
      <c r="R123" s="23"/>
      <c r="S123" s="24"/>
      <c r="T123" s="23"/>
      <c r="U123" s="23"/>
      <c r="V123" s="23"/>
      <c r="W123" s="23"/>
      <c r="X123" s="23"/>
      <c r="Y123" s="23"/>
      <c r="Z123" s="23"/>
    </row>
    <row r="124" ht="15.0" customHeight="1" outlineLevel="1">
      <c r="A124" s="23"/>
      <c r="B124" s="23" t="s">
        <v>104</v>
      </c>
      <c r="C124" s="23"/>
      <c r="D124" s="24"/>
      <c r="E124" s="23"/>
      <c r="F124" s="23"/>
      <c r="G124" s="23"/>
      <c r="H124" s="24"/>
      <c r="I124" s="24"/>
      <c r="J124" s="24"/>
      <c r="K124" s="24"/>
      <c r="L124" s="24"/>
      <c r="M124" s="24"/>
      <c r="N124" s="24"/>
      <c r="O124" s="23"/>
      <c r="P124" s="23"/>
      <c r="Q124" s="23"/>
      <c r="R124" s="23"/>
      <c r="S124" s="24"/>
      <c r="T124" s="23"/>
      <c r="U124" s="23"/>
      <c r="V124" s="23"/>
      <c r="W124" s="23"/>
      <c r="X124" s="23"/>
      <c r="Y124" s="23"/>
      <c r="Z124" s="23"/>
    </row>
    <row r="125" ht="15.0" customHeight="1" outlineLevel="1">
      <c r="A125" s="23"/>
      <c r="B125" s="23" t="s">
        <v>105</v>
      </c>
      <c r="C125" s="23"/>
      <c r="D125" s="24"/>
      <c r="E125" s="23"/>
      <c r="F125" s="23"/>
      <c r="G125" s="23"/>
      <c r="H125" s="24"/>
      <c r="I125" s="24"/>
      <c r="J125" s="24"/>
      <c r="K125" s="24"/>
      <c r="L125" s="24"/>
      <c r="M125" s="24"/>
      <c r="N125" s="24"/>
      <c r="O125" s="23"/>
      <c r="P125" s="23"/>
      <c r="Q125" s="23"/>
      <c r="R125" s="23"/>
      <c r="S125" s="24"/>
      <c r="T125" s="23"/>
      <c r="U125" s="23"/>
      <c r="V125" s="23"/>
      <c r="W125" s="23"/>
      <c r="X125" s="23"/>
      <c r="Y125" s="23"/>
      <c r="Z125" s="23"/>
    </row>
    <row r="126" ht="15.0" customHeight="1" outlineLevel="1">
      <c r="A126" s="23"/>
      <c r="B126" s="23" t="s">
        <v>106</v>
      </c>
      <c r="C126" s="23"/>
      <c r="D126" s="24"/>
      <c r="E126" s="23"/>
      <c r="F126" s="23"/>
      <c r="G126" s="23"/>
      <c r="H126" s="24"/>
      <c r="I126" s="24"/>
      <c r="J126" s="24"/>
      <c r="K126" s="24"/>
      <c r="L126" s="24"/>
      <c r="M126" s="24"/>
      <c r="N126" s="24"/>
      <c r="O126" s="23"/>
      <c r="P126" s="23"/>
      <c r="Q126" s="23"/>
      <c r="R126" s="23"/>
      <c r="S126" s="24"/>
      <c r="T126" s="23"/>
      <c r="U126" s="23"/>
      <c r="V126" s="23"/>
      <c r="W126" s="23"/>
      <c r="X126" s="23"/>
      <c r="Y126" s="23"/>
      <c r="Z126" s="23"/>
    </row>
    <row r="127" ht="15.0" customHeight="1" outlineLevel="1">
      <c r="A127" s="23"/>
      <c r="B127" s="23" t="s">
        <v>107</v>
      </c>
      <c r="C127" s="23"/>
      <c r="D127" s="24"/>
      <c r="E127" s="23"/>
      <c r="F127" s="23"/>
      <c r="G127" s="23"/>
      <c r="H127" s="24"/>
      <c r="I127" s="24"/>
      <c r="J127" s="24"/>
      <c r="K127" s="24"/>
      <c r="L127" s="24"/>
      <c r="M127" s="24"/>
      <c r="N127" s="24"/>
      <c r="O127" s="23"/>
      <c r="P127" s="23"/>
      <c r="Q127" s="23"/>
      <c r="R127" s="23"/>
      <c r="S127" s="24"/>
      <c r="T127" s="23"/>
      <c r="U127" s="23"/>
      <c r="V127" s="23"/>
      <c r="W127" s="23"/>
      <c r="X127" s="23"/>
      <c r="Y127" s="23"/>
      <c r="Z127" s="23"/>
    </row>
    <row r="128" ht="15.0" customHeight="1" outlineLevel="1">
      <c r="A128" s="23"/>
      <c r="B128" s="23" t="s">
        <v>108</v>
      </c>
      <c r="C128" s="23"/>
      <c r="D128" s="24"/>
      <c r="E128" s="23"/>
      <c r="F128" s="23"/>
      <c r="G128" s="23"/>
      <c r="H128" s="24"/>
      <c r="I128" s="24"/>
      <c r="J128" s="24"/>
      <c r="K128" s="24"/>
      <c r="L128" s="24"/>
      <c r="M128" s="24"/>
      <c r="N128" s="24"/>
      <c r="O128" s="23"/>
      <c r="P128" s="23"/>
      <c r="Q128" s="23"/>
      <c r="R128" s="23"/>
      <c r="S128" s="24"/>
      <c r="T128" s="23"/>
      <c r="U128" s="23"/>
      <c r="V128" s="23"/>
      <c r="W128" s="23"/>
      <c r="X128" s="23"/>
      <c r="Y128" s="23"/>
      <c r="Z128" s="23"/>
    </row>
    <row r="129" ht="15.0" customHeight="1" outlineLevel="1">
      <c r="A129" s="23"/>
      <c r="B129" s="23" t="s">
        <v>109</v>
      </c>
      <c r="C129" s="23"/>
      <c r="D129" s="24"/>
      <c r="E129" s="23"/>
      <c r="F129" s="23"/>
      <c r="G129" s="23"/>
      <c r="H129" s="24"/>
      <c r="I129" s="24"/>
      <c r="J129" s="24"/>
      <c r="K129" s="24"/>
      <c r="L129" s="24"/>
      <c r="M129" s="24"/>
      <c r="N129" s="24"/>
      <c r="O129" s="23"/>
      <c r="P129" s="23"/>
      <c r="Q129" s="23"/>
      <c r="R129" s="23"/>
      <c r="S129" s="24"/>
      <c r="T129" s="23"/>
      <c r="U129" s="23"/>
      <c r="V129" s="23"/>
      <c r="W129" s="23"/>
      <c r="X129" s="23"/>
      <c r="Y129" s="23"/>
      <c r="Z129" s="23"/>
    </row>
    <row r="130" ht="15.0" customHeight="1" outlineLevel="1">
      <c r="A130" s="23"/>
      <c r="B130" s="23" t="s">
        <v>110</v>
      </c>
      <c r="C130" s="23"/>
      <c r="D130" s="24"/>
      <c r="E130" s="23"/>
      <c r="F130" s="23"/>
      <c r="G130" s="23"/>
      <c r="H130" s="24"/>
      <c r="I130" s="24"/>
      <c r="J130" s="24"/>
      <c r="K130" s="24"/>
      <c r="L130" s="24"/>
      <c r="M130" s="24"/>
      <c r="N130" s="24"/>
      <c r="O130" s="23"/>
      <c r="P130" s="23"/>
      <c r="Q130" s="23"/>
      <c r="R130" s="23"/>
      <c r="S130" s="24"/>
      <c r="T130" s="23"/>
      <c r="U130" s="23"/>
      <c r="V130" s="23"/>
      <c r="W130" s="23"/>
      <c r="X130" s="23"/>
      <c r="Y130" s="23"/>
      <c r="Z130" s="23"/>
    </row>
    <row r="131" ht="15.0" customHeight="1" outlineLevel="1">
      <c r="A131" s="23"/>
      <c r="B131" s="23" t="s">
        <v>111</v>
      </c>
      <c r="C131" s="23"/>
      <c r="D131" s="24"/>
      <c r="E131" s="23"/>
      <c r="F131" s="23"/>
      <c r="G131" s="23"/>
      <c r="H131" s="24"/>
      <c r="I131" s="24"/>
      <c r="J131" s="24"/>
      <c r="K131" s="24"/>
      <c r="L131" s="24"/>
      <c r="M131" s="24"/>
      <c r="N131" s="24"/>
      <c r="O131" s="23"/>
      <c r="P131" s="23"/>
      <c r="Q131" s="23"/>
      <c r="R131" s="23"/>
      <c r="S131" s="24"/>
      <c r="T131" s="23"/>
      <c r="U131" s="23"/>
      <c r="V131" s="23"/>
      <c r="W131" s="23"/>
      <c r="X131" s="23"/>
      <c r="Y131" s="23"/>
      <c r="Z131" s="23"/>
    </row>
    <row r="132" ht="15.0" customHeight="1" outlineLevel="1">
      <c r="A132" s="23"/>
      <c r="B132" s="23" t="s">
        <v>112</v>
      </c>
      <c r="C132" s="23"/>
      <c r="D132" s="24"/>
      <c r="E132" s="23"/>
      <c r="F132" s="23"/>
      <c r="G132" s="23"/>
      <c r="H132" s="24"/>
      <c r="I132" s="24"/>
      <c r="J132" s="24"/>
      <c r="K132" s="24"/>
      <c r="L132" s="24"/>
      <c r="M132" s="24"/>
      <c r="N132" s="24"/>
      <c r="O132" s="23"/>
      <c r="P132" s="23"/>
      <c r="Q132" s="23"/>
      <c r="R132" s="23"/>
      <c r="S132" s="24"/>
      <c r="T132" s="23"/>
      <c r="U132" s="23"/>
      <c r="V132" s="23"/>
      <c r="W132" s="23"/>
      <c r="X132" s="23"/>
      <c r="Y132" s="23"/>
      <c r="Z132" s="23"/>
    </row>
    <row r="133" ht="15.0" customHeight="1" outlineLevel="1">
      <c r="A133" s="23"/>
      <c r="B133" s="23" t="s">
        <v>113</v>
      </c>
      <c r="C133" s="23"/>
      <c r="D133" s="24"/>
      <c r="E133" s="23"/>
      <c r="F133" s="23"/>
      <c r="G133" s="23"/>
      <c r="H133" s="24"/>
      <c r="I133" s="24"/>
      <c r="J133" s="24"/>
      <c r="K133" s="24"/>
      <c r="L133" s="24"/>
      <c r="M133" s="24"/>
      <c r="N133" s="24"/>
      <c r="O133" s="23"/>
      <c r="P133" s="23"/>
      <c r="Q133" s="23"/>
      <c r="R133" s="23"/>
      <c r="S133" s="24"/>
      <c r="T133" s="23"/>
      <c r="U133" s="23"/>
      <c r="V133" s="23"/>
      <c r="W133" s="23"/>
      <c r="X133" s="23"/>
      <c r="Y133" s="23"/>
      <c r="Z133" s="23"/>
    </row>
    <row r="134" ht="15.0" customHeight="1" outlineLevel="1">
      <c r="A134" s="23"/>
      <c r="B134" s="23" t="s">
        <v>114</v>
      </c>
      <c r="C134" s="23"/>
      <c r="D134" s="24"/>
      <c r="E134" s="23"/>
      <c r="F134" s="23"/>
      <c r="G134" s="23"/>
      <c r="H134" s="24"/>
      <c r="I134" s="24"/>
      <c r="J134" s="24"/>
      <c r="K134" s="24"/>
      <c r="L134" s="24"/>
      <c r="M134" s="24"/>
      <c r="N134" s="24"/>
      <c r="O134" s="23"/>
      <c r="P134" s="23"/>
      <c r="Q134" s="23"/>
      <c r="R134" s="23"/>
      <c r="S134" s="24"/>
      <c r="T134" s="23"/>
      <c r="U134" s="23"/>
      <c r="V134" s="23"/>
      <c r="W134" s="23"/>
      <c r="X134" s="23"/>
      <c r="Y134" s="23"/>
      <c r="Z134" s="23"/>
    </row>
    <row r="135" ht="15.0" customHeight="1" outlineLevel="1">
      <c r="A135" s="23"/>
      <c r="B135" s="23" t="s">
        <v>115</v>
      </c>
      <c r="C135" s="23"/>
      <c r="D135" s="24"/>
      <c r="E135" s="23"/>
      <c r="F135" s="23"/>
      <c r="G135" s="23"/>
      <c r="H135" s="24"/>
      <c r="I135" s="24"/>
      <c r="J135" s="24"/>
      <c r="K135" s="24"/>
      <c r="L135" s="24"/>
      <c r="M135" s="24"/>
      <c r="N135" s="24"/>
      <c r="O135" s="23"/>
      <c r="P135" s="23"/>
      <c r="Q135" s="23"/>
      <c r="R135" s="23"/>
      <c r="S135" s="24"/>
      <c r="T135" s="23"/>
      <c r="U135" s="23"/>
      <c r="V135" s="23"/>
      <c r="W135" s="23"/>
      <c r="X135" s="23"/>
      <c r="Y135" s="23"/>
      <c r="Z135" s="23"/>
    </row>
    <row r="136" ht="15.0" customHeight="1" outlineLevel="1">
      <c r="A136" s="23"/>
      <c r="B136" s="23" t="s">
        <v>116</v>
      </c>
      <c r="C136" s="23"/>
      <c r="D136" s="24"/>
      <c r="E136" s="23"/>
      <c r="F136" s="23"/>
      <c r="G136" s="23"/>
      <c r="H136" s="24"/>
      <c r="I136" s="24"/>
      <c r="J136" s="24"/>
      <c r="K136" s="24"/>
      <c r="L136" s="24"/>
      <c r="M136" s="24"/>
      <c r="N136" s="24"/>
      <c r="O136" s="23"/>
      <c r="P136" s="23"/>
      <c r="Q136" s="23"/>
      <c r="R136" s="23"/>
      <c r="S136" s="24"/>
      <c r="T136" s="23"/>
      <c r="U136" s="23"/>
      <c r="V136" s="23"/>
      <c r="W136" s="23"/>
      <c r="X136" s="23"/>
      <c r="Y136" s="23"/>
      <c r="Z136" s="23"/>
    </row>
    <row r="137" ht="15.0" customHeight="1" outlineLevel="1">
      <c r="A137" s="23"/>
      <c r="B137" s="23" t="s">
        <v>117</v>
      </c>
      <c r="C137" s="23"/>
      <c r="D137" s="24"/>
      <c r="E137" s="23"/>
      <c r="F137" s="23"/>
      <c r="G137" s="23"/>
      <c r="H137" s="24"/>
      <c r="I137" s="24"/>
      <c r="J137" s="24"/>
      <c r="K137" s="24"/>
      <c r="L137" s="24"/>
      <c r="M137" s="24"/>
      <c r="N137" s="24"/>
      <c r="O137" s="23"/>
      <c r="P137" s="23"/>
      <c r="Q137" s="23"/>
      <c r="R137" s="23"/>
      <c r="S137" s="24"/>
      <c r="T137" s="23"/>
      <c r="U137" s="23"/>
      <c r="V137" s="23"/>
      <c r="W137" s="23"/>
      <c r="X137" s="23"/>
      <c r="Y137" s="23"/>
      <c r="Z137" s="23"/>
    </row>
    <row r="138" ht="15.0" customHeight="1" outlineLevel="1">
      <c r="A138" s="23"/>
      <c r="B138" s="23" t="s">
        <v>118</v>
      </c>
      <c r="C138" s="23"/>
      <c r="D138" s="24"/>
      <c r="E138" s="23"/>
      <c r="F138" s="23"/>
      <c r="G138" s="23"/>
      <c r="H138" s="24"/>
      <c r="I138" s="24"/>
      <c r="J138" s="24"/>
      <c r="K138" s="24"/>
      <c r="L138" s="24"/>
      <c r="M138" s="24"/>
      <c r="N138" s="24"/>
      <c r="O138" s="23"/>
      <c r="P138" s="23"/>
      <c r="Q138" s="23"/>
      <c r="R138" s="23"/>
      <c r="S138" s="24"/>
      <c r="T138" s="23"/>
      <c r="U138" s="23"/>
      <c r="V138" s="23"/>
      <c r="W138" s="23"/>
      <c r="X138" s="23"/>
      <c r="Y138" s="23"/>
      <c r="Z138" s="23"/>
    </row>
    <row r="139" ht="15.0" customHeight="1" outlineLevel="1">
      <c r="A139" s="23"/>
      <c r="B139" s="23" t="s">
        <v>119</v>
      </c>
      <c r="C139" s="23"/>
      <c r="D139" s="24"/>
      <c r="E139" s="23"/>
      <c r="F139" s="23"/>
      <c r="G139" s="23"/>
      <c r="H139" s="24"/>
      <c r="I139" s="24"/>
      <c r="J139" s="24"/>
      <c r="K139" s="24"/>
      <c r="L139" s="24"/>
      <c r="M139" s="24"/>
      <c r="N139" s="24"/>
      <c r="O139" s="23"/>
      <c r="P139" s="23"/>
      <c r="Q139" s="23"/>
      <c r="R139" s="23"/>
      <c r="S139" s="24"/>
      <c r="T139" s="23"/>
      <c r="U139" s="23"/>
      <c r="V139" s="23"/>
      <c r="W139" s="23"/>
      <c r="X139" s="23"/>
      <c r="Y139" s="23"/>
      <c r="Z139" s="23"/>
    </row>
    <row r="140" ht="15.0" customHeight="1" outlineLevel="1">
      <c r="A140" s="23"/>
      <c r="B140" s="23" t="s">
        <v>120</v>
      </c>
      <c r="C140" s="23"/>
      <c r="D140" s="24"/>
      <c r="E140" s="23"/>
      <c r="F140" s="23"/>
      <c r="G140" s="23"/>
      <c r="H140" s="24"/>
      <c r="I140" s="24"/>
      <c r="J140" s="24"/>
      <c r="K140" s="24"/>
      <c r="L140" s="24"/>
      <c r="M140" s="24"/>
      <c r="N140" s="24"/>
      <c r="O140" s="23"/>
      <c r="P140" s="23"/>
      <c r="Q140" s="23"/>
      <c r="R140" s="23"/>
      <c r="S140" s="24"/>
      <c r="T140" s="23"/>
      <c r="U140" s="23"/>
      <c r="V140" s="23"/>
      <c r="W140" s="23"/>
      <c r="X140" s="23"/>
      <c r="Y140" s="23"/>
      <c r="Z140" s="23"/>
    </row>
    <row r="141" ht="15.0" customHeight="1" outlineLevel="1">
      <c r="A141" s="23"/>
      <c r="B141" s="23" t="s">
        <v>121</v>
      </c>
      <c r="C141" s="23"/>
      <c r="D141" s="24"/>
      <c r="E141" s="23"/>
      <c r="F141" s="23"/>
      <c r="G141" s="23"/>
      <c r="H141" s="24"/>
      <c r="I141" s="24"/>
      <c r="J141" s="24"/>
      <c r="K141" s="24"/>
      <c r="L141" s="24"/>
      <c r="M141" s="24"/>
      <c r="N141" s="24"/>
      <c r="O141" s="23"/>
      <c r="P141" s="23"/>
      <c r="Q141" s="23"/>
      <c r="R141" s="23"/>
      <c r="S141" s="24"/>
      <c r="T141" s="23"/>
      <c r="U141" s="23"/>
      <c r="V141" s="23"/>
      <c r="W141" s="23"/>
      <c r="X141" s="23"/>
      <c r="Y141" s="23"/>
      <c r="Z141" s="23"/>
    </row>
    <row r="142" ht="15.0" customHeight="1" outlineLevel="1">
      <c r="A142" s="23"/>
      <c r="B142" s="23" t="s">
        <v>122</v>
      </c>
      <c r="C142" s="23"/>
      <c r="D142" s="24"/>
      <c r="E142" s="23"/>
      <c r="F142" s="23"/>
      <c r="G142" s="23"/>
      <c r="H142" s="24"/>
      <c r="I142" s="24"/>
      <c r="J142" s="24"/>
      <c r="K142" s="24"/>
      <c r="L142" s="24"/>
      <c r="M142" s="24"/>
      <c r="N142" s="24"/>
      <c r="O142" s="23"/>
      <c r="P142" s="23"/>
      <c r="Q142" s="23"/>
      <c r="R142" s="23"/>
      <c r="S142" s="24"/>
      <c r="T142" s="23"/>
      <c r="U142" s="23"/>
      <c r="V142" s="23"/>
      <c r="W142" s="23"/>
      <c r="X142" s="23"/>
      <c r="Y142" s="23"/>
      <c r="Z142" s="23"/>
    </row>
    <row r="143" ht="15.75" customHeight="1" outlineLevel="1">
      <c r="A143" s="23"/>
      <c r="B143" s="23" t="s">
        <v>123</v>
      </c>
      <c r="C143" s="23"/>
      <c r="D143" s="24"/>
      <c r="E143" s="23"/>
      <c r="F143" s="23"/>
      <c r="G143" s="23"/>
      <c r="H143" s="24"/>
      <c r="I143" s="24"/>
      <c r="J143" s="24"/>
      <c r="K143" s="24"/>
      <c r="L143" s="24"/>
      <c r="M143" s="24"/>
      <c r="N143" s="24"/>
      <c r="O143" s="23"/>
      <c r="P143" s="23"/>
      <c r="Q143" s="23"/>
      <c r="R143" s="23"/>
      <c r="S143" s="24"/>
      <c r="T143" s="23"/>
      <c r="U143" s="23"/>
      <c r="V143" s="23"/>
      <c r="W143" s="23"/>
      <c r="X143" s="23"/>
      <c r="Y143" s="23"/>
      <c r="Z143" s="23"/>
    </row>
    <row r="144" ht="15.75" customHeight="1" outlineLevel="1">
      <c r="A144" s="23"/>
      <c r="B144" s="23" t="s">
        <v>124</v>
      </c>
      <c r="C144" s="23"/>
      <c r="D144" s="24"/>
      <c r="E144" s="23"/>
      <c r="F144" s="23"/>
      <c r="G144" s="23"/>
      <c r="H144" s="24"/>
      <c r="I144" s="24"/>
      <c r="J144" s="24"/>
      <c r="K144" s="24"/>
      <c r="L144" s="24"/>
      <c r="M144" s="24"/>
      <c r="N144" s="24"/>
      <c r="O144" s="23"/>
      <c r="P144" s="23"/>
      <c r="Q144" s="23"/>
      <c r="R144" s="23"/>
      <c r="S144" s="24"/>
      <c r="T144" s="23"/>
      <c r="U144" s="23"/>
      <c r="V144" s="23"/>
      <c r="W144" s="23"/>
      <c r="X144" s="23"/>
      <c r="Y144" s="23"/>
      <c r="Z144" s="23"/>
    </row>
    <row r="145" ht="15.75" customHeight="1" outlineLevel="1">
      <c r="A145" s="23"/>
      <c r="B145" s="23" t="s">
        <v>125</v>
      </c>
      <c r="C145" s="23"/>
      <c r="D145" s="24"/>
      <c r="E145" s="23"/>
      <c r="F145" s="23"/>
      <c r="G145" s="23"/>
      <c r="H145" s="24"/>
      <c r="I145" s="24"/>
      <c r="J145" s="24"/>
      <c r="K145" s="24"/>
      <c r="L145" s="24"/>
      <c r="M145" s="24"/>
      <c r="N145" s="24"/>
      <c r="O145" s="23"/>
      <c r="P145" s="23"/>
      <c r="Q145" s="23"/>
      <c r="R145" s="23"/>
      <c r="S145" s="24"/>
      <c r="T145" s="23"/>
      <c r="U145" s="23"/>
      <c r="V145" s="23"/>
      <c r="W145" s="23"/>
      <c r="X145" s="23"/>
      <c r="Y145" s="23"/>
      <c r="Z145" s="23"/>
    </row>
    <row r="146" ht="15.75" customHeight="1" outlineLevel="1">
      <c r="A146" s="23"/>
      <c r="B146" s="23" t="s">
        <v>126</v>
      </c>
      <c r="C146" s="23"/>
      <c r="D146" s="24"/>
      <c r="E146" s="23"/>
      <c r="F146" s="23"/>
      <c r="G146" s="23"/>
      <c r="H146" s="24"/>
      <c r="I146" s="24"/>
      <c r="J146" s="24"/>
      <c r="K146" s="24"/>
      <c r="L146" s="24"/>
      <c r="M146" s="24"/>
      <c r="N146" s="24"/>
      <c r="O146" s="23"/>
      <c r="P146" s="23"/>
      <c r="Q146" s="23"/>
      <c r="R146" s="23"/>
      <c r="S146" s="24"/>
      <c r="T146" s="23"/>
      <c r="U146" s="23"/>
      <c r="V146" s="23"/>
      <c r="W146" s="23"/>
      <c r="X146" s="23"/>
      <c r="Y146" s="23"/>
      <c r="Z146" s="23"/>
    </row>
    <row r="147" ht="6.75" customHeight="1">
      <c r="A147" s="23"/>
      <c r="B147" s="23"/>
      <c r="C147" s="23"/>
      <c r="D147" s="24"/>
      <c r="E147" s="23"/>
      <c r="F147" s="23"/>
      <c r="G147" s="23"/>
      <c r="H147" s="24"/>
      <c r="I147" s="24"/>
      <c r="J147" s="24"/>
      <c r="K147" s="24"/>
      <c r="L147" s="24"/>
      <c r="M147" s="24"/>
      <c r="N147" s="24"/>
      <c r="O147" s="23"/>
      <c r="P147" s="23"/>
      <c r="Q147" s="23"/>
      <c r="R147" s="23"/>
      <c r="S147" s="24"/>
      <c r="T147" s="23"/>
      <c r="U147" s="23"/>
      <c r="V147" s="23"/>
      <c r="W147" s="23"/>
      <c r="X147" s="23"/>
      <c r="Y147" s="23"/>
      <c r="Z147" s="23"/>
    </row>
    <row r="148" ht="36.0" customHeight="1">
      <c r="A148" s="3"/>
      <c r="B148" s="25" t="s">
        <v>127</v>
      </c>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14.0" customHeight="1" outlineLevel="1">
      <c r="A149" s="23"/>
      <c r="B149" s="84" t="s">
        <v>128</v>
      </c>
      <c r="C149" s="48"/>
      <c r="D149" s="48"/>
      <c r="E149" s="49"/>
      <c r="F149" s="23"/>
      <c r="G149" s="23"/>
      <c r="H149" s="24"/>
      <c r="I149" s="24"/>
      <c r="J149" s="24"/>
      <c r="K149" s="24"/>
      <c r="L149" s="24"/>
      <c r="M149" s="24"/>
      <c r="N149" s="24"/>
      <c r="O149" s="23"/>
      <c r="P149" s="23"/>
      <c r="Q149" s="23"/>
      <c r="R149" s="23"/>
      <c r="S149" s="24"/>
      <c r="T149" s="23"/>
      <c r="U149" s="23"/>
      <c r="V149" s="23"/>
      <c r="W149" s="23"/>
      <c r="X149" s="23"/>
      <c r="Y149" s="23"/>
      <c r="Z149" s="23"/>
    </row>
    <row r="150" ht="6.75" customHeight="1">
      <c r="A150" s="23"/>
      <c r="B150" s="23"/>
      <c r="C150" s="23"/>
      <c r="D150" s="24"/>
      <c r="E150" s="23"/>
      <c r="F150" s="23"/>
      <c r="G150" s="23"/>
      <c r="H150" s="24"/>
      <c r="I150" s="24"/>
      <c r="J150" s="24"/>
      <c r="K150" s="24"/>
      <c r="L150" s="24"/>
      <c r="M150" s="24"/>
      <c r="N150" s="24"/>
      <c r="O150" s="23"/>
      <c r="P150" s="23"/>
      <c r="Q150" s="23"/>
      <c r="R150" s="23"/>
      <c r="S150" s="24"/>
      <c r="T150" s="23"/>
      <c r="U150" s="23"/>
      <c r="V150" s="23"/>
      <c r="W150" s="23"/>
      <c r="X150" s="23"/>
      <c r="Y150" s="23"/>
      <c r="Z150" s="23"/>
    </row>
    <row r="151" ht="15.75" customHeight="1">
      <c r="A151" s="3"/>
      <c r="B151" s="25" t="s">
        <v>129</v>
      </c>
      <c r="C151" s="5"/>
      <c r="D151" s="85"/>
      <c r="E151" s="85"/>
      <c r="F151" s="85"/>
      <c r="G151" s="85"/>
      <c r="H151" s="85"/>
      <c r="I151" s="85"/>
      <c r="J151" s="85"/>
      <c r="K151" s="85"/>
      <c r="L151" s="85"/>
      <c r="M151" s="85"/>
      <c r="N151" s="85"/>
      <c r="O151" s="85"/>
      <c r="P151" s="85"/>
      <c r="Q151" s="85"/>
      <c r="R151" s="85"/>
      <c r="S151" s="85"/>
      <c r="T151" s="85"/>
      <c r="U151" s="85"/>
      <c r="V151" s="85"/>
      <c r="W151" s="85"/>
      <c r="X151" s="85"/>
      <c r="Y151" s="85"/>
      <c r="Z151" s="85"/>
    </row>
    <row r="152"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318.0" customHeight="1">
      <c r="A153" s="23"/>
      <c r="B153" s="86" t="s">
        <v>130</v>
      </c>
      <c r="G153" s="23"/>
      <c r="H153" s="23"/>
      <c r="I153" s="23"/>
      <c r="J153" s="23"/>
      <c r="K153" s="23"/>
      <c r="L153" s="23"/>
      <c r="M153" s="23"/>
      <c r="N153" s="23"/>
      <c r="O153" s="23"/>
      <c r="P153" s="23"/>
      <c r="Q153" s="23"/>
      <c r="R153" s="23"/>
      <c r="S153" s="23"/>
      <c r="T153" s="23"/>
      <c r="U153" s="23"/>
      <c r="V153" s="23"/>
      <c r="W153" s="23"/>
      <c r="X153" s="23"/>
      <c r="Y153" s="23"/>
      <c r="Z153" s="23"/>
    </row>
    <row r="154"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5.75" customHeight="1">
      <c r="A155" s="3"/>
      <c r="B155" s="25" t="s">
        <v>131</v>
      </c>
      <c r="C155" s="5"/>
      <c r="D155" s="5"/>
      <c r="E155" s="5"/>
      <c r="F155" s="5"/>
      <c r="G155" s="85"/>
      <c r="H155" s="85"/>
      <c r="I155" s="85"/>
      <c r="J155" s="85"/>
      <c r="K155" s="85"/>
      <c r="L155" s="85"/>
      <c r="M155" s="85"/>
      <c r="N155" s="85"/>
      <c r="O155" s="85"/>
      <c r="P155" s="85"/>
      <c r="Q155" s="85"/>
      <c r="R155" s="85"/>
      <c r="S155" s="85"/>
      <c r="T155" s="85"/>
      <c r="U155" s="85"/>
      <c r="V155" s="85"/>
      <c r="W155" s="85"/>
      <c r="X155" s="85"/>
      <c r="Y155" s="85"/>
      <c r="Z155" s="85"/>
    </row>
    <row r="15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5.75" customHeight="1">
      <c r="A157" s="23"/>
      <c r="B157" s="23" t="s">
        <v>132</v>
      </c>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09.5" customHeight="1">
      <c r="A158" s="23"/>
      <c r="B158" s="87" t="s">
        <v>133</v>
      </c>
      <c r="C158" s="48"/>
      <c r="D158" s="48"/>
      <c r="E158" s="48"/>
      <c r="F158" s="49"/>
      <c r="G158" s="23"/>
      <c r="H158" s="23"/>
      <c r="I158" s="23"/>
      <c r="J158" s="23"/>
      <c r="K158" s="23"/>
      <c r="L158" s="23"/>
      <c r="M158" s="23"/>
      <c r="N158" s="23"/>
      <c r="O158" s="23"/>
      <c r="P158" s="23"/>
      <c r="Q158" s="23"/>
      <c r="R158" s="23"/>
      <c r="S158" s="23"/>
      <c r="T158" s="23"/>
      <c r="U158" s="23"/>
      <c r="V158" s="23"/>
      <c r="W158" s="23"/>
      <c r="X158" s="23"/>
      <c r="Y158" s="23"/>
      <c r="Z158" s="23"/>
    </row>
    <row r="159" ht="111.75" customHeight="1">
      <c r="A159" s="23"/>
      <c r="B159" s="84" t="s">
        <v>134</v>
      </c>
      <c r="C159" s="48"/>
      <c r="D159" s="48"/>
      <c r="E159" s="48"/>
      <c r="F159" s="49"/>
      <c r="G159" s="23"/>
      <c r="H159" s="23"/>
      <c r="I159" s="23"/>
      <c r="J159" s="23"/>
      <c r="K159" s="23"/>
      <c r="L159" s="23"/>
      <c r="M159" s="23"/>
      <c r="N159" s="23"/>
      <c r="O159" s="23"/>
      <c r="P159" s="23"/>
      <c r="Q159" s="23"/>
      <c r="R159" s="23"/>
      <c r="S159" s="23"/>
      <c r="T159" s="23"/>
      <c r="U159" s="23"/>
      <c r="V159" s="23"/>
      <c r="W159" s="23"/>
      <c r="X159" s="23"/>
      <c r="Y159" s="23"/>
      <c r="Z159" s="23"/>
    </row>
    <row r="160" ht="180.0" customHeight="1">
      <c r="A160" s="23"/>
      <c r="B160" s="84" t="s">
        <v>135</v>
      </c>
      <c r="C160" s="48"/>
      <c r="D160" s="48"/>
      <c r="E160" s="48"/>
      <c r="F160" s="49"/>
      <c r="G160" s="23"/>
      <c r="H160" s="23"/>
      <c r="I160" s="23"/>
      <c r="J160" s="23"/>
      <c r="K160" s="23"/>
      <c r="L160" s="23"/>
      <c r="M160" s="23"/>
      <c r="N160" s="23"/>
      <c r="O160" s="23"/>
      <c r="P160" s="23"/>
      <c r="Q160" s="23"/>
      <c r="R160" s="23"/>
      <c r="S160" s="23"/>
      <c r="T160" s="23"/>
      <c r="U160" s="23"/>
      <c r="V160" s="23"/>
      <c r="W160" s="23"/>
      <c r="X160" s="23"/>
      <c r="Y160" s="23"/>
      <c r="Z160" s="23"/>
    </row>
    <row r="161"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row r="1001" ht="15.75" customHeight="1">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row>
  </sheetData>
  <mergeCells count="38">
    <mergeCell ref="A8:A9"/>
    <mergeCell ref="B8:I9"/>
    <mergeCell ref="D16:G16"/>
    <mergeCell ref="H16:I16"/>
    <mergeCell ref="D17:G17"/>
    <mergeCell ref="H17:I17"/>
    <mergeCell ref="H18:I18"/>
    <mergeCell ref="D18:G18"/>
    <mergeCell ref="D19:G19"/>
    <mergeCell ref="H19:I19"/>
    <mergeCell ref="D20:G20"/>
    <mergeCell ref="H20:I20"/>
    <mergeCell ref="D21:G21"/>
    <mergeCell ref="H21:I21"/>
    <mergeCell ref="C95:E95"/>
    <mergeCell ref="C96:E96"/>
    <mergeCell ref="C97:F97"/>
    <mergeCell ref="B149:E149"/>
    <mergeCell ref="B153:F153"/>
    <mergeCell ref="B158:F158"/>
    <mergeCell ref="B159:F159"/>
    <mergeCell ref="B160:F160"/>
    <mergeCell ref="C41:E41"/>
    <mergeCell ref="B70:K70"/>
    <mergeCell ref="C90:E90"/>
    <mergeCell ref="C91:E91"/>
    <mergeCell ref="C92:F92"/>
    <mergeCell ref="C93:F93"/>
    <mergeCell ref="C94:E94"/>
    <mergeCell ref="D24:G24"/>
    <mergeCell ref="H24:I24"/>
    <mergeCell ref="D22:G22"/>
    <mergeCell ref="H22:I22"/>
    <mergeCell ref="D23:G23"/>
    <mergeCell ref="H23:I23"/>
    <mergeCell ref="C38:E38"/>
    <mergeCell ref="C39:E39"/>
    <mergeCell ref="C40:E40"/>
  </mergeCells>
  <conditionalFormatting sqref="B112">
    <cfRule type="expression" dxfId="0" priority="1">
      <formula>AND($K112&lt;&gt;"",$S112&lt;&gt;"",$S112&lt;&gt;0)</formula>
    </cfRule>
  </conditionalFormatting>
  <conditionalFormatting sqref="B112">
    <cfRule type="expression" dxfId="1" priority="2">
      <formula>$K112&lt;&gt;""</formula>
    </cfRule>
  </conditionalFormatting>
  <conditionalFormatting sqref="B112">
    <cfRule type="expression" dxfId="2" priority="3">
      <formula>AND($S112&lt;&gt;"",$S112&lt;&gt;0)</formula>
    </cfRule>
  </conditionalFormatting>
  <conditionalFormatting sqref="B112">
    <cfRule type="expression" dxfId="3" priority="4">
      <formula>$O112=""</formula>
    </cfRule>
  </conditionalFormatting>
  <conditionalFormatting sqref="B112">
    <cfRule type="expression" dxfId="4" priority="5">
      <formula>$O112&lt;&gt;""</formula>
    </cfRule>
  </conditionalFormatting>
  <hyperlinks>
    <hyperlink r:id="rId1" ref="B10"/>
  </hyperlinks>
  <printOptions/>
  <pageMargins bottom="1.0" footer="0.0" header="0.0" left="0.75" right="0.75" top="1.0"/>
  <pageSetup paperSize="9" orientation="portrait"/>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outlinePr summaryBelow="0" summaryRight="0"/>
    <pageSetUpPr/>
  </sheetPr>
  <sheetViews>
    <sheetView workbookViewId="0"/>
  </sheetViews>
  <sheetFormatPr customHeight="1" defaultColWidth="10.1" defaultRowHeight="15.0" outlineLevelRow="1"/>
  <cols>
    <col customWidth="1" min="1" max="4" width="2.3"/>
    <col customWidth="1" min="5" max="5" width="49.3"/>
    <col customWidth="1" min="6" max="7" width="43.7"/>
    <col customWidth="1" min="8" max="8" width="44.5"/>
    <col customWidth="1" min="9" max="9" width="43.7"/>
    <col customWidth="1" min="10" max="10" width="17.1"/>
    <col customWidth="1" min="11" max="11" width="3.3"/>
    <col customWidth="1" min="12" max="12" width="1.7"/>
    <col customWidth="1" min="13" max="14" width="3.3"/>
    <col customWidth="1" min="15" max="16" width="19.6"/>
    <col customWidth="1" min="17" max="17" width="18.2"/>
    <col customWidth="1" min="18" max="24" width="19.6"/>
    <col customWidth="1" min="25" max="25" width="19.3"/>
    <col customWidth="1" min="26" max="46" width="19.6"/>
    <col customWidth="1" min="47" max="47" width="36.6"/>
    <col customWidth="1" min="48" max="48" width="19.6"/>
    <col customWidth="1" min="49" max="49" width="29.4"/>
    <col customWidth="1" min="50" max="54" width="19.6"/>
    <col customWidth="1" min="55" max="74" width="18.3"/>
  </cols>
  <sheetData>
    <row r="1" ht="6.75" customHeight="1">
      <c r="A1" s="23"/>
      <c r="B1" s="23"/>
      <c r="C1" s="23"/>
      <c r="D1" s="23"/>
      <c r="E1" s="23"/>
      <c r="F1" s="23"/>
      <c r="G1" s="23"/>
      <c r="H1" s="23"/>
      <c r="I1" s="23"/>
      <c r="J1" s="23"/>
      <c r="K1" s="23"/>
      <c r="L1" s="454"/>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row>
    <row r="2" ht="15.75" customHeight="1">
      <c r="A2" s="88"/>
      <c r="B2" s="88" t="str">
        <f>MID(CELL("nomfichier",A1),FIND("]",CELL("nomfichier",A1))+1,LEN(CELL("nomfichier",A1))-FIND("]",CELL("nomfichier",A1)))</f>
        <v>#VALUE!</v>
      </c>
      <c r="C2" s="88"/>
      <c r="D2" s="88"/>
      <c r="E2" s="88"/>
      <c r="F2" s="88"/>
      <c r="G2" s="88"/>
      <c r="H2" s="88"/>
      <c r="I2" s="88"/>
      <c r="J2" s="88"/>
      <c r="K2" s="88"/>
      <c r="L2" s="455"/>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row>
    <row r="3" ht="7.5" customHeight="1">
      <c r="A3" s="23"/>
      <c r="B3" s="23"/>
      <c r="C3" s="23"/>
      <c r="D3" s="23"/>
      <c r="E3" s="23"/>
      <c r="F3" s="23"/>
      <c r="G3" s="23"/>
      <c r="H3" s="23"/>
      <c r="I3" s="23"/>
      <c r="J3" s="23"/>
      <c r="K3" s="23"/>
      <c r="L3" s="454"/>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row>
    <row r="4" ht="36.0" customHeight="1">
      <c r="A4" s="298"/>
      <c r="B4" s="299"/>
      <c r="C4" s="161" t="s">
        <v>1108</v>
      </c>
      <c r="D4" s="299"/>
      <c r="E4" s="299"/>
      <c r="F4" s="299"/>
      <c r="G4" s="299"/>
      <c r="H4" s="299"/>
      <c r="I4" s="299"/>
      <c r="J4" s="299"/>
      <c r="K4" s="299"/>
      <c r="L4" s="456"/>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row>
    <row r="5" ht="6.75" customHeight="1">
      <c r="A5" s="23"/>
      <c r="B5" s="23"/>
      <c r="C5" s="23"/>
      <c r="D5" s="23"/>
      <c r="E5" s="23"/>
      <c r="F5" s="23"/>
      <c r="G5" s="23"/>
      <c r="H5" s="23"/>
      <c r="I5" s="23"/>
      <c r="J5" s="23"/>
      <c r="K5" s="23"/>
      <c r="L5" s="454"/>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row>
    <row r="6" ht="15.75" customHeight="1" outlineLevel="1">
      <c r="A6" s="23"/>
      <c r="B6" s="23"/>
      <c r="C6" s="23"/>
      <c r="D6" s="162" t="s">
        <v>1109</v>
      </c>
      <c r="E6" s="162"/>
      <c r="F6" s="23"/>
      <c r="G6" s="23"/>
      <c r="H6" s="23"/>
      <c r="I6" s="23"/>
      <c r="J6" s="23"/>
      <c r="K6" s="23"/>
      <c r="L6" s="454"/>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row>
    <row r="7" ht="15.75" customHeight="1" outlineLevel="1">
      <c r="A7" s="23"/>
      <c r="B7" s="23"/>
      <c r="C7" s="23"/>
      <c r="D7" s="162"/>
      <c r="E7" s="162"/>
      <c r="F7" s="23"/>
      <c r="G7" s="23"/>
      <c r="H7" s="23"/>
      <c r="I7" s="23"/>
      <c r="J7" s="23"/>
      <c r="K7" s="23"/>
      <c r="L7" s="454"/>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row>
    <row r="8" ht="15.75" customHeight="1" outlineLevel="1">
      <c r="A8" s="23"/>
      <c r="B8" s="23"/>
      <c r="C8" s="23"/>
      <c r="D8" s="162"/>
      <c r="E8" s="457" t="s">
        <v>195</v>
      </c>
      <c r="F8" s="457" t="s">
        <v>199</v>
      </c>
      <c r="G8" s="457" t="s">
        <v>203</v>
      </c>
      <c r="H8" s="457" t="s">
        <v>207</v>
      </c>
      <c r="I8" s="457" t="s">
        <v>217</v>
      </c>
      <c r="J8" s="23"/>
      <c r="K8" s="23"/>
      <c r="L8" s="454"/>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row>
    <row r="9" ht="15.75" customHeight="1" outlineLevel="1">
      <c r="A9" s="23"/>
      <c r="B9" s="23"/>
      <c r="C9" s="23"/>
      <c r="D9" s="162"/>
      <c r="E9" s="458" t="s">
        <v>197</v>
      </c>
      <c r="F9" s="458" t="s">
        <v>200</v>
      </c>
      <c r="G9" s="458" t="s">
        <v>204</v>
      </c>
      <c r="H9" s="458" t="s">
        <v>208</v>
      </c>
      <c r="I9" s="458" t="s">
        <v>218</v>
      </c>
      <c r="J9" s="23"/>
      <c r="K9" s="23"/>
      <c r="L9" s="454"/>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71"/>
      <c r="AO9" s="71"/>
      <c r="AP9" s="71"/>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row>
    <row r="10" ht="15.75" customHeight="1" outlineLevel="1">
      <c r="A10" s="23"/>
      <c r="B10" s="23"/>
      <c r="C10" s="23"/>
      <c r="D10" s="162"/>
      <c r="E10" s="459" t="s">
        <v>198</v>
      </c>
      <c r="F10" s="459" t="s">
        <v>201</v>
      </c>
      <c r="G10" s="459" t="s">
        <v>205</v>
      </c>
      <c r="H10" s="459" t="s">
        <v>209</v>
      </c>
      <c r="I10" s="459" t="s">
        <v>219</v>
      </c>
      <c r="J10" s="23"/>
      <c r="K10" s="23"/>
      <c r="L10" s="454"/>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71"/>
      <c r="AO10" s="71"/>
      <c r="AP10" s="71"/>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row>
    <row r="11" ht="15.75" customHeight="1" outlineLevel="1">
      <c r="A11" s="23"/>
      <c r="B11" s="23"/>
      <c r="C11" s="23"/>
      <c r="D11" s="162"/>
      <c r="E11" s="459"/>
      <c r="F11" s="459" t="s">
        <v>202</v>
      </c>
      <c r="G11" s="459" t="s">
        <v>206</v>
      </c>
      <c r="H11" s="459" t="s">
        <v>210</v>
      </c>
      <c r="I11" s="459" t="s">
        <v>220</v>
      </c>
      <c r="J11" s="23"/>
      <c r="K11" s="23"/>
      <c r="L11" s="454"/>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71"/>
      <c r="AO11" s="71"/>
      <c r="AP11" s="71"/>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row>
    <row r="12" ht="15.75" customHeight="1" outlineLevel="1">
      <c r="A12" s="23"/>
      <c r="B12" s="23"/>
      <c r="C12" s="23"/>
      <c r="D12" s="162"/>
      <c r="E12" s="459"/>
      <c r="F12" s="459"/>
      <c r="G12" s="459"/>
      <c r="H12" s="459" t="s">
        <v>211</v>
      </c>
      <c r="I12" s="459" t="s">
        <v>221</v>
      </c>
      <c r="J12" s="23"/>
      <c r="K12" s="23"/>
      <c r="L12" s="454"/>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71"/>
      <c r="AO12" s="71"/>
      <c r="AP12" s="71"/>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row>
    <row r="13" ht="15.75" customHeight="1" outlineLevel="1">
      <c r="A13" s="23"/>
      <c r="B13" s="23"/>
      <c r="C13" s="23"/>
      <c r="D13" s="162"/>
      <c r="E13" s="459"/>
      <c r="F13" s="459"/>
      <c r="G13" s="459"/>
      <c r="H13" s="459" t="s">
        <v>212</v>
      </c>
      <c r="I13" s="459"/>
      <c r="J13" s="23"/>
      <c r="K13" s="23"/>
      <c r="L13" s="454"/>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71"/>
      <c r="AO13" s="71"/>
      <c r="AP13" s="71"/>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row>
    <row r="14" ht="15.75" customHeight="1" outlineLevel="1">
      <c r="A14" s="23"/>
      <c r="B14" s="23"/>
      <c r="C14" s="23"/>
      <c r="D14" s="162"/>
      <c r="E14" s="459"/>
      <c r="F14" s="459"/>
      <c r="G14" s="459"/>
      <c r="H14" s="459" t="s">
        <v>213</v>
      </c>
      <c r="I14" s="459"/>
      <c r="J14" s="23"/>
      <c r="K14" s="23"/>
      <c r="L14" s="454"/>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71"/>
      <c r="AO14" s="71"/>
      <c r="AP14" s="71"/>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row>
    <row r="15" ht="15.75" customHeight="1" outlineLevel="1">
      <c r="A15" s="23"/>
      <c r="B15" s="23"/>
      <c r="C15" s="23"/>
      <c r="D15" s="162"/>
      <c r="E15" s="460"/>
      <c r="F15" s="459"/>
      <c r="G15" s="459"/>
      <c r="H15" s="459" t="s">
        <v>214</v>
      </c>
      <c r="I15" s="459"/>
      <c r="J15" s="23"/>
      <c r="K15" s="23"/>
      <c r="L15" s="454"/>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71"/>
      <c r="AO15" s="71"/>
      <c r="AP15" s="71"/>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row>
    <row r="16" ht="15.75" customHeight="1" outlineLevel="1">
      <c r="A16" s="23"/>
      <c r="B16" s="23"/>
      <c r="C16" s="23"/>
      <c r="D16" s="162"/>
      <c r="E16" s="459"/>
      <c r="F16" s="459"/>
      <c r="G16" s="459"/>
      <c r="H16" s="459" t="s">
        <v>215</v>
      </c>
      <c r="I16" s="459"/>
      <c r="J16" s="23"/>
      <c r="K16" s="23"/>
      <c r="L16" s="454"/>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71"/>
      <c r="AO16" s="71"/>
      <c r="AP16" s="71"/>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row>
    <row r="17" ht="15.75" customHeight="1" outlineLevel="1">
      <c r="A17" s="23"/>
      <c r="B17" s="23"/>
      <c r="C17" s="23"/>
      <c r="D17" s="162"/>
      <c r="E17" s="461"/>
      <c r="F17" s="461"/>
      <c r="G17" s="461"/>
      <c r="H17" s="461"/>
      <c r="I17" s="461"/>
      <c r="J17" s="23"/>
      <c r="K17" s="23"/>
      <c r="L17" s="454"/>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71"/>
      <c r="AO17" s="71"/>
      <c r="AP17" s="71"/>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row>
    <row r="18" ht="15.75" customHeight="1" outlineLevel="1">
      <c r="A18" s="23"/>
      <c r="B18" s="23"/>
      <c r="C18" s="23"/>
      <c r="D18" s="162"/>
      <c r="E18" s="162"/>
      <c r="F18" s="462"/>
      <c r="G18" s="462"/>
      <c r="H18" s="462"/>
      <c r="I18" s="462"/>
      <c r="J18" s="462"/>
      <c r="K18" s="23"/>
      <c r="L18" s="454"/>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71"/>
      <c r="AO18" s="71"/>
      <c r="AP18" s="71"/>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row>
    <row r="19" ht="15.75" customHeight="1" outlineLevel="1">
      <c r="A19" s="23"/>
      <c r="B19" s="23"/>
      <c r="C19" s="23"/>
      <c r="D19" s="23"/>
      <c r="E19" s="23"/>
      <c r="F19" s="23"/>
      <c r="G19" s="23"/>
      <c r="H19" s="23"/>
      <c r="I19" s="23"/>
      <c r="J19" s="23"/>
      <c r="K19" s="23"/>
      <c r="L19" s="454"/>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71"/>
      <c r="AO19" s="71"/>
      <c r="AP19" s="71"/>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row>
    <row r="20" ht="15.75" customHeight="1" outlineLevel="1">
      <c r="A20" s="23"/>
      <c r="B20" s="23"/>
      <c r="C20" s="23"/>
      <c r="D20" s="162" t="s">
        <v>166</v>
      </c>
      <c r="E20" s="162"/>
      <c r="F20" s="23"/>
      <c r="G20" s="23"/>
      <c r="H20" s="23"/>
      <c r="I20" s="23"/>
      <c r="J20" s="23"/>
      <c r="K20" s="23"/>
      <c r="L20" s="454"/>
      <c r="M20" s="23"/>
      <c r="N20" s="162"/>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71"/>
      <c r="AO20" s="71"/>
      <c r="AP20" s="71"/>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row>
    <row r="21" ht="15.75" customHeight="1" outlineLevel="1">
      <c r="A21" s="23"/>
      <c r="B21" s="23"/>
      <c r="C21" s="23"/>
      <c r="D21" s="162"/>
      <c r="E21" s="162"/>
      <c r="F21" s="23"/>
      <c r="G21" s="71"/>
      <c r="H21" s="71"/>
      <c r="I21" s="462"/>
      <c r="J21" s="462"/>
      <c r="K21" s="23"/>
      <c r="L21" s="454"/>
      <c r="M21" s="23"/>
      <c r="N21" s="23"/>
      <c r="O21" s="23" t="s">
        <v>1110</v>
      </c>
      <c r="P21" s="23" t="s">
        <v>1110</v>
      </c>
      <c r="Q21" s="23" t="s">
        <v>1110</v>
      </c>
      <c r="R21" s="23" t="s">
        <v>1110</v>
      </c>
      <c r="S21" s="23" t="s">
        <v>1110</v>
      </c>
      <c r="T21" s="23" t="s">
        <v>1110</v>
      </c>
      <c r="U21" s="23" t="s">
        <v>1110</v>
      </c>
      <c r="V21" s="23" t="s">
        <v>1110</v>
      </c>
      <c r="W21" s="23" t="s">
        <v>1110</v>
      </c>
      <c r="X21" s="23" t="s">
        <v>1110</v>
      </c>
      <c r="Y21" s="23" t="s">
        <v>1110</v>
      </c>
      <c r="Z21" s="23" t="s">
        <v>1110</v>
      </c>
      <c r="AA21" s="23" t="s">
        <v>1110</v>
      </c>
      <c r="AB21" s="23" t="s">
        <v>1110</v>
      </c>
      <c r="AC21" s="23" t="s">
        <v>1110</v>
      </c>
      <c r="AD21" s="23" t="s">
        <v>1110</v>
      </c>
      <c r="AE21" s="23" t="s">
        <v>1110</v>
      </c>
      <c r="AF21" s="23" t="s">
        <v>1110</v>
      </c>
      <c r="AG21" s="23" t="s">
        <v>1110</v>
      </c>
      <c r="AH21" s="23" t="s">
        <v>1110</v>
      </c>
      <c r="AI21" s="23" t="s">
        <v>1110</v>
      </c>
      <c r="AJ21" s="23" t="s">
        <v>1110</v>
      </c>
      <c r="AK21" s="23" t="s">
        <v>1110</v>
      </c>
      <c r="AL21" s="23" t="s">
        <v>1110</v>
      </c>
      <c r="AM21" s="23" t="s">
        <v>1110</v>
      </c>
      <c r="AN21" s="23" t="s">
        <v>1110</v>
      </c>
      <c r="AO21" s="23" t="s">
        <v>1110</v>
      </c>
      <c r="AP21" s="23" t="s">
        <v>1110</v>
      </c>
      <c r="AQ21" s="23" t="s">
        <v>1110</v>
      </c>
      <c r="AR21" s="23" t="s">
        <v>1110</v>
      </c>
      <c r="AS21" s="23" t="s">
        <v>1110</v>
      </c>
      <c r="AT21" s="23" t="s">
        <v>1110</v>
      </c>
      <c r="AU21" s="23" t="s">
        <v>1111</v>
      </c>
      <c r="AV21" s="23" t="s">
        <v>1111</v>
      </c>
      <c r="AW21" s="23" t="s">
        <v>1111</v>
      </c>
      <c r="AX21" s="23" t="s">
        <v>1111</v>
      </c>
      <c r="AY21" s="23" t="s">
        <v>1111</v>
      </c>
      <c r="AZ21" s="23" t="s">
        <v>1111</v>
      </c>
      <c r="BA21" s="23" t="s">
        <v>1111</v>
      </c>
      <c r="BB21" s="23" t="s">
        <v>1111</v>
      </c>
      <c r="BC21" s="23"/>
      <c r="BD21" s="23"/>
      <c r="BE21" s="23"/>
      <c r="BF21" s="23"/>
      <c r="BG21" s="23"/>
      <c r="BH21" s="23"/>
      <c r="BI21" s="23"/>
      <c r="BJ21" s="23"/>
      <c r="BK21" s="23"/>
      <c r="BL21" s="23"/>
      <c r="BM21" s="23"/>
      <c r="BN21" s="23"/>
      <c r="BO21" s="23"/>
      <c r="BP21" s="23"/>
      <c r="BQ21" s="23"/>
      <c r="BR21" s="23"/>
      <c r="BS21" s="23"/>
      <c r="BT21" s="23"/>
      <c r="BU21" s="23"/>
      <c r="BV21" s="23"/>
    </row>
    <row r="22" ht="15.75" customHeight="1" outlineLevel="1">
      <c r="A22" s="23"/>
      <c r="B22" s="23"/>
      <c r="C22" s="23"/>
      <c r="D22" s="162"/>
      <c r="E22" s="162"/>
      <c r="F22" s="71"/>
      <c r="G22" s="71"/>
      <c r="H22" s="71"/>
      <c r="I22" s="24"/>
      <c r="J22" s="24"/>
      <c r="K22" s="23"/>
      <c r="L22" s="454"/>
      <c r="M22" s="23"/>
      <c r="N22" s="23"/>
      <c r="O22" s="162" t="s">
        <v>197</v>
      </c>
      <c r="P22" s="162" t="s">
        <v>197</v>
      </c>
      <c r="Q22" s="162" t="s">
        <v>198</v>
      </c>
      <c r="R22" s="162" t="s">
        <v>198</v>
      </c>
      <c r="S22" s="162" t="s">
        <v>200</v>
      </c>
      <c r="T22" s="162" t="s">
        <v>200</v>
      </c>
      <c r="U22" s="162" t="s">
        <v>201</v>
      </c>
      <c r="V22" s="162" t="s">
        <v>201</v>
      </c>
      <c r="W22" s="162" t="s">
        <v>202</v>
      </c>
      <c r="X22" s="162" t="s">
        <v>202</v>
      </c>
      <c r="Y22" s="162" t="s">
        <v>204</v>
      </c>
      <c r="Z22" s="162" t="s">
        <v>204</v>
      </c>
      <c r="AA22" s="162" t="s">
        <v>205</v>
      </c>
      <c r="AB22" s="162" t="s">
        <v>205</v>
      </c>
      <c r="AC22" s="162" t="s">
        <v>206</v>
      </c>
      <c r="AD22" s="162" t="s">
        <v>206</v>
      </c>
      <c r="AE22" s="162" t="s">
        <v>208</v>
      </c>
      <c r="AF22" s="162" t="s">
        <v>208</v>
      </c>
      <c r="AG22" s="162" t="s">
        <v>209</v>
      </c>
      <c r="AH22" s="162" t="s">
        <v>209</v>
      </c>
      <c r="AI22" s="162" t="s">
        <v>210</v>
      </c>
      <c r="AJ22" s="162" t="s">
        <v>210</v>
      </c>
      <c r="AK22" s="162" t="s">
        <v>211</v>
      </c>
      <c r="AL22" s="162" t="s">
        <v>211</v>
      </c>
      <c r="AM22" s="162" t="s">
        <v>212</v>
      </c>
      <c r="AN22" s="162" t="s">
        <v>212</v>
      </c>
      <c r="AO22" s="162" t="s">
        <v>213</v>
      </c>
      <c r="AP22" s="162" t="s">
        <v>213</v>
      </c>
      <c r="AQ22" s="162" t="s">
        <v>214</v>
      </c>
      <c r="AR22" s="162" t="s">
        <v>214</v>
      </c>
      <c r="AS22" s="162" t="s">
        <v>215</v>
      </c>
      <c r="AT22" s="162" t="s">
        <v>215</v>
      </c>
      <c r="AU22" s="162" t="s">
        <v>218</v>
      </c>
      <c r="AV22" s="162" t="s">
        <v>218</v>
      </c>
      <c r="AW22" s="162" t="s">
        <v>219</v>
      </c>
      <c r="AX22" s="162" t="s">
        <v>219</v>
      </c>
      <c r="AY22" s="162" t="s">
        <v>220</v>
      </c>
      <c r="AZ22" s="162" t="s">
        <v>220</v>
      </c>
      <c r="BA22" s="162" t="s">
        <v>221</v>
      </c>
      <c r="BB22" s="162" t="s">
        <v>221</v>
      </c>
      <c r="BC22" s="162"/>
      <c r="BD22" s="162"/>
      <c r="BE22" s="162"/>
      <c r="BF22" s="162"/>
      <c r="BG22" s="162"/>
      <c r="BH22" s="162"/>
      <c r="BI22" s="162"/>
      <c r="BJ22" s="162"/>
      <c r="BK22" s="162"/>
      <c r="BL22" s="162"/>
      <c r="BM22" s="162"/>
      <c r="BN22" s="162"/>
      <c r="BO22" s="162"/>
      <c r="BP22" s="162"/>
      <c r="BQ22" s="162"/>
      <c r="BR22" s="162"/>
      <c r="BS22" s="162"/>
      <c r="BT22" s="162"/>
      <c r="BU22" s="162"/>
      <c r="BV22" s="162"/>
    </row>
    <row r="23" ht="15.75" customHeight="1" outlineLevel="1">
      <c r="A23" s="23"/>
      <c r="B23" s="23"/>
      <c r="C23" s="23"/>
      <c r="D23" s="162"/>
      <c r="E23" s="463" t="str">
        <f t="array" ref="E23:E27">TRANSPOSE(E8:I8)</f>
        <v>Assembly and structural components</v>
      </c>
      <c r="F23" s="464" t="s">
        <v>1112</v>
      </c>
      <c r="G23" s="71"/>
      <c r="H23" s="71"/>
      <c r="I23" s="24"/>
      <c r="J23" s="24"/>
      <c r="K23" s="23"/>
      <c r="L23" s="454"/>
      <c r="M23" s="23"/>
      <c r="N23" s="23"/>
      <c r="O23" s="462" t="s">
        <v>238</v>
      </c>
      <c r="P23" s="462" t="s">
        <v>237</v>
      </c>
      <c r="Q23" s="462" t="s">
        <v>238</v>
      </c>
      <c r="R23" s="462" t="s">
        <v>237</v>
      </c>
      <c r="S23" s="462" t="s">
        <v>238</v>
      </c>
      <c r="T23" s="462" t="s">
        <v>237</v>
      </c>
      <c r="U23" s="462" t="s">
        <v>238</v>
      </c>
      <c r="V23" s="462" t="s">
        <v>237</v>
      </c>
      <c r="W23" s="462" t="s">
        <v>238</v>
      </c>
      <c r="X23" s="462" t="s">
        <v>237</v>
      </c>
      <c r="Y23" s="462" t="s">
        <v>238</v>
      </c>
      <c r="Z23" s="462" t="s">
        <v>237</v>
      </c>
      <c r="AA23" s="462" t="s">
        <v>238</v>
      </c>
      <c r="AB23" s="462" t="s">
        <v>237</v>
      </c>
      <c r="AC23" s="462" t="s">
        <v>238</v>
      </c>
      <c r="AD23" s="462" t="s">
        <v>237</v>
      </c>
      <c r="AE23" s="462" t="s">
        <v>238</v>
      </c>
      <c r="AF23" s="462" t="s">
        <v>237</v>
      </c>
      <c r="AG23" s="462" t="s">
        <v>238</v>
      </c>
      <c r="AH23" s="462" t="s">
        <v>237</v>
      </c>
      <c r="AI23" s="462" t="s">
        <v>238</v>
      </c>
      <c r="AJ23" s="462" t="s">
        <v>237</v>
      </c>
      <c r="AK23" s="462" t="s">
        <v>238</v>
      </c>
      <c r="AL23" s="462" t="s">
        <v>237</v>
      </c>
      <c r="AM23" s="462" t="s">
        <v>238</v>
      </c>
      <c r="AN23" s="462" t="s">
        <v>237</v>
      </c>
      <c r="AO23" s="462" t="s">
        <v>238</v>
      </c>
      <c r="AP23" s="462" t="s">
        <v>237</v>
      </c>
      <c r="AQ23" s="462" t="s">
        <v>238</v>
      </c>
      <c r="AR23" s="462" t="s">
        <v>237</v>
      </c>
      <c r="AS23" s="462" t="s">
        <v>238</v>
      </c>
      <c r="AT23" s="462" t="s">
        <v>237</v>
      </c>
      <c r="AU23" s="462" t="s">
        <v>238</v>
      </c>
      <c r="AV23" s="462" t="s">
        <v>237</v>
      </c>
      <c r="AW23" s="462" t="s">
        <v>238</v>
      </c>
      <c r="AX23" s="462" t="s">
        <v>237</v>
      </c>
      <c r="AY23" s="462" t="s">
        <v>238</v>
      </c>
      <c r="AZ23" s="462" t="s">
        <v>237</v>
      </c>
      <c r="BA23" s="462" t="s">
        <v>238</v>
      </c>
      <c r="BB23" s="462" t="s">
        <v>237</v>
      </c>
      <c r="BC23" s="462"/>
      <c r="BD23" s="462"/>
      <c r="BE23" s="462"/>
      <c r="BF23" s="462"/>
      <c r="BG23" s="462"/>
      <c r="BH23" s="462"/>
      <c r="BI23" s="462"/>
      <c r="BJ23" s="462"/>
      <c r="BK23" s="462"/>
      <c r="BL23" s="462"/>
      <c r="BM23" s="462"/>
      <c r="BN23" s="462"/>
      <c r="BO23" s="462"/>
      <c r="BP23" s="462"/>
      <c r="BQ23" s="462"/>
      <c r="BR23" s="462"/>
      <c r="BS23" s="462"/>
      <c r="BT23" s="462"/>
      <c r="BU23" s="462"/>
      <c r="BV23" s="462"/>
    </row>
    <row r="24" ht="15.75" customHeight="1" outlineLevel="1">
      <c r="A24" s="23"/>
      <c r="B24" s="23"/>
      <c r="C24" s="23"/>
      <c r="D24" s="162"/>
      <c r="E24" s="463" t="s">
        <v>199</v>
      </c>
      <c r="F24" s="464" t="s">
        <v>1113</v>
      </c>
      <c r="G24" s="71"/>
      <c r="H24" s="71"/>
      <c r="I24" s="24"/>
      <c r="J24" s="24"/>
      <c r="K24" s="23"/>
      <c r="L24" s="454"/>
      <c r="M24" s="23"/>
      <c r="N24" s="23"/>
      <c r="O24" s="465" t="s">
        <v>1114</v>
      </c>
      <c r="P24" s="465" t="s">
        <v>1115</v>
      </c>
      <c r="Q24" s="465" t="s">
        <v>1116</v>
      </c>
      <c r="R24" s="465" t="s">
        <v>1117</v>
      </c>
      <c r="S24" s="465" t="s">
        <v>1118</v>
      </c>
      <c r="T24" s="465" t="s">
        <v>1119</v>
      </c>
      <c r="U24" s="465" t="s">
        <v>1120</v>
      </c>
      <c r="V24" s="465" t="s">
        <v>1121</v>
      </c>
      <c r="W24" s="465" t="s">
        <v>1122</v>
      </c>
      <c r="X24" s="465" t="s">
        <v>1123</v>
      </c>
      <c r="Y24" s="465" t="s">
        <v>1124</v>
      </c>
      <c r="Z24" s="465" t="s">
        <v>1125</v>
      </c>
      <c r="AA24" s="465" t="s">
        <v>1126</v>
      </c>
      <c r="AB24" s="465" t="s">
        <v>1127</v>
      </c>
      <c r="AC24" s="465" t="s">
        <v>1128</v>
      </c>
      <c r="AD24" s="465" t="s">
        <v>1129</v>
      </c>
      <c r="AE24" s="465" t="s">
        <v>1130</v>
      </c>
      <c r="AF24" s="465" t="s">
        <v>1131</v>
      </c>
      <c r="AG24" s="465" t="s">
        <v>1132</v>
      </c>
      <c r="AH24" s="465" t="s">
        <v>1133</v>
      </c>
      <c r="AI24" s="465" t="s">
        <v>1134</v>
      </c>
      <c r="AJ24" s="465" t="s">
        <v>1135</v>
      </c>
      <c r="AK24" s="465" t="s">
        <v>1136</v>
      </c>
      <c r="AL24" s="465" t="s">
        <v>1137</v>
      </c>
      <c r="AM24" s="465" t="s">
        <v>1138</v>
      </c>
      <c r="AN24" s="465" t="s">
        <v>1139</v>
      </c>
      <c r="AO24" s="465" t="s">
        <v>1140</v>
      </c>
      <c r="AP24" s="465" t="s">
        <v>1141</v>
      </c>
      <c r="AQ24" s="465" t="s">
        <v>1142</v>
      </c>
      <c r="AR24" s="465" t="s">
        <v>1143</v>
      </c>
      <c r="AS24" s="465" t="s">
        <v>1144</v>
      </c>
      <c r="AT24" s="465" t="s">
        <v>1145</v>
      </c>
      <c r="AU24" s="465" t="s">
        <v>1146</v>
      </c>
      <c r="AV24" s="465" t="s">
        <v>1147</v>
      </c>
      <c r="AW24" s="465" t="s">
        <v>1148</v>
      </c>
      <c r="AX24" s="465" t="s">
        <v>1149</v>
      </c>
      <c r="AY24" s="465" t="s">
        <v>1150</v>
      </c>
      <c r="AZ24" s="465" t="s">
        <v>1151</v>
      </c>
      <c r="BA24" s="465" t="s">
        <v>1152</v>
      </c>
      <c r="BB24" s="465" t="s">
        <v>1153</v>
      </c>
      <c r="BC24" s="465"/>
      <c r="BD24" s="465"/>
      <c r="BE24" s="465"/>
      <c r="BF24" s="465"/>
      <c r="BG24" s="465"/>
      <c r="BH24" s="465"/>
      <c r="BI24" s="465"/>
      <c r="BJ24" s="465"/>
      <c r="BK24" s="465"/>
      <c r="BL24" s="465"/>
      <c r="BM24" s="465"/>
      <c r="BN24" s="465"/>
      <c r="BO24" s="465"/>
      <c r="BP24" s="465"/>
      <c r="BQ24" s="465"/>
      <c r="BR24" s="465"/>
      <c r="BS24" s="465"/>
      <c r="BT24" s="465"/>
      <c r="BU24" s="465"/>
      <c r="BV24" s="465"/>
    </row>
    <row r="25" ht="15.75" customHeight="1" outlineLevel="1">
      <c r="A25" s="23"/>
      <c r="B25" s="23"/>
      <c r="C25" s="23"/>
      <c r="D25" s="162"/>
      <c r="E25" s="463" t="s">
        <v>203</v>
      </c>
      <c r="F25" s="464" t="s">
        <v>1154</v>
      </c>
      <c r="G25" s="71"/>
      <c r="H25" s="71"/>
      <c r="I25" s="24"/>
      <c r="J25" s="24"/>
      <c r="K25" s="23"/>
      <c r="L25" s="454"/>
      <c r="M25" s="23"/>
      <c r="N25" s="23"/>
      <c r="O25" s="23" t="s">
        <v>1155</v>
      </c>
      <c r="P25" s="23" t="s">
        <v>1156</v>
      </c>
      <c r="Q25" s="23" t="s">
        <v>451</v>
      </c>
      <c r="R25" s="23" t="s">
        <v>1157</v>
      </c>
      <c r="S25" s="23" t="s">
        <v>1158</v>
      </c>
      <c r="T25" s="23" t="s">
        <v>1156</v>
      </c>
      <c r="U25" s="23" t="s">
        <v>1159</v>
      </c>
      <c r="V25" s="23" t="s">
        <v>1160</v>
      </c>
      <c r="W25" s="23" t="s">
        <v>364</v>
      </c>
      <c r="X25" s="23" t="s">
        <v>1161</v>
      </c>
      <c r="Y25" s="23" t="s">
        <v>358</v>
      </c>
      <c r="Z25" s="23" t="s">
        <v>1162</v>
      </c>
      <c r="AA25" s="23" t="s">
        <v>494</v>
      </c>
      <c r="AB25" s="23" t="s">
        <v>1163</v>
      </c>
      <c r="AC25" s="23" t="s">
        <v>370</v>
      </c>
      <c r="AD25" s="23"/>
      <c r="AE25" s="23" t="s">
        <v>275</v>
      </c>
      <c r="AF25" s="23"/>
      <c r="AG25" s="23" t="s">
        <v>531</v>
      </c>
      <c r="AH25" s="23"/>
      <c r="AI25" s="23" t="s">
        <v>1048</v>
      </c>
      <c r="AJ25" s="23"/>
      <c r="AK25" s="23" t="s">
        <v>441</v>
      </c>
      <c r="AL25" s="23"/>
      <c r="AM25" s="23" t="s">
        <v>705</v>
      </c>
      <c r="AN25" s="23" t="s">
        <v>705</v>
      </c>
      <c r="AO25" s="23" t="s">
        <v>919</v>
      </c>
      <c r="AP25" s="23"/>
      <c r="AQ25" s="23" t="s">
        <v>1164</v>
      </c>
      <c r="AR25" s="23"/>
      <c r="AS25" s="23" t="s">
        <v>1165</v>
      </c>
      <c r="AT25" s="23" t="s">
        <v>1166</v>
      </c>
      <c r="AU25" s="23" t="s">
        <v>1167</v>
      </c>
      <c r="AV25" s="23" t="s">
        <v>1168</v>
      </c>
      <c r="AW25" s="23" t="s">
        <v>280</v>
      </c>
      <c r="AX25" s="23"/>
      <c r="AY25" s="23" t="s">
        <v>288</v>
      </c>
      <c r="AZ25" s="23" t="s">
        <v>1169</v>
      </c>
      <c r="BA25" s="23" t="s">
        <v>1170</v>
      </c>
      <c r="BB25" s="23" t="s">
        <v>1171</v>
      </c>
      <c r="BC25" s="23"/>
      <c r="BD25" s="23"/>
      <c r="BE25" s="23"/>
      <c r="BF25" s="23"/>
      <c r="BG25" s="23"/>
      <c r="BH25" s="23"/>
      <c r="BI25" s="23"/>
      <c r="BJ25" s="23"/>
      <c r="BK25" s="23"/>
      <c r="BL25" s="23"/>
      <c r="BM25" s="23"/>
      <c r="BN25" s="23"/>
      <c r="BO25" s="23"/>
      <c r="BP25" s="23"/>
      <c r="BQ25" s="23"/>
      <c r="BR25" s="23"/>
      <c r="BS25" s="23"/>
      <c r="BT25" s="23"/>
      <c r="BU25" s="23"/>
      <c r="BV25" s="23"/>
    </row>
    <row r="26" ht="15.75" customHeight="1" outlineLevel="1">
      <c r="A26" s="23"/>
      <c r="B26" s="23"/>
      <c r="C26" s="23"/>
      <c r="D26" s="162"/>
      <c r="E26" s="463" t="s">
        <v>207</v>
      </c>
      <c r="F26" s="464" t="s">
        <v>1172</v>
      </c>
      <c r="G26" s="71"/>
      <c r="H26" s="71"/>
      <c r="I26" s="24"/>
      <c r="J26" s="24"/>
      <c r="K26" s="23"/>
      <c r="L26" s="454"/>
      <c r="M26" s="23"/>
      <c r="N26" s="23"/>
      <c r="O26" s="23" t="s">
        <v>775</v>
      </c>
      <c r="P26" s="23" t="s">
        <v>306</v>
      </c>
      <c r="Q26" s="23" t="s">
        <v>1173</v>
      </c>
      <c r="R26" s="23" t="s">
        <v>411</v>
      </c>
      <c r="S26" s="23" t="s">
        <v>1174</v>
      </c>
      <c r="T26" s="23" t="s">
        <v>306</v>
      </c>
      <c r="U26" s="23" t="s">
        <v>1175</v>
      </c>
      <c r="V26" s="23" t="s">
        <v>1176</v>
      </c>
      <c r="W26" s="23" t="s">
        <v>366</v>
      </c>
      <c r="X26" s="23" t="s">
        <v>498</v>
      </c>
      <c r="Y26" s="23" t="s">
        <v>1177</v>
      </c>
      <c r="Z26" s="23" t="s">
        <v>300</v>
      </c>
      <c r="AA26" s="23" t="s">
        <v>496</v>
      </c>
      <c r="AB26" s="23" t="s">
        <v>407</v>
      </c>
      <c r="AC26" s="23" t="s">
        <v>372</v>
      </c>
      <c r="AD26" s="23"/>
      <c r="AE26" s="23" t="s">
        <v>272</v>
      </c>
      <c r="AF26" s="23"/>
      <c r="AG26" s="23" t="s">
        <v>1178</v>
      </c>
      <c r="AH26" s="23"/>
      <c r="AI26" s="23" t="s">
        <v>1046</v>
      </c>
      <c r="AJ26" s="23"/>
      <c r="AK26" s="23" t="s">
        <v>1179</v>
      </c>
      <c r="AL26" s="23"/>
      <c r="AM26" s="23" t="s">
        <v>703</v>
      </c>
      <c r="AN26" s="23" t="s">
        <v>703</v>
      </c>
      <c r="AO26" s="23" t="s">
        <v>921</v>
      </c>
      <c r="AP26" s="23"/>
      <c r="AQ26" s="23" t="s">
        <v>1180</v>
      </c>
      <c r="AR26" s="23"/>
      <c r="AS26" s="23" t="s">
        <v>259</v>
      </c>
      <c r="AT26" s="23" t="s">
        <v>951</v>
      </c>
      <c r="AU26" s="23" t="s">
        <v>399</v>
      </c>
      <c r="AV26" s="23" t="s">
        <v>762</v>
      </c>
      <c r="AW26" s="23" t="s">
        <v>1181</v>
      </c>
      <c r="AX26" s="23"/>
      <c r="AY26" s="23" t="s">
        <v>1182</v>
      </c>
      <c r="AZ26" s="23" t="s">
        <v>601</v>
      </c>
      <c r="BA26" s="23" t="s">
        <v>505</v>
      </c>
      <c r="BB26" s="23" t="s">
        <v>483</v>
      </c>
      <c r="BC26" s="23"/>
      <c r="BD26" s="23"/>
      <c r="BE26" s="23"/>
      <c r="BF26" s="23"/>
      <c r="BG26" s="23"/>
      <c r="BH26" s="23"/>
      <c r="BI26" s="23"/>
      <c r="BJ26" s="23"/>
      <c r="BK26" s="23"/>
      <c r="BL26" s="23"/>
      <c r="BM26" s="23"/>
      <c r="BN26" s="23"/>
      <c r="BO26" s="23"/>
      <c r="BP26" s="23"/>
      <c r="BQ26" s="23"/>
      <c r="BR26" s="23"/>
      <c r="BS26" s="23"/>
      <c r="BT26" s="23"/>
      <c r="BU26" s="23"/>
      <c r="BV26" s="23"/>
    </row>
    <row r="27" ht="15.75" customHeight="1" outlineLevel="1">
      <c r="A27" s="23"/>
      <c r="B27" s="23"/>
      <c r="C27" s="23"/>
      <c r="D27" s="162"/>
      <c r="E27" s="463" t="s">
        <v>217</v>
      </c>
      <c r="F27" s="464" t="s">
        <v>1183</v>
      </c>
      <c r="G27" s="71"/>
      <c r="H27" s="71"/>
      <c r="I27" s="24"/>
      <c r="J27" s="24"/>
      <c r="K27" s="23"/>
      <c r="L27" s="454"/>
      <c r="M27" s="23"/>
      <c r="N27" s="23"/>
      <c r="O27" s="23" t="s">
        <v>1184</v>
      </c>
      <c r="P27" s="23" t="s">
        <v>1185</v>
      </c>
      <c r="Q27" s="23" t="s">
        <v>1186</v>
      </c>
      <c r="R27" s="23" t="s">
        <v>1187</v>
      </c>
      <c r="S27" s="23" t="s">
        <v>1188</v>
      </c>
      <c r="T27" s="23" t="s">
        <v>1185</v>
      </c>
      <c r="U27" s="23" t="s">
        <v>1189</v>
      </c>
      <c r="V27" s="23" t="s">
        <v>1190</v>
      </c>
      <c r="W27" s="23" t="s">
        <v>1191</v>
      </c>
      <c r="X27" s="23" t="s">
        <v>1192</v>
      </c>
      <c r="Y27" s="23" t="s">
        <v>1193</v>
      </c>
      <c r="Z27" s="23" t="s">
        <v>1194</v>
      </c>
      <c r="AA27" s="23" t="s">
        <v>1195</v>
      </c>
      <c r="AB27" s="23" t="s">
        <v>1196</v>
      </c>
      <c r="AC27" s="23" t="s">
        <v>1197</v>
      </c>
      <c r="AD27" s="23"/>
      <c r="AE27" s="23" t="s">
        <v>1198</v>
      </c>
      <c r="AF27" s="23"/>
      <c r="AG27" s="23" t="s">
        <v>1199</v>
      </c>
      <c r="AH27" s="23"/>
      <c r="AI27" s="23" t="s">
        <v>1200</v>
      </c>
      <c r="AJ27" s="23"/>
      <c r="AK27" s="23" t="s">
        <v>1201</v>
      </c>
      <c r="AL27" s="23"/>
      <c r="AM27" s="23" t="s">
        <v>1202</v>
      </c>
      <c r="AN27" s="23" t="s">
        <v>1202</v>
      </c>
      <c r="AO27" s="23" t="s">
        <v>1203</v>
      </c>
      <c r="AP27" s="23"/>
      <c r="AQ27" s="23" t="s">
        <v>1204</v>
      </c>
      <c r="AR27" s="23"/>
      <c r="AS27" s="23" t="s">
        <v>1205</v>
      </c>
      <c r="AT27" s="23" t="s">
        <v>1206</v>
      </c>
      <c r="AU27" s="23" t="s">
        <v>1207</v>
      </c>
      <c r="AV27" s="23" t="s">
        <v>1208</v>
      </c>
      <c r="AW27" s="23" t="s">
        <v>1209</v>
      </c>
      <c r="AX27" s="23"/>
      <c r="AY27" s="23" t="s">
        <v>1210</v>
      </c>
      <c r="AZ27" s="23" t="s">
        <v>1211</v>
      </c>
      <c r="BA27" s="23" t="s">
        <v>1212</v>
      </c>
      <c r="BB27" s="23" t="s">
        <v>1213</v>
      </c>
      <c r="BC27" s="23"/>
      <c r="BD27" s="23"/>
      <c r="BE27" s="23"/>
      <c r="BF27" s="23"/>
      <c r="BG27" s="23"/>
      <c r="BH27" s="23"/>
      <c r="BI27" s="23"/>
      <c r="BJ27" s="23"/>
      <c r="BK27" s="23"/>
      <c r="BL27" s="23"/>
      <c r="BM27" s="23"/>
      <c r="BN27" s="23"/>
      <c r="BO27" s="23"/>
      <c r="BP27" s="23"/>
      <c r="BQ27" s="23"/>
      <c r="BR27" s="23"/>
      <c r="BS27" s="23"/>
      <c r="BT27" s="23"/>
      <c r="BU27" s="23"/>
      <c r="BV27" s="23"/>
    </row>
    <row r="28" ht="15.75" customHeight="1" outlineLevel="1">
      <c r="A28" s="23"/>
      <c r="B28" s="23"/>
      <c r="C28" s="23"/>
      <c r="D28" s="162"/>
      <c r="G28" s="71"/>
      <c r="H28" s="71"/>
      <c r="I28" s="24"/>
      <c r="J28" s="24"/>
      <c r="K28" s="23"/>
      <c r="L28" s="454"/>
      <c r="M28" s="23"/>
      <c r="N28" s="23"/>
      <c r="O28" s="23" t="s">
        <v>1214</v>
      </c>
      <c r="P28" s="23" t="s">
        <v>1215</v>
      </c>
      <c r="Q28" s="23" t="s">
        <v>1216</v>
      </c>
      <c r="R28" s="23" t="s">
        <v>1217</v>
      </c>
      <c r="S28" s="23" t="s">
        <v>1218</v>
      </c>
      <c r="T28" s="23" t="s">
        <v>1215</v>
      </c>
      <c r="U28" s="23" t="s">
        <v>1219</v>
      </c>
      <c r="V28" s="23" t="s">
        <v>1220</v>
      </c>
      <c r="W28" s="23" t="s">
        <v>1221</v>
      </c>
      <c r="X28" s="23" t="s">
        <v>1222</v>
      </c>
      <c r="Y28" s="23" t="s">
        <v>1223</v>
      </c>
      <c r="Z28" s="23" t="s">
        <v>1224</v>
      </c>
      <c r="AA28" s="23" t="s">
        <v>1225</v>
      </c>
      <c r="AB28" s="23" t="s">
        <v>1226</v>
      </c>
      <c r="AC28" s="23" t="s">
        <v>1227</v>
      </c>
      <c r="AD28" s="23"/>
      <c r="AE28" s="23" t="s">
        <v>1228</v>
      </c>
      <c r="AF28" s="23"/>
      <c r="AG28" s="23" t="s">
        <v>1229</v>
      </c>
      <c r="AH28" s="23"/>
      <c r="AI28" s="23" t="s">
        <v>1230</v>
      </c>
      <c r="AJ28" s="23"/>
      <c r="AK28" s="23" t="s">
        <v>1231</v>
      </c>
      <c r="AL28" s="23"/>
      <c r="AM28" s="23" t="s">
        <v>1232</v>
      </c>
      <c r="AN28" s="23" t="s">
        <v>1232</v>
      </c>
      <c r="AO28" s="23" t="s">
        <v>923</v>
      </c>
      <c r="AP28" s="23"/>
      <c r="AQ28" s="23" t="s">
        <v>1233</v>
      </c>
      <c r="AR28" s="23"/>
      <c r="AS28" s="23" t="s">
        <v>1234</v>
      </c>
      <c r="AT28" s="23" t="s">
        <v>1235</v>
      </c>
      <c r="AU28" s="23" t="s">
        <v>1236</v>
      </c>
      <c r="AV28" s="23" t="s">
        <v>1237</v>
      </c>
      <c r="AW28" s="23" t="s">
        <v>1238</v>
      </c>
      <c r="AX28" s="23"/>
      <c r="AY28" s="23" t="s">
        <v>1239</v>
      </c>
      <c r="AZ28" s="23" t="s">
        <v>1240</v>
      </c>
      <c r="BA28" s="23" t="s">
        <v>1241</v>
      </c>
      <c r="BB28" s="23" t="s">
        <v>486</v>
      </c>
      <c r="BC28" s="23"/>
      <c r="BD28" s="23"/>
      <c r="BE28" s="23"/>
      <c r="BF28" s="23"/>
      <c r="BG28" s="23"/>
      <c r="BH28" s="23"/>
      <c r="BI28" s="23"/>
      <c r="BJ28" s="23"/>
      <c r="BK28" s="23"/>
      <c r="BL28" s="23"/>
      <c r="BM28" s="23"/>
      <c r="BN28" s="23"/>
      <c r="BO28" s="23"/>
      <c r="BP28" s="23"/>
      <c r="BQ28" s="23"/>
      <c r="BR28" s="23"/>
      <c r="BS28" s="23"/>
      <c r="BT28" s="23"/>
      <c r="BU28" s="23"/>
      <c r="BV28" s="23"/>
    </row>
    <row r="29" ht="15.75" customHeight="1" outlineLevel="1">
      <c r="A29" s="23"/>
      <c r="B29" s="23"/>
      <c r="C29" s="23"/>
      <c r="D29" s="23"/>
      <c r="E29" s="23"/>
      <c r="F29" s="23"/>
      <c r="G29" s="71"/>
      <c r="H29" s="71"/>
      <c r="I29" s="24"/>
      <c r="J29" s="24"/>
      <c r="K29" s="23"/>
      <c r="L29" s="454"/>
      <c r="M29" s="23"/>
      <c r="N29" s="23"/>
      <c r="O29" s="23" t="s">
        <v>1242</v>
      </c>
      <c r="P29" s="23" t="s">
        <v>1243</v>
      </c>
      <c r="Q29" s="23" t="s">
        <v>1244</v>
      </c>
      <c r="R29" s="23" t="s">
        <v>1245</v>
      </c>
      <c r="S29" s="23" t="s">
        <v>1246</v>
      </c>
      <c r="T29" s="23" t="s">
        <v>1243</v>
      </c>
      <c r="U29" s="23" t="s">
        <v>1247</v>
      </c>
      <c r="V29" s="23" t="s">
        <v>263</v>
      </c>
      <c r="W29" s="23" t="s">
        <v>1248</v>
      </c>
      <c r="X29" s="23" t="s">
        <v>1249</v>
      </c>
      <c r="Y29" s="23" t="s">
        <v>1250</v>
      </c>
      <c r="Z29" s="23" t="s">
        <v>1251</v>
      </c>
      <c r="AA29" s="23" t="s">
        <v>1252</v>
      </c>
      <c r="AB29" s="23" t="s">
        <v>1253</v>
      </c>
      <c r="AC29" s="23" t="s">
        <v>1254</v>
      </c>
      <c r="AD29" s="23"/>
      <c r="AE29" s="23" t="s">
        <v>1255</v>
      </c>
      <c r="AF29" s="23"/>
      <c r="AG29" s="23" t="s">
        <v>1256</v>
      </c>
      <c r="AH29" s="23"/>
      <c r="AI29" s="23" t="s">
        <v>1257</v>
      </c>
      <c r="AJ29" s="23"/>
      <c r="AK29" s="23" t="s">
        <v>1258</v>
      </c>
      <c r="AL29" s="23"/>
      <c r="AM29" s="23" t="s">
        <v>1259</v>
      </c>
      <c r="AN29" s="23" t="s">
        <v>1259</v>
      </c>
      <c r="AO29" s="23" t="s">
        <v>1260</v>
      </c>
      <c r="AP29" s="23"/>
      <c r="AQ29" s="23" t="s">
        <v>754</v>
      </c>
      <c r="AR29" s="23"/>
      <c r="AS29" s="23" t="s">
        <v>1261</v>
      </c>
      <c r="AT29" s="23" t="s">
        <v>1262</v>
      </c>
      <c r="AU29" s="23" t="s">
        <v>1263</v>
      </c>
      <c r="AV29" s="23" t="s">
        <v>1264</v>
      </c>
      <c r="AW29" s="23" t="s">
        <v>1265</v>
      </c>
      <c r="AX29" s="23"/>
      <c r="AY29" s="23" t="s">
        <v>1266</v>
      </c>
      <c r="AZ29" s="23" t="s">
        <v>1267</v>
      </c>
      <c r="BA29" s="23" t="s">
        <v>1268</v>
      </c>
      <c r="BB29" s="23" t="s">
        <v>1269</v>
      </c>
      <c r="BC29" s="23"/>
      <c r="BD29" s="23"/>
      <c r="BE29" s="23"/>
      <c r="BF29" s="23"/>
      <c r="BG29" s="23"/>
      <c r="BH29" s="23"/>
      <c r="BI29" s="23"/>
      <c r="BJ29" s="23"/>
      <c r="BK29" s="23"/>
      <c r="BL29" s="23"/>
      <c r="BM29" s="23"/>
      <c r="BN29" s="23"/>
      <c r="BO29" s="23"/>
      <c r="BP29" s="23"/>
      <c r="BQ29" s="23"/>
      <c r="BR29" s="23"/>
      <c r="BS29" s="23"/>
      <c r="BT29" s="23"/>
      <c r="BU29" s="23"/>
      <c r="BV29" s="23"/>
    </row>
    <row r="30" ht="15.75" customHeight="1" outlineLevel="1">
      <c r="A30" s="23"/>
      <c r="B30" s="23"/>
      <c r="C30" s="23"/>
      <c r="D30" s="23"/>
      <c r="E30" s="23"/>
      <c r="F30" s="23"/>
      <c r="G30" s="71"/>
      <c r="H30" s="71"/>
      <c r="I30" s="24"/>
      <c r="J30" s="24"/>
      <c r="K30" s="23"/>
      <c r="L30" s="454"/>
      <c r="M30" s="23"/>
      <c r="N30" s="23"/>
      <c r="O30" s="23" t="s">
        <v>1270</v>
      </c>
      <c r="P30" s="23" t="s">
        <v>1271</v>
      </c>
      <c r="Q30" s="23" t="s">
        <v>1272</v>
      </c>
      <c r="R30" s="23" t="s">
        <v>1273</v>
      </c>
      <c r="S30" s="23" t="s">
        <v>1274</v>
      </c>
      <c r="T30" s="23" t="s">
        <v>1271</v>
      </c>
      <c r="U30" s="23" t="s">
        <v>1275</v>
      </c>
      <c r="V30" s="23" t="s">
        <v>1276</v>
      </c>
      <c r="W30" s="23" t="s">
        <v>1277</v>
      </c>
      <c r="X30" s="23" t="s">
        <v>1278</v>
      </c>
      <c r="Y30" s="23" t="s">
        <v>1279</v>
      </c>
      <c r="Z30" s="23" t="s">
        <v>1280</v>
      </c>
      <c r="AA30" s="23" t="s">
        <v>1281</v>
      </c>
      <c r="AB30" s="23" t="s">
        <v>1282</v>
      </c>
      <c r="AC30" s="23" t="s">
        <v>1283</v>
      </c>
      <c r="AD30" s="23"/>
      <c r="AE30" s="23" t="s">
        <v>1284</v>
      </c>
      <c r="AF30" s="23"/>
      <c r="AG30" s="23" t="s">
        <v>1285</v>
      </c>
      <c r="AH30" s="23"/>
      <c r="AI30" s="23" t="s">
        <v>1286</v>
      </c>
      <c r="AJ30" s="23"/>
      <c r="AK30" s="23" t="s">
        <v>1287</v>
      </c>
      <c r="AL30" s="23"/>
      <c r="AM30" s="23" t="s">
        <v>1288</v>
      </c>
      <c r="AN30" s="23" t="s">
        <v>1288</v>
      </c>
      <c r="AO30" s="23" t="s">
        <v>1289</v>
      </c>
      <c r="AP30" s="23"/>
      <c r="AQ30" s="23" t="s">
        <v>1290</v>
      </c>
      <c r="AR30" s="23"/>
      <c r="AS30" s="23" t="s">
        <v>1291</v>
      </c>
      <c r="AT30" s="23" t="s">
        <v>1292</v>
      </c>
      <c r="AU30" s="23" t="s">
        <v>1293</v>
      </c>
      <c r="AV30" s="23" t="s">
        <v>1294</v>
      </c>
      <c r="AW30" s="23" t="s">
        <v>1295</v>
      </c>
      <c r="AX30" s="23"/>
      <c r="AY30" s="23" t="s">
        <v>1296</v>
      </c>
      <c r="AZ30" s="23" t="s">
        <v>1297</v>
      </c>
      <c r="BA30" s="23" t="s">
        <v>1298</v>
      </c>
      <c r="BB30" s="23" t="s">
        <v>1299</v>
      </c>
      <c r="BC30" s="23"/>
      <c r="BD30" s="23"/>
      <c r="BE30" s="23"/>
      <c r="BF30" s="23"/>
      <c r="BG30" s="23"/>
      <c r="BH30" s="23"/>
      <c r="BI30" s="23"/>
      <c r="BJ30" s="23"/>
      <c r="BK30" s="23"/>
      <c r="BL30" s="23"/>
      <c r="BM30" s="23"/>
      <c r="BN30" s="23"/>
      <c r="BO30" s="23"/>
      <c r="BP30" s="23"/>
      <c r="BQ30" s="23"/>
      <c r="BR30" s="23"/>
      <c r="BS30" s="23"/>
      <c r="BT30" s="23"/>
      <c r="BU30" s="23"/>
      <c r="BV30" s="23"/>
    </row>
    <row r="31" ht="15.75" customHeight="1" outlineLevel="1">
      <c r="A31" s="23"/>
      <c r="B31" s="23"/>
      <c r="C31" s="23"/>
      <c r="D31" s="162" t="s">
        <v>1300</v>
      </c>
      <c r="E31" s="162"/>
      <c r="F31" s="23"/>
      <c r="G31" s="71"/>
      <c r="H31" s="71"/>
      <c r="I31" s="24"/>
      <c r="J31" s="24"/>
      <c r="K31" s="23"/>
      <c r="L31" s="454"/>
      <c r="M31" s="23"/>
      <c r="N31" s="23"/>
      <c r="O31" s="23" t="s">
        <v>1301</v>
      </c>
      <c r="P31" s="23" t="s">
        <v>302</v>
      </c>
      <c r="Q31" s="23" t="s">
        <v>1302</v>
      </c>
      <c r="R31" s="23" t="s">
        <v>409</v>
      </c>
      <c r="S31" s="23" t="s">
        <v>258</v>
      </c>
      <c r="T31" s="23" t="s">
        <v>302</v>
      </c>
      <c r="U31" s="23" t="s">
        <v>254</v>
      </c>
      <c r="V31" s="23" t="s">
        <v>1303</v>
      </c>
      <c r="W31" s="23" t="s">
        <v>1304</v>
      </c>
      <c r="X31" s="23" t="s">
        <v>1305</v>
      </c>
      <c r="Y31" s="23" t="s">
        <v>1306</v>
      </c>
      <c r="Z31" s="23" t="s">
        <v>1307</v>
      </c>
      <c r="AA31" s="23" t="s">
        <v>1308</v>
      </c>
      <c r="AB31" s="23" t="s">
        <v>1309</v>
      </c>
      <c r="AC31" s="23" t="s">
        <v>1310</v>
      </c>
      <c r="AD31" s="23"/>
      <c r="AE31" s="23" t="s">
        <v>1311</v>
      </c>
      <c r="AF31" s="23"/>
      <c r="AG31" s="23" t="s">
        <v>1312</v>
      </c>
      <c r="AH31" s="23"/>
      <c r="AI31" s="23" t="s">
        <v>1313</v>
      </c>
      <c r="AJ31" s="23"/>
      <c r="AK31" s="23" t="s">
        <v>1314</v>
      </c>
      <c r="AL31" s="23"/>
      <c r="AM31" s="23" t="s">
        <v>1315</v>
      </c>
      <c r="AN31" s="23" t="s">
        <v>1315</v>
      </c>
      <c r="AO31" s="23" t="s">
        <v>1316</v>
      </c>
      <c r="AP31" s="23"/>
      <c r="AQ31" s="23" t="s">
        <v>1317</v>
      </c>
      <c r="AR31" s="23"/>
      <c r="AS31" s="23" t="s">
        <v>1318</v>
      </c>
      <c r="AT31" s="23" t="s">
        <v>1319</v>
      </c>
      <c r="AU31" s="23" t="s">
        <v>1320</v>
      </c>
      <c r="AV31" s="23" t="s">
        <v>1321</v>
      </c>
      <c r="AW31" s="23" t="s">
        <v>1322</v>
      </c>
      <c r="AX31" s="23"/>
      <c r="AY31" s="23" t="s">
        <v>1323</v>
      </c>
      <c r="AZ31" s="23" t="s">
        <v>1324</v>
      </c>
      <c r="BA31" s="23" t="s">
        <v>1325</v>
      </c>
      <c r="BB31" s="23" t="s">
        <v>1326</v>
      </c>
      <c r="BC31" s="23"/>
      <c r="BD31" s="23"/>
      <c r="BE31" s="23"/>
      <c r="BF31" s="23"/>
      <c r="BG31" s="23"/>
      <c r="BH31" s="23"/>
      <c r="BI31" s="23"/>
      <c r="BJ31" s="23"/>
      <c r="BK31" s="23"/>
      <c r="BL31" s="23"/>
      <c r="BM31" s="23"/>
      <c r="BN31" s="23"/>
      <c r="BO31" s="23"/>
      <c r="BP31" s="23"/>
      <c r="BQ31" s="23"/>
      <c r="BR31" s="23"/>
      <c r="BS31" s="23"/>
      <c r="BT31" s="23"/>
      <c r="BU31" s="23"/>
      <c r="BV31" s="23"/>
    </row>
    <row r="32" ht="15.75" customHeight="1" outlineLevel="1">
      <c r="A32" s="23"/>
      <c r="B32" s="23"/>
      <c r="C32" s="23"/>
      <c r="D32" s="162"/>
      <c r="E32" s="162"/>
      <c r="F32" s="23"/>
      <c r="G32" s="71"/>
      <c r="H32" s="71"/>
      <c r="I32" s="24"/>
      <c r="J32" s="24"/>
      <c r="K32" s="23"/>
      <c r="L32" s="454"/>
      <c r="M32" s="23"/>
      <c r="N32" s="23"/>
      <c r="O32" s="23" t="s">
        <v>360</v>
      </c>
      <c r="P32" s="23" t="s">
        <v>1327</v>
      </c>
      <c r="Q32" s="23" t="s">
        <v>786</v>
      </c>
      <c r="R32" s="23" t="s">
        <v>1328</v>
      </c>
      <c r="S32" s="23" t="s">
        <v>1329</v>
      </c>
      <c r="T32" s="23" t="s">
        <v>1330</v>
      </c>
      <c r="U32" s="23" t="s">
        <v>449</v>
      </c>
      <c r="V32" s="23" t="s">
        <v>1157</v>
      </c>
      <c r="W32" s="23" t="s">
        <v>1331</v>
      </c>
      <c r="X32" s="23" t="s">
        <v>1332</v>
      </c>
      <c r="Y32" s="23" t="s">
        <v>330</v>
      </c>
      <c r="Z32" s="23" t="s">
        <v>1333</v>
      </c>
      <c r="AA32" s="23" t="s">
        <v>513</v>
      </c>
      <c r="AB32" s="23" t="s">
        <v>1334</v>
      </c>
      <c r="AC32" s="23" t="s">
        <v>1335</v>
      </c>
      <c r="AD32" s="23"/>
      <c r="AE32" s="23" t="s">
        <v>1336</v>
      </c>
      <c r="AF32" s="23"/>
      <c r="AG32" s="23"/>
      <c r="AH32" s="23"/>
      <c r="AI32" s="23"/>
      <c r="AJ32" s="23"/>
      <c r="AK32" s="23" t="s">
        <v>1337</v>
      </c>
      <c r="AL32" s="23"/>
      <c r="AM32" s="23"/>
      <c r="AN32" s="23"/>
      <c r="AO32" s="23"/>
      <c r="AP32" s="23"/>
      <c r="AQ32" s="23" t="s">
        <v>1338</v>
      </c>
      <c r="AR32" s="23"/>
      <c r="AS32" s="23" t="s">
        <v>1339</v>
      </c>
      <c r="AT32" s="23" t="s">
        <v>1340</v>
      </c>
      <c r="AU32" s="23" t="s">
        <v>443</v>
      </c>
      <c r="AV32" s="23" t="s">
        <v>1341</v>
      </c>
      <c r="AW32" s="23" t="s">
        <v>599</v>
      </c>
      <c r="AX32" s="23"/>
      <c r="AY32" s="23" t="s">
        <v>1329</v>
      </c>
      <c r="AZ32" s="23" t="s">
        <v>1342</v>
      </c>
      <c r="BA32" s="23" t="s">
        <v>604</v>
      </c>
      <c r="BB32" s="23" t="s">
        <v>1343</v>
      </c>
      <c r="BC32" s="23"/>
      <c r="BD32" s="23"/>
      <c r="BE32" s="23"/>
      <c r="BF32" s="23"/>
      <c r="BG32" s="23"/>
      <c r="BH32" s="23"/>
      <c r="BI32" s="23"/>
      <c r="BJ32" s="23"/>
      <c r="BK32" s="23"/>
      <c r="BL32" s="23"/>
      <c r="BM32" s="23"/>
      <c r="BN32" s="23"/>
      <c r="BO32" s="23"/>
      <c r="BP32" s="23"/>
      <c r="BQ32" s="23"/>
      <c r="BR32" s="23"/>
      <c r="BS32" s="23"/>
      <c r="BT32" s="23"/>
      <c r="BU32" s="23"/>
      <c r="BV32" s="23"/>
    </row>
    <row r="33" ht="15.75" customHeight="1" outlineLevel="1">
      <c r="A33" s="23"/>
      <c r="B33" s="23"/>
      <c r="C33" s="23"/>
      <c r="D33" s="162"/>
      <c r="E33" s="162"/>
      <c r="F33" s="71"/>
      <c r="G33" s="71"/>
      <c r="H33" s="71"/>
      <c r="I33" s="24"/>
      <c r="J33" s="24"/>
      <c r="K33" s="23"/>
      <c r="L33" s="454"/>
      <c r="M33" s="23"/>
      <c r="N33" s="23"/>
      <c r="O33" s="23" t="s">
        <v>1344</v>
      </c>
      <c r="P33" s="23" t="s">
        <v>536</v>
      </c>
      <c r="Q33" s="23" t="s">
        <v>1345</v>
      </c>
      <c r="R33" s="23" t="s">
        <v>415</v>
      </c>
      <c r="S33" s="23" t="s">
        <v>268</v>
      </c>
      <c r="T33" s="23" t="s">
        <v>310</v>
      </c>
      <c r="U33" s="23" t="s">
        <v>1346</v>
      </c>
      <c r="V33" s="23" t="s">
        <v>411</v>
      </c>
      <c r="W33" s="23" t="s">
        <v>374</v>
      </c>
      <c r="X33" s="23" t="s">
        <v>684</v>
      </c>
      <c r="Y33" s="23" t="s">
        <v>1347</v>
      </c>
      <c r="Z33" s="23" t="s">
        <v>1348</v>
      </c>
      <c r="AA33" s="23" t="s">
        <v>1349</v>
      </c>
      <c r="AB33" s="23" t="s">
        <v>419</v>
      </c>
      <c r="AC33" s="23" t="s">
        <v>1350</v>
      </c>
      <c r="AD33" s="23"/>
      <c r="AE33" s="23" t="s">
        <v>362</v>
      </c>
      <c r="AF33" s="23"/>
      <c r="AG33" s="23"/>
      <c r="AH33" s="23"/>
      <c r="AI33" s="23"/>
      <c r="AJ33" s="23"/>
      <c r="AK33" s="23" t="s">
        <v>1013</v>
      </c>
      <c r="AL33" s="23"/>
      <c r="AM33" s="23"/>
      <c r="AN33" s="23"/>
      <c r="AO33" s="23"/>
      <c r="AP33" s="23"/>
      <c r="AQ33" s="23" t="s">
        <v>916</v>
      </c>
      <c r="AR33" s="23"/>
      <c r="AS33" s="23" t="s">
        <v>1351</v>
      </c>
      <c r="AT33" s="23" t="s">
        <v>1056</v>
      </c>
      <c r="AU33" s="23" t="s">
        <v>445</v>
      </c>
      <c r="AV33" s="23" t="s">
        <v>905</v>
      </c>
      <c r="AW33" s="23" t="s">
        <v>1352</v>
      </c>
      <c r="AX33" s="23"/>
      <c r="AY33" s="23" t="s">
        <v>268</v>
      </c>
      <c r="AZ33" s="23" t="s">
        <v>676</v>
      </c>
      <c r="BA33" s="23" t="s">
        <v>1353</v>
      </c>
      <c r="BB33" s="23" t="s">
        <v>489</v>
      </c>
      <c r="BC33" s="23"/>
      <c r="BD33" s="23"/>
      <c r="BE33" s="23"/>
      <c r="BF33" s="23"/>
      <c r="BG33" s="23"/>
      <c r="BH33" s="23"/>
      <c r="BI33" s="23"/>
      <c r="BJ33" s="23"/>
      <c r="BK33" s="23"/>
      <c r="BL33" s="23"/>
      <c r="BM33" s="23"/>
      <c r="BN33" s="23"/>
      <c r="BO33" s="23"/>
      <c r="BP33" s="23"/>
      <c r="BQ33" s="23"/>
      <c r="BR33" s="23"/>
      <c r="BS33" s="23"/>
      <c r="BT33" s="23"/>
      <c r="BU33" s="23"/>
      <c r="BV33" s="23"/>
    </row>
    <row r="34" ht="15.75" customHeight="1" outlineLevel="1">
      <c r="A34" s="23"/>
      <c r="B34" s="23"/>
      <c r="C34" s="23"/>
      <c r="D34" s="162"/>
      <c r="E34" s="463" t="s">
        <v>197</v>
      </c>
      <c r="F34" s="464" t="s">
        <v>1354</v>
      </c>
      <c r="G34" s="71"/>
      <c r="H34" s="71"/>
      <c r="I34" s="24"/>
      <c r="J34" s="24"/>
      <c r="K34" s="23"/>
      <c r="L34" s="454"/>
      <c r="M34" s="23"/>
      <c r="N34" s="23"/>
      <c r="O34" s="23" t="s">
        <v>1355</v>
      </c>
      <c r="P34" s="23" t="s">
        <v>1356</v>
      </c>
      <c r="Q34" s="23" t="s">
        <v>1357</v>
      </c>
      <c r="R34" s="23" t="s">
        <v>1358</v>
      </c>
      <c r="S34" s="23" t="s">
        <v>1359</v>
      </c>
      <c r="T34" s="23" t="s">
        <v>1360</v>
      </c>
      <c r="U34" s="23" t="s">
        <v>1361</v>
      </c>
      <c r="V34" s="23" t="s">
        <v>1187</v>
      </c>
      <c r="W34" s="23" t="s">
        <v>1362</v>
      </c>
      <c r="X34" s="23" t="s">
        <v>1363</v>
      </c>
      <c r="Y34" s="23" t="s">
        <v>1364</v>
      </c>
      <c r="Z34" s="23" t="s">
        <v>1365</v>
      </c>
      <c r="AA34" s="23" t="s">
        <v>1366</v>
      </c>
      <c r="AB34" s="23" t="s">
        <v>1367</v>
      </c>
      <c r="AC34" s="23" t="s">
        <v>1368</v>
      </c>
      <c r="AD34" s="23"/>
      <c r="AE34" s="23" t="s">
        <v>1369</v>
      </c>
      <c r="AF34" s="23"/>
      <c r="AG34" s="23"/>
      <c r="AH34" s="23"/>
      <c r="AI34" s="23"/>
      <c r="AJ34" s="23"/>
      <c r="AK34" s="23" t="s">
        <v>1370</v>
      </c>
      <c r="AL34" s="23"/>
      <c r="AM34" s="23"/>
      <c r="AN34" s="23"/>
      <c r="AO34" s="23"/>
      <c r="AP34" s="23"/>
      <c r="AQ34" s="23" t="s">
        <v>1371</v>
      </c>
      <c r="AR34" s="23"/>
      <c r="AS34" s="23" t="s">
        <v>1372</v>
      </c>
      <c r="AT34" s="23" t="s">
        <v>1373</v>
      </c>
      <c r="AU34" s="23" t="s">
        <v>1374</v>
      </c>
      <c r="AV34" s="23" t="s">
        <v>1375</v>
      </c>
      <c r="AW34" s="23" t="s">
        <v>1376</v>
      </c>
      <c r="AX34" s="23"/>
      <c r="AY34" s="23" t="s">
        <v>1359</v>
      </c>
      <c r="AZ34" s="23" t="s">
        <v>1377</v>
      </c>
      <c r="BA34" s="23" t="s">
        <v>1378</v>
      </c>
      <c r="BB34" s="23" t="s">
        <v>1379</v>
      </c>
      <c r="BC34" s="23"/>
      <c r="BD34" s="23"/>
      <c r="BE34" s="23"/>
      <c r="BF34" s="23"/>
      <c r="BG34" s="23"/>
      <c r="BH34" s="23"/>
      <c r="BI34" s="23"/>
      <c r="BJ34" s="23"/>
      <c r="BK34" s="23"/>
      <c r="BL34" s="23"/>
      <c r="BM34" s="23"/>
      <c r="BN34" s="23"/>
      <c r="BO34" s="23"/>
      <c r="BP34" s="23"/>
      <c r="BQ34" s="23"/>
      <c r="BR34" s="23"/>
      <c r="BS34" s="23"/>
      <c r="BT34" s="23"/>
      <c r="BU34" s="23"/>
      <c r="BV34" s="23"/>
    </row>
    <row r="35" ht="15.75" customHeight="1" outlineLevel="1">
      <c r="A35" s="23"/>
      <c r="B35" s="23"/>
      <c r="C35" s="23"/>
      <c r="D35" s="162"/>
      <c r="E35" s="463" t="s">
        <v>198</v>
      </c>
      <c r="F35" s="464" t="s">
        <v>1380</v>
      </c>
      <c r="G35" s="71"/>
      <c r="H35" s="71"/>
      <c r="I35" s="24"/>
      <c r="J35" s="24"/>
      <c r="K35" s="23"/>
      <c r="L35" s="454"/>
      <c r="M35" s="23"/>
      <c r="N35" s="23"/>
      <c r="O35" s="23" t="s">
        <v>1381</v>
      </c>
      <c r="P35" s="23" t="s">
        <v>1382</v>
      </c>
      <c r="Q35" s="23" t="s">
        <v>1383</v>
      </c>
      <c r="R35" s="23" t="s">
        <v>1384</v>
      </c>
      <c r="S35" s="23" t="s">
        <v>1385</v>
      </c>
      <c r="T35" s="23" t="s">
        <v>1386</v>
      </c>
      <c r="U35" s="23" t="s">
        <v>1387</v>
      </c>
      <c r="V35" s="23" t="s">
        <v>1217</v>
      </c>
      <c r="W35" s="23" t="s">
        <v>1388</v>
      </c>
      <c r="X35" s="23" t="s">
        <v>1389</v>
      </c>
      <c r="Y35" s="23" t="s">
        <v>1390</v>
      </c>
      <c r="Z35" s="23" t="s">
        <v>1391</v>
      </c>
      <c r="AA35" s="23" t="s">
        <v>1392</v>
      </c>
      <c r="AB35" s="23" t="s">
        <v>1393</v>
      </c>
      <c r="AC35" s="23" t="s">
        <v>1394</v>
      </c>
      <c r="AD35" s="23"/>
      <c r="AE35" s="23" t="s">
        <v>1395</v>
      </c>
      <c r="AF35" s="23"/>
      <c r="AG35" s="23"/>
      <c r="AH35" s="23"/>
      <c r="AI35" s="23"/>
      <c r="AJ35" s="23"/>
      <c r="AK35" s="23" t="s">
        <v>1396</v>
      </c>
      <c r="AL35" s="23"/>
      <c r="AM35" s="23"/>
      <c r="AN35" s="23"/>
      <c r="AO35" s="23"/>
      <c r="AP35" s="23"/>
      <c r="AQ35" s="23" t="s">
        <v>1397</v>
      </c>
      <c r="AR35" s="23"/>
      <c r="AS35" s="23" t="s">
        <v>1398</v>
      </c>
      <c r="AT35" s="23" t="s">
        <v>1399</v>
      </c>
      <c r="AU35" s="23" t="s">
        <v>1400</v>
      </c>
      <c r="AV35" s="23" t="s">
        <v>1401</v>
      </c>
      <c r="AW35" s="23" t="s">
        <v>1402</v>
      </c>
      <c r="AX35" s="23"/>
      <c r="AY35" s="23" t="s">
        <v>1385</v>
      </c>
      <c r="AZ35" s="23" t="s">
        <v>1403</v>
      </c>
      <c r="BA35" s="23" t="s">
        <v>1404</v>
      </c>
      <c r="BB35" s="23" t="s">
        <v>1405</v>
      </c>
      <c r="BC35" s="23"/>
      <c r="BD35" s="23"/>
      <c r="BE35" s="23"/>
      <c r="BF35" s="23"/>
      <c r="BG35" s="23"/>
      <c r="BH35" s="23"/>
      <c r="BI35" s="23"/>
      <c r="BJ35" s="23"/>
      <c r="BK35" s="23"/>
      <c r="BL35" s="23"/>
      <c r="BM35" s="23"/>
      <c r="BN35" s="23"/>
      <c r="BO35" s="23"/>
      <c r="BP35" s="23"/>
      <c r="BQ35" s="23"/>
      <c r="BR35" s="23"/>
      <c r="BS35" s="23"/>
      <c r="BT35" s="23"/>
      <c r="BU35" s="23"/>
      <c r="BV35" s="23"/>
    </row>
    <row r="36" ht="15.75" customHeight="1" outlineLevel="1">
      <c r="A36" s="23"/>
      <c r="B36" s="23"/>
      <c r="C36" s="23"/>
      <c r="D36" s="162"/>
      <c r="E36" s="463" t="s">
        <v>200</v>
      </c>
      <c r="F36" s="464" t="s">
        <v>1406</v>
      </c>
      <c r="G36" s="71"/>
      <c r="H36" s="71"/>
      <c r="I36" s="24"/>
      <c r="J36" s="24"/>
      <c r="K36" s="23"/>
      <c r="L36" s="454"/>
      <c r="M36" s="23"/>
      <c r="N36" s="23"/>
      <c r="O36" s="23" t="s">
        <v>1407</v>
      </c>
      <c r="P36" s="23" t="s">
        <v>1408</v>
      </c>
      <c r="Q36" s="23" t="s">
        <v>1409</v>
      </c>
      <c r="R36" s="23" t="s">
        <v>1410</v>
      </c>
      <c r="S36" s="23" t="s">
        <v>1411</v>
      </c>
      <c r="T36" s="23" t="s">
        <v>1412</v>
      </c>
      <c r="U36" s="23" t="s">
        <v>1413</v>
      </c>
      <c r="V36" s="23" t="s">
        <v>1245</v>
      </c>
      <c r="W36" s="23" t="s">
        <v>1414</v>
      </c>
      <c r="X36" s="23" t="s">
        <v>1415</v>
      </c>
      <c r="Y36" s="23" t="s">
        <v>1416</v>
      </c>
      <c r="Z36" s="23" t="s">
        <v>1417</v>
      </c>
      <c r="AA36" s="23" t="s">
        <v>1418</v>
      </c>
      <c r="AB36" s="23" t="s">
        <v>1419</v>
      </c>
      <c r="AC36" s="23" t="s">
        <v>1420</v>
      </c>
      <c r="AD36" s="23"/>
      <c r="AE36" s="23" t="s">
        <v>1421</v>
      </c>
      <c r="AF36" s="23"/>
      <c r="AG36" s="23"/>
      <c r="AH36" s="23"/>
      <c r="AI36" s="23"/>
      <c r="AJ36" s="23"/>
      <c r="AK36" s="23" t="s">
        <v>1422</v>
      </c>
      <c r="AL36" s="23"/>
      <c r="AM36" s="23"/>
      <c r="AN36" s="23"/>
      <c r="AO36" s="23"/>
      <c r="AP36" s="23"/>
      <c r="AQ36" s="23" t="s">
        <v>1423</v>
      </c>
      <c r="AR36" s="23"/>
      <c r="AS36" s="23" t="s">
        <v>1424</v>
      </c>
      <c r="AT36" s="23" t="s">
        <v>1425</v>
      </c>
      <c r="AU36" s="23" t="s">
        <v>1426</v>
      </c>
      <c r="AV36" s="23" t="s">
        <v>1427</v>
      </c>
      <c r="AW36" s="23" t="s">
        <v>1428</v>
      </c>
      <c r="AX36" s="23"/>
      <c r="AY36" s="23" t="s">
        <v>1411</v>
      </c>
      <c r="AZ36" s="23" t="s">
        <v>1429</v>
      </c>
      <c r="BA36" s="23" t="s">
        <v>1430</v>
      </c>
      <c r="BB36" s="23" t="s">
        <v>1431</v>
      </c>
      <c r="BC36" s="23"/>
      <c r="BD36" s="23"/>
      <c r="BE36" s="23"/>
      <c r="BF36" s="23"/>
      <c r="BG36" s="23"/>
      <c r="BH36" s="23"/>
      <c r="BI36" s="23"/>
      <c r="BJ36" s="23"/>
      <c r="BK36" s="23"/>
      <c r="BL36" s="23"/>
      <c r="BM36" s="23"/>
      <c r="BN36" s="23"/>
      <c r="BO36" s="23"/>
      <c r="BP36" s="23"/>
      <c r="BQ36" s="23"/>
      <c r="BR36" s="23"/>
      <c r="BS36" s="23"/>
      <c r="BT36" s="23"/>
      <c r="BU36" s="23"/>
      <c r="BV36" s="23"/>
    </row>
    <row r="37" ht="15.75" customHeight="1" outlineLevel="1">
      <c r="A37" s="23"/>
      <c r="B37" s="23"/>
      <c r="C37" s="23"/>
      <c r="D37" s="162"/>
      <c r="E37" s="463" t="s">
        <v>201</v>
      </c>
      <c r="F37" s="464" t="s">
        <v>1432</v>
      </c>
      <c r="G37" s="71"/>
      <c r="H37" s="71"/>
      <c r="I37" s="24"/>
      <c r="J37" s="24"/>
      <c r="K37" s="23"/>
      <c r="L37" s="454"/>
      <c r="M37" s="23"/>
      <c r="N37" s="23"/>
      <c r="O37" s="23" t="s">
        <v>1433</v>
      </c>
      <c r="P37" s="23" t="s">
        <v>1434</v>
      </c>
      <c r="Q37" s="23" t="s">
        <v>1435</v>
      </c>
      <c r="R37" s="23" t="s">
        <v>1436</v>
      </c>
      <c r="S37" s="23" t="s">
        <v>1437</v>
      </c>
      <c r="T37" s="23" t="s">
        <v>1438</v>
      </c>
      <c r="U37" s="23" t="s">
        <v>1439</v>
      </c>
      <c r="V37" s="23" t="s">
        <v>1273</v>
      </c>
      <c r="W37" s="23" t="s">
        <v>1440</v>
      </c>
      <c r="X37" s="23" t="s">
        <v>1441</v>
      </c>
      <c r="Y37" s="23" t="s">
        <v>1442</v>
      </c>
      <c r="Z37" s="23" t="s">
        <v>1443</v>
      </c>
      <c r="AA37" s="23" t="s">
        <v>1444</v>
      </c>
      <c r="AB37" s="23" t="s">
        <v>1445</v>
      </c>
      <c r="AC37" s="23" t="s">
        <v>1446</v>
      </c>
      <c r="AD37" s="23"/>
      <c r="AE37" s="23" t="s">
        <v>1447</v>
      </c>
      <c r="AF37" s="23"/>
      <c r="AG37" s="23"/>
      <c r="AH37" s="23"/>
      <c r="AI37" s="23"/>
      <c r="AJ37" s="23"/>
      <c r="AK37" s="23" t="s">
        <v>1448</v>
      </c>
      <c r="AL37" s="23"/>
      <c r="AM37" s="23"/>
      <c r="AN37" s="23"/>
      <c r="AO37" s="23"/>
      <c r="AP37" s="23"/>
      <c r="AQ37" s="23" t="s">
        <v>1449</v>
      </c>
      <c r="AR37" s="23"/>
      <c r="AS37" s="23" t="s">
        <v>1450</v>
      </c>
      <c r="AT37" s="23" t="s">
        <v>1451</v>
      </c>
      <c r="AU37" s="23" t="s">
        <v>1452</v>
      </c>
      <c r="AV37" s="23" t="s">
        <v>1453</v>
      </c>
      <c r="AW37" s="23" t="s">
        <v>1454</v>
      </c>
      <c r="AX37" s="23"/>
      <c r="AY37" s="23" t="s">
        <v>1437</v>
      </c>
      <c r="AZ37" s="23" t="s">
        <v>1455</v>
      </c>
      <c r="BA37" s="23" t="s">
        <v>1456</v>
      </c>
      <c r="BB37" s="23" t="s">
        <v>1457</v>
      </c>
      <c r="BC37" s="23"/>
      <c r="BD37" s="23"/>
      <c r="BE37" s="23"/>
      <c r="BF37" s="23"/>
      <c r="BG37" s="23"/>
      <c r="BH37" s="23"/>
      <c r="BI37" s="23"/>
      <c r="BJ37" s="23"/>
      <c r="BK37" s="23"/>
      <c r="BL37" s="23"/>
      <c r="BM37" s="23"/>
      <c r="BN37" s="23"/>
      <c r="BO37" s="23"/>
      <c r="BP37" s="23"/>
      <c r="BQ37" s="23"/>
      <c r="BR37" s="23"/>
      <c r="BS37" s="23"/>
      <c r="BT37" s="23"/>
      <c r="BU37" s="23"/>
      <c r="BV37" s="23"/>
    </row>
    <row r="38" ht="15.75" customHeight="1" outlineLevel="1">
      <c r="A38" s="23"/>
      <c r="B38" s="23"/>
      <c r="C38" s="23"/>
      <c r="D38" s="162"/>
      <c r="E38" s="463" t="s">
        <v>202</v>
      </c>
      <c r="F38" s="464" t="s">
        <v>1458</v>
      </c>
      <c r="G38" s="71"/>
      <c r="H38" s="71"/>
      <c r="I38" s="24"/>
      <c r="J38" s="24"/>
      <c r="K38" s="23"/>
      <c r="L38" s="454"/>
      <c r="M38" s="23"/>
      <c r="N38" s="23"/>
      <c r="O38" s="23" t="s">
        <v>1459</v>
      </c>
      <c r="P38" s="23" t="s">
        <v>1460</v>
      </c>
      <c r="Q38" s="23" t="s">
        <v>1461</v>
      </c>
      <c r="R38" s="23" t="s">
        <v>413</v>
      </c>
      <c r="S38" s="23" t="s">
        <v>1462</v>
      </c>
      <c r="T38" s="23" t="s">
        <v>308</v>
      </c>
      <c r="U38" s="23" t="s">
        <v>1463</v>
      </c>
      <c r="V38" s="23" t="s">
        <v>409</v>
      </c>
      <c r="W38" s="23" t="s">
        <v>1464</v>
      </c>
      <c r="X38" s="23" t="s">
        <v>1465</v>
      </c>
      <c r="Y38" s="23" t="s">
        <v>1466</v>
      </c>
      <c r="Z38" s="23" t="s">
        <v>1467</v>
      </c>
      <c r="AA38" s="23" t="s">
        <v>1468</v>
      </c>
      <c r="AB38" s="23" t="s">
        <v>1469</v>
      </c>
      <c r="AC38" s="23" t="s">
        <v>1470</v>
      </c>
      <c r="AD38" s="23"/>
      <c r="AE38" s="23" t="s">
        <v>1471</v>
      </c>
      <c r="AF38" s="23"/>
      <c r="AG38" s="23"/>
      <c r="AH38" s="23"/>
      <c r="AI38" s="23"/>
      <c r="AJ38" s="23"/>
      <c r="AK38" s="23" t="s">
        <v>1472</v>
      </c>
      <c r="AL38" s="23"/>
      <c r="AM38" s="23"/>
      <c r="AN38" s="23"/>
      <c r="AO38" s="23"/>
      <c r="AP38" s="23"/>
      <c r="AQ38" s="23" t="s">
        <v>1473</v>
      </c>
      <c r="AR38" s="23"/>
      <c r="AS38" s="23" t="s">
        <v>1474</v>
      </c>
      <c r="AT38" s="23" t="s">
        <v>1475</v>
      </c>
      <c r="AU38" s="23" t="s">
        <v>1476</v>
      </c>
      <c r="AV38" s="23" t="s">
        <v>1477</v>
      </c>
      <c r="AW38" s="23" t="s">
        <v>1478</v>
      </c>
      <c r="AX38" s="23"/>
      <c r="AY38" s="23" t="s">
        <v>1462</v>
      </c>
      <c r="AZ38" s="23" t="s">
        <v>1479</v>
      </c>
      <c r="BA38" s="23" t="s">
        <v>1480</v>
      </c>
      <c r="BB38" s="23" t="s">
        <v>1481</v>
      </c>
      <c r="BC38" s="23"/>
      <c r="BD38" s="23"/>
      <c r="BE38" s="23"/>
      <c r="BF38" s="23"/>
      <c r="BG38" s="23"/>
      <c r="BH38" s="23"/>
      <c r="BI38" s="23"/>
      <c r="BJ38" s="23"/>
      <c r="BK38" s="23"/>
      <c r="BL38" s="23"/>
      <c r="BM38" s="23"/>
      <c r="BN38" s="23"/>
      <c r="BO38" s="23"/>
      <c r="BP38" s="23"/>
      <c r="BQ38" s="23"/>
      <c r="BR38" s="23"/>
      <c r="BS38" s="23"/>
      <c r="BT38" s="23"/>
      <c r="BU38" s="23"/>
      <c r="BV38" s="23"/>
    </row>
    <row r="39" ht="15.75" customHeight="1" outlineLevel="1">
      <c r="A39" s="23"/>
      <c r="B39" s="23"/>
      <c r="C39" s="23"/>
      <c r="D39" s="162"/>
      <c r="E39" s="463" t="s">
        <v>204</v>
      </c>
      <c r="F39" s="464" t="s">
        <v>1482</v>
      </c>
      <c r="G39" s="71"/>
      <c r="H39" s="71"/>
      <c r="I39" s="24"/>
      <c r="J39" s="24"/>
      <c r="K39" s="23"/>
      <c r="L39" s="454"/>
      <c r="M39" s="23"/>
      <c r="N39" s="23"/>
      <c r="O39" s="23" t="s">
        <v>507</v>
      </c>
      <c r="P39" s="23" t="s">
        <v>1483</v>
      </c>
      <c r="Q39" s="23" t="s">
        <v>787</v>
      </c>
      <c r="R39" s="23" t="s">
        <v>1484</v>
      </c>
      <c r="S39" s="23" t="s">
        <v>284</v>
      </c>
      <c r="T39" s="23" t="s">
        <v>1483</v>
      </c>
      <c r="U39" s="23" t="s">
        <v>491</v>
      </c>
      <c r="V39" s="23" t="s">
        <v>1328</v>
      </c>
      <c r="W39" s="23" t="s">
        <v>1485</v>
      </c>
      <c r="X39" s="23"/>
      <c r="Y39" s="23" t="s">
        <v>1486</v>
      </c>
      <c r="Z39" s="23" t="s">
        <v>1487</v>
      </c>
      <c r="AA39" s="23" t="s">
        <v>546</v>
      </c>
      <c r="AB39" s="23" t="s">
        <v>494</v>
      </c>
      <c r="AC39" s="23" t="s">
        <v>1488</v>
      </c>
      <c r="AD39" s="23"/>
      <c r="AE39" s="23" t="s">
        <v>401</v>
      </c>
      <c r="AF39" s="23"/>
      <c r="AG39" s="23"/>
      <c r="AH39" s="23"/>
      <c r="AI39" s="23"/>
      <c r="AJ39" s="23"/>
      <c r="AK39" s="23"/>
      <c r="AL39" s="23"/>
      <c r="AM39" s="23"/>
      <c r="AN39" s="23"/>
      <c r="AO39" s="23"/>
      <c r="AP39" s="23"/>
      <c r="AQ39" s="23" t="s">
        <v>1489</v>
      </c>
      <c r="AR39" s="23"/>
      <c r="AS39" s="23" t="s">
        <v>439</v>
      </c>
      <c r="AT39" s="23"/>
      <c r="AU39" s="23" t="s">
        <v>1490</v>
      </c>
      <c r="AV39" s="23" t="s">
        <v>1491</v>
      </c>
      <c r="AW39" s="23" t="s">
        <v>620</v>
      </c>
      <c r="AX39" s="23"/>
      <c r="AY39" s="23" t="s">
        <v>606</v>
      </c>
      <c r="AZ39" s="23"/>
      <c r="BA39" s="23" t="s">
        <v>680</v>
      </c>
      <c r="BB39" s="23" t="s">
        <v>1492</v>
      </c>
      <c r="BC39" s="23"/>
      <c r="BD39" s="23"/>
      <c r="BE39" s="23"/>
      <c r="BF39" s="23"/>
      <c r="BG39" s="23"/>
      <c r="BH39" s="23"/>
      <c r="BI39" s="23"/>
      <c r="BJ39" s="23"/>
      <c r="BK39" s="23"/>
      <c r="BL39" s="23"/>
      <c r="BM39" s="23"/>
      <c r="BN39" s="23"/>
      <c r="BO39" s="23"/>
      <c r="BP39" s="23"/>
      <c r="BQ39" s="23"/>
      <c r="BR39" s="23"/>
      <c r="BS39" s="23"/>
      <c r="BT39" s="23"/>
      <c r="BU39" s="23"/>
      <c r="BV39" s="23"/>
    </row>
    <row r="40" ht="15.75" customHeight="1" outlineLevel="1">
      <c r="A40" s="23"/>
      <c r="B40" s="23"/>
      <c r="C40" s="23"/>
      <c r="D40" s="162"/>
      <c r="E40" s="463" t="s">
        <v>205</v>
      </c>
      <c r="F40" s="464" t="s">
        <v>1493</v>
      </c>
      <c r="G40" s="71"/>
      <c r="H40" s="71"/>
      <c r="I40" s="24"/>
      <c r="J40" s="24"/>
      <c r="K40" s="23"/>
      <c r="L40" s="454"/>
      <c r="M40" s="23"/>
      <c r="N40" s="23"/>
      <c r="O40" s="23" t="s">
        <v>1494</v>
      </c>
      <c r="P40" s="23" t="s">
        <v>314</v>
      </c>
      <c r="Q40" s="23" t="s">
        <v>1495</v>
      </c>
      <c r="R40" s="23" t="s">
        <v>1496</v>
      </c>
      <c r="S40" s="23" t="s">
        <v>1497</v>
      </c>
      <c r="T40" s="23" t="s">
        <v>314</v>
      </c>
      <c r="U40" s="23" t="s">
        <v>1498</v>
      </c>
      <c r="V40" s="23" t="s">
        <v>415</v>
      </c>
      <c r="W40" s="23" t="s">
        <v>447</v>
      </c>
      <c r="X40" s="23"/>
      <c r="Y40" s="23" t="s">
        <v>633</v>
      </c>
      <c r="Z40" s="23" t="s">
        <v>296</v>
      </c>
      <c r="AA40" s="23" t="s">
        <v>1499</v>
      </c>
      <c r="AB40" s="23" t="s">
        <v>496</v>
      </c>
      <c r="AC40" s="23" t="s">
        <v>436</v>
      </c>
      <c r="AD40" s="23"/>
      <c r="AE40" s="23" t="s">
        <v>403</v>
      </c>
      <c r="AF40" s="23"/>
      <c r="AG40" s="23"/>
      <c r="AH40" s="23"/>
      <c r="AI40" s="23"/>
      <c r="AJ40" s="23"/>
      <c r="AK40" s="23"/>
      <c r="AL40" s="23"/>
      <c r="AM40" s="23"/>
      <c r="AN40" s="23"/>
      <c r="AO40" s="23"/>
      <c r="AP40" s="23"/>
      <c r="AQ40" s="23" t="s">
        <v>917</v>
      </c>
      <c r="AR40" s="23"/>
      <c r="AS40" s="23" t="s">
        <v>1500</v>
      </c>
      <c r="AT40" s="23"/>
      <c r="AU40" s="23" t="s">
        <v>622</v>
      </c>
      <c r="AV40" s="23" t="s">
        <v>909</v>
      </c>
      <c r="AW40" s="23" t="s">
        <v>1501</v>
      </c>
      <c r="AX40" s="23"/>
      <c r="AY40" s="23" t="s">
        <v>1502</v>
      </c>
      <c r="AZ40" s="23"/>
      <c r="BA40" s="23" t="s">
        <v>1503</v>
      </c>
      <c r="BB40" s="23" t="s">
        <v>1504</v>
      </c>
      <c r="BC40" s="23"/>
      <c r="BD40" s="23"/>
      <c r="BE40" s="23"/>
      <c r="BF40" s="23"/>
      <c r="BG40" s="23"/>
      <c r="BH40" s="23"/>
      <c r="BI40" s="23"/>
      <c r="BJ40" s="23"/>
      <c r="BK40" s="23"/>
      <c r="BL40" s="23"/>
      <c r="BM40" s="23"/>
      <c r="BN40" s="23"/>
      <c r="BO40" s="23"/>
      <c r="BP40" s="23"/>
      <c r="BQ40" s="23"/>
      <c r="BR40" s="23"/>
      <c r="BS40" s="23"/>
      <c r="BT40" s="23"/>
      <c r="BU40" s="23"/>
      <c r="BV40" s="23"/>
    </row>
    <row r="41" ht="15.75" customHeight="1" outlineLevel="1">
      <c r="A41" s="23"/>
      <c r="B41" s="23"/>
      <c r="C41" s="23"/>
      <c r="D41" s="162"/>
      <c r="E41" s="463" t="s">
        <v>206</v>
      </c>
      <c r="F41" s="464" t="s">
        <v>1505</v>
      </c>
      <c r="G41" s="71"/>
      <c r="H41" s="71"/>
      <c r="I41" s="24"/>
      <c r="J41" s="24"/>
      <c r="K41" s="23"/>
      <c r="L41" s="454"/>
      <c r="M41" s="23"/>
      <c r="N41" s="23"/>
      <c r="O41" s="23" t="s">
        <v>1506</v>
      </c>
      <c r="P41" s="23" t="s">
        <v>1507</v>
      </c>
      <c r="Q41" s="23" t="s">
        <v>1508</v>
      </c>
      <c r="R41" s="23" t="s">
        <v>1509</v>
      </c>
      <c r="S41" s="23" t="s">
        <v>1510</v>
      </c>
      <c r="T41" s="23" t="s">
        <v>1507</v>
      </c>
      <c r="U41" s="23" t="s">
        <v>1511</v>
      </c>
      <c r="V41" s="23" t="s">
        <v>1358</v>
      </c>
      <c r="W41" s="23" t="s">
        <v>1512</v>
      </c>
      <c r="X41" s="23"/>
      <c r="Y41" s="23" t="s">
        <v>1513</v>
      </c>
      <c r="Z41" s="23" t="s">
        <v>1514</v>
      </c>
      <c r="AA41" s="23" t="s">
        <v>1515</v>
      </c>
      <c r="AB41" s="23" t="s">
        <v>1195</v>
      </c>
      <c r="AC41" s="23" t="s">
        <v>1516</v>
      </c>
      <c r="AD41" s="23"/>
      <c r="AE41" s="23" t="s">
        <v>405</v>
      </c>
      <c r="AF41" s="23"/>
      <c r="AG41" s="23"/>
      <c r="AH41" s="23"/>
      <c r="AI41" s="23"/>
      <c r="AJ41" s="23"/>
      <c r="AK41" s="23"/>
      <c r="AL41" s="23"/>
      <c r="AM41" s="23"/>
      <c r="AN41" s="23"/>
      <c r="AO41" s="23"/>
      <c r="AP41" s="23"/>
      <c r="AQ41" s="23" t="s">
        <v>1517</v>
      </c>
      <c r="AR41" s="23"/>
      <c r="AS41" s="23" t="s">
        <v>1518</v>
      </c>
      <c r="AT41" s="23"/>
      <c r="AU41" s="23" t="s">
        <v>1519</v>
      </c>
      <c r="AV41" s="23" t="s">
        <v>1520</v>
      </c>
      <c r="AW41" s="23" t="s">
        <v>1521</v>
      </c>
      <c r="AX41" s="23"/>
      <c r="AY41" s="23" t="s">
        <v>1522</v>
      </c>
      <c r="AZ41" s="23"/>
      <c r="BA41" s="23" t="s">
        <v>1523</v>
      </c>
      <c r="BB41" s="23" t="s">
        <v>1524</v>
      </c>
      <c r="BC41" s="23"/>
      <c r="BD41" s="23"/>
      <c r="BE41" s="23"/>
      <c r="BF41" s="23"/>
      <c r="BG41" s="23"/>
      <c r="BH41" s="23"/>
      <c r="BI41" s="23"/>
      <c r="BJ41" s="23"/>
      <c r="BK41" s="23"/>
      <c r="BL41" s="23"/>
      <c r="BM41" s="23"/>
      <c r="BN41" s="23"/>
      <c r="BO41" s="23"/>
      <c r="BP41" s="23"/>
      <c r="BQ41" s="23"/>
      <c r="BR41" s="23"/>
      <c r="BS41" s="23"/>
      <c r="BT41" s="23"/>
      <c r="BU41" s="23"/>
      <c r="BV41" s="23"/>
    </row>
    <row r="42" ht="15.75" customHeight="1" outlineLevel="1">
      <c r="A42" s="23"/>
      <c r="B42" s="23"/>
      <c r="C42" s="23"/>
      <c r="D42" s="162"/>
      <c r="E42" s="463" t="s">
        <v>208</v>
      </c>
      <c r="F42" s="464" t="s">
        <v>1525</v>
      </c>
      <c r="G42" s="23"/>
      <c r="H42" s="23"/>
      <c r="I42" s="24"/>
      <c r="J42" s="24"/>
      <c r="K42" s="23"/>
      <c r="L42" s="454"/>
      <c r="M42" s="23"/>
      <c r="N42" s="23"/>
      <c r="O42" s="23" t="s">
        <v>1526</v>
      </c>
      <c r="P42" s="23" t="s">
        <v>1527</v>
      </c>
      <c r="Q42" s="23" t="s">
        <v>1528</v>
      </c>
      <c r="R42" s="23" t="s">
        <v>1529</v>
      </c>
      <c r="S42" s="23" t="s">
        <v>1530</v>
      </c>
      <c r="T42" s="23" t="s">
        <v>1527</v>
      </c>
      <c r="U42" s="23" t="s">
        <v>1531</v>
      </c>
      <c r="V42" s="23" t="s">
        <v>1384</v>
      </c>
      <c r="W42" s="23" t="s">
        <v>1532</v>
      </c>
      <c r="X42" s="23"/>
      <c r="Y42" s="23" t="s">
        <v>1533</v>
      </c>
      <c r="Z42" s="23" t="s">
        <v>298</v>
      </c>
      <c r="AA42" s="23" t="s">
        <v>1534</v>
      </c>
      <c r="AB42" s="23" t="s">
        <v>1225</v>
      </c>
      <c r="AC42" s="23" t="s">
        <v>1535</v>
      </c>
      <c r="AD42" s="23"/>
      <c r="AE42" s="23" t="s">
        <v>1536</v>
      </c>
      <c r="AF42" s="23"/>
      <c r="AG42" s="23"/>
      <c r="AH42" s="23"/>
      <c r="AI42" s="23"/>
      <c r="AJ42" s="23"/>
      <c r="AK42" s="23"/>
      <c r="AL42" s="23"/>
      <c r="AM42" s="23"/>
      <c r="AN42" s="23"/>
      <c r="AO42" s="23"/>
      <c r="AP42" s="23"/>
      <c r="AQ42" s="23" t="s">
        <v>1537</v>
      </c>
      <c r="AR42" s="23"/>
      <c r="AS42" s="23" t="s">
        <v>1538</v>
      </c>
      <c r="AT42" s="23"/>
      <c r="AU42" s="23" t="s">
        <v>1539</v>
      </c>
      <c r="AV42" s="23" t="s">
        <v>1540</v>
      </c>
      <c r="AW42" s="23" t="s">
        <v>1541</v>
      </c>
      <c r="AX42" s="23"/>
      <c r="AY42" s="23" t="s">
        <v>1542</v>
      </c>
      <c r="AZ42" s="23"/>
      <c r="BA42" s="23" t="s">
        <v>1543</v>
      </c>
      <c r="BB42" s="23" t="s">
        <v>1544</v>
      </c>
      <c r="BC42" s="23"/>
      <c r="BD42" s="23"/>
      <c r="BE42" s="23"/>
      <c r="BF42" s="23"/>
      <c r="BG42" s="23"/>
      <c r="BH42" s="23"/>
      <c r="BI42" s="23"/>
      <c r="BJ42" s="23"/>
      <c r="BK42" s="23"/>
      <c r="BL42" s="23"/>
      <c r="BM42" s="23"/>
      <c r="BN42" s="23"/>
      <c r="BO42" s="23"/>
      <c r="BP42" s="23"/>
      <c r="BQ42" s="23"/>
      <c r="BR42" s="23"/>
      <c r="BS42" s="23"/>
      <c r="BT42" s="23"/>
      <c r="BU42" s="23"/>
      <c r="BV42" s="23"/>
    </row>
    <row r="43" ht="15.75" customHeight="1" outlineLevel="1">
      <c r="A43" s="23"/>
      <c r="B43" s="23"/>
      <c r="C43" s="23"/>
      <c r="D43" s="162"/>
      <c r="E43" s="463" t="s">
        <v>209</v>
      </c>
      <c r="F43" s="464" t="s">
        <v>1545</v>
      </c>
      <c r="G43" s="71"/>
      <c r="H43" s="71"/>
      <c r="I43" s="24"/>
      <c r="J43" s="24"/>
      <c r="K43" s="23"/>
      <c r="L43" s="454"/>
      <c r="M43" s="23"/>
      <c r="N43" s="23"/>
      <c r="O43" s="23" t="s">
        <v>1546</v>
      </c>
      <c r="P43" s="23" t="s">
        <v>1547</v>
      </c>
      <c r="Q43" s="23" t="s">
        <v>1548</v>
      </c>
      <c r="R43" s="23" t="s">
        <v>1549</v>
      </c>
      <c r="S43" s="23" t="s">
        <v>1550</v>
      </c>
      <c r="T43" s="23" t="s">
        <v>1547</v>
      </c>
      <c r="U43" s="23" t="s">
        <v>1551</v>
      </c>
      <c r="V43" s="23" t="s">
        <v>1410</v>
      </c>
      <c r="W43" s="23" t="s">
        <v>1552</v>
      </c>
      <c r="X43" s="23"/>
      <c r="Y43" s="23" t="s">
        <v>634</v>
      </c>
      <c r="Z43" s="23" t="s">
        <v>1553</v>
      </c>
      <c r="AA43" s="23" t="s">
        <v>1554</v>
      </c>
      <c r="AB43" s="23" t="s">
        <v>1252</v>
      </c>
      <c r="AC43" s="23" t="s">
        <v>1555</v>
      </c>
      <c r="AD43" s="23"/>
      <c r="AE43" s="23" t="s">
        <v>1556</v>
      </c>
      <c r="AF43" s="23"/>
      <c r="AG43" s="23"/>
      <c r="AH43" s="23"/>
      <c r="AI43" s="23"/>
      <c r="AJ43" s="23"/>
      <c r="AK43" s="23"/>
      <c r="AL43" s="23"/>
      <c r="AM43" s="23"/>
      <c r="AN43" s="23"/>
      <c r="AO43" s="23"/>
      <c r="AP43" s="23"/>
      <c r="AQ43" s="23" t="s">
        <v>1557</v>
      </c>
      <c r="AR43" s="23"/>
      <c r="AS43" s="23" t="s">
        <v>1558</v>
      </c>
      <c r="AT43" s="23"/>
      <c r="AU43" s="23" t="s">
        <v>1559</v>
      </c>
      <c r="AV43" s="23" t="s">
        <v>1560</v>
      </c>
      <c r="AW43" s="23" t="s">
        <v>1561</v>
      </c>
      <c r="AX43" s="23"/>
      <c r="AY43" s="23" t="s">
        <v>1562</v>
      </c>
      <c r="AZ43" s="23"/>
      <c r="BA43" s="23" t="s">
        <v>1563</v>
      </c>
      <c r="BB43" s="23" t="s">
        <v>1564</v>
      </c>
      <c r="BC43" s="23"/>
      <c r="BD43" s="23"/>
      <c r="BE43" s="23"/>
      <c r="BF43" s="23"/>
      <c r="BG43" s="23"/>
      <c r="BH43" s="23"/>
      <c r="BI43" s="23"/>
      <c r="BJ43" s="23"/>
      <c r="BK43" s="23"/>
      <c r="BL43" s="23"/>
      <c r="BM43" s="23"/>
      <c r="BN43" s="23"/>
      <c r="BO43" s="23"/>
      <c r="BP43" s="23"/>
      <c r="BQ43" s="23"/>
      <c r="BR43" s="23"/>
      <c r="BS43" s="23"/>
      <c r="BT43" s="23"/>
      <c r="BU43" s="23"/>
      <c r="BV43" s="23"/>
    </row>
    <row r="44" ht="15.75" customHeight="1" outlineLevel="1">
      <c r="A44" s="23"/>
      <c r="B44" s="23"/>
      <c r="C44" s="23"/>
      <c r="D44" s="162"/>
      <c r="E44" s="463" t="s">
        <v>210</v>
      </c>
      <c r="F44" s="464" t="s">
        <v>1565</v>
      </c>
      <c r="G44" s="71"/>
      <c r="H44" s="71"/>
      <c r="I44" s="24"/>
      <c r="J44" s="24"/>
      <c r="K44" s="23"/>
      <c r="L44" s="454"/>
      <c r="M44" s="23"/>
      <c r="N44" s="23"/>
      <c r="O44" s="23" t="s">
        <v>1566</v>
      </c>
      <c r="P44" s="23" t="s">
        <v>1567</v>
      </c>
      <c r="Q44" s="23" t="s">
        <v>1568</v>
      </c>
      <c r="R44" s="23" t="s">
        <v>1569</v>
      </c>
      <c r="S44" s="23" t="s">
        <v>1570</v>
      </c>
      <c r="T44" s="23" t="s">
        <v>1567</v>
      </c>
      <c r="U44" s="23" t="s">
        <v>1571</v>
      </c>
      <c r="V44" s="23" t="s">
        <v>1436</v>
      </c>
      <c r="W44" s="23" t="s">
        <v>1572</v>
      </c>
      <c r="X44" s="23"/>
      <c r="Y44" s="23" t="s">
        <v>1573</v>
      </c>
      <c r="Z44" s="23" t="s">
        <v>1574</v>
      </c>
      <c r="AA44" s="23" t="s">
        <v>1575</v>
      </c>
      <c r="AB44" s="23" t="s">
        <v>1281</v>
      </c>
      <c r="AC44" s="23" t="s">
        <v>1576</v>
      </c>
      <c r="AD44" s="23"/>
      <c r="AE44" s="23" t="s">
        <v>1577</v>
      </c>
      <c r="AF44" s="23"/>
      <c r="AG44" s="23"/>
      <c r="AH44" s="23"/>
      <c r="AI44" s="23"/>
      <c r="AJ44" s="23"/>
      <c r="AK44" s="23"/>
      <c r="AL44" s="23"/>
      <c r="AM44" s="23"/>
      <c r="AN44" s="23"/>
      <c r="AO44" s="23"/>
      <c r="AP44" s="23"/>
      <c r="AQ44" s="23" t="s">
        <v>1578</v>
      </c>
      <c r="AR44" s="23"/>
      <c r="AS44" s="23" t="s">
        <v>1579</v>
      </c>
      <c r="AT44" s="23"/>
      <c r="AU44" s="23" t="s">
        <v>1580</v>
      </c>
      <c r="AV44" s="23" t="s">
        <v>1581</v>
      </c>
      <c r="AW44" s="23" t="s">
        <v>1582</v>
      </c>
      <c r="AX44" s="23"/>
      <c r="AY44" s="23" t="s">
        <v>1583</v>
      </c>
      <c r="AZ44" s="23"/>
      <c r="BA44" s="23" t="s">
        <v>1584</v>
      </c>
      <c r="BB44" s="23" t="s">
        <v>1585</v>
      </c>
      <c r="BC44" s="23"/>
      <c r="BD44" s="23"/>
      <c r="BE44" s="23"/>
      <c r="BF44" s="23"/>
      <c r="BG44" s="23"/>
      <c r="BH44" s="23"/>
      <c r="BI44" s="23"/>
      <c r="BJ44" s="23"/>
      <c r="BK44" s="23"/>
      <c r="BL44" s="23"/>
      <c r="BM44" s="23"/>
      <c r="BN44" s="23"/>
      <c r="BO44" s="23"/>
      <c r="BP44" s="23"/>
      <c r="BQ44" s="23"/>
      <c r="BR44" s="23"/>
      <c r="BS44" s="23"/>
      <c r="BT44" s="23"/>
      <c r="BU44" s="23"/>
      <c r="BV44" s="23"/>
    </row>
    <row r="45" ht="15.75" customHeight="1" outlineLevel="1">
      <c r="A45" s="23"/>
      <c r="B45" s="23"/>
      <c r="C45" s="23"/>
      <c r="D45" s="162"/>
      <c r="E45" s="463" t="s">
        <v>211</v>
      </c>
      <c r="F45" s="464" t="s">
        <v>1586</v>
      </c>
      <c r="G45" s="71"/>
      <c r="H45" s="71"/>
      <c r="I45" s="24"/>
      <c r="J45" s="24"/>
      <c r="K45" s="23"/>
      <c r="L45" s="454"/>
      <c r="M45" s="23"/>
      <c r="N45" s="23"/>
      <c r="O45" s="23" t="s">
        <v>1587</v>
      </c>
      <c r="P45" s="23" t="s">
        <v>312</v>
      </c>
      <c r="Q45" s="23" t="s">
        <v>1588</v>
      </c>
      <c r="R45" s="23" t="s">
        <v>417</v>
      </c>
      <c r="S45" s="23" t="s">
        <v>1589</v>
      </c>
      <c r="T45" s="23" t="s">
        <v>312</v>
      </c>
      <c r="U45" s="23" t="s">
        <v>1590</v>
      </c>
      <c r="V45" s="23" t="s">
        <v>413</v>
      </c>
      <c r="W45" s="23" t="s">
        <v>1591</v>
      </c>
      <c r="X45" s="23"/>
      <c r="Y45" s="23" t="s">
        <v>1592</v>
      </c>
      <c r="Z45" s="23" t="s">
        <v>1593</v>
      </c>
      <c r="AA45" s="23" t="s">
        <v>1594</v>
      </c>
      <c r="AB45" s="23" t="s">
        <v>1308</v>
      </c>
      <c r="AC45" s="23" t="s">
        <v>1595</v>
      </c>
      <c r="AD45" s="23"/>
      <c r="AE45" s="23" t="s">
        <v>1596</v>
      </c>
      <c r="AF45" s="23"/>
      <c r="AG45" s="23"/>
      <c r="AH45" s="23"/>
      <c r="AI45" s="23"/>
      <c r="AJ45" s="23"/>
      <c r="AK45" s="23"/>
      <c r="AL45" s="23"/>
      <c r="AM45" s="23"/>
      <c r="AN45" s="23"/>
      <c r="AO45" s="23"/>
      <c r="AP45" s="23"/>
      <c r="AQ45" s="23" t="s">
        <v>1597</v>
      </c>
      <c r="AR45" s="23"/>
      <c r="AS45" s="23" t="s">
        <v>1598</v>
      </c>
      <c r="AT45" s="23"/>
      <c r="AU45" s="23" t="s">
        <v>1599</v>
      </c>
      <c r="AV45" s="23" t="s">
        <v>1600</v>
      </c>
      <c r="AW45" s="23" t="s">
        <v>1601</v>
      </c>
      <c r="AX45" s="23"/>
      <c r="AY45" s="23" t="s">
        <v>1602</v>
      </c>
      <c r="AZ45" s="23"/>
      <c r="BA45" s="23" t="s">
        <v>1603</v>
      </c>
      <c r="BB45" s="23" t="s">
        <v>591</v>
      </c>
      <c r="BC45" s="23"/>
      <c r="BD45" s="23"/>
      <c r="BE45" s="23"/>
      <c r="BF45" s="23"/>
      <c r="BG45" s="23"/>
      <c r="BH45" s="23"/>
      <c r="BI45" s="23"/>
      <c r="BJ45" s="23"/>
      <c r="BK45" s="23"/>
      <c r="BL45" s="23"/>
      <c r="BM45" s="23"/>
      <c r="BN45" s="23"/>
      <c r="BO45" s="23"/>
      <c r="BP45" s="23"/>
      <c r="BQ45" s="23"/>
      <c r="BR45" s="23"/>
      <c r="BS45" s="23"/>
      <c r="BT45" s="23"/>
      <c r="BU45" s="23"/>
      <c r="BV45" s="23"/>
    </row>
    <row r="46" ht="15.75" customHeight="1" outlineLevel="1">
      <c r="A46" s="23"/>
      <c r="B46" s="23"/>
      <c r="C46" s="23"/>
      <c r="D46" s="162"/>
      <c r="E46" s="463" t="s">
        <v>212</v>
      </c>
      <c r="F46" s="464" t="s">
        <v>1604</v>
      </c>
      <c r="G46" s="71"/>
      <c r="H46" s="71"/>
      <c r="I46" s="24"/>
      <c r="J46" s="24"/>
      <c r="K46" s="23"/>
      <c r="L46" s="454"/>
      <c r="M46" s="23"/>
      <c r="N46" s="23"/>
      <c r="O46" s="23" t="s">
        <v>534</v>
      </c>
      <c r="P46" s="23" t="s">
        <v>1605</v>
      </c>
      <c r="Q46" s="23"/>
      <c r="R46" s="23" t="s">
        <v>1606</v>
      </c>
      <c r="S46" s="23" t="s">
        <v>286</v>
      </c>
      <c r="T46" s="23" t="s">
        <v>1605</v>
      </c>
      <c r="U46" s="23" t="s">
        <v>1607</v>
      </c>
      <c r="V46" s="23" t="s">
        <v>1484</v>
      </c>
      <c r="W46" s="23" t="s">
        <v>1608</v>
      </c>
      <c r="X46" s="23"/>
      <c r="Y46" s="23" t="s">
        <v>638</v>
      </c>
      <c r="Z46" s="23" t="s">
        <v>1609</v>
      </c>
      <c r="AA46" s="23" t="s">
        <v>538</v>
      </c>
      <c r="AB46" s="23" t="s">
        <v>1610</v>
      </c>
      <c r="AC46" s="23" t="s">
        <v>1611</v>
      </c>
      <c r="AD46" s="23"/>
      <c r="AE46" s="23" t="s">
        <v>1612</v>
      </c>
      <c r="AF46" s="23"/>
      <c r="AG46" s="23"/>
      <c r="AH46" s="23"/>
      <c r="AI46" s="23"/>
      <c r="AJ46" s="23"/>
      <c r="AK46" s="23"/>
      <c r="AL46" s="23"/>
      <c r="AM46" s="23"/>
      <c r="AN46" s="23"/>
      <c r="AO46" s="23"/>
      <c r="AP46" s="23"/>
      <c r="AQ46" s="23"/>
      <c r="AR46" s="23"/>
      <c r="AS46" s="23" t="s">
        <v>723</v>
      </c>
      <c r="AT46" s="23"/>
      <c r="AU46" s="23" t="s">
        <v>1613</v>
      </c>
      <c r="AV46" s="23" t="s">
        <v>1614</v>
      </c>
      <c r="AW46" s="23" t="s">
        <v>624</v>
      </c>
      <c r="AX46" s="23"/>
      <c r="AY46" s="23" t="s">
        <v>682</v>
      </c>
      <c r="AZ46" s="23"/>
      <c r="BA46" s="23"/>
      <c r="BB46" s="23" t="s">
        <v>594</v>
      </c>
      <c r="BC46" s="23"/>
      <c r="BD46" s="23"/>
      <c r="BE46" s="23"/>
      <c r="BF46" s="23"/>
      <c r="BG46" s="23"/>
      <c r="BH46" s="23"/>
      <c r="BI46" s="23"/>
      <c r="BJ46" s="23"/>
      <c r="BK46" s="23"/>
      <c r="BL46" s="23"/>
      <c r="BM46" s="23"/>
      <c r="BN46" s="23"/>
      <c r="BO46" s="23"/>
      <c r="BP46" s="23"/>
      <c r="BQ46" s="23"/>
      <c r="BR46" s="23"/>
      <c r="BS46" s="23"/>
      <c r="BT46" s="23"/>
      <c r="BU46" s="23"/>
      <c r="BV46" s="23"/>
    </row>
    <row r="47" ht="15.75" customHeight="1" outlineLevel="1">
      <c r="A47" s="23"/>
      <c r="B47" s="23"/>
      <c r="C47" s="23"/>
      <c r="D47" s="162"/>
      <c r="E47" s="463" t="s">
        <v>213</v>
      </c>
      <c r="F47" s="464" t="s">
        <v>1615</v>
      </c>
      <c r="G47" s="71"/>
      <c r="H47" s="71"/>
      <c r="I47" s="24"/>
      <c r="J47" s="24"/>
      <c r="K47" s="23"/>
      <c r="L47" s="454"/>
      <c r="M47" s="23"/>
      <c r="N47" s="23"/>
      <c r="O47" s="23" t="s">
        <v>1616</v>
      </c>
      <c r="P47" s="23" t="s">
        <v>318</v>
      </c>
      <c r="Q47" s="23"/>
      <c r="R47" s="23" t="s">
        <v>424</v>
      </c>
      <c r="S47" s="23" t="s">
        <v>1617</v>
      </c>
      <c r="T47" s="23" t="s">
        <v>318</v>
      </c>
      <c r="U47" s="23" t="s">
        <v>583</v>
      </c>
      <c r="V47" s="23" t="s">
        <v>1496</v>
      </c>
      <c r="W47" s="23" t="s">
        <v>1170</v>
      </c>
      <c r="X47" s="23"/>
      <c r="Y47" s="23" t="s">
        <v>640</v>
      </c>
      <c r="Z47" s="23" t="s">
        <v>327</v>
      </c>
      <c r="AA47" s="23" t="s">
        <v>1618</v>
      </c>
      <c r="AB47" s="23" t="s">
        <v>1619</v>
      </c>
      <c r="AC47" s="23" t="s">
        <v>1620</v>
      </c>
      <c r="AD47" s="23"/>
      <c r="AE47" s="23" t="s">
        <v>509</v>
      </c>
      <c r="AF47" s="23"/>
      <c r="AG47" s="23"/>
      <c r="AH47" s="23"/>
      <c r="AI47" s="23"/>
      <c r="AJ47" s="23"/>
      <c r="AK47" s="23"/>
      <c r="AL47" s="23"/>
      <c r="AM47" s="23"/>
      <c r="AN47" s="23"/>
      <c r="AO47" s="23"/>
      <c r="AP47" s="23"/>
      <c r="AQ47" s="23"/>
      <c r="AR47" s="23"/>
      <c r="AS47" s="23" t="s">
        <v>721</v>
      </c>
      <c r="AT47" s="23"/>
      <c r="AU47" s="23" t="s">
        <v>1621</v>
      </c>
      <c r="AV47" s="23" t="s">
        <v>913</v>
      </c>
      <c r="AW47" s="23" t="s">
        <v>1622</v>
      </c>
      <c r="AX47" s="23"/>
      <c r="AY47" s="23" t="s">
        <v>1623</v>
      </c>
      <c r="AZ47" s="23"/>
      <c r="BA47" s="23"/>
      <c r="BB47" s="23" t="s">
        <v>1624</v>
      </c>
      <c r="BC47" s="23"/>
      <c r="BD47" s="23"/>
      <c r="BE47" s="23"/>
      <c r="BF47" s="23"/>
      <c r="BG47" s="23"/>
      <c r="BH47" s="23"/>
      <c r="BI47" s="23"/>
      <c r="BJ47" s="23"/>
      <c r="BK47" s="23"/>
      <c r="BL47" s="23"/>
      <c r="BM47" s="23"/>
      <c r="BN47" s="23"/>
      <c r="BO47" s="23"/>
      <c r="BP47" s="23"/>
      <c r="BQ47" s="23"/>
      <c r="BR47" s="23"/>
      <c r="BS47" s="23"/>
      <c r="BT47" s="23"/>
      <c r="BU47" s="23"/>
      <c r="BV47" s="23"/>
    </row>
    <row r="48" ht="15.75" customHeight="1" outlineLevel="1">
      <c r="A48" s="23"/>
      <c r="B48" s="23"/>
      <c r="C48" s="23"/>
      <c r="D48" s="162"/>
      <c r="E48" s="463" t="s">
        <v>214</v>
      </c>
      <c r="F48" s="464" t="s">
        <v>1625</v>
      </c>
      <c r="G48" s="71"/>
      <c r="H48" s="71"/>
      <c r="I48" s="23"/>
      <c r="J48" s="23"/>
      <c r="K48" s="23"/>
      <c r="L48" s="454"/>
      <c r="M48" s="23"/>
      <c r="N48" s="23"/>
      <c r="O48" s="23" t="s">
        <v>1626</v>
      </c>
      <c r="P48" s="23" t="s">
        <v>1627</v>
      </c>
      <c r="Q48" s="23"/>
      <c r="R48" s="23" t="s">
        <v>1628</v>
      </c>
      <c r="S48" s="23" t="s">
        <v>1629</v>
      </c>
      <c r="T48" s="23" t="s">
        <v>1627</v>
      </c>
      <c r="U48" s="23" t="s">
        <v>1630</v>
      </c>
      <c r="V48" s="23" t="s">
        <v>1509</v>
      </c>
      <c r="W48" s="23" t="s">
        <v>505</v>
      </c>
      <c r="X48" s="23"/>
      <c r="Y48" s="23" t="s">
        <v>1631</v>
      </c>
      <c r="Z48" s="23" t="s">
        <v>1632</v>
      </c>
      <c r="AA48" s="23" t="s">
        <v>1633</v>
      </c>
      <c r="AB48" s="23" t="s">
        <v>1634</v>
      </c>
      <c r="AC48" s="23" t="s">
        <v>1635</v>
      </c>
      <c r="AD48" s="23"/>
      <c r="AE48" s="23" t="s">
        <v>1636</v>
      </c>
      <c r="AF48" s="23"/>
      <c r="AG48" s="23"/>
      <c r="AH48" s="23"/>
      <c r="AI48" s="23"/>
      <c r="AJ48" s="23"/>
      <c r="AK48" s="23"/>
      <c r="AL48" s="23"/>
      <c r="AM48" s="23"/>
      <c r="AN48" s="23"/>
      <c r="AO48" s="23"/>
      <c r="AP48" s="23"/>
      <c r="AQ48" s="23"/>
      <c r="AR48" s="23"/>
      <c r="AS48" s="23" t="s">
        <v>1637</v>
      </c>
      <c r="AT48" s="23"/>
      <c r="AU48" s="23" t="s">
        <v>911</v>
      </c>
      <c r="AV48" s="23" t="s">
        <v>1638</v>
      </c>
      <c r="AW48" s="23" t="s">
        <v>1639</v>
      </c>
      <c r="AX48" s="23"/>
      <c r="AY48" s="23" t="s">
        <v>1640</v>
      </c>
      <c r="AZ48" s="23"/>
      <c r="BA48" s="23"/>
      <c r="BB48" s="23" t="s">
        <v>1641</v>
      </c>
      <c r="BC48" s="23"/>
      <c r="BD48" s="23"/>
      <c r="BE48" s="23"/>
      <c r="BF48" s="23"/>
      <c r="BG48" s="23"/>
      <c r="BH48" s="23"/>
      <c r="BI48" s="23"/>
      <c r="BJ48" s="23"/>
      <c r="BK48" s="23"/>
      <c r="BL48" s="23"/>
      <c r="BM48" s="23"/>
      <c r="BN48" s="23"/>
      <c r="BO48" s="23"/>
      <c r="BP48" s="23"/>
      <c r="BQ48" s="23"/>
      <c r="BR48" s="23"/>
      <c r="BS48" s="23"/>
      <c r="BT48" s="23"/>
      <c r="BU48" s="23"/>
      <c r="BV48" s="23"/>
    </row>
    <row r="49" ht="15.75" customHeight="1" outlineLevel="1">
      <c r="A49" s="23"/>
      <c r="B49" s="23"/>
      <c r="C49" s="23"/>
      <c r="D49" s="162"/>
      <c r="E49" s="463" t="s">
        <v>215</v>
      </c>
      <c r="F49" s="464" t="s">
        <v>1642</v>
      </c>
      <c r="G49" s="71"/>
      <c r="H49" s="71"/>
      <c r="I49" s="23"/>
      <c r="J49" s="23"/>
      <c r="K49" s="23"/>
      <c r="L49" s="454"/>
      <c r="M49" s="23"/>
      <c r="N49" s="23"/>
      <c r="O49" s="23" t="s">
        <v>1643</v>
      </c>
      <c r="P49" s="23" t="s">
        <v>1644</v>
      </c>
      <c r="Q49" s="23"/>
      <c r="R49" s="23" t="s">
        <v>1645</v>
      </c>
      <c r="S49" s="23" t="s">
        <v>1646</v>
      </c>
      <c r="T49" s="23" t="s">
        <v>1644</v>
      </c>
      <c r="U49" s="23" t="s">
        <v>1647</v>
      </c>
      <c r="V49" s="23" t="s">
        <v>1529</v>
      </c>
      <c r="W49" s="23" t="s">
        <v>1212</v>
      </c>
      <c r="X49" s="23"/>
      <c r="Y49" s="23" t="s">
        <v>1648</v>
      </c>
      <c r="Z49" s="23" t="s">
        <v>1649</v>
      </c>
      <c r="AA49" s="23" t="s">
        <v>1650</v>
      </c>
      <c r="AB49" s="23" t="s">
        <v>1651</v>
      </c>
      <c r="AC49" s="23" t="s">
        <v>1652</v>
      </c>
      <c r="AD49" s="23"/>
      <c r="AE49" s="23" t="s">
        <v>1653</v>
      </c>
      <c r="AF49" s="23"/>
      <c r="AG49" s="23"/>
      <c r="AH49" s="23"/>
      <c r="AI49" s="23"/>
      <c r="AJ49" s="23"/>
      <c r="AK49" s="23"/>
      <c r="AL49" s="23"/>
      <c r="AM49" s="23"/>
      <c r="AN49" s="23"/>
      <c r="AO49" s="23"/>
      <c r="AP49" s="23"/>
      <c r="AQ49" s="23"/>
      <c r="AR49" s="23"/>
      <c r="AS49" s="23" t="s">
        <v>1654</v>
      </c>
      <c r="AT49" s="23"/>
      <c r="AU49" s="23" t="s">
        <v>1655</v>
      </c>
      <c r="AV49" s="23" t="s">
        <v>1656</v>
      </c>
      <c r="AW49" s="23" t="s">
        <v>626</v>
      </c>
      <c r="AX49" s="23"/>
      <c r="AY49" s="23" t="s">
        <v>1657</v>
      </c>
      <c r="AZ49" s="23"/>
      <c r="BA49" s="23"/>
      <c r="BB49" s="23" t="s">
        <v>1658</v>
      </c>
      <c r="BC49" s="23"/>
      <c r="BD49" s="23"/>
      <c r="BE49" s="23"/>
      <c r="BF49" s="23"/>
      <c r="BG49" s="23"/>
      <c r="BH49" s="23"/>
      <c r="BI49" s="23"/>
      <c r="BJ49" s="23"/>
      <c r="BK49" s="23"/>
      <c r="BL49" s="23"/>
      <c r="BM49" s="23"/>
      <c r="BN49" s="23"/>
      <c r="BO49" s="23"/>
      <c r="BP49" s="23"/>
      <c r="BQ49" s="23"/>
      <c r="BR49" s="23"/>
      <c r="BS49" s="23"/>
      <c r="BT49" s="23"/>
      <c r="BU49" s="23"/>
      <c r="BV49" s="23"/>
    </row>
    <row r="50" ht="15.75" customHeight="1" outlineLevel="1">
      <c r="A50" s="23"/>
      <c r="B50" s="23"/>
      <c r="C50" s="23"/>
      <c r="D50" s="162"/>
      <c r="E50" s="463" t="s">
        <v>218</v>
      </c>
      <c r="F50" s="464" t="s">
        <v>1659</v>
      </c>
      <c r="G50" s="71"/>
      <c r="H50" s="71"/>
      <c r="I50" s="23"/>
      <c r="J50" s="23"/>
      <c r="K50" s="23"/>
      <c r="L50" s="454"/>
      <c r="M50" s="23"/>
      <c r="N50" s="23"/>
      <c r="O50" s="23" t="s">
        <v>1660</v>
      </c>
      <c r="P50" s="23" t="s">
        <v>1661</v>
      </c>
      <c r="Q50" s="23"/>
      <c r="R50" s="23" t="s">
        <v>1662</v>
      </c>
      <c r="S50" s="23" t="s">
        <v>1663</v>
      </c>
      <c r="T50" s="23" t="s">
        <v>1661</v>
      </c>
      <c r="U50" s="23" t="s">
        <v>1664</v>
      </c>
      <c r="V50" s="23" t="s">
        <v>1549</v>
      </c>
      <c r="W50" s="23" t="s">
        <v>1241</v>
      </c>
      <c r="X50" s="23"/>
      <c r="Y50" s="23" t="s">
        <v>1665</v>
      </c>
      <c r="Z50" s="23" t="s">
        <v>1666</v>
      </c>
      <c r="AA50" s="23" t="s">
        <v>1667</v>
      </c>
      <c r="AB50" s="23" t="s">
        <v>1668</v>
      </c>
      <c r="AC50" s="23" t="s">
        <v>1669</v>
      </c>
      <c r="AD50" s="23"/>
      <c r="AE50" s="23" t="s">
        <v>1670</v>
      </c>
      <c r="AF50" s="23"/>
      <c r="AG50" s="23"/>
      <c r="AH50" s="23"/>
      <c r="AI50" s="23"/>
      <c r="AJ50" s="23"/>
      <c r="AK50" s="23"/>
      <c r="AL50" s="23"/>
      <c r="AM50" s="23"/>
      <c r="AN50" s="23"/>
      <c r="AO50" s="23"/>
      <c r="AP50" s="23"/>
      <c r="AQ50" s="23"/>
      <c r="AR50" s="23"/>
      <c r="AS50" s="23" t="s">
        <v>1671</v>
      </c>
      <c r="AT50" s="23"/>
      <c r="AU50" s="23" t="s">
        <v>1672</v>
      </c>
      <c r="AV50" s="23" t="s">
        <v>1673</v>
      </c>
      <c r="AW50" s="23" t="s">
        <v>1674</v>
      </c>
      <c r="AX50" s="23"/>
      <c r="AY50" s="23" t="s">
        <v>1675</v>
      </c>
      <c r="AZ50" s="23"/>
      <c r="BA50" s="23"/>
      <c r="BB50" s="23" t="s">
        <v>1676</v>
      </c>
      <c r="BC50" s="23"/>
      <c r="BD50" s="23"/>
      <c r="BE50" s="23"/>
      <c r="BF50" s="23"/>
      <c r="BG50" s="23"/>
      <c r="BH50" s="23"/>
      <c r="BI50" s="23"/>
      <c r="BJ50" s="23"/>
      <c r="BK50" s="23"/>
      <c r="BL50" s="23"/>
      <c r="BM50" s="23"/>
      <c r="BN50" s="23"/>
      <c r="BO50" s="23"/>
      <c r="BP50" s="23"/>
      <c r="BQ50" s="23"/>
      <c r="BR50" s="23"/>
      <c r="BS50" s="23"/>
      <c r="BT50" s="23"/>
      <c r="BU50" s="23"/>
      <c r="BV50" s="23"/>
    </row>
    <row r="51" ht="15.75" customHeight="1" outlineLevel="1">
      <c r="A51" s="23"/>
      <c r="B51" s="23"/>
      <c r="C51" s="23"/>
      <c r="D51" s="162"/>
      <c r="E51" s="463" t="s">
        <v>219</v>
      </c>
      <c r="F51" s="464" t="s">
        <v>1677</v>
      </c>
      <c r="G51" s="71"/>
      <c r="H51" s="71"/>
      <c r="I51" s="23"/>
      <c r="J51" s="23"/>
      <c r="K51" s="23"/>
      <c r="L51" s="454"/>
      <c r="M51" s="23"/>
      <c r="N51" s="23"/>
      <c r="O51" s="23" t="s">
        <v>1678</v>
      </c>
      <c r="P51" s="23" t="s">
        <v>1679</v>
      </c>
      <c r="Q51" s="23"/>
      <c r="R51" s="23" t="s">
        <v>1680</v>
      </c>
      <c r="S51" s="23" t="s">
        <v>1681</v>
      </c>
      <c r="T51" s="23" t="s">
        <v>1679</v>
      </c>
      <c r="U51" s="23" t="s">
        <v>1682</v>
      </c>
      <c r="V51" s="23" t="s">
        <v>1569</v>
      </c>
      <c r="W51" s="23" t="s">
        <v>1268</v>
      </c>
      <c r="X51" s="23"/>
      <c r="Y51" s="23" t="s">
        <v>1683</v>
      </c>
      <c r="Z51" s="23" t="s">
        <v>1684</v>
      </c>
      <c r="AA51" s="23" t="s">
        <v>1685</v>
      </c>
      <c r="AB51" s="23" t="s">
        <v>1686</v>
      </c>
      <c r="AC51" s="23" t="s">
        <v>1687</v>
      </c>
      <c r="AD51" s="23"/>
      <c r="AE51" s="23" t="s">
        <v>1688</v>
      </c>
      <c r="AF51" s="23"/>
      <c r="AG51" s="23"/>
      <c r="AH51" s="23"/>
      <c r="AI51" s="23"/>
      <c r="AJ51" s="23"/>
      <c r="AK51" s="23"/>
      <c r="AL51" s="23"/>
      <c r="AM51" s="23"/>
      <c r="AN51" s="23"/>
      <c r="AO51" s="23"/>
      <c r="AP51" s="23"/>
      <c r="AQ51" s="23"/>
      <c r="AR51" s="23"/>
      <c r="AS51" s="23" t="s">
        <v>1689</v>
      </c>
      <c r="AT51" s="23"/>
      <c r="AU51" s="23" t="s">
        <v>1690</v>
      </c>
      <c r="AV51" s="23" t="s">
        <v>1691</v>
      </c>
      <c r="AW51" s="23" t="s">
        <v>1692</v>
      </c>
      <c r="AX51" s="23"/>
      <c r="AY51" s="23" t="s">
        <v>1693</v>
      </c>
      <c r="AZ51" s="23"/>
      <c r="BA51" s="23"/>
      <c r="BB51" s="23" t="s">
        <v>1694</v>
      </c>
      <c r="BC51" s="23"/>
      <c r="BD51" s="23"/>
      <c r="BE51" s="23"/>
      <c r="BF51" s="23"/>
      <c r="BG51" s="23"/>
      <c r="BH51" s="23"/>
      <c r="BI51" s="23"/>
      <c r="BJ51" s="23"/>
      <c r="BK51" s="23"/>
      <c r="BL51" s="23"/>
      <c r="BM51" s="23"/>
      <c r="BN51" s="23"/>
      <c r="BO51" s="23"/>
      <c r="BP51" s="23"/>
      <c r="BQ51" s="23"/>
      <c r="BR51" s="23"/>
      <c r="BS51" s="23"/>
      <c r="BT51" s="23"/>
      <c r="BU51" s="23"/>
      <c r="BV51" s="23"/>
    </row>
    <row r="52" ht="15.75" customHeight="1" outlineLevel="1">
      <c r="A52" s="23"/>
      <c r="B52" s="23"/>
      <c r="C52" s="23"/>
      <c r="D52" s="162"/>
      <c r="E52" s="463" t="s">
        <v>220</v>
      </c>
      <c r="F52" s="464" t="s">
        <v>1695</v>
      </c>
      <c r="G52" s="71"/>
      <c r="H52" s="71"/>
      <c r="I52" s="23"/>
      <c r="J52" s="23"/>
      <c r="K52" s="23"/>
      <c r="L52" s="454"/>
      <c r="M52" s="23"/>
      <c r="N52" s="23"/>
      <c r="O52" s="23" t="s">
        <v>1696</v>
      </c>
      <c r="P52" s="23" t="s">
        <v>316</v>
      </c>
      <c r="Q52" s="23"/>
      <c r="R52" s="23" t="s">
        <v>422</v>
      </c>
      <c r="S52" s="23" t="s">
        <v>1697</v>
      </c>
      <c r="T52" s="23" t="s">
        <v>316</v>
      </c>
      <c r="U52" s="23" t="s">
        <v>1698</v>
      </c>
      <c r="V52" s="23" t="s">
        <v>417</v>
      </c>
      <c r="W52" s="23" t="s">
        <v>1298</v>
      </c>
      <c r="X52" s="23"/>
      <c r="Y52" s="23" t="s">
        <v>1699</v>
      </c>
      <c r="Z52" s="23" t="s">
        <v>1700</v>
      </c>
      <c r="AA52" s="23" t="s">
        <v>1701</v>
      </c>
      <c r="AB52" s="23" t="s">
        <v>515</v>
      </c>
      <c r="AC52" s="23" t="s">
        <v>1702</v>
      </c>
      <c r="AD52" s="23"/>
      <c r="AE52" s="23" t="s">
        <v>1703</v>
      </c>
      <c r="AF52" s="23"/>
      <c r="AG52" s="23"/>
      <c r="AH52" s="23"/>
      <c r="AI52" s="23"/>
      <c r="AJ52" s="23"/>
      <c r="AK52" s="23"/>
      <c r="AL52" s="23"/>
      <c r="AM52" s="23"/>
      <c r="AN52" s="23"/>
      <c r="AO52" s="23"/>
      <c r="AP52" s="23"/>
      <c r="AQ52" s="23"/>
      <c r="AR52" s="23"/>
      <c r="AS52" s="23" t="s">
        <v>1704</v>
      </c>
      <c r="AT52" s="23"/>
      <c r="AU52" s="23" t="s">
        <v>1705</v>
      </c>
      <c r="AV52" s="23" t="s">
        <v>1706</v>
      </c>
      <c r="AW52" s="23" t="s">
        <v>1707</v>
      </c>
      <c r="AX52" s="23"/>
      <c r="AY52" s="23" t="s">
        <v>1708</v>
      </c>
      <c r="AZ52" s="23"/>
      <c r="BA52" s="23"/>
      <c r="BB52" s="23" t="s">
        <v>1709</v>
      </c>
      <c r="BC52" s="23"/>
      <c r="BD52" s="23"/>
      <c r="BE52" s="23"/>
      <c r="BF52" s="23"/>
      <c r="BG52" s="23"/>
      <c r="BH52" s="23"/>
      <c r="BI52" s="23"/>
      <c r="BJ52" s="23"/>
      <c r="BK52" s="23"/>
      <c r="BL52" s="23"/>
      <c r="BM52" s="23"/>
      <c r="BN52" s="23"/>
      <c r="BO52" s="23"/>
      <c r="BP52" s="23"/>
      <c r="BQ52" s="23"/>
      <c r="BR52" s="23"/>
      <c r="BS52" s="23"/>
      <c r="BT52" s="23"/>
      <c r="BU52" s="23"/>
      <c r="BV52" s="23"/>
    </row>
    <row r="53" ht="15.75" customHeight="1" outlineLevel="1">
      <c r="A53" s="23"/>
      <c r="B53" s="23"/>
      <c r="C53" s="23"/>
      <c r="D53" s="162"/>
      <c r="E53" s="463" t="s">
        <v>221</v>
      </c>
      <c r="F53" s="464" t="s">
        <v>1710</v>
      </c>
      <c r="G53" s="71"/>
      <c r="H53" s="71"/>
      <c r="I53" s="23"/>
      <c r="J53" s="23"/>
      <c r="K53" s="23"/>
      <c r="L53" s="454"/>
      <c r="M53" s="23"/>
      <c r="N53" s="23"/>
      <c r="O53" s="23" t="s">
        <v>608</v>
      </c>
      <c r="P53" s="23" t="s">
        <v>1711</v>
      </c>
      <c r="Q53" s="23"/>
      <c r="R53" s="23" t="s">
        <v>1712</v>
      </c>
      <c r="S53" s="23" t="s">
        <v>356</v>
      </c>
      <c r="T53" s="23" t="s">
        <v>1711</v>
      </c>
      <c r="U53" s="23" t="s">
        <v>589</v>
      </c>
      <c r="V53" s="23" t="s">
        <v>1606</v>
      </c>
      <c r="W53" s="23" t="s">
        <v>1325</v>
      </c>
      <c r="X53" s="23"/>
      <c r="Y53" s="23" t="s">
        <v>1713</v>
      </c>
      <c r="Z53" s="23" t="s">
        <v>1714</v>
      </c>
      <c r="AA53" s="23" t="s">
        <v>1607</v>
      </c>
      <c r="AB53" s="23" t="s">
        <v>1327</v>
      </c>
      <c r="AC53" s="23" t="s">
        <v>1715</v>
      </c>
      <c r="AD53" s="23"/>
      <c r="AE53" s="23" t="s">
        <v>1716</v>
      </c>
      <c r="AF53" s="23"/>
      <c r="AG53" s="23"/>
      <c r="AH53" s="23"/>
      <c r="AI53" s="23"/>
      <c r="AJ53" s="23"/>
      <c r="AK53" s="23"/>
      <c r="AL53" s="23"/>
      <c r="AM53" s="23"/>
      <c r="AN53" s="23"/>
      <c r="AO53" s="23"/>
      <c r="AP53" s="23"/>
      <c r="AQ53" s="23"/>
      <c r="AR53" s="23"/>
      <c r="AS53" s="23" t="s">
        <v>769</v>
      </c>
      <c r="AT53" s="23"/>
      <c r="AU53" s="23" t="s">
        <v>1717</v>
      </c>
      <c r="AV53" s="23" t="s">
        <v>1718</v>
      </c>
      <c r="AW53" s="23" t="s">
        <v>690</v>
      </c>
      <c r="AX53" s="23"/>
      <c r="AY53" s="23" t="s">
        <v>723</v>
      </c>
      <c r="AZ53" s="23"/>
      <c r="BA53" s="23"/>
      <c r="BB53" s="23" t="s">
        <v>1719</v>
      </c>
      <c r="BC53" s="23"/>
      <c r="BD53" s="23"/>
      <c r="BE53" s="23"/>
      <c r="BF53" s="23"/>
      <c r="BG53" s="23"/>
      <c r="BH53" s="23"/>
      <c r="BI53" s="23"/>
      <c r="BJ53" s="23"/>
      <c r="BK53" s="23"/>
      <c r="BL53" s="23"/>
      <c r="BM53" s="23"/>
      <c r="BN53" s="23"/>
      <c r="BO53" s="23"/>
      <c r="BP53" s="23"/>
      <c r="BQ53" s="23"/>
      <c r="BR53" s="23"/>
      <c r="BS53" s="23"/>
      <c r="BT53" s="23"/>
      <c r="BU53" s="23"/>
      <c r="BV53" s="23"/>
    </row>
    <row r="54" ht="15.75" customHeight="1" outlineLevel="1">
      <c r="A54" s="23"/>
      <c r="B54" s="23"/>
      <c r="C54" s="23"/>
      <c r="D54" s="162"/>
      <c r="E54" s="23"/>
      <c r="F54" s="23"/>
      <c r="G54" s="71"/>
      <c r="H54" s="71"/>
      <c r="I54" s="23"/>
      <c r="J54" s="23"/>
      <c r="K54" s="23"/>
      <c r="L54" s="454"/>
      <c r="M54" s="23"/>
      <c r="N54" s="23"/>
      <c r="O54" s="23" t="s">
        <v>1720</v>
      </c>
      <c r="P54" s="23" t="s">
        <v>322</v>
      </c>
      <c r="Q54" s="23"/>
      <c r="R54" s="23" t="s">
        <v>427</v>
      </c>
      <c r="S54" s="23" t="s">
        <v>1721</v>
      </c>
      <c r="T54" s="23" t="s">
        <v>322</v>
      </c>
      <c r="U54" s="23" t="s">
        <v>1722</v>
      </c>
      <c r="V54" s="23" t="s">
        <v>424</v>
      </c>
      <c r="W54" s="23" t="s">
        <v>501</v>
      </c>
      <c r="X54" s="23"/>
      <c r="Y54" s="23" t="s">
        <v>1723</v>
      </c>
      <c r="Z54" s="23" t="s">
        <v>352</v>
      </c>
      <c r="AA54" s="23" t="s">
        <v>583</v>
      </c>
      <c r="AB54" s="23" t="s">
        <v>536</v>
      </c>
      <c r="AC54" s="23" t="s">
        <v>511</v>
      </c>
      <c r="AD54" s="23"/>
      <c r="AE54" s="23" t="s">
        <v>517</v>
      </c>
      <c r="AF54" s="23"/>
      <c r="AG54" s="23"/>
      <c r="AH54" s="23"/>
      <c r="AI54" s="23"/>
      <c r="AJ54" s="23"/>
      <c r="AK54" s="23"/>
      <c r="AL54" s="23"/>
      <c r="AM54" s="23"/>
      <c r="AN54" s="23"/>
      <c r="AO54" s="23"/>
      <c r="AP54" s="23"/>
      <c r="AQ54" s="23"/>
      <c r="AR54" s="23"/>
      <c r="AS54" s="23" t="s">
        <v>1724</v>
      </c>
      <c r="AT54" s="23"/>
      <c r="AU54" s="23" t="s">
        <v>1725</v>
      </c>
      <c r="AV54" s="23" t="s">
        <v>611</v>
      </c>
      <c r="AW54" s="23" t="s">
        <v>1726</v>
      </c>
      <c r="AX54" s="23"/>
      <c r="AY54" s="23" t="s">
        <v>721</v>
      </c>
      <c r="AZ54" s="23"/>
      <c r="BA54" s="23"/>
      <c r="BB54" s="23" t="s">
        <v>1727</v>
      </c>
      <c r="BC54" s="23"/>
      <c r="BD54" s="23"/>
      <c r="BE54" s="23"/>
      <c r="BF54" s="23"/>
      <c r="BG54" s="23"/>
      <c r="BH54" s="23"/>
      <c r="BI54" s="23"/>
      <c r="BJ54" s="23"/>
      <c r="BK54" s="23"/>
      <c r="BL54" s="23"/>
      <c r="BM54" s="23"/>
      <c r="BN54" s="23"/>
      <c r="BO54" s="23"/>
      <c r="BP54" s="23"/>
      <c r="BQ54" s="23"/>
      <c r="BR54" s="23"/>
      <c r="BS54" s="23"/>
      <c r="BT54" s="23"/>
      <c r="BU54" s="23"/>
      <c r="BV54" s="23"/>
    </row>
    <row r="55" ht="15.75" customHeight="1" outlineLevel="1">
      <c r="A55" s="23"/>
      <c r="B55" s="23"/>
      <c r="C55" s="23"/>
      <c r="D55" s="162"/>
      <c r="E55" s="23"/>
      <c r="F55" s="23"/>
      <c r="G55" s="71"/>
      <c r="H55" s="71"/>
      <c r="I55" s="23"/>
      <c r="J55" s="23"/>
      <c r="K55" s="23"/>
      <c r="L55" s="454"/>
      <c r="M55" s="23"/>
      <c r="N55" s="23"/>
      <c r="O55" s="23" t="s">
        <v>1728</v>
      </c>
      <c r="P55" s="23" t="s">
        <v>1729</v>
      </c>
      <c r="Q55" s="23"/>
      <c r="R55" s="23" t="s">
        <v>1730</v>
      </c>
      <c r="S55" s="23" t="s">
        <v>1731</v>
      </c>
      <c r="T55" s="23" t="s">
        <v>1729</v>
      </c>
      <c r="U55" s="23" t="s">
        <v>1732</v>
      </c>
      <c r="V55" s="23" t="s">
        <v>1628</v>
      </c>
      <c r="W55" s="23" t="s">
        <v>1733</v>
      </c>
      <c r="X55" s="23"/>
      <c r="Y55" s="23" t="s">
        <v>714</v>
      </c>
      <c r="Z55" s="23" t="s">
        <v>1734</v>
      </c>
      <c r="AA55" s="23" t="s">
        <v>1630</v>
      </c>
      <c r="AB55" s="23" t="s">
        <v>1356</v>
      </c>
      <c r="AC55" s="23" t="s">
        <v>1735</v>
      </c>
      <c r="AD55" s="23"/>
      <c r="AE55" s="23" t="s">
        <v>519</v>
      </c>
      <c r="AF55" s="23"/>
      <c r="AG55" s="23"/>
      <c r="AH55" s="23"/>
      <c r="AI55" s="23"/>
      <c r="AJ55" s="23"/>
      <c r="AK55" s="23"/>
      <c r="AL55" s="23"/>
      <c r="AM55" s="23"/>
      <c r="AN55" s="23"/>
      <c r="AO55" s="23"/>
      <c r="AP55" s="23"/>
      <c r="AQ55" s="23"/>
      <c r="AR55" s="23"/>
      <c r="AS55" s="23" t="s">
        <v>1736</v>
      </c>
      <c r="AT55" s="23"/>
      <c r="AU55" s="23" t="s">
        <v>915</v>
      </c>
      <c r="AV55" s="23" t="s">
        <v>1737</v>
      </c>
      <c r="AW55" s="23" t="s">
        <v>1738</v>
      </c>
      <c r="AX55" s="23"/>
      <c r="AY55" s="23" t="s">
        <v>1637</v>
      </c>
      <c r="AZ55" s="23"/>
      <c r="BA55" s="23"/>
      <c r="BB55" s="23" t="s">
        <v>1739</v>
      </c>
      <c r="BC55" s="23"/>
      <c r="BD55" s="23"/>
      <c r="BE55" s="23"/>
      <c r="BF55" s="23"/>
      <c r="BG55" s="23"/>
      <c r="BH55" s="23"/>
      <c r="BI55" s="23"/>
      <c r="BJ55" s="23"/>
      <c r="BK55" s="23"/>
      <c r="BL55" s="23"/>
      <c r="BM55" s="23"/>
      <c r="BN55" s="23"/>
      <c r="BO55" s="23"/>
      <c r="BP55" s="23"/>
      <c r="BQ55" s="23"/>
      <c r="BR55" s="23"/>
      <c r="BS55" s="23"/>
      <c r="BT55" s="23"/>
      <c r="BU55" s="23"/>
      <c r="BV55" s="23"/>
    </row>
    <row r="56" ht="15.75" customHeight="1" outlineLevel="1">
      <c r="A56" s="23"/>
      <c r="B56" s="23"/>
      <c r="C56" s="23"/>
      <c r="D56" s="162"/>
      <c r="E56" s="23"/>
      <c r="F56" s="23"/>
      <c r="G56" s="71"/>
      <c r="H56" s="71"/>
      <c r="I56" s="23"/>
      <c r="J56" s="23"/>
      <c r="K56" s="23"/>
      <c r="L56" s="454"/>
      <c r="M56" s="23"/>
      <c r="N56" s="23"/>
      <c r="O56" s="23" t="s">
        <v>1740</v>
      </c>
      <c r="P56" s="23" t="s">
        <v>1741</v>
      </c>
      <c r="Q56" s="23"/>
      <c r="R56" s="23" t="s">
        <v>1742</v>
      </c>
      <c r="S56" s="23" t="s">
        <v>1743</v>
      </c>
      <c r="T56" s="23" t="s">
        <v>1741</v>
      </c>
      <c r="U56" s="23" t="s">
        <v>1744</v>
      </c>
      <c r="V56" s="23" t="s">
        <v>1645</v>
      </c>
      <c r="W56" s="23" t="s">
        <v>1745</v>
      </c>
      <c r="X56" s="23"/>
      <c r="Y56" s="23" t="s">
        <v>716</v>
      </c>
      <c r="Z56" s="23" t="s">
        <v>1746</v>
      </c>
      <c r="AA56" s="23" t="s">
        <v>1647</v>
      </c>
      <c r="AB56" s="23" t="s">
        <v>1382</v>
      </c>
      <c r="AC56" s="23" t="s">
        <v>1747</v>
      </c>
      <c r="AD56" s="23"/>
      <c r="AE56" s="23" t="s">
        <v>1748</v>
      </c>
      <c r="AF56" s="23"/>
      <c r="AG56" s="23"/>
      <c r="AH56" s="23"/>
      <c r="AI56" s="23"/>
      <c r="AJ56" s="23"/>
      <c r="AK56" s="23"/>
      <c r="AL56" s="23"/>
      <c r="AM56" s="23"/>
      <c r="AN56" s="23"/>
      <c r="AO56" s="23"/>
      <c r="AP56" s="23"/>
      <c r="AQ56" s="23"/>
      <c r="AR56" s="23"/>
      <c r="AS56" s="23" t="s">
        <v>1749</v>
      </c>
      <c r="AT56" s="23"/>
      <c r="AU56" s="23" t="s">
        <v>1750</v>
      </c>
      <c r="AV56" s="23" t="s">
        <v>1751</v>
      </c>
      <c r="AW56" s="23" t="s">
        <v>1752</v>
      </c>
      <c r="AX56" s="23"/>
      <c r="AY56" s="23" t="s">
        <v>1654</v>
      </c>
      <c r="AZ56" s="23"/>
      <c r="BA56" s="23"/>
      <c r="BB56" s="23" t="s">
        <v>644</v>
      </c>
      <c r="BC56" s="23"/>
      <c r="BD56" s="23"/>
      <c r="BE56" s="23"/>
      <c r="BF56" s="23"/>
      <c r="BG56" s="23"/>
      <c r="BH56" s="23"/>
      <c r="BI56" s="23"/>
      <c r="BJ56" s="23"/>
      <c r="BK56" s="23"/>
      <c r="BL56" s="23"/>
      <c r="BM56" s="23"/>
      <c r="BN56" s="23"/>
      <c r="BO56" s="23"/>
      <c r="BP56" s="23"/>
      <c r="BQ56" s="23"/>
      <c r="BR56" s="23"/>
      <c r="BS56" s="23"/>
      <c r="BT56" s="23"/>
      <c r="BU56" s="23"/>
      <c r="BV56" s="23"/>
    </row>
    <row r="57" ht="15.75" customHeight="1" outlineLevel="1">
      <c r="A57" s="23"/>
      <c r="B57" s="23"/>
      <c r="C57" s="23"/>
      <c r="D57" s="162"/>
      <c r="E57" s="23"/>
      <c r="F57" s="23"/>
      <c r="G57" s="71"/>
      <c r="H57" s="71"/>
      <c r="I57" s="23"/>
      <c r="J57" s="23"/>
      <c r="K57" s="23"/>
      <c r="L57" s="454"/>
      <c r="M57" s="23"/>
      <c r="N57" s="23"/>
      <c r="O57" s="23" t="s">
        <v>1753</v>
      </c>
      <c r="P57" s="23" t="s">
        <v>1754</v>
      </c>
      <c r="Q57" s="23"/>
      <c r="R57" s="23" t="s">
        <v>1755</v>
      </c>
      <c r="S57" s="23" t="s">
        <v>1756</v>
      </c>
      <c r="T57" s="23" t="s">
        <v>1754</v>
      </c>
      <c r="U57" s="23" t="s">
        <v>1757</v>
      </c>
      <c r="V57" s="23" t="s">
        <v>1662</v>
      </c>
      <c r="W57" s="23" t="s">
        <v>1758</v>
      </c>
      <c r="X57" s="23"/>
      <c r="Y57" s="23" t="s">
        <v>1759</v>
      </c>
      <c r="Z57" s="23" t="s">
        <v>1760</v>
      </c>
      <c r="AA57" s="23" t="s">
        <v>1664</v>
      </c>
      <c r="AB57" s="23" t="s">
        <v>1408</v>
      </c>
      <c r="AC57" s="23" t="s">
        <v>1761</v>
      </c>
      <c r="AD57" s="23"/>
      <c r="AE57" s="23" t="s">
        <v>1762</v>
      </c>
      <c r="AF57" s="23"/>
      <c r="AG57" s="23"/>
      <c r="AH57" s="23"/>
      <c r="AI57" s="23"/>
      <c r="AJ57" s="23"/>
      <c r="AK57" s="23"/>
      <c r="AL57" s="23"/>
      <c r="AM57" s="23"/>
      <c r="AN57" s="23"/>
      <c r="AO57" s="23"/>
      <c r="AP57" s="23"/>
      <c r="AQ57" s="23"/>
      <c r="AR57" s="23"/>
      <c r="AS57" s="23" t="s">
        <v>1763</v>
      </c>
      <c r="AT57" s="23"/>
      <c r="AU57" s="23" t="s">
        <v>1764</v>
      </c>
      <c r="AV57" s="23" t="s">
        <v>1765</v>
      </c>
      <c r="AW57" s="23" t="s">
        <v>1766</v>
      </c>
      <c r="AX57" s="23"/>
      <c r="AY57" s="23" t="s">
        <v>1671</v>
      </c>
      <c r="AZ57" s="23"/>
      <c r="BA57" s="23"/>
      <c r="BB57" s="23" t="s">
        <v>1767</v>
      </c>
      <c r="BC57" s="23"/>
      <c r="BD57" s="23"/>
      <c r="BE57" s="23"/>
      <c r="BF57" s="23"/>
      <c r="BG57" s="23"/>
      <c r="BH57" s="23"/>
      <c r="BI57" s="23"/>
      <c r="BJ57" s="23"/>
      <c r="BK57" s="23"/>
      <c r="BL57" s="23"/>
      <c r="BM57" s="23"/>
      <c r="BN57" s="23"/>
      <c r="BO57" s="23"/>
      <c r="BP57" s="23"/>
      <c r="BQ57" s="23"/>
      <c r="BR57" s="23"/>
      <c r="BS57" s="23"/>
      <c r="BT57" s="23"/>
      <c r="BU57" s="23"/>
      <c r="BV57" s="23"/>
    </row>
    <row r="58" ht="15.75" customHeight="1" outlineLevel="1">
      <c r="A58" s="23"/>
      <c r="B58" s="23"/>
      <c r="C58" s="23"/>
      <c r="D58" s="162"/>
      <c r="E58" s="23"/>
      <c r="F58" s="23"/>
      <c r="G58" s="71"/>
      <c r="H58" s="71"/>
      <c r="I58" s="23"/>
      <c r="J58" s="23"/>
      <c r="K58" s="23"/>
      <c r="L58" s="454"/>
      <c r="M58" s="23"/>
      <c r="N58" s="23"/>
      <c r="O58" s="23" t="s">
        <v>1768</v>
      </c>
      <c r="P58" s="23" t="s">
        <v>1769</v>
      </c>
      <c r="Q58" s="23"/>
      <c r="R58" s="23" t="s">
        <v>1770</v>
      </c>
      <c r="S58" s="23" t="s">
        <v>1771</v>
      </c>
      <c r="T58" s="23" t="s">
        <v>1769</v>
      </c>
      <c r="U58" s="23" t="s">
        <v>1772</v>
      </c>
      <c r="V58" s="23" t="s">
        <v>1680</v>
      </c>
      <c r="W58" s="23" t="s">
        <v>1773</v>
      </c>
      <c r="X58" s="23"/>
      <c r="Y58" s="23" t="s">
        <v>1774</v>
      </c>
      <c r="Z58" s="23" t="s">
        <v>1775</v>
      </c>
      <c r="AA58" s="23" t="s">
        <v>1682</v>
      </c>
      <c r="AB58" s="23" t="s">
        <v>1434</v>
      </c>
      <c r="AC58" s="23" t="s">
        <v>1776</v>
      </c>
      <c r="AD58" s="23"/>
      <c r="AE58" s="23" t="s">
        <v>1777</v>
      </c>
      <c r="AF58" s="23"/>
      <c r="AG58" s="23"/>
      <c r="AH58" s="23"/>
      <c r="AI58" s="23"/>
      <c r="AJ58" s="23"/>
      <c r="AK58" s="23"/>
      <c r="AL58" s="23"/>
      <c r="AM58" s="23"/>
      <c r="AN58" s="23"/>
      <c r="AO58" s="23"/>
      <c r="AP58" s="23"/>
      <c r="AQ58" s="23"/>
      <c r="AR58" s="23"/>
      <c r="AS58" s="23" t="s">
        <v>1778</v>
      </c>
      <c r="AT58" s="23"/>
      <c r="AU58" s="23" t="s">
        <v>1779</v>
      </c>
      <c r="AV58" s="23" t="s">
        <v>1780</v>
      </c>
      <c r="AW58" s="23" t="s">
        <v>1781</v>
      </c>
      <c r="AX58" s="23"/>
      <c r="AY58" s="23" t="s">
        <v>1689</v>
      </c>
      <c r="AZ58" s="23"/>
      <c r="BA58" s="23"/>
      <c r="BB58" s="23" t="s">
        <v>1782</v>
      </c>
      <c r="BC58" s="23"/>
      <c r="BD58" s="23"/>
      <c r="BE58" s="23"/>
      <c r="BF58" s="23"/>
      <c r="BG58" s="23"/>
      <c r="BH58" s="23"/>
      <c r="BI58" s="23"/>
      <c r="BJ58" s="23"/>
      <c r="BK58" s="23"/>
      <c r="BL58" s="23"/>
      <c r="BM58" s="23"/>
      <c r="BN58" s="23"/>
      <c r="BO58" s="23"/>
      <c r="BP58" s="23"/>
      <c r="BQ58" s="23"/>
      <c r="BR58" s="23"/>
      <c r="BS58" s="23"/>
      <c r="BT58" s="23"/>
      <c r="BU58" s="23"/>
      <c r="BV58" s="23"/>
    </row>
    <row r="59" ht="15.75" customHeight="1" outlineLevel="1">
      <c r="A59" s="23"/>
      <c r="B59" s="23"/>
      <c r="C59" s="23"/>
      <c r="D59" s="162"/>
      <c r="E59" s="23"/>
      <c r="F59" s="23"/>
      <c r="G59" s="71"/>
      <c r="H59" s="71"/>
      <c r="I59" s="23"/>
      <c r="J59" s="23"/>
      <c r="K59" s="23"/>
      <c r="L59" s="454"/>
      <c r="M59" s="23"/>
      <c r="N59" s="23"/>
      <c r="O59" s="23" t="s">
        <v>1783</v>
      </c>
      <c r="P59" s="23" t="s">
        <v>320</v>
      </c>
      <c r="Q59" s="23"/>
      <c r="R59" s="23" t="s">
        <v>425</v>
      </c>
      <c r="S59" s="23" t="s">
        <v>1784</v>
      </c>
      <c r="T59" s="23" t="s">
        <v>320</v>
      </c>
      <c r="U59" s="23" t="s">
        <v>1785</v>
      </c>
      <c r="V59" s="23" t="s">
        <v>422</v>
      </c>
      <c r="W59" s="23" t="s">
        <v>1786</v>
      </c>
      <c r="X59" s="23"/>
      <c r="Y59" s="23" t="s">
        <v>1787</v>
      </c>
      <c r="Z59" s="23" t="s">
        <v>1788</v>
      </c>
      <c r="AA59" s="23" t="s">
        <v>1698</v>
      </c>
      <c r="AB59" s="23" t="s">
        <v>1460</v>
      </c>
      <c r="AC59" s="23" t="s">
        <v>1789</v>
      </c>
      <c r="AD59" s="23"/>
      <c r="AE59" s="23" t="s">
        <v>1790</v>
      </c>
      <c r="AF59" s="23"/>
      <c r="AG59" s="23"/>
      <c r="AH59" s="23"/>
      <c r="AI59" s="23"/>
      <c r="AJ59" s="23"/>
      <c r="AK59" s="23"/>
      <c r="AL59" s="23"/>
      <c r="AM59" s="23"/>
      <c r="AN59" s="23"/>
      <c r="AO59" s="23"/>
      <c r="AP59" s="23"/>
      <c r="AQ59" s="23"/>
      <c r="AR59" s="23"/>
      <c r="AS59" s="23" t="s">
        <v>1791</v>
      </c>
      <c r="AT59" s="23"/>
      <c r="AU59" s="23" t="s">
        <v>1792</v>
      </c>
      <c r="AV59" s="23" t="s">
        <v>1793</v>
      </c>
      <c r="AW59" s="23" t="s">
        <v>1794</v>
      </c>
      <c r="AX59" s="23"/>
      <c r="AY59" s="23" t="s">
        <v>1704</v>
      </c>
      <c r="AZ59" s="23"/>
      <c r="BA59" s="23"/>
      <c r="BB59" s="23" t="s">
        <v>1795</v>
      </c>
      <c r="BC59" s="23"/>
      <c r="BD59" s="23"/>
      <c r="BE59" s="23"/>
      <c r="BF59" s="23"/>
      <c r="BG59" s="23"/>
      <c r="BH59" s="23"/>
      <c r="BI59" s="23"/>
      <c r="BJ59" s="23"/>
      <c r="BK59" s="23"/>
      <c r="BL59" s="23"/>
      <c r="BM59" s="23"/>
      <c r="BN59" s="23"/>
      <c r="BO59" s="23"/>
      <c r="BP59" s="23"/>
      <c r="BQ59" s="23"/>
      <c r="BR59" s="23"/>
      <c r="BS59" s="23"/>
      <c r="BT59" s="23"/>
      <c r="BU59" s="23"/>
      <c r="BV59" s="23"/>
    </row>
    <row r="60" ht="15.75" customHeight="1" outlineLevel="1">
      <c r="A60" s="23"/>
      <c r="B60" s="23"/>
      <c r="C60" s="23"/>
      <c r="D60" s="162"/>
      <c r="E60" s="23"/>
      <c r="F60" s="23"/>
      <c r="G60" s="71"/>
      <c r="H60" s="71"/>
      <c r="I60" s="23"/>
      <c r="J60" s="23"/>
      <c r="K60" s="23"/>
      <c r="L60" s="454"/>
      <c r="M60" s="23"/>
      <c r="N60" s="23"/>
      <c r="O60" s="23" t="s">
        <v>1796</v>
      </c>
      <c r="P60" s="23" t="s">
        <v>1797</v>
      </c>
      <c r="Q60" s="23"/>
      <c r="R60" s="23" t="s">
        <v>1798</v>
      </c>
      <c r="S60" s="23" t="s">
        <v>1799</v>
      </c>
      <c r="T60" s="23" t="s">
        <v>1797</v>
      </c>
      <c r="U60" s="23" t="s">
        <v>749</v>
      </c>
      <c r="V60" s="23" t="s">
        <v>1712</v>
      </c>
      <c r="W60" s="23" t="s">
        <v>1800</v>
      </c>
      <c r="X60" s="23"/>
      <c r="Y60" s="23" t="s">
        <v>1801</v>
      </c>
      <c r="Z60" s="23" t="s">
        <v>1802</v>
      </c>
      <c r="AA60" s="23" t="s">
        <v>587</v>
      </c>
      <c r="AB60" s="23" t="s">
        <v>1803</v>
      </c>
      <c r="AC60" s="23" t="s">
        <v>1804</v>
      </c>
      <c r="AD60" s="23"/>
      <c r="AE60" s="23" t="s">
        <v>1805</v>
      </c>
      <c r="AF60" s="23"/>
      <c r="AG60" s="23"/>
      <c r="AH60" s="23"/>
      <c r="AI60" s="23"/>
      <c r="AJ60" s="23"/>
      <c r="AK60" s="23"/>
      <c r="AL60" s="23"/>
      <c r="AM60" s="23"/>
      <c r="AN60" s="23"/>
      <c r="AO60" s="23"/>
      <c r="AP60" s="23"/>
      <c r="AQ60" s="23"/>
      <c r="AR60" s="23"/>
      <c r="AS60" s="23" t="s">
        <v>771</v>
      </c>
      <c r="AT60" s="23"/>
      <c r="AU60" s="23" t="s">
        <v>1806</v>
      </c>
      <c r="AV60" s="23" t="s">
        <v>1807</v>
      </c>
      <c r="AW60" s="23" t="s">
        <v>1808</v>
      </c>
      <c r="AX60" s="23"/>
      <c r="AY60" s="23"/>
      <c r="AZ60" s="23"/>
      <c r="BA60" s="23"/>
      <c r="BB60" s="23" t="s">
        <v>1809</v>
      </c>
      <c r="BC60" s="23"/>
      <c r="BD60" s="23"/>
      <c r="BE60" s="23"/>
      <c r="BF60" s="23"/>
      <c r="BG60" s="23"/>
      <c r="BH60" s="23"/>
      <c r="BI60" s="23"/>
      <c r="BJ60" s="23"/>
      <c r="BK60" s="23"/>
      <c r="BL60" s="23"/>
      <c r="BM60" s="23"/>
      <c r="BN60" s="23"/>
      <c r="BO60" s="23"/>
      <c r="BP60" s="23"/>
      <c r="BQ60" s="23"/>
      <c r="BR60" s="23"/>
      <c r="BS60" s="23"/>
      <c r="BT60" s="23"/>
      <c r="BU60" s="23"/>
      <c r="BV60" s="23"/>
    </row>
    <row r="61" ht="15.75" customHeight="1" outlineLevel="1">
      <c r="A61" s="23"/>
      <c r="B61" s="23"/>
      <c r="C61" s="23"/>
      <c r="D61" s="162"/>
      <c r="E61" s="23"/>
      <c r="F61" s="23"/>
      <c r="G61" s="71"/>
      <c r="H61" s="71"/>
      <c r="I61" s="23"/>
      <c r="J61" s="23"/>
      <c r="K61" s="23"/>
      <c r="L61" s="454"/>
      <c r="M61" s="23"/>
      <c r="N61" s="23"/>
      <c r="O61" s="23" t="s">
        <v>1810</v>
      </c>
      <c r="P61" s="23" t="s">
        <v>1811</v>
      </c>
      <c r="Q61" s="23"/>
      <c r="R61" s="23" t="s">
        <v>1812</v>
      </c>
      <c r="S61" s="23" t="s">
        <v>1813</v>
      </c>
      <c r="T61" s="23" t="s">
        <v>1811</v>
      </c>
      <c r="U61" s="23" t="s">
        <v>1814</v>
      </c>
      <c r="V61" s="23" t="s">
        <v>427</v>
      </c>
      <c r="W61" s="23" t="s">
        <v>503</v>
      </c>
      <c r="X61" s="23"/>
      <c r="Y61" s="23" t="s">
        <v>1815</v>
      </c>
      <c r="Z61" s="23" t="s">
        <v>460</v>
      </c>
      <c r="AA61" s="23" t="s">
        <v>1816</v>
      </c>
      <c r="AB61" s="23" t="s">
        <v>1817</v>
      </c>
      <c r="AC61" s="23" t="s">
        <v>533</v>
      </c>
      <c r="AD61" s="23"/>
      <c r="AE61" s="23" t="s">
        <v>1818</v>
      </c>
      <c r="AF61" s="23"/>
      <c r="AG61" s="23"/>
      <c r="AH61" s="23"/>
      <c r="AI61" s="23"/>
      <c r="AJ61" s="23"/>
      <c r="AK61" s="23"/>
      <c r="AL61" s="23"/>
      <c r="AM61" s="23"/>
      <c r="AN61" s="23"/>
      <c r="AO61" s="23"/>
      <c r="AP61" s="23"/>
      <c r="AQ61" s="23"/>
      <c r="AR61" s="23"/>
      <c r="AS61" s="23" t="s">
        <v>1819</v>
      </c>
      <c r="AT61" s="23"/>
      <c r="AU61" s="23" t="s">
        <v>614</v>
      </c>
      <c r="AV61" s="23" t="s">
        <v>616</v>
      </c>
      <c r="AW61" s="23" t="s">
        <v>686</v>
      </c>
      <c r="AX61" s="23"/>
      <c r="AY61" s="23"/>
      <c r="AZ61" s="23"/>
      <c r="BA61" s="23"/>
      <c r="BB61" s="23" t="s">
        <v>648</v>
      </c>
      <c r="BC61" s="23"/>
      <c r="BD61" s="23"/>
      <c r="BE61" s="23"/>
      <c r="BF61" s="23"/>
      <c r="BG61" s="23"/>
      <c r="BH61" s="23"/>
      <c r="BI61" s="23"/>
      <c r="BJ61" s="23"/>
      <c r="BK61" s="23"/>
      <c r="BL61" s="23"/>
      <c r="BM61" s="23"/>
      <c r="BN61" s="23"/>
      <c r="BO61" s="23"/>
      <c r="BP61" s="23"/>
      <c r="BQ61" s="23"/>
      <c r="BR61" s="23"/>
      <c r="BS61" s="23"/>
      <c r="BT61" s="23"/>
      <c r="BU61" s="23"/>
      <c r="BV61" s="23"/>
    </row>
    <row r="62" ht="15.75" customHeight="1" outlineLevel="1">
      <c r="A62" s="23"/>
      <c r="B62" s="23"/>
      <c r="C62" s="23"/>
      <c r="D62" s="162"/>
      <c r="E62" s="23"/>
      <c r="F62" s="23"/>
      <c r="G62" s="71"/>
      <c r="H62" s="71"/>
      <c r="I62" s="23"/>
      <c r="J62" s="23"/>
      <c r="K62" s="23"/>
      <c r="L62" s="454"/>
      <c r="M62" s="23"/>
      <c r="N62" s="23"/>
      <c r="O62" s="23" t="s">
        <v>1820</v>
      </c>
      <c r="P62" s="23" t="s">
        <v>1821</v>
      </c>
      <c r="Q62" s="23"/>
      <c r="R62" s="23" t="s">
        <v>1822</v>
      </c>
      <c r="S62" s="23" t="s">
        <v>1823</v>
      </c>
      <c r="T62" s="23" t="s">
        <v>1821</v>
      </c>
      <c r="U62" s="23" t="s">
        <v>1824</v>
      </c>
      <c r="V62" s="23" t="s">
        <v>1730</v>
      </c>
      <c r="W62" s="23" t="s">
        <v>1825</v>
      </c>
      <c r="X62" s="23"/>
      <c r="Y62" s="23" t="s">
        <v>1155</v>
      </c>
      <c r="Z62" s="23" t="s">
        <v>1826</v>
      </c>
      <c r="AA62" s="23" t="s">
        <v>1827</v>
      </c>
      <c r="AB62" s="23" t="s">
        <v>1828</v>
      </c>
      <c r="AC62" s="23" t="s">
        <v>1829</v>
      </c>
      <c r="AD62" s="23"/>
      <c r="AE62" s="23" t="s">
        <v>698</v>
      </c>
      <c r="AF62" s="23"/>
      <c r="AG62" s="23"/>
      <c r="AH62" s="23"/>
      <c r="AI62" s="23"/>
      <c r="AJ62" s="23"/>
      <c r="AK62" s="23"/>
      <c r="AL62" s="23"/>
      <c r="AM62" s="23"/>
      <c r="AN62" s="23"/>
      <c r="AO62" s="23"/>
      <c r="AP62" s="23"/>
      <c r="AQ62" s="23"/>
      <c r="AR62" s="23"/>
      <c r="AS62" s="23" t="s">
        <v>1830</v>
      </c>
      <c r="AT62" s="23"/>
      <c r="AU62" s="23" t="s">
        <v>1831</v>
      </c>
      <c r="AV62" s="23" t="s">
        <v>1832</v>
      </c>
      <c r="AW62" s="23" t="s">
        <v>1833</v>
      </c>
      <c r="AX62" s="23"/>
      <c r="AY62" s="23"/>
      <c r="AZ62" s="23"/>
      <c r="BA62" s="23"/>
      <c r="BB62" s="23" t="s">
        <v>1834</v>
      </c>
      <c r="BC62" s="23"/>
      <c r="BD62" s="23"/>
      <c r="BE62" s="23"/>
      <c r="BF62" s="23"/>
      <c r="BG62" s="23"/>
      <c r="BH62" s="23"/>
      <c r="BI62" s="23"/>
      <c r="BJ62" s="23"/>
      <c r="BK62" s="23"/>
      <c r="BL62" s="23"/>
      <c r="BM62" s="23"/>
      <c r="BN62" s="23"/>
      <c r="BO62" s="23"/>
      <c r="BP62" s="23"/>
      <c r="BQ62" s="23"/>
      <c r="BR62" s="23"/>
      <c r="BS62" s="23"/>
      <c r="BT62" s="23"/>
      <c r="BU62" s="23"/>
      <c r="BV62" s="23"/>
    </row>
    <row r="63" ht="15.75" customHeight="1" outlineLevel="1">
      <c r="A63" s="23"/>
      <c r="B63" s="23"/>
      <c r="C63" s="23"/>
      <c r="D63" s="162"/>
      <c r="E63" s="23"/>
      <c r="F63" s="23"/>
      <c r="G63" s="71"/>
      <c r="H63" s="71"/>
      <c r="I63" s="23"/>
      <c r="J63" s="23"/>
      <c r="K63" s="23"/>
      <c r="L63" s="454"/>
      <c r="M63" s="23"/>
      <c r="N63" s="23"/>
      <c r="O63" s="23" t="s">
        <v>1835</v>
      </c>
      <c r="P63" s="23" t="s">
        <v>1836</v>
      </c>
      <c r="Q63" s="23"/>
      <c r="R63" s="23" t="s">
        <v>1837</v>
      </c>
      <c r="S63" s="23" t="s">
        <v>1838</v>
      </c>
      <c r="T63" s="23" t="s">
        <v>1836</v>
      </c>
      <c r="U63" s="23" t="s">
        <v>1839</v>
      </c>
      <c r="V63" s="23" t="s">
        <v>1742</v>
      </c>
      <c r="W63" s="23" t="s">
        <v>1840</v>
      </c>
      <c r="X63" s="23"/>
      <c r="Y63" s="23" t="s">
        <v>775</v>
      </c>
      <c r="Z63" s="23" t="s">
        <v>462</v>
      </c>
      <c r="AA63" s="23" t="s">
        <v>1841</v>
      </c>
      <c r="AB63" s="23" t="s">
        <v>1842</v>
      </c>
      <c r="AC63" s="23" t="s">
        <v>1843</v>
      </c>
      <c r="AD63" s="23"/>
      <c r="AE63" s="23" t="s">
        <v>1844</v>
      </c>
      <c r="AF63" s="23"/>
      <c r="AG63" s="23"/>
      <c r="AH63" s="23"/>
      <c r="AI63" s="23"/>
      <c r="AJ63" s="23"/>
      <c r="AK63" s="23"/>
      <c r="AL63" s="23"/>
      <c r="AM63" s="23"/>
      <c r="AN63" s="23"/>
      <c r="AO63" s="23"/>
      <c r="AP63" s="23"/>
      <c r="AQ63" s="23"/>
      <c r="AR63" s="23"/>
      <c r="AS63" s="23" t="s">
        <v>1845</v>
      </c>
      <c r="AT63" s="23"/>
      <c r="AU63" s="23" t="s">
        <v>1846</v>
      </c>
      <c r="AV63" s="23" t="s">
        <v>1847</v>
      </c>
      <c r="AW63" s="23" t="s">
        <v>1848</v>
      </c>
      <c r="AX63" s="23"/>
      <c r="AY63" s="23"/>
      <c r="AZ63" s="23"/>
      <c r="BA63" s="23"/>
      <c r="BB63" s="23" t="s">
        <v>650</v>
      </c>
      <c r="BC63" s="23"/>
      <c r="BD63" s="23"/>
      <c r="BE63" s="23"/>
      <c r="BF63" s="23"/>
      <c r="BG63" s="23"/>
      <c r="BH63" s="23"/>
      <c r="BI63" s="23"/>
      <c r="BJ63" s="23"/>
      <c r="BK63" s="23"/>
      <c r="BL63" s="23"/>
      <c r="BM63" s="23"/>
      <c r="BN63" s="23"/>
      <c r="BO63" s="23"/>
      <c r="BP63" s="23"/>
      <c r="BQ63" s="23"/>
      <c r="BR63" s="23"/>
      <c r="BS63" s="23"/>
      <c r="BT63" s="23"/>
      <c r="BU63" s="23"/>
      <c r="BV63" s="23"/>
    </row>
    <row r="64" ht="15.75" customHeight="1" outlineLevel="1">
      <c r="A64" s="23"/>
      <c r="B64" s="23"/>
      <c r="C64" s="23"/>
      <c r="D64" s="162"/>
      <c r="E64" s="71"/>
      <c r="F64" s="71"/>
      <c r="G64" s="71"/>
      <c r="H64" s="71"/>
      <c r="I64" s="23"/>
      <c r="J64" s="23"/>
      <c r="K64" s="23"/>
      <c r="L64" s="454"/>
      <c r="M64" s="23"/>
      <c r="N64" s="23"/>
      <c r="O64" s="23" t="s">
        <v>1849</v>
      </c>
      <c r="P64" s="23" t="s">
        <v>1850</v>
      </c>
      <c r="Q64" s="23"/>
      <c r="R64" s="23" t="s">
        <v>1851</v>
      </c>
      <c r="S64" s="23" t="s">
        <v>1852</v>
      </c>
      <c r="T64" s="23" t="s">
        <v>1850</v>
      </c>
      <c r="U64" s="23" t="s">
        <v>1853</v>
      </c>
      <c r="V64" s="23" t="s">
        <v>1755</v>
      </c>
      <c r="W64" s="23" t="s">
        <v>1854</v>
      </c>
      <c r="X64" s="23"/>
      <c r="Y64" s="23" t="s">
        <v>1184</v>
      </c>
      <c r="Z64" s="23" t="s">
        <v>1855</v>
      </c>
      <c r="AA64" s="23" t="s">
        <v>1856</v>
      </c>
      <c r="AB64" s="23" t="s">
        <v>540</v>
      </c>
      <c r="AC64" s="23" t="s">
        <v>1857</v>
      </c>
      <c r="AD64" s="23"/>
      <c r="AE64" s="23" t="s">
        <v>1858</v>
      </c>
      <c r="AF64" s="23"/>
      <c r="AG64" s="23"/>
      <c r="AH64" s="23"/>
      <c r="AI64" s="23"/>
      <c r="AJ64" s="23"/>
      <c r="AK64" s="23"/>
      <c r="AL64" s="23"/>
      <c r="AM64" s="23"/>
      <c r="AN64" s="23"/>
      <c r="AO64" s="23"/>
      <c r="AP64" s="23"/>
      <c r="AQ64" s="23"/>
      <c r="AR64" s="23"/>
      <c r="AS64" s="23" t="s">
        <v>1859</v>
      </c>
      <c r="AT64" s="23"/>
      <c r="AU64" s="23" t="s">
        <v>1860</v>
      </c>
      <c r="AV64" s="23" t="s">
        <v>1861</v>
      </c>
      <c r="AW64" s="23" t="s">
        <v>1862</v>
      </c>
      <c r="AX64" s="23"/>
      <c r="AY64" s="23"/>
      <c r="AZ64" s="23"/>
      <c r="BA64" s="23"/>
      <c r="BB64" s="23" t="s">
        <v>1863</v>
      </c>
      <c r="BC64" s="23"/>
      <c r="BD64" s="23"/>
      <c r="BE64" s="23"/>
      <c r="BF64" s="23"/>
      <c r="BG64" s="23"/>
      <c r="BH64" s="23"/>
      <c r="BI64" s="23"/>
      <c r="BJ64" s="23"/>
      <c r="BK64" s="23"/>
      <c r="BL64" s="23"/>
      <c r="BM64" s="23"/>
      <c r="BN64" s="23"/>
      <c r="BO64" s="23"/>
      <c r="BP64" s="23"/>
      <c r="BQ64" s="23"/>
      <c r="BR64" s="23"/>
      <c r="BS64" s="23"/>
      <c r="BT64" s="23"/>
      <c r="BU64" s="23"/>
      <c r="BV64" s="23"/>
    </row>
    <row r="65" ht="15.75" customHeight="1" outlineLevel="1">
      <c r="A65" s="23"/>
      <c r="B65" s="23"/>
      <c r="C65" s="23"/>
      <c r="D65" s="162"/>
      <c r="E65" s="71"/>
      <c r="F65" s="71"/>
      <c r="G65" s="71"/>
      <c r="H65" s="71"/>
      <c r="I65" s="23"/>
      <c r="J65" s="23"/>
      <c r="K65" s="23"/>
      <c r="L65" s="454"/>
      <c r="M65" s="23"/>
      <c r="N65" s="23"/>
      <c r="O65" s="23" t="s">
        <v>1864</v>
      </c>
      <c r="P65" s="23" t="s">
        <v>1865</v>
      </c>
      <c r="Q65" s="23"/>
      <c r="R65" s="23" t="s">
        <v>1866</v>
      </c>
      <c r="S65" s="23" t="s">
        <v>1867</v>
      </c>
      <c r="T65" s="23" t="s">
        <v>1865</v>
      </c>
      <c r="U65" s="23" t="s">
        <v>1868</v>
      </c>
      <c r="V65" s="23" t="s">
        <v>1770</v>
      </c>
      <c r="W65" s="23" t="s">
        <v>1869</v>
      </c>
      <c r="X65" s="23"/>
      <c r="Y65" s="23" t="s">
        <v>1214</v>
      </c>
      <c r="Z65" s="23" t="s">
        <v>1870</v>
      </c>
      <c r="AA65" s="23" t="s">
        <v>1871</v>
      </c>
      <c r="AB65" s="23" t="s">
        <v>1872</v>
      </c>
      <c r="AC65" s="23" t="s">
        <v>1873</v>
      </c>
      <c r="AD65" s="23"/>
      <c r="AE65" s="23" t="s">
        <v>1874</v>
      </c>
      <c r="AF65" s="23"/>
      <c r="AG65" s="23"/>
      <c r="AH65" s="23"/>
      <c r="AI65" s="23"/>
      <c r="AJ65" s="23"/>
      <c r="AK65" s="23"/>
      <c r="AL65" s="23"/>
      <c r="AM65" s="23"/>
      <c r="AN65" s="23"/>
      <c r="AO65" s="23"/>
      <c r="AP65" s="23"/>
      <c r="AQ65" s="23"/>
      <c r="AR65" s="23"/>
      <c r="AS65" s="23" t="s">
        <v>1875</v>
      </c>
      <c r="AT65" s="23"/>
      <c r="AU65" s="23" t="s">
        <v>1876</v>
      </c>
      <c r="AV65" s="23" t="s">
        <v>1877</v>
      </c>
      <c r="AW65" s="23" t="s">
        <v>1878</v>
      </c>
      <c r="AX65" s="23"/>
      <c r="AY65" s="23"/>
      <c r="AZ65" s="23"/>
      <c r="BA65" s="23"/>
      <c r="BB65" s="23" t="s">
        <v>1879</v>
      </c>
      <c r="BC65" s="23"/>
      <c r="BD65" s="23"/>
      <c r="BE65" s="23"/>
      <c r="BF65" s="23"/>
      <c r="BG65" s="23"/>
      <c r="BH65" s="23"/>
      <c r="BI65" s="23"/>
      <c r="BJ65" s="23"/>
      <c r="BK65" s="23"/>
      <c r="BL65" s="23"/>
      <c r="BM65" s="23"/>
      <c r="BN65" s="23"/>
      <c r="BO65" s="23"/>
      <c r="BP65" s="23"/>
      <c r="BQ65" s="23"/>
      <c r="BR65" s="23"/>
      <c r="BS65" s="23"/>
      <c r="BT65" s="23"/>
      <c r="BU65" s="23"/>
      <c r="BV65" s="23"/>
    </row>
    <row r="66" ht="15.75" customHeight="1" outlineLevel="1">
      <c r="A66" s="23"/>
      <c r="B66" s="23"/>
      <c r="C66" s="23"/>
      <c r="D66" s="162"/>
      <c r="E66" s="71"/>
      <c r="F66" s="71"/>
      <c r="G66" s="71"/>
      <c r="H66" s="71"/>
      <c r="I66" s="23"/>
      <c r="J66" s="23"/>
      <c r="K66" s="23"/>
      <c r="L66" s="454"/>
      <c r="M66" s="23"/>
      <c r="N66" s="23"/>
      <c r="O66" s="23" t="s">
        <v>1880</v>
      </c>
      <c r="P66" s="23" t="s">
        <v>324</v>
      </c>
      <c r="Q66" s="23"/>
      <c r="R66" s="23" t="s">
        <v>428</v>
      </c>
      <c r="S66" s="23" t="s">
        <v>376</v>
      </c>
      <c r="T66" s="23" t="s">
        <v>324</v>
      </c>
      <c r="U66" s="23" t="s">
        <v>1881</v>
      </c>
      <c r="V66" s="23" t="s">
        <v>425</v>
      </c>
      <c r="W66" s="23" t="s">
        <v>1882</v>
      </c>
      <c r="X66" s="23"/>
      <c r="Y66" s="23" t="s">
        <v>1242</v>
      </c>
      <c r="Z66" s="23" t="s">
        <v>1883</v>
      </c>
      <c r="AA66" s="23" t="s">
        <v>1884</v>
      </c>
      <c r="AB66" s="23" t="s">
        <v>1885</v>
      </c>
      <c r="AC66" s="23" t="s">
        <v>1886</v>
      </c>
      <c r="AD66" s="23"/>
      <c r="AE66" s="23" t="s">
        <v>1887</v>
      </c>
      <c r="AF66" s="23"/>
      <c r="AG66" s="23"/>
      <c r="AH66" s="23"/>
      <c r="AI66" s="23"/>
      <c r="AJ66" s="23"/>
      <c r="AK66" s="23"/>
      <c r="AL66" s="23"/>
      <c r="AM66" s="23"/>
      <c r="AN66" s="23"/>
      <c r="AO66" s="23"/>
      <c r="AP66" s="23"/>
      <c r="AQ66" s="23"/>
      <c r="AR66" s="23"/>
      <c r="AS66" s="23" t="s">
        <v>1888</v>
      </c>
      <c r="AT66" s="23"/>
      <c r="AU66" s="23" t="s">
        <v>1889</v>
      </c>
      <c r="AV66" s="23" t="s">
        <v>1890</v>
      </c>
      <c r="AW66" s="23" t="s">
        <v>1891</v>
      </c>
      <c r="AX66" s="23"/>
      <c r="AY66" s="23"/>
      <c r="AZ66" s="23"/>
      <c r="BA66" s="23"/>
      <c r="BB66" s="23" t="s">
        <v>1892</v>
      </c>
      <c r="BC66" s="23"/>
      <c r="BD66" s="23"/>
      <c r="BE66" s="23"/>
      <c r="BF66" s="23"/>
      <c r="BG66" s="23"/>
      <c r="BH66" s="23"/>
      <c r="BI66" s="23"/>
      <c r="BJ66" s="23"/>
      <c r="BK66" s="23"/>
      <c r="BL66" s="23"/>
      <c r="BM66" s="23"/>
      <c r="BN66" s="23"/>
      <c r="BO66" s="23"/>
      <c r="BP66" s="23"/>
      <c r="BQ66" s="23"/>
      <c r="BR66" s="23"/>
      <c r="BS66" s="23"/>
      <c r="BT66" s="23"/>
      <c r="BU66" s="23"/>
      <c r="BV66" s="23"/>
    </row>
    <row r="67" ht="15.75" customHeight="1" outlineLevel="1">
      <c r="A67" s="23"/>
      <c r="B67" s="23"/>
      <c r="C67" s="23"/>
      <c r="D67" s="162"/>
      <c r="E67" s="71"/>
      <c r="F67" s="71"/>
      <c r="G67" s="71"/>
      <c r="H67" s="71"/>
      <c r="I67" s="23"/>
      <c r="J67" s="23"/>
      <c r="K67" s="23"/>
      <c r="L67" s="454"/>
      <c r="M67" s="23"/>
      <c r="N67" s="23"/>
      <c r="O67" s="23"/>
      <c r="P67" s="23" t="s">
        <v>1893</v>
      </c>
      <c r="Q67" s="23"/>
      <c r="R67" s="23" t="s">
        <v>1894</v>
      </c>
      <c r="S67" s="23" t="s">
        <v>1895</v>
      </c>
      <c r="T67" s="23" t="s">
        <v>1893</v>
      </c>
      <c r="U67" s="23" t="s">
        <v>751</v>
      </c>
      <c r="V67" s="77" t="s">
        <v>1798</v>
      </c>
      <c r="W67" s="77" t="s">
        <v>1896</v>
      </c>
      <c r="X67" s="23"/>
      <c r="Y67" s="23" t="s">
        <v>1270</v>
      </c>
      <c r="Z67" s="23" t="s">
        <v>1897</v>
      </c>
      <c r="AA67" s="23" t="s">
        <v>1898</v>
      </c>
      <c r="AB67" s="23" t="s">
        <v>1899</v>
      </c>
      <c r="AC67" s="23" t="s">
        <v>1900</v>
      </c>
      <c r="AD67" s="23"/>
      <c r="AE67" s="23" t="s">
        <v>1901</v>
      </c>
      <c r="AF67" s="23"/>
      <c r="AG67" s="23"/>
      <c r="AH67" s="23"/>
      <c r="AI67" s="23"/>
      <c r="AJ67" s="23"/>
      <c r="AK67" s="23"/>
      <c r="AL67" s="23"/>
      <c r="AM67" s="23"/>
      <c r="AN67" s="23"/>
      <c r="AO67" s="23"/>
      <c r="AP67" s="23"/>
      <c r="AQ67" s="23"/>
      <c r="AR67" s="23"/>
      <c r="AS67" s="23" t="s">
        <v>773</v>
      </c>
      <c r="AT67" s="23"/>
      <c r="AU67" s="23" t="s">
        <v>1902</v>
      </c>
      <c r="AV67" s="23"/>
      <c r="AW67" s="23" t="s">
        <v>688</v>
      </c>
      <c r="AX67" s="23"/>
      <c r="AY67" s="23"/>
      <c r="AZ67" s="23"/>
      <c r="BA67" s="23"/>
      <c r="BB67" s="23" t="s">
        <v>1903</v>
      </c>
      <c r="BC67" s="23"/>
      <c r="BD67" s="23"/>
      <c r="BE67" s="23"/>
      <c r="BF67" s="23"/>
      <c r="BG67" s="23"/>
      <c r="BH67" s="23"/>
      <c r="BI67" s="23"/>
      <c r="BJ67" s="23"/>
      <c r="BK67" s="23"/>
      <c r="BL67" s="23"/>
      <c r="BM67" s="23"/>
      <c r="BN67" s="23"/>
      <c r="BO67" s="23"/>
      <c r="BP67" s="23"/>
      <c r="BQ67" s="23"/>
      <c r="BR67" s="23"/>
      <c r="BS67" s="23"/>
      <c r="BT67" s="23"/>
      <c r="BU67" s="23"/>
      <c r="BV67" s="23"/>
    </row>
    <row r="68" ht="15.75" customHeight="1" outlineLevel="1">
      <c r="A68" s="23"/>
      <c r="B68" s="23"/>
      <c r="C68" s="23"/>
      <c r="D68" s="162"/>
      <c r="E68" s="71"/>
      <c r="F68" s="71"/>
      <c r="G68" s="71"/>
      <c r="H68" s="71"/>
      <c r="I68" s="23"/>
      <c r="J68" s="23"/>
      <c r="K68" s="23"/>
      <c r="L68" s="454"/>
      <c r="M68" s="23"/>
      <c r="N68" s="23"/>
      <c r="O68" s="23"/>
      <c r="P68" s="23" t="s">
        <v>334</v>
      </c>
      <c r="Q68" s="23"/>
      <c r="R68" s="23" t="s">
        <v>554</v>
      </c>
      <c r="S68" s="23" t="s">
        <v>377</v>
      </c>
      <c r="T68" s="23" t="s">
        <v>334</v>
      </c>
      <c r="U68" s="23" t="s">
        <v>1904</v>
      </c>
      <c r="V68" s="77" t="s">
        <v>1812</v>
      </c>
      <c r="W68" s="77" t="s">
        <v>610</v>
      </c>
      <c r="X68" s="23"/>
      <c r="Y68" s="23" t="s">
        <v>1301</v>
      </c>
      <c r="Z68" s="23" t="s">
        <v>1905</v>
      </c>
      <c r="AA68" s="23" t="s">
        <v>725</v>
      </c>
      <c r="AB68" s="23" t="s">
        <v>542</v>
      </c>
      <c r="AC68" s="23" t="s">
        <v>430</v>
      </c>
      <c r="AD68" s="23"/>
      <c r="AE68" s="23" t="s">
        <v>1906</v>
      </c>
      <c r="AF68" s="23"/>
      <c r="AG68" s="23"/>
      <c r="AH68" s="23"/>
      <c r="AI68" s="23"/>
      <c r="AJ68" s="23"/>
      <c r="AK68" s="23"/>
      <c r="AL68" s="23"/>
      <c r="AM68" s="23"/>
      <c r="AN68" s="23"/>
      <c r="AO68" s="23"/>
      <c r="AP68" s="23"/>
      <c r="AQ68" s="23"/>
      <c r="AR68" s="23"/>
      <c r="AS68" s="23" t="s">
        <v>1907</v>
      </c>
      <c r="AT68" s="23"/>
      <c r="AU68" s="23" t="s">
        <v>618</v>
      </c>
      <c r="AV68" s="23"/>
      <c r="AW68" s="23" t="s">
        <v>1908</v>
      </c>
      <c r="AX68" s="23"/>
      <c r="AY68" s="23"/>
      <c r="AZ68" s="23"/>
      <c r="BA68" s="23"/>
      <c r="BB68" s="23" t="s">
        <v>886</v>
      </c>
      <c r="BC68" s="23"/>
      <c r="BD68" s="23"/>
      <c r="BE68" s="23"/>
      <c r="BF68" s="23"/>
      <c r="BG68" s="23"/>
      <c r="BH68" s="23"/>
      <c r="BI68" s="23"/>
      <c r="BJ68" s="23"/>
      <c r="BK68" s="23"/>
      <c r="BL68" s="23"/>
      <c r="BM68" s="23"/>
      <c r="BN68" s="23"/>
      <c r="BO68" s="23"/>
      <c r="BP68" s="23"/>
      <c r="BQ68" s="23"/>
      <c r="BR68" s="23"/>
      <c r="BS68" s="23"/>
      <c r="BT68" s="23"/>
      <c r="BU68" s="23"/>
      <c r="BV68" s="23"/>
    </row>
    <row r="69" ht="15.75" customHeight="1" outlineLevel="1">
      <c r="A69" s="23"/>
      <c r="B69" s="23"/>
      <c r="C69" s="23"/>
      <c r="D69" s="162"/>
      <c r="E69" s="71"/>
      <c r="F69" s="71"/>
      <c r="G69" s="71"/>
      <c r="H69" s="71"/>
      <c r="I69" s="23"/>
      <c r="J69" s="23"/>
      <c r="K69" s="23"/>
      <c r="L69" s="454"/>
      <c r="M69" s="23"/>
      <c r="N69" s="23"/>
      <c r="O69" s="23"/>
      <c r="P69" s="23" t="s">
        <v>1909</v>
      </c>
      <c r="Q69" s="23"/>
      <c r="R69" s="23" t="s">
        <v>1910</v>
      </c>
      <c r="S69" s="23" t="s">
        <v>1911</v>
      </c>
      <c r="T69" s="23" t="s">
        <v>1909</v>
      </c>
      <c r="U69" s="23" t="s">
        <v>1912</v>
      </c>
      <c r="V69" s="77" t="s">
        <v>1822</v>
      </c>
      <c r="W69" s="77" t="s">
        <v>1913</v>
      </c>
      <c r="X69" s="23"/>
      <c r="Y69" s="23" t="s">
        <v>1914</v>
      </c>
      <c r="Z69" s="23" t="s">
        <v>1915</v>
      </c>
      <c r="AA69" s="23" t="s">
        <v>1916</v>
      </c>
      <c r="AB69" s="23" t="s">
        <v>1917</v>
      </c>
      <c r="AC69" s="23" t="s">
        <v>1918</v>
      </c>
      <c r="AD69" s="23"/>
      <c r="AE69" s="23" t="s">
        <v>758</v>
      </c>
      <c r="AF69" s="23"/>
      <c r="AG69" s="23"/>
      <c r="AH69" s="23"/>
      <c r="AI69" s="23"/>
      <c r="AJ69" s="23"/>
      <c r="AK69" s="23"/>
      <c r="AL69" s="23"/>
      <c r="AM69" s="23"/>
      <c r="AN69" s="23"/>
      <c r="AO69" s="23"/>
      <c r="AP69" s="23"/>
      <c r="AQ69" s="23"/>
      <c r="AR69" s="23"/>
      <c r="AS69" s="23" t="s">
        <v>1919</v>
      </c>
      <c r="AT69" s="23"/>
      <c r="AU69" s="23" t="s">
        <v>1920</v>
      </c>
      <c r="AV69" s="23"/>
      <c r="AW69" s="23" t="s">
        <v>1921</v>
      </c>
      <c r="AX69" s="23"/>
      <c r="AY69" s="23"/>
      <c r="AZ69" s="23"/>
      <c r="BA69" s="23"/>
      <c r="BB69" s="23" t="s">
        <v>1922</v>
      </c>
      <c r="BC69" s="23"/>
      <c r="BD69" s="23"/>
      <c r="BE69" s="23"/>
      <c r="BF69" s="23"/>
      <c r="BG69" s="23"/>
      <c r="BH69" s="23"/>
      <c r="BI69" s="23"/>
      <c r="BJ69" s="23"/>
      <c r="BK69" s="23"/>
      <c r="BL69" s="23"/>
      <c r="BM69" s="23"/>
      <c r="BN69" s="23"/>
      <c r="BO69" s="23"/>
      <c r="BP69" s="23"/>
      <c r="BQ69" s="23"/>
      <c r="BR69" s="23"/>
      <c r="BS69" s="23"/>
      <c r="BT69" s="23"/>
      <c r="BU69" s="23"/>
      <c r="BV69" s="23"/>
    </row>
    <row r="70" ht="15.75" customHeight="1" outlineLevel="1">
      <c r="A70" s="23"/>
      <c r="B70" s="23"/>
      <c r="C70" s="23"/>
      <c r="D70" s="162"/>
      <c r="E70" s="71"/>
      <c r="F70" s="71"/>
      <c r="G70" s="71"/>
      <c r="H70" s="71"/>
      <c r="I70" s="23"/>
      <c r="J70" s="23"/>
      <c r="K70" s="23"/>
      <c r="L70" s="454"/>
      <c r="M70" s="23"/>
      <c r="N70" s="23"/>
      <c r="O70" s="23"/>
      <c r="P70" s="23" t="s">
        <v>1923</v>
      </c>
      <c r="Q70" s="23"/>
      <c r="R70" s="23" t="s">
        <v>1924</v>
      </c>
      <c r="S70" s="23" t="s">
        <v>1925</v>
      </c>
      <c r="T70" s="23" t="s">
        <v>1923</v>
      </c>
      <c r="U70" s="23" t="s">
        <v>1926</v>
      </c>
      <c r="V70" s="77" t="s">
        <v>1837</v>
      </c>
      <c r="W70" s="77" t="s">
        <v>1927</v>
      </c>
      <c r="X70" s="23"/>
      <c r="Y70" s="23" t="s">
        <v>1928</v>
      </c>
      <c r="Z70" s="23" t="s">
        <v>1929</v>
      </c>
      <c r="AA70" s="23" t="s">
        <v>1930</v>
      </c>
      <c r="AB70" s="23" t="s">
        <v>1931</v>
      </c>
      <c r="AC70" s="23" t="s">
        <v>1932</v>
      </c>
      <c r="AD70" s="23"/>
      <c r="AE70" s="23" t="s">
        <v>760</v>
      </c>
      <c r="AF70" s="23"/>
      <c r="AG70" s="23"/>
      <c r="AH70" s="23"/>
      <c r="AI70" s="23"/>
      <c r="AJ70" s="23"/>
      <c r="AK70" s="23"/>
      <c r="AL70" s="23"/>
      <c r="AM70" s="23"/>
      <c r="AN70" s="23"/>
      <c r="AO70" s="23"/>
      <c r="AP70" s="23"/>
      <c r="AQ70" s="23"/>
      <c r="AR70" s="23"/>
      <c r="AS70" s="23" t="s">
        <v>1933</v>
      </c>
      <c r="AT70" s="23"/>
      <c r="AU70" s="23" t="s">
        <v>1934</v>
      </c>
      <c r="AV70" s="23"/>
      <c r="AW70" s="23" t="s">
        <v>1935</v>
      </c>
      <c r="AX70" s="23"/>
      <c r="AY70" s="23"/>
      <c r="AZ70" s="23"/>
      <c r="BA70" s="23"/>
      <c r="BB70" s="23" t="s">
        <v>1936</v>
      </c>
      <c r="BC70" s="23"/>
      <c r="BD70" s="23"/>
      <c r="BE70" s="23"/>
      <c r="BF70" s="23"/>
      <c r="BG70" s="23"/>
      <c r="BH70" s="23"/>
      <c r="BI70" s="23"/>
      <c r="BJ70" s="23"/>
      <c r="BK70" s="23"/>
      <c r="BL70" s="23"/>
      <c r="BM70" s="23"/>
      <c r="BN70" s="23"/>
      <c r="BO70" s="23"/>
      <c r="BP70" s="23"/>
      <c r="BQ70" s="23"/>
      <c r="BR70" s="23"/>
      <c r="BS70" s="23"/>
      <c r="BT70" s="23"/>
      <c r="BU70" s="23"/>
      <c r="BV70" s="23"/>
    </row>
    <row r="71" ht="15.75" customHeight="1" outlineLevel="1">
      <c r="A71" s="23"/>
      <c r="B71" s="23"/>
      <c r="C71" s="23"/>
      <c r="D71" s="162"/>
      <c r="E71" s="71"/>
      <c r="F71" s="71"/>
      <c r="G71" s="71"/>
      <c r="H71" s="71"/>
      <c r="I71" s="23"/>
      <c r="J71" s="23"/>
      <c r="K71" s="23"/>
      <c r="L71" s="454"/>
      <c r="M71" s="23"/>
      <c r="N71" s="23"/>
      <c r="O71" s="23"/>
      <c r="P71" s="23" t="s">
        <v>1937</v>
      </c>
      <c r="Q71" s="23"/>
      <c r="R71" s="23" t="s">
        <v>1938</v>
      </c>
      <c r="S71" s="23" t="s">
        <v>1939</v>
      </c>
      <c r="T71" s="23" t="s">
        <v>1937</v>
      </c>
      <c r="U71" s="23" t="s">
        <v>1940</v>
      </c>
      <c r="V71" s="77" t="s">
        <v>1851</v>
      </c>
      <c r="W71" s="77" t="s">
        <v>1941</v>
      </c>
      <c r="X71" s="23"/>
      <c r="Y71" s="23" t="s">
        <v>1942</v>
      </c>
      <c r="Z71" s="23" t="s">
        <v>479</v>
      </c>
      <c r="AA71" s="23" t="s">
        <v>1943</v>
      </c>
      <c r="AB71" s="23" t="s">
        <v>1944</v>
      </c>
      <c r="AC71" s="23" t="s">
        <v>1945</v>
      </c>
      <c r="AD71" s="23"/>
      <c r="AE71" s="23" t="s">
        <v>761</v>
      </c>
      <c r="AF71" s="23"/>
      <c r="AG71" s="23"/>
      <c r="AH71" s="23"/>
      <c r="AI71" s="23"/>
      <c r="AJ71" s="23"/>
      <c r="AK71" s="23"/>
      <c r="AL71" s="23"/>
      <c r="AM71" s="23"/>
      <c r="AN71" s="23"/>
      <c r="AO71" s="23"/>
      <c r="AP71" s="23"/>
      <c r="AQ71" s="23"/>
      <c r="AR71" s="23"/>
      <c r="AS71" s="23" t="s">
        <v>1946</v>
      </c>
      <c r="AT71" s="23"/>
      <c r="AU71" s="23" t="s">
        <v>1947</v>
      </c>
      <c r="AV71" s="23"/>
      <c r="AW71" s="23" t="s">
        <v>1948</v>
      </c>
      <c r="AX71" s="23"/>
      <c r="AY71" s="23"/>
      <c r="AZ71" s="23"/>
      <c r="BA71" s="23"/>
      <c r="BB71" s="23" t="s">
        <v>1949</v>
      </c>
      <c r="BC71" s="23"/>
      <c r="BD71" s="23"/>
      <c r="BE71" s="23"/>
      <c r="BF71" s="23"/>
      <c r="BG71" s="23"/>
      <c r="BH71" s="23"/>
      <c r="BI71" s="23"/>
      <c r="BJ71" s="23"/>
      <c r="BK71" s="23"/>
      <c r="BL71" s="23"/>
      <c r="BM71" s="23"/>
      <c r="BN71" s="23"/>
      <c r="BO71" s="23"/>
      <c r="BP71" s="23"/>
      <c r="BQ71" s="23"/>
      <c r="BR71" s="23"/>
      <c r="BS71" s="23"/>
      <c r="BT71" s="23"/>
      <c r="BU71" s="23"/>
      <c r="BV71" s="23"/>
    </row>
    <row r="72" ht="15.75" customHeight="1" outlineLevel="1">
      <c r="A72" s="23"/>
      <c r="B72" s="23"/>
      <c r="C72" s="23"/>
      <c r="D72" s="162"/>
      <c r="E72" s="71"/>
      <c r="F72" s="71"/>
      <c r="G72" s="71"/>
      <c r="H72" s="71"/>
      <c r="I72" s="23"/>
      <c r="J72" s="23"/>
      <c r="K72" s="23"/>
      <c r="L72" s="454"/>
      <c r="M72" s="23"/>
      <c r="N72" s="23"/>
      <c r="O72" s="23"/>
      <c r="P72" s="23" t="s">
        <v>1950</v>
      </c>
      <c r="Q72" s="23"/>
      <c r="R72" s="23" t="s">
        <v>1951</v>
      </c>
      <c r="S72" s="23" t="s">
        <v>1952</v>
      </c>
      <c r="T72" s="23" t="s">
        <v>1950</v>
      </c>
      <c r="U72" s="23" t="s">
        <v>1953</v>
      </c>
      <c r="V72" s="77" t="s">
        <v>1866</v>
      </c>
      <c r="W72" s="77" t="s">
        <v>1954</v>
      </c>
      <c r="X72" s="23"/>
      <c r="Y72" s="23" t="s">
        <v>1955</v>
      </c>
      <c r="Z72" s="23" t="s">
        <v>1956</v>
      </c>
      <c r="AA72" s="23" t="s">
        <v>1957</v>
      </c>
      <c r="AB72" s="23" t="s">
        <v>1958</v>
      </c>
      <c r="AC72" s="23" t="s">
        <v>1959</v>
      </c>
      <c r="AD72" s="23"/>
      <c r="AE72" s="23" t="s">
        <v>1960</v>
      </c>
      <c r="AF72" s="23"/>
      <c r="AG72" s="23"/>
      <c r="AH72" s="23"/>
      <c r="AI72" s="23"/>
      <c r="AJ72" s="23"/>
      <c r="AK72" s="23"/>
      <c r="AL72" s="23"/>
      <c r="AM72" s="23"/>
      <c r="AN72" s="23"/>
      <c r="AO72" s="23"/>
      <c r="AP72" s="23"/>
      <c r="AQ72" s="23"/>
      <c r="AR72" s="23"/>
      <c r="AS72" s="23" t="s">
        <v>1961</v>
      </c>
      <c r="AT72" s="23"/>
      <c r="AU72" s="23" t="s">
        <v>1962</v>
      </c>
      <c r="AV72" s="23"/>
      <c r="AW72" s="23" t="s">
        <v>1963</v>
      </c>
      <c r="AX72" s="23"/>
      <c r="AY72" s="23"/>
      <c r="AZ72" s="23"/>
      <c r="BA72" s="23"/>
      <c r="BB72" s="23" t="s">
        <v>1964</v>
      </c>
      <c r="BC72" s="23"/>
      <c r="BD72" s="23"/>
      <c r="BE72" s="23"/>
      <c r="BF72" s="23"/>
      <c r="BG72" s="23"/>
      <c r="BH72" s="23"/>
      <c r="BI72" s="23"/>
      <c r="BJ72" s="23"/>
      <c r="BK72" s="23"/>
      <c r="BL72" s="23"/>
      <c r="BM72" s="23"/>
      <c r="BN72" s="23"/>
      <c r="BO72" s="23"/>
      <c r="BP72" s="23"/>
      <c r="BQ72" s="23"/>
      <c r="BR72" s="23"/>
      <c r="BS72" s="23"/>
      <c r="BT72" s="23"/>
      <c r="BU72" s="23"/>
      <c r="BV72" s="23"/>
    </row>
    <row r="73" ht="15.75" customHeight="1" outlineLevel="1">
      <c r="A73" s="23"/>
      <c r="B73" s="23"/>
      <c r="C73" s="23"/>
      <c r="D73" s="162"/>
      <c r="E73" s="71"/>
      <c r="F73" s="71"/>
      <c r="G73" s="71"/>
      <c r="H73" s="71"/>
      <c r="I73" s="23"/>
      <c r="J73" s="23"/>
      <c r="K73" s="23"/>
      <c r="L73" s="454"/>
      <c r="M73" s="23"/>
      <c r="N73" s="23"/>
      <c r="O73" s="23"/>
      <c r="P73" s="23" t="s">
        <v>332</v>
      </c>
      <c r="Q73" s="23"/>
      <c r="R73" s="23" t="s">
        <v>552</v>
      </c>
      <c r="S73" s="23" t="s">
        <v>1965</v>
      </c>
      <c r="T73" s="23" t="s">
        <v>332</v>
      </c>
      <c r="U73" s="23" t="s">
        <v>1966</v>
      </c>
      <c r="V73" s="77" t="s">
        <v>428</v>
      </c>
      <c r="W73" s="77" t="s">
        <v>1967</v>
      </c>
      <c r="X73" s="23"/>
      <c r="Y73" s="23" t="s">
        <v>1968</v>
      </c>
      <c r="Z73" s="23" t="s">
        <v>1969</v>
      </c>
      <c r="AA73" s="23" t="s">
        <v>1970</v>
      </c>
      <c r="AB73" s="23" t="s">
        <v>1971</v>
      </c>
      <c r="AC73" s="23" t="s">
        <v>1972</v>
      </c>
      <c r="AD73" s="23"/>
      <c r="AE73" s="23" t="s">
        <v>1973</v>
      </c>
      <c r="AF73" s="23"/>
      <c r="AG73" s="23"/>
      <c r="AH73" s="23"/>
      <c r="AI73" s="23"/>
      <c r="AJ73" s="23"/>
      <c r="AK73" s="23"/>
      <c r="AL73" s="23"/>
      <c r="AM73" s="23"/>
      <c r="AN73" s="23"/>
      <c r="AO73" s="23"/>
      <c r="AP73" s="23"/>
      <c r="AQ73" s="23"/>
      <c r="AR73" s="23"/>
      <c r="AS73" s="23" t="s">
        <v>1974</v>
      </c>
      <c r="AT73" s="23"/>
      <c r="AU73" s="23" t="s">
        <v>1975</v>
      </c>
      <c r="AV73" s="23"/>
      <c r="AW73" s="23" t="s">
        <v>1976</v>
      </c>
      <c r="AX73" s="23"/>
      <c r="AY73" s="23"/>
      <c r="AZ73" s="23"/>
      <c r="BA73" s="23"/>
      <c r="BB73" s="23" t="s">
        <v>1977</v>
      </c>
      <c r="BC73" s="23"/>
      <c r="BD73" s="23"/>
      <c r="BE73" s="23"/>
      <c r="BF73" s="23"/>
      <c r="BG73" s="23"/>
      <c r="BH73" s="23"/>
      <c r="BI73" s="23"/>
      <c r="BJ73" s="23"/>
      <c r="BK73" s="23"/>
      <c r="BL73" s="23"/>
      <c r="BM73" s="23"/>
      <c r="BN73" s="23"/>
      <c r="BO73" s="23"/>
      <c r="BP73" s="23"/>
      <c r="BQ73" s="23"/>
      <c r="BR73" s="23"/>
      <c r="BS73" s="23"/>
      <c r="BT73" s="23"/>
      <c r="BU73" s="23"/>
      <c r="BV73" s="23"/>
    </row>
    <row r="74" ht="15.75" customHeight="1" outlineLevel="1">
      <c r="A74" s="23"/>
      <c r="B74" s="23"/>
      <c r="C74" s="23"/>
      <c r="D74" s="162"/>
      <c r="E74" s="71"/>
      <c r="F74" s="71"/>
      <c r="G74" s="71"/>
      <c r="H74" s="71"/>
      <c r="I74" s="23"/>
      <c r="J74" s="23"/>
      <c r="K74" s="23"/>
      <c r="L74" s="454"/>
      <c r="M74" s="23"/>
      <c r="N74" s="23"/>
      <c r="O74" s="23"/>
      <c r="P74" s="23" t="s">
        <v>1978</v>
      </c>
      <c r="Q74" s="23"/>
      <c r="R74" s="23" t="s">
        <v>1979</v>
      </c>
      <c r="S74" s="23" t="s">
        <v>481</v>
      </c>
      <c r="T74" s="23" t="s">
        <v>1978</v>
      </c>
      <c r="U74" s="23" t="s">
        <v>753</v>
      </c>
      <c r="V74" s="77" t="s">
        <v>1894</v>
      </c>
      <c r="W74" s="77" t="s">
        <v>1980</v>
      </c>
      <c r="X74" s="23"/>
      <c r="Y74" s="23" t="s">
        <v>1981</v>
      </c>
      <c r="Z74" s="23" t="s">
        <v>1982</v>
      </c>
      <c r="AA74" s="23" t="s">
        <v>795</v>
      </c>
      <c r="AB74" s="23" t="s">
        <v>1983</v>
      </c>
      <c r="AC74" s="23" t="s">
        <v>1984</v>
      </c>
      <c r="AD74" s="23"/>
      <c r="AE74" s="23" t="s">
        <v>1985</v>
      </c>
      <c r="AF74" s="23"/>
      <c r="AG74" s="23"/>
      <c r="AH74" s="23"/>
      <c r="AI74" s="23"/>
      <c r="AJ74" s="23"/>
      <c r="AK74" s="23"/>
      <c r="AL74" s="23"/>
      <c r="AM74" s="23"/>
      <c r="AN74" s="23"/>
      <c r="AO74" s="23"/>
      <c r="AP74" s="23"/>
      <c r="AQ74" s="23"/>
      <c r="AR74" s="23"/>
      <c r="AS74" s="23" t="s">
        <v>815</v>
      </c>
      <c r="AT74" s="23"/>
      <c r="AU74" s="23" t="s">
        <v>1986</v>
      </c>
      <c r="AV74" s="23"/>
      <c r="AW74" s="23" t="s">
        <v>700</v>
      </c>
      <c r="AX74" s="23"/>
      <c r="AY74" s="23"/>
      <c r="AZ74" s="23"/>
      <c r="BA74" s="23"/>
      <c r="BB74" s="23" t="s">
        <v>1903</v>
      </c>
      <c r="BC74" s="23"/>
      <c r="BD74" s="23"/>
      <c r="BE74" s="23"/>
      <c r="BF74" s="23"/>
      <c r="BG74" s="23"/>
      <c r="BH74" s="23"/>
      <c r="BI74" s="23"/>
      <c r="BJ74" s="23"/>
      <c r="BK74" s="23"/>
      <c r="BL74" s="23"/>
      <c r="BM74" s="23"/>
      <c r="BN74" s="23"/>
      <c r="BO74" s="23"/>
      <c r="BP74" s="23"/>
      <c r="BQ74" s="23"/>
      <c r="BR74" s="23"/>
      <c r="BS74" s="23"/>
      <c r="BT74" s="23"/>
      <c r="BU74" s="23"/>
      <c r="BV74" s="23"/>
    </row>
    <row r="75" ht="15.75" customHeight="1" outlineLevel="1">
      <c r="A75" s="23"/>
      <c r="B75" s="23"/>
      <c r="C75" s="23"/>
      <c r="D75" s="162"/>
      <c r="E75" s="71"/>
      <c r="F75" s="71"/>
      <c r="G75" s="71"/>
      <c r="H75" s="71"/>
      <c r="I75" s="23"/>
      <c r="J75" s="23"/>
      <c r="K75" s="23"/>
      <c r="L75" s="454"/>
      <c r="M75" s="23"/>
      <c r="N75" s="23"/>
      <c r="O75" s="23"/>
      <c r="P75" s="23" t="s">
        <v>338</v>
      </c>
      <c r="Q75" s="23"/>
      <c r="R75" s="23" t="s">
        <v>557</v>
      </c>
      <c r="S75" s="23" t="s">
        <v>1987</v>
      </c>
      <c r="T75" s="23" t="s">
        <v>338</v>
      </c>
      <c r="U75" s="23" t="s">
        <v>1988</v>
      </c>
      <c r="V75" s="77" t="s">
        <v>554</v>
      </c>
      <c r="W75" s="77" t="s">
        <v>777</v>
      </c>
      <c r="X75" s="23"/>
      <c r="Y75" s="23" t="s">
        <v>1989</v>
      </c>
      <c r="Z75" s="23" t="s">
        <v>961</v>
      </c>
      <c r="AA75" s="23" t="s">
        <v>793</v>
      </c>
      <c r="AB75" s="23" t="s">
        <v>544</v>
      </c>
      <c r="AC75" s="23" t="s">
        <v>811</v>
      </c>
      <c r="AD75" s="23"/>
      <c r="AE75" s="23" t="s">
        <v>1990</v>
      </c>
      <c r="AF75" s="23"/>
      <c r="AG75" s="23"/>
      <c r="AH75" s="23"/>
      <c r="AI75" s="23"/>
      <c r="AJ75" s="23"/>
      <c r="AK75" s="23"/>
      <c r="AL75" s="23"/>
      <c r="AM75" s="23"/>
      <c r="AN75" s="23"/>
      <c r="AO75" s="23"/>
      <c r="AP75" s="23"/>
      <c r="AQ75" s="23"/>
      <c r="AR75" s="23"/>
      <c r="AS75" s="23" t="s">
        <v>813</v>
      </c>
      <c r="AT75" s="23"/>
      <c r="AU75" s="23"/>
      <c r="AV75" s="23"/>
      <c r="AW75" s="23" t="s">
        <v>702</v>
      </c>
      <c r="AX75" s="23"/>
      <c r="AY75" s="23"/>
      <c r="AZ75" s="23"/>
      <c r="BA75" s="23"/>
      <c r="BB75" s="23" t="s">
        <v>886</v>
      </c>
      <c r="BC75" s="23"/>
      <c r="BD75" s="23"/>
      <c r="BE75" s="23"/>
      <c r="BF75" s="23"/>
      <c r="BG75" s="23"/>
      <c r="BH75" s="23"/>
      <c r="BI75" s="23"/>
      <c r="BJ75" s="23"/>
      <c r="BK75" s="23"/>
      <c r="BL75" s="23"/>
      <c r="BM75" s="23"/>
      <c r="BN75" s="23"/>
      <c r="BO75" s="23"/>
      <c r="BP75" s="23"/>
      <c r="BQ75" s="23"/>
      <c r="BR75" s="23"/>
      <c r="BS75" s="23"/>
      <c r="BT75" s="23"/>
      <c r="BU75" s="23"/>
      <c r="BV75" s="23"/>
    </row>
    <row r="76" ht="15.75" customHeight="1" outlineLevel="1">
      <c r="A76" s="23"/>
      <c r="B76" s="23"/>
      <c r="C76" s="23"/>
      <c r="D76" s="162"/>
      <c r="E76" s="71"/>
      <c r="F76" s="71"/>
      <c r="G76" s="71"/>
      <c r="H76" s="71"/>
      <c r="I76" s="23"/>
      <c r="J76" s="23"/>
      <c r="K76" s="23"/>
      <c r="L76" s="454"/>
      <c r="M76" s="23"/>
      <c r="N76" s="23"/>
      <c r="O76" s="23"/>
      <c r="P76" s="23" t="s">
        <v>1991</v>
      </c>
      <c r="Q76" s="23"/>
      <c r="R76" s="23" t="s">
        <v>1992</v>
      </c>
      <c r="S76" s="23" t="s">
        <v>1993</v>
      </c>
      <c r="T76" s="23" t="s">
        <v>1991</v>
      </c>
      <c r="U76" s="23" t="s">
        <v>1994</v>
      </c>
      <c r="V76" s="77" t="s">
        <v>1910</v>
      </c>
      <c r="W76" s="77" t="s">
        <v>1995</v>
      </c>
      <c r="X76" s="23"/>
      <c r="Y76" s="23"/>
      <c r="Z76" s="23" t="s">
        <v>1996</v>
      </c>
      <c r="AA76" s="23" t="s">
        <v>1997</v>
      </c>
      <c r="AB76" s="23" t="s">
        <v>1998</v>
      </c>
      <c r="AC76" s="23" t="s">
        <v>1999</v>
      </c>
      <c r="AD76" s="23"/>
      <c r="AE76" s="23" t="s">
        <v>2000</v>
      </c>
      <c r="AF76" s="23"/>
      <c r="AG76" s="23"/>
      <c r="AH76" s="23"/>
      <c r="AI76" s="23"/>
      <c r="AJ76" s="23"/>
      <c r="AK76" s="23"/>
      <c r="AL76" s="23"/>
      <c r="AM76" s="23"/>
      <c r="AN76" s="23"/>
      <c r="AO76" s="23"/>
      <c r="AP76" s="23"/>
      <c r="AQ76" s="23"/>
      <c r="AR76" s="23"/>
      <c r="AS76" s="23" t="s">
        <v>2001</v>
      </c>
      <c r="AT76" s="23"/>
      <c r="AU76" s="23"/>
      <c r="AV76" s="23"/>
      <c r="AW76" s="23" t="s">
        <v>2002</v>
      </c>
      <c r="AX76" s="23"/>
      <c r="AY76" s="23"/>
      <c r="AZ76" s="23"/>
      <c r="BA76" s="23"/>
      <c r="BB76" s="23" t="s">
        <v>1922</v>
      </c>
      <c r="BC76" s="23"/>
      <c r="BD76" s="23"/>
      <c r="BE76" s="23"/>
      <c r="BF76" s="23"/>
      <c r="BG76" s="23"/>
      <c r="BH76" s="23"/>
      <c r="BI76" s="23"/>
      <c r="BJ76" s="23"/>
      <c r="BK76" s="23"/>
      <c r="BL76" s="23"/>
      <c r="BM76" s="23"/>
      <c r="BN76" s="23"/>
      <c r="BO76" s="23"/>
      <c r="BP76" s="23"/>
      <c r="BQ76" s="23"/>
      <c r="BR76" s="23"/>
      <c r="BS76" s="23"/>
      <c r="BT76" s="23"/>
      <c r="BU76" s="23"/>
      <c r="BV76" s="23"/>
    </row>
    <row r="77" ht="15.75" customHeight="1" outlineLevel="1">
      <c r="A77" s="23"/>
      <c r="B77" s="23"/>
      <c r="C77" s="23"/>
      <c r="D77" s="162"/>
      <c r="E77" s="71"/>
      <c r="F77" s="71"/>
      <c r="G77" s="71"/>
      <c r="H77" s="71"/>
      <c r="I77" s="23"/>
      <c r="J77" s="23"/>
      <c r="K77" s="23"/>
      <c r="L77" s="454"/>
      <c r="M77" s="23"/>
      <c r="N77" s="23"/>
      <c r="O77" s="23"/>
      <c r="P77" s="23" t="s">
        <v>2003</v>
      </c>
      <c r="Q77" s="23"/>
      <c r="R77" s="23" t="s">
        <v>2004</v>
      </c>
      <c r="S77" s="23" t="s">
        <v>2005</v>
      </c>
      <c r="T77" s="23" t="s">
        <v>2003</v>
      </c>
      <c r="U77" s="23" t="s">
        <v>2006</v>
      </c>
      <c r="V77" s="77" t="s">
        <v>1924</v>
      </c>
      <c r="W77" s="77" t="s">
        <v>2007</v>
      </c>
      <c r="X77" s="23"/>
      <c r="Y77" s="23"/>
      <c r="Z77" s="23" t="s">
        <v>2008</v>
      </c>
      <c r="AA77" s="23" t="s">
        <v>2009</v>
      </c>
      <c r="AB77" s="23" t="s">
        <v>2010</v>
      </c>
      <c r="AC77" s="23" t="s">
        <v>2011</v>
      </c>
      <c r="AD77" s="23"/>
      <c r="AE77" s="23" t="s">
        <v>802</v>
      </c>
      <c r="AF77" s="23"/>
      <c r="AG77" s="23"/>
      <c r="AH77" s="23"/>
      <c r="AI77" s="23"/>
      <c r="AJ77" s="23"/>
      <c r="AK77" s="23"/>
      <c r="AL77" s="23"/>
      <c r="AM77" s="23"/>
      <c r="AN77" s="23"/>
      <c r="AO77" s="23"/>
      <c r="AP77" s="23"/>
      <c r="AQ77" s="23"/>
      <c r="AR77" s="23"/>
      <c r="AS77" s="23" t="s">
        <v>2012</v>
      </c>
      <c r="AT77" s="23"/>
      <c r="AU77" s="23"/>
      <c r="AV77" s="23"/>
      <c r="AW77" s="23" t="s">
        <v>2013</v>
      </c>
      <c r="AX77" s="23"/>
      <c r="AY77" s="23"/>
      <c r="AZ77" s="23"/>
      <c r="BA77" s="23"/>
      <c r="BB77" s="23" t="s">
        <v>1936</v>
      </c>
      <c r="BC77" s="23"/>
      <c r="BD77" s="23"/>
      <c r="BE77" s="23"/>
      <c r="BF77" s="23"/>
      <c r="BG77" s="23"/>
      <c r="BH77" s="23"/>
      <c r="BI77" s="23"/>
      <c r="BJ77" s="23"/>
      <c r="BK77" s="23"/>
      <c r="BL77" s="23"/>
      <c r="BM77" s="23"/>
      <c r="BN77" s="23"/>
      <c r="BO77" s="23"/>
      <c r="BP77" s="23"/>
      <c r="BQ77" s="23"/>
      <c r="BR77" s="23"/>
      <c r="BS77" s="23"/>
      <c r="BT77" s="23"/>
      <c r="BU77" s="23"/>
      <c r="BV77" s="23"/>
    </row>
    <row r="78" ht="15.75" customHeight="1" outlineLevel="1">
      <c r="A78" s="23"/>
      <c r="B78" s="23"/>
      <c r="C78" s="23"/>
      <c r="D78" s="162"/>
      <c r="E78" s="71"/>
      <c r="F78" s="71"/>
      <c r="G78" s="71"/>
      <c r="H78" s="71"/>
      <c r="I78" s="23"/>
      <c r="J78" s="23"/>
      <c r="K78" s="23"/>
      <c r="L78" s="454"/>
      <c r="M78" s="23"/>
      <c r="N78" s="23"/>
      <c r="O78" s="23"/>
      <c r="P78" s="23" t="s">
        <v>2014</v>
      </c>
      <c r="Q78" s="23"/>
      <c r="R78" s="23" t="s">
        <v>2015</v>
      </c>
      <c r="S78" s="23" t="s">
        <v>2016</v>
      </c>
      <c r="T78" s="23" t="s">
        <v>2014</v>
      </c>
      <c r="U78" s="23" t="s">
        <v>2017</v>
      </c>
      <c r="V78" s="77" t="s">
        <v>1938</v>
      </c>
      <c r="W78" s="77" t="s">
        <v>2018</v>
      </c>
      <c r="X78" s="23"/>
      <c r="Y78" s="23"/>
      <c r="Z78" s="23" t="s">
        <v>2019</v>
      </c>
      <c r="AA78" s="23" t="s">
        <v>2020</v>
      </c>
      <c r="AB78" s="23" t="s">
        <v>2021</v>
      </c>
      <c r="AC78" s="23" t="s">
        <v>2022</v>
      </c>
      <c r="AD78" s="23"/>
      <c r="AE78" s="23" t="s">
        <v>799</v>
      </c>
      <c r="AF78" s="23"/>
      <c r="AG78" s="23"/>
      <c r="AH78" s="23"/>
      <c r="AI78" s="23"/>
      <c r="AJ78" s="23"/>
      <c r="AK78" s="23"/>
      <c r="AL78" s="23"/>
      <c r="AM78" s="23"/>
      <c r="AN78" s="23"/>
      <c r="AO78" s="23"/>
      <c r="AP78" s="23"/>
      <c r="AQ78" s="23"/>
      <c r="AR78" s="23"/>
      <c r="AS78" s="23" t="s">
        <v>2023</v>
      </c>
      <c r="AT78" s="23"/>
      <c r="AU78" s="23"/>
      <c r="AV78" s="23"/>
      <c r="AW78" s="23" t="s">
        <v>2024</v>
      </c>
      <c r="AX78" s="23"/>
      <c r="AY78" s="23"/>
      <c r="AZ78" s="23"/>
      <c r="BA78" s="23"/>
      <c r="BB78" s="23" t="s">
        <v>1949</v>
      </c>
      <c r="BC78" s="23"/>
      <c r="BD78" s="23"/>
      <c r="BE78" s="23"/>
      <c r="BF78" s="23"/>
      <c r="BG78" s="23"/>
      <c r="BH78" s="23"/>
      <c r="BI78" s="23"/>
      <c r="BJ78" s="23"/>
      <c r="BK78" s="23"/>
      <c r="BL78" s="23"/>
      <c r="BM78" s="23"/>
      <c r="BN78" s="23"/>
      <c r="BO78" s="23"/>
      <c r="BP78" s="23"/>
      <c r="BQ78" s="23"/>
      <c r="BR78" s="23"/>
      <c r="BS78" s="23"/>
      <c r="BT78" s="23"/>
      <c r="BU78" s="23"/>
      <c r="BV78" s="23"/>
    </row>
    <row r="79" ht="15.75" customHeight="1" outlineLevel="1">
      <c r="A79" s="23"/>
      <c r="B79" s="23"/>
      <c r="C79" s="23"/>
      <c r="D79" s="162"/>
      <c r="E79" s="71"/>
      <c r="F79" s="71"/>
      <c r="G79" s="71"/>
      <c r="H79" s="71"/>
      <c r="I79" s="23"/>
      <c r="J79" s="23"/>
      <c r="K79" s="23"/>
      <c r="L79" s="454"/>
      <c r="M79" s="23"/>
      <c r="N79" s="23"/>
      <c r="O79" s="23"/>
      <c r="P79" s="23" t="s">
        <v>2025</v>
      </c>
      <c r="Q79" s="23"/>
      <c r="R79" s="23" t="s">
        <v>2026</v>
      </c>
      <c r="S79" s="23" t="s">
        <v>2027</v>
      </c>
      <c r="T79" s="23" t="s">
        <v>2025</v>
      </c>
      <c r="U79" s="23" t="s">
        <v>2028</v>
      </c>
      <c r="V79" s="77" t="s">
        <v>1951</v>
      </c>
      <c r="W79" s="77" t="s">
        <v>2029</v>
      </c>
      <c r="X79" s="23"/>
      <c r="Y79" s="23"/>
      <c r="Z79" s="23" t="s">
        <v>2030</v>
      </c>
      <c r="AA79" s="23" t="s">
        <v>2031</v>
      </c>
      <c r="AB79" s="23" t="s">
        <v>2032</v>
      </c>
      <c r="AC79" s="23" t="s">
        <v>2033</v>
      </c>
      <c r="AD79" s="23"/>
      <c r="AE79" s="23" t="s">
        <v>800</v>
      </c>
      <c r="AF79" s="23"/>
      <c r="AG79" s="23"/>
      <c r="AH79" s="23"/>
      <c r="AI79" s="23"/>
      <c r="AJ79" s="23"/>
      <c r="AK79" s="23"/>
      <c r="AL79" s="23"/>
      <c r="AM79" s="23"/>
      <c r="AN79" s="23"/>
      <c r="AO79" s="23"/>
      <c r="AP79" s="23"/>
      <c r="AQ79" s="23"/>
      <c r="AR79" s="23"/>
      <c r="AS79" s="23" t="s">
        <v>2034</v>
      </c>
      <c r="AT79" s="23"/>
      <c r="AU79" s="23"/>
      <c r="AV79" s="23"/>
      <c r="AW79" s="23" t="s">
        <v>2035</v>
      </c>
      <c r="AX79" s="23"/>
      <c r="AY79" s="23"/>
      <c r="AZ79" s="23"/>
      <c r="BA79" s="23"/>
      <c r="BB79" s="23" t="s">
        <v>1964</v>
      </c>
      <c r="BC79" s="23"/>
      <c r="BD79" s="23"/>
      <c r="BE79" s="23"/>
      <c r="BF79" s="23"/>
      <c r="BG79" s="23"/>
      <c r="BH79" s="23"/>
      <c r="BI79" s="23"/>
      <c r="BJ79" s="23"/>
      <c r="BK79" s="23"/>
      <c r="BL79" s="23"/>
      <c r="BM79" s="23"/>
      <c r="BN79" s="23"/>
      <c r="BO79" s="23"/>
      <c r="BP79" s="23"/>
      <c r="BQ79" s="23"/>
      <c r="BR79" s="23"/>
      <c r="BS79" s="23"/>
      <c r="BT79" s="23"/>
      <c r="BU79" s="23"/>
      <c r="BV79" s="23"/>
    </row>
    <row r="80" ht="15.75" customHeight="1" outlineLevel="1">
      <c r="A80" s="23"/>
      <c r="B80" s="23"/>
      <c r="C80" s="23"/>
      <c r="D80" s="162"/>
      <c r="E80" s="466"/>
      <c r="F80" s="466"/>
      <c r="G80" s="466"/>
      <c r="H80" s="466"/>
      <c r="I80" s="23"/>
      <c r="J80" s="23"/>
      <c r="K80" s="23"/>
      <c r="L80" s="454"/>
      <c r="M80" s="23"/>
      <c r="N80" s="23"/>
      <c r="O80" s="23"/>
      <c r="P80" s="23" t="s">
        <v>336</v>
      </c>
      <c r="Q80" s="23"/>
      <c r="R80" s="23" t="s">
        <v>555</v>
      </c>
      <c r="S80" s="23" t="s">
        <v>2036</v>
      </c>
      <c r="T80" s="23" t="s">
        <v>336</v>
      </c>
      <c r="U80" s="23" t="s">
        <v>2037</v>
      </c>
      <c r="V80" s="77" t="s">
        <v>552</v>
      </c>
      <c r="W80" s="77" t="s">
        <v>2038</v>
      </c>
      <c r="X80" s="23"/>
      <c r="Y80" s="23"/>
      <c r="Z80" s="23" t="s">
        <v>2039</v>
      </c>
      <c r="AA80" s="23" t="s">
        <v>2040</v>
      </c>
      <c r="AB80" s="23" t="s">
        <v>2041</v>
      </c>
      <c r="AC80" s="23" t="s">
        <v>2042</v>
      </c>
      <c r="AD80" s="23"/>
      <c r="AE80" s="23" t="s">
        <v>2043</v>
      </c>
      <c r="AF80" s="23"/>
      <c r="AG80" s="23"/>
      <c r="AH80" s="23"/>
      <c r="AI80" s="23"/>
      <c r="AJ80" s="23"/>
      <c r="AK80" s="23"/>
      <c r="AL80" s="23"/>
      <c r="AM80" s="23"/>
      <c r="AN80" s="23"/>
      <c r="AO80" s="23"/>
      <c r="AP80" s="23"/>
      <c r="AQ80" s="23"/>
      <c r="AR80" s="23"/>
      <c r="AS80" s="23" t="s">
        <v>2044</v>
      </c>
      <c r="AT80" s="23"/>
      <c r="AU80" s="23"/>
      <c r="AV80" s="23"/>
      <c r="AW80" s="23" t="s">
        <v>2045</v>
      </c>
      <c r="AX80" s="23"/>
      <c r="AY80" s="23"/>
      <c r="AZ80" s="23"/>
      <c r="BA80" s="23"/>
      <c r="BB80" s="23" t="s">
        <v>1977</v>
      </c>
      <c r="BC80" s="23"/>
      <c r="BD80" s="23"/>
      <c r="BE80" s="23"/>
      <c r="BF80" s="23"/>
      <c r="BG80" s="23"/>
      <c r="BH80" s="23"/>
      <c r="BI80" s="23"/>
      <c r="BJ80" s="23"/>
      <c r="BK80" s="23"/>
      <c r="BL80" s="23"/>
      <c r="BM80" s="23"/>
      <c r="BN80" s="23"/>
      <c r="BO80" s="23"/>
      <c r="BP80" s="23"/>
      <c r="BQ80" s="23"/>
      <c r="BR80" s="23"/>
      <c r="BS80" s="466"/>
      <c r="BT80" s="466"/>
      <c r="BU80" s="23"/>
      <c r="BV80" s="23"/>
    </row>
    <row r="81" ht="15.75" customHeight="1" outlineLevel="1">
      <c r="A81" s="23"/>
      <c r="B81" s="23"/>
      <c r="C81" s="23"/>
      <c r="D81" s="162"/>
      <c r="E81" s="466"/>
      <c r="F81" s="466"/>
      <c r="G81" s="466"/>
      <c r="H81" s="466"/>
      <c r="I81" s="23"/>
      <c r="J81" s="23"/>
      <c r="K81" s="23"/>
      <c r="L81" s="454"/>
      <c r="M81" s="23"/>
      <c r="N81" s="23"/>
      <c r="O81" s="23"/>
      <c r="P81" s="23" t="s">
        <v>2046</v>
      </c>
      <c r="Q81" s="23"/>
      <c r="R81" s="23" t="s">
        <v>2047</v>
      </c>
      <c r="S81" s="23" t="s">
        <v>2048</v>
      </c>
      <c r="T81" s="23" t="s">
        <v>2046</v>
      </c>
      <c r="U81" s="23" t="s">
        <v>856</v>
      </c>
      <c r="V81" s="77" t="s">
        <v>1979</v>
      </c>
      <c r="W81" s="77" t="s">
        <v>2049</v>
      </c>
      <c r="X81" s="23"/>
      <c r="Y81" s="23"/>
      <c r="Z81" s="23" t="s">
        <v>2050</v>
      </c>
      <c r="AA81" s="23" t="s">
        <v>815</v>
      </c>
      <c r="AB81" s="23" t="s">
        <v>2051</v>
      </c>
      <c r="AC81" s="23" t="s">
        <v>2052</v>
      </c>
      <c r="AD81" s="23"/>
      <c r="AE81" s="23" t="s">
        <v>2053</v>
      </c>
      <c r="AF81" s="23"/>
      <c r="AG81" s="23"/>
      <c r="AH81" s="23"/>
      <c r="AI81" s="23"/>
      <c r="AJ81" s="23"/>
      <c r="AK81" s="23"/>
      <c r="AL81" s="23"/>
      <c r="AM81" s="23"/>
      <c r="AN81" s="23"/>
      <c r="AO81" s="23"/>
      <c r="AP81" s="23"/>
      <c r="AQ81" s="23"/>
      <c r="AR81" s="23"/>
      <c r="AS81" s="23" t="s">
        <v>949</v>
      </c>
      <c r="AT81" s="23"/>
      <c r="AU81" s="23"/>
      <c r="AV81" s="23"/>
      <c r="AW81" s="23" t="s">
        <v>2054</v>
      </c>
      <c r="AX81" s="23"/>
      <c r="AY81" s="23"/>
      <c r="AZ81" s="23"/>
      <c r="BA81" s="23"/>
      <c r="BB81" s="23" t="s">
        <v>2055</v>
      </c>
      <c r="BC81" s="23"/>
      <c r="BD81" s="23"/>
      <c r="BE81" s="23"/>
      <c r="BF81" s="23"/>
      <c r="BG81" s="23"/>
      <c r="BH81" s="23"/>
      <c r="BI81" s="23"/>
      <c r="BJ81" s="23"/>
      <c r="BK81" s="23"/>
      <c r="BL81" s="23"/>
      <c r="BM81" s="23"/>
      <c r="BN81" s="23"/>
      <c r="BO81" s="23"/>
      <c r="BP81" s="23"/>
      <c r="BQ81" s="23"/>
      <c r="BR81" s="23"/>
      <c r="BS81" s="466"/>
      <c r="BT81" s="466"/>
      <c r="BU81" s="23"/>
      <c r="BV81" s="23"/>
    </row>
    <row r="82" ht="15.75" customHeight="1" outlineLevel="1">
      <c r="A82" s="23"/>
      <c r="B82" s="23"/>
      <c r="C82" s="23"/>
      <c r="D82" s="162"/>
      <c r="E82" s="466"/>
      <c r="F82" s="466"/>
      <c r="G82" s="466"/>
      <c r="H82" s="466"/>
      <c r="I82" s="23"/>
      <c r="J82" s="23"/>
      <c r="K82" s="23"/>
      <c r="L82" s="454"/>
      <c r="M82" s="23"/>
      <c r="N82" s="23"/>
      <c r="O82" s="23"/>
      <c r="P82" s="23" t="s">
        <v>342</v>
      </c>
      <c r="Q82" s="23"/>
      <c r="R82" s="23" t="s">
        <v>2056</v>
      </c>
      <c r="S82" s="23" t="s">
        <v>2057</v>
      </c>
      <c r="T82" s="23" t="s">
        <v>342</v>
      </c>
      <c r="U82" s="23" t="s">
        <v>2058</v>
      </c>
      <c r="V82" s="77" t="s">
        <v>557</v>
      </c>
      <c r="W82" s="77" t="s">
        <v>779</v>
      </c>
      <c r="X82" s="23"/>
      <c r="Y82" s="23"/>
      <c r="Z82" s="23" t="s">
        <v>524</v>
      </c>
      <c r="AA82" s="23" t="s">
        <v>813</v>
      </c>
      <c r="AB82" s="23" t="s">
        <v>548</v>
      </c>
      <c r="AC82" s="23"/>
      <c r="AD82" s="23"/>
      <c r="AE82" s="23" t="s">
        <v>2059</v>
      </c>
      <c r="AF82" s="23"/>
      <c r="AG82" s="23"/>
      <c r="AH82" s="23"/>
      <c r="AI82" s="23"/>
      <c r="AJ82" s="23"/>
      <c r="AK82" s="23"/>
      <c r="AL82" s="23"/>
      <c r="AM82" s="23"/>
      <c r="AN82" s="23"/>
      <c r="AO82" s="23"/>
      <c r="AP82" s="23"/>
      <c r="AQ82" s="23"/>
      <c r="AR82" s="23"/>
      <c r="AS82" s="23" t="s">
        <v>2060</v>
      </c>
      <c r="AT82" s="23"/>
      <c r="AU82" s="23"/>
      <c r="AV82" s="23"/>
      <c r="AW82" s="23" t="s">
        <v>718</v>
      </c>
      <c r="AX82" s="23"/>
      <c r="AY82" s="23"/>
      <c r="AZ82" s="23"/>
      <c r="BA82" s="23"/>
      <c r="BB82" s="23" t="s">
        <v>888</v>
      </c>
      <c r="BC82" s="23"/>
      <c r="BD82" s="23"/>
      <c r="BE82" s="23"/>
      <c r="BF82" s="23"/>
      <c r="BG82" s="23"/>
      <c r="BH82" s="23"/>
      <c r="BI82" s="23"/>
      <c r="BJ82" s="23"/>
      <c r="BK82" s="23"/>
      <c r="BL82" s="23"/>
      <c r="BM82" s="23"/>
      <c r="BN82" s="23"/>
      <c r="BO82" s="23"/>
      <c r="BP82" s="23"/>
      <c r="BQ82" s="23"/>
      <c r="BR82" s="23"/>
      <c r="BS82" s="466"/>
      <c r="BT82" s="466"/>
      <c r="BU82" s="23"/>
      <c r="BV82" s="23"/>
    </row>
    <row r="83" ht="15.75" customHeight="1" outlineLevel="1">
      <c r="A83" s="23"/>
      <c r="B83" s="23"/>
      <c r="C83" s="23"/>
      <c r="D83" s="162"/>
      <c r="E83" s="466"/>
      <c r="F83" s="466"/>
      <c r="G83" s="466"/>
      <c r="H83" s="466"/>
      <c r="I83" s="23"/>
      <c r="J83" s="23"/>
      <c r="K83" s="23"/>
      <c r="L83" s="454"/>
      <c r="M83" s="23"/>
      <c r="N83" s="23"/>
      <c r="O83" s="23"/>
      <c r="P83" s="23" t="s">
        <v>2061</v>
      </c>
      <c r="Q83" s="23"/>
      <c r="R83" s="23" t="s">
        <v>2062</v>
      </c>
      <c r="S83" s="23" t="s">
        <v>2063</v>
      </c>
      <c r="T83" s="23" t="s">
        <v>2061</v>
      </c>
      <c r="U83" s="23" t="s">
        <v>2064</v>
      </c>
      <c r="V83" s="77" t="s">
        <v>1992</v>
      </c>
      <c r="W83" s="77" t="s">
        <v>780</v>
      </c>
      <c r="X83" s="23"/>
      <c r="Y83" s="23"/>
      <c r="Z83" s="23" t="s">
        <v>2065</v>
      </c>
      <c r="AA83" s="23" t="s">
        <v>2001</v>
      </c>
      <c r="AB83" s="23" t="s">
        <v>2066</v>
      </c>
      <c r="AC83" s="23"/>
      <c r="AD83" s="23"/>
      <c r="AE83" s="23" t="s">
        <v>2067</v>
      </c>
      <c r="AF83" s="23"/>
      <c r="AG83" s="23"/>
      <c r="AH83" s="23"/>
      <c r="AI83" s="23"/>
      <c r="AJ83" s="23"/>
      <c r="AK83" s="23"/>
      <c r="AL83" s="23"/>
      <c r="AM83" s="23"/>
      <c r="AN83" s="23"/>
      <c r="AO83" s="23"/>
      <c r="AP83" s="23"/>
      <c r="AQ83" s="23"/>
      <c r="AR83" s="23"/>
      <c r="AS83" s="23" t="s">
        <v>2068</v>
      </c>
      <c r="AT83" s="23"/>
      <c r="AU83" s="23"/>
      <c r="AV83" s="23"/>
      <c r="AW83" s="23" t="s">
        <v>2069</v>
      </c>
      <c r="AX83" s="23"/>
      <c r="AY83" s="23"/>
      <c r="AZ83" s="23"/>
      <c r="BA83" s="23"/>
      <c r="BB83" s="23" t="s">
        <v>2070</v>
      </c>
      <c r="BC83" s="23"/>
      <c r="BD83" s="23"/>
      <c r="BE83" s="23"/>
      <c r="BF83" s="23"/>
      <c r="BG83" s="23"/>
      <c r="BH83" s="23"/>
      <c r="BI83" s="23"/>
      <c r="BJ83" s="23"/>
      <c r="BK83" s="23"/>
      <c r="BL83" s="23"/>
      <c r="BM83" s="23"/>
      <c r="BN83" s="23"/>
      <c r="BO83" s="23"/>
      <c r="BP83" s="23"/>
      <c r="BQ83" s="23"/>
      <c r="BR83" s="23"/>
      <c r="BS83" s="466"/>
      <c r="BT83" s="466"/>
      <c r="BU83" s="23"/>
      <c r="BV83" s="23"/>
    </row>
    <row r="84" ht="15.75" customHeight="1" outlineLevel="1">
      <c r="A84" s="23"/>
      <c r="B84" s="23"/>
      <c r="C84" s="23"/>
      <c r="D84" s="162"/>
      <c r="E84" s="466"/>
      <c r="F84" s="466"/>
      <c r="G84" s="466"/>
      <c r="H84" s="466"/>
      <c r="I84" s="23"/>
      <c r="J84" s="23"/>
      <c r="K84" s="23"/>
      <c r="L84" s="454"/>
      <c r="M84" s="23"/>
      <c r="N84" s="23"/>
      <c r="O84" s="23"/>
      <c r="P84" s="23" t="s">
        <v>2071</v>
      </c>
      <c r="Q84" s="23"/>
      <c r="R84" s="23" t="s">
        <v>2072</v>
      </c>
      <c r="S84" s="23" t="s">
        <v>2073</v>
      </c>
      <c r="T84" s="23" t="s">
        <v>2071</v>
      </c>
      <c r="U84" s="23" t="s">
        <v>2074</v>
      </c>
      <c r="V84" s="77" t="s">
        <v>2004</v>
      </c>
      <c r="W84" s="77" t="s">
        <v>2075</v>
      </c>
      <c r="X84" s="23"/>
      <c r="Y84" s="23"/>
      <c r="Z84" s="23" t="s">
        <v>2076</v>
      </c>
      <c r="AA84" s="23" t="s">
        <v>2012</v>
      </c>
      <c r="AB84" s="23" t="s">
        <v>2077</v>
      </c>
      <c r="AC84" s="23"/>
      <c r="AD84" s="23"/>
      <c r="AE84" s="23" t="s">
        <v>2078</v>
      </c>
      <c r="AF84" s="23"/>
      <c r="AG84" s="23"/>
      <c r="AH84" s="23"/>
      <c r="AI84" s="23"/>
      <c r="AJ84" s="23"/>
      <c r="AK84" s="23"/>
      <c r="AL84" s="23"/>
      <c r="AM84" s="23"/>
      <c r="AN84" s="23"/>
      <c r="AO84" s="23"/>
      <c r="AP84" s="23"/>
      <c r="AQ84" s="23"/>
      <c r="AR84" s="23"/>
      <c r="AS84" s="23" t="s">
        <v>2079</v>
      </c>
      <c r="AT84" s="23"/>
      <c r="AU84" s="23"/>
      <c r="AV84" s="23"/>
      <c r="AW84" s="23" t="s">
        <v>2080</v>
      </c>
      <c r="AX84" s="23"/>
      <c r="AY84" s="23"/>
      <c r="AZ84" s="23"/>
      <c r="BA84" s="23"/>
      <c r="BB84" s="23" t="s">
        <v>2081</v>
      </c>
      <c r="BC84" s="23"/>
      <c r="BD84" s="23"/>
      <c r="BE84" s="23"/>
      <c r="BF84" s="23"/>
      <c r="BG84" s="23"/>
      <c r="BH84" s="23"/>
      <c r="BI84" s="23"/>
      <c r="BJ84" s="23"/>
      <c r="BK84" s="23"/>
      <c r="BL84" s="23"/>
      <c r="BM84" s="23"/>
      <c r="BN84" s="23"/>
      <c r="BO84" s="23"/>
      <c r="BP84" s="23"/>
      <c r="BQ84" s="23"/>
      <c r="BR84" s="23"/>
      <c r="BS84" s="466"/>
      <c r="BT84" s="466"/>
      <c r="BU84" s="23"/>
      <c r="BV84" s="23"/>
    </row>
    <row r="85" ht="15.75" customHeight="1" outlineLevel="1">
      <c r="A85" s="23"/>
      <c r="B85" s="23"/>
      <c r="C85" s="23"/>
      <c r="D85" s="162"/>
      <c r="E85" s="466"/>
      <c r="F85" s="466"/>
      <c r="G85" s="466"/>
      <c r="H85" s="466"/>
      <c r="I85" s="23"/>
      <c r="J85" s="23"/>
      <c r="K85" s="23"/>
      <c r="L85" s="454"/>
      <c r="M85" s="23"/>
      <c r="N85" s="23"/>
      <c r="O85" s="23"/>
      <c r="P85" s="23" t="s">
        <v>2082</v>
      </c>
      <c r="Q85" s="23"/>
      <c r="R85" s="23" t="s">
        <v>2083</v>
      </c>
      <c r="S85" s="23" t="s">
        <v>2084</v>
      </c>
      <c r="T85" s="23" t="s">
        <v>2082</v>
      </c>
      <c r="U85" s="23" t="s">
        <v>2085</v>
      </c>
      <c r="V85" s="77" t="s">
        <v>2015</v>
      </c>
      <c r="W85" s="77" t="s">
        <v>2086</v>
      </c>
      <c r="X85" s="23"/>
      <c r="Y85" s="23"/>
      <c r="Z85" s="23" t="s">
        <v>2087</v>
      </c>
      <c r="AA85" s="23" t="s">
        <v>2023</v>
      </c>
      <c r="AB85" s="23" t="s">
        <v>2088</v>
      </c>
      <c r="AC85" s="23"/>
      <c r="AD85" s="23"/>
      <c r="AE85" s="23" t="s">
        <v>805</v>
      </c>
      <c r="AF85" s="23"/>
      <c r="AG85" s="23"/>
      <c r="AH85" s="23"/>
      <c r="AI85" s="23"/>
      <c r="AJ85" s="23"/>
      <c r="AK85" s="23"/>
      <c r="AL85" s="23"/>
      <c r="AM85" s="23"/>
      <c r="AN85" s="23"/>
      <c r="AO85" s="23"/>
      <c r="AP85" s="23"/>
      <c r="AQ85" s="23"/>
      <c r="AR85" s="23"/>
      <c r="AS85" s="23" t="s">
        <v>2089</v>
      </c>
      <c r="AT85" s="23"/>
      <c r="AU85" s="23"/>
      <c r="AV85" s="23"/>
      <c r="AW85" s="23" t="s">
        <v>2090</v>
      </c>
      <c r="AX85" s="23"/>
      <c r="AY85" s="23"/>
      <c r="AZ85" s="23"/>
      <c r="BA85" s="23"/>
      <c r="BB85" s="23" t="s">
        <v>2091</v>
      </c>
      <c r="BC85" s="23"/>
      <c r="BD85" s="23"/>
      <c r="BE85" s="23"/>
      <c r="BF85" s="23"/>
      <c r="BG85" s="23"/>
      <c r="BH85" s="23"/>
      <c r="BI85" s="23"/>
      <c r="BJ85" s="23"/>
      <c r="BK85" s="23"/>
      <c r="BL85" s="23"/>
      <c r="BM85" s="23"/>
      <c r="BN85" s="23"/>
      <c r="BO85" s="23"/>
      <c r="BP85" s="23"/>
      <c r="BQ85" s="23"/>
      <c r="BR85" s="23"/>
      <c r="BS85" s="466"/>
      <c r="BT85" s="466"/>
      <c r="BU85" s="23"/>
      <c r="BV85" s="23"/>
    </row>
    <row r="86" ht="15.75" customHeight="1" outlineLevel="1">
      <c r="A86" s="23"/>
      <c r="B86" s="23"/>
      <c r="C86" s="23"/>
      <c r="D86" s="162"/>
      <c r="E86" s="466"/>
      <c r="F86" s="466"/>
      <c r="G86" s="466"/>
      <c r="H86" s="466"/>
      <c r="I86" s="23"/>
      <c r="J86" s="23"/>
      <c r="K86" s="23"/>
      <c r="L86" s="454"/>
      <c r="M86" s="23"/>
      <c r="N86" s="23"/>
      <c r="O86" s="23"/>
      <c r="P86" s="23" t="s">
        <v>2092</v>
      </c>
      <c r="Q86" s="23"/>
      <c r="R86" s="23" t="s">
        <v>2093</v>
      </c>
      <c r="S86" s="23" t="s">
        <v>2094</v>
      </c>
      <c r="T86" s="23" t="s">
        <v>2092</v>
      </c>
      <c r="U86" s="23" t="s">
        <v>2095</v>
      </c>
      <c r="V86" s="77" t="s">
        <v>2026</v>
      </c>
      <c r="W86" s="77" t="s">
        <v>2096</v>
      </c>
      <c r="X86" s="23"/>
      <c r="Y86" s="23"/>
      <c r="Z86" s="23" t="s">
        <v>2097</v>
      </c>
      <c r="AA86" s="23" t="s">
        <v>2034</v>
      </c>
      <c r="AB86" s="23" t="s">
        <v>2098</v>
      </c>
      <c r="AC86" s="23"/>
      <c r="AD86" s="23"/>
      <c r="AE86" s="23" t="s">
        <v>803</v>
      </c>
      <c r="AF86" s="23"/>
      <c r="AG86" s="23"/>
      <c r="AH86" s="23"/>
      <c r="AI86" s="23"/>
      <c r="AJ86" s="23"/>
      <c r="AK86" s="23"/>
      <c r="AL86" s="23"/>
      <c r="AM86" s="23"/>
      <c r="AN86" s="23"/>
      <c r="AO86" s="23"/>
      <c r="AP86" s="23"/>
      <c r="AQ86" s="23"/>
      <c r="AR86" s="23"/>
      <c r="AS86" s="23" t="s">
        <v>2099</v>
      </c>
      <c r="AT86" s="23"/>
      <c r="AU86" s="23"/>
      <c r="AV86" s="23"/>
      <c r="AW86" s="23" t="s">
        <v>2100</v>
      </c>
      <c r="AX86" s="23"/>
      <c r="AY86" s="23"/>
      <c r="AZ86" s="23"/>
      <c r="BA86" s="23"/>
      <c r="BB86" s="23" t="s">
        <v>2101</v>
      </c>
      <c r="BC86" s="23"/>
      <c r="BD86" s="23"/>
      <c r="BE86" s="23"/>
      <c r="BF86" s="23"/>
      <c r="BG86" s="23"/>
      <c r="BH86" s="23"/>
      <c r="BI86" s="23"/>
      <c r="BJ86" s="23"/>
      <c r="BK86" s="23"/>
      <c r="BL86" s="23"/>
      <c r="BM86" s="23"/>
      <c r="BN86" s="23"/>
      <c r="BO86" s="23"/>
      <c r="BP86" s="23"/>
      <c r="BQ86" s="23"/>
      <c r="BR86" s="23"/>
      <c r="BS86" s="466"/>
      <c r="BT86" s="466"/>
      <c r="BU86" s="23"/>
      <c r="BV86" s="23"/>
    </row>
    <row r="87" ht="15.75" customHeight="1" outlineLevel="1">
      <c r="A87" s="23"/>
      <c r="B87" s="23"/>
      <c r="C87" s="23"/>
      <c r="D87" s="162"/>
      <c r="E87" s="466"/>
      <c r="F87" s="466"/>
      <c r="G87" s="466"/>
      <c r="H87" s="466"/>
      <c r="I87" s="23"/>
      <c r="J87" s="23"/>
      <c r="K87" s="23"/>
      <c r="L87" s="454"/>
      <c r="M87" s="23"/>
      <c r="N87" s="23"/>
      <c r="O87" s="23"/>
      <c r="P87" s="23" t="s">
        <v>340</v>
      </c>
      <c r="Q87" s="23"/>
      <c r="R87" s="23" t="s">
        <v>558</v>
      </c>
      <c r="S87" s="23" t="s">
        <v>521</v>
      </c>
      <c r="T87" s="23" t="s">
        <v>340</v>
      </c>
      <c r="U87" s="23" t="s">
        <v>2102</v>
      </c>
      <c r="V87" s="77" t="s">
        <v>555</v>
      </c>
      <c r="W87" s="77" t="s">
        <v>2103</v>
      </c>
      <c r="X87" s="23"/>
      <c r="Y87" s="23"/>
      <c r="Z87" s="23" t="s">
        <v>2104</v>
      </c>
      <c r="AA87" s="23" t="s">
        <v>2044</v>
      </c>
      <c r="AB87" s="23" t="s">
        <v>2105</v>
      </c>
      <c r="AC87" s="23"/>
      <c r="AD87" s="23"/>
      <c r="AE87" s="23" t="s">
        <v>2106</v>
      </c>
      <c r="AF87" s="23"/>
      <c r="AG87" s="23"/>
      <c r="AH87" s="23"/>
      <c r="AI87" s="23"/>
      <c r="AJ87" s="23"/>
      <c r="AK87" s="23"/>
      <c r="AL87" s="23"/>
      <c r="AM87" s="23"/>
      <c r="AN87" s="23"/>
      <c r="AO87" s="23"/>
      <c r="AP87" s="23"/>
      <c r="AQ87" s="23"/>
      <c r="AR87" s="23"/>
      <c r="AS87" s="23" t="s">
        <v>2107</v>
      </c>
      <c r="AT87" s="23"/>
      <c r="AU87" s="23"/>
      <c r="AV87" s="23"/>
      <c r="AW87" s="23" t="s">
        <v>2108</v>
      </c>
      <c r="AX87" s="23"/>
      <c r="AY87" s="23"/>
      <c r="AZ87" s="23"/>
      <c r="BA87" s="23"/>
      <c r="BB87" s="23" t="s">
        <v>2109</v>
      </c>
      <c r="BC87" s="23"/>
      <c r="BD87" s="23"/>
      <c r="BE87" s="23"/>
      <c r="BF87" s="23"/>
      <c r="BG87" s="23"/>
      <c r="BH87" s="23"/>
      <c r="BI87" s="23"/>
      <c r="BJ87" s="23"/>
      <c r="BK87" s="23"/>
      <c r="BL87" s="23"/>
      <c r="BM87" s="23"/>
      <c r="BN87" s="23"/>
      <c r="BO87" s="23"/>
      <c r="BP87" s="23"/>
      <c r="BQ87" s="23"/>
      <c r="BR87" s="23"/>
      <c r="BS87" s="466"/>
      <c r="BT87" s="466"/>
      <c r="BU87" s="23"/>
      <c r="BV87" s="23"/>
    </row>
    <row r="88" ht="15.75" customHeight="1" outlineLevel="1">
      <c r="A88" s="23"/>
      <c r="B88" s="23"/>
      <c r="C88" s="23"/>
      <c r="D88" s="162"/>
      <c r="E88" s="466"/>
      <c r="F88" s="466"/>
      <c r="G88" s="466"/>
      <c r="H88" s="466"/>
      <c r="I88" s="23"/>
      <c r="J88" s="23"/>
      <c r="K88" s="23"/>
      <c r="L88" s="454"/>
      <c r="M88" s="23"/>
      <c r="N88" s="23"/>
      <c r="O88" s="23"/>
      <c r="P88" s="23" t="s">
        <v>2110</v>
      </c>
      <c r="Q88" s="23"/>
      <c r="R88" s="23" t="s">
        <v>2111</v>
      </c>
      <c r="S88" s="23" t="s">
        <v>597</v>
      </c>
      <c r="T88" s="23" t="s">
        <v>2110</v>
      </c>
      <c r="U88" s="23" t="s">
        <v>1058</v>
      </c>
      <c r="V88" s="77" t="s">
        <v>2047</v>
      </c>
      <c r="W88" s="77" t="s">
        <v>2112</v>
      </c>
      <c r="X88" s="23"/>
      <c r="Y88" s="23"/>
      <c r="Z88" s="23" t="s">
        <v>2113</v>
      </c>
      <c r="AA88" s="23" t="s">
        <v>818</v>
      </c>
      <c r="AB88" s="23" t="s">
        <v>2114</v>
      </c>
      <c r="AC88" s="23"/>
      <c r="AD88" s="23"/>
      <c r="AE88" s="23" t="s">
        <v>807</v>
      </c>
      <c r="AF88" s="23"/>
      <c r="AG88" s="23"/>
      <c r="AH88" s="23"/>
      <c r="AI88" s="23"/>
      <c r="AJ88" s="23"/>
      <c r="AK88" s="23"/>
      <c r="AL88" s="23"/>
      <c r="AM88" s="23"/>
      <c r="AN88" s="23"/>
      <c r="AO88" s="23"/>
      <c r="AP88" s="23"/>
      <c r="AQ88" s="23"/>
      <c r="AR88" s="23"/>
      <c r="AS88" s="23"/>
      <c r="AT88" s="23"/>
      <c r="AU88" s="23"/>
      <c r="AV88" s="23"/>
      <c r="AW88" s="23" t="s">
        <v>2115</v>
      </c>
      <c r="AX88" s="23"/>
      <c r="AY88" s="23"/>
      <c r="AZ88" s="23"/>
      <c r="BA88" s="23"/>
      <c r="BB88" s="23" t="s">
        <v>2116</v>
      </c>
      <c r="BC88" s="23"/>
      <c r="BD88" s="23"/>
      <c r="BE88" s="23"/>
      <c r="BF88" s="23"/>
      <c r="BG88" s="23"/>
      <c r="BH88" s="23"/>
      <c r="BI88" s="23"/>
      <c r="BJ88" s="23"/>
      <c r="BK88" s="23"/>
      <c r="BL88" s="23"/>
      <c r="BM88" s="23"/>
      <c r="BN88" s="23"/>
      <c r="BO88" s="23"/>
      <c r="BP88" s="23"/>
      <c r="BQ88" s="23"/>
      <c r="BR88" s="23"/>
      <c r="BS88" s="466"/>
      <c r="BT88" s="466"/>
      <c r="BU88" s="23"/>
      <c r="BV88" s="23"/>
    </row>
    <row r="89" ht="15.75" customHeight="1" outlineLevel="1">
      <c r="A89" s="23"/>
      <c r="B89" s="23"/>
      <c r="C89" s="23"/>
      <c r="D89" s="162"/>
      <c r="E89" s="466"/>
      <c r="F89" s="466"/>
      <c r="G89" s="466"/>
      <c r="H89" s="466"/>
      <c r="I89" s="23"/>
      <c r="J89" s="23"/>
      <c r="K89" s="23"/>
      <c r="L89" s="454"/>
      <c r="M89" s="23"/>
      <c r="N89" s="23"/>
      <c r="O89" s="23"/>
      <c r="P89" s="23" t="s">
        <v>345</v>
      </c>
      <c r="Q89" s="23"/>
      <c r="R89" s="23" t="s">
        <v>562</v>
      </c>
      <c r="S89" s="23" t="s">
        <v>2117</v>
      </c>
      <c r="T89" s="23" t="s">
        <v>345</v>
      </c>
      <c r="U89" s="23" t="s">
        <v>2118</v>
      </c>
      <c r="V89" s="77" t="s">
        <v>2056</v>
      </c>
      <c r="W89" s="77" t="s">
        <v>2119</v>
      </c>
      <c r="X89" s="23"/>
      <c r="Y89" s="23"/>
      <c r="Z89" s="23" t="s">
        <v>529</v>
      </c>
      <c r="AA89" s="23" t="s">
        <v>2120</v>
      </c>
      <c r="AB89" s="23" t="s">
        <v>550</v>
      </c>
      <c r="AC89" s="23"/>
      <c r="AD89" s="23"/>
      <c r="AE89" s="23" t="s">
        <v>2121</v>
      </c>
      <c r="AF89" s="23"/>
      <c r="AG89" s="23"/>
      <c r="AH89" s="23"/>
      <c r="AI89" s="23"/>
      <c r="AJ89" s="23"/>
      <c r="AK89" s="23"/>
      <c r="AL89" s="23"/>
      <c r="AM89" s="23"/>
      <c r="AN89" s="23"/>
      <c r="AO89" s="23"/>
      <c r="AP89" s="23"/>
      <c r="AQ89" s="23"/>
      <c r="AR89" s="23"/>
      <c r="AS89" s="23"/>
      <c r="AT89" s="23"/>
      <c r="AU89" s="23"/>
      <c r="AV89" s="23"/>
      <c r="AW89" s="23" t="s">
        <v>718</v>
      </c>
      <c r="AX89" s="23"/>
      <c r="AY89" s="23"/>
      <c r="AZ89" s="23"/>
      <c r="BA89" s="23"/>
      <c r="BB89" s="23" t="s">
        <v>955</v>
      </c>
      <c r="BC89" s="23"/>
      <c r="BD89" s="23"/>
      <c r="BE89" s="23"/>
      <c r="BF89" s="23"/>
      <c r="BG89" s="23"/>
      <c r="BH89" s="23"/>
      <c r="BI89" s="23"/>
      <c r="BJ89" s="23"/>
      <c r="BK89" s="23"/>
      <c r="BL89" s="23"/>
      <c r="BM89" s="23"/>
      <c r="BN89" s="23"/>
      <c r="BO89" s="23"/>
      <c r="BP89" s="23"/>
      <c r="BQ89" s="23"/>
      <c r="BR89" s="23"/>
      <c r="BS89" s="466"/>
      <c r="BT89" s="466"/>
      <c r="BU89" s="23"/>
      <c r="BV89" s="23"/>
    </row>
    <row r="90" ht="15.75" customHeight="1" outlineLevel="1">
      <c r="A90" s="23"/>
      <c r="B90" s="23"/>
      <c r="C90" s="23"/>
      <c r="D90" s="162"/>
      <c r="E90" s="466"/>
      <c r="F90" s="466"/>
      <c r="G90" s="466"/>
      <c r="H90" s="466"/>
      <c r="I90" s="23"/>
      <c r="J90" s="23"/>
      <c r="K90" s="23"/>
      <c r="L90" s="454"/>
      <c r="M90" s="23"/>
      <c r="N90" s="23"/>
      <c r="O90" s="23"/>
      <c r="P90" s="23" t="s">
        <v>2122</v>
      </c>
      <c r="Q90" s="23"/>
      <c r="R90" s="23" t="s">
        <v>2123</v>
      </c>
      <c r="S90" s="23" t="s">
        <v>2124</v>
      </c>
      <c r="T90" s="23" t="s">
        <v>2122</v>
      </c>
      <c r="U90" s="23" t="s">
        <v>2125</v>
      </c>
      <c r="V90" s="77" t="s">
        <v>2062</v>
      </c>
      <c r="W90" s="77" t="s">
        <v>782</v>
      </c>
      <c r="X90" s="23"/>
      <c r="Y90" s="23"/>
      <c r="Z90" s="23" t="s">
        <v>2126</v>
      </c>
      <c r="AA90" s="23" t="s">
        <v>2127</v>
      </c>
      <c r="AB90" s="23" t="s">
        <v>2128</v>
      </c>
      <c r="AC90" s="23"/>
      <c r="AD90" s="23"/>
      <c r="AE90" s="23" t="s">
        <v>2129</v>
      </c>
      <c r="AF90" s="23"/>
      <c r="AG90" s="23"/>
      <c r="AH90" s="23"/>
      <c r="AI90" s="23"/>
      <c r="AJ90" s="23"/>
      <c r="AK90" s="23"/>
      <c r="AL90" s="23"/>
      <c r="AM90" s="23"/>
      <c r="AN90" s="23"/>
      <c r="AO90" s="23"/>
      <c r="AP90" s="23"/>
      <c r="AQ90" s="23"/>
      <c r="AR90" s="23"/>
      <c r="AS90" s="23"/>
      <c r="AT90" s="23"/>
      <c r="AU90" s="23"/>
      <c r="AV90" s="23"/>
      <c r="AW90" s="23" t="s">
        <v>2069</v>
      </c>
      <c r="AX90" s="23"/>
      <c r="AY90" s="23"/>
      <c r="AZ90" s="23"/>
      <c r="BA90" s="23"/>
      <c r="BB90" s="23" t="s">
        <v>2130</v>
      </c>
      <c r="BC90" s="23"/>
      <c r="BD90" s="23"/>
      <c r="BE90" s="23"/>
      <c r="BF90" s="23"/>
      <c r="BG90" s="23"/>
      <c r="BH90" s="23"/>
      <c r="BI90" s="23"/>
      <c r="BJ90" s="23"/>
      <c r="BK90" s="23"/>
      <c r="BL90" s="23"/>
      <c r="BM90" s="23"/>
      <c r="BN90" s="23"/>
      <c r="BO90" s="23"/>
      <c r="BP90" s="23"/>
      <c r="BQ90" s="23"/>
      <c r="BR90" s="23"/>
      <c r="BS90" s="466"/>
      <c r="BT90" s="466"/>
      <c r="BU90" s="23"/>
      <c r="BV90" s="23"/>
    </row>
    <row r="91" ht="15.75" customHeight="1" outlineLevel="1">
      <c r="A91" s="23"/>
      <c r="B91" s="23"/>
      <c r="C91" s="23"/>
      <c r="D91" s="162"/>
      <c r="E91" s="466"/>
      <c r="F91" s="466"/>
      <c r="G91" s="466"/>
      <c r="H91" s="466"/>
      <c r="I91" s="23"/>
      <c r="J91" s="23"/>
      <c r="K91" s="23"/>
      <c r="L91" s="454"/>
      <c r="M91" s="23"/>
      <c r="N91" s="23"/>
      <c r="O91" s="23"/>
      <c r="P91" s="23" t="s">
        <v>2131</v>
      </c>
      <c r="Q91" s="23"/>
      <c r="R91" s="23" t="s">
        <v>2132</v>
      </c>
      <c r="S91" s="23" t="s">
        <v>2133</v>
      </c>
      <c r="T91" s="23" t="s">
        <v>2131</v>
      </c>
      <c r="U91" s="23" t="s">
        <v>2134</v>
      </c>
      <c r="V91" s="77" t="s">
        <v>2072</v>
      </c>
      <c r="W91" s="77" t="s">
        <v>2135</v>
      </c>
      <c r="X91" s="23"/>
      <c r="Y91" s="23"/>
      <c r="Z91" s="23" t="s">
        <v>2136</v>
      </c>
      <c r="AA91" s="23" t="s">
        <v>2137</v>
      </c>
      <c r="AB91" s="23" t="s">
        <v>2138</v>
      </c>
      <c r="AC91" s="23"/>
      <c r="AD91" s="23"/>
      <c r="AE91" s="23" t="s">
        <v>2139</v>
      </c>
      <c r="AF91" s="23"/>
      <c r="AG91" s="23"/>
      <c r="AH91" s="23"/>
      <c r="AI91" s="23"/>
      <c r="AJ91" s="23"/>
      <c r="AK91" s="23"/>
      <c r="AL91" s="23"/>
      <c r="AM91" s="23"/>
      <c r="AN91" s="23"/>
      <c r="AO91" s="23"/>
      <c r="AP91" s="23"/>
      <c r="AQ91" s="23"/>
      <c r="AR91" s="23"/>
      <c r="AS91" s="23"/>
      <c r="AT91" s="23"/>
      <c r="AU91" s="23"/>
      <c r="AV91" s="23"/>
      <c r="AW91" s="23" t="s">
        <v>2080</v>
      </c>
      <c r="AX91" s="23"/>
      <c r="AY91" s="23"/>
      <c r="AZ91" s="23"/>
      <c r="BA91" s="23"/>
      <c r="BB91" s="23" t="s">
        <v>2140</v>
      </c>
      <c r="BC91" s="23"/>
      <c r="BD91" s="23"/>
      <c r="BE91" s="23"/>
      <c r="BF91" s="23"/>
      <c r="BG91" s="23"/>
      <c r="BH91" s="23"/>
      <c r="BI91" s="23"/>
      <c r="BJ91" s="23"/>
      <c r="BK91" s="23"/>
      <c r="BL91" s="23"/>
      <c r="BM91" s="23"/>
      <c r="BN91" s="23"/>
      <c r="BO91" s="23"/>
      <c r="BP91" s="23"/>
      <c r="BQ91" s="23"/>
      <c r="BR91" s="23"/>
      <c r="BS91" s="466"/>
      <c r="BT91" s="466"/>
      <c r="BU91" s="23"/>
      <c r="BV91" s="23"/>
    </row>
    <row r="92" ht="15.75" customHeight="1" outlineLevel="1">
      <c r="A92" s="23"/>
      <c r="B92" s="23"/>
      <c r="C92" s="23"/>
      <c r="D92" s="162"/>
      <c r="E92" s="466"/>
      <c r="F92" s="466"/>
      <c r="G92" s="466"/>
      <c r="H92" s="466"/>
      <c r="I92" s="23"/>
      <c r="J92" s="23"/>
      <c r="K92" s="23"/>
      <c r="L92" s="454"/>
      <c r="M92" s="23"/>
      <c r="N92" s="23"/>
      <c r="O92" s="23"/>
      <c r="P92" s="23" t="s">
        <v>2141</v>
      </c>
      <c r="Q92" s="23"/>
      <c r="R92" s="23" t="s">
        <v>2142</v>
      </c>
      <c r="S92" s="23" t="s">
        <v>2143</v>
      </c>
      <c r="T92" s="23" t="s">
        <v>2141</v>
      </c>
      <c r="U92" s="23" t="s">
        <v>2144</v>
      </c>
      <c r="V92" s="77" t="s">
        <v>2083</v>
      </c>
      <c r="W92" s="77" t="s">
        <v>2145</v>
      </c>
      <c r="X92" s="23"/>
      <c r="Y92" s="23"/>
      <c r="Z92" s="23" t="s">
        <v>2146</v>
      </c>
      <c r="AA92" s="23" t="s">
        <v>2147</v>
      </c>
      <c r="AB92" s="23" t="s">
        <v>2148</v>
      </c>
      <c r="AC92" s="23"/>
      <c r="AD92" s="23"/>
      <c r="AE92" s="23"/>
      <c r="AF92" s="23"/>
      <c r="AG92" s="23"/>
      <c r="AH92" s="23"/>
      <c r="AI92" s="23"/>
      <c r="AJ92" s="23"/>
      <c r="AK92" s="23"/>
      <c r="AL92" s="23"/>
      <c r="AM92" s="23"/>
      <c r="AN92" s="23"/>
      <c r="AO92" s="23"/>
      <c r="AP92" s="23"/>
      <c r="AQ92" s="23"/>
      <c r="AR92" s="23"/>
      <c r="AS92" s="23"/>
      <c r="AT92" s="23"/>
      <c r="AU92" s="23"/>
      <c r="AV92" s="23"/>
      <c r="AW92" s="23" t="s">
        <v>2090</v>
      </c>
      <c r="AX92" s="23"/>
      <c r="AY92" s="23"/>
      <c r="AZ92" s="23"/>
      <c r="BA92" s="23"/>
      <c r="BB92" s="23" t="s">
        <v>2149</v>
      </c>
      <c r="BC92" s="23"/>
      <c r="BD92" s="23"/>
      <c r="BE92" s="23"/>
      <c r="BF92" s="23"/>
      <c r="BG92" s="23"/>
      <c r="BH92" s="23"/>
      <c r="BI92" s="23"/>
      <c r="BJ92" s="23"/>
      <c r="BK92" s="23"/>
      <c r="BL92" s="23"/>
      <c r="BM92" s="23"/>
      <c r="BN92" s="23"/>
      <c r="BO92" s="23"/>
      <c r="BP92" s="23"/>
      <c r="BQ92" s="23"/>
      <c r="BR92" s="23"/>
      <c r="BS92" s="466"/>
      <c r="BT92" s="466"/>
      <c r="BU92" s="23"/>
      <c r="BV92" s="23"/>
    </row>
    <row r="93" ht="15.75" customHeight="1" outlineLevel="1">
      <c r="A93" s="23"/>
      <c r="B93" s="23"/>
      <c r="C93" s="23"/>
      <c r="D93" s="162"/>
      <c r="E93" s="466"/>
      <c r="F93" s="466"/>
      <c r="G93" s="466"/>
      <c r="H93" s="466"/>
      <c r="I93" s="23"/>
      <c r="J93" s="23"/>
      <c r="K93" s="23"/>
      <c r="L93" s="454"/>
      <c r="M93" s="23"/>
      <c r="N93" s="23"/>
      <c r="O93" s="23"/>
      <c r="P93" s="23" t="s">
        <v>2150</v>
      </c>
      <c r="Q93" s="23"/>
      <c r="R93" s="23" t="s">
        <v>2151</v>
      </c>
      <c r="S93" s="23" t="s">
        <v>2152</v>
      </c>
      <c r="T93" s="23" t="s">
        <v>2150</v>
      </c>
      <c r="U93" s="23" t="s">
        <v>2153</v>
      </c>
      <c r="V93" s="77" t="s">
        <v>2093</v>
      </c>
      <c r="W93" s="77" t="s">
        <v>2154</v>
      </c>
      <c r="X93" s="23"/>
      <c r="Y93" s="23"/>
      <c r="Z93" s="23" t="s">
        <v>2155</v>
      </c>
      <c r="AA93" s="23" t="s">
        <v>2156</v>
      </c>
      <c r="AB93" s="23" t="s">
        <v>2157</v>
      </c>
      <c r="AC93" s="23"/>
      <c r="AD93" s="23"/>
      <c r="AE93" s="23"/>
      <c r="AF93" s="23"/>
      <c r="AG93" s="23"/>
      <c r="AH93" s="23"/>
      <c r="AI93" s="23"/>
      <c r="AJ93" s="23"/>
      <c r="AK93" s="23"/>
      <c r="AL93" s="23"/>
      <c r="AM93" s="23"/>
      <c r="AN93" s="23"/>
      <c r="AO93" s="23"/>
      <c r="AP93" s="23"/>
      <c r="AQ93" s="23"/>
      <c r="AR93" s="23"/>
      <c r="AS93" s="23"/>
      <c r="AT93" s="23"/>
      <c r="AU93" s="23"/>
      <c r="AV93" s="23"/>
      <c r="AW93" s="23" t="s">
        <v>2100</v>
      </c>
      <c r="AX93" s="23"/>
      <c r="AY93" s="23"/>
      <c r="AZ93" s="23"/>
      <c r="BA93" s="23"/>
      <c r="BB93" s="23" t="s">
        <v>2158</v>
      </c>
      <c r="BC93" s="23"/>
      <c r="BD93" s="23"/>
      <c r="BE93" s="23"/>
      <c r="BF93" s="23"/>
      <c r="BG93" s="23"/>
      <c r="BH93" s="23"/>
      <c r="BI93" s="23"/>
      <c r="BJ93" s="23"/>
      <c r="BK93" s="23"/>
      <c r="BL93" s="23"/>
      <c r="BM93" s="23"/>
      <c r="BN93" s="23"/>
      <c r="BO93" s="23"/>
      <c r="BP93" s="23"/>
      <c r="BQ93" s="23"/>
      <c r="BR93" s="23"/>
      <c r="BS93" s="466"/>
      <c r="BT93" s="466"/>
      <c r="BU93" s="23"/>
      <c r="BV93" s="23"/>
    </row>
    <row r="94" ht="15.75" customHeight="1" outlineLevel="1">
      <c r="A94" s="23"/>
      <c r="B94" s="23"/>
      <c r="C94" s="23"/>
      <c r="D94" s="162"/>
      <c r="E94" s="466"/>
      <c r="F94" s="466"/>
      <c r="G94" s="466"/>
      <c r="H94" s="466"/>
      <c r="I94" s="23"/>
      <c r="J94" s="23"/>
      <c r="K94" s="23"/>
      <c r="L94" s="454"/>
      <c r="M94" s="23"/>
      <c r="N94" s="23"/>
      <c r="O94" s="23"/>
      <c r="P94" s="23" t="s">
        <v>343</v>
      </c>
      <c r="Q94" s="23"/>
      <c r="R94" s="23" t="s">
        <v>560</v>
      </c>
      <c r="S94" s="23" t="s">
        <v>2159</v>
      </c>
      <c r="T94" s="23" t="s">
        <v>343</v>
      </c>
      <c r="U94" s="23" t="s">
        <v>2160</v>
      </c>
      <c r="V94" s="77" t="s">
        <v>558</v>
      </c>
      <c r="W94" s="77" t="s">
        <v>2161</v>
      </c>
      <c r="X94" s="23"/>
      <c r="Y94" s="23"/>
      <c r="Z94" s="23" t="s">
        <v>2162</v>
      </c>
      <c r="AA94" s="23" t="s">
        <v>2163</v>
      </c>
      <c r="AB94" s="23" t="s">
        <v>2164</v>
      </c>
      <c r="AC94" s="23"/>
      <c r="AD94" s="23"/>
      <c r="AE94" s="23"/>
      <c r="AF94" s="23"/>
      <c r="AG94" s="23"/>
      <c r="AH94" s="23"/>
      <c r="AI94" s="23"/>
      <c r="AJ94" s="23"/>
      <c r="AK94" s="23"/>
      <c r="AL94" s="23"/>
      <c r="AM94" s="23"/>
      <c r="AN94" s="23"/>
      <c r="AO94" s="23"/>
      <c r="AP94" s="23"/>
      <c r="AQ94" s="23"/>
      <c r="AR94" s="23"/>
      <c r="AS94" s="23"/>
      <c r="AT94" s="23"/>
      <c r="AU94" s="23"/>
      <c r="AV94" s="23"/>
      <c r="AW94" s="23" t="s">
        <v>2108</v>
      </c>
      <c r="AX94" s="23"/>
      <c r="AY94" s="23"/>
      <c r="AZ94" s="23"/>
      <c r="BA94" s="23"/>
      <c r="BB94" s="23" t="s">
        <v>2165</v>
      </c>
      <c r="BC94" s="23"/>
      <c r="BD94" s="23"/>
      <c r="BE94" s="23"/>
      <c r="BF94" s="23"/>
      <c r="BG94" s="23"/>
      <c r="BH94" s="23"/>
      <c r="BI94" s="23"/>
      <c r="BJ94" s="23"/>
      <c r="BK94" s="23"/>
      <c r="BL94" s="23"/>
      <c r="BM94" s="23"/>
      <c r="BN94" s="23"/>
      <c r="BO94" s="23"/>
      <c r="BP94" s="23"/>
      <c r="BQ94" s="23"/>
      <c r="BR94" s="23"/>
      <c r="BS94" s="466"/>
      <c r="BT94" s="466"/>
      <c r="BU94" s="23"/>
      <c r="BV94" s="23"/>
    </row>
    <row r="95" ht="15.75" customHeight="1" outlineLevel="1">
      <c r="A95" s="23"/>
      <c r="B95" s="23"/>
      <c r="C95" s="23"/>
      <c r="D95" s="162"/>
      <c r="E95" s="466"/>
      <c r="F95" s="466"/>
      <c r="G95" s="466"/>
      <c r="H95" s="466"/>
      <c r="I95" s="23"/>
      <c r="J95" s="23"/>
      <c r="K95" s="23"/>
      <c r="L95" s="454"/>
      <c r="M95" s="23"/>
      <c r="N95" s="23"/>
      <c r="O95" s="23"/>
      <c r="P95" s="23" t="s">
        <v>2166</v>
      </c>
      <c r="Q95" s="23"/>
      <c r="R95" s="23" t="s">
        <v>2167</v>
      </c>
      <c r="S95" s="23" t="s">
        <v>1808</v>
      </c>
      <c r="T95" s="23" t="s">
        <v>2166</v>
      </c>
      <c r="U95" s="23"/>
      <c r="V95" s="77" t="s">
        <v>2111</v>
      </c>
      <c r="W95" s="77" t="s">
        <v>2168</v>
      </c>
      <c r="X95" s="23"/>
      <c r="Y95" s="23"/>
      <c r="Z95" s="23" t="s">
        <v>1486</v>
      </c>
      <c r="AA95" s="23" t="s">
        <v>820</v>
      </c>
      <c r="AB95" s="23" t="s">
        <v>2169</v>
      </c>
      <c r="AC95" s="23"/>
      <c r="AD95" s="23"/>
      <c r="AE95" s="23"/>
      <c r="AF95" s="23"/>
      <c r="AG95" s="23"/>
      <c r="AH95" s="23"/>
      <c r="AI95" s="23"/>
      <c r="AJ95" s="23"/>
      <c r="AK95" s="23"/>
      <c r="AL95" s="23"/>
      <c r="AM95" s="23"/>
      <c r="AN95" s="23"/>
      <c r="AO95" s="23"/>
      <c r="AP95" s="23"/>
      <c r="AQ95" s="23"/>
      <c r="AR95" s="23"/>
      <c r="AS95" s="23"/>
      <c r="AT95" s="23"/>
      <c r="AU95" s="23"/>
      <c r="AV95" s="23"/>
      <c r="AW95" s="23" t="s">
        <v>2115</v>
      </c>
      <c r="AX95" s="23"/>
      <c r="AY95" s="23"/>
      <c r="AZ95" s="23"/>
      <c r="BA95" s="23"/>
      <c r="BB95" s="23" t="s">
        <v>2170</v>
      </c>
      <c r="BC95" s="23"/>
      <c r="BD95" s="23"/>
      <c r="BE95" s="23"/>
      <c r="BF95" s="23"/>
      <c r="BG95" s="23"/>
      <c r="BH95" s="23"/>
      <c r="BI95" s="23"/>
      <c r="BJ95" s="23"/>
      <c r="BK95" s="23"/>
      <c r="BL95" s="23"/>
      <c r="BM95" s="23"/>
      <c r="BN95" s="23"/>
      <c r="BO95" s="23"/>
      <c r="BP95" s="23"/>
      <c r="BQ95" s="23"/>
      <c r="BR95" s="23"/>
      <c r="BS95" s="466"/>
      <c r="BT95" s="466"/>
      <c r="BU95" s="23"/>
      <c r="BV95" s="23"/>
    </row>
    <row r="96" ht="15.75" customHeight="1" outlineLevel="1">
      <c r="A96" s="23"/>
      <c r="B96" s="23"/>
      <c r="C96" s="23"/>
      <c r="D96" s="162"/>
      <c r="E96" s="466"/>
      <c r="F96" s="466"/>
      <c r="G96" s="466"/>
      <c r="H96" s="466"/>
      <c r="I96" s="23"/>
      <c r="J96" s="23"/>
      <c r="K96" s="23"/>
      <c r="L96" s="454"/>
      <c r="M96" s="23"/>
      <c r="N96" s="23"/>
      <c r="O96" s="23"/>
      <c r="P96" s="23" t="s">
        <v>348</v>
      </c>
      <c r="Q96" s="23"/>
      <c r="R96" s="23" t="s">
        <v>565</v>
      </c>
      <c r="S96" s="23" t="s">
        <v>686</v>
      </c>
      <c r="T96" s="23" t="s">
        <v>348</v>
      </c>
      <c r="U96" s="23"/>
      <c r="V96" s="77" t="s">
        <v>562</v>
      </c>
      <c r="W96" s="77" t="s">
        <v>2171</v>
      </c>
      <c r="X96" s="23"/>
      <c r="Y96" s="23"/>
      <c r="Z96" s="23" t="s">
        <v>633</v>
      </c>
      <c r="AA96" s="23" t="s">
        <v>2172</v>
      </c>
      <c r="AB96" s="23" t="s">
        <v>568</v>
      </c>
      <c r="AC96" s="23"/>
      <c r="AD96" s="23"/>
      <c r="AE96" s="23"/>
      <c r="AF96" s="23"/>
      <c r="AG96" s="23"/>
      <c r="AH96" s="23"/>
      <c r="AI96" s="23"/>
      <c r="AJ96" s="23"/>
      <c r="AK96" s="23"/>
      <c r="AL96" s="23"/>
      <c r="AM96" s="23"/>
      <c r="AN96" s="23"/>
      <c r="AO96" s="23"/>
      <c r="AP96" s="23"/>
      <c r="AQ96" s="23"/>
      <c r="AR96" s="23"/>
      <c r="AS96" s="23"/>
      <c r="AT96" s="23"/>
      <c r="AU96" s="23"/>
      <c r="AV96" s="23"/>
      <c r="AW96" s="23" t="s">
        <v>2173</v>
      </c>
      <c r="AX96" s="23"/>
      <c r="AY96" s="23"/>
      <c r="AZ96" s="23"/>
      <c r="BA96" s="23"/>
      <c r="BB96" s="23" t="s">
        <v>957</v>
      </c>
      <c r="BC96" s="23"/>
      <c r="BD96" s="23"/>
      <c r="BE96" s="23"/>
      <c r="BF96" s="23"/>
      <c r="BG96" s="23"/>
      <c r="BH96" s="23"/>
      <c r="BI96" s="23"/>
      <c r="BJ96" s="23"/>
      <c r="BK96" s="23"/>
      <c r="BL96" s="23"/>
      <c r="BM96" s="23"/>
      <c r="BN96" s="23"/>
      <c r="BO96" s="23"/>
      <c r="BP96" s="23"/>
      <c r="BQ96" s="23"/>
      <c r="BR96" s="23"/>
      <c r="BS96" s="466"/>
      <c r="BT96" s="466"/>
      <c r="BU96" s="23"/>
      <c r="BV96" s="23"/>
    </row>
    <row r="97" ht="15.75" customHeight="1" outlineLevel="1">
      <c r="A97" s="23"/>
      <c r="B97" s="23"/>
      <c r="C97" s="23"/>
      <c r="D97" s="162"/>
      <c r="E97" s="466"/>
      <c r="F97" s="466"/>
      <c r="G97" s="466"/>
      <c r="H97" s="466"/>
      <c r="I97" s="23"/>
      <c r="J97" s="23"/>
      <c r="K97" s="23"/>
      <c r="L97" s="454"/>
      <c r="M97" s="23"/>
      <c r="N97" s="23"/>
      <c r="O97" s="23"/>
      <c r="P97" s="23" t="s">
        <v>2174</v>
      </c>
      <c r="Q97" s="23"/>
      <c r="R97" s="23" t="s">
        <v>2175</v>
      </c>
      <c r="S97" s="23" t="s">
        <v>1833</v>
      </c>
      <c r="T97" s="23" t="s">
        <v>2174</v>
      </c>
      <c r="U97" s="23"/>
      <c r="V97" s="77" t="s">
        <v>2123</v>
      </c>
      <c r="W97" s="77" t="s">
        <v>880</v>
      </c>
      <c r="X97" s="23"/>
      <c r="Y97" s="23"/>
      <c r="Z97" s="23" t="s">
        <v>1513</v>
      </c>
      <c r="AA97" s="23" t="s">
        <v>2176</v>
      </c>
      <c r="AB97" s="23" t="s">
        <v>2177</v>
      </c>
      <c r="AC97" s="23"/>
      <c r="AD97" s="23"/>
      <c r="AE97" s="23"/>
      <c r="AF97" s="23"/>
      <c r="AG97" s="23"/>
      <c r="AH97" s="23"/>
      <c r="AI97" s="23"/>
      <c r="AJ97" s="23"/>
      <c r="AK97" s="23"/>
      <c r="AL97" s="23"/>
      <c r="AM97" s="23"/>
      <c r="AN97" s="23"/>
      <c r="AO97" s="23"/>
      <c r="AP97" s="23"/>
      <c r="AQ97" s="23"/>
      <c r="AR97" s="23"/>
      <c r="AS97" s="23"/>
      <c r="AT97" s="23"/>
      <c r="AU97" s="23"/>
      <c r="AV97" s="23"/>
      <c r="AW97" s="23" t="s">
        <v>784</v>
      </c>
      <c r="AX97" s="23"/>
      <c r="AY97" s="23"/>
      <c r="AZ97" s="23"/>
      <c r="BA97" s="23"/>
      <c r="BB97" s="23" t="s">
        <v>2178</v>
      </c>
      <c r="BC97" s="23"/>
      <c r="BD97" s="23"/>
      <c r="BE97" s="23"/>
      <c r="BF97" s="23"/>
      <c r="BG97" s="23"/>
      <c r="BH97" s="23"/>
      <c r="BI97" s="23"/>
      <c r="BJ97" s="23"/>
      <c r="BK97" s="23"/>
      <c r="BL97" s="23"/>
      <c r="BM97" s="23"/>
      <c r="BN97" s="23"/>
      <c r="BO97" s="23"/>
      <c r="BP97" s="23"/>
      <c r="BQ97" s="23"/>
      <c r="BR97" s="23"/>
      <c r="BS97" s="466"/>
      <c r="BT97" s="466"/>
      <c r="BU97" s="23"/>
      <c r="BV97" s="23"/>
    </row>
    <row r="98" ht="15.75" customHeight="1" outlineLevel="1">
      <c r="A98" s="23"/>
      <c r="B98" s="23"/>
      <c r="C98" s="23"/>
      <c r="D98" s="162"/>
      <c r="E98" s="466"/>
      <c r="F98" s="466"/>
      <c r="G98" s="466"/>
      <c r="H98" s="466"/>
      <c r="I98" s="23"/>
      <c r="J98" s="23"/>
      <c r="K98" s="23"/>
      <c r="L98" s="454"/>
      <c r="M98" s="23"/>
      <c r="N98" s="23"/>
      <c r="O98" s="23"/>
      <c r="P98" s="23" t="s">
        <v>2179</v>
      </c>
      <c r="Q98" s="23"/>
      <c r="R98" s="23" t="s">
        <v>2180</v>
      </c>
      <c r="S98" s="23" t="s">
        <v>1848</v>
      </c>
      <c r="T98" s="23" t="s">
        <v>2179</v>
      </c>
      <c r="U98" s="23"/>
      <c r="V98" s="77" t="s">
        <v>2132</v>
      </c>
      <c r="W98" s="77" t="s">
        <v>2181</v>
      </c>
      <c r="X98" s="23"/>
      <c r="Y98" s="23"/>
      <c r="Z98" s="23" t="s">
        <v>1533</v>
      </c>
      <c r="AA98" s="23" t="s">
        <v>2182</v>
      </c>
      <c r="AB98" s="23" t="s">
        <v>2183</v>
      </c>
      <c r="AC98" s="23"/>
      <c r="AD98" s="23"/>
      <c r="AE98" s="23"/>
      <c r="AF98" s="23"/>
      <c r="AG98" s="23"/>
      <c r="AH98" s="23"/>
      <c r="AI98" s="23"/>
      <c r="AJ98" s="23"/>
      <c r="AK98" s="23"/>
      <c r="AL98" s="23"/>
      <c r="AM98" s="23"/>
      <c r="AN98" s="23"/>
      <c r="AO98" s="23"/>
      <c r="AP98" s="23"/>
      <c r="AQ98" s="23"/>
      <c r="AR98" s="23"/>
      <c r="AS98" s="23"/>
      <c r="AT98" s="23"/>
      <c r="AU98" s="23"/>
      <c r="AV98" s="23"/>
      <c r="AW98" s="23" t="s">
        <v>2184</v>
      </c>
      <c r="AX98" s="23"/>
      <c r="AY98" s="23"/>
      <c r="AZ98" s="23"/>
      <c r="BA98" s="23"/>
      <c r="BB98" s="23" t="s">
        <v>2185</v>
      </c>
      <c r="BC98" s="23"/>
      <c r="BD98" s="23"/>
      <c r="BE98" s="23"/>
      <c r="BF98" s="23"/>
      <c r="BG98" s="23"/>
      <c r="BH98" s="23"/>
      <c r="BI98" s="23"/>
      <c r="BJ98" s="23"/>
      <c r="BK98" s="23"/>
      <c r="BL98" s="23"/>
      <c r="BM98" s="23"/>
      <c r="BN98" s="23"/>
      <c r="BO98" s="23"/>
      <c r="BP98" s="23"/>
      <c r="BQ98" s="23"/>
      <c r="BR98" s="23"/>
      <c r="BS98" s="466"/>
      <c r="BT98" s="466"/>
      <c r="BU98" s="23"/>
      <c r="BV98" s="23"/>
    </row>
    <row r="99" ht="15.75" customHeight="1" outlineLevel="1">
      <c r="A99" s="23"/>
      <c r="B99" s="23"/>
      <c r="C99" s="23"/>
      <c r="D99" s="162"/>
      <c r="E99" s="466"/>
      <c r="F99" s="466"/>
      <c r="G99" s="466"/>
      <c r="H99" s="466"/>
      <c r="I99" s="23"/>
      <c r="J99" s="23"/>
      <c r="K99" s="23"/>
      <c r="L99" s="454"/>
      <c r="M99" s="23"/>
      <c r="N99" s="23"/>
      <c r="O99" s="23"/>
      <c r="P99" s="23" t="s">
        <v>2186</v>
      </c>
      <c r="Q99" s="23"/>
      <c r="R99" s="23" t="s">
        <v>2187</v>
      </c>
      <c r="S99" s="23" t="s">
        <v>1862</v>
      </c>
      <c r="T99" s="23" t="s">
        <v>2186</v>
      </c>
      <c r="U99" s="23"/>
      <c r="V99" s="77" t="s">
        <v>2142</v>
      </c>
      <c r="W99" s="77" t="s">
        <v>2188</v>
      </c>
      <c r="X99" s="23"/>
      <c r="Y99" s="23"/>
      <c r="Z99" s="23" t="s">
        <v>634</v>
      </c>
      <c r="AA99" s="23" t="s">
        <v>2189</v>
      </c>
      <c r="AB99" s="23" t="s">
        <v>2190</v>
      </c>
      <c r="AC99" s="23"/>
      <c r="AD99" s="23"/>
      <c r="AE99" s="23"/>
      <c r="AF99" s="23"/>
      <c r="AG99" s="23"/>
      <c r="AH99" s="23"/>
      <c r="AI99" s="23"/>
      <c r="AJ99" s="23"/>
      <c r="AK99" s="23"/>
      <c r="AL99" s="23"/>
      <c r="AM99" s="23"/>
      <c r="AN99" s="23"/>
      <c r="AO99" s="23"/>
      <c r="AP99" s="23"/>
      <c r="AQ99" s="23"/>
      <c r="AR99" s="23"/>
      <c r="AS99" s="23"/>
      <c r="AT99" s="23"/>
      <c r="AU99" s="23"/>
      <c r="AV99" s="23"/>
      <c r="AW99" s="23" t="s">
        <v>2191</v>
      </c>
      <c r="AX99" s="23"/>
      <c r="AY99" s="23"/>
      <c r="AZ99" s="23"/>
      <c r="BA99" s="23"/>
      <c r="BB99" s="23" t="s">
        <v>2192</v>
      </c>
      <c r="BC99" s="23"/>
      <c r="BD99" s="23"/>
      <c r="BE99" s="23"/>
      <c r="BF99" s="23"/>
      <c r="BG99" s="23"/>
      <c r="BH99" s="23"/>
      <c r="BI99" s="23"/>
      <c r="BJ99" s="23"/>
      <c r="BK99" s="23"/>
      <c r="BL99" s="23"/>
      <c r="BM99" s="23"/>
      <c r="BN99" s="23"/>
      <c r="BO99" s="23"/>
      <c r="BP99" s="23"/>
      <c r="BQ99" s="23"/>
      <c r="BR99" s="23"/>
      <c r="BS99" s="466"/>
      <c r="BT99" s="466"/>
      <c r="BU99" s="23"/>
      <c r="BV99" s="23"/>
    </row>
    <row r="100" ht="15.75" customHeight="1" outlineLevel="1">
      <c r="A100" s="23"/>
      <c r="B100" s="23"/>
      <c r="C100" s="23"/>
      <c r="D100" s="162"/>
      <c r="E100" s="466"/>
      <c r="F100" s="466"/>
      <c r="G100" s="466"/>
      <c r="H100" s="466"/>
      <c r="I100" s="23"/>
      <c r="J100" s="23"/>
      <c r="K100" s="23"/>
      <c r="L100" s="454"/>
      <c r="M100" s="23"/>
      <c r="N100" s="23"/>
      <c r="O100" s="23"/>
      <c r="P100" s="23" t="s">
        <v>2193</v>
      </c>
      <c r="Q100" s="23"/>
      <c r="R100" s="23" t="s">
        <v>2194</v>
      </c>
      <c r="S100" s="23" t="s">
        <v>1878</v>
      </c>
      <c r="T100" s="23" t="s">
        <v>2193</v>
      </c>
      <c r="U100" s="23"/>
      <c r="V100" s="77" t="s">
        <v>2151</v>
      </c>
      <c r="W100" s="77" t="s">
        <v>2195</v>
      </c>
      <c r="X100" s="23"/>
      <c r="Y100" s="23"/>
      <c r="Z100" s="23" t="s">
        <v>1573</v>
      </c>
      <c r="AA100" s="23" t="s">
        <v>2196</v>
      </c>
      <c r="AB100" s="23" t="s">
        <v>2197</v>
      </c>
      <c r="AC100" s="23"/>
      <c r="AD100" s="23"/>
      <c r="AE100" s="23"/>
      <c r="AF100" s="23"/>
      <c r="AG100" s="23"/>
      <c r="AH100" s="23"/>
      <c r="AI100" s="23"/>
      <c r="AJ100" s="23"/>
      <c r="AK100" s="23"/>
      <c r="AL100" s="23"/>
      <c r="AM100" s="23"/>
      <c r="AN100" s="23"/>
      <c r="AO100" s="23"/>
      <c r="AP100" s="23"/>
      <c r="AQ100" s="23"/>
      <c r="AR100" s="23"/>
      <c r="AS100" s="23"/>
      <c r="AT100" s="23"/>
      <c r="AU100" s="23"/>
      <c r="AV100" s="23"/>
      <c r="AW100" s="23" t="s">
        <v>2198</v>
      </c>
      <c r="AX100" s="23"/>
      <c r="AY100" s="23"/>
      <c r="AZ100" s="23"/>
      <c r="BA100" s="23"/>
      <c r="BB100" s="23" t="s">
        <v>2199</v>
      </c>
      <c r="BC100" s="23"/>
      <c r="BD100" s="23"/>
      <c r="BE100" s="23"/>
      <c r="BF100" s="23"/>
      <c r="BG100" s="23"/>
      <c r="BH100" s="23"/>
      <c r="BI100" s="23"/>
      <c r="BJ100" s="23"/>
      <c r="BK100" s="23"/>
      <c r="BL100" s="23"/>
      <c r="BM100" s="23"/>
      <c r="BN100" s="23"/>
      <c r="BO100" s="23"/>
      <c r="BP100" s="23"/>
      <c r="BQ100" s="23"/>
      <c r="BR100" s="23"/>
      <c r="BS100" s="466"/>
      <c r="BT100" s="466"/>
      <c r="BU100" s="23"/>
      <c r="BV100" s="23"/>
    </row>
    <row r="101" ht="15.75" customHeight="1" outlineLevel="1">
      <c r="A101" s="23"/>
      <c r="B101" s="23"/>
      <c r="C101" s="23"/>
      <c r="D101" s="162"/>
      <c r="E101" s="466"/>
      <c r="F101" s="466"/>
      <c r="G101" s="466"/>
      <c r="H101" s="466"/>
      <c r="I101" s="23"/>
      <c r="J101" s="23"/>
      <c r="K101" s="23"/>
      <c r="L101" s="454"/>
      <c r="M101" s="23"/>
      <c r="N101" s="23"/>
      <c r="O101" s="23"/>
      <c r="P101" s="23" t="s">
        <v>346</v>
      </c>
      <c r="Q101" s="23"/>
      <c r="R101" s="23" t="s">
        <v>563</v>
      </c>
      <c r="S101" s="23" t="s">
        <v>1891</v>
      </c>
      <c r="T101" s="23" t="s">
        <v>346</v>
      </c>
      <c r="U101" s="23"/>
      <c r="V101" s="77" t="s">
        <v>560</v>
      </c>
      <c r="W101" s="77" t="s">
        <v>2200</v>
      </c>
      <c r="X101" s="23"/>
      <c r="Y101" s="23"/>
      <c r="Z101" s="23" t="s">
        <v>1592</v>
      </c>
      <c r="AA101" s="23" t="s">
        <v>2201</v>
      </c>
      <c r="AB101" s="23" t="s">
        <v>2202</v>
      </c>
      <c r="AC101" s="23"/>
      <c r="AD101" s="23"/>
      <c r="AE101" s="23"/>
      <c r="AF101" s="23"/>
      <c r="AG101" s="23"/>
      <c r="AH101" s="23"/>
      <c r="AI101" s="23"/>
      <c r="AJ101" s="23"/>
      <c r="AK101" s="23"/>
      <c r="AL101" s="23"/>
      <c r="AM101" s="23"/>
      <c r="AN101" s="23"/>
      <c r="AO101" s="23"/>
      <c r="AP101" s="23"/>
      <c r="AQ101" s="23"/>
      <c r="AR101" s="23"/>
      <c r="AS101" s="23"/>
      <c r="AT101" s="23"/>
      <c r="AU101" s="23"/>
      <c r="AV101" s="23"/>
      <c r="AW101" s="23" t="s">
        <v>2203</v>
      </c>
      <c r="AX101" s="23"/>
      <c r="AY101" s="23"/>
      <c r="AZ101" s="23"/>
      <c r="BA101" s="23"/>
      <c r="BB101" s="23" t="s">
        <v>2204</v>
      </c>
      <c r="BC101" s="23"/>
      <c r="BD101" s="23"/>
      <c r="BE101" s="23"/>
      <c r="BF101" s="23"/>
      <c r="BG101" s="23"/>
      <c r="BH101" s="23"/>
      <c r="BI101" s="23"/>
      <c r="BJ101" s="23"/>
      <c r="BK101" s="23"/>
      <c r="BL101" s="23"/>
      <c r="BM101" s="23"/>
      <c r="BN101" s="23"/>
      <c r="BO101" s="23"/>
      <c r="BP101" s="23"/>
      <c r="BQ101" s="23"/>
      <c r="BR101" s="23"/>
      <c r="BS101" s="466"/>
      <c r="BT101" s="466"/>
      <c r="BU101" s="23"/>
      <c r="BV101" s="23"/>
    </row>
    <row r="102" ht="15.75" customHeight="1" outlineLevel="1">
      <c r="A102" s="23"/>
      <c r="B102" s="23"/>
      <c r="C102" s="23"/>
      <c r="D102" s="162"/>
      <c r="E102" s="466"/>
      <c r="F102" s="466"/>
      <c r="G102" s="466"/>
      <c r="H102" s="466"/>
      <c r="I102" s="23"/>
      <c r="J102" s="23"/>
      <c r="K102" s="23"/>
      <c r="L102" s="454"/>
      <c r="M102" s="23"/>
      <c r="N102" s="23"/>
      <c r="O102" s="23"/>
      <c r="P102" s="23" t="s">
        <v>2205</v>
      </c>
      <c r="Q102" s="23"/>
      <c r="R102" s="23" t="s">
        <v>2206</v>
      </c>
      <c r="S102" s="23" t="s">
        <v>706</v>
      </c>
      <c r="T102" s="23" t="s">
        <v>2205</v>
      </c>
      <c r="U102" s="23"/>
      <c r="V102" s="77" t="s">
        <v>2167</v>
      </c>
      <c r="W102" s="77" t="s">
        <v>2207</v>
      </c>
      <c r="X102" s="23"/>
      <c r="Y102" s="23"/>
      <c r="Z102" s="23" t="s">
        <v>2208</v>
      </c>
      <c r="AA102" s="23" t="s">
        <v>822</v>
      </c>
      <c r="AB102" s="23" t="s">
        <v>570</v>
      </c>
      <c r="AC102" s="23"/>
      <c r="AD102" s="23"/>
      <c r="AE102" s="23"/>
      <c r="AF102" s="23"/>
      <c r="AG102" s="23"/>
      <c r="AH102" s="23"/>
      <c r="AI102" s="23"/>
      <c r="AJ102" s="23"/>
      <c r="AK102" s="23"/>
      <c r="AL102" s="23"/>
      <c r="AM102" s="23"/>
      <c r="AN102" s="23"/>
      <c r="AO102" s="23"/>
      <c r="AP102" s="23"/>
      <c r="AQ102" s="23"/>
      <c r="AR102" s="23"/>
      <c r="AS102" s="23"/>
      <c r="AT102" s="23"/>
      <c r="AU102" s="23"/>
      <c r="AV102" s="23"/>
      <c r="AW102" s="23" t="s">
        <v>2209</v>
      </c>
      <c r="AX102" s="23"/>
      <c r="AY102" s="23"/>
      <c r="AZ102" s="23"/>
      <c r="BA102" s="23"/>
      <c r="BB102" s="23" t="s">
        <v>2116</v>
      </c>
      <c r="BC102" s="23"/>
      <c r="BD102" s="23"/>
      <c r="BE102" s="23"/>
      <c r="BF102" s="23"/>
      <c r="BG102" s="23"/>
      <c r="BH102" s="23"/>
      <c r="BI102" s="23"/>
      <c r="BJ102" s="23"/>
      <c r="BK102" s="23"/>
      <c r="BL102" s="23"/>
      <c r="BM102" s="23"/>
      <c r="BN102" s="23"/>
      <c r="BO102" s="23"/>
      <c r="BP102" s="23"/>
      <c r="BQ102" s="23"/>
      <c r="BR102" s="23"/>
      <c r="BS102" s="466"/>
      <c r="BT102" s="466"/>
      <c r="BU102" s="23"/>
      <c r="BV102" s="23"/>
    </row>
    <row r="103" ht="15.75" customHeight="1" outlineLevel="1">
      <c r="A103" s="23"/>
      <c r="B103" s="23"/>
      <c r="C103" s="23"/>
      <c r="D103" s="162"/>
      <c r="E103" s="466"/>
      <c r="F103" s="466"/>
      <c r="G103" s="466"/>
      <c r="H103" s="466"/>
      <c r="I103" s="23"/>
      <c r="J103" s="23"/>
      <c r="K103" s="23"/>
      <c r="L103" s="454"/>
      <c r="M103" s="23"/>
      <c r="N103" s="23"/>
      <c r="O103" s="23"/>
      <c r="P103" s="23" t="s">
        <v>349</v>
      </c>
      <c r="Q103" s="23"/>
      <c r="R103" s="23" t="s">
        <v>2210</v>
      </c>
      <c r="S103" s="23" t="s">
        <v>2211</v>
      </c>
      <c r="T103" s="23" t="s">
        <v>349</v>
      </c>
      <c r="U103" s="23"/>
      <c r="V103" s="77" t="s">
        <v>565</v>
      </c>
      <c r="W103" s="77" t="s">
        <v>2212</v>
      </c>
      <c r="X103" s="23"/>
      <c r="Y103" s="23"/>
      <c r="Z103" s="23" t="s">
        <v>654</v>
      </c>
      <c r="AA103" s="23" t="s">
        <v>2213</v>
      </c>
      <c r="AB103" s="23" t="s">
        <v>2214</v>
      </c>
      <c r="AC103" s="23"/>
      <c r="AD103" s="23"/>
      <c r="AE103" s="23"/>
      <c r="AF103" s="23"/>
      <c r="AG103" s="23"/>
      <c r="AH103" s="23"/>
      <c r="AI103" s="23"/>
      <c r="AJ103" s="23"/>
      <c r="AK103" s="23"/>
      <c r="AL103" s="23"/>
      <c r="AM103" s="23"/>
      <c r="AN103" s="23"/>
      <c r="AO103" s="23"/>
      <c r="AP103" s="23"/>
      <c r="AQ103" s="23"/>
      <c r="AR103" s="23"/>
      <c r="AS103" s="23"/>
      <c r="AT103" s="23"/>
      <c r="AU103" s="23"/>
      <c r="AV103" s="23"/>
      <c r="AW103" s="23" t="s">
        <v>859</v>
      </c>
      <c r="AX103" s="23"/>
      <c r="AY103" s="23"/>
      <c r="AZ103" s="23"/>
      <c r="BA103" s="23"/>
      <c r="BB103" s="23" t="s">
        <v>955</v>
      </c>
      <c r="BC103" s="23"/>
      <c r="BD103" s="23"/>
      <c r="BE103" s="23"/>
      <c r="BF103" s="23"/>
      <c r="BG103" s="23"/>
      <c r="BH103" s="23"/>
      <c r="BI103" s="23"/>
      <c r="BJ103" s="23"/>
      <c r="BK103" s="23"/>
      <c r="BL103" s="23"/>
      <c r="BM103" s="23"/>
      <c r="BN103" s="23"/>
      <c r="BO103" s="23"/>
      <c r="BP103" s="23"/>
      <c r="BQ103" s="23"/>
      <c r="BR103" s="23"/>
      <c r="BS103" s="466"/>
      <c r="BT103" s="466"/>
      <c r="BU103" s="23"/>
      <c r="BV103" s="23"/>
    </row>
    <row r="104" ht="15.75" customHeight="1" outlineLevel="1">
      <c r="A104" s="23"/>
      <c r="B104" s="23"/>
      <c r="C104" s="23"/>
      <c r="D104" s="162"/>
      <c r="E104" s="466"/>
      <c r="F104" s="466"/>
      <c r="G104" s="466"/>
      <c r="H104" s="466"/>
      <c r="I104" s="23"/>
      <c r="J104" s="23"/>
      <c r="K104" s="23"/>
      <c r="L104" s="454"/>
      <c r="M104" s="23"/>
      <c r="N104" s="23"/>
      <c r="O104" s="23"/>
      <c r="P104" s="23" t="s">
        <v>2215</v>
      </c>
      <c r="Q104" s="23"/>
      <c r="R104" s="23" t="s">
        <v>2216</v>
      </c>
      <c r="S104" s="23" t="s">
        <v>2217</v>
      </c>
      <c r="T104" s="23" t="s">
        <v>2215</v>
      </c>
      <c r="U104" s="23"/>
      <c r="V104" s="77" t="s">
        <v>2175</v>
      </c>
      <c r="W104" s="77" t="s">
        <v>882</v>
      </c>
      <c r="X104" s="23"/>
      <c r="Y104" s="23"/>
      <c r="Z104" s="23" t="s">
        <v>2218</v>
      </c>
      <c r="AA104" s="23" t="s">
        <v>2219</v>
      </c>
      <c r="AB104" s="23" t="s">
        <v>2220</v>
      </c>
      <c r="AC104" s="23"/>
      <c r="AD104" s="23"/>
      <c r="AE104" s="23"/>
      <c r="AF104" s="23"/>
      <c r="AG104" s="23"/>
      <c r="AH104" s="23"/>
      <c r="AI104" s="23"/>
      <c r="AJ104" s="23"/>
      <c r="AK104" s="23"/>
      <c r="AL104" s="23"/>
      <c r="AM104" s="23"/>
      <c r="AN104" s="23"/>
      <c r="AO104" s="23"/>
      <c r="AP104" s="23"/>
      <c r="AQ104" s="23"/>
      <c r="AR104" s="23"/>
      <c r="AS104" s="23"/>
      <c r="AT104" s="23"/>
      <c r="AU104" s="23"/>
      <c r="AV104" s="23"/>
      <c r="AW104" s="23" t="s">
        <v>2221</v>
      </c>
      <c r="AX104" s="23"/>
      <c r="AY104" s="23"/>
      <c r="AZ104" s="23"/>
      <c r="BA104" s="23"/>
      <c r="BB104" s="23" t="s">
        <v>2130</v>
      </c>
      <c r="BC104" s="23"/>
      <c r="BD104" s="23"/>
      <c r="BE104" s="23"/>
      <c r="BF104" s="23"/>
      <c r="BG104" s="23"/>
      <c r="BH104" s="23"/>
      <c r="BI104" s="23"/>
      <c r="BJ104" s="23"/>
      <c r="BK104" s="23"/>
      <c r="BL104" s="23"/>
      <c r="BM104" s="23"/>
      <c r="BN104" s="23"/>
      <c r="BO104" s="23"/>
      <c r="BP104" s="23"/>
      <c r="BQ104" s="23"/>
      <c r="BR104" s="23"/>
      <c r="BS104" s="466"/>
      <c r="BT104" s="466"/>
      <c r="BU104" s="23"/>
      <c r="BV104" s="23"/>
    </row>
    <row r="105" ht="15.75" customHeight="1" outlineLevel="1">
      <c r="A105" s="23"/>
      <c r="B105" s="23"/>
      <c r="C105" s="23"/>
      <c r="D105" s="162"/>
      <c r="E105" s="466"/>
      <c r="F105" s="466"/>
      <c r="G105" s="466"/>
      <c r="H105" s="466"/>
      <c r="I105" s="23"/>
      <c r="J105" s="23"/>
      <c r="K105" s="23"/>
      <c r="L105" s="454"/>
      <c r="M105" s="23"/>
      <c r="N105" s="23"/>
      <c r="O105" s="23"/>
      <c r="P105" s="23" t="s">
        <v>2222</v>
      </c>
      <c r="Q105" s="23"/>
      <c r="R105" s="23" t="s">
        <v>2223</v>
      </c>
      <c r="S105" s="23" t="s">
        <v>2224</v>
      </c>
      <c r="T105" s="23" t="s">
        <v>2222</v>
      </c>
      <c r="U105" s="23"/>
      <c r="V105" s="77" t="s">
        <v>2180</v>
      </c>
      <c r="W105" s="77" t="s">
        <v>2225</v>
      </c>
      <c r="X105" s="23"/>
      <c r="Y105" s="23"/>
      <c r="Z105" s="23" t="s">
        <v>2226</v>
      </c>
      <c r="AA105" s="23" t="s">
        <v>2227</v>
      </c>
      <c r="AB105" s="23" t="s">
        <v>2228</v>
      </c>
      <c r="AC105" s="23"/>
      <c r="AD105" s="23"/>
      <c r="AE105" s="23"/>
      <c r="AF105" s="23"/>
      <c r="AG105" s="23"/>
      <c r="AH105" s="23"/>
      <c r="AI105" s="23"/>
      <c r="AJ105" s="23"/>
      <c r="AK105" s="23"/>
      <c r="AL105" s="23"/>
      <c r="AM105" s="23"/>
      <c r="AN105" s="23"/>
      <c r="AO105" s="23"/>
      <c r="AP105" s="23"/>
      <c r="AQ105" s="23"/>
      <c r="AR105" s="23"/>
      <c r="AS105" s="23"/>
      <c r="AT105" s="23"/>
      <c r="AU105" s="23"/>
      <c r="AV105" s="23"/>
      <c r="AW105" s="23" t="s">
        <v>2229</v>
      </c>
      <c r="AX105" s="23"/>
      <c r="AY105" s="23"/>
      <c r="AZ105" s="23"/>
      <c r="BA105" s="23"/>
      <c r="BB105" s="23" t="s">
        <v>2140</v>
      </c>
      <c r="BC105" s="23"/>
      <c r="BD105" s="23"/>
      <c r="BE105" s="23"/>
      <c r="BF105" s="23"/>
      <c r="BG105" s="23"/>
      <c r="BH105" s="23"/>
      <c r="BI105" s="23"/>
      <c r="BJ105" s="23"/>
      <c r="BK105" s="23"/>
      <c r="BL105" s="23"/>
      <c r="BM105" s="23"/>
      <c r="BN105" s="23"/>
      <c r="BO105" s="23"/>
      <c r="BP105" s="23"/>
      <c r="BQ105" s="23"/>
      <c r="BR105" s="23"/>
      <c r="BS105" s="466"/>
      <c r="BT105" s="466"/>
      <c r="BU105" s="23"/>
      <c r="BV105" s="23"/>
    </row>
    <row r="106" ht="15.75" customHeight="1" outlineLevel="1">
      <c r="A106" s="23"/>
      <c r="B106" s="23"/>
      <c r="C106" s="23"/>
      <c r="D106" s="162"/>
      <c r="E106" s="466"/>
      <c r="F106" s="466"/>
      <c r="G106" s="466"/>
      <c r="H106" s="466"/>
      <c r="I106" s="23"/>
      <c r="J106" s="23"/>
      <c r="K106" s="23"/>
      <c r="L106" s="454"/>
      <c r="M106" s="23"/>
      <c r="N106" s="23"/>
      <c r="O106" s="23"/>
      <c r="P106" s="23" t="s">
        <v>2230</v>
      </c>
      <c r="Q106" s="23"/>
      <c r="R106" s="23" t="s">
        <v>2231</v>
      </c>
      <c r="S106" s="23" t="s">
        <v>2232</v>
      </c>
      <c r="T106" s="23" t="s">
        <v>2230</v>
      </c>
      <c r="U106" s="23"/>
      <c r="V106" s="77" t="s">
        <v>2187</v>
      </c>
      <c r="W106" s="77" t="s">
        <v>2233</v>
      </c>
      <c r="X106" s="23"/>
      <c r="Y106" s="23"/>
      <c r="Z106" s="23" t="s">
        <v>656</v>
      </c>
      <c r="AA106" s="23" t="s">
        <v>2234</v>
      </c>
      <c r="AB106" s="23" t="s">
        <v>2235</v>
      </c>
      <c r="AC106" s="23"/>
      <c r="AD106" s="23"/>
      <c r="AE106" s="23"/>
      <c r="AF106" s="23"/>
      <c r="AG106" s="23"/>
      <c r="AH106" s="23"/>
      <c r="AI106" s="23"/>
      <c r="AJ106" s="23"/>
      <c r="AK106" s="23"/>
      <c r="AL106" s="23"/>
      <c r="AM106" s="23"/>
      <c r="AN106" s="23"/>
      <c r="AO106" s="23"/>
      <c r="AP106" s="23"/>
      <c r="AQ106" s="23"/>
      <c r="AR106" s="23"/>
      <c r="AS106" s="23"/>
      <c r="AT106" s="23"/>
      <c r="AU106" s="23"/>
      <c r="AV106" s="23"/>
      <c r="AW106" s="23" t="s">
        <v>2236</v>
      </c>
      <c r="AX106" s="23"/>
      <c r="AY106" s="23"/>
      <c r="AZ106" s="23"/>
      <c r="BA106" s="23"/>
      <c r="BB106" s="23" t="s">
        <v>2149</v>
      </c>
      <c r="BC106" s="23"/>
      <c r="BD106" s="23"/>
      <c r="BE106" s="23"/>
      <c r="BF106" s="23"/>
      <c r="BG106" s="23"/>
      <c r="BH106" s="23"/>
      <c r="BI106" s="23"/>
      <c r="BJ106" s="23"/>
      <c r="BK106" s="23"/>
      <c r="BL106" s="23"/>
      <c r="BM106" s="23"/>
      <c r="BN106" s="23"/>
      <c r="BO106" s="23"/>
      <c r="BP106" s="23"/>
      <c r="BQ106" s="23"/>
      <c r="BR106" s="23"/>
      <c r="BS106" s="466"/>
      <c r="BT106" s="466"/>
      <c r="BU106" s="23"/>
      <c r="BV106" s="23"/>
    </row>
    <row r="107" ht="15.75" customHeight="1" outlineLevel="1">
      <c r="A107" s="23"/>
      <c r="B107" s="23"/>
      <c r="C107" s="23"/>
      <c r="D107" s="162"/>
      <c r="E107" s="466"/>
      <c r="F107" s="466"/>
      <c r="G107" s="466"/>
      <c r="H107" s="466"/>
      <c r="I107" s="23"/>
      <c r="J107" s="23"/>
      <c r="K107" s="23"/>
      <c r="L107" s="454"/>
      <c r="M107" s="23"/>
      <c r="N107" s="23"/>
      <c r="O107" s="23"/>
      <c r="P107" s="23" t="s">
        <v>2237</v>
      </c>
      <c r="Q107" s="23"/>
      <c r="R107" s="23" t="s">
        <v>2238</v>
      </c>
      <c r="S107" s="23" t="s">
        <v>2239</v>
      </c>
      <c r="T107" s="23" t="s">
        <v>2237</v>
      </c>
      <c r="U107" s="23"/>
      <c r="V107" s="77" t="s">
        <v>2194</v>
      </c>
      <c r="W107" s="77" t="s">
        <v>2240</v>
      </c>
      <c r="X107" s="23"/>
      <c r="Y107" s="23"/>
      <c r="Z107" s="23" t="s">
        <v>2241</v>
      </c>
      <c r="AA107" s="23" t="s">
        <v>2242</v>
      </c>
      <c r="AB107" s="23" t="s">
        <v>2243</v>
      </c>
      <c r="AC107" s="23"/>
      <c r="AD107" s="23"/>
      <c r="AE107" s="23"/>
      <c r="AF107" s="23"/>
      <c r="AG107" s="23"/>
      <c r="AH107" s="23"/>
      <c r="AI107" s="23"/>
      <c r="AJ107" s="23"/>
      <c r="AK107" s="23"/>
      <c r="AL107" s="23"/>
      <c r="AM107" s="23"/>
      <c r="AN107" s="23"/>
      <c r="AO107" s="23"/>
      <c r="AP107" s="23"/>
      <c r="AQ107" s="23"/>
      <c r="AR107" s="23"/>
      <c r="AS107" s="23"/>
      <c r="AT107" s="23"/>
      <c r="AU107" s="23"/>
      <c r="AV107" s="23"/>
      <c r="AW107" s="23" t="s">
        <v>2244</v>
      </c>
      <c r="AX107" s="23"/>
      <c r="AY107" s="23"/>
      <c r="AZ107" s="23"/>
      <c r="BA107" s="23"/>
      <c r="BB107" s="23" t="s">
        <v>2158</v>
      </c>
      <c r="BC107" s="23"/>
      <c r="BD107" s="23"/>
      <c r="BE107" s="23"/>
      <c r="BF107" s="23"/>
      <c r="BG107" s="23"/>
      <c r="BH107" s="23"/>
      <c r="BI107" s="23"/>
      <c r="BJ107" s="23"/>
      <c r="BK107" s="23"/>
      <c r="BL107" s="23"/>
      <c r="BM107" s="23"/>
      <c r="BN107" s="23"/>
      <c r="BO107" s="23"/>
      <c r="BP107" s="23"/>
      <c r="BQ107" s="23"/>
      <c r="BR107" s="23"/>
      <c r="BS107" s="466"/>
      <c r="BT107" s="466"/>
      <c r="BU107" s="23"/>
      <c r="BV107" s="23"/>
    </row>
    <row r="108" ht="15.75" customHeight="1" outlineLevel="1">
      <c r="A108" s="23"/>
      <c r="B108" s="23"/>
      <c r="C108" s="23"/>
      <c r="D108" s="162"/>
      <c r="E108" s="466"/>
      <c r="F108" s="466"/>
      <c r="G108" s="466"/>
      <c r="H108" s="466"/>
      <c r="I108" s="23"/>
      <c r="J108" s="23"/>
      <c r="K108" s="23"/>
      <c r="L108" s="454"/>
      <c r="M108" s="23"/>
      <c r="N108" s="23"/>
      <c r="O108" s="23"/>
      <c r="P108" s="23" t="s">
        <v>2245</v>
      </c>
      <c r="Q108" s="23"/>
      <c r="R108" s="23" t="s">
        <v>566</v>
      </c>
      <c r="S108" s="23" t="s">
        <v>2246</v>
      </c>
      <c r="T108" s="23" t="s">
        <v>2245</v>
      </c>
      <c r="U108" s="23"/>
      <c r="V108" s="77" t="s">
        <v>563</v>
      </c>
      <c r="W108" s="77" t="s">
        <v>2247</v>
      </c>
      <c r="X108" s="23"/>
      <c r="Y108" s="23"/>
      <c r="Z108" s="23" t="s">
        <v>2248</v>
      </c>
      <c r="AA108" s="23" t="s">
        <v>2249</v>
      </c>
      <c r="AB108" s="23" t="s">
        <v>2250</v>
      </c>
      <c r="AC108" s="23"/>
      <c r="AD108" s="23"/>
      <c r="AE108" s="23"/>
      <c r="AF108" s="23"/>
      <c r="AG108" s="23"/>
      <c r="AH108" s="23"/>
      <c r="AI108" s="23"/>
      <c r="AJ108" s="23"/>
      <c r="AK108" s="23"/>
      <c r="AL108" s="23"/>
      <c r="AM108" s="23"/>
      <c r="AN108" s="23"/>
      <c r="AO108" s="23"/>
      <c r="AP108" s="23"/>
      <c r="AQ108" s="23"/>
      <c r="AR108" s="23"/>
      <c r="AS108" s="23"/>
      <c r="AT108" s="23"/>
      <c r="AU108" s="23"/>
      <c r="AV108" s="23"/>
      <c r="AW108" s="23" t="s">
        <v>2251</v>
      </c>
      <c r="AX108" s="23"/>
      <c r="AY108" s="23"/>
      <c r="AZ108" s="23"/>
      <c r="BA108" s="23"/>
      <c r="BB108" s="23" t="s">
        <v>2165</v>
      </c>
      <c r="BC108" s="23"/>
      <c r="BD108" s="23"/>
      <c r="BE108" s="23"/>
      <c r="BF108" s="23"/>
      <c r="BG108" s="23"/>
      <c r="BH108" s="23"/>
      <c r="BI108" s="23"/>
      <c r="BJ108" s="23"/>
      <c r="BK108" s="23"/>
      <c r="BL108" s="23"/>
      <c r="BM108" s="23"/>
      <c r="BN108" s="23"/>
      <c r="BO108" s="23"/>
      <c r="BP108" s="23"/>
      <c r="BQ108" s="23"/>
      <c r="BR108" s="23"/>
      <c r="BS108" s="466"/>
      <c r="BT108" s="466"/>
      <c r="BU108" s="23"/>
      <c r="BV108" s="23"/>
    </row>
    <row r="109" ht="15.75" customHeight="1" outlineLevel="1">
      <c r="A109" s="23"/>
      <c r="B109" s="23"/>
      <c r="C109" s="23"/>
      <c r="D109" s="162"/>
      <c r="E109" s="466"/>
      <c r="F109" s="466"/>
      <c r="G109" s="466"/>
      <c r="H109" s="466"/>
      <c r="I109" s="23"/>
      <c r="J109" s="23"/>
      <c r="K109" s="23"/>
      <c r="L109" s="454"/>
      <c r="M109" s="23"/>
      <c r="N109" s="23"/>
      <c r="O109" s="23"/>
      <c r="P109" s="23" t="s">
        <v>2252</v>
      </c>
      <c r="Q109" s="23"/>
      <c r="R109" s="23"/>
      <c r="S109" s="23" t="s">
        <v>708</v>
      </c>
      <c r="T109" s="23" t="s">
        <v>2252</v>
      </c>
      <c r="U109" s="23"/>
      <c r="V109" s="77" t="s">
        <v>2206</v>
      </c>
      <c r="W109" s="77" t="s">
        <v>2253</v>
      </c>
      <c r="X109" s="23"/>
      <c r="Y109" s="23"/>
      <c r="Z109" s="23" t="s">
        <v>2254</v>
      </c>
      <c r="AA109" s="23" t="s">
        <v>824</v>
      </c>
      <c r="AB109" s="23" t="s">
        <v>2255</v>
      </c>
      <c r="AC109" s="23"/>
      <c r="AD109" s="23"/>
      <c r="AE109" s="23"/>
      <c r="AF109" s="23"/>
      <c r="AG109" s="23"/>
      <c r="AH109" s="23"/>
      <c r="AI109" s="23"/>
      <c r="AJ109" s="23"/>
      <c r="AK109" s="23"/>
      <c r="AL109" s="23"/>
      <c r="AM109" s="23"/>
      <c r="AN109" s="23"/>
      <c r="AO109" s="23"/>
      <c r="AP109" s="23"/>
      <c r="AQ109" s="23"/>
      <c r="AR109" s="23"/>
      <c r="AS109" s="23"/>
      <c r="AT109" s="23"/>
      <c r="AU109" s="23"/>
      <c r="AV109" s="23"/>
      <c r="AW109" s="23" t="s">
        <v>2256</v>
      </c>
      <c r="AX109" s="23"/>
      <c r="AY109" s="23"/>
      <c r="AZ109" s="23"/>
      <c r="BA109" s="23"/>
      <c r="BB109" s="23" t="s">
        <v>2170</v>
      </c>
      <c r="BC109" s="23"/>
      <c r="BD109" s="23"/>
      <c r="BE109" s="23"/>
      <c r="BF109" s="23"/>
      <c r="BG109" s="23"/>
      <c r="BH109" s="23"/>
      <c r="BI109" s="23"/>
      <c r="BJ109" s="23"/>
      <c r="BK109" s="23"/>
      <c r="BL109" s="23"/>
      <c r="BM109" s="23"/>
      <c r="BN109" s="23"/>
      <c r="BO109" s="23"/>
      <c r="BP109" s="23"/>
      <c r="BQ109" s="23"/>
      <c r="BR109" s="23"/>
      <c r="BS109" s="466"/>
      <c r="BT109" s="466"/>
      <c r="BU109" s="23"/>
      <c r="BV109" s="23"/>
    </row>
    <row r="110" ht="15.75" customHeight="1" outlineLevel="1">
      <c r="A110" s="23"/>
      <c r="B110" s="23"/>
      <c r="C110" s="23"/>
      <c r="D110" s="162"/>
      <c r="E110" s="466"/>
      <c r="F110" s="466"/>
      <c r="G110" s="466"/>
      <c r="H110" s="466"/>
      <c r="I110" s="23"/>
      <c r="J110" s="23"/>
      <c r="K110" s="23"/>
      <c r="L110" s="454"/>
      <c r="M110" s="23"/>
      <c r="N110" s="23"/>
      <c r="O110" s="23"/>
      <c r="P110" s="23" t="s">
        <v>381</v>
      </c>
      <c r="Q110" s="23"/>
      <c r="R110" s="23"/>
      <c r="S110" s="23" t="s">
        <v>2257</v>
      </c>
      <c r="T110" s="23" t="s">
        <v>381</v>
      </c>
      <c r="U110" s="23"/>
      <c r="V110" s="77" t="s">
        <v>2210</v>
      </c>
      <c r="W110" s="77" t="s">
        <v>2258</v>
      </c>
      <c r="X110" s="23"/>
      <c r="Y110" s="23"/>
      <c r="Z110" s="23" t="s">
        <v>692</v>
      </c>
      <c r="AA110" s="23" t="s">
        <v>2259</v>
      </c>
      <c r="AB110" s="23" t="s">
        <v>572</v>
      </c>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t="s">
        <v>957</v>
      </c>
      <c r="BC110" s="23"/>
      <c r="BD110" s="23"/>
      <c r="BE110" s="23"/>
      <c r="BF110" s="23"/>
      <c r="BG110" s="23"/>
      <c r="BH110" s="23"/>
      <c r="BI110" s="23"/>
      <c r="BJ110" s="23"/>
      <c r="BK110" s="23"/>
      <c r="BL110" s="23"/>
      <c r="BM110" s="23"/>
      <c r="BN110" s="23"/>
      <c r="BO110" s="23"/>
      <c r="BP110" s="23"/>
      <c r="BQ110" s="23"/>
      <c r="BR110" s="23"/>
      <c r="BS110" s="466"/>
      <c r="BT110" s="466"/>
      <c r="BU110" s="23"/>
      <c r="BV110" s="23"/>
    </row>
    <row r="111" ht="15.75" customHeight="1" outlineLevel="1">
      <c r="A111" s="23"/>
      <c r="B111" s="23"/>
      <c r="C111" s="23"/>
      <c r="D111" s="162"/>
      <c r="E111" s="466"/>
      <c r="F111" s="466"/>
      <c r="G111" s="466"/>
      <c r="H111" s="466"/>
      <c r="I111" s="23"/>
      <c r="J111" s="23"/>
      <c r="K111" s="23"/>
      <c r="L111" s="454"/>
      <c r="M111" s="23"/>
      <c r="N111" s="23"/>
      <c r="O111" s="23"/>
      <c r="P111" s="23" t="s">
        <v>2260</v>
      </c>
      <c r="Q111" s="23"/>
      <c r="R111" s="23"/>
      <c r="S111" s="23" t="s">
        <v>2261</v>
      </c>
      <c r="T111" s="23" t="s">
        <v>2260</v>
      </c>
      <c r="U111" s="23"/>
      <c r="V111" s="77" t="s">
        <v>2216</v>
      </c>
      <c r="W111" s="77" t="s">
        <v>885</v>
      </c>
      <c r="X111" s="23"/>
      <c r="Y111" s="23"/>
      <c r="Z111" s="23" t="s">
        <v>2262</v>
      </c>
      <c r="AA111" s="23" t="s">
        <v>2263</v>
      </c>
      <c r="AB111" s="23" t="s">
        <v>2264</v>
      </c>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t="s">
        <v>2178</v>
      </c>
      <c r="BC111" s="23"/>
      <c r="BD111" s="23"/>
      <c r="BE111" s="23"/>
      <c r="BF111" s="23"/>
      <c r="BG111" s="23"/>
      <c r="BH111" s="23"/>
      <c r="BI111" s="23"/>
      <c r="BJ111" s="23"/>
      <c r="BK111" s="23"/>
      <c r="BL111" s="23"/>
      <c r="BM111" s="23"/>
      <c r="BN111" s="23"/>
      <c r="BO111" s="23"/>
      <c r="BP111" s="23"/>
      <c r="BQ111" s="23"/>
      <c r="BR111" s="23"/>
      <c r="BS111" s="466"/>
      <c r="BT111" s="466"/>
      <c r="BU111" s="23"/>
      <c r="BV111" s="23"/>
    </row>
    <row r="112" ht="15.75" customHeight="1" outlineLevel="1">
      <c r="A112" s="23"/>
      <c r="B112" s="23"/>
      <c r="C112" s="23"/>
      <c r="D112" s="162"/>
      <c r="E112" s="466"/>
      <c r="F112" s="466"/>
      <c r="G112" s="466"/>
      <c r="H112" s="466"/>
      <c r="I112" s="23"/>
      <c r="J112" s="23"/>
      <c r="K112" s="23"/>
      <c r="L112" s="454"/>
      <c r="M112" s="23"/>
      <c r="N112" s="23"/>
      <c r="O112" s="23"/>
      <c r="P112" s="23" t="s">
        <v>2265</v>
      </c>
      <c r="Q112" s="23"/>
      <c r="R112" s="23"/>
      <c r="S112" s="23" t="s">
        <v>2266</v>
      </c>
      <c r="T112" s="23" t="s">
        <v>2265</v>
      </c>
      <c r="U112" s="23"/>
      <c r="V112" s="77" t="s">
        <v>2223</v>
      </c>
      <c r="W112" s="77" t="s">
        <v>2267</v>
      </c>
      <c r="X112" s="23"/>
      <c r="Y112" s="23"/>
      <c r="Z112" s="23" t="s">
        <v>2268</v>
      </c>
      <c r="AA112" s="23" t="s">
        <v>2269</v>
      </c>
      <c r="AB112" s="23" t="s">
        <v>2270</v>
      </c>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t="s">
        <v>2185</v>
      </c>
      <c r="BC112" s="23"/>
      <c r="BD112" s="23"/>
      <c r="BE112" s="23"/>
      <c r="BF112" s="23"/>
      <c r="BG112" s="23"/>
      <c r="BH112" s="23"/>
      <c r="BI112" s="23"/>
      <c r="BJ112" s="23"/>
      <c r="BK112" s="23"/>
      <c r="BL112" s="23"/>
      <c r="BM112" s="23"/>
      <c r="BN112" s="23"/>
      <c r="BO112" s="23"/>
      <c r="BP112" s="23"/>
      <c r="BQ112" s="23"/>
      <c r="BR112" s="23"/>
      <c r="BS112" s="466"/>
      <c r="BT112" s="466"/>
      <c r="BU112" s="23"/>
      <c r="BV112" s="23"/>
    </row>
    <row r="113" ht="15.75" customHeight="1" outlineLevel="1">
      <c r="A113" s="23"/>
      <c r="B113" s="23"/>
      <c r="C113" s="23"/>
      <c r="D113" s="162"/>
      <c r="E113" s="466"/>
      <c r="F113" s="466"/>
      <c r="G113" s="466"/>
      <c r="H113" s="466"/>
      <c r="I113" s="23"/>
      <c r="J113" s="23"/>
      <c r="K113" s="23"/>
      <c r="L113" s="454"/>
      <c r="M113" s="23"/>
      <c r="N113" s="23"/>
      <c r="O113" s="23"/>
      <c r="P113" s="23" t="s">
        <v>2271</v>
      </c>
      <c r="Q113" s="23"/>
      <c r="R113" s="23"/>
      <c r="S113" s="23" t="s">
        <v>2272</v>
      </c>
      <c r="T113" s="23" t="s">
        <v>2271</v>
      </c>
      <c r="U113" s="23"/>
      <c r="V113" s="77" t="s">
        <v>2231</v>
      </c>
      <c r="W113" s="77" t="s">
        <v>2273</v>
      </c>
      <c r="X113" s="23"/>
      <c r="Y113" s="23"/>
      <c r="Z113" s="23" t="s">
        <v>694</v>
      </c>
      <c r="AA113" s="23" t="s">
        <v>2274</v>
      </c>
      <c r="AB113" s="23" t="s">
        <v>2275</v>
      </c>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t="s">
        <v>2192</v>
      </c>
      <c r="BC113" s="23"/>
      <c r="BD113" s="23"/>
      <c r="BE113" s="23"/>
      <c r="BF113" s="23"/>
      <c r="BG113" s="23"/>
      <c r="BH113" s="23"/>
      <c r="BI113" s="23"/>
      <c r="BJ113" s="23"/>
      <c r="BK113" s="23"/>
      <c r="BL113" s="23"/>
      <c r="BM113" s="23"/>
      <c r="BN113" s="23"/>
      <c r="BO113" s="23"/>
      <c r="BP113" s="23"/>
      <c r="BQ113" s="23"/>
      <c r="BR113" s="23"/>
      <c r="BS113" s="466"/>
      <c r="BT113" s="466"/>
      <c r="BU113" s="23"/>
      <c r="BV113" s="23"/>
    </row>
    <row r="114" ht="15.75" customHeight="1" outlineLevel="1">
      <c r="A114" s="23"/>
      <c r="B114" s="23"/>
      <c r="C114" s="23"/>
      <c r="D114" s="162"/>
      <c r="E114" s="466"/>
      <c r="F114" s="466"/>
      <c r="G114" s="466"/>
      <c r="H114" s="466"/>
      <c r="I114" s="23"/>
      <c r="J114" s="23"/>
      <c r="K114" s="23"/>
      <c r="L114" s="454"/>
      <c r="M114" s="23"/>
      <c r="N114" s="23"/>
      <c r="O114" s="23"/>
      <c r="P114" s="23" t="s">
        <v>2276</v>
      </c>
      <c r="Q114" s="23"/>
      <c r="R114" s="23"/>
      <c r="S114" s="23" t="s">
        <v>2277</v>
      </c>
      <c r="T114" s="23" t="s">
        <v>2276</v>
      </c>
      <c r="U114" s="23"/>
      <c r="V114" s="77" t="s">
        <v>2238</v>
      </c>
      <c r="W114" s="77" t="s">
        <v>2278</v>
      </c>
      <c r="X114" s="23"/>
      <c r="Y114" s="23"/>
      <c r="Z114" s="23" t="s">
        <v>2279</v>
      </c>
      <c r="AA114" s="23" t="s">
        <v>2280</v>
      </c>
      <c r="AB114" s="23" t="s">
        <v>2281</v>
      </c>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t="s">
        <v>2199</v>
      </c>
      <c r="BC114" s="23"/>
      <c r="BD114" s="23"/>
      <c r="BE114" s="23"/>
      <c r="BF114" s="23"/>
      <c r="BG114" s="23"/>
      <c r="BH114" s="23"/>
      <c r="BI114" s="23"/>
      <c r="BJ114" s="23"/>
      <c r="BK114" s="23"/>
      <c r="BL114" s="23"/>
      <c r="BM114" s="23"/>
      <c r="BN114" s="23"/>
      <c r="BO114" s="23"/>
      <c r="BP114" s="23"/>
      <c r="BQ114" s="23"/>
      <c r="BR114" s="23"/>
      <c r="BS114" s="466"/>
      <c r="BT114" s="466"/>
      <c r="BU114" s="23"/>
      <c r="BV114" s="23"/>
    </row>
    <row r="115" ht="15.75" customHeight="1" outlineLevel="1">
      <c r="A115" s="23"/>
      <c r="B115" s="23"/>
      <c r="C115" s="23"/>
      <c r="D115" s="162"/>
      <c r="E115" s="466"/>
      <c r="F115" s="466"/>
      <c r="G115" s="466"/>
      <c r="H115" s="466"/>
      <c r="I115" s="23"/>
      <c r="J115" s="23"/>
      <c r="K115" s="23"/>
      <c r="L115" s="454"/>
      <c r="M115" s="23"/>
      <c r="N115" s="23"/>
      <c r="O115" s="23"/>
      <c r="P115" s="23" t="s">
        <v>379</v>
      </c>
      <c r="Q115" s="23"/>
      <c r="R115" s="23"/>
      <c r="S115" s="23" t="s">
        <v>2282</v>
      </c>
      <c r="T115" s="23" t="s">
        <v>379</v>
      </c>
      <c r="U115" s="23"/>
      <c r="V115" s="77" t="s">
        <v>566</v>
      </c>
      <c r="W115" s="77" t="s">
        <v>2283</v>
      </c>
      <c r="X115" s="23"/>
      <c r="Y115" s="23"/>
      <c r="Z115" s="23" t="s">
        <v>2284</v>
      </c>
      <c r="AA115" s="23" t="s">
        <v>2285</v>
      </c>
      <c r="AB115" s="23" t="s">
        <v>2286</v>
      </c>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t="s">
        <v>2204</v>
      </c>
      <c r="BC115" s="23"/>
      <c r="BD115" s="23"/>
      <c r="BE115" s="23"/>
      <c r="BF115" s="23"/>
      <c r="BG115" s="23"/>
      <c r="BH115" s="23"/>
      <c r="BI115" s="23"/>
      <c r="BJ115" s="23"/>
      <c r="BK115" s="23"/>
      <c r="BL115" s="23"/>
      <c r="BM115" s="23"/>
      <c r="BN115" s="23"/>
      <c r="BO115" s="23"/>
      <c r="BP115" s="23"/>
      <c r="BQ115" s="23"/>
      <c r="BR115" s="23"/>
      <c r="BS115" s="466"/>
      <c r="BT115" s="466"/>
      <c r="BU115" s="23"/>
      <c r="BV115" s="23"/>
    </row>
    <row r="116" ht="15.75" customHeight="1" outlineLevel="1">
      <c r="A116" s="23"/>
      <c r="B116" s="23"/>
      <c r="C116" s="23"/>
      <c r="D116" s="162"/>
      <c r="E116" s="466"/>
      <c r="F116" s="466"/>
      <c r="G116" s="466"/>
      <c r="H116" s="466"/>
      <c r="I116" s="23"/>
      <c r="J116" s="23"/>
      <c r="K116" s="23"/>
      <c r="L116" s="454"/>
      <c r="M116" s="23"/>
      <c r="N116" s="23"/>
      <c r="O116" s="23"/>
      <c r="P116" s="23" t="s">
        <v>2287</v>
      </c>
      <c r="Q116" s="23"/>
      <c r="R116" s="23"/>
      <c r="S116" s="23" t="s">
        <v>710</v>
      </c>
      <c r="T116" s="23" t="s">
        <v>2287</v>
      </c>
      <c r="U116" s="23"/>
      <c r="V116" s="77" t="s">
        <v>2288</v>
      </c>
      <c r="W116" s="77" t="s">
        <v>2289</v>
      </c>
      <c r="X116" s="23"/>
      <c r="Y116" s="23"/>
      <c r="Z116" s="23" t="s">
        <v>1723</v>
      </c>
      <c r="AA116" s="23" t="s">
        <v>857</v>
      </c>
      <c r="AB116" s="23" t="s">
        <v>2290</v>
      </c>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t="s">
        <v>2291</v>
      </c>
      <c r="BC116" s="23"/>
      <c r="BD116" s="23"/>
      <c r="BE116" s="23"/>
      <c r="BF116" s="23"/>
      <c r="BG116" s="23"/>
      <c r="BH116" s="23"/>
      <c r="BI116" s="23"/>
      <c r="BJ116" s="23"/>
      <c r="BK116" s="23"/>
      <c r="BL116" s="23"/>
      <c r="BM116" s="23"/>
      <c r="BN116" s="23"/>
      <c r="BO116" s="23"/>
      <c r="BP116" s="23"/>
      <c r="BQ116" s="23"/>
      <c r="BR116" s="23"/>
      <c r="BS116" s="466"/>
      <c r="BT116" s="466"/>
      <c r="BU116" s="23"/>
      <c r="BV116" s="23"/>
    </row>
    <row r="117" ht="15.75" customHeight="1" outlineLevel="1">
      <c r="A117" s="23"/>
      <c r="B117" s="23"/>
      <c r="C117" s="23"/>
      <c r="D117" s="162"/>
      <c r="E117" s="466"/>
      <c r="F117" s="466"/>
      <c r="G117" s="466"/>
      <c r="H117" s="466"/>
      <c r="I117" s="23"/>
      <c r="J117" s="23"/>
      <c r="K117" s="23"/>
      <c r="L117" s="454"/>
      <c r="M117" s="23"/>
      <c r="N117" s="23"/>
      <c r="O117" s="23"/>
      <c r="P117" s="23" t="s">
        <v>385</v>
      </c>
      <c r="Q117" s="23"/>
      <c r="R117" s="23"/>
      <c r="S117" s="23" t="s">
        <v>2292</v>
      </c>
      <c r="T117" s="23" t="s">
        <v>385</v>
      </c>
      <c r="U117" s="23"/>
      <c r="V117" s="77" t="s">
        <v>2293</v>
      </c>
      <c r="W117" s="77" t="s">
        <v>2294</v>
      </c>
      <c r="X117" s="23"/>
      <c r="Y117" s="23"/>
      <c r="Z117" s="23" t="s">
        <v>714</v>
      </c>
      <c r="AA117" s="23" t="s">
        <v>2295</v>
      </c>
      <c r="AB117" s="23" t="s">
        <v>575</v>
      </c>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t="s">
        <v>1009</v>
      </c>
      <c r="BC117" s="23"/>
      <c r="BD117" s="23"/>
      <c r="BE117" s="23"/>
      <c r="BF117" s="23"/>
      <c r="BG117" s="23"/>
      <c r="BH117" s="23"/>
      <c r="BI117" s="23"/>
      <c r="BJ117" s="23"/>
      <c r="BK117" s="23"/>
      <c r="BL117" s="23"/>
      <c r="BM117" s="23"/>
      <c r="BN117" s="23"/>
      <c r="BO117" s="23"/>
      <c r="BP117" s="23"/>
      <c r="BQ117" s="23"/>
      <c r="BR117" s="23"/>
      <c r="BS117" s="466"/>
      <c r="BT117" s="466"/>
      <c r="BU117" s="23"/>
      <c r="BV117" s="23"/>
    </row>
    <row r="118" ht="15.75" customHeight="1" outlineLevel="1">
      <c r="A118" s="23"/>
      <c r="B118" s="23"/>
      <c r="C118" s="23"/>
      <c r="D118" s="162"/>
      <c r="E118" s="466"/>
      <c r="F118" s="466"/>
      <c r="G118" s="466"/>
      <c r="H118" s="466"/>
      <c r="I118" s="23"/>
      <c r="J118" s="23"/>
      <c r="K118" s="23"/>
      <c r="L118" s="454"/>
      <c r="M118" s="23"/>
      <c r="N118" s="23"/>
      <c r="O118" s="23"/>
      <c r="P118" s="23" t="s">
        <v>2296</v>
      </c>
      <c r="Q118" s="23"/>
      <c r="R118" s="23"/>
      <c r="S118" s="23" t="s">
        <v>2297</v>
      </c>
      <c r="T118" s="23" t="s">
        <v>2296</v>
      </c>
      <c r="U118" s="23"/>
      <c r="V118" s="77" t="s">
        <v>2298</v>
      </c>
      <c r="W118" s="77" t="s">
        <v>883</v>
      </c>
      <c r="X118" s="23"/>
      <c r="Y118" s="23"/>
      <c r="Z118" s="23" t="s">
        <v>716</v>
      </c>
      <c r="AA118" s="23" t="s">
        <v>2299</v>
      </c>
      <c r="AB118" s="23" t="s">
        <v>2300</v>
      </c>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t="s">
        <v>2301</v>
      </c>
      <c r="BC118" s="23"/>
      <c r="BD118" s="23"/>
      <c r="BE118" s="23"/>
      <c r="BF118" s="23"/>
      <c r="BG118" s="23"/>
      <c r="BH118" s="23"/>
      <c r="BI118" s="23"/>
      <c r="BJ118" s="23"/>
      <c r="BK118" s="23"/>
      <c r="BL118" s="23"/>
      <c r="BM118" s="23"/>
      <c r="BN118" s="23"/>
      <c r="BO118" s="23"/>
      <c r="BP118" s="23"/>
      <c r="BQ118" s="23"/>
      <c r="BR118" s="23"/>
      <c r="BS118" s="466"/>
      <c r="BT118" s="466"/>
      <c r="BU118" s="23"/>
      <c r="BV118" s="23"/>
    </row>
    <row r="119" ht="15.75" customHeight="1" outlineLevel="1">
      <c r="A119" s="23"/>
      <c r="B119" s="23"/>
      <c r="C119" s="23"/>
      <c r="D119" s="162"/>
      <c r="E119" s="466"/>
      <c r="F119" s="466"/>
      <c r="G119" s="466"/>
      <c r="H119" s="466"/>
      <c r="I119" s="23"/>
      <c r="J119" s="23"/>
      <c r="K119" s="23"/>
      <c r="L119" s="454"/>
      <c r="M119" s="23"/>
      <c r="N119" s="23"/>
      <c r="O119" s="23"/>
      <c r="P119" s="23" t="s">
        <v>2302</v>
      </c>
      <c r="Q119" s="23"/>
      <c r="R119" s="23"/>
      <c r="S119" s="23" t="s">
        <v>2303</v>
      </c>
      <c r="T119" s="23" t="s">
        <v>2302</v>
      </c>
      <c r="U119" s="23"/>
      <c r="V119" s="77" t="s">
        <v>2304</v>
      </c>
      <c r="W119" s="77" t="s">
        <v>2305</v>
      </c>
      <c r="X119" s="23"/>
      <c r="Y119" s="23"/>
      <c r="Z119" s="23" t="s">
        <v>1759</v>
      </c>
      <c r="AA119" s="23" t="s">
        <v>2306</v>
      </c>
      <c r="AB119" s="23" t="s">
        <v>2307</v>
      </c>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t="s">
        <v>1011</v>
      </c>
      <c r="BC119" s="23"/>
      <c r="BD119" s="23"/>
      <c r="BE119" s="23"/>
      <c r="BF119" s="23"/>
      <c r="BG119" s="23"/>
      <c r="BH119" s="23"/>
      <c r="BI119" s="23"/>
      <c r="BJ119" s="23"/>
      <c r="BK119" s="23"/>
      <c r="BL119" s="23"/>
      <c r="BM119" s="23"/>
      <c r="BN119" s="23"/>
      <c r="BO119" s="23"/>
      <c r="BP119" s="23"/>
      <c r="BQ119" s="23"/>
      <c r="BR119" s="23"/>
      <c r="BS119" s="466"/>
      <c r="BT119" s="466"/>
      <c r="BU119" s="23"/>
      <c r="BV119" s="23"/>
    </row>
    <row r="120" ht="15.75" customHeight="1" outlineLevel="1">
      <c r="A120" s="23"/>
      <c r="B120" s="23"/>
      <c r="C120" s="23"/>
      <c r="D120" s="162"/>
      <c r="E120" s="466"/>
      <c r="F120" s="466"/>
      <c r="G120" s="466"/>
      <c r="H120" s="466"/>
      <c r="I120" s="23"/>
      <c r="J120" s="23"/>
      <c r="K120" s="23"/>
      <c r="L120" s="454"/>
      <c r="M120" s="23"/>
      <c r="N120" s="23"/>
      <c r="O120" s="23"/>
      <c r="P120" s="23" t="s">
        <v>2308</v>
      </c>
      <c r="Q120" s="23"/>
      <c r="R120" s="23"/>
      <c r="S120" s="23" t="s">
        <v>2309</v>
      </c>
      <c r="T120" s="23" t="s">
        <v>2308</v>
      </c>
      <c r="U120" s="23"/>
      <c r="V120" s="77" t="s">
        <v>756</v>
      </c>
      <c r="W120" s="77" t="s">
        <v>2310</v>
      </c>
      <c r="X120" s="23"/>
      <c r="Y120" s="23"/>
      <c r="Z120" s="23" t="s">
        <v>1774</v>
      </c>
      <c r="AA120" s="23" t="s">
        <v>2311</v>
      </c>
      <c r="AB120" s="23" t="s">
        <v>2312</v>
      </c>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t="s">
        <v>2313</v>
      </c>
      <c r="BC120" s="23"/>
      <c r="BD120" s="23"/>
      <c r="BE120" s="23"/>
      <c r="BF120" s="23"/>
      <c r="BG120" s="23"/>
      <c r="BH120" s="23"/>
      <c r="BI120" s="23"/>
      <c r="BJ120" s="23"/>
      <c r="BK120" s="23"/>
      <c r="BL120" s="23"/>
      <c r="BM120" s="23"/>
      <c r="BN120" s="23"/>
      <c r="BO120" s="23"/>
      <c r="BP120" s="23"/>
      <c r="BQ120" s="23"/>
      <c r="BR120" s="23"/>
      <c r="BS120" s="466"/>
      <c r="BT120" s="466"/>
      <c r="BU120" s="23"/>
      <c r="BV120" s="23"/>
    </row>
    <row r="121" ht="15.75" customHeight="1" outlineLevel="1">
      <c r="A121" s="23"/>
      <c r="B121" s="23"/>
      <c r="C121" s="23"/>
      <c r="D121" s="162"/>
      <c r="E121" s="466"/>
      <c r="F121" s="466"/>
      <c r="G121" s="466"/>
      <c r="H121" s="466"/>
      <c r="I121" s="23"/>
      <c r="J121" s="23"/>
      <c r="K121" s="23"/>
      <c r="L121" s="454"/>
      <c r="M121" s="23"/>
      <c r="N121" s="23"/>
      <c r="O121" s="23"/>
      <c r="P121" s="23" t="s">
        <v>2314</v>
      </c>
      <c r="Q121" s="23"/>
      <c r="R121" s="23"/>
      <c r="S121" s="23" t="s">
        <v>2315</v>
      </c>
      <c r="T121" s="23" t="s">
        <v>2314</v>
      </c>
      <c r="U121" s="23"/>
      <c r="V121" s="77" t="s">
        <v>2316</v>
      </c>
      <c r="W121" s="77" t="s">
        <v>2317</v>
      </c>
      <c r="X121" s="23"/>
      <c r="Y121" s="23"/>
      <c r="Z121" s="23" t="s">
        <v>1787</v>
      </c>
      <c r="AA121" s="23" t="s">
        <v>2318</v>
      </c>
      <c r="AB121" s="23" t="s">
        <v>2319</v>
      </c>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t="s">
        <v>2320</v>
      </c>
      <c r="BC121" s="23"/>
      <c r="BD121" s="23"/>
      <c r="BE121" s="23"/>
      <c r="BF121" s="23"/>
      <c r="BG121" s="23"/>
      <c r="BH121" s="23"/>
      <c r="BI121" s="23"/>
      <c r="BJ121" s="23"/>
      <c r="BK121" s="23"/>
      <c r="BL121" s="23"/>
      <c r="BM121" s="23"/>
      <c r="BN121" s="23"/>
      <c r="BO121" s="23"/>
      <c r="BP121" s="23"/>
      <c r="BQ121" s="23"/>
      <c r="BR121" s="23"/>
      <c r="BS121" s="466"/>
      <c r="BT121" s="466"/>
      <c r="BU121" s="23"/>
      <c r="BV121" s="23"/>
    </row>
    <row r="122" ht="15.75" customHeight="1" outlineLevel="1">
      <c r="A122" s="23"/>
      <c r="B122" s="23"/>
      <c r="C122" s="23"/>
      <c r="D122" s="162"/>
      <c r="E122" s="466"/>
      <c r="F122" s="466"/>
      <c r="G122" s="466"/>
      <c r="H122" s="466"/>
      <c r="I122" s="23"/>
      <c r="J122" s="23"/>
      <c r="K122" s="23"/>
      <c r="L122" s="454"/>
      <c r="M122" s="23"/>
      <c r="N122" s="23"/>
      <c r="O122" s="23"/>
      <c r="P122" s="23" t="s">
        <v>383</v>
      </c>
      <c r="Q122" s="23"/>
      <c r="R122" s="23"/>
      <c r="S122" s="23" t="s">
        <v>2321</v>
      </c>
      <c r="T122" s="23" t="s">
        <v>383</v>
      </c>
      <c r="U122" s="23"/>
      <c r="V122" s="77" t="s">
        <v>2322</v>
      </c>
      <c r="W122" s="77" t="s">
        <v>2323</v>
      </c>
      <c r="X122" s="23"/>
      <c r="Y122" s="23"/>
      <c r="Z122" s="23" t="s">
        <v>1801</v>
      </c>
      <c r="AA122" s="23" t="s">
        <v>2324</v>
      </c>
      <c r="AB122" s="23" t="s">
        <v>2325</v>
      </c>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t="s">
        <v>2326</v>
      </c>
      <c r="BC122" s="23"/>
      <c r="BD122" s="23"/>
      <c r="BE122" s="23"/>
      <c r="BF122" s="23"/>
      <c r="BG122" s="23"/>
      <c r="BH122" s="23"/>
      <c r="BI122" s="23"/>
      <c r="BJ122" s="23"/>
      <c r="BK122" s="23"/>
      <c r="BL122" s="23"/>
      <c r="BM122" s="23"/>
      <c r="BN122" s="23"/>
      <c r="BO122" s="23"/>
      <c r="BP122" s="23"/>
      <c r="BQ122" s="23"/>
      <c r="BR122" s="23"/>
      <c r="BS122" s="466"/>
      <c r="BT122" s="466"/>
      <c r="BU122" s="23"/>
      <c r="BV122" s="23"/>
    </row>
    <row r="123" ht="15.75" customHeight="1" outlineLevel="1">
      <c r="A123" s="23"/>
      <c r="B123" s="23"/>
      <c r="C123" s="23"/>
      <c r="D123" s="162"/>
      <c r="E123" s="466"/>
      <c r="F123" s="466"/>
      <c r="G123" s="466"/>
      <c r="H123" s="466"/>
      <c r="I123" s="23"/>
      <c r="J123" s="23"/>
      <c r="K123" s="23"/>
      <c r="L123" s="454"/>
      <c r="M123" s="23"/>
      <c r="N123" s="23"/>
      <c r="O123" s="23"/>
      <c r="P123" s="23" t="s">
        <v>2327</v>
      </c>
      <c r="Q123" s="23"/>
      <c r="R123" s="23"/>
      <c r="S123" s="23" t="s">
        <v>2328</v>
      </c>
      <c r="T123" s="23" t="s">
        <v>2327</v>
      </c>
      <c r="U123" s="23"/>
      <c r="V123" s="77" t="s">
        <v>2329</v>
      </c>
      <c r="W123" s="77" t="s">
        <v>2330</v>
      </c>
      <c r="X123" s="23"/>
      <c r="Y123" s="23"/>
      <c r="Z123" s="23" t="s">
        <v>1815</v>
      </c>
      <c r="AA123" s="23" t="s">
        <v>877</v>
      </c>
      <c r="AB123" s="23" t="s">
        <v>2331</v>
      </c>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t="s">
        <v>2332</v>
      </c>
      <c r="BC123" s="23"/>
      <c r="BD123" s="23"/>
      <c r="BE123" s="23"/>
      <c r="BF123" s="23"/>
      <c r="BG123" s="23"/>
      <c r="BH123" s="23"/>
      <c r="BI123" s="23"/>
      <c r="BJ123" s="23"/>
      <c r="BK123" s="23"/>
      <c r="BL123" s="23"/>
      <c r="BM123" s="23"/>
      <c r="BN123" s="23"/>
      <c r="BO123" s="23"/>
      <c r="BP123" s="23"/>
      <c r="BQ123" s="23"/>
      <c r="BR123" s="23"/>
      <c r="BS123" s="466"/>
      <c r="BT123" s="466"/>
      <c r="BU123" s="23"/>
      <c r="BV123" s="23"/>
    </row>
    <row r="124" ht="15.75" customHeight="1" outlineLevel="1">
      <c r="A124" s="23"/>
      <c r="B124" s="23"/>
      <c r="C124" s="23"/>
      <c r="D124" s="162"/>
      <c r="E124" s="466"/>
      <c r="F124" s="466"/>
      <c r="G124" s="466"/>
      <c r="H124" s="466"/>
      <c r="I124" s="23"/>
      <c r="J124" s="23"/>
      <c r="K124" s="23"/>
      <c r="L124" s="454"/>
      <c r="M124" s="23"/>
      <c r="N124" s="23"/>
      <c r="O124" s="23"/>
      <c r="P124" s="23" t="s">
        <v>389</v>
      </c>
      <c r="Q124" s="23"/>
      <c r="R124" s="23"/>
      <c r="S124" s="23" t="s">
        <v>2333</v>
      </c>
      <c r="T124" s="23" t="s">
        <v>389</v>
      </c>
      <c r="U124" s="23"/>
      <c r="V124" s="77" t="s">
        <v>816</v>
      </c>
      <c r="W124" s="77" t="s">
        <v>2334</v>
      </c>
      <c r="X124" s="23"/>
      <c r="Y124" s="23"/>
      <c r="Z124" s="23" t="s">
        <v>2335</v>
      </c>
      <c r="AA124" s="23" t="s">
        <v>2336</v>
      </c>
      <c r="AB124" s="23" t="s">
        <v>577</v>
      </c>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t="s">
        <v>1050</v>
      </c>
      <c r="BC124" s="23"/>
      <c r="BD124" s="23"/>
      <c r="BE124" s="23"/>
      <c r="BF124" s="23"/>
      <c r="BG124" s="23"/>
      <c r="BH124" s="23"/>
      <c r="BI124" s="23"/>
      <c r="BJ124" s="23"/>
      <c r="BK124" s="23"/>
      <c r="BL124" s="23"/>
      <c r="BM124" s="23"/>
      <c r="BN124" s="23"/>
      <c r="BO124" s="23"/>
      <c r="BP124" s="23"/>
      <c r="BQ124" s="23"/>
      <c r="BR124" s="23"/>
      <c r="BS124" s="466"/>
      <c r="BT124" s="466"/>
      <c r="BU124" s="23"/>
      <c r="BV124" s="23"/>
    </row>
    <row r="125" ht="15.75" customHeight="1" outlineLevel="1">
      <c r="A125" s="23"/>
      <c r="B125" s="23"/>
      <c r="C125" s="23"/>
      <c r="D125" s="162"/>
      <c r="E125" s="466"/>
      <c r="F125" s="466"/>
      <c r="G125" s="466"/>
      <c r="H125" s="466"/>
      <c r="I125" s="23"/>
      <c r="J125" s="23"/>
      <c r="K125" s="23"/>
      <c r="L125" s="454"/>
      <c r="M125" s="23"/>
      <c r="N125" s="23"/>
      <c r="O125" s="23"/>
      <c r="P125" s="23" t="s">
        <v>2337</v>
      </c>
      <c r="Q125" s="23"/>
      <c r="R125" s="23"/>
      <c r="S125" s="23" t="s">
        <v>2338</v>
      </c>
      <c r="T125" s="23" t="s">
        <v>2337</v>
      </c>
      <c r="U125" s="23"/>
      <c r="V125" s="77" t="s">
        <v>2339</v>
      </c>
      <c r="W125" s="77" t="s">
        <v>893</v>
      </c>
      <c r="X125" s="23"/>
      <c r="Y125" s="23"/>
      <c r="Z125" s="23" t="s">
        <v>720</v>
      </c>
      <c r="AA125" s="23" t="s">
        <v>2340</v>
      </c>
      <c r="AB125" s="23" t="s">
        <v>2341</v>
      </c>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t="s">
        <v>2342</v>
      </c>
      <c r="BC125" s="23"/>
      <c r="BD125" s="23"/>
      <c r="BE125" s="23"/>
      <c r="BF125" s="23"/>
      <c r="BG125" s="23"/>
      <c r="BH125" s="23"/>
      <c r="BI125" s="23"/>
      <c r="BJ125" s="23"/>
      <c r="BK125" s="23"/>
      <c r="BL125" s="23"/>
      <c r="BM125" s="23"/>
      <c r="BN125" s="23"/>
      <c r="BO125" s="23"/>
      <c r="BP125" s="23"/>
      <c r="BQ125" s="23"/>
      <c r="BR125" s="23"/>
      <c r="BS125" s="466"/>
      <c r="BT125" s="466"/>
      <c r="BU125" s="23"/>
      <c r="BV125" s="23"/>
    </row>
    <row r="126" ht="15.75" customHeight="1" outlineLevel="1">
      <c r="A126" s="23"/>
      <c r="B126" s="23"/>
      <c r="C126" s="23"/>
      <c r="D126" s="162"/>
      <c r="E126" s="466"/>
      <c r="F126" s="466"/>
      <c r="G126" s="466"/>
      <c r="H126" s="466"/>
      <c r="I126" s="23"/>
      <c r="J126" s="23"/>
      <c r="K126" s="23"/>
      <c r="L126" s="454"/>
      <c r="M126" s="23"/>
      <c r="N126" s="23"/>
      <c r="O126" s="23"/>
      <c r="P126" s="23" t="s">
        <v>2343</v>
      </c>
      <c r="Q126" s="23"/>
      <c r="R126" s="23"/>
      <c r="S126" s="23" t="s">
        <v>2344</v>
      </c>
      <c r="T126" s="23" t="s">
        <v>2343</v>
      </c>
      <c r="U126" s="23"/>
      <c r="V126" s="77" t="s">
        <v>2345</v>
      </c>
      <c r="W126" s="77" t="s">
        <v>2346</v>
      </c>
      <c r="X126" s="23"/>
      <c r="Y126" s="23"/>
      <c r="Z126" s="23" t="s">
        <v>2347</v>
      </c>
      <c r="AA126" s="23" t="s">
        <v>2348</v>
      </c>
      <c r="AB126" s="23" t="s">
        <v>2349</v>
      </c>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t="s">
        <v>2350</v>
      </c>
      <c r="BC126" s="23"/>
      <c r="BD126" s="23"/>
      <c r="BE126" s="23"/>
      <c r="BF126" s="23"/>
      <c r="BG126" s="23"/>
      <c r="BH126" s="23"/>
      <c r="BI126" s="23"/>
      <c r="BJ126" s="23"/>
      <c r="BK126" s="23"/>
      <c r="BL126" s="23"/>
      <c r="BM126" s="23"/>
      <c r="BN126" s="23"/>
      <c r="BO126" s="23"/>
      <c r="BP126" s="23"/>
      <c r="BQ126" s="23"/>
      <c r="BR126" s="23"/>
      <c r="BS126" s="466"/>
      <c r="BT126" s="466"/>
      <c r="BU126" s="23"/>
      <c r="BV126" s="23"/>
    </row>
    <row r="127" ht="15.75" customHeight="1" outlineLevel="1">
      <c r="A127" s="23"/>
      <c r="B127" s="23"/>
      <c r="C127" s="23"/>
      <c r="D127" s="162"/>
      <c r="E127" s="466"/>
      <c r="F127" s="466"/>
      <c r="G127" s="466"/>
      <c r="H127" s="466"/>
      <c r="I127" s="23"/>
      <c r="J127" s="23"/>
      <c r="K127" s="23"/>
      <c r="L127" s="454"/>
      <c r="M127" s="23"/>
      <c r="N127" s="23"/>
      <c r="O127" s="23"/>
      <c r="P127" s="23" t="s">
        <v>2351</v>
      </c>
      <c r="Q127" s="23"/>
      <c r="R127" s="23"/>
      <c r="S127" s="23" t="s">
        <v>2352</v>
      </c>
      <c r="T127" s="23" t="s">
        <v>2351</v>
      </c>
      <c r="U127" s="23"/>
      <c r="V127" s="77" t="s">
        <v>2353</v>
      </c>
      <c r="W127" s="77" t="s">
        <v>2354</v>
      </c>
      <c r="X127" s="23"/>
      <c r="Y127" s="23"/>
      <c r="Z127" s="23" t="s">
        <v>2355</v>
      </c>
      <c r="AA127" s="23" t="s">
        <v>2356</v>
      </c>
      <c r="AB127" s="23" t="s">
        <v>2357</v>
      </c>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t="s">
        <v>2358</v>
      </c>
      <c r="BC127" s="23"/>
      <c r="BD127" s="23"/>
      <c r="BE127" s="23"/>
      <c r="BF127" s="23"/>
      <c r="BG127" s="23"/>
      <c r="BH127" s="23"/>
      <c r="BI127" s="23"/>
      <c r="BJ127" s="23"/>
      <c r="BK127" s="23"/>
      <c r="BL127" s="23"/>
      <c r="BM127" s="23"/>
      <c r="BN127" s="23"/>
      <c r="BO127" s="23"/>
      <c r="BP127" s="23"/>
      <c r="BQ127" s="23"/>
      <c r="BR127" s="23"/>
      <c r="BS127" s="466"/>
      <c r="BT127" s="466"/>
      <c r="BU127" s="23"/>
      <c r="BV127" s="23"/>
    </row>
    <row r="128" ht="15.75" customHeight="1" outlineLevel="1">
      <c r="A128" s="23"/>
      <c r="B128" s="23"/>
      <c r="C128" s="23"/>
      <c r="D128" s="162"/>
      <c r="E128" s="466"/>
      <c r="F128" s="466"/>
      <c r="G128" s="466"/>
      <c r="H128" s="466"/>
      <c r="I128" s="23"/>
      <c r="J128" s="23"/>
      <c r="K128" s="23"/>
      <c r="L128" s="454"/>
      <c r="M128" s="23"/>
      <c r="N128" s="23"/>
      <c r="O128" s="23"/>
      <c r="P128" s="23" t="s">
        <v>2359</v>
      </c>
      <c r="Q128" s="23"/>
      <c r="R128" s="23"/>
      <c r="S128" s="23" t="s">
        <v>2360</v>
      </c>
      <c r="T128" s="23" t="s">
        <v>2359</v>
      </c>
      <c r="U128" s="23"/>
      <c r="V128" s="77" t="s">
        <v>2361</v>
      </c>
      <c r="W128" s="77" t="s">
        <v>2362</v>
      </c>
      <c r="X128" s="23"/>
      <c r="Y128" s="23"/>
      <c r="Z128" s="23" t="s">
        <v>2363</v>
      </c>
      <c r="AA128" s="23" t="s">
        <v>2364</v>
      </c>
      <c r="AB128" s="23" t="s">
        <v>2365</v>
      </c>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t="s">
        <v>2366</v>
      </c>
      <c r="BC128" s="23"/>
      <c r="BD128" s="23"/>
      <c r="BE128" s="23"/>
      <c r="BF128" s="23"/>
      <c r="BG128" s="23"/>
      <c r="BH128" s="23"/>
      <c r="BI128" s="23"/>
      <c r="BJ128" s="23"/>
      <c r="BK128" s="23"/>
      <c r="BL128" s="23"/>
      <c r="BM128" s="23"/>
      <c r="BN128" s="23"/>
      <c r="BO128" s="23"/>
      <c r="BP128" s="23"/>
      <c r="BQ128" s="23"/>
      <c r="BR128" s="23"/>
      <c r="BS128" s="466"/>
      <c r="BT128" s="466"/>
      <c r="BU128" s="23"/>
      <c r="BV128" s="23"/>
    </row>
    <row r="129" ht="15.75" customHeight="1" outlineLevel="1">
      <c r="A129" s="23"/>
      <c r="B129" s="23"/>
      <c r="C129" s="23"/>
      <c r="D129" s="162"/>
      <c r="E129" s="466"/>
      <c r="F129" s="466"/>
      <c r="G129" s="466"/>
      <c r="H129" s="466"/>
      <c r="I129" s="23"/>
      <c r="J129" s="23"/>
      <c r="K129" s="23"/>
      <c r="L129" s="454"/>
      <c r="M129" s="23"/>
      <c r="N129" s="23"/>
      <c r="O129" s="23"/>
      <c r="P129" s="23" t="s">
        <v>387</v>
      </c>
      <c r="Q129" s="23"/>
      <c r="R129" s="23"/>
      <c r="S129" s="23" t="s">
        <v>526</v>
      </c>
      <c r="T129" s="23" t="s">
        <v>387</v>
      </c>
      <c r="U129" s="23"/>
      <c r="V129" s="77" t="s">
        <v>2367</v>
      </c>
      <c r="W129" s="77" t="s">
        <v>2368</v>
      </c>
      <c r="X129" s="23"/>
      <c r="Y129" s="23"/>
      <c r="Z129" s="23" t="s">
        <v>2369</v>
      </c>
      <c r="AA129" s="23" t="s">
        <v>2370</v>
      </c>
      <c r="AB129" s="23" t="s">
        <v>2371</v>
      </c>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t="s">
        <v>2372</v>
      </c>
      <c r="BC129" s="23"/>
      <c r="BD129" s="23"/>
      <c r="BE129" s="23"/>
      <c r="BF129" s="23"/>
      <c r="BG129" s="23"/>
      <c r="BH129" s="23"/>
      <c r="BI129" s="23"/>
      <c r="BJ129" s="23"/>
      <c r="BK129" s="23"/>
      <c r="BL129" s="23"/>
      <c r="BM129" s="23"/>
      <c r="BN129" s="23"/>
      <c r="BO129" s="23"/>
      <c r="BP129" s="23"/>
      <c r="BQ129" s="23"/>
      <c r="BR129" s="23"/>
      <c r="BS129" s="466"/>
      <c r="BT129" s="466"/>
      <c r="BU129" s="23"/>
      <c r="BV129" s="23"/>
    </row>
    <row r="130" ht="15.75" customHeight="1" outlineLevel="1">
      <c r="A130" s="23"/>
      <c r="B130" s="23"/>
      <c r="C130" s="23"/>
      <c r="D130" s="162"/>
      <c r="E130" s="466"/>
      <c r="F130" s="466"/>
      <c r="G130" s="466"/>
      <c r="H130" s="466"/>
      <c r="I130" s="23"/>
      <c r="J130" s="23"/>
      <c r="K130" s="23"/>
      <c r="L130" s="454"/>
      <c r="M130" s="23"/>
      <c r="N130" s="23"/>
      <c r="O130" s="23"/>
      <c r="P130" s="23" t="s">
        <v>2373</v>
      </c>
      <c r="Q130" s="23"/>
      <c r="R130" s="23"/>
      <c r="S130" s="23" t="s">
        <v>789</v>
      </c>
      <c r="T130" s="23" t="s">
        <v>2373</v>
      </c>
      <c r="U130" s="23"/>
      <c r="V130" s="77" t="s">
        <v>2374</v>
      </c>
      <c r="W130" s="77" t="s">
        <v>2375</v>
      </c>
      <c r="X130" s="23"/>
      <c r="Y130" s="23"/>
      <c r="Z130" s="23" t="s">
        <v>2376</v>
      </c>
      <c r="AA130" s="23" t="s">
        <v>2377</v>
      </c>
      <c r="AB130" s="23" t="s">
        <v>2378</v>
      </c>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466"/>
      <c r="BT130" s="466"/>
      <c r="BU130" s="23"/>
      <c r="BV130" s="23"/>
    </row>
    <row r="131" ht="15.75" customHeight="1" outlineLevel="1">
      <c r="A131" s="23"/>
      <c r="B131" s="23"/>
      <c r="C131" s="23"/>
      <c r="D131" s="162"/>
      <c r="E131" s="466"/>
      <c r="F131" s="466"/>
      <c r="G131" s="466"/>
      <c r="H131" s="466"/>
      <c r="I131" s="23"/>
      <c r="J131" s="23"/>
      <c r="K131" s="23"/>
      <c r="L131" s="454"/>
      <c r="M131" s="23"/>
      <c r="N131" s="23"/>
      <c r="O131" s="23"/>
      <c r="P131" s="23" t="s">
        <v>393</v>
      </c>
      <c r="Q131" s="23"/>
      <c r="R131" s="23"/>
      <c r="S131" s="23" t="s">
        <v>2379</v>
      </c>
      <c r="T131" s="23" t="s">
        <v>393</v>
      </c>
      <c r="U131" s="23"/>
      <c r="V131" s="77" t="s">
        <v>861</v>
      </c>
      <c r="W131" s="77" t="s">
        <v>2380</v>
      </c>
      <c r="X131" s="23"/>
      <c r="Y131" s="23"/>
      <c r="Z131" s="23" t="s">
        <v>747</v>
      </c>
      <c r="AA131" s="23" t="s">
        <v>2381</v>
      </c>
      <c r="AB131" s="23" t="s">
        <v>2382</v>
      </c>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466"/>
      <c r="BT131" s="466"/>
      <c r="BU131" s="23"/>
      <c r="BV131" s="23"/>
    </row>
    <row r="132" ht="15.75" customHeight="1" outlineLevel="1">
      <c r="A132" s="23"/>
      <c r="B132" s="23"/>
      <c r="C132" s="23"/>
      <c r="D132" s="162"/>
      <c r="E132" s="466"/>
      <c r="F132" s="466"/>
      <c r="G132" s="466"/>
      <c r="H132" s="466"/>
      <c r="I132" s="23"/>
      <c r="J132" s="23"/>
      <c r="K132" s="23"/>
      <c r="L132" s="454"/>
      <c r="M132" s="23"/>
      <c r="N132" s="23"/>
      <c r="O132" s="23"/>
      <c r="P132" s="23" t="s">
        <v>2383</v>
      </c>
      <c r="Q132" s="23"/>
      <c r="R132" s="23"/>
      <c r="S132" s="23" t="s">
        <v>2384</v>
      </c>
      <c r="T132" s="23" t="s">
        <v>2383</v>
      </c>
      <c r="U132" s="23"/>
      <c r="V132" s="77" t="s">
        <v>2385</v>
      </c>
      <c r="W132" s="77" t="s">
        <v>947</v>
      </c>
      <c r="X132" s="23"/>
      <c r="Y132" s="23"/>
      <c r="Z132" s="23" t="s">
        <v>2386</v>
      </c>
      <c r="AA132" s="23" t="s">
        <v>2387</v>
      </c>
      <c r="AB132" s="23" t="s">
        <v>2388</v>
      </c>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466"/>
      <c r="BT132" s="466"/>
      <c r="BU132" s="23"/>
      <c r="BV132" s="23"/>
    </row>
    <row r="133" ht="15.75" customHeight="1" outlineLevel="1">
      <c r="A133" s="23"/>
      <c r="B133" s="23"/>
      <c r="C133" s="23"/>
      <c r="D133" s="162"/>
      <c r="E133" s="466"/>
      <c r="F133" s="466"/>
      <c r="G133" s="466"/>
      <c r="H133" s="466"/>
      <c r="I133" s="23"/>
      <c r="J133" s="23"/>
      <c r="K133" s="23"/>
      <c r="L133" s="454"/>
      <c r="M133" s="23"/>
      <c r="N133" s="23"/>
      <c r="O133" s="23"/>
      <c r="P133" s="23" t="s">
        <v>2389</v>
      </c>
      <c r="Q133" s="23"/>
      <c r="R133" s="23"/>
      <c r="S133" s="23" t="s">
        <v>2390</v>
      </c>
      <c r="T133" s="23" t="s">
        <v>2389</v>
      </c>
      <c r="U133" s="23"/>
      <c r="V133" s="77" t="s">
        <v>2391</v>
      </c>
      <c r="W133" s="77" t="s">
        <v>2392</v>
      </c>
      <c r="X133" s="23"/>
      <c r="Y133" s="23"/>
      <c r="Z133" s="23" t="s">
        <v>2393</v>
      </c>
      <c r="AA133" s="23" t="s">
        <v>2394</v>
      </c>
      <c r="AB133" s="23" t="s">
        <v>579</v>
      </c>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466"/>
      <c r="BT133" s="466"/>
      <c r="BU133" s="23"/>
      <c r="BV133" s="23"/>
    </row>
    <row r="134" ht="15.75" customHeight="1" outlineLevel="1">
      <c r="A134" s="23"/>
      <c r="B134" s="23"/>
      <c r="C134" s="23"/>
      <c r="D134" s="162"/>
      <c r="E134" s="466"/>
      <c r="F134" s="466"/>
      <c r="G134" s="466"/>
      <c r="H134" s="466"/>
      <c r="I134" s="23"/>
      <c r="J134" s="23"/>
      <c r="K134" s="23"/>
      <c r="L134" s="454"/>
      <c r="M134" s="23"/>
      <c r="N134" s="23"/>
      <c r="O134" s="23"/>
      <c r="P134" s="23" t="s">
        <v>2395</v>
      </c>
      <c r="Q134" s="23"/>
      <c r="R134" s="23"/>
      <c r="S134" s="23" t="s">
        <v>2396</v>
      </c>
      <c r="T134" s="23" t="s">
        <v>2395</v>
      </c>
      <c r="U134" s="23"/>
      <c r="V134" s="77" t="s">
        <v>2397</v>
      </c>
      <c r="W134" s="77" t="s">
        <v>2398</v>
      </c>
      <c r="X134" s="23"/>
      <c r="Y134" s="23"/>
      <c r="Z134" s="23" t="s">
        <v>2399</v>
      </c>
      <c r="AA134" s="23" t="s">
        <v>2400</v>
      </c>
      <c r="AB134" s="23" t="s">
        <v>2401</v>
      </c>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466"/>
      <c r="BT134" s="466"/>
      <c r="BU134" s="23"/>
      <c r="BV134" s="23"/>
    </row>
    <row r="135" ht="15.75" customHeight="1" outlineLevel="1">
      <c r="A135" s="23"/>
      <c r="B135" s="23"/>
      <c r="C135" s="23"/>
      <c r="D135" s="162"/>
      <c r="E135" s="466"/>
      <c r="F135" s="466"/>
      <c r="G135" s="466"/>
      <c r="H135" s="466"/>
      <c r="I135" s="23"/>
      <c r="J135" s="23"/>
      <c r="K135" s="23"/>
      <c r="L135" s="454"/>
      <c r="M135" s="23"/>
      <c r="N135" s="23"/>
      <c r="O135" s="23"/>
      <c r="P135" s="23" t="s">
        <v>2402</v>
      </c>
      <c r="Q135" s="23"/>
      <c r="R135" s="23"/>
      <c r="S135" s="23" t="s">
        <v>2403</v>
      </c>
      <c r="T135" s="23" t="s">
        <v>2402</v>
      </c>
      <c r="U135" s="23"/>
      <c r="V135" s="77" t="s">
        <v>2404</v>
      </c>
      <c r="W135" s="77" t="s">
        <v>2405</v>
      </c>
      <c r="X135" s="23"/>
      <c r="Y135" s="23"/>
      <c r="Z135" s="23" t="s">
        <v>2406</v>
      </c>
      <c r="AA135" s="23" t="s">
        <v>2407</v>
      </c>
      <c r="AB135" s="23" t="s">
        <v>2408</v>
      </c>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466"/>
      <c r="BT135" s="466"/>
      <c r="BU135" s="23"/>
      <c r="BV135" s="23"/>
    </row>
    <row r="136" ht="15.75" customHeight="1" outlineLevel="1">
      <c r="A136" s="23"/>
      <c r="B136" s="23"/>
      <c r="C136" s="23"/>
      <c r="D136" s="162"/>
      <c r="E136" s="466"/>
      <c r="F136" s="466"/>
      <c r="G136" s="466"/>
      <c r="H136" s="466"/>
      <c r="I136" s="23"/>
      <c r="J136" s="23"/>
      <c r="K136" s="23"/>
      <c r="L136" s="454"/>
      <c r="M136" s="23"/>
      <c r="N136" s="23"/>
      <c r="O136" s="23"/>
      <c r="P136" s="23" t="s">
        <v>391</v>
      </c>
      <c r="Q136" s="23"/>
      <c r="R136" s="23"/>
      <c r="S136" s="23" t="s">
        <v>2409</v>
      </c>
      <c r="T136" s="23" t="s">
        <v>391</v>
      </c>
      <c r="U136" s="23"/>
      <c r="V136" s="77" t="s">
        <v>2410</v>
      </c>
      <c r="W136" s="77" t="s">
        <v>2411</v>
      </c>
      <c r="X136" s="23"/>
      <c r="Y136" s="23"/>
      <c r="Z136" s="23" t="s">
        <v>2412</v>
      </c>
      <c r="AA136" s="23" t="s">
        <v>2413</v>
      </c>
      <c r="AB136" s="23" t="s">
        <v>2414</v>
      </c>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466"/>
      <c r="BT136" s="466"/>
      <c r="BU136" s="23"/>
      <c r="BV136" s="23"/>
    </row>
    <row r="137" ht="15.75" customHeight="1" outlineLevel="1">
      <c r="A137" s="23"/>
      <c r="B137" s="23"/>
      <c r="C137" s="23"/>
      <c r="D137" s="162"/>
      <c r="E137" s="466"/>
      <c r="F137" s="466"/>
      <c r="G137" s="466"/>
      <c r="H137" s="466"/>
      <c r="I137" s="23"/>
      <c r="J137" s="23"/>
      <c r="K137" s="23"/>
      <c r="L137" s="454"/>
      <c r="M137" s="23"/>
      <c r="N137" s="23"/>
      <c r="O137" s="23"/>
      <c r="P137" s="23" t="s">
        <v>2415</v>
      </c>
      <c r="Q137" s="23"/>
      <c r="R137" s="23"/>
      <c r="S137" s="23" t="s">
        <v>1005</v>
      </c>
      <c r="T137" s="23" t="s">
        <v>2415</v>
      </c>
      <c r="U137" s="23"/>
      <c r="V137" s="77" t="s">
        <v>2416</v>
      </c>
      <c r="W137" s="77" t="s">
        <v>2417</v>
      </c>
      <c r="X137" s="23"/>
      <c r="Y137" s="23"/>
      <c r="Z137" s="23" t="s">
        <v>2418</v>
      </c>
      <c r="AA137" s="23" t="s">
        <v>2419</v>
      </c>
      <c r="AB137" s="23" t="s">
        <v>2420</v>
      </c>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466"/>
      <c r="BT137" s="466"/>
      <c r="BU137" s="23"/>
      <c r="BV137" s="23"/>
    </row>
    <row r="138" ht="15.75" customHeight="1" outlineLevel="1">
      <c r="A138" s="23"/>
      <c r="B138" s="23"/>
      <c r="C138" s="23"/>
      <c r="D138" s="162"/>
      <c r="E138" s="466"/>
      <c r="F138" s="466"/>
      <c r="G138" s="466"/>
      <c r="H138" s="466"/>
      <c r="I138" s="23"/>
      <c r="J138" s="23"/>
      <c r="K138" s="23"/>
      <c r="L138" s="454"/>
      <c r="M138" s="23"/>
      <c r="N138" s="23"/>
      <c r="O138" s="23"/>
      <c r="P138" s="23" t="s">
        <v>396</v>
      </c>
      <c r="Q138" s="23"/>
      <c r="R138" s="23"/>
      <c r="S138" s="23" t="s">
        <v>2421</v>
      </c>
      <c r="T138" s="23" t="s">
        <v>396</v>
      </c>
      <c r="U138" s="23"/>
      <c r="V138" s="77" t="s">
        <v>2422</v>
      </c>
      <c r="W138" s="77" t="s">
        <v>2423</v>
      </c>
      <c r="X138" s="23"/>
      <c r="Y138" s="23"/>
      <c r="Z138" s="23" t="s">
        <v>969</v>
      </c>
      <c r="AA138" s="23" t="s">
        <v>2424</v>
      </c>
      <c r="AB138" s="23" t="s">
        <v>581</v>
      </c>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466"/>
      <c r="BT138" s="466"/>
      <c r="BU138" s="23"/>
      <c r="BV138" s="23"/>
    </row>
    <row r="139" ht="15.75" customHeight="1" outlineLevel="1">
      <c r="A139" s="23"/>
      <c r="B139" s="23"/>
      <c r="C139" s="23"/>
      <c r="D139" s="162"/>
      <c r="E139" s="466"/>
      <c r="F139" s="466"/>
      <c r="G139" s="466"/>
      <c r="H139" s="466"/>
      <c r="I139" s="23"/>
      <c r="J139" s="23"/>
      <c r="K139" s="23"/>
      <c r="L139" s="454"/>
      <c r="M139" s="23"/>
      <c r="N139" s="23"/>
      <c r="O139" s="23"/>
      <c r="P139" s="23" t="s">
        <v>2425</v>
      </c>
      <c r="Q139" s="23"/>
      <c r="R139" s="23"/>
      <c r="S139" s="23" t="s">
        <v>2426</v>
      </c>
      <c r="T139" s="23" t="s">
        <v>2425</v>
      </c>
      <c r="U139" s="23"/>
      <c r="V139" s="77" t="s">
        <v>2427</v>
      </c>
      <c r="W139" s="77" t="s">
        <v>1015</v>
      </c>
      <c r="X139" s="23"/>
      <c r="Y139" s="23"/>
      <c r="Z139" s="23" t="s">
        <v>2428</v>
      </c>
      <c r="AA139" s="23" t="s">
        <v>2429</v>
      </c>
      <c r="AB139" s="23" t="s">
        <v>2430</v>
      </c>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466"/>
      <c r="BT139" s="466"/>
      <c r="BU139" s="23"/>
      <c r="BV139" s="23"/>
    </row>
    <row r="140" ht="15.75" customHeight="1" outlineLevel="1">
      <c r="A140" s="23"/>
      <c r="B140" s="23"/>
      <c r="C140" s="23"/>
      <c r="D140" s="162"/>
      <c r="E140" s="466"/>
      <c r="F140" s="466"/>
      <c r="G140" s="466"/>
      <c r="H140" s="466"/>
      <c r="I140" s="23"/>
      <c r="J140" s="23"/>
      <c r="K140" s="23"/>
      <c r="L140" s="454"/>
      <c r="M140" s="23"/>
      <c r="N140" s="23"/>
      <c r="O140" s="23"/>
      <c r="P140" s="23" t="s">
        <v>2431</v>
      </c>
      <c r="Q140" s="23"/>
      <c r="R140" s="23"/>
      <c r="S140" s="23" t="s">
        <v>2432</v>
      </c>
      <c r="T140" s="23" t="s">
        <v>2431</v>
      </c>
      <c r="U140" s="23"/>
      <c r="V140" s="77" t="s">
        <v>2433</v>
      </c>
      <c r="W140" s="77" t="s">
        <v>2434</v>
      </c>
      <c r="X140" s="23"/>
      <c r="Y140" s="23"/>
      <c r="Z140" s="23" t="s">
        <v>2435</v>
      </c>
      <c r="AA140" s="23" t="s">
        <v>2436</v>
      </c>
      <c r="AB140" s="23" t="s">
        <v>2437</v>
      </c>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466"/>
      <c r="BT140" s="466"/>
      <c r="BU140" s="23"/>
      <c r="BV140" s="23"/>
    </row>
    <row r="141" ht="15.75" customHeight="1" outlineLevel="1">
      <c r="A141" s="23"/>
      <c r="B141" s="23"/>
      <c r="C141" s="23"/>
      <c r="D141" s="162"/>
      <c r="E141" s="466"/>
      <c r="F141" s="466"/>
      <c r="G141" s="466"/>
      <c r="H141" s="466"/>
      <c r="I141" s="23"/>
      <c r="J141" s="23"/>
      <c r="K141" s="23"/>
      <c r="L141" s="454"/>
      <c r="M141" s="23"/>
      <c r="N141" s="23"/>
      <c r="O141" s="23"/>
      <c r="P141" s="23" t="s">
        <v>2438</v>
      </c>
      <c r="Q141" s="23"/>
      <c r="R141" s="23"/>
      <c r="S141" s="23" t="s">
        <v>2439</v>
      </c>
      <c r="T141" s="23" t="s">
        <v>2438</v>
      </c>
      <c r="U141" s="23"/>
      <c r="V141" s="77" t="s">
        <v>863</v>
      </c>
      <c r="W141" s="77" t="s">
        <v>2440</v>
      </c>
      <c r="X141" s="23"/>
      <c r="Y141" s="23"/>
      <c r="Z141" s="23" t="s">
        <v>2441</v>
      </c>
      <c r="AA141" s="23" t="s">
        <v>2442</v>
      </c>
      <c r="AB141" s="23" t="s">
        <v>2443</v>
      </c>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466"/>
      <c r="BT141" s="466"/>
      <c r="BU141" s="23"/>
      <c r="BV141" s="23"/>
    </row>
    <row r="142" ht="15.75" customHeight="1" outlineLevel="1">
      <c r="A142" s="23"/>
      <c r="B142" s="23"/>
      <c r="C142" s="23"/>
      <c r="D142" s="162"/>
      <c r="E142" s="466"/>
      <c r="F142" s="466"/>
      <c r="G142" s="466"/>
      <c r="H142" s="466"/>
      <c r="I142" s="23"/>
      <c r="J142" s="23"/>
      <c r="K142" s="23"/>
      <c r="L142" s="454"/>
      <c r="M142" s="23"/>
      <c r="N142" s="23"/>
      <c r="O142" s="23"/>
      <c r="P142" s="23" t="s">
        <v>2444</v>
      </c>
      <c r="Q142" s="23"/>
      <c r="R142" s="23"/>
      <c r="S142" s="23" t="s">
        <v>2445</v>
      </c>
      <c r="T142" s="23" t="s">
        <v>2444</v>
      </c>
      <c r="U142" s="23"/>
      <c r="V142" s="77" t="s">
        <v>2446</v>
      </c>
      <c r="W142" s="77" t="s">
        <v>2447</v>
      </c>
      <c r="X142" s="23"/>
      <c r="Y142" s="23"/>
      <c r="Z142" s="23" t="s">
        <v>2448</v>
      </c>
      <c r="AA142" s="23" t="s">
        <v>2449</v>
      </c>
      <c r="AB142" s="23" t="s">
        <v>2450</v>
      </c>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466"/>
      <c r="BT142" s="466"/>
      <c r="BU142" s="23"/>
      <c r="BV142" s="23"/>
    </row>
    <row r="143" ht="15.75" customHeight="1" outlineLevel="1">
      <c r="A143" s="23"/>
      <c r="B143" s="23"/>
      <c r="C143" s="23"/>
      <c r="D143" s="162"/>
      <c r="E143" s="466"/>
      <c r="F143" s="466"/>
      <c r="G143" s="466"/>
      <c r="H143" s="466"/>
      <c r="I143" s="23"/>
      <c r="J143" s="23"/>
      <c r="K143" s="23"/>
      <c r="L143" s="454"/>
      <c r="M143" s="23"/>
      <c r="N143" s="23"/>
      <c r="O143" s="23"/>
      <c r="P143" s="23" t="s">
        <v>394</v>
      </c>
      <c r="Q143" s="23"/>
      <c r="R143" s="23"/>
      <c r="S143" s="23" t="s">
        <v>2451</v>
      </c>
      <c r="T143" s="23" t="s">
        <v>394</v>
      </c>
      <c r="U143" s="23"/>
      <c r="V143" s="77" t="s">
        <v>2452</v>
      </c>
      <c r="W143" s="77" t="s">
        <v>2453</v>
      </c>
      <c r="X143" s="23"/>
      <c r="Y143" s="23"/>
      <c r="Z143" s="23" t="s">
        <v>2454</v>
      </c>
      <c r="AA143" s="23" t="s">
        <v>2455</v>
      </c>
      <c r="AB143" s="23" t="s">
        <v>2456</v>
      </c>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466"/>
      <c r="BT143" s="466"/>
      <c r="BU143" s="23"/>
      <c r="BV143" s="23"/>
    </row>
    <row r="144" ht="15.75" customHeight="1" outlineLevel="1">
      <c r="A144" s="23"/>
      <c r="B144" s="23"/>
      <c r="C144" s="23"/>
      <c r="D144" s="162"/>
      <c r="E144" s="466"/>
      <c r="F144" s="466"/>
      <c r="G144" s="466"/>
      <c r="H144" s="466"/>
      <c r="I144" s="23"/>
      <c r="J144" s="23"/>
      <c r="K144" s="23"/>
      <c r="L144" s="454"/>
      <c r="M144" s="23"/>
      <c r="N144" s="23"/>
      <c r="O144" s="23"/>
      <c r="P144" s="23" t="s">
        <v>2457</v>
      </c>
      <c r="Q144" s="23"/>
      <c r="R144" s="23"/>
      <c r="S144" s="23" t="s">
        <v>2458</v>
      </c>
      <c r="T144" s="23" t="s">
        <v>2457</v>
      </c>
      <c r="U144" s="23"/>
      <c r="V144" s="77" t="s">
        <v>2459</v>
      </c>
      <c r="W144" s="77" t="s">
        <v>2460</v>
      </c>
      <c r="X144" s="23"/>
      <c r="Y144" s="23"/>
      <c r="Z144" s="23" t="s">
        <v>2461</v>
      </c>
      <c r="AA144" s="23" t="s">
        <v>1007</v>
      </c>
      <c r="AB144" s="23" t="s">
        <v>2462</v>
      </c>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466"/>
      <c r="BT144" s="466"/>
      <c r="BU144" s="23"/>
      <c r="BV144" s="23"/>
    </row>
    <row r="145" ht="15.75" customHeight="1" outlineLevel="1">
      <c r="A145" s="23"/>
      <c r="B145" s="23"/>
      <c r="C145" s="23"/>
      <c r="D145" s="162"/>
      <c r="E145" s="466"/>
      <c r="F145" s="466"/>
      <c r="G145" s="466"/>
      <c r="H145" s="466"/>
      <c r="I145" s="23"/>
      <c r="J145" s="23"/>
      <c r="K145" s="23"/>
      <c r="L145" s="454"/>
      <c r="M145" s="23"/>
      <c r="N145" s="23"/>
      <c r="O145" s="23"/>
      <c r="P145" s="23" t="s">
        <v>2463</v>
      </c>
      <c r="Q145" s="23"/>
      <c r="R145" s="23"/>
      <c r="S145" s="23" t="s">
        <v>2464</v>
      </c>
      <c r="T145" s="23" t="s">
        <v>2463</v>
      </c>
      <c r="U145" s="23"/>
      <c r="V145" s="77" t="s">
        <v>2465</v>
      </c>
      <c r="W145" s="77" t="s">
        <v>2466</v>
      </c>
      <c r="X145" s="23"/>
      <c r="Y145" s="23"/>
      <c r="Z145" s="23" t="s">
        <v>2467</v>
      </c>
      <c r="AA145" s="23" t="s">
        <v>2468</v>
      </c>
      <c r="AB145" s="23" t="s">
        <v>2469</v>
      </c>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466"/>
      <c r="BT145" s="466"/>
      <c r="BU145" s="23"/>
      <c r="BV145" s="23"/>
    </row>
    <row r="146" ht="15.75" customHeight="1" outlineLevel="1">
      <c r="A146" s="23"/>
      <c r="B146" s="23"/>
      <c r="C146" s="23"/>
      <c r="D146" s="162"/>
      <c r="E146" s="466"/>
      <c r="F146" s="466"/>
      <c r="G146" s="466"/>
      <c r="H146" s="466"/>
      <c r="I146" s="23"/>
      <c r="J146" s="23"/>
      <c r="K146" s="23"/>
      <c r="L146" s="454"/>
      <c r="M146" s="23"/>
      <c r="N146" s="23"/>
      <c r="O146" s="23"/>
      <c r="P146" s="23" t="s">
        <v>2470</v>
      </c>
      <c r="Q146" s="23"/>
      <c r="R146" s="23"/>
      <c r="S146" s="23" t="s">
        <v>2471</v>
      </c>
      <c r="T146" s="23" t="s">
        <v>2470</v>
      </c>
      <c r="U146" s="23"/>
      <c r="V146" s="77" t="s">
        <v>2472</v>
      </c>
      <c r="W146" s="77" t="s">
        <v>1060</v>
      </c>
      <c r="X146" s="23"/>
      <c r="Y146" s="23"/>
      <c r="Z146" s="23" t="s">
        <v>971</v>
      </c>
      <c r="AA146" s="23" t="s">
        <v>2473</v>
      </c>
      <c r="AB146" s="23" t="s">
        <v>2474</v>
      </c>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466"/>
      <c r="BT146" s="466"/>
      <c r="BU146" s="23"/>
      <c r="BV146" s="23"/>
    </row>
    <row r="147" ht="15.75" customHeight="1" outlineLevel="1">
      <c r="A147" s="23"/>
      <c r="B147" s="23"/>
      <c r="C147" s="23"/>
      <c r="D147" s="162"/>
      <c r="E147" s="466"/>
      <c r="F147" s="466"/>
      <c r="G147" s="466"/>
      <c r="H147" s="466"/>
      <c r="I147" s="23"/>
      <c r="J147" s="23"/>
      <c r="K147" s="23"/>
      <c r="L147" s="454"/>
      <c r="M147" s="23"/>
      <c r="N147" s="23"/>
      <c r="O147" s="23"/>
      <c r="P147" s="23" t="s">
        <v>2475</v>
      </c>
      <c r="Q147" s="23"/>
      <c r="R147" s="23"/>
      <c r="S147" s="23" t="s">
        <v>2476</v>
      </c>
      <c r="T147" s="23" t="s">
        <v>2475</v>
      </c>
      <c r="U147" s="23"/>
      <c r="V147" s="77" t="s">
        <v>2477</v>
      </c>
      <c r="W147" s="77" t="s">
        <v>2478</v>
      </c>
      <c r="X147" s="23"/>
      <c r="Y147" s="23"/>
      <c r="Z147" s="23" t="s">
        <v>2479</v>
      </c>
      <c r="AA147" s="23" t="s">
        <v>2480</v>
      </c>
      <c r="AB147" s="23" t="s">
        <v>2481</v>
      </c>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466"/>
      <c r="BT147" s="466"/>
      <c r="BU147" s="23"/>
      <c r="BV147" s="23"/>
    </row>
    <row r="148" ht="15.75" customHeight="1" outlineLevel="1">
      <c r="A148" s="23"/>
      <c r="B148" s="23"/>
      <c r="C148" s="23"/>
      <c r="D148" s="162"/>
      <c r="E148" s="466"/>
      <c r="F148" s="466"/>
      <c r="G148" s="466"/>
      <c r="H148" s="466"/>
      <c r="I148" s="23"/>
      <c r="J148" s="23"/>
      <c r="K148" s="23"/>
      <c r="L148" s="454"/>
      <c r="M148" s="23"/>
      <c r="N148" s="23"/>
      <c r="O148" s="23"/>
      <c r="P148" s="23" t="s">
        <v>2482</v>
      </c>
      <c r="Q148" s="23"/>
      <c r="R148" s="23"/>
      <c r="S148" s="23" t="s">
        <v>2483</v>
      </c>
      <c r="T148" s="23" t="s">
        <v>2482</v>
      </c>
      <c r="U148" s="23"/>
      <c r="V148" s="77" t="s">
        <v>865</v>
      </c>
      <c r="W148" s="77" t="s">
        <v>2484</v>
      </c>
      <c r="X148" s="23"/>
      <c r="Y148" s="23"/>
      <c r="Z148" s="23" t="s">
        <v>2485</v>
      </c>
      <c r="AA148" s="23" t="s">
        <v>2486</v>
      </c>
      <c r="AB148" s="23" t="s">
        <v>2487</v>
      </c>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466"/>
      <c r="BT148" s="466"/>
      <c r="BU148" s="23"/>
      <c r="BV148" s="23"/>
    </row>
    <row r="149" ht="15.75" customHeight="1" outlineLevel="1">
      <c r="A149" s="23"/>
      <c r="B149" s="23"/>
      <c r="C149" s="23"/>
      <c r="D149" s="162"/>
      <c r="E149" s="466"/>
      <c r="F149" s="466"/>
      <c r="G149" s="466"/>
      <c r="H149" s="466"/>
      <c r="I149" s="23"/>
      <c r="J149" s="23"/>
      <c r="K149" s="23"/>
      <c r="L149" s="454"/>
      <c r="M149" s="23"/>
      <c r="N149" s="23"/>
      <c r="O149" s="23"/>
      <c r="P149" s="23" t="s">
        <v>2488</v>
      </c>
      <c r="Q149" s="23"/>
      <c r="R149" s="23"/>
      <c r="S149" s="23" t="s">
        <v>2489</v>
      </c>
      <c r="T149" s="23" t="s">
        <v>2488</v>
      </c>
      <c r="U149" s="23"/>
      <c r="V149" s="77" t="s">
        <v>2490</v>
      </c>
      <c r="W149" s="77" t="s">
        <v>2491</v>
      </c>
      <c r="X149" s="23"/>
      <c r="Y149" s="23"/>
      <c r="Z149" s="23" t="s">
        <v>2492</v>
      </c>
      <c r="AA149" s="23" t="s">
        <v>2493</v>
      </c>
      <c r="AB149" s="23" t="s">
        <v>2494</v>
      </c>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466"/>
      <c r="BT149" s="466"/>
      <c r="BU149" s="23"/>
      <c r="BV149" s="23"/>
    </row>
    <row r="150" ht="15.75" customHeight="1" outlineLevel="1">
      <c r="A150" s="23"/>
      <c r="B150" s="23"/>
      <c r="C150" s="23"/>
      <c r="D150" s="162"/>
      <c r="E150" s="466"/>
      <c r="F150" s="466"/>
      <c r="G150" s="466"/>
      <c r="H150" s="466"/>
      <c r="I150" s="23"/>
      <c r="J150" s="23"/>
      <c r="K150" s="23"/>
      <c r="L150" s="454"/>
      <c r="M150" s="23"/>
      <c r="N150" s="23"/>
      <c r="O150" s="23"/>
      <c r="P150" s="23" t="s">
        <v>397</v>
      </c>
      <c r="Q150" s="23"/>
      <c r="R150" s="23"/>
      <c r="S150" s="23" t="s">
        <v>1017</v>
      </c>
      <c r="T150" s="23" t="s">
        <v>397</v>
      </c>
      <c r="U150" s="23"/>
      <c r="V150" s="77" t="s">
        <v>2495</v>
      </c>
      <c r="W150" s="77" t="s">
        <v>2496</v>
      </c>
      <c r="X150" s="23"/>
      <c r="Y150" s="23"/>
      <c r="Z150" s="23" t="s">
        <v>2497</v>
      </c>
      <c r="AA150" s="23" t="s">
        <v>2498</v>
      </c>
      <c r="AB150" s="23" t="s">
        <v>585</v>
      </c>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466"/>
      <c r="BT150" s="466"/>
      <c r="BU150" s="23"/>
      <c r="BV150" s="23"/>
    </row>
    <row r="151" ht="15.75" customHeight="1" outlineLevel="1">
      <c r="A151" s="23"/>
      <c r="B151" s="23"/>
      <c r="C151" s="23"/>
      <c r="D151" s="162"/>
      <c r="E151" s="466"/>
      <c r="F151" s="466"/>
      <c r="G151" s="466"/>
      <c r="H151" s="466"/>
      <c r="I151" s="23"/>
      <c r="J151" s="23"/>
      <c r="K151" s="23"/>
      <c r="L151" s="454"/>
      <c r="M151" s="23"/>
      <c r="N151" s="23"/>
      <c r="O151" s="23"/>
      <c r="P151" s="23" t="s">
        <v>2499</v>
      </c>
      <c r="Q151" s="23"/>
      <c r="R151" s="23"/>
      <c r="S151" s="23" t="s">
        <v>2500</v>
      </c>
      <c r="T151" s="23" t="s">
        <v>1895</v>
      </c>
      <c r="U151" s="23"/>
      <c r="V151" s="77" t="s">
        <v>2501</v>
      </c>
      <c r="W151" s="77" t="s">
        <v>2502</v>
      </c>
      <c r="X151" s="23"/>
      <c r="Y151" s="23"/>
      <c r="Z151" s="23" t="s">
        <v>2503</v>
      </c>
      <c r="AA151" s="23" t="s">
        <v>2504</v>
      </c>
      <c r="AB151" s="23" t="s">
        <v>2505</v>
      </c>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466"/>
      <c r="BT151" s="466"/>
      <c r="BU151" s="23"/>
      <c r="BV151" s="23"/>
    </row>
    <row r="152" ht="15.75" customHeight="1" outlineLevel="1">
      <c r="A152" s="23"/>
      <c r="B152" s="23"/>
      <c r="C152" s="23"/>
      <c r="D152" s="162"/>
      <c r="E152" s="466"/>
      <c r="F152" s="466"/>
      <c r="G152" s="466"/>
      <c r="H152" s="466"/>
      <c r="I152" s="23"/>
      <c r="J152" s="23"/>
      <c r="K152" s="23"/>
      <c r="L152" s="454"/>
      <c r="M152" s="23"/>
      <c r="N152" s="23"/>
      <c r="O152" s="23"/>
      <c r="P152" s="23" t="s">
        <v>2506</v>
      </c>
      <c r="Q152" s="23"/>
      <c r="R152" s="23"/>
      <c r="S152" s="23" t="s">
        <v>527</v>
      </c>
      <c r="T152" s="23" t="s">
        <v>377</v>
      </c>
      <c r="U152" s="23"/>
      <c r="V152" s="77" t="s">
        <v>867</v>
      </c>
      <c r="W152" s="77" t="s">
        <v>2507</v>
      </c>
      <c r="X152" s="23"/>
      <c r="Y152" s="23"/>
      <c r="Z152" s="23" t="s">
        <v>2508</v>
      </c>
      <c r="AA152" s="23" t="s">
        <v>1054</v>
      </c>
      <c r="AB152" s="23" t="s">
        <v>2509</v>
      </c>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466"/>
      <c r="BT152" s="466"/>
      <c r="BU152" s="23"/>
      <c r="BV152" s="23"/>
    </row>
    <row r="153" ht="15.75" customHeight="1" outlineLevel="1">
      <c r="A153" s="23"/>
      <c r="B153" s="23"/>
      <c r="C153" s="23"/>
      <c r="D153" s="162"/>
      <c r="E153" s="466"/>
      <c r="F153" s="466"/>
      <c r="G153" s="466"/>
      <c r="H153" s="466"/>
      <c r="I153" s="23"/>
      <c r="J153" s="23"/>
      <c r="K153" s="23"/>
      <c r="L153" s="454"/>
      <c r="M153" s="23"/>
      <c r="N153" s="23"/>
      <c r="O153" s="23"/>
      <c r="P153" s="23" t="s">
        <v>2510</v>
      </c>
      <c r="Q153" s="23"/>
      <c r="R153" s="23"/>
      <c r="S153" s="23" t="s">
        <v>2511</v>
      </c>
      <c r="T153" s="23" t="s">
        <v>1911</v>
      </c>
      <c r="U153" s="23"/>
      <c r="V153" s="77" t="s">
        <v>2512</v>
      </c>
      <c r="W153" s="23"/>
      <c r="X153" s="23"/>
      <c r="Y153" s="23"/>
      <c r="Z153" s="23" t="s">
        <v>973</v>
      </c>
      <c r="AA153" s="23" t="s">
        <v>2513</v>
      </c>
      <c r="AB153" s="23" t="s">
        <v>2514</v>
      </c>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466"/>
      <c r="BT153" s="466"/>
      <c r="BU153" s="23"/>
      <c r="BV153" s="23"/>
    </row>
    <row r="154" ht="15.75" customHeight="1" outlineLevel="1">
      <c r="A154" s="23"/>
      <c r="B154" s="23"/>
      <c r="C154" s="23"/>
      <c r="D154" s="162"/>
      <c r="E154" s="466"/>
      <c r="F154" s="466"/>
      <c r="G154" s="466"/>
      <c r="H154" s="466"/>
      <c r="I154" s="23"/>
      <c r="J154" s="23"/>
      <c r="K154" s="23"/>
      <c r="L154" s="454"/>
      <c r="M154" s="23"/>
      <c r="N154" s="23"/>
      <c r="O154" s="23"/>
      <c r="P154" s="23" t="s">
        <v>2515</v>
      </c>
      <c r="Q154" s="23"/>
      <c r="R154" s="23"/>
      <c r="S154" s="23" t="s">
        <v>2516</v>
      </c>
      <c r="T154" s="23" t="s">
        <v>1925</v>
      </c>
      <c r="U154" s="23"/>
      <c r="V154" s="77" t="s">
        <v>2517</v>
      </c>
      <c r="W154" s="23"/>
      <c r="X154" s="23"/>
      <c r="Y154" s="23"/>
      <c r="Z154" s="23" t="s">
        <v>2518</v>
      </c>
      <c r="AA154" s="23" t="s">
        <v>2519</v>
      </c>
      <c r="AB154" s="23" t="s">
        <v>826</v>
      </c>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466"/>
      <c r="BT154" s="466"/>
      <c r="BU154" s="23"/>
      <c r="BV154" s="23"/>
    </row>
    <row r="155" ht="15.75" customHeight="1" outlineLevel="1">
      <c r="A155" s="23"/>
      <c r="B155" s="23"/>
      <c r="C155" s="23"/>
      <c r="D155" s="162"/>
      <c r="E155" s="466"/>
      <c r="F155" s="466"/>
      <c r="G155" s="466"/>
      <c r="H155" s="466"/>
      <c r="I155" s="23"/>
      <c r="J155" s="23"/>
      <c r="K155" s="23"/>
      <c r="L155" s="454"/>
      <c r="M155" s="23"/>
      <c r="N155" s="23"/>
      <c r="O155" s="23"/>
      <c r="P155" s="23" t="s">
        <v>2520</v>
      </c>
      <c r="Q155" s="23"/>
      <c r="R155" s="23"/>
      <c r="S155" s="23" t="s">
        <v>2521</v>
      </c>
      <c r="T155" s="23" t="s">
        <v>1939</v>
      </c>
      <c r="U155" s="23"/>
      <c r="V155" s="77" t="s">
        <v>2522</v>
      </c>
      <c r="W155" s="23"/>
      <c r="X155" s="23"/>
      <c r="Y155" s="23"/>
      <c r="Z155" s="23" t="s">
        <v>2523</v>
      </c>
      <c r="AA155" s="23" t="s">
        <v>1052</v>
      </c>
      <c r="AB155" s="23" t="s">
        <v>2524</v>
      </c>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466"/>
      <c r="BT155" s="466"/>
      <c r="BU155" s="23"/>
      <c r="BV155" s="23"/>
    </row>
    <row r="156" ht="15.75" customHeight="1" outlineLevel="1">
      <c r="A156" s="23"/>
      <c r="B156" s="23"/>
      <c r="C156" s="23"/>
      <c r="D156" s="162"/>
      <c r="E156" s="466"/>
      <c r="F156" s="466"/>
      <c r="G156" s="466"/>
      <c r="H156" s="466"/>
      <c r="I156" s="23"/>
      <c r="J156" s="23"/>
      <c r="K156" s="23"/>
      <c r="L156" s="454"/>
      <c r="M156" s="23"/>
      <c r="N156" s="23"/>
      <c r="O156" s="23"/>
      <c r="P156" s="23" t="s">
        <v>2525</v>
      </c>
      <c r="Q156" s="23"/>
      <c r="R156" s="23"/>
      <c r="S156" s="23" t="s">
        <v>2526</v>
      </c>
      <c r="T156" s="23" t="s">
        <v>1952</v>
      </c>
      <c r="U156" s="23"/>
      <c r="V156" s="77" t="s">
        <v>2527</v>
      </c>
      <c r="W156" s="23"/>
      <c r="X156" s="23"/>
      <c r="Y156" s="23"/>
      <c r="Z156" s="23" t="s">
        <v>2528</v>
      </c>
      <c r="AA156" s="23" t="s">
        <v>2529</v>
      </c>
      <c r="AB156" s="23" t="s">
        <v>2530</v>
      </c>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466"/>
      <c r="BT156" s="466"/>
      <c r="BU156" s="23"/>
      <c r="BV156" s="23"/>
    </row>
    <row r="157" ht="15.75" customHeight="1" outlineLevel="1">
      <c r="A157" s="23"/>
      <c r="B157" s="23"/>
      <c r="C157" s="23"/>
      <c r="D157" s="162"/>
      <c r="E157" s="466"/>
      <c r="F157" s="466"/>
      <c r="G157" s="466"/>
      <c r="H157" s="466"/>
      <c r="I157" s="23"/>
      <c r="J157" s="23"/>
      <c r="K157" s="23"/>
      <c r="L157" s="454"/>
      <c r="M157" s="23"/>
      <c r="N157" s="23"/>
      <c r="O157" s="23"/>
      <c r="P157" s="23" t="s">
        <v>464</v>
      </c>
      <c r="Q157" s="23"/>
      <c r="R157" s="23"/>
      <c r="S157" s="23" t="s">
        <v>2531</v>
      </c>
      <c r="T157" s="23" t="s">
        <v>1965</v>
      </c>
      <c r="U157" s="23"/>
      <c r="V157" s="77" t="s">
        <v>2532</v>
      </c>
      <c r="W157" s="23"/>
      <c r="X157" s="23"/>
      <c r="Y157" s="23"/>
      <c r="Z157" s="23" t="s">
        <v>2533</v>
      </c>
      <c r="AA157" s="23" t="s">
        <v>2534</v>
      </c>
      <c r="AB157" s="23" t="s">
        <v>2535</v>
      </c>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466"/>
      <c r="BT157" s="466"/>
      <c r="BU157" s="23"/>
      <c r="BV157" s="23"/>
    </row>
    <row r="158" ht="15.75" customHeight="1" outlineLevel="1">
      <c r="A158" s="23"/>
      <c r="B158" s="23"/>
      <c r="C158" s="23"/>
      <c r="D158" s="162"/>
      <c r="E158" s="466"/>
      <c r="F158" s="466"/>
      <c r="G158" s="466"/>
      <c r="H158" s="466"/>
      <c r="I158" s="23"/>
      <c r="J158" s="23"/>
      <c r="K158" s="23"/>
      <c r="L158" s="454"/>
      <c r="M158" s="23"/>
      <c r="N158" s="23"/>
      <c r="O158" s="23"/>
      <c r="P158" s="23" t="s">
        <v>2536</v>
      </c>
      <c r="Q158" s="23"/>
      <c r="R158" s="23"/>
      <c r="S158" s="23"/>
      <c r="T158" s="23" t="s">
        <v>2499</v>
      </c>
      <c r="U158" s="23"/>
      <c r="V158" s="77" t="s">
        <v>2537</v>
      </c>
      <c r="W158" s="23"/>
      <c r="X158" s="23"/>
      <c r="Y158" s="23"/>
      <c r="Z158" s="23" t="s">
        <v>2538</v>
      </c>
      <c r="AA158" s="23"/>
      <c r="AB158" s="23" t="s">
        <v>2539</v>
      </c>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466"/>
      <c r="BT158" s="466"/>
      <c r="BU158" s="23"/>
      <c r="BV158" s="23"/>
    </row>
    <row r="159" ht="15.75" customHeight="1" outlineLevel="1">
      <c r="A159" s="23"/>
      <c r="B159" s="23"/>
      <c r="C159" s="23"/>
      <c r="D159" s="162"/>
      <c r="E159" s="466"/>
      <c r="F159" s="466"/>
      <c r="G159" s="466"/>
      <c r="H159" s="466"/>
      <c r="I159" s="23"/>
      <c r="J159" s="23"/>
      <c r="K159" s="23"/>
      <c r="L159" s="454"/>
      <c r="M159" s="23"/>
      <c r="N159" s="23"/>
      <c r="O159" s="23"/>
      <c r="P159" s="23" t="s">
        <v>469</v>
      </c>
      <c r="Q159" s="23"/>
      <c r="R159" s="23"/>
      <c r="S159" s="23"/>
      <c r="T159" s="23" t="s">
        <v>2506</v>
      </c>
      <c r="U159" s="23"/>
      <c r="V159" s="77" t="s">
        <v>869</v>
      </c>
      <c r="W159" s="23"/>
      <c r="X159" s="23"/>
      <c r="Y159" s="23"/>
      <c r="Z159" s="23" t="s">
        <v>2540</v>
      </c>
      <c r="AA159" s="23"/>
      <c r="AB159" s="23" t="s">
        <v>828</v>
      </c>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466"/>
      <c r="BT159" s="466"/>
      <c r="BU159" s="23"/>
      <c r="BV159" s="23"/>
    </row>
    <row r="160" ht="15.75" customHeight="1" outlineLevel="1">
      <c r="A160" s="23"/>
      <c r="B160" s="23"/>
      <c r="C160" s="23"/>
      <c r="D160" s="162"/>
      <c r="E160" s="466"/>
      <c r="F160" s="466"/>
      <c r="G160" s="466"/>
      <c r="H160" s="466"/>
      <c r="I160" s="23"/>
      <c r="J160" s="23"/>
      <c r="K160" s="23"/>
      <c r="L160" s="454"/>
      <c r="M160" s="23"/>
      <c r="N160" s="23"/>
      <c r="O160" s="23"/>
      <c r="P160" s="23" t="s">
        <v>2541</v>
      </c>
      <c r="Q160" s="23"/>
      <c r="R160" s="23"/>
      <c r="S160" s="23"/>
      <c r="T160" s="23" t="s">
        <v>2510</v>
      </c>
      <c r="U160" s="23"/>
      <c r="V160" s="77" t="s">
        <v>2542</v>
      </c>
      <c r="W160" s="23"/>
      <c r="X160" s="23"/>
      <c r="Y160" s="23"/>
      <c r="Z160" s="23" t="s">
        <v>2543</v>
      </c>
      <c r="AA160" s="23"/>
      <c r="AB160" s="23" t="s">
        <v>2544</v>
      </c>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466"/>
      <c r="BT160" s="466"/>
      <c r="BU160" s="23"/>
      <c r="BV160" s="23"/>
    </row>
    <row r="161" ht="15.75" customHeight="1" outlineLevel="1">
      <c r="A161" s="23"/>
      <c r="B161" s="23"/>
      <c r="C161" s="23"/>
      <c r="D161" s="162"/>
      <c r="E161" s="466"/>
      <c r="F161" s="466"/>
      <c r="G161" s="466"/>
      <c r="H161" s="466"/>
      <c r="I161" s="23"/>
      <c r="J161" s="23"/>
      <c r="K161" s="23"/>
      <c r="L161" s="454"/>
      <c r="M161" s="23"/>
      <c r="N161" s="23"/>
      <c r="O161" s="23"/>
      <c r="P161" s="23" t="s">
        <v>2545</v>
      </c>
      <c r="Q161" s="23"/>
      <c r="R161" s="23"/>
      <c r="S161" s="23"/>
      <c r="T161" s="23" t="s">
        <v>2515</v>
      </c>
      <c r="U161" s="23"/>
      <c r="V161" s="77" t="s">
        <v>2546</v>
      </c>
      <c r="W161" s="23"/>
      <c r="X161" s="23"/>
      <c r="Y161" s="23"/>
      <c r="Z161" s="23" t="s">
        <v>2547</v>
      </c>
      <c r="AA161" s="23"/>
      <c r="AB161" s="23" t="s">
        <v>2548</v>
      </c>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466"/>
      <c r="BT161" s="466"/>
      <c r="BU161" s="23"/>
      <c r="BV161" s="23"/>
    </row>
    <row r="162" ht="15.75" customHeight="1" outlineLevel="1">
      <c r="A162" s="23"/>
      <c r="B162" s="23"/>
      <c r="C162" s="23"/>
      <c r="D162" s="162"/>
      <c r="E162" s="466"/>
      <c r="F162" s="466"/>
      <c r="G162" s="466"/>
      <c r="H162" s="466"/>
      <c r="I162" s="23"/>
      <c r="J162" s="23"/>
      <c r="K162" s="23"/>
      <c r="L162" s="454"/>
      <c r="M162" s="23"/>
      <c r="N162" s="23"/>
      <c r="O162" s="23"/>
      <c r="P162" s="23" t="s">
        <v>2549</v>
      </c>
      <c r="Q162" s="23"/>
      <c r="R162" s="23"/>
      <c r="S162" s="23"/>
      <c r="T162" s="23" t="s">
        <v>2520</v>
      </c>
      <c r="U162" s="23"/>
      <c r="V162" s="77" t="s">
        <v>2550</v>
      </c>
      <c r="W162" s="23"/>
      <c r="X162" s="23"/>
      <c r="Y162" s="23"/>
      <c r="Z162" s="23" t="s">
        <v>2551</v>
      </c>
      <c r="AA162" s="23"/>
      <c r="AB162" s="23" t="s">
        <v>2552</v>
      </c>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466"/>
      <c r="BT162" s="466"/>
      <c r="BU162" s="23"/>
      <c r="BV162" s="23"/>
    </row>
    <row r="163" ht="15.75" customHeight="1" outlineLevel="1">
      <c r="A163" s="23"/>
      <c r="B163" s="23"/>
      <c r="C163" s="23"/>
      <c r="D163" s="162"/>
      <c r="E163" s="466"/>
      <c r="F163" s="466"/>
      <c r="G163" s="466"/>
      <c r="H163" s="466"/>
      <c r="I163" s="23"/>
      <c r="J163" s="23"/>
      <c r="K163" s="23"/>
      <c r="L163" s="454"/>
      <c r="M163" s="23"/>
      <c r="N163" s="23"/>
      <c r="O163" s="23"/>
      <c r="P163" s="23" t="s">
        <v>2553</v>
      </c>
      <c r="Q163" s="23"/>
      <c r="R163" s="23"/>
      <c r="S163" s="23"/>
      <c r="T163" s="23" t="s">
        <v>2525</v>
      </c>
      <c r="U163" s="23"/>
      <c r="V163" s="77" t="s">
        <v>2554</v>
      </c>
      <c r="W163" s="23"/>
      <c r="X163" s="23"/>
      <c r="Y163" s="23"/>
      <c r="Z163" s="23" t="s">
        <v>2555</v>
      </c>
      <c r="AA163" s="23"/>
      <c r="AB163" s="23" t="s">
        <v>2556</v>
      </c>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466"/>
      <c r="BT163" s="466"/>
      <c r="BU163" s="23"/>
      <c r="BV163" s="23"/>
    </row>
    <row r="164" ht="15.75" customHeight="1" outlineLevel="1">
      <c r="A164" s="23"/>
      <c r="B164" s="23"/>
      <c r="C164" s="23"/>
      <c r="D164" s="162"/>
      <c r="E164" s="466"/>
      <c r="F164" s="466"/>
      <c r="G164" s="466"/>
      <c r="H164" s="466"/>
      <c r="I164" s="23"/>
      <c r="J164" s="23"/>
      <c r="K164" s="23"/>
      <c r="L164" s="454"/>
      <c r="M164" s="23"/>
      <c r="N164" s="23"/>
      <c r="O164" s="23"/>
      <c r="P164" s="23" t="s">
        <v>467</v>
      </c>
      <c r="Q164" s="23"/>
      <c r="R164" s="23"/>
      <c r="S164" s="23"/>
      <c r="T164" s="23" t="s">
        <v>464</v>
      </c>
      <c r="U164" s="23"/>
      <c r="V164" s="77" t="s">
        <v>2557</v>
      </c>
      <c r="W164" s="23"/>
      <c r="X164" s="23"/>
      <c r="Y164" s="23"/>
      <c r="Z164" s="23" t="s">
        <v>2558</v>
      </c>
      <c r="AA164" s="23"/>
      <c r="AB164" s="23" t="s">
        <v>2559</v>
      </c>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466"/>
      <c r="BT164" s="466"/>
      <c r="BU164" s="23"/>
      <c r="BV164" s="23"/>
    </row>
    <row r="165" ht="15.75" customHeight="1" outlineLevel="1">
      <c r="A165" s="23"/>
      <c r="B165" s="23"/>
      <c r="C165" s="23"/>
      <c r="D165" s="162"/>
      <c r="E165" s="466"/>
      <c r="F165" s="466"/>
      <c r="G165" s="466"/>
      <c r="H165" s="466"/>
      <c r="I165" s="23"/>
      <c r="J165" s="23"/>
      <c r="K165" s="23"/>
      <c r="L165" s="454"/>
      <c r="M165" s="23"/>
      <c r="N165" s="23"/>
      <c r="O165" s="23"/>
      <c r="P165" s="23" t="s">
        <v>2560</v>
      </c>
      <c r="Q165" s="23"/>
      <c r="R165" s="23"/>
      <c r="S165" s="23"/>
      <c r="T165" s="23" t="s">
        <v>2536</v>
      </c>
      <c r="U165" s="23"/>
      <c r="V165" s="77" t="s">
        <v>2561</v>
      </c>
      <c r="W165" s="23"/>
      <c r="X165" s="23"/>
      <c r="Y165" s="23"/>
      <c r="Z165" s="23" t="s">
        <v>982</v>
      </c>
      <c r="AA165" s="23"/>
      <c r="AB165" s="23" t="s">
        <v>2562</v>
      </c>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466"/>
      <c r="BT165" s="466"/>
      <c r="BU165" s="23"/>
      <c r="BV165" s="23"/>
    </row>
    <row r="166" ht="15.75" customHeight="1" outlineLevel="1">
      <c r="A166" s="23"/>
      <c r="B166" s="23"/>
      <c r="C166" s="23"/>
      <c r="D166" s="162"/>
      <c r="E166" s="466"/>
      <c r="F166" s="466"/>
      <c r="G166" s="466"/>
      <c r="H166" s="466"/>
      <c r="I166" s="23"/>
      <c r="J166" s="23"/>
      <c r="K166" s="23"/>
      <c r="L166" s="454"/>
      <c r="M166" s="23"/>
      <c r="N166" s="23"/>
      <c r="O166" s="23"/>
      <c r="P166" s="23" t="s">
        <v>472</v>
      </c>
      <c r="Q166" s="23"/>
      <c r="R166" s="23"/>
      <c r="S166" s="23"/>
      <c r="T166" s="23" t="s">
        <v>469</v>
      </c>
      <c r="U166" s="23"/>
      <c r="V166" s="77" t="s">
        <v>871</v>
      </c>
      <c r="W166" s="23"/>
      <c r="X166" s="23"/>
      <c r="Y166" s="23"/>
      <c r="Z166" s="23" t="s">
        <v>2563</v>
      </c>
      <c r="AA166" s="23"/>
      <c r="AB166" s="23" t="s">
        <v>830</v>
      </c>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466"/>
      <c r="BT166" s="466"/>
      <c r="BU166" s="23"/>
      <c r="BV166" s="23"/>
    </row>
    <row r="167" ht="15.75" customHeight="1" outlineLevel="1">
      <c r="A167" s="23"/>
      <c r="B167" s="23"/>
      <c r="C167" s="23"/>
      <c r="D167" s="162"/>
      <c r="E167" s="466"/>
      <c r="F167" s="466"/>
      <c r="G167" s="466"/>
      <c r="H167" s="466"/>
      <c r="I167" s="23"/>
      <c r="J167" s="23"/>
      <c r="K167" s="23"/>
      <c r="L167" s="454"/>
      <c r="M167" s="23"/>
      <c r="N167" s="23"/>
      <c r="O167" s="23"/>
      <c r="P167" s="23" t="s">
        <v>2564</v>
      </c>
      <c r="Q167" s="23"/>
      <c r="R167" s="23"/>
      <c r="S167" s="23"/>
      <c r="T167" s="23" t="s">
        <v>2541</v>
      </c>
      <c r="U167" s="23"/>
      <c r="V167" s="77" t="s">
        <v>2565</v>
      </c>
      <c r="W167" s="23"/>
      <c r="X167" s="23"/>
      <c r="Y167" s="23"/>
      <c r="Z167" s="23" t="s">
        <v>984</v>
      </c>
      <c r="AA167" s="23"/>
      <c r="AB167" s="23" t="s">
        <v>2566</v>
      </c>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466"/>
      <c r="BT167" s="466"/>
      <c r="BU167" s="23"/>
      <c r="BV167" s="23"/>
    </row>
    <row r="168" ht="15.75" customHeight="1" outlineLevel="1">
      <c r="A168" s="23"/>
      <c r="B168" s="23"/>
      <c r="C168" s="23"/>
      <c r="D168" s="162"/>
      <c r="E168" s="466"/>
      <c r="F168" s="466"/>
      <c r="G168" s="466"/>
      <c r="H168" s="466"/>
      <c r="I168" s="23"/>
      <c r="J168" s="23"/>
      <c r="K168" s="23"/>
      <c r="L168" s="454"/>
      <c r="M168" s="23"/>
      <c r="N168" s="23"/>
      <c r="O168" s="23"/>
      <c r="P168" s="23" t="s">
        <v>2567</v>
      </c>
      <c r="Q168" s="23"/>
      <c r="R168" s="23"/>
      <c r="S168" s="23"/>
      <c r="T168" s="23" t="s">
        <v>2545</v>
      </c>
      <c r="U168" s="23"/>
      <c r="V168" s="77" t="s">
        <v>2568</v>
      </c>
      <c r="W168" s="23"/>
      <c r="X168" s="23"/>
      <c r="Y168" s="23"/>
      <c r="Z168" s="23" t="s">
        <v>2569</v>
      </c>
      <c r="AA168" s="23"/>
      <c r="AB168" s="23" t="s">
        <v>2570</v>
      </c>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466"/>
      <c r="BT168" s="466"/>
      <c r="BU168" s="23"/>
      <c r="BV168" s="23"/>
    </row>
    <row r="169" ht="15.75" customHeight="1" outlineLevel="1">
      <c r="A169" s="23"/>
      <c r="B169" s="23"/>
      <c r="C169" s="23"/>
      <c r="D169" s="162"/>
      <c r="E169" s="466"/>
      <c r="F169" s="466"/>
      <c r="G169" s="466"/>
      <c r="H169" s="466"/>
      <c r="I169" s="23"/>
      <c r="J169" s="23"/>
      <c r="K169" s="23"/>
      <c r="L169" s="454"/>
      <c r="M169" s="23"/>
      <c r="N169" s="23"/>
      <c r="O169" s="23"/>
      <c r="P169" s="23" t="s">
        <v>2571</v>
      </c>
      <c r="Q169" s="23"/>
      <c r="R169" s="23"/>
      <c r="S169" s="23"/>
      <c r="T169" s="23" t="s">
        <v>2549</v>
      </c>
      <c r="U169" s="23"/>
      <c r="V169" s="77" t="s">
        <v>2572</v>
      </c>
      <c r="W169" s="23"/>
      <c r="X169" s="23"/>
      <c r="Y169" s="23"/>
      <c r="Z169" s="23" t="s">
        <v>2573</v>
      </c>
      <c r="AA169" s="23"/>
      <c r="AB169" s="23" t="s">
        <v>2574</v>
      </c>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466"/>
      <c r="BT169" s="466"/>
      <c r="BU169" s="23"/>
      <c r="BV169" s="23"/>
    </row>
    <row r="170" ht="15.75" customHeight="1" outlineLevel="1">
      <c r="A170" s="23"/>
      <c r="B170" s="23"/>
      <c r="C170" s="23"/>
      <c r="D170" s="162"/>
      <c r="E170" s="466"/>
      <c r="F170" s="466"/>
      <c r="G170" s="466"/>
      <c r="H170" s="466"/>
      <c r="I170" s="23"/>
      <c r="J170" s="23"/>
      <c r="K170" s="23"/>
      <c r="L170" s="454"/>
      <c r="M170" s="23"/>
      <c r="N170" s="23"/>
      <c r="O170" s="23"/>
      <c r="P170" s="23" t="s">
        <v>2575</v>
      </c>
      <c r="Q170" s="23"/>
      <c r="R170" s="23"/>
      <c r="S170" s="23"/>
      <c r="T170" s="23" t="s">
        <v>2553</v>
      </c>
      <c r="U170" s="23"/>
      <c r="V170" s="77" t="s">
        <v>2576</v>
      </c>
      <c r="W170" s="23"/>
      <c r="X170" s="23"/>
      <c r="Y170" s="23"/>
      <c r="Z170" s="23" t="s">
        <v>2577</v>
      </c>
      <c r="AA170" s="23"/>
      <c r="AB170" s="23" t="s">
        <v>2578</v>
      </c>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466"/>
      <c r="BT170" s="466"/>
      <c r="BU170" s="23"/>
      <c r="BV170" s="23"/>
    </row>
    <row r="171" ht="15.75" customHeight="1" outlineLevel="1">
      <c r="A171" s="23"/>
      <c r="B171" s="23"/>
      <c r="C171" s="23"/>
      <c r="D171" s="162"/>
      <c r="E171" s="466"/>
      <c r="F171" s="466"/>
      <c r="G171" s="466"/>
      <c r="H171" s="466"/>
      <c r="I171" s="23"/>
      <c r="J171" s="23"/>
      <c r="K171" s="23"/>
      <c r="L171" s="454"/>
      <c r="M171" s="23"/>
      <c r="N171" s="23"/>
      <c r="O171" s="23"/>
      <c r="P171" s="23" t="s">
        <v>470</v>
      </c>
      <c r="Q171" s="23"/>
      <c r="R171" s="23"/>
      <c r="S171" s="23"/>
      <c r="T171" s="23" t="s">
        <v>467</v>
      </c>
      <c r="U171" s="23"/>
      <c r="V171" s="77" t="s">
        <v>2579</v>
      </c>
      <c r="W171" s="23"/>
      <c r="X171" s="23"/>
      <c r="Y171" s="23"/>
      <c r="Z171" s="23" t="s">
        <v>2580</v>
      </c>
      <c r="AA171" s="23"/>
      <c r="AB171" s="23" t="s">
        <v>2581</v>
      </c>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466"/>
      <c r="BT171" s="466"/>
      <c r="BU171" s="23"/>
      <c r="BV171" s="23"/>
    </row>
    <row r="172" ht="15.75" customHeight="1" outlineLevel="1">
      <c r="A172" s="23"/>
      <c r="B172" s="23"/>
      <c r="C172" s="23"/>
      <c r="D172" s="162"/>
      <c r="E172" s="466"/>
      <c r="F172" s="466"/>
      <c r="G172" s="466"/>
      <c r="H172" s="466"/>
      <c r="I172" s="23"/>
      <c r="J172" s="23"/>
      <c r="K172" s="23"/>
      <c r="L172" s="454"/>
      <c r="M172" s="23"/>
      <c r="N172" s="23"/>
      <c r="O172" s="23"/>
      <c r="P172" s="23" t="s">
        <v>2582</v>
      </c>
      <c r="Q172" s="23"/>
      <c r="R172" s="23"/>
      <c r="S172" s="23"/>
      <c r="T172" s="23" t="s">
        <v>2560</v>
      </c>
      <c r="U172" s="23"/>
      <c r="V172" s="77" t="s">
        <v>2583</v>
      </c>
      <c r="W172" s="23"/>
      <c r="X172" s="23"/>
      <c r="Y172" s="23"/>
      <c r="Z172" s="23" t="s">
        <v>2584</v>
      </c>
      <c r="AA172" s="23"/>
      <c r="AB172" s="23" t="s">
        <v>2585</v>
      </c>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466"/>
      <c r="BT172" s="466"/>
      <c r="BU172" s="23"/>
      <c r="BV172" s="23"/>
    </row>
    <row r="173" ht="15.75" customHeight="1" outlineLevel="1">
      <c r="A173" s="23"/>
      <c r="B173" s="23"/>
      <c r="C173" s="23"/>
      <c r="D173" s="162"/>
      <c r="E173" s="466"/>
      <c r="F173" s="466"/>
      <c r="G173" s="466"/>
      <c r="H173" s="466"/>
      <c r="I173" s="23"/>
      <c r="J173" s="23"/>
      <c r="K173" s="23"/>
      <c r="L173" s="454"/>
      <c r="M173" s="23"/>
      <c r="N173" s="23"/>
      <c r="O173" s="23"/>
      <c r="P173" s="23" t="s">
        <v>2586</v>
      </c>
      <c r="Q173" s="23"/>
      <c r="R173" s="23"/>
      <c r="S173" s="23"/>
      <c r="T173" s="23" t="s">
        <v>472</v>
      </c>
      <c r="U173" s="23"/>
      <c r="V173" s="77" t="s">
        <v>873</v>
      </c>
      <c r="W173" s="23"/>
      <c r="X173" s="23"/>
      <c r="Y173" s="23"/>
      <c r="Z173" s="23" t="s">
        <v>2587</v>
      </c>
      <c r="AA173" s="23"/>
      <c r="AB173" s="23" t="s">
        <v>809</v>
      </c>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466"/>
      <c r="BT173" s="466"/>
      <c r="BU173" s="23"/>
      <c r="BV173" s="23"/>
    </row>
    <row r="174" ht="15.75" customHeight="1" outlineLevel="1">
      <c r="A174" s="23"/>
      <c r="B174" s="23"/>
      <c r="C174" s="23"/>
      <c r="D174" s="162"/>
      <c r="E174" s="466"/>
      <c r="F174" s="466"/>
      <c r="G174" s="466"/>
      <c r="H174" s="466"/>
      <c r="I174" s="23"/>
      <c r="J174" s="23"/>
      <c r="K174" s="23"/>
      <c r="L174" s="454"/>
      <c r="M174" s="23"/>
      <c r="N174" s="23"/>
      <c r="O174" s="23"/>
      <c r="P174" s="23" t="s">
        <v>2588</v>
      </c>
      <c r="Q174" s="23"/>
      <c r="R174" s="23"/>
      <c r="S174" s="23"/>
      <c r="T174" s="23" t="s">
        <v>2564</v>
      </c>
      <c r="U174" s="23"/>
      <c r="V174" s="77" t="s">
        <v>2589</v>
      </c>
      <c r="W174" s="23"/>
      <c r="X174" s="23"/>
      <c r="Y174" s="23"/>
      <c r="Z174" s="23" t="s">
        <v>986</v>
      </c>
      <c r="AA174" s="23"/>
      <c r="AB174" s="23" t="s">
        <v>2590</v>
      </c>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466"/>
      <c r="BT174" s="466"/>
      <c r="BU174" s="23"/>
      <c r="BV174" s="23"/>
    </row>
    <row r="175" ht="15.75" customHeight="1" outlineLevel="1">
      <c r="A175" s="23"/>
      <c r="B175" s="23"/>
      <c r="C175" s="23"/>
      <c r="D175" s="162"/>
      <c r="E175" s="466"/>
      <c r="F175" s="466"/>
      <c r="G175" s="466"/>
      <c r="H175" s="466"/>
      <c r="I175" s="23"/>
      <c r="J175" s="23"/>
      <c r="K175" s="23"/>
      <c r="L175" s="454"/>
      <c r="M175" s="23"/>
      <c r="N175" s="23"/>
      <c r="O175" s="23"/>
      <c r="P175" s="23" t="s">
        <v>2591</v>
      </c>
      <c r="Q175" s="23"/>
      <c r="R175" s="23"/>
      <c r="S175" s="23"/>
      <c r="T175" s="23" t="s">
        <v>2567</v>
      </c>
      <c r="U175" s="23"/>
      <c r="V175" s="77" t="s">
        <v>2592</v>
      </c>
      <c r="W175" s="23"/>
      <c r="X175" s="23"/>
      <c r="Y175" s="23"/>
      <c r="Z175" s="23" t="s">
        <v>2593</v>
      </c>
      <c r="AA175" s="23"/>
      <c r="AB175" s="23" t="s">
        <v>2594</v>
      </c>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466"/>
      <c r="BT175" s="466"/>
      <c r="BU175" s="23"/>
      <c r="BV175" s="23"/>
    </row>
    <row r="176" ht="15.75" customHeight="1" outlineLevel="1">
      <c r="A176" s="23"/>
      <c r="B176" s="23"/>
      <c r="C176" s="23"/>
      <c r="D176" s="162"/>
      <c r="E176" s="466"/>
      <c r="F176" s="466"/>
      <c r="G176" s="466"/>
      <c r="H176" s="466"/>
      <c r="I176" s="23"/>
      <c r="J176" s="23"/>
      <c r="K176" s="23"/>
      <c r="L176" s="454"/>
      <c r="M176" s="23"/>
      <c r="N176" s="23"/>
      <c r="O176" s="23"/>
      <c r="P176" s="23" t="s">
        <v>2595</v>
      </c>
      <c r="Q176" s="23"/>
      <c r="R176" s="23"/>
      <c r="S176" s="23"/>
      <c r="T176" s="23" t="s">
        <v>2571</v>
      </c>
      <c r="U176" s="23"/>
      <c r="V176" s="77" t="s">
        <v>2596</v>
      </c>
      <c r="W176" s="23"/>
      <c r="X176" s="23"/>
      <c r="Y176" s="23"/>
      <c r="Z176" s="23" t="s">
        <v>2597</v>
      </c>
      <c r="AA176" s="23"/>
      <c r="AB176" s="23" t="s">
        <v>2598</v>
      </c>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466"/>
      <c r="BT176" s="466"/>
      <c r="BU176" s="23"/>
      <c r="BV176" s="23"/>
    </row>
    <row r="177" ht="15.75" customHeight="1" outlineLevel="1">
      <c r="A177" s="23"/>
      <c r="B177" s="23"/>
      <c r="C177" s="23"/>
      <c r="D177" s="162"/>
      <c r="E177" s="466"/>
      <c r="F177" s="466"/>
      <c r="G177" s="466"/>
      <c r="H177" s="466"/>
      <c r="I177" s="23"/>
      <c r="J177" s="23"/>
      <c r="K177" s="23"/>
      <c r="L177" s="454"/>
      <c r="M177" s="23"/>
      <c r="N177" s="23"/>
      <c r="O177" s="23"/>
      <c r="P177" s="23" t="s">
        <v>2599</v>
      </c>
      <c r="Q177" s="23"/>
      <c r="R177" s="23"/>
      <c r="S177" s="23"/>
      <c r="T177" s="23" t="s">
        <v>2575</v>
      </c>
      <c r="U177" s="23"/>
      <c r="V177" s="77" t="s">
        <v>2600</v>
      </c>
      <c r="W177" s="23"/>
      <c r="X177" s="23"/>
      <c r="Y177" s="23"/>
      <c r="Z177" s="23" t="s">
        <v>2601</v>
      </c>
      <c r="AA177" s="23"/>
      <c r="AB177" s="23" t="s">
        <v>2602</v>
      </c>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466"/>
      <c r="BT177" s="466"/>
      <c r="BU177" s="23"/>
      <c r="BV177" s="23"/>
    </row>
    <row r="178" ht="15.75" customHeight="1" outlineLevel="1">
      <c r="A178" s="23"/>
      <c r="B178" s="23"/>
      <c r="C178" s="23"/>
      <c r="D178" s="162"/>
      <c r="E178" s="466"/>
      <c r="F178" s="466"/>
      <c r="G178" s="466"/>
      <c r="H178" s="466"/>
      <c r="I178" s="23"/>
      <c r="J178" s="23"/>
      <c r="K178" s="23"/>
      <c r="L178" s="454"/>
      <c r="M178" s="23"/>
      <c r="N178" s="23"/>
      <c r="O178" s="23"/>
      <c r="P178" s="23" t="s">
        <v>473</v>
      </c>
      <c r="Q178" s="23"/>
      <c r="R178" s="23"/>
      <c r="S178" s="23"/>
      <c r="T178" s="23" t="s">
        <v>470</v>
      </c>
      <c r="U178" s="23"/>
      <c r="V178" s="77" t="s">
        <v>2603</v>
      </c>
      <c r="W178" s="23"/>
      <c r="X178" s="23"/>
      <c r="Y178" s="23"/>
      <c r="Z178" s="23" t="s">
        <v>2604</v>
      </c>
      <c r="AA178" s="23"/>
      <c r="AB178" s="23" t="s">
        <v>2605</v>
      </c>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466"/>
      <c r="BT178" s="466"/>
      <c r="BU178" s="23"/>
      <c r="BV178" s="23"/>
    </row>
    <row r="179" ht="15.75" customHeight="1" outlineLevel="1">
      <c r="A179" s="23"/>
      <c r="B179" s="23"/>
      <c r="C179" s="23"/>
      <c r="D179" s="162"/>
      <c r="E179" s="466"/>
      <c r="F179" s="466"/>
      <c r="G179" s="466"/>
      <c r="H179" s="466"/>
      <c r="I179" s="23"/>
      <c r="J179" s="23"/>
      <c r="K179" s="23"/>
      <c r="L179" s="454"/>
      <c r="M179" s="23"/>
      <c r="N179" s="23"/>
      <c r="O179" s="23"/>
      <c r="P179" s="23" t="s">
        <v>2606</v>
      </c>
      <c r="Q179" s="23"/>
      <c r="R179" s="23"/>
      <c r="S179" s="23"/>
      <c r="T179" s="23" t="s">
        <v>2582</v>
      </c>
      <c r="U179" s="23"/>
      <c r="V179" s="77" t="s">
        <v>2607</v>
      </c>
      <c r="W179" s="23"/>
      <c r="X179" s="23"/>
      <c r="Y179" s="23"/>
      <c r="Z179" s="23" t="s">
        <v>2608</v>
      </c>
      <c r="AA179" s="23"/>
      <c r="AB179" s="23" t="s">
        <v>2609</v>
      </c>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466"/>
      <c r="BT179" s="466"/>
      <c r="BU179" s="23"/>
      <c r="BV179" s="23"/>
    </row>
    <row r="180" ht="15.75" customHeight="1" outlineLevel="1">
      <c r="A180" s="23"/>
      <c r="B180" s="23"/>
      <c r="C180" s="23"/>
      <c r="D180" s="162"/>
      <c r="E180" s="466"/>
      <c r="F180" s="466"/>
      <c r="G180" s="466"/>
      <c r="H180" s="466"/>
      <c r="I180" s="23"/>
      <c r="J180" s="23"/>
      <c r="K180" s="23"/>
      <c r="L180" s="454"/>
      <c r="M180" s="23"/>
      <c r="N180" s="23"/>
      <c r="O180" s="23"/>
      <c r="P180" s="23" t="s">
        <v>2610</v>
      </c>
      <c r="Q180" s="23"/>
      <c r="R180" s="23"/>
      <c r="S180" s="23"/>
      <c r="T180" s="23" t="s">
        <v>2586</v>
      </c>
      <c r="U180" s="23"/>
      <c r="V180" s="77" t="s">
        <v>875</v>
      </c>
      <c r="W180" s="23"/>
      <c r="X180" s="23"/>
      <c r="Y180" s="23"/>
      <c r="Z180" s="23" t="s">
        <v>2611</v>
      </c>
      <c r="AA180" s="23"/>
      <c r="AB180" s="23" t="s">
        <v>832</v>
      </c>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466"/>
      <c r="BT180" s="466"/>
      <c r="BU180" s="23"/>
      <c r="BV180" s="23"/>
    </row>
    <row r="181" ht="15.75" customHeight="1" outlineLevel="1">
      <c r="A181" s="23"/>
      <c r="B181" s="23"/>
      <c r="C181" s="23"/>
      <c r="D181" s="162"/>
      <c r="E181" s="466"/>
      <c r="F181" s="466"/>
      <c r="G181" s="466"/>
      <c r="H181" s="466"/>
      <c r="I181" s="23"/>
      <c r="J181" s="23"/>
      <c r="K181" s="23"/>
      <c r="L181" s="454"/>
      <c r="M181" s="23"/>
      <c r="N181" s="23"/>
      <c r="O181" s="23"/>
      <c r="P181" s="23" t="s">
        <v>2612</v>
      </c>
      <c r="Q181" s="23"/>
      <c r="R181" s="23"/>
      <c r="S181" s="23"/>
      <c r="T181" s="23" t="s">
        <v>2588</v>
      </c>
      <c r="U181" s="23"/>
      <c r="V181" s="77" t="s">
        <v>2613</v>
      </c>
      <c r="W181" s="23"/>
      <c r="X181" s="23"/>
      <c r="Y181" s="23"/>
      <c r="Z181" s="23" t="s">
        <v>2614</v>
      </c>
      <c r="AA181" s="23"/>
      <c r="AB181" s="23" t="s">
        <v>2615</v>
      </c>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466"/>
      <c r="BT181" s="466"/>
      <c r="BU181" s="23"/>
      <c r="BV181" s="23"/>
    </row>
    <row r="182" ht="15.75" customHeight="1" outlineLevel="1">
      <c r="A182" s="23"/>
      <c r="B182" s="23"/>
      <c r="C182" s="23"/>
      <c r="D182" s="162"/>
      <c r="E182" s="466"/>
      <c r="F182" s="466"/>
      <c r="G182" s="466"/>
      <c r="H182" s="466"/>
      <c r="I182" s="23"/>
      <c r="J182" s="23"/>
      <c r="K182" s="23"/>
      <c r="L182" s="454"/>
      <c r="M182" s="23"/>
      <c r="N182" s="23"/>
      <c r="O182" s="23"/>
      <c r="P182" s="23" t="s">
        <v>2616</v>
      </c>
      <c r="Q182" s="23"/>
      <c r="R182" s="23"/>
      <c r="S182" s="23"/>
      <c r="T182" s="23" t="s">
        <v>2591</v>
      </c>
      <c r="U182" s="23"/>
      <c r="V182" s="77" t="s">
        <v>2617</v>
      </c>
      <c r="W182" s="23"/>
      <c r="X182" s="23"/>
      <c r="Y182" s="23"/>
      <c r="Z182" s="23" t="s">
        <v>2618</v>
      </c>
      <c r="AA182" s="23"/>
      <c r="AB182" s="23" t="s">
        <v>2619</v>
      </c>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466"/>
      <c r="BT182" s="466"/>
      <c r="BU182" s="23"/>
      <c r="BV182" s="23"/>
    </row>
    <row r="183" ht="15.75" customHeight="1" outlineLevel="1">
      <c r="A183" s="23"/>
      <c r="B183" s="23"/>
      <c r="C183" s="23"/>
      <c r="D183" s="162"/>
      <c r="E183" s="466"/>
      <c r="F183" s="466"/>
      <c r="G183" s="466"/>
      <c r="H183" s="466"/>
      <c r="I183" s="23"/>
      <c r="J183" s="23"/>
      <c r="K183" s="23"/>
      <c r="L183" s="454"/>
      <c r="M183" s="23"/>
      <c r="N183" s="23"/>
      <c r="O183" s="23"/>
      <c r="P183" s="23" t="s">
        <v>2620</v>
      </c>
      <c r="Q183" s="23"/>
      <c r="R183" s="23"/>
      <c r="S183" s="23"/>
      <c r="T183" s="23" t="s">
        <v>2595</v>
      </c>
      <c r="U183" s="23"/>
      <c r="V183" s="77" t="s">
        <v>2621</v>
      </c>
      <c r="W183" s="23"/>
      <c r="X183" s="23"/>
      <c r="Y183" s="23"/>
      <c r="Z183" s="23" t="s">
        <v>2622</v>
      </c>
      <c r="AA183" s="23"/>
      <c r="AB183" s="23" t="s">
        <v>2623</v>
      </c>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466"/>
      <c r="BT183" s="466"/>
      <c r="BU183" s="23"/>
      <c r="BV183" s="23"/>
    </row>
    <row r="184" ht="15.75" customHeight="1" outlineLevel="1">
      <c r="A184" s="23"/>
      <c r="B184" s="23"/>
      <c r="C184" s="23"/>
      <c r="D184" s="162"/>
      <c r="E184" s="466"/>
      <c r="F184" s="466"/>
      <c r="G184" s="466"/>
      <c r="H184" s="466"/>
      <c r="I184" s="23"/>
      <c r="J184" s="23"/>
      <c r="K184" s="23"/>
      <c r="L184" s="454"/>
      <c r="M184" s="23"/>
      <c r="N184" s="23"/>
      <c r="O184" s="23"/>
      <c r="P184" s="23" t="s">
        <v>2624</v>
      </c>
      <c r="Q184" s="23"/>
      <c r="R184" s="23"/>
      <c r="S184" s="23"/>
      <c r="T184" s="23" t="s">
        <v>2599</v>
      </c>
      <c r="U184" s="23"/>
      <c r="V184" s="77" t="s">
        <v>2625</v>
      </c>
      <c r="W184" s="23"/>
      <c r="X184" s="23"/>
      <c r="Y184" s="23"/>
      <c r="Z184" s="23" t="s">
        <v>2626</v>
      </c>
      <c r="AA184" s="23"/>
      <c r="AB184" s="23" t="s">
        <v>2627</v>
      </c>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466"/>
      <c r="BT184" s="466"/>
      <c r="BU184" s="23"/>
      <c r="BV184" s="23"/>
    </row>
    <row r="185" ht="15.75" customHeight="1" outlineLevel="1">
      <c r="A185" s="23"/>
      <c r="B185" s="23"/>
      <c r="C185" s="23"/>
      <c r="D185" s="162"/>
      <c r="E185" s="466"/>
      <c r="F185" s="466"/>
      <c r="G185" s="466"/>
      <c r="H185" s="466"/>
      <c r="I185" s="23"/>
      <c r="J185" s="23"/>
      <c r="K185" s="23"/>
      <c r="L185" s="454"/>
      <c r="M185" s="23"/>
      <c r="N185" s="23"/>
      <c r="O185" s="23"/>
      <c r="P185" s="23" t="s">
        <v>475</v>
      </c>
      <c r="Q185" s="23"/>
      <c r="R185" s="23"/>
      <c r="S185" s="23"/>
      <c r="T185" s="23" t="s">
        <v>473</v>
      </c>
      <c r="U185" s="23"/>
      <c r="V185" s="77" t="s">
        <v>2628</v>
      </c>
      <c r="W185" s="23"/>
      <c r="X185" s="23"/>
      <c r="Y185" s="23"/>
      <c r="Z185" s="23" t="s">
        <v>2629</v>
      </c>
      <c r="AA185" s="23"/>
      <c r="AB185" s="23" t="s">
        <v>2630</v>
      </c>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466"/>
      <c r="BT185" s="466"/>
      <c r="BU185" s="23"/>
      <c r="BV185" s="23"/>
    </row>
    <row r="186" ht="15.75" customHeight="1" outlineLevel="1">
      <c r="A186" s="23"/>
      <c r="B186" s="23"/>
      <c r="C186" s="23"/>
      <c r="D186" s="162"/>
      <c r="E186" s="466"/>
      <c r="F186" s="466"/>
      <c r="G186" s="466"/>
      <c r="H186" s="466"/>
      <c r="I186" s="23"/>
      <c r="J186" s="23"/>
      <c r="K186" s="23"/>
      <c r="L186" s="454"/>
      <c r="M186" s="23"/>
      <c r="N186" s="23"/>
      <c r="O186" s="23"/>
      <c r="P186" s="23" t="s">
        <v>2631</v>
      </c>
      <c r="Q186" s="23"/>
      <c r="R186" s="23"/>
      <c r="S186" s="23"/>
      <c r="T186" s="23" t="s">
        <v>2606</v>
      </c>
      <c r="U186" s="23"/>
      <c r="V186" s="77" t="s">
        <v>2632</v>
      </c>
      <c r="W186" s="23"/>
      <c r="X186" s="23"/>
      <c r="Y186" s="23"/>
      <c r="Z186" s="23" t="s">
        <v>988</v>
      </c>
      <c r="AA186" s="23"/>
      <c r="AB186" s="23" t="s">
        <v>2633</v>
      </c>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466"/>
      <c r="BT186" s="466"/>
      <c r="BU186" s="23"/>
      <c r="BV186" s="23"/>
    </row>
    <row r="187" ht="15.75" customHeight="1" outlineLevel="1">
      <c r="A187" s="23"/>
      <c r="B187" s="23"/>
      <c r="C187" s="23"/>
      <c r="D187" s="162"/>
      <c r="E187" s="466"/>
      <c r="F187" s="466"/>
      <c r="G187" s="466"/>
      <c r="H187" s="466"/>
      <c r="I187" s="23"/>
      <c r="J187" s="23"/>
      <c r="K187" s="23"/>
      <c r="L187" s="454"/>
      <c r="M187" s="23"/>
      <c r="N187" s="23"/>
      <c r="O187" s="23"/>
      <c r="P187" s="23" t="s">
        <v>2634</v>
      </c>
      <c r="Q187" s="23"/>
      <c r="R187" s="23"/>
      <c r="S187" s="23"/>
      <c r="T187" s="23" t="s">
        <v>2610</v>
      </c>
      <c r="U187" s="23"/>
      <c r="V187" s="77" t="s">
        <v>2635</v>
      </c>
      <c r="W187" s="23"/>
      <c r="X187" s="23"/>
      <c r="Y187" s="23"/>
      <c r="Z187" s="23" t="s">
        <v>2636</v>
      </c>
      <c r="AA187" s="23"/>
      <c r="AB187" s="23" t="s">
        <v>834</v>
      </c>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466"/>
      <c r="BT187" s="466"/>
      <c r="BU187" s="23"/>
      <c r="BV187" s="23"/>
    </row>
    <row r="188" ht="15.75" customHeight="1" outlineLevel="1">
      <c r="A188" s="23"/>
      <c r="B188" s="23"/>
      <c r="C188" s="23"/>
      <c r="D188" s="162"/>
      <c r="E188" s="466"/>
      <c r="F188" s="466"/>
      <c r="G188" s="466"/>
      <c r="H188" s="466"/>
      <c r="I188" s="23"/>
      <c r="J188" s="23"/>
      <c r="K188" s="23"/>
      <c r="L188" s="454"/>
      <c r="M188" s="23"/>
      <c r="N188" s="23"/>
      <c r="O188" s="23"/>
      <c r="P188" s="23" t="s">
        <v>2637</v>
      </c>
      <c r="Q188" s="23"/>
      <c r="R188" s="23"/>
      <c r="S188" s="23"/>
      <c r="T188" s="23" t="s">
        <v>2612</v>
      </c>
      <c r="U188" s="23"/>
      <c r="V188" s="77" t="s">
        <v>2638</v>
      </c>
      <c r="W188" s="23"/>
      <c r="X188" s="23"/>
      <c r="Y188" s="23"/>
      <c r="Z188" s="23" t="s">
        <v>990</v>
      </c>
      <c r="AA188" s="23"/>
      <c r="AB188" s="23" t="s">
        <v>2639</v>
      </c>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466"/>
      <c r="BT188" s="466"/>
      <c r="BU188" s="23"/>
      <c r="BV188" s="23"/>
    </row>
    <row r="189" ht="15.75" customHeight="1" outlineLevel="1">
      <c r="A189" s="23"/>
      <c r="B189" s="23"/>
      <c r="C189" s="23"/>
      <c r="D189" s="162"/>
      <c r="E189" s="466"/>
      <c r="F189" s="466"/>
      <c r="G189" s="466"/>
      <c r="H189" s="466"/>
      <c r="I189" s="23"/>
      <c r="J189" s="23"/>
      <c r="K189" s="23"/>
      <c r="L189" s="454"/>
      <c r="M189" s="23"/>
      <c r="N189" s="23"/>
      <c r="O189" s="23"/>
      <c r="P189" s="23" t="s">
        <v>2640</v>
      </c>
      <c r="Q189" s="23"/>
      <c r="R189" s="23"/>
      <c r="S189" s="23"/>
      <c r="T189" s="23" t="s">
        <v>2616</v>
      </c>
      <c r="U189" s="23"/>
      <c r="V189" s="77" t="s">
        <v>2641</v>
      </c>
      <c r="W189" s="23"/>
      <c r="X189" s="23"/>
      <c r="Y189" s="23"/>
      <c r="Z189" s="23" t="s">
        <v>2642</v>
      </c>
      <c r="AA189" s="23"/>
      <c r="AB189" s="23" t="s">
        <v>2643</v>
      </c>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466"/>
      <c r="BT189" s="466"/>
      <c r="BU189" s="23"/>
      <c r="BV189" s="23"/>
    </row>
    <row r="190" ht="15.75" customHeight="1" outlineLevel="1">
      <c r="A190" s="23"/>
      <c r="B190" s="23"/>
      <c r="C190" s="23"/>
      <c r="D190" s="162"/>
      <c r="E190" s="466"/>
      <c r="F190" s="466"/>
      <c r="G190" s="466"/>
      <c r="H190" s="466"/>
      <c r="I190" s="23"/>
      <c r="J190" s="23"/>
      <c r="K190" s="23"/>
      <c r="L190" s="454"/>
      <c r="M190" s="23"/>
      <c r="N190" s="23"/>
      <c r="O190" s="23"/>
      <c r="P190" s="23" t="s">
        <v>2644</v>
      </c>
      <c r="Q190" s="23"/>
      <c r="R190" s="23"/>
      <c r="S190" s="23"/>
      <c r="T190" s="23" t="s">
        <v>2620</v>
      </c>
      <c r="U190" s="23"/>
      <c r="V190" s="77" t="s">
        <v>878</v>
      </c>
      <c r="W190" s="23"/>
      <c r="X190" s="23"/>
      <c r="Y190" s="23"/>
      <c r="Z190" s="23" t="s">
        <v>2645</v>
      </c>
      <c r="AA190" s="23"/>
      <c r="AB190" s="23" t="s">
        <v>2646</v>
      </c>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466"/>
      <c r="BT190" s="466"/>
      <c r="BU190" s="23"/>
      <c r="BV190" s="23"/>
    </row>
    <row r="191" ht="15.75" customHeight="1" outlineLevel="1">
      <c r="A191" s="23"/>
      <c r="B191" s="23"/>
      <c r="C191" s="23"/>
      <c r="D191" s="162"/>
      <c r="E191" s="466"/>
      <c r="F191" s="466"/>
      <c r="G191" s="466"/>
      <c r="H191" s="466"/>
      <c r="I191" s="23"/>
      <c r="J191" s="23"/>
      <c r="K191" s="23"/>
      <c r="L191" s="454"/>
      <c r="M191" s="23"/>
      <c r="N191" s="23"/>
      <c r="O191" s="23"/>
      <c r="P191" s="23" t="s">
        <v>2647</v>
      </c>
      <c r="Q191" s="23"/>
      <c r="R191" s="23"/>
      <c r="S191" s="23"/>
      <c r="T191" s="23" t="s">
        <v>2624</v>
      </c>
      <c r="U191" s="23"/>
      <c r="V191" s="77" t="s">
        <v>2648</v>
      </c>
      <c r="W191" s="23"/>
      <c r="X191" s="23"/>
      <c r="Y191" s="23"/>
      <c r="Z191" s="23" t="s">
        <v>2649</v>
      </c>
      <c r="AA191" s="23"/>
      <c r="AB191" s="23" t="s">
        <v>2650</v>
      </c>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466"/>
      <c r="BT191" s="466"/>
      <c r="BU191" s="23"/>
      <c r="BV191" s="23"/>
    </row>
    <row r="192" ht="15.75" customHeight="1" outlineLevel="1">
      <c r="A192" s="23"/>
      <c r="B192" s="23"/>
      <c r="C192" s="23"/>
      <c r="D192" s="162"/>
      <c r="E192" s="466"/>
      <c r="F192" s="466"/>
      <c r="G192" s="466"/>
      <c r="H192" s="466"/>
      <c r="I192" s="23"/>
      <c r="J192" s="23"/>
      <c r="K192" s="23"/>
      <c r="L192" s="454"/>
      <c r="M192" s="23"/>
      <c r="N192" s="23"/>
      <c r="O192" s="23"/>
      <c r="P192" s="23" t="s">
        <v>477</v>
      </c>
      <c r="Q192" s="23"/>
      <c r="R192" s="23"/>
      <c r="S192" s="23"/>
      <c r="T192" s="23" t="s">
        <v>475</v>
      </c>
      <c r="U192" s="23"/>
      <c r="V192" s="77" t="s">
        <v>2651</v>
      </c>
      <c r="W192" s="23"/>
      <c r="X192" s="23"/>
      <c r="Y192" s="23"/>
      <c r="Z192" s="23" t="s">
        <v>2652</v>
      </c>
      <c r="AA192" s="23"/>
      <c r="AB192" s="23" t="s">
        <v>2653</v>
      </c>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466"/>
      <c r="BT192" s="466"/>
      <c r="BU192" s="23"/>
      <c r="BV192" s="23"/>
    </row>
    <row r="193" ht="15.75" customHeight="1" outlineLevel="1">
      <c r="A193" s="23"/>
      <c r="B193" s="23"/>
      <c r="C193" s="23"/>
      <c r="D193" s="162"/>
      <c r="E193" s="466"/>
      <c r="F193" s="466"/>
      <c r="G193" s="466"/>
      <c r="H193" s="466"/>
      <c r="I193" s="23"/>
      <c r="J193" s="23"/>
      <c r="K193" s="23"/>
      <c r="L193" s="454"/>
      <c r="M193" s="23"/>
      <c r="N193" s="23"/>
      <c r="O193" s="23"/>
      <c r="P193" s="23" t="s">
        <v>2654</v>
      </c>
      <c r="Q193" s="23"/>
      <c r="R193" s="23"/>
      <c r="S193" s="23"/>
      <c r="T193" s="23" t="s">
        <v>2655</v>
      </c>
      <c r="U193" s="23"/>
      <c r="V193" s="77" t="s">
        <v>2656</v>
      </c>
      <c r="W193" s="23"/>
      <c r="X193" s="23"/>
      <c r="Y193" s="23"/>
      <c r="Z193" s="23" t="s">
        <v>2657</v>
      </c>
      <c r="AA193" s="23"/>
      <c r="AB193" s="23" t="s">
        <v>2658</v>
      </c>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466"/>
      <c r="BT193" s="466"/>
      <c r="BU193" s="23"/>
      <c r="BV193" s="23"/>
    </row>
    <row r="194" ht="15.75" customHeight="1" outlineLevel="1">
      <c r="A194" s="23"/>
      <c r="B194" s="23"/>
      <c r="C194" s="23"/>
      <c r="D194" s="162"/>
      <c r="E194" s="466"/>
      <c r="F194" s="466"/>
      <c r="G194" s="466"/>
      <c r="H194" s="466"/>
      <c r="I194" s="23"/>
      <c r="J194" s="23"/>
      <c r="K194" s="23"/>
      <c r="L194" s="454"/>
      <c r="M194" s="23"/>
      <c r="N194" s="23"/>
      <c r="O194" s="23"/>
      <c r="P194" s="23" t="s">
        <v>660</v>
      </c>
      <c r="Q194" s="23"/>
      <c r="R194" s="23"/>
      <c r="S194" s="23"/>
      <c r="T194" s="23" t="s">
        <v>458</v>
      </c>
      <c r="U194" s="23"/>
      <c r="V194" s="77" t="s">
        <v>890</v>
      </c>
      <c r="W194" s="23"/>
      <c r="X194" s="23"/>
      <c r="Y194" s="23"/>
      <c r="Z194" s="23" t="s">
        <v>2659</v>
      </c>
      <c r="AA194" s="23"/>
      <c r="AB194" s="23" t="s">
        <v>836</v>
      </c>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466"/>
      <c r="BT194" s="466"/>
      <c r="BU194" s="23"/>
      <c r="BV194" s="23"/>
    </row>
    <row r="195" ht="15.75" customHeight="1" outlineLevel="1">
      <c r="A195" s="23"/>
      <c r="B195" s="23"/>
      <c r="C195" s="23"/>
      <c r="D195" s="162"/>
      <c r="E195" s="466"/>
      <c r="F195" s="466"/>
      <c r="G195" s="466"/>
      <c r="H195" s="466"/>
      <c r="I195" s="23"/>
      <c r="J195" s="23"/>
      <c r="K195" s="23"/>
      <c r="L195" s="454"/>
      <c r="M195" s="23"/>
      <c r="N195" s="23"/>
      <c r="O195" s="23"/>
      <c r="P195" s="23" t="s">
        <v>2660</v>
      </c>
      <c r="Q195" s="23"/>
      <c r="R195" s="23"/>
      <c r="S195" s="23"/>
      <c r="T195" s="23" t="s">
        <v>2661</v>
      </c>
      <c r="U195" s="23"/>
      <c r="V195" s="77" t="s">
        <v>2662</v>
      </c>
      <c r="W195" s="23"/>
      <c r="X195" s="23"/>
      <c r="Y195" s="23"/>
      <c r="Z195" s="23" t="s">
        <v>992</v>
      </c>
      <c r="AA195" s="23"/>
      <c r="AB195" s="23" t="s">
        <v>2663</v>
      </c>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466"/>
      <c r="BT195" s="466"/>
      <c r="BU195" s="23"/>
      <c r="BV195" s="23"/>
    </row>
    <row r="196" ht="15.75" customHeight="1" outlineLevel="1">
      <c r="A196" s="23"/>
      <c r="B196" s="23"/>
      <c r="C196" s="23"/>
      <c r="D196" s="162"/>
      <c r="E196" s="466"/>
      <c r="F196" s="466"/>
      <c r="G196" s="466"/>
      <c r="H196" s="466"/>
      <c r="I196" s="23"/>
      <c r="J196" s="23"/>
      <c r="K196" s="23"/>
      <c r="L196" s="454"/>
      <c r="M196" s="23"/>
      <c r="N196" s="23"/>
      <c r="O196" s="23"/>
      <c r="P196" s="23" t="s">
        <v>2664</v>
      </c>
      <c r="Q196" s="23"/>
      <c r="R196" s="23"/>
      <c r="S196" s="23"/>
      <c r="T196" s="23" t="s">
        <v>2665</v>
      </c>
      <c r="U196" s="23"/>
      <c r="V196" s="77" t="s">
        <v>2666</v>
      </c>
      <c r="W196" s="23"/>
      <c r="X196" s="23"/>
      <c r="Y196" s="23"/>
      <c r="Z196" s="23" t="s">
        <v>2667</v>
      </c>
      <c r="AA196" s="23"/>
      <c r="AB196" s="23" t="s">
        <v>2668</v>
      </c>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466"/>
      <c r="BT196" s="466"/>
      <c r="BU196" s="23"/>
      <c r="BV196" s="23"/>
    </row>
    <row r="197" ht="15.75" customHeight="1" outlineLevel="1">
      <c r="A197" s="23"/>
      <c r="B197" s="23"/>
      <c r="C197" s="23"/>
      <c r="D197" s="162"/>
      <c r="E197" s="466"/>
      <c r="F197" s="466"/>
      <c r="G197" s="466"/>
      <c r="H197" s="466"/>
      <c r="I197" s="23"/>
      <c r="J197" s="23"/>
      <c r="K197" s="23"/>
      <c r="L197" s="454"/>
      <c r="M197" s="23"/>
      <c r="N197" s="23"/>
      <c r="O197" s="23"/>
      <c r="P197" s="23" t="s">
        <v>2669</v>
      </c>
      <c r="Q197" s="23"/>
      <c r="R197" s="23"/>
      <c r="S197" s="23"/>
      <c r="T197" s="23" t="s">
        <v>2670</v>
      </c>
      <c r="U197" s="23"/>
      <c r="V197" s="467" t="s">
        <v>2671</v>
      </c>
      <c r="W197" s="23"/>
      <c r="X197" s="23"/>
      <c r="Y197" s="23"/>
      <c r="Z197" s="23" t="s">
        <v>2672</v>
      </c>
      <c r="AA197" s="23"/>
      <c r="AB197" s="23" t="s">
        <v>2673</v>
      </c>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466"/>
      <c r="BT197" s="466"/>
      <c r="BU197" s="23"/>
      <c r="BV197" s="23"/>
    </row>
    <row r="198" ht="15.75" customHeight="1" outlineLevel="1">
      <c r="A198" s="23"/>
      <c r="B198" s="23"/>
      <c r="C198" s="23"/>
      <c r="D198" s="162"/>
      <c r="E198" s="466"/>
      <c r="F198" s="466"/>
      <c r="G198" s="466"/>
      <c r="H198" s="466"/>
      <c r="I198" s="23"/>
      <c r="J198" s="23"/>
      <c r="K198" s="23"/>
      <c r="L198" s="454"/>
      <c r="M198" s="23"/>
      <c r="N198" s="23"/>
      <c r="O198" s="23"/>
      <c r="P198" s="23" t="s">
        <v>2674</v>
      </c>
      <c r="Q198" s="23"/>
      <c r="R198" s="23"/>
      <c r="S198" s="23"/>
      <c r="T198" s="23" t="s">
        <v>2675</v>
      </c>
      <c r="U198" s="23"/>
      <c r="V198" s="467" t="s">
        <v>2676</v>
      </c>
      <c r="W198" s="23"/>
      <c r="X198" s="23"/>
      <c r="Y198" s="23"/>
      <c r="Z198" s="23" t="s">
        <v>2677</v>
      </c>
      <c r="AA198" s="23"/>
      <c r="AB198" s="23" t="s">
        <v>2678</v>
      </c>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466"/>
      <c r="BT198" s="466"/>
      <c r="BU198" s="23"/>
      <c r="BV198" s="23"/>
    </row>
    <row r="199" ht="15.75" customHeight="1" outlineLevel="1">
      <c r="A199" s="23"/>
      <c r="B199" s="23"/>
      <c r="C199" s="23"/>
      <c r="D199" s="162"/>
      <c r="E199" s="466"/>
      <c r="F199" s="466"/>
      <c r="G199" s="466"/>
      <c r="H199" s="466"/>
      <c r="I199" s="23"/>
      <c r="J199" s="23"/>
      <c r="K199" s="23"/>
      <c r="L199" s="454"/>
      <c r="M199" s="23"/>
      <c r="N199" s="23"/>
      <c r="O199" s="23"/>
      <c r="P199" s="23" t="s">
        <v>658</v>
      </c>
      <c r="Q199" s="23"/>
      <c r="R199" s="23"/>
      <c r="S199" s="23"/>
      <c r="T199" s="23" t="s">
        <v>2679</v>
      </c>
      <c r="U199" s="23"/>
      <c r="V199" s="467" t="s">
        <v>2680</v>
      </c>
      <c r="W199" s="23"/>
      <c r="X199" s="23"/>
      <c r="Y199" s="23"/>
      <c r="Z199" s="23" t="s">
        <v>2681</v>
      </c>
      <c r="AA199" s="23"/>
      <c r="AB199" s="23" t="s">
        <v>2682</v>
      </c>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466"/>
      <c r="BT199" s="466"/>
      <c r="BU199" s="23"/>
      <c r="BV199" s="23"/>
    </row>
    <row r="200" ht="15.75" customHeight="1" outlineLevel="1">
      <c r="A200" s="23"/>
      <c r="B200" s="23"/>
      <c r="C200" s="23"/>
      <c r="D200" s="162"/>
      <c r="E200" s="466"/>
      <c r="F200" s="466"/>
      <c r="G200" s="466"/>
      <c r="H200" s="466"/>
      <c r="I200" s="23"/>
      <c r="J200" s="23"/>
      <c r="K200" s="23"/>
      <c r="L200" s="454"/>
      <c r="M200" s="23"/>
      <c r="N200" s="23"/>
      <c r="O200" s="23"/>
      <c r="P200" s="23" t="s">
        <v>2683</v>
      </c>
      <c r="Q200" s="23"/>
      <c r="R200" s="23"/>
      <c r="S200" s="23"/>
      <c r="T200" s="23" t="s">
        <v>2631</v>
      </c>
      <c r="U200" s="23"/>
      <c r="V200" s="467" t="s">
        <v>2684</v>
      </c>
      <c r="W200" s="23"/>
      <c r="X200" s="23"/>
      <c r="Y200" s="23"/>
      <c r="Z200" s="23" t="s">
        <v>2685</v>
      </c>
      <c r="AA200" s="23"/>
      <c r="AB200" s="23" t="s">
        <v>2686</v>
      </c>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466"/>
      <c r="BT200" s="466"/>
      <c r="BU200" s="23"/>
      <c r="BV200" s="23"/>
    </row>
    <row r="201" ht="15.75" customHeight="1" outlineLevel="1">
      <c r="A201" s="23"/>
      <c r="B201" s="23"/>
      <c r="C201" s="23"/>
      <c r="D201" s="162"/>
      <c r="E201" s="466"/>
      <c r="F201" s="466"/>
      <c r="G201" s="466"/>
      <c r="H201" s="466"/>
      <c r="I201" s="23"/>
      <c r="J201" s="23"/>
      <c r="K201" s="23"/>
      <c r="L201" s="454"/>
      <c r="M201" s="23"/>
      <c r="N201" s="23"/>
      <c r="O201" s="23"/>
      <c r="P201" s="23" t="s">
        <v>663</v>
      </c>
      <c r="Q201" s="23"/>
      <c r="R201" s="23"/>
      <c r="S201" s="23"/>
      <c r="T201" s="23" t="s">
        <v>2634</v>
      </c>
      <c r="U201" s="23"/>
      <c r="V201" s="467" t="s">
        <v>895</v>
      </c>
      <c r="W201" s="23"/>
      <c r="X201" s="23"/>
      <c r="Y201" s="23"/>
      <c r="Z201" s="23" t="s">
        <v>2687</v>
      </c>
      <c r="AA201" s="23"/>
      <c r="AB201" s="23" t="s">
        <v>838</v>
      </c>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466"/>
      <c r="BT201" s="466"/>
      <c r="BU201" s="23"/>
      <c r="BV201" s="23"/>
    </row>
    <row r="202" ht="15.75" customHeight="1" outlineLevel="1">
      <c r="A202" s="23"/>
      <c r="B202" s="23"/>
      <c r="C202" s="23"/>
      <c r="D202" s="162"/>
      <c r="E202" s="466"/>
      <c r="F202" s="466"/>
      <c r="G202" s="466"/>
      <c r="H202" s="466"/>
      <c r="I202" s="23"/>
      <c r="J202" s="23"/>
      <c r="K202" s="23"/>
      <c r="L202" s="454"/>
      <c r="M202" s="23"/>
      <c r="N202" s="23"/>
      <c r="O202" s="23"/>
      <c r="P202" s="23" t="s">
        <v>2688</v>
      </c>
      <c r="Q202" s="23"/>
      <c r="R202" s="23"/>
      <c r="S202" s="23"/>
      <c r="T202" s="23" t="s">
        <v>2637</v>
      </c>
      <c r="U202" s="23"/>
      <c r="V202" s="467" t="s">
        <v>2689</v>
      </c>
      <c r="W202" s="23"/>
      <c r="X202" s="23"/>
      <c r="Y202" s="23"/>
      <c r="Z202" s="23" t="s">
        <v>994</v>
      </c>
      <c r="AA202" s="23"/>
      <c r="AB202" s="23" t="s">
        <v>2690</v>
      </c>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466"/>
      <c r="BT202" s="466"/>
      <c r="BU202" s="23"/>
      <c r="BV202" s="23"/>
    </row>
    <row r="203" ht="15.75" customHeight="1" outlineLevel="1">
      <c r="A203" s="23"/>
      <c r="B203" s="23"/>
      <c r="C203" s="23"/>
      <c r="D203" s="162"/>
      <c r="E203" s="466"/>
      <c r="F203" s="466"/>
      <c r="G203" s="466"/>
      <c r="H203" s="466"/>
      <c r="I203" s="23"/>
      <c r="J203" s="23"/>
      <c r="K203" s="23"/>
      <c r="L203" s="454"/>
      <c r="M203" s="23"/>
      <c r="N203" s="23"/>
      <c r="O203" s="23"/>
      <c r="P203" s="23" t="s">
        <v>2691</v>
      </c>
      <c r="Q203" s="23"/>
      <c r="R203" s="23"/>
      <c r="S203" s="23"/>
      <c r="T203" s="23" t="s">
        <v>2640</v>
      </c>
      <c r="U203" s="23"/>
      <c r="V203" s="467" t="s">
        <v>2692</v>
      </c>
      <c r="W203" s="23"/>
      <c r="X203" s="23"/>
      <c r="Y203" s="23"/>
      <c r="Z203" s="23" t="s">
        <v>2693</v>
      </c>
      <c r="AA203" s="23"/>
      <c r="AB203" s="23" t="s">
        <v>2694</v>
      </c>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466"/>
      <c r="BT203" s="466"/>
      <c r="BU203" s="23"/>
      <c r="BV203" s="23"/>
    </row>
    <row r="204" ht="15.75" customHeight="1" outlineLevel="1">
      <c r="A204" s="23"/>
      <c r="B204" s="23"/>
      <c r="C204" s="23"/>
      <c r="D204" s="162"/>
      <c r="E204" s="466"/>
      <c r="F204" s="466"/>
      <c r="G204" s="466"/>
      <c r="H204" s="466"/>
      <c r="I204" s="23"/>
      <c r="J204" s="23"/>
      <c r="K204" s="23"/>
      <c r="L204" s="454"/>
      <c r="M204" s="23"/>
      <c r="N204" s="23"/>
      <c r="O204" s="23"/>
      <c r="P204" s="23" t="s">
        <v>2695</v>
      </c>
      <c r="Q204" s="23"/>
      <c r="R204" s="23"/>
      <c r="S204" s="23"/>
      <c r="T204" s="23" t="s">
        <v>2644</v>
      </c>
      <c r="U204" s="23"/>
      <c r="V204" s="467" t="s">
        <v>2696</v>
      </c>
      <c r="W204" s="23"/>
      <c r="X204" s="23"/>
      <c r="Y204" s="23"/>
      <c r="Z204" s="23" t="s">
        <v>2697</v>
      </c>
      <c r="AA204" s="23"/>
      <c r="AB204" s="23" t="s">
        <v>2698</v>
      </c>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466"/>
      <c r="BT204" s="466"/>
      <c r="BU204" s="23"/>
      <c r="BV204" s="23"/>
    </row>
    <row r="205" ht="15.75" customHeight="1" outlineLevel="1">
      <c r="A205" s="23"/>
      <c r="B205" s="23"/>
      <c r="C205" s="23"/>
      <c r="D205" s="162"/>
      <c r="E205" s="466"/>
      <c r="F205" s="466"/>
      <c r="G205" s="466"/>
      <c r="H205" s="466"/>
      <c r="I205" s="23"/>
      <c r="J205" s="23"/>
      <c r="K205" s="23"/>
      <c r="L205" s="454"/>
      <c r="M205" s="23"/>
      <c r="N205" s="23"/>
      <c r="O205" s="23"/>
      <c r="P205" s="23" t="s">
        <v>2699</v>
      </c>
      <c r="Q205" s="23"/>
      <c r="R205" s="23"/>
      <c r="S205" s="23"/>
      <c r="T205" s="23" t="s">
        <v>2647</v>
      </c>
      <c r="U205" s="23"/>
      <c r="V205" s="467" t="s">
        <v>2700</v>
      </c>
      <c r="W205" s="23"/>
      <c r="X205" s="23"/>
      <c r="Y205" s="23"/>
      <c r="Z205" s="23" t="s">
        <v>2701</v>
      </c>
      <c r="AA205" s="23"/>
      <c r="AB205" s="23" t="s">
        <v>2702</v>
      </c>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466"/>
      <c r="BT205" s="466"/>
      <c r="BU205" s="23"/>
      <c r="BV205" s="23"/>
    </row>
    <row r="206" ht="15.75" customHeight="1" outlineLevel="1">
      <c r="A206" s="23"/>
      <c r="B206" s="23"/>
      <c r="C206" s="23"/>
      <c r="D206" s="162"/>
      <c r="E206" s="466"/>
      <c r="F206" s="466"/>
      <c r="G206" s="466"/>
      <c r="H206" s="466"/>
      <c r="I206" s="23"/>
      <c r="J206" s="23"/>
      <c r="K206" s="23"/>
      <c r="L206" s="454"/>
      <c r="M206" s="23"/>
      <c r="N206" s="23"/>
      <c r="O206" s="23"/>
      <c r="P206" s="23" t="s">
        <v>661</v>
      </c>
      <c r="Q206" s="23"/>
      <c r="R206" s="23"/>
      <c r="S206" s="23"/>
      <c r="T206" s="23" t="s">
        <v>477</v>
      </c>
      <c r="U206" s="23"/>
      <c r="V206" s="467" t="s">
        <v>2703</v>
      </c>
      <c r="W206" s="23"/>
      <c r="X206" s="23"/>
      <c r="Y206" s="23"/>
      <c r="Z206" s="23" t="s">
        <v>2704</v>
      </c>
      <c r="AA206" s="23"/>
      <c r="AB206" s="23" t="s">
        <v>2705</v>
      </c>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466"/>
      <c r="BT206" s="466"/>
      <c r="BU206" s="23"/>
      <c r="BV206" s="23"/>
    </row>
    <row r="207" ht="15.75" customHeight="1" outlineLevel="1">
      <c r="A207" s="23"/>
      <c r="B207" s="23"/>
      <c r="C207" s="23"/>
      <c r="D207" s="162"/>
      <c r="E207" s="466"/>
      <c r="F207" s="466"/>
      <c r="G207" s="466"/>
      <c r="H207" s="466"/>
      <c r="I207" s="23"/>
      <c r="J207" s="23"/>
      <c r="K207" s="23"/>
      <c r="L207" s="454"/>
      <c r="M207" s="23"/>
      <c r="N207" s="23"/>
      <c r="O207" s="23"/>
      <c r="P207" s="23" t="s">
        <v>2706</v>
      </c>
      <c r="Q207" s="23"/>
      <c r="R207" s="23"/>
      <c r="S207" s="23"/>
      <c r="T207" s="23" t="s">
        <v>2707</v>
      </c>
      <c r="U207" s="23"/>
      <c r="V207" s="467" t="s">
        <v>2708</v>
      </c>
      <c r="W207" s="23"/>
      <c r="X207" s="23"/>
      <c r="Y207" s="23"/>
      <c r="Z207" s="23" t="s">
        <v>2709</v>
      </c>
      <c r="AA207" s="23"/>
      <c r="AB207" s="23" t="s">
        <v>2710</v>
      </c>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466"/>
      <c r="BT207" s="466"/>
      <c r="BU207" s="23"/>
      <c r="BV207" s="23"/>
    </row>
    <row r="208" ht="15.75" customHeight="1" outlineLevel="1">
      <c r="A208" s="23"/>
      <c r="B208" s="23"/>
      <c r="C208" s="23"/>
      <c r="D208" s="162"/>
      <c r="E208" s="466"/>
      <c r="F208" s="466"/>
      <c r="G208" s="466"/>
      <c r="H208" s="466"/>
      <c r="I208" s="23"/>
      <c r="J208" s="23"/>
      <c r="K208" s="23"/>
      <c r="L208" s="454"/>
      <c r="M208" s="23"/>
      <c r="N208" s="23"/>
      <c r="O208" s="23"/>
      <c r="P208" s="23" t="s">
        <v>666</v>
      </c>
      <c r="Q208" s="23"/>
      <c r="R208" s="23"/>
      <c r="S208" s="23"/>
      <c r="T208" s="23" t="s">
        <v>629</v>
      </c>
      <c r="U208" s="23"/>
      <c r="V208" s="467" t="s">
        <v>897</v>
      </c>
      <c r="W208" s="23"/>
      <c r="X208" s="23"/>
      <c r="Y208" s="23"/>
      <c r="Z208" s="23" t="s">
        <v>2711</v>
      </c>
      <c r="AA208" s="23"/>
      <c r="AB208" s="23" t="s">
        <v>840</v>
      </c>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466"/>
      <c r="BT208" s="466"/>
      <c r="BU208" s="23"/>
      <c r="BV208" s="23"/>
    </row>
    <row r="209" ht="15.75" customHeight="1" outlineLevel="1">
      <c r="A209" s="23"/>
      <c r="B209" s="23"/>
      <c r="C209" s="23"/>
      <c r="D209" s="162"/>
      <c r="E209" s="466"/>
      <c r="F209" s="466"/>
      <c r="G209" s="466"/>
      <c r="H209" s="466"/>
      <c r="I209" s="23"/>
      <c r="J209" s="23"/>
      <c r="K209" s="23"/>
      <c r="L209" s="454"/>
      <c r="M209" s="23"/>
      <c r="N209" s="23"/>
      <c r="O209" s="23"/>
      <c r="P209" s="23" t="s">
        <v>2712</v>
      </c>
      <c r="Q209" s="23"/>
      <c r="R209" s="23"/>
      <c r="S209" s="23"/>
      <c r="T209" s="23" t="s">
        <v>2713</v>
      </c>
      <c r="U209" s="23"/>
      <c r="V209" s="467" t="s">
        <v>2714</v>
      </c>
      <c r="W209" s="23"/>
      <c r="X209" s="23"/>
      <c r="Y209" s="23"/>
      <c r="Z209" s="23" t="s">
        <v>995</v>
      </c>
      <c r="AA209" s="23"/>
      <c r="AB209" s="23" t="s">
        <v>2715</v>
      </c>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466"/>
      <c r="BT209" s="466"/>
      <c r="BU209" s="23"/>
      <c r="BV209" s="23"/>
    </row>
    <row r="210" ht="15.75" customHeight="1" outlineLevel="1">
      <c r="A210" s="23"/>
      <c r="B210" s="23"/>
      <c r="C210" s="23"/>
      <c r="D210" s="162"/>
      <c r="E210" s="466"/>
      <c r="F210" s="466"/>
      <c r="G210" s="466"/>
      <c r="H210" s="466"/>
      <c r="I210" s="23"/>
      <c r="J210" s="23"/>
      <c r="K210" s="23"/>
      <c r="L210" s="454"/>
      <c r="M210" s="23"/>
      <c r="N210" s="23"/>
      <c r="O210" s="23"/>
      <c r="P210" s="23" t="s">
        <v>2716</v>
      </c>
      <c r="Q210" s="23"/>
      <c r="R210" s="23"/>
      <c r="S210" s="23"/>
      <c r="T210" s="23" t="s">
        <v>2717</v>
      </c>
      <c r="U210" s="23"/>
      <c r="V210" s="467" t="s">
        <v>2718</v>
      </c>
      <c r="W210" s="23"/>
      <c r="X210" s="23"/>
      <c r="Y210" s="23"/>
      <c r="Z210" s="23" t="s">
        <v>2719</v>
      </c>
      <c r="AA210" s="23"/>
      <c r="AB210" s="23" t="s">
        <v>2720</v>
      </c>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466"/>
      <c r="BT210" s="466"/>
      <c r="BU210" s="23"/>
      <c r="BV210" s="23"/>
    </row>
    <row r="211" ht="15.75" customHeight="1" outlineLevel="1">
      <c r="A211" s="23"/>
      <c r="B211" s="23"/>
      <c r="C211" s="23"/>
      <c r="D211" s="162"/>
      <c r="E211" s="466"/>
      <c r="F211" s="466"/>
      <c r="G211" s="466"/>
      <c r="H211" s="466"/>
      <c r="I211" s="23"/>
      <c r="J211" s="23"/>
      <c r="K211" s="23"/>
      <c r="L211" s="454"/>
      <c r="M211" s="23"/>
      <c r="N211" s="23"/>
      <c r="O211" s="23"/>
      <c r="P211" s="23" t="s">
        <v>2721</v>
      </c>
      <c r="Q211" s="23"/>
      <c r="R211" s="23"/>
      <c r="S211" s="23"/>
      <c r="T211" s="23" t="s">
        <v>2722</v>
      </c>
      <c r="U211" s="23"/>
      <c r="V211" s="467" t="s">
        <v>2723</v>
      </c>
      <c r="W211" s="23"/>
      <c r="X211" s="23"/>
      <c r="Y211" s="23"/>
      <c r="Z211" s="23" t="s">
        <v>2724</v>
      </c>
      <c r="AA211" s="23"/>
      <c r="AB211" s="23" t="s">
        <v>2725</v>
      </c>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466"/>
      <c r="BT211" s="466"/>
      <c r="BU211" s="23"/>
      <c r="BV211" s="23"/>
    </row>
    <row r="212" ht="15.75" customHeight="1" outlineLevel="1">
      <c r="A212" s="23"/>
      <c r="B212" s="23"/>
      <c r="C212" s="23"/>
      <c r="D212" s="162"/>
      <c r="E212" s="466"/>
      <c r="F212" s="466"/>
      <c r="G212" s="466"/>
      <c r="H212" s="466"/>
      <c r="I212" s="23"/>
      <c r="J212" s="23"/>
      <c r="K212" s="23"/>
      <c r="L212" s="454"/>
      <c r="M212" s="23"/>
      <c r="N212" s="23"/>
      <c r="O212" s="23"/>
      <c r="P212" s="23" t="s">
        <v>2726</v>
      </c>
      <c r="Q212" s="23"/>
      <c r="R212" s="23"/>
      <c r="S212" s="23"/>
      <c r="T212" s="23" t="s">
        <v>2727</v>
      </c>
      <c r="U212" s="23"/>
      <c r="V212" s="467" t="s">
        <v>2728</v>
      </c>
      <c r="W212" s="23"/>
      <c r="X212" s="23"/>
      <c r="Y212" s="23"/>
      <c r="Z212" s="23" t="s">
        <v>2729</v>
      </c>
      <c r="AA212" s="23"/>
      <c r="AB212" s="23" t="s">
        <v>2730</v>
      </c>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466"/>
      <c r="BT212" s="466"/>
      <c r="BU212" s="23"/>
      <c r="BV212" s="23"/>
    </row>
    <row r="213" ht="15.75" customHeight="1" outlineLevel="1">
      <c r="A213" s="23"/>
      <c r="B213" s="23"/>
      <c r="C213" s="23"/>
      <c r="D213" s="162"/>
      <c r="E213" s="466"/>
      <c r="F213" s="466"/>
      <c r="G213" s="466"/>
      <c r="H213" s="466"/>
      <c r="I213" s="23"/>
      <c r="J213" s="23"/>
      <c r="K213" s="23"/>
      <c r="L213" s="454"/>
      <c r="M213" s="23"/>
      <c r="N213" s="23"/>
      <c r="O213" s="23"/>
      <c r="P213" s="23" t="s">
        <v>664</v>
      </c>
      <c r="Q213" s="23"/>
      <c r="R213" s="23"/>
      <c r="S213" s="23"/>
      <c r="T213" s="23" t="s">
        <v>2731</v>
      </c>
      <c r="U213" s="23"/>
      <c r="V213" s="467" t="s">
        <v>2732</v>
      </c>
      <c r="W213" s="23"/>
      <c r="X213" s="23"/>
      <c r="Y213" s="23"/>
      <c r="Z213" s="23" t="s">
        <v>2733</v>
      </c>
      <c r="AA213" s="23"/>
      <c r="AB213" s="23" t="s">
        <v>2734</v>
      </c>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466"/>
      <c r="BT213" s="466"/>
      <c r="BU213" s="23"/>
      <c r="BV213" s="23"/>
    </row>
    <row r="214" ht="15.75" customHeight="1" outlineLevel="1">
      <c r="A214" s="23"/>
      <c r="B214" s="23"/>
      <c r="C214" s="23"/>
      <c r="D214" s="162"/>
      <c r="E214" s="466"/>
      <c r="F214" s="466"/>
      <c r="G214" s="466"/>
      <c r="H214" s="466"/>
      <c r="I214" s="23"/>
      <c r="J214" s="23"/>
      <c r="K214" s="23"/>
      <c r="L214" s="454"/>
      <c r="M214" s="23"/>
      <c r="N214" s="23"/>
      <c r="O214" s="23"/>
      <c r="P214" s="23" t="s">
        <v>2735</v>
      </c>
      <c r="Q214" s="23"/>
      <c r="R214" s="23"/>
      <c r="S214" s="23"/>
      <c r="T214" s="23" t="s">
        <v>2736</v>
      </c>
      <c r="U214" s="23"/>
      <c r="V214" s="467" t="s">
        <v>2737</v>
      </c>
      <c r="W214" s="23"/>
      <c r="X214" s="23"/>
      <c r="Y214" s="23"/>
      <c r="Z214" s="23" t="s">
        <v>2738</v>
      </c>
      <c r="AA214" s="23"/>
      <c r="AB214" s="23" t="s">
        <v>2739</v>
      </c>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466"/>
      <c r="BT214" s="466"/>
      <c r="BU214" s="23"/>
      <c r="BV214" s="23"/>
    </row>
    <row r="215" ht="15.75" customHeight="1" outlineLevel="1">
      <c r="A215" s="23"/>
      <c r="B215" s="23"/>
      <c r="C215" s="23"/>
      <c r="D215" s="162"/>
      <c r="E215" s="466"/>
      <c r="F215" s="466"/>
      <c r="G215" s="466"/>
      <c r="H215" s="466"/>
      <c r="I215" s="23"/>
      <c r="J215" s="23"/>
      <c r="K215" s="23"/>
      <c r="L215" s="454"/>
      <c r="M215" s="23"/>
      <c r="N215" s="23"/>
      <c r="O215" s="23"/>
      <c r="P215" s="23" t="s">
        <v>670</v>
      </c>
      <c r="Q215" s="23"/>
      <c r="R215" s="23"/>
      <c r="S215" s="23"/>
      <c r="T215" s="23" t="s">
        <v>631</v>
      </c>
      <c r="U215" s="23"/>
      <c r="V215" s="467" t="s">
        <v>899</v>
      </c>
      <c r="W215" s="23"/>
      <c r="X215" s="23"/>
      <c r="Y215" s="23"/>
      <c r="Z215" s="23" t="s">
        <v>2740</v>
      </c>
      <c r="AA215" s="23"/>
      <c r="AB215" s="23" t="s">
        <v>842</v>
      </c>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466"/>
      <c r="BT215" s="466"/>
      <c r="BU215" s="23"/>
      <c r="BV215" s="23"/>
    </row>
    <row r="216" ht="15.75" customHeight="1" outlineLevel="1">
      <c r="A216" s="23"/>
      <c r="B216" s="23"/>
      <c r="C216" s="23"/>
      <c r="D216" s="162"/>
      <c r="E216" s="466"/>
      <c r="F216" s="466"/>
      <c r="G216" s="466"/>
      <c r="H216" s="466"/>
      <c r="I216" s="23"/>
      <c r="J216" s="23"/>
      <c r="K216" s="23"/>
      <c r="L216" s="454"/>
      <c r="M216" s="23"/>
      <c r="N216" s="23"/>
      <c r="O216" s="23"/>
      <c r="P216" s="23" t="s">
        <v>2741</v>
      </c>
      <c r="Q216" s="23"/>
      <c r="R216" s="23"/>
      <c r="S216" s="23"/>
      <c r="T216" s="23" t="s">
        <v>2742</v>
      </c>
      <c r="U216" s="23"/>
      <c r="V216" s="467" t="s">
        <v>2743</v>
      </c>
      <c r="W216" s="23"/>
      <c r="X216" s="23"/>
      <c r="Y216" s="23"/>
      <c r="Z216" s="23" t="s">
        <v>2744</v>
      </c>
      <c r="AA216" s="23"/>
      <c r="AB216" s="23" t="s">
        <v>2745</v>
      </c>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466"/>
      <c r="BT216" s="466"/>
      <c r="BU216" s="23"/>
      <c r="BV216" s="23"/>
    </row>
    <row r="217" ht="15.75" customHeight="1" outlineLevel="1">
      <c r="A217" s="23"/>
      <c r="B217" s="23"/>
      <c r="C217" s="23"/>
      <c r="D217" s="162"/>
      <c r="E217" s="466"/>
      <c r="F217" s="466"/>
      <c r="G217" s="466"/>
      <c r="H217" s="466"/>
      <c r="I217" s="23"/>
      <c r="J217" s="23"/>
      <c r="K217" s="23"/>
      <c r="L217" s="454"/>
      <c r="M217" s="23"/>
      <c r="N217" s="23"/>
      <c r="O217" s="23"/>
      <c r="P217" s="23" t="s">
        <v>2746</v>
      </c>
      <c r="Q217" s="23"/>
      <c r="R217" s="23"/>
      <c r="S217" s="23"/>
      <c r="T217" s="23" t="s">
        <v>2747</v>
      </c>
      <c r="U217" s="23"/>
      <c r="V217" s="467" t="s">
        <v>2748</v>
      </c>
      <c r="W217" s="23"/>
      <c r="X217" s="23"/>
      <c r="Y217" s="23"/>
      <c r="Z217" s="23" t="s">
        <v>2749</v>
      </c>
      <c r="AA217" s="23"/>
      <c r="AB217" s="23" t="s">
        <v>2750</v>
      </c>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466"/>
      <c r="BT217" s="466"/>
      <c r="BU217" s="23"/>
      <c r="BV217" s="23"/>
    </row>
    <row r="218" ht="15.75" customHeight="1" outlineLevel="1">
      <c r="A218" s="23"/>
      <c r="B218" s="23"/>
      <c r="C218" s="23"/>
      <c r="D218" s="162"/>
      <c r="E218" s="466"/>
      <c r="F218" s="466"/>
      <c r="G218" s="466"/>
      <c r="H218" s="466"/>
      <c r="I218" s="23"/>
      <c r="J218" s="23"/>
      <c r="K218" s="23"/>
      <c r="L218" s="454"/>
      <c r="M218" s="23"/>
      <c r="N218" s="23"/>
      <c r="O218" s="23"/>
      <c r="P218" s="23" t="s">
        <v>2751</v>
      </c>
      <c r="Q218" s="23"/>
      <c r="R218" s="23"/>
      <c r="S218" s="23"/>
      <c r="T218" s="23" t="s">
        <v>2752</v>
      </c>
      <c r="U218" s="23"/>
      <c r="V218" s="467" t="s">
        <v>2753</v>
      </c>
      <c r="W218" s="23"/>
      <c r="X218" s="23"/>
      <c r="Y218" s="23"/>
      <c r="Z218" s="23" t="s">
        <v>2754</v>
      </c>
      <c r="AA218" s="23"/>
      <c r="AB218" s="23" t="s">
        <v>2755</v>
      </c>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466"/>
      <c r="BT218" s="466"/>
      <c r="BU218" s="23"/>
      <c r="BV218" s="23"/>
    </row>
    <row r="219" ht="15.75" customHeight="1" outlineLevel="1">
      <c r="A219" s="23"/>
      <c r="B219" s="23"/>
      <c r="C219" s="23"/>
      <c r="D219" s="162"/>
      <c r="E219" s="466"/>
      <c r="F219" s="466"/>
      <c r="G219" s="466"/>
      <c r="H219" s="466"/>
      <c r="I219" s="23"/>
      <c r="J219" s="23"/>
      <c r="K219" s="23"/>
      <c r="L219" s="454"/>
      <c r="M219" s="23"/>
      <c r="N219" s="23"/>
      <c r="O219" s="23"/>
      <c r="P219" s="23" t="s">
        <v>2756</v>
      </c>
      <c r="Q219" s="23"/>
      <c r="R219" s="23"/>
      <c r="S219" s="23"/>
      <c r="T219" s="23" t="s">
        <v>2757</v>
      </c>
      <c r="U219" s="23"/>
      <c r="V219" s="467" t="s">
        <v>2758</v>
      </c>
      <c r="W219" s="23"/>
      <c r="X219" s="23"/>
      <c r="Y219" s="23"/>
      <c r="Z219" s="23" t="s">
        <v>2759</v>
      </c>
      <c r="AA219" s="23"/>
      <c r="AB219" s="23" t="s">
        <v>2760</v>
      </c>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466"/>
      <c r="BT219" s="466"/>
      <c r="BU219" s="23"/>
      <c r="BV219" s="23"/>
    </row>
    <row r="220" ht="15.75" customHeight="1" outlineLevel="1">
      <c r="A220" s="23"/>
      <c r="B220" s="23"/>
      <c r="C220" s="23"/>
      <c r="D220" s="162"/>
      <c r="E220" s="466"/>
      <c r="F220" s="466"/>
      <c r="G220" s="466"/>
      <c r="H220" s="466"/>
      <c r="I220" s="23"/>
      <c r="J220" s="23"/>
      <c r="K220" s="23"/>
      <c r="L220" s="454"/>
      <c r="M220" s="23"/>
      <c r="N220" s="23"/>
      <c r="O220" s="23"/>
      <c r="P220" s="23" t="s">
        <v>668</v>
      </c>
      <c r="Q220" s="23"/>
      <c r="R220" s="23"/>
      <c r="S220" s="23"/>
      <c r="T220" s="23" t="s">
        <v>2761</v>
      </c>
      <c r="U220" s="23"/>
      <c r="V220" s="467" t="s">
        <v>2762</v>
      </c>
      <c r="W220" s="23"/>
      <c r="X220" s="23"/>
      <c r="Y220" s="23"/>
      <c r="Z220" s="23" t="s">
        <v>2763</v>
      </c>
      <c r="AA220" s="23"/>
      <c r="AB220" s="23" t="s">
        <v>2764</v>
      </c>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466"/>
      <c r="BT220" s="466"/>
      <c r="BU220" s="23"/>
      <c r="BV220" s="23"/>
    </row>
    <row r="221" ht="15.75" customHeight="1" outlineLevel="1">
      <c r="A221" s="23"/>
      <c r="B221" s="23"/>
      <c r="C221" s="23"/>
      <c r="D221" s="162"/>
      <c r="E221" s="466"/>
      <c r="F221" s="466"/>
      <c r="G221" s="466"/>
      <c r="H221" s="466"/>
      <c r="I221" s="23"/>
      <c r="J221" s="23"/>
      <c r="K221" s="23"/>
      <c r="L221" s="454"/>
      <c r="M221" s="23"/>
      <c r="N221" s="23"/>
      <c r="O221" s="23"/>
      <c r="P221" s="23" t="s">
        <v>2765</v>
      </c>
      <c r="Q221" s="23"/>
      <c r="R221" s="23"/>
      <c r="S221" s="23"/>
      <c r="T221" s="23" t="s">
        <v>2654</v>
      </c>
      <c r="U221" s="23"/>
      <c r="V221" s="467" t="s">
        <v>2766</v>
      </c>
      <c r="W221" s="23"/>
      <c r="X221" s="23"/>
      <c r="Y221" s="23"/>
      <c r="Z221" s="23" t="s">
        <v>997</v>
      </c>
      <c r="AA221" s="23"/>
      <c r="AB221" s="23" t="s">
        <v>2767</v>
      </c>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466"/>
      <c r="BT221" s="466"/>
      <c r="BU221" s="23"/>
      <c r="BV221" s="23"/>
    </row>
    <row r="222" ht="15.75" customHeight="1" outlineLevel="1">
      <c r="A222" s="23"/>
      <c r="B222" s="23"/>
      <c r="C222" s="23"/>
      <c r="D222" s="162"/>
      <c r="E222" s="466"/>
      <c r="F222" s="466"/>
      <c r="G222" s="466"/>
      <c r="H222" s="466"/>
      <c r="I222" s="23"/>
      <c r="J222" s="23"/>
      <c r="K222" s="23"/>
      <c r="L222" s="454"/>
      <c r="M222" s="23"/>
      <c r="N222" s="23"/>
      <c r="O222" s="23"/>
      <c r="P222" s="23" t="s">
        <v>673</v>
      </c>
      <c r="Q222" s="23"/>
      <c r="R222" s="23"/>
      <c r="S222" s="23"/>
      <c r="T222" s="23" t="s">
        <v>660</v>
      </c>
      <c r="U222" s="23"/>
      <c r="V222" s="467" t="s">
        <v>901</v>
      </c>
      <c r="W222" s="23"/>
      <c r="X222" s="23"/>
      <c r="Y222" s="23"/>
      <c r="Z222" s="23" t="s">
        <v>2768</v>
      </c>
      <c r="AA222" s="23"/>
      <c r="AB222" s="23" t="s">
        <v>844</v>
      </c>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466"/>
      <c r="BT222" s="466"/>
      <c r="BU222" s="23"/>
      <c r="BV222" s="23"/>
    </row>
    <row r="223" ht="15.75" customHeight="1" outlineLevel="1">
      <c r="A223" s="23"/>
      <c r="B223" s="23"/>
      <c r="C223" s="23"/>
      <c r="D223" s="162"/>
      <c r="E223" s="466"/>
      <c r="F223" s="466"/>
      <c r="G223" s="466"/>
      <c r="H223" s="466"/>
      <c r="I223" s="23"/>
      <c r="J223" s="23"/>
      <c r="K223" s="23"/>
      <c r="L223" s="454"/>
      <c r="M223" s="23"/>
      <c r="N223" s="23"/>
      <c r="O223" s="23"/>
      <c r="P223" s="23" t="s">
        <v>2769</v>
      </c>
      <c r="Q223" s="23"/>
      <c r="R223" s="23"/>
      <c r="S223" s="23"/>
      <c r="T223" s="23" t="s">
        <v>2660</v>
      </c>
      <c r="U223" s="23"/>
      <c r="V223" s="467" t="s">
        <v>2770</v>
      </c>
      <c r="W223" s="23"/>
      <c r="X223" s="23"/>
      <c r="Y223" s="23"/>
      <c r="Z223" s="23" t="s">
        <v>999</v>
      </c>
      <c r="AA223" s="23"/>
      <c r="AB223" s="23" t="s">
        <v>2771</v>
      </c>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466"/>
      <c r="BT223" s="466"/>
      <c r="BU223" s="23"/>
      <c r="BV223" s="23"/>
    </row>
    <row r="224" ht="15.75" customHeight="1" outlineLevel="1">
      <c r="A224" s="23"/>
      <c r="B224" s="23"/>
      <c r="C224" s="23"/>
      <c r="D224" s="162"/>
      <c r="E224" s="466"/>
      <c r="F224" s="466"/>
      <c r="G224" s="466"/>
      <c r="H224" s="466"/>
      <c r="I224" s="23"/>
      <c r="J224" s="23"/>
      <c r="K224" s="23"/>
      <c r="L224" s="454"/>
      <c r="M224" s="23"/>
      <c r="N224" s="23"/>
      <c r="O224" s="23"/>
      <c r="P224" s="23" t="s">
        <v>2772</v>
      </c>
      <c r="Q224" s="23"/>
      <c r="R224" s="23"/>
      <c r="S224" s="23"/>
      <c r="T224" s="23" t="s">
        <v>2664</v>
      </c>
      <c r="U224" s="23"/>
      <c r="V224" s="467" t="s">
        <v>2773</v>
      </c>
      <c r="W224" s="23"/>
      <c r="X224" s="23"/>
      <c r="Y224" s="23"/>
      <c r="Z224" s="23" t="s">
        <v>2774</v>
      </c>
      <c r="AA224" s="23"/>
      <c r="AB224" s="23" t="s">
        <v>2775</v>
      </c>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466"/>
      <c r="BT224" s="466"/>
      <c r="BU224" s="23"/>
      <c r="BV224" s="23"/>
    </row>
    <row r="225" ht="15.75" customHeight="1" outlineLevel="1">
      <c r="A225" s="23"/>
      <c r="B225" s="23"/>
      <c r="C225" s="23"/>
      <c r="D225" s="162"/>
      <c r="E225" s="466"/>
      <c r="F225" s="466"/>
      <c r="G225" s="466"/>
      <c r="H225" s="466"/>
      <c r="I225" s="23"/>
      <c r="J225" s="23"/>
      <c r="K225" s="23"/>
      <c r="L225" s="454"/>
      <c r="M225" s="23"/>
      <c r="N225" s="23"/>
      <c r="O225" s="23"/>
      <c r="P225" s="23" t="s">
        <v>2776</v>
      </c>
      <c r="Q225" s="23"/>
      <c r="R225" s="23"/>
      <c r="S225" s="23"/>
      <c r="T225" s="23" t="s">
        <v>2669</v>
      </c>
      <c r="U225" s="23"/>
      <c r="V225" s="467" t="s">
        <v>2777</v>
      </c>
      <c r="W225" s="23"/>
      <c r="X225" s="23"/>
      <c r="Y225" s="23"/>
      <c r="Z225" s="23" t="s">
        <v>2778</v>
      </c>
      <c r="AA225" s="23"/>
      <c r="AB225" s="23" t="s">
        <v>2779</v>
      </c>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466"/>
      <c r="BT225" s="466"/>
      <c r="BU225" s="23"/>
      <c r="BV225" s="23"/>
    </row>
    <row r="226" ht="15.75" customHeight="1" outlineLevel="1">
      <c r="A226" s="23"/>
      <c r="B226" s="23"/>
      <c r="C226" s="23"/>
      <c r="D226" s="162"/>
      <c r="E226" s="466"/>
      <c r="F226" s="466"/>
      <c r="G226" s="466"/>
      <c r="H226" s="466"/>
      <c r="I226" s="23"/>
      <c r="J226" s="23"/>
      <c r="K226" s="23"/>
      <c r="L226" s="454"/>
      <c r="M226" s="23"/>
      <c r="N226" s="23"/>
      <c r="O226" s="23"/>
      <c r="P226" s="23" t="s">
        <v>2780</v>
      </c>
      <c r="Q226" s="23"/>
      <c r="R226" s="23"/>
      <c r="S226" s="23"/>
      <c r="T226" s="23" t="s">
        <v>2674</v>
      </c>
      <c r="U226" s="23"/>
      <c r="V226" s="467" t="s">
        <v>2781</v>
      </c>
      <c r="W226" s="23"/>
      <c r="X226" s="23"/>
      <c r="Y226" s="23"/>
      <c r="Z226" s="23" t="s">
        <v>2782</v>
      </c>
      <c r="AA226" s="23"/>
      <c r="AB226" s="23" t="s">
        <v>2783</v>
      </c>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466"/>
      <c r="BT226" s="466"/>
      <c r="BU226" s="23"/>
      <c r="BV226" s="23"/>
    </row>
    <row r="227" ht="15.75" customHeight="1" outlineLevel="1">
      <c r="A227" s="23"/>
      <c r="B227" s="23"/>
      <c r="C227" s="23"/>
      <c r="D227" s="162"/>
      <c r="E227" s="466"/>
      <c r="F227" s="466"/>
      <c r="G227" s="466"/>
      <c r="H227" s="466"/>
      <c r="I227" s="23"/>
      <c r="J227" s="23"/>
      <c r="K227" s="23"/>
      <c r="L227" s="454"/>
      <c r="M227" s="23"/>
      <c r="N227" s="23"/>
      <c r="O227" s="23"/>
      <c r="P227" s="23" t="s">
        <v>671</v>
      </c>
      <c r="Q227" s="23"/>
      <c r="R227" s="23"/>
      <c r="S227" s="23"/>
      <c r="T227" s="23" t="s">
        <v>658</v>
      </c>
      <c r="U227" s="23"/>
      <c r="V227" s="467" t="s">
        <v>2784</v>
      </c>
      <c r="W227" s="23"/>
      <c r="X227" s="23"/>
      <c r="Y227" s="23"/>
      <c r="Z227" s="23" t="s">
        <v>2785</v>
      </c>
      <c r="AA227" s="23"/>
      <c r="AB227" s="23" t="s">
        <v>2786</v>
      </c>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466"/>
      <c r="BT227" s="466"/>
      <c r="BU227" s="23"/>
      <c r="BV227" s="23"/>
    </row>
    <row r="228" ht="15.75" customHeight="1" outlineLevel="1">
      <c r="A228" s="23"/>
      <c r="B228" s="23"/>
      <c r="C228" s="23"/>
      <c r="D228" s="162"/>
      <c r="E228" s="466"/>
      <c r="F228" s="466"/>
      <c r="G228" s="466"/>
      <c r="H228" s="466"/>
      <c r="I228" s="23"/>
      <c r="J228" s="23"/>
      <c r="K228" s="23"/>
      <c r="L228" s="454"/>
      <c r="M228" s="23"/>
      <c r="N228" s="23"/>
      <c r="O228" s="23"/>
      <c r="P228" s="23" t="s">
        <v>2787</v>
      </c>
      <c r="Q228" s="23"/>
      <c r="R228" s="23"/>
      <c r="S228" s="23"/>
      <c r="T228" s="23" t="s">
        <v>2683</v>
      </c>
      <c r="U228" s="23"/>
      <c r="V228" s="467" t="s">
        <v>2788</v>
      </c>
      <c r="W228" s="23"/>
      <c r="X228" s="23"/>
      <c r="Y228" s="23"/>
      <c r="Z228" s="23" t="s">
        <v>2789</v>
      </c>
      <c r="AA228" s="23"/>
      <c r="AB228" s="23" t="s">
        <v>2790</v>
      </c>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466"/>
      <c r="BT228" s="466"/>
      <c r="BU228" s="23"/>
      <c r="BV228" s="23"/>
    </row>
    <row r="229" ht="15.75" customHeight="1" outlineLevel="1">
      <c r="A229" s="23"/>
      <c r="B229" s="23"/>
      <c r="C229" s="23"/>
      <c r="D229" s="162"/>
      <c r="E229" s="466"/>
      <c r="F229" s="466"/>
      <c r="G229" s="466"/>
      <c r="H229" s="466"/>
      <c r="I229" s="23"/>
      <c r="J229" s="23"/>
      <c r="K229" s="23"/>
      <c r="L229" s="454"/>
      <c r="M229" s="23"/>
      <c r="N229" s="23"/>
      <c r="O229" s="23"/>
      <c r="P229" s="23" t="s">
        <v>2791</v>
      </c>
      <c r="Q229" s="23"/>
      <c r="R229" s="23"/>
      <c r="S229" s="23"/>
      <c r="T229" s="23" t="s">
        <v>663</v>
      </c>
      <c r="U229" s="23"/>
      <c r="V229" s="467" t="s">
        <v>903</v>
      </c>
      <c r="W229" s="23"/>
      <c r="X229" s="23"/>
      <c r="Y229" s="23"/>
      <c r="Z229" s="23" t="s">
        <v>2792</v>
      </c>
      <c r="AA229" s="23"/>
      <c r="AB229" s="23" t="s">
        <v>846</v>
      </c>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466"/>
      <c r="BT229" s="466"/>
      <c r="BU229" s="23"/>
      <c r="BV229" s="23"/>
    </row>
    <row r="230" ht="15.75" customHeight="1" outlineLevel="1">
      <c r="A230" s="23"/>
      <c r="B230" s="23"/>
      <c r="C230" s="23"/>
      <c r="D230" s="162"/>
      <c r="E230" s="466"/>
      <c r="F230" s="466"/>
      <c r="G230" s="466"/>
      <c r="H230" s="466"/>
      <c r="I230" s="23"/>
      <c r="J230" s="23"/>
      <c r="K230" s="23"/>
      <c r="L230" s="454"/>
      <c r="M230" s="23"/>
      <c r="N230" s="23"/>
      <c r="O230" s="23"/>
      <c r="P230" s="23" t="s">
        <v>2793</v>
      </c>
      <c r="Q230" s="23"/>
      <c r="R230" s="23"/>
      <c r="S230" s="23"/>
      <c r="T230" s="23" t="s">
        <v>2688</v>
      </c>
      <c r="U230" s="23"/>
      <c r="V230" s="467" t="s">
        <v>2794</v>
      </c>
      <c r="W230" s="23"/>
      <c r="X230" s="23"/>
      <c r="Y230" s="23"/>
      <c r="Z230" s="23" t="s">
        <v>1001</v>
      </c>
      <c r="AA230" s="23"/>
      <c r="AB230" s="23" t="s">
        <v>2795</v>
      </c>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466"/>
      <c r="BT230" s="466"/>
      <c r="BU230" s="23"/>
      <c r="BV230" s="23"/>
    </row>
    <row r="231" ht="15.75" customHeight="1" outlineLevel="1">
      <c r="A231" s="23"/>
      <c r="B231" s="23"/>
      <c r="C231" s="23"/>
      <c r="D231" s="162"/>
      <c r="E231" s="466"/>
      <c r="F231" s="466"/>
      <c r="G231" s="466"/>
      <c r="H231" s="466"/>
      <c r="I231" s="23"/>
      <c r="J231" s="23"/>
      <c r="K231" s="23"/>
      <c r="L231" s="454"/>
      <c r="M231" s="23"/>
      <c r="N231" s="23"/>
      <c r="O231" s="23"/>
      <c r="P231" s="23" t="s">
        <v>2796</v>
      </c>
      <c r="Q231" s="23"/>
      <c r="R231" s="23"/>
      <c r="S231" s="23"/>
      <c r="T231" s="23" t="s">
        <v>2691</v>
      </c>
      <c r="U231" s="23"/>
      <c r="V231" s="467" t="s">
        <v>2797</v>
      </c>
      <c r="W231" s="23"/>
      <c r="X231" s="23"/>
      <c r="Y231" s="23"/>
      <c r="Z231" s="23" t="s">
        <v>2798</v>
      </c>
      <c r="AA231" s="23"/>
      <c r="AB231" s="23" t="s">
        <v>2799</v>
      </c>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466"/>
      <c r="BT231" s="466"/>
      <c r="BU231" s="23"/>
      <c r="BV231" s="23"/>
    </row>
    <row r="232" ht="15.75" customHeight="1" outlineLevel="1">
      <c r="A232" s="23"/>
      <c r="B232" s="23"/>
      <c r="C232" s="23"/>
      <c r="D232" s="162"/>
      <c r="E232" s="466"/>
      <c r="F232" s="466"/>
      <c r="G232" s="466"/>
      <c r="H232" s="466"/>
      <c r="I232" s="23"/>
      <c r="J232" s="23"/>
      <c r="K232" s="23"/>
      <c r="L232" s="454"/>
      <c r="M232" s="23"/>
      <c r="N232" s="23"/>
      <c r="O232" s="23"/>
      <c r="P232" s="23" t="s">
        <v>2800</v>
      </c>
      <c r="Q232" s="23"/>
      <c r="R232" s="23"/>
      <c r="S232" s="23"/>
      <c r="T232" s="23" t="s">
        <v>2695</v>
      </c>
      <c r="U232" s="23"/>
      <c r="V232" s="467" t="s">
        <v>2801</v>
      </c>
      <c r="W232" s="23"/>
      <c r="X232" s="23"/>
      <c r="Y232" s="23"/>
      <c r="Z232" s="23" t="s">
        <v>2802</v>
      </c>
      <c r="AA232" s="23"/>
      <c r="AB232" s="23" t="s">
        <v>2803</v>
      </c>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466"/>
      <c r="BT232" s="466"/>
      <c r="BU232" s="23"/>
      <c r="BV232" s="23"/>
    </row>
    <row r="233" ht="15.75" customHeight="1" outlineLevel="1">
      <c r="A233" s="23"/>
      <c r="B233" s="23"/>
      <c r="C233" s="23"/>
      <c r="D233" s="162"/>
      <c r="E233" s="466"/>
      <c r="F233" s="466"/>
      <c r="G233" s="466"/>
      <c r="H233" s="466"/>
      <c r="I233" s="23"/>
      <c r="J233" s="23"/>
      <c r="K233" s="23"/>
      <c r="L233" s="454"/>
      <c r="M233" s="23"/>
      <c r="N233" s="23"/>
      <c r="O233" s="23"/>
      <c r="P233" s="23" t="s">
        <v>2804</v>
      </c>
      <c r="Q233" s="23"/>
      <c r="R233" s="23"/>
      <c r="S233" s="23"/>
      <c r="T233" s="23" t="s">
        <v>2699</v>
      </c>
      <c r="U233" s="23"/>
      <c r="V233" s="467" t="s">
        <v>2805</v>
      </c>
      <c r="W233" s="23"/>
      <c r="X233" s="23"/>
      <c r="Y233" s="23"/>
      <c r="Z233" s="23" t="s">
        <v>2806</v>
      </c>
      <c r="AA233" s="23"/>
      <c r="AB233" s="23" t="s">
        <v>2807</v>
      </c>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466"/>
      <c r="BT233" s="466"/>
      <c r="BU233" s="23"/>
      <c r="BV233" s="23"/>
    </row>
    <row r="234" ht="15.75" customHeight="1" outlineLevel="1">
      <c r="A234" s="23"/>
      <c r="B234" s="23"/>
      <c r="C234" s="23"/>
      <c r="D234" s="162"/>
      <c r="E234" s="466"/>
      <c r="F234" s="466"/>
      <c r="G234" s="466"/>
      <c r="H234" s="466"/>
      <c r="I234" s="23"/>
      <c r="J234" s="23"/>
      <c r="K234" s="23"/>
      <c r="L234" s="454"/>
      <c r="M234" s="23"/>
      <c r="N234" s="23"/>
      <c r="O234" s="23"/>
      <c r="P234" s="23" t="s">
        <v>674</v>
      </c>
      <c r="Q234" s="23"/>
      <c r="R234" s="23"/>
      <c r="S234" s="23"/>
      <c r="T234" s="23" t="s">
        <v>661</v>
      </c>
      <c r="U234" s="23"/>
      <c r="V234" s="467" t="s">
        <v>2808</v>
      </c>
      <c r="W234" s="23"/>
      <c r="X234" s="23"/>
      <c r="Y234" s="23"/>
      <c r="Z234" s="23" t="s">
        <v>2809</v>
      </c>
      <c r="AA234" s="23"/>
      <c r="AB234" s="23" t="s">
        <v>2810</v>
      </c>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466"/>
      <c r="BT234" s="466"/>
      <c r="BU234" s="23"/>
      <c r="BV234" s="23"/>
    </row>
    <row r="235" ht="15.75" customHeight="1" outlineLevel="1">
      <c r="A235" s="23"/>
      <c r="B235" s="23"/>
      <c r="C235" s="23"/>
      <c r="D235" s="162"/>
      <c r="E235" s="466"/>
      <c r="F235" s="466"/>
      <c r="G235" s="466"/>
      <c r="H235" s="466"/>
      <c r="I235" s="23"/>
      <c r="J235" s="23"/>
      <c r="K235" s="23"/>
      <c r="L235" s="454"/>
      <c r="M235" s="23"/>
      <c r="N235" s="23"/>
      <c r="O235" s="23"/>
      <c r="P235" s="23" t="s">
        <v>2811</v>
      </c>
      <c r="Q235" s="23"/>
      <c r="R235" s="23"/>
      <c r="S235" s="23"/>
      <c r="T235" s="23" t="s">
        <v>2706</v>
      </c>
      <c r="U235" s="23"/>
      <c r="V235" s="467" t="s">
        <v>2812</v>
      </c>
      <c r="W235" s="23"/>
      <c r="X235" s="23"/>
      <c r="Y235" s="23"/>
      <c r="Z235" s="23" t="s">
        <v>2813</v>
      </c>
      <c r="AA235" s="23"/>
      <c r="AB235" s="23" t="s">
        <v>2814</v>
      </c>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466"/>
      <c r="BT235" s="466"/>
      <c r="BU235" s="23"/>
      <c r="BV235" s="23"/>
    </row>
    <row r="236" ht="15.75" customHeight="1" outlineLevel="1">
      <c r="A236" s="23"/>
      <c r="B236" s="23"/>
      <c r="C236" s="23"/>
      <c r="D236" s="162"/>
      <c r="E236" s="466"/>
      <c r="F236" s="466"/>
      <c r="G236" s="466"/>
      <c r="H236" s="466"/>
      <c r="I236" s="23"/>
      <c r="J236" s="23"/>
      <c r="K236" s="23"/>
      <c r="L236" s="454"/>
      <c r="M236" s="23"/>
      <c r="N236" s="23"/>
      <c r="O236" s="23"/>
      <c r="P236" s="23" t="s">
        <v>731</v>
      </c>
      <c r="Q236" s="23"/>
      <c r="R236" s="23"/>
      <c r="S236" s="23"/>
      <c r="T236" s="23" t="s">
        <v>666</v>
      </c>
      <c r="U236" s="23"/>
      <c r="V236" s="467" t="s">
        <v>2815</v>
      </c>
      <c r="W236" s="23"/>
      <c r="X236" s="23"/>
      <c r="Y236" s="23"/>
      <c r="Z236" s="23" t="s">
        <v>1003</v>
      </c>
      <c r="AA236" s="23"/>
      <c r="AB236" s="23" t="s">
        <v>848</v>
      </c>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466"/>
      <c r="BT236" s="466"/>
      <c r="BU236" s="23"/>
      <c r="BV236" s="23"/>
    </row>
    <row r="237" ht="15.75" customHeight="1" outlineLevel="1">
      <c r="A237" s="23"/>
      <c r="B237" s="23"/>
      <c r="C237" s="23"/>
      <c r="D237" s="162"/>
      <c r="E237" s="466"/>
      <c r="F237" s="466"/>
      <c r="G237" s="466"/>
      <c r="H237" s="466"/>
      <c r="I237" s="23"/>
      <c r="J237" s="23"/>
      <c r="K237" s="23"/>
      <c r="L237" s="454"/>
      <c r="M237" s="23"/>
      <c r="N237" s="23"/>
      <c r="O237" s="23"/>
      <c r="P237" s="23" t="s">
        <v>2816</v>
      </c>
      <c r="Q237" s="23"/>
      <c r="R237" s="23"/>
      <c r="S237" s="23"/>
      <c r="T237" s="23" t="s">
        <v>2712</v>
      </c>
      <c r="U237" s="23"/>
      <c r="V237" s="467" t="s">
        <v>2817</v>
      </c>
      <c r="W237" s="23"/>
      <c r="X237" s="23"/>
      <c r="Y237" s="23"/>
      <c r="Z237" s="23" t="s">
        <v>2818</v>
      </c>
      <c r="AA237" s="23"/>
      <c r="AB237" s="23" t="s">
        <v>2819</v>
      </c>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466"/>
      <c r="BT237" s="466"/>
      <c r="BU237" s="23"/>
      <c r="BV237" s="23"/>
    </row>
    <row r="238" ht="15.75" customHeight="1" outlineLevel="1">
      <c r="A238" s="23"/>
      <c r="B238" s="23"/>
      <c r="C238" s="23"/>
      <c r="D238" s="162"/>
      <c r="E238" s="466"/>
      <c r="F238" s="466"/>
      <c r="G238" s="466"/>
      <c r="H238" s="466"/>
      <c r="I238" s="23"/>
      <c r="J238" s="23"/>
      <c r="K238" s="23"/>
      <c r="L238" s="454"/>
      <c r="M238" s="23"/>
      <c r="N238" s="23"/>
      <c r="O238" s="23"/>
      <c r="P238" s="23" t="s">
        <v>2820</v>
      </c>
      <c r="Q238" s="23"/>
      <c r="R238" s="23"/>
      <c r="S238" s="23"/>
      <c r="T238" s="23" t="s">
        <v>2716</v>
      </c>
      <c r="U238" s="23"/>
      <c r="V238" s="467" t="s">
        <v>953</v>
      </c>
      <c r="W238" s="23"/>
      <c r="X238" s="23"/>
      <c r="Y238" s="23"/>
      <c r="Z238" s="23" t="s">
        <v>2821</v>
      </c>
      <c r="AA238" s="23"/>
      <c r="AB238" s="23" t="s">
        <v>2822</v>
      </c>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466"/>
      <c r="BT238" s="466"/>
      <c r="BU238" s="23"/>
      <c r="BV238" s="23"/>
    </row>
    <row r="239" ht="15.75" customHeight="1" outlineLevel="1">
      <c r="A239" s="23"/>
      <c r="B239" s="23"/>
      <c r="C239" s="23"/>
      <c r="D239" s="162"/>
      <c r="E239" s="466"/>
      <c r="F239" s="466"/>
      <c r="G239" s="466"/>
      <c r="H239" s="466"/>
      <c r="I239" s="23"/>
      <c r="J239" s="23"/>
      <c r="K239" s="23"/>
      <c r="L239" s="454"/>
      <c r="M239" s="23"/>
      <c r="N239" s="23"/>
      <c r="O239" s="23"/>
      <c r="P239" s="23" t="s">
        <v>2823</v>
      </c>
      <c r="Q239" s="23"/>
      <c r="R239" s="23"/>
      <c r="S239" s="23"/>
      <c r="T239" s="23" t="s">
        <v>2721</v>
      </c>
      <c r="U239" s="23"/>
      <c r="V239" s="467" t="s">
        <v>2824</v>
      </c>
      <c r="W239" s="23"/>
      <c r="X239" s="23"/>
      <c r="Y239" s="23"/>
      <c r="Z239" s="23" t="s">
        <v>2825</v>
      </c>
      <c r="AA239" s="23"/>
      <c r="AB239" s="23" t="s">
        <v>2826</v>
      </c>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466"/>
      <c r="BT239" s="466"/>
      <c r="BU239" s="23"/>
      <c r="BV239" s="23"/>
    </row>
    <row r="240" ht="15.75" customHeight="1" outlineLevel="1">
      <c r="A240" s="23"/>
      <c r="B240" s="23"/>
      <c r="C240" s="23"/>
      <c r="D240" s="162"/>
      <c r="E240" s="466"/>
      <c r="F240" s="466"/>
      <c r="G240" s="466"/>
      <c r="H240" s="466"/>
      <c r="I240" s="23"/>
      <c r="J240" s="23"/>
      <c r="K240" s="23"/>
      <c r="L240" s="454"/>
      <c r="M240" s="23"/>
      <c r="N240" s="23"/>
      <c r="O240" s="23"/>
      <c r="P240" s="23" t="s">
        <v>2827</v>
      </c>
      <c r="Q240" s="23"/>
      <c r="R240" s="23"/>
      <c r="S240" s="23"/>
      <c r="T240" s="23" t="s">
        <v>2726</v>
      </c>
      <c r="U240" s="23"/>
      <c r="V240" s="467" t="s">
        <v>2828</v>
      </c>
      <c r="W240" s="23"/>
      <c r="X240" s="23"/>
      <c r="Y240" s="23"/>
      <c r="Z240" s="23" t="s">
        <v>2829</v>
      </c>
      <c r="AA240" s="23"/>
      <c r="AB240" s="23" t="s">
        <v>2830</v>
      </c>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466"/>
      <c r="BT240" s="466"/>
      <c r="BU240" s="23"/>
      <c r="BV240" s="23"/>
    </row>
    <row r="241" ht="15.75" customHeight="1" outlineLevel="1">
      <c r="A241" s="23"/>
      <c r="B241" s="23"/>
      <c r="C241" s="23"/>
      <c r="D241" s="162"/>
      <c r="E241" s="466"/>
      <c r="F241" s="466"/>
      <c r="G241" s="466"/>
      <c r="H241" s="466"/>
      <c r="I241" s="23"/>
      <c r="J241" s="23"/>
      <c r="K241" s="23"/>
      <c r="L241" s="454"/>
      <c r="M241" s="23"/>
      <c r="N241" s="23"/>
      <c r="O241" s="23"/>
      <c r="P241" s="23" t="s">
        <v>729</v>
      </c>
      <c r="Q241" s="23"/>
      <c r="R241" s="23"/>
      <c r="S241" s="23"/>
      <c r="T241" s="23" t="s">
        <v>664</v>
      </c>
      <c r="U241" s="23"/>
      <c r="V241" s="467" t="s">
        <v>2831</v>
      </c>
      <c r="W241" s="23"/>
      <c r="X241" s="23"/>
      <c r="Y241" s="23"/>
      <c r="Z241" s="23" t="s">
        <v>2832</v>
      </c>
      <c r="AA241" s="23"/>
      <c r="AB241" s="23" t="s">
        <v>2833</v>
      </c>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466"/>
      <c r="BT241" s="466"/>
      <c r="BU241" s="23"/>
      <c r="BV241" s="23"/>
    </row>
    <row r="242" ht="15.75" customHeight="1" outlineLevel="1">
      <c r="A242" s="23"/>
      <c r="B242" s="23"/>
      <c r="C242" s="23"/>
      <c r="D242" s="162"/>
      <c r="E242" s="466"/>
      <c r="F242" s="466"/>
      <c r="G242" s="466"/>
      <c r="H242" s="466"/>
      <c r="I242" s="23"/>
      <c r="J242" s="23"/>
      <c r="K242" s="23"/>
      <c r="L242" s="454"/>
      <c r="M242" s="23"/>
      <c r="N242" s="23"/>
      <c r="O242" s="23"/>
      <c r="P242" s="23" t="s">
        <v>2834</v>
      </c>
      <c r="Q242" s="23"/>
      <c r="R242" s="23"/>
      <c r="S242" s="23"/>
      <c r="T242" s="23" t="s">
        <v>2735</v>
      </c>
      <c r="U242" s="23"/>
      <c r="V242" s="23"/>
      <c r="W242" s="23"/>
      <c r="X242" s="23"/>
      <c r="Y242" s="23"/>
      <c r="Z242" s="23" t="s">
        <v>2835</v>
      </c>
      <c r="AA242" s="23"/>
      <c r="AB242" s="23" t="s">
        <v>2836</v>
      </c>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466"/>
      <c r="BT242" s="466"/>
      <c r="BU242" s="23"/>
      <c r="BV242" s="23"/>
    </row>
    <row r="243" ht="15.75" customHeight="1" outlineLevel="1">
      <c r="A243" s="23"/>
      <c r="B243" s="23"/>
      <c r="C243" s="23"/>
      <c r="D243" s="162"/>
      <c r="E243" s="466"/>
      <c r="F243" s="466"/>
      <c r="G243" s="466"/>
      <c r="H243" s="466"/>
      <c r="I243" s="23"/>
      <c r="J243" s="23"/>
      <c r="K243" s="23"/>
      <c r="L243" s="454"/>
      <c r="M243" s="23"/>
      <c r="N243" s="23"/>
      <c r="O243" s="23"/>
      <c r="P243" s="23" t="s">
        <v>735</v>
      </c>
      <c r="Q243" s="23"/>
      <c r="R243" s="23"/>
      <c r="S243" s="23"/>
      <c r="T243" s="23" t="s">
        <v>670</v>
      </c>
      <c r="U243" s="23"/>
      <c r="V243" s="23"/>
      <c r="W243" s="23"/>
      <c r="X243" s="23"/>
      <c r="Y243" s="23"/>
      <c r="Z243" s="23" t="s">
        <v>2837</v>
      </c>
      <c r="AA243" s="23"/>
      <c r="AB243" s="23" t="s">
        <v>850</v>
      </c>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466"/>
      <c r="BT243" s="466"/>
      <c r="BU243" s="23"/>
      <c r="BV243" s="23"/>
    </row>
    <row r="244" ht="15.75" customHeight="1" outlineLevel="1">
      <c r="A244" s="23"/>
      <c r="B244" s="23"/>
      <c r="C244" s="23"/>
      <c r="D244" s="162"/>
      <c r="E244" s="466"/>
      <c r="F244" s="466"/>
      <c r="G244" s="466"/>
      <c r="H244" s="466"/>
      <c r="I244" s="23"/>
      <c r="J244" s="23"/>
      <c r="K244" s="23"/>
      <c r="L244" s="454"/>
      <c r="M244" s="23"/>
      <c r="N244" s="23"/>
      <c r="O244" s="23"/>
      <c r="P244" s="23" t="s">
        <v>2838</v>
      </c>
      <c r="Q244" s="23"/>
      <c r="R244" s="23"/>
      <c r="S244" s="23"/>
      <c r="T244" s="23" t="s">
        <v>2741</v>
      </c>
      <c r="U244" s="23"/>
      <c r="V244" s="23"/>
      <c r="W244" s="23"/>
      <c r="X244" s="23"/>
      <c r="Y244" s="23"/>
      <c r="Z244" s="23" t="s">
        <v>2839</v>
      </c>
      <c r="AA244" s="23"/>
      <c r="AB244" s="23" t="s">
        <v>2840</v>
      </c>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466"/>
      <c r="BT244" s="466"/>
      <c r="BU244" s="23"/>
      <c r="BV244" s="23"/>
    </row>
    <row r="245" ht="15.75" customHeight="1" outlineLevel="1">
      <c r="A245" s="23"/>
      <c r="B245" s="23"/>
      <c r="C245" s="23"/>
      <c r="D245" s="162"/>
      <c r="E245" s="466"/>
      <c r="F245" s="466"/>
      <c r="G245" s="466"/>
      <c r="H245" s="466"/>
      <c r="I245" s="23"/>
      <c r="J245" s="23"/>
      <c r="K245" s="23"/>
      <c r="L245" s="454"/>
      <c r="M245" s="23"/>
      <c r="N245" s="23"/>
      <c r="O245" s="23"/>
      <c r="P245" s="23" t="s">
        <v>2841</v>
      </c>
      <c r="Q245" s="23"/>
      <c r="R245" s="23"/>
      <c r="S245" s="23"/>
      <c r="T245" s="23" t="s">
        <v>2746</v>
      </c>
      <c r="U245" s="23"/>
      <c r="V245" s="23"/>
      <c r="W245" s="23"/>
      <c r="X245" s="23"/>
      <c r="Y245" s="23"/>
      <c r="Z245" s="23" t="s">
        <v>2842</v>
      </c>
      <c r="AA245" s="23"/>
      <c r="AB245" s="23" t="s">
        <v>2843</v>
      </c>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466"/>
      <c r="BT245" s="466"/>
      <c r="BU245" s="23"/>
      <c r="BV245" s="23"/>
    </row>
    <row r="246" ht="15.75" customHeight="1" outlineLevel="1">
      <c r="A246" s="23"/>
      <c r="B246" s="23"/>
      <c r="C246" s="23"/>
      <c r="D246" s="162"/>
      <c r="E246" s="466"/>
      <c r="F246" s="466"/>
      <c r="G246" s="466"/>
      <c r="H246" s="466"/>
      <c r="I246" s="23"/>
      <c r="J246" s="23"/>
      <c r="K246" s="23"/>
      <c r="L246" s="454"/>
      <c r="M246" s="23"/>
      <c r="N246" s="23"/>
      <c r="O246" s="23"/>
      <c r="P246" s="23" t="s">
        <v>2844</v>
      </c>
      <c r="Q246" s="23"/>
      <c r="R246" s="23"/>
      <c r="S246" s="23"/>
      <c r="T246" s="23" t="s">
        <v>2751</v>
      </c>
      <c r="U246" s="23"/>
      <c r="V246" s="23"/>
      <c r="W246" s="23"/>
      <c r="X246" s="23"/>
      <c r="Y246" s="23"/>
      <c r="Z246" s="23" t="s">
        <v>2845</v>
      </c>
      <c r="AA246" s="23"/>
      <c r="AB246" s="23" t="s">
        <v>2846</v>
      </c>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466"/>
      <c r="BT246" s="466"/>
      <c r="BU246" s="23"/>
      <c r="BV246" s="23"/>
    </row>
    <row r="247" ht="15.75" customHeight="1" outlineLevel="1">
      <c r="A247" s="23"/>
      <c r="B247" s="23"/>
      <c r="C247" s="23"/>
      <c r="D247" s="162"/>
      <c r="E247" s="466"/>
      <c r="F247" s="466"/>
      <c r="G247" s="466"/>
      <c r="H247" s="466"/>
      <c r="I247" s="23"/>
      <c r="J247" s="23"/>
      <c r="K247" s="23"/>
      <c r="L247" s="454"/>
      <c r="M247" s="23"/>
      <c r="N247" s="23"/>
      <c r="O247" s="23"/>
      <c r="P247" s="23" t="s">
        <v>2847</v>
      </c>
      <c r="Q247" s="23"/>
      <c r="R247" s="23"/>
      <c r="S247" s="23"/>
      <c r="T247" s="23" t="s">
        <v>2756</v>
      </c>
      <c r="U247" s="23"/>
      <c r="V247" s="23"/>
      <c r="W247" s="23"/>
      <c r="X247" s="23"/>
      <c r="Y247" s="23"/>
      <c r="Z247" s="23" t="s">
        <v>2848</v>
      </c>
      <c r="AA247" s="23"/>
      <c r="AB247" s="23" t="s">
        <v>2849</v>
      </c>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466"/>
      <c r="BT247" s="466"/>
      <c r="BU247" s="23"/>
      <c r="BV247" s="23"/>
    </row>
    <row r="248" ht="15.75" customHeight="1" outlineLevel="1">
      <c r="A248" s="23"/>
      <c r="B248" s="23"/>
      <c r="C248" s="23"/>
      <c r="D248" s="162"/>
      <c r="E248" s="466"/>
      <c r="F248" s="466"/>
      <c r="G248" s="466"/>
      <c r="H248" s="466"/>
      <c r="I248" s="23"/>
      <c r="J248" s="23"/>
      <c r="K248" s="23"/>
      <c r="L248" s="454"/>
      <c r="M248" s="23"/>
      <c r="N248" s="23"/>
      <c r="O248" s="23"/>
      <c r="P248" s="23" t="s">
        <v>733</v>
      </c>
      <c r="Q248" s="23"/>
      <c r="R248" s="23"/>
      <c r="S248" s="23"/>
      <c r="T248" s="23" t="s">
        <v>668</v>
      </c>
      <c r="U248" s="23"/>
      <c r="V248" s="23"/>
      <c r="W248" s="23"/>
      <c r="X248" s="23"/>
      <c r="Y248" s="23"/>
      <c r="Z248" s="23" t="s">
        <v>2850</v>
      </c>
      <c r="AA248" s="23"/>
      <c r="AB248" s="23" t="s">
        <v>2851</v>
      </c>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466"/>
      <c r="BT248" s="466"/>
      <c r="BU248" s="23"/>
      <c r="BV248" s="23"/>
    </row>
    <row r="249" ht="15.75" customHeight="1" outlineLevel="1">
      <c r="A249" s="23"/>
      <c r="B249" s="23"/>
      <c r="C249" s="23"/>
      <c r="D249" s="162"/>
      <c r="E249" s="466"/>
      <c r="F249" s="466"/>
      <c r="G249" s="466"/>
      <c r="H249" s="466"/>
      <c r="I249" s="23"/>
      <c r="J249" s="23"/>
      <c r="K249" s="23"/>
      <c r="L249" s="454"/>
      <c r="M249" s="23"/>
      <c r="N249" s="23"/>
      <c r="O249" s="23"/>
      <c r="P249" s="23" t="s">
        <v>2852</v>
      </c>
      <c r="Q249" s="23"/>
      <c r="R249" s="23"/>
      <c r="S249" s="23"/>
      <c r="T249" s="23" t="s">
        <v>2765</v>
      </c>
      <c r="U249" s="23"/>
      <c r="V249" s="23"/>
      <c r="W249" s="23"/>
      <c r="X249" s="23"/>
      <c r="Y249" s="23"/>
      <c r="Z249" s="23" t="s">
        <v>1039</v>
      </c>
      <c r="AA249" s="23"/>
      <c r="AB249" s="23" t="s">
        <v>2853</v>
      </c>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466"/>
      <c r="BT249" s="466"/>
      <c r="BU249" s="23"/>
      <c r="BV249" s="23"/>
    </row>
    <row r="250" ht="15.75" customHeight="1" outlineLevel="1">
      <c r="A250" s="23"/>
      <c r="B250" s="23"/>
      <c r="C250" s="23"/>
      <c r="D250" s="162"/>
      <c r="E250" s="466"/>
      <c r="F250" s="466"/>
      <c r="G250" s="466"/>
      <c r="H250" s="466"/>
      <c r="I250" s="23"/>
      <c r="J250" s="23"/>
      <c r="K250" s="23"/>
      <c r="L250" s="454"/>
      <c r="M250" s="23"/>
      <c r="N250" s="23"/>
      <c r="O250" s="23"/>
      <c r="P250" s="23" t="s">
        <v>738</v>
      </c>
      <c r="Q250" s="23"/>
      <c r="R250" s="23"/>
      <c r="S250" s="23"/>
      <c r="T250" s="23" t="s">
        <v>673</v>
      </c>
      <c r="U250" s="23"/>
      <c r="V250" s="23"/>
      <c r="W250" s="23"/>
      <c r="X250" s="23"/>
      <c r="Y250" s="23"/>
      <c r="Z250" s="23" t="s">
        <v>2854</v>
      </c>
      <c r="AA250" s="23"/>
      <c r="AB250" s="23" t="s">
        <v>852</v>
      </c>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466"/>
      <c r="BT250" s="466"/>
      <c r="BU250" s="23"/>
      <c r="BV250" s="23"/>
    </row>
    <row r="251" ht="15.75" customHeight="1" outlineLevel="1">
      <c r="A251" s="23"/>
      <c r="B251" s="23"/>
      <c r="C251" s="23"/>
      <c r="D251" s="162"/>
      <c r="E251" s="466"/>
      <c r="F251" s="466"/>
      <c r="G251" s="466"/>
      <c r="H251" s="466"/>
      <c r="I251" s="23"/>
      <c r="J251" s="23"/>
      <c r="K251" s="23"/>
      <c r="L251" s="454"/>
      <c r="M251" s="23"/>
      <c r="N251" s="23"/>
      <c r="O251" s="23"/>
      <c r="P251" s="23" t="s">
        <v>2855</v>
      </c>
      <c r="Q251" s="23"/>
      <c r="R251" s="23"/>
      <c r="S251" s="23"/>
      <c r="T251" s="23" t="s">
        <v>2769</v>
      </c>
      <c r="U251" s="23"/>
      <c r="V251" s="23"/>
      <c r="W251" s="23"/>
      <c r="X251" s="23"/>
      <c r="Y251" s="23"/>
      <c r="Z251" s="23" t="s">
        <v>2856</v>
      </c>
      <c r="AA251" s="23"/>
      <c r="AB251" s="23" t="s">
        <v>2857</v>
      </c>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466"/>
      <c r="BT251" s="466"/>
      <c r="BU251" s="23"/>
      <c r="BV251" s="23"/>
    </row>
    <row r="252" ht="15.75" customHeight="1" outlineLevel="1">
      <c r="A252" s="23"/>
      <c r="B252" s="23"/>
      <c r="C252" s="23"/>
      <c r="D252" s="162"/>
      <c r="E252" s="466"/>
      <c r="F252" s="466"/>
      <c r="G252" s="466"/>
      <c r="H252" s="466"/>
      <c r="I252" s="23"/>
      <c r="J252" s="23"/>
      <c r="K252" s="23"/>
      <c r="L252" s="454"/>
      <c r="M252" s="23"/>
      <c r="N252" s="23"/>
      <c r="O252" s="23"/>
      <c r="P252" s="23" t="s">
        <v>2858</v>
      </c>
      <c r="Q252" s="23"/>
      <c r="R252" s="23"/>
      <c r="S252" s="23"/>
      <c r="T252" s="23" t="s">
        <v>2772</v>
      </c>
      <c r="U252" s="23"/>
      <c r="V252" s="23"/>
      <c r="W252" s="23"/>
      <c r="X252" s="23"/>
      <c r="Y252" s="23"/>
      <c r="Z252" s="23" t="s">
        <v>2859</v>
      </c>
      <c r="AA252" s="23"/>
      <c r="AB252" s="23" t="s">
        <v>2860</v>
      </c>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466"/>
      <c r="BT252" s="466"/>
      <c r="BU252" s="23"/>
      <c r="BV252" s="23"/>
    </row>
    <row r="253" ht="15.75" customHeight="1" outlineLevel="1">
      <c r="A253" s="23"/>
      <c r="B253" s="23"/>
      <c r="C253" s="23"/>
      <c r="D253" s="162"/>
      <c r="E253" s="466"/>
      <c r="F253" s="466"/>
      <c r="G253" s="466"/>
      <c r="H253" s="466"/>
      <c r="I253" s="23"/>
      <c r="J253" s="23"/>
      <c r="K253" s="23"/>
      <c r="L253" s="454"/>
      <c r="M253" s="23"/>
      <c r="N253" s="23"/>
      <c r="O253" s="23"/>
      <c r="P253" s="23" t="s">
        <v>2861</v>
      </c>
      <c r="Q253" s="23"/>
      <c r="R253" s="23"/>
      <c r="S253" s="23"/>
      <c r="T253" s="23" t="s">
        <v>2776</v>
      </c>
      <c r="U253" s="23"/>
      <c r="V253" s="23"/>
      <c r="W253" s="23"/>
      <c r="X253" s="23"/>
      <c r="Y253" s="23"/>
      <c r="Z253" s="23" t="s">
        <v>2862</v>
      </c>
      <c r="AA253" s="23"/>
      <c r="AB253" s="23" t="s">
        <v>2863</v>
      </c>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466"/>
      <c r="BT253" s="466"/>
      <c r="BU253" s="23"/>
      <c r="BV253" s="23"/>
    </row>
    <row r="254" ht="15.75" customHeight="1" outlineLevel="1">
      <c r="A254" s="23"/>
      <c r="B254" s="23"/>
      <c r="C254" s="23"/>
      <c r="D254" s="162"/>
      <c r="E254" s="466"/>
      <c r="F254" s="466"/>
      <c r="G254" s="466"/>
      <c r="H254" s="466"/>
      <c r="I254" s="23"/>
      <c r="J254" s="23"/>
      <c r="K254" s="23"/>
      <c r="L254" s="454"/>
      <c r="M254" s="23"/>
      <c r="N254" s="23"/>
      <c r="O254" s="23"/>
      <c r="P254" s="23" t="s">
        <v>2864</v>
      </c>
      <c r="Q254" s="23"/>
      <c r="R254" s="23"/>
      <c r="S254" s="23"/>
      <c r="T254" s="23" t="s">
        <v>2780</v>
      </c>
      <c r="U254" s="23"/>
      <c r="V254" s="23"/>
      <c r="W254" s="23"/>
      <c r="X254" s="23"/>
      <c r="Y254" s="23"/>
      <c r="Z254" s="23" t="s">
        <v>2865</v>
      </c>
      <c r="AA254" s="23"/>
      <c r="AB254" s="23" t="s">
        <v>2866</v>
      </c>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466"/>
      <c r="BT254" s="466"/>
      <c r="BU254" s="23"/>
      <c r="BV254" s="23"/>
    </row>
    <row r="255" ht="15.75" customHeight="1" outlineLevel="1">
      <c r="A255" s="23"/>
      <c r="B255" s="23"/>
      <c r="C255" s="23"/>
      <c r="D255" s="162"/>
      <c r="E255" s="466"/>
      <c r="F255" s="466"/>
      <c r="G255" s="466"/>
      <c r="H255" s="466"/>
      <c r="I255" s="23"/>
      <c r="J255" s="23"/>
      <c r="K255" s="23"/>
      <c r="L255" s="454"/>
      <c r="M255" s="23"/>
      <c r="N255" s="23"/>
      <c r="O255" s="23"/>
      <c r="P255" s="23" t="s">
        <v>736</v>
      </c>
      <c r="Q255" s="23"/>
      <c r="R255" s="23"/>
      <c r="S255" s="23"/>
      <c r="T255" s="23" t="s">
        <v>671</v>
      </c>
      <c r="U255" s="23"/>
      <c r="V255" s="23"/>
      <c r="W255" s="23"/>
      <c r="X255" s="23"/>
      <c r="Y255" s="23"/>
      <c r="Z255" s="23" t="s">
        <v>2867</v>
      </c>
      <c r="AA255" s="23"/>
      <c r="AB255" s="23" t="s">
        <v>2868</v>
      </c>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466"/>
      <c r="BT255" s="466"/>
      <c r="BU255" s="23"/>
      <c r="BV255" s="23"/>
    </row>
    <row r="256" ht="15.75" customHeight="1" outlineLevel="1">
      <c r="A256" s="23"/>
      <c r="B256" s="23"/>
      <c r="C256" s="23"/>
      <c r="D256" s="162"/>
      <c r="E256" s="466"/>
      <c r="F256" s="466"/>
      <c r="G256" s="466"/>
      <c r="H256" s="466"/>
      <c r="I256" s="23"/>
      <c r="J256" s="23"/>
      <c r="K256" s="23"/>
      <c r="L256" s="454"/>
      <c r="M256" s="23"/>
      <c r="N256" s="23"/>
      <c r="O256" s="23"/>
      <c r="P256" s="23" t="s">
        <v>2869</v>
      </c>
      <c r="Q256" s="23"/>
      <c r="R256" s="23"/>
      <c r="S256" s="23"/>
      <c r="T256" s="23" t="s">
        <v>2787</v>
      </c>
      <c r="U256" s="23"/>
      <c r="V256" s="23"/>
      <c r="W256" s="23"/>
      <c r="X256" s="23"/>
      <c r="Y256" s="23"/>
      <c r="Z256" s="23" t="s">
        <v>1041</v>
      </c>
      <c r="AA256" s="23"/>
      <c r="AB256" s="23" t="s">
        <v>2870</v>
      </c>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466"/>
      <c r="BT256" s="466"/>
      <c r="BU256" s="23"/>
      <c r="BV256" s="23"/>
    </row>
    <row r="257" ht="15.75" customHeight="1" outlineLevel="1">
      <c r="A257" s="23"/>
      <c r="B257" s="23"/>
      <c r="C257" s="23"/>
      <c r="D257" s="162"/>
      <c r="E257" s="466"/>
      <c r="F257" s="466"/>
      <c r="G257" s="466"/>
      <c r="H257" s="466"/>
      <c r="I257" s="23"/>
      <c r="J257" s="23"/>
      <c r="K257" s="23"/>
      <c r="L257" s="454"/>
      <c r="M257" s="23"/>
      <c r="N257" s="23"/>
      <c r="O257" s="23"/>
      <c r="P257" s="23" t="s">
        <v>741</v>
      </c>
      <c r="Q257" s="23"/>
      <c r="R257" s="23"/>
      <c r="S257" s="23"/>
      <c r="T257" s="23" t="s">
        <v>2791</v>
      </c>
      <c r="U257" s="23"/>
      <c r="V257" s="23"/>
      <c r="W257" s="23"/>
      <c r="X257" s="23"/>
      <c r="Y257" s="23"/>
      <c r="Z257" s="23" t="s">
        <v>2871</v>
      </c>
      <c r="AA257" s="23"/>
      <c r="AB257" s="23" t="s">
        <v>2872</v>
      </c>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466"/>
      <c r="BT257" s="466"/>
      <c r="BU257" s="23"/>
      <c r="BV257" s="23"/>
    </row>
    <row r="258" ht="15.75" customHeight="1" outlineLevel="1">
      <c r="A258" s="23"/>
      <c r="B258" s="23"/>
      <c r="C258" s="23"/>
      <c r="D258" s="162"/>
      <c r="E258" s="466"/>
      <c r="F258" s="466"/>
      <c r="G258" s="466"/>
      <c r="H258" s="466"/>
      <c r="I258" s="23"/>
      <c r="J258" s="23"/>
      <c r="K258" s="23"/>
      <c r="L258" s="454"/>
      <c r="M258" s="23"/>
      <c r="N258" s="23"/>
      <c r="O258" s="23"/>
      <c r="P258" s="23" t="s">
        <v>2873</v>
      </c>
      <c r="Q258" s="23"/>
      <c r="R258" s="23"/>
      <c r="S258" s="23"/>
      <c r="T258" s="23" t="s">
        <v>2793</v>
      </c>
      <c r="U258" s="23"/>
      <c r="V258" s="23"/>
      <c r="W258" s="23"/>
      <c r="X258" s="23"/>
      <c r="Y258" s="23"/>
      <c r="Z258" s="23" t="s">
        <v>2874</v>
      </c>
      <c r="AA258" s="23"/>
      <c r="AB258" s="23" t="s">
        <v>2875</v>
      </c>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466"/>
      <c r="BT258" s="466"/>
      <c r="BU258" s="23"/>
      <c r="BV258" s="23"/>
    </row>
    <row r="259" ht="15.75" customHeight="1" outlineLevel="1">
      <c r="A259" s="23"/>
      <c r="B259" s="23"/>
      <c r="C259" s="23"/>
      <c r="D259" s="162"/>
      <c r="E259" s="466"/>
      <c r="F259" s="466"/>
      <c r="G259" s="466"/>
      <c r="H259" s="466"/>
      <c r="I259" s="23"/>
      <c r="J259" s="23"/>
      <c r="K259" s="23"/>
      <c r="L259" s="454"/>
      <c r="M259" s="23"/>
      <c r="N259" s="23"/>
      <c r="O259" s="23"/>
      <c r="P259" s="23" t="s">
        <v>2876</v>
      </c>
      <c r="Q259" s="23"/>
      <c r="R259" s="23"/>
      <c r="S259" s="23"/>
      <c r="T259" s="23" t="s">
        <v>2796</v>
      </c>
      <c r="U259" s="23"/>
      <c r="V259" s="23"/>
      <c r="W259" s="23"/>
      <c r="X259" s="23"/>
      <c r="Y259" s="23"/>
      <c r="Z259" s="23" t="s">
        <v>2877</v>
      </c>
      <c r="AA259" s="23"/>
      <c r="AB259" s="23" t="s">
        <v>2878</v>
      </c>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466"/>
      <c r="BT259" s="466"/>
      <c r="BU259" s="23"/>
      <c r="BV259" s="23"/>
    </row>
    <row r="260" ht="15.75" customHeight="1" outlineLevel="1">
      <c r="A260" s="23"/>
      <c r="B260" s="23"/>
      <c r="C260" s="23"/>
      <c r="D260" s="162"/>
      <c r="E260" s="466"/>
      <c r="F260" s="466"/>
      <c r="G260" s="466"/>
      <c r="H260" s="466"/>
      <c r="I260" s="23"/>
      <c r="J260" s="23"/>
      <c r="K260" s="23"/>
      <c r="L260" s="454"/>
      <c r="M260" s="23"/>
      <c r="N260" s="23"/>
      <c r="O260" s="23"/>
      <c r="P260" s="23" t="s">
        <v>2879</v>
      </c>
      <c r="Q260" s="23"/>
      <c r="R260" s="23"/>
      <c r="S260" s="23"/>
      <c r="T260" s="23" t="s">
        <v>2800</v>
      </c>
      <c r="U260" s="23"/>
      <c r="V260" s="23"/>
      <c r="W260" s="23"/>
      <c r="X260" s="23"/>
      <c r="Y260" s="23"/>
      <c r="Z260" s="23" t="s">
        <v>2880</v>
      </c>
      <c r="AA260" s="23"/>
      <c r="AB260" s="23" t="s">
        <v>2881</v>
      </c>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466"/>
      <c r="BT260" s="466"/>
      <c r="BU260" s="23"/>
      <c r="BV260" s="23"/>
    </row>
    <row r="261" ht="15.75" customHeight="1" outlineLevel="1">
      <c r="A261" s="23"/>
      <c r="B261" s="23"/>
      <c r="C261" s="23"/>
      <c r="D261" s="162"/>
      <c r="E261" s="466"/>
      <c r="F261" s="466"/>
      <c r="G261" s="466"/>
      <c r="H261" s="466"/>
      <c r="I261" s="23"/>
      <c r="J261" s="23"/>
      <c r="K261" s="23"/>
      <c r="L261" s="454"/>
      <c r="M261" s="23"/>
      <c r="N261" s="23"/>
      <c r="O261" s="23"/>
      <c r="P261" s="23" t="s">
        <v>2882</v>
      </c>
      <c r="Q261" s="23"/>
      <c r="R261" s="23"/>
      <c r="S261" s="23"/>
      <c r="T261" s="23" t="s">
        <v>2804</v>
      </c>
      <c r="U261" s="23"/>
      <c r="V261" s="23"/>
      <c r="W261" s="23"/>
      <c r="X261" s="23"/>
      <c r="Y261" s="23"/>
      <c r="Z261" s="23" t="s">
        <v>2883</v>
      </c>
      <c r="AA261" s="23"/>
      <c r="AB261" s="23" t="s">
        <v>2884</v>
      </c>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466"/>
      <c r="BT261" s="466"/>
      <c r="BU261" s="23"/>
      <c r="BV261" s="23"/>
    </row>
    <row r="262" ht="15.75" customHeight="1" outlineLevel="1">
      <c r="A262" s="23"/>
      <c r="B262" s="23"/>
      <c r="C262" s="23"/>
      <c r="D262" s="162"/>
      <c r="E262" s="466"/>
      <c r="F262" s="466"/>
      <c r="G262" s="466"/>
      <c r="H262" s="466"/>
      <c r="I262" s="23"/>
      <c r="J262" s="23"/>
      <c r="K262" s="23"/>
      <c r="L262" s="454"/>
      <c r="M262" s="23"/>
      <c r="N262" s="23"/>
      <c r="O262" s="23"/>
      <c r="P262" s="23" t="s">
        <v>739</v>
      </c>
      <c r="Q262" s="23"/>
      <c r="R262" s="23"/>
      <c r="S262" s="23"/>
      <c r="T262" s="23" t="s">
        <v>674</v>
      </c>
      <c r="U262" s="23"/>
      <c r="V262" s="23"/>
      <c r="W262" s="23"/>
      <c r="X262" s="23"/>
      <c r="Y262" s="23"/>
      <c r="Z262" s="23" t="s">
        <v>2885</v>
      </c>
      <c r="AA262" s="23"/>
      <c r="AB262" s="23" t="s">
        <v>854</v>
      </c>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466"/>
      <c r="BT262" s="466"/>
      <c r="BU262" s="23"/>
      <c r="BV262" s="23"/>
    </row>
    <row r="263" ht="15.75" customHeight="1" outlineLevel="1">
      <c r="A263" s="23"/>
      <c r="B263" s="23"/>
      <c r="C263" s="23"/>
      <c r="D263" s="162"/>
      <c r="E263" s="466"/>
      <c r="F263" s="466"/>
      <c r="G263" s="466"/>
      <c r="H263" s="466"/>
      <c r="I263" s="23"/>
      <c r="J263" s="23"/>
      <c r="K263" s="23"/>
      <c r="L263" s="454"/>
      <c r="M263" s="23"/>
      <c r="N263" s="23"/>
      <c r="O263" s="23"/>
      <c r="P263" s="23" t="s">
        <v>2886</v>
      </c>
      <c r="Q263" s="23"/>
      <c r="R263" s="23"/>
      <c r="S263" s="23"/>
      <c r="T263" s="23" t="s">
        <v>2811</v>
      </c>
      <c r="U263" s="23"/>
      <c r="V263" s="23"/>
      <c r="W263" s="23"/>
      <c r="X263" s="23"/>
      <c r="Y263" s="23"/>
      <c r="Z263" s="23" t="s">
        <v>1043</v>
      </c>
      <c r="AA263" s="23"/>
      <c r="AB263" s="23" t="s">
        <v>2887</v>
      </c>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466"/>
      <c r="BT263" s="466"/>
      <c r="BU263" s="23"/>
      <c r="BV263" s="23"/>
    </row>
    <row r="264" ht="15.75" customHeight="1" outlineLevel="1">
      <c r="A264" s="23"/>
      <c r="B264" s="23"/>
      <c r="C264" s="23"/>
      <c r="D264" s="162"/>
      <c r="E264" s="466"/>
      <c r="F264" s="466"/>
      <c r="G264" s="466"/>
      <c r="H264" s="466"/>
      <c r="I264" s="23"/>
      <c r="J264" s="23"/>
      <c r="K264" s="23"/>
      <c r="L264" s="454"/>
      <c r="M264" s="23"/>
      <c r="N264" s="23"/>
      <c r="O264" s="23"/>
      <c r="P264" s="23" t="s">
        <v>744</v>
      </c>
      <c r="Q264" s="23"/>
      <c r="R264" s="23"/>
      <c r="S264" s="23"/>
      <c r="T264" s="23" t="s">
        <v>731</v>
      </c>
      <c r="U264" s="23"/>
      <c r="V264" s="23"/>
      <c r="W264" s="23"/>
      <c r="X264" s="23"/>
      <c r="Y264" s="23"/>
      <c r="Z264" s="23" t="s">
        <v>1045</v>
      </c>
      <c r="AA264" s="23"/>
      <c r="AB264" s="23" t="s">
        <v>928</v>
      </c>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466"/>
      <c r="BT264" s="466"/>
      <c r="BU264" s="23"/>
      <c r="BV264" s="23"/>
    </row>
    <row r="265" ht="15.75" customHeight="1" outlineLevel="1">
      <c r="A265" s="23"/>
      <c r="B265" s="23"/>
      <c r="C265" s="23"/>
      <c r="D265" s="162"/>
      <c r="E265" s="466"/>
      <c r="F265" s="466"/>
      <c r="G265" s="466"/>
      <c r="H265" s="466"/>
      <c r="I265" s="23"/>
      <c r="J265" s="23"/>
      <c r="K265" s="23"/>
      <c r="L265" s="454"/>
      <c r="M265" s="23"/>
      <c r="N265" s="23"/>
      <c r="O265" s="23"/>
      <c r="P265" s="23" t="s">
        <v>2888</v>
      </c>
      <c r="Q265" s="23"/>
      <c r="R265" s="23"/>
      <c r="S265" s="23"/>
      <c r="T265" s="23" t="s">
        <v>2816</v>
      </c>
      <c r="U265" s="23"/>
      <c r="V265" s="23"/>
      <c r="W265" s="23"/>
      <c r="X265" s="23"/>
      <c r="Y265" s="23"/>
      <c r="Z265" s="23" t="s">
        <v>2889</v>
      </c>
      <c r="AA265" s="23"/>
      <c r="AB265" s="23" t="s">
        <v>2890</v>
      </c>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466"/>
      <c r="BT265" s="466"/>
      <c r="BU265" s="23"/>
      <c r="BV265" s="23"/>
    </row>
    <row r="266" ht="15.75" customHeight="1" outlineLevel="1">
      <c r="A266" s="23"/>
      <c r="B266" s="23"/>
      <c r="C266" s="23"/>
      <c r="D266" s="162"/>
      <c r="E266" s="466"/>
      <c r="F266" s="466"/>
      <c r="G266" s="466"/>
      <c r="H266" s="466"/>
      <c r="I266" s="23"/>
      <c r="J266" s="23"/>
      <c r="K266" s="23"/>
      <c r="L266" s="454"/>
      <c r="M266" s="23"/>
      <c r="N266" s="23"/>
      <c r="O266" s="23"/>
      <c r="P266" s="23" t="s">
        <v>2891</v>
      </c>
      <c r="Q266" s="23"/>
      <c r="R266" s="23"/>
      <c r="S266" s="23"/>
      <c r="T266" s="23" t="s">
        <v>2820</v>
      </c>
      <c r="U266" s="23"/>
      <c r="V266" s="23"/>
      <c r="W266" s="23"/>
      <c r="X266" s="23"/>
      <c r="Y266" s="23"/>
      <c r="Z266" s="23" t="s">
        <v>2892</v>
      </c>
      <c r="AA266" s="23"/>
      <c r="AB266" s="23" t="s">
        <v>2893</v>
      </c>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466"/>
      <c r="BT266" s="466"/>
      <c r="BU266" s="23"/>
      <c r="BV266" s="23"/>
    </row>
    <row r="267" ht="15.75" customHeight="1" outlineLevel="1">
      <c r="A267" s="23"/>
      <c r="B267" s="23"/>
      <c r="C267" s="23"/>
      <c r="D267" s="162"/>
      <c r="E267" s="466"/>
      <c r="F267" s="466"/>
      <c r="G267" s="466"/>
      <c r="H267" s="466"/>
      <c r="I267" s="23"/>
      <c r="J267" s="23"/>
      <c r="K267" s="23"/>
      <c r="L267" s="454"/>
      <c r="M267" s="23"/>
      <c r="N267" s="23"/>
      <c r="O267" s="23"/>
      <c r="P267" s="23" t="s">
        <v>2894</v>
      </c>
      <c r="Q267" s="23"/>
      <c r="R267" s="23"/>
      <c r="S267" s="23"/>
      <c r="T267" s="23" t="s">
        <v>2823</v>
      </c>
      <c r="U267" s="23"/>
      <c r="V267" s="23"/>
      <c r="W267" s="23"/>
      <c r="X267" s="23"/>
      <c r="Y267" s="23"/>
      <c r="Z267" s="23" t="s">
        <v>2895</v>
      </c>
      <c r="AA267" s="23"/>
      <c r="AB267" s="23" t="s">
        <v>2896</v>
      </c>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466"/>
      <c r="BT267" s="466"/>
      <c r="BU267" s="23"/>
      <c r="BV267" s="23"/>
    </row>
    <row r="268" ht="15.75" customHeight="1" outlineLevel="1">
      <c r="A268" s="23"/>
      <c r="B268" s="23"/>
      <c r="C268" s="23"/>
      <c r="D268" s="162"/>
      <c r="E268" s="466"/>
      <c r="F268" s="466"/>
      <c r="G268" s="466"/>
      <c r="H268" s="466"/>
      <c r="I268" s="23"/>
      <c r="J268" s="23"/>
      <c r="K268" s="23"/>
      <c r="L268" s="454"/>
      <c r="M268" s="23"/>
      <c r="N268" s="23"/>
      <c r="O268" s="23"/>
      <c r="P268" s="23" t="s">
        <v>2897</v>
      </c>
      <c r="Q268" s="23"/>
      <c r="R268" s="23"/>
      <c r="S268" s="23"/>
      <c r="T268" s="23" t="s">
        <v>2827</v>
      </c>
      <c r="U268" s="23"/>
      <c r="V268" s="23"/>
      <c r="W268" s="23"/>
      <c r="X268" s="23"/>
      <c r="Y268" s="23"/>
      <c r="Z268" s="23" t="s">
        <v>2898</v>
      </c>
      <c r="AA268" s="23"/>
      <c r="AB268" s="23" t="s">
        <v>2899</v>
      </c>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466"/>
      <c r="BT268" s="466"/>
      <c r="BU268" s="23"/>
      <c r="BV268" s="23"/>
    </row>
    <row r="269" ht="15.75" customHeight="1" outlineLevel="1">
      <c r="A269" s="23"/>
      <c r="B269" s="23"/>
      <c r="C269" s="23"/>
      <c r="D269" s="162"/>
      <c r="E269" s="466"/>
      <c r="F269" s="466"/>
      <c r="G269" s="466"/>
      <c r="H269" s="466"/>
      <c r="I269" s="23"/>
      <c r="J269" s="23"/>
      <c r="K269" s="23"/>
      <c r="L269" s="454"/>
      <c r="M269" s="23"/>
      <c r="N269" s="23"/>
      <c r="O269" s="23"/>
      <c r="P269" s="23" t="s">
        <v>742</v>
      </c>
      <c r="Q269" s="23"/>
      <c r="R269" s="23"/>
      <c r="S269" s="23"/>
      <c r="T269" s="23" t="s">
        <v>729</v>
      </c>
      <c r="U269" s="23"/>
      <c r="V269" s="23"/>
      <c r="W269" s="23"/>
      <c r="X269" s="23"/>
      <c r="Y269" s="23"/>
      <c r="Z269" s="23" t="s">
        <v>2900</v>
      </c>
      <c r="AA269" s="23"/>
      <c r="AB269" s="23" t="s">
        <v>2901</v>
      </c>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466"/>
      <c r="BT269" s="466"/>
      <c r="BU269" s="23"/>
      <c r="BV269" s="23"/>
    </row>
    <row r="270" ht="15.75" customHeight="1" outlineLevel="1">
      <c r="A270" s="23"/>
      <c r="B270" s="23"/>
      <c r="C270" s="23"/>
      <c r="D270" s="162"/>
      <c r="E270" s="466"/>
      <c r="F270" s="466"/>
      <c r="G270" s="466"/>
      <c r="H270" s="466"/>
      <c r="I270" s="23"/>
      <c r="J270" s="23"/>
      <c r="K270" s="23"/>
      <c r="L270" s="454"/>
      <c r="M270" s="23"/>
      <c r="N270" s="23"/>
      <c r="O270" s="23"/>
      <c r="P270" s="23" t="s">
        <v>2902</v>
      </c>
      <c r="Q270" s="23"/>
      <c r="R270" s="23"/>
      <c r="S270" s="23"/>
      <c r="T270" s="23" t="s">
        <v>2834</v>
      </c>
      <c r="U270" s="23"/>
      <c r="V270" s="23"/>
      <c r="W270" s="23"/>
      <c r="X270" s="23"/>
      <c r="Y270" s="23"/>
      <c r="Z270" s="23" t="s">
        <v>2903</v>
      </c>
      <c r="AA270" s="23"/>
      <c r="AB270" s="23" t="s">
        <v>2904</v>
      </c>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466"/>
      <c r="BT270" s="466"/>
      <c r="BU270" s="23"/>
      <c r="BV270" s="23"/>
    </row>
    <row r="271" ht="15.75" customHeight="1" outlineLevel="1">
      <c r="A271" s="23"/>
      <c r="B271" s="23"/>
      <c r="C271" s="23"/>
      <c r="D271" s="162"/>
      <c r="E271" s="466"/>
      <c r="F271" s="466"/>
      <c r="G271" s="466"/>
      <c r="H271" s="466"/>
      <c r="I271" s="23"/>
      <c r="J271" s="23"/>
      <c r="K271" s="23"/>
      <c r="L271" s="454"/>
      <c r="M271" s="23"/>
      <c r="N271" s="23"/>
      <c r="O271" s="23"/>
      <c r="P271" s="23" t="s">
        <v>2905</v>
      </c>
      <c r="Q271" s="23"/>
      <c r="R271" s="23"/>
      <c r="S271" s="23"/>
      <c r="T271" s="23" t="s">
        <v>735</v>
      </c>
      <c r="U271" s="23"/>
      <c r="V271" s="23"/>
      <c r="W271" s="23"/>
      <c r="X271" s="23"/>
      <c r="Y271" s="23"/>
      <c r="Z271" s="23" t="s">
        <v>2906</v>
      </c>
      <c r="AA271" s="23"/>
      <c r="AB271" s="23" t="s">
        <v>930</v>
      </c>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466"/>
      <c r="BT271" s="466"/>
      <c r="BU271" s="23"/>
      <c r="BV271" s="23"/>
    </row>
    <row r="272" ht="15.75" customHeight="1" outlineLevel="1">
      <c r="A272" s="23"/>
      <c r="B272" s="23"/>
      <c r="C272" s="23"/>
      <c r="D272" s="162"/>
      <c r="E272" s="466"/>
      <c r="F272" s="466"/>
      <c r="G272" s="466"/>
      <c r="H272" s="466"/>
      <c r="I272" s="23"/>
      <c r="J272" s="23"/>
      <c r="K272" s="23"/>
      <c r="L272" s="454"/>
      <c r="M272" s="23"/>
      <c r="N272" s="23"/>
      <c r="O272" s="23"/>
      <c r="P272" s="23" t="s">
        <v>2907</v>
      </c>
      <c r="Q272" s="23"/>
      <c r="R272" s="23"/>
      <c r="S272" s="23"/>
      <c r="T272" s="23" t="s">
        <v>2838</v>
      </c>
      <c r="U272" s="23"/>
      <c r="V272" s="23"/>
      <c r="W272" s="23"/>
      <c r="X272" s="23"/>
      <c r="Y272" s="23"/>
      <c r="Z272" s="23" t="s">
        <v>2908</v>
      </c>
      <c r="AA272" s="23"/>
      <c r="AB272" s="23" t="s">
        <v>2909</v>
      </c>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466"/>
      <c r="BT272" s="466"/>
      <c r="BU272" s="23"/>
      <c r="BV272" s="23"/>
    </row>
    <row r="273" ht="15.75" customHeight="1" outlineLevel="1">
      <c r="A273" s="23"/>
      <c r="B273" s="23"/>
      <c r="C273" s="23"/>
      <c r="D273" s="162"/>
      <c r="E273" s="466"/>
      <c r="F273" s="466"/>
      <c r="G273" s="466"/>
      <c r="H273" s="466"/>
      <c r="I273" s="23"/>
      <c r="J273" s="23"/>
      <c r="K273" s="23"/>
      <c r="L273" s="454"/>
      <c r="M273" s="23"/>
      <c r="N273" s="23"/>
      <c r="O273" s="23"/>
      <c r="P273" s="23" t="s">
        <v>2910</v>
      </c>
      <c r="Q273" s="23"/>
      <c r="R273" s="23"/>
      <c r="S273" s="23"/>
      <c r="T273" s="23" t="s">
        <v>2841</v>
      </c>
      <c r="U273" s="23"/>
      <c r="V273" s="23"/>
      <c r="W273" s="23"/>
      <c r="X273" s="23"/>
      <c r="Y273" s="23"/>
      <c r="Z273" s="23" t="s">
        <v>2911</v>
      </c>
      <c r="AA273" s="23"/>
      <c r="AB273" s="23" t="s">
        <v>2912</v>
      </c>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466"/>
      <c r="BT273" s="466"/>
      <c r="BU273" s="23"/>
      <c r="BV273" s="23"/>
    </row>
    <row r="274" ht="15.75" customHeight="1" outlineLevel="1">
      <c r="A274" s="23"/>
      <c r="B274" s="23"/>
      <c r="C274" s="23"/>
      <c r="D274" s="162"/>
      <c r="E274" s="466"/>
      <c r="F274" s="466"/>
      <c r="G274" s="466"/>
      <c r="H274" s="466"/>
      <c r="I274" s="23"/>
      <c r="J274" s="23"/>
      <c r="K274" s="23"/>
      <c r="L274" s="454"/>
      <c r="M274" s="23"/>
      <c r="N274" s="23"/>
      <c r="O274" s="23"/>
      <c r="P274" s="23" t="s">
        <v>2913</v>
      </c>
      <c r="Q274" s="23"/>
      <c r="R274" s="23"/>
      <c r="S274" s="23"/>
      <c r="T274" s="23" t="s">
        <v>2844</v>
      </c>
      <c r="U274" s="23"/>
      <c r="V274" s="23"/>
      <c r="W274" s="23"/>
      <c r="X274" s="23"/>
      <c r="Y274" s="23"/>
      <c r="Z274" s="23" t="s">
        <v>2914</v>
      </c>
      <c r="AA274" s="23"/>
      <c r="AB274" s="23" t="s">
        <v>2915</v>
      </c>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466"/>
      <c r="BT274" s="466"/>
      <c r="BU274" s="23"/>
      <c r="BV274" s="23"/>
    </row>
    <row r="275" ht="15.75" customHeight="1" outlineLevel="1">
      <c r="A275" s="23"/>
      <c r="B275" s="23"/>
      <c r="C275" s="23"/>
      <c r="D275" s="162"/>
      <c r="E275" s="466"/>
      <c r="F275" s="466"/>
      <c r="G275" s="466"/>
      <c r="H275" s="466"/>
      <c r="I275" s="23"/>
      <c r="J275" s="23"/>
      <c r="K275" s="23"/>
      <c r="L275" s="454"/>
      <c r="M275" s="23"/>
      <c r="N275" s="23"/>
      <c r="O275" s="23"/>
      <c r="P275" s="23" t="s">
        <v>2916</v>
      </c>
      <c r="Q275" s="23"/>
      <c r="R275" s="23"/>
      <c r="S275" s="23"/>
      <c r="T275" s="23" t="s">
        <v>2847</v>
      </c>
      <c r="U275" s="23"/>
      <c r="V275" s="23"/>
      <c r="W275" s="23"/>
      <c r="X275" s="23"/>
      <c r="Y275" s="23"/>
      <c r="Z275" s="23" t="s">
        <v>2917</v>
      </c>
      <c r="AA275" s="23"/>
      <c r="AB275" s="23" t="s">
        <v>2918</v>
      </c>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466"/>
      <c r="BT275" s="466"/>
      <c r="BU275" s="23"/>
      <c r="BV275" s="23"/>
    </row>
    <row r="276" ht="15.75" customHeight="1" outlineLevel="1">
      <c r="A276" s="23"/>
      <c r="B276" s="23"/>
      <c r="C276" s="23"/>
      <c r="D276" s="162"/>
      <c r="E276" s="466"/>
      <c r="F276" s="466"/>
      <c r="G276" s="466"/>
      <c r="H276" s="466"/>
      <c r="I276" s="23"/>
      <c r="J276" s="23"/>
      <c r="K276" s="23"/>
      <c r="L276" s="454"/>
      <c r="M276" s="23"/>
      <c r="N276" s="23"/>
      <c r="O276" s="23"/>
      <c r="P276" s="23" t="s">
        <v>745</v>
      </c>
      <c r="Q276" s="23"/>
      <c r="R276" s="23"/>
      <c r="S276" s="23"/>
      <c r="T276" s="23" t="s">
        <v>733</v>
      </c>
      <c r="U276" s="23"/>
      <c r="V276" s="23"/>
      <c r="W276" s="23"/>
      <c r="X276" s="23"/>
      <c r="Y276" s="23"/>
      <c r="Z276" s="23" t="s">
        <v>2919</v>
      </c>
      <c r="AA276" s="23"/>
      <c r="AB276" s="23" t="s">
        <v>2920</v>
      </c>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466"/>
      <c r="BT276" s="466"/>
      <c r="BU276" s="23"/>
      <c r="BV276" s="23"/>
    </row>
    <row r="277" ht="15.75" customHeight="1" outlineLevel="1">
      <c r="A277" s="23"/>
      <c r="B277" s="23"/>
      <c r="C277" s="23"/>
      <c r="D277" s="162"/>
      <c r="E277" s="466"/>
      <c r="F277" s="466"/>
      <c r="G277" s="466"/>
      <c r="H277" s="466"/>
      <c r="I277" s="23"/>
      <c r="J277" s="23"/>
      <c r="K277" s="23"/>
      <c r="L277" s="454"/>
      <c r="M277" s="23"/>
      <c r="N277" s="23"/>
      <c r="O277" s="23"/>
      <c r="P277" s="23" t="s">
        <v>2921</v>
      </c>
      <c r="Q277" s="23"/>
      <c r="R277" s="23"/>
      <c r="S277" s="23"/>
      <c r="T277" s="23" t="s">
        <v>2852</v>
      </c>
      <c r="U277" s="23"/>
      <c r="V277" s="23"/>
      <c r="W277" s="23"/>
      <c r="X277" s="23"/>
      <c r="Y277" s="23"/>
      <c r="Z277" s="23" t="s">
        <v>1084</v>
      </c>
      <c r="AA277" s="23"/>
      <c r="AB277" s="23" t="s">
        <v>2922</v>
      </c>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466"/>
      <c r="BT277" s="466"/>
      <c r="BU277" s="23"/>
      <c r="BV277" s="23"/>
    </row>
    <row r="278" ht="15.75" customHeight="1" outlineLevel="1">
      <c r="A278" s="23"/>
      <c r="B278" s="23"/>
      <c r="C278" s="23"/>
      <c r="D278" s="162"/>
      <c r="E278" s="466"/>
      <c r="F278" s="466"/>
      <c r="G278" s="466"/>
      <c r="H278" s="466"/>
      <c r="I278" s="23"/>
      <c r="J278" s="23"/>
      <c r="K278" s="23"/>
      <c r="L278" s="454"/>
      <c r="M278" s="23"/>
      <c r="N278" s="23"/>
      <c r="O278" s="23"/>
      <c r="P278" s="23" t="s">
        <v>2923</v>
      </c>
      <c r="Q278" s="23"/>
      <c r="R278" s="23"/>
      <c r="S278" s="23"/>
      <c r="T278" s="23" t="s">
        <v>738</v>
      </c>
      <c r="U278" s="23"/>
      <c r="V278" s="23"/>
      <c r="W278" s="23"/>
      <c r="X278" s="23"/>
      <c r="Y278" s="23"/>
      <c r="Z278" s="23" t="s">
        <v>2924</v>
      </c>
      <c r="AA278" s="23"/>
      <c r="AB278" s="23" t="s">
        <v>932</v>
      </c>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466"/>
      <c r="BT278" s="466"/>
      <c r="BU278" s="23"/>
      <c r="BV278" s="23"/>
    </row>
    <row r="279" ht="15.75" customHeight="1" outlineLevel="1">
      <c r="A279" s="23"/>
      <c r="B279" s="23"/>
      <c r="C279" s="23"/>
      <c r="D279" s="162"/>
      <c r="E279" s="466"/>
      <c r="F279" s="466"/>
      <c r="G279" s="466"/>
      <c r="H279" s="466"/>
      <c r="I279" s="23"/>
      <c r="J279" s="23"/>
      <c r="K279" s="23"/>
      <c r="L279" s="454"/>
      <c r="M279" s="23"/>
      <c r="N279" s="23"/>
      <c r="O279" s="23"/>
      <c r="P279" s="23" t="s">
        <v>2925</v>
      </c>
      <c r="Q279" s="23"/>
      <c r="R279" s="23"/>
      <c r="S279" s="23"/>
      <c r="T279" s="23" t="s">
        <v>2855</v>
      </c>
      <c r="U279" s="23"/>
      <c r="V279" s="23"/>
      <c r="W279" s="23"/>
      <c r="X279" s="23"/>
      <c r="Y279" s="23"/>
      <c r="Z279" s="23" t="s">
        <v>1086</v>
      </c>
      <c r="AA279" s="23"/>
      <c r="AB279" s="23" t="s">
        <v>2926</v>
      </c>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466"/>
      <c r="BT279" s="466"/>
      <c r="BU279" s="23"/>
      <c r="BV279" s="23"/>
    </row>
    <row r="280" ht="15.75" customHeight="1" outlineLevel="1">
      <c r="A280" s="23"/>
      <c r="B280" s="23"/>
      <c r="C280" s="23"/>
      <c r="D280" s="162"/>
      <c r="E280" s="466"/>
      <c r="F280" s="466"/>
      <c r="G280" s="466"/>
      <c r="H280" s="466"/>
      <c r="I280" s="23"/>
      <c r="J280" s="23"/>
      <c r="K280" s="23"/>
      <c r="L280" s="454"/>
      <c r="M280" s="23"/>
      <c r="N280" s="23"/>
      <c r="O280" s="23"/>
      <c r="P280" s="23" t="s">
        <v>2927</v>
      </c>
      <c r="Q280" s="23"/>
      <c r="R280" s="23"/>
      <c r="S280" s="23"/>
      <c r="T280" s="23" t="s">
        <v>2858</v>
      </c>
      <c r="U280" s="23"/>
      <c r="V280" s="23"/>
      <c r="W280" s="23"/>
      <c r="X280" s="23"/>
      <c r="Y280" s="23"/>
      <c r="Z280" s="23" t="s">
        <v>2928</v>
      </c>
      <c r="AA280" s="23"/>
      <c r="AB280" s="23" t="s">
        <v>2929</v>
      </c>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466"/>
      <c r="BT280" s="466"/>
      <c r="BU280" s="23"/>
      <c r="BV280" s="23"/>
    </row>
    <row r="281" ht="15.75" customHeight="1" outlineLevel="1">
      <c r="A281" s="23"/>
      <c r="B281" s="23"/>
      <c r="C281" s="23"/>
      <c r="D281" s="162"/>
      <c r="E281" s="466"/>
      <c r="F281" s="466"/>
      <c r="G281" s="466"/>
      <c r="H281" s="466"/>
      <c r="I281" s="23"/>
      <c r="J281" s="23"/>
      <c r="K281" s="23"/>
      <c r="L281" s="454"/>
      <c r="M281" s="23"/>
      <c r="N281" s="23"/>
      <c r="O281" s="23"/>
      <c r="P281" s="23" t="s">
        <v>2930</v>
      </c>
      <c r="Q281" s="23"/>
      <c r="R281" s="23"/>
      <c r="S281" s="23"/>
      <c r="T281" s="23" t="s">
        <v>2861</v>
      </c>
      <c r="U281" s="23"/>
      <c r="V281" s="23"/>
      <c r="W281" s="23"/>
      <c r="X281" s="23"/>
      <c r="Y281" s="23"/>
      <c r="Z281" s="23" t="s">
        <v>2931</v>
      </c>
      <c r="AA281" s="23"/>
      <c r="AB281" s="23" t="s">
        <v>2932</v>
      </c>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466"/>
      <c r="BT281" s="466"/>
      <c r="BU281" s="23"/>
      <c r="BV281" s="23"/>
    </row>
    <row r="282" ht="15.75" customHeight="1" outlineLevel="1">
      <c r="A282" s="23"/>
      <c r="B282" s="23"/>
      <c r="C282" s="23"/>
      <c r="D282" s="162"/>
      <c r="E282" s="466"/>
      <c r="F282" s="466"/>
      <c r="G282" s="466"/>
      <c r="H282" s="466"/>
      <c r="I282" s="23"/>
      <c r="J282" s="23"/>
      <c r="K282" s="23"/>
      <c r="L282" s="454"/>
      <c r="M282" s="23"/>
      <c r="N282" s="23"/>
      <c r="O282" s="23"/>
      <c r="P282" s="23" t="s">
        <v>2933</v>
      </c>
      <c r="Q282" s="23"/>
      <c r="R282" s="23"/>
      <c r="S282" s="23"/>
      <c r="T282" s="23" t="s">
        <v>2864</v>
      </c>
      <c r="U282" s="23"/>
      <c r="V282" s="23"/>
      <c r="W282" s="23"/>
      <c r="X282" s="23"/>
      <c r="Y282" s="23"/>
      <c r="Z282" s="23" t="s">
        <v>2934</v>
      </c>
      <c r="AA282" s="23"/>
      <c r="AB282" s="23" t="s">
        <v>2935</v>
      </c>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466"/>
      <c r="BT282" s="466"/>
      <c r="BU282" s="23"/>
      <c r="BV282" s="23"/>
    </row>
    <row r="283" ht="15.75" customHeight="1" outlineLevel="1">
      <c r="A283" s="23"/>
      <c r="B283" s="23"/>
      <c r="C283" s="23"/>
      <c r="D283" s="162"/>
      <c r="E283" s="466"/>
      <c r="F283" s="466"/>
      <c r="G283" s="466"/>
      <c r="H283" s="466"/>
      <c r="I283" s="23"/>
      <c r="J283" s="23"/>
      <c r="K283" s="23"/>
      <c r="L283" s="454"/>
      <c r="M283" s="23"/>
      <c r="N283" s="23"/>
      <c r="O283" s="23"/>
      <c r="P283" s="23" t="s">
        <v>963</v>
      </c>
      <c r="Q283" s="23"/>
      <c r="R283" s="23"/>
      <c r="S283" s="23"/>
      <c r="T283" s="23" t="s">
        <v>736</v>
      </c>
      <c r="U283" s="23"/>
      <c r="V283" s="23"/>
      <c r="W283" s="23"/>
      <c r="X283" s="23"/>
      <c r="Y283" s="23"/>
      <c r="Z283" s="23" t="s">
        <v>2936</v>
      </c>
      <c r="AA283" s="23"/>
      <c r="AB283" s="23" t="s">
        <v>2937</v>
      </c>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466"/>
      <c r="BT283" s="466"/>
      <c r="BU283" s="23"/>
      <c r="BV283" s="23"/>
    </row>
    <row r="284" ht="15.75" customHeight="1" outlineLevel="1">
      <c r="A284" s="23"/>
      <c r="B284" s="23"/>
      <c r="C284" s="23"/>
      <c r="D284" s="162"/>
      <c r="E284" s="466"/>
      <c r="F284" s="466"/>
      <c r="G284" s="466"/>
      <c r="H284" s="466"/>
      <c r="I284" s="23"/>
      <c r="J284" s="23"/>
      <c r="K284" s="23"/>
      <c r="L284" s="454"/>
      <c r="M284" s="23"/>
      <c r="N284" s="23"/>
      <c r="O284" s="23"/>
      <c r="P284" s="23" t="s">
        <v>2938</v>
      </c>
      <c r="Q284" s="23"/>
      <c r="R284" s="23"/>
      <c r="S284" s="23"/>
      <c r="T284" s="23" t="s">
        <v>2869</v>
      </c>
      <c r="U284" s="23"/>
      <c r="V284" s="23"/>
      <c r="W284" s="23"/>
      <c r="X284" s="23"/>
      <c r="Y284" s="23"/>
      <c r="Z284" s="23" t="s">
        <v>2939</v>
      </c>
      <c r="AA284" s="23"/>
      <c r="AB284" s="23" t="s">
        <v>2940</v>
      </c>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466"/>
      <c r="BT284" s="466"/>
      <c r="BU284" s="23"/>
      <c r="BV284" s="23"/>
    </row>
    <row r="285" ht="15.75" customHeight="1" outlineLevel="1">
      <c r="A285" s="23"/>
      <c r="B285" s="23"/>
      <c r="C285" s="23"/>
      <c r="D285" s="162"/>
      <c r="E285" s="466"/>
      <c r="F285" s="466"/>
      <c r="G285" s="466"/>
      <c r="H285" s="466"/>
      <c r="I285" s="23"/>
      <c r="J285" s="23"/>
      <c r="K285" s="23"/>
      <c r="L285" s="454"/>
      <c r="M285" s="23"/>
      <c r="N285" s="23"/>
      <c r="O285" s="23"/>
      <c r="P285" s="23" t="s">
        <v>2941</v>
      </c>
      <c r="Q285" s="23"/>
      <c r="R285" s="23"/>
      <c r="S285" s="23"/>
      <c r="T285" s="23" t="s">
        <v>741</v>
      </c>
      <c r="U285" s="23"/>
      <c r="V285" s="23"/>
      <c r="W285" s="23"/>
      <c r="X285" s="23"/>
      <c r="Y285" s="23"/>
      <c r="Z285" s="23" t="s">
        <v>2942</v>
      </c>
      <c r="AA285" s="23"/>
      <c r="AB285" s="23" t="s">
        <v>934</v>
      </c>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466"/>
      <c r="BT285" s="466"/>
      <c r="BU285" s="23"/>
      <c r="BV285" s="23"/>
    </row>
    <row r="286" ht="15.75" customHeight="1" outlineLevel="1">
      <c r="A286" s="23"/>
      <c r="B286" s="23"/>
      <c r="C286" s="23"/>
      <c r="D286" s="162"/>
      <c r="E286" s="466"/>
      <c r="F286" s="466"/>
      <c r="G286" s="466"/>
      <c r="H286" s="466"/>
      <c r="I286" s="23"/>
      <c r="J286" s="23"/>
      <c r="K286" s="23"/>
      <c r="L286" s="454"/>
      <c r="M286" s="23"/>
      <c r="N286" s="23"/>
      <c r="O286" s="23"/>
      <c r="P286" s="23" t="s">
        <v>2943</v>
      </c>
      <c r="Q286" s="23"/>
      <c r="R286" s="23"/>
      <c r="S286" s="23"/>
      <c r="T286" s="23" t="s">
        <v>2873</v>
      </c>
      <c r="U286" s="23"/>
      <c r="V286" s="23"/>
      <c r="W286" s="23"/>
      <c r="X286" s="23"/>
      <c r="Y286" s="23"/>
      <c r="Z286" s="23" t="s">
        <v>1088</v>
      </c>
      <c r="AA286" s="23"/>
      <c r="AB286" s="23" t="s">
        <v>2944</v>
      </c>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466"/>
      <c r="BT286" s="466"/>
      <c r="BU286" s="23"/>
      <c r="BV286" s="23"/>
    </row>
    <row r="287" ht="15.75" customHeight="1" outlineLevel="1">
      <c r="A287" s="23"/>
      <c r="B287" s="23"/>
      <c r="C287" s="23"/>
      <c r="D287" s="162"/>
      <c r="E287" s="466"/>
      <c r="F287" s="466"/>
      <c r="G287" s="466"/>
      <c r="H287" s="466"/>
      <c r="I287" s="23"/>
      <c r="J287" s="23"/>
      <c r="K287" s="23"/>
      <c r="L287" s="454"/>
      <c r="M287" s="23"/>
      <c r="N287" s="23"/>
      <c r="O287" s="23"/>
      <c r="P287" s="23" t="s">
        <v>2945</v>
      </c>
      <c r="Q287" s="23"/>
      <c r="R287" s="23"/>
      <c r="S287" s="23"/>
      <c r="T287" s="23" t="s">
        <v>2876</v>
      </c>
      <c r="U287" s="23"/>
      <c r="V287" s="23"/>
      <c r="W287" s="23"/>
      <c r="X287" s="23"/>
      <c r="Y287" s="23"/>
      <c r="Z287" s="23" t="s">
        <v>2946</v>
      </c>
      <c r="AA287" s="23"/>
      <c r="AB287" s="23" t="s">
        <v>2947</v>
      </c>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466"/>
      <c r="BT287" s="466"/>
      <c r="BU287" s="23"/>
      <c r="BV287" s="23"/>
    </row>
    <row r="288" ht="15.75" customHeight="1" outlineLevel="1">
      <c r="A288" s="23"/>
      <c r="B288" s="23"/>
      <c r="C288" s="23"/>
      <c r="D288" s="162"/>
      <c r="E288" s="466"/>
      <c r="F288" s="466"/>
      <c r="G288" s="466"/>
      <c r="H288" s="466"/>
      <c r="I288" s="23"/>
      <c r="J288" s="23"/>
      <c r="K288" s="23"/>
      <c r="L288" s="454"/>
      <c r="M288" s="23"/>
      <c r="N288" s="23"/>
      <c r="O288" s="23"/>
      <c r="P288" s="23" t="s">
        <v>2948</v>
      </c>
      <c r="Q288" s="23"/>
      <c r="R288" s="23"/>
      <c r="S288" s="23"/>
      <c r="T288" s="23" t="s">
        <v>2879</v>
      </c>
      <c r="U288" s="23"/>
      <c r="V288" s="23"/>
      <c r="W288" s="23"/>
      <c r="X288" s="23"/>
      <c r="Y288" s="23"/>
      <c r="Z288" s="23" t="s">
        <v>2949</v>
      </c>
      <c r="AA288" s="23"/>
      <c r="AB288" s="23" t="s">
        <v>2950</v>
      </c>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466"/>
      <c r="BT288" s="466"/>
      <c r="BU288" s="23"/>
      <c r="BV288" s="23"/>
    </row>
    <row r="289" ht="15.75" customHeight="1" outlineLevel="1">
      <c r="A289" s="23"/>
      <c r="B289" s="23"/>
      <c r="C289" s="23"/>
      <c r="D289" s="162"/>
      <c r="E289" s="466"/>
      <c r="F289" s="466"/>
      <c r="G289" s="466"/>
      <c r="H289" s="466"/>
      <c r="I289" s="23"/>
      <c r="J289" s="23"/>
      <c r="K289" s="23"/>
      <c r="L289" s="454"/>
      <c r="M289" s="23"/>
      <c r="N289" s="23"/>
      <c r="O289" s="23"/>
      <c r="P289" s="23" t="s">
        <v>2951</v>
      </c>
      <c r="Q289" s="23"/>
      <c r="R289" s="23"/>
      <c r="S289" s="23"/>
      <c r="T289" s="23" t="s">
        <v>2882</v>
      </c>
      <c r="U289" s="23"/>
      <c r="V289" s="23"/>
      <c r="W289" s="23"/>
      <c r="X289" s="23"/>
      <c r="Y289" s="23"/>
      <c r="Z289" s="23" t="s">
        <v>2952</v>
      </c>
      <c r="AA289" s="23"/>
      <c r="AB289" s="23" t="s">
        <v>2953</v>
      </c>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466"/>
      <c r="BT289" s="466"/>
      <c r="BU289" s="23"/>
      <c r="BV289" s="23"/>
    </row>
    <row r="290" ht="15.75" customHeight="1" outlineLevel="1">
      <c r="A290" s="23"/>
      <c r="B290" s="23"/>
      <c r="C290" s="23"/>
      <c r="D290" s="162"/>
      <c r="E290" s="466"/>
      <c r="F290" s="466"/>
      <c r="G290" s="466"/>
      <c r="H290" s="466"/>
      <c r="I290" s="23"/>
      <c r="J290" s="23"/>
      <c r="K290" s="23"/>
      <c r="L290" s="454"/>
      <c r="M290" s="23"/>
      <c r="N290" s="23"/>
      <c r="O290" s="23"/>
      <c r="P290" s="23" t="s">
        <v>965</v>
      </c>
      <c r="Q290" s="23"/>
      <c r="R290" s="23"/>
      <c r="S290" s="23"/>
      <c r="T290" s="23" t="s">
        <v>739</v>
      </c>
      <c r="U290" s="23"/>
      <c r="V290" s="23"/>
      <c r="W290" s="23"/>
      <c r="X290" s="23"/>
      <c r="Y290" s="23"/>
      <c r="Z290" s="23" t="s">
        <v>2954</v>
      </c>
      <c r="AA290" s="23"/>
      <c r="AB290" s="23" t="s">
        <v>2955</v>
      </c>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466"/>
      <c r="BT290" s="466"/>
      <c r="BU290" s="23"/>
      <c r="BV290" s="23"/>
    </row>
    <row r="291" ht="15.75" customHeight="1" outlineLevel="1">
      <c r="A291" s="23"/>
      <c r="B291" s="23"/>
      <c r="C291" s="23"/>
      <c r="D291" s="162"/>
      <c r="E291" s="466"/>
      <c r="F291" s="466"/>
      <c r="G291" s="466"/>
      <c r="H291" s="466"/>
      <c r="I291" s="23"/>
      <c r="J291" s="23"/>
      <c r="K291" s="23"/>
      <c r="L291" s="454"/>
      <c r="M291" s="23"/>
      <c r="N291" s="23"/>
      <c r="O291" s="23"/>
      <c r="P291" s="23" t="s">
        <v>2956</v>
      </c>
      <c r="Q291" s="23"/>
      <c r="R291" s="23"/>
      <c r="S291" s="23"/>
      <c r="T291" s="23" t="s">
        <v>2886</v>
      </c>
      <c r="U291" s="23"/>
      <c r="V291" s="23"/>
      <c r="W291" s="23"/>
      <c r="X291" s="23"/>
      <c r="Y291" s="23"/>
      <c r="Z291" s="23" t="s">
        <v>2957</v>
      </c>
      <c r="AA291" s="23"/>
      <c r="AB291" s="23" t="s">
        <v>2958</v>
      </c>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466"/>
      <c r="BT291" s="466"/>
      <c r="BU291" s="23"/>
      <c r="BV291" s="23"/>
    </row>
    <row r="292" ht="15.75" customHeight="1" outlineLevel="1">
      <c r="A292" s="23"/>
      <c r="B292" s="23"/>
      <c r="C292" s="23"/>
      <c r="D292" s="162"/>
      <c r="E292" s="466"/>
      <c r="F292" s="466"/>
      <c r="G292" s="466"/>
      <c r="H292" s="466"/>
      <c r="I292" s="23"/>
      <c r="J292" s="23"/>
      <c r="K292" s="23"/>
      <c r="L292" s="454"/>
      <c r="M292" s="23"/>
      <c r="N292" s="23"/>
      <c r="O292" s="23"/>
      <c r="P292" s="23" t="s">
        <v>2959</v>
      </c>
      <c r="Q292" s="23"/>
      <c r="R292" s="23"/>
      <c r="S292" s="23"/>
      <c r="T292" s="23" t="s">
        <v>744</v>
      </c>
      <c r="U292" s="23"/>
      <c r="V292" s="23"/>
      <c r="W292" s="23"/>
      <c r="X292" s="23"/>
      <c r="Y292" s="23"/>
      <c r="Z292" s="23" t="s">
        <v>2960</v>
      </c>
      <c r="AA292" s="23"/>
      <c r="AB292" s="23" t="s">
        <v>935</v>
      </c>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466"/>
      <c r="BT292" s="466"/>
      <c r="BU292" s="23"/>
      <c r="BV292" s="23"/>
    </row>
    <row r="293" ht="15.75" customHeight="1" outlineLevel="1">
      <c r="A293" s="23"/>
      <c r="B293" s="23"/>
      <c r="C293" s="23"/>
      <c r="D293" s="162"/>
      <c r="E293" s="466"/>
      <c r="F293" s="466"/>
      <c r="G293" s="466"/>
      <c r="H293" s="466"/>
      <c r="I293" s="23"/>
      <c r="J293" s="23"/>
      <c r="K293" s="23"/>
      <c r="L293" s="454"/>
      <c r="M293" s="23"/>
      <c r="N293" s="23"/>
      <c r="O293" s="23"/>
      <c r="P293" s="23" t="s">
        <v>2961</v>
      </c>
      <c r="Q293" s="23"/>
      <c r="R293" s="23"/>
      <c r="S293" s="23"/>
      <c r="T293" s="23" t="s">
        <v>2888</v>
      </c>
      <c r="U293" s="23"/>
      <c r="V293" s="23"/>
      <c r="W293" s="23"/>
      <c r="X293" s="23"/>
      <c r="Y293" s="23"/>
      <c r="Z293" s="23" t="s">
        <v>1092</v>
      </c>
      <c r="AA293" s="23"/>
      <c r="AB293" s="23" t="s">
        <v>2962</v>
      </c>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466"/>
      <c r="BT293" s="466"/>
      <c r="BU293" s="23"/>
      <c r="BV293" s="23"/>
    </row>
    <row r="294" ht="15.75" customHeight="1" outlineLevel="1">
      <c r="A294" s="23"/>
      <c r="B294" s="23"/>
      <c r="C294" s="23"/>
      <c r="D294" s="162"/>
      <c r="E294" s="466"/>
      <c r="F294" s="466"/>
      <c r="G294" s="466"/>
      <c r="H294" s="466"/>
      <c r="I294" s="23"/>
      <c r="J294" s="23"/>
      <c r="K294" s="23"/>
      <c r="L294" s="454"/>
      <c r="M294" s="23"/>
      <c r="N294" s="23"/>
      <c r="O294" s="23"/>
      <c r="P294" s="23" t="s">
        <v>2963</v>
      </c>
      <c r="Q294" s="23"/>
      <c r="R294" s="23"/>
      <c r="S294" s="23"/>
      <c r="T294" s="23" t="s">
        <v>2891</v>
      </c>
      <c r="U294" s="23"/>
      <c r="V294" s="23"/>
      <c r="W294" s="23"/>
      <c r="X294" s="23"/>
      <c r="Y294" s="23"/>
      <c r="Z294" s="23" t="s">
        <v>2964</v>
      </c>
      <c r="AA294" s="23"/>
      <c r="AB294" s="23" t="s">
        <v>2965</v>
      </c>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466"/>
      <c r="BT294" s="466"/>
      <c r="BU294" s="23"/>
      <c r="BV294" s="23"/>
    </row>
    <row r="295" ht="15.75" customHeight="1" outlineLevel="1">
      <c r="A295" s="23"/>
      <c r="B295" s="23"/>
      <c r="C295" s="23"/>
      <c r="D295" s="162"/>
      <c r="E295" s="466"/>
      <c r="F295" s="466"/>
      <c r="G295" s="466"/>
      <c r="H295" s="466"/>
      <c r="I295" s="23"/>
      <c r="J295" s="23"/>
      <c r="K295" s="23"/>
      <c r="L295" s="454"/>
      <c r="M295" s="23"/>
      <c r="N295" s="23"/>
      <c r="O295" s="23"/>
      <c r="P295" s="23" t="s">
        <v>2966</v>
      </c>
      <c r="Q295" s="23"/>
      <c r="R295" s="23"/>
      <c r="S295" s="23"/>
      <c r="T295" s="23" t="s">
        <v>2894</v>
      </c>
      <c r="U295" s="23"/>
      <c r="V295" s="23"/>
      <c r="W295" s="23"/>
      <c r="X295" s="23"/>
      <c r="Y295" s="23"/>
      <c r="Z295" s="23" t="s">
        <v>2967</v>
      </c>
      <c r="AA295" s="23"/>
      <c r="AB295" s="23" t="s">
        <v>2968</v>
      </c>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466"/>
      <c r="BT295" s="466"/>
      <c r="BU295" s="23"/>
      <c r="BV295" s="23"/>
    </row>
    <row r="296" ht="15.75" customHeight="1" outlineLevel="1">
      <c r="A296" s="23"/>
      <c r="B296" s="23"/>
      <c r="C296" s="23"/>
      <c r="D296" s="162"/>
      <c r="E296" s="466"/>
      <c r="F296" s="466"/>
      <c r="G296" s="466"/>
      <c r="H296" s="466"/>
      <c r="I296" s="23"/>
      <c r="J296" s="23"/>
      <c r="K296" s="23"/>
      <c r="L296" s="454"/>
      <c r="M296" s="23"/>
      <c r="N296" s="23"/>
      <c r="O296" s="23"/>
      <c r="P296" s="23" t="s">
        <v>2969</v>
      </c>
      <c r="Q296" s="23"/>
      <c r="R296" s="23"/>
      <c r="S296" s="23"/>
      <c r="T296" s="23" t="s">
        <v>2897</v>
      </c>
      <c r="U296" s="23"/>
      <c r="V296" s="23"/>
      <c r="W296" s="23"/>
      <c r="X296" s="23"/>
      <c r="Y296" s="23"/>
      <c r="Z296" s="23" t="s">
        <v>2970</v>
      </c>
      <c r="AA296" s="23"/>
      <c r="AB296" s="23" t="s">
        <v>2971</v>
      </c>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466"/>
      <c r="BT296" s="466"/>
      <c r="BU296" s="23"/>
      <c r="BV296" s="23"/>
    </row>
    <row r="297" ht="15.75" customHeight="1" outlineLevel="1">
      <c r="A297" s="23"/>
      <c r="B297" s="23"/>
      <c r="C297" s="23"/>
      <c r="D297" s="162"/>
      <c r="E297" s="466"/>
      <c r="F297" s="466"/>
      <c r="G297" s="466"/>
      <c r="H297" s="466"/>
      <c r="I297" s="23"/>
      <c r="J297" s="23"/>
      <c r="K297" s="23"/>
      <c r="L297" s="454"/>
      <c r="M297" s="23"/>
      <c r="N297" s="23"/>
      <c r="O297" s="23"/>
      <c r="P297" s="23" t="s">
        <v>967</v>
      </c>
      <c r="Q297" s="23"/>
      <c r="R297" s="23"/>
      <c r="S297" s="23"/>
      <c r="T297" s="23" t="s">
        <v>742</v>
      </c>
      <c r="U297" s="23"/>
      <c r="V297" s="23"/>
      <c r="W297" s="23"/>
      <c r="X297" s="23"/>
      <c r="Y297" s="23"/>
      <c r="Z297" s="23" t="s">
        <v>2972</v>
      </c>
      <c r="AA297" s="23"/>
      <c r="AB297" s="23" t="s">
        <v>2973</v>
      </c>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466"/>
      <c r="BT297" s="466"/>
      <c r="BU297" s="23"/>
      <c r="BV297" s="23"/>
    </row>
    <row r="298" ht="15.75" customHeight="1" outlineLevel="1">
      <c r="A298" s="23"/>
      <c r="B298" s="23"/>
      <c r="C298" s="23"/>
      <c r="D298" s="162"/>
      <c r="E298" s="466"/>
      <c r="F298" s="466"/>
      <c r="G298" s="466"/>
      <c r="H298" s="466"/>
      <c r="I298" s="23"/>
      <c r="J298" s="23"/>
      <c r="K298" s="23"/>
      <c r="L298" s="454"/>
      <c r="M298" s="23"/>
      <c r="N298" s="23"/>
      <c r="O298" s="23"/>
      <c r="P298" s="23" t="s">
        <v>2974</v>
      </c>
      <c r="Q298" s="23"/>
      <c r="R298" s="23"/>
      <c r="S298" s="23"/>
      <c r="T298" s="23" t="s">
        <v>2902</v>
      </c>
      <c r="U298" s="23"/>
      <c r="V298" s="23"/>
      <c r="W298" s="23"/>
      <c r="X298" s="23"/>
      <c r="Y298" s="23"/>
      <c r="Z298" s="23" t="s">
        <v>2975</v>
      </c>
      <c r="AA298" s="23"/>
      <c r="AB298" s="23" t="s">
        <v>2976</v>
      </c>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466"/>
      <c r="BT298" s="466"/>
      <c r="BU298" s="23"/>
      <c r="BV298" s="23"/>
    </row>
    <row r="299" ht="15.75" customHeight="1" outlineLevel="1">
      <c r="A299" s="23"/>
      <c r="B299" s="23"/>
      <c r="C299" s="23"/>
      <c r="D299" s="162"/>
      <c r="E299" s="466"/>
      <c r="F299" s="466"/>
      <c r="G299" s="466"/>
      <c r="H299" s="466"/>
      <c r="I299" s="23"/>
      <c r="J299" s="23"/>
      <c r="K299" s="23"/>
      <c r="L299" s="454"/>
      <c r="M299" s="23"/>
      <c r="N299" s="23"/>
      <c r="O299" s="23"/>
      <c r="P299" s="23" t="s">
        <v>2977</v>
      </c>
      <c r="Q299" s="23"/>
      <c r="R299" s="23"/>
      <c r="S299" s="23"/>
      <c r="T299" s="23" t="s">
        <v>2905</v>
      </c>
      <c r="U299" s="23"/>
      <c r="V299" s="23"/>
      <c r="W299" s="23"/>
      <c r="X299" s="23"/>
      <c r="Y299" s="23"/>
      <c r="Z299" s="23" t="s">
        <v>2978</v>
      </c>
      <c r="AA299" s="23"/>
      <c r="AB299" s="23" t="s">
        <v>937</v>
      </c>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466"/>
      <c r="BT299" s="466"/>
      <c r="BU299" s="23"/>
      <c r="BV299" s="23"/>
    </row>
    <row r="300" ht="15.75" customHeight="1" outlineLevel="1">
      <c r="A300" s="23"/>
      <c r="B300" s="23"/>
      <c r="C300" s="23"/>
      <c r="D300" s="162"/>
      <c r="E300" s="466"/>
      <c r="F300" s="466"/>
      <c r="G300" s="466"/>
      <c r="H300" s="466"/>
      <c r="I300" s="23"/>
      <c r="J300" s="23"/>
      <c r="K300" s="23"/>
      <c r="L300" s="454"/>
      <c r="M300" s="23"/>
      <c r="N300" s="23"/>
      <c r="O300" s="23"/>
      <c r="P300" s="23" t="s">
        <v>2979</v>
      </c>
      <c r="Q300" s="23"/>
      <c r="R300" s="23"/>
      <c r="S300" s="23"/>
      <c r="T300" s="23" t="s">
        <v>2907</v>
      </c>
      <c r="U300" s="23"/>
      <c r="V300" s="23"/>
      <c r="W300" s="23"/>
      <c r="X300" s="23"/>
      <c r="Y300" s="23"/>
      <c r="Z300" s="23" t="s">
        <v>2980</v>
      </c>
      <c r="AA300" s="23"/>
      <c r="AB300" s="23" t="s">
        <v>2981</v>
      </c>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466"/>
      <c r="BT300" s="466"/>
      <c r="BU300" s="23"/>
      <c r="BV300" s="23"/>
    </row>
    <row r="301" ht="15.75" customHeight="1" outlineLevel="1">
      <c r="A301" s="23"/>
      <c r="B301" s="23"/>
      <c r="C301" s="23"/>
      <c r="D301" s="162"/>
      <c r="E301" s="466"/>
      <c r="F301" s="466"/>
      <c r="G301" s="466"/>
      <c r="H301" s="466"/>
      <c r="I301" s="23"/>
      <c r="J301" s="23"/>
      <c r="K301" s="23"/>
      <c r="L301" s="454"/>
      <c r="M301" s="23"/>
      <c r="N301" s="23"/>
      <c r="O301" s="23"/>
      <c r="P301" s="23" t="s">
        <v>2982</v>
      </c>
      <c r="Q301" s="23"/>
      <c r="R301" s="23"/>
      <c r="S301" s="23"/>
      <c r="T301" s="23" t="s">
        <v>2910</v>
      </c>
      <c r="U301" s="23"/>
      <c r="V301" s="23"/>
      <c r="W301" s="23"/>
      <c r="X301" s="23"/>
      <c r="Y301" s="23"/>
      <c r="Z301" s="23" t="s">
        <v>2983</v>
      </c>
      <c r="AA301" s="23"/>
      <c r="AB301" s="23" t="s">
        <v>2984</v>
      </c>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466"/>
      <c r="BT301" s="466"/>
      <c r="BU301" s="23"/>
      <c r="BV301" s="23"/>
    </row>
    <row r="302" ht="15.75" customHeight="1" outlineLevel="1">
      <c r="A302" s="23"/>
      <c r="B302" s="23"/>
      <c r="C302" s="23"/>
      <c r="D302" s="162"/>
      <c r="E302" s="466"/>
      <c r="F302" s="466"/>
      <c r="G302" s="466"/>
      <c r="H302" s="466"/>
      <c r="I302" s="23"/>
      <c r="J302" s="23"/>
      <c r="K302" s="23"/>
      <c r="L302" s="454"/>
      <c r="M302" s="23"/>
      <c r="N302" s="23"/>
      <c r="O302" s="23"/>
      <c r="P302" s="23" t="s">
        <v>2985</v>
      </c>
      <c r="Q302" s="23"/>
      <c r="R302" s="23"/>
      <c r="S302" s="23"/>
      <c r="T302" s="23" t="s">
        <v>2913</v>
      </c>
      <c r="U302" s="23"/>
      <c r="V302" s="23"/>
      <c r="W302" s="23"/>
      <c r="X302" s="23"/>
      <c r="Y302" s="23"/>
      <c r="Z302" s="23" t="s">
        <v>2986</v>
      </c>
      <c r="AA302" s="23"/>
      <c r="AB302" s="23" t="s">
        <v>2987</v>
      </c>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466"/>
      <c r="BT302" s="466"/>
      <c r="BU302" s="23"/>
      <c r="BV302" s="23"/>
    </row>
    <row r="303" ht="15.75" customHeight="1" outlineLevel="1">
      <c r="A303" s="23"/>
      <c r="B303" s="23"/>
      <c r="C303" s="23"/>
      <c r="D303" s="162"/>
      <c r="E303" s="466"/>
      <c r="F303" s="466"/>
      <c r="G303" s="466"/>
      <c r="H303" s="466"/>
      <c r="I303" s="23"/>
      <c r="J303" s="23"/>
      <c r="K303" s="23"/>
      <c r="L303" s="454"/>
      <c r="M303" s="23"/>
      <c r="N303" s="23"/>
      <c r="O303" s="23"/>
      <c r="P303" s="23" t="s">
        <v>2988</v>
      </c>
      <c r="Q303" s="23"/>
      <c r="R303" s="23"/>
      <c r="S303" s="23"/>
      <c r="T303" s="23" t="s">
        <v>2916</v>
      </c>
      <c r="U303" s="23"/>
      <c r="V303" s="23"/>
      <c r="W303" s="23"/>
      <c r="X303" s="23"/>
      <c r="Y303" s="23"/>
      <c r="Z303" s="23" t="s">
        <v>1078</v>
      </c>
      <c r="AA303" s="23"/>
      <c r="AB303" s="23" t="s">
        <v>2989</v>
      </c>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466"/>
      <c r="BT303" s="466"/>
      <c r="BU303" s="23"/>
      <c r="BV303" s="23"/>
    </row>
    <row r="304" ht="15.75" customHeight="1" outlineLevel="1">
      <c r="A304" s="23"/>
      <c r="B304" s="23"/>
      <c r="C304" s="23"/>
      <c r="D304" s="162"/>
      <c r="E304" s="466"/>
      <c r="F304" s="466"/>
      <c r="G304" s="466"/>
      <c r="H304" s="466"/>
      <c r="I304" s="23"/>
      <c r="J304" s="23"/>
      <c r="K304" s="23"/>
      <c r="L304" s="454"/>
      <c r="M304" s="23"/>
      <c r="N304" s="23"/>
      <c r="O304" s="23"/>
      <c r="P304" s="23" t="s">
        <v>975</v>
      </c>
      <c r="Q304" s="23"/>
      <c r="R304" s="23"/>
      <c r="S304" s="23"/>
      <c r="T304" s="23" t="s">
        <v>745</v>
      </c>
      <c r="U304" s="23"/>
      <c r="V304" s="23"/>
      <c r="W304" s="23"/>
      <c r="X304" s="23"/>
      <c r="Y304" s="23"/>
      <c r="Z304" s="23" t="s">
        <v>2990</v>
      </c>
      <c r="AA304" s="23"/>
      <c r="AB304" s="23" t="s">
        <v>2991</v>
      </c>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466"/>
      <c r="BT304" s="466"/>
      <c r="BU304" s="23"/>
      <c r="BV304" s="23"/>
    </row>
    <row r="305" ht="15.75" customHeight="1" outlineLevel="1">
      <c r="A305" s="23"/>
      <c r="B305" s="23"/>
      <c r="C305" s="23"/>
      <c r="D305" s="162"/>
      <c r="E305" s="466"/>
      <c r="F305" s="466"/>
      <c r="G305" s="466"/>
      <c r="H305" s="466"/>
      <c r="I305" s="23"/>
      <c r="J305" s="23"/>
      <c r="K305" s="23"/>
      <c r="L305" s="454"/>
      <c r="M305" s="23"/>
      <c r="N305" s="23"/>
      <c r="O305" s="23"/>
      <c r="P305" s="23" t="s">
        <v>2992</v>
      </c>
      <c r="Q305" s="23"/>
      <c r="R305" s="23"/>
      <c r="S305" s="23"/>
      <c r="T305" s="23" t="s">
        <v>2993</v>
      </c>
      <c r="U305" s="23"/>
      <c r="V305" s="23"/>
      <c r="W305" s="23"/>
      <c r="X305" s="23"/>
      <c r="Y305" s="23"/>
      <c r="Z305" s="23" t="s">
        <v>2994</v>
      </c>
      <c r="AA305" s="23"/>
      <c r="AB305" s="23" t="s">
        <v>2995</v>
      </c>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466"/>
      <c r="BT305" s="466"/>
      <c r="BU305" s="23"/>
      <c r="BV305" s="23"/>
    </row>
    <row r="306" ht="15.75" customHeight="1" outlineLevel="1">
      <c r="A306" s="23"/>
      <c r="B306" s="23"/>
      <c r="C306" s="23"/>
      <c r="D306" s="162"/>
      <c r="E306" s="466"/>
      <c r="F306" s="466"/>
      <c r="G306" s="466"/>
      <c r="H306" s="466"/>
      <c r="I306" s="23"/>
      <c r="J306" s="23"/>
      <c r="K306" s="23"/>
      <c r="L306" s="454"/>
      <c r="M306" s="23"/>
      <c r="N306" s="23"/>
      <c r="O306" s="23"/>
      <c r="P306" s="23" t="s">
        <v>2996</v>
      </c>
      <c r="Q306" s="23"/>
      <c r="R306" s="23"/>
      <c r="S306" s="23"/>
      <c r="T306" s="23" t="s">
        <v>652</v>
      </c>
      <c r="U306" s="23"/>
      <c r="V306" s="23"/>
      <c r="W306" s="23"/>
      <c r="X306" s="23"/>
      <c r="Y306" s="23"/>
      <c r="Z306" s="23"/>
      <c r="AA306" s="23"/>
      <c r="AB306" s="23" t="s">
        <v>2997</v>
      </c>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466"/>
      <c r="BT306" s="466"/>
      <c r="BU306" s="23"/>
      <c r="BV306" s="23"/>
    </row>
    <row r="307" ht="15.75" customHeight="1" outlineLevel="1">
      <c r="A307" s="23"/>
      <c r="B307" s="23"/>
      <c r="C307" s="23"/>
      <c r="D307" s="162"/>
      <c r="E307" s="466"/>
      <c r="F307" s="466"/>
      <c r="G307" s="466"/>
      <c r="H307" s="466"/>
      <c r="I307" s="23"/>
      <c r="J307" s="23"/>
      <c r="K307" s="23"/>
      <c r="L307" s="454"/>
      <c r="M307" s="23"/>
      <c r="N307" s="23"/>
      <c r="O307" s="23"/>
      <c r="P307" s="23" t="s">
        <v>2998</v>
      </c>
      <c r="Q307" s="23"/>
      <c r="R307" s="23"/>
      <c r="S307" s="23"/>
      <c r="T307" s="23" t="s">
        <v>2999</v>
      </c>
      <c r="U307" s="23"/>
      <c r="V307" s="23"/>
      <c r="W307" s="23"/>
      <c r="X307" s="23"/>
      <c r="Y307" s="23"/>
      <c r="Z307" s="23"/>
      <c r="AA307" s="23"/>
      <c r="AB307" s="23" t="s">
        <v>3000</v>
      </c>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466"/>
      <c r="BT307" s="466"/>
      <c r="BU307" s="23"/>
      <c r="BV307" s="23"/>
    </row>
    <row r="308" ht="15.75" customHeight="1" outlineLevel="1">
      <c r="A308" s="23"/>
      <c r="B308" s="23"/>
      <c r="C308" s="23"/>
      <c r="D308" s="162"/>
      <c r="E308" s="466"/>
      <c r="F308" s="466"/>
      <c r="G308" s="466"/>
      <c r="H308" s="466"/>
      <c r="I308" s="23"/>
      <c r="J308" s="23"/>
      <c r="K308" s="23"/>
      <c r="L308" s="454"/>
      <c r="M308" s="23"/>
      <c r="N308" s="23"/>
      <c r="O308" s="23"/>
      <c r="P308" s="23" t="s">
        <v>3001</v>
      </c>
      <c r="Q308" s="23"/>
      <c r="R308" s="23"/>
      <c r="S308" s="23"/>
      <c r="T308" s="23" t="s">
        <v>3002</v>
      </c>
      <c r="U308" s="23"/>
      <c r="V308" s="23"/>
      <c r="W308" s="23"/>
      <c r="X308" s="23"/>
      <c r="Y308" s="23"/>
      <c r="Z308" s="23"/>
      <c r="AA308" s="23"/>
      <c r="AB308" s="23" t="s">
        <v>3003</v>
      </c>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466"/>
      <c r="BT308" s="466"/>
      <c r="BU308" s="23"/>
      <c r="BV308" s="23"/>
    </row>
    <row r="309" ht="15.75" customHeight="1" outlineLevel="1">
      <c r="A309" s="23"/>
      <c r="B309" s="23"/>
      <c r="C309" s="23"/>
      <c r="D309" s="162"/>
      <c r="E309" s="466"/>
      <c r="F309" s="466"/>
      <c r="G309" s="466"/>
      <c r="H309" s="466"/>
      <c r="I309" s="23"/>
      <c r="J309" s="23"/>
      <c r="K309" s="23"/>
      <c r="L309" s="454"/>
      <c r="M309" s="23"/>
      <c r="N309" s="23"/>
      <c r="O309" s="23"/>
      <c r="P309" s="23" t="s">
        <v>3004</v>
      </c>
      <c r="Q309" s="23"/>
      <c r="R309" s="23"/>
      <c r="S309" s="23"/>
      <c r="T309" s="23" t="s">
        <v>3005</v>
      </c>
      <c r="U309" s="23"/>
      <c r="V309" s="23"/>
      <c r="W309" s="23"/>
      <c r="X309" s="23"/>
      <c r="Y309" s="23"/>
      <c r="Z309" s="23"/>
      <c r="AA309" s="23"/>
      <c r="AB309" s="23" t="s">
        <v>3006</v>
      </c>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466"/>
      <c r="BT309" s="466"/>
      <c r="BU309" s="23"/>
      <c r="BV309" s="23"/>
    </row>
    <row r="310" ht="15.75" customHeight="1" outlineLevel="1">
      <c r="A310" s="23"/>
      <c r="B310" s="23"/>
      <c r="C310" s="23"/>
      <c r="D310" s="162"/>
      <c r="E310" s="466"/>
      <c r="F310" s="466"/>
      <c r="G310" s="466"/>
      <c r="H310" s="466"/>
      <c r="I310" s="23"/>
      <c r="J310" s="23"/>
      <c r="K310" s="23"/>
      <c r="L310" s="454"/>
      <c r="M310" s="23"/>
      <c r="N310" s="23"/>
      <c r="O310" s="23"/>
      <c r="P310" s="23" t="s">
        <v>3007</v>
      </c>
      <c r="Q310" s="23"/>
      <c r="R310" s="23"/>
      <c r="S310" s="23"/>
      <c r="T310" s="23" t="s">
        <v>3008</v>
      </c>
      <c r="U310" s="23"/>
      <c r="V310" s="23"/>
      <c r="W310" s="23"/>
      <c r="X310" s="23"/>
      <c r="Y310" s="23"/>
      <c r="Z310" s="23"/>
      <c r="AA310" s="23"/>
      <c r="AB310" s="23" t="s">
        <v>3009</v>
      </c>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466"/>
      <c r="BT310" s="466"/>
      <c r="BU310" s="23"/>
      <c r="BV310" s="23"/>
    </row>
    <row r="311" ht="15.75" customHeight="1" outlineLevel="1">
      <c r="A311" s="23"/>
      <c r="B311" s="23"/>
      <c r="C311" s="23"/>
      <c r="D311" s="162"/>
      <c r="E311" s="466"/>
      <c r="F311" s="466"/>
      <c r="G311" s="466"/>
      <c r="H311" s="466"/>
      <c r="I311" s="23"/>
      <c r="J311" s="23"/>
      <c r="K311" s="23"/>
      <c r="L311" s="454"/>
      <c r="M311" s="23"/>
      <c r="N311" s="23"/>
      <c r="O311" s="23"/>
      <c r="P311" s="23" t="s">
        <v>976</v>
      </c>
      <c r="Q311" s="23"/>
      <c r="R311" s="23"/>
      <c r="S311" s="23"/>
      <c r="T311" s="23" t="s">
        <v>3010</v>
      </c>
      <c r="U311" s="23"/>
      <c r="V311" s="23"/>
      <c r="W311" s="23"/>
      <c r="X311" s="23"/>
      <c r="Y311" s="23"/>
      <c r="Z311" s="23"/>
      <c r="AA311" s="23"/>
      <c r="AB311" s="23" t="s">
        <v>939</v>
      </c>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466"/>
      <c r="BT311" s="466"/>
      <c r="BU311" s="23"/>
      <c r="BV311" s="23"/>
    </row>
    <row r="312" ht="15.75" customHeight="1" outlineLevel="1">
      <c r="A312" s="23"/>
      <c r="B312" s="23"/>
      <c r="C312" s="23"/>
      <c r="D312" s="162"/>
      <c r="E312" s="466"/>
      <c r="F312" s="466"/>
      <c r="G312" s="466"/>
      <c r="H312" s="466"/>
      <c r="I312" s="23"/>
      <c r="J312" s="23"/>
      <c r="K312" s="23"/>
      <c r="L312" s="454"/>
      <c r="M312" s="23"/>
      <c r="N312" s="23"/>
      <c r="O312" s="23"/>
      <c r="P312" s="23" t="s">
        <v>3011</v>
      </c>
      <c r="Q312" s="23"/>
      <c r="R312" s="23"/>
      <c r="S312" s="23"/>
      <c r="T312" s="23" t="s">
        <v>3012</v>
      </c>
      <c r="U312" s="23"/>
      <c r="V312" s="23"/>
      <c r="W312" s="23"/>
      <c r="X312" s="23"/>
      <c r="Y312" s="23"/>
      <c r="Z312" s="23"/>
      <c r="AA312" s="23"/>
      <c r="AB312" s="23" t="s">
        <v>3013</v>
      </c>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466"/>
      <c r="BT312" s="466"/>
      <c r="BU312" s="23"/>
      <c r="BV312" s="23"/>
    </row>
    <row r="313" ht="15.75" customHeight="1" outlineLevel="1">
      <c r="A313" s="23"/>
      <c r="B313" s="23"/>
      <c r="C313" s="23"/>
      <c r="D313" s="162"/>
      <c r="E313" s="466"/>
      <c r="F313" s="466"/>
      <c r="G313" s="466"/>
      <c r="H313" s="466"/>
      <c r="I313" s="23"/>
      <c r="J313" s="23"/>
      <c r="K313" s="23"/>
      <c r="L313" s="454"/>
      <c r="M313" s="23"/>
      <c r="N313" s="23"/>
      <c r="O313" s="23"/>
      <c r="P313" s="23" t="s">
        <v>978</v>
      </c>
      <c r="Q313" s="23"/>
      <c r="R313" s="23"/>
      <c r="S313" s="23"/>
      <c r="T313" s="23" t="s">
        <v>727</v>
      </c>
      <c r="U313" s="23"/>
      <c r="V313" s="23"/>
      <c r="W313" s="23"/>
      <c r="X313" s="23"/>
      <c r="Y313" s="23"/>
      <c r="Z313" s="23"/>
      <c r="AA313" s="23"/>
      <c r="AB313" s="23" t="s">
        <v>943</v>
      </c>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466"/>
      <c r="BT313" s="466"/>
      <c r="BU313" s="23"/>
      <c r="BV313" s="23"/>
    </row>
    <row r="314" ht="15.75" customHeight="1" outlineLevel="1">
      <c r="A314" s="23"/>
      <c r="B314" s="23"/>
      <c r="C314" s="23"/>
      <c r="D314" s="162"/>
      <c r="E314" s="466"/>
      <c r="F314" s="466"/>
      <c r="G314" s="466"/>
      <c r="H314" s="466"/>
      <c r="I314" s="23"/>
      <c r="J314" s="23"/>
      <c r="K314" s="23"/>
      <c r="L314" s="454"/>
      <c r="M314" s="23"/>
      <c r="N314" s="23"/>
      <c r="O314" s="23"/>
      <c r="P314" s="23" t="s">
        <v>3014</v>
      </c>
      <c r="Q314" s="23"/>
      <c r="R314" s="23"/>
      <c r="S314" s="23"/>
      <c r="T314" s="23" t="s">
        <v>3015</v>
      </c>
      <c r="U314" s="23"/>
      <c r="V314" s="23"/>
      <c r="W314" s="23"/>
      <c r="X314" s="23"/>
      <c r="Y314" s="23"/>
      <c r="Z314" s="23"/>
      <c r="AA314" s="23"/>
      <c r="AB314" s="23" t="s">
        <v>3016</v>
      </c>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466"/>
      <c r="BT314" s="466"/>
      <c r="BU314" s="23"/>
      <c r="BV314" s="23"/>
    </row>
    <row r="315" ht="15.75" customHeight="1" outlineLevel="1">
      <c r="A315" s="23"/>
      <c r="B315" s="23"/>
      <c r="C315" s="23"/>
      <c r="D315" s="162"/>
      <c r="E315" s="466"/>
      <c r="F315" s="466"/>
      <c r="G315" s="466"/>
      <c r="H315" s="466"/>
      <c r="I315" s="23"/>
      <c r="J315" s="23"/>
      <c r="K315" s="23"/>
      <c r="L315" s="454"/>
      <c r="M315" s="23"/>
      <c r="N315" s="23"/>
      <c r="O315" s="23"/>
      <c r="P315" s="23" t="s">
        <v>3017</v>
      </c>
      <c r="Q315" s="23"/>
      <c r="R315" s="23"/>
      <c r="S315" s="23"/>
      <c r="T315" s="23" t="s">
        <v>3018</v>
      </c>
      <c r="U315" s="23"/>
      <c r="V315" s="23"/>
      <c r="W315" s="23"/>
      <c r="X315" s="23"/>
      <c r="Y315" s="23"/>
      <c r="Z315" s="23"/>
      <c r="AA315" s="23"/>
      <c r="AB315" s="23" t="s">
        <v>3019</v>
      </c>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466"/>
      <c r="BT315" s="466"/>
      <c r="BU315" s="23"/>
      <c r="BV315" s="23"/>
    </row>
    <row r="316" ht="15.75" customHeight="1" outlineLevel="1">
      <c r="A316" s="23"/>
      <c r="B316" s="23"/>
      <c r="C316" s="23"/>
      <c r="D316" s="162"/>
      <c r="E316" s="466"/>
      <c r="F316" s="466"/>
      <c r="G316" s="466"/>
      <c r="H316" s="466"/>
      <c r="I316" s="23"/>
      <c r="J316" s="23"/>
      <c r="K316" s="23"/>
      <c r="L316" s="454"/>
      <c r="M316" s="23"/>
      <c r="N316" s="23"/>
      <c r="O316" s="23"/>
      <c r="P316" s="23" t="s">
        <v>3020</v>
      </c>
      <c r="Q316" s="23"/>
      <c r="R316" s="23"/>
      <c r="S316" s="23"/>
      <c r="T316" s="23" t="s">
        <v>3021</v>
      </c>
      <c r="U316" s="23"/>
      <c r="V316" s="23"/>
      <c r="W316" s="23"/>
      <c r="X316" s="23"/>
      <c r="Y316" s="23"/>
      <c r="Z316" s="23"/>
      <c r="AA316" s="23"/>
      <c r="AB316" s="23" t="s">
        <v>3022</v>
      </c>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466"/>
      <c r="BT316" s="466"/>
      <c r="BU316" s="23"/>
      <c r="BV316" s="23"/>
    </row>
    <row r="317" ht="15.75" customHeight="1" outlineLevel="1">
      <c r="A317" s="23"/>
      <c r="B317" s="23"/>
      <c r="C317" s="23"/>
      <c r="D317" s="162"/>
      <c r="E317" s="466"/>
      <c r="F317" s="466"/>
      <c r="G317" s="466"/>
      <c r="H317" s="466"/>
      <c r="I317" s="23"/>
      <c r="J317" s="23"/>
      <c r="K317" s="23"/>
      <c r="L317" s="454"/>
      <c r="M317" s="23"/>
      <c r="N317" s="23"/>
      <c r="O317" s="23"/>
      <c r="P317" s="23" t="s">
        <v>3023</v>
      </c>
      <c r="Q317" s="23"/>
      <c r="R317" s="23"/>
      <c r="S317" s="23"/>
      <c r="T317" s="23" t="s">
        <v>3024</v>
      </c>
      <c r="U317" s="23"/>
      <c r="V317" s="23"/>
      <c r="W317" s="23"/>
      <c r="X317" s="23"/>
      <c r="Y317" s="23"/>
      <c r="Z317" s="23"/>
      <c r="AA317" s="23"/>
      <c r="AB317" s="23" t="s">
        <v>3025</v>
      </c>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466"/>
      <c r="BT317" s="466"/>
      <c r="BU317" s="23"/>
      <c r="BV317" s="23"/>
    </row>
    <row r="318" ht="15.75" customHeight="1" outlineLevel="1">
      <c r="A318" s="23"/>
      <c r="B318" s="23"/>
      <c r="C318" s="23"/>
      <c r="D318" s="162"/>
      <c r="E318" s="466"/>
      <c r="F318" s="466"/>
      <c r="G318" s="466"/>
      <c r="H318" s="466"/>
      <c r="I318" s="23"/>
      <c r="J318" s="23"/>
      <c r="K318" s="23"/>
      <c r="L318" s="454"/>
      <c r="M318" s="23"/>
      <c r="N318" s="23"/>
      <c r="O318" s="23"/>
      <c r="P318" s="23" t="s">
        <v>3026</v>
      </c>
      <c r="Q318" s="23"/>
      <c r="R318" s="23"/>
      <c r="S318" s="23"/>
      <c r="T318" s="23" t="s">
        <v>3027</v>
      </c>
      <c r="U318" s="23"/>
      <c r="V318" s="23"/>
      <c r="W318" s="23"/>
      <c r="X318" s="23"/>
      <c r="Y318" s="23"/>
      <c r="Z318" s="23"/>
      <c r="AA318" s="23"/>
      <c r="AB318" s="23" t="s">
        <v>3028</v>
      </c>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466"/>
      <c r="BT318" s="466"/>
      <c r="BU318" s="23"/>
      <c r="BV318" s="23"/>
    </row>
    <row r="319" ht="15.75" customHeight="1" outlineLevel="1">
      <c r="A319" s="23"/>
      <c r="B319" s="23"/>
      <c r="C319" s="23"/>
      <c r="D319" s="162"/>
      <c r="E319" s="466"/>
      <c r="F319" s="466"/>
      <c r="G319" s="466"/>
      <c r="H319" s="466"/>
      <c r="I319" s="23"/>
      <c r="J319" s="23"/>
      <c r="K319" s="23"/>
      <c r="L319" s="454"/>
      <c r="M319" s="23"/>
      <c r="N319" s="23"/>
      <c r="O319" s="23"/>
      <c r="P319" s="23" t="s">
        <v>3029</v>
      </c>
      <c r="Q319" s="23"/>
      <c r="R319" s="23"/>
      <c r="S319" s="23"/>
      <c r="T319" s="23" t="s">
        <v>3030</v>
      </c>
      <c r="U319" s="23"/>
      <c r="V319" s="23"/>
      <c r="W319" s="23"/>
      <c r="X319" s="23"/>
      <c r="Y319" s="23"/>
      <c r="Z319" s="23"/>
      <c r="AA319" s="23"/>
      <c r="AB319" s="23" t="s">
        <v>3031</v>
      </c>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466"/>
      <c r="BT319" s="466"/>
      <c r="BU319" s="23"/>
      <c r="BV319" s="23"/>
    </row>
    <row r="320" ht="15.75" customHeight="1" outlineLevel="1">
      <c r="A320" s="23"/>
      <c r="B320" s="23"/>
      <c r="C320" s="23"/>
      <c r="D320" s="162"/>
      <c r="E320" s="466"/>
      <c r="F320" s="466"/>
      <c r="G320" s="466"/>
      <c r="H320" s="466"/>
      <c r="I320" s="23"/>
      <c r="J320" s="23"/>
      <c r="K320" s="23"/>
      <c r="L320" s="454"/>
      <c r="M320" s="23"/>
      <c r="N320" s="23"/>
      <c r="O320" s="23"/>
      <c r="P320" s="23" t="s">
        <v>980</v>
      </c>
      <c r="Q320" s="23"/>
      <c r="R320" s="23"/>
      <c r="S320" s="23"/>
      <c r="T320" s="23" t="s">
        <v>959</v>
      </c>
      <c r="U320" s="23"/>
      <c r="V320" s="23"/>
      <c r="W320" s="23"/>
      <c r="X320" s="23"/>
      <c r="Y320" s="23"/>
      <c r="Z320" s="23"/>
      <c r="AA320" s="23"/>
      <c r="AB320" s="23" t="s">
        <v>941</v>
      </c>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466"/>
      <c r="BT320" s="466"/>
      <c r="BU320" s="23"/>
      <c r="BV320" s="23"/>
    </row>
    <row r="321" ht="15.75" customHeight="1" outlineLevel="1">
      <c r="A321" s="23"/>
      <c r="B321" s="23"/>
      <c r="C321" s="23"/>
      <c r="D321" s="162"/>
      <c r="E321" s="466"/>
      <c r="F321" s="466"/>
      <c r="G321" s="466"/>
      <c r="H321" s="466"/>
      <c r="I321" s="23"/>
      <c r="J321" s="23"/>
      <c r="K321" s="23"/>
      <c r="L321" s="454"/>
      <c r="M321" s="23"/>
      <c r="N321" s="23"/>
      <c r="O321" s="23"/>
      <c r="P321" s="23" t="s">
        <v>3032</v>
      </c>
      <c r="Q321" s="23"/>
      <c r="R321" s="23"/>
      <c r="S321" s="23"/>
      <c r="T321" s="23" t="s">
        <v>3033</v>
      </c>
      <c r="U321" s="23"/>
      <c r="V321" s="23"/>
      <c r="W321" s="23"/>
      <c r="X321" s="23"/>
      <c r="Y321" s="23"/>
      <c r="Z321" s="23"/>
      <c r="AA321" s="23"/>
      <c r="AB321" s="23" t="s">
        <v>3034</v>
      </c>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466"/>
      <c r="BT321" s="466"/>
      <c r="BU321" s="23"/>
      <c r="BV321" s="23"/>
    </row>
    <row r="322" ht="15.75" customHeight="1" outlineLevel="1">
      <c r="A322" s="23"/>
      <c r="B322" s="23"/>
      <c r="C322" s="23"/>
      <c r="D322" s="162"/>
      <c r="E322" s="466"/>
      <c r="F322" s="466"/>
      <c r="G322" s="466"/>
      <c r="H322" s="466"/>
      <c r="I322" s="23"/>
      <c r="J322" s="23"/>
      <c r="K322" s="23"/>
      <c r="L322" s="454"/>
      <c r="M322" s="23"/>
      <c r="N322" s="23"/>
      <c r="O322" s="23"/>
      <c r="P322" s="23" t="s">
        <v>3035</v>
      </c>
      <c r="Q322" s="23"/>
      <c r="R322" s="23"/>
      <c r="S322" s="23"/>
      <c r="T322" s="23" t="s">
        <v>3036</v>
      </c>
      <c r="U322" s="23"/>
      <c r="V322" s="23"/>
      <c r="W322" s="23"/>
      <c r="X322" s="23"/>
      <c r="Y322" s="23"/>
      <c r="Z322" s="23"/>
      <c r="AA322" s="23"/>
      <c r="AB322" s="23" t="s">
        <v>3037</v>
      </c>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466"/>
      <c r="BT322" s="466"/>
      <c r="BU322" s="23"/>
      <c r="BV322" s="23"/>
    </row>
    <row r="323" ht="15.75" customHeight="1" outlineLevel="1">
      <c r="A323" s="23"/>
      <c r="B323" s="23"/>
      <c r="C323" s="23"/>
      <c r="D323" s="162"/>
      <c r="E323" s="466"/>
      <c r="F323" s="466"/>
      <c r="G323" s="466"/>
      <c r="H323" s="466"/>
      <c r="I323" s="23"/>
      <c r="J323" s="23"/>
      <c r="K323" s="23"/>
      <c r="L323" s="454"/>
      <c r="M323" s="23"/>
      <c r="N323" s="23"/>
      <c r="O323" s="23"/>
      <c r="P323" s="23" t="s">
        <v>3038</v>
      </c>
      <c r="Q323" s="23"/>
      <c r="R323" s="23"/>
      <c r="S323" s="23"/>
      <c r="T323" s="23" t="s">
        <v>3039</v>
      </c>
      <c r="U323" s="23"/>
      <c r="V323" s="23"/>
      <c r="W323" s="23"/>
      <c r="X323" s="23"/>
      <c r="Y323" s="23"/>
      <c r="Z323" s="23"/>
      <c r="AA323" s="23"/>
      <c r="AB323" s="23" t="s">
        <v>3040</v>
      </c>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466"/>
      <c r="BT323" s="466"/>
      <c r="BU323" s="23"/>
      <c r="BV323" s="23"/>
    </row>
    <row r="324" ht="15.75" customHeight="1" outlineLevel="1">
      <c r="A324" s="23"/>
      <c r="B324" s="23"/>
      <c r="C324" s="23"/>
      <c r="D324" s="162"/>
      <c r="E324" s="466"/>
      <c r="F324" s="466"/>
      <c r="G324" s="466"/>
      <c r="H324" s="466"/>
      <c r="I324" s="23"/>
      <c r="J324" s="23"/>
      <c r="K324" s="23"/>
      <c r="L324" s="454"/>
      <c r="M324" s="23"/>
      <c r="N324" s="23"/>
      <c r="O324" s="23"/>
      <c r="P324" s="23" t="s">
        <v>3041</v>
      </c>
      <c r="Q324" s="23"/>
      <c r="R324" s="23"/>
      <c r="S324" s="23"/>
      <c r="T324" s="23" t="s">
        <v>3042</v>
      </c>
      <c r="U324" s="23"/>
      <c r="V324" s="23"/>
      <c r="W324" s="23"/>
      <c r="X324" s="23"/>
      <c r="Y324" s="23"/>
      <c r="Z324" s="23"/>
      <c r="AA324" s="23"/>
      <c r="AB324" s="23" t="s">
        <v>3043</v>
      </c>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466"/>
      <c r="BT324" s="466"/>
      <c r="BU324" s="23"/>
      <c r="BV324" s="23"/>
    </row>
    <row r="325" ht="15.75" customHeight="1" outlineLevel="1">
      <c r="A325" s="23"/>
      <c r="B325" s="23"/>
      <c r="C325" s="23"/>
      <c r="D325" s="162"/>
      <c r="E325" s="466"/>
      <c r="F325" s="466"/>
      <c r="G325" s="466"/>
      <c r="H325" s="466"/>
      <c r="I325" s="23"/>
      <c r="J325" s="23"/>
      <c r="K325" s="23"/>
      <c r="L325" s="454"/>
      <c r="M325" s="23"/>
      <c r="N325" s="23"/>
      <c r="O325" s="23"/>
      <c r="P325" s="23" t="s">
        <v>3044</v>
      </c>
      <c r="Q325" s="23"/>
      <c r="R325" s="23"/>
      <c r="S325" s="23"/>
      <c r="T325" s="23" t="s">
        <v>3045</v>
      </c>
      <c r="U325" s="23"/>
      <c r="V325" s="23"/>
      <c r="W325" s="23"/>
      <c r="X325" s="23"/>
      <c r="Y325" s="23"/>
      <c r="Z325" s="23"/>
      <c r="AA325" s="23"/>
      <c r="AB325" s="23" t="s">
        <v>3046</v>
      </c>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466"/>
      <c r="BT325" s="466"/>
      <c r="BU325" s="23"/>
      <c r="BV325" s="23"/>
    </row>
    <row r="326" ht="15.75" customHeight="1" outlineLevel="1">
      <c r="A326" s="23"/>
      <c r="B326" s="23"/>
      <c r="C326" s="23"/>
      <c r="D326" s="162"/>
      <c r="E326" s="466"/>
      <c r="F326" s="466"/>
      <c r="G326" s="466"/>
      <c r="H326" s="466"/>
      <c r="I326" s="23"/>
      <c r="J326" s="23"/>
      <c r="K326" s="23"/>
      <c r="L326" s="454"/>
      <c r="M326" s="23"/>
      <c r="N326" s="23"/>
      <c r="O326" s="23"/>
      <c r="P326" s="23" t="s">
        <v>1022</v>
      </c>
      <c r="Q326" s="23"/>
      <c r="R326" s="23"/>
      <c r="S326" s="23"/>
      <c r="T326" s="23" t="s">
        <v>3047</v>
      </c>
      <c r="U326" s="23"/>
      <c r="V326" s="23"/>
      <c r="W326" s="23"/>
      <c r="X326" s="23"/>
      <c r="Y326" s="23"/>
      <c r="Z326" s="23"/>
      <c r="AA326" s="23"/>
      <c r="AB326" s="23" t="s">
        <v>3048</v>
      </c>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466"/>
      <c r="BT326" s="466"/>
      <c r="BU326" s="23"/>
      <c r="BV326" s="23"/>
    </row>
    <row r="327" ht="15.75" customHeight="1" outlineLevel="1">
      <c r="A327" s="23"/>
      <c r="B327" s="23"/>
      <c r="C327" s="23"/>
      <c r="D327" s="162"/>
      <c r="E327" s="466"/>
      <c r="F327" s="466"/>
      <c r="G327" s="466"/>
      <c r="H327" s="466"/>
      <c r="I327" s="23"/>
      <c r="J327" s="23"/>
      <c r="K327" s="23"/>
      <c r="L327" s="454"/>
      <c r="M327" s="23"/>
      <c r="N327" s="23"/>
      <c r="O327" s="23"/>
      <c r="P327" s="23" t="s">
        <v>3049</v>
      </c>
      <c r="Q327" s="23"/>
      <c r="R327" s="23"/>
      <c r="S327" s="23"/>
      <c r="T327" s="23" t="s">
        <v>1080</v>
      </c>
      <c r="U327" s="23"/>
      <c r="V327" s="23"/>
      <c r="W327" s="23"/>
      <c r="X327" s="23"/>
      <c r="Y327" s="23"/>
      <c r="Z327" s="23"/>
      <c r="AA327" s="23"/>
      <c r="AB327" s="23" t="s">
        <v>945</v>
      </c>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466"/>
      <c r="BT327" s="466"/>
      <c r="BU327" s="23"/>
      <c r="BV327" s="23"/>
    </row>
    <row r="328" ht="15.75" customHeight="1" outlineLevel="1">
      <c r="A328" s="23"/>
      <c r="B328" s="23"/>
      <c r="C328" s="23"/>
      <c r="D328" s="162"/>
      <c r="E328" s="466"/>
      <c r="F328" s="466"/>
      <c r="G328" s="466"/>
      <c r="H328" s="466"/>
      <c r="I328" s="23"/>
      <c r="J328" s="23"/>
      <c r="K328" s="23"/>
      <c r="L328" s="454"/>
      <c r="M328" s="23"/>
      <c r="N328" s="23"/>
      <c r="O328" s="23"/>
      <c r="P328" s="23" t="s">
        <v>3050</v>
      </c>
      <c r="Q328" s="23"/>
      <c r="R328" s="23"/>
      <c r="S328" s="23"/>
      <c r="T328" s="23" t="s">
        <v>3051</v>
      </c>
      <c r="U328" s="23"/>
      <c r="V328" s="23"/>
      <c r="W328" s="23"/>
      <c r="X328" s="23"/>
      <c r="Y328" s="23"/>
      <c r="Z328" s="23"/>
      <c r="AA328" s="23"/>
      <c r="AB328" s="23" t="s">
        <v>3052</v>
      </c>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466"/>
      <c r="BT328" s="466"/>
      <c r="BU328" s="23"/>
      <c r="BV328" s="23"/>
    </row>
    <row r="329" ht="15.75" customHeight="1" outlineLevel="1">
      <c r="A329" s="23"/>
      <c r="B329" s="23"/>
      <c r="C329" s="23"/>
      <c r="D329" s="162"/>
      <c r="E329" s="466"/>
      <c r="F329" s="466"/>
      <c r="G329" s="466"/>
      <c r="H329" s="466"/>
      <c r="I329" s="23"/>
      <c r="J329" s="23"/>
      <c r="K329" s="23"/>
      <c r="L329" s="454"/>
      <c r="M329" s="23"/>
      <c r="N329" s="23"/>
      <c r="O329" s="23"/>
      <c r="P329" s="23" t="s">
        <v>3053</v>
      </c>
      <c r="Q329" s="23"/>
      <c r="R329" s="23"/>
      <c r="S329" s="23"/>
      <c r="T329" s="23" t="s">
        <v>3054</v>
      </c>
      <c r="U329" s="23"/>
      <c r="V329" s="23"/>
      <c r="W329" s="23"/>
      <c r="X329" s="23"/>
      <c r="Y329" s="23"/>
      <c r="Z329" s="23"/>
      <c r="AA329" s="23"/>
      <c r="AB329" s="23" t="s">
        <v>3055</v>
      </c>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466"/>
      <c r="BT329" s="466"/>
      <c r="BU329" s="23"/>
      <c r="BV329" s="23"/>
    </row>
    <row r="330" ht="15.75" customHeight="1" outlineLevel="1">
      <c r="A330" s="23"/>
      <c r="B330" s="23"/>
      <c r="C330" s="23"/>
      <c r="D330" s="162"/>
      <c r="E330" s="466"/>
      <c r="F330" s="466"/>
      <c r="G330" s="466"/>
      <c r="H330" s="466"/>
      <c r="I330" s="23"/>
      <c r="J330" s="23"/>
      <c r="K330" s="23"/>
      <c r="L330" s="454"/>
      <c r="M330" s="23"/>
      <c r="N330" s="23"/>
      <c r="O330" s="23"/>
      <c r="P330" s="23" t="s">
        <v>3056</v>
      </c>
      <c r="Q330" s="23"/>
      <c r="R330" s="23"/>
      <c r="S330" s="23"/>
      <c r="T330" s="23" t="s">
        <v>3057</v>
      </c>
      <c r="U330" s="23"/>
      <c r="V330" s="23"/>
      <c r="W330" s="23"/>
      <c r="X330" s="23"/>
      <c r="Y330" s="23"/>
      <c r="Z330" s="23"/>
      <c r="AA330" s="23"/>
      <c r="AB330" s="23" t="s">
        <v>3058</v>
      </c>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466"/>
      <c r="BT330" s="466"/>
      <c r="BU330" s="23"/>
      <c r="BV330" s="23"/>
    </row>
    <row r="331" ht="15.75" customHeight="1" outlineLevel="1">
      <c r="A331" s="23"/>
      <c r="B331" s="23"/>
      <c r="C331" s="23"/>
      <c r="D331" s="162"/>
      <c r="E331" s="466"/>
      <c r="F331" s="466"/>
      <c r="G331" s="466"/>
      <c r="H331" s="466"/>
      <c r="I331" s="23"/>
      <c r="J331" s="23"/>
      <c r="K331" s="23"/>
      <c r="L331" s="454"/>
      <c r="M331" s="23"/>
      <c r="N331" s="23"/>
      <c r="O331" s="23"/>
      <c r="P331" s="23" t="s">
        <v>3059</v>
      </c>
      <c r="Q331" s="23"/>
      <c r="R331" s="23"/>
      <c r="S331" s="23"/>
      <c r="T331" s="23" t="s">
        <v>3060</v>
      </c>
      <c r="U331" s="23"/>
      <c r="V331" s="23"/>
      <c r="W331" s="23"/>
      <c r="X331" s="23"/>
      <c r="Y331" s="23"/>
      <c r="Z331" s="23"/>
      <c r="AA331" s="23"/>
      <c r="AB331" s="23" t="s">
        <v>3061</v>
      </c>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466"/>
      <c r="BT331" s="466"/>
      <c r="BU331" s="23"/>
      <c r="BV331" s="23"/>
    </row>
    <row r="332" ht="15.75" customHeight="1" outlineLevel="1">
      <c r="A332" s="23"/>
      <c r="B332" s="23"/>
      <c r="C332" s="23"/>
      <c r="D332" s="162"/>
      <c r="E332" s="466"/>
      <c r="F332" s="466"/>
      <c r="G332" s="466"/>
      <c r="H332" s="466"/>
      <c r="I332" s="23"/>
      <c r="J332" s="23"/>
      <c r="K332" s="23"/>
      <c r="L332" s="454"/>
      <c r="M332" s="23"/>
      <c r="N332" s="23"/>
      <c r="O332" s="23"/>
      <c r="P332" s="23" t="s">
        <v>1020</v>
      </c>
      <c r="Q332" s="23"/>
      <c r="R332" s="23"/>
      <c r="S332" s="23"/>
      <c r="T332" s="23" t="s">
        <v>3062</v>
      </c>
      <c r="U332" s="23"/>
      <c r="V332" s="23"/>
      <c r="W332" s="23"/>
      <c r="X332" s="23"/>
      <c r="Y332" s="23"/>
      <c r="Z332" s="23"/>
      <c r="AA332" s="23"/>
      <c r="AB332" s="23" t="s">
        <v>3063</v>
      </c>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466"/>
      <c r="BT332" s="466"/>
      <c r="BU332" s="23"/>
      <c r="BV332" s="23"/>
    </row>
    <row r="333" ht="15.75" customHeight="1" outlineLevel="1">
      <c r="A333" s="23"/>
      <c r="B333" s="23"/>
      <c r="C333" s="23"/>
      <c r="D333" s="162"/>
      <c r="E333" s="466"/>
      <c r="F333" s="466"/>
      <c r="G333" s="466"/>
      <c r="H333" s="466"/>
      <c r="I333" s="23"/>
      <c r="J333" s="23"/>
      <c r="K333" s="23"/>
      <c r="L333" s="454"/>
      <c r="M333" s="23"/>
      <c r="N333" s="23"/>
      <c r="O333" s="23"/>
      <c r="P333" s="23" t="s">
        <v>1025</v>
      </c>
      <c r="Q333" s="23"/>
      <c r="R333" s="23"/>
      <c r="S333" s="23"/>
      <c r="T333" s="23" t="s">
        <v>2328</v>
      </c>
      <c r="U333" s="23"/>
      <c r="V333" s="23"/>
      <c r="W333" s="23"/>
      <c r="X333" s="23"/>
      <c r="Y333" s="23"/>
      <c r="Z333" s="23"/>
      <c r="AA333" s="23"/>
      <c r="AB333" s="23" t="s">
        <v>2995</v>
      </c>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466"/>
      <c r="BT333" s="466"/>
      <c r="BU333" s="23"/>
      <c r="BV333" s="23"/>
    </row>
    <row r="334" ht="15.75" customHeight="1" outlineLevel="1">
      <c r="A334" s="23"/>
      <c r="B334" s="23"/>
      <c r="C334" s="23"/>
      <c r="D334" s="162"/>
      <c r="E334" s="466"/>
      <c r="F334" s="466"/>
      <c r="G334" s="466"/>
      <c r="H334" s="466"/>
      <c r="I334" s="23"/>
      <c r="J334" s="23"/>
      <c r="K334" s="23"/>
      <c r="L334" s="454"/>
      <c r="M334" s="23"/>
      <c r="N334" s="23"/>
      <c r="O334" s="23"/>
      <c r="P334" s="23" t="s">
        <v>1026</v>
      </c>
      <c r="Q334" s="23"/>
      <c r="R334" s="23"/>
      <c r="S334" s="23"/>
      <c r="T334" s="23" t="s">
        <v>2333</v>
      </c>
      <c r="U334" s="23"/>
      <c r="V334" s="23"/>
      <c r="W334" s="23"/>
      <c r="X334" s="23"/>
      <c r="Y334" s="23"/>
      <c r="Z334" s="23"/>
      <c r="AA334" s="23"/>
      <c r="AB334" s="23" t="s">
        <v>2997</v>
      </c>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466"/>
      <c r="BT334" s="466"/>
      <c r="BU334" s="23"/>
      <c r="BV334" s="23"/>
    </row>
    <row r="335" ht="15.75" customHeight="1" outlineLevel="1">
      <c r="A335" s="23"/>
      <c r="B335" s="23"/>
      <c r="C335" s="23"/>
      <c r="D335" s="162"/>
      <c r="E335" s="466"/>
      <c r="F335" s="466"/>
      <c r="G335" s="466"/>
      <c r="H335" s="466"/>
      <c r="I335" s="23"/>
      <c r="J335" s="23"/>
      <c r="K335" s="23"/>
      <c r="L335" s="454"/>
      <c r="M335" s="23"/>
      <c r="N335" s="23"/>
      <c r="O335" s="23"/>
      <c r="P335" s="23" t="s">
        <v>3064</v>
      </c>
      <c r="Q335" s="23"/>
      <c r="R335" s="23"/>
      <c r="S335" s="23"/>
      <c r="T335" s="23" t="s">
        <v>2338</v>
      </c>
      <c r="U335" s="23"/>
      <c r="V335" s="23"/>
      <c r="W335" s="23"/>
      <c r="X335" s="23"/>
      <c r="Y335" s="23"/>
      <c r="Z335" s="23"/>
      <c r="AA335" s="23"/>
      <c r="AB335" s="23" t="s">
        <v>3000</v>
      </c>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466"/>
      <c r="BT335" s="466"/>
      <c r="BU335" s="23"/>
      <c r="BV335" s="23"/>
    </row>
    <row r="336" ht="15.75" customHeight="1" outlineLevel="1">
      <c r="A336" s="23"/>
      <c r="B336" s="23"/>
      <c r="C336" s="23"/>
      <c r="D336" s="162"/>
      <c r="E336" s="466"/>
      <c r="F336" s="466"/>
      <c r="G336" s="466"/>
      <c r="H336" s="466"/>
      <c r="I336" s="23"/>
      <c r="J336" s="23"/>
      <c r="K336" s="23"/>
      <c r="L336" s="454"/>
      <c r="M336" s="23"/>
      <c r="N336" s="23"/>
      <c r="O336" s="23"/>
      <c r="P336" s="23" t="s">
        <v>3065</v>
      </c>
      <c r="Q336" s="23"/>
      <c r="R336" s="23"/>
      <c r="S336" s="23"/>
      <c r="T336" s="23" t="s">
        <v>2344</v>
      </c>
      <c r="U336" s="23"/>
      <c r="V336" s="23"/>
      <c r="W336" s="23"/>
      <c r="X336" s="23"/>
      <c r="Y336" s="23"/>
      <c r="Z336" s="23"/>
      <c r="AA336" s="23"/>
      <c r="AB336" s="23" t="s">
        <v>3003</v>
      </c>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466"/>
      <c r="BT336" s="466"/>
      <c r="BU336" s="23"/>
      <c r="BV336" s="23"/>
    </row>
    <row r="337" ht="15.75" customHeight="1" outlineLevel="1">
      <c r="A337" s="23"/>
      <c r="B337" s="23"/>
      <c r="C337" s="23"/>
      <c r="D337" s="162"/>
      <c r="E337" s="466"/>
      <c r="F337" s="466"/>
      <c r="G337" s="466"/>
      <c r="H337" s="466"/>
      <c r="I337" s="23"/>
      <c r="J337" s="23"/>
      <c r="K337" s="23"/>
      <c r="L337" s="454"/>
      <c r="M337" s="23"/>
      <c r="N337" s="23"/>
      <c r="O337" s="23"/>
      <c r="P337" s="23" t="s">
        <v>3066</v>
      </c>
      <c r="Q337" s="23"/>
      <c r="R337" s="23"/>
      <c r="S337" s="23"/>
      <c r="T337" s="23" t="s">
        <v>2352</v>
      </c>
      <c r="U337" s="23"/>
      <c r="V337" s="23"/>
      <c r="W337" s="23"/>
      <c r="X337" s="23"/>
      <c r="Y337" s="23"/>
      <c r="Z337" s="23"/>
      <c r="AA337" s="23"/>
      <c r="AB337" s="23" t="s">
        <v>3006</v>
      </c>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466"/>
      <c r="BT337" s="466"/>
      <c r="BU337" s="23"/>
      <c r="BV337" s="23"/>
    </row>
    <row r="338" ht="15.75" customHeight="1" outlineLevel="1">
      <c r="A338" s="23"/>
      <c r="B338" s="23"/>
      <c r="C338" s="23"/>
      <c r="D338" s="162"/>
      <c r="E338" s="466"/>
      <c r="F338" s="466"/>
      <c r="G338" s="466"/>
      <c r="H338" s="466"/>
      <c r="I338" s="23"/>
      <c r="J338" s="23"/>
      <c r="K338" s="23"/>
      <c r="L338" s="454"/>
      <c r="M338" s="23"/>
      <c r="N338" s="23"/>
      <c r="O338" s="23"/>
      <c r="P338" s="23" t="s">
        <v>3067</v>
      </c>
      <c r="Q338" s="23"/>
      <c r="R338" s="23"/>
      <c r="S338" s="23"/>
      <c r="T338" s="23" t="s">
        <v>2360</v>
      </c>
      <c r="U338" s="23"/>
      <c r="V338" s="23"/>
      <c r="W338" s="23"/>
      <c r="X338" s="23"/>
      <c r="Y338" s="23"/>
      <c r="Z338" s="23"/>
      <c r="AA338" s="23"/>
      <c r="AB338" s="23" t="s">
        <v>3009</v>
      </c>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466"/>
      <c r="BT338" s="466"/>
      <c r="BU338" s="23"/>
      <c r="BV338" s="23"/>
    </row>
    <row r="339" ht="15.75" customHeight="1" outlineLevel="1">
      <c r="A339" s="23"/>
      <c r="B339" s="23"/>
      <c r="C339" s="23"/>
      <c r="D339" s="162"/>
      <c r="E339" s="466"/>
      <c r="F339" s="466"/>
      <c r="G339" s="466"/>
      <c r="H339" s="466"/>
      <c r="I339" s="23"/>
      <c r="J339" s="23"/>
      <c r="K339" s="23"/>
      <c r="L339" s="454"/>
      <c r="M339" s="23"/>
      <c r="N339" s="23"/>
      <c r="O339" s="23"/>
      <c r="P339" s="23" t="s">
        <v>1023</v>
      </c>
      <c r="Q339" s="23"/>
      <c r="R339" s="23"/>
      <c r="S339" s="23"/>
      <c r="T339" s="23" t="s">
        <v>526</v>
      </c>
      <c r="U339" s="23"/>
      <c r="V339" s="23"/>
      <c r="W339" s="23"/>
      <c r="X339" s="23"/>
      <c r="Y339" s="23"/>
      <c r="Z339" s="23"/>
      <c r="AA339" s="23"/>
      <c r="AB339" s="23" t="s">
        <v>939</v>
      </c>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466"/>
      <c r="BT339" s="466"/>
      <c r="BU339" s="23"/>
      <c r="BV339" s="23"/>
    </row>
    <row r="340" ht="15.75" customHeight="1" outlineLevel="1">
      <c r="A340" s="23"/>
      <c r="B340" s="23"/>
      <c r="C340" s="23"/>
      <c r="D340" s="162"/>
      <c r="E340" s="466"/>
      <c r="F340" s="466"/>
      <c r="G340" s="466"/>
      <c r="H340" s="466"/>
      <c r="I340" s="23"/>
      <c r="J340" s="23"/>
      <c r="K340" s="23"/>
      <c r="L340" s="454"/>
      <c r="M340" s="23"/>
      <c r="N340" s="23"/>
      <c r="O340" s="23"/>
      <c r="P340" s="23" t="s">
        <v>1029</v>
      </c>
      <c r="Q340" s="23"/>
      <c r="R340" s="23"/>
      <c r="S340" s="23"/>
      <c r="T340" s="23" t="s">
        <v>2921</v>
      </c>
      <c r="U340" s="23"/>
      <c r="V340" s="23"/>
      <c r="W340" s="23"/>
      <c r="X340" s="23"/>
      <c r="Y340" s="23"/>
      <c r="Z340" s="23"/>
      <c r="AA340" s="23"/>
      <c r="AB340" s="23" t="s">
        <v>3013</v>
      </c>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466"/>
      <c r="BT340" s="466"/>
      <c r="BU340" s="23"/>
      <c r="BV340" s="23"/>
    </row>
    <row r="341" ht="15.75" customHeight="1" outlineLevel="1">
      <c r="A341" s="23"/>
      <c r="B341" s="23"/>
      <c r="C341" s="23"/>
      <c r="D341" s="162"/>
      <c r="E341" s="466"/>
      <c r="F341" s="466"/>
      <c r="G341" s="466"/>
      <c r="H341" s="466"/>
      <c r="I341" s="23"/>
      <c r="J341" s="23"/>
      <c r="K341" s="23"/>
      <c r="L341" s="454"/>
      <c r="M341" s="23"/>
      <c r="N341" s="23"/>
      <c r="O341" s="23"/>
      <c r="P341" s="23" t="s">
        <v>1030</v>
      </c>
      <c r="Q341" s="23"/>
      <c r="R341" s="23"/>
      <c r="S341" s="23"/>
      <c r="T341" s="23" t="s">
        <v>2923</v>
      </c>
      <c r="U341" s="23"/>
      <c r="V341" s="23"/>
      <c r="W341" s="23"/>
      <c r="X341" s="23"/>
      <c r="Y341" s="23"/>
      <c r="Z341" s="23"/>
      <c r="AA341" s="23"/>
      <c r="AB341" s="23" t="s">
        <v>943</v>
      </c>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466"/>
      <c r="BT341" s="466"/>
      <c r="BU341" s="23"/>
      <c r="BV341" s="23"/>
    </row>
    <row r="342" ht="15.75" customHeight="1" outlineLevel="1">
      <c r="A342" s="23"/>
      <c r="B342" s="23"/>
      <c r="C342" s="23"/>
      <c r="D342" s="162"/>
      <c r="E342" s="466"/>
      <c r="F342" s="466"/>
      <c r="G342" s="466"/>
      <c r="H342" s="466"/>
      <c r="I342" s="23"/>
      <c r="J342" s="23"/>
      <c r="K342" s="23"/>
      <c r="L342" s="454"/>
      <c r="M342" s="23"/>
      <c r="N342" s="23"/>
      <c r="O342" s="23"/>
      <c r="P342" s="23" t="s">
        <v>3068</v>
      </c>
      <c r="Q342" s="23"/>
      <c r="R342" s="23"/>
      <c r="S342" s="23"/>
      <c r="T342" s="23" t="s">
        <v>2925</v>
      </c>
      <c r="U342" s="23"/>
      <c r="V342" s="23"/>
      <c r="W342" s="23"/>
      <c r="X342" s="23"/>
      <c r="Y342" s="23"/>
      <c r="Z342" s="23"/>
      <c r="AA342" s="23"/>
      <c r="AB342" s="23" t="s">
        <v>3016</v>
      </c>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466"/>
      <c r="BT342" s="466"/>
      <c r="BU342" s="23"/>
      <c r="BV342" s="23"/>
    </row>
    <row r="343" ht="15.75" customHeight="1" outlineLevel="1">
      <c r="A343" s="23"/>
      <c r="B343" s="23"/>
      <c r="C343" s="23"/>
      <c r="D343" s="162"/>
      <c r="E343" s="466"/>
      <c r="F343" s="466"/>
      <c r="G343" s="466"/>
      <c r="H343" s="466"/>
      <c r="I343" s="23"/>
      <c r="J343" s="23"/>
      <c r="K343" s="23"/>
      <c r="L343" s="454"/>
      <c r="M343" s="23"/>
      <c r="N343" s="23"/>
      <c r="O343" s="23"/>
      <c r="P343" s="23" t="s">
        <v>3069</v>
      </c>
      <c r="Q343" s="23"/>
      <c r="R343" s="23"/>
      <c r="S343" s="23"/>
      <c r="T343" s="23" t="s">
        <v>2927</v>
      </c>
      <c r="U343" s="23"/>
      <c r="V343" s="23"/>
      <c r="W343" s="23"/>
      <c r="X343" s="23"/>
      <c r="Y343" s="23"/>
      <c r="Z343" s="23"/>
      <c r="AA343" s="23"/>
      <c r="AB343" s="23" t="s">
        <v>3019</v>
      </c>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466"/>
      <c r="BT343" s="466"/>
      <c r="BU343" s="23"/>
      <c r="BV343" s="23"/>
    </row>
    <row r="344" ht="15.75" customHeight="1" outlineLevel="1">
      <c r="A344" s="23"/>
      <c r="B344" s="23"/>
      <c r="C344" s="23"/>
      <c r="D344" s="162"/>
      <c r="E344" s="466"/>
      <c r="F344" s="466"/>
      <c r="G344" s="466"/>
      <c r="H344" s="466"/>
      <c r="I344" s="23"/>
      <c r="J344" s="23"/>
      <c r="K344" s="23"/>
      <c r="L344" s="454"/>
      <c r="M344" s="23"/>
      <c r="N344" s="23"/>
      <c r="O344" s="23"/>
      <c r="P344" s="23" t="s">
        <v>3070</v>
      </c>
      <c r="Q344" s="23"/>
      <c r="R344" s="23"/>
      <c r="S344" s="23"/>
      <c r="T344" s="23" t="s">
        <v>2930</v>
      </c>
      <c r="U344" s="23"/>
      <c r="V344" s="23"/>
      <c r="W344" s="23"/>
      <c r="X344" s="23"/>
      <c r="Y344" s="23"/>
      <c r="Z344" s="23"/>
      <c r="AA344" s="23"/>
      <c r="AB344" s="23" t="s">
        <v>3022</v>
      </c>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466"/>
      <c r="BT344" s="466"/>
      <c r="BU344" s="23"/>
      <c r="BV344" s="23"/>
    </row>
    <row r="345" ht="15.75" customHeight="1" outlineLevel="1">
      <c r="A345" s="23"/>
      <c r="B345" s="23"/>
      <c r="C345" s="23"/>
      <c r="D345" s="162"/>
      <c r="E345" s="466"/>
      <c r="F345" s="466"/>
      <c r="G345" s="466"/>
      <c r="H345" s="466"/>
      <c r="I345" s="23"/>
      <c r="J345" s="23"/>
      <c r="K345" s="23"/>
      <c r="L345" s="454"/>
      <c r="M345" s="23"/>
      <c r="N345" s="23"/>
      <c r="O345" s="23"/>
      <c r="P345" s="23" t="s">
        <v>3071</v>
      </c>
      <c r="Q345" s="23"/>
      <c r="R345" s="23"/>
      <c r="S345" s="23"/>
      <c r="T345" s="23" t="s">
        <v>2933</v>
      </c>
      <c r="U345" s="23"/>
      <c r="V345" s="23"/>
      <c r="W345" s="23"/>
      <c r="X345" s="23"/>
      <c r="Y345" s="23"/>
      <c r="Z345" s="23"/>
      <c r="AA345" s="23"/>
      <c r="AB345" s="23" t="s">
        <v>3025</v>
      </c>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466"/>
      <c r="BT345" s="466"/>
      <c r="BU345" s="23"/>
      <c r="BV345" s="23"/>
    </row>
    <row r="346" ht="15.75" customHeight="1" outlineLevel="1">
      <c r="A346" s="23"/>
      <c r="B346" s="23"/>
      <c r="C346" s="23"/>
      <c r="D346" s="162"/>
      <c r="E346" s="466"/>
      <c r="F346" s="466"/>
      <c r="G346" s="466"/>
      <c r="H346" s="466"/>
      <c r="I346" s="23"/>
      <c r="J346" s="23"/>
      <c r="K346" s="23"/>
      <c r="L346" s="454"/>
      <c r="M346" s="23"/>
      <c r="N346" s="23"/>
      <c r="O346" s="23"/>
      <c r="P346" s="23" t="s">
        <v>1027</v>
      </c>
      <c r="Q346" s="23"/>
      <c r="R346" s="23"/>
      <c r="S346" s="23"/>
      <c r="T346" s="23" t="s">
        <v>963</v>
      </c>
      <c r="U346" s="23"/>
      <c r="V346" s="23"/>
      <c r="W346" s="23"/>
      <c r="X346" s="23"/>
      <c r="Y346" s="23"/>
      <c r="Z346" s="23"/>
      <c r="AA346" s="23"/>
      <c r="AB346" s="23" t="s">
        <v>3028</v>
      </c>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466"/>
      <c r="BT346" s="466"/>
      <c r="BU346" s="23"/>
      <c r="BV346" s="23"/>
    </row>
    <row r="347" ht="15.75" customHeight="1" outlineLevel="1">
      <c r="A347" s="23"/>
      <c r="B347" s="23"/>
      <c r="C347" s="23"/>
      <c r="D347" s="162"/>
      <c r="E347" s="466"/>
      <c r="F347" s="466"/>
      <c r="G347" s="466"/>
      <c r="H347" s="466"/>
      <c r="I347" s="23"/>
      <c r="J347" s="23"/>
      <c r="K347" s="23"/>
      <c r="L347" s="454"/>
      <c r="M347" s="23"/>
      <c r="N347" s="23"/>
      <c r="O347" s="23"/>
      <c r="P347" s="23" t="s">
        <v>1033</v>
      </c>
      <c r="Q347" s="23"/>
      <c r="R347" s="23"/>
      <c r="S347" s="23"/>
      <c r="T347" s="23" t="s">
        <v>2938</v>
      </c>
      <c r="U347" s="23"/>
      <c r="V347" s="23"/>
      <c r="W347" s="23"/>
      <c r="X347" s="23"/>
      <c r="Y347" s="23"/>
      <c r="Z347" s="23"/>
      <c r="AA347" s="23"/>
      <c r="AB347" s="23" t="s">
        <v>3031</v>
      </c>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466"/>
      <c r="BT347" s="466"/>
      <c r="BU347" s="23"/>
      <c r="BV347" s="23"/>
    </row>
    <row r="348" ht="15.75" customHeight="1" outlineLevel="1">
      <c r="A348" s="23"/>
      <c r="B348" s="23"/>
      <c r="C348" s="23"/>
      <c r="D348" s="162"/>
      <c r="E348" s="466"/>
      <c r="F348" s="466"/>
      <c r="G348" s="466"/>
      <c r="H348" s="466"/>
      <c r="I348" s="23"/>
      <c r="J348" s="23"/>
      <c r="K348" s="23"/>
      <c r="L348" s="454"/>
      <c r="M348" s="23"/>
      <c r="N348" s="23"/>
      <c r="O348" s="23"/>
      <c r="P348" s="23" t="s">
        <v>3072</v>
      </c>
      <c r="Q348" s="23"/>
      <c r="R348" s="23"/>
      <c r="S348" s="23"/>
      <c r="T348" s="23" t="s">
        <v>2941</v>
      </c>
      <c r="U348" s="23"/>
      <c r="V348" s="23"/>
      <c r="W348" s="23"/>
      <c r="X348" s="23"/>
      <c r="Y348" s="23"/>
      <c r="Z348" s="23"/>
      <c r="AA348" s="23"/>
      <c r="AB348" s="23" t="s">
        <v>941</v>
      </c>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466"/>
      <c r="BT348" s="466"/>
      <c r="BU348" s="23"/>
      <c r="BV348" s="23"/>
    </row>
    <row r="349" ht="15.75" customHeight="1" outlineLevel="1">
      <c r="A349" s="23"/>
      <c r="B349" s="23"/>
      <c r="C349" s="23"/>
      <c r="D349" s="162"/>
      <c r="E349" s="466"/>
      <c r="F349" s="466"/>
      <c r="G349" s="466"/>
      <c r="H349" s="466"/>
      <c r="I349" s="23"/>
      <c r="J349" s="23"/>
      <c r="K349" s="23"/>
      <c r="L349" s="454"/>
      <c r="M349" s="23"/>
      <c r="N349" s="23"/>
      <c r="O349" s="23"/>
      <c r="P349" s="23" t="s">
        <v>3073</v>
      </c>
      <c r="Q349" s="23"/>
      <c r="R349" s="23"/>
      <c r="S349" s="23"/>
      <c r="T349" s="23" t="s">
        <v>2943</v>
      </c>
      <c r="U349" s="23"/>
      <c r="V349" s="23"/>
      <c r="W349" s="23"/>
      <c r="X349" s="23"/>
      <c r="Y349" s="23"/>
      <c r="Z349" s="23"/>
      <c r="AA349" s="23"/>
      <c r="AB349" s="23" t="s">
        <v>3034</v>
      </c>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466"/>
      <c r="BT349" s="466"/>
      <c r="BU349" s="23"/>
      <c r="BV349" s="23"/>
    </row>
    <row r="350" ht="15.75" customHeight="1" outlineLevel="1">
      <c r="A350" s="23"/>
      <c r="B350" s="23"/>
      <c r="C350" s="23"/>
      <c r="D350" s="162"/>
      <c r="E350" s="466"/>
      <c r="F350" s="466"/>
      <c r="G350" s="466"/>
      <c r="H350" s="466"/>
      <c r="I350" s="23"/>
      <c r="J350" s="23"/>
      <c r="K350" s="23"/>
      <c r="L350" s="454"/>
      <c r="M350" s="23"/>
      <c r="N350" s="23"/>
      <c r="O350" s="23"/>
      <c r="P350" s="23" t="s">
        <v>3074</v>
      </c>
      <c r="Q350" s="23"/>
      <c r="R350" s="23"/>
      <c r="S350" s="23"/>
      <c r="T350" s="23" t="s">
        <v>2945</v>
      </c>
      <c r="U350" s="23"/>
      <c r="V350" s="23"/>
      <c r="W350" s="23"/>
      <c r="X350" s="23"/>
      <c r="Y350" s="23"/>
      <c r="Z350" s="23"/>
      <c r="AA350" s="23"/>
      <c r="AB350" s="23" t="s">
        <v>3037</v>
      </c>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466"/>
      <c r="BT350" s="466"/>
      <c r="BU350" s="23"/>
      <c r="BV350" s="23"/>
    </row>
    <row r="351" ht="15.75" customHeight="1" outlineLevel="1">
      <c r="A351" s="23"/>
      <c r="B351" s="23"/>
      <c r="C351" s="23"/>
      <c r="D351" s="162"/>
      <c r="E351" s="466"/>
      <c r="F351" s="466"/>
      <c r="G351" s="466"/>
      <c r="H351" s="466"/>
      <c r="I351" s="23"/>
      <c r="J351" s="23"/>
      <c r="K351" s="23"/>
      <c r="L351" s="454"/>
      <c r="M351" s="23"/>
      <c r="N351" s="23"/>
      <c r="O351" s="23"/>
      <c r="P351" s="23" t="s">
        <v>3075</v>
      </c>
      <c r="Q351" s="23"/>
      <c r="R351" s="23"/>
      <c r="S351" s="23"/>
      <c r="T351" s="23" t="s">
        <v>2948</v>
      </c>
      <c r="U351" s="23"/>
      <c r="V351" s="23"/>
      <c r="W351" s="23"/>
      <c r="X351" s="23"/>
      <c r="Y351" s="23"/>
      <c r="Z351" s="23"/>
      <c r="AA351" s="23"/>
      <c r="AB351" s="23" t="s">
        <v>3040</v>
      </c>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466"/>
      <c r="BT351" s="466"/>
      <c r="BU351" s="23"/>
      <c r="BV351" s="23"/>
    </row>
    <row r="352" ht="15.75" customHeight="1" outlineLevel="1">
      <c r="A352" s="23"/>
      <c r="B352" s="23"/>
      <c r="C352" s="23"/>
      <c r="D352" s="162"/>
      <c r="E352" s="466"/>
      <c r="F352" s="466"/>
      <c r="G352" s="466"/>
      <c r="H352" s="466"/>
      <c r="I352" s="23"/>
      <c r="J352" s="23"/>
      <c r="K352" s="23"/>
      <c r="L352" s="454"/>
      <c r="M352" s="23"/>
      <c r="N352" s="23"/>
      <c r="O352" s="23"/>
      <c r="P352" s="23" t="s">
        <v>3076</v>
      </c>
      <c r="Q352" s="23"/>
      <c r="R352" s="23"/>
      <c r="S352" s="23"/>
      <c r="T352" s="23" t="s">
        <v>2951</v>
      </c>
      <c r="U352" s="23"/>
      <c r="V352" s="23"/>
      <c r="W352" s="23"/>
      <c r="X352" s="23"/>
      <c r="Y352" s="23"/>
      <c r="Z352" s="23"/>
      <c r="AA352" s="23"/>
      <c r="AB352" s="23" t="s">
        <v>3043</v>
      </c>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466"/>
      <c r="BT352" s="466"/>
      <c r="BU352" s="23"/>
      <c r="BV352" s="23"/>
    </row>
    <row r="353" ht="15.75" customHeight="1" outlineLevel="1">
      <c r="A353" s="23"/>
      <c r="B353" s="23"/>
      <c r="C353" s="23"/>
      <c r="D353" s="162"/>
      <c r="E353" s="466"/>
      <c r="F353" s="466"/>
      <c r="G353" s="466"/>
      <c r="H353" s="466"/>
      <c r="I353" s="23"/>
      <c r="J353" s="23"/>
      <c r="K353" s="23"/>
      <c r="L353" s="454"/>
      <c r="M353" s="23"/>
      <c r="N353" s="23"/>
      <c r="O353" s="23"/>
      <c r="P353" s="23" t="s">
        <v>1031</v>
      </c>
      <c r="Q353" s="23"/>
      <c r="R353" s="23"/>
      <c r="S353" s="23"/>
      <c r="T353" s="23" t="s">
        <v>965</v>
      </c>
      <c r="U353" s="23"/>
      <c r="V353" s="23"/>
      <c r="W353" s="23"/>
      <c r="X353" s="23"/>
      <c r="Y353" s="23"/>
      <c r="Z353" s="23"/>
      <c r="AA353" s="23"/>
      <c r="AB353" s="23" t="s">
        <v>3046</v>
      </c>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466"/>
      <c r="BT353" s="466"/>
      <c r="BU353" s="23"/>
      <c r="BV353" s="23"/>
    </row>
    <row r="354" ht="15.75" customHeight="1" outlineLevel="1">
      <c r="A354" s="23"/>
      <c r="B354" s="23"/>
      <c r="C354" s="23"/>
      <c r="D354" s="162"/>
      <c r="E354" s="466"/>
      <c r="F354" s="466"/>
      <c r="G354" s="466"/>
      <c r="H354" s="466"/>
      <c r="I354" s="23"/>
      <c r="J354" s="23"/>
      <c r="K354" s="23"/>
      <c r="L354" s="454"/>
      <c r="M354" s="23"/>
      <c r="N354" s="23"/>
      <c r="O354" s="23"/>
      <c r="P354" s="23" t="s">
        <v>1036</v>
      </c>
      <c r="Q354" s="23"/>
      <c r="R354" s="23"/>
      <c r="S354" s="23"/>
      <c r="T354" s="23" t="s">
        <v>2956</v>
      </c>
      <c r="U354" s="23"/>
      <c r="V354" s="23"/>
      <c r="W354" s="23"/>
      <c r="X354" s="23"/>
      <c r="Y354" s="23"/>
      <c r="Z354" s="23"/>
      <c r="AA354" s="23"/>
      <c r="AB354" s="23" t="s">
        <v>3048</v>
      </c>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466"/>
      <c r="BT354" s="466"/>
      <c r="BU354" s="23"/>
      <c r="BV354" s="23"/>
    </row>
    <row r="355" ht="15.75" customHeight="1" outlineLevel="1">
      <c r="A355" s="23"/>
      <c r="B355" s="23"/>
      <c r="C355" s="23"/>
      <c r="D355" s="162"/>
      <c r="E355" s="466"/>
      <c r="F355" s="466"/>
      <c r="G355" s="466"/>
      <c r="H355" s="466"/>
      <c r="I355" s="23"/>
      <c r="J355" s="23"/>
      <c r="K355" s="23"/>
      <c r="L355" s="454"/>
      <c r="M355" s="23"/>
      <c r="N355" s="23"/>
      <c r="O355" s="23"/>
      <c r="P355" s="23" t="s">
        <v>3077</v>
      </c>
      <c r="Q355" s="23"/>
      <c r="R355" s="23"/>
      <c r="S355" s="23"/>
      <c r="T355" s="23" t="s">
        <v>2959</v>
      </c>
      <c r="U355" s="23"/>
      <c r="V355" s="23"/>
      <c r="W355" s="23"/>
      <c r="X355" s="23"/>
      <c r="Y355" s="23"/>
      <c r="Z355" s="23"/>
      <c r="AA355" s="23"/>
      <c r="AB355" s="23" t="s">
        <v>945</v>
      </c>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466"/>
      <c r="BT355" s="466"/>
      <c r="BU355" s="23"/>
      <c r="BV355" s="23"/>
    </row>
    <row r="356" ht="15.75" customHeight="1" outlineLevel="1">
      <c r="A356" s="23"/>
      <c r="B356" s="23"/>
      <c r="C356" s="23"/>
      <c r="D356" s="162"/>
      <c r="E356" s="466"/>
      <c r="F356" s="466"/>
      <c r="G356" s="466"/>
      <c r="H356" s="466"/>
      <c r="I356" s="23"/>
      <c r="J356" s="23"/>
      <c r="K356" s="23"/>
      <c r="L356" s="454"/>
      <c r="M356" s="23"/>
      <c r="N356" s="23"/>
      <c r="O356" s="23"/>
      <c r="P356" s="23" t="s">
        <v>3078</v>
      </c>
      <c r="Q356" s="23"/>
      <c r="R356" s="23"/>
      <c r="S356" s="23"/>
      <c r="T356" s="23" t="s">
        <v>2961</v>
      </c>
      <c r="U356" s="23"/>
      <c r="V356" s="23"/>
      <c r="W356" s="23"/>
      <c r="X356" s="23"/>
      <c r="Y356" s="23"/>
      <c r="Z356" s="23"/>
      <c r="AA356" s="23"/>
      <c r="AB356" s="23" t="s">
        <v>3052</v>
      </c>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466"/>
      <c r="BT356" s="466"/>
      <c r="BU356" s="23"/>
      <c r="BV356" s="23"/>
    </row>
    <row r="357" ht="15.75" customHeight="1" outlineLevel="1">
      <c r="A357" s="23"/>
      <c r="B357" s="23"/>
      <c r="C357" s="23"/>
      <c r="D357" s="162"/>
      <c r="E357" s="466"/>
      <c r="F357" s="466"/>
      <c r="G357" s="466"/>
      <c r="H357" s="466"/>
      <c r="I357" s="23"/>
      <c r="J357" s="23"/>
      <c r="K357" s="23"/>
      <c r="L357" s="454"/>
      <c r="M357" s="23"/>
      <c r="N357" s="23"/>
      <c r="O357" s="23"/>
      <c r="P357" s="23" t="s">
        <v>3079</v>
      </c>
      <c r="Q357" s="23"/>
      <c r="R357" s="23"/>
      <c r="S357" s="23"/>
      <c r="T357" s="23" t="s">
        <v>2963</v>
      </c>
      <c r="U357" s="23"/>
      <c r="V357" s="23"/>
      <c r="W357" s="23"/>
      <c r="X357" s="23"/>
      <c r="Y357" s="23"/>
      <c r="Z357" s="23"/>
      <c r="AA357" s="23"/>
      <c r="AB357" s="23" t="s">
        <v>3055</v>
      </c>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466"/>
      <c r="BT357" s="466"/>
      <c r="BU357" s="23"/>
      <c r="BV357" s="23"/>
    </row>
    <row r="358" ht="15.75" customHeight="1" outlineLevel="1">
      <c r="A358" s="23"/>
      <c r="B358" s="23"/>
      <c r="C358" s="23"/>
      <c r="D358" s="162"/>
      <c r="E358" s="466"/>
      <c r="F358" s="466"/>
      <c r="G358" s="466"/>
      <c r="H358" s="466"/>
      <c r="I358" s="23"/>
      <c r="J358" s="23"/>
      <c r="K358" s="23"/>
      <c r="L358" s="454"/>
      <c r="M358" s="23"/>
      <c r="N358" s="23"/>
      <c r="O358" s="23"/>
      <c r="P358" s="23" t="s">
        <v>3080</v>
      </c>
      <c r="Q358" s="23"/>
      <c r="R358" s="23"/>
      <c r="S358" s="23"/>
      <c r="T358" s="23" t="s">
        <v>2966</v>
      </c>
      <c r="U358" s="23"/>
      <c r="V358" s="23"/>
      <c r="W358" s="23"/>
      <c r="X358" s="23"/>
      <c r="Y358" s="23"/>
      <c r="Z358" s="23"/>
      <c r="AA358" s="23"/>
      <c r="AB358" s="23" t="s">
        <v>3058</v>
      </c>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466"/>
      <c r="BT358" s="466"/>
      <c r="BU358" s="23"/>
      <c r="BV358" s="23"/>
    </row>
    <row r="359" ht="15.75" customHeight="1" outlineLevel="1">
      <c r="A359" s="23"/>
      <c r="B359" s="23"/>
      <c r="C359" s="23"/>
      <c r="D359" s="162"/>
      <c r="E359" s="466"/>
      <c r="F359" s="466"/>
      <c r="G359" s="466"/>
      <c r="H359" s="466"/>
      <c r="I359" s="23"/>
      <c r="J359" s="23"/>
      <c r="K359" s="23"/>
      <c r="L359" s="454"/>
      <c r="M359" s="23"/>
      <c r="N359" s="23"/>
      <c r="O359" s="23"/>
      <c r="P359" s="23" t="s">
        <v>3081</v>
      </c>
      <c r="Q359" s="23"/>
      <c r="R359" s="23"/>
      <c r="S359" s="23"/>
      <c r="T359" s="23" t="s">
        <v>2969</v>
      </c>
      <c r="U359" s="23"/>
      <c r="V359" s="23"/>
      <c r="W359" s="23"/>
      <c r="X359" s="23"/>
      <c r="Y359" s="23"/>
      <c r="Z359" s="23"/>
      <c r="AA359" s="23"/>
      <c r="AB359" s="23" t="s">
        <v>3061</v>
      </c>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466"/>
      <c r="BT359" s="466"/>
      <c r="BU359" s="23"/>
      <c r="BV359" s="23"/>
    </row>
    <row r="360" ht="15.75" customHeight="1" outlineLevel="1">
      <c r="A360" s="23"/>
      <c r="B360" s="23"/>
      <c r="C360" s="23"/>
      <c r="D360" s="162"/>
      <c r="E360" s="466"/>
      <c r="F360" s="466"/>
      <c r="G360" s="466"/>
      <c r="H360" s="466"/>
      <c r="I360" s="23"/>
      <c r="J360" s="23"/>
      <c r="K360" s="23"/>
      <c r="L360" s="454"/>
      <c r="M360" s="23"/>
      <c r="N360" s="23"/>
      <c r="O360" s="23"/>
      <c r="P360" s="23" t="s">
        <v>1034</v>
      </c>
      <c r="Q360" s="23"/>
      <c r="R360" s="23"/>
      <c r="S360" s="23"/>
      <c r="T360" s="23" t="s">
        <v>967</v>
      </c>
      <c r="U360" s="23"/>
      <c r="V360" s="23"/>
      <c r="W360" s="23"/>
      <c r="X360" s="23"/>
      <c r="Y360" s="23"/>
      <c r="Z360" s="23"/>
      <c r="AA360" s="23"/>
      <c r="AB360" s="23" t="s">
        <v>3063</v>
      </c>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466"/>
      <c r="BT360" s="466"/>
      <c r="BU360" s="23"/>
      <c r="BV360" s="23"/>
    </row>
    <row r="361" ht="15.75" customHeight="1" outlineLevel="1">
      <c r="A361" s="23"/>
      <c r="B361" s="23"/>
      <c r="C361" s="23"/>
      <c r="D361" s="162"/>
      <c r="E361" s="466"/>
      <c r="F361" s="466"/>
      <c r="G361" s="466"/>
      <c r="H361" s="466"/>
      <c r="I361" s="23"/>
      <c r="J361" s="23"/>
      <c r="K361" s="23"/>
      <c r="L361" s="454"/>
      <c r="M361" s="23"/>
      <c r="N361" s="23"/>
      <c r="O361" s="23"/>
      <c r="P361" s="23" t="s">
        <v>3082</v>
      </c>
      <c r="Q361" s="23"/>
      <c r="R361" s="23"/>
      <c r="S361" s="23"/>
      <c r="T361" s="23" t="s">
        <v>2974</v>
      </c>
      <c r="U361" s="23"/>
      <c r="V361" s="23"/>
      <c r="W361" s="23"/>
      <c r="X361" s="23"/>
      <c r="Y361" s="23"/>
      <c r="Z361" s="23"/>
      <c r="AA361" s="23"/>
      <c r="AB361" s="23" t="s">
        <v>2504</v>
      </c>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466"/>
      <c r="BT361" s="466"/>
      <c r="BU361" s="23"/>
      <c r="BV361" s="23"/>
    </row>
    <row r="362" ht="15.75" customHeight="1" outlineLevel="1">
      <c r="A362" s="23"/>
      <c r="B362" s="23"/>
      <c r="C362" s="23"/>
      <c r="D362" s="162"/>
      <c r="E362" s="466"/>
      <c r="F362" s="466"/>
      <c r="G362" s="466"/>
      <c r="H362" s="466"/>
      <c r="I362" s="23"/>
      <c r="J362" s="23"/>
      <c r="K362" s="23"/>
      <c r="L362" s="454"/>
      <c r="M362" s="23"/>
      <c r="N362" s="23"/>
      <c r="O362" s="23"/>
      <c r="P362" s="23" t="s">
        <v>3083</v>
      </c>
      <c r="Q362" s="23"/>
      <c r="R362" s="23"/>
      <c r="S362" s="23"/>
      <c r="T362" s="23" t="s">
        <v>2977</v>
      </c>
      <c r="U362" s="23"/>
      <c r="V362" s="23"/>
      <c r="W362" s="23"/>
      <c r="X362" s="23"/>
      <c r="Y362" s="23"/>
      <c r="Z362" s="23"/>
      <c r="AA362" s="23"/>
      <c r="AB362" s="23" t="s">
        <v>1054</v>
      </c>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466"/>
      <c r="BT362" s="466"/>
      <c r="BU362" s="23"/>
      <c r="BV362" s="23"/>
    </row>
    <row r="363" ht="15.75" customHeight="1" outlineLevel="1">
      <c r="A363" s="23"/>
      <c r="B363" s="23"/>
      <c r="C363" s="23"/>
      <c r="D363" s="162"/>
      <c r="E363" s="466"/>
      <c r="F363" s="466"/>
      <c r="G363" s="466"/>
      <c r="H363" s="466"/>
      <c r="I363" s="23"/>
      <c r="J363" s="23"/>
      <c r="K363" s="23"/>
      <c r="L363" s="454"/>
      <c r="M363" s="23"/>
      <c r="N363" s="23"/>
      <c r="O363" s="23"/>
      <c r="P363" s="23" t="s">
        <v>3084</v>
      </c>
      <c r="Q363" s="23"/>
      <c r="R363" s="23"/>
      <c r="S363" s="23"/>
      <c r="T363" s="23" t="s">
        <v>2979</v>
      </c>
      <c r="U363" s="23"/>
      <c r="V363" s="23"/>
      <c r="W363" s="23"/>
      <c r="X363" s="23"/>
      <c r="Y363" s="23"/>
      <c r="Z363" s="23"/>
      <c r="AA363" s="23"/>
      <c r="AB363" s="23" t="s">
        <v>2513</v>
      </c>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466"/>
      <c r="BT363" s="466"/>
      <c r="BU363" s="23"/>
      <c r="BV363" s="23"/>
    </row>
    <row r="364" ht="15.75" customHeight="1" outlineLevel="1">
      <c r="A364" s="23"/>
      <c r="B364" s="23"/>
      <c r="C364" s="23"/>
      <c r="D364" s="162"/>
      <c r="E364" s="466"/>
      <c r="F364" s="466"/>
      <c r="G364" s="466"/>
      <c r="H364" s="466"/>
      <c r="I364" s="23"/>
      <c r="J364" s="23"/>
      <c r="K364" s="23"/>
      <c r="L364" s="454"/>
      <c r="M364" s="23"/>
      <c r="N364" s="23"/>
      <c r="O364" s="23"/>
      <c r="P364" s="23" t="s">
        <v>3085</v>
      </c>
      <c r="Q364" s="23"/>
      <c r="R364" s="23"/>
      <c r="S364" s="23"/>
      <c r="T364" s="23" t="s">
        <v>2982</v>
      </c>
      <c r="U364" s="23"/>
      <c r="V364" s="23"/>
      <c r="W364" s="23"/>
      <c r="X364" s="23"/>
      <c r="Y364" s="23"/>
      <c r="Z364" s="23"/>
      <c r="AA364" s="23"/>
      <c r="AB364" s="23" t="s">
        <v>2519</v>
      </c>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466"/>
      <c r="BT364" s="466"/>
      <c r="BU364" s="23"/>
      <c r="BV364" s="23"/>
    </row>
    <row r="365" ht="15.75" customHeight="1" outlineLevel="1">
      <c r="A365" s="23"/>
      <c r="B365" s="23"/>
      <c r="C365" s="23"/>
      <c r="D365" s="162"/>
      <c r="E365" s="466"/>
      <c r="F365" s="466"/>
      <c r="G365" s="466"/>
      <c r="H365" s="466"/>
      <c r="I365" s="23"/>
      <c r="J365" s="23"/>
      <c r="K365" s="23"/>
      <c r="L365" s="454"/>
      <c r="M365" s="23"/>
      <c r="N365" s="23"/>
      <c r="O365" s="23"/>
      <c r="P365" s="23" t="s">
        <v>3086</v>
      </c>
      <c r="Q365" s="23"/>
      <c r="R365" s="23"/>
      <c r="S365" s="23"/>
      <c r="T365" s="23" t="s">
        <v>2985</v>
      </c>
      <c r="U365" s="23"/>
      <c r="V365" s="23"/>
      <c r="W365" s="23"/>
      <c r="X365" s="23"/>
      <c r="Y365" s="23"/>
      <c r="Z365" s="23"/>
      <c r="AA365" s="23"/>
      <c r="AB365" s="23" t="s">
        <v>1052</v>
      </c>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466"/>
      <c r="BT365" s="466"/>
      <c r="BU365" s="23"/>
      <c r="BV365" s="23"/>
    </row>
    <row r="366" ht="15.75" customHeight="1" outlineLevel="1">
      <c r="A366" s="23"/>
      <c r="B366" s="23"/>
      <c r="C366" s="23"/>
      <c r="D366" s="162"/>
      <c r="E366" s="466"/>
      <c r="F366" s="466"/>
      <c r="G366" s="466"/>
      <c r="H366" s="466"/>
      <c r="I366" s="23"/>
      <c r="J366" s="23"/>
      <c r="K366" s="23"/>
      <c r="L366" s="454"/>
      <c r="M366" s="23"/>
      <c r="N366" s="23"/>
      <c r="O366" s="23"/>
      <c r="P366" s="23" t="s">
        <v>3087</v>
      </c>
      <c r="Q366" s="23"/>
      <c r="R366" s="23"/>
      <c r="S366" s="23"/>
      <c r="T366" s="23" t="s">
        <v>2988</v>
      </c>
      <c r="U366" s="23"/>
      <c r="V366" s="23"/>
      <c r="W366" s="23"/>
      <c r="X366" s="23"/>
      <c r="Y366" s="23"/>
      <c r="Z366" s="23"/>
      <c r="AA366" s="23"/>
      <c r="AB366" s="23" t="s">
        <v>2529</v>
      </c>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466"/>
      <c r="BT366" s="466"/>
      <c r="BU366" s="23"/>
      <c r="BV366" s="23"/>
    </row>
    <row r="367" ht="15.75" customHeight="1" outlineLevel="1">
      <c r="A367" s="23"/>
      <c r="B367" s="23"/>
      <c r="C367" s="23"/>
      <c r="D367" s="162"/>
      <c r="E367" s="466"/>
      <c r="F367" s="466"/>
      <c r="G367" s="466"/>
      <c r="H367" s="466"/>
      <c r="I367" s="23"/>
      <c r="J367" s="23"/>
      <c r="K367" s="23"/>
      <c r="L367" s="454"/>
      <c r="M367" s="23"/>
      <c r="N367" s="23"/>
      <c r="O367" s="23"/>
      <c r="P367" s="23" t="s">
        <v>1037</v>
      </c>
      <c r="Q367" s="23"/>
      <c r="R367" s="23"/>
      <c r="S367" s="23"/>
      <c r="T367" s="23" t="s">
        <v>975</v>
      </c>
      <c r="U367" s="23"/>
      <c r="V367" s="23"/>
      <c r="W367" s="23"/>
      <c r="X367" s="23"/>
      <c r="Y367" s="23"/>
      <c r="Z367" s="23"/>
      <c r="AA367" s="23"/>
      <c r="AB367" s="23" t="s">
        <v>2534</v>
      </c>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466"/>
      <c r="BT367" s="466"/>
      <c r="BU367" s="23"/>
      <c r="BV367" s="23"/>
    </row>
    <row r="368" ht="15.75" customHeight="1" outlineLevel="1">
      <c r="A368" s="23"/>
      <c r="B368" s="23"/>
      <c r="C368" s="23"/>
      <c r="D368" s="162"/>
      <c r="E368" s="466"/>
      <c r="F368" s="466"/>
      <c r="G368" s="466"/>
      <c r="H368" s="466"/>
      <c r="I368" s="23"/>
      <c r="J368" s="23"/>
      <c r="K368" s="23"/>
      <c r="L368" s="454"/>
      <c r="M368" s="23"/>
      <c r="N368" s="23"/>
      <c r="O368" s="23"/>
      <c r="P368" s="23" t="s">
        <v>3088</v>
      </c>
      <c r="Q368" s="23"/>
      <c r="R368" s="23"/>
      <c r="S368" s="23"/>
      <c r="T368" s="23" t="s">
        <v>2992</v>
      </c>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466"/>
      <c r="BT368" s="466"/>
      <c r="BU368" s="23"/>
      <c r="BV368" s="23"/>
    </row>
    <row r="369" ht="15.75" customHeight="1" outlineLevel="1">
      <c r="A369" s="23"/>
      <c r="B369" s="23"/>
      <c r="C369" s="23"/>
      <c r="D369" s="162"/>
      <c r="E369" s="466"/>
      <c r="F369" s="466"/>
      <c r="G369" s="466"/>
      <c r="H369" s="466"/>
      <c r="I369" s="23"/>
      <c r="J369" s="23"/>
      <c r="K369" s="23"/>
      <c r="L369" s="454"/>
      <c r="M369" s="23"/>
      <c r="N369" s="23"/>
      <c r="O369" s="23"/>
      <c r="P369" s="23" t="s">
        <v>1064</v>
      </c>
      <c r="Q369" s="23"/>
      <c r="R369" s="23"/>
      <c r="S369" s="23"/>
      <c r="T369" s="23" t="s">
        <v>2996</v>
      </c>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466"/>
      <c r="BT369" s="466"/>
      <c r="BU369" s="23"/>
      <c r="BV369" s="23"/>
    </row>
    <row r="370" ht="15.75" customHeight="1" outlineLevel="1">
      <c r="A370" s="23"/>
      <c r="B370" s="23"/>
      <c r="C370" s="23"/>
      <c r="D370" s="162"/>
      <c r="E370" s="466"/>
      <c r="F370" s="466"/>
      <c r="G370" s="466"/>
      <c r="H370" s="466"/>
      <c r="I370" s="23"/>
      <c r="J370" s="23"/>
      <c r="K370" s="23"/>
      <c r="L370" s="454"/>
      <c r="M370" s="23"/>
      <c r="N370" s="23"/>
      <c r="O370" s="23"/>
      <c r="P370" s="23" t="s">
        <v>3089</v>
      </c>
      <c r="Q370" s="23"/>
      <c r="R370" s="23"/>
      <c r="S370" s="23"/>
      <c r="T370" s="23" t="s">
        <v>2998</v>
      </c>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466"/>
      <c r="BT370" s="466"/>
      <c r="BU370" s="23"/>
      <c r="BV370" s="23"/>
    </row>
    <row r="371" ht="15.75" customHeight="1" outlineLevel="1">
      <c r="A371" s="23"/>
      <c r="B371" s="23"/>
      <c r="C371" s="23"/>
      <c r="D371" s="162"/>
      <c r="E371" s="466"/>
      <c r="F371" s="466"/>
      <c r="G371" s="466"/>
      <c r="H371" s="466"/>
      <c r="I371" s="23"/>
      <c r="J371" s="23"/>
      <c r="K371" s="23"/>
      <c r="L371" s="454"/>
      <c r="M371" s="23"/>
      <c r="N371" s="23"/>
      <c r="O371" s="23"/>
      <c r="P371" s="23" t="s">
        <v>3090</v>
      </c>
      <c r="Q371" s="23"/>
      <c r="R371" s="23"/>
      <c r="S371" s="23"/>
      <c r="T371" s="23" t="s">
        <v>3001</v>
      </c>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466"/>
      <c r="BT371" s="466"/>
      <c r="BU371" s="23"/>
      <c r="BV371" s="23"/>
    </row>
    <row r="372" ht="15.75" customHeight="1" outlineLevel="1">
      <c r="A372" s="23"/>
      <c r="B372" s="23"/>
      <c r="C372" s="23"/>
      <c r="D372" s="162"/>
      <c r="E372" s="466"/>
      <c r="F372" s="466"/>
      <c r="G372" s="466"/>
      <c r="H372" s="466"/>
      <c r="I372" s="23"/>
      <c r="J372" s="23"/>
      <c r="K372" s="23"/>
      <c r="L372" s="454"/>
      <c r="M372" s="23"/>
      <c r="N372" s="23"/>
      <c r="O372" s="23"/>
      <c r="P372" s="23" t="s">
        <v>3091</v>
      </c>
      <c r="Q372" s="23"/>
      <c r="R372" s="23"/>
      <c r="S372" s="23"/>
      <c r="T372" s="23" t="s">
        <v>3004</v>
      </c>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466"/>
      <c r="BT372" s="466"/>
      <c r="BU372" s="23"/>
      <c r="BV372" s="23"/>
    </row>
    <row r="373" ht="15.75" customHeight="1" outlineLevel="1">
      <c r="A373" s="23"/>
      <c r="B373" s="23"/>
      <c r="C373" s="23"/>
      <c r="D373" s="162"/>
      <c r="E373" s="466"/>
      <c r="F373" s="466"/>
      <c r="G373" s="466"/>
      <c r="H373" s="466"/>
      <c r="I373" s="23"/>
      <c r="J373" s="23"/>
      <c r="K373" s="23"/>
      <c r="L373" s="454"/>
      <c r="M373" s="23"/>
      <c r="N373" s="23"/>
      <c r="O373" s="23"/>
      <c r="P373" s="23" t="s">
        <v>3092</v>
      </c>
      <c r="Q373" s="23"/>
      <c r="R373" s="23"/>
      <c r="S373" s="23"/>
      <c r="T373" s="23" t="s">
        <v>3007</v>
      </c>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466"/>
      <c r="BT373" s="466"/>
      <c r="BU373" s="23"/>
      <c r="BV373" s="23"/>
    </row>
    <row r="374" ht="15.75" customHeight="1" outlineLevel="1">
      <c r="A374" s="23"/>
      <c r="B374" s="23"/>
      <c r="C374" s="23"/>
      <c r="D374" s="162"/>
      <c r="E374" s="466"/>
      <c r="F374" s="466"/>
      <c r="G374" s="466"/>
      <c r="H374" s="466"/>
      <c r="I374" s="23"/>
      <c r="J374" s="23"/>
      <c r="K374" s="23"/>
      <c r="L374" s="454"/>
      <c r="M374" s="23"/>
      <c r="N374" s="23"/>
      <c r="O374" s="23"/>
      <c r="P374" s="23" t="s">
        <v>1062</v>
      </c>
      <c r="Q374" s="23"/>
      <c r="R374" s="23"/>
      <c r="S374" s="23"/>
      <c r="T374" s="23" t="s">
        <v>976</v>
      </c>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466"/>
      <c r="BT374" s="466"/>
      <c r="BU374" s="23"/>
      <c r="BV374" s="23"/>
    </row>
    <row r="375" ht="15.75" customHeight="1" outlineLevel="1">
      <c r="A375" s="23"/>
      <c r="B375" s="23"/>
      <c r="C375" s="23"/>
      <c r="D375" s="162"/>
      <c r="E375" s="466"/>
      <c r="F375" s="466"/>
      <c r="G375" s="466"/>
      <c r="H375" s="466"/>
      <c r="I375" s="23"/>
      <c r="J375" s="23"/>
      <c r="K375" s="23"/>
      <c r="L375" s="454"/>
      <c r="M375" s="23"/>
      <c r="N375" s="23"/>
      <c r="O375" s="23"/>
      <c r="P375" s="23" t="s">
        <v>3093</v>
      </c>
      <c r="Q375" s="23"/>
      <c r="R375" s="23"/>
      <c r="S375" s="23"/>
      <c r="T375" s="23" t="s">
        <v>3011</v>
      </c>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466"/>
      <c r="BT375" s="466"/>
      <c r="BU375" s="23"/>
      <c r="BV375" s="23"/>
    </row>
    <row r="376" ht="15.75" customHeight="1" outlineLevel="1">
      <c r="A376" s="23"/>
      <c r="B376" s="23"/>
      <c r="C376" s="23"/>
      <c r="D376" s="162"/>
      <c r="E376" s="466"/>
      <c r="F376" s="466"/>
      <c r="G376" s="466"/>
      <c r="H376" s="466"/>
      <c r="I376" s="23"/>
      <c r="J376" s="23"/>
      <c r="K376" s="23"/>
      <c r="L376" s="454"/>
      <c r="M376" s="23"/>
      <c r="N376" s="23"/>
      <c r="O376" s="23"/>
      <c r="P376" s="23" t="s">
        <v>1068</v>
      </c>
      <c r="Q376" s="23"/>
      <c r="R376" s="23"/>
      <c r="S376" s="23"/>
      <c r="T376" s="23" t="s">
        <v>978</v>
      </c>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466"/>
      <c r="BT376" s="466"/>
      <c r="BU376" s="23"/>
      <c r="BV376" s="23"/>
    </row>
    <row r="377" ht="15.75" customHeight="1" outlineLevel="1">
      <c r="A377" s="23"/>
      <c r="B377" s="23"/>
      <c r="C377" s="23"/>
      <c r="D377" s="162"/>
      <c r="E377" s="466"/>
      <c r="F377" s="466"/>
      <c r="G377" s="466"/>
      <c r="H377" s="466"/>
      <c r="I377" s="23"/>
      <c r="J377" s="23"/>
      <c r="K377" s="23"/>
      <c r="L377" s="454"/>
      <c r="M377" s="23"/>
      <c r="N377" s="23"/>
      <c r="O377" s="23"/>
      <c r="P377" s="23" t="s">
        <v>3094</v>
      </c>
      <c r="Q377" s="23"/>
      <c r="R377" s="23"/>
      <c r="S377" s="23"/>
      <c r="T377" s="23" t="s">
        <v>3014</v>
      </c>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466"/>
      <c r="BT377" s="466"/>
      <c r="BU377" s="23"/>
      <c r="BV377" s="23"/>
    </row>
    <row r="378" ht="15.75" customHeight="1" outlineLevel="1">
      <c r="A378" s="23"/>
      <c r="B378" s="23"/>
      <c r="C378" s="23"/>
      <c r="D378" s="162"/>
      <c r="E378" s="466"/>
      <c r="F378" s="466"/>
      <c r="G378" s="466"/>
      <c r="H378" s="466"/>
      <c r="I378" s="23"/>
      <c r="J378" s="23"/>
      <c r="K378" s="23"/>
      <c r="L378" s="454"/>
      <c r="M378" s="23"/>
      <c r="N378" s="23"/>
      <c r="O378" s="23"/>
      <c r="P378" s="23" t="s">
        <v>3095</v>
      </c>
      <c r="Q378" s="23"/>
      <c r="R378" s="23"/>
      <c r="S378" s="23"/>
      <c r="T378" s="23" t="s">
        <v>3017</v>
      </c>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466"/>
      <c r="BT378" s="466"/>
      <c r="BU378" s="23"/>
      <c r="BV378" s="23"/>
    </row>
    <row r="379" ht="15.75" customHeight="1" outlineLevel="1">
      <c r="A379" s="23"/>
      <c r="B379" s="23"/>
      <c r="C379" s="23"/>
      <c r="D379" s="162"/>
      <c r="E379" s="466"/>
      <c r="F379" s="466"/>
      <c r="G379" s="466"/>
      <c r="H379" s="466"/>
      <c r="I379" s="23"/>
      <c r="J379" s="23"/>
      <c r="K379" s="23"/>
      <c r="L379" s="454"/>
      <c r="M379" s="23"/>
      <c r="N379" s="23"/>
      <c r="O379" s="23"/>
      <c r="P379" s="23" t="s">
        <v>3096</v>
      </c>
      <c r="Q379" s="23"/>
      <c r="R379" s="23"/>
      <c r="S379" s="23"/>
      <c r="T379" s="23" t="s">
        <v>3020</v>
      </c>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466"/>
      <c r="BT379" s="466"/>
      <c r="BU379" s="23"/>
      <c r="BV379" s="23"/>
    </row>
    <row r="380" ht="15.75" customHeight="1" outlineLevel="1">
      <c r="A380" s="23"/>
      <c r="B380" s="23"/>
      <c r="C380" s="23"/>
      <c r="D380" s="162"/>
      <c r="E380" s="466"/>
      <c r="F380" s="466"/>
      <c r="G380" s="466"/>
      <c r="H380" s="466"/>
      <c r="I380" s="23"/>
      <c r="J380" s="23"/>
      <c r="K380" s="23"/>
      <c r="L380" s="454"/>
      <c r="M380" s="23"/>
      <c r="N380" s="23"/>
      <c r="O380" s="23"/>
      <c r="P380" s="23" t="s">
        <v>3097</v>
      </c>
      <c r="Q380" s="23"/>
      <c r="R380" s="23"/>
      <c r="S380" s="23"/>
      <c r="T380" s="23" t="s">
        <v>3023</v>
      </c>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466"/>
      <c r="BT380" s="466"/>
      <c r="BU380" s="23"/>
      <c r="BV380" s="23"/>
    </row>
    <row r="381" ht="15.75" customHeight="1" outlineLevel="1">
      <c r="A381" s="23"/>
      <c r="B381" s="23"/>
      <c r="C381" s="23"/>
      <c r="D381" s="162"/>
      <c r="E381" s="466"/>
      <c r="F381" s="466"/>
      <c r="G381" s="466"/>
      <c r="H381" s="466"/>
      <c r="I381" s="23"/>
      <c r="J381" s="23"/>
      <c r="K381" s="23"/>
      <c r="L381" s="454"/>
      <c r="M381" s="23"/>
      <c r="N381" s="23"/>
      <c r="O381" s="23"/>
      <c r="P381" s="23" t="s">
        <v>1066</v>
      </c>
      <c r="Q381" s="23"/>
      <c r="R381" s="23"/>
      <c r="S381" s="23"/>
      <c r="T381" s="23" t="s">
        <v>3026</v>
      </c>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466"/>
      <c r="BT381" s="466"/>
      <c r="BU381" s="23"/>
      <c r="BV381" s="23"/>
    </row>
    <row r="382" ht="15.75" customHeight="1" outlineLevel="1">
      <c r="A382" s="23"/>
      <c r="B382" s="23"/>
      <c r="C382" s="23"/>
      <c r="D382" s="162"/>
      <c r="E382" s="466"/>
      <c r="F382" s="466"/>
      <c r="G382" s="466"/>
      <c r="H382" s="466"/>
      <c r="I382" s="23"/>
      <c r="J382" s="23"/>
      <c r="K382" s="23"/>
      <c r="L382" s="454"/>
      <c r="M382" s="23"/>
      <c r="N382" s="23"/>
      <c r="O382" s="23"/>
      <c r="P382" s="23" t="s">
        <v>3098</v>
      </c>
      <c r="Q382" s="23"/>
      <c r="R382" s="23"/>
      <c r="S382" s="23"/>
      <c r="T382" s="23" t="s">
        <v>3029</v>
      </c>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466"/>
      <c r="BT382" s="466"/>
      <c r="BU382" s="23"/>
      <c r="BV382" s="23"/>
    </row>
    <row r="383" ht="15.75" customHeight="1" outlineLevel="1">
      <c r="A383" s="23"/>
      <c r="B383" s="23"/>
      <c r="C383" s="23"/>
      <c r="D383" s="162"/>
      <c r="E383" s="466"/>
      <c r="F383" s="466"/>
      <c r="G383" s="466"/>
      <c r="H383" s="466"/>
      <c r="I383" s="23"/>
      <c r="J383" s="23"/>
      <c r="K383" s="23"/>
      <c r="L383" s="454"/>
      <c r="M383" s="23"/>
      <c r="N383" s="23"/>
      <c r="O383" s="23"/>
      <c r="P383" s="23" t="s">
        <v>1071</v>
      </c>
      <c r="Q383" s="23"/>
      <c r="R383" s="23"/>
      <c r="S383" s="23"/>
      <c r="T383" s="23" t="s">
        <v>980</v>
      </c>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466"/>
      <c r="BT383" s="466"/>
      <c r="BU383" s="23"/>
      <c r="BV383" s="23"/>
    </row>
    <row r="384" ht="15.75" customHeight="1" outlineLevel="1">
      <c r="A384" s="23"/>
      <c r="B384" s="23"/>
      <c r="C384" s="23"/>
      <c r="D384" s="162"/>
      <c r="E384" s="466"/>
      <c r="F384" s="466"/>
      <c r="G384" s="466"/>
      <c r="H384" s="466"/>
      <c r="I384" s="23"/>
      <c r="J384" s="23"/>
      <c r="K384" s="23"/>
      <c r="L384" s="454"/>
      <c r="M384" s="23"/>
      <c r="N384" s="23"/>
      <c r="O384" s="23"/>
      <c r="P384" s="23" t="s">
        <v>3099</v>
      </c>
      <c r="Q384" s="23"/>
      <c r="R384" s="23"/>
      <c r="S384" s="23"/>
      <c r="T384" s="23" t="s">
        <v>3032</v>
      </c>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466"/>
      <c r="BT384" s="466"/>
      <c r="BU384" s="23"/>
      <c r="BV384" s="23"/>
    </row>
    <row r="385" ht="15.75" customHeight="1" outlineLevel="1">
      <c r="A385" s="23"/>
      <c r="B385" s="23"/>
      <c r="C385" s="23"/>
      <c r="D385" s="162"/>
      <c r="E385" s="466"/>
      <c r="F385" s="466"/>
      <c r="G385" s="466"/>
      <c r="H385" s="466"/>
      <c r="I385" s="23"/>
      <c r="J385" s="23"/>
      <c r="K385" s="23"/>
      <c r="L385" s="454"/>
      <c r="M385" s="23"/>
      <c r="N385" s="23"/>
      <c r="O385" s="23"/>
      <c r="P385" s="23" t="s">
        <v>3100</v>
      </c>
      <c r="Q385" s="23"/>
      <c r="R385" s="23"/>
      <c r="S385" s="23"/>
      <c r="T385" s="23" t="s">
        <v>3035</v>
      </c>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466"/>
      <c r="BT385" s="466"/>
      <c r="BU385" s="23"/>
      <c r="BV385" s="23"/>
    </row>
    <row r="386" ht="15.75" customHeight="1" outlineLevel="1">
      <c r="A386" s="23"/>
      <c r="B386" s="23"/>
      <c r="C386" s="23"/>
      <c r="D386" s="162"/>
      <c r="E386" s="466"/>
      <c r="F386" s="466"/>
      <c r="G386" s="466"/>
      <c r="H386" s="466"/>
      <c r="I386" s="23"/>
      <c r="J386" s="23"/>
      <c r="K386" s="23"/>
      <c r="L386" s="454"/>
      <c r="M386" s="23"/>
      <c r="N386" s="23"/>
      <c r="O386" s="23"/>
      <c r="P386" s="23" t="s">
        <v>3101</v>
      </c>
      <c r="Q386" s="23"/>
      <c r="R386" s="23"/>
      <c r="S386" s="23"/>
      <c r="T386" s="23" t="s">
        <v>3038</v>
      </c>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466"/>
      <c r="BT386" s="466"/>
      <c r="BU386" s="23"/>
      <c r="BV386" s="23"/>
    </row>
    <row r="387" ht="15.75" customHeight="1" outlineLevel="1">
      <c r="A387" s="23"/>
      <c r="B387" s="23"/>
      <c r="C387" s="23"/>
      <c r="D387" s="162"/>
      <c r="E387" s="466"/>
      <c r="F387" s="466"/>
      <c r="G387" s="466"/>
      <c r="H387" s="466"/>
      <c r="I387" s="23"/>
      <c r="J387" s="23"/>
      <c r="K387" s="23"/>
      <c r="L387" s="454"/>
      <c r="M387" s="23"/>
      <c r="N387" s="23"/>
      <c r="O387" s="23"/>
      <c r="P387" s="23" t="s">
        <v>3102</v>
      </c>
      <c r="Q387" s="23"/>
      <c r="R387" s="23"/>
      <c r="S387" s="23"/>
      <c r="T387" s="23" t="s">
        <v>3041</v>
      </c>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466"/>
      <c r="BT387" s="466"/>
      <c r="BU387" s="23"/>
      <c r="BV387" s="23"/>
    </row>
    <row r="388" ht="15.75" customHeight="1" outlineLevel="1">
      <c r="A388" s="23"/>
      <c r="B388" s="23"/>
      <c r="C388" s="23"/>
      <c r="D388" s="162"/>
      <c r="E388" s="466"/>
      <c r="F388" s="466"/>
      <c r="G388" s="466"/>
      <c r="H388" s="466"/>
      <c r="I388" s="23"/>
      <c r="J388" s="23"/>
      <c r="K388" s="23"/>
      <c r="L388" s="454"/>
      <c r="M388" s="23"/>
      <c r="N388" s="23"/>
      <c r="O388" s="23"/>
      <c r="P388" s="23" t="s">
        <v>1069</v>
      </c>
      <c r="Q388" s="23"/>
      <c r="R388" s="23"/>
      <c r="S388" s="23"/>
      <c r="T388" s="23" t="s">
        <v>3044</v>
      </c>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466"/>
      <c r="BT388" s="466"/>
      <c r="BU388" s="23"/>
      <c r="BV388" s="23"/>
    </row>
    <row r="389" ht="15.75" customHeight="1" outlineLevel="1">
      <c r="A389" s="23"/>
      <c r="B389" s="23"/>
      <c r="C389" s="23"/>
      <c r="D389" s="162"/>
      <c r="E389" s="466"/>
      <c r="F389" s="466"/>
      <c r="G389" s="466"/>
      <c r="H389" s="466"/>
      <c r="I389" s="23"/>
      <c r="J389" s="23"/>
      <c r="K389" s="23"/>
      <c r="L389" s="454"/>
      <c r="M389" s="23"/>
      <c r="N389" s="23"/>
      <c r="O389" s="23"/>
      <c r="P389" s="23" t="s">
        <v>3103</v>
      </c>
      <c r="Q389" s="23"/>
      <c r="R389" s="23"/>
      <c r="S389" s="23"/>
      <c r="T389" s="23" t="s">
        <v>1022</v>
      </c>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466"/>
      <c r="BT389" s="466"/>
      <c r="BU389" s="23"/>
      <c r="BV389" s="23"/>
    </row>
    <row r="390" ht="15.75" customHeight="1" outlineLevel="1">
      <c r="A390" s="23"/>
      <c r="B390" s="23"/>
      <c r="C390" s="23"/>
      <c r="D390" s="162"/>
      <c r="E390" s="466"/>
      <c r="F390" s="466"/>
      <c r="G390" s="466"/>
      <c r="H390" s="466"/>
      <c r="I390" s="23"/>
      <c r="J390" s="23"/>
      <c r="K390" s="23"/>
      <c r="L390" s="454"/>
      <c r="M390" s="23"/>
      <c r="N390" s="23"/>
      <c r="O390" s="23"/>
      <c r="P390" s="23" t="s">
        <v>1074</v>
      </c>
      <c r="Q390" s="23"/>
      <c r="R390" s="23"/>
      <c r="S390" s="23"/>
      <c r="T390" s="23" t="s">
        <v>3049</v>
      </c>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466"/>
      <c r="BT390" s="466"/>
      <c r="BU390" s="23"/>
      <c r="BV390" s="23"/>
    </row>
    <row r="391" ht="15.75" customHeight="1" outlineLevel="1">
      <c r="A391" s="23"/>
      <c r="B391" s="23"/>
      <c r="C391" s="23"/>
      <c r="D391" s="162"/>
      <c r="E391" s="466"/>
      <c r="F391" s="466"/>
      <c r="G391" s="466"/>
      <c r="H391" s="466"/>
      <c r="I391" s="23"/>
      <c r="J391" s="23"/>
      <c r="K391" s="23"/>
      <c r="L391" s="454"/>
      <c r="M391" s="23"/>
      <c r="N391" s="23"/>
      <c r="O391" s="23"/>
      <c r="P391" s="23" t="s">
        <v>3104</v>
      </c>
      <c r="Q391" s="23"/>
      <c r="R391" s="23"/>
      <c r="S391" s="23"/>
      <c r="T391" s="23" t="s">
        <v>3050</v>
      </c>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466"/>
      <c r="BT391" s="466"/>
      <c r="BU391" s="23"/>
      <c r="BV391" s="23"/>
    </row>
    <row r="392" ht="15.75" customHeight="1" outlineLevel="1">
      <c r="A392" s="23"/>
      <c r="B392" s="23"/>
      <c r="C392" s="23"/>
      <c r="D392" s="162"/>
      <c r="E392" s="466"/>
      <c r="F392" s="466"/>
      <c r="G392" s="466"/>
      <c r="H392" s="466"/>
      <c r="I392" s="23"/>
      <c r="J392" s="23"/>
      <c r="K392" s="23"/>
      <c r="L392" s="454"/>
      <c r="M392" s="23"/>
      <c r="N392" s="23"/>
      <c r="O392" s="23"/>
      <c r="P392" s="23" t="s">
        <v>3105</v>
      </c>
      <c r="Q392" s="23"/>
      <c r="R392" s="23"/>
      <c r="S392" s="23"/>
      <c r="T392" s="23" t="s">
        <v>3053</v>
      </c>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466"/>
      <c r="BT392" s="466"/>
      <c r="BU392" s="23"/>
      <c r="BV392" s="23"/>
    </row>
    <row r="393" ht="15.75" customHeight="1" outlineLevel="1">
      <c r="A393" s="23"/>
      <c r="B393" s="23"/>
      <c r="C393" s="23"/>
      <c r="D393" s="162"/>
      <c r="E393" s="466"/>
      <c r="F393" s="466"/>
      <c r="G393" s="466"/>
      <c r="H393" s="466"/>
      <c r="I393" s="23"/>
      <c r="J393" s="23"/>
      <c r="K393" s="23"/>
      <c r="L393" s="454"/>
      <c r="M393" s="23"/>
      <c r="N393" s="23"/>
      <c r="O393" s="23"/>
      <c r="P393" s="23" t="s">
        <v>3106</v>
      </c>
      <c r="Q393" s="23"/>
      <c r="R393" s="23"/>
      <c r="S393" s="23"/>
      <c r="T393" s="23" t="s">
        <v>3056</v>
      </c>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466"/>
      <c r="BT393" s="466"/>
      <c r="BU393" s="23"/>
      <c r="BV393" s="23"/>
    </row>
    <row r="394" ht="15.75" customHeight="1" outlineLevel="1">
      <c r="A394" s="23"/>
      <c r="B394" s="23"/>
      <c r="C394" s="23"/>
      <c r="D394" s="162"/>
      <c r="E394" s="466"/>
      <c r="F394" s="466"/>
      <c r="G394" s="466"/>
      <c r="H394" s="466"/>
      <c r="I394" s="23"/>
      <c r="J394" s="23"/>
      <c r="K394" s="23"/>
      <c r="L394" s="454"/>
      <c r="M394" s="23"/>
      <c r="N394" s="23"/>
      <c r="O394" s="23"/>
      <c r="P394" s="23" t="s">
        <v>3107</v>
      </c>
      <c r="Q394" s="23"/>
      <c r="R394" s="23"/>
      <c r="S394" s="23"/>
      <c r="T394" s="23" t="s">
        <v>3059</v>
      </c>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466"/>
      <c r="BT394" s="466"/>
      <c r="BU394" s="23"/>
      <c r="BV394" s="23"/>
    </row>
    <row r="395" ht="15.75" customHeight="1" outlineLevel="1">
      <c r="A395" s="23"/>
      <c r="B395" s="23"/>
      <c r="C395" s="23"/>
      <c r="D395" s="162"/>
      <c r="E395" s="466"/>
      <c r="F395" s="466"/>
      <c r="G395" s="466"/>
      <c r="H395" s="466"/>
      <c r="I395" s="23"/>
      <c r="J395" s="23"/>
      <c r="K395" s="23"/>
      <c r="L395" s="454"/>
      <c r="M395" s="23"/>
      <c r="N395" s="23"/>
      <c r="O395" s="23"/>
      <c r="P395" s="23" t="s">
        <v>1072</v>
      </c>
      <c r="Q395" s="23"/>
      <c r="R395" s="23"/>
      <c r="S395" s="23"/>
      <c r="T395" s="23" t="s">
        <v>1020</v>
      </c>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466"/>
      <c r="BT395" s="466"/>
      <c r="BU395" s="23"/>
      <c r="BV395" s="23"/>
    </row>
    <row r="396" ht="15.75" customHeight="1" outlineLevel="1">
      <c r="A396" s="23"/>
      <c r="B396" s="23"/>
      <c r="C396" s="23"/>
      <c r="D396" s="162"/>
      <c r="E396" s="466"/>
      <c r="F396" s="466"/>
      <c r="G396" s="466"/>
      <c r="H396" s="466"/>
      <c r="I396" s="23"/>
      <c r="J396" s="23"/>
      <c r="K396" s="23"/>
      <c r="L396" s="454"/>
      <c r="M396" s="23"/>
      <c r="N396" s="23"/>
      <c r="O396" s="23"/>
      <c r="P396" s="23" t="s">
        <v>3108</v>
      </c>
      <c r="Q396" s="23"/>
      <c r="R396" s="23"/>
      <c r="S396" s="23"/>
      <c r="T396" s="23" t="s">
        <v>1025</v>
      </c>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466"/>
      <c r="BT396" s="466"/>
      <c r="BU396" s="23"/>
      <c r="BV396" s="23"/>
    </row>
    <row r="397" ht="15.75" customHeight="1" outlineLevel="1">
      <c r="A397" s="23"/>
      <c r="B397" s="23"/>
      <c r="C397" s="23"/>
      <c r="D397" s="162"/>
      <c r="E397" s="466"/>
      <c r="F397" s="466"/>
      <c r="G397" s="466"/>
      <c r="H397" s="466"/>
      <c r="I397" s="23"/>
      <c r="J397" s="23"/>
      <c r="K397" s="23"/>
      <c r="L397" s="454"/>
      <c r="M397" s="23"/>
      <c r="N397" s="23"/>
      <c r="O397" s="23"/>
      <c r="P397" s="23" t="s">
        <v>1077</v>
      </c>
      <c r="Q397" s="23"/>
      <c r="R397" s="23"/>
      <c r="S397" s="23"/>
      <c r="T397" s="23" t="s">
        <v>1026</v>
      </c>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466"/>
      <c r="BT397" s="466"/>
      <c r="BU397" s="23"/>
      <c r="BV397" s="23"/>
    </row>
    <row r="398" ht="15.75" customHeight="1" outlineLevel="1">
      <c r="A398" s="23"/>
      <c r="B398" s="23"/>
      <c r="C398" s="23"/>
      <c r="D398" s="162"/>
      <c r="E398" s="466"/>
      <c r="F398" s="466"/>
      <c r="G398" s="466"/>
      <c r="H398" s="466"/>
      <c r="I398" s="23"/>
      <c r="J398" s="23"/>
      <c r="K398" s="23"/>
      <c r="L398" s="454"/>
      <c r="M398" s="23"/>
      <c r="N398" s="23"/>
      <c r="O398" s="23"/>
      <c r="P398" s="23" t="s">
        <v>3109</v>
      </c>
      <c r="Q398" s="23"/>
      <c r="R398" s="23"/>
      <c r="S398" s="23"/>
      <c r="T398" s="23" t="s">
        <v>3064</v>
      </c>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466"/>
      <c r="BT398" s="466"/>
      <c r="BU398" s="23"/>
      <c r="BV398" s="23"/>
    </row>
    <row r="399" ht="15.75" customHeight="1" outlineLevel="1">
      <c r="A399" s="23"/>
      <c r="B399" s="23"/>
      <c r="C399" s="23"/>
      <c r="D399" s="162"/>
      <c r="E399" s="466"/>
      <c r="F399" s="466"/>
      <c r="G399" s="466"/>
      <c r="H399" s="466"/>
      <c r="I399" s="23"/>
      <c r="J399" s="23"/>
      <c r="K399" s="23"/>
      <c r="L399" s="454"/>
      <c r="M399" s="23"/>
      <c r="N399" s="23"/>
      <c r="O399" s="23"/>
      <c r="P399" s="23" t="s">
        <v>3110</v>
      </c>
      <c r="Q399" s="23"/>
      <c r="R399" s="23"/>
      <c r="S399" s="23"/>
      <c r="T399" s="23" t="s">
        <v>3065</v>
      </c>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466"/>
      <c r="BT399" s="466"/>
      <c r="BU399" s="23"/>
      <c r="BV399" s="23"/>
    </row>
    <row r="400" ht="15.75" customHeight="1" outlineLevel="1">
      <c r="A400" s="23"/>
      <c r="B400" s="23"/>
      <c r="C400" s="23"/>
      <c r="D400" s="162"/>
      <c r="E400" s="466"/>
      <c r="F400" s="466"/>
      <c r="G400" s="466"/>
      <c r="H400" s="466"/>
      <c r="I400" s="23"/>
      <c r="J400" s="23"/>
      <c r="K400" s="23"/>
      <c r="L400" s="454"/>
      <c r="M400" s="23"/>
      <c r="N400" s="23"/>
      <c r="O400" s="23"/>
      <c r="P400" s="23" t="s">
        <v>3111</v>
      </c>
      <c r="Q400" s="23"/>
      <c r="R400" s="23"/>
      <c r="S400" s="23"/>
      <c r="T400" s="23" t="s">
        <v>3066</v>
      </c>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466"/>
      <c r="BT400" s="466"/>
      <c r="BU400" s="23"/>
      <c r="BV400" s="23"/>
    </row>
    <row r="401" ht="15.75" customHeight="1" outlineLevel="1">
      <c r="A401" s="23"/>
      <c r="B401" s="23"/>
      <c r="C401" s="23"/>
      <c r="D401" s="162"/>
      <c r="E401" s="466"/>
      <c r="F401" s="466"/>
      <c r="G401" s="466"/>
      <c r="H401" s="466"/>
      <c r="I401" s="23"/>
      <c r="J401" s="23"/>
      <c r="K401" s="23"/>
      <c r="L401" s="454"/>
      <c r="M401" s="23"/>
      <c r="N401" s="23"/>
      <c r="O401" s="23"/>
      <c r="P401" s="23" t="s">
        <v>3112</v>
      </c>
      <c r="Q401" s="23"/>
      <c r="R401" s="23"/>
      <c r="S401" s="23"/>
      <c r="T401" s="23" t="s">
        <v>3067</v>
      </c>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466"/>
      <c r="BT401" s="466"/>
      <c r="BU401" s="23"/>
      <c r="BV401" s="23"/>
    </row>
    <row r="402" ht="15.75" customHeight="1" outlineLevel="1">
      <c r="A402" s="23"/>
      <c r="B402" s="23"/>
      <c r="C402" s="23"/>
      <c r="D402" s="162"/>
      <c r="E402" s="466"/>
      <c r="F402" s="466"/>
      <c r="G402" s="466"/>
      <c r="H402" s="466"/>
      <c r="I402" s="23"/>
      <c r="J402" s="23"/>
      <c r="K402" s="23"/>
      <c r="L402" s="454"/>
      <c r="M402" s="23"/>
      <c r="N402" s="23"/>
      <c r="O402" s="23"/>
      <c r="P402" s="23" t="s">
        <v>1075</v>
      </c>
      <c r="Q402" s="23"/>
      <c r="R402" s="23"/>
      <c r="S402" s="23"/>
      <c r="T402" s="23" t="s">
        <v>1023</v>
      </c>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466"/>
      <c r="BT402" s="466"/>
      <c r="BU402" s="23"/>
      <c r="BV402" s="23"/>
    </row>
    <row r="403" ht="15.75" customHeight="1" outlineLevel="1">
      <c r="A403" s="23"/>
      <c r="B403" s="23"/>
      <c r="C403" s="23"/>
      <c r="D403" s="162"/>
      <c r="E403" s="466"/>
      <c r="F403" s="466"/>
      <c r="G403" s="466"/>
      <c r="H403" s="466"/>
      <c r="I403" s="23"/>
      <c r="J403" s="23"/>
      <c r="K403" s="23"/>
      <c r="L403" s="454"/>
      <c r="M403" s="23"/>
      <c r="N403" s="23"/>
      <c r="O403" s="23"/>
      <c r="P403" s="23" t="s">
        <v>3113</v>
      </c>
      <c r="Q403" s="23"/>
      <c r="R403" s="23"/>
      <c r="S403" s="23"/>
      <c r="T403" s="23" t="s">
        <v>1029</v>
      </c>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466"/>
      <c r="BT403" s="466"/>
      <c r="BU403" s="23"/>
      <c r="BV403" s="23"/>
    </row>
    <row r="404" ht="15.75" customHeight="1" outlineLevel="1">
      <c r="A404" s="23"/>
      <c r="B404" s="23"/>
      <c r="C404" s="23"/>
      <c r="D404" s="162"/>
      <c r="E404" s="466"/>
      <c r="F404" s="466"/>
      <c r="G404" s="466"/>
      <c r="H404" s="466"/>
      <c r="I404" s="23"/>
      <c r="J404" s="23"/>
      <c r="K404" s="23"/>
      <c r="L404" s="454"/>
      <c r="M404" s="23"/>
      <c r="N404" s="23"/>
      <c r="O404" s="23"/>
      <c r="P404" s="23" t="s">
        <v>3114</v>
      </c>
      <c r="Q404" s="23"/>
      <c r="R404" s="23"/>
      <c r="S404" s="23"/>
      <c r="T404" s="23" t="s">
        <v>1030</v>
      </c>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466"/>
      <c r="BT404" s="466"/>
      <c r="BU404" s="23"/>
      <c r="BV404" s="23"/>
    </row>
    <row r="405" ht="15.75" customHeight="1" outlineLevel="1">
      <c r="A405" s="23"/>
      <c r="B405" s="23"/>
      <c r="C405" s="23"/>
      <c r="D405" s="162"/>
      <c r="E405" s="466"/>
      <c r="F405" s="466"/>
      <c r="G405" s="466"/>
      <c r="H405" s="466"/>
      <c r="I405" s="23"/>
      <c r="J405" s="23"/>
      <c r="K405" s="23"/>
      <c r="L405" s="454"/>
      <c r="M405" s="23"/>
      <c r="N405" s="23"/>
      <c r="O405" s="23"/>
      <c r="P405" s="23" t="s">
        <v>3115</v>
      </c>
      <c r="Q405" s="23"/>
      <c r="R405" s="23"/>
      <c r="S405" s="23"/>
      <c r="T405" s="23" t="s">
        <v>3068</v>
      </c>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466"/>
      <c r="BT405" s="466"/>
      <c r="BU405" s="23"/>
      <c r="BV405" s="23"/>
    </row>
    <row r="406" ht="15.75" customHeight="1" outlineLevel="1">
      <c r="A406" s="23"/>
      <c r="B406" s="23"/>
      <c r="C406" s="23"/>
      <c r="D406" s="162"/>
      <c r="E406" s="466"/>
      <c r="F406" s="466"/>
      <c r="G406" s="466"/>
      <c r="H406" s="466"/>
      <c r="I406" s="23"/>
      <c r="J406" s="23"/>
      <c r="K406" s="23"/>
      <c r="L406" s="454"/>
      <c r="M406" s="23"/>
      <c r="N406" s="23"/>
      <c r="O406" s="23"/>
      <c r="P406" s="23" t="s">
        <v>3116</v>
      </c>
      <c r="Q406" s="23"/>
      <c r="R406" s="23"/>
      <c r="S406" s="23"/>
      <c r="T406" s="23" t="s">
        <v>3069</v>
      </c>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466"/>
      <c r="BT406" s="466"/>
      <c r="BU406" s="23"/>
      <c r="BV406" s="23"/>
    </row>
    <row r="407" ht="15.75" customHeight="1" outlineLevel="1">
      <c r="A407" s="23"/>
      <c r="B407" s="23"/>
      <c r="C407" s="23"/>
      <c r="D407" s="162"/>
      <c r="E407" s="466"/>
      <c r="F407" s="466"/>
      <c r="G407" s="466"/>
      <c r="H407" s="466"/>
      <c r="I407" s="23"/>
      <c r="J407" s="23"/>
      <c r="K407" s="23"/>
      <c r="L407" s="454"/>
      <c r="M407" s="23"/>
      <c r="N407" s="23"/>
      <c r="O407" s="23"/>
      <c r="P407" s="23" t="s">
        <v>3117</v>
      </c>
      <c r="Q407" s="23"/>
      <c r="R407" s="23"/>
      <c r="S407" s="23"/>
      <c r="T407" s="23" t="s">
        <v>3070</v>
      </c>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466"/>
      <c r="BT407" s="466"/>
      <c r="BU407" s="23"/>
      <c r="BV407" s="23"/>
    </row>
    <row r="408" ht="15.75" customHeight="1" outlineLevel="1">
      <c r="A408" s="23"/>
      <c r="B408" s="23"/>
      <c r="C408" s="23"/>
      <c r="D408" s="162"/>
      <c r="E408" s="466"/>
      <c r="F408" s="466"/>
      <c r="G408" s="466"/>
      <c r="H408" s="466"/>
      <c r="I408" s="23"/>
      <c r="J408" s="23"/>
      <c r="K408" s="23"/>
      <c r="L408" s="454"/>
      <c r="M408" s="23"/>
      <c r="N408" s="23"/>
      <c r="O408" s="23"/>
      <c r="P408" s="23" t="s">
        <v>3118</v>
      </c>
      <c r="Q408" s="23"/>
      <c r="R408" s="23"/>
      <c r="S408" s="23"/>
      <c r="T408" s="23" t="s">
        <v>3071</v>
      </c>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466"/>
      <c r="BT408" s="466"/>
      <c r="BU408" s="23"/>
      <c r="BV408" s="23"/>
    </row>
    <row r="409" ht="15.75" customHeight="1" outlineLevel="1">
      <c r="A409" s="23"/>
      <c r="B409" s="23"/>
      <c r="C409" s="23"/>
      <c r="D409" s="162"/>
      <c r="E409" s="466"/>
      <c r="F409" s="466"/>
      <c r="G409" s="466"/>
      <c r="H409" s="466"/>
      <c r="I409" s="23"/>
      <c r="J409" s="23"/>
      <c r="K409" s="23"/>
      <c r="L409" s="454"/>
      <c r="M409" s="23"/>
      <c r="N409" s="23"/>
      <c r="O409" s="23"/>
      <c r="P409" s="23" t="s">
        <v>1082</v>
      </c>
      <c r="Q409" s="23"/>
      <c r="R409" s="23"/>
      <c r="S409" s="23"/>
      <c r="T409" s="23" t="s">
        <v>1027</v>
      </c>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466"/>
      <c r="BT409" s="466"/>
      <c r="BU409" s="23"/>
      <c r="BV409" s="23"/>
    </row>
    <row r="410" ht="15.75" customHeight="1" outlineLevel="1">
      <c r="A410" s="23"/>
      <c r="B410" s="23"/>
      <c r="C410" s="23"/>
      <c r="D410" s="162"/>
      <c r="E410" s="466"/>
      <c r="F410" s="466"/>
      <c r="G410" s="466"/>
      <c r="H410" s="466"/>
      <c r="I410" s="23"/>
      <c r="J410" s="23"/>
      <c r="K410" s="23"/>
      <c r="L410" s="454"/>
      <c r="M410" s="23"/>
      <c r="N410" s="23"/>
      <c r="O410" s="23"/>
      <c r="P410" s="23"/>
      <c r="Q410" s="23"/>
      <c r="R410" s="23"/>
      <c r="S410" s="23"/>
      <c r="T410" s="23" t="s">
        <v>1033</v>
      </c>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466"/>
      <c r="BT410" s="466"/>
      <c r="BU410" s="23"/>
      <c r="BV410" s="23"/>
    </row>
    <row r="411" ht="15.75" customHeight="1" outlineLevel="1">
      <c r="A411" s="23"/>
      <c r="B411" s="23"/>
      <c r="C411" s="23"/>
      <c r="D411" s="162"/>
      <c r="E411" s="466"/>
      <c r="F411" s="466"/>
      <c r="G411" s="466"/>
      <c r="H411" s="466"/>
      <c r="I411" s="23"/>
      <c r="J411" s="23"/>
      <c r="K411" s="23"/>
      <c r="L411" s="454"/>
      <c r="M411" s="23"/>
      <c r="N411" s="23"/>
      <c r="O411" s="23"/>
      <c r="P411" s="23"/>
      <c r="Q411" s="23"/>
      <c r="R411" s="23"/>
      <c r="S411" s="23"/>
      <c r="T411" s="23" t="s">
        <v>3072</v>
      </c>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466"/>
      <c r="BT411" s="466"/>
      <c r="BU411" s="23"/>
      <c r="BV411" s="23"/>
    </row>
    <row r="412" ht="15.75" customHeight="1" outlineLevel="1">
      <c r="A412" s="23"/>
      <c r="B412" s="23"/>
      <c r="C412" s="23"/>
      <c r="D412" s="162"/>
      <c r="E412" s="466"/>
      <c r="F412" s="466"/>
      <c r="G412" s="466"/>
      <c r="H412" s="466"/>
      <c r="I412" s="23"/>
      <c r="J412" s="23"/>
      <c r="K412" s="23"/>
      <c r="L412" s="454"/>
      <c r="M412" s="23"/>
      <c r="N412" s="23"/>
      <c r="O412" s="23"/>
      <c r="P412" s="23"/>
      <c r="Q412" s="23"/>
      <c r="R412" s="23"/>
      <c r="S412" s="23"/>
      <c r="T412" s="23" t="s">
        <v>3073</v>
      </c>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466"/>
      <c r="BT412" s="466"/>
      <c r="BU412" s="23"/>
      <c r="BV412" s="23"/>
    </row>
    <row r="413" ht="15.75" customHeight="1" outlineLevel="1">
      <c r="A413" s="23"/>
      <c r="B413" s="23"/>
      <c r="C413" s="23"/>
      <c r="D413" s="162"/>
      <c r="E413" s="466"/>
      <c r="F413" s="466"/>
      <c r="G413" s="466"/>
      <c r="H413" s="466"/>
      <c r="I413" s="23"/>
      <c r="J413" s="23"/>
      <c r="K413" s="23"/>
      <c r="L413" s="454"/>
      <c r="M413" s="23"/>
      <c r="N413" s="23"/>
      <c r="O413" s="23"/>
      <c r="P413" s="23"/>
      <c r="Q413" s="23"/>
      <c r="R413" s="23"/>
      <c r="S413" s="23"/>
      <c r="T413" s="23" t="s">
        <v>3074</v>
      </c>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466"/>
      <c r="BT413" s="466"/>
      <c r="BU413" s="23"/>
      <c r="BV413" s="23"/>
    </row>
    <row r="414" ht="15.75" customHeight="1" outlineLevel="1">
      <c r="A414" s="23"/>
      <c r="B414" s="23"/>
      <c r="C414" s="23"/>
      <c r="D414" s="162"/>
      <c r="E414" s="466"/>
      <c r="F414" s="466"/>
      <c r="G414" s="466"/>
      <c r="H414" s="466"/>
      <c r="I414" s="23"/>
      <c r="J414" s="23"/>
      <c r="K414" s="23"/>
      <c r="L414" s="454"/>
      <c r="M414" s="23"/>
      <c r="N414" s="23"/>
      <c r="O414" s="23"/>
      <c r="P414" s="23"/>
      <c r="Q414" s="23"/>
      <c r="R414" s="23"/>
      <c r="S414" s="23"/>
      <c r="T414" s="23" t="s">
        <v>3075</v>
      </c>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466"/>
      <c r="BT414" s="466"/>
      <c r="BU414" s="23"/>
      <c r="BV414" s="23"/>
    </row>
    <row r="415" ht="15.75" customHeight="1" outlineLevel="1">
      <c r="A415" s="23"/>
      <c r="B415" s="23"/>
      <c r="C415" s="23"/>
      <c r="D415" s="162"/>
      <c r="E415" s="466"/>
      <c r="F415" s="466"/>
      <c r="G415" s="466"/>
      <c r="H415" s="466"/>
      <c r="I415" s="23"/>
      <c r="J415" s="23"/>
      <c r="K415" s="23"/>
      <c r="L415" s="454"/>
      <c r="M415" s="23"/>
      <c r="N415" s="23"/>
      <c r="O415" s="23"/>
      <c r="P415" s="23"/>
      <c r="Q415" s="23"/>
      <c r="R415" s="23"/>
      <c r="S415" s="23"/>
      <c r="T415" s="23" t="s">
        <v>3076</v>
      </c>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466"/>
      <c r="BT415" s="466"/>
      <c r="BU415" s="23"/>
      <c r="BV415" s="23"/>
    </row>
    <row r="416" ht="15.75" customHeight="1" outlineLevel="1">
      <c r="A416" s="23"/>
      <c r="B416" s="23"/>
      <c r="C416" s="23"/>
      <c r="D416" s="162"/>
      <c r="E416" s="466"/>
      <c r="F416" s="466"/>
      <c r="G416" s="466"/>
      <c r="H416" s="466"/>
      <c r="I416" s="23"/>
      <c r="J416" s="23"/>
      <c r="K416" s="23"/>
      <c r="L416" s="454"/>
      <c r="M416" s="23"/>
      <c r="N416" s="23"/>
      <c r="O416" s="23"/>
      <c r="P416" s="23"/>
      <c r="Q416" s="23"/>
      <c r="R416" s="23"/>
      <c r="S416" s="23"/>
      <c r="T416" s="23" t="s">
        <v>1031</v>
      </c>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466"/>
      <c r="BT416" s="466"/>
      <c r="BU416" s="23"/>
      <c r="BV416" s="23"/>
    </row>
    <row r="417" ht="15.75" customHeight="1" outlineLevel="1">
      <c r="A417" s="23"/>
      <c r="B417" s="23"/>
      <c r="C417" s="23"/>
      <c r="D417" s="162"/>
      <c r="E417" s="466"/>
      <c r="F417" s="466"/>
      <c r="G417" s="466"/>
      <c r="H417" s="466"/>
      <c r="I417" s="23"/>
      <c r="J417" s="23"/>
      <c r="K417" s="23"/>
      <c r="L417" s="454"/>
      <c r="M417" s="23"/>
      <c r="N417" s="23"/>
      <c r="O417" s="23"/>
      <c r="P417" s="23"/>
      <c r="Q417" s="23"/>
      <c r="R417" s="23"/>
      <c r="S417" s="23"/>
      <c r="T417" s="23" t="s">
        <v>1036</v>
      </c>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466"/>
      <c r="BT417" s="466"/>
      <c r="BU417" s="23"/>
      <c r="BV417" s="23"/>
    </row>
    <row r="418" ht="15.75" customHeight="1" outlineLevel="1">
      <c r="A418" s="23"/>
      <c r="B418" s="23"/>
      <c r="C418" s="23"/>
      <c r="D418" s="162"/>
      <c r="E418" s="466"/>
      <c r="F418" s="466"/>
      <c r="G418" s="466"/>
      <c r="H418" s="466"/>
      <c r="I418" s="23"/>
      <c r="J418" s="23"/>
      <c r="K418" s="23"/>
      <c r="L418" s="454"/>
      <c r="M418" s="23"/>
      <c r="N418" s="23"/>
      <c r="O418" s="23"/>
      <c r="P418" s="23"/>
      <c r="Q418" s="23"/>
      <c r="R418" s="23"/>
      <c r="S418" s="23"/>
      <c r="T418" s="23" t="s">
        <v>3077</v>
      </c>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466"/>
      <c r="BT418" s="466"/>
      <c r="BU418" s="23"/>
      <c r="BV418" s="23"/>
    </row>
    <row r="419" ht="15.75" customHeight="1" outlineLevel="1">
      <c r="A419" s="23"/>
      <c r="B419" s="23"/>
      <c r="C419" s="23"/>
      <c r="D419" s="162"/>
      <c r="E419" s="466"/>
      <c r="F419" s="466"/>
      <c r="G419" s="466"/>
      <c r="H419" s="466"/>
      <c r="I419" s="23"/>
      <c r="J419" s="23"/>
      <c r="K419" s="23"/>
      <c r="L419" s="454"/>
      <c r="M419" s="23"/>
      <c r="N419" s="23"/>
      <c r="O419" s="23"/>
      <c r="P419" s="23"/>
      <c r="Q419" s="23"/>
      <c r="R419" s="23"/>
      <c r="S419" s="23"/>
      <c r="T419" s="23" t="s">
        <v>3078</v>
      </c>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466"/>
      <c r="BT419" s="466"/>
      <c r="BU419" s="23"/>
      <c r="BV419" s="23"/>
    </row>
    <row r="420" ht="15.75" customHeight="1" outlineLevel="1">
      <c r="A420" s="23"/>
      <c r="B420" s="23"/>
      <c r="C420" s="23"/>
      <c r="D420" s="162"/>
      <c r="E420" s="466"/>
      <c r="F420" s="466"/>
      <c r="G420" s="466"/>
      <c r="H420" s="466"/>
      <c r="I420" s="23"/>
      <c r="J420" s="23"/>
      <c r="K420" s="23"/>
      <c r="L420" s="454"/>
      <c r="M420" s="23"/>
      <c r="N420" s="23"/>
      <c r="O420" s="23"/>
      <c r="P420" s="23"/>
      <c r="Q420" s="23"/>
      <c r="R420" s="23"/>
      <c r="S420" s="23"/>
      <c r="T420" s="23" t="s">
        <v>3079</v>
      </c>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466"/>
      <c r="BT420" s="466"/>
      <c r="BU420" s="23"/>
      <c r="BV420" s="23"/>
    </row>
    <row r="421" ht="15.75" customHeight="1" outlineLevel="1">
      <c r="A421" s="23"/>
      <c r="B421" s="23"/>
      <c r="C421" s="23"/>
      <c r="D421" s="162"/>
      <c r="E421" s="466"/>
      <c r="F421" s="466"/>
      <c r="G421" s="466"/>
      <c r="H421" s="466"/>
      <c r="I421" s="23"/>
      <c r="J421" s="23"/>
      <c r="K421" s="23"/>
      <c r="L421" s="454"/>
      <c r="M421" s="23"/>
      <c r="N421" s="23"/>
      <c r="O421" s="23"/>
      <c r="P421" s="23"/>
      <c r="Q421" s="23"/>
      <c r="R421" s="23"/>
      <c r="S421" s="23"/>
      <c r="T421" s="23" t="s">
        <v>3080</v>
      </c>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466"/>
      <c r="BT421" s="466"/>
      <c r="BU421" s="23"/>
      <c r="BV421" s="23"/>
    </row>
    <row r="422" ht="15.75" customHeight="1" outlineLevel="1">
      <c r="A422" s="23"/>
      <c r="B422" s="23"/>
      <c r="C422" s="23"/>
      <c r="D422" s="162"/>
      <c r="E422" s="466"/>
      <c r="F422" s="466"/>
      <c r="G422" s="466"/>
      <c r="H422" s="466"/>
      <c r="I422" s="23"/>
      <c r="J422" s="23"/>
      <c r="K422" s="23"/>
      <c r="L422" s="454"/>
      <c r="M422" s="23"/>
      <c r="N422" s="23"/>
      <c r="O422" s="23"/>
      <c r="P422" s="23"/>
      <c r="Q422" s="23"/>
      <c r="R422" s="23"/>
      <c r="S422" s="23"/>
      <c r="T422" s="23" t="s">
        <v>3081</v>
      </c>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466"/>
      <c r="BT422" s="466"/>
      <c r="BU422" s="23"/>
      <c r="BV422" s="23"/>
    </row>
    <row r="423" ht="15.75" customHeight="1" outlineLevel="1">
      <c r="A423" s="23"/>
      <c r="B423" s="23"/>
      <c r="C423" s="23"/>
      <c r="D423" s="162"/>
      <c r="E423" s="466"/>
      <c r="F423" s="466"/>
      <c r="G423" s="466"/>
      <c r="H423" s="466"/>
      <c r="I423" s="23"/>
      <c r="J423" s="23"/>
      <c r="K423" s="23"/>
      <c r="L423" s="454"/>
      <c r="M423" s="23"/>
      <c r="N423" s="23"/>
      <c r="O423" s="23"/>
      <c r="P423" s="23"/>
      <c r="Q423" s="23"/>
      <c r="R423" s="23"/>
      <c r="S423" s="23"/>
      <c r="T423" s="23" t="s">
        <v>1034</v>
      </c>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466"/>
      <c r="BT423" s="466"/>
      <c r="BU423" s="23"/>
      <c r="BV423" s="23"/>
    </row>
    <row r="424" ht="15.75" customHeight="1" outlineLevel="1">
      <c r="A424" s="23"/>
      <c r="B424" s="23"/>
      <c r="C424" s="23"/>
      <c r="D424" s="162"/>
      <c r="E424" s="466"/>
      <c r="F424" s="466"/>
      <c r="G424" s="466"/>
      <c r="H424" s="466"/>
      <c r="I424" s="23"/>
      <c r="J424" s="23"/>
      <c r="K424" s="23"/>
      <c r="L424" s="454"/>
      <c r="M424" s="23"/>
      <c r="N424" s="23"/>
      <c r="O424" s="23"/>
      <c r="P424" s="23"/>
      <c r="Q424" s="23"/>
      <c r="R424" s="23"/>
      <c r="S424" s="23"/>
      <c r="T424" s="23" t="s">
        <v>3082</v>
      </c>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466"/>
      <c r="BT424" s="466"/>
      <c r="BU424" s="23"/>
      <c r="BV424" s="23"/>
    </row>
    <row r="425" ht="15.75" customHeight="1" outlineLevel="1">
      <c r="A425" s="23"/>
      <c r="B425" s="23"/>
      <c r="C425" s="23"/>
      <c r="D425" s="162"/>
      <c r="E425" s="466"/>
      <c r="F425" s="466"/>
      <c r="G425" s="466"/>
      <c r="H425" s="466"/>
      <c r="I425" s="23"/>
      <c r="J425" s="23"/>
      <c r="K425" s="23"/>
      <c r="L425" s="454"/>
      <c r="M425" s="23"/>
      <c r="N425" s="23"/>
      <c r="O425" s="23"/>
      <c r="P425" s="23"/>
      <c r="Q425" s="23"/>
      <c r="R425" s="23"/>
      <c r="S425" s="23"/>
      <c r="T425" s="23" t="s">
        <v>3083</v>
      </c>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466"/>
      <c r="BT425" s="466"/>
      <c r="BU425" s="23"/>
      <c r="BV425" s="23"/>
    </row>
    <row r="426" ht="15.75" customHeight="1" outlineLevel="1">
      <c r="A426" s="23"/>
      <c r="B426" s="23"/>
      <c r="C426" s="23"/>
      <c r="D426" s="162"/>
      <c r="E426" s="466"/>
      <c r="F426" s="466"/>
      <c r="G426" s="466"/>
      <c r="H426" s="466"/>
      <c r="I426" s="23"/>
      <c r="J426" s="23"/>
      <c r="K426" s="23"/>
      <c r="L426" s="454"/>
      <c r="M426" s="23"/>
      <c r="N426" s="23"/>
      <c r="O426" s="23"/>
      <c r="P426" s="23"/>
      <c r="Q426" s="23"/>
      <c r="R426" s="23"/>
      <c r="S426" s="23"/>
      <c r="T426" s="23" t="s">
        <v>3084</v>
      </c>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466"/>
      <c r="BT426" s="466"/>
      <c r="BU426" s="23"/>
      <c r="BV426" s="23"/>
    </row>
    <row r="427" ht="15.75" customHeight="1" outlineLevel="1">
      <c r="A427" s="23"/>
      <c r="B427" s="23"/>
      <c r="C427" s="23"/>
      <c r="D427" s="162"/>
      <c r="E427" s="466"/>
      <c r="F427" s="466"/>
      <c r="G427" s="466"/>
      <c r="H427" s="466"/>
      <c r="I427" s="23"/>
      <c r="J427" s="23"/>
      <c r="K427" s="23"/>
      <c r="L427" s="454"/>
      <c r="M427" s="23"/>
      <c r="N427" s="23"/>
      <c r="O427" s="23"/>
      <c r="P427" s="23"/>
      <c r="Q427" s="23"/>
      <c r="R427" s="23"/>
      <c r="S427" s="23"/>
      <c r="T427" s="23" t="s">
        <v>3085</v>
      </c>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466"/>
      <c r="BT427" s="466"/>
      <c r="BU427" s="23"/>
      <c r="BV427" s="23"/>
    </row>
    <row r="428" ht="15.75" customHeight="1" outlineLevel="1">
      <c r="A428" s="23"/>
      <c r="B428" s="23"/>
      <c r="C428" s="23"/>
      <c r="D428" s="162"/>
      <c r="E428" s="466"/>
      <c r="F428" s="466"/>
      <c r="G428" s="466"/>
      <c r="H428" s="466"/>
      <c r="I428" s="23"/>
      <c r="J428" s="23"/>
      <c r="K428" s="23"/>
      <c r="L428" s="454"/>
      <c r="M428" s="23"/>
      <c r="N428" s="23"/>
      <c r="O428" s="23"/>
      <c r="P428" s="23"/>
      <c r="Q428" s="23"/>
      <c r="R428" s="23"/>
      <c r="S428" s="23"/>
      <c r="T428" s="23" t="s">
        <v>3086</v>
      </c>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466"/>
      <c r="BT428" s="466"/>
      <c r="BU428" s="23"/>
      <c r="BV428" s="23"/>
    </row>
    <row r="429" ht="15.75" customHeight="1" outlineLevel="1">
      <c r="A429" s="23"/>
      <c r="B429" s="23"/>
      <c r="C429" s="23"/>
      <c r="D429" s="162"/>
      <c r="E429" s="466"/>
      <c r="F429" s="466"/>
      <c r="G429" s="466"/>
      <c r="H429" s="466"/>
      <c r="I429" s="23"/>
      <c r="J429" s="23"/>
      <c r="K429" s="23"/>
      <c r="L429" s="454"/>
      <c r="M429" s="23"/>
      <c r="N429" s="23"/>
      <c r="O429" s="23"/>
      <c r="P429" s="23"/>
      <c r="Q429" s="23"/>
      <c r="R429" s="23"/>
      <c r="S429" s="23"/>
      <c r="T429" s="23" t="s">
        <v>3087</v>
      </c>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466"/>
      <c r="BT429" s="466"/>
      <c r="BU429" s="23"/>
      <c r="BV429" s="23"/>
    </row>
    <row r="430" ht="15.75" customHeight="1" outlineLevel="1">
      <c r="A430" s="23"/>
      <c r="B430" s="23"/>
      <c r="C430" s="23"/>
      <c r="D430" s="162"/>
      <c r="E430" s="466"/>
      <c r="F430" s="466"/>
      <c r="G430" s="466"/>
      <c r="H430" s="466"/>
      <c r="I430" s="23"/>
      <c r="J430" s="23"/>
      <c r="K430" s="23"/>
      <c r="L430" s="454"/>
      <c r="M430" s="23"/>
      <c r="N430" s="23"/>
      <c r="O430" s="23"/>
      <c r="P430" s="23"/>
      <c r="Q430" s="23"/>
      <c r="R430" s="23"/>
      <c r="S430" s="23"/>
      <c r="T430" s="23" t="s">
        <v>1037</v>
      </c>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466"/>
      <c r="BT430" s="466"/>
      <c r="BU430" s="23"/>
      <c r="BV430" s="23"/>
    </row>
    <row r="431" ht="15.75" customHeight="1" outlineLevel="1">
      <c r="A431" s="23"/>
      <c r="B431" s="23"/>
      <c r="C431" s="23"/>
      <c r="D431" s="162"/>
      <c r="E431" s="466"/>
      <c r="F431" s="466"/>
      <c r="G431" s="466"/>
      <c r="H431" s="466"/>
      <c r="I431" s="23"/>
      <c r="J431" s="23"/>
      <c r="K431" s="23"/>
      <c r="L431" s="454"/>
      <c r="M431" s="23"/>
      <c r="N431" s="23"/>
      <c r="O431" s="23"/>
      <c r="P431" s="23"/>
      <c r="Q431" s="23"/>
      <c r="R431" s="23"/>
      <c r="S431" s="23"/>
      <c r="T431" s="23" t="s">
        <v>2458</v>
      </c>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466"/>
      <c r="BT431" s="466"/>
      <c r="BU431" s="23"/>
      <c r="BV431" s="23"/>
    </row>
    <row r="432" ht="15.75" customHeight="1" outlineLevel="1">
      <c r="A432" s="23"/>
      <c r="B432" s="23"/>
      <c r="C432" s="23"/>
      <c r="D432" s="162"/>
      <c r="E432" s="466"/>
      <c r="F432" s="466"/>
      <c r="G432" s="466"/>
      <c r="H432" s="466"/>
      <c r="I432" s="23"/>
      <c r="J432" s="23"/>
      <c r="K432" s="23"/>
      <c r="L432" s="454"/>
      <c r="M432" s="23"/>
      <c r="N432" s="23"/>
      <c r="O432" s="23"/>
      <c r="P432" s="23"/>
      <c r="Q432" s="23"/>
      <c r="R432" s="23"/>
      <c r="S432" s="23"/>
      <c r="T432" s="23" t="s">
        <v>2464</v>
      </c>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466"/>
      <c r="BT432" s="466"/>
      <c r="BU432" s="23"/>
      <c r="BV432" s="23"/>
    </row>
    <row r="433" ht="15.75" customHeight="1" outlineLevel="1">
      <c r="A433" s="23"/>
      <c r="B433" s="23"/>
      <c r="C433" s="23"/>
      <c r="D433" s="162"/>
      <c r="E433" s="466"/>
      <c r="F433" s="466"/>
      <c r="G433" s="466"/>
      <c r="H433" s="466"/>
      <c r="I433" s="23"/>
      <c r="J433" s="23"/>
      <c r="K433" s="23"/>
      <c r="L433" s="454"/>
      <c r="M433" s="23"/>
      <c r="N433" s="23"/>
      <c r="O433" s="23"/>
      <c r="P433" s="23"/>
      <c r="Q433" s="23"/>
      <c r="R433" s="23"/>
      <c r="S433" s="23"/>
      <c r="T433" s="23" t="s">
        <v>2471</v>
      </c>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466"/>
      <c r="BT433" s="466"/>
      <c r="BU433" s="23"/>
      <c r="BV433" s="23"/>
    </row>
    <row r="434" ht="15.75" customHeight="1" outlineLevel="1">
      <c r="A434" s="23"/>
      <c r="B434" s="23"/>
      <c r="C434" s="23"/>
      <c r="D434" s="162"/>
      <c r="E434" s="466"/>
      <c r="F434" s="466"/>
      <c r="G434" s="466"/>
      <c r="H434" s="466"/>
      <c r="I434" s="23"/>
      <c r="J434" s="23"/>
      <c r="K434" s="23"/>
      <c r="L434" s="454"/>
      <c r="M434" s="23"/>
      <c r="N434" s="23"/>
      <c r="O434" s="23"/>
      <c r="P434" s="23"/>
      <c r="Q434" s="23"/>
      <c r="R434" s="23"/>
      <c r="S434" s="23"/>
      <c r="T434" s="23" t="s">
        <v>2476</v>
      </c>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466"/>
      <c r="BT434" s="466"/>
      <c r="BU434" s="23"/>
      <c r="BV434" s="23"/>
    </row>
    <row r="435" ht="15.75" customHeight="1" outlineLevel="1">
      <c r="A435" s="23"/>
      <c r="B435" s="23"/>
      <c r="C435" s="23"/>
      <c r="D435" s="162"/>
      <c r="E435" s="466"/>
      <c r="F435" s="466"/>
      <c r="G435" s="466"/>
      <c r="H435" s="466"/>
      <c r="I435" s="23"/>
      <c r="J435" s="23"/>
      <c r="K435" s="23"/>
      <c r="L435" s="454"/>
      <c r="M435" s="23"/>
      <c r="N435" s="23"/>
      <c r="O435" s="23"/>
      <c r="P435" s="23"/>
      <c r="Q435" s="23"/>
      <c r="R435" s="23"/>
      <c r="S435" s="23"/>
      <c r="T435" s="23" t="s">
        <v>2483</v>
      </c>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466"/>
      <c r="BT435" s="466"/>
      <c r="BU435" s="23"/>
      <c r="BV435" s="23"/>
    </row>
    <row r="436" ht="15.75" customHeight="1" outlineLevel="1">
      <c r="A436" s="23"/>
      <c r="B436" s="23"/>
      <c r="C436" s="23"/>
      <c r="D436" s="162"/>
      <c r="E436" s="466"/>
      <c r="F436" s="466"/>
      <c r="G436" s="466"/>
      <c r="H436" s="466"/>
      <c r="I436" s="23"/>
      <c r="J436" s="23"/>
      <c r="K436" s="23"/>
      <c r="L436" s="454"/>
      <c r="M436" s="23"/>
      <c r="N436" s="23"/>
      <c r="O436" s="23"/>
      <c r="P436" s="23"/>
      <c r="Q436" s="23"/>
      <c r="R436" s="23"/>
      <c r="S436" s="23"/>
      <c r="T436" s="23" t="s">
        <v>2489</v>
      </c>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466"/>
      <c r="BT436" s="466"/>
      <c r="BU436" s="23"/>
      <c r="BV436" s="23"/>
    </row>
    <row r="437" ht="15.75" customHeight="1" outlineLevel="1">
      <c r="A437" s="23"/>
      <c r="B437" s="23"/>
      <c r="C437" s="23"/>
      <c r="D437" s="162"/>
      <c r="E437" s="466"/>
      <c r="F437" s="466"/>
      <c r="G437" s="466"/>
      <c r="H437" s="466"/>
      <c r="I437" s="23"/>
      <c r="J437" s="23"/>
      <c r="K437" s="23"/>
      <c r="L437" s="454"/>
      <c r="M437" s="23"/>
      <c r="N437" s="23"/>
      <c r="O437" s="23"/>
      <c r="P437" s="23"/>
      <c r="Q437" s="23"/>
      <c r="R437" s="23"/>
      <c r="S437" s="23"/>
      <c r="T437" s="23" t="s">
        <v>1017</v>
      </c>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466"/>
      <c r="BT437" s="466"/>
      <c r="BU437" s="23"/>
      <c r="BV437" s="23"/>
    </row>
    <row r="438" ht="15.75" customHeight="1" outlineLevel="1">
      <c r="A438" s="23"/>
      <c r="B438" s="23"/>
      <c r="C438" s="23"/>
      <c r="D438" s="162"/>
      <c r="E438" s="466"/>
      <c r="F438" s="466"/>
      <c r="G438" s="466"/>
      <c r="H438" s="466"/>
      <c r="I438" s="23"/>
      <c r="J438" s="23"/>
      <c r="K438" s="23"/>
      <c r="L438" s="454"/>
      <c r="M438" s="23"/>
      <c r="N438" s="23"/>
      <c r="O438" s="23"/>
      <c r="P438" s="23"/>
      <c r="Q438" s="23"/>
      <c r="R438" s="23"/>
      <c r="S438" s="23"/>
      <c r="T438" s="23" t="s">
        <v>2500</v>
      </c>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466"/>
      <c r="BT438" s="466"/>
      <c r="BU438" s="23"/>
      <c r="BV438" s="23"/>
    </row>
    <row r="439" ht="15.75" customHeight="1" outlineLevel="1">
      <c r="A439" s="23"/>
      <c r="B439" s="23"/>
      <c r="C439" s="23"/>
      <c r="D439" s="162"/>
      <c r="E439" s="466"/>
      <c r="F439" s="466"/>
      <c r="G439" s="466"/>
      <c r="H439" s="466"/>
      <c r="I439" s="23"/>
      <c r="J439" s="23"/>
      <c r="K439" s="23"/>
      <c r="L439" s="454"/>
      <c r="M439" s="23"/>
      <c r="N439" s="23"/>
      <c r="O439" s="23"/>
      <c r="P439" s="23"/>
      <c r="Q439" s="23"/>
      <c r="R439" s="23"/>
      <c r="S439" s="23"/>
      <c r="T439" s="23" t="s">
        <v>527</v>
      </c>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466"/>
      <c r="BT439" s="466"/>
      <c r="BU439" s="23"/>
      <c r="BV439" s="23"/>
    </row>
    <row r="440" ht="15.75" customHeight="1" outlineLevel="1">
      <c r="A440" s="23"/>
      <c r="B440" s="23"/>
      <c r="C440" s="23"/>
      <c r="D440" s="162"/>
      <c r="E440" s="466"/>
      <c r="F440" s="466"/>
      <c r="G440" s="466"/>
      <c r="H440" s="466"/>
      <c r="I440" s="23"/>
      <c r="J440" s="23"/>
      <c r="K440" s="23"/>
      <c r="L440" s="454"/>
      <c r="M440" s="23"/>
      <c r="N440" s="23"/>
      <c r="O440" s="23"/>
      <c r="P440" s="23"/>
      <c r="Q440" s="23"/>
      <c r="R440" s="23"/>
      <c r="S440" s="23"/>
      <c r="T440" s="23" t="s">
        <v>2511</v>
      </c>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466"/>
      <c r="BT440" s="466"/>
      <c r="BU440" s="23"/>
      <c r="BV440" s="23"/>
    </row>
    <row r="441" ht="15.75" customHeight="1" outlineLevel="1">
      <c r="A441" s="23"/>
      <c r="B441" s="23"/>
      <c r="C441" s="23"/>
      <c r="D441" s="162"/>
      <c r="E441" s="466"/>
      <c r="F441" s="466"/>
      <c r="G441" s="466"/>
      <c r="H441" s="466"/>
      <c r="I441" s="23"/>
      <c r="J441" s="23"/>
      <c r="K441" s="23"/>
      <c r="L441" s="454"/>
      <c r="M441" s="23"/>
      <c r="N441" s="23"/>
      <c r="O441" s="23"/>
      <c r="P441" s="23"/>
      <c r="Q441" s="23"/>
      <c r="R441" s="23"/>
      <c r="S441" s="23"/>
      <c r="T441" s="23" t="s">
        <v>2516</v>
      </c>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466"/>
      <c r="BT441" s="466"/>
      <c r="BU441" s="23"/>
      <c r="BV441" s="23"/>
    </row>
    <row r="442" ht="15.75" customHeight="1" outlineLevel="1">
      <c r="A442" s="23"/>
      <c r="B442" s="23"/>
      <c r="C442" s="23"/>
      <c r="D442" s="162"/>
      <c r="E442" s="466"/>
      <c r="F442" s="466"/>
      <c r="G442" s="466"/>
      <c r="H442" s="466"/>
      <c r="I442" s="23"/>
      <c r="J442" s="23"/>
      <c r="K442" s="23"/>
      <c r="L442" s="454"/>
      <c r="M442" s="23"/>
      <c r="N442" s="23"/>
      <c r="O442" s="23"/>
      <c r="P442" s="23"/>
      <c r="Q442" s="23"/>
      <c r="R442" s="23"/>
      <c r="S442" s="23"/>
      <c r="T442" s="23" t="s">
        <v>2521</v>
      </c>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466"/>
      <c r="BT442" s="466"/>
      <c r="BU442" s="23"/>
      <c r="BV442" s="23"/>
    </row>
    <row r="443" ht="15.75" customHeight="1" outlineLevel="1">
      <c r="A443" s="23"/>
      <c r="B443" s="23"/>
      <c r="C443" s="23"/>
      <c r="D443" s="162"/>
      <c r="E443" s="466"/>
      <c r="F443" s="466"/>
      <c r="G443" s="466"/>
      <c r="H443" s="466"/>
      <c r="I443" s="23"/>
      <c r="J443" s="23"/>
      <c r="K443" s="23"/>
      <c r="L443" s="454"/>
      <c r="M443" s="23"/>
      <c r="N443" s="23"/>
      <c r="O443" s="23"/>
      <c r="P443" s="23"/>
      <c r="Q443" s="23"/>
      <c r="R443" s="23"/>
      <c r="S443" s="23"/>
      <c r="T443" s="23" t="s">
        <v>2526</v>
      </c>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466"/>
      <c r="BT443" s="466"/>
      <c r="BU443" s="23"/>
      <c r="BV443" s="23"/>
    </row>
    <row r="444" ht="15.75" customHeight="1" outlineLevel="1">
      <c r="A444" s="23"/>
      <c r="B444" s="23"/>
      <c r="C444" s="23"/>
      <c r="D444" s="162"/>
      <c r="E444" s="466"/>
      <c r="F444" s="466"/>
      <c r="G444" s="466"/>
      <c r="H444" s="466"/>
      <c r="I444" s="23"/>
      <c r="J444" s="23"/>
      <c r="K444" s="23"/>
      <c r="L444" s="454"/>
      <c r="M444" s="23"/>
      <c r="N444" s="23"/>
      <c r="O444" s="23"/>
      <c r="P444" s="23"/>
      <c r="Q444" s="23"/>
      <c r="R444" s="23"/>
      <c r="S444" s="23"/>
      <c r="T444" s="23" t="s">
        <v>2531</v>
      </c>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466"/>
      <c r="BT444" s="466"/>
      <c r="BU444" s="23"/>
      <c r="BV444" s="23"/>
    </row>
    <row r="445" ht="15.75" customHeight="1" outlineLevel="1">
      <c r="A445" s="23"/>
      <c r="B445" s="23"/>
      <c r="C445" s="23"/>
      <c r="D445" s="162"/>
      <c r="E445" s="466"/>
      <c r="F445" s="466"/>
      <c r="G445" s="466"/>
      <c r="H445" s="466"/>
      <c r="I445" s="23"/>
      <c r="J445" s="23"/>
      <c r="K445" s="23"/>
      <c r="L445" s="454"/>
      <c r="M445" s="23"/>
      <c r="N445" s="23"/>
      <c r="O445" s="23"/>
      <c r="P445" s="23"/>
      <c r="Q445" s="23"/>
      <c r="R445" s="23"/>
      <c r="S445" s="23"/>
      <c r="T445" s="23" t="s">
        <v>3119</v>
      </c>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466"/>
      <c r="BT445" s="466"/>
      <c r="BU445" s="23"/>
      <c r="BV445" s="23"/>
    </row>
    <row r="446" ht="15.75" customHeight="1" outlineLevel="1">
      <c r="A446" s="23"/>
      <c r="B446" s="23"/>
      <c r="C446" s="23"/>
      <c r="D446" s="162"/>
      <c r="E446" s="466"/>
      <c r="F446" s="466"/>
      <c r="G446" s="466"/>
      <c r="H446" s="466"/>
      <c r="I446" s="23"/>
      <c r="J446" s="23"/>
      <c r="K446" s="23"/>
      <c r="L446" s="454"/>
      <c r="M446" s="23"/>
      <c r="N446" s="23"/>
      <c r="O446" s="23"/>
      <c r="P446" s="23"/>
      <c r="Q446" s="23"/>
      <c r="R446" s="23"/>
      <c r="S446" s="23"/>
      <c r="T446" s="23" t="s">
        <v>960</v>
      </c>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466"/>
      <c r="BT446" s="466"/>
      <c r="BU446" s="23"/>
      <c r="BV446" s="23"/>
    </row>
    <row r="447" ht="15.75" customHeight="1" outlineLevel="1">
      <c r="A447" s="23"/>
      <c r="B447" s="23"/>
      <c r="C447" s="23"/>
      <c r="D447" s="162"/>
      <c r="E447" s="466"/>
      <c r="F447" s="466"/>
      <c r="G447" s="466"/>
      <c r="H447" s="466"/>
      <c r="I447" s="23"/>
      <c r="J447" s="23"/>
      <c r="K447" s="23"/>
      <c r="L447" s="454"/>
      <c r="M447" s="23"/>
      <c r="N447" s="23"/>
      <c r="O447" s="23"/>
      <c r="P447" s="23"/>
      <c r="Q447" s="23"/>
      <c r="R447" s="23"/>
      <c r="S447" s="23"/>
      <c r="T447" s="23" t="s">
        <v>3120</v>
      </c>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466"/>
      <c r="BT447" s="466"/>
      <c r="BU447" s="23"/>
      <c r="BV447" s="23"/>
    </row>
    <row r="448" ht="15.75" customHeight="1" outlineLevel="1">
      <c r="A448" s="23"/>
      <c r="B448" s="23"/>
      <c r="C448" s="23"/>
      <c r="D448" s="162"/>
      <c r="E448" s="466"/>
      <c r="F448" s="466"/>
      <c r="G448" s="466"/>
      <c r="H448" s="466"/>
      <c r="I448" s="23"/>
      <c r="J448" s="23"/>
      <c r="K448" s="23"/>
      <c r="L448" s="454"/>
      <c r="M448" s="23"/>
      <c r="N448" s="23"/>
      <c r="O448" s="23"/>
      <c r="P448" s="23"/>
      <c r="Q448" s="23"/>
      <c r="R448" s="23"/>
      <c r="S448" s="23"/>
      <c r="T448" s="23" t="s">
        <v>3121</v>
      </c>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466"/>
      <c r="BT448" s="466"/>
      <c r="BU448" s="23"/>
      <c r="BV448" s="23"/>
    </row>
    <row r="449" ht="15.75" customHeight="1" outlineLevel="1">
      <c r="A449" s="23"/>
      <c r="B449" s="23"/>
      <c r="C449" s="23"/>
      <c r="D449" s="162"/>
      <c r="E449" s="466"/>
      <c r="F449" s="466"/>
      <c r="G449" s="466"/>
      <c r="H449" s="466"/>
      <c r="I449" s="23"/>
      <c r="J449" s="23"/>
      <c r="K449" s="23"/>
      <c r="L449" s="454"/>
      <c r="M449" s="23"/>
      <c r="N449" s="23"/>
      <c r="O449" s="23"/>
      <c r="P449" s="23"/>
      <c r="Q449" s="23"/>
      <c r="R449" s="23"/>
      <c r="S449" s="23"/>
      <c r="T449" s="23" t="s">
        <v>3122</v>
      </c>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466"/>
      <c r="BT449" s="466"/>
      <c r="BU449" s="23"/>
      <c r="BV449" s="23"/>
    </row>
    <row r="450" ht="15.75" customHeight="1" outlineLevel="1">
      <c r="A450" s="23"/>
      <c r="B450" s="23"/>
      <c r="C450" s="23"/>
      <c r="D450" s="162"/>
      <c r="E450" s="466"/>
      <c r="F450" s="466"/>
      <c r="G450" s="466"/>
      <c r="H450" s="466"/>
      <c r="I450" s="23"/>
      <c r="J450" s="23"/>
      <c r="K450" s="23"/>
      <c r="L450" s="454"/>
      <c r="M450" s="23"/>
      <c r="N450" s="23"/>
      <c r="O450" s="23"/>
      <c r="P450" s="23"/>
      <c r="Q450" s="23"/>
      <c r="R450" s="23"/>
      <c r="S450" s="23"/>
      <c r="T450" s="23" t="s">
        <v>3123</v>
      </c>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466"/>
      <c r="BT450" s="466"/>
      <c r="BU450" s="23"/>
      <c r="BV450" s="23"/>
    </row>
    <row r="451" ht="15.75" customHeight="1" outlineLevel="1">
      <c r="A451" s="23"/>
      <c r="B451" s="23"/>
      <c r="C451" s="23"/>
      <c r="D451" s="162"/>
      <c r="E451" s="466"/>
      <c r="F451" s="466"/>
      <c r="G451" s="466"/>
      <c r="H451" s="466"/>
      <c r="I451" s="23"/>
      <c r="J451" s="23"/>
      <c r="K451" s="23"/>
      <c r="L451" s="454"/>
      <c r="M451" s="23"/>
      <c r="N451" s="23"/>
      <c r="O451" s="23"/>
      <c r="P451" s="23"/>
      <c r="Q451" s="23"/>
      <c r="R451" s="23"/>
      <c r="S451" s="23"/>
      <c r="T451" s="23" t="s">
        <v>3124</v>
      </c>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466"/>
      <c r="BT451" s="466"/>
      <c r="BU451" s="23"/>
      <c r="BV451" s="23"/>
    </row>
    <row r="452" ht="15.75" customHeight="1" outlineLevel="1">
      <c r="A452" s="23"/>
      <c r="B452" s="23"/>
      <c r="C452" s="23"/>
      <c r="D452" s="162"/>
      <c r="E452" s="466"/>
      <c r="F452" s="466"/>
      <c r="G452" s="466"/>
      <c r="H452" s="466"/>
      <c r="I452" s="23"/>
      <c r="J452" s="23"/>
      <c r="K452" s="23"/>
      <c r="L452" s="454"/>
      <c r="M452" s="23"/>
      <c r="N452" s="23"/>
      <c r="O452" s="23"/>
      <c r="P452" s="23"/>
      <c r="Q452" s="23"/>
      <c r="R452" s="23"/>
      <c r="S452" s="442"/>
      <c r="T452" s="23" t="s">
        <v>3125</v>
      </c>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466"/>
      <c r="BT452" s="466"/>
      <c r="BU452" s="23"/>
      <c r="BV452" s="23"/>
    </row>
    <row r="453" ht="15.75" customHeight="1" outlineLevel="1">
      <c r="A453" s="23"/>
      <c r="B453" s="23"/>
      <c r="C453" s="23"/>
      <c r="D453" s="162"/>
      <c r="E453" s="466"/>
      <c r="F453" s="466"/>
      <c r="G453" s="466"/>
      <c r="H453" s="466"/>
      <c r="I453" s="23"/>
      <c r="J453" s="23"/>
      <c r="K453" s="23"/>
      <c r="L453" s="454"/>
      <c r="M453" s="23"/>
      <c r="N453" s="23"/>
      <c r="O453" s="23"/>
      <c r="P453" s="23"/>
      <c r="Q453" s="23"/>
      <c r="R453" s="23"/>
      <c r="S453" s="23"/>
      <c r="T453" s="23" t="s">
        <v>1018</v>
      </c>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466"/>
      <c r="BT453" s="466"/>
      <c r="BU453" s="23"/>
      <c r="BV453" s="23"/>
    </row>
    <row r="454" ht="15.75" customHeight="1" outlineLevel="1">
      <c r="A454" s="23"/>
      <c r="B454" s="23"/>
      <c r="C454" s="23"/>
      <c r="D454" s="162"/>
      <c r="E454" s="466"/>
      <c r="F454" s="466"/>
      <c r="G454" s="466"/>
      <c r="H454" s="466"/>
      <c r="I454" s="23"/>
      <c r="J454" s="23"/>
      <c r="K454" s="23"/>
      <c r="L454" s="454"/>
      <c r="M454" s="23"/>
      <c r="N454" s="23"/>
      <c r="O454" s="23"/>
      <c r="P454" s="23"/>
      <c r="Q454" s="23"/>
      <c r="R454" s="23"/>
      <c r="S454" s="23"/>
      <c r="T454" s="23" t="s">
        <v>3126</v>
      </c>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466"/>
      <c r="BT454" s="466"/>
      <c r="BU454" s="23"/>
      <c r="BV454" s="23"/>
    </row>
    <row r="455" ht="15.75" customHeight="1" outlineLevel="1">
      <c r="A455" s="23"/>
      <c r="B455" s="23"/>
      <c r="C455" s="23"/>
      <c r="D455" s="162"/>
      <c r="E455" s="466"/>
      <c r="F455" s="466"/>
      <c r="G455" s="466"/>
      <c r="H455" s="466"/>
      <c r="I455" s="23"/>
      <c r="J455" s="23"/>
      <c r="K455" s="23"/>
      <c r="L455" s="454"/>
      <c r="M455" s="23"/>
      <c r="N455" s="23"/>
      <c r="O455" s="23"/>
      <c r="P455" s="23"/>
      <c r="Q455" s="23"/>
      <c r="R455" s="23"/>
      <c r="S455" s="23"/>
      <c r="T455" s="23" t="s">
        <v>3127</v>
      </c>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466"/>
      <c r="BT455" s="466"/>
      <c r="BU455" s="23"/>
      <c r="BV455" s="23"/>
    </row>
    <row r="456" ht="15.75" customHeight="1" outlineLevel="1">
      <c r="A456" s="23"/>
      <c r="B456" s="23"/>
      <c r="C456" s="23"/>
      <c r="D456" s="162"/>
      <c r="E456" s="466"/>
      <c r="F456" s="466"/>
      <c r="G456" s="466"/>
      <c r="H456" s="466"/>
      <c r="I456" s="23"/>
      <c r="J456" s="23"/>
      <c r="K456" s="23"/>
      <c r="L456" s="454"/>
      <c r="M456" s="23"/>
      <c r="N456" s="23"/>
      <c r="O456" s="23"/>
      <c r="P456" s="23"/>
      <c r="Q456" s="23"/>
      <c r="R456" s="442"/>
      <c r="S456" s="23"/>
      <c r="T456" s="23" t="s">
        <v>3128</v>
      </c>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row>
    <row r="457" ht="15.75" customHeight="1" outlineLevel="1">
      <c r="A457" s="23"/>
      <c r="B457" s="23"/>
      <c r="C457" s="23"/>
      <c r="D457" s="162"/>
      <c r="E457" s="466"/>
      <c r="F457" s="466"/>
      <c r="G457" s="466"/>
      <c r="H457" s="466"/>
      <c r="I457" s="23"/>
      <c r="J457" s="23"/>
      <c r="K457" s="23"/>
      <c r="L457" s="454"/>
      <c r="M457" s="23"/>
      <c r="N457" s="23"/>
      <c r="O457" s="23"/>
      <c r="P457" s="23"/>
      <c r="Q457" s="23"/>
      <c r="R457" s="23"/>
      <c r="S457" s="23"/>
      <c r="T457" s="23" t="s">
        <v>3129</v>
      </c>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row>
    <row r="458" ht="15.75" customHeight="1" outlineLevel="1">
      <c r="A458" s="23"/>
      <c r="B458" s="23"/>
      <c r="C458" s="23"/>
      <c r="D458" s="162"/>
      <c r="E458" s="466"/>
      <c r="F458" s="466"/>
      <c r="G458" s="466"/>
      <c r="H458" s="466"/>
      <c r="I458" s="23"/>
      <c r="J458" s="23"/>
      <c r="K458" s="23"/>
      <c r="L458" s="454"/>
      <c r="M458" s="23"/>
      <c r="N458" s="23"/>
      <c r="O458" s="23"/>
      <c r="P458" s="23"/>
      <c r="Q458" s="23"/>
      <c r="R458" s="23"/>
      <c r="S458" s="23"/>
      <c r="T458" s="23" t="s">
        <v>3130</v>
      </c>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row>
    <row r="459" ht="15.75" customHeight="1" outlineLevel="1">
      <c r="A459" s="23"/>
      <c r="B459" s="23"/>
      <c r="C459" s="23"/>
      <c r="D459" s="162"/>
      <c r="E459" s="466"/>
      <c r="F459" s="466"/>
      <c r="G459" s="466"/>
      <c r="H459" s="466"/>
      <c r="I459" s="23"/>
      <c r="J459" s="23"/>
      <c r="K459" s="23"/>
      <c r="L459" s="454"/>
      <c r="M459" s="23"/>
      <c r="N459" s="23"/>
      <c r="O459" s="23"/>
      <c r="P459" s="23"/>
      <c r="Q459" s="23"/>
      <c r="R459" s="23"/>
      <c r="S459" s="23"/>
      <c r="T459" s="23" t="s">
        <v>3088</v>
      </c>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row>
    <row r="460" ht="15.75" customHeight="1" outlineLevel="1">
      <c r="A460" s="23"/>
      <c r="B460" s="23"/>
      <c r="C460" s="23"/>
      <c r="D460" s="162"/>
      <c r="E460" s="466"/>
      <c r="F460" s="466"/>
      <c r="G460" s="466"/>
      <c r="H460" s="466"/>
      <c r="I460" s="23"/>
      <c r="J460" s="23"/>
      <c r="K460" s="23"/>
      <c r="L460" s="454"/>
      <c r="M460" s="23"/>
      <c r="N460" s="23"/>
      <c r="O460" s="23"/>
      <c r="P460" s="23"/>
      <c r="Q460" s="23"/>
      <c r="R460" s="23"/>
      <c r="S460" s="23"/>
      <c r="T460" s="23" t="s">
        <v>1064</v>
      </c>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row>
    <row r="461" ht="15.75" customHeight="1" outlineLevel="1">
      <c r="A461" s="23"/>
      <c r="B461" s="23"/>
      <c r="C461" s="23"/>
      <c r="D461" s="162"/>
      <c r="E461" s="466"/>
      <c r="F461" s="466"/>
      <c r="G461" s="466"/>
      <c r="H461" s="466"/>
      <c r="I461" s="23"/>
      <c r="J461" s="23"/>
      <c r="K461" s="23"/>
      <c r="L461" s="454"/>
      <c r="M461" s="23"/>
      <c r="N461" s="23"/>
      <c r="O461" s="23"/>
      <c r="P461" s="23"/>
      <c r="Q461" s="23"/>
      <c r="R461" s="23"/>
      <c r="S461" s="23"/>
      <c r="T461" s="23" t="s">
        <v>3089</v>
      </c>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row>
    <row r="462" ht="15.75" customHeight="1" outlineLevel="1">
      <c r="A462" s="23"/>
      <c r="B462" s="23"/>
      <c r="C462" s="23"/>
      <c r="D462" s="162"/>
      <c r="E462" s="466"/>
      <c r="F462" s="466"/>
      <c r="G462" s="466"/>
      <c r="H462" s="466"/>
      <c r="I462" s="23"/>
      <c r="J462" s="23"/>
      <c r="K462" s="23"/>
      <c r="L462" s="454"/>
      <c r="M462" s="23"/>
      <c r="N462" s="23"/>
      <c r="O462" s="23"/>
      <c r="P462" s="23"/>
      <c r="Q462" s="23"/>
      <c r="R462" s="23"/>
      <c r="S462" s="23"/>
      <c r="T462" s="23" t="s">
        <v>3090</v>
      </c>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row>
    <row r="463" ht="15.75" customHeight="1" outlineLevel="1">
      <c r="A463" s="23"/>
      <c r="B463" s="23"/>
      <c r="C463" s="23"/>
      <c r="D463" s="162"/>
      <c r="E463" s="466"/>
      <c r="F463" s="466"/>
      <c r="G463" s="466"/>
      <c r="H463" s="466"/>
      <c r="I463" s="23"/>
      <c r="J463" s="23"/>
      <c r="K463" s="23"/>
      <c r="L463" s="454"/>
      <c r="M463" s="23"/>
      <c r="N463" s="23"/>
      <c r="O463" s="23"/>
      <c r="P463" s="23"/>
      <c r="Q463" s="23"/>
      <c r="R463" s="23"/>
      <c r="S463" s="23"/>
      <c r="T463" s="23" t="s">
        <v>3091</v>
      </c>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row>
    <row r="464" ht="15.75" customHeight="1" outlineLevel="1">
      <c r="A464" s="23"/>
      <c r="B464" s="23"/>
      <c r="C464" s="23"/>
      <c r="D464" s="162"/>
      <c r="E464" s="466"/>
      <c r="F464" s="466"/>
      <c r="G464" s="466"/>
      <c r="H464" s="466"/>
      <c r="I464" s="23"/>
      <c r="J464" s="23"/>
      <c r="K464" s="23"/>
      <c r="L464" s="454"/>
      <c r="M464" s="23"/>
      <c r="N464" s="23"/>
      <c r="O464" s="23"/>
      <c r="P464" s="23"/>
      <c r="Q464" s="23"/>
      <c r="R464" s="23"/>
      <c r="S464" s="23"/>
      <c r="T464" s="23" t="s">
        <v>3092</v>
      </c>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row>
    <row r="465" ht="15.75" customHeight="1" outlineLevel="1">
      <c r="A465" s="23"/>
      <c r="B465" s="23"/>
      <c r="C465" s="23"/>
      <c r="D465" s="162"/>
      <c r="E465" s="466"/>
      <c r="F465" s="466"/>
      <c r="G465" s="466"/>
      <c r="H465" s="466"/>
      <c r="I465" s="23"/>
      <c r="J465" s="23"/>
      <c r="K465" s="23"/>
      <c r="L465" s="454"/>
      <c r="M465" s="23"/>
      <c r="N465" s="23"/>
      <c r="O465" s="23"/>
      <c r="P465" s="23"/>
      <c r="Q465" s="23"/>
      <c r="R465" s="23"/>
      <c r="S465" s="23"/>
      <c r="T465" s="23" t="s">
        <v>1062</v>
      </c>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row>
    <row r="466" ht="15.75" customHeight="1" outlineLevel="1">
      <c r="A466" s="23"/>
      <c r="B466" s="23"/>
      <c r="C466" s="23"/>
      <c r="D466" s="162"/>
      <c r="E466" s="466"/>
      <c r="F466" s="466"/>
      <c r="G466" s="466"/>
      <c r="H466" s="466"/>
      <c r="I466" s="23"/>
      <c r="J466" s="23"/>
      <c r="K466" s="23"/>
      <c r="L466" s="454"/>
      <c r="M466" s="23"/>
      <c r="N466" s="23"/>
      <c r="O466" s="23"/>
      <c r="P466" s="23"/>
      <c r="Q466" s="23"/>
      <c r="R466" s="23"/>
      <c r="S466" s="23"/>
      <c r="T466" s="23" t="s">
        <v>3093</v>
      </c>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row>
    <row r="467" ht="15.75" customHeight="1" outlineLevel="1">
      <c r="A467" s="23"/>
      <c r="B467" s="23"/>
      <c r="C467" s="23"/>
      <c r="D467" s="162"/>
      <c r="E467" s="466"/>
      <c r="F467" s="466"/>
      <c r="G467" s="466"/>
      <c r="H467" s="466"/>
      <c r="I467" s="23"/>
      <c r="J467" s="23"/>
      <c r="K467" s="23"/>
      <c r="L467" s="454"/>
      <c r="M467" s="23"/>
      <c r="N467" s="23"/>
      <c r="O467" s="23"/>
      <c r="P467" s="23"/>
      <c r="Q467" s="23"/>
      <c r="R467" s="23"/>
      <c r="S467" s="23"/>
      <c r="T467" s="23" t="s">
        <v>1068</v>
      </c>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row>
    <row r="468" ht="15.75" customHeight="1" outlineLevel="1">
      <c r="A468" s="23"/>
      <c r="B468" s="23"/>
      <c r="C468" s="23"/>
      <c r="D468" s="162"/>
      <c r="E468" s="466"/>
      <c r="F468" s="466"/>
      <c r="G468" s="466"/>
      <c r="H468" s="466"/>
      <c r="I468" s="23"/>
      <c r="J468" s="23"/>
      <c r="K468" s="23"/>
      <c r="L468" s="454"/>
      <c r="M468" s="23"/>
      <c r="N468" s="23"/>
      <c r="O468" s="23"/>
      <c r="P468" s="23"/>
      <c r="Q468" s="23"/>
      <c r="R468" s="23"/>
      <c r="S468" s="23"/>
      <c r="T468" s="23" t="s">
        <v>3094</v>
      </c>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row>
    <row r="469" ht="15.75" customHeight="1" outlineLevel="1">
      <c r="A469" s="23"/>
      <c r="B469" s="23"/>
      <c r="C469" s="23"/>
      <c r="D469" s="162"/>
      <c r="E469" s="466"/>
      <c r="F469" s="466"/>
      <c r="G469" s="466"/>
      <c r="H469" s="466"/>
      <c r="I469" s="23"/>
      <c r="J469" s="23"/>
      <c r="K469" s="23"/>
      <c r="L469" s="454"/>
      <c r="M469" s="23"/>
      <c r="N469" s="23"/>
      <c r="O469" s="23"/>
      <c r="P469" s="23"/>
      <c r="Q469" s="23"/>
      <c r="R469" s="23"/>
      <c r="S469" s="23"/>
      <c r="T469" s="23" t="s">
        <v>3095</v>
      </c>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row>
    <row r="470" ht="15.75" customHeight="1" outlineLevel="1">
      <c r="A470" s="23"/>
      <c r="B470" s="23"/>
      <c r="C470" s="23"/>
      <c r="D470" s="162"/>
      <c r="E470" s="466"/>
      <c r="F470" s="466"/>
      <c r="G470" s="466"/>
      <c r="H470" s="466"/>
      <c r="I470" s="23"/>
      <c r="J470" s="23"/>
      <c r="K470" s="23"/>
      <c r="L470" s="454"/>
      <c r="M470" s="23"/>
      <c r="N470" s="23"/>
      <c r="O470" s="23"/>
      <c r="P470" s="23"/>
      <c r="Q470" s="23"/>
      <c r="R470" s="23"/>
      <c r="S470" s="23"/>
      <c r="T470" s="23" t="s">
        <v>3096</v>
      </c>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row>
    <row r="471" ht="15.75" customHeight="1" outlineLevel="1">
      <c r="A471" s="23"/>
      <c r="B471" s="23"/>
      <c r="C471" s="23"/>
      <c r="D471" s="162"/>
      <c r="E471" s="466"/>
      <c r="F471" s="466"/>
      <c r="G471" s="466"/>
      <c r="H471" s="466"/>
      <c r="I471" s="23"/>
      <c r="J471" s="23"/>
      <c r="K471" s="23"/>
      <c r="L471" s="454"/>
      <c r="M471" s="23"/>
      <c r="N471" s="23"/>
      <c r="O471" s="23"/>
      <c r="P471" s="23"/>
      <c r="Q471" s="23"/>
      <c r="R471" s="23"/>
      <c r="S471" s="23"/>
      <c r="T471" s="23" t="s">
        <v>3097</v>
      </c>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row>
    <row r="472" ht="15.75" customHeight="1" outlineLevel="1">
      <c r="A472" s="23"/>
      <c r="B472" s="23"/>
      <c r="C472" s="23"/>
      <c r="D472" s="162"/>
      <c r="E472" s="466"/>
      <c r="F472" s="466"/>
      <c r="G472" s="466"/>
      <c r="H472" s="466"/>
      <c r="I472" s="23"/>
      <c r="J472" s="23"/>
      <c r="K472" s="23"/>
      <c r="L472" s="454"/>
      <c r="M472" s="23"/>
      <c r="N472" s="23"/>
      <c r="O472" s="23"/>
      <c r="P472" s="23"/>
      <c r="Q472" s="23"/>
      <c r="R472" s="23"/>
      <c r="S472" s="23"/>
      <c r="T472" s="23" t="s">
        <v>1066</v>
      </c>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row>
    <row r="473" ht="15.75" customHeight="1" outlineLevel="1">
      <c r="A473" s="23"/>
      <c r="B473" s="23"/>
      <c r="C473" s="23"/>
      <c r="D473" s="162"/>
      <c r="E473" s="466"/>
      <c r="F473" s="466"/>
      <c r="G473" s="466"/>
      <c r="H473" s="466"/>
      <c r="I473" s="23"/>
      <c r="J473" s="23"/>
      <c r="K473" s="23"/>
      <c r="L473" s="454"/>
      <c r="M473" s="23"/>
      <c r="N473" s="23"/>
      <c r="O473" s="23"/>
      <c r="P473" s="23"/>
      <c r="Q473" s="23"/>
      <c r="R473" s="23"/>
      <c r="S473" s="23"/>
      <c r="T473" s="23" t="s">
        <v>3098</v>
      </c>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row>
    <row r="474" ht="15.75" customHeight="1" outlineLevel="1">
      <c r="A474" s="23"/>
      <c r="B474" s="23"/>
      <c r="C474" s="23"/>
      <c r="D474" s="162"/>
      <c r="E474" s="466"/>
      <c r="F474" s="466"/>
      <c r="G474" s="466"/>
      <c r="H474" s="466"/>
      <c r="I474" s="23"/>
      <c r="J474" s="23"/>
      <c r="K474" s="23"/>
      <c r="L474" s="454"/>
      <c r="M474" s="23"/>
      <c r="N474" s="23"/>
      <c r="O474" s="23"/>
      <c r="P474" s="23"/>
      <c r="Q474" s="23"/>
      <c r="R474" s="23"/>
      <c r="S474" s="23"/>
      <c r="T474" s="23" t="s">
        <v>1071</v>
      </c>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row>
    <row r="475" ht="15.75" customHeight="1" outlineLevel="1">
      <c r="A475" s="23"/>
      <c r="B475" s="23"/>
      <c r="C475" s="23"/>
      <c r="D475" s="162"/>
      <c r="E475" s="466"/>
      <c r="F475" s="466"/>
      <c r="G475" s="466"/>
      <c r="H475" s="466"/>
      <c r="I475" s="23"/>
      <c r="J475" s="23"/>
      <c r="K475" s="23"/>
      <c r="L475" s="454"/>
      <c r="M475" s="23"/>
      <c r="N475" s="23"/>
      <c r="O475" s="23"/>
      <c r="P475" s="23"/>
      <c r="Q475" s="23"/>
      <c r="R475" s="23"/>
      <c r="S475" s="23"/>
      <c r="T475" s="23" t="s">
        <v>3099</v>
      </c>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row>
    <row r="476" ht="15.75" customHeight="1" outlineLevel="1">
      <c r="A476" s="23"/>
      <c r="B476" s="23"/>
      <c r="C476" s="23"/>
      <c r="D476" s="162"/>
      <c r="E476" s="466"/>
      <c r="F476" s="466"/>
      <c r="G476" s="466"/>
      <c r="H476" s="466"/>
      <c r="I476" s="23"/>
      <c r="J476" s="23"/>
      <c r="K476" s="23"/>
      <c r="L476" s="454"/>
      <c r="M476" s="23"/>
      <c r="N476" s="23"/>
      <c r="O476" s="23"/>
      <c r="P476" s="23"/>
      <c r="Q476" s="23"/>
      <c r="R476" s="23"/>
      <c r="S476" s="23"/>
      <c r="T476" s="23" t="s">
        <v>3100</v>
      </c>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row>
    <row r="477" ht="15.75" customHeight="1" outlineLevel="1">
      <c r="A477" s="23"/>
      <c r="B477" s="23"/>
      <c r="C477" s="23"/>
      <c r="D477" s="162"/>
      <c r="E477" s="466"/>
      <c r="F477" s="466"/>
      <c r="G477" s="466"/>
      <c r="H477" s="466"/>
      <c r="I477" s="23"/>
      <c r="J477" s="23"/>
      <c r="K477" s="23"/>
      <c r="L477" s="454"/>
      <c r="M477" s="23"/>
      <c r="N477" s="23"/>
      <c r="O477" s="23"/>
      <c r="P477" s="23"/>
      <c r="Q477" s="23"/>
      <c r="R477" s="23"/>
      <c r="S477" s="23"/>
      <c r="T477" s="23" t="s">
        <v>3101</v>
      </c>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row>
    <row r="478" ht="15.75" customHeight="1" outlineLevel="1">
      <c r="A478" s="23"/>
      <c r="B478" s="23"/>
      <c r="C478" s="23"/>
      <c r="D478" s="162"/>
      <c r="E478" s="466"/>
      <c r="F478" s="466"/>
      <c r="G478" s="466"/>
      <c r="H478" s="466"/>
      <c r="I478" s="23"/>
      <c r="J478" s="23"/>
      <c r="K478" s="23"/>
      <c r="L478" s="454"/>
      <c r="M478" s="23"/>
      <c r="N478" s="23"/>
      <c r="O478" s="23"/>
      <c r="P478" s="23"/>
      <c r="Q478" s="23"/>
      <c r="R478" s="23"/>
      <c r="S478" s="23"/>
      <c r="T478" s="23" t="s">
        <v>3102</v>
      </c>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row>
    <row r="479" ht="15.75" customHeight="1" outlineLevel="1">
      <c r="A479" s="23"/>
      <c r="B479" s="23"/>
      <c r="C479" s="23"/>
      <c r="D479" s="162"/>
      <c r="E479" s="466"/>
      <c r="F479" s="466"/>
      <c r="G479" s="466"/>
      <c r="H479" s="466"/>
      <c r="I479" s="23"/>
      <c r="J479" s="23"/>
      <c r="K479" s="23"/>
      <c r="L479" s="454"/>
      <c r="M479" s="23"/>
      <c r="N479" s="23"/>
      <c r="O479" s="23"/>
      <c r="P479" s="23"/>
      <c r="Q479" s="23"/>
      <c r="R479" s="23"/>
      <c r="S479" s="23"/>
      <c r="T479" s="23" t="s">
        <v>1069</v>
      </c>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row>
    <row r="480" ht="15.75" customHeight="1" outlineLevel="1">
      <c r="A480" s="23"/>
      <c r="B480" s="23"/>
      <c r="C480" s="23"/>
      <c r="D480" s="162"/>
      <c r="E480" s="466"/>
      <c r="F480" s="466"/>
      <c r="G480" s="466"/>
      <c r="H480" s="466"/>
      <c r="I480" s="23"/>
      <c r="J480" s="23"/>
      <c r="K480" s="23"/>
      <c r="L480" s="454"/>
      <c r="M480" s="23"/>
      <c r="N480" s="23"/>
      <c r="O480" s="23"/>
      <c r="P480" s="23"/>
      <c r="Q480" s="23"/>
      <c r="R480" s="23"/>
      <c r="S480" s="23"/>
      <c r="T480" s="23" t="s">
        <v>3103</v>
      </c>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row>
    <row r="481" ht="15.75" customHeight="1" outlineLevel="1">
      <c r="A481" s="23"/>
      <c r="B481" s="23"/>
      <c r="C481" s="23"/>
      <c r="D481" s="162"/>
      <c r="E481" s="466"/>
      <c r="F481" s="466"/>
      <c r="G481" s="466"/>
      <c r="H481" s="466"/>
      <c r="I481" s="23"/>
      <c r="J481" s="23"/>
      <c r="K481" s="23"/>
      <c r="L481" s="454"/>
      <c r="M481" s="23"/>
      <c r="N481" s="23"/>
      <c r="O481" s="23"/>
      <c r="P481" s="23"/>
      <c r="Q481" s="23"/>
      <c r="R481" s="23"/>
      <c r="S481" s="23"/>
      <c r="T481" s="23" t="s">
        <v>1074</v>
      </c>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row>
    <row r="482" ht="15.75" customHeight="1" outlineLevel="1">
      <c r="A482" s="23"/>
      <c r="B482" s="23"/>
      <c r="C482" s="23"/>
      <c r="D482" s="162"/>
      <c r="E482" s="466"/>
      <c r="F482" s="466"/>
      <c r="G482" s="466"/>
      <c r="H482" s="466"/>
      <c r="I482" s="23"/>
      <c r="J482" s="23"/>
      <c r="K482" s="23"/>
      <c r="L482" s="454"/>
      <c r="M482" s="23"/>
      <c r="N482" s="23"/>
      <c r="O482" s="23"/>
      <c r="P482" s="23"/>
      <c r="Q482" s="23"/>
      <c r="R482" s="23"/>
      <c r="S482" s="23"/>
      <c r="T482" s="23" t="s">
        <v>3104</v>
      </c>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row>
    <row r="483" ht="15.75" customHeight="1" outlineLevel="1">
      <c r="A483" s="23"/>
      <c r="B483" s="23"/>
      <c r="C483" s="23"/>
      <c r="D483" s="162"/>
      <c r="E483" s="466"/>
      <c r="F483" s="466"/>
      <c r="G483" s="466"/>
      <c r="H483" s="466"/>
      <c r="I483" s="23"/>
      <c r="J483" s="23"/>
      <c r="K483" s="23"/>
      <c r="L483" s="454"/>
      <c r="M483" s="23"/>
      <c r="N483" s="23"/>
      <c r="O483" s="23"/>
      <c r="P483" s="23"/>
      <c r="Q483" s="23"/>
      <c r="R483" s="23"/>
      <c r="S483" s="23"/>
      <c r="T483" s="23" t="s">
        <v>3105</v>
      </c>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row>
    <row r="484" ht="15.75" customHeight="1" outlineLevel="1">
      <c r="A484" s="23"/>
      <c r="B484" s="23"/>
      <c r="C484" s="23"/>
      <c r="D484" s="162"/>
      <c r="E484" s="466"/>
      <c r="F484" s="466"/>
      <c r="G484" s="466"/>
      <c r="H484" s="466"/>
      <c r="I484" s="23"/>
      <c r="J484" s="23"/>
      <c r="K484" s="23"/>
      <c r="L484" s="454"/>
      <c r="M484" s="23"/>
      <c r="N484" s="23"/>
      <c r="O484" s="23"/>
      <c r="P484" s="23"/>
      <c r="Q484" s="23"/>
      <c r="R484" s="23"/>
      <c r="S484" s="23"/>
      <c r="T484" s="23" t="s">
        <v>3106</v>
      </c>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row>
    <row r="485" ht="15.75" customHeight="1" outlineLevel="1">
      <c r="A485" s="23"/>
      <c r="B485" s="23"/>
      <c r="C485" s="23"/>
      <c r="D485" s="162"/>
      <c r="E485" s="466"/>
      <c r="F485" s="466"/>
      <c r="G485" s="466"/>
      <c r="H485" s="466"/>
      <c r="I485" s="23"/>
      <c r="J485" s="23"/>
      <c r="K485" s="23"/>
      <c r="L485" s="454"/>
      <c r="M485" s="23"/>
      <c r="N485" s="23"/>
      <c r="O485" s="23"/>
      <c r="P485" s="23"/>
      <c r="Q485" s="23"/>
      <c r="R485" s="23"/>
      <c r="S485" s="23"/>
      <c r="T485" s="23" t="s">
        <v>3107</v>
      </c>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row>
    <row r="486" ht="15.75" customHeight="1" outlineLevel="1">
      <c r="A486" s="23"/>
      <c r="B486" s="23"/>
      <c r="C486" s="23"/>
      <c r="D486" s="162"/>
      <c r="E486" s="466"/>
      <c r="F486" s="466"/>
      <c r="G486" s="466"/>
      <c r="H486" s="466"/>
      <c r="I486" s="23"/>
      <c r="J486" s="23"/>
      <c r="K486" s="23"/>
      <c r="L486" s="454"/>
      <c r="M486" s="23"/>
      <c r="N486" s="23"/>
      <c r="O486" s="23"/>
      <c r="P486" s="23"/>
      <c r="Q486" s="23"/>
      <c r="R486" s="23"/>
      <c r="S486" s="23"/>
      <c r="T486" s="23" t="s">
        <v>1072</v>
      </c>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row>
    <row r="487" ht="15.75" customHeight="1" outlineLevel="1">
      <c r="A487" s="23"/>
      <c r="B487" s="23"/>
      <c r="C487" s="23"/>
      <c r="D487" s="162"/>
      <c r="E487" s="466"/>
      <c r="F487" s="466"/>
      <c r="G487" s="466"/>
      <c r="H487" s="466"/>
      <c r="I487" s="23"/>
      <c r="J487" s="23"/>
      <c r="K487" s="23"/>
      <c r="L487" s="454"/>
      <c r="M487" s="23"/>
      <c r="N487" s="23"/>
      <c r="O487" s="23"/>
      <c r="P487" s="23"/>
      <c r="Q487" s="23"/>
      <c r="R487" s="23"/>
      <c r="S487" s="23"/>
      <c r="T487" s="23" t="s">
        <v>3108</v>
      </c>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row>
    <row r="488" ht="15.75" customHeight="1" outlineLevel="1">
      <c r="A488" s="23"/>
      <c r="B488" s="23"/>
      <c r="C488" s="23"/>
      <c r="D488" s="162"/>
      <c r="E488" s="466"/>
      <c r="F488" s="466"/>
      <c r="G488" s="466"/>
      <c r="H488" s="466"/>
      <c r="I488" s="23"/>
      <c r="J488" s="23"/>
      <c r="K488" s="23"/>
      <c r="L488" s="454"/>
      <c r="M488" s="23"/>
      <c r="N488" s="23"/>
      <c r="O488" s="23"/>
      <c r="P488" s="23"/>
      <c r="Q488" s="23"/>
      <c r="R488" s="23"/>
      <c r="S488" s="23"/>
      <c r="T488" s="23" t="s">
        <v>1077</v>
      </c>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row>
    <row r="489" ht="15.75" customHeight="1" outlineLevel="1">
      <c r="A489" s="23"/>
      <c r="B489" s="23"/>
      <c r="C489" s="23"/>
      <c r="D489" s="162"/>
      <c r="E489" s="466"/>
      <c r="F489" s="466"/>
      <c r="G489" s="466"/>
      <c r="H489" s="466"/>
      <c r="I489" s="23"/>
      <c r="J489" s="23"/>
      <c r="K489" s="23"/>
      <c r="L489" s="454"/>
      <c r="M489" s="23"/>
      <c r="N489" s="23"/>
      <c r="O489" s="23"/>
      <c r="P489" s="23"/>
      <c r="Q489" s="23"/>
      <c r="R489" s="23"/>
      <c r="S489" s="23"/>
      <c r="T489" s="23" t="s">
        <v>3109</v>
      </c>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row>
    <row r="490" ht="15.75" customHeight="1" outlineLevel="1">
      <c r="A490" s="23"/>
      <c r="B490" s="23"/>
      <c r="C490" s="23"/>
      <c r="D490" s="162"/>
      <c r="E490" s="466"/>
      <c r="F490" s="466"/>
      <c r="G490" s="466"/>
      <c r="H490" s="466"/>
      <c r="I490" s="23"/>
      <c r="J490" s="23"/>
      <c r="K490" s="23"/>
      <c r="L490" s="454"/>
      <c r="M490" s="23"/>
      <c r="N490" s="23"/>
      <c r="O490" s="23"/>
      <c r="P490" s="23"/>
      <c r="Q490" s="23"/>
      <c r="R490" s="23"/>
      <c r="S490" s="23"/>
      <c r="T490" s="23" t="s">
        <v>3110</v>
      </c>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row>
    <row r="491" ht="15.75" customHeight="1" outlineLevel="1">
      <c r="A491" s="23"/>
      <c r="B491" s="23"/>
      <c r="C491" s="23"/>
      <c r="D491" s="162"/>
      <c r="E491" s="466"/>
      <c r="F491" s="466"/>
      <c r="G491" s="466"/>
      <c r="H491" s="466"/>
      <c r="I491" s="23"/>
      <c r="J491" s="23"/>
      <c r="K491" s="23"/>
      <c r="L491" s="454"/>
      <c r="M491" s="23"/>
      <c r="N491" s="23"/>
      <c r="O491" s="23"/>
      <c r="P491" s="23"/>
      <c r="Q491" s="23"/>
      <c r="R491" s="23"/>
      <c r="S491" s="23"/>
      <c r="T491" s="23" t="s">
        <v>3111</v>
      </c>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row>
    <row r="492" ht="15.75" customHeight="1" outlineLevel="1">
      <c r="A492" s="23"/>
      <c r="B492" s="23"/>
      <c r="C492" s="23"/>
      <c r="D492" s="162"/>
      <c r="E492" s="466"/>
      <c r="F492" s="466"/>
      <c r="G492" s="466"/>
      <c r="H492" s="466"/>
      <c r="I492" s="23"/>
      <c r="J492" s="23"/>
      <c r="K492" s="23"/>
      <c r="L492" s="454"/>
      <c r="M492" s="23"/>
      <c r="N492" s="23"/>
      <c r="O492" s="23"/>
      <c r="P492" s="23"/>
      <c r="Q492" s="23"/>
      <c r="R492" s="23"/>
      <c r="S492" s="23"/>
      <c r="T492" s="23" t="s">
        <v>3112</v>
      </c>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row>
    <row r="493" ht="15.75" customHeight="1" outlineLevel="1">
      <c r="A493" s="23"/>
      <c r="B493" s="23"/>
      <c r="C493" s="23"/>
      <c r="D493" s="162"/>
      <c r="E493" s="466"/>
      <c r="F493" s="466"/>
      <c r="G493" s="466"/>
      <c r="H493" s="466"/>
      <c r="I493" s="23"/>
      <c r="J493" s="23"/>
      <c r="K493" s="23"/>
      <c r="L493" s="454"/>
      <c r="M493" s="23"/>
      <c r="N493" s="23"/>
      <c r="O493" s="23"/>
      <c r="P493" s="23"/>
      <c r="Q493" s="23"/>
      <c r="R493" s="23"/>
      <c r="S493" s="23"/>
      <c r="T493" s="23" t="s">
        <v>1075</v>
      </c>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row>
    <row r="494" ht="15.75" customHeight="1" outlineLevel="1">
      <c r="A494" s="23"/>
      <c r="B494" s="23"/>
      <c r="C494" s="23"/>
      <c r="D494" s="162"/>
      <c r="E494" s="466"/>
      <c r="F494" s="466"/>
      <c r="G494" s="466"/>
      <c r="H494" s="466"/>
      <c r="I494" s="23"/>
      <c r="J494" s="23"/>
      <c r="K494" s="23"/>
      <c r="L494" s="454"/>
      <c r="M494" s="23"/>
      <c r="N494" s="23"/>
      <c r="O494" s="23"/>
      <c r="P494" s="23"/>
      <c r="Q494" s="23"/>
      <c r="R494" s="23"/>
      <c r="S494" s="23"/>
      <c r="T494" s="23" t="s">
        <v>3113</v>
      </c>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row>
    <row r="495" ht="15.75" customHeight="1" outlineLevel="1">
      <c r="A495" s="23"/>
      <c r="B495" s="23"/>
      <c r="C495" s="23"/>
      <c r="D495" s="162"/>
      <c r="E495" s="466"/>
      <c r="F495" s="466"/>
      <c r="G495" s="466"/>
      <c r="H495" s="466"/>
      <c r="I495" s="23"/>
      <c r="J495" s="23"/>
      <c r="K495" s="23"/>
      <c r="L495" s="454"/>
      <c r="M495" s="23"/>
      <c r="N495" s="23"/>
      <c r="O495" s="23"/>
      <c r="P495" s="23"/>
      <c r="Q495" s="23"/>
      <c r="R495" s="23"/>
      <c r="S495" s="23"/>
      <c r="T495" s="23" t="s">
        <v>3114</v>
      </c>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row>
    <row r="496" ht="15.75" customHeight="1" outlineLevel="1">
      <c r="A496" s="23"/>
      <c r="B496" s="23"/>
      <c r="C496" s="23"/>
      <c r="D496" s="162"/>
      <c r="E496" s="466"/>
      <c r="F496" s="466"/>
      <c r="G496" s="466"/>
      <c r="H496" s="466"/>
      <c r="I496" s="23"/>
      <c r="J496" s="23"/>
      <c r="K496" s="23"/>
      <c r="L496" s="454"/>
      <c r="M496" s="23"/>
      <c r="N496" s="23"/>
      <c r="O496" s="23"/>
      <c r="P496" s="23"/>
      <c r="Q496" s="23"/>
      <c r="R496" s="23"/>
      <c r="S496" s="23"/>
      <c r="T496" s="23" t="s">
        <v>3115</v>
      </c>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row>
    <row r="497" ht="15.75" customHeight="1" outlineLevel="1">
      <c r="A497" s="23"/>
      <c r="B497" s="23"/>
      <c r="C497" s="23"/>
      <c r="D497" s="162"/>
      <c r="E497" s="466"/>
      <c r="F497" s="466"/>
      <c r="G497" s="466"/>
      <c r="H497" s="466"/>
      <c r="I497" s="23"/>
      <c r="J497" s="23"/>
      <c r="K497" s="23"/>
      <c r="L497" s="454"/>
      <c r="M497" s="23"/>
      <c r="N497" s="23"/>
      <c r="O497" s="23"/>
      <c r="P497" s="23"/>
      <c r="Q497" s="23"/>
      <c r="R497" s="23"/>
      <c r="S497" s="23"/>
      <c r="T497" s="23" t="s">
        <v>3116</v>
      </c>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row>
    <row r="498" ht="15.75" customHeight="1" outlineLevel="1">
      <c r="A498" s="23"/>
      <c r="B498" s="23"/>
      <c r="C498" s="23"/>
      <c r="D498" s="162"/>
      <c r="E498" s="466"/>
      <c r="F498" s="466"/>
      <c r="G498" s="466"/>
      <c r="H498" s="466"/>
      <c r="I498" s="23"/>
      <c r="J498" s="23"/>
      <c r="K498" s="23"/>
      <c r="L498" s="454"/>
      <c r="M498" s="23"/>
      <c r="N498" s="23"/>
      <c r="O498" s="23"/>
      <c r="P498" s="23"/>
      <c r="Q498" s="23"/>
      <c r="R498" s="23"/>
      <c r="S498" s="23"/>
      <c r="T498" s="23" t="s">
        <v>3117</v>
      </c>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row>
    <row r="499" ht="15.75" customHeight="1" outlineLevel="1">
      <c r="A499" s="23"/>
      <c r="B499" s="23"/>
      <c r="C499" s="23"/>
      <c r="D499" s="162"/>
      <c r="E499" s="466"/>
      <c r="F499" s="466"/>
      <c r="G499" s="466"/>
      <c r="H499" s="466"/>
      <c r="I499" s="23"/>
      <c r="J499" s="23"/>
      <c r="K499" s="23"/>
      <c r="L499" s="454"/>
      <c r="M499" s="23"/>
      <c r="N499" s="23"/>
      <c r="O499" s="23"/>
      <c r="P499" s="23"/>
      <c r="Q499" s="23"/>
      <c r="R499" s="23"/>
      <c r="S499" s="23"/>
      <c r="T499" s="23" t="s">
        <v>3118</v>
      </c>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row>
    <row r="500" ht="15.75" customHeight="1" outlineLevel="1">
      <c r="A500" s="23"/>
      <c r="B500" s="23"/>
      <c r="C500" s="23"/>
      <c r="D500" s="162"/>
      <c r="E500" s="466"/>
      <c r="F500" s="466"/>
      <c r="G500" s="466"/>
      <c r="H500" s="466"/>
      <c r="I500" s="23"/>
      <c r="J500" s="23"/>
      <c r="K500" s="23"/>
      <c r="L500" s="454"/>
      <c r="M500" s="23"/>
      <c r="N500" s="23"/>
      <c r="O500" s="23"/>
      <c r="P500" s="23"/>
      <c r="Q500" s="23"/>
      <c r="R500" s="23"/>
      <c r="S500" s="23"/>
      <c r="T500" s="23" t="s">
        <v>1082</v>
      </c>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row>
    <row r="501" ht="15.75" customHeight="1" outlineLevel="1">
      <c r="A501" s="23"/>
      <c r="B501" s="23"/>
      <c r="C501" s="23"/>
      <c r="D501" s="162"/>
      <c r="E501" s="466"/>
      <c r="F501" s="466"/>
      <c r="G501" s="466"/>
      <c r="H501" s="466"/>
      <c r="I501" s="23"/>
      <c r="J501" s="23"/>
      <c r="K501" s="23"/>
      <c r="L501" s="454"/>
      <c r="M501" s="23"/>
      <c r="N501" s="23"/>
      <c r="O501" s="23"/>
      <c r="P501" s="23"/>
      <c r="Q501" s="23"/>
      <c r="R501" s="23"/>
      <c r="S501" s="23"/>
      <c r="T501" s="23" t="s">
        <v>3131</v>
      </c>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row>
    <row r="502" ht="15.75" customHeight="1" outlineLevel="1">
      <c r="A502" s="23"/>
      <c r="B502" s="23"/>
      <c r="C502" s="23"/>
      <c r="D502" s="162"/>
      <c r="E502" s="466"/>
      <c r="F502" s="466"/>
      <c r="G502" s="466"/>
      <c r="H502" s="466"/>
      <c r="I502" s="23"/>
      <c r="J502" s="23"/>
      <c r="K502" s="23"/>
      <c r="L502" s="454"/>
      <c r="M502" s="23"/>
      <c r="N502" s="23"/>
      <c r="O502" s="23"/>
      <c r="P502" s="23"/>
      <c r="Q502" s="23"/>
      <c r="R502" s="23"/>
      <c r="S502" s="23"/>
      <c r="T502" s="23" t="s">
        <v>1090</v>
      </c>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row>
    <row r="503" ht="15.75" customHeight="1" outlineLevel="1">
      <c r="A503" s="23"/>
      <c r="B503" s="23"/>
      <c r="C503" s="23"/>
      <c r="D503" s="162"/>
      <c r="E503" s="466"/>
      <c r="F503" s="466"/>
      <c r="G503" s="466"/>
      <c r="H503" s="466"/>
      <c r="I503" s="23"/>
      <c r="J503" s="23"/>
      <c r="K503" s="23"/>
      <c r="L503" s="454"/>
      <c r="M503" s="23"/>
      <c r="N503" s="23"/>
      <c r="O503" s="23"/>
      <c r="P503" s="23"/>
      <c r="Q503" s="23"/>
      <c r="R503" s="23"/>
      <c r="S503" s="23"/>
      <c r="T503" s="23" t="s">
        <v>3132</v>
      </c>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row>
    <row r="504" ht="15.75" customHeight="1" outlineLevel="1">
      <c r="A504" s="23"/>
      <c r="B504" s="23"/>
      <c r="C504" s="23"/>
      <c r="D504" s="162"/>
      <c r="E504" s="466"/>
      <c r="F504" s="466"/>
      <c r="G504" s="466"/>
      <c r="H504" s="466"/>
      <c r="I504" s="23"/>
      <c r="J504" s="23"/>
      <c r="K504" s="23"/>
      <c r="L504" s="454"/>
      <c r="M504" s="23"/>
      <c r="N504" s="23"/>
      <c r="O504" s="23"/>
      <c r="P504" s="23"/>
      <c r="Q504" s="23"/>
      <c r="R504" s="23"/>
      <c r="S504" s="23"/>
      <c r="T504" s="23" t="s">
        <v>3133</v>
      </c>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row>
    <row r="505" ht="15.75" customHeight="1" outlineLevel="1">
      <c r="A505" s="23"/>
      <c r="B505" s="23"/>
      <c r="C505" s="23"/>
      <c r="D505" s="162"/>
      <c r="E505" s="466"/>
      <c r="F505" s="466"/>
      <c r="G505" s="466"/>
      <c r="H505" s="466"/>
      <c r="I505" s="23"/>
      <c r="J505" s="23"/>
      <c r="K505" s="23"/>
      <c r="L505" s="454"/>
      <c r="M505" s="23"/>
      <c r="N505" s="23"/>
      <c r="O505" s="23"/>
      <c r="P505" s="23"/>
      <c r="Q505" s="23"/>
      <c r="R505" s="23"/>
      <c r="S505" s="23"/>
      <c r="T505" s="23" t="s">
        <v>3134</v>
      </c>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row>
    <row r="506" ht="15.75" customHeight="1" outlineLevel="1">
      <c r="A506" s="23"/>
      <c r="B506" s="23"/>
      <c r="C506" s="23"/>
      <c r="D506" s="162"/>
      <c r="E506" s="466"/>
      <c r="F506" s="466"/>
      <c r="G506" s="466"/>
      <c r="H506" s="466"/>
      <c r="I506" s="23"/>
      <c r="J506" s="23"/>
      <c r="K506" s="23"/>
      <c r="L506" s="454"/>
      <c r="M506" s="23"/>
      <c r="N506" s="23"/>
      <c r="O506" s="23"/>
      <c r="P506" s="23"/>
      <c r="Q506" s="23"/>
      <c r="R506" s="23"/>
      <c r="S506" s="23"/>
      <c r="T506" s="23" t="s">
        <v>3135</v>
      </c>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row>
    <row r="507" ht="15.75" customHeight="1" outlineLevel="1">
      <c r="A507" s="23"/>
      <c r="B507" s="23"/>
      <c r="C507" s="23"/>
      <c r="D507" s="162"/>
      <c r="E507" s="466"/>
      <c r="F507" s="466"/>
      <c r="G507" s="466"/>
      <c r="H507" s="466"/>
      <c r="I507" s="23"/>
      <c r="J507" s="23"/>
      <c r="K507" s="23"/>
      <c r="L507" s="454"/>
      <c r="M507" s="23"/>
      <c r="N507" s="23"/>
      <c r="O507" s="23"/>
      <c r="P507" s="23"/>
      <c r="Q507" s="23"/>
      <c r="R507" s="23"/>
      <c r="S507" s="23"/>
      <c r="T507" s="23" t="s">
        <v>3136</v>
      </c>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row>
    <row r="508" ht="6.75" customHeight="1" outlineLevel="1">
      <c r="A508" s="23"/>
      <c r="B508" s="23"/>
      <c r="C508" s="23"/>
      <c r="D508" s="23"/>
      <c r="E508" s="23"/>
      <c r="F508" s="23"/>
      <c r="G508" s="23"/>
      <c r="H508" s="23"/>
      <c r="I508" s="23"/>
      <c r="J508" s="23"/>
      <c r="K508" s="23"/>
      <c r="L508" s="454"/>
      <c r="M508" s="23"/>
      <c r="N508" s="23"/>
      <c r="O508" s="23"/>
      <c r="P508" s="23"/>
      <c r="Q508" s="23"/>
      <c r="R508" s="23"/>
      <c r="S508" s="23"/>
      <c r="T508" s="23"/>
      <c r="U508" s="23"/>
      <c r="V508" s="23"/>
      <c r="W508" s="23"/>
      <c r="X508" s="23"/>
      <c r="Y508" s="23"/>
      <c r="Z508" s="23"/>
      <c r="AA508" s="466"/>
      <c r="AB508" s="23"/>
      <c r="AC508" s="466"/>
      <c r="AD508" s="23"/>
      <c r="AE508" s="23"/>
      <c r="AF508" s="23"/>
      <c r="AG508" s="23"/>
      <c r="AH508" s="23"/>
      <c r="AI508" s="23"/>
      <c r="AJ508" s="23"/>
      <c r="AK508" s="23"/>
      <c r="AL508" s="23"/>
      <c r="AM508" s="23"/>
      <c r="AN508" s="23"/>
      <c r="AO508" s="23"/>
      <c r="AP508" s="23"/>
      <c r="AQ508" s="23"/>
      <c r="AR508" s="23"/>
      <c r="AS508" s="466"/>
      <c r="AT508" s="23"/>
      <c r="AU508" s="23"/>
      <c r="AV508" s="23"/>
      <c r="AW508" s="23"/>
      <c r="AX508" s="23"/>
      <c r="AY508" s="23"/>
      <c r="AZ508" s="23"/>
      <c r="BA508" s="23"/>
      <c r="BB508" s="466"/>
      <c r="BC508" s="23"/>
      <c r="BD508" s="23"/>
      <c r="BE508" s="23"/>
      <c r="BF508" s="23"/>
      <c r="BG508" s="23"/>
      <c r="BH508" s="23"/>
      <c r="BI508" s="23"/>
      <c r="BJ508" s="23"/>
      <c r="BK508" s="23"/>
      <c r="BL508" s="23"/>
      <c r="BM508" s="23"/>
      <c r="BN508" s="23"/>
      <c r="BO508" s="23"/>
      <c r="BP508" s="23"/>
      <c r="BQ508" s="23"/>
      <c r="BR508" s="23"/>
      <c r="BS508" s="23"/>
      <c r="BT508" s="23"/>
      <c r="BU508" s="23"/>
      <c r="BV508" s="23"/>
    </row>
    <row r="509" ht="36.0" customHeight="1">
      <c r="A509" s="298"/>
      <c r="B509" s="299"/>
      <c r="C509" s="161" t="s">
        <v>3137</v>
      </c>
      <c r="D509" s="299"/>
      <c r="E509" s="299"/>
      <c r="F509" s="299"/>
      <c r="G509" s="299"/>
      <c r="H509" s="299"/>
      <c r="I509" s="299"/>
      <c r="J509" s="299"/>
      <c r="K509" s="299"/>
      <c r="L509" s="456"/>
      <c r="M509" s="299"/>
      <c r="N509" s="299"/>
      <c r="O509" s="299"/>
      <c r="P509" s="299"/>
      <c r="Q509" s="299"/>
      <c r="R509" s="299"/>
      <c r="S509" s="299"/>
      <c r="T509" s="299"/>
      <c r="U509" s="299"/>
      <c r="V509" s="299"/>
      <c r="W509" s="299"/>
      <c r="X509" s="299"/>
      <c r="Y509" s="466"/>
      <c r="Z509" s="23"/>
      <c r="AA509" s="299"/>
      <c r="AB509" s="23"/>
      <c r="AC509" s="299"/>
      <c r="AD509" s="299"/>
      <c r="AE509" s="299"/>
      <c r="AF509" s="299"/>
      <c r="AG509" s="299"/>
      <c r="AH509" s="299"/>
      <c r="AI509" s="299"/>
      <c r="AJ509" s="299"/>
      <c r="AK509" s="299"/>
      <c r="AL509" s="299"/>
      <c r="AM509" s="299"/>
      <c r="AN509" s="299"/>
      <c r="AO509" s="299"/>
      <c r="AP509" s="299"/>
      <c r="AQ509" s="299"/>
      <c r="AR509" s="299"/>
      <c r="AS509" s="299"/>
      <c r="AT509" s="299"/>
      <c r="AU509" s="299"/>
      <c r="AV509" s="299"/>
      <c r="AW509" s="299"/>
      <c r="AX509" s="299"/>
      <c r="AY509" s="299"/>
      <c r="AZ509" s="299"/>
      <c r="BA509" s="299"/>
      <c r="BB509" s="299"/>
      <c r="BC509" s="299"/>
      <c r="BD509" s="299"/>
      <c r="BE509" s="299"/>
      <c r="BF509" s="299"/>
      <c r="BG509" s="299"/>
      <c r="BH509" s="299"/>
      <c r="BI509" s="299"/>
      <c r="BJ509" s="299"/>
      <c r="BK509" s="299"/>
      <c r="BL509" s="299"/>
      <c r="BM509" s="299"/>
      <c r="BN509" s="299"/>
      <c r="BO509" s="299"/>
      <c r="BP509" s="299"/>
      <c r="BQ509" s="299"/>
      <c r="BR509" s="299"/>
      <c r="BS509" s="299"/>
      <c r="BT509" s="299"/>
      <c r="BU509" s="299"/>
      <c r="BV509" s="299"/>
    </row>
    <row r="510" ht="6.75" customHeight="1">
      <c r="A510" s="23"/>
      <c r="B510" s="23"/>
      <c r="C510" s="23"/>
      <c r="D510" s="23"/>
      <c r="E510" s="23"/>
      <c r="F510" s="23"/>
      <c r="G510" s="23"/>
      <c r="H510" s="23"/>
      <c r="I510" s="23"/>
      <c r="J510" s="23"/>
      <c r="K510" s="23"/>
      <c r="L510" s="454"/>
      <c r="M510" s="23"/>
      <c r="N510" s="23"/>
      <c r="O510" s="23"/>
      <c r="P510" s="23"/>
      <c r="Q510" s="23"/>
      <c r="R510" s="23"/>
      <c r="S510" s="23"/>
      <c r="T510" s="23"/>
      <c r="U510" s="23"/>
      <c r="V510" s="23"/>
      <c r="W510" s="23"/>
      <c r="X510" s="23"/>
      <c r="Y510" s="299"/>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row>
    <row r="511" ht="15.75" customHeight="1">
      <c r="A511" s="23"/>
      <c r="B511" s="23"/>
      <c r="C511" s="23"/>
      <c r="D511" s="23"/>
      <c r="E511" s="23"/>
      <c r="F511" s="23"/>
      <c r="G511" s="23"/>
      <c r="H511" s="23"/>
      <c r="I511" s="23"/>
      <c r="J511" s="23"/>
      <c r="K511" s="23"/>
      <c r="L511" s="454"/>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row>
    <row r="512" ht="15.75" customHeight="1">
      <c r="A512" s="23"/>
      <c r="B512" s="23"/>
      <c r="C512" s="23"/>
      <c r="D512" s="23"/>
      <c r="E512" s="23"/>
      <c r="F512" s="23"/>
      <c r="G512" s="23"/>
      <c r="H512" s="23"/>
      <c r="I512" s="23"/>
      <c r="J512" s="23"/>
      <c r="K512" s="23"/>
      <c r="L512" s="454"/>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row>
    <row r="513" ht="15.75" customHeight="1">
      <c r="A513" s="23"/>
      <c r="B513" s="23"/>
      <c r="C513" s="23"/>
      <c r="D513" s="23"/>
      <c r="E513" s="442" t="s">
        <v>3138</v>
      </c>
      <c r="F513" s="468" t="s">
        <v>162</v>
      </c>
      <c r="G513" s="468" t="s">
        <v>238</v>
      </c>
      <c r="H513" s="468" t="s">
        <v>237</v>
      </c>
      <c r="I513" s="468" t="s">
        <v>3139</v>
      </c>
      <c r="J513" s="23"/>
      <c r="K513" s="23"/>
      <c r="L513" s="454"/>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row>
    <row r="514" ht="15.75" customHeight="1">
      <c r="A514" s="23"/>
      <c r="B514" s="23"/>
      <c r="C514" s="23"/>
      <c r="D514" s="23"/>
      <c r="E514" s="23" t="s">
        <v>153</v>
      </c>
      <c r="F514" s="61">
        <v>1.0</v>
      </c>
      <c r="G514" s="61">
        <v>1.0</v>
      </c>
      <c r="H514" s="61">
        <v>2.0</v>
      </c>
      <c r="I514" s="61" t="s">
        <v>453</v>
      </c>
      <c r="J514" s="23"/>
      <c r="K514" s="23"/>
      <c r="L514" s="454"/>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row>
    <row r="515" ht="15.75" customHeight="1">
      <c r="A515" s="23"/>
      <c r="B515" s="23"/>
      <c r="C515" s="23"/>
      <c r="D515" s="23"/>
      <c r="E515" s="71" t="s">
        <v>282</v>
      </c>
      <c r="F515" s="61">
        <v>2.0</v>
      </c>
      <c r="G515" s="61">
        <v>2.0</v>
      </c>
      <c r="H515" s="61">
        <v>3.0</v>
      </c>
      <c r="I515" s="61" t="s">
        <v>257</v>
      </c>
      <c r="J515" s="23"/>
      <c r="K515" s="23"/>
      <c r="L515" s="454"/>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row>
    <row r="516" ht="15.75" customHeight="1">
      <c r="A516" s="23"/>
      <c r="B516" s="23"/>
      <c r="C516" s="23"/>
      <c r="D516" s="23"/>
      <c r="E516" s="23"/>
      <c r="F516" s="61">
        <v>3.0</v>
      </c>
      <c r="G516" s="61"/>
      <c r="H516" s="61"/>
      <c r="I516" s="23"/>
      <c r="J516" s="23"/>
      <c r="K516" s="23"/>
      <c r="L516" s="454"/>
      <c r="M516" s="23"/>
      <c r="N516" s="23"/>
      <c r="O516" s="23"/>
      <c r="P516" s="23"/>
      <c r="Q516" s="23"/>
      <c r="R516" s="23"/>
      <c r="S516" s="23"/>
      <c r="T516" s="23"/>
      <c r="U516" s="23"/>
      <c r="V516" s="23"/>
      <c r="W516" s="23"/>
      <c r="X516" s="23"/>
      <c r="Y516" s="23"/>
      <c r="Z516" s="466"/>
      <c r="AA516" s="23"/>
      <c r="AB516" s="299"/>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row>
    <row r="517" ht="15.75" customHeight="1">
      <c r="A517" s="23"/>
      <c r="B517" s="23"/>
      <c r="C517" s="23"/>
      <c r="D517" s="23"/>
      <c r="E517" s="442" t="s">
        <v>3140</v>
      </c>
      <c r="F517" s="23"/>
      <c r="G517" s="23"/>
      <c r="H517" s="23"/>
      <c r="I517" s="23"/>
      <c r="J517" s="23"/>
      <c r="K517" s="23"/>
      <c r="L517" s="454"/>
      <c r="M517" s="23"/>
      <c r="N517" s="23"/>
      <c r="O517" s="23"/>
      <c r="P517" s="23"/>
      <c r="Q517" s="23"/>
      <c r="R517" s="23"/>
      <c r="S517" s="23"/>
      <c r="T517" s="23"/>
      <c r="U517" s="23"/>
      <c r="V517" s="23"/>
      <c r="W517" s="23"/>
      <c r="X517" s="23"/>
      <c r="Y517" s="23"/>
      <c r="Z517" s="299"/>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row>
    <row r="518" ht="15.75" customHeight="1">
      <c r="A518" s="23"/>
      <c r="B518" s="23"/>
      <c r="C518" s="23"/>
      <c r="D518" s="23"/>
      <c r="E518" s="23" t="s">
        <v>265</v>
      </c>
      <c r="F518" s="468" t="s">
        <v>235</v>
      </c>
      <c r="G518" s="442" t="s">
        <v>164</v>
      </c>
      <c r="H518" s="23"/>
      <c r="I518" s="23"/>
      <c r="J518" s="23"/>
      <c r="K518" s="23"/>
      <c r="L518" s="454"/>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row>
    <row r="519" ht="15.75" customHeight="1">
      <c r="A519" s="23"/>
      <c r="B519" s="23"/>
      <c r="C519" s="23"/>
      <c r="D519" s="23"/>
      <c r="E519" s="23" t="s">
        <v>3141</v>
      </c>
      <c r="F519" s="61" t="s">
        <v>3142</v>
      </c>
      <c r="G519" s="23" t="s">
        <v>265</v>
      </c>
      <c r="H519" s="23"/>
      <c r="I519" s="23"/>
      <c r="J519" s="23"/>
      <c r="K519" s="23"/>
      <c r="L519" s="454"/>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row>
    <row r="520" ht="15.75" customHeight="1">
      <c r="A520" s="23"/>
      <c r="B520" s="23"/>
      <c r="C520" s="23"/>
      <c r="D520" s="23"/>
      <c r="E520" s="23" t="s">
        <v>3143</v>
      </c>
      <c r="F520" s="61" t="s">
        <v>279</v>
      </c>
      <c r="G520" s="23" t="s">
        <v>282</v>
      </c>
      <c r="H520" s="23"/>
      <c r="I520" s="23"/>
      <c r="J520" s="23"/>
      <c r="K520" s="23"/>
      <c r="L520" s="454"/>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row>
    <row r="521" ht="15.75" customHeight="1">
      <c r="A521" s="23"/>
      <c r="B521" s="23"/>
      <c r="C521" s="23"/>
      <c r="D521" s="23"/>
      <c r="E521" s="23" t="s">
        <v>3144</v>
      </c>
      <c r="F521" s="61" t="s">
        <v>295</v>
      </c>
      <c r="G521" s="23" t="s">
        <v>485</v>
      </c>
      <c r="H521" s="23"/>
      <c r="I521" s="23"/>
      <c r="J521" s="23"/>
      <c r="K521" s="23"/>
      <c r="L521" s="454"/>
      <c r="M521" s="23"/>
      <c r="N521" s="23"/>
      <c r="O521" s="61"/>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row>
    <row r="522" ht="15.75" customHeight="1">
      <c r="A522" s="23"/>
      <c r="B522" s="23"/>
      <c r="C522" s="23"/>
      <c r="D522" s="23"/>
      <c r="E522" s="23" t="s">
        <v>3145</v>
      </c>
      <c r="F522" s="61" t="s">
        <v>262</v>
      </c>
      <c r="G522" s="23" t="s">
        <v>500</v>
      </c>
      <c r="H522" s="23"/>
      <c r="I522" s="23"/>
      <c r="J522" s="23"/>
      <c r="K522" s="23"/>
      <c r="L522" s="454"/>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row>
    <row r="523" ht="15.75" customHeight="1">
      <c r="A523" s="23"/>
      <c r="B523" s="23"/>
      <c r="C523" s="23"/>
      <c r="D523" s="23"/>
      <c r="E523" s="23"/>
      <c r="F523" s="61" t="s">
        <v>256</v>
      </c>
      <c r="G523" s="23" t="s">
        <v>596</v>
      </c>
      <c r="H523" s="23"/>
      <c r="I523" s="23"/>
      <c r="J523" s="23"/>
      <c r="K523" s="23"/>
      <c r="L523" s="454"/>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row>
    <row r="524" ht="15.75" customHeight="1">
      <c r="A524" s="23"/>
      <c r="B524" s="23"/>
      <c r="C524" s="23"/>
      <c r="D524" s="23"/>
      <c r="E524" s="442" t="s">
        <v>3146</v>
      </c>
      <c r="F524" s="61" t="s">
        <v>3147</v>
      </c>
      <c r="G524" s="23" t="s">
        <v>603</v>
      </c>
      <c r="H524" s="23"/>
      <c r="I524" s="23"/>
      <c r="J524" s="23"/>
      <c r="K524" s="23"/>
      <c r="L524" s="454"/>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row>
    <row r="525" ht="15.75" customHeight="1">
      <c r="A525" s="23"/>
      <c r="B525" s="23"/>
      <c r="C525" s="23"/>
      <c r="D525" s="23"/>
      <c r="E525" s="23" t="s">
        <v>139</v>
      </c>
      <c r="F525" s="61" t="s">
        <v>267</v>
      </c>
      <c r="G525" s="23" t="s">
        <v>613</v>
      </c>
      <c r="H525" s="23"/>
      <c r="I525" s="23"/>
      <c r="J525" s="23"/>
      <c r="K525" s="23"/>
      <c r="L525" s="454"/>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row>
    <row r="526" ht="15.75" customHeight="1">
      <c r="A526" s="23"/>
      <c r="B526" s="23"/>
      <c r="C526" s="23"/>
      <c r="D526" s="23"/>
      <c r="E526" s="23" t="s">
        <v>144</v>
      </c>
      <c r="F526" s="23"/>
      <c r="G526" s="23" t="s">
        <v>628</v>
      </c>
      <c r="H526" s="23"/>
      <c r="I526" s="23"/>
      <c r="J526" s="23"/>
      <c r="K526" s="23"/>
      <c r="L526" s="454"/>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row>
    <row r="527" ht="15.75" customHeight="1">
      <c r="A527" s="23"/>
      <c r="B527" s="23"/>
      <c r="C527" s="23"/>
      <c r="D527" s="23"/>
      <c r="E527" s="23"/>
      <c r="F527" s="23"/>
      <c r="G527" s="23" t="s">
        <v>678</v>
      </c>
      <c r="H527" s="23"/>
      <c r="I527" s="23"/>
      <c r="J527" s="23"/>
      <c r="K527" s="23"/>
      <c r="L527" s="454"/>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row>
    <row r="528" ht="15.75" customHeight="1">
      <c r="A528" s="23"/>
      <c r="B528" s="23"/>
      <c r="C528" s="23"/>
      <c r="D528" s="23"/>
      <c r="E528" s="442" t="s">
        <v>158</v>
      </c>
      <c r="F528" s="23"/>
      <c r="G528" s="23" t="s">
        <v>764</v>
      </c>
      <c r="H528" s="23"/>
      <c r="I528" s="23"/>
      <c r="J528" s="23"/>
      <c r="K528" s="23"/>
      <c r="L528" s="454"/>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row>
    <row r="529" ht="15.75" customHeight="1">
      <c r="A529" s="23"/>
      <c r="B529" s="23"/>
      <c r="C529" s="23"/>
      <c r="D529" s="23"/>
      <c r="E529" s="23" t="s">
        <v>237</v>
      </c>
      <c r="F529" s="23"/>
      <c r="G529" s="23" t="s">
        <v>768</v>
      </c>
      <c r="H529" s="23"/>
      <c r="I529" s="23"/>
      <c r="J529" s="23"/>
      <c r="K529" s="23"/>
      <c r="L529" s="454"/>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row>
    <row r="530" ht="15.75" customHeight="1">
      <c r="A530" s="23"/>
      <c r="B530" s="23"/>
      <c r="C530" s="23"/>
      <c r="D530" s="23"/>
      <c r="E530" s="23" t="s">
        <v>238</v>
      </c>
      <c r="F530" s="23"/>
      <c r="G530" s="23" t="s">
        <v>907</v>
      </c>
      <c r="H530" s="23"/>
      <c r="I530" s="23"/>
      <c r="J530" s="23"/>
      <c r="K530" s="23"/>
      <c r="L530" s="454"/>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row>
    <row r="531" ht="15.75" customHeight="1">
      <c r="A531" s="23"/>
      <c r="B531" s="23"/>
      <c r="C531" s="23"/>
      <c r="D531" s="23"/>
      <c r="E531" s="23"/>
      <c r="F531" s="23"/>
      <c r="G531" s="23" t="s">
        <v>1055</v>
      </c>
      <c r="H531" s="23"/>
      <c r="I531" s="23"/>
      <c r="J531" s="23"/>
      <c r="K531" s="23"/>
      <c r="L531" s="454"/>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row>
  </sheetData>
  <printOptions/>
  <pageMargins bottom="1.0" footer="0.0" header="0.0" left="0.75" right="0.75" top="1.0"/>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outlinePr summaryBelow="0" summaryRight="0"/>
    <pageSetUpPr/>
  </sheetPr>
  <sheetViews>
    <sheetView workbookViewId="0"/>
  </sheetViews>
  <sheetFormatPr customHeight="1" defaultColWidth="10.1" defaultRowHeight="15.0"/>
  <cols>
    <col customWidth="1" min="1" max="4" width="2.3"/>
    <col customWidth="1" min="5" max="21" width="2.7"/>
    <col customWidth="1" min="22" max="22" width="0.4"/>
    <col customWidth="1" min="23" max="34" width="2.7"/>
    <col customWidth="1" min="35" max="35" width="0.4"/>
    <col customWidth="1" min="36" max="39" width="2.7"/>
    <col customWidth="1" min="40" max="40" width="0.4"/>
    <col customWidth="1" min="41" max="52" width="2.7"/>
    <col customWidth="1" min="53" max="53" width="0.4"/>
    <col customWidth="1" min="54" max="57" width="2.7"/>
    <col customWidth="1" min="58" max="58" width="0.4"/>
    <col customWidth="1" min="59" max="70" width="2.7"/>
    <col customWidth="1" min="71" max="71" width="0.4"/>
    <col customWidth="1" min="72" max="75" width="2.7"/>
    <col customWidth="1" min="76" max="76" width="0.4"/>
    <col customWidth="1" min="77" max="83" width="2.7"/>
  </cols>
  <sheetData>
    <row r="1" ht="6.75" customHeight="1">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row>
    <row r="2" ht="15.75" customHeight="1">
      <c r="A2" s="88"/>
      <c r="B2" s="88" t="str">
        <f>MID(CELL("nomfichier",A1),FIND("]",CELL("nomfichier",A1))+1,LEN(CELL("nomfichier",A1))-FIND("]",CELL("nomfichier",A1)))</f>
        <v>#VALUE!</v>
      </c>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row>
    <row r="3" ht="6.75" customHeight="1">
      <c r="A3" s="23"/>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89">
        <f>IF(OR(AND($AA$13&lt;&gt;"Yes",$AA$13&lt;&gt;"No"),$AA$13="No",AND($AS$22&lt;&gt;"Yes",$AS$22&lt;&gt;"No"),AND($AS$22="No",OR($AA$31="No",AND($AA$31&lt;&gt;"Yes",$AA$31&lt;&gt;"No"),AND($AA$31="Yes",$AS$40&lt;&gt;"No"))),AND($AS$22="Yes",OR($BK$31="Yes",AND($BK$31&lt;&gt;"Yes",$BK$31&lt;&gt;"No"),AND($BK$31="No",$AS$40&lt;&gt;"No")))),1,0)</f>
        <v>1</v>
      </c>
      <c r="AG3" s="89">
        <f>IF(OR(AND($AA$13&lt;&gt;"Yes",$AA$13&lt;&gt;"No"),AND($AA$13="Yes",OR(AND($AS$22&lt;&gt;"Yes",$AS$22&lt;&gt;"No"),AND($AS$22="No",OR(AND($AA$31&lt;&gt;"Yes",$AA$31&lt;&gt;"No"),AND($AA$31="Yes",$AS$40&lt;&gt;"No"))),AND($AS$22="Yes",OR(AND($BK$31&lt;&gt;"No",$BK$31&lt;&gt;"No"),AND($BK$31="No",$AS$40&lt;&gt;"No")))))),1,0)</f>
        <v>1</v>
      </c>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row>
    <row r="4" ht="25.5" customHeight="1">
      <c r="A4" s="23"/>
      <c r="B4" s="23"/>
      <c r="C4" s="23" t="s">
        <v>136</v>
      </c>
      <c r="D4" s="23"/>
      <c r="E4" s="23"/>
      <c r="F4" s="23"/>
      <c r="G4" s="23"/>
      <c r="H4" s="23"/>
      <c r="I4" s="23"/>
      <c r="J4" s="23"/>
      <c r="K4" s="23"/>
      <c r="L4" s="23"/>
      <c r="M4" s="23"/>
      <c r="N4" s="23"/>
      <c r="O4" s="23"/>
      <c r="P4" s="23"/>
      <c r="Q4" s="23"/>
      <c r="R4" s="23"/>
      <c r="S4" s="23"/>
      <c r="T4" s="23"/>
      <c r="U4" s="23"/>
      <c r="V4" s="23"/>
      <c r="W4" s="23"/>
      <c r="X4" s="23"/>
      <c r="Y4" s="23"/>
      <c r="Z4" s="23"/>
      <c r="AA4" s="90"/>
      <c r="AB4" s="91"/>
      <c r="AC4" s="91"/>
      <c r="AD4" s="92" t="str">
        <f>IF(AA13="No","Spend-based",IF(AA13="Yes",IF(AS22="Yes",IF(BK31="Yes","Mass-based",IF(BK31="No",IF(AS40="Yes","Hybrid",IF(AS40="No","Spend-based","")),"")),IF(AS22="No",IF(AA31="No","Spend-based",IF(AA31="Yes",IF(AS40="Yes","Hybrid",IF(AS40="No","Spend-based","")),"")),"")),""))</f>
        <v>Mass-based</v>
      </c>
      <c r="AE4" s="93"/>
      <c r="AF4" s="93"/>
      <c r="AG4" s="94" t="s">
        <v>137</v>
      </c>
      <c r="AH4" s="93"/>
      <c r="AI4" s="93"/>
      <c r="AJ4" s="93"/>
      <c r="AK4" s="93"/>
      <c r="AL4" s="93"/>
      <c r="AM4" s="93"/>
      <c r="AN4" s="93"/>
      <c r="AO4" s="93"/>
      <c r="AP4" s="93"/>
      <c r="AQ4" s="95"/>
      <c r="AR4" s="95"/>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row>
    <row r="5" ht="33.0" customHeight="1">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row>
    <row r="6" ht="15.75" customHeight="1">
      <c r="A6" s="23"/>
      <c r="B6" s="23"/>
      <c r="C6" s="23"/>
      <c r="D6" s="23"/>
      <c r="E6" s="23"/>
      <c r="F6" s="23"/>
      <c r="G6" s="23"/>
      <c r="H6" s="23"/>
      <c r="I6" s="23"/>
      <c r="J6" s="23"/>
      <c r="K6" s="23"/>
      <c r="L6" s="23"/>
      <c r="M6" s="23"/>
      <c r="N6" s="23"/>
      <c r="O6" s="23"/>
      <c r="P6" s="23"/>
      <c r="Q6" s="23"/>
      <c r="R6" s="23"/>
      <c r="S6" s="23"/>
      <c r="T6" s="23"/>
      <c r="U6" s="23"/>
      <c r="V6" s="23"/>
      <c r="W6" s="96"/>
      <c r="X6" s="97"/>
      <c r="Y6" s="97"/>
      <c r="Z6" s="97"/>
      <c r="AA6" s="97"/>
      <c r="AB6" s="97"/>
      <c r="AC6" s="97"/>
      <c r="AD6" s="97"/>
      <c r="AE6" s="97"/>
      <c r="AF6" s="97"/>
      <c r="AG6" s="97"/>
      <c r="AH6" s="98"/>
      <c r="AI6" s="99"/>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row>
    <row r="7" ht="15.75" customHeight="1">
      <c r="A7" s="23"/>
      <c r="B7" s="23"/>
      <c r="C7" s="23"/>
      <c r="D7" s="23"/>
      <c r="E7" s="23"/>
      <c r="F7" s="23"/>
      <c r="G7" s="23"/>
      <c r="H7" s="23"/>
      <c r="I7" s="23"/>
      <c r="J7" s="23"/>
      <c r="K7" s="23"/>
      <c r="L7" s="23"/>
      <c r="M7" s="23"/>
      <c r="N7" s="23"/>
      <c r="O7" s="23"/>
      <c r="P7" s="23"/>
      <c r="Q7" s="23"/>
      <c r="R7" s="23"/>
      <c r="S7" s="23"/>
      <c r="T7" s="23"/>
      <c r="U7" s="23"/>
      <c r="V7" s="23"/>
      <c r="W7" s="100" t="s">
        <v>138</v>
      </c>
      <c r="X7" s="101"/>
      <c r="Y7" s="101"/>
      <c r="Z7" s="101"/>
      <c r="AA7" s="101"/>
      <c r="AB7" s="101"/>
      <c r="AC7" s="101"/>
      <c r="AD7" s="101"/>
      <c r="AE7" s="101"/>
      <c r="AF7" s="101"/>
      <c r="AG7" s="101"/>
      <c r="AH7" s="102"/>
      <c r="AI7" s="10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row>
    <row r="8" ht="15.75" customHeight="1">
      <c r="A8" s="23"/>
      <c r="B8" s="23"/>
      <c r="C8" s="23"/>
      <c r="D8" s="23"/>
      <c r="E8" s="23"/>
      <c r="F8" s="23"/>
      <c r="G8" s="23"/>
      <c r="H8" s="23"/>
      <c r="I8" s="23"/>
      <c r="J8" s="23"/>
      <c r="K8" s="23"/>
      <c r="L8" s="23"/>
      <c r="M8" s="23"/>
      <c r="N8" s="23"/>
      <c r="O8" s="23"/>
      <c r="P8" s="23"/>
      <c r="Q8" s="23"/>
      <c r="R8" s="23"/>
      <c r="S8" s="23"/>
      <c r="T8" s="23"/>
      <c r="U8" s="23"/>
      <c r="V8" s="23"/>
      <c r="W8" s="104"/>
      <c r="AH8" s="105"/>
      <c r="AI8" s="10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row>
    <row r="9" ht="15.75" customHeight="1">
      <c r="A9" s="23"/>
      <c r="B9" s="23"/>
      <c r="C9" s="23"/>
      <c r="D9" s="23"/>
      <c r="E9" s="23"/>
      <c r="F9" s="23"/>
      <c r="G9" s="23"/>
      <c r="H9" s="23"/>
      <c r="I9" s="23"/>
      <c r="V9" s="23"/>
      <c r="W9" s="104"/>
      <c r="AH9" s="105"/>
      <c r="AI9" s="10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row>
    <row r="10" ht="15.75" customHeight="1">
      <c r="A10" s="23"/>
      <c r="B10" s="23"/>
      <c r="C10" s="23"/>
      <c r="D10" s="23"/>
      <c r="E10" s="23"/>
      <c r="F10" s="23"/>
      <c r="G10" s="23"/>
      <c r="H10" s="23"/>
      <c r="I10" s="23"/>
      <c r="V10" s="23"/>
      <c r="W10" s="104"/>
      <c r="AH10" s="105"/>
      <c r="AI10" s="10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row>
    <row r="11" ht="15.75" customHeight="1">
      <c r="A11" s="23"/>
      <c r="B11" s="23"/>
      <c r="C11" s="23"/>
      <c r="D11" s="23"/>
      <c r="E11" s="23"/>
      <c r="F11" s="23"/>
      <c r="G11" s="23"/>
      <c r="H11" s="23"/>
      <c r="I11" s="23"/>
      <c r="R11" s="106"/>
      <c r="S11" s="107"/>
      <c r="T11" s="107"/>
      <c r="U11" s="107"/>
      <c r="V11" s="23"/>
      <c r="W11" s="108"/>
      <c r="X11" s="63"/>
      <c r="Y11" s="63"/>
      <c r="Z11" s="63"/>
      <c r="AA11" s="63"/>
      <c r="AB11" s="63"/>
      <c r="AC11" s="63"/>
      <c r="AD11" s="63"/>
      <c r="AE11" s="63"/>
      <c r="AF11" s="63"/>
      <c r="AG11" s="63"/>
      <c r="AH11" s="109"/>
      <c r="AI11" s="103"/>
      <c r="AJ11" s="110"/>
      <c r="AK11" s="110"/>
      <c r="AL11" s="110"/>
      <c r="AM11" s="110"/>
      <c r="AN11" s="110"/>
      <c r="AO11" s="110"/>
      <c r="AP11" s="110"/>
      <c r="AQ11" s="110"/>
      <c r="AR11" s="110"/>
      <c r="AS11" s="110"/>
      <c r="AT11" s="111"/>
      <c r="AU11" s="112"/>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row>
    <row r="12" ht="15.75" customHeight="1">
      <c r="A12" s="23"/>
      <c r="B12" s="23"/>
      <c r="C12" s="23"/>
      <c r="D12" s="23"/>
      <c r="E12" s="23"/>
      <c r="F12" s="23"/>
      <c r="G12" s="23"/>
      <c r="H12" s="23"/>
      <c r="I12" s="23"/>
      <c r="R12" s="113"/>
      <c r="V12" s="23"/>
      <c r="W12" s="114"/>
      <c r="X12" s="115"/>
      <c r="Y12" s="115"/>
      <c r="Z12" s="115"/>
      <c r="AA12" s="115"/>
      <c r="AB12" s="115"/>
      <c r="AC12" s="115"/>
      <c r="AD12" s="115"/>
      <c r="AE12" s="115"/>
      <c r="AF12" s="115"/>
      <c r="AG12" s="115"/>
      <c r="AH12" s="116"/>
      <c r="AI12" s="99"/>
      <c r="AJ12" s="23"/>
      <c r="AK12" s="23"/>
      <c r="AL12" s="23"/>
      <c r="AM12" s="23"/>
      <c r="AN12" s="23"/>
      <c r="AO12" s="23"/>
      <c r="AP12" s="23"/>
      <c r="AQ12" s="23"/>
      <c r="AR12" s="23"/>
      <c r="AS12" s="23"/>
      <c r="AT12" s="117"/>
      <c r="AU12" s="112"/>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row>
    <row r="13" ht="15.75" customHeight="1">
      <c r="A13" s="23"/>
      <c r="B13" s="23"/>
      <c r="C13" s="23"/>
      <c r="D13" s="23"/>
      <c r="E13" s="23"/>
      <c r="F13" s="23"/>
      <c r="G13" s="23"/>
      <c r="H13" s="23"/>
      <c r="I13" s="23"/>
      <c r="R13" s="113"/>
      <c r="V13" s="23"/>
      <c r="W13" s="114"/>
      <c r="X13" s="115"/>
      <c r="Y13" s="115"/>
      <c r="Z13" s="115"/>
      <c r="AA13" s="118" t="s">
        <v>139</v>
      </c>
      <c r="AB13" s="119"/>
      <c r="AC13" s="119"/>
      <c r="AD13" s="120"/>
      <c r="AE13" s="115"/>
      <c r="AF13" s="115"/>
      <c r="AG13" s="115"/>
      <c r="AH13" s="116"/>
      <c r="AI13" s="99"/>
      <c r="AJ13" s="23"/>
      <c r="AK13" s="23"/>
      <c r="AL13" s="23"/>
      <c r="AM13" s="23"/>
      <c r="AN13" s="23"/>
      <c r="AO13" s="23"/>
      <c r="AP13" s="23"/>
      <c r="AQ13" s="23"/>
      <c r="AR13" s="23"/>
      <c r="AS13" s="23"/>
      <c r="AT13" s="117"/>
      <c r="AU13" s="112"/>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row>
    <row r="14" ht="15.75" customHeight="1">
      <c r="A14" s="23"/>
      <c r="B14" s="23"/>
      <c r="C14" s="23"/>
      <c r="D14" s="23"/>
      <c r="E14" s="23"/>
      <c r="F14" s="23"/>
      <c r="G14" s="23"/>
      <c r="H14" s="23"/>
      <c r="I14" s="23"/>
      <c r="R14" s="113"/>
      <c r="V14" s="23"/>
      <c r="W14" s="121"/>
      <c r="X14" s="122"/>
      <c r="Y14" s="122"/>
      <c r="Z14" s="122"/>
      <c r="AA14" s="122"/>
      <c r="AB14" s="122"/>
      <c r="AC14" s="122"/>
      <c r="AD14" s="122"/>
      <c r="AE14" s="122"/>
      <c r="AF14" s="122"/>
      <c r="AG14" s="122"/>
      <c r="AH14" s="123"/>
      <c r="AI14" s="99"/>
      <c r="AJ14" s="23"/>
      <c r="AK14" s="23"/>
      <c r="AL14" s="23"/>
      <c r="AM14" s="23"/>
      <c r="AN14" s="23"/>
      <c r="AO14" s="23"/>
      <c r="AP14" s="23"/>
      <c r="AQ14" s="23"/>
      <c r="AR14" s="23"/>
      <c r="AS14" s="23"/>
      <c r="AT14" s="117"/>
      <c r="AU14" s="112"/>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row>
    <row r="15" ht="15.75" customHeight="1">
      <c r="A15" s="23"/>
      <c r="B15" s="23"/>
      <c r="C15" s="23"/>
      <c r="D15" s="23"/>
      <c r="E15" s="23"/>
      <c r="F15" s="23"/>
      <c r="G15" s="23"/>
      <c r="H15" s="23"/>
      <c r="I15" s="23"/>
      <c r="R15" s="11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117"/>
      <c r="AU15" s="124"/>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row>
    <row r="16" ht="15.75" customHeight="1">
      <c r="A16" s="23"/>
      <c r="B16" s="23"/>
      <c r="C16" s="23"/>
      <c r="D16" s="23"/>
      <c r="E16" s="23"/>
      <c r="F16" s="23"/>
      <c r="G16" s="23"/>
      <c r="H16" s="23"/>
      <c r="R16" s="113"/>
      <c r="V16" s="23"/>
      <c r="W16" s="23"/>
      <c r="X16" s="23"/>
      <c r="Y16" s="23"/>
      <c r="Z16" s="23"/>
      <c r="AA16" s="23"/>
      <c r="AB16" s="23"/>
      <c r="AC16" s="23"/>
      <c r="AD16" s="23"/>
      <c r="AE16" s="23"/>
      <c r="AF16" s="23"/>
      <c r="AG16" s="23"/>
      <c r="AH16" s="23"/>
      <c r="AI16" s="23"/>
      <c r="AJ16" s="23"/>
      <c r="AK16" s="23"/>
      <c r="AL16" s="23"/>
      <c r="AM16" s="23"/>
      <c r="AN16" s="23"/>
      <c r="AO16" s="96"/>
      <c r="AP16" s="97"/>
      <c r="AQ16" s="97"/>
      <c r="AR16" s="97"/>
      <c r="AS16" s="97"/>
      <c r="AT16" s="97"/>
      <c r="AU16" s="97"/>
      <c r="AV16" s="97"/>
      <c r="AW16" s="97"/>
      <c r="AX16" s="97"/>
      <c r="AY16" s="97"/>
      <c r="AZ16" s="98"/>
      <c r="BA16" s="99"/>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row>
    <row r="17" ht="15.75" customHeight="1">
      <c r="A17" s="23"/>
      <c r="B17" s="23"/>
      <c r="C17" s="23"/>
      <c r="D17" s="23"/>
      <c r="E17" s="23"/>
      <c r="F17" s="23"/>
      <c r="G17" s="23"/>
      <c r="H17" s="23"/>
      <c r="I17" s="23"/>
      <c r="R17" s="113"/>
      <c r="V17" s="23"/>
      <c r="W17" s="23"/>
      <c r="X17" s="23"/>
      <c r="Y17" s="23"/>
      <c r="Z17" s="23"/>
      <c r="AA17" s="23"/>
      <c r="AB17" s="23"/>
      <c r="AC17" s="23"/>
      <c r="AD17" s="23"/>
      <c r="AE17" s="23"/>
      <c r="AF17" s="23"/>
      <c r="AG17" s="23"/>
      <c r="AH17" s="23"/>
      <c r="AI17" s="23"/>
      <c r="AJ17" s="23"/>
      <c r="AK17" s="23"/>
      <c r="AL17" s="23"/>
      <c r="AM17" s="23"/>
      <c r="AN17" s="23"/>
      <c r="AO17" s="100" t="s">
        <v>140</v>
      </c>
      <c r="AP17" s="101"/>
      <c r="AQ17" s="101"/>
      <c r="AR17" s="101"/>
      <c r="AS17" s="101"/>
      <c r="AT17" s="101"/>
      <c r="AU17" s="101"/>
      <c r="AV17" s="101"/>
      <c r="AW17" s="101"/>
      <c r="AX17" s="101"/>
      <c r="AY17" s="101"/>
      <c r="AZ17" s="102"/>
      <c r="BA17" s="103"/>
      <c r="BB17" s="23"/>
      <c r="BC17" s="23"/>
      <c r="BD17" s="23"/>
      <c r="BE17" s="23"/>
      <c r="BF17" s="23"/>
      <c r="BG17" s="23"/>
      <c r="BH17" s="23"/>
      <c r="BI17" s="23"/>
      <c r="BJ17" s="23"/>
      <c r="BK17" s="23"/>
      <c r="BL17" s="23"/>
    </row>
    <row r="18" ht="15.75" customHeight="1">
      <c r="A18" s="23"/>
      <c r="B18" s="23"/>
      <c r="C18" s="23"/>
      <c r="D18" s="23"/>
      <c r="E18" s="23"/>
      <c r="F18" s="23"/>
      <c r="G18" s="23"/>
      <c r="H18" s="23"/>
      <c r="I18" s="23"/>
      <c r="R18" s="113"/>
      <c r="V18" s="23"/>
      <c r="W18" s="23"/>
      <c r="X18" s="23"/>
      <c r="Y18" s="23"/>
      <c r="Z18" s="23"/>
      <c r="AA18" s="23"/>
      <c r="AB18" s="23"/>
      <c r="AC18" s="23"/>
      <c r="AD18" s="23"/>
      <c r="AE18" s="23"/>
      <c r="AF18" s="23"/>
      <c r="AG18" s="23"/>
      <c r="AH18" s="23"/>
      <c r="AI18" s="23"/>
      <c r="AJ18" s="23"/>
      <c r="AK18" s="23"/>
      <c r="AL18" s="23"/>
      <c r="AM18" s="23"/>
      <c r="AN18" s="23"/>
      <c r="AO18" s="104"/>
      <c r="AZ18" s="105"/>
      <c r="BA18" s="103"/>
      <c r="BB18" s="23"/>
      <c r="BC18" s="23"/>
      <c r="BD18" s="23"/>
      <c r="BE18" s="23"/>
      <c r="BF18" s="23"/>
      <c r="BG18" s="23"/>
      <c r="BH18" s="23"/>
      <c r="BI18" s="23"/>
      <c r="BJ18" s="23"/>
      <c r="BK18" s="23"/>
      <c r="BL18" s="23"/>
    </row>
    <row r="19" ht="15.75" customHeight="1">
      <c r="A19" s="23"/>
      <c r="B19" s="23"/>
      <c r="C19" s="23"/>
      <c r="D19" s="23"/>
      <c r="E19" s="23"/>
      <c r="F19" s="23"/>
      <c r="G19" s="23"/>
      <c r="H19" s="23"/>
      <c r="I19" s="23"/>
      <c r="J19" s="23"/>
      <c r="K19" s="23"/>
      <c r="L19" s="23"/>
      <c r="M19" s="23"/>
      <c r="N19" s="23"/>
      <c r="O19" s="23"/>
      <c r="P19" s="23"/>
      <c r="Q19" s="23"/>
      <c r="R19" s="125"/>
      <c r="S19" s="23"/>
      <c r="T19" s="23"/>
      <c r="U19" s="23"/>
      <c r="V19" s="23"/>
      <c r="W19" s="23"/>
      <c r="X19" s="23"/>
      <c r="Y19" s="23"/>
      <c r="Z19" s="23"/>
      <c r="AA19" s="23"/>
      <c r="AB19" s="23"/>
      <c r="AC19" s="23"/>
      <c r="AD19" s="23"/>
      <c r="AE19" s="23"/>
      <c r="AF19" s="23"/>
      <c r="AG19" s="23"/>
      <c r="AH19" s="23"/>
      <c r="AI19" s="23"/>
      <c r="AJ19" s="23"/>
      <c r="AK19" s="23"/>
      <c r="AL19" s="23"/>
      <c r="AM19" s="23"/>
      <c r="AN19" s="23"/>
      <c r="AO19" s="104"/>
      <c r="AZ19" s="105"/>
      <c r="BA19" s="103"/>
      <c r="BB19" s="23"/>
      <c r="BC19" s="23"/>
      <c r="BD19" s="23"/>
      <c r="BE19" s="23"/>
      <c r="BF19" s="23"/>
      <c r="BG19" s="23"/>
      <c r="BH19" s="23"/>
      <c r="BI19" s="23"/>
      <c r="BJ19" s="23"/>
      <c r="BK19" s="23"/>
      <c r="BL19" s="23"/>
    </row>
    <row r="20" ht="15.75" customHeight="1">
      <c r="A20" s="23"/>
      <c r="B20" s="23"/>
      <c r="C20" s="23"/>
      <c r="D20" s="23"/>
      <c r="E20" s="23"/>
      <c r="F20" s="23"/>
      <c r="G20" s="23"/>
      <c r="H20" s="23"/>
      <c r="I20" s="23"/>
      <c r="J20" s="23"/>
      <c r="K20" s="23"/>
      <c r="L20" s="23"/>
      <c r="M20" s="23"/>
      <c r="N20" s="23"/>
      <c r="O20" s="23"/>
      <c r="P20" s="23"/>
      <c r="Q20" s="23"/>
      <c r="R20" s="112"/>
      <c r="S20" s="23"/>
      <c r="T20" s="23"/>
      <c r="U20" s="23"/>
      <c r="V20" s="23"/>
      <c r="W20" s="23"/>
      <c r="X20" s="23"/>
      <c r="Y20" s="23"/>
      <c r="Z20" s="23"/>
      <c r="AA20" s="23"/>
      <c r="AB20" s="23"/>
      <c r="AC20" s="126"/>
      <c r="AD20" s="110"/>
      <c r="AE20" s="110"/>
      <c r="AF20" s="110"/>
      <c r="AG20" s="110"/>
      <c r="AH20" s="110"/>
      <c r="AI20" s="110"/>
      <c r="AJ20" s="110"/>
      <c r="AK20" s="110"/>
      <c r="AL20" s="110"/>
      <c r="AM20" s="110"/>
      <c r="AN20" s="23"/>
      <c r="AO20" s="108"/>
      <c r="AP20" s="63"/>
      <c r="AQ20" s="63"/>
      <c r="AR20" s="63"/>
      <c r="AS20" s="63"/>
      <c r="AT20" s="63"/>
      <c r="AU20" s="63"/>
      <c r="AV20" s="63"/>
      <c r="AW20" s="63"/>
      <c r="AX20" s="63"/>
      <c r="AY20" s="63"/>
      <c r="AZ20" s="109"/>
      <c r="BA20" s="103"/>
      <c r="BB20" s="110"/>
      <c r="BC20" s="110"/>
      <c r="BD20" s="110"/>
      <c r="BE20" s="110"/>
      <c r="BF20" s="110"/>
      <c r="BG20" s="110"/>
      <c r="BH20" s="110"/>
      <c r="BI20" s="110"/>
      <c r="BJ20" s="110"/>
      <c r="BK20" s="110"/>
      <c r="BL20" s="111"/>
    </row>
    <row r="21" ht="15.75" customHeight="1">
      <c r="A21" s="23"/>
      <c r="B21" s="23"/>
      <c r="C21" s="23"/>
      <c r="D21" s="23"/>
      <c r="E21" s="23"/>
      <c r="F21" s="23"/>
      <c r="G21" s="23"/>
      <c r="H21" s="23"/>
      <c r="I21" s="23"/>
      <c r="J21" s="23"/>
      <c r="K21" s="23"/>
      <c r="L21" s="23"/>
      <c r="M21" s="23"/>
      <c r="N21" s="23"/>
      <c r="O21" s="23"/>
      <c r="P21" s="23"/>
      <c r="Q21" s="23"/>
      <c r="R21" s="112"/>
      <c r="S21" s="23"/>
      <c r="T21" s="23"/>
      <c r="U21" s="23"/>
      <c r="V21" s="23"/>
      <c r="W21" s="23"/>
      <c r="X21" s="23"/>
      <c r="Y21" s="23"/>
      <c r="Z21" s="23"/>
      <c r="AA21" s="23"/>
      <c r="AB21" s="23"/>
      <c r="AC21" s="112"/>
      <c r="AD21" s="23"/>
      <c r="AE21" s="23"/>
      <c r="AF21" s="23"/>
      <c r="AG21" s="23"/>
      <c r="AH21" s="23"/>
      <c r="AI21" s="23"/>
      <c r="AJ21" s="23"/>
      <c r="AK21" s="23"/>
      <c r="AL21" s="23"/>
      <c r="AM21" s="23"/>
      <c r="AN21" s="23"/>
      <c r="AO21" s="114"/>
      <c r="AP21" s="115"/>
      <c r="AQ21" s="115"/>
      <c r="AR21" s="115"/>
      <c r="AS21" s="115"/>
      <c r="AT21" s="115"/>
      <c r="AU21" s="115"/>
      <c r="AV21" s="115"/>
      <c r="AW21" s="115"/>
      <c r="AX21" s="115"/>
      <c r="AY21" s="115"/>
      <c r="AZ21" s="116"/>
      <c r="BA21" s="99"/>
      <c r="BB21" s="23"/>
      <c r="BC21" s="23"/>
      <c r="BD21" s="23"/>
      <c r="BE21" s="23"/>
      <c r="BF21" s="23"/>
      <c r="BG21" s="23"/>
      <c r="BH21" s="23"/>
      <c r="BI21" s="23"/>
      <c r="BJ21" s="23"/>
      <c r="BK21" s="23"/>
      <c r="BL21" s="117"/>
    </row>
    <row r="22" ht="15.75" customHeight="1">
      <c r="A22" s="23"/>
      <c r="B22" s="23"/>
      <c r="C22" s="23"/>
      <c r="D22" s="23"/>
      <c r="E22" s="23"/>
      <c r="F22" s="23"/>
      <c r="G22" s="23"/>
      <c r="H22" s="23"/>
      <c r="I22" s="23"/>
      <c r="J22" s="23"/>
      <c r="K22" s="23"/>
      <c r="L22" s="23"/>
      <c r="M22" s="23"/>
      <c r="N22" s="23"/>
      <c r="O22" s="23"/>
      <c r="P22" s="23"/>
      <c r="Q22" s="23"/>
      <c r="R22" s="112"/>
      <c r="S22" s="23"/>
      <c r="T22" s="23"/>
      <c r="U22" s="23"/>
      <c r="V22" s="23"/>
      <c r="W22" s="23"/>
      <c r="X22" s="23"/>
      <c r="Y22" s="23"/>
      <c r="Z22" s="23"/>
      <c r="AA22" s="23"/>
      <c r="AB22" s="23"/>
      <c r="AC22" s="112"/>
      <c r="AD22" s="23"/>
      <c r="AE22" s="23"/>
      <c r="AF22" s="23"/>
      <c r="AG22" s="23"/>
      <c r="AH22" s="23"/>
      <c r="AI22" s="23"/>
      <c r="AJ22" s="23"/>
      <c r="AK22" s="23"/>
      <c r="AL22" s="23"/>
      <c r="AM22" s="23"/>
      <c r="AN22" s="23"/>
      <c r="AO22" s="114"/>
      <c r="AP22" s="115"/>
      <c r="AQ22" s="115"/>
      <c r="AR22" s="115"/>
      <c r="AS22" s="118" t="s">
        <v>139</v>
      </c>
      <c r="AT22" s="119"/>
      <c r="AU22" s="119"/>
      <c r="AV22" s="120"/>
      <c r="AW22" s="115"/>
      <c r="AX22" s="115"/>
      <c r="AY22" s="115"/>
      <c r="AZ22" s="116"/>
      <c r="BA22" s="99"/>
      <c r="BB22" s="23"/>
      <c r="BC22" s="23"/>
      <c r="BD22" s="23"/>
      <c r="BE22" s="23"/>
      <c r="BF22" s="23"/>
      <c r="BG22" s="23"/>
      <c r="BH22" s="23"/>
      <c r="BI22" s="23"/>
      <c r="BJ22" s="23"/>
      <c r="BK22" s="23"/>
      <c r="BL22" s="117"/>
    </row>
    <row r="23" ht="15.75" customHeight="1">
      <c r="A23" s="23"/>
      <c r="B23" s="23"/>
      <c r="C23" s="23"/>
      <c r="D23" s="23"/>
      <c r="E23" s="23"/>
      <c r="F23" s="23"/>
      <c r="G23" s="23"/>
      <c r="H23" s="23"/>
      <c r="R23" s="113"/>
      <c r="W23" s="23"/>
      <c r="X23" s="23"/>
      <c r="Y23" s="23"/>
      <c r="Z23" s="23"/>
      <c r="AA23" s="23"/>
      <c r="AB23" s="23"/>
      <c r="AC23" s="112"/>
      <c r="AD23" s="23"/>
      <c r="AE23" s="23"/>
      <c r="AF23" s="23"/>
      <c r="AG23" s="23"/>
      <c r="AH23" s="23"/>
      <c r="AI23" s="23"/>
      <c r="AJ23" s="23"/>
      <c r="AK23" s="23"/>
      <c r="AL23" s="23"/>
      <c r="AM23" s="23"/>
      <c r="AN23" s="23"/>
      <c r="AO23" s="121"/>
      <c r="AP23" s="122"/>
      <c r="AQ23" s="122"/>
      <c r="AR23" s="122"/>
      <c r="AS23" s="122"/>
      <c r="AT23" s="122"/>
      <c r="AU23" s="122"/>
      <c r="AV23" s="122"/>
      <c r="AW23" s="122"/>
      <c r="AX23" s="122"/>
      <c r="AY23" s="122"/>
      <c r="AZ23" s="123"/>
      <c r="BA23" s="99"/>
      <c r="BB23" s="23"/>
      <c r="BC23" s="23"/>
      <c r="BD23" s="23"/>
      <c r="BE23" s="23"/>
      <c r="BF23" s="23"/>
      <c r="BG23" s="23"/>
      <c r="BH23" s="23"/>
      <c r="BI23" s="23"/>
      <c r="BJ23" s="23"/>
      <c r="BK23" s="23"/>
      <c r="BL23" s="117"/>
    </row>
    <row r="24" ht="15.75" customHeight="1">
      <c r="A24" s="23"/>
      <c r="B24" s="23"/>
      <c r="C24" s="23"/>
      <c r="D24" s="23"/>
      <c r="E24" s="23"/>
      <c r="F24" s="23"/>
      <c r="G24" s="23"/>
      <c r="H24" s="23"/>
      <c r="I24" s="23"/>
      <c r="J24" s="23"/>
      <c r="K24" s="23"/>
      <c r="L24" s="23"/>
      <c r="M24" s="23"/>
      <c r="N24" s="23"/>
      <c r="O24" s="23"/>
      <c r="P24" s="23"/>
      <c r="Q24" s="23"/>
      <c r="R24" s="112"/>
      <c r="S24" s="23"/>
      <c r="T24" s="23"/>
      <c r="U24" s="23"/>
      <c r="V24" s="23"/>
      <c r="W24" s="23"/>
      <c r="X24" s="23"/>
      <c r="Y24" s="23"/>
      <c r="Z24" s="23"/>
      <c r="AA24" s="23"/>
      <c r="AB24" s="23"/>
      <c r="AC24" s="112"/>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127"/>
    </row>
    <row r="25" ht="15.75" customHeight="1">
      <c r="A25" s="23"/>
      <c r="B25" s="23"/>
      <c r="C25" s="23"/>
      <c r="D25" s="23"/>
      <c r="E25" s="23"/>
      <c r="F25" s="23"/>
      <c r="G25" s="23"/>
      <c r="H25" s="23"/>
      <c r="I25" s="23"/>
      <c r="J25" s="23"/>
      <c r="K25" s="23"/>
      <c r="L25" s="23"/>
      <c r="M25" s="23"/>
      <c r="N25" s="23"/>
      <c r="O25" s="23"/>
      <c r="P25" s="23"/>
      <c r="Q25" s="23"/>
      <c r="R25" s="112"/>
      <c r="S25" s="23"/>
      <c r="T25" s="23"/>
      <c r="W25" s="96"/>
      <c r="X25" s="97"/>
      <c r="Y25" s="97"/>
      <c r="Z25" s="97"/>
      <c r="AA25" s="97"/>
      <c r="AB25" s="97"/>
      <c r="AC25" s="97"/>
      <c r="AD25" s="97"/>
      <c r="AE25" s="97"/>
      <c r="AF25" s="97"/>
      <c r="AG25" s="97"/>
      <c r="AH25" s="98"/>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96"/>
      <c r="BH25" s="97"/>
      <c r="BI25" s="97"/>
      <c r="BJ25" s="97"/>
      <c r="BK25" s="97"/>
      <c r="BL25" s="97"/>
      <c r="BM25" s="97"/>
      <c r="BN25" s="97"/>
      <c r="BO25" s="97"/>
      <c r="BP25" s="97"/>
      <c r="BQ25" s="97"/>
      <c r="BR25" s="98"/>
      <c r="BS25" s="99"/>
      <c r="BT25" s="23"/>
      <c r="BU25" s="23"/>
      <c r="BV25" s="23"/>
      <c r="BW25" s="23"/>
      <c r="BX25" s="23"/>
      <c r="BY25" s="23"/>
      <c r="BZ25" s="23"/>
      <c r="CA25" s="23"/>
      <c r="CB25" s="23"/>
      <c r="CC25" s="23"/>
      <c r="CD25" s="23"/>
      <c r="CE25" s="23"/>
    </row>
    <row r="26" ht="15.75" customHeight="1">
      <c r="A26" s="23"/>
      <c r="B26" s="23"/>
      <c r="C26" s="23"/>
      <c r="D26" s="23"/>
      <c r="E26" s="23"/>
      <c r="F26" s="23"/>
      <c r="G26" s="23"/>
      <c r="H26" s="23"/>
      <c r="I26" s="23"/>
      <c r="J26" s="23"/>
      <c r="K26" s="23"/>
      <c r="L26" s="23"/>
      <c r="M26" s="23"/>
      <c r="N26" s="23"/>
      <c r="O26" s="23"/>
      <c r="P26" s="23"/>
      <c r="Q26" s="23"/>
      <c r="R26" s="112"/>
      <c r="S26" s="23"/>
      <c r="T26" s="23"/>
      <c r="W26" s="100" t="s">
        <v>141</v>
      </c>
      <c r="X26" s="101"/>
      <c r="Y26" s="101"/>
      <c r="Z26" s="101"/>
      <c r="AA26" s="101"/>
      <c r="AB26" s="101"/>
      <c r="AC26" s="101"/>
      <c r="AD26" s="101"/>
      <c r="AE26" s="101"/>
      <c r="AF26" s="101"/>
      <c r="AG26" s="101"/>
      <c r="AH26" s="102"/>
      <c r="AI26" s="23"/>
      <c r="AJ26" s="128"/>
      <c r="AK26" s="23"/>
      <c r="AL26" s="23"/>
      <c r="AM26" s="23"/>
      <c r="AN26" s="23"/>
      <c r="AO26" s="23"/>
      <c r="AP26" s="23"/>
      <c r="AQ26" s="23"/>
      <c r="AR26" s="23"/>
      <c r="AS26" s="23"/>
      <c r="AT26" s="23"/>
      <c r="AU26" s="23"/>
      <c r="AV26" s="23"/>
      <c r="AW26" s="23"/>
      <c r="AX26" s="23"/>
      <c r="AY26" s="23"/>
      <c r="AZ26" s="23"/>
      <c r="BA26" s="23"/>
      <c r="BB26" s="23"/>
      <c r="BC26" s="23"/>
      <c r="BD26" s="23"/>
      <c r="BE26" s="23"/>
      <c r="BF26" s="23"/>
      <c r="BG26" s="100" t="s">
        <v>142</v>
      </c>
      <c r="BH26" s="101"/>
      <c r="BI26" s="101"/>
      <c r="BJ26" s="101"/>
      <c r="BK26" s="101"/>
      <c r="BL26" s="101"/>
      <c r="BM26" s="101"/>
      <c r="BN26" s="101"/>
      <c r="BO26" s="101"/>
      <c r="BP26" s="101"/>
      <c r="BQ26" s="101"/>
      <c r="BR26" s="102"/>
      <c r="BS26" s="103"/>
      <c r="BT26" s="23"/>
      <c r="BU26" s="23"/>
      <c r="BV26" s="23"/>
      <c r="BW26" s="23"/>
      <c r="BX26" s="23"/>
      <c r="BY26" s="23"/>
      <c r="BZ26" s="23"/>
      <c r="CA26" s="23"/>
      <c r="CB26" s="23"/>
      <c r="CC26" s="23"/>
      <c r="CD26" s="23"/>
      <c r="CE26" s="23"/>
    </row>
    <row r="27" ht="15.75" customHeight="1">
      <c r="A27" s="23"/>
      <c r="B27" s="23"/>
      <c r="C27" s="23"/>
      <c r="D27" s="23"/>
      <c r="E27" s="23"/>
      <c r="F27" s="23"/>
      <c r="G27" s="23"/>
      <c r="H27" s="23"/>
      <c r="I27" s="23"/>
      <c r="J27" s="23"/>
      <c r="K27" s="23"/>
      <c r="L27" s="23"/>
      <c r="M27" s="23"/>
      <c r="N27" s="23"/>
      <c r="O27" s="23"/>
      <c r="P27" s="23"/>
      <c r="Q27" s="23"/>
      <c r="R27" s="112"/>
      <c r="S27" s="23"/>
      <c r="T27" s="23"/>
      <c r="W27" s="104"/>
      <c r="AH27" s="105"/>
      <c r="AI27" s="23"/>
      <c r="AJ27" s="128"/>
      <c r="AK27" s="23"/>
      <c r="AL27" s="23"/>
      <c r="AM27" s="23"/>
      <c r="AN27" s="23"/>
      <c r="AO27" s="23"/>
      <c r="AP27" s="23"/>
      <c r="AQ27" s="23"/>
      <c r="AR27" s="23"/>
      <c r="AS27" s="23"/>
      <c r="AT27" s="23"/>
      <c r="AU27" s="23"/>
      <c r="AV27" s="23"/>
      <c r="AW27" s="23"/>
      <c r="AX27" s="23"/>
      <c r="AY27" s="23"/>
      <c r="AZ27" s="23"/>
      <c r="BA27" s="23"/>
      <c r="BB27" s="23"/>
      <c r="BC27" s="23"/>
      <c r="BD27" s="23"/>
      <c r="BE27" s="23"/>
      <c r="BF27" s="23"/>
      <c r="BG27" s="104"/>
      <c r="BR27" s="105"/>
      <c r="BS27" s="103"/>
    </row>
    <row r="28" ht="15.75" customHeight="1">
      <c r="A28" s="23"/>
      <c r="B28" s="23"/>
      <c r="C28" s="23"/>
      <c r="D28" s="23"/>
      <c r="E28" s="23"/>
      <c r="F28" s="23"/>
      <c r="G28" s="23"/>
      <c r="H28" s="23"/>
      <c r="I28" s="23"/>
      <c r="J28" s="23"/>
      <c r="K28" s="23"/>
      <c r="L28" s="23"/>
      <c r="M28" s="23"/>
      <c r="N28" s="23"/>
      <c r="O28" s="23"/>
      <c r="P28" s="23"/>
      <c r="Q28" s="23"/>
      <c r="R28" s="112"/>
      <c r="S28" s="23"/>
      <c r="T28" s="23"/>
      <c r="W28" s="104"/>
      <c r="AH28" s="105"/>
      <c r="AI28" s="23"/>
      <c r="AJ28" s="128"/>
      <c r="AK28" s="23"/>
      <c r="AL28" s="23"/>
      <c r="AM28" s="23"/>
      <c r="AN28" s="23"/>
      <c r="AO28" s="23"/>
      <c r="AP28" s="23"/>
      <c r="AQ28" s="23"/>
      <c r="BF28" s="23"/>
      <c r="BG28" s="104"/>
      <c r="BR28" s="105"/>
      <c r="BS28" s="103"/>
    </row>
    <row r="29" ht="15.75" customHeight="1">
      <c r="A29" s="23"/>
      <c r="B29" s="23"/>
      <c r="C29" s="23"/>
      <c r="D29" s="23"/>
      <c r="E29" s="23"/>
      <c r="F29" s="23"/>
      <c r="G29" s="23"/>
      <c r="H29" s="23"/>
      <c r="I29" s="23"/>
      <c r="J29" s="23"/>
      <c r="K29" s="23"/>
      <c r="L29" s="23"/>
      <c r="M29" s="23"/>
      <c r="N29" s="23"/>
      <c r="O29" s="23"/>
      <c r="P29" s="23"/>
      <c r="Q29" s="23"/>
      <c r="R29" s="112"/>
      <c r="S29" s="23"/>
      <c r="T29" s="23"/>
      <c r="W29" s="108"/>
      <c r="X29" s="63"/>
      <c r="Y29" s="63"/>
      <c r="Z29" s="63"/>
      <c r="AA29" s="63"/>
      <c r="AB29" s="63"/>
      <c r="AC29" s="63"/>
      <c r="AD29" s="63"/>
      <c r="AE29" s="63"/>
      <c r="AF29" s="63"/>
      <c r="AG29" s="63"/>
      <c r="AH29" s="109"/>
      <c r="AI29" s="23"/>
      <c r="AJ29" s="110"/>
      <c r="AK29" s="110"/>
      <c r="AL29" s="110"/>
      <c r="AM29" s="110"/>
      <c r="AN29" s="110"/>
      <c r="AO29" s="110"/>
      <c r="AP29" s="110"/>
      <c r="AQ29" s="110"/>
      <c r="AR29" s="107"/>
      <c r="AS29" s="129"/>
      <c r="AV29" s="106"/>
      <c r="AW29" s="107"/>
      <c r="AX29" s="107"/>
      <c r="AY29" s="107"/>
      <c r="AZ29" s="107"/>
      <c r="BA29" s="107"/>
      <c r="BB29" s="107"/>
      <c r="BC29" s="107"/>
      <c r="BD29" s="107"/>
      <c r="BE29" s="107"/>
      <c r="BF29" s="23"/>
      <c r="BG29" s="108"/>
      <c r="BH29" s="63"/>
      <c r="BI29" s="63"/>
      <c r="BJ29" s="63"/>
      <c r="BK29" s="63"/>
      <c r="BL29" s="63"/>
      <c r="BM29" s="63"/>
      <c r="BN29" s="63"/>
      <c r="BO29" s="63"/>
      <c r="BP29" s="63"/>
      <c r="BQ29" s="63"/>
      <c r="BR29" s="109"/>
      <c r="BS29" s="103"/>
    </row>
    <row r="30" ht="15.75" customHeight="1">
      <c r="A30" s="23"/>
      <c r="B30" s="23"/>
      <c r="C30" s="23"/>
      <c r="D30" s="23"/>
      <c r="E30" s="23"/>
      <c r="F30" s="23"/>
      <c r="G30" s="23"/>
      <c r="H30" s="23"/>
      <c r="I30" s="23"/>
      <c r="J30" s="23"/>
      <c r="K30" s="23"/>
      <c r="L30" s="23"/>
      <c r="M30" s="23"/>
      <c r="N30" s="23"/>
      <c r="O30" s="23"/>
      <c r="P30" s="23"/>
      <c r="Q30" s="23"/>
      <c r="R30" s="112"/>
      <c r="S30" s="23"/>
      <c r="T30" s="23"/>
      <c r="W30" s="114"/>
      <c r="X30" s="115"/>
      <c r="Y30" s="115"/>
      <c r="Z30" s="115"/>
      <c r="AA30" s="115"/>
      <c r="AB30" s="115"/>
      <c r="AC30" s="115"/>
      <c r="AD30" s="115"/>
      <c r="AE30" s="115"/>
      <c r="AF30" s="115"/>
      <c r="AG30" s="115"/>
      <c r="AH30" s="116"/>
      <c r="AI30" s="23"/>
      <c r="AJ30" s="23"/>
      <c r="AK30" s="23"/>
      <c r="AL30" s="23"/>
      <c r="AM30" s="23"/>
      <c r="AN30" s="23"/>
      <c r="AO30" s="23"/>
      <c r="AP30" s="23"/>
      <c r="AQ30" s="23"/>
      <c r="AS30" s="130"/>
      <c r="AV30" s="113"/>
      <c r="BF30" s="23"/>
      <c r="BG30" s="114"/>
      <c r="BH30" s="115"/>
      <c r="BI30" s="115"/>
      <c r="BJ30" s="115"/>
      <c r="BK30" s="115"/>
      <c r="BL30" s="115"/>
      <c r="BM30" s="115"/>
      <c r="BN30" s="115"/>
      <c r="BO30" s="115"/>
      <c r="BP30" s="115"/>
      <c r="BQ30" s="115"/>
      <c r="BR30" s="116"/>
      <c r="BS30" s="99"/>
    </row>
    <row r="31" ht="15.75" customHeight="1">
      <c r="A31" s="23"/>
      <c r="B31" s="23"/>
      <c r="C31" s="23"/>
      <c r="D31" s="23"/>
      <c r="E31" s="23"/>
      <c r="F31" s="23"/>
      <c r="G31" s="23"/>
      <c r="H31" s="23"/>
      <c r="I31" s="23"/>
      <c r="J31" s="23"/>
      <c r="K31" s="23"/>
      <c r="L31" s="23"/>
      <c r="M31" s="23"/>
      <c r="N31" s="23"/>
      <c r="O31" s="23"/>
      <c r="P31" s="23"/>
      <c r="Q31" s="23"/>
      <c r="R31" s="112"/>
      <c r="S31" s="23"/>
      <c r="T31" s="23"/>
      <c r="W31" s="114"/>
      <c r="X31" s="115"/>
      <c r="Y31" s="115"/>
      <c r="Z31" s="115"/>
      <c r="AA31" s="118" t="s">
        <v>139</v>
      </c>
      <c r="AB31" s="119"/>
      <c r="AC31" s="119"/>
      <c r="AD31" s="120"/>
      <c r="AE31" s="115"/>
      <c r="AF31" s="115"/>
      <c r="AG31" s="115"/>
      <c r="AH31" s="116"/>
      <c r="AI31" s="23"/>
      <c r="AJ31" s="23"/>
      <c r="AK31" s="23"/>
      <c r="AL31" s="23"/>
      <c r="AM31" s="23"/>
      <c r="AN31" s="23"/>
      <c r="AO31" s="23"/>
      <c r="AP31" s="23"/>
      <c r="AQ31" s="23"/>
      <c r="AS31" s="130"/>
      <c r="AV31" s="113"/>
      <c r="BF31" s="23"/>
      <c r="BG31" s="114"/>
      <c r="BH31" s="115"/>
      <c r="BI31" s="115"/>
      <c r="BJ31" s="115"/>
      <c r="BK31" s="118" t="s">
        <v>139</v>
      </c>
      <c r="BL31" s="119"/>
      <c r="BM31" s="119"/>
      <c r="BN31" s="120"/>
      <c r="BO31" s="115"/>
      <c r="BP31" s="115"/>
      <c r="BQ31" s="115"/>
      <c r="BR31" s="116"/>
      <c r="BS31" s="99"/>
    </row>
    <row r="32" ht="15.75" customHeight="1">
      <c r="A32" s="23"/>
      <c r="B32" s="23"/>
      <c r="C32" s="23"/>
      <c r="D32" s="23"/>
      <c r="E32" s="23"/>
      <c r="F32" s="23"/>
      <c r="G32" s="23"/>
      <c r="H32" s="23"/>
      <c r="I32" s="23"/>
      <c r="J32" s="23"/>
      <c r="K32" s="23"/>
      <c r="L32" s="23"/>
      <c r="M32" s="23"/>
      <c r="N32" s="23"/>
      <c r="O32" s="23"/>
      <c r="P32" s="23"/>
      <c r="Q32" s="23"/>
      <c r="R32" s="112"/>
      <c r="S32" s="23"/>
      <c r="T32" s="23"/>
      <c r="W32" s="121"/>
      <c r="X32" s="122"/>
      <c r="Y32" s="122"/>
      <c r="Z32" s="122"/>
      <c r="AA32" s="122"/>
      <c r="AB32" s="122"/>
      <c r="AC32" s="122"/>
      <c r="AD32" s="122"/>
      <c r="AE32" s="122"/>
      <c r="AF32" s="122"/>
      <c r="AG32" s="122"/>
      <c r="AH32" s="123"/>
      <c r="AI32" s="23"/>
      <c r="AJ32" s="23"/>
      <c r="AK32" s="23"/>
      <c r="AL32" s="23"/>
      <c r="AM32" s="23"/>
      <c r="AN32" s="23"/>
      <c r="AO32" s="23"/>
      <c r="AP32" s="23"/>
      <c r="AQ32" s="23"/>
      <c r="AS32" s="130"/>
      <c r="AV32" s="113"/>
      <c r="BF32" s="23"/>
      <c r="BG32" s="121"/>
      <c r="BH32" s="122"/>
      <c r="BI32" s="122"/>
      <c r="BJ32" s="122"/>
      <c r="BK32" s="122"/>
      <c r="BL32" s="122"/>
      <c r="BM32" s="122"/>
      <c r="BN32" s="122"/>
      <c r="BO32" s="122"/>
      <c r="BP32" s="122"/>
      <c r="BQ32" s="122"/>
      <c r="BR32" s="123"/>
      <c r="BS32" s="99"/>
    </row>
    <row r="33" ht="15.75" customHeight="1">
      <c r="A33" s="23"/>
      <c r="B33" s="23"/>
      <c r="C33" s="23"/>
      <c r="D33" s="23"/>
      <c r="E33" s="23"/>
      <c r="F33" s="23"/>
      <c r="G33" s="23"/>
      <c r="H33" s="23"/>
      <c r="I33" s="23"/>
      <c r="J33" s="23"/>
      <c r="K33" s="23"/>
      <c r="L33" s="23"/>
      <c r="M33" s="23"/>
      <c r="N33" s="23"/>
      <c r="O33" s="23"/>
      <c r="P33" s="23"/>
      <c r="Q33" s="23"/>
      <c r="R33" s="112"/>
      <c r="S33" s="23"/>
      <c r="T33" s="23"/>
      <c r="U33" s="23"/>
      <c r="V33" s="23"/>
      <c r="W33" s="23"/>
      <c r="X33" s="23"/>
      <c r="Y33" s="23"/>
      <c r="Z33" s="131"/>
      <c r="AA33" s="131"/>
      <c r="AB33" s="132"/>
      <c r="AC33" s="23"/>
      <c r="AD33" s="23"/>
      <c r="AE33" s="23"/>
      <c r="AF33" s="23"/>
      <c r="AG33" s="23"/>
      <c r="AH33" s="23"/>
      <c r="AI33" s="23"/>
      <c r="AJ33" s="23"/>
      <c r="AK33" s="23"/>
      <c r="AL33" s="23"/>
      <c r="AM33" s="23"/>
      <c r="AN33" s="23"/>
      <c r="AO33" s="23"/>
      <c r="AP33" s="23"/>
      <c r="AQ33" s="23"/>
      <c r="AS33" s="130"/>
      <c r="AV33" s="113"/>
      <c r="BF33" s="23"/>
      <c r="BG33" s="23"/>
      <c r="BH33" s="23"/>
      <c r="BI33" s="23"/>
      <c r="BJ33" s="23"/>
      <c r="BK33" s="23"/>
      <c r="BL33" s="23"/>
      <c r="BM33" s="133"/>
      <c r="BN33" s="131"/>
      <c r="BO33" s="23"/>
      <c r="BP33" s="23"/>
      <c r="BQ33" s="23"/>
      <c r="BR33" s="23"/>
      <c r="BS33" s="23"/>
    </row>
    <row r="34" ht="15.75" customHeight="1">
      <c r="A34" s="23"/>
      <c r="B34" s="23"/>
      <c r="C34" s="23"/>
      <c r="D34" s="23"/>
      <c r="E34" s="23"/>
      <c r="F34" s="23"/>
      <c r="G34" s="23"/>
      <c r="H34" s="23"/>
      <c r="I34" s="23"/>
      <c r="J34" s="23"/>
      <c r="K34" s="23"/>
      <c r="L34" s="23"/>
      <c r="M34" s="23"/>
      <c r="N34" s="23"/>
      <c r="O34" s="23"/>
      <c r="P34" s="23"/>
      <c r="Q34" s="23"/>
      <c r="R34" s="112"/>
      <c r="S34" s="23"/>
      <c r="T34" s="23"/>
      <c r="U34" s="23"/>
      <c r="V34" s="23"/>
      <c r="W34" s="23"/>
      <c r="X34" s="23"/>
      <c r="Y34" s="23"/>
      <c r="Z34" s="23"/>
      <c r="AA34" s="23"/>
      <c r="AB34" s="134"/>
      <c r="AC34" s="23"/>
      <c r="AD34" s="23"/>
      <c r="AE34" s="23"/>
      <c r="AF34" s="23"/>
      <c r="AG34" s="23"/>
      <c r="AH34" s="23"/>
      <c r="AI34" s="23"/>
      <c r="AJ34" s="23"/>
      <c r="AK34" s="23"/>
      <c r="AL34" s="23"/>
      <c r="AN34" s="23"/>
      <c r="AO34" s="96"/>
      <c r="AP34" s="97"/>
      <c r="AQ34" s="97"/>
      <c r="AR34" s="97"/>
      <c r="AS34" s="97"/>
      <c r="AT34" s="97"/>
      <c r="AU34" s="97"/>
      <c r="AV34" s="97"/>
      <c r="AW34" s="97"/>
      <c r="AX34" s="97"/>
      <c r="AY34" s="97"/>
      <c r="AZ34" s="98"/>
      <c r="BF34" s="23"/>
      <c r="BG34" s="23"/>
      <c r="BH34" s="23"/>
      <c r="BI34" s="23"/>
      <c r="BJ34" s="23"/>
      <c r="BK34" s="23"/>
      <c r="BL34" s="23"/>
      <c r="BM34" s="135"/>
      <c r="BN34" s="23"/>
      <c r="BO34" s="23"/>
      <c r="BP34" s="23"/>
      <c r="BQ34" s="23"/>
      <c r="BR34" s="23"/>
      <c r="BS34" s="23"/>
    </row>
    <row r="35" ht="15.75" customHeight="1">
      <c r="A35" s="23"/>
      <c r="B35" s="23"/>
      <c r="C35" s="23"/>
      <c r="D35" s="23"/>
      <c r="E35" s="23"/>
      <c r="F35" s="23"/>
      <c r="G35" s="23"/>
      <c r="H35" s="23"/>
      <c r="I35" s="23"/>
      <c r="J35" s="23"/>
      <c r="K35" s="23"/>
      <c r="L35" s="23"/>
      <c r="M35" s="23"/>
      <c r="N35" s="23"/>
      <c r="O35" s="23"/>
      <c r="P35" s="23"/>
      <c r="Q35" s="23"/>
      <c r="R35" s="112"/>
      <c r="S35" s="23"/>
      <c r="T35" s="23"/>
      <c r="U35" s="23"/>
      <c r="V35" s="23"/>
      <c r="W35" s="23"/>
      <c r="X35" s="23"/>
      <c r="Y35" s="23"/>
      <c r="Z35" s="23"/>
      <c r="AA35" s="23"/>
      <c r="AB35" s="134"/>
      <c r="AC35" s="23"/>
      <c r="AD35" s="23"/>
      <c r="AE35" s="23"/>
      <c r="AF35" s="23"/>
      <c r="AG35" s="23"/>
      <c r="AH35" s="23"/>
      <c r="AI35" s="23"/>
      <c r="AJ35" s="23"/>
      <c r="AK35" s="23"/>
      <c r="AL35" s="23"/>
      <c r="AN35" s="23"/>
      <c r="AO35" s="100" t="s">
        <v>143</v>
      </c>
      <c r="AP35" s="101"/>
      <c r="AQ35" s="101"/>
      <c r="AR35" s="101"/>
      <c r="AS35" s="101"/>
      <c r="AT35" s="101"/>
      <c r="AU35" s="101"/>
      <c r="AV35" s="101"/>
      <c r="AW35" s="101"/>
      <c r="AX35" s="101"/>
      <c r="AY35" s="101"/>
      <c r="AZ35" s="102"/>
      <c r="BF35" s="23"/>
      <c r="BG35" s="23"/>
      <c r="BH35" s="23"/>
      <c r="BI35" s="23"/>
      <c r="BJ35" s="23"/>
      <c r="BK35" s="23"/>
      <c r="BL35" s="23"/>
      <c r="BM35" s="135"/>
      <c r="BN35" s="23"/>
      <c r="BO35" s="23"/>
      <c r="BP35" s="23"/>
      <c r="BQ35" s="23"/>
      <c r="BR35" s="23"/>
      <c r="BS35" s="23"/>
    </row>
    <row r="36" ht="15.75" customHeight="1">
      <c r="A36" s="23"/>
      <c r="B36" s="23"/>
      <c r="C36" s="23"/>
      <c r="D36" s="23"/>
      <c r="E36" s="23"/>
      <c r="F36" s="23"/>
      <c r="G36" s="23"/>
      <c r="H36" s="23"/>
      <c r="I36" s="23"/>
      <c r="J36" s="23"/>
      <c r="K36" s="23"/>
      <c r="L36" s="23"/>
      <c r="M36" s="23"/>
      <c r="N36" s="23"/>
      <c r="O36" s="23"/>
      <c r="P36" s="23"/>
      <c r="Q36" s="23"/>
      <c r="R36" s="112"/>
      <c r="S36" s="23"/>
      <c r="T36" s="23"/>
      <c r="U36" s="23"/>
      <c r="V36" s="23"/>
      <c r="W36" s="23"/>
      <c r="X36" s="23"/>
      <c r="Y36" s="23"/>
      <c r="Z36" s="23"/>
      <c r="AA36" s="23"/>
      <c r="AB36" s="134"/>
      <c r="AC36" s="23"/>
      <c r="AD36" s="23"/>
      <c r="AE36" s="23"/>
      <c r="AF36" s="23"/>
      <c r="AG36" s="23"/>
      <c r="AH36" s="23"/>
      <c r="AI36" s="23"/>
      <c r="AJ36" s="23"/>
      <c r="AK36" s="23"/>
      <c r="AL36" s="23"/>
      <c r="AN36" s="23"/>
      <c r="AO36" s="104"/>
      <c r="AZ36" s="105"/>
      <c r="BM36" s="136"/>
    </row>
    <row r="37" ht="15.75" customHeight="1">
      <c r="A37" s="23"/>
      <c r="B37" s="23"/>
      <c r="C37" s="23"/>
      <c r="D37" s="23"/>
      <c r="E37" s="23"/>
      <c r="F37" s="23"/>
      <c r="G37" s="23"/>
      <c r="H37" s="23"/>
      <c r="I37" s="23"/>
      <c r="J37" s="23"/>
      <c r="K37" s="23"/>
      <c r="L37" s="23"/>
      <c r="M37" s="23"/>
      <c r="N37" s="23"/>
      <c r="O37" s="23"/>
      <c r="P37" s="23"/>
      <c r="Q37" s="23"/>
      <c r="R37" s="112"/>
      <c r="S37" s="23"/>
      <c r="T37" s="23"/>
      <c r="U37" s="23"/>
      <c r="V37" s="23"/>
      <c r="W37" s="23"/>
      <c r="X37" s="23"/>
      <c r="Y37" s="23"/>
      <c r="Z37" s="23"/>
      <c r="AA37" s="23"/>
      <c r="AB37" s="134"/>
      <c r="AC37" s="23"/>
      <c r="AD37" s="23"/>
      <c r="AE37" s="23"/>
      <c r="AF37" s="23"/>
      <c r="AG37" s="23"/>
      <c r="AH37" s="23"/>
      <c r="AI37" s="23"/>
      <c r="AJ37" s="23"/>
      <c r="AK37" s="23"/>
      <c r="AL37" s="23"/>
      <c r="AN37" s="23"/>
      <c r="AO37" s="104"/>
      <c r="AZ37" s="105"/>
      <c r="BM37" s="136"/>
    </row>
    <row r="38" ht="15.75" customHeight="1">
      <c r="A38" s="23"/>
      <c r="B38" s="23"/>
      <c r="C38" s="23"/>
      <c r="D38" s="23"/>
      <c r="E38" s="23"/>
      <c r="F38" s="23"/>
      <c r="G38" s="23"/>
      <c r="H38" s="23"/>
      <c r="I38" s="23"/>
      <c r="J38" s="23"/>
      <c r="K38" s="23"/>
      <c r="L38" s="23"/>
      <c r="M38" s="23"/>
      <c r="N38" s="23"/>
      <c r="O38" s="23"/>
      <c r="P38" s="23"/>
      <c r="Q38" s="23"/>
      <c r="R38" s="112"/>
      <c r="S38" s="23"/>
      <c r="T38" s="23"/>
      <c r="U38" s="23"/>
      <c r="V38" s="23"/>
      <c r="W38" s="23"/>
      <c r="X38" s="23"/>
      <c r="Y38" s="23"/>
      <c r="Z38" s="23"/>
      <c r="AA38" s="23"/>
      <c r="AB38" s="134"/>
      <c r="AC38" s="23"/>
      <c r="AD38" s="23"/>
      <c r="AE38" s="126"/>
      <c r="AF38" s="110"/>
      <c r="AG38" s="110"/>
      <c r="AH38" s="110"/>
      <c r="AI38" s="110"/>
      <c r="AJ38" s="110"/>
      <c r="AK38" s="110"/>
      <c r="AL38" s="110"/>
      <c r="AM38" s="107"/>
      <c r="AN38" s="23"/>
      <c r="AO38" s="108"/>
      <c r="AP38" s="63"/>
      <c r="AQ38" s="63"/>
      <c r="AR38" s="63"/>
      <c r="AS38" s="63"/>
      <c r="AT38" s="63"/>
      <c r="AU38" s="63"/>
      <c r="AV38" s="63"/>
      <c r="AW38" s="63"/>
      <c r="AX38" s="63"/>
      <c r="AY38" s="63"/>
      <c r="AZ38" s="109"/>
      <c r="BM38" s="136"/>
    </row>
    <row r="39" ht="15.75" customHeight="1">
      <c r="A39" s="23"/>
      <c r="B39" s="23"/>
      <c r="C39" s="23"/>
      <c r="D39" s="23"/>
      <c r="E39" s="23"/>
      <c r="F39" s="23"/>
      <c r="G39" s="23"/>
      <c r="H39" s="23"/>
      <c r="I39" s="23"/>
      <c r="J39" s="23"/>
      <c r="K39" s="23"/>
      <c r="L39" s="23"/>
      <c r="M39" s="23"/>
      <c r="N39" s="23"/>
      <c r="O39" s="23"/>
      <c r="P39" s="23"/>
      <c r="Q39" s="23"/>
      <c r="R39" s="112"/>
      <c r="S39" s="23"/>
      <c r="T39" s="23"/>
      <c r="U39" s="23"/>
      <c r="V39" s="23"/>
      <c r="W39" s="23"/>
      <c r="X39" s="23"/>
      <c r="Y39" s="23"/>
      <c r="Z39" s="23"/>
      <c r="AA39" s="23"/>
      <c r="AB39" s="134"/>
      <c r="AC39" s="23"/>
      <c r="AD39" s="23"/>
      <c r="AE39" s="112"/>
      <c r="AF39" s="23"/>
      <c r="AG39" s="23"/>
      <c r="AH39" s="23"/>
      <c r="AI39" s="23"/>
      <c r="AJ39" s="23"/>
      <c r="AK39" s="23"/>
      <c r="AL39" s="23"/>
      <c r="AN39" s="23"/>
      <c r="AO39" s="114"/>
      <c r="AP39" s="115"/>
      <c r="AQ39" s="115"/>
      <c r="AR39" s="115"/>
      <c r="AS39" s="115"/>
      <c r="AT39" s="115"/>
      <c r="AU39" s="115"/>
      <c r="AV39" s="115"/>
      <c r="AW39" s="115"/>
      <c r="AX39" s="115"/>
      <c r="AY39" s="115"/>
      <c r="AZ39" s="116"/>
      <c r="BM39" s="136"/>
    </row>
    <row r="40" ht="15.75" customHeight="1">
      <c r="A40" s="23"/>
      <c r="B40" s="23"/>
      <c r="C40" s="23"/>
      <c r="D40" s="23"/>
      <c r="E40" s="23"/>
      <c r="F40" s="23"/>
      <c r="G40" s="23"/>
      <c r="H40" s="23"/>
      <c r="I40" s="23"/>
      <c r="J40" s="23"/>
      <c r="K40" s="23"/>
      <c r="L40" s="23"/>
      <c r="M40" s="23"/>
      <c r="N40" s="23"/>
      <c r="O40" s="23"/>
      <c r="P40" s="23"/>
      <c r="Q40" s="23"/>
      <c r="R40" s="137"/>
      <c r="S40" s="138"/>
      <c r="T40" s="138"/>
      <c r="U40" s="23"/>
      <c r="V40" s="23"/>
      <c r="W40" s="23"/>
      <c r="X40" s="23"/>
      <c r="Y40" s="23"/>
      <c r="Z40" s="23"/>
      <c r="AA40" s="23"/>
      <c r="AB40" s="134"/>
      <c r="AC40" s="23"/>
      <c r="AD40" s="23"/>
      <c r="AE40" s="112"/>
      <c r="AF40" s="23"/>
      <c r="AG40" s="23"/>
      <c r="AH40" s="23"/>
      <c r="AI40" s="23"/>
      <c r="AJ40" s="23"/>
      <c r="AK40" s="23"/>
      <c r="AL40" s="23"/>
      <c r="AN40" s="23"/>
      <c r="AO40" s="114"/>
      <c r="AP40" s="115"/>
      <c r="AQ40" s="115"/>
      <c r="AR40" s="115"/>
      <c r="AS40" s="118" t="s">
        <v>144</v>
      </c>
      <c r="AT40" s="119"/>
      <c r="AU40" s="119"/>
      <c r="AV40" s="120"/>
      <c r="AW40" s="115"/>
      <c r="AX40" s="115"/>
      <c r="AY40" s="115"/>
      <c r="AZ40" s="116"/>
      <c r="BM40" s="136"/>
    </row>
    <row r="41" ht="15.75" customHeight="1">
      <c r="A41" s="23"/>
      <c r="B41" s="23"/>
      <c r="C41" s="23"/>
      <c r="D41" s="23"/>
      <c r="E41" s="23"/>
      <c r="F41" s="23"/>
      <c r="G41" s="23"/>
      <c r="H41" s="23"/>
      <c r="I41" s="23"/>
      <c r="J41" s="23"/>
      <c r="K41" s="23"/>
      <c r="L41" s="23"/>
      <c r="M41" s="23"/>
      <c r="N41" s="23"/>
      <c r="O41" s="23"/>
      <c r="P41" s="23"/>
      <c r="Q41" s="23"/>
      <c r="R41" s="23"/>
      <c r="S41" s="23"/>
      <c r="T41" s="23"/>
      <c r="U41" s="110"/>
      <c r="V41" s="110"/>
      <c r="W41" s="110"/>
      <c r="X41" s="110"/>
      <c r="Y41" s="110"/>
      <c r="Z41" s="111"/>
      <c r="AA41" s="23"/>
      <c r="AB41" s="134"/>
      <c r="AC41" s="23"/>
      <c r="AD41" s="23"/>
      <c r="AE41" s="112"/>
      <c r="AF41" s="23"/>
      <c r="AG41" s="23"/>
      <c r="AH41" s="23"/>
      <c r="AI41" s="23"/>
      <c r="AJ41" s="23"/>
      <c r="AK41" s="23"/>
      <c r="AL41" s="23"/>
      <c r="AN41" s="23"/>
      <c r="AO41" s="121"/>
      <c r="AP41" s="122"/>
      <c r="AQ41" s="122"/>
      <c r="AR41" s="122"/>
      <c r="AS41" s="122"/>
      <c r="AT41" s="122"/>
      <c r="AU41" s="122"/>
      <c r="AV41" s="122"/>
      <c r="AW41" s="122"/>
      <c r="AX41" s="122"/>
      <c r="AY41" s="122"/>
      <c r="AZ41" s="123"/>
      <c r="BM41" s="136"/>
    </row>
    <row r="42"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117"/>
      <c r="AA42" s="23"/>
      <c r="AB42" s="134"/>
      <c r="AC42" s="23"/>
      <c r="AD42" s="23"/>
      <c r="AE42" s="112"/>
      <c r="AF42" s="23"/>
      <c r="AG42" s="23"/>
      <c r="AH42" s="23"/>
      <c r="AI42" s="23"/>
      <c r="AJ42" s="23"/>
      <c r="AK42" s="23"/>
      <c r="AL42" s="23"/>
      <c r="AU42" s="139"/>
      <c r="AV42" s="140"/>
      <c r="BM42" s="136"/>
    </row>
    <row r="43"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117"/>
      <c r="AA43" s="23"/>
      <c r="AB43" s="134"/>
      <c r="AC43" s="23"/>
      <c r="AD43" s="23"/>
      <c r="AE43" s="112"/>
      <c r="AF43" s="23"/>
      <c r="AG43" s="23"/>
      <c r="AH43" s="23"/>
      <c r="AI43" s="23"/>
      <c r="AJ43" s="23"/>
      <c r="AK43" s="23"/>
      <c r="AL43" s="23"/>
      <c r="AU43" s="136"/>
      <c r="BM43" s="136"/>
    </row>
    <row r="44"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117"/>
      <c r="AA44" s="23"/>
      <c r="AB44" s="134"/>
      <c r="AC44" s="23"/>
      <c r="AD44" s="23"/>
      <c r="AE44" s="112"/>
      <c r="AF44" s="23"/>
      <c r="AG44" s="23"/>
      <c r="AH44" s="23"/>
      <c r="AI44" s="23"/>
      <c r="AJ44" s="23"/>
      <c r="AK44" s="23"/>
      <c r="AL44" s="23"/>
      <c r="AU44" s="136"/>
      <c r="BM44" s="136"/>
    </row>
    <row r="45"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127"/>
      <c r="AA45" s="141"/>
      <c r="AB45" s="142"/>
      <c r="AC45" s="23"/>
      <c r="AD45" s="23"/>
      <c r="AE45" s="112"/>
      <c r="AF45" s="23"/>
      <c r="AG45" s="23"/>
      <c r="AH45" s="23"/>
      <c r="AI45" s="23"/>
      <c r="AJ45" s="23"/>
      <c r="AK45" s="23"/>
      <c r="AL45" s="23"/>
      <c r="AU45" s="143"/>
      <c r="AV45" s="144"/>
      <c r="BM45" s="143"/>
      <c r="BN45" s="144"/>
    </row>
    <row r="46"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145" t="s">
        <v>145</v>
      </c>
      <c r="Z46" s="146"/>
      <c r="AA46" s="146"/>
      <c r="AB46" s="146"/>
      <c r="AC46" s="146"/>
      <c r="AD46" s="146"/>
      <c r="AE46" s="146"/>
      <c r="AF46" s="147"/>
      <c r="AG46" s="23"/>
      <c r="AH46" s="23"/>
      <c r="AI46" s="23"/>
      <c r="AJ46" s="23"/>
      <c r="AK46" s="23"/>
      <c r="AL46" s="23"/>
      <c r="AQ46" s="148" t="s">
        <v>146</v>
      </c>
      <c r="AR46" s="146"/>
      <c r="AS46" s="146"/>
      <c r="AT46" s="146"/>
      <c r="AU46" s="146"/>
      <c r="AV46" s="146"/>
      <c r="AW46" s="146"/>
      <c r="AX46" s="147"/>
      <c r="BI46" s="149" t="s">
        <v>147</v>
      </c>
      <c r="BJ46" s="146"/>
      <c r="BK46" s="146"/>
      <c r="BL46" s="146"/>
      <c r="BM46" s="146"/>
      <c r="BN46" s="146"/>
      <c r="BO46" s="146"/>
      <c r="BP46" s="147"/>
    </row>
    <row r="47"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104"/>
      <c r="AF47" s="105"/>
      <c r="AG47" s="23"/>
      <c r="AH47" s="23"/>
      <c r="AI47" s="23"/>
      <c r="AJ47" s="23"/>
      <c r="AK47" s="23"/>
      <c r="AL47" s="23"/>
      <c r="AQ47" s="104"/>
      <c r="AX47" s="105"/>
      <c r="BI47" s="104"/>
      <c r="BP47" s="105"/>
    </row>
    <row r="4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104"/>
      <c r="AF48" s="105"/>
      <c r="AG48" s="23"/>
      <c r="AH48" s="23"/>
      <c r="AI48" s="23"/>
      <c r="AJ48" s="23"/>
      <c r="AK48" s="23"/>
      <c r="AL48" s="23"/>
      <c r="AM48" s="23"/>
      <c r="AN48" s="23"/>
      <c r="AO48" s="23"/>
      <c r="AP48" s="23"/>
      <c r="AQ48" s="104"/>
      <c r="AX48" s="105"/>
      <c r="BI48" s="104"/>
      <c r="BP48" s="105"/>
    </row>
    <row r="4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104"/>
      <c r="AF49" s="105"/>
      <c r="AG49" s="23"/>
      <c r="AH49" s="23"/>
      <c r="AI49" s="23"/>
      <c r="AJ49" s="23"/>
      <c r="AK49" s="23"/>
      <c r="AL49" s="23"/>
      <c r="AM49" s="23"/>
      <c r="AN49" s="23"/>
      <c r="AO49" s="23"/>
      <c r="AP49" s="23"/>
      <c r="AQ49" s="104"/>
      <c r="AX49" s="105"/>
      <c r="BI49" s="104"/>
      <c r="BP49" s="105"/>
    </row>
    <row r="50"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104"/>
      <c r="AF50" s="105"/>
      <c r="AG50" s="23"/>
      <c r="AH50" s="23"/>
      <c r="AI50" s="23"/>
      <c r="AJ50" s="23"/>
      <c r="AK50" s="23"/>
      <c r="AL50" s="23"/>
      <c r="AM50" s="23"/>
      <c r="AN50" s="23"/>
      <c r="AO50" s="23"/>
      <c r="AP50" s="23"/>
      <c r="AQ50" s="104"/>
      <c r="AX50" s="105"/>
      <c r="BI50" s="104"/>
      <c r="BP50" s="105"/>
    </row>
    <row r="51"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150"/>
      <c r="Z51" s="151"/>
      <c r="AA51" s="151"/>
      <c r="AB51" s="151"/>
      <c r="AC51" s="151"/>
      <c r="AD51" s="151"/>
      <c r="AE51" s="151"/>
      <c r="AF51" s="152"/>
      <c r="AG51" s="23"/>
      <c r="AH51" s="23"/>
      <c r="AI51" s="23"/>
      <c r="AJ51" s="23"/>
      <c r="AK51" s="23"/>
      <c r="AL51" s="23"/>
      <c r="AM51" s="23"/>
      <c r="AN51" s="23"/>
      <c r="AO51" s="23"/>
      <c r="AP51" s="23"/>
      <c r="AQ51" s="150"/>
      <c r="AR51" s="151"/>
      <c r="AS51" s="151"/>
      <c r="AT51" s="151"/>
      <c r="AU51" s="151"/>
      <c r="AV51" s="151"/>
      <c r="AW51" s="151"/>
      <c r="AX51" s="152"/>
      <c r="BI51" s="150"/>
      <c r="BJ51" s="151"/>
      <c r="BK51" s="151"/>
      <c r="BL51" s="151"/>
      <c r="BM51" s="151"/>
      <c r="BN51" s="151"/>
      <c r="BO51" s="151"/>
      <c r="BP51" s="152"/>
    </row>
    <row r="52"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row>
    <row r="53"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row>
    <row r="54"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BH54" s="23"/>
      <c r="BI54" s="23"/>
      <c r="BJ54" s="23"/>
      <c r="BK54" s="23"/>
      <c r="BL54" s="23"/>
      <c r="BM54" s="23"/>
      <c r="BN54" s="23"/>
      <c r="BO54" s="23"/>
      <c r="BP54" s="23"/>
      <c r="BQ54" s="23"/>
      <c r="BZ54" s="23"/>
      <c r="CA54" s="23"/>
      <c r="CB54" s="23"/>
      <c r="CC54" s="23"/>
      <c r="CD54" s="23"/>
      <c r="CE54" s="23"/>
    </row>
    <row r="55"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Z55" s="23"/>
      <c r="CA55" s="23"/>
      <c r="CB55" s="23"/>
      <c r="CC55" s="23"/>
      <c r="CD55" s="23"/>
      <c r="CE55" s="23"/>
    </row>
    <row r="56"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row>
    <row r="5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row>
    <row r="5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row>
    <row r="5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row>
    <row r="60"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row>
    <row r="61"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row>
    <row r="62"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row>
    <row r="63"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row>
    <row r="64"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row>
    <row r="65"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row>
    <row r="66"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row>
    <row r="6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row>
    <row r="6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row>
    <row r="6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row>
    <row r="70"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row>
    <row r="71"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row>
    <row r="72"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row>
    <row r="73"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row>
    <row r="74"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row>
    <row r="75"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row>
    <row r="76"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row>
    <row r="7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row>
    <row r="7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row>
    <row r="7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row>
    <row r="80"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row>
    <row r="81"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row>
    <row r="82"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row>
    <row r="83"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row>
    <row r="84"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row>
    <row r="85"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row>
    <row r="8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row>
    <row r="8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row>
    <row r="8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row>
    <row r="8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row>
    <row r="90"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row>
    <row r="91"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row>
    <row r="92"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row>
    <row r="93"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row>
    <row r="94"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row>
    <row r="95"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row>
    <row r="9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row>
    <row r="9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row>
    <row r="9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row>
    <row r="9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row>
    <row r="100"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row>
    <row r="101"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row>
    <row r="102"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row>
    <row r="103"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row>
    <row r="104"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row>
    <row r="105"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row>
    <row r="10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row>
    <row r="10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row>
    <row r="10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row>
    <row r="10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row>
    <row r="110"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row>
    <row r="111"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row>
    <row r="112"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row>
    <row r="113"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row>
    <row r="114"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row>
    <row r="115"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row>
    <row r="11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row>
    <row r="11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row>
    <row r="11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row>
    <row r="11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row>
    <row r="120"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row>
    <row r="121"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row>
    <row r="122"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row>
    <row r="123"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row>
    <row r="124"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row>
    <row r="125"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row>
    <row r="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row>
    <row r="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row>
    <row r="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row>
    <row r="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row>
    <row r="130"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row>
    <row r="131"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row>
    <row r="132"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row>
    <row r="133"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row>
    <row r="134"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row>
    <row r="135"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row>
    <row r="13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row>
    <row r="13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row>
    <row r="13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row>
    <row r="13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row>
    <row r="140"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row>
    <row r="141"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row>
    <row r="142"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row>
    <row r="143"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row>
    <row r="144"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row>
    <row r="145"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row>
    <row r="14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row>
    <row r="14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row>
    <row r="14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row>
    <row r="14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row>
    <row r="150"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row>
    <row r="151"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row>
    <row r="152"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row>
    <row r="153"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row>
    <row r="154"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row>
    <row r="155"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row>
    <row r="15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row>
    <row r="15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row>
    <row r="15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row>
    <row r="15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row>
    <row r="160"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row>
    <row r="161"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row>
    <row r="162"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row>
    <row r="163"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row>
    <row r="164"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row>
    <row r="165"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row>
    <row r="16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row>
    <row r="16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row>
    <row r="16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row>
    <row r="16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row>
    <row r="170"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row>
    <row r="171"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row>
    <row r="172"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row>
    <row r="173"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row>
    <row r="174"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row>
    <row r="175"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row>
    <row r="17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row>
    <row r="17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row>
    <row r="17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row>
    <row r="17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row>
    <row r="180"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row>
    <row r="181"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row>
    <row r="182"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row>
    <row r="183"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row>
    <row r="184"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row>
    <row r="185"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row>
    <row r="18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row>
    <row r="18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row>
    <row r="18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row>
    <row r="18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row>
    <row r="190"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row>
    <row r="191"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row>
    <row r="192"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row>
    <row r="193"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row>
    <row r="194"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row>
    <row r="195"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row>
    <row r="19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row>
    <row r="19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row>
    <row r="19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row>
    <row r="19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row>
    <row r="200"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row>
    <row r="201"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row>
    <row r="202"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row>
    <row r="203"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row>
    <row r="204"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row>
    <row r="205"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row>
    <row r="20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row>
    <row r="20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row>
    <row r="20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row>
    <row r="20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row>
    <row r="210"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row>
    <row r="211"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row>
    <row r="212"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row>
    <row r="213"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row>
    <row r="214"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row>
    <row r="215"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row>
    <row r="21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row>
    <row r="21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row>
    <row r="21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row>
    <row r="21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row>
    <row r="220"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row>
    <row r="221"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row>
    <row r="222"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row>
    <row r="223"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row>
    <row r="224"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row>
    <row r="225"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row>
    <row r="2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row>
    <row r="2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row>
    <row r="2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row>
    <row r="2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row>
    <row r="230"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row>
    <row r="231"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row>
    <row r="232"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row>
    <row r="233"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row>
    <row r="234"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row>
    <row r="235"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row>
    <row r="23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row>
    <row r="23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row>
    <row r="23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row>
    <row r="23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row>
    <row r="240"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row>
    <row r="241"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row>
    <row r="242"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row>
    <row r="243"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row>
    <row r="244"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row>
    <row r="245"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row>
    <row r="24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row>
    <row r="24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row>
    <row r="24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row>
    <row r="24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row>
    <row r="250"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row>
    <row r="251"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row>
    <row r="252"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row>
    <row r="253"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row>
    <row r="254"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row>
    <row r="255"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row>
    <row r="25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row>
    <row r="25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row>
    <row r="25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row>
    <row r="25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row>
    <row r="260"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row>
    <row r="261"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row>
    <row r="262"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row>
    <row r="263"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row>
    <row r="264"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row>
    <row r="265"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row>
    <row r="26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row>
    <row r="26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row>
    <row r="26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row>
    <row r="26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row>
    <row r="270"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row>
    <row r="271"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row>
    <row r="272"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row>
    <row r="273"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row>
    <row r="274"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row>
    <row r="275"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row>
    <row r="27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row>
    <row r="27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row>
    <row r="27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row>
    <row r="27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row>
    <row r="280"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row>
    <row r="281"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row>
    <row r="282"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row>
    <row r="283"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row>
    <row r="284"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row>
    <row r="285"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row>
    <row r="28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row>
    <row r="28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row>
    <row r="28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row>
    <row r="28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row>
    <row r="290"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row>
    <row r="291"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row>
    <row r="292"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row>
    <row r="293"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row>
    <row r="294"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row>
    <row r="295"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row>
    <row r="29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row>
    <row r="29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row>
    <row r="29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row>
    <row r="29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row>
    <row r="300"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row>
    <row r="301"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row>
    <row r="302"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row>
    <row r="303"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row>
    <row r="304"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row>
    <row r="305"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row>
    <row r="30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row>
    <row r="30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row>
    <row r="30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row>
    <row r="30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row>
    <row r="310"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row>
    <row r="311"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row>
    <row r="312"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row>
    <row r="313"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row>
    <row r="314"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row>
    <row r="315"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row>
    <row r="31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row>
    <row r="31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row>
    <row r="31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row>
    <row r="31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row>
    <row r="320"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row>
    <row r="321"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row>
    <row r="322"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row>
    <row r="323"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row>
    <row r="324"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row>
    <row r="325"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row>
    <row r="3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row>
    <row r="3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row>
    <row r="3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row>
    <row r="3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row>
    <row r="330"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row>
    <row r="331"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row>
    <row r="332"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row>
    <row r="333"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row>
    <row r="334"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row>
    <row r="335"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row>
    <row r="33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row>
    <row r="33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row>
    <row r="33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row>
    <row r="33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row>
    <row r="340"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row>
    <row r="341"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row>
    <row r="342"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row>
    <row r="343"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row>
    <row r="344"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row>
    <row r="345"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row>
    <row r="34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row>
    <row r="34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row>
    <row r="34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row>
    <row r="34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row>
    <row r="350"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row>
    <row r="351"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row>
    <row r="352"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row>
    <row r="353"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row>
    <row r="354"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row>
    <row r="355"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row>
    <row r="35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row>
    <row r="35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row>
    <row r="35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row>
    <row r="35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row>
    <row r="360"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row>
    <row r="361"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row>
    <row r="362"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row>
    <row r="363"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row>
    <row r="364"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row>
    <row r="365"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row>
    <row r="36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row>
    <row r="36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row>
    <row r="36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row>
    <row r="36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row>
    <row r="370"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row>
    <row r="371"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row>
    <row r="372"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row>
    <row r="373"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row>
    <row r="374"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row>
    <row r="375"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row>
    <row r="37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row>
    <row r="37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row>
    <row r="37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row>
    <row r="37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row>
    <row r="380"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row>
    <row r="381"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row>
    <row r="382"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row>
    <row r="383"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row>
    <row r="384"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row>
    <row r="385"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row>
    <row r="38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row>
    <row r="38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row>
    <row r="38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row>
    <row r="38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row>
    <row r="390"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row>
    <row r="391"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row>
    <row r="392"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row>
    <row r="393"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row>
    <row r="394"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row>
    <row r="395"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row>
    <row r="39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row>
    <row r="39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row>
    <row r="39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row>
    <row r="39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row>
    <row r="400"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row>
    <row r="401"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row>
    <row r="402"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row>
    <row r="403"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row>
    <row r="404"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row>
    <row r="405"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row>
    <row r="40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row>
    <row r="40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row>
    <row r="40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row>
    <row r="40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row>
    <row r="410"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row>
    <row r="411"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row>
    <row r="412"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row>
    <row r="413"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row>
    <row r="414"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row>
    <row r="415"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row>
    <row r="41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row>
    <row r="41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row>
    <row r="41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row>
    <row r="41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row>
    <row r="420"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row>
    <row r="421"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row>
    <row r="422"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row>
    <row r="423"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row>
    <row r="424"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row>
    <row r="425"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row>
    <row r="4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row>
    <row r="4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row>
    <row r="4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row>
    <row r="4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row>
    <row r="430"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row>
    <row r="431"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row>
    <row r="432"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row>
    <row r="433"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row>
    <row r="434"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row>
    <row r="435"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row>
    <row r="43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row>
    <row r="43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row>
    <row r="43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row>
    <row r="43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row>
    <row r="440"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row>
    <row r="441"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row>
    <row r="442"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row>
    <row r="443"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row>
    <row r="444"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row>
    <row r="445"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row>
    <row r="44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row>
    <row r="44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row>
    <row r="44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row>
    <row r="44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row>
    <row r="450"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row>
    <row r="451"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row>
    <row r="452"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row>
    <row r="453"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row>
    <row r="454"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row>
    <row r="455"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row>
    <row r="45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row>
    <row r="45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row>
    <row r="45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row>
    <row r="45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row>
    <row r="460"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row>
    <row r="461"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row>
    <row r="462"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row>
    <row r="463"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row>
    <row r="464"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row>
    <row r="465"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row>
    <row r="46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row>
    <row r="46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row>
    <row r="46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row>
    <row r="46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row>
    <row r="470"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row>
    <row r="471"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c r="CC979" s="23"/>
      <c r="CD979" s="23"/>
      <c r="CE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c r="CC984" s="23"/>
      <c r="CD984" s="23"/>
      <c r="CE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c r="CC993" s="23"/>
      <c r="CD993" s="23"/>
      <c r="CE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row>
  </sheetData>
  <mergeCells count="13">
    <mergeCell ref="AS22:AV22"/>
    <mergeCell ref="AO35:AZ38"/>
    <mergeCell ref="AS40:AV40"/>
    <mergeCell ref="Y46:AF51"/>
    <mergeCell ref="AQ46:AX51"/>
    <mergeCell ref="BI46:BP51"/>
    <mergeCell ref="W7:AH11"/>
    <mergeCell ref="AA13:AD13"/>
    <mergeCell ref="AO17:AZ20"/>
    <mergeCell ref="W26:AH29"/>
    <mergeCell ref="BG26:BR29"/>
    <mergeCell ref="AA31:AD31"/>
    <mergeCell ref="BK31:BN31"/>
  </mergeCells>
  <conditionalFormatting sqref="R11:U40">
    <cfRule type="expression" dxfId="5" priority="1">
      <formula>$AA$13&lt;&gt;"No"</formula>
    </cfRule>
  </conditionalFormatting>
  <conditionalFormatting sqref="V41:Z45">
    <cfRule type="expression" dxfId="5" priority="2">
      <formula>$AA$13&lt;&gt;"No"</formula>
    </cfRule>
  </conditionalFormatting>
  <conditionalFormatting sqref="W25:AH32">
    <cfRule type="expression" dxfId="6" priority="3">
      <formula>OR($AA$13&lt;&gt;"Yes",$AS$22&lt;&gt;"No")</formula>
    </cfRule>
  </conditionalFormatting>
  <conditionalFormatting sqref="Y46:AF51">
    <cfRule type="expression" dxfId="6" priority="4">
      <formula>$AG$3=1</formula>
    </cfRule>
  </conditionalFormatting>
  <conditionalFormatting sqref="AA4:AR4">
    <cfRule type="expression" dxfId="7" priority="5">
      <formula>$AD$4="Mass-based"</formula>
    </cfRule>
  </conditionalFormatting>
  <conditionalFormatting sqref="AA4:AR4">
    <cfRule type="expression" dxfId="8" priority="6">
      <formula>$AD$4="Hybrid"</formula>
    </cfRule>
  </conditionalFormatting>
  <conditionalFormatting sqref="AA4:AR4">
    <cfRule type="expression" dxfId="9" priority="7">
      <formula>$AD$4="Spend-based"</formula>
    </cfRule>
  </conditionalFormatting>
  <conditionalFormatting sqref="AC33:AC45">
    <cfRule type="expression" dxfId="5" priority="8">
      <formula>OR($AA$13&lt;&gt;"Yes",$AS$22&lt;&gt;"No",$AA$31&lt;&gt;"No")</formula>
    </cfRule>
  </conditionalFormatting>
  <conditionalFormatting sqref="AC20:AM24">
    <cfRule type="expression" dxfId="5" priority="9">
      <formula>OR($AA$13&lt;&gt;"Yes",$AS$22&lt;&gt;"No")</formula>
    </cfRule>
  </conditionalFormatting>
  <conditionalFormatting sqref="AE38:AM45">
    <cfRule type="expression" dxfId="5" priority="10">
      <formula>$AF$3=1</formula>
    </cfRule>
  </conditionalFormatting>
  <conditionalFormatting sqref="AJ29:AS33">
    <cfRule type="expression" dxfId="5" priority="11">
      <formula>OR($AA$13&lt;&gt;"Yes",$AS$22&lt;&gt;"No",AND($AS$22="No",$AA$31&lt;&gt;"Yes"))</formula>
    </cfRule>
  </conditionalFormatting>
  <conditionalFormatting sqref="AJ11:AT15">
    <cfRule type="expression" dxfId="5" priority="12">
      <formula>$AA$13&lt;&gt;"Yes"</formula>
    </cfRule>
  </conditionalFormatting>
  <conditionalFormatting sqref="AO16:AZ23">
    <cfRule type="expression" dxfId="6" priority="13">
      <formula>$AA$13&lt;&gt;"Yes"</formula>
    </cfRule>
  </conditionalFormatting>
  <conditionalFormatting sqref="AO34:AZ41">
    <cfRule type="expression" dxfId="6" priority="14">
      <formula>OR($AA$13&lt;&gt;"Yes",AND($AS$22&lt;&gt;"Yes",$AS$22&lt;&gt;"No"),AND($AS$22="Yes",$BK$31&lt;&gt;"No"),AND($AS$22="No",$AA$31&lt;&gt;"Yes"))</formula>
    </cfRule>
  </conditionalFormatting>
  <conditionalFormatting sqref="AQ46:AX51">
    <cfRule type="expression" dxfId="6" priority="15">
      <formula>OR($AA$13&lt;&gt;"Yes",$AS$40&lt;&gt;"Yes",AND($AS$22&lt;&gt;"Yes",$AS$22&lt;&gt;"No"),AND($AS$22="No",$AA$31&lt;&gt;"Yes"),AND($AS$22="Yes",$BK$31&lt;&gt;"No"))</formula>
    </cfRule>
  </conditionalFormatting>
  <conditionalFormatting sqref="AU42:AV45">
    <cfRule type="expression" dxfId="5" priority="16">
      <formula>OR($AA$13&lt;&gt;"Yes",$AS$40&lt;&gt;"Yes",AND($AS$22&lt;&gt;"Yes",$AS$22&lt;&gt;"No"),AND($AS$22="No",$AA$31&lt;&gt;"Yes"),AND($AS$22="Yes",$BK$31&lt;&gt;"No"))</formula>
    </cfRule>
  </conditionalFormatting>
  <conditionalFormatting sqref="AV29:BE33">
    <cfRule type="expression" dxfId="5" priority="17">
      <formula>OR($AA$13&lt;&gt;"Yes",$AS$22&lt;&gt;"Yes",AND($AS$22="Yes",$BK$31&lt;&gt;"No"))</formula>
    </cfRule>
  </conditionalFormatting>
  <conditionalFormatting sqref="BB20:BL24">
    <cfRule type="expression" dxfId="5" priority="18">
      <formula>OR($AA$13&lt;&gt;"Yes",$AS$22&lt;&gt;"Yes")</formula>
    </cfRule>
  </conditionalFormatting>
  <conditionalFormatting sqref="BG25:BR32">
    <cfRule type="expression" dxfId="6" priority="19">
      <formula>OR($AA$13&lt;&gt;"Yes",$AS$22&lt;&gt;"Yes")</formula>
    </cfRule>
  </conditionalFormatting>
  <conditionalFormatting sqref="BI46:BP51">
    <cfRule type="expression" dxfId="6" priority="20">
      <formula>OR($AA$13&lt;&gt;"Yes",$AS$22&lt;&gt;"Yes",$BK$31&lt;&gt;"Yes")</formula>
    </cfRule>
  </conditionalFormatting>
  <conditionalFormatting sqref="BM33:BM45">
    <cfRule type="expression" dxfId="5" priority="21">
      <formula>OR($AA$13&lt;&gt;"Yes",$AS$22&lt;&gt;"Yes",$BK$31&lt;&gt;"Yes")</formula>
    </cfRule>
  </conditionalFormatting>
  <dataValidations>
    <dataValidation type="list" allowBlank="1" showErrorMessage="1" sqref="AA13 AS22 AA31 BK31 AS40">
      <formula1>Lists!$E$525:$E$526</formula1>
    </dataValidation>
  </dataValidations>
  <printOptions/>
  <pageMargins bottom="1.0" footer="0.0" header="0.0" left="0.75" right="0.75" top="1.0"/>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outlinePr summaryBelow="0" summaryRight="0"/>
    <pageSetUpPr/>
  </sheetPr>
  <sheetViews>
    <sheetView workbookViewId="0"/>
  </sheetViews>
  <sheetFormatPr customHeight="1" defaultColWidth="10.1" defaultRowHeight="15.0"/>
  <cols>
    <col customWidth="1" min="1" max="4" width="2.3"/>
    <col customWidth="1" min="5" max="5" width="16.3"/>
    <col customWidth="1" min="6" max="6" width="42.7"/>
    <col customWidth="1" min="7" max="7" width="13.4"/>
    <col customWidth="1" min="8" max="8" width="35.7"/>
    <col customWidth="1" min="9" max="9" width="45.0"/>
    <col customWidth="1" min="10" max="10" width="46.0"/>
    <col customWidth="1" min="11" max="11" width="7.4"/>
    <col customWidth="1" min="12" max="12" width="17.3"/>
    <col customWidth="1" min="13" max="13" width="98.5"/>
    <col customWidth="1" min="14" max="14" width="4.3"/>
    <col customWidth="1" hidden="1" min="15" max="19" width="10.0"/>
    <col customWidth="1" hidden="1" min="20" max="20" width="15.1"/>
    <col customWidth="1" min="21" max="21" width="4.3"/>
    <col customWidth="1" min="22" max="23" width="26.3"/>
    <col customWidth="1" min="24" max="24" width="36.3"/>
    <col customWidth="1" min="25" max="26" width="17.5"/>
  </cols>
  <sheetData>
    <row r="1" ht="6.7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ht="15.75" customHeight="1">
      <c r="A2" s="88"/>
      <c r="B2" s="88" t="str">
        <f>MID(CELL("nomfichier",A1),FIND("]",CELL("nomfichier",A1))+1,LEN(CELL("nomfichier",A1))-FIND("]",CELL("nomfichier",A1)))</f>
        <v>#VALUE!</v>
      </c>
      <c r="C2" s="88"/>
      <c r="D2" s="88"/>
      <c r="E2" s="88"/>
      <c r="F2" s="88"/>
      <c r="G2" s="88"/>
      <c r="H2" s="88"/>
      <c r="I2" s="88"/>
      <c r="J2" s="88"/>
      <c r="K2" s="88"/>
      <c r="L2" s="88"/>
      <c r="M2" s="88"/>
      <c r="N2" s="88"/>
      <c r="O2" s="88"/>
      <c r="P2" s="88"/>
      <c r="Q2" s="88"/>
      <c r="R2" s="88"/>
      <c r="S2" s="88"/>
      <c r="T2" s="88"/>
      <c r="U2" s="88"/>
      <c r="V2" s="88"/>
      <c r="W2" s="88"/>
      <c r="X2" s="88"/>
      <c r="Y2" s="88"/>
      <c r="Z2" s="88"/>
    </row>
    <row r="3" ht="6.75" customHeight="1">
      <c r="A3" s="23"/>
      <c r="B3" s="23"/>
      <c r="C3" s="23"/>
      <c r="D3" s="23"/>
      <c r="E3" s="23"/>
      <c r="F3" s="23"/>
      <c r="G3" s="23"/>
      <c r="H3" s="23"/>
      <c r="I3" s="23"/>
      <c r="J3" s="23"/>
      <c r="K3" s="23"/>
      <c r="L3" s="23"/>
      <c r="M3" s="23"/>
      <c r="N3" s="23"/>
      <c r="O3" s="23"/>
      <c r="P3" s="23"/>
      <c r="Q3" s="23"/>
      <c r="R3" s="23"/>
      <c r="S3" s="23"/>
      <c r="T3" s="23"/>
      <c r="U3" s="23"/>
      <c r="V3" s="23"/>
      <c r="W3" s="23"/>
      <c r="X3" s="23"/>
      <c r="Y3" s="23"/>
      <c r="Z3" s="23"/>
    </row>
    <row r="4" ht="13.5" customHeight="1">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row>
    <row r="5" ht="46.5" customHeight="1">
      <c r="A5" s="153"/>
      <c r="B5" s="153"/>
      <c r="C5" s="153"/>
      <c r="D5" s="154"/>
      <c r="E5" s="86" t="s">
        <v>148</v>
      </c>
      <c r="K5" s="154"/>
      <c r="L5" s="154"/>
      <c r="M5" s="154"/>
      <c r="N5" s="154"/>
      <c r="O5" s="154"/>
      <c r="P5" s="154"/>
      <c r="Q5" s="154"/>
      <c r="R5" s="154"/>
      <c r="S5" s="154"/>
      <c r="T5" s="154"/>
      <c r="U5" s="154"/>
      <c r="V5" s="154"/>
      <c r="W5" s="154"/>
      <c r="X5" s="154"/>
      <c r="Y5" s="153"/>
      <c r="Z5" s="153"/>
    </row>
    <row r="6" ht="21.0" customHeight="1">
      <c r="A6" s="153"/>
      <c r="B6" s="153"/>
      <c r="C6" s="155"/>
      <c r="D6" s="155"/>
      <c r="E6" s="155"/>
      <c r="F6" s="155"/>
      <c r="G6" s="155"/>
      <c r="H6" s="153"/>
      <c r="I6" s="153"/>
      <c r="J6" s="153"/>
      <c r="K6" s="153"/>
      <c r="L6" s="153"/>
      <c r="M6" s="153"/>
      <c r="N6" s="153"/>
      <c r="O6" s="153"/>
      <c r="P6" s="153"/>
      <c r="Q6" s="153"/>
      <c r="R6" s="153"/>
      <c r="S6" s="153"/>
      <c r="T6" s="153"/>
      <c r="U6" s="153"/>
      <c r="V6" s="153"/>
      <c r="W6" s="153"/>
      <c r="X6" s="153"/>
      <c r="Y6" s="153"/>
      <c r="Z6" s="153"/>
    </row>
    <row r="7" ht="19.5" customHeight="1">
      <c r="A7" s="153"/>
      <c r="C7" s="153"/>
      <c r="E7" s="156" t="s">
        <v>149</v>
      </c>
      <c r="F7" s="49"/>
      <c r="G7" s="157"/>
      <c r="H7" s="28"/>
      <c r="I7" s="28"/>
      <c r="J7" s="28"/>
      <c r="K7" s="28"/>
      <c r="L7" s="28"/>
      <c r="M7" s="28"/>
      <c r="N7" s="28"/>
      <c r="O7" s="28"/>
      <c r="P7" s="28"/>
      <c r="Q7" s="28"/>
      <c r="R7" s="28"/>
      <c r="S7" s="28"/>
      <c r="T7" s="28"/>
      <c r="U7" s="28"/>
      <c r="V7" s="28"/>
      <c r="W7" s="28"/>
      <c r="X7" s="29"/>
      <c r="Y7" s="153"/>
      <c r="Z7" s="153"/>
    </row>
    <row r="8" ht="19.5" customHeight="1">
      <c r="A8" s="153"/>
      <c r="B8" s="153"/>
      <c r="C8" s="158"/>
      <c r="G8" s="157"/>
      <c r="H8" s="28"/>
      <c r="I8" s="28"/>
      <c r="J8" s="28"/>
      <c r="K8" s="28"/>
      <c r="L8" s="28"/>
      <c r="M8" s="28"/>
      <c r="N8" s="28"/>
      <c r="O8" s="28"/>
      <c r="P8" s="28"/>
      <c r="Q8" s="28"/>
      <c r="R8" s="28"/>
      <c r="S8" s="28"/>
      <c r="T8" s="28"/>
      <c r="U8" s="28"/>
      <c r="V8" s="28"/>
      <c r="W8" s="28"/>
      <c r="X8" s="29"/>
      <c r="Y8" s="153"/>
      <c r="Z8" s="153"/>
    </row>
    <row r="9" ht="19.5" customHeight="1">
      <c r="A9" s="153"/>
      <c r="B9" s="153"/>
      <c r="C9" s="158"/>
      <c r="G9" s="157"/>
      <c r="H9" s="28"/>
      <c r="I9" s="28"/>
      <c r="J9" s="28"/>
      <c r="K9" s="28"/>
      <c r="L9" s="28"/>
      <c r="M9" s="28"/>
      <c r="N9" s="28"/>
      <c r="O9" s="28"/>
      <c r="P9" s="28"/>
      <c r="Q9" s="28"/>
      <c r="R9" s="28"/>
      <c r="S9" s="28"/>
      <c r="T9" s="28"/>
      <c r="U9" s="28"/>
      <c r="V9" s="28"/>
      <c r="W9" s="28"/>
      <c r="X9" s="29"/>
      <c r="Y9" s="153"/>
      <c r="Z9" s="153"/>
    </row>
    <row r="10" ht="15.75" customHeight="1">
      <c r="A10" s="153"/>
      <c r="B10" s="153"/>
      <c r="C10" s="155"/>
      <c r="D10" s="155"/>
      <c r="E10" s="155"/>
      <c r="F10" s="155"/>
      <c r="G10" s="155"/>
      <c r="H10" s="153"/>
      <c r="I10" s="153"/>
      <c r="J10" s="153"/>
      <c r="K10" s="153"/>
      <c r="L10" s="153"/>
      <c r="M10" s="153"/>
      <c r="N10" s="153"/>
      <c r="O10" s="153"/>
      <c r="P10" s="153"/>
      <c r="Q10" s="153"/>
      <c r="R10" s="153"/>
      <c r="S10" s="153"/>
      <c r="T10" s="153"/>
      <c r="U10" s="153"/>
      <c r="V10" s="153"/>
      <c r="W10" s="153"/>
      <c r="X10" s="153"/>
      <c r="Y10" s="153"/>
      <c r="Z10" s="153"/>
    </row>
    <row r="11" ht="15.75" customHeight="1">
      <c r="A11" s="153"/>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row>
    <row r="12" ht="36.0" customHeight="1">
      <c r="A12" s="159"/>
      <c r="B12" s="160"/>
      <c r="C12" s="161" t="s">
        <v>150</v>
      </c>
      <c r="D12" s="160"/>
      <c r="E12" s="160"/>
      <c r="F12" s="160"/>
      <c r="G12" s="160"/>
      <c r="H12" s="160"/>
      <c r="I12" s="160"/>
      <c r="J12" s="160"/>
      <c r="K12" s="160"/>
      <c r="L12" s="160"/>
      <c r="M12" s="160"/>
      <c r="N12" s="160"/>
      <c r="O12" s="160"/>
      <c r="P12" s="160"/>
      <c r="Q12" s="160"/>
      <c r="R12" s="160"/>
      <c r="S12" s="160"/>
      <c r="T12" s="160"/>
      <c r="U12" s="160"/>
      <c r="V12" s="160"/>
      <c r="W12" s="160"/>
      <c r="X12" s="160"/>
      <c r="Y12" s="160"/>
      <c r="Z12" s="160"/>
    </row>
    <row r="13" ht="6.75" customHeight="1">
      <c r="A13" s="23"/>
      <c r="B13" s="23"/>
      <c r="C13" s="23"/>
      <c r="D13" s="23"/>
      <c r="E13" s="23"/>
      <c r="F13" s="23"/>
      <c r="G13" s="23"/>
      <c r="H13" s="23"/>
      <c r="I13" s="23"/>
      <c r="J13" s="23"/>
      <c r="K13" s="23"/>
      <c r="L13" s="23"/>
      <c r="M13" s="23"/>
      <c r="N13" s="23"/>
      <c r="O13" s="23"/>
      <c r="P13" s="23"/>
      <c r="Q13" s="23"/>
      <c r="R13" s="23"/>
      <c r="S13" s="23"/>
      <c r="T13" s="23"/>
      <c r="U13" s="23"/>
      <c r="V13" s="23"/>
      <c r="W13" s="23"/>
      <c r="X13" s="23"/>
      <c r="Y13" s="23"/>
      <c r="Z13" s="23"/>
    </row>
    <row r="14" ht="15.75" customHeight="1">
      <c r="A14" s="23"/>
      <c r="B14" s="23"/>
      <c r="C14" s="23"/>
      <c r="D14" s="162"/>
      <c r="E14" s="23"/>
      <c r="F14" s="23"/>
      <c r="G14" s="23"/>
      <c r="H14" s="23"/>
      <c r="I14" s="163"/>
      <c r="J14" s="164"/>
      <c r="K14" s="23"/>
      <c r="L14" s="23"/>
      <c r="M14" s="23"/>
      <c r="N14" s="23"/>
      <c r="O14" s="164"/>
      <c r="P14" s="164"/>
      <c r="Q14" s="163"/>
      <c r="R14" s="23"/>
      <c r="S14" s="23"/>
      <c r="T14" s="23"/>
      <c r="U14" s="23"/>
      <c r="V14" s="23"/>
      <c r="W14" s="23"/>
      <c r="X14" s="23"/>
      <c r="Y14" s="23"/>
      <c r="Z14" s="23"/>
    </row>
    <row r="15" ht="30.75" customHeight="1">
      <c r="A15" s="23"/>
      <c r="F15" s="165" t="s">
        <v>151</v>
      </c>
      <c r="G15" s="166">
        <v>2024.0</v>
      </c>
      <c r="H15" s="23"/>
      <c r="I15" s="23"/>
      <c r="N15" s="23"/>
      <c r="Q15" s="23"/>
      <c r="R15" s="23"/>
      <c r="S15" s="23"/>
      <c r="T15" s="23"/>
      <c r="U15" s="23"/>
      <c r="V15" s="23"/>
      <c r="W15" s="23"/>
      <c r="X15" s="23"/>
      <c r="Y15" s="23"/>
      <c r="Z15" s="23"/>
    </row>
    <row r="16" ht="30.75" customHeight="1">
      <c r="A16" s="23"/>
      <c r="F16" s="165" t="s">
        <v>152</v>
      </c>
      <c r="G16" s="167" t="s">
        <v>153</v>
      </c>
      <c r="H16" s="23"/>
      <c r="I16" s="23"/>
      <c r="N16" s="23"/>
      <c r="Q16" s="23"/>
      <c r="R16" s="23"/>
      <c r="S16" s="23"/>
      <c r="T16" s="23"/>
      <c r="U16" s="23"/>
      <c r="V16" s="23"/>
      <c r="W16" s="23"/>
      <c r="X16" s="23"/>
      <c r="Y16" s="23"/>
      <c r="Z16" s="23"/>
    </row>
    <row r="17" ht="15.75" customHeight="1">
      <c r="A17" s="23"/>
      <c r="H17" s="23"/>
      <c r="I17" s="23"/>
      <c r="J17" s="23"/>
      <c r="N17" s="23"/>
      <c r="O17" s="23"/>
      <c r="P17" s="23"/>
      <c r="Q17" s="23"/>
      <c r="R17" s="23"/>
      <c r="S17" s="23"/>
      <c r="T17" s="23"/>
      <c r="U17" s="23"/>
      <c r="V17" s="23"/>
      <c r="W17" s="23"/>
      <c r="X17" s="23"/>
      <c r="Y17" s="23"/>
      <c r="Z17" s="23"/>
    </row>
    <row r="18" ht="6.7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ht="36.0" customHeight="1">
      <c r="A19" s="159"/>
      <c r="B19" s="160"/>
      <c r="C19" s="161" t="s">
        <v>154</v>
      </c>
      <c r="D19" s="160"/>
      <c r="E19" s="160"/>
      <c r="F19" s="160"/>
      <c r="G19" s="160"/>
      <c r="H19" s="160"/>
      <c r="I19" s="160"/>
      <c r="J19" s="160"/>
      <c r="K19" s="160"/>
      <c r="L19" s="160"/>
      <c r="M19" s="160"/>
      <c r="N19" s="160"/>
      <c r="O19" s="160"/>
      <c r="P19" s="160"/>
      <c r="Q19" s="160"/>
      <c r="R19" s="160"/>
      <c r="S19" s="160"/>
      <c r="T19" s="160"/>
      <c r="U19" s="160"/>
      <c r="V19" s="160"/>
      <c r="W19" s="160"/>
      <c r="X19" s="160"/>
      <c r="Y19" s="160"/>
      <c r="Z19" s="160"/>
    </row>
    <row r="20" ht="12.75" customHeight="1">
      <c r="A20" s="71"/>
      <c r="B20" s="71"/>
      <c r="C20" s="71"/>
      <c r="D20" s="71"/>
      <c r="E20" s="71"/>
      <c r="F20" s="71"/>
      <c r="G20" s="71"/>
      <c r="H20" s="71"/>
      <c r="I20" s="71"/>
      <c r="J20" s="71"/>
      <c r="K20" s="71"/>
      <c r="L20" s="71"/>
      <c r="M20" s="71"/>
      <c r="N20" s="71"/>
      <c r="O20" s="71"/>
      <c r="P20" s="71"/>
      <c r="Q20" s="71"/>
      <c r="R20" s="71"/>
      <c r="S20" s="71"/>
      <c r="T20" s="71"/>
      <c r="U20" s="71"/>
      <c r="V20" s="71"/>
      <c r="W20" s="71"/>
      <c r="X20" s="71"/>
      <c r="Y20" s="71"/>
      <c r="Z20" s="71"/>
    </row>
    <row r="21" ht="132.75" customHeight="1">
      <c r="A21" s="6"/>
      <c r="B21" s="6"/>
      <c r="D21" s="168" t="str">
        <f>"To insert rows in the table below, please follow the steps below:
1) Select row "&amp;ROW($C$48)&amp;";
2) Insert rows above;
3) Copy any row already filled;
4) Paste on the added rows;
5) Unhide columns between N-U;
6) Copy (drag) the formula to the new cells in the unhidden columns;
7) (Re-)Hide the columns between N-U"</f>
        <v>To insert rows in the table below, please follow the steps below:
1) Select row 48;
2) Insert rows above;
3) Copy any row already filled;
4) Paste on the added rows;
5) Unhide columns between N-U;
6) Copy (drag) the formula to the new cells in the unhidden columns;
7) (Re-)Hide the columns between N-U</v>
      </c>
      <c r="E21" s="28"/>
      <c r="F21" s="28"/>
      <c r="G21" s="169"/>
      <c r="H21" s="6"/>
      <c r="I21" s="6"/>
      <c r="J21" s="6"/>
      <c r="K21" s="6"/>
      <c r="L21" s="6"/>
      <c r="M21" s="6"/>
      <c r="N21" s="6"/>
      <c r="O21" s="6"/>
      <c r="P21" s="6"/>
      <c r="Q21" s="6"/>
      <c r="R21" s="6"/>
      <c r="S21" s="6"/>
      <c r="T21" s="6"/>
      <c r="U21" s="6"/>
      <c r="V21" s="6"/>
      <c r="W21" s="6"/>
      <c r="X21" s="6"/>
      <c r="Y21" s="6"/>
      <c r="Z21" s="6"/>
    </row>
    <row r="22" ht="15.75" customHeight="1">
      <c r="A22" s="6"/>
      <c r="B22" s="59"/>
      <c r="E22" s="60"/>
      <c r="F22" s="60"/>
      <c r="G22" s="60"/>
      <c r="H22" s="6"/>
      <c r="I22" s="6"/>
      <c r="J22" s="6"/>
      <c r="K22" s="6"/>
      <c r="L22" s="6"/>
      <c r="M22" s="6"/>
      <c r="N22" s="6"/>
      <c r="O22" s="6"/>
      <c r="P22" s="6"/>
      <c r="Q22" s="6"/>
      <c r="R22" s="6"/>
      <c r="S22" s="6"/>
      <c r="T22" s="6"/>
      <c r="U22" s="6"/>
      <c r="V22" s="6"/>
      <c r="W22" s="6"/>
      <c r="X22" s="6"/>
      <c r="Y22" s="6"/>
      <c r="Z22" s="6"/>
    </row>
    <row r="23" ht="73.5" customHeight="1">
      <c r="A23" s="71"/>
      <c r="B23" s="71"/>
      <c r="E23" s="170" t="s">
        <v>155</v>
      </c>
      <c r="F23" s="169"/>
      <c r="G23" s="171"/>
      <c r="H23" s="28"/>
      <c r="I23" s="28"/>
      <c r="J23" s="28"/>
      <c r="K23" s="28"/>
      <c r="L23" s="28"/>
      <c r="M23" s="28"/>
      <c r="N23" s="28"/>
      <c r="O23" s="28"/>
      <c r="P23" s="28"/>
      <c r="Q23" s="28"/>
      <c r="R23" s="28"/>
      <c r="S23" s="28"/>
      <c r="T23" s="28"/>
      <c r="U23" s="28"/>
      <c r="V23" s="28"/>
      <c r="W23" s="28"/>
      <c r="X23" s="29"/>
      <c r="Y23" s="71"/>
      <c r="Z23" s="71"/>
    </row>
    <row r="24" ht="15.75" customHeight="1">
      <c r="A24" s="153"/>
      <c r="B24" s="172"/>
      <c r="C24" s="172"/>
      <c r="D24" s="172"/>
      <c r="E24" s="172"/>
      <c r="F24" s="172"/>
      <c r="G24" s="172"/>
      <c r="H24" s="153"/>
      <c r="I24" s="153"/>
      <c r="J24" s="153"/>
      <c r="K24" s="153"/>
      <c r="L24" s="153"/>
      <c r="M24" s="153"/>
      <c r="N24" s="153"/>
      <c r="O24" s="153"/>
      <c r="P24" s="153"/>
      <c r="Q24" s="153"/>
      <c r="R24" s="153"/>
      <c r="S24" s="153"/>
      <c r="T24" s="153"/>
      <c r="U24" s="153"/>
      <c r="V24" s="153"/>
      <c r="W24" s="153"/>
      <c r="X24" s="153"/>
      <c r="Y24" s="153"/>
      <c r="Z24" s="153"/>
    </row>
    <row r="25" ht="31.5" customHeight="1">
      <c r="A25" s="23"/>
      <c r="E25" s="173" t="s">
        <v>156</v>
      </c>
      <c r="F25" s="173" t="s">
        <v>157</v>
      </c>
      <c r="G25" s="173" t="s">
        <v>158</v>
      </c>
      <c r="H25" s="173" t="s">
        <v>159</v>
      </c>
      <c r="I25" s="173" t="s">
        <v>160</v>
      </c>
      <c r="J25" s="173" t="s">
        <v>161</v>
      </c>
      <c r="K25" s="173" t="s">
        <v>162</v>
      </c>
      <c r="L25" s="173" t="s">
        <v>163</v>
      </c>
      <c r="M25" s="173" t="s">
        <v>164</v>
      </c>
      <c r="N25" s="23"/>
      <c r="O25" s="173" t="s">
        <v>165</v>
      </c>
      <c r="P25" s="173" t="s">
        <v>166</v>
      </c>
      <c r="Q25" s="173" t="s">
        <v>167</v>
      </c>
      <c r="R25" s="173" t="s">
        <v>168</v>
      </c>
      <c r="S25" s="173" t="s">
        <v>169</v>
      </c>
      <c r="T25" s="173" t="s">
        <v>170</v>
      </c>
      <c r="U25" s="23"/>
      <c r="V25" s="174" t="s">
        <v>171</v>
      </c>
      <c r="W25" s="174" t="s">
        <v>172</v>
      </c>
      <c r="X25" s="174" t="s">
        <v>173</v>
      </c>
      <c r="Y25" s="23"/>
      <c r="Z25" s="23"/>
    </row>
    <row r="26" ht="15.75" customHeight="1">
      <c r="A26" s="23"/>
      <c r="E26" s="175"/>
      <c r="F26" s="176"/>
      <c r="G26" s="177"/>
      <c r="H26" s="177"/>
      <c r="I26" s="177"/>
      <c r="J26" s="178"/>
      <c r="K26" s="179" t="str">
        <f t="array" ref="K26">IFERROR(IF(J26="","",INDEX('Emission Factors'!$E$5:$N$488,MATCH($J26,'Emission Factors'!$E$5:$E$488,0),MATCH($K$25,'Emission Factors'!$E$5:$N$5,0))),"")</f>
        <v/>
      </c>
      <c r="L26" s="180"/>
      <c r="M26" s="179" t="str">
        <f t="array" ref="M26">IF(
    $J26 = "",
    "",
    IF(
        ISNUMBER(MATCH($J26, 'Emission Factors'!$E$5:$E$488, 0)),
        IF(
            G26 = "Spend-based",
            "kUSD",
        IF(
                INDEX('Emission Factors'!$E$5:$N$488,
                      MATCH($J26, 'Emission Factors'!$E$5:$E$488, 0),
                      MATCH($M$25, 'Emission Factors'!$E$5:$N$5, 0)) &lt;&gt; "",
                INDEX('Emission Factors'!$E$5:$N$488,
                      MATCH($J26, 'Emission Factors'!$E$5:$E$488, 0),
                      MATCH($M$25, 'Emission Factors'!$E$5:$N$5, 0)),
                "Please add the region-specific supplier emission factor or choose a different region available in the IAEG database."
            )
        ),
               IF(
            ISNUMBER(MATCH($J26, 'Supplier Emission'!$G$15:$G$49, 0)),
            IF(
                INDEX('Supplier Emission'!$D$15:$N$49,
                      MATCH($J26, 'Supplier Emission'!$G$15:$G$49, 0),
                      MATCH($M$25, 'Supplier Emission'!$D$14:$N$14, 0)) &lt;&gt; "",
                INDEX('Supplier Emission'!$D$15:$N$49,
                      MATCH($J26,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26" s="23"/>
      <c r="O26" s="181" t="str">
        <f t="shared" ref="O26:O47" si="1">IF(G26="","",IF(G26="Mass-based","MB","SB"))</f>
        <v/>
      </c>
      <c r="P26" s="181" t="str">
        <f>IF(H26="","",VLOOKUP(H26,Lists!$E$23:$F$27,2,0))</f>
        <v/>
      </c>
      <c r="Q26" s="181" t="str">
        <f>IF(I26="","",VLOOKUP(I26,Lists!$E$34:$F$53,2,0))</f>
        <v/>
      </c>
      <c r="R26" s="181" t="str">
        <f t="shared" ref="R26:R47" si="2">Q26&amp;O26</f>
        <v/>
      </c>
      <c r="S26" s="181" t="str">
        <f t="array" ref="S26">IF(I26="","",IF(OR(I26=INDIRECT(P26)),1,0))</f>
        <v/>
      </c>
      <c r="T26" s="181" t="str">
        <f t="array" ref="T26">IF(J26="","",IF(OR(J26=INDIRECT(R26)),1,0))</f>
        <v/>
      </c>
      <c r="U26" s="23"/>
      <c r="V26" s="182"/>
      <c r="W26" s="182"/>
      <c r="X26" s="182"/>
      <c r="Y26" s="23"/>
      <c r="Z26" s="23"/>
    </row>
    <row r="27" ht="15.75" customHeight="1">
      <c r="A27" s="23"/>
      <c r="E27" s="175"/>
      <c r="F27" s="176"/>
      <c r="G27" s="177"/>
      <c r="H27" s="177"/>
      <c r="I27" s="177"/>
      <c r="J27" s="178"/>
      <c r="K27" s="179" t="str">
        <f t="array" ref="K27">IFERROR(IF(J27="","",INDEX('Emission Factors'!$E$5:$N$488,MATCH($J27,'Emission Factors'!$E$5:$E$488,0),MATCH($K$25,'Emission Factors'!$E$5:$N$5,0))),"")</f>
        <v/>
      </c>
      <c r="L27" s="180"/>
      <c r="M27" s="179" t="str">
        <f t="array" ref="M27">IF(
    $J27 = "",
    "",
    IF(
        ISNUMBER(MATCH($J27, 'Emission Factors'!$E$5:$E$488, 0)),
        IF(
            G27 = "Spend-based",
            "kUSD",
        IF(
                INDEX('Emission Factors'!$E$5:$N$488,
                      MATCH($J27, 'Emission Factors'!$E$5:$E$488, 0),
                      MATCH($M$25, 'Emission Factors'!$E$5:$N$5, 0)) &lt;&gt; "",
                INDEX('Emission Factors'!$E$5:$N$488,
                      MATCH($J27, 'Emission Factors'!$E$5:$E$488, 0),
                      MATCH($M$25, 'Emission Factors'!$E$5:$N$5, 0)),
                "Please add the region-specific supplier emission factor or choose a different region available in the IAEG database."
            )
        ),
               IF(
            ISNUMBER(MATCH($J27, 'Supplier Emission'!$G$15:$G$49, 0)),
            IF(
                INDEX('Supplier Emission'!$D$15:$N$49,
                      MATCH($J27, 'Supplier Emission'!$G$15:$G$49, 0),
                      MATCH($M$25, 'Supplier Emission'!$D$14:$N$14, 0)) &lt;&gt; "",
                INDEX('Supplier Emission'!$D$15:$N$49,
                      MATCH($J27,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27" s="23"/>
      <c r="O27" s="181" t="str">
        <f t="shared" si="1"/>
        <v/>
      </c>
      <c r="P27" s="181" t="str">
        <f>IF(H27="","",VLOOKUP(H27,Lists!$E$23:$F$27,2,0))</f>
        <v/>
      </c>
      <c r="Q27" s="181" t="str">
        <f>IF(I27="","",VLOOKUP(I27,Lists!$E$34:$F$53,2,0))</f>
        <v/>
      </c>
      <c r="R27" s="181" t="str">
        <f t="shared" si="2"/>
        <v/>
      </c>
      <c r="S27" s="181" t="str">
        <f t="array" ref="S27">IF(I27="","",IF(OR(I27=INDIRECT(P27)),1,0))</f>
        <v/>
      </c>
      <c r="T27" s="181" t="str">
        <f t="array" ref="T27">IF(J27="","",IF(OR(J27=INDIRECT(R27)),1,0))</f>
        <v/>
      </c>
      <c r="U27" s="23"/>
      <c r="V27" s="182"/>
      <c r="W27" s="182"/>
      <c r="X27" s="182"/>
      <c r="Y27" s="23"/>
      <c r="Z27" s="23"/>
    </row>
    <row r="28" ht="15.75" customHeight="1">
      <c r="A28" s="23"/>
      <c r="E28" s="175"/>
      <c r="F28" s="176"/>
      <c r="G28" s="177"/>
      <c r="H28" s="177"/>
      <c r="I28" s="177"/>
      <c r="J28" s="178"/>
      <c r="K28" s="179" t="str">
        <f t="array" ref="K28">IFERROR(IF(J28="","",INDEX('Emission Factors'!$E$5:$N$488,MATCH($J28,'Emission Factors'!$E$5:$E$488,0),MATCH($K$25,'Emission Factors'!$E$5:$N$5,0))),"")</f>
        <v/>
      </c>
      <c r="L28" s="180"/>
      <c r="M28" s="179" t="str">
        <f t="array" ref="M28">IF(
    $J28 = "",
    "",
    IF(
        ISNUMBER(MATCH($J28, 'Emission Factors'!$E$5:$E$488, 0)),
        IF(
            G28 = "Spend-based",
            "kUSD",
        IF(
                INDEX('Emission Factors'!$E$5:$N$488,
                      MATCH($J28, 'Emission Factors'!$E$5:$E$488, 0),
                      MATCH($M$25, 'Emission Factors'!$E$5:$N$5, 0)) &lt;&gt; "",
                INDEX('Emission Factors'!$E$5:$N$488,
                      MATCH($J28, 'Emission Factors'!$E$5:$E$488, 0),
                      MATCH($M$25, 'Emission Factors'!$E$5:$N$5, 0)),
                "Please add the region-specific supplier emission factor or choose a different region available in the IAEG database."
            )
        ),
               IF(
            ISNUMBER(MATCH($J28, 'Supplier Emission'!$G$15:$G$49, 0)),
            IF(
                INDEX('Supplier Emission'!$D$15:$N$49,
                      MATCH($J28, 'Supplier Emission'!$G$15:$G$49, 0),
                      MATCH($M$25, 'Supplier Emission'!$D$14:$N$14, 0)) &lt;&gt; "",
                INDEX('Supplier Emission'!$D$15:$N$49,
                      MATCH($J28,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28" s="23"/>
      <c r="O28" s="181" t="str">
        <f t="shared" si="1"/>
        <v/>
      </c>
      <c r="P28" s="181" t="str">
        <f>IF(H28="","",VLOOKUP(H28,Lists!$E$23:$F$27,2,0))</f>
        <v/>
      </c>
      <c r="Q28" s="181" t="str">
        <f>IF(I28="","",VLOOKUP(I28,Lists!$E$34:$F$53,2,0))</f>
        <v/>
      </c>
      <c r="R28" s="181" t="str">
        <f t="shared" si="2"/>
        <v/>
      </c>
      <c r="S28" s="181" t="str">
        <f t="array" ref="S28">IF(I28="","",IF(OR(I28=INDIRECT(P28)),1,0))</f>
        <v/>
      </c>
      <c r="T28" s="181" t="str">
        <f t="array" ref="T28">IF(J28="","",IF(OR(J28=INDIRECT(R28)),1,0))</f>
        <v/>
      </c>
      <c r="U28" s="23"/>
      <c r="V28" s="182"/>
      <c r="W28" s="182"/>
      <c r="X28" s="182"/>
      <c r="Y28" s="23"/>
      <c r="Z28" s="23"/>
    </row>
    <row r="29" ht="15.75" customHeight="1">
      <c r="A29" s="23"/>
      <c r="E29" s="175"/>
      <c r="F29" s="176"/>
      <c r="G29" s="177"/>
      <c r="H29" s="177"/>
      <c r="I29" s="177"/>
      <c r="J29" s="178"/>
      <c r="K29" s="179" t="str">
        <f t="array" ref="K29">IFERROR(IF(J29="","",INDEX('Emission Factors'!$E$5:$N$488,MATCH($J29,'Emission Factors'!$E$5:$E$488,0),MATCH($K$25,'Emission Factors'!$E$5:$N$5,0))),"")</f>
        <v/>
      </c>
      <c r="L29" s="180"/>
      <c r="M29" s="179" t="str">
        <f t="array" ref="M29">IF(
    $J29 = "",
    "",
    IF(
        ISNUMBER(MATCH($J29, 'Emission Factors'!$E$5:$E$488, 0)),
        IF(
            G29 = "Spend-based",
            "kUSD",
        IF(
                INDEX('Emission Factors'!$E$5:$N$488,
                      MATCH($J29, 'Emission Factors'!$E$5:$E$488, 0),
                      MATCH($M$25, 'Emission Factors'!$E$5:$N$5, 0)) &lt;&gt; "",
                INDEX('Emission Factors'!$E$5:$N$488,
                      MATCH($J29, 'Emission Factors'!$E$5:$E$488, 0),
                      MATCH($M$25, 'Emission Factors'!$E$5:$N$5, 0)),
                "Please add the region-specific supplier emission factor or choose a different region available in the IAEG database."
            )
        ),
               IF(
            ISNUMBER(MATCH($J29, 'Supplier Emission'!$G$15:$G$49, 0)),
            IF(
                INDEX('Supplier Emission'!$D$15:$N$49,
                      MATCH($J29, 'Supplier Emission'!$G$15:$G$49, 0),
                      MATCH($M$25, 'Supplier Emission'!$D$14:$N$14, 0)) &lt;&gt; "",
                INDEX('Supplier Emission'!$D$15:$N$49,
                      MATCH($J29,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29" s="23"/>
      <c r="O29" s="181" t="str">
        <f t="shared" si="1"/>
        <v/>
      </c>
      <c r="P29" s="181" t="str">
        <f>IF(H29="","",VLOOKUP(H29,Lists!$E$23:$F$27,2,0))</f>
        <v/>
      </c>
      <c r="Q29" s="181" t="str">
        <f>IF(I29="","",VLOOKUP(I29,Lists!$E$34:$F$53,2,0))</f>
        <v/>
      </c>
      <c r="R29" s="181" t="str">
        <f t="shared" si="2"/>
        <v/>
      </c>
      <c r="S29" s="181" t="str">
        <f t="array" ref="S29">IF(I29="","",IF(OR(I29=INDIRECT(P29)),1,0))</f>
        <v/>
      </c>
      <c r="T29" s="181" t="str">
        <f t="array" ref="T29">IF(J29="","",IF(OR(J29=INDIRECT(R29)),1,0))</f>
        <v/>
      </c>
      <c r="U29" s="23"/>
      <c r="V29" s="182"/>
      <c r="W29" s="182"/>
      <c r="X29" s="182"/>
      <c r="Y29" s="23"/>
      <c r="Z29" s="23"/>
    </row>
    <row r="30" ht="15.75" customHeight="1">
      <c r="A30" s="23"/>
      <c r="E30" s="175"/>
      <c r="F30" s="176"/>
      <c r="G30" s="177"/>
      <c r="H30" s="177"/>
      <c r="I30" s="177"/>
      <c r="J30" s="178"/>
      <c r="K30" s="179" t="str">
        <f t="array" ref="K30">IFERROR(IF(J30="","",INDEX('Emission Factors'!$E$5:$N$488,MATCH($J30,'Emission Factors'!$E$5:$E$488,0),MATCH($K$25,'Emission Factors'!$E$5:$N$5,0))),"")</f>
        <v/>
      </c>
      <c r="L30" s="180"/>
      <c r="M30" s="179" t="str">
        <f t="array" ref="M30">IF(
    $J30 = "",
    "",
    IF(
        ISNUMBER(MATCH($J30, 'Emission Factors'!$E$5:$E$488, 0)),
        IF(
            G30 = "Spend-based",
            "kUSD",
        IF(
                INDEX('Emission Factors'!$E$5:$N$488,
                      MATCH($J30, 'Emission Factors'!$E$5:$E$488, 0),
                      MATCH($M$25, 'Emission Factors'!$E$5:$N$5, 0)) &lt;&gt; "",
                INDEX('Emission Factors'!$E$5:$N$488,
                      MATCH($J30, 'Emission Factors'!$E$5:$E$488, 0),
                      MATCH($M$25, 'Emission Factors'!$E$5:$N$5, 0)),
                "Please add the region-specific supplier emission factor or choose a different region available in the IAEG database."
            )
        ),
               IF(
            ISNUMBER(MATCH($J30, 'Supplier Emission'!$G$15:$G$49, 0)),
            IF(
                INDEX('Supplier Emission'!$D$15:$N$49,
                      MATCH($J30, 'Supplier Emission'!$G$15:$G$49, 0),
                      MATCH($M$25, 'Supplier Emission'!$D$14:$N$14, 0)) &lt;&gt; "",
                INDEX('Supplier Emission'!$D$15:$N$49,
                      MATCH($J30,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0" s="23"/>
      <c r="O30" s="181" t="str">
        <f t="shared" si="1"/>
        <v/>
      </c>
      <c r="P30" s="181" t="str">
        <f>IF(H30="","",VLOOKUP(H30,Lists!$E$23:$F$27,2,0))</f>
        <v/>
      </c>
      <c r="Q30" s="181" t="str">
        <f>IF(I30="","",VLOOKUP(I30,Lists!$E$34:$F$53,2,0))</f>
        <v/>
      </c>
      <c r="R30" s="181" t="str">
        <f t="shared" si="2"/>
        <v/>
      </c>
      <c r="S30" s="181" t="str">
        <f t="array" ref="S30">IF(I30="","",IF(OR(I30=INDIRECT(P30)),1,0))</f>
        <v/>
      </c>
      <c r="T30" s="181" t="str">
        <f t="array" ref="T30">IF(J30="","",IF(OR(J30=INDIRECT(R30)),1,0))</f>
        <v/>
      </c>
      <c r="U30" s="23"/>
      <c r="V30" s="182"/>
      <c r="W30" s="182"/>
      <c r="X30" s="182"/>
      <c r="Y30" s="23"/>
      <c r="Z30" s="23"/>
    </row>
    <row r="31" ht="15.75" customHeight="1">
      <c r="A31" s="23"/>
      <c r="E31" s="175"/>
      <c r="F31" s="176"/>
      <c r="G31" s="177"/>
      <c r="H31" s="177"/>
      <c r="I31" s="177"/>
      <c r="J31" s="178"/>
      <c r="K31" s="179" t="str">
        <f t="array" ref="K31">IFERROR(IF(J31="","",INDEX('Emission Factors'!$E$5:$N$488,MATCH($J31,'Emission Factors'!$E$5:$E$488,0),MATCH($K$25,'Emission Factors'!$E$5:$N$5,0))),"")</f>
        <v/>
      </c>
      <c r="L31" s="180"/>
      <c r="M31" s="179" t="str">
        <f t="array" ref="M31">IF(
    $J31 = "",
    "",
    IF(
        ISNUMBER(MATCH($J31, 'Emission Factors'!$E$5:$E$488, 0)),
        IF(
            G31 = "Spend-based",
            "kUSD",
        IF(
                INDEX('Emission Factors'!$E$5:$N$488,
                      MATCH($J31, 'Emission Factors'!$E$5:$E$488, 0),
                      MATCH($M$25, 'Emission Factors'!$E$5:$N$5, 0)) &lt;&gt; "",
                INDEX('Emission Factors'!$E$5:$N$488,
                      MATCH($J31, 'Emission Factors'!$E$5:$E$488, 0),
                      MATCH($M$25, 'Emission Factors'!$E$5:$N$5, 0)),
                "Please add the region-specific supplier emission factor or choose a different region available in the IAEG database."
            )
        ),
               IF(
            ISNUMBER(MATCH($J31, 'Supplier Emission'!$G$15:$G$49, 0)),
            IF(
                INDEX('Supplier Emission'!$D$15:$N$49,
                      MATCH($J31, 'Supplier Emission'!$G$15:$G$49, 0),
                      MATCH($M$25, 'Supplier Emission'!$D$14:$N$14, 0)) &lt;&gt; "",
                INDEX('Supplier Emission'!$D$15:$N$49,
                      MATCH($J31,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1" s="23"/>
      <c r="O31" s="181" t="str">
        <f t="shared" si="1"/>
        <v/>
      </c>
      <c r="P31" s="181" t="str">
        <f>IF(H31="","",VLOOKUP(H31,Lists!$E$23:$F$27,2,0))</f>
        <v/>
      </c>
      <c r="Q31" s="181" t="str">
        <f>IF(I31="","",VLOOKUP(I31,Lists!$E$34:$F$53,2,0))</f>
        <v/>
      </c>
      <c r="R31" s="181" t="str">
        <f t="shared" si="2"/>
        <v/>
      </c>
      <c r="S31" s="181" t="str">
        <f t="array" ref="S31">IF(I31="","",IF(OR(I31=INDIRECT(P31)),1,0))</f>
        <v/>
      </c>
      <c r="T31" s="181" t="str">
        <f t="array" ref="T31">IF(J31="","",IF(OR(J31=INDIRECT(R31)),1,0))</f>
        <v/>
      </c>
      <c r="U31" s="23"/>
      <c r="V31" s="182"/>
      <c r="W31" s="182"/>
      <c r="X31" s="182"/>
      <c r="Y31" s="23"/>
      <c r="Z31" s="23"/>
    </row>
    <row r="32" ht="15.75" customHeight="1">
      <c r="A32" s="23"/>
      <c r="E32" s="175"/>
      <c r="F32" s="176"/>
      <c r="G32" s="177"/>
      <c r="H32" s="177"/>
      <c r="I32" s="177"/>
      <c r="J32" s="178"/>
      <c r="K32" s="179" t="str">
        <f t="array" ref="K32">IFERROR(IF(J32="","",INDEX('Emission Factors'!$E$5:$N$488,MATCH($J32,'Emission Factors'!$E$5:$E$488,0),MATCH($K$25,'Emission Factors'!$E$5:$N$5,0))),"")</f>
        <v/>
      </c>
      <c r="L32" s="180"/>
      <c r="M32" s="179" t="str">
        <f t="array" ref="M32">IF(
    $J32 = "",
    "",
    IF(
        ISNUMBER(MATCH($J32, 'Emission Factors'!$E$5:$E$488, 0)),
        IF(
            G32 = "Spend-based",
            "kUSD",
        IF(
                INDEX('Emission Factors'!$E$5:$N$488,
                      MATCH($J32, 'Emission Factors'!$E$5:$E$488, 0),
                      MATCH($M$25, 'Emission Factors'!$E$5:$N$5, 0)) &lt;&gt; "",
                INDEX('Emission Factors'!$E$5:$N$488,
                      MATCH($J32, 'Emission Factors'!$E$5:$E$488, 0),
                      MATCH($M$25, 'Emission Factors'!$E$5:$N$5, 0)),
                "Please add the region-specific supplier emission factor or choose a different region available in the IAEG database."
            )
        ),
               IF(
            ISNUMBER(MATCH($J32, 'Supplier Emission'!$G$15:$G$49, 0)),
            IF(
                INDEX('Supplier Emission'!$D$15:$N$49,
                      MATCH($J32, 'Supplier Emission'!$G$15:$G$49, 0),
                      MATCH($M$25, 'Supplier Emission'!$D$14:$N$14, 0)) &lt;&gt; "",
                INDEX('Supplier Emission'!$D$15:$N$49,
                      MATCH($J32,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2" s="23"/>
      <c r="O32" s="181" t="str">
        <f t="shared" si="1"/>
        <v/>
      </c>
      <c r="P32" s="181" t="str">
        <f>IF(H32="","",VLOOKUP(H32,Lists!$E$23:$F$27,2,0))</f>
        <v/>
      </c>
      <c r="Q32" s="181" t="str">
        <f>IF(I32="","",VLOOKUP(I32,Lists!$E$34:$F$53,2,0))</f>
        <v/>
      </c>
      <c r="R32" s="181" t="str">
        <f t="shared" si="2"/>
        <v/>
      </c>
      <c r="S32" s="181" t="str">
        <f t="array" ref="S32">IF(I32="","",IF(OR(I32=INDIRECT(P32)),1,0))</f>
        <v/>
      </c>
      <c r="T32" s="181" t="str">
        <f t="array" ref="T32">IF(J32="","",IF(OR(J32=INDIRECT(R32)),1,0))</f>
        <v/>
      </c>
      <c r="U32" s="23"/>
      <c r="V32" s="182"/>
      <c r="W32" s="182"/>
      <c r="X32" s="182"/>
      <c r="Y32" s="23"/>
      <c r="Z32" s="23"/>
    </row>
    <row r="33" ht="15.75" customHeight="1">
      <c r="A33" s="23"/>
      <c r="E33" s="175"/>
      <c r="F33" s="176"/>
      <c r="G33" s="177"/>
      <c r="H33" s="177"/>
      <c r="I33" s="177"/>
      <c r="J33" s="178"/>
      <c r="K33" s="179" t="str">
        <f t="array" ref="K33">IFERROR(IF(J33="","",INDEX('Emission Factors'!$E$5:$N$488,MATCH($J33,'Emission Factors'!$E$5:$E$488,0),MATCH($K$25,'Emission Factors'!$E$5:$N$5,0))),"")</f>
        <v/>
      </c>
      <c r="L33" s="180"/>
      <c r="M33" s="179" t="str">
        <f t="array" ref="M33">IF(
    $J33 = "",
    "",
    IF(
        ISNUMBER(MATCH($J33, 'Emission Factors'!$E$5:$E$488, 0)),
        IF(
            G33 = "Spend-based",
            "kUSD",
        IF(
                INDEX('Emission Factors'!$E$5:$N$488,
                      MATCH($J33, 'Emission Factors'!$E$5:$E$488, 0),
                      MATCH($M$25, 'Emission Factors'!$E$5:$N$5, 0)) &lt;&gt; "",
                INDEX('Emission Factors'!$E$5:$N$488,
                      MATCH($J33, 'Emission Factors'!$E$5:$E$488, 0),
                      MATCH($M$25, 'Emission Factors'!$E$5:$N$5, 0)),
                "Please add the region-specific supplier emission factor or choose a different region available in the IAEG database."
            )
        ),
               IF(
            ISNUMBER(MATCH($J33, 'Supplier Emission'!$G$15:$G$49, 0)),
            IF(
                INDEX('Supplier Emission'!$D$15:$N$49,
                      MATCH($J33, 'Supplier Emission'!$G$15:$G$49, 0),
                      MATCH($M$25, 'Supplier Emission'!$D$14:$N$14, 0)) &lt;&gt; "",
                INDEX('Supplier Emission'!$D$15:$N$49,
                      MATCH($J33,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3" s="23"/>
      <c r="O33" s="181" t="str">
        <f t="shared" si="1"/>
        <v/>
      </c>
      <c r="P33" s="181" t="str">
        <f>IF(H33="","",VLOOKUP(H33,Lists!$E$23:$F$27,2,0))</f>
        <v/>
      </c>
      <c r="Q33" s="181" t="str">
        <f>IF(I33="","",VLOOKUP(I33,Lists!$E$34:$F$53,2,0))</f>
        <v/>
      </c>
      <c r="R33" s="181" t="str">
        <f t="shared" si="2"/>
        <v/>
      </c>
      <c r="S33" s="181" t="str">
        <f t="array" ref="S33">IF(I33="","",IF(OR(I33=INDIRECT(P33)),1,0))</f>
        <v/>
      </c>
      <c r="T33" s="181" t="str">
        <f t="array" ref="T33">IF(J33="","",IF(OR(J33=INDIRECT(R33)),1,0))</f>
        <v/>
      </c>
      <c r="U33" s="23"/>
      <c r="V33" s="182"/>
      <c r="W33" s="182"/>
      <c r="X33" s="182"/>
      <c r="Y33" s="23"/>
      <c r="Z33" s="23"/>
    </row>
    <row r="34" ht="15.75" customHeight="1">
      <c r="A34" s="23"/>
      <c r="E34" s="175"/>
      <c r="F34" s="176"/>
      <c r="G34" s="177"/>
      <c r="H34" s="177"/>
      <c r="I34" s="177"/>
      <c r="J34" s="178"/>
      <c r="K34" s="179" t="str">
        <f t="array" ref="K34">IFERROR(IF(J34="","",INDEX('Emission Factors'!$E$5:$N$488,MATCH($J34,'Emission Factors'!$E$5:$E$488,0),MATCH($K$25,'Emission Factors'!$E$5:$N$5,0))),"")</f>
        <v/>
      </c>
      <c r="L34" s="180"/>
      <c r="M34" s="179" t="str">
        <f t="array" ref="M34">IF(
    $J34 = "",
    "",
    IF(
        ISNUMBER(MATCH($J34, 'Emission Factors'!$E$5:$E$488, 0)),
        IF(
            G34 = "Spend-based",
            "kUSD",
        IF(
                INDEX('Emission Factors'!$E$5:$N$488,
                      MATCH($J34, 'Emission Factors'!$E$5:$E$488, 0),
                      MATCH($M$25, 'Emission Factors'!$E$5:$N$5, 0)) &lt;&gt; "",
                INDEX('Emission Factors'!$E$5:$N$488,
                      MATCH($J34, 'Emission Factors'!$E$5:$E$488, 0),
                      MATCH($M$25, 'Emission Factors'!$E$5:$N$5, 0)),
                "Please add the region-specific supplier emission factor or choose a different region available in the IAEG database."
            )
        ),
               IF(
            ISNUMBER(MATCH($J34, 'Supplier Emission'!$G$15:$G$49, 0)),
            IF(
                INDEX('Supplier Emission'!$D$15:$N$49,
                      MATCH($J34, 'Supplier Emission'!$G$15:$G$49, 0),
                      MATCH($M$25, 'Supplier Emission'!$D$14:$N$14, 0)) &lt;&gt; "",
                INDEX('Supplier Emission'!$D$15:$N$49,
                      MATCH($J34,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4" s="23"/>
      <c r="O34" s="181" t="str">
        <f t="shared" si="1"/>
        <v/>
      </c>
      <c r="P34" s="181" t="str">
        <f>IF(H34="","",VLOOKUP(H34,Lists!$E$23:$F$27,2,0))</f>
        <v/>
      </c>
      <c r="Q34" s="181" t="str">
        <f>IF(I34="","",VLOOKUP(I34,Lists!$E$34:$F$53,2,0))</f>
        <v/>
      </c>
      <c r="R34" s="181" t="str">
        <f t="shared" si="2"/>
        <v/>
      </c>
      <c r="S34" s="181" t="str">
        <f t="array" ref="S34">IF(I34="","",IF(OR(I34=INDIRECT(P34)),1,0))</f>
        <v/>
      </c>
      <c r="T34" s="181" t="str">
        <f t="array" ref="T34">IF(J34="","",IF(OR(J34=INDIRECT(R34)),1,0))</f>
        <v/>
      </c>
      <c r="U34" s="23"/>
      <c r="V34" s="182"/>
      <c r="W34" s="182"/>
      <c r="X34" s="182"/>
      <c r="Y34" s="23"/>
      <c r="Z34" s="23"/>
    </row>
    <row r="35" ht="15.75" customHeight="1">
      <c r="A35" s="23"/>
      <c r="E35" s="175"/>
      <c r="F35" s="176"/>
      <c r="G35" s="177"/>
      <c r="H35" s="177"/>
      <c r="I35" s="177"/>
      <c r="J35" s="178"/>
      <c r="K35" s="179" t="str">
        <f t="array" ref="K35">IFERROR(IF(J35="","",INDEX('Emission Factors'!$E$5:$N$488,MATCH($J35,'Emission Factors'!$E$5:$E$488,0),MATCH($K$25,'Emission Factors'!$E$5:$N$5,0))),"")</f>
        <v/>
      </c>
      <c r="L35" s="180"/>
      <c r="M35" s="179" t="str">
        <f t="array" ref="M35">IF(
    $J35 = "",
    "",
    IF(
        ISNUMBER(MATCH($J35, 'Emission Factors'!$E$5:$E$488, 0)),
        IF(
            G35 = "Spend-based",
            "kUSD",
        IF(
                INDEX('Emission Factors'!$E$5:$N$488,
                      MATCH($J35, 'Emission Factors'!$E$5:$E$488, 0),
                      MATCH($M$25, 'Emission Factors'!$E$5:$N$5, 0)) &lt;&gt; "",
                INDEX('Emission Factors'!$E$5:$N$488,
                      MATCH($J35, 'Emission Factors'!$E$5:$E$488, 0),
                      MATCH($M$25, 'Emission Factors'!$E$5:$N$5, 0)),
                "Please add the region-specific supplier emission factor or choose a different region available in the IAEG database."
            )
        ),
               IF(
            ISNUMBER(MATCH($J35, 'Supplier Emission'!$G$15:$G$49, 0)),
            IF(
                INDEX('Supplier Emission'!$D$15:$N$49,
                      MATCH($J35, 'Supplier Emission'!$G$15:$G$49, 0),
                      MATCH($M$25, 'Supplier Emission'!$D$14:$N$14, 0)) &lt;&gt; "",
                INDEX('Supplier Emission'!$D$15:$N$49,
                      MATCH($J35,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5" s="23"/>
      <c r="O35" s="181" t="str">
        <f t="shared" si="1"/>
        <v/>
      </c>
      <c r="P35" s="181" t="str">
        <f>IF(H35="","",VLOOKUP(H35,Lists!$E$23:$F$27,2,0))</f>
        <v/>
      </c>
      <c r="Q35" s="181" t="str">
        <f>IF(I35="","",VLOOKUP(I35,Lists!$E$34:$F$53,2,0))</f>
        <v/>
      </c>
      <c r="R35" s="181" t="str">
        <f t="shared" si="2"/>
        <v/>
      </c>
      <c r="S35" s="181" t="str">
        <f t="array" ref="S35">IF(I35="","",IF(OR(I35=INDIRECT(P35)),1,0))</f>
        <v/>
      </c>
      <c r="T35" s="181" t="str">
        <f t="array" ref="T35">IF(J35="","",IF(OR(J35=INDIRECT(R35)),1,0))</f>
        <v/>
      </c>
      <c r="U35" s="23"/>
      <c r="V35" s="182"/>
      <c r="W35" s="182"/>
      <c r="X35" s="182"/>
      <c r="Y35" s="23"/>
      <c r="Z35" s="23"/>
    </row>
    <row r="36" ht="15.75" customHeight="1">
      <c r="A36" s="23"/>
      <c r="E36" s="175"/>
      <c r="F36" s="176"/>
      <c r="G36" s="177"/>
      <c r="H36" s="177"/>
      <c r="I36" s="177"/>
      <c r="J36" s="178"/>
      <c r="K36" s="179" t="str">
        <f t="array" ref="K36">IFERROR(IF(J36="","",INDEX('Emission Factors'!$E$5:$N$488,MATCH($J36,'Emission Factors'!$E$5:$E$488,0),MATCH($K$25,'Emission Factors'!$E$5:$N$5,0))),"")</f>
        <v/>
      </c>
      <c r="L36" s="180"/>
      <c r="M36" s="179" t="str">
        <f t="array" ref="M36">IF(
    $J36 = "",
    "",
    IF(
        ISNUMBER(MATCH($J36, 'Emission Factors'!$E$5:$E$488, 0)),
        IF(
            G36 = "Spend-based",
            "kUSD",
        IF(
                INDEX('Emission Factors'!$E$5:$N$488,
                      MATCH($J36, 'Emission Factors'!$E$5:$E$488, 0),
                      MATCH($M$25, 'Emission Factors'!$E$5:$N$5, 0)) &lt;&gt; "",
                INDEX('Emission Factors'!$E$5:$N$488,
                      MATCH($J36, 'Emission Factors'!$E$5:$E$488, 0),
                      MATCH($M$25, 'Emission Factors'!$E$5:$N$5, 0)),
                "Please add the region-specific supplier emission factor or choose a different region available in the IAEG database."
            )
        ),
               IF(
            ISNUMBER(MATCH($J36, 'Supplier Emission'!$G$15:$G$49, 0)),
            IF(
                INDEX('Supplier Emission'!$D$15:$N$49,
                      MATCH($J36, 'Supplier Emission'!$G$15:$G$49, 0),
                      MATCH($M$25, 'Supplier Emission'!$D$14:$N$14, 0)) &lt;&gt; "",
                INDEX('Supplier Emission'!$D$15:$N$49,
                      MATCH($J36,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6" s="23"/>
      <c r="O36" s="181" t="str">
        <f t="shared" si="1"/>
        <v/>
      </c>
      <c r="P36" s="181" t="str">
        <f>IF(H36="","",VLOOKUP(H36,Lists!$E$23:$F$27,2,0))</f>
        <v/>
      </c>
      <c r="Q36" s="181" t="str">
        <f>IF(I36="","",VLOOKUP(I36,Lists!$E$34:$F$53,2,0))</f>
        <v/>
      </c>
      <c r="R36" s="181" t="str">
        <f t="shared" si="2"/>
        <v/>
      </c>
      <c r="S36" s="181" t="str">
        <f t="array" ref="S36">IF(I36="","",IF(OR(I36=INDIRECT(P36)),1,0))</f>
        <v/>
      </c>
      <c r="T36" s="181" t="str">
        <f t="array" ref="T36">IF(J36="","",IF(OR(J36=INDIRECT(R36)),1,0))</f>
        <v/>
      </c>
      <c r="U36" s="23"/>
      <c r="V36" s="182"/>
      <c r="W36" s="182"/>
      <c r="X36" s="182"/>
      <c r="Y36" s="23"/>
      <c r="Z36" s="23"/>
    </row>
    <row r="37" ht="15.75" customHeight="1">
      <c r="A37" s="23"/>
      <c r="E37" s="175"/>
      <c r="F37" s="176"/>
      <c r="G37" s="177"/>
      <c r="H37" s="177"/>
      <c r="I37" s="177"/>
      <c r="J37" s="178"/>
      <c r="K37" s="179" t="str">
        <f t="array" ref="K37">IFERROR(IF(J37="","",INDEX('Emission Factors'!$E$5:$N$488,MATCH($J37,'Emission Factors'!$E$5:$E$488,0),MATCH($K$25,'Emission Factors'!$E$5:$N$5,0))),"")</f>
        <v/>
      </c>
      <c r="L37" s="180"/>
      <c r="M37" s="179" t="str">
        <f t="array" ref="M37">IF(
    $J37 = "",
    "",
    IF(
        ISNUMBER(MATCH($J37, 'Emission Factors'!$E$5:$E$488, 0)),
        IF(
            G37 = "Spend-based",
            "kUSD",
        IF(
                INDEX('Emission Factors'!$E$5:$N$488,
                      MATCH($J37, 'Emission Factors'!$E$5:$E$488, 0),
                      MATCH($M$25, 'Emission Factors'!$E$5:$N$5, 0)) &lt;&gt; "",
                INDEX('Emission Factors'!$E$5:$N$488,
                      MATCH($J37, 'Emission Factors'!$E$5:$E$488, 0),
                      MATCH($M$25, 'Emission Factors'!$E$5:$N$5, 0)),
                "Please add the region-specific supplier emission factor or choose a different region available in the IAEG database."
            )
        ),
               IF(
            ISNUMBER(MATCH($J37, 'Supplier Emission'!$G$15:$G$49, 0)),
            IF(
                INDEX('Supplier Emission'!$D$15:$N$49,
                      MATCH($J37, 'Supplier Emission'!$G$15:$G$49, 0),
                      MATCH($M$25, 'Supplier Emission'!$D$14:$N$14, 0)) &lt;&gt; "",
                INDEX('Supplier Emission'!$D$15:$N$49,
                      MATCH($J37,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7" s="23"/>
      <c r="O37" s="181" t="str">
        <f t="shared" si="1"/>
        <v/>
      </c>
      <c r="P37" s="181" t="str">
        <f>IF(H37="","",VLOOKUP(H37,Lists!$E$23:$F$27,2,0))</f>
        <v/>
      </c>
      <c r="Q37" s="181" t="str">
        <f>IF(I37="","",VLOOKUP(I37,Lists!$E$34:$F$53,2,0))</f>
        <v/>
      </c>
      <c r="R37" s="181" t="str">
        <f t="shared" si="2"/>
        <v/>
      </c>
      <c r="S37" s="181" t="str">
        <f t="array" ref="S37">IF(I37="","",IF(OR(I37=INDIRECT(P37)),1,0))</f>
        <v/>
      </c>
      <c r="T37" s="181" t="str">
        <f t="array" ref="T37">IF(J37="","",IF(OR(J37=INDIRECT(R37)),1,0))</f>
        <v/>
      </c>
      <c r="U37" s="23"/>
      <c r="V37" s="182"/>
      <c r="W37" s="182"/>
      <c r="X37" s="182"/>
      <c r="Y37" s="23"/>
      <c r="Z37" s="23"/>
    </row>
    <row r="38" ht="15.75" customHeight="1">
      <c r="A38" s="23"/>
      <c r="E38" s="175"/>
      <c r="F38" s="176"/>
      <c r="G38" s="177"/>
      <c r="H38" s="177"/>
      <c r="I38" s="177"/>
      <c r="J38" s="178"/>
      <c r="K38" s="179" t="str">
        <f t="array" ref="K38">IFERROR(IF(J38="","",INDEX('Emission Factors'!$E$5:$N$488,MATCH($J38,'Emission Factors'!$E$5:$E$488,0),MATCH($K$25,'Emission Factors'!$E$5:$N$5,0))),"")</f>
        <v/>
      </c>
      <c r="L38" s="180"/>
      <c r="M38" s="179" t="str">
        <f t="array" ref="M38">IF(
    $J38 = "",
    "",
    IF(
        ISNUMBER(MATCH($J38, 'Emission Factors'!$E$5:$E$488, 0)),
        IF(
            G38 = "Spend-based",
            "kUSD",
        IF(
                INDEX('Emission Factors'!$E$5:$N$488,
                      MATCH($J38, 'Emission Factors'!$E$5:$E$488, 0),
                      MATCH($M$25, 'Emission Factors'!$E$5:$N$5, 0)) &lt;&gt; "",
                INDEX('Emission Factors'!$E$5:$N$488,
                      MATCH($J38, 'Emission Factors'!$E$5:$E$488, 0),
                      MATCH($M$25, 'Emission Factors'!$E$5:$N$5, 0)),
                "Please add the region-specific supplier emission factor or choose a different region available in the IAEG database."
            )
        ),
               IF(
            ISNUMBER(MATCH($J38, 'Supplier Emission'!$G$15:$G$49, 0)),
            IF(
                INDEX('Supplier Emission'!$D$15:$N$49,
                      MATCH($J38, 'Supplier Emission'!$G$15:$G$49, 0),
                      MATCH($M$25, 'Supplier Emission'!$D$14:$N$14, 0)) &lt;&gt; "",
                INDEX('Supplier Emission'!$D$15:$N$49,
                      MATCH($J38,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8" s="23"/>
      <c r="O38" s="181" t="str">
        <f t="shared" si="1"/>
        <v/>
      </c>
      <c r="P38" s="181" t="str">
        <f>IF(H38="","",VLOOKUP(H38,Lists!$E$23:$F$27,2,0))</f>
        <v/>
      </c>
      <c r="Q38" s="181" t="str">
        <f>IF(I38="","",VLOOKUP(I38,Lists!$E$34:$F$53,2,0))</f>
        <v/>
      </c>
      <c r="R38" s="181" t="str">
        <f t="shared" si="2"/>
        <v/>
      </c>
      <c r="S38" s="181" t="str">
        <f t="array" ref="S38">IF(I38="","",IF(OR(I38=INDIRECT(P38)),1,0))</f>
        <v/>
      </c>
      <c r="T38" s="181" t="str">
        <f t="array" ref="T38">IF(J38="","",IF(OR(J38=INDIRECT(R38)),1,0))</f>
        <v/>
      </c>
      <c r="U38" s="23"/>
      <c r="V38" s="182"/>
      <c r="W38" s="182"/>
      <c r="X38" s="182"/>
      <c r="Y38" s="23"/>
      <c r="Z38" s="23"/>
    </row>
    <row r="39" ht="15.75" customHeight="1">
      <c r="A39" s="23"/>
      <c r="E39" s="175"/>
      <c r="F39" s="176"/>
      <c r="G39" s="177"/>
      <c r="H39" s="177"/>
      <c r="I39" s="177"/>
      <c r="J39" s="178"/>
      <c r="K39" s="179" t="str">
        <f t="array" ref="K39">IFERROR(IF(J39="","",INDEX('Emission Factors'!$E$5:$N$488,MATCH($J39,'Emission Factors'!$E$5:$E$488,0),MATCH($K$25,'Emission Factors'!$E$5:$N$5,0))),"")</f>
        <v/>
      </c>
      <c r="L39" s="180"/>
      <c r="M39" s="179" t="str">
        <f t="array" ref="M39">IF(
    $J39 = "",
    "",
    IF(
        ISNUMBER(MATCH($J39, 'Emission Factors'!$E$5:$E$488, 0)),
        IF(
            G39 = "Spend-based",
            "kUSD",
        IF(
                INDEX('Emission Factors'!$E$5:$N$488,
                      MATCH($J39, 'Emission Factors'!$E$5:$E$488, 0),
                      MATCH($M$25, 'Emission Factors'!$E$5:$N$5, 0)) &lt;&gt; "",
                INDEX('Emission Factors'!$E$5:$N$488,
                      MATCH($J39, 'Emission Factors'!$E$5:$E$488, 0),
                      MATCH($M$25, 'Emission Factors'!$E$5:$N$5, 0)),
                "Please add the region-specific supplier emission factor or choose a different region available in the IAEG database."
            )
        ),
               IF(
            ISNUMBER(MATCH($J39, 'Supplier Emission'!$G$15:$G$49, 0)),
            IF(
                INDEX('Supplier Emission'!$D$15:$N$49,
                      MATCH($J39, 'Supplier Emission'!$G$15:$G$49, 0),
                      MATCH($M$25, 'Supplier Emission'!$D$14:$N$14, 0)) &lt;&gt; "",
                INDEX('Supplier Emission'!$D$15:$N$49,
                      MATCH($J39,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39" s="23"/>
      <c r="O39" s="181" t="str">
        <f t="shared" si="1"/>
        <v/>
      </c>
      <c r="P39" s="181" t="str">
        <f>IF(H39="","",VLOOKUP(H39,Lists!$E$23:$F$27,2,0))</f>
        <v/>
      </c>
      <c r="Q39" s="181" t="str">
        <f>IF(I39="","",VLOOKUP(I39,Lists!$E$34:$F$53,2,0))</f>
        <v/>
      </c>
      <c r="R39" s="181" t="str">
        <f t="shared" si="2"/>
        <v/>
      </c>
      <c r="S39" s="181" t="str">
        <f t="array" ref="S39">IF(I39="","",IF(OR(I39=INDIRECT(P39)),1,0))</f>
        <v/>
      </c>
      <c r="T39" s="181" t="str">
        <f t="array" ref="T39">IF(J39="","",IF(OR(J39=INDIRECT(R39)),1,0))</f>
        <v/>
      </c>
      <c r="U39" s="23"/>
      <c r="V39" s="182"/>
      <c r="W39" s="182"/>
      <c r="X39" s="182"/>
      <c r="Y39" s="23"/>
      <c r="Z39" s="23"/>
    </row>
    <row r="40" ht="15.75" customHeight="1">
      <c r="A40" s="23"/>
      <c r="E40" s="175"/>
      <c r="F40" s="176"/>
      <c r="G40" s="177"/>
      <c r="H40" s="177"/>
      <c r="I40" s="177"/>
      <c r="J40" s="178"/>
      <c r="K40" s="179" t="str">
        <f t="array" ref="K40">IFERROR(IF(J40="","",INDEX('Emission Factors'!$E$5:$N$488,MATCH($J40,'Emission Factors'!$E$5:$E$488,0),MATCH($K$25,'Emission Factors'!$E$5:$N$5,0))),"")</f>
        <v/>
      </c>
      <c r="L40" s="180"/>
      <c r="M40" s="179" t="str">
        <f t="array" ref="M40">IF(
    $J40 = "",
    "",
    IF(
        ISNUMBER(MATCH($J40, 'Emission Factors'!$E$5:$E$488, 0)),
        IF(
            G40 = "Spend-based",
            "kUSD",
        IF(
                INDEX('Emission Factors'!$E$5:$N$488,
                      MATCH($J40, 'Emission Factors'!$E$5:$E$488, 0),
                      MATCH($M$25, 'Emission Factors'!$E$5:$N$5, 0)) &lt;&gt; "",
                INDEX('Emission Factors'!$E$5:$N$488,
                      MATCH($J40, 'Emission Factors'!$E$5:$E$488, 0),
                      MATCH($M$25, 'Emission Factors'!$E$5:$N$5, 0)),
                "Please add the region-specific supplier emission factor or choose a different region available in the IAEG database."
            )
        ),
               IF(
            ISNUMBER(MATCH($J40, 'Supplier Emission'!$G$15:$G$49, 0)),
            IF(
                INDEX('Supplier Emission'!$D$15:$N$49,
                      MATCH($J40, 'Supplier Emission'!$G$15:$G$49, 0),
                      MATCH($M$25, 'Supplier Emission'!$D$14:$N$14, 0)) &lt;&gt; "",
                INDEX('Supplier Emission'!$D$15:$N$49,
                      MATCH($J40,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40" s="23"/>
      <c r="O40" s="181" t="str">
        <f t="shared" si="1"/>
        <v/>
      </c>
      <c r="P40" s="181" t="str">
        <f>IF(H40="","",VLOOKUP(H40,Lists!$E$23:$F$27,2,0))</f>
        <v/>
      </c>
      <c r="Q40" s="181" t="str">
        <f>IF(I40="","",VLOOKUP(I40,Lists!$E$34:$F$53,2,0))</f>
        <v/>
      </c>
      <c r="R40" s="181" t="str">
        <f t="shared" si="2"/>
        <v/>
      </c>
      <c r="S40" s="181" t="str">
        <f t="array" ref="S40">IF(I40="","",IF(OR(I40=INDIRECT(P40)),1,0))</f>
        <v/>
      </c>
      <c r="T40" s="181" t="str">
        <f t="array" ref="T40">IF(J40="","",IF(OR(J40=INDIRECT(R40)),1,0))</f>
        <v/>
      </c>
      <c r="U40" s="23"/>
      <c r="V40" s="182"/>
      <c r="W40" s="182"/>
      <c r="X40" s="182"/>
      <c r="Y40" s="23"/>
      <c r="Z40" s="23"/>
    </row>
    <row r="41" ht="15.75" customHeight="1">
      <c r="A41" s="23"/>
      <c r="E41" s="175"/>
      <c r="F41" s="176"/>
      <c r="G41" s="177"/>
      <c r="H41" s="177"/>
      <c r="I41" s="177"/>
      <c r="J41" s="178"/>
      <c r="K41" s="179" t="str">
        <f t="array" ref="K41">IFERROR(IF(J41="","",INDEX('Emission Factors'!$E$5:$N$488,MATCH($J41,'Emission Factors'!$E$5:$E$488,0),MATCH($K$25,'Emission Factors'!$E$5:$N$5,0))),"")</f>
        <v/>
      </c>
      <c r="L41" s="180"/>
      <c r="M41" s="179" t="str">
        <f t="array" ref="M41">IF(
    $J41 = "",
    "",
    IF(
        ISNUMBER(MATCH($J41, 'Emission Factors'!$E$5:$E$488, 0)),
        IF(
            G41 = "Spend-based",
            "kUSD",
        IF(
                INDEX('Emission Factors'!$E$5:$N$488,
                      MATCH($J41, 'Emission Factors'!$E$5:$E$488, 0),
                      MATCH($M$25, 'Emission Factors'!$E$5:$N$5, 0)) &lt;&gt; "",
                INDEX('Emission Factors'!$E$5:$N$488,
                      MATCH($J41, 'Emission Factors'!$E$5:$E$488, 0),
                      MATCH($M$25, 'Emission Factors'!$E$5:$N$5, 0)),
                "Please add the region-specific supplier emission factor or choose a different region available in the IAEG database."
            )
        ),
               IF(
            ISNUMBER(MATCH($J41, 'Supplier Emission'!$G$15:$G$49, 0)),
            IF(
                INDEX('Supplier Emission'!$D$15:$N$49,
                      MATCH($J41, 'Supplier Emission'!$G$15:$G$49, 0),
                      MATCH($M$25, 'Supplier Emission'!$D$14:$N$14, 0)) &lt;&gt; "",
                INDEX('Supplier Emission'!$D$15:$N$49,
                      MATCH($J41,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41" s="23"/>
      <c r="O41" s="181" t="str">
        <f t="shared" si="1"/>
        <v/>
      </c>
      <c r="P41" s="181" t="str">
        <f>IF(H41="","",VLOOKUP(H41,Lists!$E$23:$F$27,2,0))</f>
        <v/>
      </c>
      <c r="Q41" s="181" t="str">
        <f>IF(I41="","",VLOOKUP(I41,Lists!$E$34:$F$53,2,0))</f>
        <v/>
      </c>
      <c r="R41" s="181" t="str">
        <f t="shared" si="2"/>
        <v/>
      </c>
      <c r="S41" s="181" t="str">
        <f t="array" ref="S41">IF(I41="","",IF(OR(I41=INDIRECT(P41)),1,0))</f>
        <v/>
      </c>
      <c r="T41" s="181" t="str">
        <f t="array" ref="T41">IF(J41="","",IF(OR(J41=INDIRECT(R41)),1,0))</f>
        <v/>
      </c>
      <c r="U41" s="23"/>
      <c r="V41" s="182"/>
      <c r="W41" s="182"/>
      <c r="X41" s="182"/>
      <c r="Y41" s="23"/>
      <c r="Z41" s="23"/>
    </row>
    <row r="42" ht="15.75" customHeight="1">
      <c r="A42" s="23"/>
      <c r="E42" s="175"/>
      <c r="F42" s="176"/>
      <c r="G42" s="177"/>
      <c r="H42" s="177"/>
      <c r="I42" s="177"/>
      <c r="J42" s="178"/>
      <c r="K42" s="179" t="str">
        <f t="array" ref="K42">IFERROR(IF(J42="","",INDEX('Emission Factors'!$E$5:$N$488,MATCH($J42,'Emission Factors'!$E$5:$E$488,0),MATCH($K$25,'Emission Factors'!$E$5:$N$5,0))),"")</f>
        <v/>
      </c>
      <c r="L42" s="180"/>
      <c r="M42" s="179" t="str">
        <f t="array" ref="M42">IF(
    $J42 = "",
    "",
    IF(
        ISNUMBER(MATCH($J42, 'Emission Factors'!$E$5:$E$488, 0)),
        IF(
            G42 = "Spend-based",
            "kUSD",
        IF(
                INDEX('Emission Factors'!$E$5:$N$488,
                      MATCH($J42, 'Emission Factors'!$E$5:$E$488, 0),
                      MATCH($M$25, 'Emission Factors'!$E$5:$N$5, 0)) &lt;&gt; "",
                INDEX('Emission Factors'!$E$5:$N$488,
                      MATCH($J42, 'Emission Factors'!$E$5:$E$488, 0),
                      MATCH($M$25, 'Emission Factors'!$E$5:$N$5, 0)),
                "Please add the region-specific supplier emission factor or choose a different region available in the IAEG database."
            )
        ),
               IF(
            ISNUMBER(MATCH($J42, 'Supplier Emission'!$G$15:$G$49, 0)),
            IF(
                INDEX('Supplier Emission'!$D$15:$N$49,
                      MATCH($J42, 'Supplier Emission'!$G$15:$G$49, 0),
                      MATCH($M$25, 'Supplier Emission'!$D$14:$N$14, 0)) &lt;&gt; "",
                INDEX('Supplier Emission'!$D$15:$N$49,
                      MATCH($J42,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42" s="23"/>
      <c r="O42" s="181" t="str">
        <f t="shared" si="1"/>
        <v/>
      </c>
      <c r="P42" s="181" t="str">
        <f>IF(H42="","",VLOOKUP(H42,Lists!$E$23:$F$27,2,0))</f>
        <v/>
      </c>
      <c r="Q42" s="181" t="str">
        <f>IF(I42="","",VLOOKUP(I42,Lists!$E$34:$F$53,2,0))</f>
        <v/>
      </c>
      <c r="R42" s="181" t="str">
        <f t="shared" si="2"/>
        <v/>
      </c>
      <c r="S42" s="181" t="str">
        <f t="array" ref="S42">IF(I42="","",IF(OR(I42=INDIRECT(P42)),1,0))</f>
        <v/>
      </c>
      <c r="T42" s="181" t="str">
        <f t="array" ref="T42">IF(J42="","",IF(OR(J42=INDIRECT(R42)),1,0))</f>
        <v/>
      </c>
      <c r="U42" s="23"/>
      <c r="V42" s="182"/>
      <c r="W42" s="182"/>
      <c r="X42" s="182"/>
      <c r="Y42" s="23"/>
      <c r="Z42" s="23"/>
    </row>
    <row r="43" ht="15.75" customHeight="1">
      <c r="A43" s="23"/>
      <c r="E43" s="175"/>
      <c r="F43" s="176"/>
      <c r="G43" s="177"/>
      <c r="H43" s="177"/>
      <c r="I43" s="177"/>
      <c r="J43" s="178"/>
      <c r="K43" s="179" t="str">
        <f t="array" ref="K43">IFERROR(IF(J43="","",INDEX('Emission Factors'!$E$5:$N$488,MATCH($J43,'Emission Factors'!$E$5:$E$488,0),MATCH($K$25,'Emission Factors'!$E$5:$N$5,0))),"")</f>
        <v/>
      </c>
      <c r="L43" s="180"/>
      <c r="M43" s="179" t="str">
        <f t="array" ref="M43">IF(
    $J43 = "",
    "",
    IF(
        ISNUMBER(MATCH($J43, 'Emission Factors'!$E$5:$E$488, 0)),
        IF(
            G43 = "Spend-based",
            "kUSD",
        IF(
                INDEX('Emission Factors'!$E$5:$N$488,
                      MATCH($J43, 'Emission Factors'!$E$5:$E$488, 0),
                      MATCH($M$25, 'Emission Factors'!$E$5:$N$5, 0)) &lt;&gt; "",
                INDEX('Emission Factors'!$E$5:$N$488,
                      MATCH($J43, 'Emission Factors'!$E$5:$E$488, 0),
                      MATCH($M$25, 'Emission Factors'!$E$5:$N$5, 0)),
                "Please add the region-specific supplier emission factor or choose a different region available in the IAEG database."
            )
        ),
               IF(
            ISNUMBER(MATCH($J43, 'Supplier Emission'!$G$15:$G$49, 0)),
            IF(
                INDEX('Supplier Emission'!$D$15:$N$49,
                      MATCH($J43, 'Supplier Emission'!$G$15:$G$49, 0),
                      MATCH($M$25, 'Supplier Emission'!$D$14:$N$14, 0)) &lt;&gt; "",
                INDEX('Supplier Emission'!$D$15:$N$49,
                      MATCH($J43,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43" s="23"/>
      <c r="O43" s="181" t="str">
        <f t="shared" si="1"/>
        <v/>
      </c>
      <c r="P43" s="181" t="str">
        <f>IF(H43="","",VLOOKUP(H43,Lists!$E$23:$F$27,2,0))</f>
        <v/>
      </c>
      <c r="Q43" s="181" t="str">
        <f>IF(I43="","",VLOOKUP(I43,Lists!$E$34:$F$53,2,0))</f>
        <v/>
      </c>
      <c r="R43" s="181" t="str">
        <f t="shared" si="2"/>
        <v/>
      </c>
      <c r="S43" s="181" t="str">
        <f t="array" ref="S43">IF(I43="","",IF(OR(I43=INDIRECT(P43)),1,0))</f>
        <v/>
      </c>
      <c r="T43" s="181" t="str">
        <f t="array" ref="T43">IF(J43="","",IF(OR(J43=INDIRECT(R43)),1,0))</f>
        <v/>
      </c>
      <c r="U43" s="23"/>
      <c r="V43" s="182"/>
      <c r="W43" s="182"/>
      <c r="X43" s="182"/>
      <c r="Y43" s="23"/>
      <c r="Z43" s="23"/>
    </row>
    <row r="44" ht="15.75" customHeight="1">
      <c r="A44" s="23"/>
      <c r="E44" s="175"/>
      <c r="F44" s="176"/>
      <c r="G44" s="177"/>
      <c r="H44" s="177"/>
      <c r="I44" s="177"/>
      <c r="J44" s="178"/>
      <c r="K44" s="179" t="str">
        <f t="array" ref="K44">IFERROR(IF(J44="","",INDEX('Emission Factors'!$E$5:$N$488,MATCH($J44,'Emission Factors'!$E$5:$E$488,0),MATCH($K$25,'Emission Factors'!$E$5:$N$5,0))),"")</f>
        <v/>
      </c>
      <c r="L44" s="180"/>
      <c r="M44" s="179" t="str">
        <f t="array" ref="M44">IF(
    $J44 = "",
    "",
    IF(
        ISNUMBER(MATCH($J44, 'Emission Factors'!$E$5:$E$488, 0)),
        IF(
            G44 = "Spend-based",
            "kUSD",
        IF(
                INDEX('Emission Factors'!$E$5:$N$488,
                      MATCH($J44, 'Emission Factors'!$E$5:$E$488, 0),
                      MATCH($M$25, 'Emission Factors'!$E$5:$N$5, 0)) &lt;&gt; "",
                INDEX('Emission Factors'!$E$5:$N$488,
                      MATCH($J44, 'Emission Factors'!$E$5:$E$488, 0),
                      MATCH($M$25, 'Emission Factors'!$E$5:$N$5, 0)),
                "Please add the region-specific supplier emission factor or choose a different region available in the IAEG database."
            )
        ),
               IF(
            ISNUMBER(MATCH($J44, 'Supplier Emission'!$G$15:$G$49, 0)),
            IF(
                INDEX('Supplier Emission'!$D$15:$N$49,
                      MATCH($J44, 'Supplier Emission'!$G$15:$G$49, 0),
                      MATCH($M$25, 'Supplier Emission'!$D$14:$N$14, 0)) &lt;&gt; "",
                INDEX('Supplier Emission'!$D$15:$N$49,
                      MATCH($J44,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44" s="23"/>
      <c r="O44" s="181" t="str">
        <f t="shared" si="1"/>
        <v/>
      </c>
      <c r="P44" s="181" t="str">
        <f>IF(H44="","",VLOOKUP(H44,Lists!$E$23:$F$27,2,0))</f>
        <v/>
      </c>
      <c r="Q44" s="181" t="str">
        <f>IF(I44="","",VLOOKUP(I44,Lists!$E$34:$F$53,2,0))</f>
        <v/>
      </c>
      <c r="R44" s="181" t="str">
        <f t="shared" si="2"/>
        <v/>
      </c>
      <c r="S44" s="181" t="str">
        <f t="array" ref="S44">IF(I44="","",IF(OR(I44=INDIRECT(P44)),1,0))</f>
        <v/>
      </c>
      <c r="T44" s="181" t="str">
        <f t="array" ref="T44">IF(J44="","",IF(OR(J44=INDIRECT(R44)),1,0))</f>
        <v/>
      </c>
      <c r="U44" s="23"/>
      <c r="V44" s="182"/>
      <c r="W44" s="182"/>
      <c r="X44" s="182"/>
      <c r="Y44" s="23"/>
      <c r="Z44" s="23"/>
    </row>
    <row r="45" ht="15.75" customHeight="1">
      <c r="A45" s="23"/>
      <c r="E45" s="175"/>
      <c r="F45" s="176"/>
      <c r="G45" s="177"/>
      <c r="H45" s="177"/>
      <c r="I45" s="177"/>
      <c r="J45" s="178"/>
      <c r="K45" s="179" t="str">
        <f t="array" ref="K45">IFERROR(IF(J45="","",INDEX('Emission Factors'!$E$5:$N$488,MATCH($J45,'Emission Factors'!$E$5:$E$488,0),MATCH($K$25,'Emission Factors'!$E$5:$N$5,0))),"")</f>
        <v/>
      </c>
      <c r="L45" s="180"/>
      <c r="M45" s="179" t="str">
        <f t="array" ref="M45">IF(
    $J45 = "",
    "",
    IF(
        ISNUMBER(MATCH($J45, 'Emission Factors'!$E$5:$E$488, 0)),
        IF(
            G45 = "Spend-based",
            "kUSD",
        IF(
                INDEX('Emission Factors'!$E$5:$N$488,
                      MATCH($J45, 'Emission Factors'!$E$5:$E$488, 0),
                      MATCH($M$25, 'Emission Factors'!$E$5:$N$5, 0)) &lt;&gt; "",
                INDEX('Emission Factors'!$E$5:$N$488,
                      MATCH($J45, 'Emission Factors'!$E$5:$E$488, 0),
                      MATCH($M$25, 'Emission Factors'!$E$5:$N$5, 0)),
                "Please add the region-specific supplier emission factor or choose a different region available in the IAEG database."
            )
        ),
               IF(
            ISNUMBER(MATCH($J45, 'Supplier Emission'!$G$15:$G$49, 0)),
            IF(
                INDEX('Supplier Emission'!$D$15:$N$49,
                      MATCH($J45, 'Supplier Emission'!$G$15:$G$49, 0),
                      MATCH($M$25, 'Supplier Emission'!$D$14:$N$14, 0)) &lt;&gt; "",
                INDEX('Supplier Emission'!$D$15:$N$49,
                      MATCH($J45,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45" s="23"/>
      <c r="O45" s="181" t="str">
        <f t="shared" si="1"/>
        <v/>
      </c>
      <c r="P45" s="181" t="str">
        <f>IF(H45="","",VLOOKUP(H45,Lists!$E$23:$F$27,2,0))</f>
        <v/>
      </c>
      <c r="Q45" s="181" t="str">
        <f>IF(I45="","",VLOOKUP(I45,Lists!$E$34:$F$53,2,0))</f>
        <v/>
      </c>
      <c r="R45" s="181" t="str">
        <f t="shared" si="2"/>
        <v/>
      </c>
      <c r="S45" s="181" t="str">
        <f t="array" ref="S45">IF(I45="","",IF(OR(I45=INDIRECT(P45)),1,0))</f>
        <v/>
      </c>
      <c r="T45" s="181" t="str">
        <f t="array" ref="T45">IF(J45="","",IF(OR(J45=INDIRECT(R45)),1,0))</f>
        <v/>
      </c>
      <c r="U45" s="23"/>
      <c r="V45" s="182"/>
      <c r="W45" s="182"/>
      <c r="X45" s="182"/>
      <c r="Y45" s="23"/>
      <c r="Z45" s="23"/>
    </row>
    <row r="46" ht="15.75" customHeight="1">
      <c r="A46" s="23"/>
      <c r="E46" s="175"/>
      <c r="F46" s="176"/>
      <c r="G46" s="177"/>
      <c r="H46" s="177"/>
      <c r="I46" s="177"/>
      <c r="J46" s="178"/>
      <c r="K46" s="179" t="str">
        <f t="array" ref="K46">IFERROR(IF(J46="","",INDEX('Emission Factors'!$E$5:$N$488,MATCH($J46,'Emission Factors'!$E$5:$E$488,0),MATCH($K$25,'Emission Factors'!$E$5:$N$5,0))),"")</f>
        <v/>
      </c>
      <c r="L46" s="180"/>
      <c r="M46" s="179" t="str">
        <f t="array" ref="M46">IF(
    $J46 = "",
    "",
    IF(
        ISNUMBER(MATCH($J46, 'Emission Factors'!$E$5:$E$488, 0)),
        IF(
            G46 = "Spend-based",
            "kUSD",
        IF(
                INDEX('Emission Factors'!$E$5:$N$488,
                      MATCH($J46, 'Emission Factors'!$E$5:$E$488, 0),
                      MATCH($M$25, 'Emission Factors'!$E$5:$N$5, 0)) &lt;&gt; "",
                INDEX('Emission Factors'!$E$5:$N$488,
                      MATCH($J46, 'Emission Factors'!$E$5:$E$488, 0),
                      MATCH($M$25, 'Emission Factors'!$E$5:$N$5, 0)),
                "Please add the region-specific supplier emission factor or choose a different region available in the IAEG database."
            )
        ),
               IF(
            ISNUMBER(MATCH($J46, 'Supplier Emission'!$G$15:$G$49, 0)),
            IF(
                INDEX('Supplier Emission'!$D$15:$N$49,
                      MATCH($J46, 'Supplier Emission'!$G$15:$G$49, 0),
                      MATCH($M$25, 'Supplier Emission'!$D$14:$N$14, 0)) &lt;&gt; "",
                INDEX('Supplier Emission'!$D$15:$N$49,
                      MATCH($J46,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46" s="23"/>
      <c r="O46" s="181" t="str">
        <f t="shared" si="1"/>
        <v/>
      </c>
      <c r="P46" s="181" t="str">
        <f>IF(H46="","",VLOOKUP(H46,Lists!$E$23:$F$27,2,0))</f>
        <v/>
      </c>
      <c r="Q46" s="181" t="str">
        <f>IF(I46="","",VLOOKUP(I46,Lists!$E$34:$F$53,2,0))</f>
        <v/>
      </c>
      <c r="R46" s="181" t="str">
        <f t="shared" si="2"/>
        <v/>
      </c>
      <c r="S46" s="181" t="str">
        <f t="array" ref="S46">IF(I46="","",IF(OR(I46=INDIRECT(P46)),1,0))</f>
        <v/>
      </c>
      <c r="T46" s="181" t="str">
        <f t="array" ref="T46">IF(J46="","",IF(OR(J46=INDIRECT(R46)),1,0))</f>
        <v/>
      </c>
      <c r="U46" s="23"/>
      <c r="V46" s="182"/>
      <c r="W46" s="182"/>
      <c r="X46" s="182"/>
      <c r="Y46" s="23"/>
      <c r="Z46" s="23"/>
    </row>
    <row r="47" ht="15.75" customHeight="1">
      <c r="A47" s="23"/>
      <c r="E47" s="175"/>
      <c r="F47" s="176"/>
      <c r="G47" s="177"/>
      <c r="H47" s="177"/>
      <c r="I47" s="177"/>
      <c r="J47" s="178"/>
      <c r="K47" s="179" t="str">
        <f t="array" ref="K47">IFERROR(IF(J47="","",INDEX('Emission Factors'!$E$5:$N$488,MATCH($J47,'Emission Factors'!$E$5:$E$488,0),MATCH($K$25,'Emission Factors'!$E$5:$N$5,0))),"")</f>
        <v/>
      </c>
      <c r="L47" s="180"/>
      <c r="M47" s="179" t="str">
        <f t="array" ref="M47">IF(
    $J47 = "",
    "",
    IF(
        ISNUMBER(MATCH($J47, 'Emission Factors'!$E$5:$E$488, 0)),
        IF(
            G47 = "Spend-based",
            "kUSD",
        IF(
                INDEX('Emission Factors'!$E$5:$N$488,
                      MATCH($J47, 'Emission Factors'!$E$5:$E$488, 0),
                      MATCH($M$25, 'Emission Factors'!$E$5:$N$5, 0)) &lt;&gt; "",
                INDEX('Emission Factors'!$E$5:$N$488,
                      MATCH($J47, 'Emission Factors'!$E$5:$E$488, 0),
                      MATCH($M$25, 'Emission Factors'!$E$5:$N$5, 0)),
                "Please add the region-specific supplier emission factor or choose a different region available in the IAEG database."
            )
        ),
               IF(
            ISNUMBER(MATCH($J47, 'Supplier Emission'!$G$15:$G$49, 0)),
            IF(
                INDEX('Supplier Emission'!$D$15:$N$49,
                      MATCH($J47, 'Supplier Emission'!$G$15:$G$49, 0),
                      MATCH($M$25, 'Supplier Emission'!$D$14:$N$14, 0)) &lt;&gt; "",
                INDEX('Supplier Emission'!$D$15:$N$49,
                      MATCH($J47, 'Supplier Emission'!$G$15:$G$49, 0),
                      MATCH($M$25, 'Supplier Emission'!$D$14:$N$14, 0)),
                "Please add the region-specific supplier emission factor or choose a different region available in the IAEG database."
            ),
            "Please add the region-specific supplier emission factor or choose a different region available in the IAEG database."
        )
    )
)</f>
        <v/>
      </c>
      <c r="N47" s="23"/>
      <c r="O47" s="181" t="str">
        <f t="shared" si="1"/>
        <v/>
      </c>
      <c r="P47" s="181" t="str">
        <f>IF(H47="","",VLOOKUP(H47,Lists!$E$23:$F$27,2,0))</f>
        <v/>
      </c>
      <c r="Q47" s="181" t="str">
        <f>IF(I47="","",VLOOKUP(I47,Lists!$E$34:$F$53,2,0))</f>
        <v/>
      </c>
      <c r="R47" s="181" t="str">
        <f t="shared" si="2"/>
        <v/>
      </c>
      <c r="S47" s="181" t="str">
        <f t="array" ref="S47">IF(I47="","",IF(OR(I47=INDIRECT(P47)),1,0))</f>
        <v/>
      </c>
      <c r="T47" s="181" t="str">
        <f t="array" ref="T47">IF(J47="","",IF(OR(J47=INDIRECT(R47)),1,0))</f>
        <v/>
      </c>
      <c r="U47" s="23"/>
      <c r="V47" s="182"/>
      <c r="W47" s="182"/>
      <c r="X47" s="182"/>
      <c r="Y47" s="23"/>
      <c r="Z47" s="23"/>
    </row>
    <row r="48" ht="31.5" customHeight="1">
      <c r="A48" s="23"/>
      <c r="B48" s="23"/>
      <c r="C48" s="23"/>
      <c r="D48" s="23"/>
      <c r="E48" s="23"/>
      <c r="F48" s="23"/>
      <c r="G48" s="23"/>
      <c r="H48" s="23"/>
      <c r="I48" s="23"/>
      <c r="J48" s="183"/>
      <c r="K48" s="23"/>
      <c r="L48" s="23"/>
      <c r="M48" s="23"/>
      <c r="N48" s="23"/>
      <c r="O48" s="23"/>
      <c r="P48" s="23"/>
      <c r="Q48" s="23"/>
      <c r="R48" s="23"/>
      <c r="S48" s="23"/>
      <c r="T48" s="23"/>
      <c r="U48" s="23"/>
      <c r="V48" s="23"/>
      <c r="W48" s="23"/>
      <c r="X48" s="23"/>
      <c r="Y48" s="23"/>
      <c r="Z48" s="23"/>
    </row>
    <row r="49" ht="15.75" customHeight="1">
      <c r="A49" s="23"/>
      <c r="H49" s="23"/>
      <c r="I49" s="23"/>
      <c r="J49" s="128"/>
      <c r="N49" s="23"/>
      <c r="O49" s="23"/>
      <c r="P49" s="23"/>
      <c r="Q49" s="23"/>
      <c r="R49" s="23"/>
      <c r="S49" s="23"/>
      <c r="T49" s="23"/>
      <c r="U49" s="23"/>
      <c r="V49" s="23"/>
      <c r="W49" s="23"/>
      <c r="X49" s="23"/>
      <c r="Y49" s="23"/>
      <c r="Z49" s="23"/>
    </row>
    <row r="50" ht="6.75" customHeight="1">
      <c r="A50" s="23"/>
      <c r="B50" s="23"/>
      <c r="C50" s="23"/>
      <c r="D50" s="23"/>
      <c r="E50" s="23"/>
      <c r="F50" s="23"/>
      <c r="G50" s="23"/>
      <c r="H50" s="23"/>
      <c r="I50" s="23"/>
      <c r="J50" s="128"/>
      <c r="K50" s="23"/>
      <c r="L50" s="23"/>
      <c r="M50" s="23"/>
      <c r="N50" s="23"/>
      <c r="O50" s="23"/>
      <c r="P50" s="23"/>
      <c r="Q50" s="23"/>
      <c r="R50" s="23"/>
      <c r="S50" s="23"/>
      <c r="T50" s="23"/>
      <c r="U50" s="23"/>
      <c r="V50" s="23"/>
      <c r="W50" s="23"/>
      <c r="X50" s="23"/>
      <c r="Y50" s="23"/>
      <c r="Z50" s="23"/>
    </row>
    <row r="51" ht="36.0" customHeight="1">
      <c r="A51" s="159"/>
      <c r="B51" s="160"/>
      <c r="C51" s="161" t="s">
        <v>174</v>
      </c>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ht="12.75" customHeight="1">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135.0" customHeight="1">
      <c r="A53" s="6"/>
      <c r="B53" s="6"/>
      <c r="D53" s="168" t="str">
        <f>"To insert rows in the table below, please follow the steps below:
1) Select row "&amp;ROW($C$81)&amp;";
2) Insert rows above;
3) Copy any row already filled;
4) Paste on the added rows;
5) Unhide columns between N-U;
6) Copy (drag) the formula to the new cells in the unhidden columns;
7) (Re-)Hide the columns between N-U"</f>
        <v>To insert rows in the table below, please follow the steps below:
1) Select row 81;
2) Insert rows above;
3) Copy any row already filled;
4) Paste on the added rows;
5) Unhide columns between N-U;
6) Copy (drag) the formula to the new cells in the unhidden columns;
7) (Re-)Hide the columns between N-U</v>
      </c>
      <c r="E53" s="28"/>
      <c r="F53" s="28"/>
      <c r="G53" s="169"/>
      <c r="H53" s="6"/>
      <c r="I53" s="6"/>
      <c r="J53" s="6"/>
      <c r="K53" s="6"/>
      <c r="L53" s="6"/>
      <c r="M53" s="6"/>
      <c r="N53" s="6"/>
      <c r="O53" s="6"/>
      <c r="P53" s="6"/>
      <c r="Q53" s="6"/>
      <c r="R53" s="6"/>
      <c r="S53" s="6"/>
      <c r="T53" s="6"/>
      <c r="U53" s="6"/>
      <c r="V53" s="6"/>
      <c r="W53" s="6"/>
      <c r="X53" s="6"/>
      <c r="Y53" s="6"/>
      <c r="Z53" s="6"/>
    </row>
    <row r="54" ht="15.75" customHeight="1">
      <c r="A54" s="6"/>
      <c r="B54" s="59"/>
      <c r="E54" s="60"/>
      <c r="F54" s="60"/>
      <c r="G54" s="60"/>
      <c r="H54" s="6"/>
      <c r="I54" s="6"/>
      <c r="J54" s="6"/>
      <c r="K54" s="6"/>
      <c r="L54" s="6"/>
      <c r="M54" s="6"/>
      <c r="N54" s="6"/>
      <c r="O54" s="6"/>
      <c r="P54" s="6"/>
      <c r="Q54" s="6"/>
      <c r="R54" s="6"/>
      <c r="S54" s="6"/>
      <c r="T54" s="6"/>
      <c r="U54" s="6"/>
      <c r="V54" s="6"/>
      <c r="W54" s="6"/>
      <c r="X54" s="6"/>
      <c r="Y54" s="6"/>
      <c r="Z54" s="6"/>
    </row>
    <row r="55" ht="73.5" customHeight="1">
      <c r="A55" s="71"/>
      <c r="B55" s="71"/>
      <c r="E55" s="170" t="s">
        <v>175</v>
      </c>
      <c r="F55" s="169"/>
      <c r="G55" s="171"/>
      <c r="H55" s="28"/>
      <c r="I55" s="28"/>
      <c r="J55" s="28"/>
      <c r="K55" s="28"/>
      <c r="L55" s="28"/>
      <c r="M55" s="28"/>
      <c r="N55" s="28"/>
      <c r="O55" s="28"/>
      <c r="P55" s="28"/>
      <c r="Q55" s="28"/>
      <c r="R55" s="28"/>
      <c r="S55" s="28"/>
      <c r="T55" s="28"/>
      <c r="U55" s="28"/>
      <c r="V55" s="28"/>
      <c r="W55" s="28"/>
      <c r="X55" s="29"/>
      <c r="Y55" s="71"/>
      <c r="Z55" s="71"/>
    </row>
    <row r="56" ht="15.75" customHeight="1">
      <c r="A56" s="153"/>
      <c r="B56" s="172"/>
      <c r="C56" s="172"/>
      <c r="D56" s="172"/>
      <c r="E56" s="172"/>
      <c r="F56" s="172"/>
      <c r="G56" s="172"/>
      <c r="H56" s="153"/>
      <c r="I56" s="153"/>
      <c r="J56" s="153"/>
      <c r="K56" s="153"/>
      <c r="L56" s="153"/>
      <c r="M56" s="153"/>
      <c r="N56" s="153"/>
      <c r="O56" s="153"/>
      <c r="P56" s="153"/>
      <c r="Q56" s="153"/>
      <c r="R56" s="153"/>
      <c r="S56" s="153"/>
      <c r="T56" s="153"/>
      <c r="U56" s="153"/>
      <c r="V56" s="153"/>
      <c r="W56" s="153"/>
      <c r="X56" s="153"/>
      <c r="Y56" s="153"/>
      <c r="Z56" s="153"/>
    </row>
    <row r="57" ht="31.5" customHeight="1">
      <c r="A57" s="23"/>
      <c r="E57" s="173" t="s">
        <v>156</v>
      </c>
      <c r="F57" s="173" t="s">
        <v>157</v>
      </c>
      <c r="G57" s="173" t="s">
        <v>158</v>
      </c>
      <c r="H57" s="173" t="s">
        <v>159</v>
      </c>
      <c r="I57" s="173" t="s">
        <v>160</v>
      </c>
      <c r="J57" s="184" t="s">
        <v>161</v>
      </c>
      <c r="K57" s="173" t="s">
        <v>162</v>
      </c>
      <c r="L57" s="173" t="s">
        <v>163</v>
      </c>
      <c r="M57" s="173" t="s">
        <v>164</v>
      </c>
      <c r="N57" s="23"/>
      <c r="O57" s="173" t="s">
        <v>165</v>
      </c>
      <c r="P57" s="173" t="s">
        <v>166</v>
      </c>
      <c r="Q57" s="173" t="s">
        <v>167</v>
      </c>
      <c r="R57" s="173" t="s">
        <v>168</v>
      </c>
      <c r="S57" s="173" t="s">
        <v>169</v>
      </c>
      <c r="T57" s="173" t="s">
        <v>170</v>
      </c>
      <c r="U57" s="23"/>
      <c r="V57" s="174" t="s">
        <v>171</v>
      </c>
      <c r="W57" s="174" t="s">
        <v>172</v>
      </c>
      <c r="X57" s="174" t="s">
        <v>173</v>
      </c>
      <c r="Y57" s="23"/>
      <c r="Z57" s="23"/>
    </row>
    <row r="58" ht="15.75" customHeight="1">
      <c r="A58" s="23"/>
      <c r="E58" s="175"/>
      <c r="F58" s="176"/>
      <c r="G58" s="177"/>
      <c r="H58" s="185" t="str">
        <f t="shared" ref="H58:H79" si="3">IF(G58&lt;&gt;"","Capital goods","")</f>
        <v/>
      </c>
      <c r="I58" s="177"/>
      <c r="J58" s="178"/>
      <c r="K58" s="179" t="str">
        <f t="array" ref="K58">IFERROR(IF(J58="","",INDEX('Emission Factors'!$E$5:$N$488,MATCH($J58,'Emission Factors'!$E$5:$E$488,0),MATCH($K$57,'Emission Factors'!$E$5:$N$5,0))),"")</f>
        <v/>
      </c>
      <c r="L58" s="180"/>
      <c r="M58" s="179" t="str">
        <f t="array" ref="M58">IF(
    $J58 = "",
    "",
    IF(
        ISNUMBER(MATCH($J58, 'Emission Factors'!$E$5:$E$488, 0)),
        IF(
            G58 = "Spend-based",
            "kUSD",
        IF(
                INDEX('Emission Factors'!$E$5:$N$488,
                      MATCH($J58, 'Emission Factors'!$E$5:$E$488, 0),
                      MATCH($M$57, 'Emission Factors'!$E$5:$N$5, 0)) &lt;&gt; "",
                INDEX('Emission Factors'!$E$5:$N$488,
                      MATCH($J58, 'Emission Factors'!$E$5:$E$488, 0),
                      MATCH($M$57, 'Emission Factors'!$E$5:$N$5, 0)),
                "Please add the region-specific supplier emission factor or choose a different region available in the IAEG database."
            )
        ),
               IF(
            ISNUMBER(MATCH($J58, 'Supplier Emission'!$G$55:$G$79, 0)),
            IF(
                INDEX('Supplier Emission'!$D$55:$N$79,
                      MATCH($J58, 'Supplier Emission'!$G$55:$G$79, 0),
                      MATCH($M$57, 'Supplier Emission'!$D$54:$N$54, 0)) &lt;&gt; "",
                INDEX('Supplier Emission'!$D$55:$N$79,
                      MATCH($J58,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58" s="23"/>
      <c r="O58" s="181" t="str">
        <f t="shared" ref="O58:O79" si="4">IF(G58="","",IF(G58="Mass-based","MB","SB"))</f>
        <v/>
      </c>
      <c r="P58" s="181" t="str">
        <f>IF(H58="","",VLOOKUP(H58,Lists!$E$23:$F$27,2,0))</f>
        <v/>
      </c>
      <c r="Q58" s="181" t="str">
        <f>IF(I58="","",VLOOKUP(I58,Lists!$E$34:$F$53,2,0))</f>
        <v/>
      </c>
      <c r="R58" s="181" t="str">
        <f t="shared" ref="R58:R79" si="5">Q58&amp;O58</f>
        <v/>
      </c>
      <c r="S58" s="181" t="str">
        <f t="array" ref="S58">IF(I58="","",IF(OR(I58=INDIRECT(P58)),1,0))</f>
        <v/>
      </c>
      <c r="T58" s="181" t="str">
        <f t="array" ref="T58">IF(J58="","",IF(OR(J58=INDIRECT(R58)),1,0))</f>
        <v/>
      </c>
      <c r="U58" s="23"/>
      <c r="V58" s="182"/>
      <c r="W58" s="182"/>
      <c r="X58" s="182"/>
      <c r="Y58" s="23"/>
      <c r="Z58" s="23"/>
    </row>
    <row r="59" ht="15.75" customHeight="1">
      <c r="A59" s="23"/>
      <c r="E59" s="175"/>
      <c r="F59" s="176"/>
      <c r="G59" s="177"/>
      <c r="H59" s="185" t="str">
        <f t="shared" si="3"/>
        <v/>
      </c>
      <c r="I59" s="177"/>
      <c r="J59" s="178"/>
      <c r="K59" s="179" t="str">
        <f t="array" ref="K59">IFERROR(IF(J59="","",INDEX('Emission Factors'!$E$5:$N$488,MATCH($J59,'Emission Factors'!$E$5:$E$488,0),MATCH($K$57,'Emission Factors'!$E$5:$N$5,0))),"")</f>
        <v/>
      </c>
      <c r="L59" s="180"/>
      <c r="M59" s="179" t="str">
        <f t="array" ref="M59">IF(
    $J59 = "",
    "",
    IF(
        ISNUMBER(MATCH($J59, 'Emission Factors'!$E$5:$E$488, 0)),
        IF(
            G59 = "Spend-based",
            "kUSD",
        IF(
                INDEX('Emission Factors'!$E$5:$N$488,
                      MATCH($J59, 'Emission Factors'!$E$5:$E$488, 0),
                      MATCH($M$57, 'Emission Factors'!$E$5:$N$5, 0)) &lt;&gt; "",
                INDEX('Emission Factors'!$E$5:$N$488,
                      MATCH($J59, 'Emission Factors'!$E$5:$E$488, 0),
                      MATCH($M$57, 'Emission Factors'!$E$5:$N$5, 0)),
                "Please add the region-specific supplier emission factor or choose a different region available in the IAEG database."
            )
        ),
               IF(
            ISNUMBER(MATCH($J59, 'Supplier Emission'!$G$55:$G$79, 0)),
            IF(
                INDEX('Supplier Emission'!$D$55:$N$79,
                      MATCH($J59, 'Supplier Emission'!$G$55:$G$79, 0),
                      MATCH($M$57, 'Supplier Emission'!$D$54:$N$54, 0)) &lt;&gt; "",
                INDEX('Supplier Emission'!$D$55:$N$79,
                      MATCH($J59,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59" s="23"/>
      <c r="O59" s="181" t="str">
        <f t="shared" si="4"/>
        <v/>
      </c>
      <c r="P59" s="181" t="str">
        <f>IF(H59="","",VLOOKUP(H59,Lists!$E$23:$F$28,2,0))</f>
        <v/>
      </c>
      <c r="Q59" s="181" t="str">
        <f>IF(I59="","",VLOOKUP(I59,Lists!$E$34:$F$53,2,0))</f>
        <v/>
      </c>
      <c r="R59" s="181" t="str">
        <f t="shared" si="5"/>
        <v/>
      </c>
      <c r="S59" s="181" t="str">
        <f t="array" ref="S59">IF(I59="","",IF(OR(I59=INDIRECT(P59)),1,0))</f>
        <v/>
      </c>
      <c r="T59" s="181" t="str">
        <f t="array" ref="T59">IF(J59="","",IF(OR(J59=INDIRECT(R59)),1,0))</f>
        <v/>
      </c>
      <c r="U59" s="23"/>
      <c r="V59" s="182"/>
      <c r="W59" s="182"/>
      <c r="X59" s="182"/>
      <c r="Y59" s="23"/>
      <c r="Z59" s="23"/>
    </row>
    <row r="60" ht="15.75" customHeight="1">
      <c r="A60" s="23"/>
      <c r="E60" s="175"/>
      <c r="F60" s="176"/>
      <c r="G60" s="177"/>
      <c r="H60" s="185" t="str">
        <f t="shared" si="3"/>
        <v/>
      </c>
      <c r="I60" s="177"/>
      <c r="J60" s="178"/>
      <c r="K60" s="179" t="str">
        <f t="array" ref="K60">IFERROR(IF(J60="","",INDEX('Emission Factors'!$E$5:$N$488,MATCH($J60,'Emission Factors'!$E$5:$E$488,0),MATCH($K$57,'Emission Factors'!$E$5:$N$5,0))),"")</f>
        <v/>
      </c>
      <c r="L60" s="180"/>
      <c r="M60" s="179" t="str">
        <f t="array" ref="M60">IF(
    $J60 = "",
    "",
    IF(
        ISNUMBER(MATCH($J60, 'Emission Factors'!$E$5:$E$488, 0)),
        IF(
            G60 = "Spend-based",
            "kUSD",
        IF(
                INDEX('Emission Factors'!$E$5:$N$488,
                      MATCH($J60, 'Emission Factors'!$E$5:$E$488, 0),
                      MATCH($M$57, 'Emission Factors'!$E$5:$N$5, 0)) &lt;&gt; "",
                INDEX('Emission Factors'!$E$5:$N$488,
                      MATCH($J60, 'Emission Factors'!$E$5:$E$488, 0),
                      MATCH($M$57, 'Emission Factors'!$E$5:$N$5, 0)),
                "Please add the region-specific supplier emission factor or choose a different region available in the IAEG database."
            )
        ),
               IF(
            ISNUMBER(MATCH($J60, 'Supplier Emission'!$G$55:$G$79, 0)),
            IF(
                INDEX('Supplier Emission'!$D$55:$N$79,
                      MATCH($J60, 'Supplier Emission'!$G$55:$G$79, 0),
                      MATCH($M$57, 'Supplier Emission'!$D$54:$N$54, 0)) &lt;&gt; "",
                INDEX('Supplier Emission'!$D$55:$N$79,
                      MATCH($J60,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0" s="23"/>
      <c r="O60" s="181" t="str">
        <f t="shared" si="4"/>
        <v/>
      </c>
      <c r="P60" s="181" t="str">
        <f>IF(H60="","",VLOOKUP(H60,Lists!$E$23:$F$28,2,0))</f>
        <v/>
      </c>
      <c r="Q60" s="181" t="str">
        <f>IF(I60="","",VLOOKUP(I60,Lists!$E$34:$F$53,2,0))</f>
        <v/>
      </c>
      <c r="R60" s="181" t="str">
        <f t="shared" si="5"/>
        <v/>
      </c>
      <c r="S60" s="181" t="str">
        <f t="array" ref="S60">IF(I60="","",IF(OR(I60=INDIRECT(P60)),1,0))</f>
        <v/>
      </c>
      <c r="T60" s="181" t="str">
        <f t="array" ref="T60">IF(J60="","",IF(OR(J60=INDIRECT(R60)),1,0))</f>
        <v/>
      </c>
      <c r="U60" s="23"/>
      <c r="V60" s="182"/>
      <c r="W60" s="182"/>
      <c r="X60" s="182"/>
      <c r="Y60" s="23"/>
      <c r="Z60" s="23"/>
    </row>
    <row r="61" ht="15.75" customHeight="1">
      <c r="A61" s="23"/>
      <c r="E61" s="175"/>
      <c r="F61" s="176"/>
      <c r="G61" s="177"/>
      <c r="H61" s="185" t="str">
        <f t="shared" si="3"/>
        <v/>
      </c>
      <c r="I61" s="177"/>
      <c r="J61" s="178"/>
      <c r="K61" s="179" t="str">
        <f t="array" ref="K61">IFERROR(IF(J61="","",INDEX('Emission Factors'!$E$5:$N$488,MATCH($J61,'Emission Factors'!$E$5:$E$488,0),MATCH($K$57,'Emission Factors'!$E$5:$N$5,0))),"")</f>
        <v/>
      </c>
      <c r="L61" s="180"/>
      <c r="M61" s="179" t="str">
        <f t="array" ref="M61">IF(
    $J61 = "",
    "",
    IF(
        ISNUMBER(MATCH($J61, 'Emission Factors'!$E$5:$E$488, 0)),
        IF(
            G61 = "Spend-based",
            "kUSD",
        IF(
                INDEX('Emission Factors'!$E$5:$N$488,
                      MATCH($J61, 'Emission Factors'!$E$5:$E$488, 0),
                      MATCH($M$57, 'Emission Factors'!$E$5:$N$5, 0)) &lt;&gt; "",
                INDEX('Emission Factors'!$E$5:$N$488,
                      MATCH($J61, 'Emission Factors'!$E$5:$E$488, 0),
                      MATCH($M$57, 'Emission Factors'!$E$5:$N$5, 0)),
                "Please add the region-specific supplier emission factor or choose a different region available in the IAEG database."
            )
        ),
               IF(
            ISNUMBER(MATCH($J61, 'Supplier Emission'!$G$55:$G$79, 0)),
            IF(
                INDEX('Supplier Emission'!$D$55:$N$79,
                      MATCH($J61, 'Supplier Emission'!$G$55:$G$79, 0),
                      MATCH($M$57, 'Supplier Emission'!$D$54:$N$54, 0)) &lt;&gt; "",
                INDEX('Supplier Emission'!$D$55:$N$79,
                      MATCH($J61,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1" s="23"/>
      <c r="O61" s="181" t="str">
        <f t="shared" si="4"/>
        <v/>
      </c>
      <c r="P61" s="181" t="str">
        <f>IF(H61="","",VLOOKUP(H61,Lists!$E$23:$F$28,2,0))</f>
        <v/>
      </c>
      <c r="Q61" s="181" t="str">
        <f>IF(I61="","",VLOOKUP(I61,Lists!$E$34:$F$53,2,0))</f>
        <v/>
      </c>
      <c r="R61" s="181" t="str">
        <f t="shared" si="5"/>
        <v/>
      </c>
      <c r="S61" s="181" t="str">
        <f t="array" ref="S61">IF(I61="","",IF(OR(I61=INDIRECT(P61)),1,0))</f>
        <v/>
      </c>
      <c r="T61" s="181" t="str">
        <f t="array" ref="T61">IF(J61="","",IF(OR(J61=INDIRECT(R61)),1,0))</f>
        <v/>
      </c>
      <c r="U61" s="23"/>
      <c r="V61" s="182"/>
      <c r="W61" s="182"/>
      <c r="X61" s="182"/>
      <c r="Y61" s="23"/>
      <c r="Z61" s="23"/>
    </row>
    <row r="62" ht="15.75" customHeight="1">
      <c r="A62" s="23"/>
      <c r="E62" s="175"/>
      <c r="F62" s="176"/>
      <c r="G62" s="177"/>
      <c r="H62" s="185" t="str">
        <f t="shared" si="3"/>
        <v/>
      </c>
      <c r="I62" s="177"/>
      <c r="J62" s="178"/>
      <c r="K62" s="179" t="str">
        <f t="array" ref="K62">IFERROR(IF(J62="","",INDEX('Emission Factors'!$E$5:$N$488,MATCH($J62,'Emission Factors'!$E$5:$E$488,0),MATCH($K$57,'Emission Factors'!$E$5:$N$5,0))),"")</f>
        <v/>
      </c>
      <c r="L62" s="180"/>
      <c r="M62" s="179" t="str">
        <f t="array" ref="M62">IF(
    $J62 = "",
    "",
    IF(
        ISNUMBER(MATCH($J62, 'Emission Factors'!$E$5:$E$488, 0)),
        IF(
            G62 = "Spend-based",
            "kUSD",
        IF(
                INDEX('Emission Factors'!$E$5:$N$488,
                      MATCH($J62, 'Emission Factors'!$E$5:$E$488, 0),
                      MATCH($M$57, 'Emission Factors'!$E$5:$N$5, 0)) &lt;&gt; "",
                INDEX('Emission Factors'!$E$5:$N$488,
                      MATCH($J62, 'Emission Factors'!$E$5:$E$488, 0),
                      MATCH($M$57, 'Emission Factors'!$E$5:$N$5, 0)),
                "Please add the region-specific supplier emission factor or choose a different region available in the IAEG database."
            )
        ),
               IF(
            ISNUMBER(MATCH($J62, 'Supplier Emission'!$G$55:$G$79, 0)),
            IF(
                INDEX('Supplier Emission'!$D$55:$N$79,
                      MATCH($J62, 'Supplier Emission'!$G$55:$G$79, 0),
                      MATCH($M$57, 'Supplier Emission'!$D$54:$N$54, 0)) &lt;&gt; "",
                INDEX('Supplier Emission'!$D$55:$N$79,
                      MATCH($J62,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2" s="23"/>
      <c r="O62" s="181" t="str">
        <f t="shared" si="4"/>
        <v/>
      </c>
      <c r="P62" s="181" t="str">
        <f>IF(H62="","",VLOOKUP(H62,Lists!$E$23:$F$28,2,0))</f>
        <v/>
      </c>
      <c r="Q62" s="181" t="str">
        <f>IF(I62="","",VLOOKUP(I62,Lists!$E$34:$F$53,2,0))</f>
        <v/>
      </c>
      <c r="R62" s="181" t="str">
        <f t="shared" si="5"/>
        <v/>
      </c>
      <c r="S62" s="181" t="str">
        <f t="array" ref="S62">IF(I62="","",IF(OR(I62=INDIRECT(P62)),1,0))</f>
        <v/>
      </c>
      <c r="T62" s="181" t="str">
        <f t="array" ref="T62">IF(J62="","",IF(OR(J62=INDIRECT(R62)),1,0))</f>
        <v/>
      </c>
      <c r="U62" s="23"/>
      <c r="V62" s="182"/>
      <c r="W62" s="182"/>
      <c r="X62" s="182"/>
      <c r="Y62" s="23"/>
      <c r="Z62" s="23"/>
    </row>
    <row r="63" ht="15.75" customHeight="1">
      <c r="A63" s="23"/>
      <c r="E63" s="175"/>
      <c r="F63" s="176"/>
      <c r="G63" s="177"/>
      <c r="H63" s="185" t="str">
        <f t="shared" si="3"/>
        <v/>
      </c>
      <c r="I63" s="177"/>
      <c r="J63" s="178"/>
      <c r="K63" s="179" t="str">
        <f t="array" ref="K63">IFERROR(IF(J63="","",INDEX('Emission Factors'!$E$5:$N$488,MATCH($J63,'Emission Factors'!$E$5:$E$488,0),MATCH($K$57,'Emission Factors'!$E$5:$N$5,0))),"")</f>
        <v/>
      </c>
      <c r="L63" s="180"/>
      <c r="M63" s="179" t="str">
        <f t="array" ref="M63">IF(
    $J63 = "",
    "",
    IF(
        ISNUMBER(MATCH($J63, 'Emission Factors'!$E$5:$E$488, 0)),
        IF(
            G63 = "Spend-based",
            "kUSD",
        IF(
                INDEX('Emission Factors'!$E$5:$N$488,
                      MATCH($J63, 'Emission Factors'!$E$5:$E$488, 0),
                      MATCH($M$57, 'Emission Factors'!$E$5:$N$5, 0)) &lt;&gt; "",
                INDEX('Emission Factors'!$E$5:$N$488,
                      MATCH($J63, 'Emission Factors'!$E$5:$E$488, 0),
                      MATCH($M$57, 'Emission Factors'!$E$5:$N$5, 0)),
                "Please add the region-specific supplier emission factor or choose a different region available in the IAEG database."
            )
        ),
               IF(
            ISNUMBER(MATCH($J63, 'Supplier Emission'!$G$55:$G$79, 0)),
            IF(
                INDEX('Supplier Emission'!$D$55:$N$79,
                      MATCH($J63, 'Supplier Emission'!$G$55:$G$79, 0),
                      MATCH($M$57, 'Supplier Emission'!$D$54:$N$54, 0)) &lt;&gt; "",
                INDEX('Supplier Emission'!$D$55:$N$79,
                      MATCH($J63,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3" s="23"/>
      <c r="O63" s="181" t="str">
        <f t="shared" si="4"/>
        <v/>
      </c>
      <c r="P63" s="181" t="str">
        <f>IF(H63="","",VLOOKUP(H63,Lists!$E$23:$F$28,2,0))</f>
        <v/>
      </c>
      <c r="Q63" s="181" t="str">
        <f>IF(I63="","",VLOOKUP(I63,Lists!$E$34:$F$53,2,0))</f>
        <v/>
      </c>
      <c r="R63" s="181" t="str">
        <f t="shared" si="5"/>
        <v/>
      </c>
      <c r="S63" s="181" t="str">
        <f t="array" ref="S63">IF(I63="","",IF(OR(I63=INDIRECT(P63)),1,0))</f>
        <v/>
      </c>
      <c r="T63" s="181" t="str">
        <f t="array" ref="T63">IF(J63="","",IF(OR(J63=INDIRECT(R63)),1,0))</f>
        <v/>
      </c>
      <c r="U63" s="23"/>
      <c r="V63" s="182"/>
      <c r="W63" s="182"/>
      <c r="X63" s="182"/>
      <c r="Y63" s="23"/>
      <c r="Z63" s="23"/>
    </row>
    <row r="64" ht="15.75" customHeight="1">
      <c r="A64" s="23"/>
      <c r="E64" s="175"/>
      <c r="F64" s="176"/>
      <c r="G64" s="177"/>
      <c r="H64" s="185" t="str">
        <f t="shared" si="3"/>
        <v/>
      </c>
      <c r="I64" s="177"/>
      <c r="J64" s="178"/>
      <c r="K64" s="179" t="str">
        <f t="array" ref="K64">IFERROR(IF(J64="","",INDEX('Emission Factors'!$E$5:$N$488,MATCH($J64,'Emission Factors'!$E$5:$E$488,0),MATCH($K$57,'Emission Factors'!$E$5:$N$5,0))),"")</f>
        <v/>
      </c>
      <c r="L64" s="180"/>
      <c r="M64" s="179" t="str">
        <f t="array" ref="M64">IF(
    $J64 = "",
    "",
    IF(
        ISNUMBER(MATCH($J64, 'Emission Factors'!$E$5:$E$488, 0)),
        IF(
            G64 = "Spend-based",
            "kUSD",
        IF(
                INDEX('Emission Factors'!$E$5:$N$488,
                      MATCH($J64, 'Emission Factors'!$E$5:$E$488, 0),
                      MATCH($M$57, 'Emission Factors'!$E$5:$N$5, 0)) &lt;&gt; "",
                INDEX('Emission Factors'!$E$5:$N$488,
                      MATCH($J64, 'Emission Factors'!$E$5:$E$488, 0),
                      MATCH($M$57, 'Emission Factors'!$E$5:$N$5, 0)),
                "Please add the region-specific supplier emission factor or choose a different region available in the IAEG database."
            )
        ),
               IF(
            ISNUMBER(MATCH($J64, 'Supplier Emission'!$G$55:$G$79, 0)),
            IF(
                INDEX('Supplier Emission'!$D$55:$N$79,
                      MATCH($J64, 'Supplier Emission'!$G$55:$G$79, 0),
                      MATCH($M$57, 'Supplier Emission'!$D$54:$N$54, 0)) &lt;&gt; "",
                INDEX('Supplier Emission'!$D$55:$N$79,
                      MATCH($J64,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4" s="23"/>
      <c r="O64" s="181" t="str">
        <f t="shared" si="4"/>
        <v/>
      </c>
      <c r="P64" s="181" t="str">
        <f>IF(H64="","",VLOOKUP(H64,Lists!$E$23:$F$28,2,0))</f>
        <v/>
      </c>
      <c r="Q64" s="181" t="str">
        <f>IF(I64="","",VLOOKUP(I64,Lists!$E$34:$F$53,2,0))</f>
        <v/>
      </c>
      <c r="R64" s="181" t="str">
        <f t="shared" si="5"/>
        <v/>
      </c>
      <c r="S64" s="181" t="str">
        <f t="array" ref="S64">IF(I64="","",IF(OR(I64=INDIRECT(P64)),1,0))</f>
        <v/>
      </c>
      <c r="T64" s="181" t="str">
        <f t="array" ref="T64">IF(J64="","",IF(OR(J64=INDIRECT(R64)),1,0))</f>
        <v/>
      </c>
      <c r="U64" s="23"/>
      <c r="V64" s="182"/>
      <c r="W64" s="182"/>
      <c r="X64" s="182"/>
      <c r="Y64" s="23"/>
      <c r="Z64" s="23"/>
    </row>
    <row r="65" ht="15.75" customHeight="1">
      <c r="A65" s="23"/>
      <c r="E65" s="175"/>
      <c r="F65" s="176"/>
      <c r="G65" s="177"/>
      <c r="H65" s="185" t="str">
        <f t="shared" si="3"/>
        <v/>
      </c>
      <c r="I65" s="177"/>
      <c r="J65" s="178"/>
      <c r="K65" s="179" t="str">
        <f t="array" ref="K65">IFERROR(IF(J65="","",INDEX('Emission Factors'!$E$5:$N$488,MATCH($J65,'Emission Factors'!$E$5:$E$488,0),MATCH($K$57,'Emission Factors'!$E$5:$N$5,0))),"")</f>
        <v/>
      </c>
      <c r="L65" s="180"/>
      <c r="M65" s="179" t="str">
        <f t="array" ref="M65">IF(
    $J65 = "",
    "",
    IF(
        ISNUMBER(MATCH($J65, 'Emission Factors'!$E$5:$E$488, 0)),
        IF(
            G65 = "Spend-based",
            "kUSD",
        IF(
                INDEX('Emission Factors'!$E$5:$N$488,
                      MATCH($J65, 'Emission Factors'!$E$5:$E$488, 0),
                      MATCH($M$57, 'Emission Factors'!$E$5:$N$5, 0)) &lt;&gt; "",
                INDEX('Emission Factors'!$E$5:$N$488,
                      MATCH($J65, 'Emission Factors'!$E$5:$E$488, 0),
                      MATCH($M$57, 'Emission Factors'!$E$5:$N$5, 0)),
                "Please add the region-specific supplier emission factor or choose a different region available in the IAEG database."
            )
        ),
               IF(
            ISNUMBER(MATCH($J65, 'Supplier Emission'!$G$55:$G$79, 0)),
            IF(
                INDEX('Supplier Emission'!$D$55:$N$79,
                      MATCH($J65, 'Supplier Emission'!$G$55:$G$79, 0),
                      MATCH($M$57, 'Supplier Emission'!$D$54:$N$54, 0)) &lt;&gt; "",
                INDEX('Supplier Emission'!$D$55:$N$79,
                      MATCH($J65,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5" s="23"/>
      <c r="O65" s="181" t="str">
        <f t="shared" si="4"/>
        <v/>
      </c>
      <c r="P65" s="181" t="str">
        <f>IF(H65="","",VLOOKUP(H65,Lists!$E$23:$F$28,2,0))</f>
        <v/>
      </c>
      <c r="Q65" s="181" t="str">
        <f>IF(I65="","",VLOOKUP(I65,Lists!$E$34:$F$53,2,0))</f>
        <v/>
      </c>
      <c r="R65" s="181" t="str">
        <f t="shared" si="5"/>
        <v/>
      </c>
      <c r="S65" s="181" t="str">
        <f t="array" ref="S65">IF(I65="","",IF(OR(I65=INDIRECT(P65)),1,0))</f>
        <v/>
      </c>
      <c r="T65" s="181" t="str">
        <f t="array" ref="T65">IF(J65="","",IF(OR(J65=INDIRECT(R65)),1,0))</f>
        <v/>
      </c>
      <c r="U65" s="23"/>
      <c r="V65" s="182"/>
      <c r="W65" s="182"/>
      <c r="X65" s="182"/>
      <c r="Y65" s="23"/>
      <c r="Z65" s="23"/>
    </row>
    <row r="66" ht="15.75" customHeight="1">
      <c r="A66" s="23"/>
      <c r="E66" s="175"/>
      <c r="F66" s="176"/>
      <c r="G66" s="177"/>
      <c r="H66" s="185" t="str">
        <f t="shared" si="3"/>
        <v/>
      </c>
      <c r="I66" s="177"/>
      <c r="J66" s="178"/>
      <c r="K66" s="179" t="str">
        <f t="array" ref="K66">IFERROR(IF(J66="","",INDEX('Emission Factors'!$E$5:$N$488,MATCH($J66,'Emission Factors'!$E$5:$E$488,0),MATCH($K$57,'Emission Factors'!$E$5:$N$5,0))),"")</f>
        <v/>
      </c>
      <c r="L66" s="180"/>
      <c r="M66" s="179" t="str">
        <f t="array" ref="M66">IF(
    $J66 = "",
    "",
    IF(
        ISNUMBER(MATCH($J66, 'Emission Factors'!$E$5:$E$488, 0)),
        IF(
            G66 = "Spend-based",
            "kUSD",
        IF(
                INDEX('Emission Factors'!$E$5:$N$488,
                      MATCH($J66, 'Emission Factors'!$E$5:$E$488, 0),
                      MATCH($M$57, 'Emission Factors'!$E$5:$N$5, 0)) &lt;&gt; "",
                INDEX('Emission Factors'!$E$5:$N$488,
                      MATCH($J66, 'Emission Factors'!$E$5:$E$488, 0),
                      MATCH($M$57, 'Emission Factors'!$E$5:$N$5, 0)),
                "Please add the region-specific supplier emission factor or choose a different region available in the IAEG database."
            )
        ),
               IF(
            ISNUMBER(MATCH($J66, 'Supplier Emission'!$G$55:$G$79, 0)),
            IF(
                INDEX('Supplier Emission'!$D$55:$N$79,
                      MATCH($J66, 'Supplier Emission'!$G$55:$G$79, 0),
                      MATCH($M$57, 'Supplier Emission'!$D$54:$N$54, 0)) &lt;&gt; "",
                INDEX('Supplier Emission'!$D$55:$N$79,
                      MATCH($J66,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6" s="23"/>
      <c r="O66" s="181" t="str">
        <f t="shared" si="4"/>
        <v/>
      </c>
      <c r="P66" s="181" t="str">
        <f>IF(H66="","",VLOOKUP(H66,Lists!$E$23:$F$28,2,0))</f>
        <v/>
      </c>
      <c r="Q66" s="181" t="str">
        <f>IF(I66="","",VLOOKUP(I66,Lists!$E$34:$F$53,2,0))</f>
        <v/>
      </c>
      <c r="R66" s="181" t="str">
        <f t="shared" si="5"/>
        <v/>
      </c>
      <c r="S66" s="181" t="str">
        <f t="array" ref="S66">IF(I66="","",IF(OR(I66=INDIRECT(P66)),1,0))</f>
        <v/>
      </c>
      <c r="T66" s="181" t="str">
        <f t="array" ref="T66">IF(J66="","",IF(OR(J66=INDIRECT(R66)),1,0))</f>
        <v/>
      </c>
      <c r="U66" s="23"/>
      <c r="V66" s="182"/>
      <c r="W66" s="182"/>
      <c r="X66" s="182"/>
      <c r="Y66" s="23"/>
      <c r="Z66" s="23"/>
    </row>
    <row r="67" ht="15.75" customHeight="1">
      <c r="A67" s="23"/>
      <c r="E67" s="175"/>
      <c r="F67" s="176"/>
      <c r="G67" s="177"/>
      <c r="H67" s="185" t="str">
        <f t="shared" si="3"/>
        <v/>
      </c>
      <c r="I67" s="177"/>
      <c r="J67" s="178"/>
      <c r="K67" s="179" t="str">
        <f t="array" ref="K67">IFERROR(IF(J67="","",INDEX('Emission Factors'!$E$5:$N$488,MATCH($J67,'Emission Factors'!$E$5:$E$488,0),MATCH($K$57,'Emission Factors'!$E$5:$N$5,0))),"")</f>
        <v/>
      </c>
      <c r="L67" s="180"/>
      <c r="M67" s="179" t="str">
        <f t="array" ref="M67">IF(
    $J67 = "",
    "",
    IF(
        ISNUMBER(MATCH($J67, 'Emission Factors'!$E$5:$E$488, 0)),
        IF(
            G67 = "Spend-based",
            "kUSD",
        IF(
                INDEX('Emission Factors'!$E$5:$N$488,
                      MATCH($J67, 'Emission Factors'!$E$5:$E$488, 0),
                      MATCH($M$57, 'Emission Factors'!$E$5:$N$5, 0)) &lt;&gt; "",
                INDEX('Emission Factors'!$E$5:$N$488,
                      MATCH($J67, 'Emission Factors'!$E$5:$E$488, 0),
                      MATCH($M$57, 'Emission Factors'!$E$5:$N$5, 0)),
                "Please add the region-specific supplier emission factor or choose a different region available in the IAEG database."
            )
        ),
               IF(
            ISNUMBER(MATCH($J67, 'Supplier Emission'!$G$55:$G$79, 0)),
            IF(
                INDEX('Supplier Emission'!$D$55:$N$79,
                      MATCH($J67, 'Supplier Emission'!$G$55:$G$79, 0),
                      MATCH($M$57, 'Supplier Emission'!$D$54:$N$54, 0)) &lt;&gt; "",
                INDEX('Supplier Emission'!$D$55:$N$79,
                      MATCH($J67,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7" s="23"/>
      <c r="O67" s="181" t="str">
        <f t="shared" si="4"/>
        <v/>
      </c>
      <c r="P67" s="181" t="str">
        <f>IF(H67="","",VLOOKUP(H67,Lists!$E$23:$F$28,2,0))</f>
        <v/>
      </c>
      <c r="Q67" s="181" t="str">
        <f>IF(I67="","",VLOOKUP(I67,Lists!$E$34:$F$53,2,0))</f>
        <v/>
      </c>
      <c r="R67" s="181" t="str">
        <f t="shared" si="5"/>
        <v/>
      </c>
      <c r="S67" s="181" t="str">
        <f t="array" ref="S67">IF(I67="","",IF(OR(I67=INDIRECT(P67)),1,0))</f>
        <v/>
      </c>
      <c r="T67" s="181" t="str">
        <f t="array" ref="T67">IF(J67="","",IF(OR(J67=INDIRECT(R67)),1,0))</f>
        <v/>
      </c>
      <c r="U67" s="23"/>
      <c r="V67" s="182"/>
      <c r="W67" s="182"/>
      <c r="X67" s="182"/>
      <c r="Y67" s="23"/>
      <c r="Z67" s="23"/>
    </row>
    <row r="68" ht="15.75" customHeight="1">
      <c r="A68" s="23"/>
      <c r="E68" s="175"/>
      <c r="F68" s="176"/>
      <c r="G68" s="177"/>
      <c r="H68" s="185" t="str">
        <f t="shared" si="3"/>
        <v/>
      </c>
      <c r="I68" s="177"/>
      <c r="J68" s="178"/>
      <c r="K68" s="179" t="str">
        <f t="array" ref="K68">IFERROR(IF(J68="","",INDEX('Emission Factors'!$E$5:$N$488,MATCH($J68,'Emission Factors'!$E$5:$E$488,0),MATCH($K$57,'Emission Factors'!$E$5:$N$5,0))),"")</f>
        <v/>
      </c>
      <c r="L68" s="180"/>
      <c r="M68" s="179" t="str">
        <f t="array" ref="M68">IF(
    $J68 = "",
    "",
    IF(
        ISNUMBER(MATCH($J68, 'Emission Factors'!$E$5:$E$488, 0)),
        IF(
            G68 = "Spend-based",
            "kUSD",
        IF(
                INDEX('Emission Factors'!$E$5:$N$488,
                      MATCH($J68, 'Emission Factors'!$E$5:$E$488, 0),
                      MATCH($M$57, 'Emission Factors'!$E$5:$N$5, 0)) &lt;&gt; "",
                INDEX('Emission Factors'!$E$5:$N$488,
                      MATCH($J68, 'Emission Factors'!$E$5:$E$488, 0),
                      MATCH($M$57, 'Emission Factors'!$E$5:$N$5, 0)),
                "Please add the region-specific supplier emission factor or choose a different region available in the IAEG database."
            )
        ),
               IF(
            ISNUMBER(MATCH($J68, 'Supplier Emission'!$G$55:$G$79, 0)),
            IF(
                INDEX('Supplier Emission'!$D$55:$N$79,
                      MATCH($J68, 'Supplier Emission'!$G$55:$G$79, 0),
                      MATCH($M$57, 'Supplier Emission'!$D$54:$N$54, 0)) &lt;&gt; "",
                INDEX('Supplier Emission'!$D$55:$N$79,
                      MATCH($J68,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8" s="23"/>
      <c r="O68" s="181" t="str">
        <f t="shared" si="4"/>
        <v/>
      </c>
      <c r="P68" s="181" t="str">
        <f>IF(H68="","",VLOOKUP(H68,Lists!$E$23:$F$28,2,0))</f>
        <v/>
      </c>
      <c r="Q68" s="181" t="str">
        <f>IF(I68="","",VLOOKUP(I68,Lists!$E$34:$F$53,2,0))</f>
        <v/>
      </c>
      <c r="R68" s="181" t="str">
        <f t="shared" si="5"/>
        <v/>
      </c>
      <c r="S68" s="181" t="str">
        <f t="array" ref="S68">IF(I68="","",IF(OR(I68=INDIRECT(P68)),1,0))</f>
        <v/>
      </c>
      <c r="T68" s="181" t="str">
        <f t="array" ref="T68">IF(J68="","",IF(OR(J68=INDIRECT(R68)),1,0))</f>
        <v/>
      </c>
      <c r="U68" s="23"/>
      <c r="V68" s="182"/>
      <c r="W68" s="182"/>
      <c r="X68" s="182"/>
      <c r="Y68" s="23"/>
      <c r="Z68" s="23"/>
    </row>
    <row r="69" ht="15.75" customHeight="1">
      <c r="A69" s="23"/>
      <c r="E69" s="175"/>
      <c r="F69" s="176"/>
      <c r="G69" s="177"/>
      <c r="H69" s="185" t="str">
        <f t="shared" si="3"/>
        <v/>
      </c>
      <c r="I69" s="177"/>
      <c r="J69" s="178"/>
      <c r="K69" s="179" t="str">
        <f t="array" ref="K69">IFERROR(IF(J69="","",INDEX('Emission Factors'!$E$5:$N$488,MATCH($J69,'Emission Factors'!$E$5:$E$488,0),MATCH($K$57,'Emission Factors'!$E$5:$N$5,0))),"")</f>
        <v/>
      </c>
      <c r="L69" s="180"/>
      <c r="M69" s="179" t="str">
        <f t="array" ref="M69">IF(
    $J69 = "",
    "",
    IF(
        ISNUMBER(MATCH($J69, 'Emission Factors'!$E$5:$E$488, 0)),
        IF(
            G69 = "Spend-based",
            "kUSD",
        IF(
                INDEX('Emission Factors'!$E$5:$N$488,
                      MATCH($J69, 'Emission Factors'!$E$5:$E$488, 0),
                      MATCH($M$57, 'Emission Factors'!$E$5:$N$5, 0)) &lt;&gt; "",
                INDEX('Emission Factors'!$E$5:$N$488,
                      MATCH($J69, 'Emission Factors'!$E$5:$E$488, 0),
                      MATCH($M$57, 'Emission Factors'!$E$5:$N$5, 0)),
                "Please add the region-specific supplier emission factor or choose a different region available in the IAEG database."
            )
        ),
               IF(
            ISNUMBER(MATCH($J69, 'Supplier Emission'!$G$55:$G$79, 0)),
            IF(
                INDEX('Supplier Emission'!$D$55:$N$79,
                      MATCH($J69, 'Supplier Emission'!$G$55:$G$79, 0),
                      MATCH($M$57, 'Supplier Emission'!$D$54:$N$54, 0)) &lt;&gt; "",
                INDEX('Supplier Emission'!$D$55:$N$79,
                      MATCH($J69,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69" s="23"/>
      <c r="O69" s="181" t="str">
        <f t="shared" si="4"/>
        <v/>
      </c>
      <c r="P69" s="181" t="str">
        <f>IF(H69="","",VLOOKUP(H69,Lists!$E$23:$F$28,2,0))</f>
        <v/>
      </c>
      <c r="Q69" s="181" t="str">
        <f>IF(I69="","",VLOOKUP(I69,Lists!$E$34:$F$53,2,0))</f>
        <v/>
      </c>
      <c r="R69" s="181" t="str">
        <f t="shared" si="5"/>
        <v/>
      </c>
      <c r="S69" s="181" t="str">
        <f t="array" ref="S69">IF(I69="","",IF(OR(I69=INDIRECT(P69)),1,0))</f>
        <v/>
      </c>
      <c r="T69" s="181" t="str">
        <f t="array" ref="T69">IF(J69="","",IF(OR(J69=INDIRECT(R69)),1,0))</f>
        <v/>
      </c>
      <c r="U69" s="23"/>
      <c r="V69" s="182"/>
      <c r="W69" s="182"/>
      <c r="X69" s="182"/>
      <c r="Y69" s="23"/>
      <c r="Z69" s="23"/>
    </row>
    <row r="70" ht="15.75" customHeight="1">
      <c r="A70" s="23"/>
      <c r="E70" s="175"/>
      <c r="F70" s="176"/>
      <c r="G70" s="177"/>
      <c r="H70" s="185" t="str">
        <f t="shared" si="3"/>
        <v/>
      </c>
      <c r="I70" s="177"/>
      <c r="J70" s="178"/>
      <c r="K70" s="179" t="str">
        <f t="array" ref="K70">IFERROR(IF(J70="","",INDEX('Emission Factors'!$E$5:$N$488,MATCH($J70,'Emission Factors'!$E$5:$E$488,0),MATCH($K$57,'Emission Factors'!$E$5:$N$5,0))),"")</f>
        <v/>
      </c>
      <c r="L70" s="180"/>
      <c r="M70" s="179" t="str">
        <f t="array" ref="M70">IF(
    $J70 = "",
    "",
    IF(
        ISNUMBER(MATCH($J70, 'Emission Factors'!$E$5:$E$488, 0)),
        IF(
            G70 = "Spend-based",
            "kUSD",
        IF(
                INDEX('Emission Factors'!$E$5:$N$488,
                      MATCH($J70, 'Emission Factors'!$E$5:$E$488, 0),
                      MATCH($M$57, 'Emission Factors'!$E$5:$N$5, 0)) &lt;&gt; "",
                INDEX('Emission Factors'!$E$5:$N$488,
                      MATCH($J70, 'Emission Factors'!$E$5:$E$488, 0),
                      MATCH($M$57, 'Emission Factors'!$E$5:$N$5, 0)),
                "Please add the region-specific supplier emission factor or choose a different region available in the IAEG database."
            )
        ),
               IF(
            ISNUMBER(MATCH($J70, 'Supplier Emission'!$G$55:$G$79, 0)),
            IF(
                INDEX('Supplier Emission'!$D$55:$N$79,
                      MATCH($J70, 'Supplier Emission'!$G$55:$G$79, 0),
                      MATCH($M$57, 'Supplier Emission'!$D$54:$N$54, 0)) &lt;&gt; "",
                INDEX('Supplier Emission'!$D$55:$N$79,
                      MATCH($J70,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0" s="23"/>
      <c r="O70" s="181" t="str">
        <f t="shared" si="4"/>
        <v/>
      </c>
      <c r="P70" s="181" t="str">
        <f>IF(H70="","",VLOOKUP(H70,Lists!$E$23:$F$28,2,0))</f>
        <v/>
      </c>
      <c r="Q70" s="181" t="str">
        <f>IF(I70="","",VLOOKUP(I70,Lists!$E$34:$F$53,2,0))</f>
        <v/>
      </c>
      <c r="R70" s="181" t="str">
        <f t="shared" si="5"/>
        <v/>
      </c>
      <c r="S70" s="181" t="str">
        <f t="array" ref="S70">IF(I70="","",IF(OR(I70=INDIRECT(P70)),1,0))</f>
        <v/>
      </c>
      <c r="T70" s="181" t="str">
        <f t="array" ref="T70">IF(J70="","",IF(OR(J70=INDIRECT(R70)),1,0))</f>
        <v/>
      </c>
      <c r="U70" s="23"/>
      <c r="V70" s="182"/>
      <c r="W70" s="182"/>
      <c r="X70" s="182"/>
      <c r="Y70" s="23"/>
      <c r="Z70" s="23"/>
    </row>
    <row r="71" ht="15.75" customHeight="1">
      <c r="A71" s="23"/>
      <c r="E71" s="175"/>
      <c r="F71" s="176"/>
      <c r="G71" s="177"/>
      <c r="H71" s="185" t="str">
        <f t="shared" si="3"/>
        <v/>
      </c>
      <c r="I71" s="177"/>
      <c r="J71" s="178"/>
      <c r="K71" s="179" t="str">
        <f t="array" ref="K71">IFERROR(IF(J71="","",INDEX('Emission Factors'!$E$5:$N$488,MATCH($J71,'Emission Factors'!$E$5:$E$488,0),MATCH($K$57,'Emission Factors'!$E$5:$N$5,0))),"")</f>
        <v/>
      </c>
      <c r="L71" s="180"/>
      <c r="M71" s="179" t="str">
        <f t="array" ref="M71">IF(
    $J71 = "",
    "",
    IF(
        ISNUMBER(MATCH($J71, 'Emission Factors'!$E$5:$E$488, 0)),
        IF(
            G71 = "Spend-based",
            "kUSD",
        IF(
                INDEX('Emission Factors'!$E$5:$N$488,
                      MATCH($J71, 'Emission Factors'!$E$5:$E$488, 0),
                      MATCH($M$57, 'Emission Factors'!$E$5:$N$5, 0)) &lt;&gt; "",
                INDEX('Emission Factors'!$E$5:$N$488,
                      MATCH($J71, 'Emission Factors'!$E$5:$E$488, 0),
                      MATCH($M$57, 'Emission Factors'!$E$5:$N$5, 0)),
                "Please add the region-specific supplier emission factor or choose a different region available in the IAEG database."
            )
        ),
               IF(
            ISNUMBER(MATCH($J71, 'Supplier Emission'!$G$55:$G$79, 0)),
            IF(
                INDEX('Supplier Emission'!$D$55:$N$79,
                      MATCH($J71, 'Supplier Emission'!$G$55:$G$79, 0),
                      MATCH($M$57, 'Supplier Emission'!$D$54:$N$54, 0)) &lt;&gt; "",
                INDEX('Supplier Emission'!$D$55:$N$79,
                      MATCH($J71,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1" s="23"/>
      <c r="O71" s="181" t="str">
        <f t="shared" si="4"/>
        <v/>
      </c>
      <c r="P71" s="181" t="str">
        <f>IF(H71="","",VLOOKUP(H71,Lists!$E$23:$F$28,2,0))</f>
        <v/>
      </c>
      <c r="Q71" s="181" t="str">
        <f>IF(I71="","",VLOOKUP(I71,Lists!$E$34:$F$53,2,0))</f>
        <v/>
      </c>
      <c r="R71" s="181" t="str">
        <f t="shared" si="5"/>
        <v/>
      </c>
      <c r="S71" s="181" t="str">
        <f t="array" ref="S71">IF(I71="","",IF(OR(I71=INDIRECT(P71)),1,0))</f>
        <v/>
      </c>
      <c r="T71" s="181" t="str">
        <f t="array" ref="T71">IF(J71="","",IF(OR(J71=INDIRECT(R71)),1,0))</f>
        <v/>
      </c>
      <c r="U71" s="23"/>
      <c r="V71" s="182"/>
      <c r="W71" s="182"/>
      <c r="X71" s="182"/>
      <c r="Y71" s="23"/>
      <c r="Z71" s="23"/>
    </row>
    <row r="72" ht="15.75" customHeight="1">
      <c r="A72" s="23"/>
      <c r="E72" s="175"/>
      <c r="F72" s="176"/>
      <c r="G72" s="177"/>
      <c r="H72" s="185" t="str">
        <f t="shared" si="3"/>
        <v/>
      </c>
      <c r="I72" s="177"/>
      <c r="J72" s="178"/>
      <c r="K72" s="179" t="str">
        <f t="array" ref="K72">IFERROR(IF(J72="","",INDEX('Emission Factors'!$E$5:$N$488,MATCH($J72,'Emission Factors'!$E$5:$E$488,0),MATCH($K$57,'Emission Factors'!$E$5:$N$5,0))),"")</f>
        <v/>
      </c>
      <c r="L72" s="180"/>
      <c r="M72" s="179" t="str">
        <f t="array" ref="M72">IF(
    $J72 = "",
    "",
    IF(
        ISNUMBER(MATCH($J72, 'Emission Factors'!$E$5:$E$488, 0)),
        IF(
            G72 = "Spend-based",
            "kUSD",
        IF(
                INDEX('Emission Factors'!$E$5:$N$488,
                      MATCH($J72, 'Emission Factors'!$E$5:$E$488, 0),
                      MATCH($M$57, 'Emission Factors'!$E$5:$N$5, 0)) &lt;&gt; "",
                INDEX('Emission Factors'!$E$5:$N$488,
                      MATCH($J72, 'Emission Factors'!$E$5:$E$488, 0),
                      MATCH($M$57, 'Emission Factors'!$E$5:$N$5, 0)),
                "Please add the region-specific supplier emission factor or choose a different region available in the IAEG database."
            )
        ),
               IF(
            ISNUMBER(MATCH($J72, 'Supplier Emission'!$G$55:$G$79, 0)),
            IF(
                INDEX('Supplier Emission'!$D$55:$N$79,
                      MATCH($J72, 'Supplier Emission'!$G$55:$G$79, 0),
                      MATCH($M$57, 'Supplier Emission'!$D$54:$N$54, 0)) &lt;&gt; "",
                INDEX('Supplier Emission'!$D$55:$N$79,
                      MATCH($J72,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2" s="23"/>
      <c r="O72" s="181" t="str">
        <f t="shared" si="4"/>
        <v/>
      </c>
      <c r="P72" s="181" t="str">
        <f>IF(H72="","",VLOOKUP(H72,Lists!$E$23:$F$28,2,0))</f>
        <v/>
      </c>
      <c r="Q72" s="181" t="str">
        <f>IF(I72="","",VLOOKUP(I72,Lists!$E$34:$F$53,2,0))</f>
        <v/>
      </c>
      <c r="R72" s="181" t="str">
        <f t="shared" si="5"/>
        <v/>
      </c>
      <c r="S72" s="181" t="str">
        <f t="array" ref="S72">IF(I72="","",IF(OR(I72=INDIRECT(P72)),1,0))</f>
        <v/>
      </c>
      <c r="T72" s="181" t="str">
        <f t="array" ref="T72">IF(J72="","",IF(OR(J72=INDIRECT(R72)),1,0))</f>
        <v/>
      </c>
      <c r="U72" s="23"/>
      <c r="V72" s="182"/>
      <c r="W72" s="182"/>
      <c r="X72" s="182"/>
      <c r="Y72" s="23"/>
      <c r="Z72" s="23"/>
    </row>
    <row r="73" ht="15.75" customHeight="1">
      <c r="A73" s="23"/>
      <c r="E73" s="175"/>
      <c r="F73" s="176"/>
      <c r="G73" s="177"/>
      <c r="H73" s="185" t="str">
        <f t="shared" si="3"/>
        <v/>
      </c>
      <c r="I73" s="177"/>
      <c r="J73" s="178"/>
      <c r="K73" s="179" t="str">
        <f t="array" ref="K73">IFERROR(IF(J73="","",INDEX('Emission Factors'!$E$5:$N$488,MATCH($J73,'Emission Factors'!$E$5:$E$488,0),MATCH($K$57,'Emission Factors'!$E$5:$N$5,0))),"")</f>
        <v/>
      </c>
      <c r="L73" s="180"/>
      <c r="M73" s="179" t="str">
        <f t="array" ref="M73">IF(
    $J73 = "",
    "",
    IF(
        ISNUMBER(MATCH($J73, 'Emission Factors'!$E$5:$E$488, 0)),
        IF(
            G73 = "Spend-based",
            "kUSD",
        IF(
                INDEX('Emission Factors'!$E$5:$N$488,
                      MATCH($J73, 'Emission Factors'!$E$5:$E$488, 0),
                      MATCH($M$57, 'Emission Factors'!$E$5:$N$5, 0)) &lt;&gt; "",
                INDEX('Emission Factors'!$E$5:$N$488,
                      MATCH($J73, 'Emission Factors'!$E$5:$E$488, 0),
                      MATCH($M$57, 'Emission Factors'!$E$5:$N$5, 0)),
                "Please add the region-specific supplier emission factor or choose a different region available in the IAEG database."
            )
        ),
               IF(
            ISNUMBER(MATCH($J73, 'Supplier Emission'!$G$55:$G$79, 0)),
            IF(
                INDEX('Supplier Emission'!$D$55:$N$79,
                      MATCH($J73, 'Supplier Emission'!$G$55:$G$79, 0),
                      MATCH($M$57, 'Supplier Emission'!$D$54:$N$54, 0)) &lt;&gt; "",
                INDEX('Supplier Emission'!$D$55:$N$79,
                      MATCH($J73,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3" s="23"/>
      <c r="O73" s="181" t="str">
        <f t="shared" si="4"/>
        <v/>
      </c>
      <c r="P73" s="181" t="str">
        <f>IF(H73="","",VLOOKUP(H73,Lists!$E$23:$F$28,2,0))</f>
        <v/>
      </c>
      <c r="Q73" s="181" t="str">
        <f>IF(I73="","",VLOOKUP(I73,Lists!$E$34:$F$53,2,0))</f>
        <v/>
      </c>
      <c r="R73" s="181" t="str">
        <f t="shared" si="5"/>
        <v/>
      </c>
      <c r="S73" s="181" t="str">
        <f t="array" ref="S73">IF(I73="","",IF(OR(I73=INDIRECT(P73)),1,0))</f>
        <v/>
      </c>
      <c r="T73" s="181" t="str">
        <f t="array" ref="T73">IF(J73="","",IF(OR(J73=INDIRECT(R73)),1,0))</f>
        <v/>
      </c>
      <c r="U73" s="23"/>
      <c r="V73" s="182"/>
      <c r="W73" s="182"/>
      <c r="X73" s="182"/>
      <c r="Y73" s="23"/>
      <c r="Z73" s="23"/>
    </row>
    <row r="74" ht="15.75" customHeight="1">
      <c r="A74" s="23"/>
      <c r="E74" s="175"/>
      <c r="F74" s="176"/>
      <c r="G74" s="177"/>
      <c r="H74" s="185" t="str">
        <f t="shared" si="3"/>
        <v/>
      </c>
      <c r="I74" s="177"/>
      <c r="J74" s="178"/>
      <c r="K74" s="179" t="str">
        <f t="array" ref="K74">IFERROR(IF(J74="","",INDEX('Emission Factors'!$E$5:$N$488,MATCH($J74,'Emission Factors'!$E$5:$E$488,0),MATCH($K$57,'Emission Factors'!$E$5:$N$5,0))),"")</f>
        <v/>
      </c>
      <c r="L74" s="180"/>
      <c r="M74" s="179" t="str">
        <f t="array" ref="M74">IF(
    $J74 = "",
    "",
    IF(
        ISNUMBER(MATCH($J74, 'Emission Factors'!$E$5:$E$488, 0)),
        IF(
            G74 = "Spend-based",
            "kUSD",
        IF(
                INDEX('Emission Factors'!$E$5:$N$488,
                      MATCH($J74, 'Emission Factors'!$E$5:$E$488, 0),
                      MATCH($M$57, 'Emission Factors'!$E$5:$N$5, 0)) &lt;&gt; "",
                INDEX('Emission Factors'!$E$5:$N$488,
                      MATCH($J74, 'Emission Factors'!$E$5:$E$488, 0),
                      MATCH($M$57, 'Emission Factors'!$E$5:$N$5, 0)),
                "Please add the region-specific supplier emission factor or choose a different region available in the IAEG database."
            )
        ),
               IF(
            ISNUMBER(MATCH($J74, 'Supplier Emission'!$G$55:$G$79, 0)),
            IF(
                INDEX('Supplier Emission'!$D$55:$N$79,
                      MATCH($J74, 'Supplier Emission'!$G$55:$G$79, 0),
                      MATCH($M$57, 'Supplier Emission'!$D$54:$N$54, 0)) &lt;&gt; "",
                INDEX('Supplier Emission'!$D$55:$N$79,
                      MATCH($J74,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4" s="23"/>
      <c r="O74" s="181" t="str">
        <f t="shared" si="4"/>
        <v/>
      </c>
      <c r="P74" s="181" t="str">
        <f>IF(H74="","",VLOOKUP(H74,Lists!$E$23:$F$28,2,0))</f>
        <v/>
      </c>
      <c r="Q74" s="181" t="str">
        <f>IF(I74="","",VLOOKUP(I74,Lists!$E$34:$F$53,2,0))</f>
        <v/>
      </c>
      <c r="R74" s="181" t="str">
        <f t="shared" si="5"/>
        <v/>
      </c>
      <c r="S74" s="181" t="str">
        <f t="array" ref="S74">IF(I74="","",IF(OR(I74=INDIRECT(P74)),1,0))</f>
        <v/>
      </c>
      <c r="T74" s="181" t="str">
        <f t="array" ref="T74">IF(J74="","",IF(OR(J74=INDIRECT(R74)),1,0))</f>
        <v/>
      </c>
      <c r="U74" s="23"/>
      <c r="V74" s="182"/>
      <c r="W74" s="182"/>
      <c r="X74" s="182"/>
      <c r="Y74" s="23"/>
      <c r="Z74" s="23"/>
    </row>
    <row r="75" ht="15.75" customHeight="1">
      <c r="A75" s="23"/>
      <c r="E75" s="175"/>
      <c r="F75" s="176"/>
      <c r="G75" s="177"/>
      <c r="H75" s="185" t="str">
        <f t="shared" si="3"/>
        <v/>
      </c>
      <c r="I75" s="177"/>
      <c r="J75" s="178"/>
      <c r="K75" s="179" t="str">
        <f t="array" ref="K75">IFERROR(IF(J75="","",INDEX('Emission Factors'!$E$5:$N$488,MATCH($J75,'Emission Factors'!$E$5:$E$488,0),MATCH($K$57,'Emission Factors'!$E$5:$N$5,0))),"")</f>
        <v/>
      </c>
      <c r="L75" s="180"/>
      <c r="M75" s="179" t="str">
        <f t="array" ref="M75">IF(
    $J75 = "",
    "",
    IF(
        ISNUMBER(MATCH($J75, 'Emission Factors'!$E$5:$E$488, 0)),
        IF(
            G75 = "Spend-based",
            "kUSD",
        IF(
                INDEX('Emission Factors'!$E$5:$N$488,
                      MATCH($J75, 'Emission Factors'!$E$5:$E$488, 0),
                      MATCH($M$57, 'Emission Factors'!$E$5:$N$5, 0)) &lt;&gt; "",
                INDEX('Emission Factors'!$E$5:$N$488,
                      MATCH($J75, 'Emission Factors'!$E$5:$E$488, 0),
                      MATCH($M$57, 'Emission Factors'!$E$5:$N$5, 0)),
                "Please add the region-specific supplier emission factor or choose a different region available in the IAEG database."
            )
        ),
               IF(
            ISNUMBER(MATCH($J75, 'Supplier Emission'!$G$55:$G$79, 0)),
            IF(
                INDEX('Supplier Emission'!$D$55:$N$79,
                      MATCH($J75, 'Supplier Emission'!$G$55:$G$79, 0),
                      MATCH($M$57, 'Supplier Emission'!$D$54:$N$54, 0)) &lt;&gt; "",
                INDEX('Supplier Emission'!$D$55:$N$79,
                      MATCH($J75,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5" s="23"/>
      <c r="O75" s="181" t="str">
        <f t="shared" si="4"/>
        <v/>
      </c>
      <c r="P75" s="181" t="str">
        <f>IF(H75="","",VLOOKUP(H75,Lists!$E$23:$F$28,2,0))</f>
        <v/>
      </c>
      <c r="Q75" s="181" t="str">
        <f>IF(I75="","",VLOOKUP(I75,Lists!$E$34:$F$53,2,0))</f>
        <v/>
      </c>
      <c r="R75" s="181" t="str">
        <f t="shared" si="5"/>
        <v/>
      </c>
      <c r="S75" s="181" t="str">
        <f t="array" ref="S75">IF(I75="","",IF(OR(I75=INDIRECT(P75)),1,0))</f>
        <v/>
      </c>
      <c r="T75" s="181" t="str">
        <f t="array" ref="T75">IF(J75="","",IF(OR(J75=INDIRECT(R75)),1,0))</f>
        <v/>
      </c>
      <c r="U75" s="23"/>
      <c r="V75" s="182"/>
      <c r="W75" s="182"/>
      <c r="X75" s="182"/>
      <c r="Y75" s="23"/>
      <c r="Z75" s="23"/>
    </row>
    <row r="76" ht="15.75" customHeight="1">
      <c r="A76" s="23"/>
      <c r="E76" s="175"/>
      <c r="F76" s="176"/>
      <c r="G76" s="177"/>
      <c r="H76" s="185" t="str">
        <f t="shared" si="3"/>
        <v/>
      </c>
      <c r="I76" s="177"/>
      <c r="J76" s="178"/>
      <c r="K76" s="179" t="str">
        <f t="array" ref="K76">IFERROR(IF(J76="","",INDEX('Emission Factors'!$E$5:$N$488,MATCH($J76,'Emission Factors'!$E$5:$E$488,0),MATCH($K$57,'Emission Factors'!$E$5:$N$5,0))),"")</f>
        <v/>
      </c>
      <c r="L76" s="180"/>
      <c r="M76" s="179" t="str">
        <f t="array" ref="M76">IF(
    $J76 = "",
    "",
    IF(
        ISNUMBER(MATCH($J76, 'Emission Factors'!$E$5:$E$488, 0)),
        IF(
            G76 = "Spend-based",
            "kUSD",
        IF(
                INDEX('Emission Factors'!$E$5:$N$488,
                      MATCH($J76, 'Emission Factors'!$E$5:$E$488, 0),
                      MATCH($M$57, 'Emission Factors'!$E$5:$N$5, 0)) &lt;&gt; "",
                INDEX('Emission Factors'!$E$5:$N$488,
                      MATCH($J76, 'Emission Factors'!$E$5:$E$488, 0),
                      MATCH($M$57, 'Emission Factors'!$E$5:$N$5, 0)),
                "Please add the region-specific supplier emission factor or choose a different region available in the IAEG database."
            )
        ),
               IF(
            ISNUMBER(MATCH($J76, 'Supplier Emission'!$G$55:$G$79, 0)),
            IF(
                INDEX('Supplier Emission'!$D$55:$N$79,
                      MATCH($J76, 'Supplier Emission'!$G$55:$G$79, 0),
                      MATCH($M$57, 'Supplier Emission'!$D$54:$N$54, 0)) &lt;&gt; "",
                INDEX('Supplier Emission'!$D$55:$N$79,
                      MATCH($J76,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6" s="23"/>
      <c r="O76" s="181" t="str">
        <f t="shared" si="4"/>
        <v/>
      </c>
      <c r="P76" s="181" t="str">
        <f>IF(H76="","",VLOOKUP(H76,Lists!$E$23:$F$28,2,0))</f>
        <v/>
      </c>
      <c r="Q76" s="181" t="str">
        <f>IF(I76="","",VLOOKUP(I76,Lists!$E$34:$F$53,2,0))</f>
        <v/>
      </c>
      <c r="R76" s="181" t="str">
        <f t="shared" si="5"/>
        <v/>
      </c>
      <c r="S76" s="181" t="str">
        <f t="array" ref="S76">IF(I76="","",IF(OR(I76=INDIRECT(P76)),1,0))</f>
        <v/>
      </c>
      <c r="T76" s="181" t="str">
        <f t="array" ref="T76">IF(J76="","",IF(OR(J76=INDIRECT(R76)),1,0))</f>
        <v/>
      </c>
      <c r="U76" s="23"/>
      <c r="V76" s="182"/>
      <c r="W76" s="182"/>
      <c r="X76" s="182"/>
      <c r="Y76" s="23"/>
      <c r="Z76" s="23"/>
    </row>
    <row r="77" ht="15.75" customHeight="1">
      <c r="A77" s="23"/>
      <c r="E77" s="175"/>
      <c r="F77" s="176"/>
      <c r="G77" s="177"/>
      <c r="H77" s="185" t="str">
        <f t="shared" si="3"/>
        <v/>
      </c>
      <c r="I77" s="177"/>
      <c r="J77" s="178"/>
      <c r="K77" s="179" t="str">
        <f t="array" ref="K77">IFERROR(IF(J77="","",INDEX('Emission Factors'!$E$5:$N$488,MATCH($J77,'Emission Factors'!$E$5:$E$488,0),MATCH($K$57,'Emission Factors'!$E$5:$N$5,0))),"")</f>
        <v/>
      </c>
      <c r="L77" s="180"/>
      <c r="M77" s="179" t="str">
        <f t="array" ref="M77">IF(
    $J77 = "",
    "",
    IF(
        ISNUMBER(MATCH($J77, 'Emission Factors'!$E$5:$E$488, 0)),
        IF(
            G77 = "Spend-based",
            "kUSD",
        IF(
                INDEX('Emission Factors'!$E$5:$N$488,
                      MATCH($J77, 'Emission Factors'!$E$5:$E$488, 0),
                      MATCH($M$57, 'Emission Factors'!$E$5:$N$5, 0)) &lt;&gt; "",
                INDEX('Emission Factors'!$E$5:$N$488,
                      MATCH($J77, 'Emission Factors'!$E$5:$E$488, 0),
                      MATCH($M$57, 'Emission Factors'!$E$5:$N$5, 0)),
                "Please add the region-specific supplier emission factor or choose a different region available in the IAEG database."
            )
        ),
               IF(
            ISNUMBER(MATCH($J77, 'Supplier Emission'!$G$55:$G$79, 0)),
            IF(
                INDEX('Supplier Emission'!$D$55:$N$79,
                      MATCH($J77, 'Supplier Emission'!$G$55:$G$79, 0),
                      MATCH($M$57, 'Supplier Emission'!$D$54:$N$54, 0)) &lt;&gt; "",
                INDEX('Supplier Emission'!$D$55:$N$79,
                      MATCH($J77,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7" s="23"/>
      <c r="O77" s="181" t="str">
        <f t="shared" si="4"/>
        <v/>
      </c>
      <c r="P77" s="181" t="str">
        <f>IF(H77="","",VLOOKUP(H77,Lists!$E$23:$F$28,2,0))</f>
        <v/>
      </c>
      <c r="Q77" s="181" t="str">
        <f>IF(I77="","",VLOOKUP(I77,Lists!$E$34:$F$53,2,0))</f>
        <v/>
      </c>
      <c r="R77" s="181" t="str">
        <f t="shared" si="5"/>
        <v/>
      </c>
      <c r="S77" s="181" t="str">
        <f t="array" ref="S77">IF(I77="","",IF(OR(I77=INDIRECT(P77)),1,0))</f>
        <v/>
      </c>
      <c r="T77" s="181" t="str">
        <f t="array" ref="T77">IF(J77="","",IF(OR(J77=INDIRECT(R77)),1,0))</f>
        <v/>
      </c>
      <c r="U77" s="23"/>
      <c r="V77" s="182"/>
      <c r="W77" s="182"/>
      <c r="X77" s="182"/>
      <c r="Y77" s="23"/>
      <c r="Z77" s="23"/>
    </row>
    <row r="78" ht="15.75" customHeight="1">
      <c r="A78" s="23"/>
      <c r="E78" s="175"/>
      <c r="F78" s="176"/>
      <c r="G78" s="177"/>
      <c r="H78" s="185" t="str">
        <f t="shared" si="3"/>
        <v/>
      </c>
      <c r="I78" s="177"/>
      <c r="J78" s="178"/>
      <c r="K78" s="179" t="str">
        <f t="array" ref="K78">IFERROR(IF(J78="","",INDEX('Emission Factors'!$E$5:$N$488,MATCH($J78,'Emission Factors'!$E$5:$E$488,0),MATCH($K$57,'Emission Factors'!$E$5:$N$5,0))),"")</f>
        <v/>
      </c>
      <c r="L78" s="180"/>
      <c r="M78" s="179" t="str">
        <f t="array" ref="M78">IF(
    $J78 = "",
    "",
    IF(
        ISNUMBER(MATCH($J78, 'Emission Factors'!$E$5:$E$488, 0)),
        IF(
            G78 = "Spend-based",
            "kUSD",
        IF(
                INDEX('Emission Factors'!$E$5:$N$488,
                      MATCH($J78, 'Emission Factors'!$E$5:$E$488, 0),
                      MATCH($M$57, 'Emission Factors'!$E$5:$N$5, 0)) &lt;&gt; "",
                INDEX('Emission Factors'!$E$5:$N$488,
                      MATCH($J78, 'Emission Factors'!$E$5:$E$488, 0),
                      MATCH($M$57, 'Emission Factors'!$E$5:$N$5, 0)),
                "Please add the region-specific supplier emission factor or choose a different region available in the IAEG database."
            )
        ),
               IF(
            ISNUMBER(MATCH($J78, 'Supplier Emission'!$G$55:$G$79, 0)),
            IF(
                INDEX('Supplier Emission'!$D$55:$N$79,
                      MATCH($J78, 'Supplier Emission'!$G$55:$G$79, 0),
                      MATCH($M$57, 'Supplier Emission'!$D$54:$N$54, 0)) &lt;&gt; "",
                INDEX('Supplier Emission'!$D$55:$N$79,
                      MATCH($J78,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8" s="23"/>
      <c r="O78" s="181" t="str">
        <f t="shared" si="4"/>
        <v/>
      </c>
      <c r="P78" s="181" t="str">
        <f>IF(H78="","",VLOOKUP(H78,Lists!$E$23:$F$28,2,0))</f>
        <v/>
      </c>
      <c r="Q78" s="181" t="str">
        <f>IF(I78="","",VLOOKUP(I78,Lists!$E$34:$F$53,2,0))</f>
        <v/>
      </c>
      <c r="R78" s="181" t="str">
        <f t="shared" si="5"/>
        <v/>
      </c>
      <c r="S78" s="181" t="str">
        <f t="array" ref="S78">IF(I78="","",IF(OR(I78=INDIRECT(P78)),1,0))</f>
        <v/>
      </c>
      <c r="T78" s="181" t="str">
        <f t="array" ref="T78">IF(J78="","",IF(OR(J78=INDIRECT(R78)),1,0))</f>
        <v/>
      </c>
      <c r="U78" s="23"/>
      <c r="V78" s="182"/>
      <c r="W78" s="182"/>
      <c r="X78" s="182"/>
      <c r="Y78" s="23"/>
      <c r="Z78" s="23"/>
    </row>
    <row r="79" ht="15.75" customHeight="1">
      <c r="A79" s="23"/>
      <c r="E79" s="175"/>
      <c r="F79" s="176"/>
      <c r="G79" s="177"/>
      <c r="H79" s="185" t="str">
        <f t="shared" si="3"/>
        <v/>
      </c>
      <c r="I79" s="177"/>
      <c r="J79" s="178"/>
      <c r="K79" s="179" t="str">
        <f t="array" ref="K79">IFERROR(IF(J79="","",INDEX('Emission Factors'!$E$5:$N$488,MATCH($J79,'Emission Factors'!$E$5:$E$488,0),MATCH($K$57,'Emission Factors'!$E$5:$N$5,0))),"")</f>
        <v/>
      </c>
      <c r="L79" s="180"/>
      <c r="M79" s="179" t="str">
        <f t="array" ref="M79">IF(
    $J79 = "",
    "",
    IF(
        ISNUMBER(MATCH($J79, 'Emission Factors'!$E$5:$E$488, 0)),
        IF(
            G79 = "Spend-based",
            "kUSD",
        IF(
                INDEX('Emission Factors'!$E$5:$N$488,
                      MATCH($J79, 'Emission Factors'!$E$5:$E$488, 0),
                      MATCH($M$57, 'Emission Factors'!$E$5:$N$5, 0)) &lt;&gt; "",
                INDEX('Emission Factors'!$E$5:$N$488,
                      MATCH($J79, 'Emission Factors'!$E$5:$E$488, 0),
                      MATCH($M$57, 'Emission Factors'!$E$5:$N$5, 0)),
                "Please add the region-specific supplier emission factor or choose a different region available in the IAEG database."
            )
        ),
               IF(
            ISNUMBER(MATCH($J79, 'Supplier Emission'!$G$55:$G$79, 0)),
            IF(
                INDEX('Supplier Emission'!$D$55:$N$79,
                      MATCH($J79, 'Supplier Emission'!$G$55:$G$79, 0),
                      MATCH($M$57, 'Supplier Emission'!$D$54:$N$54, 0)) &lt;&gt; "",
                INDEX('Supplier Emission'!$D$55:$N$79,
                      MATCH($J79, 'Supplier Emission'!$G$55:$G$79, 0),
                      MATCH($M$57, 'Supplier Emission'!$D$54:$N$54, 0)),
                "Please add the region-specific supplier emission factor or choose a different region available in the IAEG database."
            ),
            "Please add the region-specific supplier emission factor or choose a different region available in the IAEG database."
        )
    )
)</f>
        <v/>
      </c>
      <c r="N79" s="23"/>
      <c r="O79" s="181" t="str">
        <f t="shared" si="4"/>
        <v/>
      </c>
      <c r="P79" s="181" t="str">
        <f>IF(H79="","",VLOOKUP(H79,Lists!$E$23:$F$28,2,0))</f>
        <v/>
      </c>
      <c r="Q79" s="181" t="str">
        <f>IF(I79="","",VLOOKUP(I79,Lists!$E$34:$F$53,2,0))</f>
        <v/>
      </c>
      <c r="R79" s="181" t="str">
        <f t="shared" si="5"/>
        <v/>
      </c>
      <c r="S79" s="181" t="str">
        <f t="array" ref="S79">IF(I79="","",IF(OR(I79=INDIRECT(P79)),1,0))</f>
        <v/>
      </c>
      <c r="T79" s="181" t="str">
        <f t="array" ref="T79">IF(J79="","",IF(OR(J79=INDIRECT(R79)),1,0))</f>
        <v/>
      </c>
      <c r="U79" s="23"/>
      <c r="V79" s="182"/>
      <c r="W79" s="182"/>
      <c r="X79" s="182"/>
      <c r="Y79" s="23"/>
      <c r="Z79" s="23"/>
    </row>
    <row r="80" ht="31.5" customHeight="1">
      <c r="A80" s="23"/>
      <c r="B80" s="23"/>
      <c r="C80" s="23"/>
      <c r="D80" s="23"/>
      <c r="E80" s="23"/>
      <c r="F80" s="23"/>
      <c r="G80" s="23"/>
      <c r="H80" s="23"/>
      <c r="I80" s="23"/>
      <c r="J80" s="183"/>
      <c r="K80" s="23"/>
      <c r="L80" s="23"/>
      <c r="M80" s="23"/>
      <c r="N80" s="23"/>
      <c r="O80" s="23"/>
      <c r="P80" s="23"/>
      <c r="Q80" s="23"/>
      <c r="R80" s="23"/>
      <c r="S80" s="23"/>
      <c r="T80" s="23"/>
      <c r="U80" s="23"/>
      <c r="V80" s="23"/>
      <c r="W80" s="23"/>
      <c r="X80" s="23"/>
      <c r="Y80" s="23"/>
      <c r="Z80" s="23"/>
    </row>
    <row r="81" ht="15.75" customHeight="1">
      <c r="A81" s="23"/>
      <c r="H81" s="23"/>
      <c r="I81" s="23"/>
      <c r="J81" s="23"/>
      <c r="N81" s="23"/>
      <c r="O81" s="23"/>
      <c r="P81" s="23"/>
      <c r="Q81" s="23"/>
      <c r="R81" s="23"/>
      <c r="S81" s="23"/>
      <c r="T81" s="23"/>
      <c r="U81" s="23"/>
      <c r="V81" s="23"/>
      <c r="W81" s="23"/>
      <c r="X81" s="23"/>
      <c r="Y81" s="23"/>
      <c r="Z81" s="23"/>
    </row>
    <row r="82" ht="6.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36.0" customHeight="1">
      <c r="A83" s="159"/>
      <c r="B83" s="160"/>
      <c r="C83" s="161"/>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ht="6.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1">
    <mergeCell ref="E23:F23"/>
    <mergeCell ref="D53:G53"/>
    <mergeCell ref="E55:F55"/>
    <mergeCell ref="G55:X55"/>
    <mergeCell ref="E5:J5"/>
    <mergeCell ref="E7:F7"/>
    <mergeCell ref="G7:X7"/>
    <mergeCell ref="G8:X8"/>
    <mergeCell ref="G9:X9"/>
    <mergeCell ref="D21:G21"/>
    <mergeCell ref="G23:X23"/>
  </mergeCells>
  <conditionalFormatting sqref="I26:I47">
    <cfRule type="expression" dxfId="10" priority="1">
      <formula>$S26=0</formula>
    </cfRule>
  </conditionalFormatting>
  <conditionalFormatting sqref="I58:I79">
    <cfRule type="expression" dxfId="10" priority="2">
      <formula>$S58=0</formula>
    </cfRule>
  </conditionalFormatting>
  <conditionalFormatting sqref="J26:J47 J58:J79">
    <cfRule type="expression" dxfId="10" priority="3">
      <formula>$G26&lt;&gt;INDEX(#REF!,MATCH($J26,#REF!,0),MATCH($G$25,#REF!,0))</formula>
    </cfRule>
  </conditionalFormatting>
  <conditionalFormatting sqref="J26:J47">
    <cfRule type="expression" dxfId="10" priority="4">
      <formula>$T26=0</formula>
    </cfRule>
  </conditionalFormatting>
  <conditionalFormatting sqref="J58:J79">
    <cfRule type="expression" dxfId="10" priority="5">
      <formula>$T58=0</formula>
    </cfRule>
  </conditionalFormatting>
  <dataValidations>
    <dataValidation type="list" allowBlank="1" showErrorMessage="1" sqref="J26:J47 J58:J79">
      <formula1>INDIRECT($R26)</formula1>
    </dataValidation>
    <dataValidation type="list" allowBlank="1" showErrorMessage="1" sqref="G16">
      <formula1>Lists!$E$514:$E$515</formula1>
    </dataValidation>
    <dataValidation type="list" allowBlank="1" showErrorMessage="1" sqref="I26:I47 I58:I79">
      <formula1>INDIRECT($P26)</formula1>
    </dataValidation>
    <dataValidation type="list" allowBlank="1" showErrorMessage="1" sqref="G26:G47 G58:G79">
      <formula1>Lists!$E$529:$E$530</formula1>
    </dataValidation>
    <dataValidation type="list" allowBlank="1" showErrorMessage="1" sqref="H26:H47">
      <formula1>Lists!$E$8:$H$8</formula1>
    </dataValidation>
  </dataValidations>
  <printOptions/>
  <pageMargins bottom="1.0" footer="0.0" header="0.0" left="0.75" right="0.75" top="1.0"/>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workbookViewId="0"/>
  </sheetViews>
  <sheetFormatPr customHeight="1" defaultColWidth="10.1" defaultRowHeight="15.0"/>
  <cols>
    <col customWidth="1" min="1" max="3" width="1.8"/>
    <col customWidth="1" min="4" max="4" width="18.4"/>
    <col customWidth="1" min="5" max="5" width="36.9"/>
    <col customWidth="1" min="6" max="6" width="43.4"/>
    <col customWidth="1" min="7" max="7" width="22.5"/>
    <col customWidth="1" min="8" max="8" width="29.8"/>
    <col customWidth="1" min="9" max="9" width="27.8"/>
    <col customWidth="1" min="10" max="10" width="43.0"/>
    <col customWidth="1" min="11" max="11" width="25.5"/>
    <col customWidth="1" min="12" max="12" width="20.1"/>
    <col customWidth="1" min="13" max="14" width="39.8"/>
    <col customWidth="1" min="15" max="15" width="4.0"/>
    <col customWidth="1" hidden="1" min="16" max="16" width="7.4"/>
    <col customWidth="1" hidden="1" min="17" max="17" width="8.8"/>
    <col customWidth="1" hidden="1" min="18" max="18" width="6.8"/>
    <col customWidth="1" hidden="1" min="19" max="19" width="10.8"/>
    <col customWidth="1" hidden="1" min="20" max="20" width="8.8"/>
    <col customWidth="1" hidden="1" min="21" max="21" width="11.8"/>
    <col customWidth="1" min="22" max="41" width="7.9"/>
  </cols>
  <sheetData>
    <row r="1" ht="8.25" customHeight="1">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row>
    <row r="2" ht="25.5" customHeight="1">
      <c r="A2" s="187"/>
      <c r="B2" s="88" t="str">
        <f>MID(CELL("nomfichier",A1),FIND("]",CELL("nomfichier",A1))+1,LEN(CELL("nomfichier",A1))-FIND("]",CELL("nomfichier",A1)))</f>
        <v>#VALUE!</v>
      </c>
      <c r="C2" s="187"/>
      <c r="D2" s="187"/>
      <c r="E2" s="187"/>
      <c r="F2" s="187"/>
      <c r="G2" s="187"/>
      <c r="H2" s="187"/>
      <c r="I2" s="188"/>
      <c r="J2" s="188"/>
      <c r="K2" s="188"/>
      <c r="L2" s="188"/>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row>
    <row r="3" ht="7.5" customHeight="1">
      <c r="A3" s="186"/>
      <c r="B3" s="186"/>
      <c r="C3" s="186"/>
      <c r="D3" s="186"/>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row>
    <row r="4" ht="26.25" customHeight="1">
      <c r="A4" s="190"/>
      <c r="B4" s="161" t="s">
        <v>176</v>
      </c>
      <c r="C4" s="161"/>
      <c r="D4" s="190"/>
      <c r="E4" s="190"/>
      <c r="F4" s="190"/>
      <c r="G4" s="190"/>
      <c r="H4" s="190"/>
      <c r="I4" s="191"/>
      <c r="J4" s="191"/>
      <c r="K4" s="191"/>
      <c r="L4" s="191"/>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row>
    <row r="5" ht="7.5" customHeight="1">
      <c r="A5" s="186"/>
      <c r="B5" s="186"/>
      <c r="C5" s="186"/>
      <c r="D5" s="186"/>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row>
    <row r="6" ht="13.5" customHeight="1">
      <c r="A6" s="192"/>
      <c r="B6" s="192"/>
      <c r="C6" s="192"/>
      <c r="D6" s="193"/>
      <c r="E6" s="165" t="s">
        <v>177</v>
      </c>
      <c r="F6" s="16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row>
    <row r="7" ht="13.5" customHeight="1">
      <c r="A7" s="194"/>
      <c r="B7" s="194"/>
      <c r="C7" s="194"/>
      <c r="D7" s="193"/>
      <c r="E7" s="165" t="s">
        <v>178</v>
      </c>
      <c r="F7" s="16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row>
    <row r="8" ht="13.5" customHeight="1">
      <c r="A8" s="194"/>
      <c r="B8" s="194"/>
      <c r="C8" s="194"/>
      <c r="D8" s="193"/>
      <c r="E8" s="165" t="s">
        <v>179</v>
      </c>
      <c r="F8" s="16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row>
    <row r="9" ht="13.5" customHeight="1">
      <c r="A9" s="194"/>
      <c r="B9" s="194"/>
      <c r="C9" s="194"/>
      <c r="D9" s="193"/>
      <c r="E9" s="195"/>
      <c r="F9" s="194"/>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row>
    <row r="10" ht="133.5" customHeight="1">
      <c r="A10" s="194"/>
      <c r="B10" s="194"/>
      <c r="C10" s="194"/>
      <c r="D10" s="168" t="str">
        <f>CONCATENATE("How to complete the sheet:",CHAR(10),"1) Complete all mandatory fields;",CHAR(10),"2) If the quantity is null please specify '0';",CHAR(10),"3) Category corresponds to the global category, and the sub-category to proxy label;",CHAR(10),"4) Use filter box on the top to focus on specific data;",CHAR(10),"5) Enter Carbon Impact/Unit information to detail the product impact;",CHAR(10),"6) The comment section is used for additional information and to precise category product.")</f>
        <v>How to complete the sheet:
1) Complete all mandatory fields;
2) If the quantity is null please specify '0';
3) Category corresponds to the global category, and the sub-category to proxy label;
4) Use filter box on the top to focus on specific data;
5) Enter Carbon Impact/Unit information to detail the product impact;
6) The comment section is used for additional information and to precise category product.</v>
      </c>
      <c r="E10" s="28"/>
      <c r="F10" s="169"/>
      <c r="G10" s="19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row>
    <row r="11" ht="4.5" customHeight="1">
      <c r="A11" s="186"/>
      <c r="B11" s="186"/>
      <c r="C11" s="186"/>
      <c r="D11" s="186"/>
      <c r="E11" s="186"/>
      <c r="F11" s="186"/>
      <c r="G11" s="186"/>
      <c r="H11" s="186"/>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row>
    <row r="12" ht="26.25" customHeight="1">
      <c r="A12" s="190"/>
      <c r="B12" s="190"/>
      <c r="C12" s="161" t="s">
        <v>180</v>
      </c>
      <c r="D12" s="190"/>
      <c r="E12" s="190"/>
      <c r="F12" s="190"/>
      <c r="G12" s="190"/>
      <c r="H12" s="190"/>
      <c r="I12" s="191"/>
      <c r="J12" s="191"/>
      <c r="K12" s="191"/>
      <c r="L12" s="191"/>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row>
    <row r="13" ht="21.0" customHeight="1">
      <c r="A13" s="186"/>
      <c r="B13" s="186"/>
      <c r="C13" s="186"/>
      <c r="D13" s="186"/>
      <c r="E13" s="186"/>
      <c r="F13" s="186"/>
      <c r="G13" s="186"/>
      <c r="H13" s="186"/>
      <c r="I13" s="186"/>
      <c r="J13" s="198"/>
      <c r="K13" s="198"/>
      <c r="L13" s="197"/>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row>
    <row r="14" ht="13.5" customHeight="1">
      <c r="A14" s="199"/>
      <c r="B14" s="199"/>
      <c r="C14" s="199"/>
      <c r="D14" s="200" t="s">
        <v>158</v>
      </c>
      <c r="E14" s="200" t="s">
        <v>159</v>
      </c>
      <c r="F14" s="200" t="s">
        <v>160</v>
      </c>
      <c r="G14" s="200" t="s">
        <v>181</v>
      </c>
      <c r="H14" s="200" t="s">
        <v>182</v>
      </c>
      <c r="I14" s="200" t="s">
        <v>183</v>
      </c>
      <c r="J14" s="200" t="s">
        <v>184</v>
      </c>
      <c r="K14" s="200" t="s">
        <v>185</v>
      </c>
      <c r="L14" s="200" t="s">
        <v>164</v>
      </c>
      <c r="M14" s="200" t="s">
        <v>186</v>
      </c>
      <c r="N14" s="200" t="s">
        <v>187</v>
      </c>
      <c r="O14" s="201"/>
      <c r="P14" s="173" t="s">
        <v>165</v>
      </c>
      <c r="Q14" s="173" t="s">
        <v>166</v>
      </c>
      <c r="R14" s="173" t="s">
        <v>167</v>
      </c>
      <c r="S14" s="173" t="s">
        <v>168</v>
      </c>
      <c r="T14" s="173" t="s">
        <v>169</v>
      </c>
      <c r="U14" s="173" t="s">
        <v>170</v>
      </c>
      <c r="V14" s="199"/>
      <c r="W14" s="199"/>
      <c r="X14" s="199"/>
      <c r="Y14" s="199"/>
      <c r="Z14" s="199"/>
      <c r="AA14" s="199"/>
      <c r="AB14" s="199"/>
      <c r="AC14" s="199"/>
      <c r="AD14" s="199"/>
      <c r="AE14" s="199"/>
      <c r="AF14" s="199"/>
      <c r="AG14" s="199"/>
      <c r="AH14" s="199"/>
      <c r="AI14" s="199"/>
      <c r="AJ14" s="199"/>
      <c r="AK14" s="199"/>
      <c r="AL14" s="199"/>
      <c r="AM14" s="199"/>
      <c r="AN14" s="199"/>
      <c r="AO14" s="199"/>
    </row>
    <row r="15" ht="13.5" customHeight="1">
      <c r="A15" s="186"/>
      <c r="B15" s="186"/>
      <c r="C15" s="202"/>
      <c r="D15" s="203"/>
      <c r="E15" s="203"/>
      <c r="F15" s="204"/>
      <c r="G15" s="205"/>
      <c r="H15" s="206"/>
      <c r="I15" s="206"/>
      <c r="J15" s="207"/>
      <c r="K15" s="208" t="s">
        <v>188</v>
      </c>
      <c r="L15" s="209"/>
      <c r="M15" s="208" t="str">
        <f>'Supplier Emission'!$K15&amp;"/"&amp;'Supplier Emission'!$L15</f>
        <v>kgCO2e/</v>
      </c>
      <c r="N15" s="210"/>
      <c r="O15" s="211"/>
      <c r="P15" s="181" t="str">
        <f t="shared" ref="P15:P49" si="1">IF(D15="","",IF(D15="Mass-based","MB","SB"))</f>
        <v/>
      </c>
      <c r="Q15" s="181" t="str">
        <f>IF(E15="","",VLOOKUP(E15,Lists!$E$23:$F$27,2,0))</f>
        <v/>
      </c>
      <c r="R15" s="181" t="str">
        <f>IF(F15="","",VLOOKUP(F15,Lists!$E$34:$F$53,2,0))</f>
        <v/>
      </c>
      <c r="S15" s="181" t="str">
        <f t="shared" ref="S15:S49" si="2">R15&amp;P15</f>
        <v/>
      </c>
      <c r="T15" s="181" t="str">
        <f t="array" ref="T15">IF(F15="","",IF(OR(F15=INDIRECT(Q15)),1,0))</f>
        <v/>
      </c>
      <c r="U15" s="181" t="str">
        <f t="array" ref="U15">IF(G15="","",IF(OR(G15=INDIRECT(S15)),1,0))</f>
        <v/>
      </c>
      <c r="V15" s="186"/>
      <c r="W15" s="186"/>
      <c r="X15" s="186"/>
      <c r="Y15" s="186"/>
      <c r="Z15" s="186"/>
      <c r="AA15" s="186"/>
      <c r="AB15" s="186"/>
      <c r="AC15" s="186"/>
      <c r="AD15" s="186"/>
      <c r="AE15" s="186"/>
      <c r="AF15" s="186"/>
      <c r="AG15" s="186"/>
      <c r="AH15" s="186"/>
      <c r="AI15" s="186"/>
      <c r="AJ15" s="186"/>
      <c r="AK15" s="186"/>
      <c r="AL15" s="186"/>
      <c r="AM15" s="186"/>
      <c r="AN15" s="186"/>
      <c r="AO15" s="186"/>
    </row>
    <row r="16" ht="13.5" customHeight="1">
      <c r="A16" s="186"/>
      <c r="B16" s="186"/>
      <c r="C16" s="202"/>
      <c r="D16" s="212"/>
      <c r="E16" s="212"/>
      <c r="F16" s="204"/>
      <c r="G16" s="205"/>
      <c r="H16" s="206"/>
      <c r="I16" s="206"/>
      <c r="J16" s="207"/>
      <c r="K16" s="208" t="s">
        <v>188</v>
      </c>
      <c r="L16" s="209"/>
      <c r="M16" s="208" t="str">
        <f>'Supplier Emission'!$K16&amp;"/"&amp;'Supplier Emission'!$L16</f>
        <v>kgCO2e/</v>
      </c>
      <c r="N16" s="210"/>
      <c r="O16" s="211"/>
      <c r="P16" s="181" t="str">
        <f t="shared" si="1"/>
        <v/>
      </c>
      <c r="Q16" s="181" t="str">
        <f>IF(E16="","",VLOOKUP(E16,Lists!$E$23:$F$27,2,0))</f>
        <v/>
      </c>
      <c r="R16" s="181" t="str">
        <f>IF(F16="","",VLOOKUP(F16,Lists!$E$34:$F$53,2,0))</f>
        <v/>
      </c>
      <c r="S16" s="181" t="str">
        <f t="shared" si="2"/>
        <v/>
      </c>
      <c r="T16" s="181" t="str">
        <f t="array" ref="T16">IF(F16="","",IF(OR(F16=INDIRECT(Q16)),1,0))</f>
        <v/>
      </c>
      <c r="U16" s="181" t="str">
        <f t="array" ref="U16">IF(G16="","",IF(OR(G16=INDIRECT(S16)),1,0))</f>
        <v/>
      </c>
      <c r="V16" s="186"/>
      <c r="W16" s="186"/>
      <c r="X16" s="186"/>
      <c r="Y16" s="186"/>
      <c r="Z16" s="186"/>
      <c r="AA16" s="186"/>
      <c r="AB16" s="186"/>
      <c r="AC16" s="186"/>
      <c r="AD16" s="186"/>
      <c r="AE16" s="186"/>
      <c r="AF16" s="186"/>
      <c r="AG16" s="186"/>
      <c r="AH16" s="186"/>
      <c r="AI16" s="186"/>
      <c r="AJ16" s="186"/>
      <c r="AK16" s="186"/>
      <c r="AL16" s="186"/>
      <c r="AM16" s="186"/>
      <c r="AN16" s="186"/>
      <c r="AO16" s="186"/>
    </row>
    <row r="17" ht="13.5" customHeight="1">
      <c r="A17" s="186"/>
      <c r="B17" s="186"/>
      <c r="C17" s="202"/>
      <c r="D17" s="212"/>
      <c r="E17" s="212"/>
      <c r="F17" s="204"/>
      <c r="G17" s="205"/>
      <c r="H17" s="206"/>
      <c r="I17" s="206"/>
      <c r="J17" s="207"/>
      <c r="K17" s="208" t="s">
        <v>188</v>
      </c>
      <c r="L17" s="209"/>
      <c r="M17" s="208" t="str">
        <f>'Supplier Emission'!$K17&amp;"/"&amp;'Supplier Emission'!$L17</f>
        <v>kgCO2e/</v>
      </c>
      <c r="N17" s="210"/>
      <c r="O17" s="211"/>
      <c r="P17" s="181" t="str">
        <f t="shared" si="1"/>
        <v/>
      </c>
      <c r="Q17" s="181" t="str">
        <f>IF(E17="","",VLOOKUP(E17,Lists!$E$23:$F$27,2,0))</f>
        <v/>
      </c>
      <c r="R17" s="181" t="str">
        <f>IF(F17="","",VLOOKUP(F17,Lists!$E$34:$F$53,2,0))</f>
        <v/>
      </c>
      <c r="S17" s="181" t="str">
        <f t="shared" si="2"/>
        <v/>
      </c>
      <c r="T17" s="181" t="str">
        <f t="array" ref="T17">IF(F17="","",IF(OR(F17=INDIRECT(Q17)),1,0))</f>
        <v/>
      </c>
      <c r="U17" s="181" t="str">
        <f t="array" ref="U17">IF(G17="","",IF(OR(G17=INDIRECT(S17)),1,0))</f>
        <v/>
      </c>
      <c r="V17" s="186"/>
      <c r="W17" s="186"/>
      <c r="X17" s="186"/>
      <c r="Y17" s="186"/>
      <c r="Z17" s="186"/>
      <c r="AA17" s="186"/>
      <c r="AB17" s="186"/>
      <c r="AC17" s="186"/>
      <c r="AD17" s="186"/>
      <c r="AE17" s="186"/>
      <c r="AF17" s="186"/>
      <c r="AG17" s="186"/>
      <c r="AH17" s="186"/>
      <c r="AI17" s="186"/>
      <c r="AJ17" s="186"/>
      <c r="AK17" s="186"/>
      <c r="AL17" s="186"/>
      <c r="AM17" s="186"/>
      <c r="AN17" s="186"/>
      <c r="AO17" s="186"/>
    </row>
    <row r="18" ht="13.5" customHeight="1">
      <c r="A18" s="186"/>
      <c r="B18" s="186"/>
      <c r="C18" s="202"/>
      <c r="D18" s="212"/>
      <c r="E18" s="212"/>
      <c r="F18" s="204"/>
      <c r="G18" s="205"/>
      <c r="H18" s="206"/>
      <c r="I18" s="206"/>
      <c r="J18" s="207"/>
      <c r="K18" s="208" t="s">
        <v>188</v>
      </c>
      <c r="L18" s="209"/>
      <c r="M18" s="208" t="str">
        <f>'Supplier Emission'!$K18&amp;"/"&amp;'Supplier Emission'!$L18</f>
        <v>kgCO2e/</v>
      </c>
      <c r="N18" s="210"/>
      <c r="O18" s="211"/>
      <c r="P18" s="181" t="str">
        <f t="shared" si="1"/>
        <v/>
      </c>
      <c r="Q18" s="181" t="str">
        <f>IF(E18="","",VLOOKUP(E18,Lists!$E$23:$F$27,2,0))</f>
        <v/>
      </c>
      <c r="R18" s="181" t="str">
        <f>IF(F18="","",VLOOKUP(F18,Lists!$E$34:$F$53,2,0))</f>
        <v/>
      </c>
      <c r="S18" s="181" t="str">
        <f t="shared" si="2"/>
        <v/>
      </c>
      <c r="T18" s="181" t="str">
        <f t="array" ref="T18">IF(F18="","",IF(OR(F18=INDIRECT(Q18)),1,0))</f>
        <v/>
      </c>
      <c r="U18" s="181" t="str">
        <f t="array" ref="U18">IF(G18="","",IF(OR(G18=INDIRECT(S18)),1,0))</f>
        <v/>
      </c>
      <c r="V18" s="186"/>
      <c r="W18" s="186"/>
      <c r="X18" s="186"/>
      <c r="Y18" s="186"/>
      <c r="Z18" s="186"/>
      <c r="AA18" s="186"/>
      <c r="AB18" s="186"/>
      <c r="AC18" s="186"/>
      <c r="AD18" s="186"/>
      <c r="AE18" s="186"/>
      <c r="AF18" s="186"/>
      <c r="AG18" s="186"/>
      <c r="AH18" s="186"/>
      <c r="AI18" s="186"/>
      <c r="AJ18" s="186"/>
      <c r="AK18" s="186"/>
      <c r="AL18" s="186"/>
      <c r="AM18" s="186"/>
      <c r="AN18" s="186"/>
      <c r="AO18" s="186"/>
    </row>
    <row r="19" ht="13.5" customHeight="1">
      <c r="A19" s="186"/>
      <c r="B19" s="186"/>
      <c r="C19" s="202"/>
      <c r="D19" s="212"/>
      <c r="E19" s="212"/>
      <c r="F19" s="204"/>
      <c r="G19" s="205"/>
      <c r="H19" s="206"/>
      <c r="I19" s="206"/>
      <c r="J19" s="207"/>
      <c r="K19" s="208" t="s">
        <v>188</v>
      </c>
      <c r="L19" s="209"/>
      <c r="M19" s="208" t="str">
        <f>'Supplier Emission'!$K19&amp;"/"&amp;'Supplier Emission'!$L19</f>
        <v>kgCO2e/</v>
      </c>
      <c r="N19" s="210"/>
      <c r="O19" s="211"/>
      <c r="P19" s="181" t="str">
        <f t="shared" si="1"/>
        <v/>
      </c>
      <c r="Q19" s="181" t="str">
        <f>IF(E19="","",VLOOKUP(E19,Lists!$E$23:$F$27,2,0))</f>
        <v/>
      </c>
      <c r="R19" s="181" t="str">
        <f>IF(F19="","",VLOOKUP(F19,Lists!$E$34:$F$53,2,0))</f>
        <v/>
      </c>
      <c r="S19" s="181" t="str">
        <f t="shared" si="2"/>
        <v/>
      </c>
      <c r="T19" s="181" t="str">
        <f t="array" ref="T19">IF(F19="","",IF(OR(F19=INDIRECT(Q19)),1,0))</f>
        <v/>
      </c>
      <c r="U19" s="181" t="str">
        <f t="array" ref="U19">IF(G19="","",IF(OR(G19=INDIRECT(S19)),1,0))</f>
        <v/>
      </c>
      <c r="V19" s="186"/>
      <c r="W19" s="186"/>
      <c r="X19" s="186"/>
      <c r="Y19" s="186"/>
      <c r="Z19" s="186"/>
      <c r="AA19" s="186"/>
      <c r="AB19" s="186"/>
      <c r="AC19" s="186"/>
      <c r="AD19" s="186"/>
      <c r="AE19" s="186"/>
      <c r="AF19" s="186"/>
      <c r="AG19" s="186"/>
      <c r="AH19" s="186"/>
      <c r="AI19" s="186"/>
      <c r="AJ19" s="186"/>
      <c r="AK19" s="186"/>
      <c r="AL19" s="186"/>
      <c r="AM19" s="186"/>
      <c r="AN19" s="186"/>
      <c r="AO19" s="186"/>
    </row>
    <row r="20" ht="13.5" customHeight="1">
      <c r="A20" s="186"/>
      <c r="B20" s="186"/>
      <c r="C20" s="202"/>
      <c r="D20" s="212"/>
      <c r="E20" s="212"/>
      <c r="F20" s="204"/>
      <c r="G20" s="205"/>
      <c r="H20" s="206"/>
      <c r="I20" s="206"/>
      <c r="J20" s="207"/>
      <c r="K20" s="208" t="s">
        <v>188</v>
      </c>
      <c r="L20" s="209"/>
      <c r="M20" s="208" t="str">
        <f>'Supplier Emission'!$K20&amp;"/"&amp;'Supplier Emission'!$L20</f>
        <v>kgCO2e/</v>
      </c>
      <c r="N20" s="210"/>
      <c r="O20" s="211"/>
      <c r="P20" s="181" t="str">
        <f t="shared" si="1"/>
        <v/>
      </c>
      <c r="Q20" s="181" t="str">
        <f>IF(E20="","",VLOOKUP(E20,Lists!$E$23:$F$27,2,0))</f>
        <v/>
      </c>
      <c r="R20" s="181" t="str">
        <f>IF(F20="","",VLOOKUP(F20,Lists!$E$34:$F$53,2,0))</f>
        <v/>
      </c>
      <c r="S20" s="181" t="str">
        <f t="shared" si="2"/>
        <v/>
      </c>
      <c r="T20" s="181" t="str">
        <f t="array" ref="T20">IF(F20="","",IF(OR(F20=INDIRECT(Q20)),1,0))</f>
        <v/>
      </c>
      <c r="U20" s="181" t="str">
        <f t="array" ref="U20">IF(G20="","",IF(OR(G20=INDIRECT(S20)),1,0))</f>
        <v/>
      </c>
      <c r="V20" s="186"/>
      <c r="W20" s="186"/>
      <c r="X20" s="186"/>
      <c r="Y20" s="186"/>
      <c r="Z20" s="186"/>
      <c r="AA20" s="186"/>
      <c r="AB20" s="186"/>
      <c r="AC20" s="186"/>
      <c r="AD20" s="186"/>
      <c r="AE20" s="186"/>
      <c r="AF20" s="186"/>
      <c r="AG20" s="186"/>
      <c r="AH20" s="186"/>
      <c r="AI20" s="186"/>
      <c r="AJ20" s="186"/>
      <c r="AK20" s="186"/>
      <c r="AL20" s="186"/>
      <c r="AM20" s="186"/>
      <c r="AN20" s="186"/>
      <c r="AO20" s="186"/>
    </row>
    <row r="21" ht="13.5" customHeight="1">
      <c r="A21" s="186"/>
      <c r="B21" s="186"/>
      <c r="C21" s="202"/>
      <c r="D21" s="212"/>
      <c r="E21" s="212"/>
      <c r="F21" s="204"/>
      <c r="G21" s="205"/>
      <c r="H21" s="206"/>
      <c r="I21" s="206"/>
      <c r="J21" s="207"/>
      <c r="K21" s="208" t="s">
        <v>188</v>
      </c>
      <c r="L21" s="209"/>
      <c r="M21" s="208" t="str">
        <f>'Supplier Emission'!$K21&amp;"/"&amp;'Supplier Emission'!$L21</f>
        <v>kgCO2e/</v>
      </c>
      <c r="N21" s="210"/>
      <c r="O21" s="211"/>
      <c r="P21" s="181" t="str">
        <f t="shared" si="1"/>
        <v/>
      </c>
      <c r="Q21" s="181" t="str">
        <f>IF(E21="","",VLOOKUP(E21,Lists!$E$23:$F$27,2,0))</f>
        <v/>
      </c>
      <c r="R21" s="181" t="str">
        <f>IF(F21="","",VLOOKUP(F21,Lists!$E$34:$F$53,2,0))</f>
        <v/>
      </c>
      <c r="S21" s="181" t="str">
        <f t="shared" si="2"/>
        <v/>
      </c>
      <c r="T21" s="181" t="str">
        <f t="array" ref="T21">IF(F21="","",IF(OR(F21=INDIRECT(Q21)),1,0))</f>
        <v/>
      </c>
      <c r="U21" s="181" t="str">
        <f t="array" ref="U21">IF(G21="","",IF(OR(G21=INDIRECT(S21)),1,0))</f>
        <v/>
      </c>
      <c r="V21" s="186"/>
      <c r="W21" s="186"/>
      <c r="X21" s="186"/>
      <c r="Y21" s="186"/>
      <c r="Z21" s="186"/>
      <c r="AA21" s="186"/>
      <c r="AB21" s="186"/>
      <c r="AC21" s="186"/>
      <c r="AD21" s="186"/>
      <c r="AE21" s="186"/>
      <c r="AF21" s="186"/>
      <c r="AG21" s="186"/>
      <c r="AH21" s="186"/>
      <c r="AI21" s="186"/>
      <c r="AJ21" s="186"/>
      <c r="AK21" s="186"/>
      <c r="AL21" s="186"/>
      <c r="AM21" s="186"/>
      <c r="AN21" s="186"/>
      <c r="AO21" s="186"/>
    </row>
    <row r="22" ht="13.5" customHeight="1">
      <c r="A22" s="186"/>
      <c r="B22" s="186"/>
      <c r="C22" s="202"/>
      <c r="D22" s="212"/>
      <c r="E22" s="212"/>
      <c r="F22" s="204"/>
      <c r="G22" s="205"/>
      <c r="H22" s="206"/>
      <c r="I22" s="206"/>
      <c r="J22" s="207"/>
      <c r="K22" s="208" t="s">
        <v>188</v>
      </c>
      <c r="L22" s="209"/>
      <c r="M22" s="208" t="str">
        <f>'Supplier Emission'!$K22&amp;"/"&amp;'Supplier Emission'!$L22</f>
        <v>kgCO2e/</v>
      </c>
      <c r="N22" s="210"/>
      <c r="O22" s="211"/>
      <c r="P22" s="181" t="str">
        <f t="shared" si="1"/>
        <v/>
      </c>
      <c r="Q22" s="181" t="str">
        <f>IF(E22="","",VLOOKUP(E22,Lists!$E$23:$F$27,2,0))</f>
        <v/>
      </c>
      <c r="R22" s="181" t="str">
        <f>IF(F22="","",VLOOKUP(F22,Lists!$E$34:$F$53,2,0))</f>
        <v/>
      </c>
      <c r="S22" s="181" t="str">
        <f t="shared" si="2"/>
        <v/>
      </c>
      <c r="T22" s="181" t="str">
        <f t="array" ref="T22">IF(F22="","",IF(OR(F22=INDIRECT(Q22)),1,0))</f>
        <v/>
      </c>
      <c r="U22" s="181" t="str">
        <f t="array" ref="U22">IF(G22="","",IF(OR(G22=INDIRECT(S22)),1,0))</f>
        <v/>
      </c>
      <c r="V22" s="186"/>
      <c r="W22" s="186"/>
      <c r="X22" s="186"/>
      <c r="Y22" s="186"/>
      <c r="Z22" s="186"/>
      <c r="AA22" s="186"/>
      <c r="AB22" s="186"/>
      <c r="AC22" s="186"/>
      <c r="AD22" s="186"/>
      <c r="AE22" s="186"/>
      <c r="AF22" s="186"/>
      <c r="AG22" s="186"/>
      <c r="AH22" s="186"/>
      <c r="AI22" s="186"/>
      <c r="AJ22" s="186"/>
      <c r="AK22" s="186"/>
      <c r="AL22" s="186"/>
      <c r="AM22" s="186"/>
      <c r="AN22" s="186"/>
      <c r="AO22" s="186"/>
    </row>
    <row r="23" ht="13.5" customHeight="1">
      <c r="A23" s="186"/>
      <c r="B23" s="186"/>
      <c r="C23" s="202"/>
      <c r="D23" s="212"/>
      <c r="E23" s="212"/>
      <c r="F23" s="204"/>
      <c r="G23" s="205"/>
      <c r="H23" s="206"/>
      <c r="I23" s="206"/>
      <c r="J23" s="207"/>
      <c r="K23" s="208" t="s">
        <v>188</v>
      </c>
      <c r="L23" s="209"/>
      <c r="M23" s="208" t="str">
        <f>'Supplier Emission'!$K23&amp;"/"&amp;'Supplier Emission'!$L23</f>
        <v>kgCO2e/</v>
      </c>
      <c r="N23" s="210"/>
      <c r="O23" s="211"/>
      <c r="P23" s="181" t="str">
        <f t="shared" si="1"/>
        <v/>
      </c>
      <c r="Q23" s="181" t="str">
        <f>IF(E23="","",VLOOKUP(E23,Lists!$E$23:$F$27,2,0))</f>
        <v/>
      </c>
      <c r="R23" s="181" t="str">
        <f>IF(F23="","",VLOOKUP(F23,Lists!$E$34:$F$53,2,0))</f>
        <v/>
      </c>
      <c r="S23" s="181" t="str">
        <f t="shared" si="2"/>
        <v/>
      </c>
      <c r="T23" s="181" t="str">
        <f t="array" ref="T23">IF(F23="","",IF(OR(F23=INDIRECT(Q23)),1,0))</f>
        <v/>
      </c>
      <c r="U23" s="181" t="str">
        <f t="array" ref="U23">IF(G23="","",IF(OR(G23=INDIRECT(S23)),1,0))</f>
        <v/>
      </c>
      <c r="V23" s="186"/>
      <c r="W23" s="186"/>
      <c r="X23" s="186"/>
      <c r="Y23" s="186"/>
      <c r="Z23" s="186"/>
      <c r="AA23" s="186"/>
      <c r="AB23" s="186"/>
      <c r="AC23" s="186"/>
      <c r="AD23" s="186"/>
      <c r="AE23" s="186"/>
      <c r="AF23" s="186"/>
      <c r="AG23" s="186"/>
      <c r="AH23" s="186"/>
      <c r="AI23" s="186"/>
      <c r="AJ23" s="186"/>
      <c r="AK23" s="186"/>
      <c r="AL23" s="186"/>
      <c r="AM23" s="186"/>
      <c r="AN23" s="186"/>
      <c r="AO23" s="186"/>
    </row>
    <row r="24" ht="13.5" customHeight="1">
      <c r="A24" s="186"/>
      <c r="B24" s="186"/>
      <c r="C24" s="202"/>
      <c r="D24" s="212"/>
      <c r="E24" s="212"/>
      <c r="F24" s="204"/>
      <c r="G24" s="205"/>
      <c r="H24" s="206"/>
      <c r="I24" s="206"/>
      <c r="J24" s="207"/>
      <c r="K24" s="208" t="s">
        <v>188</v>
      </c>
      <c r="L24" s="209"/>
      <c r="M24" s="208" t="str">
        <f>'Supplier Emission'!$K24&amp;"/"&amp;'Supplier Emission'!$L24</f>
        <v>kgCO2e/</v>
      </c>
      <c r="N24" s="210"/>
      <c r="O24" s="211"/>
      <c r="P24" s="181" t="str">
        <f t="shared" si="1"/>
        <v/>
      </c>
      <c r="Q24" s="181" t="str">
        <f>IF(E24="","",VLOOKUP(E24,Lists!$E$23:$F$27,2,0))</f>
        <v/>
      </c>
      <c r="R24" s="181" t="str">
        <f>IF(F24="","",VLOOKUP(F24,Lists!$E$34:$F$53,2,0))</f>
        <v/>
      </c>
      <c r="S24" s="181" t="str">
        <f t="shared" si="2"/>
        <v/>
      </c>
      <c r="T24" s="181" t="str">
        <f t="array" ref="T24">IF(F24="","",IF(OR(F24=INDIRECT(Q24)),1,0))</f>
        <v/>
      </c>
      <c r="U24" s="181" t="str">
        <f t="array" ref="U24">IF(G24="","",IF(OR(G24=INDIRECT(S24)),1,0))</f>
        <v/>
      </c>
      <c r="V24" s="186"/>
      <c r="W24" s="186"/>
      <c r="X24" s="186"/>
      <c r="Y24" s="186"/>
      <c r="Z24" s="186"/>
      <c r="AA24" s="186"/>
      <c r="AB24" s="186"/>
      <c r="AC24" s="186"/>
      <c r="AD24" s="186"/>
      <c r="AE24" s="186"/>
      <c r="AF24" s="186"/>
      <c r="AG24" s="186"/>
      <c r="AH24" s="186"/>
      <c r="AI24" s="186"/>
      <c r="AJ24" s="186"/>
      <c r="AK24" s="186"/>
      <c r="AL24" s="186"/>
      <c r="AM24" s="186"/>
      <c r="AN24" s="186"/>
      <c r="AO24" s="186"/>
    </row>
    <row r="25" ht="13.5" customHeight="1">
      <c r="A25" s="186"/>
      <c r="B25" s="186"/>
      <c r="C25" s="202"/>
      <c r="D25" s="212"/>
      <c r="E25" s="212"/>
      <c r="F25" s="204"/>
      <c r="G25" s="205"/>
      <c r="H25" s="206"/>
      <c r="I25" s="206"/>
      <c r="J25" s="207"/>
      <c r="K25" s="208" t="s">
        <v>188</v>
      </c>
      <c r="L25" s="209"/>
      <c r="M25" s="208" t="str">
        <f>'Supplier Emission'!$K25&amp;"/"&amp;'Supplier Emission'!$L25</f>
        <v>kgCO2e/</v>
      </c>
      <c r="N25" s="210"/>
      <c r="O25" s="211"/>
      <c r="P25" s="181" t="str">
        <f t="shared" si="1"/>
        <v/>
      </c>
      <c r="Q25" s="181" t="str">
        <f>IF(E25="","",VLOOKUP(E25,Lists!$E$23:$F$27,2,0))</f>
        <v/>
      </c>
      <c r="R25" s="181" t="str">
        <f>IF(F25="","",VLOOKUP(F25,Lists!$E$34:$F$53,2,0))</f>
        <v/>
      </c>
      <c r="S25" s="181" t="str">
        <f t="shared" si="2"/>
        <v/>
      </c>
      <c r="T25" s="181" t="str">
        <f t="array" ref="T25">IF(F25="","",IF(OR(F25=INDIRECT(Q25)),1,0))</f>
        <v/>
      </c>
      <c r="U25" s="181" t="str">
        <f t="array" ref="U25">IF(G25="","",IF(OR(G25=INDIRECT(S25)),1,0))</f>
        <v/>
      </c>
      <c r="V25" s="186"/>
      <c r="W25" s="186"/>
      <c r="X25" s="186"/>
      <c r="Y25" s="186"/>
      <c r="Z25" s="186"/>
      <c r="AA25" s="186"/>
      <c r="AB25" s="186"/>
      <c r="AC25" s="186"/>
      <c r="AD25" s="186"/>
      <c r="AE25" s="186"/>
      <c r="AF25" s="186"/>
      <c r="AG25" s="186"/>
      <c r="AH25" s="186"/>
      <c r="AI25" s="186"/>
      <c r="AJ25" s="186"/>
      <c r="AK25" s="186"/>
      <c r="AL25" s="186"/>
      <c r="AM25" s="186"/>
      <c r="AN25" s="186"/>
      <c r="AO25" s="186"/>
    </row>
    <row r="26" ht="13.5" customHeight="1">
      <c r="A26" s="186"/>
      <c r="B26" s="186"/>
      <c r="C26" s="202"/>
      <c r="D26" s="212"/>
      <c r="E26" s="212"/>
      <c r="F26" s="204"/>
      <c r="G26" s="205"/>
      <c r="H26" s="206"/>
      <c r="I26" s="206"/>
      <c r="J26" s="207"/>
      <c r="K26" s="208" t="s">
        <v>188</v>
      </c>
      <c r="L26" s="209"/>
      <c r="M26" s="208" t="str">
        <f>'Supplier Emission'!$K26&amp;"/"&amp;'Supplier Emission'!$L26</f>
        <v>kgCO2e/</v>
      </c>
      <c r="N26" s="210"/>
      <c r="O26" s="211"/>
      <c r="P26" s="181" t="str">
        <f t="shared" si="1"/>
        <v/>
      </c>
      <c r="Q26" s="181" t="str">
        <f>IF(E26="","",VLOOKUP(E26,Lists!$E$23:$F$27,2,0))</f>
        <v/>
      </c>
      <c r="R26" s="181" t="str">
        <f>IF(F26="","",VLOOKUP(F26,Lists!$E$34:$F$53,2,0))</f>
        <v/>
      </c>
      <c r="S26" s="181" t="str">
        <f t="shared" si="2"/>
        <v/>
      </c>
      <c r="T26" s="181" t="str">
        <f t="array" ref="T26">IF(F26="","",IF(OR(F26=INDIRECT(Q26)),1,0))</f>
        <v/>
      </c>
      <c r="U26" s="181" t="str">
        <f t="array" ref="U26">IF(G26="","",IF(OR(G26=INDIRECT(S26)),1,0))</f>
        <v/>
      </c>
      <c r="V26" s="186"/>
      <c r="W26" s="186"/>
      <c r="X26" s="186"/>
      <c r="Y26" s="186"/>
      <c r="Z26" s="186"/>
      <c r="AA26" s="186"/>
      <c r="AB26" s="186"/>
      <c r="AC26" s="186"/>
      <c r="AD26" s="186"/>
      <c r="AE26" s="186"/>
      <c r="AF26" s="186"/>
      <c r="AG26" s="186"/>
      <c r="AH26" s="186"/>
      <c r="AI26" s="186"/>
      <c r="AJ26" s="186"/>
      <c r="AK26" s="186"/>
      <c r="AL26" s="186"/>
      <c r="AM26" s="186"/>
      <c r="AN26" s="186"/>
      <c r="AO26" s="186"/>
    </row>
    <row r="27" ht="13.5" customHeight="1">
      <c r="A27" s="186"/>
      <c r="B27" s="186"/>
      <c r="C27" s="202"/>
      <c r="D27" s="212"/>
      <c r="E27" s="212"/>
      <c r="F27" s="204"/>
      <c r="G27" s="205"/>
      <c r="H27" s="206"/>
      <c r="I27" s="206"/>
      <c r="J27" s="207"/>
      <c r="K27" s="208" t="s">
        <v>188</v>
      </c>
      <c r="L27" s="209"/>
      <c r="M27" s="208" t="str">
        <f>'Supplier Emission'!$K27&amp;"/"&amp;'Supplier Emission'!$L27</f>
        <v>kgCO2e/</v>
      </c>
      <c r="N27" s="210"/>
      <c r="O27" s="211"/>
      <c r="P27" s="181" t="str">
        <f t="shared" si="1"/>
        <v/>
      </c>
      <c r="Q27" s="181" t="str">
        <f>IF(E27="","",VLOOKUP(E27,Lists!$E$23:$F$27,2,0))</f>
        <v/>
      </c>
      <c r="R27" s="181" t="str">
        <f>IF(F27="","",VLOOKUP(F27,Lists!$E$34:$F$53,2,0))</f>
        <v/>
      </c>
      <c r="S27" s="181" t="str">
        <f t="shared" si="2"/>
        <v/>
      </c>
      <c r="T27" s="181" t="str">
        <f t="array" ref="T27">IF(F27="","",IF(OR(F27=INDIRECT(Q27)),1,0))</f>
        <v/>
      </c>
      <c r="U27" s="181" t="str">
        <f t="array" ref="U27">IF(G27="","",IF(OR(G27=INDIRECT(S27)),1,0))</f>
        <v/>
      </c>
      <c r="V27" s="186"/>
      <c r="W27" s="186"/>
      <c r="X27" s="186"/>
      <c r="Y27" s="186"/>
      <c r="Z27" s="186"/>
      <c r="AA27" s="186"/>
      <c r="AB27" s="186"/>
      <c r="AC27" s="186"/>
      <c r="AD27" s="186"/>
      <c r="AE27" s="186"/>
      <c r="AF27" s="186"/>
      <c r="AG27" s="186"/>
      <c r="AH27" s="186"/>
      <c r="AI27" s="186"/>
      <c r="AJ27" s="186"/>
      <c r="AK27" s="186"/>
      <c r="AL27" s="186"/>
      <c r="AM27" s="186"/>
      <c r="AN27" s="186"/>
      <c r="AO27" s="186"/>
    </row>
    <row r="28" ht="13.5" customHeight="1">
      <c r="A28" s="186"/>
      <c r="B28" s="186"/>
      <c r="C28" s="202"/>
      <c r="D28" s="212"/>
      <c r="E28" s="212"/>
      <c r="F28" s="204"/>
      <c r="G28" s="205"/>
      <c r="H28" s="206"/>
      <c r="I28" s="206"/>
      <c r="J28" s="207"/>
      <c r="K28" s="208" t="s">
        <v>188</v>
      </c>
      <c r="L28" s="209"/>
      <c r="M28" s="208" t="str">
        <f>'Supplier Emission'!$K28&amp;"/"&amp;'Supplier Emission'!$L28</f>
        <v>kgCO2e/</v>
      </c>
      <c r="N28" s="210"/>
      <c r="O28" s="211"/>
      <c r="P28" s="181" t="str">
        <f t="shared" si="1"/>
        <v/>
      </c>
      <c r="Q28" s="181" t="str">
        <f>IF(E28="","",VLOOKUP(E28,Lists!$E$23:$F$27,2,0))</f>
        <v/>
      </c>
      <c r="R28" s="181" t="str">
        <f>IF(F28="","",VLOOKUP(F28,Lists!$E$34:$F$53,2,0))</f>
        <v/>
      </c>
      <c r="S28" s="181" t="str">
        <f t="shared" si="2"/>
        <v/>
      </c>
      <c r="T28" s="181" t="str">
        <f t="array" ref="T28">IF(F28="","",IF(OR(F28=INDIRECT(Q28)),1,0))</f>
        <v/>
      </c>
      <c r="U28" s="181" t="str">
        <f t="array" ref="U28">IF(G28="","",IF(OR(G28=INDIRECT(S28)),1,0))</f>
        <v/>
      </c>
      <c r="V28" s="186"/>
      <c r="W28" s="186"/>
      <c r="X28" s="186"/>
      <c r="Y28" s="186"/>
      <c r="Z28" s="186"/>
      <c r="AA28" s="186"/>
      <c r="AB28" s="186"/>
      <c r="AC28" s="186"/>
      <c r="AD28" s="186"/>
      <c r="AE28" s="186"/>
      <c r="AF28" s="186"/>
      <c r="AG28" s="186"/>
      <c r="AH28" s="186"/>
      <c r="AI28" s="186"/>
      <c r="AJ28" s="186"/>
      <c r="AK28" s="186"/>
      <c r="AL28" s="186"/>
      <c r="AM28" s="186"/>
      <c r="AN28" s="186"/>
      <c r="AO28" s="186"/>
    </row>
    <row r="29" ht="13.5" customHeight="1">
      <c r="A29" s="186"/>
      <c r="B29" s="186"/>
      <c r="C29" s="202"/>
      <c r="D29" s="212"/>
      <c r="E29" s="212"/>
      <c r="F29" s="204"/>
      <c r="G29" s="205"/>
      <c r="H29" s="206"/>
      <c r="I29" s="206"/>
      <c r="J29" s="207"/>
      <c r="K29" s="208" t="s">
        <v>188</v>
      </c>
      <c r="L29" s="209"/>
      <c r="M29" s="208" t="str">
        <f>'Supplier Emission'!$K29&amp;"/"&amp;'Supplier Emission'!$L29</f>
        <v>kgCO2e/</v>
      </c>
      <c r="N29" s="210"/>
      <c r="O29" s="211"/>
      <c r="P29" s="181" t="str">
        <f t="shared" si="1"/>
        <v/>
      </c>
      <c r="Q29" s="181" t="str">
        <f>IF(E29="","",VLOOKUP(E29,Lists!$E$23:$F$27,2,0))</f>
        <v/>
      </c>
      <c r="R29" s="181" t="str">
        <f>IF(F29="","",VLOOKUP(F29,Lists!$E$34:$F$53,2,0))</f>
        <v/>
      </c>
      <c r="S29" s="181" t="str">
        <f t="shared" si="2"/>
        <v/>
      </c>
      <c r="T29" s="181" t="str">
        <f t="array" ref="T29">IF(F29="","",IF(OR(F29=INDIRECT(Q29)),1,0))</f>
        <v/>
      </c>
      <c r="U29" s="181" t="str">
        <f t="array" ref="U29">IF(G29="","",IF(OR(G29=INDIRECT(S29)),1,0))</f>
        <v/>
      </c>
      <c r="V29" s="186"/>
      <c r="W29" s="186"/>
      <c r="X29" s="186"/>
      <c r="Y29" s="186"/>
      <c r="Z29" s="186"/>
      <c r="AA29" s="186"/>
      <c r="AB29" s="186"/>
      <c r="AC29" s="186"/>
      <c r="AD29" s="186"/>
      <c r="AE29" s="186"/>
      <c r="AF29" s="186"/>
      <c r="AG29" s="186"/>
      <c r="AH29" s="186"/>
      <c r="AI29" s="186"/>
      <c r="AJ29" s="186"/>
      <c r="AK29" s="186"/>
      <c r="AL29" s="186"/>
      <c r="AM29" s="186"/>
      <c r="AN29" s="186"/>
      <c r="AO29" s="186"/>
    </row>
    <row r="30" ht="13.5" customHeight="1">
      <c r="A30" s="186"/>
      <c r="B30" s="186"/>
      <c r="C30" s="202"/>
      <c r="D30" s="212"/>
      <c r="E30" s="212"/>
      <c r="F30" s="204"/>
      <c r="G30" s="205"/>
      <c r="H30" s="206"/>
      <c r="I30" s="206"/>
      <c r="J30" s="207"/>
      <c r="K30" s="208" t="s">
        <v>188</v>
      </c>
      <c r="L30" s="209"/>
      <c r="M30" s="208" t="str">
        <f>'Supplier Emission'!$K30&amp;"/"&amp;'Supplier Emission'!$L30</f>
        <v>kgCO2e/</v>
      </c>
      <c r="N30" s="210"/>
      <c r="O30" s="211"/>
      <c r="P30" s="181" t="str">
        <f t="shared" si="1"/>
        <v/>
      </c>
      <c r="Q30" s="181" t="str">
        <f>IF(E30="","",VLOOKUP(E30,Lists!$E$23:$F$27,2,0))</f>
        <v/>
      </c>
      <c r="R30" s="181" t="str">
        <f>IF(F30="","",VLOOKUP(F30,Lists!$E$34:$F$53,2,0))</f>
        <v/>
      </c>
      <c r="S30" s="181" t="str">
        <f t="shared" si="2"/>
        <v/>
      </c>
      <c r="T30" s="181" t="str">
        <f t="array" ref="T30">IF(F30="","",IF(OR(F30=INDIRECT(Q30)),1,0))</f>
        <v/>
      </c>
      <c r="U30" s="181" t="str">
        <f t="array" ref="U30">IF(G30="","",IF(OR(G30=INDIRECT(S30)),1,0))</f>
        <v/>
      </c>
      <c r="V30" s="186"/>
      <c r="W30" s="186"/>
      <c r="X30" s="186"/>
      <c r="Y30" s="186"/>
      <c r="Z30" s="186"/>
      <c r="AA30" s="186"/>
      <c r="AB30" s="186"/>
      <c r="AC30" s="186"/>
      <c r="AD30" s="186"/>
      <c r="AE30" s="186"/>
      <c r="AF30" s="186"/>
      <c r="AG30" s="186"/>
      <c r="AH30" s="186"/>
      <c r="AI30" s="186"/>
      <c r="AJ30" s="186"/>
      <c r="AK30" s="186"/>
      <c r="AL30" s="186"/>
      <c r="AM30" s="186"/>
      <c r="AN30" s="186"/>
      <c r="AO30" s="186"/>
    </row>
    <row r="31" ht="13.5" customHeight="1">
      <c r="A31" s="186"/>
      <c r="B31" s="186"/>
      <c r="C31" s="202"/>
      <c r="D31" s="212"/>
      <c r="E31" s="212"/>
      <c r="F31" s="204"/>
      <c r="G31" s="205"/>
      <c r="H31" s="206"/>
      <c r="I31" s="206"/>
      <c r="J31" s="207"/>
      <c r="K31" s="208" t="s">
        <v>188</v>
      </c>
      <c r="L31" s="209"/>
      <c r="M31" s="208" t="str">
        <f>'Supplier Emission'!$K31&amp;"/"&amp;'Supplier Emission'!$L31</f>
        <v>kgCO2e/</v>
      </c>
      <c r="N31" s="210"/>
      <c r="O31" s="211"/>
      <c r="P31" s="181" t="str">
        <f t="shared" si="1"/>
        <v/>
      </c>
      <c r="Q31" s="181" t="str">
        <f>IF(E31="","",VLOOKUP(E31,Lists!$E$23:$F$27,2,0))</f>
        <v/>
      </c>
      <c r="R31" s="181" t="str">
        <f>IF(F31="","",VLOOKUP(F31,Lists!$E$34:$F$53,2,0))</f>
        <v/>
      </c>
      <c r="S31" s="181" t="str">
        <f t="shared" si="2"/>
        <v/>
      </c>
      <c r="T31" s="181" t="str">
        <f t="array" ref="T31">IF(F31="","",IF(OR(F31=INDIRECT(Q31)),1,0))</f>
        <v/>
      </c>
      <c r="U31" s="181" t="str">
        <f t="array" ref="U31">IF(G31="","",IF(OR(G31=INDIRECT(S31)),1,0))</f>
        <v/>
      </c>
      <c r="V31" s="186"/>
      <c r="W31" s="186"/>
      <c r="X31" s="186"/>
      <c r="Y31" s="186"/>
      <c r="Z31" s="186"/>
      <c r="AA31" s="186"/>
      <c r="AB31" s="186"/>
      <c r="AC31" s="186"/>
      <c r="AD31" s="186"/>
      <c r="AE31" s="186"/>
      <c r="AF31" s="186"/>
      <c r="AG31" s="186"/>
      <c r="AH31" s="186"/>
      <c r="AI31" s="186"/>
      <c r="AJ31" s="186"/>
      <c r="AK31" s="186"/>
      <c r="AL31" s="186"/>
      <c r="AM31" s="186"/>
      <c r="AN31" s="186"/>
      <c r="AO31" s="186"/>
    </row>
    <row r="32" ht="13.5" customHeight="1">
      <c r="A32" s="186"/>
      <c r="B32" s="186"/>
      <c r="C32" s="202"/>
      <c r="D32" s="212"/>
      <c r="E32" s="212"/>
      <c r="F32" s="204"/>
      <c r="G32" s="205"/>
      <c r="H32" s="206"/>
      <c r="I32" s="206"/>
      <c r="J32" s="207"/>
      <c r="K32" s="208" t="s">
        <v>188</v>
      </c>
      <c r="L32" s="209"/>
      <c r="M32" s="208" t="str">
        <f>'Supplier Emission'!$K32&amp;"/"&amp;'Supplier Emission'!$L32</f>
        <v>kgCO2e/</v>
      </c>
      <c r="N32" s="210"/>
      <c r="O32" s="211"/>
      <c r="P32" s="181" t="str">
        <f t="shared" si="1"/>
        <v/>
      </c>
      <c r="Q32" s="181" t="str">
        <f>IF(E32="","",VLOOKUP(E32,Lists!$E$23:$F$27,2,0))</f>
        <v/>
      </c>
      <c r="R32" s="181" t="str">
        <f>IF(F32="","",VLOOKUP(F32,Lists!$E$34:$F$53,2,0))</f>
        <v/>
      </c>
      <c r="S32" s="181" t="str">
        <f t="shared" si="2"/>
        <v/>
      </c>
      <c r="T32" s="181" t="str">
        <f t="array" ref="T32">IF(F32="","",IF(OR(F32=INDIRECT(Q32)),1,0))</f>
        <v/>
      </c>
      <c r="U32" s="181" t="str">
        <f t="array" ref="U32">IF(G32="","",IF(OR(G32=INDIRECT(S32)),1,0))</f>
        <v/>
      </c>
      <c r="V32" s="186"/>
      <c r="W32" s="186"/>
      <c r="X32" s="186"/>
      <c r="Y32" s="186"/>
      <c r="Z32" s="186"/>
      <c r="AA32" s="186"/>
      <c r="AB32" s="186"/>
      <c r="AC32" s="186"/>
      <c r="AD32" s="186"/>
      <c r="AE32" s="186"/>
      <c r="AF32" s="186"/>
      <c r="AG32" s="186"/>
      <c r="AH32" s="186"/>
      <c r="AI32" s="186"/>
      <c r="AJ32" s="186"/>
      <c r="AK32" s="186"/>
      <c r="AL32" s="186"/>
      <c r="AM32" s="186"/>
      <c r="AN32" s="186"/>
      <c r="AO32" s="186"/>
    </row>
    <row r="33" ht="13.5" customHeight="1">
      <c r="A33" s="186"/>
      <c r="B33" s="186"/>
      <c r="C33" s="202"/>
      <c r="D33" s="212"/>
      <c r="E33" s="212"/>
      <c r="F33" s="204"/>
      <c r="G33" s="205"/>
      <c r="H33" s="206"/>
      <c r="I33" s="206"/>
      <c r="J33" s="207"/>
      <c r="K33" s="208" t="s">
        <v>188</v>
      </c>
      <c r="L33" s="209"/>
      <c r="M33" s="208" t="str">
        <f>'Supplier Emission'!$K33&amp;"/"&amp;'Supplier Emission'!$L33</f>
        <v>kgCO2e/</v>
      </c>
      <c r="N33" s="210"/>
      <c r="O33" s="211"/>
      <c r="P33" s="181" t="str">
        <f t="shared" si="1"/>
        <v/>
      </c>
      <c r="Q33" s="181" t="str">
        <f>IF(E33="","",VLOOKUP(E33,Lists!$E$23:$F$27,2,0))</f>
        <v/>
      </c>
      <c r="R33" s="181" t="str">
        <f>IF(F33="","",VLOOKUP(F33,Lists!$E$34:$F$53,2,0))</f>
        <v/>
      </c>
      <c r="S33" s="181" t="str">
        <f t="shared" si="2"/>
        <v/>
      </c>
      <c r="T33" s="181" t="str">
        <f t="array" ref="T33">IF(F33="","",IF(OR(F33=INDIRECT(Q33)),1,0))</f>
        <v/>
      </c>
      <c r="U33" s="181" t="str">
        <f t="array" ref="U33">IF(G33="","",IF(OR(G33=INDIRECT(S33)),1,0))</f>
        <v/>
      </c>
      <c r="V33" s="186"/>
      <c r="W33" s="186"/>
      <c r="X33" s="186"/>
      <c r="Y33" s="186"/>
      <c r="Z33" s="186"/>
      <c r="AA33" s="186"/>
      <c r="AB33" s="186"/>
      <c r="AC33" s="186"/>
      <c r="AD33" s="186"/>
      <c r="AE33" s="186"/>
      <c r="AF33" s="186"/>
      <c r="AG33" s="186"/>
      <c r="AH33" s="186"/>
      <c r="AI33" s="186"/>
      <c r="AJ33" s="186"/>
      <c r="AK33" s="186"/>
      <c r="AL33" s="186"/>
      <c r="AM33" s="186"/>
      <c r="AN33" s="186"/>
      <c r="AO33" s="186"/>
    </row>
    <row r="34" ht="13.5" customHeight="1">
      <c r="A34" s="186"/>
      <c r="B34" s="186"/>
      <c r="C34" s="202"/>
      <c r="D34" s="212"/>
      <c r="E34" s="212"/>
      <c r="F34" s="204"/>
      <c r="G34" s="205"/>
      <c r="H34" s="206"/>
      <c r="I34" s="206"/>
      <c r="J34" s="207"/>
      <c r="K34" s="208" t="s">
        <v>188</v>
      </c>
      <c r="L34" s="209"/>
      <c r="M34" s="208" t="str">
        <f>'Supplier Emission'!$K34&amp;"/"&amp;'Supplier Emission'!$L34</f>
        <v>kgCO2e/</v>
      </c>
      <c r="N34" s="210"/>
      <c r="O34" s="211"/>
      <c r="P34" s="181" t="str">
        <f t="shared" si="1"/>
        <v/>
      </c>
      <c r="Q34" s="181" t="str">
        <f>IF(E34="","",VLOOKUP(E34,Lists!$E$23:$F$27,2,0))</f>
        <v/>
      </c>
      <c r="R34" s="181" t="str">
        <f>IF(F34="","",VLOOKUP(F34,Lists!$E$34:$F$53,2,0))</f>
        <v/>
      </c>
      <c r="S34" s="181" t="str">
        <f t="shared" si="2"/>
        <v/>
      </c>
      <c r="T34" s="181" t="str">
        <f t="array" ref="T34">IF(F34="","",IF(OR(F34=INDIRECT(Q34)),1,0))</f>
        <v/>
      </c>
      <c r="U34" s="181" t="str">
        <f t="array" ref="U34">IF(G34="","",IF(OR(G34=INDIRECT(S34)),1,0))</f>
        <v/>
      </c>
      <c r="V34" s="186"/>
      <c r="W34" s="186"/>
      <c r="X34" s="186"/>
      <c r="Y34" s="186"/>
      <c r="Z34" s="186"/>
      <c r="AA34" s="186"/>
      <c r="AB34" s="186"/>
      <c r="AC34" s="186"/>
      <c r="AD34" s="186"/>
      <c r="AE34" s="186"/>
      <c r="AF34" s="186"/>
      <c r="AG34" s="186"/>
      <c r="AH34" s="186"/>
      <c r="AI34" s="186"/>
      <c r="AJ34" s="186"/>
      <c r="AK34" s="186"/>
      <c r="AL34" s="186"/>
      <c r="AM34" s="186"/>
      <c r="AN34" s="186"/>
      <c r="AO34" s="186"/>
    </row>
    <row r="35" ht="13.5" customHeight="1">
      <c r="A35" s="186"/>
      <c r="B35" s="186"/>
      <c r="C35" s="202"/>
      <c r="D35" s="212"/>
      <c r="E35" s="212"/>
      <c r="F35" s="204"/>
      <c r="G35" s="205"/>
      <c r="H35" s="206"/>
      <c r="I35" s="206"/>
      <c r="J35" s="207"/>
      <c r="K35" s="208" t="s">
        <v>188</v>
      </c>
      <c r="L35" s="209"/>
      <c r="M35" s="208" t="str">
        <f>'Supplier Emission'!$K35&amp;"/"&amp;'Supplier Emission'!$L35</f>
        <v>kgCO2e/</v>
      </c>
      <c r="N35" s="210"/>
      <c r="O35" s="211"/>
      <c r="P35" s="181" t="str">
        <f t="shared" si="1"/>
        <v/>
      </c>
      <c r="Q35" s="181" t="str">
        <f>IF(E35="","",VLOOKUP(E35,Lists!$E$23:$F$27,2,0))</f>
        <v/>
      </c>
      <c r="R35" s="181" t="str">
        <f>IF(F35="","",VLOOKUP(F35,Lists!$E$34:$F$53,2,0))</f>
        <v/>
      </c>
      <c r="S35" s="181" t="str">
        <f t="shared" si="2"/>
        <v/>
      </c>
      <c r="T35" s="181" t="str">
        <f t="array" ref="T35">IF(F35="","",IF(OR(F35=INDIRECT(Q35)),1,0))</f>
        <v/>
      </c>
      <c r="U35" s="181" t="str">
        <f t="array" ref="U35">IF(G35="","",IF(OR(G35=INDIRECT(S35)),1,0))</f>
        <v/>
      </c>
      <c r="V35" s="186"/>
      <c r="W35" s="186"/>
      <c r="X35" s="186"/>
      <c r="Y35" s="186"/>
      <c r="Z35" s="186"/>
      <c r="AA35" s="186"/>
      <c r="AB35" s="186"/>
      <c r="AC35" s="186"/>
      <c r="AD35" s="186"/>
      <c r="AE35" s="186"/>
      <c r="AF35" s="186"/>
      <c r="AG35" s="186"/>
      <c r="AH35" s="186"/>
      <c r="AI35" s="186"/>
      <c r="AJ35" s="186"/>
      <c r="AK35" s="186"/>
      <c r="AL35" s="186"/>
      <c r="AM35" s="186"/>
      <c r="AN35" s="186"/>
      <c r="AO35" s="186"/>
    </row>
    <row r="36" ht="13.5" customHeight="1">
      <c r="A36" s="186"/>
      <c r="B36" s="186"/>
      <c r="C36" s="202"/>
      <c r="D36" s="212"/>
      <c r="E36" s="212"/>
      <c r="F36" s="204"/>
      <c r="G36" s="205"/>
      <c r="H36" s="206"/>
      <c r="I36" s="206"/>
      <c r="J36" s="207"/>
      <c r="K36" s="208" t="s">
        <v>188</v>
      </c>
      <c r="L36" s="209"/>
      <c r="M36" s="208" t="str">
        <f>'Supplier Emission'!$K36&amp;"/"&amp;'Supplier Emission'!$L36</f>
        <v>kgCO2e/</v>
      </c>
      <c r="N36" s="210"/>
      <c r="O36" s="211"/>
      <c r="P36" s="181" t="str">
        <f t="shared" si="1"/>
        <v/>
      </c>
      <c r="Q36" s="181" t="str">
        <f>IF(E36="","",VLOOKUP(E36,Lists!$E$23:$F$27,2,0))</f>
        <v/>
      </c>
      <c r="R36" s="181" t="str">
        <f>IF(F36="","",VLOOKUP(F36,Lists!$E$34:$F$53,2,0))</f>
        <v/>
      </c>
      <c r="S36" s="181" t="str">
        <f t="shared" si="2"/>
        <v/>
      </c>
      <c r="T36" s="181" t="str">
        <f t="array" ref="T36">IF(F36="","",IF(OR(F36=INDIRECT(Q36)),1,0))</f>
        <v/>
      </c>
      <c r="U36" s="181" t="str">
        <f t="array" ref="U36">IF(G36="","",IF(OR(G36=INDIRECT(S36)),1,0))</f>
        <v/>
      </c>
      <c r="V36" s="186"/>
      <c r="W36" s="186"/>
      <c r="X36" s="186"/>
      <c r="Y36" s="186"/>
      <c r="Z36" s="186"/>
      <c r="AA36" s="186"/>
      <c r="AB36" s="186"/>
      <c r="AC36" s="186"/>
      <c r="AD36" s="186"/>
      <c r="AE36" s="186"/>
      <c r="AF36" s="186"/>
      <c r="AG36" s="186"/>
      <c r="AH36" s="186"/>
      <c r="AI36" s="186"/>
      <c r="AJ36" s="186"/>
      <c r="AK36" s="186"/>
      <c r="AL36" s="186"/>
      <c r="AM36" s="186"/>
      <c r="AN36" s="186"/>
      <c r="AO36" s="186"/>
    </row>
    <row r="37" ht="13.5" customHeight="1">
      <c r="A37" s="186"/>
      <c r="B37" s="186"/>
      <c r="C37" s="202"/>
      <c r="D37" s="212"/>
      <c r="E37" s="212"/>
      <c r="F37" s="204"/>
      <c r="G37" s="205"/>
      <c r="H37" s="206"/>
      <c r="I37" s="206"/>
      <c r="J37" s="207"/>
      <c r="K37" s="208" t="s">
        <v>188</v>
      </c>
      <c r="L37" s="209"/>
      <c r="M37" s="208" t="str">
        <f>'Supplier Emission'!$K37&amp;"/"&amp;'Supplier Emission'!$L37</f>
        <v>kgCO2e/</v>
      </c>
      <c r="N37" s="210"/>
      <c r="O37" s="211"/>
      <c r="P37" s="181" t="str">
        <f t="shared" si="1"/>
        <v/>
      </c>
      <c r="Q37" s="181" t="str">
        <f>IF(E37="","",VLOOKUP(E37,Lists!$E$23:$F$27,2,0))</f>
        <v/>
      </c>
      <c r="R37" s="181" t="str">
        <f>IF(F37="","",VLOOKUP(F37,Lists!$E$34:$F$53,2,0))</f>
        <v/>
      </c>
      <c r="S37" s="181" t="str">
        <f t="shared" si="2"/>
        <v/>
      </c>
      <c r="T37" s="181" t="str">
        <f t="array" ref="T37">IF(F37="","",IF(OR(F37=INDIRECT(Q37)),1,0))</f>
        <v/>
      </c>
      <c r="U37" s="181" t="str">
        <f t="array" ref="U37">IF(G37="","",IF(OR(G37=INDIRECT(S37)),1,0))</f>
        <v/>
      </c>
      <c r="V37" s="186"/>
      <c r="W37" s="186"/>
      <c r="X37" s="186"/>
      <c r="Y37" s="186"/>
      <c r="Z37" s="186"/>
      <c r="AA37" s="186"/>
      <c r="AB37" s="186"/>
      <c r="AC37" s="186"/>
      <c r="AD37" s="186"/>
      <c r="AE37" s="186"/>
      <c r="AF37" s="186"/>
      <c r="AG37" s="186"/>
      <c r="AH37" s="186"/>
      <c r="AI37" s="186"/>
      <c r="AJ37" s="186"/>
      <c r="AK37" s="186"/>
      <c r="AL37" s="186"/>
      <c r="AM37" s="186"/>
      <c r="AN37" s="186"/>
      <c r="AO37" s="186"/>
    </row>
    <row r="38" ht="13.5" customHeight="1">
      <c r="A38" s="186"/>
      <c r="B38" s="186"/>
      <c r="C38" s="202"/>
      <c r="D38" s="212"/>
      <c r="E38" s="212"/>
      <c r="F38" s="204"/>
      <c r="G38" s="205"/>
      <c r="H38" s="206"/>
      <c r="I38" s="206"/>
      <c r="J38" s="207"/>
      <c r="K38" s="208" t="s">
        <v>188</v>
      </c>
      <c r="L38" s="209"/>
      <c r="M38" s="208" t="str">
        <f>'Supplier Emission'!$K38&amp;"/"&amp;'Supplier Emission'!$L38</f>
        <v>kgCO2e/</v>
      </c>
      <c r="N38" s="210"/>
      <c r="O38" s="211"/>
      <c r="P38" s="181" t="str">
        <f t="shared" si="1"/>
        <v/>
      </c>
      <c r="Q38" s="181" t="str">
        <f>IF(E38="","",VLOOKUP(E38,Lists!$E$23:$F$27,2,0))</f>
        <v/>
      </c>
      <c r="R38" s="181" t="str">
        <f>IF(F38="","",VLOOKUP(F38,Lists!$E$34:$F$53,2,0))</f>
        <v/>
      </c>
      <c r="S38" s="181" t="str">
        <f t="shared" si="2"/>
        <v/>
      </c>
      <c r="T38" s="181" t="str">
        <f t="array" ref="T38">IF(F38="","",IF(OR(F38=INDIRECT(Q38)),1,0))</f>
        <v/>
      </c>
      <c r="U38" s="181" t="str">
        <f t="array" ref="U38">IF(G38="","",IF(OR(G38=INDIRECT(S38)),1,0))</f>
        <v/>
      </c>
      <c r="V38" s="186"/>
      <c r="W38" s="186"/>
      <c r="X38" s="186"/>
      <c r="Y38" s="186"/>
      <c r="Z38" s="186"/>
      <c r="AA38" s="186"/>
      <c r="AB38" s="186"/>
      <c r="AC38" s="186"/>
      <c r="AD38" s="186"/>
      <c r="AE38" s="186"/>
      <c r="AF38" s="186"/>
      <c r="AG38" s="186"/>
      <c r="AH38" s="186"/>
      <c r="AI38" s="186"/>
      <c r="AJ38" s="186"/>
      <c r="AK38" s="186"/>
      <c r="AL38" s="186"/>
      <c r="AM38" s="186"/>
      <c r="AN38" s="186"/>
      <c r="AO38" s="186"/>
    </row>
    <row r="39" ht="13.5" customHeight="1">
      <c r="A39" s="186"/>
      <c r="B39" s="186"/>
      <c r="C39" s="202"/>
      <c r="D39" s="212"/>
      <c r="E39" s="212"/>
      <c r="F39" s="204"/>
      <c r="G39" s="205"/>
      <c r="H39" s="206"/>
      <c r="I39" s="206"/>
      <c r="J39" s="207"/>
      <c r="K39" s="208" t="s">
        <v>188</v>
      </c>
      <c r="L39" s="209"/>
      <c r="M39" s="208" t="str">
        <f>'Supplier Emission'!$K39&amp;"/"&amp;'Supplier Emission'!$L39</f>
        <v>kgCO2e/</v>
      </c>
      <c r="N39" s="210"/>
      <c r="O39" s="211"/>
      <c r="P39" s="181" t="str">
        <f t="shared" si="1"/>
        <v/>
      </c>
      <c r="Q39" s="181" t="str">
        <f>IF(E39="","",VLOOKUP(E39,Lists!$E$23:$F$27,2,0))</f>
        <v/>
      </c>
      <c r="R39" s="181" t="str">
        <f>IF(F39="","",VLOOKUP(F39,Lists!$E$34:$F$53,2,0))</f>
        <v/>
      </c>
      <c r="S39" s="181" t="str">
        <f t="shared" si="2"/>
        <v/>
      </c>
      <c r="T39" s="181" t="str">
        <f t="array" ref="T39">IF(F39="","",IF(OR(F39=INDIRECT(Q39)),1,0))</f>
        <v/>
      </c>
      <c r="U39" s="181" t="str">
        <f t="array" ref="U39">IF(G39="","",IF(OR(G39=INDIRECT(S39)),1,0))</f>
        <v/>
      </c>
      <c r="V39" s="186"/>
      <c r="W39" s="186"/>
      <c r="X39" s="186"/>
      <c r="Y39" s="186"/>
      <c r="Z39" s="186"/>
      <c r="AA39" s="186"/>
      <c r="AB39" s="186"/>
      <c r="AC39" s="186"/>
      <c r="AD39" s="186"/>
      <c r="AE39" s="186"/>
      <c r="AF39" s="186"/>
      <c r="AG39" s="186"/>
      <c r="AH39" s="186"/>
      <c r="AI39" s="186"/>
      <c r="AJ39" s="186"/>
      <c r="AK39" s="186"/>
      <c r="AL39" s="186"/>
      <c r="AM39" s="186"/>
      <c r="AN39" s="186"/>
      <c r="AO39" s="186"/>
    </row>
    <row r="40" ht="13.5" customHeight="1">
      <c r="A40" s="186"/>
      <c r="B40" s="186"/>
      <c r="C40" s="202"/>
      <c r="D40" s="212"/>
      <c r="E40" s="212"/>
      <c r="F40" s="204"/>
      <c r="G40" s="205"/>
      <c r="H40" s="206"/>
      <c r="I40" s="206"/>
      <c r="J40" s="207"/>
      <c r="K40" s="208" t="s">
        <v>188</v>
      </c>
      <c r="L40" s="209"/>
      <c r="M40" s="208" t="str">
        <f>'Supplier Emission'!$K40&amp;"/"&amp;'Supplier Emission'!$L40</f>
        <v>kgCO2e/</v>
      </c>
      <c r="N40" s="210"/>
      <c r="O40" s="211"/>
      <c r="P40" s="181" t="str">
        <f t="shared" si="1"/>
        <v/>
      </c>
      <c r="Q40" s="181" t="str">
        <f>IF(E40="","",VLOOKUP(E40,Lists!$E$23:$F$27,2,0))</f>
        <v/>
      </c>
      <c r="R40" s="181" t="str">
        <f>IF(F40="","",VLOOKUP(F40,Lists!$E$34:$F$53,2,0))</f>
        <v/>
      </c>
      <c r="S40" s="181" t="str">
        <f t="shared" si="2"/>
        <v/>
      </c>
      <c r="T40" s="181" t="str">
        <f t="array" ref="T40">IF(F40="","",IF(OR(F40=INDIRECT(Q40)),1,0))</f>
        <v/>
      </c>
      <c r="U40" s="181" t="str">
        <f t="array" ref="U40">IF(G40="","",IF(OR(G40=INDIRECT(S40)),1,0))</f>
        <v/>
      </c>
      <c r="V40" s="186"/>
      <c r="W40" s="186"/>
      <c r="X40" s="186"/>
      <c r="Y40" s="186"/>
      <c r="Z40" s="186"/>
      <c r="AA40" s="186"/>
      <c r="AB40" s="186"/>
      <c r="AC40" s="186"/>
      <c r="AD40" s="186"/>
      <c r="AE40" s="186"/>
      <c r="AF40" s="186"/>
      <c r="AG40" s="186"/>
      <c r="AH40" s="186"/>
      <c r="AI40" s="186"/>
      <c r="AJ40" s="186"/>
      <c r="AK40" s="186"/>
      <c r="AL40" s="186"/>
      <c r="AM40" s="186"/>
      <c r="AN40" s="186"/>
      <c r="AO40" s="186"/>
    </row>
    <row r="41" ht="13.5" customHeight="1">
      <c r="A41" s="186"/>
      <c r="B41" s="186"/>
      <c r="C41" s="202"/>
      <c r="D41" s="212"/>
      <c r="E41" s="212"/>
      <c r="F41" s="204"/>
      <c r="G41" s="205"/>
      <c r="H41" s="206"/>
      <c r="I41" s="206"/>
      <c r="J41" s="207"/>
      <c r="K41" s="208" t="s">
        <v>188</v>
      </c>
      <c r="L41" s="209"/>
      <c r="M41" s="208" t="str">
        <f>'Supplier Emission'!$K41&amp;"/"&amp;'Supplier Emission'!$L41</f>
        <v>kgCO2e/</v>
      </c>
      <c r="N41" s="210"/>
      <c r="O41" s="211"/>
      <c r="P41" s="181" t="str">
        <f t="shared" si="1"/>
        <v/>
      </c>
      <c r="Q41" s="181" t="str">
        <f>IF(E41="","",VLOOKUP(E41,Lists!$E$23:$F$27,2,0))</f>
        <v/>
      </c>
      <c r="R41" s="181" t="str">
        <f>IF(F41="","",VLOOKUP(F41,Lists!$E$34:$F$53,2,0))</f>
        <v/>
      </c>
      <c r="S41" s="181" t="str">
        <f t="shared" si="2"/>
        <v/>
      </c>
      <c r="T41" s="181" t="str">
        <f t="array" ref="T41">IF(F41="","",IF(OR(F41=INDIRECT(Q41)),1,0))</f>
        <v/>
      </c>
      <c r="U41" s="181" t="str">
        <f t="array" ref="U41">IF(G41="","",IF(OR(G41=INDIRECT(S41)),1,0))</f>
        <v/>
      </c>
      <c r="V41" s="186"/>
      <c r="W41" s="186"/>
      <c r="X41" s="186"/>
      <c r="Y41" s="186"/>
      <c r="Z41" s="186"/>
      <c r="AA41" s="186"/>
      <c r="AB41" s="186"/>
      <c r="AC41" s="186"/>
      <c r="AD41" s="186"/>
      <c r="AE41" s="186"/>
      <c r="AF41" s="186"/>
      <c r="AG41" s="186"/>
      <c r="AH41" s="186"/>
      <c r="AI41" s="186"/>
      <c r="AJ41" s="186"/>
      <c r="AK41" s="186"/>
      <c r="AL41" s="186"/>
      <c r="AM41" s="186"/>
      <c r="AN41" s="186"/>
      <c r="AO41" s="186"/>
    </row>
    <row r="42" ht="13.5" customHeight="1">
      <c r="A42" s="186"/>
      <c r="B42" s="186"/>
      <c r="C42" s="202"/>
      <c r="D42" s="212"/>
      <c r="E42" s="212"/>
      <c r="F42" s="204"/>
      <c r="G42" s="205"/>
      <c r="H42" s="206"/>
      <c r="I42" s="206"/>
      <c r="J42" s="207"/>
      <c r="K42" s="208" t="s">
        <v>188</v>
      </c>
      <c r="L42" s="209"/>
      <c r="M42" s="208" t="str">
        <f>'Supplier Emission'!$K42&amp;"/"&amp;'Supplier Emission'!$L42</f>
        <v>kgCO2e/</v>
      </c>
      <c r="N42" s="210"/>
      <c r="O42" s="211"/>
      <c r="P42" s="181" t="str">
        <f t="shared" si="1"/>
        <v/>
      </c>
      <c r="Q42" s="181" t="str">
        <f>IF(E42="","",VLOOKUP(E42,Lists!$E$23:$F$27,2,0))</f>
        <v/>
      </c>
      <c r="R42" s="181" t="str">
        <f>IF(F42="","",VLOOKUP(F42,Lists!$E$34:$F$53,2,0))</f>
        <v/>
      </c>
      <c r="S42" s="181" t="str">
        <f t="shared" si="2"/>
        <v/>
      </c>
      <c r="T42" s="181" t="str">
        <f t="array" ref="T42">IF(F42="","",IF(OR(F42=INDIRECT(Q42)),1,0))</f>
        <v/>
      </c>
      <c r="U42" s="181" t="str">
        <f t="array" ref="U42">IF(G42="","",IF(OR(G42=INDIRECT(S42)),1,0))</f>
        <v/>
      </c>
      <c r="V42" s="186"/>
      <c r="W42" s="186"/>
      <c r="X42" s="186"/>
      <c r="Y42" s="186"/>
      <c r="Z42" s="186"/>
      <c r="AA42" s="186"/>
      <c r="AB42" s="186"/>
      <c r="AC42" s="186"/>
      <c r="AD42" s="186"/>
      <c r="AE42" s="186"/>
      <c r="AF42" s="186"/>
      <c r="AG42" s="186"/>
      <c r="AH42" s="186"/>
      <c r="AI42" s="186"/>
      <c r="AJ42" s="186"/>
      <c r="AK42" s="186"/>
      <c r="AL42" s="186"/>
      <c r="AM42" s="186"/>
      <c r="AN42" s="186"/>
      <c r="AO42" s="186"/>
    </row>
    <row r="43" ht="13.5" customHeight="1">
      <c r="A43" s="186"/>
      <c r="B43" s="186"/>
      <c r="C43" s="202"/>
      <c r="D43" s="212"/>
      <c r="E43" s="212"/>
      <c r="F43" s="204"/>
      <c r="G43" s="205"/>
      <c r="H43" s="206"/>
      <c r="I43" s="206"/>
      <c r="J43" s="207"/>
      <c r="K43" s="208" t="s">
        <v>188</v>
      </c>
      <c r="L43" s="209"/>
      <c r="M43" s="208" t="str">
        <f>'Supplier Emission'!$K43&amp;"/"&amp;'Supplier Emission'!$L43</f>
        <v>kgCO2e/</v>
      </c>
      <c r="N43" s="210"/>
      <c r="O43" s="211"/>
      <c r="P43" s="181" t="str">
        <f t="shared" si="1"/>
        <v/>
      </c>
      <c r="Q43" s="181" t="str">
        <f>IF(E43="","",VLOOKUP(E43,Lists!$E$23:$F$27,2,0))</f>
        <v/>
      </c>
      <c r="R43" s="181" t="str">
        <f>IF(F43="","",VLOOKUP(F43,Lists!$E$34:$F$53,2,0))</f>
        <v/>
      </c>
      <c r="S43" s="181" t="str">
        <f t="shared" si="2"/>
        <v/>
      </c>
      <c r="T43" s="181" t="str">
        <f t="array" ref="T43">IF(F43="","",IF(OR(F43=INDIRECT(Q43)),1,0))</f>
        <v/>
      </c>
      <c r="U43" s="181" t="str">
        <f t="array" ref="U43">IF(G43="","",IF(OR(G43=INDIRECT(S43)),1,0))</f>
        <v/>
      </c>
      <c r="V43" s="186"/>
      <c r="W43" s="186"/>
      <c r="X43" s="186"/>
      <c r="Y43" s="186"/>
      <c r="Z43" s="186"/>
      <c r="AA43" s="186"/>
      <c r="AB43" s="186"/>
      <c r="AC43" s="186"/>
      <c r="AD43" s="186"/>
      <c r="AE43" s="186"/>
      <c r="AF43" s="186"/>
      <c r="AG43" s="186"/>
      <c r="AH43" s="186"/>
      <c r="AI43" s="186"/>
      <c r="AJ43" s="186"/>
      <c r="AK43" s="186"/>
      <c r="AL43" s="186"/>
      <c r="AM43" s="186"/>
      <c r="AN43" s="186"/>
      <c r="AO43" s="186"/>
    </row>
    <row r="44" ht="13.5" customHeight="1">
      <c r="A44" s="186"/>
      <c r="B44" s="186"/>
      <c r="C44" s="202"/>
      <c r="D44" s="212"/>
      <c r="E44" s="212"/>
      <c r="F44" s="204"/>
      <c r="G44" s="205"/>
      <c r="H44" s="206"/>
      <c r="I44" s="206"/>
      <c r="J44" s="207"/>
      <c r="K44" s="208" t="s">
        <v>188</v>
      </c>
      <c r="L44" s="209"/>
      <c r="M44" s="208" t="str">
        <f>'Supplier Emission'!$K44&amp;"/"&amp;'Supplier Emission'!$L44</f>
        <v>kgCO2e/</v>
      </c>
      <c r="N44" s="210"/>
      <c r="O44" s="211"/>
      <c r="P44" s="181" t="str">
        <f t="shared" si="1"/>
        <v/>
      </c>
      <c r="Q44" s="181" t="str">
        <f>IF(E44="","",VLOOKUP(E44,Lists!$E$23:$F$27,2,0))</f>
        <v/>
      </c>
      <c r="R44" s="181" t="str">
        <f>IF(F44="","",VLOOKUP(F44,Lists!$E$34:$F$53,2,0))</f>
        <v/>
      </c>
      <c r="S44" s="181" t="str">
        <f t="shared" si="2"/>
        <v/>
      </c>
      <c r="T44" s="181" t="str">
        <f t="array" ref="T44">IF(F44="","",IF(OR(F44=INDIRECT(Q44)),1,0))</f>
        <v/>
      </c>
      <c r="U44" s="181" t="str">
        <f t="array" ref="U44">IF(G44="","",IF(OR(G44=INDIRECT(S44)),1,0))</f>
        <v/>
      </c>
      <c r="V44" s="186"/>
      <c r="W44" s="186"/>
      <c r="X44" s="186"/>
      <c r="Y44" s="186"/>
      <c r="Z44" s="186"/>
      <c r="AA44" s="186"/>
      <c r="AB44" s="186"/>
      <c r="AC44" s="186"/>
      <c r="AD44" s="186"/>
      <c r="AE44" s="186"/>
      <c r="AF44" s="186"/>
      <c r="AG44" s="186"/>
      <c r="AH44" s="186"/>
      <c r="AI44" s="186"/>
      <c r="AJ44" s="186"/>
      <c r="AK44" s="186"/>
      <c r="AL44" s="186"/>
      <c r="AM44" s="186"/>
      <c r="AN44" s="186"/>
      <c r="AO44" s="186"/>
    </row>
    <row r="45" ht="13.5" customHeight="1">
      <c r="A45" s="186"/>
      <c r="B45" s="186"/>
      <c r="C45" s="202"/>
      <c r="D45" s="212"/>
      <c r="E45" s="212"/>
      <c r="F45" s="204"/>
      <c r="G45" s="205"/>
      <c r="H45" s="206"/>
      <c r="I45" s="206"/>
      <c r="J45" s="207"/>
      <c r="K45" s="208" t="s">
        <v>188</v>
      </c>
      <c r="L45" s="209"/>
      <c r="M45" s="208" t="str">
        <f>'Supplier Emission'!$K45&amp;"/"&amp;'Supplier Emission'!$L45</f>
        <v>kgCO2e/</v>
      </c>
      <c r="N45" s="210"/>
      <c r="O45" s="211"/>
      <c r="P45" s="181" t="str">
        <f t="shared" si="1"/>
        <v/>
      </c>
      <c r="Q45" s="181" t="str">
        <f>IF(E45="","",VLOOKUP(E45,Lists!$E$23:$F$27,2,0))</f>
        <v/>
      </c>
      <c r="R45" s="181" t="str">
        <f>IF(F45="","",VLOOKUP(F45,Lists!$E$34:$F$53,2,0))</f>
        <v/>
      </c>
      <c r="S45" s="181" t="str">
        <f t="shared" si="2"/>
        <v/>
      </c>
      <c r="T45" s="181" t="str">
        <f t="array" ref="T45">IF(F45="","",IF(OR(F45=INDIRECT(Q45)),1,0))</f>
        <v/>
      </c>
      <c r="U45" s="181" t="str">
        <f t="array" ref="U45">IF(G45="","",IF(OR(G45=INDIRECT(S45)),1,0))</f>
        <v/>
      </c>
      <c r="V45" s="186"/>
      <c r="W45" s="186"/>
      <c r="X45" s="186"/>
      <c r="Y45" s="186"/>
      <c r="Z45" s="186"/>
      <c r="AA45" s="186"/>
      <c r="AB45" s="186"/>
      <c r="AC45" s="186"/>
      <c r="AD45" s="186"/>
      <c r="AE45" s="186"/>
      <c r="AF45" s="186"/>
      <c r="AG45" s="186"/>
      <c r="AH45" s="186"/>
      <c r="AI45" s="186"/>
      <c r="AJ45" s="186"/>
      <c r="AK45" s="186"/>
      <c r="AL45" s="186"/>
      <c r="AM45" s="186"/>
      <c r="AN45" s="186"/>
      <c r="AO45" s="186"/>
    </row>
    <row r="46" ht="13.5" customHeight="1">
      <c r="A46" s="186"/>
      <c r="B46" s="186"/>
      <c r="C46" s="202"/>
      <c r="D46" s="212"/>
      <c r="E46" s="212"/>
      <c r="F46" s="204"/>
      <c r="G46" s="205"/>
      <c r="H46" s="206"/>
      <c r="I46" s="206"/>
      <c r="J46" s="207"/>
      <c r="K46" s="208" t="s">
        <v>188</v>
      </c>
      <c r="L46" s="209"/>
      <c r="M46" s="208" t="str">
        <f>'Supplier Emission'!$K46&amp;"/"&amp;'Supplier Emission'!$L46</f>
        <v>kgCO2e/</v>
      </c>
      <c r="N46" s="210"/>
      <c r="O46" s="211"/>
      <c r="P46" s="181" t="str">
        <f t="shared" si="1"/>
        <v/>
      </c>
      <c r="Q46" s="181" t="str">
        <f>IF(E46="","",VLOOKUP(E46,Lists!$E$23:$F$27,2,0))</f>
        <v/>
      </c>
      <c r="R46" s="181" t="str">
        <f>IF(F46="","",VLOOKUP(F46,Lists!$E$34:$F$53,2,0))</f>
        <v/>
      </c>
      <c r="S46" s="181" t="str">
        <f t="shared" si="2"/>
        <v/>
      </c>
      <c r="T46" s="181" t="str">
        <f t="array" ref="T46">IF(F46="","",IF(OR(F46=INDIRECT(Q46)),1,0))</f>
        <v/>
      </c>
      <c r="U46" s="181" t="str">
        <f t="array" ref="U46">IF(G46="","",IF(OR(G46=INDIRECT(S46)),1,0))</f>
        <v/>
      </c>
      <c r="V46" s="186"/>
      <c r="W46" s="186"/>
      <c r="X46" s="186"/>
      <c r="Y46" s="186"/>
      <c r="Z46" s="186"/>
      <c r="AA46" s="186"/>
      <c r="AB46" s="186"/>
      <c r="AC46" s="186"/>
      <c r="AD46" s="186"/>
      <c r="AE46" s="186"/>
      <c r="AF46" s="186"/>
      <c r="AG46" s="186"/>
      <c r="AH46" s="186"/>
      <c r="AI46" s="186"/>
      <c r="AJ46" s="186"/>
      <c r="AK46" s="186"/>
      <c r="AL46" s="186"/>
      <c r="AM46" s="186"/>
      <c r="AN46" s="186"/>
      <c r="AO46" s="186"/>
    </row>
    <row r="47" ht="13.5" customHeight="1">
      <c r="A47" s="186"/>
      <c r="B47" s="186"/>
      <c r="C47" s="202"/>
      <c r="D47" s="212"/>
      <c r="E47" s="212"/>
      <c r="F47" s="204"/>
      <c r="G47" s="205"/>
      <c r="H47" s="206"/>
      <c r="I47" s="206"/>
      <c r="J47" s="207"/>
      <c r="K47" s="208" t="s">
        <v>188</v>
      </c>
      <c r="L47" s="209"/>
      <c r="M47" s="208" t="str">
        <f>'Supplier Emission'!$K47&amp;"/"&amp;'Supplier Emission'!$L47</f>
        <v>kgCO2e/</v>
      </c>
      <c r="N47" s="210"/>
      <c r="O47" s="211"/>
      <c r="P47" s="181" t="str">
        <f t="shared" si="1"/>
        <v/>
      </c>
      <c r="Q47" s="181" t="str">
        <f>IF(E47="","",VLOOKUP(E47,Lists!$E$23:$F$27,2,0))</f>
        <v/>
      </c>
      <c r="R47" s="181" t="str">
        <f>IF(F47="","",VLOOKUP(F47,Lists!$E$34:$F$53,2,0))</f>
        <v/>
      </c>
      <c r="S47" s="181" t="str">
        <f t="shared" si="2"/>
        <v/>
      </c>
      <c r="T47" s="181" t="str">
        <f t="array" ref="T47">IF(F47="","",IF(OR(F47=INDIRECT(Q47)),1,0))</f>
        <v/>
      </c>
      <c r="U47" s="181" t="str">
        <f t="array" ref="U47">IF(G47="","",IF(OR(G47=INDIRECT(S47)),1,0))</f>
        <v/>
      </c>
      <c r="V47" s="186"/>
      <c r="W47" s="186"/>
      <c r="X47" s="186"/>
      <c r="Y47" s="186"/>
      <c r="Z47" s="186"/>
      <c r="AA47" s="186"/>
      <c r="AB47" s="186"/>
      <c r="AC47" s="186"/>
      <c r="AD47" s="186"/>
      <c r="AE47" s="186"/>
      <c r="AF47" s="186"/>
      <c r="AG47" s="186"/>
      <c r="AH47" s="186"/>
      <c r="AI47" s="186"/>
      <c r="AJ47" s="186"/>
      <c r="AK47" s="186"/>
      <c r="AL47" s="186"/>
      <c r="AM47" s="186"/>
      <c r="AN47" s="186"/>
      <c r="AO47" s="186"/>
    </row>
    <row r="48" ht="13.5" customHeight="1">
      <c r="A48" s="186"/>
      <c r="B48" s="186"/>
      <c r="C48" s="202"/>
      <c r="D48" s="212"/>
      <c r="E48" s="212"/>
      <c r="F48" s="204"/>
      <c r="G48" s="205"/>
      <c r="H48" s="206"/>
      <c r="I48" s="206"/>
      <c r="J48" s="207"/>
      <c r="K48" s="208" t="s">
        <v>188</v>
      </c>
      <c r="L48" s="209"/>
      <c r="M48" s="208" t="str">
        <f>'Supplier Emission'!$K48&amp;"/"&amp;'Supplier Emission'!$L48</f>
        <v>kgCO2e/</v>
      </c>
      <c r="N48" s="210"/>
      <c r="O48" s="211"/>
      <c r="P48" s="181" t="str">
        <f t="shared" si="1"/>
        <v/>
      </c>
      <c r="Q48" s="181" t="str">
        <f>IF(E48="","",VLOOKUP(E48,Lists!$E$23:$F$27,2,0))</f>
        <v/>
      </c>
      <c r="R48" s="181" t="str">
        <f>IF(F48="","",VLOOKUP(F48,Lists!$E$34:$F$53,2,0))</f>
        <v/>
      </c>
      <c r="S48" s="181" t="str">
        <f t="shared" si="2"/>
        <v/>
      </c>
      <c r="T48" s="181" t="str">
        <f t="array" ref="T48">IF(F48="","",IF(OR(F48=INDIRECT(Q48)),1,0))</f>
        <v/>
      </c>
      <c r="U48" s="181" t="str">
        <f t="array" ref="U48">IF(G48="","",IF(OR(G48=INDIRECT(S48)),1,0))</f>
        <v/>
      </c>
      <c r="V48" s="186"/>
      <c r="W48" s="186"/>
      <c r="X48" s="186"/>
      <c r="Y48" s="186"/>
      <c r="Z48" s="186"/>
      <c r="AA48" s="186"/>
      <c r="AB48" s="186"/>
      <c r="AC48" s="186"/>
      <c r="AD48" s="186"/>
      <c r="AE48" s="186"/>
      <c r="AF48" s="186"/>
      <c r="AG48" s="186"/>
      <c r="AH48" s="186"/>
      <c r="AI48" s="186"/>
      <c r="AJ48" s="186"/>
      <c r="AK48" s="186"/>
      <c r="AL48" s="186"/>
      <c r="AM48" s="186"/>
      <c r="AN48" s="186"/>
      <c r="AO48" s="186"/>
    </row>
    <row r="49" ht="13.5" customHeight="1">
      <c r="A49" s="186"/>
      <c r="B49" s="186"/>
      <c r="C49" s="213"/>
      <c r="D49" s="212"/>
      <c r="E49" s="212"/>
      <c r="F49" s="204"/>
      <c r="G49" s="205"/>
      <c r="H49" s="206"/>
      <c r="I49" s="206"/>
      <c r="J49" s="207"/>
      <c r="K49" s="208" t="s">
        <v>188</v>
      </c>
      <c r="L49" s="209"/>
      <c r="M49" s="208" t="str">
        <f>'Supplier Emission'!$K49&amp;"/"&amp;'Supplier Emission'!$L49</f>
        <v>kgCO2e/</v>
      </c>
      <c r="N49" s="210"/>
      <c r="O49" s="211"/>
      <c r="P49" s="181" t="str">
        <f t="shared" si="1"/>
        <v/>
      </c>
      <c r="Q49" s="181" t="str">
        <f>IF(E49="","",VLOOKUP(E49,Lists!$E$23:$F$27,2,0))</f>
        <v/>
      </c>
      <c r="R49" s="181" t="str">
        <f>IF(F49="","",VLOOKUP(F49,Lists!$E$34:$F$53,2,0))</f>
        <v/>
      </c>
      <c r="S49" s="181" t="str">
        <f t="shared" si="2"/>
        <v/>
      </c>
      <c r="T49" s="181" t="str">
        <f t="array" ref="T49">IF(F49="","",IF(OR(F49=INDIRECT(Q49)),1,0))</f>
        <v/>
      </c>
      <c r="U49" s="181" t="str">
        <f t="array" ref="U49">IF(G49="","",IF(OR(G49=INDIRECT(S49)),1,0))</f>
        <v/>
      </c>
      <c r="V49" s="186"/>
      <c r="W49" s="186"/>
      <c r="X49" s="186"/>
      <c r="Y49" s="186"/>
      <c r="Z49" s="186"/>
      <c r="AA49" s="186"/>
      <c r="AB49" s="186"/>
      <c r="AC49" s="186"/>
      <c r="AD49" s="186"/>
      <c r="AE49" s="186"/>
      <c r="AF49" s="186"/>
      <c r="AG49" s="186"/>
      <c r="AH49" s="186"/>
      <c r="AI49" s="186"/>
      <c r="AJ49" s="186"/>
      <c r="AK49" s="186"/>
      <c r="AL49" s="186"/>
      <c r="AM49" s="186"/>
      <c r="AN49" s="186"/>
      <c r="AO49" s="186"/>
    </row>
    <row r="50" ht="13.5" customHeight="1">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row>
    <row r="51" ht="13.5" customHeight="1">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row>
    <row r="52" ht="26.25" customHeight="1">
      <c r="A52" s="190"/>
      <c r="B52" s="190"/>
      <c r="C52" s="161" t="s">
        <v>174</v>
      </c>
      <c r="D52" s="190"/>
      <c r="E52" s="190"/>
      <c r="F52" s="190"/>
      <c r="G52" s="190"/>
      <c r="H52" s="190"/>
      <c r="I52" s="191"/>
      <c r="J52" s="191"/>
      <c r="K52" s="191"/>
      <c r="L52" s="191"/>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row>
    <row r="53" ht="13.5" customHeight="1">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row>
    <row r="54" ht="13.5" customHeight="1">
      <c r="A54" s="186"/>
      <c r="B54" s="186"/>
      <c r="C54" s="186"/>
      <c r="D54" s="214" t="s">
        <v>158</v>
      </c>
      <c r="E54" s="214" t="s">
        <v>159</v>
      </c>
      <c r="F54" s="214" t="s">
        <v>160</v>
      </c>
      <c r="G54" s="214" t="s">
        <v>181</v>
      </c>
      <c r="H54" s="200" t="s">
        <v>182</v>
      </c>
      <c r="I54" s="214" t="s">
        <v>183</v>
      </c>
      <c r="J54" s="200" t="s">
        <v>184</v>
      </c>
      <c r="K54" s="214" t="s">
        <v>185</v>
      </c>
      <c r="L54" s="214" t="s">
        <v>164</v>
      </c>
      <c r="M54" s="214" t="s">
        <v>186</v>
      </c>
      <c r="N54" s="214" t="s">
        <v>189</v>
      </c>
      <c r="O54" s="201"/>
      <c r="P54" s="173" t="s">
        <v>165</v>
      </c>
      <c r="Q54" s="173" t="s">
        <v>166</v>
      </c>
      <c r="R54" s="173" t="s">
        <v>167</v>
      </c>
      <c r="S54" s="173" t="s">
        <v>168</v>
      </c>
      <c r="T54" s="173" t="s">
        <v>169</v>
      </c>
      <c r="U54" s="173" t="s">
        <v>170</v>
      </c>
      <c r="V54" s="186"/>
      <c r="W54" s="186"/>
      <c r="X54" s="186"/>
      <c r="Y54" s="186"/>
      <c r="Z54" s="186"/>
      <c r="AA54" s="186"/>
      <c r="AB54" s="186"/>
      <c r="AC54" s="186"/>
      <c r="AD54" s="186"/>
      <c r="AE54" s="186"/>
      <c r="AF54" s="186"/>
      <c r="AG54" s="186"/>
      <c r="AH54" s="186"/>
      <c r="AI54" s="186"/>
      <c r="AJ54" s="186"/>
      <c r="AK54" s="186"/>
      <c r="AL54" s="186"/>
      <c r="AM54" s="186"/>
      <c r="AN54" s="186"/>
      <c r="AO54" s="186"/>
    </row>
    <row r="55" ht="13.5" customHeight="1">
      <c r="A55" s="186"/>
      <c r="B55" s="186"/>
      <c r="C55" s="186"/>
      <c r="D55" s="215"/>
      <c r="E55" s="216" t="str">
        <f>IF('Supplier Emission'!$D55&lt;&gt;"","Capital Goods","")</f>
        <v/>
      </c>
      <c r="F55" s="215"/>
      <c r="G55" s="217"/>
      <c r="H55" s="218"/>
      <c r="I55" s="219"/>
      <c r="J55" s="220"/>
      <c r="K55" s="208" t="s">
        <v>188</v>
      </c>
      <c r="L55" s="209"/>
      <c r="M55" s="221" t="str">
        <f>'Supplier Emission'!$K55&amp;"/"&amp;'Supplier Emission'!$L55</f>
        <v>kgCO2e/</v>
      </c>
      <c r="N55" s="222"/>
      <c r="O55" s="211"/>
      <c r="P55" s="181" t="str">
        <f t="shared" ref="P55:P79" si="3">IF(D55="","",IF(D55="Mass-based","MB","SB"))</f>
        <v/>
      </c>
      <c r="Q55" s="181" t="str">
        <f>IF(E55="","",VLOOKUP(E55,Lists!$E$23:$F$27,2,0))</f>
        <v/>
      </c>
      <c r="R55" s="181" t="str">
        <f>IF(F55="","",VLOOKUP(F55,Lists!$E$34:$F$53,2,0))</f>
        <v/>
      </c>
      <c r="S55" s="181" t="str">
        <f t="shared" ref="S55:S79" si="4">R55&amp;P55</f>
        <v/>
      </c>
      <c r="T55" s="181" t="str">
        <f t="array" ref="T55">IF(F55="","",IF(OR(F55=INDIRECT(Q55)),1,0))</f>
        <v/>
      </c>
      <c r="U55" s="181" t="str">
        <f t="array" ref="U55">IF(G55="","",IF(OR(G55=INDIRECT(S55)),1,0))</f>
        <v/>
      </c>
      <c r="V55" s="186"/>
      <c r="W55" s="186"/>
      <c r="X55" s="186"/>
      <c r="Y55" s="186"/>
      <c r="Z55" s="186"/>
      <c r="AA55" s="186"/>
      <c r="AB55" s="186"/>
      <c r="AC55" s="186"/>
      <c r="AD55" s="186"/>
      <c r="AE55" s="186"/>
      <c r="AF55" s="186"/>
      <c r="AG55" s="186"/>
      <c r="AH55" s="186"/>
      <c r="AI55" s="186"/>
      <c r="AJ55" s="186"/>
      <c r="AK55" s="186"/>
      <c r="AL55" s="186"/>
      <c r="AM55" s="186"/>
      <c r="AN55" s="186"/>
      <c r="AO55" s="186"/>
    </row>
    <row r="56" ht="13.5" customHeight="1">
      <c r="A56" s="186"/>
      <c r="B56" s="186"/>
      <c r="C56" s="186"/>
      <c r="D56" s="215"/>
      <c r="E56" s="216" t="str">
        <f>IF('Supplier Emission'!$D56&lt;&gt;"","Capital Goods","")</f>
        <v/>
      </c>
      <c r="F56" s="215"/>
      <c r="G56" s="205"/>
      <c r="H56" s="223"/>
      <c r="I56" s="224"/>
      <c r="J56" s="220"/>
      <c r="K56" s="208" t="s">
        <v>188</v>
      </c>
      <c r="L56" s="209"/>
      <c r="M56" s="221" t="str">
        <f>'Supplier Emission'!$K56&amp;"/"&amp;'Supplier Emission'!$L56</f>
        <v>kgCO2e/</v>
      </c>
      <c r="N56" s="225"/>
      <c r="O56" s="211"/>
      <c r="P56" s="181" t="str">
        <f t="shared" si="3"/>
        <v/>
      </c>
      <c r="Q56" s="181" t="str">
        <f>IF(E56="","",VLOOKUP(E56,Lists!$E$23:$F$27,2,0))</f>
        <v/>
      </c>
      <c r="R56" s="181" t="str">
        <f>IF(F56="","",VLOOKUP(F56,Lists!$E$34:$F$53,2,0))</f>
        <v/>
      </c>
      <c r="S56" s="181" t="str">
        <f t="shared" si="4"/>
        <v/>
      </c>
      <c r="T56" s="181" t="str">
        <f t="array" ref="T56">IF(F56="","",IF(OR(F56=INDIRECT(Q56)),1,0))</f>
        <v/>
      </c>
      <c r="U56" s="181" t="str">
        <f t="array" ref="U56">IF(G56="","",IF(OR(G56=INDIRECT(S56)),1,0))</f>
        <v/>
      </c>
      <c r="V56" s="186"/>
      <c r="W56" s="186"/>
      <c r="X56" s="186"/>
      <c r="Y56" s="186"/>
      <c r="Z56" s="186"/>
      <c r="AA56" s="186"/>
      <c r="AB56" s="186"/>
      <c r="AC56" s="186"/>
      <c r="AD56" s="186"/>
      <c r="AE56" s="186"/>
      <c r="AF56" s="186"/>
      <c r="AG56" s="186"/>
      <c r="AH56" s="186"/>
      <c r="AI56" s="186"/>
      <c r="AJ56" s="186"/>
      <c r="AK56" s="186"/>
      <c r="AL56" s="186"/>
      <c r="AM56" s="186"/>
      <c r="AN56" s="186"/>
      <c r="AO56" s="186"/>
    </row>
    <row r="57" ht="13.5" customHeight="1">
      <c r="A57" s="186"/>
      <c r="B57" s="186"/>
      <c r="C57" s="186"/>
      <c r="D57" s="212"/>
      <c r="E57" s="216" t="str">
        <f>IF('Supplier Emission'!$D57&lt;&gt;"","Capital Goods","")</f>
        <v/>
      </c>
      <c r="F57" s="212"/>
      <c r="G57" s="226"/>
      <c r="H57" s="206"/>
      <c r="I57" s="206"/>
      <c r="J57" s="207"/>
      <c r="K57" s="208" t="s">
        <v>188</v>
      </c>
      <c r="L57" s="209"/>
      <c r="M57" s="221" t="str">
        <f>'Supplier Emission'!$K57&amp;"/"&amp;'Supplier Emission'!$L57</f>
        <v>kgCO2e/</v>
      </c>
      <c r="N57" s="227"/>
      <c r="O57" s="211"/>
      <c r="P57" s="181" t="str">
        <f t="shared" si="3"/>
        <v/>
      </c>
      <c r="Q57" s="181" t="str">
        <f>IF(E57="","",VLOOKUP(E57,Lists!$E$23:$F$27,2,0))</f>
        <v/>
      </c>
      <c r="R57" s="181" t="str">
        <f>IF(F57="","",VLOOKUP(F57,Lists!$E$34:$F$53,2,0))</f>
        <v/>
      </c>
      <c r="S57" s="181" t="str">
        <f t="shared" si="4"/>
        <v/>
      </c>
      <c r="T57" s="181" t="str">
        <f t="array" ref="T57">IF(F57="","",IF(OR(F57=INDIRECT(Q57)),1,0))</f>
        <v/>
      </c>
      <c r="U57" s="181" t="str">
        <f t="array" ref="U57">IF(G57="","",IF(OR(G57=INDIRECT(S57)),1,0))</f>
        <v/>
      </c>
      <c r="V57" s="186"/>
      <c r="W57" s="186"/>
      <c r="X57" s="186"/>
      <c r="Y57" s="186"/>
      <c r="Z57" s="186"/>
      <c r="AA57" s="186"/>
      <c r="AB57" s="186"/>
      <c r="AC57" s="186"/>
      <c r="AD57" s="186"/>
      <c r="AE57" s="186"/>
      <c r="AF57" s="186"/>
      <c r="AG57" s="186"/>
      <c r="AH57" s="186"/>
      <c r="AI57" s="186"/>
      <c r="AJ57" s="186"/>
      <c r="AK57" s="186"/>
      <c r="AL57" s="186"/>
      <c r="AM57" s="186"/>
      <c r="AN57" s="186"/>
      <c r="AO57" s="186"/>
    </row>
    <row r="58" ht="13.5" customHeight="1">
      <c r="A58" s="186"/>
      <c r="B58" s="186"/>
      <c r="C58" s="186"/>
      <c r="D58" s="215"/>
      <c r="E58" s="216" t="str">
        <f>IF('Supplier Emission'!$D58&lt;&gt;"","Capital Goods","")</f>
        <v/>
      </c>
      <c r="F58" s="215"/>
      <c r="G58" s="205"/>
      <c r="H58" s="223"/>
      <c r="I58" s="223"/>
      <c r="J58" s="220"/>
      <c r="K58" s="208" t="s">
        <v>188</v>
      </c>
      <c r="L58" s="209"/>
      <c r="M58" s="221" t="str">
        <f>'Supplier Emission'!$K58&amp;"/"&amp;'Supplier Emission'!$L58</f>
        <v>kgCO2e/</v>
      </c>
      <c r="N58" s="225"/>
      <c r="O58" s="211"/>
      <c r="P58" s="181" t="str">
        <f t="shared" si="3"/>
        <v/>
      </c>
      <c r="Q58" s="181" t="str">
        <f>IF(E58="","",VLOOKUP(E58,Lists!$E$23:$F$27,2,0))</f>
        <v/>
      </c>
      <c r="R58" s="181" t="str">
        <f>IF(F58="","",VLOOKUP(F58,Lists!$E$34:$F$53,2,0))</f>
        <v/>
      </c>
      <c r="S58" s="181" t="str">
        <f t="shared" si="4"/>
        <v/>
      </c>
      <c r="T58" s="181" t="str">
        <f t="array" ref="T58">IF(F58="","",IF(OR(F58=INDIRECT(Q58)),1,0))</f>
        <v/>
      </c>
      <c r="U58" s="181" t="str">
        <f t="array" ref="U58">IF(G58="","",IF(OR(G58=INDIRECT(S58)),1,0))</f>
        <v/>
      </c>
      <c r="V58" s="186"/>
      <c r="W58" s="186"/>
      <c r="X58" s="186"/>
      <c r="Y58" s="186"/>
      <c r="Z58" s="186"/>
      <c r="AA58" s="186"/>
      <c r="AB58" s="186"/>
      <c r="AC58" s="186"/>
      <c r="AD58" s="186"/>
      <c r="AE58" s="186"/>
      <c r="AF58" s="186"/>
      <c r="AG58" s="186"/>
      <c r="AH58" s="186"/>
      <c r="AI58" s="186"/>
      <c r="AJ58" s="186"/>
      <c r="AK58" s="186"/>
      <c r="AL58" s="186"/>
      <c r="AM58" s="186"/>
      <c r="AN58" s="186"/>
      <c r="AO58" s="186"/>
    </row>
    <row r="59" ht="13.5" customHeight="1">
      <c r="A59" s="186"/>
      <c r="B59" s="186"/>
      <c r="C59" s="186"/>
      <c r="D59" s="215"/>
      <c r="E59" s="216" t="str">
        <f>IF('Supplier Emission'!$D59&lt;&gt;"","Capital Goods","")</f>
        <v/>
      </c>
      <c r="F59" s="215"/>
      <c r="G59" s="205"/>
      <c r="H59" s="206"/>
      <c r="I59" s="206"/>
      <c r="J59" s="207"/>
      <c r="K59" s="208" t="s">
        <v>188</v>
      </c>
      <c r="L59" s="209"/>
      <c r="M59" s="221" t="str">
        <f>'Supplier Emission'!$K59&amp;"/"&amp;'Supplier Emission'!$L59</f>
        <v>kgCO2e/</v>
      </c>
      <c r="N59" s="227"/>
      <c r="O59" s="211"/>
      <c r="P59" s="181" t="str">
        <f t="shared" si="3"/>
        <v/>
      </c>
      <c r="Q59" s="181" t="str">
        <f>IF(E59="","",VLOOKUP(E59,Lists!$E$23:$F$27,2,0))</f>
        <v/>
      </c>
      <c r="R59" s="181" t="str">
        <f>IF(F59="","",VLOOKUP(F59,Lists!$E$34:$F$53,2,0))</f>
        <v/>
      </c>
      <c r="S59" s="181" t="str">
        <f t="shared" si="4"/>
        <v/>
      </c>
      <c r="T59" s="181" t="str">
        <f t="array" ref="T59">IF(F59="","",IF(OR(F59=INDIRECT(Q59)),1,0))</f>
        <v/>
      </c>
      <c r="U59" s="181" t="str">
        <f t="array" ref="U59">IF(G59="","",IF(OR(G59=INDIRECT(S59)),1,0))</f>
        <v/>
      </c>
      <c r="V59" s="186"/>
      <c r="W59" s="186"/>
      <c r="X59" s="186"/>
      <c r="Y59" s="186"/>
      <c r="Z59" s="186"/>
      <c r="AA59" s="186"/>
      <c r="AB59" s="186"/>
      <c r="AC59" s="186"/>
      <c r="AD59" s="186"/>
      <c r="AE59" s="186"/>
      <c r="AF59" s="186"/>
      <c r="AG59" s="186"/>
      <c r="AH59" s="186"/>
      <c r="AI59" s="186"/>
      <c r="AJ59" s="186"/>
      <c r="AK59" s="186"/>
      <c r="AL59" s="186"/>
      <c r="AM59" s="186"/>
      <c r="AN59" s="186"/>
      <c r="AO59" s="186"/>
    </row>
    <row r="60" ht="13.5" customHeight="1">
      <c r="A60" s="186"/>
      <c r="B60" s="186"/>
      <c r="C60" s="186"/>
      <c r="D60" s="215"/>
      <c r="E60" s="216" t="str">
        <f>IF('Supplier Emission'!$D60&lt;&gt;"","Capital Goods","")</f>
        <v/>
      </c>
      <c r="F60" s="215"/>
      <c r="G60" s="205"/>
      <c r="H60" s="223"/>
      <c r="I60" s="223"/>
      <c r="J60" s="220"/>
      <c r="K60" s="208" t="s">
        <v>188</v>
      </c>
      <c r="L60" s="209"/>
      <c r="M60" s="221" t="str">
        <f>'Supplier Emission'!$K60&amp;"/"&amp;'Supplier Emission'!$L60</f>
        <v>kgCO2e/</v>
      </c>
      <c r="N60" s="227"/>
      <c r="O60" s="211"/>
      <c r="P60" s="181" t="str">
        <f t="shared" si="3"/>
        <v/>
      </c>
      <c r="Q60" s="181" t="str">
        <f>IF(E60="","",VLOOKUP(E60,Lists!$E$23:$F$27,2,0))</f>
        <v/>
      </c>
      <c r="R60" s="181" t="str">
        <f>IF(F60="","",VLOOKUP(F60,Lists!$E$34:$F$53,2,0))</f>
        <v/>
      </c>
      <c r="S60" s="181" t="str">
        <f t="shared" si="4"/>
        <v/>
      </c>
      <c r="T60" s="181" t="str">
        <f t="array" ref="T60">IF(F60="","",IF(OR(F60=INDIRECT(Q60)),1,0))</f>
        <v/>
      </c>
      <c r="U60" s="181" t="str">
        <f t="array" ref="U60">IF(G60="","",IF(OR(G60=INDIRECT(S60)),1,0))</f>
        <v/>
      </c>
      <c r="V60" s="186"/>
      <c r="W60" s="186"/>
      <c r="X60" s="186"/>
      <c r="Y60" s="186"/>
      <c r="Z60" s="186"/>
      <c r="AA60" s="186"/>
      <c r="AB60" s="186"/>
      <c r="AC60" s="186"/>
      <c r="AD60" s="186"/>
      <c r="AE60" s="186"/>
      <c r="AF60" s="186"/>
      <c r="AG60" s="186"/>
      <c r="AH60" s="186"/>
      <c r="AI60" s="186"/>
      <c r="AJ60" s="186"/>
      <c r="AK60" s="186"/>
      <c r="AL60" s="186"/>
      <c r="AM60" s="186"/>
      <c r="AN60" s="186"/>
      <c r="AO60" s="186"/>
    </row>
    <row r="61" ht="13.5" customHeight="1">
      <c r="A61" s="186"/>
      <c r="B61" s="186"/>
      <c r="C61" s="186"/>
      <c r="D61" s="215"/>
      <c r="E61" s="216" t="str">
        <f>IF('Supplier Emission'!$D61&lt;&gt;"","Capital Goods","")</f>
        <v/>
      </c>
      <c r="F61" s="215"/>
      <c r="G61" s="205"/>
      <c r="H61" s="223"/>
      <c r="I61" s="223"/>
      <c r="J61" s="220"/>
      <c r="K61" s="208" t="s">
        <v>188</v>
      </c>
      <c r="L61" s="209"/>
      <c r="M61" s="221" t="str">
        <f>'Supplier Emission'!$K61&amp;"/"&amp;'Supplier Emission'!$L61</f>
        <v>kgCO2e/</v>
      </c>
      <c r="N61" s="227"/>
      <c r="O61" s="211"/>
      <c r="P61" s="181" t="str">
        <f t="shared" si="3"/>
        <v/>
      </c>
      <c r="Q61" s="181" t="str">
        <f>IF(E61="","",VLOOKUP(E61,Lists!$E$23:$F$27,2,0))</f>
        <v/>
      </c>
      <c r="R61" s="181" t="str">
        <f>IF(F61="","",VLOOKUP(F61,Lists!$E$34:$F$53,2,0))</f>
        <v/>
      </c>
      <c r="S61" s="181" t="str">
        <f t="shared" si="4"/>
        <v/>
      </c>
      <c r="T61" s="181" t="str">
        <f t="array" ref="T61">IF(F61="","",IF(OR(F61=INDIRECT(Q61)),1,0))</f>
        <v/>
      </c>
      <c r="U61" s="181" t="str">
        <f t="array" ref="U61">IF(G61="","",IF(OR(G61=INDIRECT(S61)),1,0))</f>
        <v/>
      </c>
      <c r="V61" s="186"/>
      <c r="W61" s="186"/>
      <c r="X61" s="186"/>
      <c r="Y61" s="186"/>
      <c r="Z61" s="186"/>
      <c r="AA61" s="186"/>
      <c r="AB61" s="186"/>
      <c r="AC61" s="186"/>
      <c r="AD61" s="186"/>
      <c r="AE61" s="186"/>
      <c r="AF61" s="186"/>
      <c r="AG61" s="186"/>
      <c r="AH61" s="186"/>
      <c r="AI61" s="186"/>
      <c r="AJ61" s="186"/>
      <c r="AK61" s="186"/>
      <c r="AL61" s="186"/>
      <c r="AM61" s="186"/>
      <c r="AN61" s="186"/>
      <c r="AO61" s="186"/>
    </row>
    <row r="62" ht="13.5" customHeight="1">
      <c r="A62" s="186"/>
      <c r="B62" s="186"/>
      <c r="C62" s="186"/>
      <c r="D62" s="215"/>
      <c r="E62" s="216" t="str">
        <f>IF('Supplier Emission'!$D62&lt;&gt;"","Capital Goods","")</f>
        <v/>
      </c>
      <c r="F62" s="215"/>
      <c r="G62" s="205"/>
      <c r="H62" s="223"/>
      <c r="I62" s="223"/>
      <c r="J62" s="220"/>
      <c r="K62" s="208" t="s">
        <v>188</v>
      </c>
      <c r="L62" s="209"/>
      <c r="M62" s="221" t="str">
        <f>'Supplier Emission'!$K62&amp;"/"&amp;'Supplier Emission'!$L62</f>
        <v>kgCO2e/</v>
      </c>
      <c r="N62" s="227"/>
      <c r="O62" s="211"/>
      <c r="P62" s="181" t="str">
        <f t="shared" si="3"/>
        <v/>
      </c>
      <c r="Q62" s="181" t="str">
        <f>IF(E62="","",VLOOKUP(E62,Lists!$E$23:$F$27,2,0))</f>
        <v/>
      </c>
      <c r="R62" s="181" t="str">
        <f>IF(F62="","",VLOOKUP(F62,Lists!$E$34:$F$53,2,0))</f>
        <v/>
      </c>
      <c r="S62" s="181" t="str">
        <f t="shared" si="4"/>
        <v/>
      </c>
      <c r="T62" s="181" t="str">
        <f t="array" ref="T62">IF(F62="","",IF(OR(F62=INDIRECT(Q62)),1,0))</f>
        <v/>
      </c>
      <c r="U62" s="181" t="str">
        <f t="array" ref="U62">IF(G62="","",IF(OR(G62=INDIRECT(S62)),1,0))</f>
        <v/>
      </c>
      <c r="V62" s="186"/>
      <c r="W62" s="186"/>
      <c r="X62" s="186"/>
      <c r="Y62" s="186"/>
      <c r="Z62" s="186"/>
      <c r="AA62" s="186"/>
      <c r="AB62" s="186"/>
      <c r="AC62" s="186"/>
      <c r="AD62" s="186"/>
      <c r="AE62" s="186"/>
      <c r="AF62" s="186"/>
      <c r="AG62" s="186"/>
      <c r="AH62" s="186"/>
      <c r="AI62" s="186"/>
      <c r="AJ62" s="186"/>
      <c r="AK62" s="186"/>
      <c r="AL62" s="186"/>
      <c r="AM62" s="186"/>
      <c r="AN62" s="186"/>
      <c r="AO62" s="186"/>
    </row>
    <row r="63" ht="13.5" customHeight="1">
      <c r="A63" s="186"/>
      <c r="B63" s="186"/>
      <c r="C63" s="186"/>
      <c r="D63" s="215"/>
      <c r="E63" s="216" t="str">
        <f>IF('Supplier Emission'!$D63&lt;&gt;"","Capital Goods","")</f>
        <v/>
      </c>
      <c r="F63" s="215"/>
      <c r="G63" s="205"/>
      <c r="H63" s="223"/>
      <c r="I63" s="223"/>
      <c r="J63" s="220"/>
      <c r="K63" s="208" t="s">
        <v>188</v>
      </c>
      <c r="L63" s="209"/>
      <c r="M63" s="221" t="str">
        <f>'Supplier Emission'!$K63&amp;"/"&amp;'Supplier Emission'!$L63</f>
        <v>kgCO2e/</v>
      </c>
      <c r="N63" s="227"/>
      <c r="O63" s="211"/>
      <c r="P63" s="181" t="str">
        <f t="shared" si="3"/>
        <v/>
      </c>
      <c r="Q63" s="181" t="str">
        <f>IF(E63="","",VLOOKUP(E63,Lists!$E$23:$F$27,2,0))</f>
        <v/>
      </c>
      <c r="R63" s="181" t="str">
        <f>IF(F63="","",VLOOKUP(F63,Lists!$E$34:$F$53,2,0))</f>
        <v/>
      </c>
      <c r="S63" s="181" t="str">
        <f t="shared" si="4"/>
        <v/>
      </c>
      <c r="T63" s="181" t="str">
        <f t="array" ref="T63">IF(F63="","",IF(OR(F63=INDIRECT(Q63)),1,0))</f>
        <v/>
      </c>
      <c r="U63" s="181" t="str">
        <f t="array" ref="U63">IF(G63="","",IF(OR(G63=INDIRECT(S63)),1,0))</f>
        <v/>
      </c>
      <c r="V63" s="186"/>
      <c r="W63" s="186"/>
      <c r="X63" s="186"/>
      <c r="Y63" s="186"/>
      <c r="Z63" s="186"/>
      <c r="AA63" s="186"/>
      <c r="AB63" s="186"/>
      <c r="AC63" s="186"/>
      <c r="AD63" s="186"/>
      <c r="AE63" s="186"/>
      <c r="AF63" s="186"/>
      <c r="AG63" s="186"/>
      <c r="AH63" s="186"/>
      <c r="AI63" s="186"/>
      <c r="AJ63" s="186"/>
      <c r="AK63" s="186"/>
      <c r="AL63" s="186"/>
      <c r="AM63" s="186"/>
      <c r="AN63" s="186"/>
      <c r="AO63" s="186"/>
    </row>
    <row r="64" ht="13.5" customHeight="1">
      <c r="A64" s="186"/>
      <c r="B64" s="186"/>
      <c r="C64" s="186"/>
      <c r="D64" s="215"/>
      <c r="E64" s="216" t="str">
        <f>IF('Supplier Emission'!$D64&lt;&gt;"","Capital Goods","")</f>
        <v/>
      </c>
      <c r="F64" s="215"/>
      <c r="G64" s="205"/>
      <c r="H64" s="223"/>
      <c r="I64" s="223"/>
      <c r="J64" s="220"/>
      <c r="K64" s="208" t="s">
        <v>188</v>
      </c>
      <c r="L64" s="209"/>
      <c r="M64" s="221" t="str">
        <f>'Supplier Emission'!$K64&amp;"/"&amp;'Supplier Emission'!$L64</f>
        <v>kgCO2e/</v>
      </c>
      <c r="N64" s="227"/>
      <c r="O64" s="211"/>
      <c r="P64" s="181" t="str">
        <f t="shared" si="3"/>
        <v/>
      </c>
      <c r="Q64" s="181" t="str">
        <f>IF(E64="","",VLOOKUP(E64,Lists!$E$23:$F$27,2,0))</f>
        <v/>
      </c>
      <c r="R64" s="181" t="str">
        <f>IF(F64="","",VLOOKUP(F64,Lists!$E$34:$F$53,2,0))</f>
        <v/>
      </c>
      <c r="S64" s="181" t="str">
        <f t="shared" si="4"/>
        <v/>
      </c>
      <c r="T64" s="181" t="str">
        <f t="array" ref="T64">IF(F64="","",IF(OR(F64=INDIRECT(Q64)),1,0))</f>
        <v/>
      </c>
      <c r="U64" s="181" t="str">
        <f t="array" ref="U64">IF(G64="","",IF(OR(G64=INDIRECT(S64)),1,0))</f>
        <v/>
      </c>
      <c r="V64" s="186"/>
      <c r="W64" s="186"/>
      <c r="X64" s="186"/>
      <c r="Y64" s="186"/>
      <c r="Z64" s="186"/>
      <c r="AA64" s="186"/>
      <c r="AB64" s="186"/>
      <c r="AC64" s="186"/>
      <c r="AD64" s="186"/>
      <c r="AE64" s="186"/>
      <c r="AF64" s="186"/>
      <c r="AG64" s="186"/>
      <c r="AH64" s="186"/>
      <c r="AI64" s="186"/>
      <c r="AJ64" s="186"/>
      <c r="AK64" s="186"/>
      <c r="AL64" s="186"/>
      <c r="AM64" s="186"/>
      <c r="AN64" s="186"/>
      <c r="AO64" s="186"/>
    </row>
    <row r="65" ht="13.5" customHeight="1">
      <c r="A65" s="186"/>
      <c r="B65" s="186"/>
      <c r="C65" s="186"/>
      <c r="D65" s="215"/>
      <c r="E65" s="216" t="str">
        <f>IF('Supplier Emission'!$D65&lt;&gt;"","Capital Goods","")</f>
        <v/>
      </c>
      <c r="F65" s="215"/>
      <c r="G65" s="205"/>
      <c r="H65" s="223"/>
      <c r="I65" s="223"/>
      <c r="J65" s="220"/>
      <c r="K65" s="208" t="s">
        <v>188</v>
      </c>
      <c r="L65" s="209"/>
      <c r="M65" s="221" t="str">
        <f>'Supplier Emission'!$K65&amp;"/"&amp;'Supplier Emission'!$L65</f>
        <v>kgCO2e/</v>
      </c>
      <c r="N65" s="227"/>
      <c r="O65" s="211"/>
      <c r="P65" s="181" t="str">
        <f t="shared" si="3"/>
        <v/>
      </c>
      <c r="Q65" s="181" t="str">
        <f>IF(E65="","",VLOOKUP(E65,Lists!$E$23:$F$27,2,0))</f>
        <v/>
      </c>
      <c r="R65" s="181" t="str">
        <f>IF(F65="","",VLOOKUP(F65,Lists!$E$34:$F$53,2,0))</f>
        <v/>
      </c>
      <c r="S65" s="181" t="str">
        <f t="shared" si="4"/>
        <v/>
      </c>
      <c r="T65" s="181" t="str">
        <f t="array" ref="T65">IF(F65="","",IF(OR(F65=INDIRECT(Q65)),1,0))</f>
        <v/>
      </c>
      <c r="U65" s="181" t="str">
        <f t="array" ref="U65">IF(G65="","",IF(OR(G65=INDIRECT(S65)),1,0))</f>
        <v/>
      </c>
      <c r="V65" s="186"/>
      <c r="W65" s="186"/>
      <c r="X65" s="186"/>
      <c r="Y65" s="186"/>
      <c r="Z65" s="186"/>
      <c r="AA65" s="186"/>
      <c r="AB65" s="186"/>
      <c r="AC65" s="186"/>
      <c r="AD65" s="186"/>
      <c r="AE65" s="186"/>
      <c r="AF65" s="186"/>
      <c r="AG65" s="186"/>
      <c r="AH65" s="186"/>
      <c r="AI65" s="186"/>
      <c r="AJ65" s="186"/>
      <c r="AK65" s="186"/>
      <c r="AL65" s="186"/>
      <c r="AM65" s="186"/>
      <c r="AN65" s="186"/>
      <c r="AO65" s="186"/>
    </row>
    <row r="66" ht="13.5" customHeight="1">
      <c r="A66" s="186"/>
      <c r="B66" s="186"/>
      <c r="C66" s="186"/>
      <c r="D66" s="215"/>
      <c r="E66" s="216" t="str">
        <f>IF('Supplier Emission'!$D66&lt;&gt;"","Capital Goods","")</f>
        <v/>
      </c>
      <c r="F66" s="215"/>
      <c r="G66" s="205"/>
      <c r="H66" s="223"/>
      <c r="I66" s="223"/>
      <c r="J66" s="220"/>
      <c r="K66" s="208" t="s">
        <v>188</v>
      </c>
      <c r="L66" s="209"/>
      <c r="M66" s="221" t="str">
        <f>'Supplier Emission'!$K66&amp;"/"&amp;'Supplier Emission'!$L66</f>
        <v>kgCO2e/</v>
      </c>
      <c r="N66" s="227"/>
      <c r="O66" s="211"/>
      <c r="P66" s="181" t="str">
        <f t="shared" si="3"/>
        <v/>
      </c>
      <c r="Q66" s="181" t="str">
        <f>IF(E66="","",VLOOKUP(E66,Lists!$E$23:$F$27,2,0))</f>
        <v/>
      </c>
      <c r="R66" s="181" t="str">
        <f>IF(F66="","",VLOOKUP(F66,Lists!$E$34:$F$53,2,0))</f>
        <v/>
      </c>
      <c r="S66" s="181" t="str">
        <f t="shared" si="4"/>
        <v/>
      </c>
      <c r="T66" s="181" t="str">
        <f t="array" ref="T66">IF(F66="","",IF(OR(F66=INDIRECT(Q66)),1,0))</f>
        <v/>
      </c>
      <c r="U66" s="181" t="str">
        <f t="array" ref="U66">IF(G66="","",IF(OR(G66=INDIRECT(S66)),1,0))</f>
        <v/>
      </c>
      <c r="V66" s="186"/>
      <c r="W66" s="186"/>
      <c r="X66" s="186"/>
      <c r="Y66" s="186"/>
      <c r="Z66" s="186"/>
      <c r="AA66" s="186"/>
      <c r="AB66" s="186"/>
      <c r="AC66" s="186"/>
      <c r="AD66" s="186"/>
      <c r="AE66" s="186"/>
      <c r="AF66" s="186"/>
      <c r="AG66" s="186"/>
      <c r="AH66" s="186"/>
      <c r="AI66" s="186"/>
      <c r="AJ66" s="186"/>
      <c r="AK66" s="186"/>
      <c r="AL66" s="186"/>
      <c r="AM66" s="186"/>
      <c r="AN66" s="186"/>
      <c r="AO66" s="186"/>
    </row>
    <row r="67" ht="13.5" customHeight="1">
      <c r="A67" s="186"/>
      <c r="B67" s="186"/>
      <c r="C67" s="186"/>
      <c r="D67" s="215"/>
      <c r="E67" s="216" t="str">
        <f>IF('Supplier Emission'!$D67&lt;&gt;"","Capital Goods","")</f>
        <v/>
      </c>
      <c r="F67" s="215"/>
      <c r="G67" s="205"/>
      <c r="H67" s="223"/>
      <c r="I67" s="223"/>
      <c r="J67" s="220"/>
      <c r="K67" s="208" t="s">
        <v>188</v>
      </c>
      <c r="L67" s="209"/>
      <c r="M67" s="221" t="str">
        <f>'Supplier Emission'!$K67&amp;"/"&amp;'Supplier Emission'!$L67</f>
        <v>kgCO2e/</v>
      </c>
      <c r="N67" s="227"/>
      <c r="O67" s="211"/>
      <c r="P67" s="181" t="str">
        <f t="shared" si="3"/>
        <v/>
      </c>
      <c r="Q67" s="181" t="str">
        <f>IF(E67="","",VLOOKUP(E67,Lists!$E$23:$F$27,2,0))</f>
        <v/>
      </c>
      <c r="R67" s="181" t="str">
        <f>IF(F67="","",VLOOKUP(F67,Lists!$E$34:$F$53,2,0))</f>
        <v/>
      </c>
      <c r="S67" s="181" t="str">
        <f t="shared" si="4"/>
        <v/>
      </c>
      <c r="T67" s="181" t="str">
        <f t="array" ref="T67">IF(F67="","",IF(OR(F67=INDIRECT(Q67)),1,0))</f>
        <v/>
      </c>
      <c r="U67" s="181" t="str">
        <f t="array" ref="U67">IF(G67="","",IF(OR(G67=INDIRECT(S67)),1,0))</f>
        <v/>
      </c>
      <c r="V67" s="186"/>
      <c r="W67" s="186"/>
      <c r="X67" s="186"/>
      <c r="Y67" s="186"/>
      <c r="Z67" s="186"/>
      <c r="AA67" s="186"/>
      <c r="AB67" s="186"/>
      <c r="AC67" s="186"/>
      <c r="AD67" s="186"/>
      <c r="AE67" s="186"/>
      <c r="AF67" s="186"/>
      <c r="AG67" s="186"/>
      <c r="AH67" s="186"/>
      <c r="AI67" s="186"/>
      <c r="AJ67" s="186"/>
      <c r="AK67" s="186"/>
      <c r="AL67" s="186"/>
      <c r="AM67" s="186"/>
      <c r="AN67" s="186"/>
      <c r="AO67" s="186"/>
    </row>
    <row r="68" ht="13.5" customHeight="1">
      <c r="A68" s="186"/>
      <c r="B68" s="186"/>
      <c r="C68" s="186"/>
      <c r="D68" s="215"/>
      <c r="E68" s="216" t="str">
        <f>IF('Supplier Emission'!$D68&lt;&gt;"","Capital Goods","")</f>
        <v/>
      </c>
      <c r="F68" s="212"/>
      <c r="G68" s="205"/>
      <c r="H68" s="223"/>
      <c r="I68" s="223"/>
      <c r="J68" s="220"/>
      <c r="K68" s="208" t="s">
        <v>188</v>
      </c>
      <c r="L68" s="209"/>
      <c r="M68" s="221" t="str">
        <f>'Supplier Emission'!$K68&amp;"/"&amp;'Supplier Emission'!$L68</f>
        <v>kgCO2e/</v>
      </c>
      <c r="N68" s="227"/>
      <c r="O68" s="211"/>
      <c r="P68" s="181" t="str">
        <f t="shared" si="3"/>
        <v/>
      </c>
      <c r="Q68" s="181" t="str">
        <f>IF(E68="","",VLOOKUP(E68,Lists!$E$23:$F$27,2,0))</f>
        <v/>
      </c>
      <c r="R68" s="181" t="str">
        <f>IF(F68="","",VLOOKUP(F68,Lists!$E$34:$F$53,2,0))</f>
        <v/>
      </c>
      <c r="S68" s="181" t="str">
        <f t="shared" si="4"/>
        <v/>
      </c>
      <c r="T68" s="181" t="str">
        <f t="array" ref="T68">IF(F68="","",IF(OR(F68=INDIRECT(Q68)),1,0))</f>
        <v/>
      </c>
      <c r="U68" s="181" t="str">
        <f t="array" ref="U68">IF(G68="","",IF(OR(G68=INDIRECT(S68)),1,0))</f>
        <v/>
      </c>
      <c r="V68" s="186"/>
      <c r="W68" s="186"/>
      <c r="X68" s="186"/>
      <c r="Y68" s="186"/>
      <c r="Z68" s="186"/>
      <c r="AA68" s="186"/>
      <c r="AB68" s="186"/>
      <c r="AC68" s="186"/>
      <c r="AD68" s="186"/>
      <c r="AE68" s="186"/>
      <c r="AF68" s="186"/>
      <c r="AG68" s="186"/>
      <c r="AH68" s="186"/>
      <c r="AI68" s="186"/>
      <c r="AJ68" s="186"/>
      <c r="AK68" s="186"/>
      <c r="AL68" s="186"/>
      <c r="AM68" s="186"/>
      <c r="AN68" s="186"/>
      <c r="AO68" s="186"/>
    </row>
    <row r="69" ht="13.5" customHeight="1">
      <c r="A69" s="186"/>
      <c r="B69" s="186"/>
      <c r="C69" s="186"/>
      <c r="D69" s="215"/>
      <c r="E69" s="216" t="str">
        <f>IF('Supplier Emission'!$D69&lt;&gt;"","Capital Goods","")</f>
        <v/>
      </c>
      <c r="F69" s="215"/>
      <c r="G69" s="205"/>
      <c r="H69" s="223"/>
      <c r="I69" s="223"/>
      <c r="J69" s="220"/>
      <c r="K69" s="208" t="s">
        <v>188</v>
      </c>
      <c r="L69" s="209"/>
      <c r="M69" s="221" t="str">
        <f>'Supplier Emission'!$K69&amp;"/"&amp;'Supplier Emission'!$L69</f>
        <v>kgCO2e/</v>
      </c>
      <c r="N69" s="227"/>
      <c r="O69" s="211"/>
      <c r="P69" s="181" t="str">
        <f t="shared" si="3"/>
        <v/>
      </c>
      <c r="Q69" s="181" t="str">
        <f>IF(E69="","",VLOOKUP(E69,Lists!$E$23:$F$27,2,0))</f>
        <v/>
      </c>
      <c r="R69" s="181" t="str">
        <f>IF(F69="","",VLOOKUP(F69,Lists!$E$34:$F$53,2,0))</f>
        <v/>
      </c>
      <c r="S69" s="181" t="str">
        <f t="shared" si="4"/>
        <v/>
      </c>
      <c r="T69" s="181" t="str">
        <f t="array" ref="T69">IF(F69="","",IF(OR(F69=INDIRECT(Q69)),1,0))</f>
        <v/>
      </c>
      <c r="U69" s="181" t="str">
        <f t="array" ref="U69">IF(G69="","",IF(OR(G69=INDIRECT(S69)),1,0))</f>
        <v/>
      </c>
      <c r="V69" s="186"/>
      <c r="W69" s="186"/>
      <c r="X69" s="186"/>
      <c r="Y69" s="186"/>
      <c r="Z69" s="186"/>
      <c r="AA69" s="186"/>
      <c r="AB69" s="186"/>
      <c r="AC69" s="186"/>
      <c r="AD69" s="186"/>
      <c r="AE69" s="186"/>
      <c r="AF69" s="186"/>
      <c r="AG69" s="186"/>
      <c r="AH69" s="186"/>
      <c r="AI69" s="186"/>
      <c r="AJ69" s="186"/>
      <c r="AK69" s="186"/>
      <c r="AL69" s="186"/>
      <c r="AM69" s="186"/>
      <c r="AN69" s="186"/>
      <c r="AO69" s="186"/>
    </row>
    <row r="70" ht="13.5" customHeight="1">
      <c r="A70" s="186"/>
      <c r="B70" s="186"/>
      <c r="C70" s="186"/>
      <c r="D70" s="215"/>
      <c r="E70" s="216" t="str">
        <f>IF('Supplier Emission'!$D70&lt;&gt;"","Capital Goods","")</f>
        <v/>
      </c>
      <c r="F70" s="215"/>
      <c r="G70" s="205"/>
      <c r="H70" s="223"/>
      <c r="I70" s="223"/>
      <c r="J70" s="220"/>
      <c r="K70" s="208" t="s">
        <v>188</v>
      </c>
      <c r="L70" s="209"/>
      <c r="M70" s="221" t="str">
        <f>'Supplier Emission'!$K70&amp;"/"&amp;'Supplier Emission'!$L70</f>
        <v>kgCO2e/</v>
      </c>
      <c r="N70" s="227"/>
      <c r="O70" s="211"/>
      <c r="P70" s="181" t="str">
        <f t="shared" si="3"/>
        <v/>
      </c>
      <c r="Q70" s="181" t="str">
        <f>IF(E70="","",VLOOKUP(E70,Lists!$E$23:$F$27,2,0))</f>
        <v/>
      </c>
      <c r="R70" s="181" t="str">
        <f>IF(F70="","",VLOOKUP(F70,Lists!$E$34:$F$53,2,0))</f>
        <v/>
      </c>
      <c r="S70" s="181" t="str">
        <f t="shared" si="4"/>
        <v/>
      </c>
      <c r="T70" s="181" t="str">
        <f t="array" ref="T70">IF(F70="","",IF(OR(F70=INDIRECT(Q70)),1,0))</f>
        <v/>
      </c>
      <c r="U70" s="181" t="str">
        <f t="array" ref="U70">IF(G70="","",IF(OR(G70=INDIRECT(S70)),1,0))</f>
        <v/>
      </c>
      <c r="V70" s="186"/>
      <c r="W70" s="186"/>
      <c r="X70" s="186"/>
      <c r="Y70" s="186"/>
      <c r="Z70" s="186"/>
      <c r="AA70" s="186"/>
      <c r="AB70" s="186"/>
      <c r="AC70" s="186"/>
      <c r="AD70" s="186"/>
      <c r="AE70" s="186"/>
      <c r="AF70" s="186"/>
      <c r="AG70" s="186"/>
      <c r="AH70" s="186"/>
      <c r="AI70" s="186"/>
      <c r="AJ70" s="186"/>
      <c r="AK70" s="186"/>
      <c r="AL70" s="186"/>
      <c r="AM70" s="186"/>
      <c r="AN70" s="186"/>
      <c r="AO70" s="186"/>
    </row>
    <row r="71" ht="13.5" customHeight="1">
      <c r="A71" s="186"/>
      <c r="B71" s="186"/>
      <c r="C71" s="186"/>
      <c r="D71" s="215"/>
      <c r="E71" s="216" t="str">
        <f>IF('Supplier Emission'!$D71&lt;&gt;"","Capital Goods","")</f>
        <v/>
      </c>
      <c r="F71" s="215"/>
      <c r="G71" s="205"/>
      <c r="H71" s="223"/>
      <c r="I71" s="223"/>
      <c r="J71" s="220"/>
      <c r="K71" s="208" t="s">
        <v>188</v>
      </c>
      <c r="L71" s="209"/>
      <c r="M71" s="221" t="str">
        <f>'Supplier Emission'!$K71&amp;"/"&amp;'Supplier Emission'!$L71</f>
        <v>kgCO2e/</v>
      </c>
      <c r="N71" s="227"/>
      <c r="O71" s="211"/>
      <c r="P71" s="181" t="str">
        <f t="shared" si="3"/>
        <v/>
      </c>
      <c r="Q71" s="181" t="str">
        <f>IF(E71="","",VLOOKUP(E71,Lists!$E$23:$F$27,2,0))</f>
        <v/>
      </c>
      <c r="R71" s="181" t="str">
        <f>IF(F71="","",VLOOKUP(F71,Lists!$E$34:$F$53,2,0))</f>
        <v/>
      </c>
      <c r="S71" s="181" t="str">
        <f t="shared" si="4"/>
        <v/>
      </c>
      <c r="T71" s="181" t="str">
        <f t="array" ref="T71">IF(F71="","",IF(OR(F71=INDIRECT(Q71)),1,0))</f>
        <v/>
      </c>
      <c r="U71" s="181" t="str">
        <f t="array" ref="U71">IF(G71="","",IF(OR(G71=INDIRECT(S71)),1,0))</f>
        <v/>
      </c>
      <c r="V71" s="186"/>
      <c r="W71" s="186"/>
      <c r="X71" s="186"/>
      <c r="Y71" s="186"/>
      <c r="Z71" s="186"/>
      <c r="AA71" s="186"/>
      <c r="AB71" s="186"/>
      <c r="AC71" s="186"/>
      <c r="AD71" s="186"/>
      <c r="AE71" s="186"/>
      <c r="AF71" s="186"/>
      <c r="AG71" s="186"/>
      <c r="AH71" s="186"/>
      <c r="AI71" s="186"/>
      <c r="AJ71" s="186"/>
      <c r="AK71" s="186"/>
      <c r="AL71" s="186"/>
      <c r="AM71" s="186"/>
      <c r="AN71" s="186"/>
      <c r="AO71" s="186"/>
    </row>
    <row r="72" ht="13.5" customHeight="1">
      <c r="A72" s="186"/>
      <c r="B72" s="186"/>
      <c r="C72" s="186"/>
      <c r="D72" s="215"/>
      <c r="E72" s="216" t="str">
        <f>IF('Supplier Emission'!$D72&lt;&gt;"","Capital Goods","")</f>
        <v/>
      </c>
      <c r="F72" s="215"/>
      <c r="G72" s="205"/>
      <c r="H72" s="223"/>
      <c r="I72" s="223"/>
      <c r="J72" s="220"/>
      <c r="K72" s="208" t="s">
        <v>188</v>
      </c>
      <c r="L72" s="209"/>
      <c r="M72" s="221" t="str">
        <f>'Supplier Emission'!$K72&amp;"/"&amp;'Supplier Emission'!$L72</f>
        <v>kgCO2e/</v>
      </c>
      <c r="N72" s="227"/>
      <c r="O72" s="211"/>
      <c r="P72" s="181" t="str">
        <f t="shared" si="3"/>
        <v/>
      </c>
      <c r="Q72" s="181" t="str">
        <f>IF(E72="","",VLOOKUP(E72,Lists!$E$23:$F$27,2,0))</f>
        <v/>
      </c>
      <c r="R72" s="181" t="str">
        <f>IF(F72="","",VLOOKUP(F72,Lists!$E$34:$F$53,2,0))</f>
        <v/>
      </c>
      <c r="S72" s="181" t="str">
        <f t="shared" si="4"/>
        <v/>
      </c>
      <c r="T72" s="181" t="str">
        <f t="array" ref="T72">IF(F72="","",IF(OR(F72=INDIRECT(Q72)),1,0))</f>
        <v/>
      </c>
      <c r="U72" s="181" t="str">
        <f t="array" ref="U72">IF(G72="","",IF(OR(G72=INDIRECT(S72)),1,0))</f>
        <v/>
      </c>
      <c r="V72" s="186"/>
      <c r="W72" s="186"/>
      <c r="X72" s="186"/>
      <c r="Y72" s="186"/>
      <c r="Z72" s="186"/>
      <c r="AA72" s="186"/>
      <c r="AB72" s="186"/>
      <c r="AC72" s="186"/>
      <c r="AD72" s="186"/>
      <c r="AE72" s="186"/>
      <c r="AF72" s="186"/>
      <c r="AG72" s="186"/>
      <c r="AH72" s="186"/>
      <c r="AI72" s="186"/>
      <c r="AJ72" s="186"/>
      <c r="AK72" s="186"/>
      <c r="AL72" s="186"/>
      <c r="AM72" s="186"/>
      <c r="AN72" s="186"/>
      <c r="AO72" s="186"/>
    </row>
    <row r="73" ht="13.5" customHeight="1">
      <c r="A73" s="186"/>
      <c r="B73" s="186"/>
      <c r="C73" s="186"/>
      <c r="D73" s="215"/>
      <c r="E73" s="216" t="str">
        <f>IF('Supplier Emission'!$D73&lt;&gt;"","Capital Goods","")</f>
        <v/>
      </c>
      <c r="F73" s="215"/>
      <c r="G73" s="205"/>
      <c r="H73" s="223"/>
      <c r="I73" s="223"/>
      <c r="J73" s="220"/>
      <c r="K73" s="208" t="s">
        <v>188</v>
      </c>
      <c r="L73" s="209"/>
      <c r="M73" s="221" t="str">
        <f>'Supplier Emission'!$K73&amp;"/"&amp;'Supplier Emission'!$L73</f>
        <v>kgCO2e/</v>
      </c>
      <c r="N73" s="227"/>
      <c r="O73" s="211"/>
      <c r="P73" s="181" t="str">
        <f t="shared" si="3"/>
        <v/>
      </c>
      <c r="Q73" s="181" t="str">
        <f>IF(E73="","",VLOOKUP(E73,Lists!$E$23:$F$27,2,0))</f>
        <v/>
      </c>
      <c r="R73" s="181" t="str">
        <f>IF(F73="","",VLOOKUP(F73,Lists!$E$34:$F$53,2,0))</f>
        <v/>
      </c>
      <c r="S73" s="181" t="str">
        <f t="shared" si="4"/>
        <v/>
      </c>
      <c r="T73" s="181" t="str">
        <f t="array" ref="T73">IF(F73="","",IF(OR(F73=INDIRECT(Q73)),1,0))</f>
        <v/>
      </c>
      <c r="U73" s="181" t="str">
        <f t="array" ref="U73">IF(G73="","",IF(OR(G73=INDIRECT(S73)),1,0))</f>
        <v/>
      </c>
      <c r="V73" s="186"/>
      <c r="W73" s="186"/>
      <c r="X73" s="186"/>
      <c r="Y73" s="186"/>
      <c r="Z73" s="186"/>
      <c r="AA73" s="186"/>
      <c r="AB73" s="186"/>
      <c r="AC73" s="186"/>
      <c r="AD73" s="186"/>
      <c r="AE73" s="186"/>
      <c r="AF73" s="186"/>
      <c r="AG73" s="186"/>
      <c r="AH73" s="186"/>
      <c r="AI73" s="186"/>
      <c r="AJ73" s="186"/>
      <c r="AK73" s="186"/>
      <c r="AL73" s="186"/>
      <c r="AM73" s="186"/>
      <c r="AN73" s="186"/>
      <c r="AO73" s="186"/>
    </row>
    <row r="74" ht="13.5" customHeight="1">
      <c r="A74" s="186"/>
      <c r="B74" s="186"/>
      <c r="C74" s="186"/>
      <c r="D74" s="215"/>
      <c r="E74" s="216" t="str">
        <f>IF('Supplier Emission'!$D74&lt;&gt;"","Capital Goods","")</f>
        <v/>
      </c>
      <c r="F74" s="215"/>
      <c r="G74" s="205"/>
      <c r="H74" s="223"/>
      <c r="I74" s="223"/>
      <c r="J74" s="220"/>
      <c r="K74" s="208" t="s">
        <v>188</v>
      </c>
      <c r="L74" s="209"/>
      <c r="M74" s="221" t="str">
        <f>'Supplier Emission'!$K74&amp;"/"&amp;'Supplier Emission'!$L74</f>
        <v>kgCO2e/</v>
      </c>
      <c r="N74" s="227"/>
      <c r="O74" s="211"/>
      <c r="P74" s="181" t="str">
        <f t="shared" si="3"/>
        <v/>
      </c>
      <c r="Q74" s="181" t="str">
        <f>IF(E74="","",VLOOKUP(E74,Lists!$E$23:$F$27,2,0))</f>
        <v/>
      </c>
      <c r="R74" s="181" t="str">
        <f>IF(F74="","",VLOOKUP(F74,Lists!$E$34:$F$53,2,0))</f>
        <v/>
      </c>
      <c r="S74" s="181" t="str">
        <f t="shared" si="4"/>
        <v/>
      </c>
      <c r="T74" s="181" t="str">
        <f t="array" ref="T74">IF(F74="","",IF(OR(F74=INDIRECT(Q74)),1,0))</f>
        <v/>
      </c>
      <c r="U74" s="181" t="str">
        <f t="array" ref="U74">IF(G74="","",IF(OR(G74=INDIRECT(S74)),1,0))</f>
        <v/>
      </c>
      <c r="V74" s="186"/>
      <c r="W74" s="186"/>
      <c r="X74" s="186"/>
      <c r="Y74" s="186"/>
      <c r="Z74" s="186"/>
      <c r="AA74" s="186"/>
      <c r="AB74" s="186"/>
      <c r="AC74" s="186"/>
      <c r="AD74" s="186"/>
      <c r="AE74" s="186"/>
      <c r="AF74" s="186"/>
      <c r="AG74" s="186"/>
      <c r="AH74" s="186"/>
      <c r="AI74" s="186"/>
      <c r="AJ74" s="186"/>
      <c r="AK74" s="186"/>
      <c r="AL74" s="186"/>
      <c r="AM74" s="186"/>
      <c r="AN74" s="186"/>
      <c r="AO74" s="186"/>
    </row>
    <row r="75" ht="13.5" customHeight="1">
      <c r="A75" s="186"/>
      <c r="B75" s="186"/>
      <c r="C75" s="186"/>
      <c r="D75" s="215"/>
      <c r="E75" s="216" t="str">
        <f>IF('Supplier Emission'!$D75&lt;&gt;"","Capital Goods","")</f>
        <v/>
      </c>
      <c r="F75" s="215"/>
      <c r="G75" s="205"/>
      <c r="H75" s="223"/>
      <c r="I75" s="223"/>
      <c r="J75" s="220"/>
      <c r="K75" s="208" t="s">
        <v>188</v>
      </c>
      <c r="L75" s="209"/>
      <c r="M75" s="221" t="str">
        <f>'Supplier Emission'!$K75&amp;"/"&amp;'Supplier Emission'!$L75</f>
        <v>kgCO2e/</v>
      </c>
      <c r="N75" s="227"/>
      <c r="O75" s="211"/>
      <c r="P75" s="181" t="str">
        <f t="shared" si="3"/>
        <v/>
      </c>
      <c r="Q75" s="181" t="str">
        <f>IF(E75="","",VLOOKUP(E75,Lists!$E$23:$F$27,2,0))</f>
        <v/>
      </c>
      <c r="R75" s="181" t="str">
        <f>IF(F75="","",VLOOKUP(F75,Lists!$E$34:$F$53,2,0))</f>
        <v/>
      </c>
      <c r="S75" s="181" t="str">
        <f t="shared" si="4"/>
        <v/>
      </c>
      <c r="T75" s="181" t="str">
        <f t="array" ref="T75">IF(F75="","",IF(OR(F75=INDIRECT(Q75)),1,0))</f>
        <v/>
      </c>
      <c r="U75" s="181" t="str">
        <f t="array" ref="U75">IF(G75="","",IF(OR(G75=INDIRECT(S75)),1,0))</f>
        <v/>
      </c>
      <c r="V75" s="186"/>
      <c r="W75" s="186"/>
      <c r="X75" s="186"/>
      <c r="Y75" s="186"/>
      <c r="Z75" s="186"/>
      <c r="AA75" s="186"/>
      <c r="AB75" s="186"/>
      <c r="AC75" s="186"/>
      <c r="AD75" s="186"/>
      <c r="AE75" s="186"/>
      <c r="AF75" s="186"/>
      <c r="AG75" s="186"/>
      <c r="AH75" s="186"/>
      <c r="AI75" s="186"/>
      <c r="AJ75" s="186"/>
      <c r="AK75" s="186"/>
      <c r="AL75" s="186"/>
      <c r="AM75" s="186"/>
      <c r="AN75" s="186"/>
      <c r="AO75" s="186"/>
    </row>
    <row r="76" ht="13.5" customHeight="1">
      <c r="A76" s="186"/>
      <c r="B76" s="186"/>
      <c r="C76" s="186"/>
      <c r="D76" s="215"/>
      <c r="E76" s="216" t="str">
        <f>IF('Supplier Emission'!$D76&lt;&gt;"","Capital Goods","")</f>
        <v/>
      </c>
      <c r="F76" s="215"/>
      <c r="G76" s="205"/>
      <c r="H76" s="223"/>
      <c r="I76" s="223"/>
      <c r="J76" s="220"/>
      <c r="K76" s="208" t="s">
        <v>188</v>
      </c>
      <c r="L76" s="209"/>
      <c r="M76" s="221" t="str">
        <f>'Supplier Emission'!$K76&amp;"/"&amp;'Supplier Emission'!$L76</f>
        <v>kgCO2e/</v>
      </c>
      <c r="N76" s="227"/>
      <c r="O76" s="211"/>
      <c r="P76" s="181" t="str">
        <f t="shared" si="3"/>
        <v/>
      </c>
      <c r="Q76" s="181" t="str">
        <f>IF(E76="","",VLOOKUP(E76,Lists!$E$23:$F$27,2,0))</f>
        <v/>
      </c>
      <c r="R76" s="181" t="str">
        <f>IF(F76="","",VLOOKUP(F76,Lists!$E$34:$F$53,2,0))</f>
        <v/>
      </c>
      <c r="S76" s="181" t="str">
        <f t="shared" si="4"/>
        <v/>
      </c>
      <c r="T76" s="181" t="str">
        <f t="array" ref="T76">IF(F76="","",IF(OR(F76=INDIRECT(Q76)),1,0))</f>
        <v/>
      </c>
      <c r="U76" s="181" t="str">
        <f t="array" ref="U76">IF(G76="","",IF(OR(G76=INDIRECT(S76)),1,0))</f>
        <v/>
      </c>
      <c r="V76" s="186"/>
      <c r="W76" s="186"/>
      <c r="X76" s="186"/>
      <c r="Y76" s="186"/>
      <c r="Z76" s="186"/>
      <c r="AA76" s="186"/>
      <c r="AB76" s="186"/>
      <c r="AC76" s="186"/>
      <c r="AD76" s="186"/>
      <c r="AE76" s="186"/>
      <c r="AF76" s="186"/>
      <c r="AG76" s="186"/>
      <c r="AH76" s="186"/>
      <c r="AI76" s="186"/>
      <c r="AJ76" s="186"/>
      <c r="AK76" s="186"/>
      <c r="AL76" s="186"/>
      <c r="AM76" s="186"/>
      <c r="AN76" s="186"/>
      <c r="AO76" s="186"/>
    </row>
    <row r="77" ht="13.5" customHeight="1">
      <c r="A77" s="186"/>
      <c r="B77" s="186"/>
      <c r="C77" s="186"/>
      <c r="D77" s="215"/>
      <c r="E77" s="216" t="str">
        <f>IF('Supplier Emission'!$D77&lt;&gt;"","Capital Goods","")</f>
        <v/>
      </c>
      <c r="F77" s="215"/>
      <c r="G77" s="205"/>
      <c r="H77" s="223"/>
      <c r="I77" s="223"/>
      <c r="J77" s="220"/>
      <c r="K77" s="208" t="s">
        <v>188</v>
      </c>
      <c r="L77" s="209"/>
      <c r="M77" s="221" t="str">
        <f>'Supplier Emission'!$K77&amp;"/"&amp;'Supplier Emission'!$L77</f>
        <v>kgCO2e/</v>
      </c>
      <c r="N77" s="227"/>
      <c r="O77" s="211"/>
      <c r="P77" s="181" t="str">
        <f t="shared" si="3"/>
        <v/>
      </c>
      <c r="Q77" s="181" t="str">
        <f>IF(E77="","",VLOOKUP(E77,Lists!$E$23:$F$27,2,0))</f>
        <v/>
      </c>
      <c r="R77" s="181" t="str">
        <f>IF(F77="","",VLOOKUP(F77,Lists!$E$34:$F$53,2,0))</f>
        <v/>
      </c>
      <c r="S77" s="181" t="str">
        <f t="shared" si="4"/>
        <v/>
      </c>
      <c r="T77" s="181" t="str">
        <f t="array" ref="T77">IF(F77="","",IF(OR(F77=INDIRECT(Q77)),1,0))</f>
        <v/>
      </c>
      <c r="U77" s="181" t="str">
        <f t="array" ref="U77">IF(G77="","",IF(OR(G77=INDIRECT(S77)),1,0))</f>
        <v/>
      </c>
      <c r="V77" s="186"/>
      <c r="W77" s="186"/>
      <c r="X77" s="186"/>
      <c r="Y77" s="186"/>
      <c r="Z77" s="186"/>
      <c r="AA77" s="186"/>
      <c r="AB77" s="186"/>
      <c r="AC77" s="186"/>
      <c r="AD77" s="186"/>
      <c r="AE77" s="186"/>
      <c r="AF77" s="186"/>
      <c r="AG77" s="186"/>
      <c r="AH77" s="186"/>
      <c r="AI77" s="186"/>
      <c r="AJ77" s="186"/>
      <c r="AK77" s="186"/>
      <c r="AL77" s="186"/>
      <c r="AM77" s="186"/>
      <c r="AN77" s="186"/>
      <c r="AO77" s="186"/>
    </row>
    <row r="78" ht="13.5" customHeight="1">
      <c r="A78" s="186"/>
      <c r="B78" s="186"/>
      <c r="C78" s="186"/>
      <c r="D78" s="215"/>
      <c r="E78" s="216" t="str">
        <f>IF('Supplier Emission'!$D78&lt;&gt;"","Capital Goods","")</f>
        <v/>
      </c>
      <c r="F78" s="215"/>
      <c r="G78" s="205"/>
      <c r="H78" s="223"/>
      <c r="I78" s="223"/>
      <c r="J78" s="220"/>
      <c r="K78" s="208" t="s">
        <v>188</v>
      </c>
      <c r="L78" s="209"/>
      <c r="M78" s="221" t="str">
        <f>'Supplier Emission'!$K78&amp;"/"&amp;'Supplier Emission'!$L78</f>
        <v>kgCO2e/</v>
      </c>
      <c r="N78" s="227"/>
      <c r="O78" s="211"/>
      <c r="P78" s="181" t="str">
        <f t="shared" si="3"/>
        <v/>
      </c>
      <c r="Q78" s="181" t="str">
        <f>IF(E78="","",VLOOKUP(E78,Lists!$E$23:$F$27,2,0))</f>
        <v/>
      </c>
      <c r="R78" s="181" t="str">
        <f>IF(F78="","",VLOOKUP(F78,Lists!$E$34:$F$53,2,0))</f>
        <v/>
      </c>
      <c r="S78" s="181" t="str">
        <f t="shared" si="4"/>
        <v/>
      </c>
      <c r="T78" s="181" t="str">
        <f t="array" ref="T78">IF(F78="","",IF(OR(F78=INDIRECT(Q78)),1,0))</f>
        <v/>
      </c>
      <c r="U78" s="181" t="str">
        <f t="array" ref="U78">IF(G78="","",IF(OR(G78=INDIRECT(S78)),1,0))</f>
        <v/>
      </c>
      <c r="V78" s="186"/>
      <c r="W78" s="186"/>
      <c r="X78" s="186"/>
      <c r="Y78" s="186"/>
      <c r="Z78" s="186"/>
      <c r="AA78" s="186"/>
      <c r="AB78" s="186"/>
      <c r="AC78" s="186"/>
      <c r="AD78" s="186"/>
      <c r="AE78" s="186"/>
      <c r="AF78" s="186"/>
      <c r="AG78" s="186"/>
      <c r="AH78" s="186"/>
      <c r="AI78" s="186"/>
      <c r="AJ78" s="186"/>
      <c r="AK78" s="186"/>
      <c r="AL78" s="186"/>
      <c r="AM78" s="186"/>
      <c r="AN78" s="186"/>
      <c r="AO78" s="186"/>
    </row>
    <row r="79" ht="13.5" customHeight="1">
      <c r="A79" s="186"/>
      <c r="B79" s="186"/>
      <c r="C79" s="186"/>
      <c r="D79" s="215"/>
      <c r="E79" s="216" t="str">
        <f>IF('Supplier Emission'!$D79&lt;&gt;"","Capital Goods","")</f>
        <v/>
      </c>
      <c r="F79" s="215"/>
      <c r="G79" s="205"/>
      <c r="H79" s="223"/>
      <c r="I79" s="223"/>
      <c r="J79" s="220"/>
      <c r="K79" s="208" t="s">
        <v>188</v>
      </c>
      <c r="L79" s="209"/>
      <c r="M79" s="221" t="str">
        <f>'Supplier Emission'!$K79&amp;"/"&amp;'Supplier Emission'!$L79</f>
        <v>kgCO2e/</v>
      </c>
      <c r="N79" s="227"/>
      <c r="O79" s="211"/>
      <c r="P79" s="181" t="str">
        <f t="shared" si="3"/>
        <v/>
      </c>
      <c r="Q79" s="181" t="str">
        <f>IF(E79="","",VLOOKUP(E79,Lists!$E$23:$F$27,2,0))</f>
        <v/>
      </c>
      <c r="R79" s="181" t="str">
        <f>IF(F79="","",VLOOKUP(F79,Lists!$E$34:$F$53,2,0))</f>
        <v/>
      </c>
      <c r="S79" s="181" t="str">
        <f t="shared" si="4"/>
        <v/>
      </c>
      <c r="T79" s="181" t="str">
        <f t="array" ref="T79">IF(F79="","",IF(OR(F79=INDIRECT(Q79)),1,0))</f>
        <v/>
      </c>
      <c r="U79" s="181" t="str">
        <f t="array" ref="U79">IF(G79="","",IF(OR(G79=INDIRECT(S79)),1,0))</f>
        <v/>
      </c>
      <c r="V79" s="186"/>
      <c r="W79" s="186"/>
      <c r="X79" s="186"/>
      <c r="Y79" s="186"/>
      <c r="Z79" s="186"/>
      <c r="AA79" s="186"/>
      <c r="AB79" s="186"/>
      <c r="AC79" s="186"/>
      <c r="AD79" s="186"/>
      <c r="AE79" s="186"/>
      <c r="AF79" s="186"/>
      <c r="AG79" s="186"/>
      <c r="AH79" s="186"/>
      <c r="AI79" s="186"/>
      <c r="AJ79" s="186"/>
      <c r="AK79" s="186"/>
      <c r="AL79" s="186"/>
      <c r="AM79" s="186"/>
      <c r="AN79" s="186"/>
      <c r="AO79" s="186"/>
    </row>
    <row r="80" ht="13.5" customHeight="1">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row>
    <row r="81" ht="13.5" customHeight="1">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row>
    <row r="82" ht="13.5" customHeight="1">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row>
    <row r="83" ht="13.5" customHeight="1">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row>
    <row r="84" ht="13.5" customHeight="1">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row>
    <row r="85" ht="13.5" customHeight="1">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row>
    <row r="86" ht="13.5" customHeight="1">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row>
    <row r="87" ht="13.5" customHeight="1">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row>
    <row r="88" ht="13.5" customHeight="1">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row>
    <row r="89" ht="13.5" customHeight="1">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row>
    <row r="90" ht="13.5" customHeight="1">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row>
    <row r="91" ht="13.5" customHeight="1">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row>
    <row r="92" ht="13.5" customHeight="1">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row>
    <row r="93" ht="13.5" customHeight="1">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row>
    <row r="94" ht="13.5" customHeight="1">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row>
    <row r="95" ht="13.5" customHeight="1">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row>
    <row r="96" ht="13.5" customHeight="1">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row>
    <row r="97" ht="13.5" customHeight="1">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row>
    <row r="98" ht="13.5" customHeight="1">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row>
    <row r="99" ht="13.5" customHeight="1">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row>
    <row r="100" ht="13.5" customHeight="1">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row>
    <row r="101" ht="13.5" customHeight="1">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row>
    <row r="102" ht="13.5" customHeight="1">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row>
    <row r="103" ht="13.5" customHeight="1">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row>
    <row r="104" ht="13.5" customHeight="1">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row>
    <row r="105" ht="13.5" customHeight="1">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row>
    <row r="106" ht="13.5" customHeight="1">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row>
    <row r="107" ht="13.5" customHeight="1">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row>
    <row r="108" ht="13.5" customHeight="1">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row>
    <row r="109" ht="13.5" customHeight="1">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row>
    <row r="110" ht="13.5" customHeight="1">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row>
    <row r="111" ht="13.5" customHeight="1">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row>
    <row r="112" ht="13.5" customHeight="1">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row>
    <row r="113" ht="13.5" customHeight="1">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row>
    <row r="114" ht="13.5" customHeight="1">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row>
    <row r="115" ht="13.5" customHeight="1">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row>
    <row r="116" ht="13.5" customHeight="1">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row>
    <row r="117" ht="13.5" customHeight="1">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row>
    <row r="118" ht="13.5" customHeight="1">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row>
    <row r="119" ht="13.5" customHeight="1">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row>
    <row r="120" ht="13.5" customHeight="1">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row>
    <row r="121" ht="13.5" customHeight="1">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row>
    <row r="122" ht="13.5" customHeight="1">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row>
    <row r="123" ht="13.5" customHeight="1">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row>
    <row r="124" ht="13.5" customHeight="1">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row>
    <row r="125" ht="13.5" customHeight="1">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row>
    <row r="126" ht="13.5" customHeight="1">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row>
    <row r="127" ht="13.5" customHeight="1">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row>
    <row r="128" ht="13.5" customHeight="1">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row>
    <row r="129" ht="13.5" customHeight="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row>
    <row r="130" ht="13.5" customHeight="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row>
    <row r="131" ht="13.5" customHeight="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row>
    <row r="132" ht="13.5" customHeight="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row>
    <row r="133" ht="13.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row>
    <row r="134" ht="13.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row>
    <row r="135" ht="13.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row>
    <row r="136" ht="13.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row>
    <row r="137" ht="13.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row>
    <row r="138" ht="13.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row>
    <row r="139" ht="13.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row>
    <row r="140" ht="13.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row>
    <row r="141" ht="13.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row>
    <row r="142" ht="13.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row>
    <row r="143" ht="13.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row>
    <row r="144" ht="13.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row>
    <row r="145" ht="13.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row>
    <row r="146" ht="13.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row>
    <row r="147" ht="13.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row>
    <row r="148" ht="13.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row>
    <row r="149" ht="13.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row>
    <row r="150" ht="13.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row>
    <row r="151" ht="13.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row>
    <row r="152" ht="13.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row>
    <row r="153" ht="13.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row>
    <row r="154" ht="13.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row>
    <row r="155" ht="13.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row>
    <row r="156" ht="13.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row>
    <row r="157" ht="13.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row>
    <row r="158" ht="13.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row>
    <row r="159" ht="13.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row>
    <row r="160" ht="13.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row>
    <row r="161" ht="13.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row>
    <row r="162" ht="13.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row>
    <row r="163" ht="13.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row>
    <row r="164" ht="13.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row>
    <row r="165" ht="13.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row>
    <row r="166" ht="13.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row>
    <row r="167" ht="13.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row>
    <row r="168" ht="13.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row>
    <row r="169" ht="13.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row>
    <row r="170" ht="13.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row>
    <row r="171" ht="13.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row>
    <row r="172" ht="13.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row>
    <row r="173" ht="13.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row>
    <row r="174" ht="13.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row>
    <row r="175" ht="13.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row>
    <row r="176" ht="13.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row>
    <row r="177" ht="13.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row>
    <row r="178" ht="13.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row>
    <row r="179" ht="13.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row>
    <row r="180" ht="13.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row>
    <row r="181" ht="13.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row>
    <row r="182" ht="13.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row>
    <row r="183" ht="13.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row>
    <row r="184" ht="13.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row>
    <row r="185" ht="13.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row>
    <row r="186" ht="13.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row>
    <row r="187" ht="13.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row>
    <row r="188" ht="13.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row>
    <row r="189" ht="13.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row>
    <row r="190" ht="13.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row>
    <row r="191" ht="13.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row>
    <row r="192" ht="13.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row>
    <row r="193" ht="13.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row>
    <row r="194" ht="13.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row>
    <row r="195" ht="13.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row>
    <row r="196" ht="13.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row>
    <row r="197" ht="13.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row>
    <row r="198" ht="13.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row>
    <row r="199" ht="13.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row>
    <row r="200" ht="13.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row>
    <row r="201" ht="13.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row>
    <row r="202" ht="13.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row>
    <row r="203" ht="13.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row>
    <row r="204" ht="13.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row>
    <row r="205" ht="13.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row>
    <row r="206" ht="13.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row>
    <row r="207" ht="13.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row>
    <row r="208" ht="13.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6"/>
      <c r="AL208" s="186"/>
      <c r="AM208" s="186"/>
      <c r="AN208" s="186"/>
      <c r="AO208" s="186"/>
    </row>
    <row r="209" ht="13.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6"/>
      <c r="AL209" s="186"/>
      <c r="AM209" s="186"/>
      <c r="AN209" s="186"/>
      <c r="AO209" s="186"/>
    </row>
    <row r="210" ht="13.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86"/>
      <c r="AN210" s="186"/>
      <c r="AO210" s="186"/>
    </row>
    <row r="211" ht="13.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6"/>
      <c r="AL211" s="186"/>
      <c r="AM211" s="186"/>
      <c r="AN211" s="186"/>
      <c r="AO211" s="186"/>
    </row>
    <row r="212" ht="13.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6"/>
      <c r="AL212" s="186"/>
      <c r="AM212" s="186"/>
      <c r="AN212" s="186"/>
      <c r="AO212" s="186"/>
    </row>
    <row r="213" ht="13.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86"/>
      <c r="AN213" s="186"/>
      <c r="AO213" s="186"/>
    </row>
    <row r="214" ht="13.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row>
    <row r="215" ht="13.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6"/>
      <c r="AL215" s="186"/>
      <c r="AM215" s="186"/>
      <c r="AN215" s="186"/>
      <c r="AO215" s="186"/>
    </row>
    <row r="216" ht="13.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86"/>
      <c r="AN216" s="186"/>
      <c r="AO216" s="186"/>
    </row>
    <row r="217" ht="13.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row>
    <row r="218" ht="13.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86"/>
      <c r="AN218" s="186"/>
      <c r="AO218" s="186"/>
    </row>
    <row r="219" ht="13.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6"/>
      <c r="AL219" s="186"/>
      <c r="AM219" s="186"/>
      <c r="AN219" s="186"/>
      <c r="AO219" s="186"/>
    </row>
    <row r="220" ht="13.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6"/>
      <c r="AL220" s="186"/>
      <c r="AM220" s="186"/>
      <c r="AN220" s="186"/>
      <c r="AO220" s="186"/>
    </row>
    <row r="221" ht="13.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row>
    <row r="222" ht="13.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row>
    <row r="223" ht="13.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row>
    <row r="224" ht="13.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86"/>
      <c r="AN224" s="186"/>
      <c r="AO224" s="186"/>
    </row>
    <row r="225" ht="13.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86"/>
      <c r="AN225" s="186"/>
      <c r="AO225" s="186"/>
    </row>
    <row r="226" ht="13.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row>
    <row r="227" ht="13.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6"/>
      <c r="AL227" s="186"/>
      <c r="AM227" s="186"/>
      <c r="AN227" s="186"/>
      <c r="AO227" s="186"/>
    </row>
    <row r="228" ht="13.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86"/>
      <c r="AN228" s="186"/>
      <c r="AO228" s="186"/>
    </row>
    <row r="229" ht="13.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6"/>
      <c r="AL229" s="186"/>
      <c r="AM229" s="186"/>
      <c r="AN229" s="186"/>
      <c r="AO229" s="186"/>
    </row>
    <row r="230" ht="13.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6"/>
      <c r="AL230" s="186"/>
      <c r="AM230" s="186"/>
      <c r="AN230" s="186"/>
      <c r="AO230" s="186"/>
    </row>
    <row r="231" ht="13.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86"/>
      <c r="AN231" s="186"/>
      <c r="AO231" s="186"/>
    </row>
    <row r="232" ht="13.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6"/>
      <c r="AL232" s="186"/>
      <c r="AM232" s="186"/>
      <c r="AN232" s="186"/>
      <c r="AO232" s="186"/>
    </row>
    <row r="233" ht="13.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row>
    <row r="234" ht="13.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6"/>
      <c r="AL234" s="186"/>
      <c r="AM234" s="186"/>
      <c r="AN234" s="186"/>
      <c r="AO234" s="186"/>
    </row>
    <row r="235" ht="13.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86"/>
      <c r="AN235" s="186"/>
      <c r="AO235" s="186"/>
    </row>
    <row r="236" ht="13.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row>
    <row r="237" ht="13.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6"/>
      <c r="AL237" s="186"/>
      <c r="AM237" s="186"/>
      <c r="AN237" s="186"/>
      <c r="AO237" s="186"/>
    </row>
    <row r="238" ht="13.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6"/>
      <c r="AL238" s="186"/>
      <c r="AM238" s="186"/>
      <c r="AN238" s="186"/>
      <c r="AO238" s="186"/>
    </row>
    <row r="239" ht="13.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6"/>
      <c r="AL239" s="186"/>
      <c r="AM239" s="186"/>
      <c r="AN239" s="186"/>
      <c r="AO239" s="186"/>
    </row>
    <row r="240" ht="13.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6"/>
      <c r="AL240" s="186"/>
      <c r="AM240" s="186"/>
      <c r="AN240" s="186"/>
      <c r="AO240" s="186"/>
    </row>
    <row r="241" ht="13.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86"/>
      <c r="AN241" s="186"/>
      <c r="AO241" s="186"/>
    </row>
    <row r="242" ht="13.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86"/>
      <c r="AN242" s="186"/>
      <c r="AO242" s="186"/>
    </row>
    <row r="243" ht="13.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6"/>
      <c r="AL243" s="186"/>
      <c r="AM243" s="186"/>
      <c r="AN243" s="186"/>
      <c r="AO243" s="186"/>
    </row>
    <row r="244" ht="13.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6"/>
      <c r="AL244" s="186"/>
      <c r="AM244" s="186"/>
      <c r="AN244" s="186"/>
      <c r="AO244" s="186"/>
    </row>
    <row r="245" ht="13.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6"/>
      <c r="AL245" s="186"/>
      <c r="AM245" s="186"/>
      <c r="AN245" s="186"/>
      <c r="AO245" s="186"/>
    </row>
    <row r="246" ht="13.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6"/>
      <c r="AL246" s="186"/>
      <c r="AM246" s="186"/>
      <c r="AN246" s="186"/>
      <c r="AO246" s="186"/>
    </row>
    <row r="247" ht="13.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c r="AK247" s="186"/>
      <c r="AL247" s="186"/>
      <c r="AM247" s="186"/>
      <c r="AN247" s="186"/>
      <c r="AO247" s="186"/>
    </row>
    <row r="248" ht="13.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6"/>
      <c r="AL248" s="186"/>
      <c r="AM248" s="186"/>
      <c r="AN248" s="186"/>
      <c r="AO248" s="186"/>
    </row>
    <row r="249" ht="13.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6"/>
      <c r="AL249" s="186"/>
      <c r="AM249" s="186"/>
      <c r="AN249" s="186"/>
      <c r="AO249" s="186"/>
    </row>
    <row r="250" ht="13.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c r="AK250" s="186"/>
      <c r="AL250" s="186"/>
      <c r="AM250" s="186"/>
      <c r="AN250" s="186"/>
      <c r="AO250" s="186"/>
    </row>
    <row r="251" ht="13.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6"/>
      <c r="AL251" s="186"/>
      <c r="AM251" s="186"/>
      <c r="AN251" s="186"/>
      <c r="AO251" s="186"/>
    </row>
    <row r="252" ht="13.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6"/>
      <c r="AL252" s="186"/>
      <c r="AM252" s="186"/>
      <c r="AN252" s="186"/>
      <c r="AO252" s="186"/>
    </row>
    <row r="253" ht="13.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6"/>
      <c r="AL253" s="186"/>
      <c r="AM253" s="186"/>
      <c r="AN253" s="186"/>
      <c r="AO253" s="186"/>
    </row>
    <row r="254" ht="13.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6"/>
      <c r="AL254" s="186"/>
      <c r="AM254" s="186"/>
      <c r="AN254" s="186"/>
      <c r="AO254" s="186"/>
    </row>
    <row r="255" ht="13.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6"/>
      <c r="AL255" s="186"/>
      <c r="AM255" s="186"/>
      <c r="AN255" s="186"/>
      <c r="AO255" s="186"/>
    </row>
    <row r="256" ht="13.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6"/>
      <c r="AL256" s="186"/>
      <c r="AM256" s="186"/>
      <c r="AN256" s="186"/>
      <c r="AO256" s="186"/>
    </row>
    <row r="257" ht="13.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row>
    <row r="258" ht="13.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6"/>
      <c r="AL258" s="186"/>
      <c r="AM258" s="186"/>
      <c r="AN258" s="186"/>
      <c r="AO258" s="186"/>
    </row>
    <row r="259" ht="13.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6"/>
      <c r="AL259" s="186"/>
      <c r="AM259" s="186"/>
      <c r="AN259" s="186"/>
      <c r="AO259" s="186"/>
    </row>
    <row r="260" ht="13.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row>
    <row r="261" ht="13.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6"/>
      <c r="AL261" s="186"/>
      <c r="AM261" s="186"/>
      <c r="AN261" s="186"/>
      <c r="AO261" s="186"/>
    </row>
    <row r="262" ht="13.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row>
    <row r="263" ht="13.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86"/>
      <c r="AN263" s="186"/>
      <c r="AO263" s="186"/>
    </row>
    <row r="264" ht="13.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86"/>
      <c r="AN264" s="186"/>
      <c r="AO264" s="186"/>
    </row>
    <row r="265" ht="13.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86"/>
      <c r="AN265" s="186"/>
      <c r="AO265" s="186"/>
    </row>
    <row r="266" ht="13.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6"/>
      <c r="AL266" s="186"/>
      <c r="AM266" s="186"/>
      <c r="AN266" s="186"/>
      <c r="AO266" s="186"/>
    </row>
    <row r="267" ht="13.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6"/>
      <c r="AL267" s="186"/>
      <c r="AM267" s="186"/>
      <c r="AN267" s="186"/>
      <c r="AO267" s="186"/>
    </row>
    <row r="268" ht="13.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86"/>
      <c r="AN268" s="186"/>
      <c r="AO268" s="186"/>
    </row>
    <row r="269" ht="13.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6"/>
      <c r="AL269" s="186"/>
      <c r="AM269" s="186"/>
      <c r="AN269" s="186"/>
      <c r="AO269" s="186"/>
    </row>
    <row r="270" ht="13.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6"/>
      <c r="AL270" s="186"/>
      <c r="AM270" s="186"/>
      <c r="AN270" s="186"/>
      <c r="AO270" s="186"/>
    </row>
    <row r="271" ht="13.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6"/>
      <c r="AL271" s="186"/>
      <c r="AM271" s="186"/>
      <c r="AN271" s="186"/>
      <c r="AO271" s="186"/>
    </row>
    <row r="272" ht="13.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row>
    <row r="273" ht="13.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row>
    <row r="274" ht="13.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row>
    <row r="275" ht="13.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6"/>
      <c r="AL275" s="186"/>
      <c r="AM275" s="186"/>
      <c r="AN275" s="186"/>
      <c r="AO275" s="186"/>
    </row>
    <row r="276" ht="13.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6"/>
      <c r="AL276" s="186"/>
      <c r="AM276" s="186"/>
      <c r="AN276" s="186"/>
      <c r="AO276" s="186"/>
    </row>
    <row r="277" ht="13.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6"/>
      <c r="AL277" s="186"/>
      <c r="AM277" s="186"/>
      <c r="AN277" s="186"/>
      <c r="AO277" s="186"/>
    </row>
    <row r="278" ht="13.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86"/>
      <c r="AN278" s="186"/>
      <c r="AO278" s="186"/>
    </row>
    <row r="279" ht="13.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row>
    <row r="280" ht="13.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row>
    <row r="281" ht="13.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c r="AL281" s="186"/>
      <c r="AM281" s="186"/>
      <c r="AN281" s="186"/>
      <c r="AO281" s="186"/>
    </row>
    <row r="282" ht="13.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row>
    <row r="283" ht="13.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row>
    <row r="284" ht="13.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6"/>
      <c r="AL284" s="186"/>
      <c r="AM284" s="186"/>
      <c r="AN284" s="186"/>
      <c r="AO284" s="186"/>
    </row>
    <row r="285" ht="13.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86"/>
      <c r="AN285" s="186"/>
      <c r="AO285" s="186"/>
    </row>
    <row r="286" ht="13.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row>
    <row r="287" ht="13.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86"/>
      <c r="AN287" s="186"/>
      <c r="AO287" s="186"/>
    </row>
    <row r="288" ht="13.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row>
    <row r="289" ht="13.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86"/>
      <c r="AN289" s="186"/>
      <c r="AO289" s="186"/>
    </row>
    <row r="290" ht="13.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row>
    <row r="291" ht="13.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c r="AL291" s="186"/>
      <c r="AM291" s="186"/>
      <c r="AN291" s="186"/>
      <c r="AO291" s="186"/>
    </row>
    <row r="292" ht="13.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c r="AL292" s="186"/>
      <c r="AM292" s="186"/>
      <c r="AN292" s="186"/>
      <c r="AO292" s="186"/>
    </row>
    <row r="293" ht="13.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c r="AL293" s="186"/>
      <c r="AM293" s="186"/>
      <c r="AN293" s="186"/>
      <c r="AO293" s="186"/>
    </row>
    <row r="294" ht="13.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c r="AL294" s="186"/>
      <c r="AM294" s="186"/>
      <c r="AN294" s="186"/>
      <c r="AO294" s="186"/>
    </row>
    <row r="295" ht="13.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row>
    <row r="296" ht="13.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row>
    <row r="297" ht="13.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row>
    <row r="298" ht="13.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row>
    <row r="299" ht="13.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row>
    <row r="300" ht="13.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row>
    <row r="301" ht="13.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86"/>
      <c r="AN301" s="186"/>
      <c r="AO301" s="186"/>
    </row>
    <row r="302" ht="13.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6"/>
      <c r="AL302" s="186"/>
      <c r="AM302" s="186"/>
      <c r="AN302" s="186"/>
      <c r="AO302" s="186"/>
    </row>
    <row r="303" ht="13.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row>
    <row r="304" ht="13.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6"/>
      <c r="AL304" s="186"/>
      <c r="AM304" s="186"/>
      <c r="AN304" s="186"/>
      <c r="AO304" s="186"/>
    </row>
    <row r="305" ht="13.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6"/>
      <c r="AL305" s="186"/>
      <c r="AM305" s="186"/>
      <c r="AN305" s="186"/>
      <c r="AO305" s="186"/>
    </row>
    <row r="306" ht="13.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6"/>
      <c r="AL306" s="186"/>
      <c r="AM306" s="186"/>
      <c r="AN306" s="186"/>
      <c r="AO306" s="186"/>
    </row>
    <row r="307" ht="13.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6"/>
      <c r="AL307" s="186"/>
      <c r="AM307" s="186"/>
      <c r="AN307" s="186"/>
      <c r="AO307" s="186"/>
    </row>
    <row r="308" ht="13.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c r="AL308" s="186"/>
      <c r="AM308" s="186"/>
      <c r="AN308" s="186"/>
      <c r="AO308" s="186"/>
    </row>
    <row r="309" ht="13.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86"/>
      <c r="AN309" s="186"/>
      <c r="AO309" s="186"/>
    </row>
    <row r="310" ht="13.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row>
    <row r="311" ht="13.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86"/>
      <c r="AN311" s="186"/>
      <c r="AO311" s="186"/>
    </row>
    <row r="312" ht="13.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6"/>
      <c r="AL312" s="186"/>
      <c r="AM312" s="186"/>
      <c r="AN312" s="186"/>
      <c r="AO312" s="186"/>
    </row>
    <row r="313" ht="13.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6"/>
      <c r="AL313" s="186"/>
      <c r="AM313" s="186"/>
      <c r="AN313" s="186"/>
      <c r="AO313" s="186"/>
    </row>
    <row r="314" ht="13.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row>
    <row r="315" ht="13.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86"/>
      <c r="AN315" s="186"/>
      <c r="AO315" s="186"/>
    </row>
    <row r="316" ht="13.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6"/>
      <c r="AL316" s="186"/>
      <c r="AM316" s="186"/>
      <c r="AN316" s="186"/>
      <c r="AO316" s="186"/>
    </row>
    <row r="317" ht="13.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6"/>
      <c r="AL317" s="186"/>
      <c r="AM317" s="186"/>
      <c r="AN317" s="186"/>
      <c r="AO317" s="186"/>
    </row>
    <row r="318" ht="13.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6"/>
      <c r="AL318" s="186"/>
      <c r="AM318" s="186"/>
      <c r="AN318" s="186"/>
      <c r="AO318" s="186"/>
    </row>
    <row r="319" ht="13.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6"/>
      <c r="AL319" s="186"/>
      <c r="AM319" s="186"/>
      <c r="AN319" s="186"/>
      <c r="AO319" s="186"/>
    </row>
    <row r="320" ht="13.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86"/>
      <c r="AN320" s="186"/>
      <c r="AO320" s="186"/>
    </row>
    <row r="321" ht="13.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86"/>
      <c r="AN321" s="186"/>
      <c r="AO321" s="186"/>
    </row>
    <row r="322" ht="13.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86"/>
      <c r="AN322" s="186"/>
      <c r="AO322" s="186"/>
    </row>
    <row r="323" ht="13.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86"/>
      <c r="AN323" s="186"/>
      <c r="AO323" s="186"/>
    </row>
    <row r="324" ht="13.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6"/>
      <c r="AL324" s="186"/>
      <c r="AM324" s="186"/>
      <c r="AN324" s="186"/>
      <c r="AO324" s="186"/>
    </row>
    <row r="325" ht="13.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86"/>
      <c r="AN325" s="186"/>
      <c r="AO325" s="186"/>
    </row>
    <row r="326" ht="13.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86"/>
      <c r="AN326" s="186"/>
      <c r="AO326" s="186"/>
    </row>
    <row r="327" ht="13.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6"/>
      <c r="AL327" s="186"/>
      <c r="AM327" s="186"/>
      <c r="AN327" s="186"/>
      <c r="AO327" s="186"/>
    </row>
    <row r="328" ht="13.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6"/>
      <c r="AL328" s="186"/>
      <c r="AM328" s="186"/>
      <c r="AN328" s="186"/>
      <c r="AO328" s="186"/>
    </row>
    <row r="329" ht="13.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6"/>
      <c r="AL329" s="186"/>
      <c r="AM329" s="186"/>
      <c r="AN329" s="186"/>
      <c r="AO329" s="186"/>
    </row>
    <row r="330" ht="13.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6"/>
      <c r="AL330" s="186"/>
      <c r="AM330" s="186"/>
      <c r="AN330" s="186"/>
      <c r="AO330" s="186"/>
    </row>
    <row r="331" ht="13.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row>
    <row r="332" ht="13.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6"/>
      <c r="AL332" s="186"/>
      <c r="AM332" s="186"/>
      <c r="AN332" s="186"/>
      <c r="AO332" s="186"/>
    </row>
    <row r="333" ht="13.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row>
    <row r="334" ht="13.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86"/>
      <c r="AN334" s="186"/>
      <c r="AO334" s="186"/>
    </row>
    <row r="335" ht="13.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6"/>
      <c r="AL335" s="186"/>
      <c r="AM335" s="186"/>
      <c r="AN335" s="186"/>
      <c r="AO335" s="186"/>
    </row>
    <row r="336" ht="13.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86"/>
      <c r="AN336" s="186"/>
      <c r="AO336" s="186"/>
    </row>
    <row r="337" ht="13.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86"/>
      <c r="AN337" s="186"/>
      <c r="AO337" s="186"/>
    </row>
    <row r="338" ht="13.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86"/>
      <c r="AN338" s="186"/>
      <c r="AO338" s="186"/>
    </row>
    <row r="339" ht="13.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row>
    <row r="340" ht="13.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row>
    <row r="341" ht="13.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6"/>
      <c r="AL341" s="186"/>
      <c r="AM341" s="186"/>
      <c r="AN341" s="186"/>
      <c r="AO341" s="186"/>
    </row>
    <row r="342" ht="13.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6"/>
      <c r="AL342" s="186"/>
      <c r="AM342" s="186"/>
      <c r="AN342" s="186"/>
      <c r="AO342" s="186"/>
    </row>
    <row r="343" ht="13.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6"/>
      <c r="AL343" s="186"/>
      <c r="AM343" s="186"/>
      <c r="AN343" s="186"/>
      <c r="AO343" s="186"/>
    </row>
    <row r="344" ht="13.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6"/>
      <c r="AL344" s="186"/>
      <c r="AM344" s="186"/>
      <c r="AN344" s="186"/>
      <c r="AO344" s="186"/>
    </row>
    <row r="345" ht="13.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6"/>
      <c r="AL345" s="186"/>
      <c r="AM345" s="186"/>
      <c r="AN345" s="186"/>
      <c r="AO345" s="186"/>
    </row>
    <row r="346" ht="13.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6"/>
      <c r="AL346" s="186"/>
      <c r="AM346" s="186"/>
      <c r="AN346" s="186"/>
      <c r="AO346" s="186"/>
    </row>
    <row r="347" ht="13.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row>
    <row r="348" ht="13.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6"/>
      <c r="AL348" s="186"/>
      <c r="AM348" s="186"/>
      <c r="AN348" s="186"/>
      <c r="AO348" s="186"/>
    </row>
    <row r="349" ht="13.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6"/>
      <c r="AL349" s="186"/>
      <c r="AM349" s="186"/>
      <c r="AN349" s="186"/>
      <c r="AO349" s="186"/>
    </row>
    <row r="350" ht="13.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6"/>
      <c r="AL350" s="186"/>
      <c r="AM350" s="186"/>
      <c r="AN350" s="186"/>
      <c r="AO350" s="186"/>
    </row>
    <row r="351" ht="13.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6"/>
      <c r="AL351" s="186"/>
      <c r="AM351" s="186"/>
      <c r="AN351" s="186"/>
      <c r="AO351" s="186"/>
    </row>
    <row r="352" ht="13.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6"/>
      <c r="AL352" s="186"/>
      <c r="AM352" s="186"/>
      <c r="AN352" s="186"/>
      <c r="AO352" s="186"/>
    </row>
    <row r="353" ht="13.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86"/>
      <c r="AN353" s="186"/>
      <c r="AO353" s="186"/>
    </row>
    <row r="354" ht="13.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6"/>
      <c r="AL354" s="186"/>
      <c r="AM354" s="186"/>
      <c r="AN354" s="186"/>
      <c r="AO354" s="186"/>
    </row>
    <row r="355" ht="13.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6"/>
      <c r="AL355" s="186"/>
      <c r="AM355" s="186"/>
      <c r="AN355" s="186"/>
      <c r="AO355" s="186"/>
    </row>
    <row r="356" ht="13.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6"/>
      <c r="AL356" s="186"/>
      <c r="AM356" s="186"/>
      <c r="AN356" s="186"/>
      <c r="AO356" s="186"/>
    </row>
    <row r="357" ht="13.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6"/>
      <c r="AL357" s="186"/>
      <c r="AM357" s="186"/>
      <c r="AN357" s="186"/>
      <c r="AO357" s="186"/>
    </row>
    <row r="358" ht="13.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6"/>
      <c r="AL358" s="186"/>
      <c r="AM358" s="186"/>
      <c r="AN358" s="186"/>
      <c r="AO358" s="186"/>
    </row>
    <row r="359" ht="13.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6"/>
      <c r="AL359" s="186"/>
      <c r="AM359" s="186"/>
      <c r="AN359" s="186"/>
      <c r="AO359" s="186"/>
    </row>
    <row r="360" ht="13.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6"/>
      <c r="AL360" s="186"/>
      <c r="AM360" s="186"/>
      <c r="AN360" s="186"/>
      <c r="AO360" s="186"/>
    </row>
    <row r="361" ht="13.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6"/>
      <c r="AL361" s="186"/>
      <c r="AM361" s="186"/>
      <c r="AN361" s="186"/>
      <c r="AO361" s="186"/>
    </row>
    <row r="362" ht="13.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6"/>
      <c r="AL362" s="186"/>
      <c r="AM362" s="186"/>
      <c r="AN362" s="186"/>
      <c r="AO362" s="186"/>
    </row>
    <row r="363" ht="13.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86"/>
      <c r="AN363" s="186"/>
      <c r="AO363" s="186"/>
    </row>
    <row r="364" ht="13.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6"/>
      <c r="AL364" s="186"/>
      <c r="AM364" s="186"/>
      <c r="AN364" s="186"/>
      <c r="AO364" s="186"/>
    </row>
    <row r="365" ht="13.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6"/>
      <c r="AL365" s="186"/>
      <c r="AM365" s="186"/>
      <c r="AN365" s="186"/>
      <c r="AO365" s="186"/>
    </row>
    <row r="366" ht="13.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86"/>
      <c r="AN366" s="186"/>
      <c r="AO366" s="186"/>
    </row>
    <row r="367" ht="13.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86"/>
      <c r="AN367" s="186"/>
      <c r="AO367" s="186"/>
    </row>
    <row r="368" ht="13.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row>
    <row r="369" ht="13.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row>
    <row r="370" ht="13.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row>
    <row r="371" ht="13.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6"/>
      <c r="AL371" s="186"/>
      <c r="AM371" s="186"/>
      <c r="AN371" s="186"/>
      <c r="AO371" s="186"/>
    </row>
    <row r="372" ht="13.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c r="AK372" s="186"/>
      <c r="AL372" s="186"/>
      <c r="AM372" s="186"/>
      <c r="AN372" s="186"/>
      <c r="AO372" s="186"/>
    </row>
    <row r="373" ht="13.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c r="AK373" s="186"/>
      <c r="AL373" s="186"/>
      <c r="AM373" s="186"/>
      <c r="AN373" s="186"/>
      <c r="AO373" s="186"/>
    </row>
    <row r="374" ht="13.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c r="AK374" s="186"/>
      <c r="AL374" s="186"/>
      <c r="AM374" s="186"/>
      <c r="AN374" s="186"/>
      <c r="AO374" s="186"/>
    </row>
    <row r="375" ht="13.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c r="AK375" s="186"/>
      <c r="AL375" s="186"/>
      <c r="AM375" s="186"/>
      <c r="AN375" s="186"/>
      <c r="AO375" s="186"/>
    </row>
    <row r="376" ht="13.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c r="AK376" s="186"/>
      <c r="AL376" s="186"/>
      <c r="AM376" s="186"/>
      <c r="AN376" s="186"/>
      <c r="AO376" s="186"/>
    </row>
    <row r="377" ht="13.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c r="AK377" s="186"/>
      <c r="AL377" s="186"/>
      <c r="AM377" s="186"/>
      <c r="AN377" s="186"/>
      <c r="AO377" s="186"/>
    </row>
    <row r="378" ht="13.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c r="AK378" s="186"/>
      <c r="AL378" s="186"/>
      <c r="AM378" s="186"/>
      <c r="AN378" s="186"/>
      <c r="AO378" s="186"/>
    </row>
    <row r="379" ht="13.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c r="AK379" s="186"/>
      <c r="AL379" s="186"/>
      <c r="AM379" s="186"/>
      <c r="AN379" s="186"/>
      <c r="AO379" s="186"/>
    </row>
    <row r="380" ht="13.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c r="AK380" s="186"/>
      <c r="AL380" s="186"/>
      <c r="AM380" s="186"/>
      <c r="AN380" s="186"/>
      <c r="AO380" s="186"/>
    </row>
    <row r="381" ht="13.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c r="AK381" s="186"/>
      <c r="AL381" s="186"/>
      <c r="AM381" s="186"/>
      <c r="AN381" s="186"/>
      <c r="AO381" s="186"/>
    </row>
    <row r="382" ht="13.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c r="AK382" s="186"/>
      <c r="AL382" s="186"/>
      <c r="AM382" s="186"/>
      <c r="AN382" s="186"/>
      <c r="AO382" s="186"/>
    </row>
    <row r="383" ht="13.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c r="AK383" s="186"/>
      <c r="AL383" s="186"/>
      <c r="AM383" s="186"/>
      <c r="AN383" s="186"/>
      <c r="AO383" s="186"/>
    </row>
    <row r="384" ht="13.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c r="AK384" s="186"/>
      <c r="AL384" s="186"/>
      <c r="AM384" s="186"/>
      <c r="AN384" s="186"/>
      <c r="AO384" s="186"/>
    </row>
    <row r="385" ht="13.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c r="AK385" s="186"/>
      <c r="AL385" s="186"/>
      <c r="AM385" s="186"/>
      <c r="AN385" s="186"/>
      <c r="AO385" s="186"/>
    </row>
    <row r="386" ht="13.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c r="AK386" s="186"/>
      <c r="AL386" s="186"/>
      <c r="AM386" s="186"/>
      <c r="AN386" s="186"/>
      <c r="AO386" s="186"/>
    </row>
    <row r="387" ht="13.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c r="AK387" s="186"/>
      <c r="AL387" s="186"/>
      <c r="AM387" s="186"/>
      <c r="AN387" s="186"/>
      <c r="AO387" s="186"/>
    </row>
    <row r="388" ht="13.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c r="AK388" s="186"/>
      <c r="AL388" s="186"/>
      <c r="AM388" s="186"/>
      <c r="AN388" s="186"/>
      <c r="AO388" s="186"/>
    </row>
    <row r="389" ht="13.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c r="AK389" s="186"/>
      <c r="AL389" s="186"/>
      <c r="AM389" s="186"/>
      <c r="AN389" s="186"/>
      <c r="AO389" s="186"/>
    </row>
    <row r="390" ht="13.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c r="AK390" s="186"/>
      <c r="AL390" s="186"/>
      <c r="AM390" s="186"/>
      <c r="AN390" s="186"/>
      <c r="AO390" s="186"/>
    </row>
    <row r="391" ht="13.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c r="AK391" s="186"/>
      <c r="AL391" s="186"/>
      <c r="AM391" s="186"/>
      <c r="AN391" s="186"/>
      <c r="AO391" s="186"/>
    </row>
    <row r="392" ht="13.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6"/>
      <c r="AL392" s="186"/>
      <c r="AM392" s="186"/>
      <c r="AN392" s="186"/>
      <c r="AO392" s="186"/>
    </row>
    <row r="393" ht="13.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6"/>
      <c r="AL393" s="186"/>
      <c r="AM393" s="186"/>
      <c r="AN393" s="186"/>
      <c r="AO393" s="186"/>
    </row>
    <row r="394" ht="13.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6"/>
      <c r="AL394" s="186"/>
      <c r="AM394" s="186"/>
      <c r="AN394" s="186"/>
      <c r="AO394" s="186"/>
    </row>
    <row r="395" ht="13.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6"/>
      <c r="AL395" s="186"/>
      <c r="AM395" s="186"/>
      <c r="AN395" s="186"/>
      <c r="AO395" s="186"/>
    </row>
    <row r="396" ht="13.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6"/>
      <c r="AL396" s="186"/>
      <c r="AM396" s="186"/>
      <c r="AN396" s="186"/>
      <c r="AO396" s="186"/>
    </row>
    <row r="397" ht="13.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6"/>
      <c r="AL397" s="186"/>
      <c r="AM397" s="186"/>
      <c r="AN397" s="186"/>
      <c r="AO397" s="186"/>
    </row>
    <row r="398" ht="13.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row>
    <row r="399" ht="13.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6"/>
      <c r="AL399" s="186"/>
      <c r="AM399" s="186"/>
      <c r="AN399" s="186"/>
      <c r="AO399" s="186"/>
    </row>
    <row r="400" ht="13.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6"/>
      <c r="AL400" s="186"/>
      <c r="AM400" s="186"/>
      <c r="AN400" s="186"/>
      <c r="AO400" s="186"/>
    </row>
    <row r="401" ht="13.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6"/>
      <c r="AL401" s="186"/>
      <c r="AM401" s="186"/>
      <c r="AN401" s="186"/>
      <c r="AO401" s="186"/>
    </row>
    <row r="402" ht="13.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6"/>
      <c r="AL402" s="186"/>
      <c r="AM402" s="186"/>
      <c r="AN402" s="186"/>
      <c r="AO402" s="186"/>
    </row>
    <row r="403" ht="13.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6"/>
      <c r="AL403" s="186"/>
      <c r="AM403" s="186"/>
      <c r="AN403" s="186"/>
      <c r="AO403" s="186"/>
    </row>
    <row r="404" ht="13.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6"/>
      <c r="AL404" s="186"/>
      <c r="AM404" s="186"/>
      <c r="AN404" s="186"/>
      <c r="AO404" s="186"/>
    </row>
    <row r="405" ht="13.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6"/>
      <c r="AL405" s="186"/>
      <c r="AM405" s="186"/>
      <c r="AN405" s="186"/>
      <c r="AO405" s="186"/>
    </row>
    <row r="406" ht="13.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6"/>
      <c r="AL406" s="186"/>
      <c r="AM406" s="186"/>
      <c r="AN406" s="186"/>
      <c r="AO406" s="186"/>
    </row>
    <row r="407" ht="13.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6"/>
      <c r="AL407" s="186"/>
      <c r="AM407" s="186"/>
      <c r="AN407" s="186"/>
      <c r="AO407" s="186"/>
    </row>
    <row r="408" ht="13.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6"/>
      <c r="AL408" s="186"/>
      <c r="AM408" s="186"/>
      <c r="AN408" s="186"/>
      <c r="AO408" s="186"/>
    </row>
    <row r="409" ht="13.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6"/>
      <c r="AL409" s="186"/>
      <c r="AM409" s="186"/>
      <c r="AN409" s="186"/>
      <c r="AO409" s="186"/>
    </row>
    <row r="410" ht="13.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86"/>
      <c r="AN410" s="186"/>
      <c r="AO410" s="186"/>
    </row>
    <row r="411" ht="13.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6"/>
      <c r="AL411" s="186"/>
      <c r="AM411" s="186"/>
      <c r="AN411" s="186"/>
      <c r="AO411" s="186"/>
    </row>
    <row r="412" ht="13.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6"/>
      <c r="AL412" s="186"/>
      <c r="AM412" s="186"/>
      <c r="AN412" s="186"/>
      <c r="AO412" s="186"/>
    </row>
    <row r="413" ht="13.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6"/>
      <c r="AL413" s="186"/>
      <c r="AM413" s="186"/>
      <c r="AN413" s="186"/>
      <c r="AO413" s="186"/>
    </row>
    <row r="414" ht="13.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6"/>
      <c r="AL414" s="186"/>
      <c r="AM414" s="186"/>
      <c r="AN414" s="186"/>
      <c r="AO414" s="186"/>
    </row>
    <row r="415" ht="13.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6"/>
      <c r="AL415" s="186"/>
      <c r="AM415" s="186"/>
      <c r="AN415" s="186"/>
      <c r="AO415" s="186"/>
    </row>
    <row r="416" ht="13.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6"/>
      <c r="AL416" s="186"/>
      <c r="AM416" s="186"/>
      <c r="AN416" s="186"/>
      <c r="AO416" s="186"/>
    </row>
    <row r="417" ht="13.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6"/>
      <c r="AL417" s="186"/>
      <c r="AM417" s="186"/>
      <c r="AN417" s="186"/>
      <c r="AO417" s="186"/>
    </row>
    <row r="418" ht="13.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6"/>
      <c r="AL418" s="186"/>
      <c r="AM418" s="186"/>
      <c r="AN418" s="186"/>
      <c r="AO418" s="186"/>
    </row>
    <row r="419" ht="13.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6"/>
      <c r="AL419" s="186"/>
      <c r="AM419" s="186"/>
      <c r="AN419" s="186"/>
      <c r="AO419" s="186"/>
    </row>
    <row r="420" ht="13.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6"/>
      <c r="AL420" s="186"/>
      <c r="AM420" s="186"/>
      <c r="AN420" s="186"/>
      <c r="AO420" s="186"/>
    </row>
    <row r="421" ht="13.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6"/>
      <c r="AL421" s="186"/>
      <c r="AM421" s="186"/>
      <c r="AN421" s="186"/>
      <c r="AO421" s="186"/>
    </row>
    <row r="422" ht="13.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6"/>
      <c r="AL422" s="186"/>
      <c r="AM422" s="186"/>
      <c r="AN422" s="186"/>
      <c r="AO422" s="186"/>
    </row>
    <row r="423" ht="13.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6"/>
      <c r="AL423" s="186"/>
      <c r="AM423" s="186"/>
      <c r="AN423" s="186"/>
      <c r="AO423" s="186"/>
    </row>
    <row r="424" ht="13.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6"/>
      <c r="AL424" s="186"/>
      <c r="AM424" s="186"/>
      <c r="AN424" s="186"/>
      <c r="AO424" s="186"/>
    </row>
    <row r="425" ht="13.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6"/>
      <c r="AL425" s="186"/>
      <c r="AM425" s="186"/>
      <c r="AN425" s="186"/>
      <c r="AO425" s="186"/>
    </row>
    <row r="426" ht="13.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6"/>
      <c r="AL426" s="186"/>
      <c r="AM426" s="186"/>
      <c r="AN426" s="186"/>
      <c r="AO426" s="186"/>
    </row>
    <row r="427" ht="13.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6"/>
      <c r="AL427" s="186"/>
      <c r="AM427" s="186"/>
      <c r="AN427" s="186"/>
      <c r="AO427" s="186"/>
    </row>
    <row r="428" ht="13.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6"/>
      <c r="AL428" s="186"/>
      <c r="AM428" s="186"/>
      <c r="AN428" s="186"/>
      <c r="AO428" s="186"/>
    </row>
    <row r="429" ht="13.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6"/>
      <c r="AL429" s="186"/>
      <c r="AM429" s="186"/>
      <c r="AN429" s="186"/>
      <c r="AO429" s="186"/>
    </row>
    <row r="430" ht="13.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6"/>
      <c r="AL430" s="186"/>
      <c r="AM430" s="186"/>
      <c r="AN430" s="186"/>
      <c r="AO430" s="186"/>
    </row>
    <row r="431" ht="13.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6"/>
      <c r="AL431" s="186"/>
      <c r="AM431" s="186"/>
      <c r="AN431" s="186"/>
      <c r="AO431" s="186"/>
    </row>
    <row r="432" ht="13.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6"/>
      <c r="AL432" s="186"/>
      <c r="AM432" s="186"/>
      <c r="AN432" s="186"/>
      <c r="AO432" s="186"/>
    </row>
    <row r="433" ht="13.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6"/>
      <c r="AL433" s="186"/>
      <c r="AM433" s="186"/>
      <c r="AN433" s="186"/>
      <c r="AO433" s="186"/>
    </row>
    <row r="434" ht="13.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6"/>
      <c r="AL434" s="186"/>
      <c r="AM434" s="186"/>
      <c r="AN434" s="186"/>
      <c r="AO434" s="186"/>
    </row>
    <row r="435" ht="13.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6"/>
      <c r="AL435" s="186"/>
      <c r="AM435" s="186"/>
      <c r="AN435" s="186"/>
      <c r="AO435" s="186"/>
    </row>
    <row r="436" ht="13.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6"/>
      <c r="AL436" s="186"/>
      <c r="AM436" s="186"/>
      <c r="AN436" s="186"/>
      <c r="AO436" s="186"/>
    </row>
    <row r="437" ht="13.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6"/>
      <c r="AL437" s="186"/>
      <c r="AM437" s="186"/>
      <c r="AN437" s="186"/>
      <c r="AO437" s="186"/>
    </row>
    <row r="438" ht="13.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6"/>
      <c r="AL438" s="186"/>
      <c r="AM438" s="186"/>
      <c r="AN438" s="186"/>
      <c r="AO438" s="186"/>
    </row>
    <row r="439" ht="13.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6"/>
      <c r="AL439" s="186"/>
      <c r="AM439" s="186"/>
      <c r="AN439" s="186"/>
      <c r="AO439" s="186"/>
    </row>
    <row r="440" ht="13.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6"/>
      <c r="AL440" s="186"/>
      <c r="AM440" s="186"/>
      <c r="AN440" s="186"/>
      <c r="AO440" s="186"/>
    </row>
    <row r="441" ht="13.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6"/>
      <c r="AL441" s="186"/>
      <c r="AM441" s="186"/>
      <c r="AN441" s="186"/>
      <c r="AO441" s="186"/>
    </row>
    <row r="442" ht="13.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6"/>
      <c r="AL442" s="186"/>
      <c r="AM442" s="186"/>
      <c r="AN442" s="186"/>
      <c r="AO442" s="186"/>
    </row>
    <row r="443" ht="13.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6"/>
      <c r="AL443" s="186"/>
      <c r="AM443" s="186"/>
      <c r="AN443" s="186"/>
      <c r="AO443" s="186"/>
    </row>
    <row r="444" ht="13.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6"/>
      <c r="AL444" s="186"/>
      <c r="AM444" s="186"/>
      <c r="AN444" s="186"/>
      <c r="AO444" s="186"/>
    </row>
    <row r="445" ht="13.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6"/>
      <c r="AL445" s="186"/>
      <c r="AM445" s="186"/>
      <c r="AN445" s="186"/>
      <c r="AO445" s="186"/>
    </row>
    <row r="446" ht="13.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6"/>
      <c r="AL446" s="186"/>
      <c r="AM446" s="186"/>
      <c r="AN446" s="186"/>
      <c r="AO446" s="186"/>
    </row>
    <row r="447" ht="13.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6"/>
      <c r="AL447" s="186"/>
      <c r="AM447" s="186"/>
      <c r="AN447" s="186"/>
      <c r="AO447" s="186"/>
    </row>
    <row r="448" ht="13.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6"/>
      <c r="AL448" s="186"/>
      <c r="AM448" s="186"/>
      <c r="AN448" s="186"/>
      <c r="AO448" s="186"/>
    </row>
    <row r="449" ht="13.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6"/>
      <c r="AL449" s="186"/>
      <c r="AM449" s="186"/>
      <c r="AN449" s="186"/>
      <c r="AO449" s="186"/>
    </row>
    <row r="450" ht="13.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6"/>
      <c r="AL450" s="186"/>
      <c r="AM450" s="186"/>
      <c r="AN450" s="186"/>
      <c r="AO450" s="186"/>
    </row>
    <row r="451" ht="13.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6"/>
      <c r="AL451" s="186"/>
      <c r="AM451" s="186"/>
      <c r="AN451" s="186"/>
      <c r="AO451" s="186"/>
    </row>
    <row r="452" ht="13.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6"/>
      <c r="AL452" s="186"/>
      <c r="AM452" s="186"/>
      <c r="AN452" s="186"/>
      <c r="AO452" s="186"/>
    </row>
    <row r="453" ht="13.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6"/>
      <c r="AL453" s="186"/>
      <c r="AM453" s="186"/>
      <c r="AN453" s="186"/>
      <c r="AO453" s="186"/>
    </row>
    <row r="454" ht="13.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6"/>
      <c r="AL454" s="186"/>
      <c r="AM454" s="186"/>
      <c r="AN454" s="186"/>
      <c r="AO454" s="186"/>
    </row>
    <row r="455" ht="13.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6"/>
      <c r="AL455" s="186"/>
      <c r="AM455" s="186"/>
      <c r="AN455" s="186"/>
      <c r="AO455" s="186"/>
    </row>
    <row r="456" ht="13.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6"/>
      <c r="AL456" s="186"/>
      <c r="AM456" s="186"/>
      <c r="AN456" s="186"/>
      <c r="AO456" s="186"/>
    </row>
    <row r="457" ht="13.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6"/>
      <c r="AL457" s="186"/>
      <c r="AM457" s="186"/>
      <c r="AN457" s="186"/>
      <c r="AO457" s="186"/>
    </row>
    <row r="458" ht="13.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6"/>
      <c r="AL458" s="186"/>
      <c r="AM458" s="186"/>
      <c r="AN458" s="186"/>
      <c r="AO458" s="186"/>
    </row>
    <row r="459" ht="13.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6"/>
      <c r="AL459" s="186"/>
      <c r="AM459" s="186"/>
      <c r="AN459" s="186"/>
      <c r="AO459" s="186"/>
    </row>
    <row r="460" ht="13.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6"/>
      <c r="AL460" s="186"/>
      <c r="AM460" s="186"/>
      <c r="AN460" s="186"/>
      <c r="AO460" s="186"/>
    </row>
    <row r="461" ht="13.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6"/>
      <c r="AL461" s="186"/>
      <c r="AM461" s="186"/>
      <c r="AN461" s="186"/>
      <c r="AO461" s="186"/>
    </row>
    <row r="462" ht="13.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6"/>
      <c r="AL462" s="186"/>
      <c r="AM462" s="186"/>
      <c r="AN462" s="186"/>
      <c r="AO462" s="186"/>
    </row>
    <row r="463" ht="13.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6"/>
      <c r="AL463" s="186"/>
      <c r="AM463" s="186"/>
      <c r="AN463" s="186"/>
      <c r="AO463" s="186"/>
    </row>
    <row r="464" ht="13.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6"/>
      <c r="AL464" s="186"/>
      <c r="AM464" s="186"/>
      <c r="AN464" s="186"/>
      <c r="AO464" s="186"/>
    </row>
    <row r="465" ht="13.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6"/>
      <c r="AL465" s="186"/>
      <c r="AM465" s="186"/>
      <c r="AN465" s="186"/>
      <c r="AO465" s="186"/>
    </row>
    <row r="466" ht="13.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6"/>
      <c r="AL466" s="186"/>
      <c r="AM466" s="186"/>
      <c r="AN466" s="186"/>
      <c r="AO466" s="186"/>
    </row>
    <row r="467" ht="13.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6"/>
      <c r="AL467" s="186"/>
      <c r="AM467" s="186"/>
      <c r="AN467" s="186"/>
      <c r="AO467" s="186"/>
    </row>
    <row r="468" ht="13.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c r="AK468" s="186"/>
      <c r="AL468" s="186"/>
      <c r="AM468" s="186"/>
      <c r="AN468" s="186"/>
      <c r="AO468" s="186"/>
    </row>
    <row r="469" ht="13.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c r="AK469" s="186"/>
      <c r="AL469" s="186"/>
      <c r="AM469" s="186"/>
      <c r="AN469" s="186"/>
      <c r="AO469" s="186"/>
    </row>
    <row r="470" ht="13.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c r="AK470" s="186"/>
      <c r="AL470" s="186"/>
      <c r="AM470" s="186"/>
      <c r="AN470" s="186"/>
      <c r="AO470" s="186"/>
    </row>
    <row r="471" ht="13.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c r="AK471" s="186"/>
      <c r="AL471" s="186"/>
      <c r="AM471" s="186"/>
      <c r="AN471" s="186"/>
      <c r="AO471" s="186"/>
    </row>
    <row r="472" ht="13.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c r="AK472" s="186"/>
      <c r="AL472" s="186"/>
      <c r="AM472" s="186"/>
      <c r="AN472" s="186"/>
      <c r="AO472" s="186"/>
    </row>
    <row r="473" ht="13.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c r="AK473" s="186"/>
      <c r="AL473" s="186"/>
      <c r="AM473" s="186"/>
      <c r="AN473" s="186"/>
      <c r="AO473" s="186"/>
    </row>
    <row r="474" ht="13.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c r="AK474" s="186"/>
      <c r="AL474" s="186"/>
      <c r="AM474" s="186"/>
      <c r="AN474" s="186"/>
      <c r="AO474" s="186"/>
    </row>
    <row r="475" ht="13.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6"/>
      <c r="AL475" s="186"/>
      <c r="AM475" s="186"/>
      <c r="AN475" s="186"/>
      <c r="AO475" s="186"/>
    </row>
    <row r="476" ht="13.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6"/>
      <c r="AL476" s="186"/>
      <c r="AM476" s="186"/>
      <c r="AN476" s="186"/>
      <c r="AO476" s="186"/>
    </row>
    <row r="477" ht="13.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6"/>
      <c r="AL477" s="186"/>
      <c r="AM477" s="186"/>
      <c r="AN477" s="186"/>
      <c r="AO477" s="186"/>
    </row>
    <row r="478" ht="13.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6"/>
      <c r="AL478" s="186"/>
      <c r="AM478" s="186"/>
      <c r="AN478" s="186"/>
      <c r="AO478" s="186"/>
    </row>
    <row r="479" ht="13.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6"/>
      <c r="AL479" s="186"/>
      <c r="AM479" s="186"/>
      <c r="AN479" s="186"/>
      <c r="AO479" s="186"/>
    </row>
    <row r="480" ht="13.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6"/>
      <c r="AL480" s="186"/>
      <c r="AM480" s="186"/>
      <c r="AN480" s="186"/>
      <c r="AO480" s="186"/>
    </row>
    <row r="481" ht="13.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6"/>
      <c r="AL481" s="186"/>
      <c r="AM481" s="186"/>
      <c r="AN481" s="186"/>
      <c r="AO481" s="186"/>
    </row>
    <row r="482" ht="13.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6"/>
      <c r="AL482" s="186"/>
      <c r="AM482" s="186"/>
      <c r="AN482" s="186"/>
      <c r="AO482" s="186"/>
    </row>
    <row r="483" ht="13.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6"/>
      <c r="AL483" s="186"/>
      <c r="AM483" s="186"/>
      <c r="AN483" s="186"/>
      <c r="AO483" s="186"/>
    </row>
    <row r="484" ht="13.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6"/>
      <c r="AL484" s="186"/>
      <c r="AM484" s="186"/>
      <c r="AN484" s="186"/>
      <c r="AO484" s="186"/>
    </row>
    <row r="485" ht="13.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6"/>
      <c r="AL485" s="186"/>
      <c r="AM485" s="186"/>
      <c r="AN485" s="186"/>
      <c r="AO485" s="186"/>
    </row>
    <row r="486" ht="13.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c r="AL486" s="186"/>
      <c r="AM486" s="186"/>
      <c r="AN486" s="186"/>
      <c r="AO486" s="186"/>
    </row>
    <row r="487" ht="13.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6"/>
      <c r="AL487" s="186"/>
      <c r="AM487" s="186"/>
      <c r="AN487" s="186"/>
      <c r="AO487" s="186"/>
    </row>
    <row r="488" ht="13.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6"/>
      <c r="AL488" s="186"/>
      <c r="AM488" s="186"/>
      <c r="AN488" s="186"/>
      <c r="AO488" s="186"/>
    </row>
    <row r="489" ht="13.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86"/>
      <c r="AN489" s="186"/>
      <c r="AO489" s="186"/>
    </row>
    <row r="490" ht="13.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6"/>
      <c r="AL490" s="186"/>
      <c r="AM490" s="186"/>
      <c r="AN490" s="186"/>
      <c r="AO490" s="186"/>
    </row>
    <row r="491" ht="13.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6"/>
      <c r="AL491" s="186"/>
      <c r="AM491" s="186"/>
      <c r="AN491" s="186"/>
      <c r="AO491" s="186"/>
    </row>
    <row r="492" ht="13.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6"/>
      <c r="AL492" s="186"/>
      <c r="AM492" s="186"/>
      <c r="AN492" s="186"/>
      <c r="AO492" s="186"/>
    </row>
    <row r="493" ht="13.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6"/>
      <c r="AL493" s="186"/>
      <c r="AM493" s="186"/>
      <c r="AN493" s="186"/>
      <c r="AO493" s="186"/>
    </row>
    <row r="494" ht="13.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c r="AK494" s="186"/>
      <c r="AL494" s="186"/>
      <c r="AM494" s="186"/>
      <c r="AN494" s="186"/>
      <c r="AO494" s="186"/>
    </row>
    <row r="495" ht="13.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c r="AK495" s="186"/>
      <c r="AL495" s="186"/>
      <c r="AM495" s="186"/>
      <c r="AN495" s="186"/>
      <c r="AO495" s="186"/>
    </row>
    <row r="496" ht="13.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c r="AK496" s="186"/>
      <c r="AL496" s="186"/>
      <c r="AM496" s="186"/>
      <c r="AN496" s="186"/>
      <c r="AO496" s="186"/>
    </row>
    <row r="497" ht="13.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c r="AK497" s="186"/>
      <c r="AL497" s="186"/>
      <c r="AM497" s="186"/>
      <c r="AN497" s="186"/>
      <c r="AO497" s="186"/>
    </row>
    <row r="498" ht="13.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c r="AK498" s="186"/>
      <c r="AL498" s="186"/>
      <c r="AM498" s="186"/>
      <c r="AN498" s="186"/>
      <c r="AO498" s="186"/>
    </row>
    <row r="499" ht="13.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c r="AK499" s="186"/>
      <c r="AL499" s="186"/>
      <c r="AM499" s="186"/>
      <c r="AN499" s="186"/>
      <c r="AO499" s="186"/>
    </row>
    <row r="500" ht="13.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c r="AK500" s="186"/>
      <c r="AL500" s="186"/>
      <c r="AM500" s="186"/>
      <c r="AN500" s="186"/>
      <c r="AO500" s="186"/>
    </row>
    <row r="501" ht="13.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c r="AK501" s="186"/>
      <c r="AL501" s="186"/>
      <c r="AM501" s="186"/>
      <c r="AN501" s="186"/>
      <c r="AO501" s="186"/>
    </row>
    <row r="502" ht="13.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c r="AK502" s="186"/>
      <c r="AL502" s="186"/>
      <c r="AM502" s="186"/>
      <c r="AN502" s="186"/>
      <c r="AO502" s="186"/>
    </row>
    <row r="503" ht="13.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c r="AK503" s="186"/>
      <c r="AL503" s="186"/>
      <c r="AM503" s="186"/>
      <c r="AN503" s="186"/>
      <c r="AO503" s="186"/>
    </row>
    <row r="504" ht="13.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c r="AA504" s="186"/>
      <c r="AB504" s="186"/>
      <c r="AC504" s="186"/>
      <c r="AD504" s="186"/>
      <c r="AE504" s="186"/>
      <c r="AF504" s="186"/>
      <c r="AG504" s="186"/>
      <c r="AH504" s="186"/>
      <c r="AI504" s="186"/>
      <c r="AJ504" s="186"/>
      <c r="AK504" s="186"/>
      <c r="AL504" s="186"/>
      <c r="AM504" s="186"/>
      <c r="AN504" s="186"/>
      <c r="AO504" s="186"/>
    </row>
    <row r="505" ht="13.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c r="AG505" s="186"/>
      <c r="AH505" s="186"/>
      <c r="AI505" s="186"/>
      <c r="AJ505" s="186"/>
      <c r="AK505" s="186"/>
      <c r="AL505" s="186"/>
      <c r="AM505" s="186"/>
      <c r="AN505" s="186"/>
      <c r="AO505" s="186"/>
    </row>
    <row r="506" ht="13.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c r="AA506" s="186"/>
      <c r="AB506" s="186"/>
      <c r="AC506" s="186"/>
      <c r="AD506" s="186"/>
      <c r="AE506" s="186"/>
      <c r="AF506" s="186"/>
      <c r="AG506" s="186"/>
      <c r="AH506" s="186"/>
      <c r="AI506" s="186"/>
      <c r="AJ506" s="186"/>
      <c r="AK506" s="186"/>
      <c r="AL506" s="186"/>
      <c r="AM506" s="186"/>
      <c r="AN506" s="186"/>
      <c r="AO506" s="186"/>
    </row>
    <row r="507" ht="13.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c r="AG507" s="186"/>
      <c r="AH507" s="186"/>
      <c r="AI507" s="186"/>
      <c r="AJ507" s="186"/>
      <c r="AK507" s="186"/>
      <c r="AL507" s="186"/>
      <c r="AM507" s="186"/>
      <c r="AN507" s="186"/>
      <c r="AO507" s="186"/>
    </row>
    <row r="508" ht="13.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c r="AG508" s="186"/>
      <c r="AH508" s="186"/>
      <c r="AI508" s="186"/>
      <c r="AJ508" s="186"/>
      <c r="AK508" s="186"/>
      <c r="AL508" s="186"/>
      <c r="AM508" s="186"/>
      <c r="AN508" s="186"/>
      <c r="AO508" s="186"/>
    </row>
    <row r="509" ht="13.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c r="AG509" s="186"/>
      <c r="AH509" s="186"/>
      <c r="AI509" s="186"/>
      <c r="AJ509" s="186"/>
      <c r="AK509" s="186"/>
      <c r="AL509" s="186"/>
      <c r="AM509" s="186"/>
      <c r="AN509" s="186"/>
      <c r="AO509" s="186"/>
    </row>
    <row r="510" ht="13.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c r="AH510" s="186"/>
      <c r="AI510" s="186"/>
      <c r="AJ510" s="186"/>
      <c r="AK510" s="186"/>
      <c r="AL510" s="186"/>
      <c r="AM510" s="186"/>
      <c r="AN510" s="186"/>
      <c r="AO510" s="186"/>
    </row>
    <row r="511" ht="13.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c r="AK511" s="186"/>
      <c r="AL511" s="186"/>
      <c r="AM511" s="186"/>
      <c r="AN511" s="186"/>
      <c r="AO511" s="186"/>
    </row>
    <row r="512" ht="13.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c r="AK512" s="186"/>
      <c r="AL512" s="186"/>
      <c r="AM512" s="186"/>
      <c r="AN512" s="186"/>
      <c r="AO512" s="186"/>
    </row>
    <row r="513" ht="13.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c r="AK513" s="186"/>
      <c r="AL513" s="186"/>
      <c r="AM513" s="186"/>
      <c r="AN513" s="186"/>
      <c r="AO513" s="186"/>
    </row>
    <row r="514" ht="13.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c r="AK514" s="186"/>
      <c r="AL514" s="186"/>
      <c r="AM514" s="186"/>
      <c r="AN514" s="186"/>
      <c r="AO514" s="186"/>
    </row>
    <row r="515" ht="13.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c r="AK515" s="186"/>
      <c r="AL515" s="186"/>
      <c r="AM515" s="186"/>
      <c r="AN515" s="186"/>
      <c r="AO515" s="186"/>
    </row>
    <row r="516" ht="13.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c r="AK516" s="186"/>
      <c r="AL516" s="186"/>
      <c r="AM516" s="186"/>
      <c r="AN516" s="186"/>
      <c r="AO516" s="186"/>
    </row>
    <row r="517" ht="13.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c r="AK517" s="186"/>
      <c r="AL517" s="186"/>
      <c r="AM517" s="186"/>
      <c r="AN517" s="186"/>
      <c r="AO517" s="186"/>
    </row>
    <row r="518" ht="13.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c r="AK518" s="186"/>
      <c r="AL518" s="186"/>
      <c r="AM518" s="186"/>
      <c r="AN518" s="186"/>
      <c r="AO518" s="186"/>
    </row>
    <row r="519" ht="13.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c r="AG519" s="186"/>
      <c r="AH519" s="186"/>
      <c r="AI519" s="186"/>
      <c r="AJ519" s="186"/>
      <c r="AK519" s="186"/>
      <c r="AL519" s="186"/>
      <c r="AM519" s="186"/>
      <c r="AN519" s="186"/>
      <c r="AO519" s="186"/>
    </row>
    <row r="520" ht="13.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c r="AG520" s="186"/>
      <c r="AH520" s="186"/>
      <c r="AI520" s="186"/>
      <c r="AJ520" s="186"/>
      <c r="AK520" s="186"/>
      <c r="AL520" s="186"/>
      <c r="AM520" s="186"/>
      <c r="AN520" s="186"/>
      <c r="AO520" s="186"/>
    </row>
    <row r="521" ht="13.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c r="AG521" s="186"/>
      <c r="AH521" s="186"/>
      <c r="AI521" s="186"/>
      <c r="AJ521" s="186"/>
      <c r="AK521" s="186"/>
      <c r="AL521" s="186"/>
      <c r="AM521" s="186"/>
      <c r="AN521" s="186"/>
      <c r="AO521" s="186"/>
    </row>
    <row r="522" ht="13.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c r="AK522" s="186"/>
      <c r="AL522" s="186"/>
      <c r="AM522" s="186"/>
      <c r="AN522" s="186"/>
      <c r="AO522" s="186"/>
    </row>
    <row r="523" ht="13.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c r="AK523" s="186"/>
      <c r="AL523" s="186"/>
      <c r="AM523" s="186"/>
      <c r="AN523" s="186"/>
      <c r="AO523" s="186"/>
    </row>
    <row r="524" ht="13.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c r="AK524" s="186"/>
      <c r="AL524" s="186"/>
      <c r="AM524" s="186"/>
      <c r="AN524" s="186"/>
      <c r="AO524" s="186"/>
    </row>
    <row r="525" ht="13.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c r="AK525" s="186"/>
      <c r="AL525" s="186"/>
      <c r="AM525" s="186"/>
      <c r="AN525" s="186"/>
      <c r="AO525" s="186"/>
    </row>
    <row r="526" ht="13.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c r="AG526" s="186"/>
      <c r="AH526" s="186"/>
      <c r="AI526" s="186"/>
      <c r="AJ526" s="186"/>
      <c r="AK526" s="186"/>
      <c r="AL526" s="186"/>
      <c r="AM526" s="186"/>
      <c r="AN526" s="186"/>
      <c r="AO526" s="186"/>
    </row>
    <row r="527" ht="13.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c r="AG527" s="186"/>
      <c r="AH527" s="186"/>
      <c r="AI527" s="186"/>
      <c r="AJ527" s="186"/>
      <c r="AK527" s="186"/>
      <c r="AL527" s="186"/>
      <c r="AM527" s="186"/>
      <c r="AN527" s="186"/>
      <c r="AO527" s="186"/>
    </row>
    <row r="528" ht="13.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c r="AG528" s="186"/>
      <c r="AH528" s="186"/>
      <c r="AI528" s="186"/>
      <c r="AJ528" s="186"/>
      <c r="AK528" s="186"/>
      <c r="AL528" s="186"/>
      <c r="AM528" s="186"/>
      <c r="AN528" s="186"/>
      <c r="AO528" s="186"/>
    </row>
    <row r="529" ht="13.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c r="AG529" s="186"/>
      <c r="AH529" s="186"/>
      <c r="AI529" s="186"/>
      <c r="AJ529" s="186"/>
      <c r="AK529" s="186"/>
      <c r="AL529" s="186"/>
      <c r="AM529" s="186"/>
      <c r="AN529" s="186"/>
      <c r="AO529" s="186"/>
    </row>
    <row r="530" ht="13.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c r="AK530" s="186"/>
      <c r="AL530" s="186"/>
      <c r="AM530" s="186"/>
      <c r="AN530" s="186"/>
      <c r="AO530" s="186"/>
    </row>
    <row r="531" ht="13.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c r="AA531" s="186"/>
      <c r="AB531" s="186"/>
      <c r="AC531" s="186"/>
      <c r="AD531" s="186"/>
      <c r="AE531" s="186"/>
      <c r="AF531" s="186"/>
      <c r="AG531" s="186"/>
      <c r="AH531" s="186"/>
      <c r="AI531" s="186"/>
      <c r="AJ531" s="186"/>
      <c r="AK531" s="186"/>
      <c r="AL531" s="186"/>
      <c r="AM531" s="186"/>
      <c r="AN531" s="186"/>
      <c r="AO531" s="186"/>
    </row>
    <row r="532" ht="13.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c r="AA532" s="186"/>
      <c r="AB532" s="186"/>
      <c r="AC532" s="186"/>
      <c r="AD532" s="186"/>
      <c r="AE532" s="186"/>
      <c r="AF532" s="186"/>
      <c r="AG532" s="186"/>
      <c r="AH532" s="186"/>
      <c r="AI532" s="186"/>
      <c r="AJ532" s="186"/>
      <c r="AK532" s="186"/>
      <c r="AL532" s="186"/>
      <c r="AM532" s="186"/>
      <c r="AN532" s="186"/>
      <c r="AO532" s="186"/>
    </row>
    <row r="533" ht="13.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c r="AH533" s="186"/>
      <c r="AI533" s="186"/>
      <c r="AJ533" s="186"/>
      <c r="AK533" s="186"/>
      <c r="AL533" s="186"/>
      <c r="AM533" s="186"/>
      <c r="AN533" s="186"/>
      <c r="AO533" s="186"/>
    </row>
    <row r="534" ht="13.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c r="AA534" s="186"/>
      <c r="AB534" s="186"/>
      <c r="AC534" s="186"/>
      <c r="AD534" s="186"/>
      <c r="AE534" s="186"/>
      <c r="AF534" s="186"/>
      <c r="AG534" s="186"/>
      <c r="AH534" s="186"/>
      <c r="AI534" s="186"/>
      <c r="AJ534" s="186"/>
      <c r="AK534" s="186"/>
      <c r="AL534" s="186"/>
      <c r="AM534" s="186"/>
      <c r="AN534" s="186"/>
      <c r="AO534" s="186"/>
    </row>
    <row r="535" ht="13.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c r="AK535" s="186"/>
      <c r="AL535" s="186"/>
      <c r="AM535" s="186"/>
      <c r="AN535" s="186"/>
      <c r="AO535" s="186"/>
    </row>
    <row r="536" ht="13.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c r="AA536" s="186"/>
      <c r="AB536" s="186"/>
      <c r="AC536" s="186"/>
      <c r="AD536" s="186"/>
      <c r="AE536" s="186"/>
      <c r="AF536" s="186"/>
      <c r="AG536" s="186"/>
      <c r="AH536" s="186"/>
      <c r="AI536" s="186"/>
      <c r="AJ536" s="186"/>
      <c r="AK536" s="186"/>
      <c r="AL536" s="186"/>
      <c r="AM536" s="186"/>
      <c r="AN536" s="186"/>
      <c r="AO536" s="186"/>
    </row>
    <row r="537" ht="13.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c r="AA537" s="186"/>
      <c r="AB537" s="186"/>
      <c r="AC537" s="186"/>
      <c r="AD537" s="186"/>
      <c r="AE537" s="186"/>
      <c r="AF537" s="186"/>
      <c r="AG537" s="186"/>
      <c r="AH537" s="186"/>
      <c r="AI537" s="186"/>
      <c r="AJ537" s="186"/>
      <c r="AK537" s="186"/>
      <c r="AL537" s="186"/>
      <c r="AM537" s="186"/>
      <c r="AN537" s="186"/>
      <c r="AO537" s="186"/>
    </row>
    <row r="538" ht="13.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c r="AA538" s="186"/>
      <c r="AB538" s="186"/>
      <c r="AC538" s="186"/>
      <c r="AD538" s="186"/>
      <c r="AE538" s="186"/>
      <c r="AF538" s="186"/>
      <c r="AG538" s="186"/>
      <c r="AH538" s="186"/>
      <c r="AI538" s="186"/>
      <c r="AJ538" s="186"/>
      <c r="AK538" s="186"/>
      <c r="AL538" s="186"/>
      <c r="AM538" s="186"/>
      <c r="AN538" s="186"/>
      <c r="AO538" s="186"/>
    </row>
    <row r="539" ht="13.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c r="AA539" s="186"/>
      <c r="AB539" s="186"/>
      <c r="AC539" s="186"/>
      <c r="AD539" s="186"/>
      <c r="AE539" s="186"/>
      <c r="AF539" s="186"/>
      <c r="AG539" s="186"/>
      <c r="AH539" s="186"/>
      <c r="AI539" s="186"/>
      <c r="AJ539" s="186"/>
      <c r="AK539" s="186"/>
      <c r="AL539" s="186"/>
      <c r="AM539" s="186"/>
      <c r="AN539" s="186"/>
      <c r="AO539" s="186"/>
    </row>
    <row r="540" ht="13.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c r="AK540" s="186"/>
      <c r="AL540" s="186"/>
      <c r="AM540" s="186"/>
      <c r="AN540" s="186"/>
      <c r="AO540" s="186"/>
    </row>
    <row r="541" ht="13.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c r="AK541" s="186"/>
      <c r="AL541" s="186"/>
      <c r="AM541" s="186"/>
      <c r="AN541" s="186"/>
      <c r="AO541" s="186"/>
    </row>
    <row r="542" ht="13.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c r="AK542" s="186"/>
      <c r="AL542" s="186"/>
      <c r="AM542" s="186"/>
      <c r="AN542" s="186"/>
      <c r="AO542" s="186"/>
    </row>
    <row r="543" ht="13.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c r="AK543" s="186"/>
      <c r="AL543" s="186"/>
      <c r="AM543" s="186"/>
      <c r="AN543" s="186"/>
      <c r="AO543" s="186"/>
    </row>
    <row r="544" ht="13.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c r="AK544" s="186"/>
      <c r="AL544" s="186"/>
      <c r="AM544" s="186"/>
      <c r="AN544" s="186"/>
      <c r="AO544" s="186"/>
    </row>
    <row r="545" ht="13.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86"/>
      <c r="AN545" s="186"/>
      <c r="AO545" s="186"/>
    </row>
    <row r="546" ht="13.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c r="AK546" s="186"/>
      <c r="AL546" s="186"/>
      <c r="AM546" s="186"/>
      <c r="AN546" s="186"/>
      <c r="AO546" s="186"/>
    </row>
    <row r="547" ht="13.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c r="AA547" s="186"/>
      <c r="AB547" s="186"/>
      <c r="AC547" s="186"/>
      <c r="AD547" s="186"/>
      <c r="AE547" s="186"/>
      <c r="AF547" s="186"/>
      <c r="AG547" s="186"/>
      <c r="AH547" s="186"/>
      <c r="AI547" s="186"/>
      <c r="AJ547" s="186"/>
      <c r="AK547" s="186"/>
      <c r="AL547" s="186"/>
      <c r="AM547" s="186"/>
      <c r="AN547" s="186"/>
      <c r="AO547" s="186"/>
    </row>
    <row r="548" ht="13.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c r="AA548" s="186"/>
      <c r="AB548" s="186"/>
      <c r="AC548" s="186"/>
      <c r="AD548" s="186"/>
      <c r="AE548" s="186"/>
      <c r="AF548" s="186"/>
      <c r="AG548" s="186"/>
      <c r="AH548" s="186"/>
      <c r="AI548" s="186"/>
      <c r="AJ548" s="186"/>
      <c r="AK548" s="186"/>
      <c r="AL548" s="186"/>
      <c r="AM548" s="186"/>
      <c r="AN548" s="186"/>
      <c r="AO548" s="186"/>
    </row>
    <row r="549" ht="13.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c r="AH549" s="186"/>
      <c r="AI549" s="186"/>
      <c r="AJ549" s="186"/>
      <c r="AK549" s="186"/>
      <c r="AL549" s="186"/>
      <c r="AM549" s="186"/>
      <c r="AN549" s="186"/>
      <c r="AO549" s="186"/>
    </row>
    <row r="550" ht="13.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186"/>
      <c r="AE550" s="186"/>
      <c r="AF550" s="186"/>
      <c r="AG550" s="186"/>
      <c r="AH550" s="186"/>
      <c r="AI550" s="186"/>
      <c r="AJ550" s="186"/>
      <c r="AK550" s="186"/>
      <c r="AL550" s="186"/>
      <c r="AM550" s="186"/>
      <c r="AN550" s="186"/>
      <c r="AO550" s="186"/>
    </row>
    <row r="551" ht="13.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c r="AA551" s="186"/>
      <c r="AB551" s="186"/>
      <c r="AC551" s="186"/>
      <c r="AD551" s="186"/>
      <c r="AE551" s="186"/>
      <c r="AF551" s="186"/>
      <c r="AG551" s="186"/>
      <c r="AH551" s="186"/>
      <c r="AI551" s="186"/>
      <c r="AJ551" s="186"/>
      <c r="AK551" s="186"/>
      <c r="AL551" s="186"/>
      <c r="AM551" s="186"/>
      <c r="AN551" s="186"/>
      <c r="AO551" s="186"/>
    </row>
    <row r="552" ht="13.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c r="AL552" s="186"/>
      <c r="AM552" s="186"/>
      <c r="AN552" s="186"/>
      <c r="AO552" s="186"/>
    </row>
    <row r="553" ht="13.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c r="AA553" s="186"/>
      <c r="AB553" s="186"/>
      <c r="AC553" s="186"/>
      <c r="AD553" s="186"/>
      <c r="AE553" s="186"/>
      <c r="AF553" s="186"/>
      <c r="AG553" s="186"/>
      <c r="AH553" s="186"/>
      <c r="AI553" s="186"/>
      <c r="AJ553" s="186"/>
      <c r="AK553" s="186"/>
      <c r="AL553" s="186"/>
      <c r="AM553" s="186"/>
      <c r="AN553" s="186"/>
      <c r="AO553" s="186"/>
    </row>
    <row r="554" ht="13.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c r="AK554" s="186"/>
      <c r="AL554" s="186"/>
      <c r="AM554" s="186"/>
      <c r="AN554" s="186"/>
      <c r="AO554" s="186"/>
    </row>
    <row r="555" ht="13.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c r="AL555" s="186"/>
      <c r="AM555" s="186"/>
      <c r="AN555" s="186"/>
      <c r="AO555" s="186"/>
    </row>
    <row r="556" ht="13.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c r="AK556" s="186"/>
      <c r="AL556" s="186"/>
      <c r="AM556" s="186"/>
      <c r="AN556" s="186"/>
      <c r="AO556" s="186"/>
    </row>
    <row r="557" ht="13.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c r="AO557" s="186"/>
    </row>
    <row r="558" ht="13.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c r="AK558" s="186"/>
      <c r="AL558" s="186"/>
      <c r="AM558" s="186"/>
      <c r="AN558" s="186"/>
      <c r="AO558" s="186"/>
    </row>
    <row r="559" ht="13.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c r="AK559" s="186"/>
      <c r="AL559" s="186"/>
      <c r="AM559" s="186"/>
      <c r="AN559" s="186"/>
      <c r="AO559" s="186"/>
    </row>
    <row r="560" ht="13.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c r="AL560" s="186"/>
      <c r="AM560" s="186"/>
      <c r="AN560" s="186"/>
      <c r="AO560" s="186"/>
    </row>
    <row r="561" ht="13.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c r="AK561" s="186"/>
      <c r="AL561" s="186"/>
      <c r="AM561" s="186"/>
      <c r="AN561" s="186"/>
      <c r="AO561" s="186"/>
    </row>
    <row r="562" ht="13.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c r="AK562" s="186"/>
      <c r="AL562" s="186"/>
      <c r="AM562" s="186"/>
      <c r="AN562" s="186"/>
      <c r="AO562" s="186"/>
    </row>
    <row r="563" ht="13.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c r="AK563" s="186"/>
      <c r="AL563" s="186"/>
      <c r="AM563" s="186"/>
      <c r="AN563" s="186"/>
      <c r="AO563" s="186"/>
    </row>
    <row r="564" ht="13.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c r="AK564" s="186"/>
      <c r="AL564" s="186"/>
      <c r="AM564" s="186"/>
      <c r="AN564" s="186"/>
      <c r="AO564" s="186"/>
    </row>
    <row r="565" ht="13.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c r="AK565" s="186"/>
      <c r="AL565" s="186"/>
      <c r="AM565" s="186"/>
      <c r="AN565" s="186"/>
      <c r="AO565" s="186"/>
    </row>
    <row r="566" ht="13.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c r="AL566" s="186"/>
      <c r="AM566" s="186"/>
      <c r="AN566" s="186"/>
      <c r="AO566" s="186"/>
    </row>
    <row r="567" ht="13.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c r="AK567" s="186"/>
      <c r="AL567" s="186"/>
      <c r="AM567" s="186"/>
      <c r="AN567" s="186"/>
      <c r="AO567" s="186"/>
    </row>
    <row r="568" ht="13.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c r="AA568" s="186"/>
      <c r="AB568" s="186"/>
      <c r="AC568" s="186"/>
      <c r="AD568" s="186"/>
      <c r="AE568" s="186"/>
      <c r="AF568" s="186"/>
      <c r="AG568" s="186"/>
      <c r="AH568" s="186"/>
      <c r="AI568" s="186"/>
      <c r="AJ568" s="186"/>
      <c r="AK568" s="186"/>
      <c r="AL568" s="186"/>
      <c r="AM568" s="186"/>
      <c r="AN568" s="186"/>
      <c r="AO568" s="186"/>
    </row>
    <row r="569" ht="13.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c r="AA569" s="186"/>
      <c r="AB569" s="186"/>
      <c r="AC569" s="186"/>
      <c r="AD569" s="186"/>
      <c r="AE569" s="186"/>
      <c r="AF569" s="186"/>
      <c r="AG569" s="186"/>
      <c r="AH569" s="186"/>
      <c r="AI569" s="186"/>
      <c r="AJ569" s="186"/>
      <c r="AK569" s="186"/>
      <c r="AL569" s="186"/>
      <c r="AM569" s="186"/>
      <c r="AN569" s="186"/>
      <c r="AO569" s="186"/>
    </row>
    <row r="570" ht="13.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c r="AK570" s="186"/>
      <c r="AL570" s="186"/>
      <c r="AM570" s="186"/>
      <c r="AN570" s="186"/>
      <c r="AO570" s="186"/>
    </row>
    <row r="571" ht="13.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c r="AA571" s="186"/>
      <c r="AB571" s="186"/>
      <c r="AC571" s="186"/>
      <c r="AD571" s="186"/>
      <c r="AE571" s="186"/>
      <c r="AF571" s="186"/>
      <c r="AG571" s="186"/>
      <c r="AH571" s="186"/>
      <c r="AI571" s="186"/>
      <c r="AJ571" s="186"/>
      <c r="AK571" s="186"/>
      <c r="AL571" s="186"/>
      <c r="AM571" s="186"/>
      <c r="AN571" s="186"/>
      <c r="AO571" s="186"/>
    </row>
    <row r="572" ht="13.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c r="AA572" s="186"/>
      <c r="AB572" s="186"/>
      <c r="AC572" s="186"/>
      <c r="AD572" s="186"/>
      <c r="AE572" s="186"/>
      <c r="AF572" s="186"/>
      <c r="AG572" s="186"/>
      <c r="AH572" s="186"/>
      <c r="AI572" s="186"/>
      <c r="AJ572" s="186"/>
      <c r="AK572" s="186"/>
      <c r="AL572" s="186"/>
      <c r="AM572" s="186"/>
      <c r="AN572" s="186"/>
      <c r="AO572" s="186"/>
    </row>
    <row r="573" ht="13.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c r="AA573" s="186"/>
      <c r="AB573" s="186"/>
      <c r="AC573" s="186"/>
      <c r="AD573" s="186"/>
      <c r="AE573" s="186"/>
      <c r="AF573" s="186"/>
      <c r="AG573" s="186"/>
      <c r="AH573" s="186"/>
      <c r="AI573" s="186"/>
      <c r="AJ573" s="186"/>
      <c r="AK573" s="186"/>
      <c r="AL573" s="186"/>
      <c r="AM573" s="186"/>
      <c r="AN573" s="186"/>
      <c r="AO573" s="186"/>
    </row>
    <row r="574" ht="13.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186"/>
      <c r="AE574" s="186"/>
      <c r="AF574" s="186"/>
      <c r="AG574" s="186"/>
      <c r="AH574" s="186"/>
      <c r="AI574" s="186"/>
      <c r="AJ574" s="186"/>
      <c r="AK574" s="186"/>
      <c r="AL574" s="186"/>
      <c r="AM574" s="186"/>
      <c r="AN574" s="186"/>
      <c r="AO574" s="186"/>
    </row>
    <row r="575" ht="13.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c r="AA575" s="186"/>
      <c r="AB575" s="186"/>
      <c r="AC575" s="186"/>
      <c r="AD575" s="186"/>
      <c r="AE575" s="186"/>
      <c r="AF575" s="186"/>
      <c r="AG575" s="186"/>
      <c r="AH575" s="186"/>
      <c r="AI575" s="186"/>
      <c r="AJ575" s="186"/>
      <c r="AK575" s="186"/>
      <c r="AL575" s="186"/>
      <c r="AM575" s="186"/>
      <c r="AN575" s="186"/>
      <c r="AO575" s="186"/>
    </row>
    <row r="576" ht="13.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c r="AG576" s="186"/>
      <c r="AH576" s="186"/>
      <c r="AI576" s="186"/>
      <c r="AJ576" s="186"/>
      <c r="AK576" s="186"/>
      <c r="AL576" s="186"/>
      <c r="AM576" s="186"/>
      <c r="AN576" s="186"/>
      <c r="AO576" s="186"/>
    </row>
    <row r="577" ht="13.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c r="AK577" s="186"/>
      <c r="AL577" s="186"/>
      <c r="AM577" s="186"/>
      <c r="AN577" s="186"/>
      <c r="AO577" s="186"/>
    </row>
    <row r="578" ht="13.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c r="AG578" s="186"/>
      <c r="AH578" s="186"/>
      <c r="AI578" s="186"/>
      <c r="AJ578" s="186"/>
      <c r="AK578" s="186"/>
      <c r="AL578" s="186"/>
      <c r="AM578" s="186"/>
      <c r="AN578" s="186"/>
      <c r="AO578" s="186"/>
    </row>
    <row r="579" ht="13.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c r="AG579" s="186"/>
      <c r="AH579" s="186"/>
      <c r="AI579" s="186"/>
      <c r="AJ579" s="186"/>
      <c r="AK579" s="186"/>
      <c r="AL579" s="186"/>
      <c r="AM579" s="186"/>
      <c r="AN579" s="186"/>
      <c r="AO579" s="186"/>
    </row>
    <row r="580" ht="13.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c r="AA580" s="186"/>
      <c r="AB580" s="186"/>
      <c r="AC580" s="186"/>
      <c r="AD580" s="186"/>
      <c r="AE580" s="186"/>
      <c r="AF580" s="186"/>
      <c r="AG580" s="186"/>
      <c r="AH580" s="186"/>
      <c r="AI580" s="186"/>
      <c r="AJ580" s="186"/>
      <c r="AK580" s="186"/>
      <c r="AL580" s="186"/>
      <c r="AM580" s="186"/>
      <c r="AN580" s="186"/>
      <c r="AO580" s="186"/>
    </row>
    <row r="581" ht="13.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186"/>
      <c r="AE581" s="186"/>
      <c r="AF581" s="186"/>
      <c r="AG581" s="186"/>
      <c r="AH581" s="186"/>
      <c r="AI581" s="186"/>
      <c r="AJ581" s="186"/>
      <c r="AK581" s="186"/>
      <c r="AL581" s="186"/>
      <c r="AM581" s="186"/>
      <c r="AN581" s="186"/>
      <c r="AO581" s="186"/>
    </row>
    <row r="582" ht="13.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c r="AA582" s="186"/>
      <c r="AB582" s="186"/>
      <c r="AC582" s="186"/>
      <c r="AD582" s="186"/>
      <c r="AE582" s="186"/>
      <c r="AF582" s="186"/>
      <c r="AG582" s="186"/>
      <c r="AH582" s="186"/>
      <c r="AI582" s="186"/>
      <c r="AJ582" s="186"/>
      <c r="AK582" s="186"/>
      <c r="AL582" s="186"/>
      <c r="AM582" s="186"/>
      <c r="AN582" s="186"/>
      <c r="AO582" s="186"/>
    </row>
    <row r="583" ht="13.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c r="AA583" s="186"/>
      <c r="AB583" s="186"/>
      <c r="AC583" s="186"/>
      <c r="AD583" s="186"/>
      <c r="AE583" s="186"/>
      <c r="AF583" s="186"/>
      <c r="AG583" s="186"/>
      <c r="AH583" s="186"/>
      <c r="AI583" s="186"/>
      <c r="AJ583" s="186"/>
      <c r="AK583" s="186"/>
      <c r="AL583" s="186"/>
      <c r="AM583" s="186"/>
      <c r="AN583" s="186"/>
      <c r="AO583" s="186"/>
    </row>
    <row r="584" ht="13.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c r="AA584" s="186"/>
      <c r="AB584" s="186"/>
      <c r="AC584" s="186"/>
      <c r="AD584" s="186"/>
      <c r="AE584" s="186"/>
      <c r="AF584" s="186"/>
      <c r="AG584" s="186"/>
      <c r="AH584" s="186"/>
      <c r="AI584" s="186"/>
      <c r="AJ584" s="186"/>
      <c r="AK584" s="186"/>
      <c r="AL584" s="186"/>
      <c r="AM584" s="186"/>
      <c r="AN584" s="186"/>
      <c r="AO584" s="186"/>
    </row>
    <row r="585" ht="13.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c r="AA585" s="186"/>
      <c r="AB585" s="186"/>
      <c r="AC585" s="186"/>
      <c r="AD585" s="186"/>
      <c r="AE585" s="186"/>
      <c r="AF585" s="186"/>
      <c r="AG585" s="186"/>
      <c r="AH585" s="186"/>
      <c r="AI585" s="186"/>
      <c r="AJ585" s="186"/>
      <c r="AK585" s="186"/>
      <c r="AL585" s="186"/>
      <c r="AM585" s="186"/>
      <c r="AN585" s="186"/>
      <c r="AO585" s="186"/>
    </row>
    <row r="586" ht="13.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c r="AA586" s="186"/>
      <c r="AB586" s="186"/>
      <c r="AC586" s="186"/>
      <c r="AD586" s="186"/>
      <c r="AE586" s="186"/>
      <c r="AF586" s="186"/>
      <c r="AG586" s="186"/>
      <c r="AH586" s="186"/>
      <c r="AI586" s="186"/>
      <c r="AJ586" s="186"/>
      <c r="AK586" s="186"/>
      <c r="AL586" s="186"/>
      <c r="AM586" s="186"/>
      <c r="AN586" s="186"/>
      <c r="AO586" s="186"/>
    </row>
    <row r="587" ht="13.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c r="AA587" s="186"/>
      <c r="AB587" s="186"/>
      <c r="AC587" s="186"/>
      <c r="AD587" s="186"/>
      <c r="AE587" s="186"/>
      <c r="AF587" s="186"/>
      <c r="AG587" s="186"/>
      <c r="AH587" s="186"/>
      <c r="AI587" s="186"/>
      <c r="AJ587" s="186"/>
      <c r="AK587" s="186"/>
      <c r="AL587" s="186"/>
      <c r="AM587" s="186"/>
      <c r="AN587" s="186"/>
      <c r="AO587" s="186"/>
    </row>
    <row r="588" ht="13.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c r="AK588" s="186"/>
      <c r="AL588" s="186"/>
      <c r="AM588" s="186"/>
      <c r="AN588" s="186"/>
      <c r="AO588" s="186"/>
    </row>
    <row r="589" ht="13.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c r="AA589" s="186"/>
      <c r="AB589" s="186"/>
      <c r="AC589" s="186"/>
      <c r="AD589" s="186"/>
      <c r="AE589" s="186"/>
      <c r="AF589" s="186"/>
      <c r="AG589" s="186"/>
      <c r="AH589" s="186"/>
      <c r="AI589" s="186"/>
      <c r="AJ589" s="186"/>
      <c r="AK589" s="186"/>
      <c r="AL589" s="186"/>
      <c r="AM589" s="186"/>
      <c r="AN589" s="186"/>
      <c r="AO589" s="186"/>
    </row>
    <row r="590" ht="13.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c r="AA590" s="186"/>
      <c r="AB590" s="186"/>
      <c r="AC590" s="186"/>
      <c r="AD590" s="186"/>
      <c r="AE590" s="186"/>
      <c r="AF590" s="186"/>
      <c r="AG590" s="186"/>
      <c r="AH590" s="186"/>
      <c r="AI590" s="186"/>
      <c r="AJ590" s="186"/>
      <c r="AK590" s="186"/>
      <c r="AL590" s="186"/>
      <c r="AM590" s="186"/>
      <c r="AN590" s="186"/>
      <c r="AO590" s="186"/>
    </row>
    <row r="591" ht="13.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c r="AA591" s="186"/>
      <c r="AB591" s="186"/>
      <c r="AC591" s="186"/>
      <c r="AD591" s="186"/>
      <c r="AE591" s="186"/>
      <c r="AF591" s="186"/>
      <c r="AG591" s="186"/>
      <c r="AH591" s="186"/>
      <c r="AI591" s="186"/>
      <c r="AJ591" s="186"/>
      <c r="AK591" s="186"/>
      <c r="AL591" s="186"/>
      <c r="AM591" s="186"/>
      <c r="AN591" s="186"/>
      <c r="AO591" s="186"/>
    </row>
    <row r="592" ht="13.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c r="AA592" s="186"/>
      <c r="AB592" s="186"/>
      <c r="AC592" s="186"/>
      <c r="AD592" s="186"/>
      <c r="AE592" s="186"/>
      <c r="AF592" s="186"/>
      <c r="AG592" s="186"/>
      <c r="AH592" s="186"/>
      <c r="AI592" s="186"/>
      <c r="AJ592" s="186"/>
      <c r="AK592" s="186"/>
      <c r="AL592" s="186"/>
      <c r="AM592" s="186"/>
      <c r="AN592" s="186"/>
      <c r="AO592" s="186"/>
    </row>
    <row r="593" ht="13.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c r="AK593" s="186"/>
      <c r="AL593" s="186"/>
      <c r="AM593" s="186"/>
      <c r="AN593" s="186"/>
      <c r="AO593" s="186"/>
    </row>
    <row r="594" ht="13.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c r="AA594" s="186"/>
      <c r="AB594" s="186"/>
      <c r="AC594" s="186"/>
      <c r="AD594" s="186"/>
      <c r="AE594" s="186"/>
      <c r="AF594" s="186"/>
      <c r="AG594" s="186"/>
      <c r="AH594" s="186"/>
      <c r="AI594" s="186"/>
      <c r="AJ594" s="186"/>
      <c r="AK594" s="186"/>
      <c r="AL594" s="186"/>
      <c r="AM594" s="186"/>
      <c r="AN594" s="186"/>
      <c r="AO594" s="186"/>
    </row>
    <row r="595" ht="13.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c r="AA595" s="186"/>
      <c r="AB595" s="186"/>
      <c r="AC595" s="186"/>
      <c r="AD595" s="186"/>
      <c r="AE595" s="186"/>
      <c r="AF595" s="186"/>
      <c r="AG595" s="186"/>
      <c r="AH595" s="186"/>
      <c r="AI595" s="186"/>
      <c r="AJ595" s="186"/>
      <c r="AK595" s="186"/>
      <c r="AL595" s="186"/>
      <c r="AM595" s="186"/>
      <c r="AN595" s="186"/>
      <c r="AO595" s="186"/>
    </row>
    <row r="596" ht="13.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c r="AA596" s="186"/>
      <c r="AB596" s="186"/>
      <c r="AC596" s="186"/>
      <c r="AD596" s="186"/>
      <c r="AE596" s="186"/>
      <c r="AF596" s="186"/>
      <c r="AG596" s="186"/>
      <c r="AH596" s="186"/>
      <c r="AI596" s="186"/>
      <c r="AJ596" s="186"/>
      <c r="AK596" s="186"/>
      <c r="AL596" s="186"/>
      <c r="AM596" s="186"/>
      <c r="AN596" s="186"/>
      <c r="AO596" s="186"/>
    </row>
    <row r="597" ht="13.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c r="AG597" s="186"/>
      <c r="AH597" s="186"/>
      <c r="AI597" s="186"/>
      <c r="AJ597" s="186"/>
      <c r="AK597" s="186"/>
      <c r="AL597" s="186"/>
      <c r="AM597" s="186"/>
      <c r="AN597" s="186"/>
      <c r="AO597" s="186"/>
    </row>
    <row r="598" ht="13.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c r="AG598" s="186"/>
      <c r="AH598" s="186"/>
      <c r="AI598" s="186"/>
      <c r="AJ598" s="186"/>
      <c r="AK598" s="186"/>
      <c r="AL598" s="186"/>
      <c r="AM598" s="186"/>
      <c r="AN598" s="186"/>
      <c r="AO598" s="186"/>
    </row>
    <row r="599" ht="13.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c r="AK599" s="186"/>
      <c r="AL599" s="186"/>
      <c r="AM599" s="186"/>
      <c r="AN599" s="186"/>
      <c r="AO599" s="186"/>
    </row>
    <row r="600" ht="13.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c r="AK600" s="186"/>
      <c r="AL600" s="186"/>
      <c r="AM600" s="186"/>
      <c r="AN600" s="186"/>
      <c r="AO600" s="186"/>
    </row>
    <row r="601" ht="13.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c r="AK601" s="186"/>
      <c r="AL601" s="186"/>
      <c r="AM601" s="186"/>
      <c r="AN601" s="186"/>
      <c r="AO601" s="186"/>
    </row>
    <row r="602" ht="13.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c r="AK602" s="186"/>
      <c r="AL602" s="186"/>
      <c r="AM602" s="186"/>
      <c r="AN602" s="186"/>
      <c r="AO602" s="186"/>
    </row>
    <row r="603" ht="13.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c r="AK603" s="186"/>
      <c r="AL603" s="186"/>
      <c r="AM603" s="186"/>
      <c r="AN603" s="186"/>
      <c r="AO603" s="186"/>
    </row>
    <row r="604" ht="13.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c r="AG604" s="186"/>
      <c r="AH604" s="186"/>
      <c r="AI604" s="186"/>
      <c r="AJ604" s="186"/>
      <c r="AK604" s="186"/>
      <c r="AL604" s="186"/>
      <c r="AM604" s="186"/>
      <c r="AN604" s="186"/>
      <c r="AO604" s="186"/>
    </row>
    <row r="605" ht="13.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c r="AK605" s="186"/>
      <c r="AL605" s="186"/>
      <c r="AM605" s="186"/>
      <c r="AN605" s="186"/>
      <c r="AO605" s="186"/>
    </row>
    <row r="606" ht="13.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c r="AG606" s="186"/>
      <c r="AH606" s="186"/>
      <c r="AI606" s="186"/>
      <c r="AJ606" s="186"/>
      <c r="AK606" s="186"/>
      <c r="AL606" s="186"/>
      <c r="AM606" s="186"/>
      <c r="AN606" s="186"/>
      <c r="AO606" s="186"/>
    </row>
    <row r="607" ht="13.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c r="AG607" s="186"/>
      <c r="AH607" s="186"/>
      <c r="AI607" s="186"/>
      <c r="AJ607" s="186"/>
      <c r="AK607" s="186"/>
      <c r="AL607" s="186"/>
      <c r="AM607" s="186"/>
      <c r="AN607" s="186"/>
      <c r="AO607" s="186"/>
    </row>
    <row r="608" ht="13.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c r="AG608" s="186"/>
      <c r="AH608" s="186"/>
      <c r="AI608" s="186"/>
      <c r="AJ608" s="186"/>
      <c r="AK608" s="186"/>
      <c r="AL608" s="186"/>
      <c r="AM608" s="186"/>
      <c r="AN608" s="186"/>
      <c r="AO608" s="186"/>
    </row>
    <row r="609" ht="13.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c r="AK609" s="186"/>
      <c r="AL609" s="186"/>
      <c r="AM609" s="186"/>
      <c r="AN609" s="186"/>
      <c r="AO609" s="186"/>
    </row>
    <row r="610" ht="13.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c r="AK610" s="186"/>
      <c r="AL610" s="186"/>
      <c r="AM610" s="186"/>
      <c r="AN610" s="186"/>
      <c r="AO610" s="186"/>
    </row>
    <row r="611" ht="13.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c r="AK611" s="186"/>
      <c r="AL611" s="186"/>
      <c r="AM611" s="186"/>
      <c r="AN611" s="186"/>
      <c r="AO611" s="186"/>
    </row>
    <row r="612" ht="13.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c r="AK612" s="186"/>
      <c r="AL612" s="186"/>
      <c r="AM612" s="186"/>
      <c r="AN612" s="186"/>
      <c r="AO612" s="186"/>
    </row>
    <row r="613" ht="13.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c r="AK613" s="186"/>
      <c r="AL613" s="186"/>
      <c r="AM613" s="186"/>
      <c r="AN613" s="186"/>
      <c r="AO613" s="186"/>
    </row>
    <row r="614" ht="13.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c r="AK614" s="186"/>
      <c r="AL614" s="186"/>
      <c r="AM614" s="186"/>
      <c r="AN614" s="186"/>
      <c r="AO614" s="186"/>
    </row>
    <row r="615" ht="13.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c r="AG615" s="186"/>
      <c r="AH615" s="186"/>
      <c r="AI615" s="186"/>
      <c r="AJ615" s="186"/>
      <c r="AK615" s="186"/>
      <c r="AL615" s="186"/>
      <c r="AM615" s="186"/>
      <c r="AN615" s="186"/>
      <c r="AO615" s="186"/>
    </row>
    <row r="616" ht="13.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c r="AG616" s="186"/>
      <c r="AH616" s="186"/>
      <c r="AI616" s="186"/>
      <c r="AJ616" s="186"/>
      <c r="AK616" s="186"/>
      <c r="AL616" s="186"/>
      <c r="AM616" s="186"/>
      <c r="AN616" s="186"/>
      <c r="AO616" s="186"/>
    </row>
    <row r="617" ht="13.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c r="AG617" s="186"/>
      <c r="AH617" s="186"/>
      <c r="AI617" s="186"/>
      <c r="AJ617" s="186"/>
      <c r="AK617" s="186"/>
      <c r="AL617" s="186"/>
      <c r="AM617" s="186"/>
      <c r="AN617" s="186"/>
      <c r="AO617" s="186"/>
    </row>
    <row r="618" ht="13.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c r="AG618" s="186"/>
      <c r="AH618" s="186"/>
      <c r="AI618" s="186"/>
      <c r="AJ618" s="186"/>
      <c r="AK618" s="186"/>
      <c r="AL618" s="186"/>
      <c r="AM618" s="186"/>
      <c r="AN618" s="186"/>
      <c r="AO618" s="186"/>
    </row>
    <row r="619" ht="13.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c r="AG619" s="186"/>
      <c r="AH619" s="186"/>
      <c r="AI619" s="186"/>
      <c r="AJ619" s="186"/>
      <c r="AK619" s="186"/>
      <c r="AL619" s="186"/>
      <c r="AM619" s="186"/>
      <c r="AN619" s="186"/>
      <c r="AO619" s="186"/>
    </row>
    <row r="620" ht="13.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c r="AG620" s="186"/>
      <c r="AH620" s="186"/>
      <c r="AI620" s="186"/>
      <c r="AJ620" s="186"/>
      <c r="AK620" s="186"/>
      <c r="AL620" s="186"/>
      <c r="AM620" s="186"/>
      <c r="AN620" s="186"/>
      <c r="AO620" s="186"/>
    </row>
    <row r="621" ht="13.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c r="AG621" s="186"/>
      <c r="AH621" s="186"/>
      <c r="AI621" s="186"/>
      <c r="AJ621" s="186"/>
      <c r="AK621" s="186"/>
      <c r="AL621" s="186"/>
      <c r="AM621" s="186"/>
      <c r="AN621" s="186"/>
      <c r="AO621" s="186"/>
    </row>
    <row r="622" ht="13.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c r="AK622" s="186"/>
      <c r="AL622" s="186"/>
      <c r="AM622" s="186"/>
      <c r="AN622" s="186"/>
      <c r="AO622" s="186"/>
    </row>
    <row r="623" ht="13.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c r="AK623" s="186"/>
      <c r="AL623" s="186"/>
      <c r="AM623" s="186"/>
      <c r="AN623" s="186"/>
      <c r="AO623" s="186"/>
    </row>
    <row r="624" ht="13.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c r="AK624" s="186"/>
      <c r="AL624" s="186"/>
      <c r="AM624" s="186"/>
      <c r="AN624" s="186"/>
      <c r="AO624" s="186"/>
    </row>
    <row r="625" ht="13.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c r="AK625" s="186"/>
      <c r="AL625" s="186"/>
      <c r="AM625" s="186"/>
      <c r="AN625" s="186"/>
      <c r="AO625" s="186"/>
    </row>
    <row r="626" ht="13.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c r="AK626" s="186"/>
      <c r="AL626" s="186"/>
      <c r="AM626" s="186"/>
      <c r="AN626" s="186"/>
      <c r="AO626" s="186"/>
    </row>
    <row r="627" ht="13.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c r="AK627" s="186"/>
      <c r="AL627" s="186"/>
      <c r="AM627" s="186"/>
      <c r="AN627" s="186"/>
      <c r="AO627" s="186"/>
    </row>
    <row r="628" ht="13.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c r="AK628" s="186"/>
      <c r="AL628" s="186"/>
      <c r="AM628" s="186"/>
      <c r="AN628" s="186"/>
      <c r="AO628" s="186"/>
    </row>
    <row r="629" ht="13.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c r="AK629" s="186"/>
      <c r="AL629" s="186"/>
      <c r="AM629" s="186"/>
      <c r="AN629" s="186"/>
      <c r="AO629" s="186"/>
    </row>
    <row r="630" ht="13.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c r="AK630" s="186"/>
      <c r="AL630" s="186"/>
      <c r="AM630" s="186"/>
      <c r="AN630" s="186"/>
      <c r="AO630" s="186"/>
    </row>
    <row r="631" ht="13.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c r="AK631" s="186"/>
      <c r="AL631" s="186"/>
      <c r="AM631" s="186"/>
      <c r="AN631" s="186"/>
      <c r="AO631" s="186"/>
    </row>
    <row r="632" ht="13.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c r="AK632" s="186"/>
      <c r="AL632" s="186"/>
      <c r="AM632" s="186"/>
      <c r="AN632" s="186"/>
      <c r="AO632" s="186"/>
    </row>
    <row r="633" ht="13.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c r="AK633" s="186"/>
      <c r="AL633" s="186"/>
      <c r="AM633" s="186"/>
      <c r="AN633" s="186"/>
      <c r="AO633" s="186"/>
    </row>
    <row r="634" ht="13.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c r="AG634" s="186"/>
      <c r="AH634" s="186"/>
      <c r="AI634" s="186"/>
      <c r="AJ634" s="186"/>
      <c r="AK634" s="186"/>
      <c r="AL634" s="186"/>
      <c r="AM634" s="186"/>
      <c r="AN634" s="186"/>
      <c r="AO634" s="186"/>
    </row>
    <row r="635" ht="13.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c r="AH635" s="186"/>
      <c r="AI635" s="186"/>
      <c r="AJ635" s="186"/>
      <c r="AK635" s="186"/>
      <c r="AL635" s="186"/>
      <c r="AM635" s="186"/>
      <c r="AN635" s="186"/>
      <c r="AO635" s="186"/>
    </row>
    <row r="636" ht="13.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c r="AG636" s="186"/>
      <c r="AH636" s="186"/>
      <c r="AI636" s="186"/>
      <c r="AJ636" s="186"/>
      <c r="AK636" s="186"/>
      <c r="AL636" s="186"/>
      <c r="AM636" s="186"/>
      <c r="AN636" s="186"/>
      <c r="AO636" s="186"/>
    </row>
    <row r="637" ht="13.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c r="AG637" s="186"/>
      <c r="AH637" s="186"/>
      <c r="AI637" s="186"/>
      <c r="AJ637" s="186"/>
      <c r="AK637" s="186"/>
      <c r="AL637" s="186"/>
      <c r="AM637" s="186"/>
      <c r="AN637" s="186"/>
      <c r="AO637" s="186"/>
    </row>
    <row r="638" ht="13.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c r="AG638" s="186"/>
      <c r="AH638" s="186"/>
      <c r="AI638" s="186"/>
      <c r="AJ638" s="186"/>
      <c r="AK638" s="186"/>
      <c r="AL638" s="186"/>
      <c r="AM638" s="186"/>
      <c r="AN638" s="186"/>
      <c r="AO638" s="186"/>
    </row>
    <row r="639" ht="13.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86"/>
      <c r="AJ639" s="186"/>
      <c r="AK639" s="186"/>
      <c r="AL639" s="186"/>
      <c r="AM639" s="186"/>
      <c r="AN639" s="186"/>
      <c r="AO639" s="186"/>
    </row>
    <row r="640" ht="13.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c r="AG640" s="186"/>
      <c r="AH640" s="186"/>
      <c r="AI640" s="186"/>
      <c r="AJ640" s="186"/>
      <c r="AK640" s="186"/>
      <c r="AL640" s="186"/>
      <c r="AM640" s="186"/>
      <c r="AN640" s="186"/>
      <c r="AO640" s="186"/>
    </row>
    <row r="641" ht="13.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c r="AK641" s="186"/>
      <c r="AL641" s="186"/>
      <c r="AM641" s="186"/>
      <c r="AN641" s="186"/>
      <c r="AO641" s="186"/>
    </row>
    <row r="642" ht="13.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c r="AK642" s="186"/>
      <c r="AL642" s="186"/>
      <c r="AM642" s="186"/>
      <c r="AN642" s="186"/>
      <c r="AO642" s="186"/>
    </row>
    <row r="643" ht="13.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c r="AK643" s="186"/>
      <c r="AL643" s="186"/>
      <c r="AM643" s="186"/>
      <c r="AN643" s="186"/>
      <c r="AO643" s="186"/>
    </row>
    <row r="644" ht="13.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c r="AK644" s="186"/>
      <c r="AL644" s="186"/>
      <c r="AM644" s="186"/>
      <c r="AN644" s="186"/>
      <c r="AO644" s="186"/>
    </row>
    <row r="645" ht="13.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c r="AK645" s="186"/>
      <c r="AL645" s="186"/>
      <c r="AM645" s="186"/>
      <c r="AN645" s="186"/>
      <c r="AO645" s="186"/>
    </row>
    <row r="646" ht="13.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c r="AK646" s="186"/>
      <c r="AL646" s="186"/>
      <c r="AM646" s="186"/>
      <c r="AN646" s="186"/>
      <c r="AO646" s="186"/>
    </row>
    <row r="647" ht="13.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c r="AK647" s="186"/>
      <c r="AL647" s="186"/>
      <c r="AM647" s="186"/>
      <c r="AN647" s="186"/>
      <c r="AO647" s="186"/>
    </row>
    <row r="648" ht="13.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c r="AK648" s="186"/>
      <c r="AL648" s="186"/>
      <c r="AM648" s="186"/>
      <c r="AN648" s="186"/>
      <c r="AO648" s="186"/>
    </row>
    <row r="649" ht="13.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86"/>
      <c r="AJ649" s="186"/>
      <c r="AK649" s="186"/>
      <c r="AL649" s="186"/>
      <c r="AM649" s="186"/>
      <c r="AN649" s="186"/>
      <c r="AO649" s="186"/>
    </row>
    <row r="650" ht="13.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86"/>
      <c r="AJ650" s="186"/>
      <c r="AK650" s="186"/>
      <c r="AL650" s="186"/>
      <c r="AM650" s="186"/>
      <c r="AN650" s="186"/>
      <c r="AO650" s="186"/>
    </row>
    <row r="651" ht="13.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c r="AG651" s="186"/>
      <c r="AH651" s="186"/>
      <c r="AI651" s="186"/>
      <c r="AJ651" s="186"/>
      <c r="AK651" s="186"/>
      <c r="AL651" s="186"/>
      <c r="AM651" s="186"/>
      <c r="AN651" s="186"/>
      <c r="AO651" s="186"/>
    </row>
    <row r="652" ht="13.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c r="AG652" s="186"/>
      <c r="AH652" s="186"/>
      <c r="AI652" s="186"/>
      <c r="AJ652" s="186"/>
      <c r="AK652" s="186"/>
      <c r="AL652" s="186"/>
      <c r="AM652" s="186"/>
      <c r="AN652" s="186"/>
      <c r="AO652" s="186"/>
    </row>
    <row r="653" ht="13.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c r="AG653" s="186"/>
      <c r="AH653" s="186"/>
      <c r="AI653" s="186"/>
      <c r="AJ653" s="186"/>
      <c r="AK653" s="186"/>
      <c r="AL653" s="186"/>
      <c r="AM653" s="186"/>
      <c r="AN653" s="186"/>
      <c r="AO653" s="186"/>
    </row>
    <row r="654" ht="13.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c r="AG654" s="186"/>
      <c r="AH654" s="186"/>
      <c r="AI654" s="186"/>
      <c r="AJ654" s="186"/>
      <c r="AK654" s="186"/>
      <c r="AL654" s="186"/>
      <c r="AM654" s="186"/>
      <c r="AN654" s="186"/>
      <c r="AO654" s="186"/>
    </row>
    <row r="655" ht="13.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c r="AG655" s="186"/>
      <c r="AH655" s="186"/>
      <c r="AI655" s="186"/>
      <c r="AJ655" s="186"/>
      <c r="AK655" s="186"/>
      <c r="AL655" s="186"/>
      <c r="AM655" s="186"/>
      <c r="AN655" s="186"/>
      <c r="AO655" s="186"/>
    </row>
    <row r="656" ht="13.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c r="AK656" s="186"/>
      <c r="AL656" s="186"/>
      <c r="AM656" s="186"/>
      <c r="AN656" s="186"/>
      <c r="AO656" s="186"/>
    </row>
    <row r="657" ht="13.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c r="AK657" s="186"/>
      <c r="AL657" s="186"/>
      <c r="AM657" s="186"/>
      <c r="AN657" s="186"/>
      <c r="AO657" s="186"/>
    </row>
    <row r="658" ht="13.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c r="AK658" s="186"/>
      <c r="AL658" s="186"/>
      <c r="AM658" s="186"/>
      <c r="AN658" s="186"/>
      <c r="AO658" s="186"/>
    </row>
    <row r="659" ht="13.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c r="AK659" s="186"/>
      <c r="AL659" s="186"/>
      <c r="AM659" s="186"/>
      <c r="AN659" s="186"/>
      <c r="AO659" s="186"/>
    </row>
    <row r="660" ht="13.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c r="AK660" s="186"/>
      <c r="AL660" s="186"/>
      <c r="AM660" s="186"/>
      <c r="AN660" s="186"/>
      <c r="AO660" s="186"/>
    </row>
    <row r="661" ht="13.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c r="AK661" s="186"/>
      <c r="AL661" s="186"/>
      <c r="AM661" s="186"/>
      <c r="AN661" s="186"/>
      <c r="AO661" s="186"/>
    </row>
    <row r="662" ht="13.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c r="AK662" s="186"/>
      <c r="AL662" s="186"/>
      <c r="AM662" s="186"/>
      <c r="AN662" s="186"/>
      <c r="AO662" s="186"/>
    </row>
    <row r="663" ht="13.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c r="AK663" s="186"/>
      <c r="AL663" s="186"/>
      <c r="AM663" s="186"/>
      <c r="AN663" s="186"/>
      <c r="AO663" s="186"/>
    </row>
    <row r="664" ht="13.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c r="AK664" s="186"/>
      <c r="AL664" s="186"/>
      <c r="AM664" s="186"/>
      <c r="AN664" s="186"/>
      <c r="AO664" s="186"/>
    </row>
    <row r="665" ht="13.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c r="AK665" s="186"/>
      <c r="AL665" s="186"/>
      <c r="AM665" s="186"/>
      <c r="AN665" s="186"/>
      <c r="AO665" s="186"/>
    </row>
    <row r="666" ht="13.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c r="AK666" s="186"/>
      <c r="AL666" s="186"/>
      <c r="AM666" s="186"/>
      <c r="AN666" s="186"/>
      <c r="AO666" s="186"/>
    </row>
    <row r="667" ht="13.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c r="AK667" s="186"/>
      <c r="AL667" s="186"/>
      <c r="AM667" s="186"/>
      <c r="AN667" s="186"/>
      <c r="AO667" s="186"/>
    </row>
    <row r="668" ht="13.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c r="AK668" s="186"/>
      <c r="AL668" s="186"/>
      <c r="AM668" s="186"/>
      <c r="AN668" s="186"/>
      <c r="AO668" s="186"/>
    </row>
    <row r="669" ht="13.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c r="AK669" s="186"/>
      <c r="AL669" s="186"/>
      <c r="AM669" s="186"/>
      <c r="AN669" s="186"/>
      <c r="AO669" s="186"/>
    </row>
    <row r="670" ht="13.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c r="AK670" s="186"/>
      <c r="AL670" s="186"/>
      <c r="AM670" s="186"/>
      <c r="AN670" s="186"/>
      <c r="AO670" s="186"/>
    </row>
    <row r="671" ht="13.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c r="AG671" s="186"/>
      <c r="AH671" s="186"/>
      <c r="AI671" s="186"/>
      <c r="AJ671" s="186"/>
      <c r="AK671" s="186"/>
      <c r="AL671" s="186"/>
      <c r="AM671" s="186"/>
      <c r="AN671" s="186"/>
      <c r="AO671" s="186"/>
    </row>
    <row r="672" ht="13.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c r="AG672" s="186"/>
      <c r="AH672" s="186"/>
      <c r="AI672" s="186"/>
      <c r="AJ672" s="186"/>
      <c r="AK672" s="186"/>
      <c r="AL672" s="186"/>
      <c r="AM672" s="186"/>
      <c r="AN672" s="186"/>
      <c r="AO672" s="186"/>
    </row>
    <row r="673" ht="13.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c r="AG673" s="186"/>
      <c r="AH673" s="186"/>
      <c r="AI673" s="186"/>
      <c r="AJ673" s="186"/>
      <c r="AK673" s="186"/>
      <c r="AL673" s="186"/>
      <c r="AM673" s="186"/>
      <c r="AN673" s="186"/>
      <c r="AO673" s="186"/>
    </row>
    <row r="674" ht="13.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c r="AG674" s="186"/>
      <c r="AH674" s="186"/>
      <c r="AI674" s="186"/>
      <c r="AJ674" s="186"/>
      <c r="AK674" s="186"/>
      <c r="AL674" s="186"/>
      <c r="AM674" s="186"/>
      <c r="AN674" s="186"/>
      <c r="AO674" s="186"/>
    </row>
    <row r="675" ht="13.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c r="AG675" s="186"/>
      <c r="AH675" s="186"/>
      <c r="AI675" s="186"/>
      <c r="AJ675" s="186"/>
      <c r="AK675" s="186"/>
      <c r="AL675" s="186"/>
      <c r="AM675" s="186"/>
      <c r="AN675" s="186"/>
      <c r="AO675" s="186"/>
    </row>
    <row r="676" ht="13.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c r="AG676" s="186"/>
      <c r="AH676" s="186"/>
      <c r="AI676" s="186"/>
      <c r="AJ676" s="186"/>
      <c r="AK676" s="186"/>
      <c r="AL676" s="186"/>
      <c r="AM676" s="186"/>
      <c r="AN676" s="186"/>
      <c r="AO676" s="186"/>
    </row>
    <row r="677" ht="13.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c r="AG677" s="186"/>
      <c r="AH677" s="186"/>
      <c r="AI677" s="186"/>
      <c r="AJ677" s="186"/>
      <c r="AK677" s="186"/>
      <c r="AL677" s="186"/>
      <c r="AM677" s="186"/>
      <c r="AN677" s="186"/>
      <c r="AO677" s="186"/>
    </row>
    <row r="678" ht="13.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c r="AG678" s="186"/>
      <c r="AH678" s="186"/>
      <c r="AI678" s="186"/>
      <c r="AJ678" s="186"/>
      <c r="AK678" s="186"/>
      <c r="AL678" s="186"/>
      <c r="AM678" s="186"/>
      <c r="AN678" s="186"/>
      <c r="AO678" s="186"/>
    </row>
    <row r="679" ht="13.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c r="AG679" s="186"/>
      <c r="AH679" s="186"/>
      <c r="AI679" s="186"/>
      <c r="AJ679" s="186"/>
      <c r="AK679" s="186"/>
      <c r="AL679" s="186"/>
      <c r="AM679" s="186"/>
      <c r="AN679" s="186"/>
      <c r="AO679" s="186"/>
    </row>
    <row r="680" ht="13.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c r="AG680" s="186"/>
      <c r="AH680" s="186"/>
      <c r="AI680" s="186"/>
      <c r="AJ680" s="186"/>
      <c r="AK680" s="186"/>
      <c r="AL680" s="186"/>
      <c r="AM680" s="186"/>
      <c r="AN680" s="186"/>
      <c r="AO680" s="186"/>
    </row>
    <row r="681" ht="13.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c r="AG681" s="186"/>
      <c r="AH681" s="186"/>
      <c r="AI681" s="186"/>
      <c r="AJ681" s="186"/>
      <c r="AK681" s="186"/>
      <c r="AL681" s="186"/>
      <c r="AM681" s="186"/>
      <c r="AN681" s="186"/>
      <c r="AO681" s="186"/>
    </row>
    <row r="682" ht="13.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c r="AG682" s="186"/>
      <c r="AH682" s="186"/>
      <c r="AI682" s="186"/>
      <c r="AJ682" s="186"/>
      <c r="AK682" s="186"/>
      <c r="AL682" s="186"/>
      <c r="AM682" s="186"/>
      <c r="AN682" s="186"/>
      <c r="AO682" s="186"/>
    </row>
    <row r="683" ht="13.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c r="AG683" s="186"/>
      <c r="AH683" s="186"/>
      <c r="AI683" s="186"/>
      <c r="AJ683" s="186"/>
      <c r="AK683" s="186"/>
      <c r="AL683" s="186"/>
      <c r="AM683" s="186"/>
      <c r="AN683" s="186"/>
      <c r="AO683" s="186"/>
    </row>
    <row r="684" ht="13.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c r="AG684" s="186"/>
      <c r="AH684" s="186"/>
      <c r="AI684" s="186"/>
      <c r="AJ684" s="186"/>
      <c r="AK684" s="186"/>
      <c r="AL684" s="186"/>
      <c r="AM684" s="186"/>
      <c r="AN684" s="186"/>
      <c r="AO684" s="186"/>
    </row>
    <row r="685" ht="13.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c r="AG685" s="186"/>
      <c r="AH685" s="186"/>
      <c r="AI685" s="186"/>
      <c r="AJ685" s="186"/>
      <c r="AK685" s="186"/>
      <c r="AL685" s="186"/>
      <c r="AM685" s="186"/>
      <c r="AN685" s="186"/>
      <c r="AO685" s="186"/>
    </row>
    <row r="686" ht="13.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c r="AG686" s="186"/>
      <c r="AH686" s="186"/>
      <c r="AI686" s="186"/>
      <c r="AJ686" s="186"/>
      <c r="AK686" s="186"/>
      <c r="AL686" s="186"/>
      <c r="AM686" s="186"/>
      <c r="AN686" s="186"/>
      <c r="AO686" s="186"/>
    </row>
    <row r="687" ht="13.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c r="AG687" s="186"/>
      <c r="AH687" s="186"/>
      <c r="AI687" s="186"/>
      <c r="AJ687" s="186"/>
      <c r="AK687" s="186"/>
      <c r="AL687" s="186"/>
      <c r="AM687" s="186"/>
      <c r="AN687" s="186"/>
      <c r="AO687" s="186"/>
    </row>
    <row r="688" ht="13.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c r="AG688" s="186"/>
      <c r="AH688" s="186"/>
      <c r="AI688" s="186"/>
      <c r="AJ688" s="186"/>
      <c r="AK688" s="186"/>
      <c r="AL688" s="186"/>
      <c r="AM688" s="186"/>
      <c r="AN688" s="186"/>
      <c r="AO688" s="186"/>
    </row>
    <row r="689" ht="13.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c r="AG689" s="186"/>
      <c r="AH689" s="186"/>
      <c r="AI689" s="186"/>
      <c r="AJ689" s="186"/>
      <c r="AK689" s="186"/>
      <c r="AL689" s="186"/>
      <c r="AM689" s="186"/>
      <c r="AN689" s="186"/>
      <c r="AO689" s="186"/>
    </row>
    <row r="690" ht="13.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c r="AG690" s="186"/>
      <c r="AH690" s="186"/>
      <c r="AI690" s="186"/>
      <c r="AJ690" s="186"/>
      <c r="AK690" s="186"/>
      <c r="AL690" s="186"/>
      <c r="AM690" s="186"/>
      <c r="AN690" s="186"/>
      <c r="AO690" s="186"/>
    </row>
    <row r="691" ht="13.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c r="AG691" s="186"/>
      <c r="AH691" s="186"/>
      <c r="AI691" s="186"/>
      <c r="AJ691" s="186"/>
      <c r="AK691" s="186"/>
      <c r="AL691" s="186"/>
      <c r="AM691" s="186"/>
      <c r="AN691" s="186"/>
      <c r="AO691" s="186"/>
    </row>
    <row r="692" ht="13.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c r="AG692" s="186"/>
      <c r="AH692" s="186"/>
      <c r="AI692" s="186"/>
      <c r="AJ692" s="186"/>
      <c r="AK692" s="186"/>
      <c r="AL692" s="186"/>
      <c r="AM692" s="186"/>
      <c r="AN692" s="186"/>
      <c r="AO692" s="186"/>
    </row>
    <row r="693" ht="13.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c r="AG693" s="186"/>
      <c r="AH693" s="186"/>
      <c r="AI693" s="186"/>
      <c r="AJ693" s="186"/>
      <c r="AK693" s="186"/>
      <c r="AL693" s="186"/>
      <c r="AM693" s="186"/>
      <c r="AN693" s="186"/>
      <c r="AO693" s="186"/>
    </row>
    <row r="694" ht="13.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c r="AG694" s="186"/>
      <c r="AH694" s="186"/>
      <c r="AI694" s="186"/>
      <c r="AJ694" s="186"/>
      <c r="AK694" s="186"/>
      <c r="AL694" s="186"/>
      <c r="AM694" s="186"/>
      <c r="AN694" s="186"/>
      <c r="AO694" s="186"/>
    </row>
    <row r="695" ht="13.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c r="AG695" s="186"/>
      <c r="AH695" s="186"/>
      <c r="AI695" s="186"/>
      <c r="AJ695" s="186"/>
      <c r="AK695" s="186"/>
      <c r="AL695" s="186"/>
      <c r="AM695" s="186"/>
      <c r="AN695" s="186"/>
      <c r="AO695" s="186"/>
    </row>
    <row r="696" ht="13.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c r="AG696" s="186"/>
      <c r="AH696" s="186"/>
      <c r="AI696" s="186"/>
      <c r="AJ696" s="186"/>
      <c r="AK696" s="186"/>
      <c r="AL696" s="186"/>
      <c r="AM696" s="186"/>
      <c r="AN696" s="186"/>
      <c r="AO696" s="186"/>
    </row>
    <row r="697" ht="13.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c r="AG697" s="186"/>
      <c r="AH697" s="186"/>
      <c r="AI697" s="186"/>
      <c r="AJ697" s="186"/>
      <c r="AK697" s="186"/>
      <c r="AL697" s="186"/>
      <c r="AM697" s="186"/>
      <c r="AN697" s="186"/>
      <c r="AO697" s="186"/>
    </row>
    <row r="698" ht="13.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c r="AG698" s="186"/>
      <c r="AH698" s="186"/>
      <c r="AI698" s="186"/>
      <c r="AJ698" s="186"/>
      <c r="AK698" s="186"/>
      <c r="AL698" s="186"/>
      <c r="AM698" s="186"/>
      <c r="AN698" s="186"/>
      <c r="AO698" s="186"/>
    </row>
    <row r="699" ht="13.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c r="AG699" s="186"/>
      <c r="AH699" s="186"/>
      <c r="AI699" s="186"/>
      <c r="AJ699" s="186"/>
      <c r="AK699" s="186"/>
      <c r="AL699" s="186"/>
      <c r="AM699" s="186"/>
      <c r="AN699" s="186"/>
      <c r="AO699" s="186"/>
    </row>
    <row r="700" ht="13.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86"/>
      <c r="AJ700" s="186"/>
      <c r="AK700" s="186"/>
      <c r="AL700" s="186"/>
      <c r="AM700" s="186"/>
      <c r="AN700" s="186"/>
      <c r="AO700" s="186"/>
    </row>
    <row r="701" ht="13.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c r="AG701" s="186"/>
      <c r="AH701" s="186"/>
      <c r="AI701" s="186"/>
      <c r="AJ701" s="186"/>
      <c r="AK701" s="186"/>
      <c r="AL701" s="186"/>
      <c r="AM701" s="186"/>
      <c r="AN701" s="186"/>
      <c r="AO701" s="186"/>
    </row>
    <row r="702" ht="13.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c r="AG702" s="186"/>
      <c r="AH702" s="186"/>
      <c r="AI702" s="186"/>
      <c r="AJ702" s="186"/>
      <c r="AK702" s="186"/>
      <c r="AL702" s="186"/>
      <c r="AM702" s="186"/>
      <c r="AN702" s="186"/>
      <c r="AO702" s="186"/>
    </row>
    <row r="703" ht="13.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86"/>
      <c r="AJ703" s="186"/>
      <c r="AK703" s="186"/>
      <c r="AL703" s="186"/>
      <c r="AM703" s="186"/>
      <c r="AN703" s="186"/>
      <c r="AO703" s="186"/>
    </row>
    <row r="704" ht="13.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c r="AK704" s="186"/>
      <c r="AL704" s="186"/>
      <c r="AM704" s="186"/>
      <c r="AN704" s="186"/>
      <c r="AO704" s="186"/>
    </row>
    <row r="705" ht="13.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c r="AK705" s="186"/>
      <c r="AL705" s="186"/>
      <c r="AM705" s="186"/>
      <c r="AN705" s="186"/>
      <c r="AO705" s="186"/>
    </row>
    <row r="706" ht="13.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c r="AK706" s="186"/>
      <c r="AL706" s="186"/>
      <c r="AM706" s="186"/>
      <c r="AN706" s="186"/>
      <c r="AO706" s="186"/>
    </row>
    <row r="707" ht="13.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c r="AG707" s="186"/>
      <c r="AH707" s="186"/>
      <c r="AI707" s="186"/>
      <c r="AJ707" s="186"/>
      <c r="AK707" s="186"/>
      <c r="AL707" s="186"/>
      <c r="AM707" s="186"/>
      <c r="AN707" s="186"/>
      <c r="AO707" s="186"/>
    </row>
    <row r="708" ht="13.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c r="AG708" s="186"/>
      <c r="AH708" s="186"/>
      <c r="AI708" s="186"/>
      <c r="AJ708" s="186"/>
      <c r="AK708" s="186"/>
      <c r="AL708" s="186"/>
      <c r="AM708" s="186"/>
      <c r="AN708" s="186"/>
      <c r="AO708" s="186"/>
    </row>
    <row r="709" ht="13.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c r="AG709" s="186"/>
      <c r="AH709" s="186"/>
      <c r="AI709" s="186"/>
      <c r="AJ709" s="186"/>
      <c r="AK709" s="186"/>
      <c r="AL709" s="186"/>
      <c r="AM709" s="186"/>
      <c r="AN709" s="186"/>
      <c r="AO709" s="186"/>
    </row>
    <row r="710" ht="13.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86"/>
      <c r="AJ710" s="186"/>
      <c r="AK710" s="186"/>
      <c r="AL710" s="186"/>
      <c r="AM710" s="186"/>
      <c r="AN710" s="186"/>
      <c r="AO710" s="186"/>
    </row>
    <row r="711" ht="13.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c r="AG711" s="186"/>
      <c r="AH711" s="186"/>
      <c r="AI711" s="186"/>
      <c r="AJ711" s="186"/>
      <c r="AK711" s="186"/>
      <c r="AL711" s="186"/>
      <c r="AM711" s="186"/>
      <c r="AN711" s="186"/>
      <c r="AO711" s="186"/>
    </row>
    <row r="712" ht="13.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c r="AG712" s="186"/>
      <c r="AH712" s="186"/>
      <c r="AI712" s="186"/>
      <c r="AJ712" s="186"/>
      <c r="AK712" s="186"/>
      <c r="AL712" s="186"/>
      <c r="AM712" s="186"/>
      <c r="AN712" s="186"/>
      <c r="AO712" s="186"/>
    </row>
    <row r="713" ht="13.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c r="AG713" s="186"/>
      <c r="AH713" s="186"/>
      <c r="AI713" s="186"/>
      <c r="AJ713" s="186"/>
      <c r="AK713" s="186"/>
      <c r="AL713" s="186"/>
      <c r="AM713" s="186"/>
      <c r="AN713" s="186"/>
      <c r="AO713" s="186"/>
    </row>
    <row r="714" ht="13.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c r="AK714" s="186"/>
      <c r="AL714" s="186"/>
      <c r="AM714" s="186"/>
      <c r="AN714" s="186"/>
      <c r="AO714" s="186"/>
    </row>
    <row r="715" ht="13.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c r="AK715" s="186"/>
      <c r="AL715" s="186"/>
      <c r="AM715" s="186"/>
      <c r="AN715" s="186"/>
      <c r="AO715" s="186"/>
    </row>
    <row r="716" ht="13.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c r="AK716" s="186"/>
      <c r="AL716" s="186"/>
      <c r="AM716" s="186"/>
      <c r="AN716" s="186"/>
      <c r="AO716" s="186"/>
    </row>
    <row r="717" ht="13.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c r="AK717" s="186"/>
      <c r="AL717" s="186"/>
      <c r="AM717" s="186"/>
      <c r="AN717" s="186"/>
      <c r="AO717" s="186"/>
    </row>
    <row r="718" ht="13.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c r="AG718" s="186"/>
      <c r="AH718" s="186"/>
      <c r="AI718" s="186"/>
      <c r="AJ718" s="186"/>
      <c r="AK718" s="186"/>
      <c r="AL718" s="186"/>
      <c r="AM718" s="186"/>
      <c r="AN718" s="186"/>
      <c r="AO718" s="186"/>
    </row>
    <row r="719" ht="13.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c r="AG719" s="186"/>
      <c r="AH719" s="186"/>
      <c r="AI719" s="186"/>
      <c r="AJ719" s="186"/>
      <c r="AK719" s="186"/>
      <c r="AL719" s="186"/>
      <c r="AM719" s="186"/>
      <c r="AN719" s="186"/>
      <c r="AO719" s="186"/>
    </row>
    <row r="720" ht="13.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c r="AG720" s="186"/>
      <c r="AH720" s="186"/>
      <c r="AI720" s="186"/>
      <c r="AJ720" s="186"/>
      <c r="AK720" s="186"/>
      <c r="AL720" s="186"/>
      <c r="AM720" s="186"/>
      <c r="AN720" s="186"/>
      <c r="AO720" s="186"/>
    </row>
    <row r="721" ht="13.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c r="AG721" s="186"/>
      <c r="AH721" s="186"/>
      <c r="AI721" s="186"/>
      <c r="AJ721" s="186"/>
      <c r="AK721" s="186"/>
      <c r="AL721" s="186"/>
      <c r="AM721" s="186"/>
      <c r="AN721" s="186"/>
      <c r="AO721" s="186"/>
    </row>
    <row r="722" ht="13.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c r="AG722" s="186"/>
      <c r="AH722" s="186"/>
      <c r="AI722" s="186"/>
      <c r="AJ722" s="186"/>
      <c r="AK722" s="186"/>
      <c r="AL722" s="186"/>
      <c r="AM722" s="186"/>
      <c r="AN722" s="186"/>
      <c r="AO722" s="186"/>
    </row>
    <row r="723" ht="13.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c r="AG723" s="186"/>
      <c r="AH723" s="186"/>
      <c r="AI723" s="186"/>
      <c r="AJ723" s="186"/>
      <c r="AK723" s="186"/>
      <c r="AL723" s="186"/>
      <c r="AM723" s="186"/>
      <c r="AN723" s="186"/>
      <c r="AO723" s="186"/>
    </row>
    <row r="724" ht="13.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c r="AG724" s="186"/>
      <c r="AH724" s="186"/>
      <c r="AI724" s="186"/>
      <c r="AJ724" s="186"/>
      <c r="AK724" s="186"/>
      <c r="AL724" s="186"/>
      <c r="AM724" s="186"/>
      <c r="AN724" s="186"/>
      <c r="AO724" s="186"/>
    </row>
    <row r="725" ht="13.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c r="AG725" s="186"/>
      <c r="AH725" s="186"/>
      <c r="AI725" s="186"/>
      <c r="AJ725" s="186"/>
      <c r="AK725" s="186"/>
      <c r="AL725" s="186"/>
      <c r="AM725" s="186"/>
      <c r="AN725" s="186"/>
      <c r="AO725" s="186"/>
    </row>
    <row r="726" ht="13.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c r="AK726" s="186"/>
      <c r="AL726" s="186"/>
      <c r="AM726" s="186"/>
      <c r="AN726" s="186"/>
      <c r="AO726" s="186"/>
    </row>
    <row r="727" ht="13.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c r="AK727" s="186"/>
      <c r="AL727" s="186"/>
      <c r="AM727" s="186"/>
      <c r="AN727" s="186"/>
      <c r="AO727" s="186"/>
    </row>
    <row r="728" ht="13.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c r="AK728" s="186"/>
      <c r="AL728" s="186"/>
      <c r="AM728" s="186"/>
      <c r="AN728" s="186"/>
      <c r="AO728" s="186"/>
    </row>
    <row r="729" ht="13.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c r="AK729" s="186"/>
      <c r="AL729" s="186"/>
      <c r="AM729" s="186"/>
      <c r="AN729" s="186"/>
      <c r="AO729" s="186"/>
    </row>
    <row r="730" ht="13.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c r="AG730" s="186"/>
      <c r="AH730" s="186"/>
      <c r="AI730" s="186"/>
      <c r="AJ730" s="186"/>
      <c r="AK730" s="186"/>
      <c r="AL730" s="186"/>
      <c r="AM730" s="186"/>
      <c r="AN730" s="186"/>
      <c r="AO730" s="186"/>
    </row>
    <row r="731" ht="13.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c r="AG731" s="186"/>
      <c r="AH731" s="186"/>
      <c r="AI731" s="186"/>
      <c r="AJ731" s="186"/>
      <c r="AK731" s="186"/>
      <c r="AL731" s="186"/>
      <c r="AM731" s="186"/>
      <c r="AN731" s="186"/>
      <c r="AO731" s="186"/>
    </row>
    <row r="732" ht="13.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c r="AG732" s="186"/>
      <c r="AH732" s="186"/>
      <c r="AI732" s="186"/>
      <c r="AJ732" s="186"/>
      <c r="AK732" s="186"/>
      <c r="AL732" s="186"/>
      <c r="AM732" s="186"/>
      <c r="AN732" s="186"/>
      <c r="AO732" s="186"/>
    </row>
    <row r="733" ht="13.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c r="AG733" s="186"/>
      <c r="AH733" s="186"/>
      <c r="AI733" s="186"/>
      <c r="AJ733" s="186"/>
      <c r="AK733" s="186"/>
      <c r="AL733" s="186"/>
      <c r="AM733" s="186"/>
      <c r="AN733" s="186"/>
      <c r="AO733" s="186"/>
    </row>
    <row r="734" ht="13.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c r="AG734" s="186"/>
      <c r="AH734" s="186"/>
      <c r="AI734" s="186"/>
      <c r="AJ734" s="186"/>
      <c r="AK734" s="186"/>
      <c r="AL734" s="186"/>
      <c r="AM734" s="186"/>
      <c r="AN734" s="186"/>
      <c r="AO734" s="186"/>
    </row>
    <row r="735" ht="13.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c r="AG735" s="186"/>
      <c r="AH735" s="186"/>
      <c r="AI735" s="186"/>
      <c r="AJ735" s="186"/>
      <c r="AK735" s="186"/>
      <c r="AL735" s="186"/>
      <c r="AM735" s="186"/>
      <c r="AN735" s="186"/>
      <c r="AO735" s="186"/>
    </row>
    <row r="736" ht="13.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c r="AG736" s="186"/>
      <c r="AH736" s="186"/>
      <c r="AI736" s="186"/>
      <c r="AJ736" s="186"/>
      <c r="AK736" s="186"/>
      <c r="AL736" s="186"/>
      <c r="AM736" s="186"/>
      <c r="AN736" s="186"/>
      <c r="AO736" s="186"/>
    </row>
    <row r="737" ht="13.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c r="AG737" s="186"/>
      <c r="AH737" s="186"/>
      <c r="AI737" s="186"/>
      <c r="AJ737" s="186"/>
      <c r="AK737" s="186"/>
      <c r="AL737" s="186"/>
      <c r="AM737" s="186"/>
      <c r="AN737" s="186"/>
      <c r="AO737" s="186"/>
    </row>
    <row r="738" ht="13.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c r="AG738" s="186"/>
      <c r="AH738" s="186"/>
      <c r="AI738" s="186"/>
      <c r="AJ738" s="186"/>
      <c r="AK738" s="186"/>
      <c r="AL738" s="186"/>
      <c r="AM738" s="186"/>
      <c r="AN738" s="186"/>
      <c r="AO738" s="186"/>
    </row>
    <row r="739" ht="13.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c r="AG739" s="186"/>
      <c r="AH739" s="186"/>
      <c r="AI739" s="186"/>
      <c r="AJ739" s="186"/>
      <c r="AK739" s="186"/>
      <c r="AL739" s="186"/>
      <c r="AM739" s="186"/>
      <c r="AN739" s="186"/>
      <c r="AO739" s="186"/>
    </row>
    <row r="740" ht="13.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c r="AG740" s="186"/>
      <c r="AH740" s="186"/>
      <c r="AI740" s="186"/>
      <c r="AJ740" s="186"/>
      <c r="AK740" s="186"/>
      <c r="AL740" s="186"/>
      <c r="AM740" s="186"/>
      <c r="AN740" s="186"/>
      <c r="AO740" s="186"/>
    </row>
    <row r="741" ht="13.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c r="AG741" s="186"/>
      <c r="AH741" s="186"/>
      <c r="AI741" s="186"/>
      <c r="AJ741" s="186"/>
      <c r="AK741" s="186"/>
      <c r="AL741" s="186"/>
      <c r="AM741" s="186"/>
      <c r="AN741" s="186"/>
      <c r="AO741" s="186"/>
    </row>
    <row r="742" ht="13.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c r="AG742" s="186"/>
      <c r="AH742" s="186"/>
      <c r="AI742" s="186"/>
      <c r="AJ742" s="186"/>
      <c r="AK742" s="186"/>
      <c r="AL742" s="186"/>
      <c r="AM742" s="186"/>
      <c r="AN742" s="186"/>
      <c r="AO742" s="186"/>
    </row>
    <row r="743" ht="13.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c r="AG743" s="186"/>
      <c r="AH743" s="186"/>
      <c r="AI743" s="186"/>
      <c r="AJ743" s="186"/>
      <c r="AK743" s="186"/>
      <c r="AL743" s="186"/>
      <c r="AM743" s="186"/>
      <c r="AN743" s="186"/>
      <c r="AO743" s="186"/>
    </row>
    <row r="744" ht="13.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c r="AG744" s="186"/>
      <c r="AH744" s="186"/>
      <c r="AI744" s="186"/>
      <c r="AJ744" s="186"/>
      <c r="AK744" s="186"/>
      <c r="AL744" s="186"/>
      <c r="AM744" s="186"/>
      <c r="AN744" s="186"/>
      <c r="AO744" s="186"/>
    </row>
    <row r="745" ht="13.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c r="AG745" s="186"/>
      <c r="AH745" s="186"/>
      <c r="AI745" s="186"/>
      <c r="AJ745" s="186"/>
      <c r="AK745" s="186"/>
      <c r="AL745" s="186"/>
      <c r="AM745" s="186"/>
      <c r="AN745" s="186"/>
      <c r="AO745" s="186"/>
    </row>
    <row r="746" ht="13.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c r="AG746" s="186"/>
      <c r="AH746" s="186"/>
      <c r="AI746" s="186"/>
      <c r="AJ746" s="186"/>
      <c r="AK746" s="186"/>
      <c r="AL746" s="186"/>
      <c r="AM746" s="186"/>
      <c r="AN746" s="186"/>
      <c r="AO746" s="186"/>
    </row>
    <row r="747" ht="13.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86"/>
      <c r="AJ747" s="186"/>
      <c r="AK747" s="186"/>
      <c r="AL747" s="186"/>
      <c r="AM747" s="186"/>
      <c r="AN747" s="186"/>
      <c r="AO747" s="186"/>
    </row>
    <row r="748" ht="13.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c r="AG748" s="186"/>
      <c r="AH748" s="186"/>
      <c r="AI748" s="186"/>
      <c r="AJ748" s="186"/>
      <c r="AK748" s="186"/>
      <c r="AL748" s="186"/>
      <c r="AM748" s="186"/>
      <c r="AN748" s="186"/>
      <c r="AO748" s="186"/>
    </row>
    <row r="749" ht="13.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86"/>
      <c r="AJ749" s="186"/>
      <c r="AK749" s="186"/>
      <c r="AL749" s="186"/>
      <c r="AM749" s="186"/>
      <c r="AN749" s="186"/>
      <c r="AO749" s="186"/>
    </row>
    <row r="750" ht="13.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86"/>
      <c r="AJ750" s="186"/>
      <c r="AK750" s="186"/>
      <c r="AL750" s="186"/>
      <c r="AM750" s="186"/>
      <c r="AN750" s="186"/>
      <c r="AO750" s="186"/>
    </row>
    <row r="751" ht="13.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c r="AJ751" s="186"/>
      <c r="AK751" s="186"/>
      <c r="AL751" s="186"/>
      <c r="AM751" s="186"/>
      <c r="AN751" s="186"/>
      <c r="AO751" s="186"/>
    </row>
    <row r="752" ht="13.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86"/>
      <c r="AJ752" s="186"/>
      <c r="AK752" s="186"/>
      <c r="AL752" s="186"/>
      <c r="AM752" s="186"/>
      <c r="AN752" s="186"/>
      <c r="AO752" s="186"/>
    </row>
    <row r="753" ht="13.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86"/>
      <c r="AJ753" s="186"/>
      <c r="AK753" s="186"/>
      <c r="AL753" s="186"/>
      <c r="AM753" s="186"/>
      <c r="AN753" s="186"/>
      <c r="AO753" s="186"/>
    </row>
    <row r="754" ht="13.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86"/>
      <c r="AJ754" s="186"/>
      <c r="AK754" s="186"/>
      <c r="AL754" s="186"/>
      <c r="AM754" s="186"/>
      <c r="AN754" s="186"/>
      <c r="AO754" s="186"/>
    </row>
    <row r="755" ht="13.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86"/>
      <c r="AJ755" s="186"/>
      <c r="AK755" s="186"/>
      <c r="AL755" s="186"/>
      <c r="AM755" s="186"/>
      <c r="AN755" s="186"/>
      <c r="AO755" s="186"/>
    </row>
    <row r="756" ht="13.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86"/>
      <c r="AJ756" s="186"/>
      <c r="AK756" s="186"/>
      <c r="AL756" s="186"/>
      <c r="AM756" s="186"/>
      <c r="AN756" s="186"/>
      <c r="AO756" s="186"/>
    </row>
    <row r="757" ht="13.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86"/>
      <c r="AJ757" s="186"/>
      <c r="AK757" s="186"/>
      <c r="AL757" s="186"/>
      <c r="AM757" s="186"/>
      <c r="AN757" s="186"/>
      <c r="AO757" s="186"/>
    </row>
    <row r="758" ht="13.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86"/>
      <c r="AJ758" s="186"/>
      <c r="AK758" s="186"/>
      <c r="AL758" s="186"/>
      <c r="AM758" s="186"/>
      <c r="AN758" s="186"/>
      <c r="AO758" s="186"/>
    </row>
    <row r="759" ht="13.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86"/>
      <c r="AJ759" s="186"/>
      <c r="AK759" s="186"/>
      <c r="AL759" s="186"/>
      <c r="AM759" s="186"/>
      <c r="AN759" s="186"/>
      <c r="AO759" s="186"/>
    </row>
    <row r="760" ht="13.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c r="AJ760" s="186"/>
      <c r="AK760" s="186"/>
      <c r="AL760" s="186"/>
      <c r="AM760" s="186"/>
      <c r="AN760" s="186"/>
      <c r="AO760" s="186"/>
    </row>
    <row r="761" ht="13.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86"/>
      <c r="AJ761" s="186"/>
      <c r="AK761" s="186"/>
      <c r="AL761" s="186"/>
      <c r="AM761" s="186"/>
      <c r="AN761" s="186"/>
      <c r="AO761" s="186"/>
    </row>
    <row r="762" ht="13.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86"/>
      <c r="AJ762" s="186"/>
      <c r="AK762" s="186"/>
      <c r="AL762" s="186"/>
      <c r="AM762" s="186"/>
      <c r="AN762" s="186"/>
      <c r="AO762" s="186"/>
    </row>
    <row r="763" ht="13.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86"/>
      <c r="AJ763" s="186"/>
      <c r="AK763" s="186"/>
      <c r="AL763" s="186"/>
      <c r="AM763" s="186"/>
      <c r="AN763" s="186"/>
      <c r="AO763" s="186"/>
    </row>
    <row r="764" ht="13.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86"/>
      <c r="AJ764" s="186"/>
      <c r="AK764" s="186"/>
      <c r="AL764" s="186"/>
      <c r="AM764" s="186"/>
      <c r="AN764" s="186"/>
      <c r="AO764" s="186"/>
    </row>
    <row r="765" ht="13.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86"/>
      <c r="AJ765" s="186"/>
      <c r="AK765" s="186"/>
      <c r="AL765" s="186"/>
      <c r="AM765" s="186"/>
      <c r="AN765" s="186"/>
      <c r="AO765" s="186"/>
    </row>
    <row r="766" ht="13.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c r="AG766" s="186"/>
      <c r="AH766" s="186"/>
      <c r="AI766" s="186"/>
      <c r="AJ766" s="186"/>
      <c r="AK766" s="186"/>
      <c r="AL766" s="186"/>
      <c r="AM766" s="186"/>
      <c r="AN766" s="186"/>
      <c r="AO766" s="186"/>
    </row>
    <row r="767" ht="13.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c r="AG767" s="186"/>
      <c r="AH767" s="186"/>
      <c r="AI767" s="186"/>
      <c r="AJ767" s="186"/>
      <c r="AK767" s="186"/>
      <c r="AL767" s="186"/>
      <c r="AM767" s="186"/>
      <c r="AN767" s="186"/>
      <c r="AO767" s="186"/>
    </row>
    <row r="768" ht="13.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c r="AG768" s="186"/>
      <c r="AH768" s="186"/>
      <c r="AI768" s="186"/>
      <c r="AJ768" s="186"/>
      <c r="AK768" s="186"/>
      <c r="AL768" s="186"/>
      <c r="AM768" s="186"/>
      <c r="AN768" s="186"/>
      <c r="AO768" s="186"/>
    </row>
    <row r="769" ht="13.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c r="AG769" s="186"/>
      <c r="AH769" s="186"/>
      <c r="AI769" s="186"/>
      <c r="AJ769" s="186"/>
      <c r="AK769" s="186"/>
      <c r="AL769" s="186"/>
      <c r="AM769" s="186"/>
      <c r="AN769" s="186"/>
      <c r="AO769" s="186"/>
    </row>
    <row r="770" ht="13.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c r="AH770" s="186"/>
      <c r="AI770" s="186"/>
      <c r="AJ770" s="186"/>
      <c r="AK770" s="186"/>
      <c r="AL770" s="186"/>
      <c r="AM770" s="186"/>
      <c r="AN770" s="186"/>
      <c r="AO770" s="186"/>
    </row>
    <row r="771" ht="13.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c r="AH771" s="186"/>
      <c r="AI771" s="186"/>
      <c r="AJ771" s="186"/>
      <c r="AK771" s="186"/>
      <c r="AL771" s="186"/>
      <c r="AM771" s="186"/>
      <c r="AN771" s="186"/>
      <c r="AO771" s="186"/>
    </row>
    <row r="772" ht="13.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c r="AG772" s="186"/>
      <c r="AH772" s="186"/>
      <c r="AI772" s="186"/>
      <c r="AJ772" s="186"/>
      <c r="AK772" s="186"/>
      <c r="AL772" s="186"/>
      <c r="AM772" s="186"/>
      <c r="AN772" s="186"/>
      <c r="AO772" s="186"/>
    </row>
    <row r="773" ht="13.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c r="AG773" s="186"/>
      <c r="AH773" s="186"/>
      <c r="AI773" s="186"/>
      <c r="AJ773" s="186"/>
      <c r="AK773" s="186"/>
      <c r="AL773" s="186"/>
      <c r="AM773" s="186"/>
      <c r="AN773" s="186"/>
      <c r="AO773" s="186"/>
    </row>
    <row r="774" ht="13.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c r="AG774" s="186"/>
      <c r="AH774" s="186"/>
      <c r="AI774" s="186"/>
      <c r="AJ774" s="186"/>
      <c r="AK774" s="186"/>
      <c r="AL774" s="186"/>
      <c r="AM774" s="186"/>
      <c r="AN774" s="186"/>
      <c r="AO774" s="186"/>
    </row>
    <row r="775" ht="13.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c r="AA775" s="186"/>
      <c r="AB775" s="186"/>
      <c r="AC775" s="186"/>
      <c r="AD775" s="186"/>
      <c r="AE775" s="186"/>
      <c r="AF775" s="186"/>
      <c r="AG775" s="186"/>
      <c r="AH775" s="186"/>
      <c r="AI775" s="186"/>
      <c r="AJ775" s="186"/>
      <c r="AK775" s="186"/>
      <c r="AL775" s="186"/>
      <c r="AM775" s="186"/>
      <c r="AN775" s="186"/>
      <c r="AO775" s="186"/>
    </row>
    <row r="776" ht="13.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c r="AH776" s="186"/>
      <c r="AI776" s="186"/>
      <c r="AJ776" s="186"/>
      <c r="AK776" s="186"/>
      <c r="AL776" s="186"/>
      <c r="AM776" s="186"/>
      <c r="AN776" s="186"/>
      <c r="AO776" s="186"/>
    </row>
    <row r="777" ht="13.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c r="AH777" s="186"/>
      <c r="AI777" s="186"/>
      <c r="AJ777" s="186"/>
      <c r="AK777" s="186"/>
      <c r="AL777" s="186"/>
      <c r="AM777" s="186"/>
      <c r="AN777" s="186"/>
      <c r="AO777" s="186"/>
    </row>
    <row r="778" ht="13.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c r="AG778" s="186"/>
      <c r="AH778" s="186"/>
      <c r="AI778" s="186"/>
      <c r="AJ778" s="186"/>
      <c r="AK778" s="186"/>
      <c r="AL778" s="186"/>
      <c r="AM778" s="186"/>
      <c r="AN778" s="186"/>
      <c r="AO778" s="186"/>
    </row>
    <row r="779" ht="13.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c r="AA779" s="186"/>
      <c r="AB779" s="186"/>
      <c r="AC779" s="186"/>
      <c r="AD779" s="186"/>
      <c r="AE779" s="186"/>
      <c r="AF779" s="186"/>
      <c r="AG779" s="186"/>
      <c r="AH779" s="186"/>
      <c r="AI779" s="186"/>
      <c r="AJ779" s="186"/>
      <c r="AK779" s="186"/>
      <c r="AL779" s="186"/>
      <c r="AM779" s="186"/>
      <c r="AN779" s="186"/>
      <c r="AO779" s="186"/>
    </row>
    <row r="780" ht="13.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c r="AA780" s="186"/>
      <c r="AB780" s="186"/>
      <c r="AC780" s="186"/>
      <c r="AD780" s="186"/>
      <c r="AE780" s="186"/>
      <c r="AF780" s="186"/>
      <c r="AG780" s="186"/>
      <c r="AH780" s="186"/>
      <c r="AI780" s="186"/>
      <c r="AJ780" s="186"/>
      <c r="AK780" s="186"/>
      <c r="AL780" s="186"/>
      <c r="AM780" s="186"/>
      <c r="AN780" s="186"/>
      <c r="AO780" s="186"/>
    </row>
    <row r="781" ht="13.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86"/>
      <c r="AJ781" s="186"/>
      <c r="AK781" s="186"/>
      <c r="AL781" s="186"/>
      <c r="AM781" s="186"/>
      <c r="AN781" s="186"/>
      <c r="AO781" s="186"/>
    </row>
    <row r="782" ht="13.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c r="AG782" s="186"/>
      <c r="AH782" s="186"/>
      <c r="AI782" s="186"/>
      <c r="AJ782" s="186"/>
      <c r="AK782" s="186"/>
      <c r="AL782" s="186"/>
      <c r="AM782" s="186"/>
      <c r="AN782" s="186"/>
      <c r="AO782" s="186"/>
    </row>
    <row r="783" ht="13.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c r="AG783" s="186"/>
      <c r="AH783" s="186"/>
      <c r="AI783" s="186"/>
      <c r="AJ783" s="186"/>
      <c r="AK783" s="186"/>
      <c r="AL783" s="186"/>
      <c r="AM783" s="186"/>
      <c r="AN783" s="186"/>
      <c r="AO783" s="186"/>
    </row>
    <row r="784" ht="13.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c r="AG784" s="186"/>
      <c r="AH784" s="186"/>
      <c r="AI784" s="186"/>
      <c r="AJ784" s="186"/>
      <c r="AK784" s="186"/>
      <c r="AL784" s="186"/>
      <c r="AM784" s="186"/>
      <c r="AN784" s="186"/>
      <c r="AO784" s="186"/>
    </row>
    <row r="785" ht="13.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86"/>
      <c r="AJ785" s="186"/>
      <c r="AK785" s="186"/>
      <c r="AL785" s="186"/>
      <c r="AM785" s="186"/>
      <c r="AN785" s="186"/>
      <c r="AO785" s="186"/>
    </row>
    <row r="786" ht="13.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86"/>
      <c r="AJ786" s="186"/>
      <c r="AK786" s="186"/>
      <c r="AL786" s="186"/>
      <c r="AM786" s="186"/>
      <c r="AN786" s="186"/>
      <c r="AO786" s="186"/>
    </row>
    <row r="787" ht="13.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86"/>
      <c r="AJ787" s="186"/>
      <c r="AK787" s="186"/>
      <c r="AL787" s="186"/>
      <c r="AM787" s="186"/>
      <c r="AN787" s="186"/>
      <c r="AO787" s="186"/>
    </row>
    <row r="788" ht="13.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86"/>
      <c r="AJ788" s="186"/>
      <c r="AK788" s="186"/>
      <c r="AL788" s="186"/>
      <c r="AM788" s="186"/>
      <c r="AN788" s="186"/>
      <c r="AO788" s="186"/>
    </row>
    <row r="789" ht="13.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c r="AG789" s="186"/>
      <c r="AH789" s="186"/>
      <c r="AI789" s="186"/>
      <c r="AJ789" s="186"/>
      <c r="AK789" s="186"/>
      <c r="AL789" s="186"/>
      <c r="AM789" s="186"/>
      <c r="AN789" s="186"/>
      <c r="AO789" s="186"/>
    </row>
    <row r="790" ht="13.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86"/>
      <c r="AJ790" s="186"/>
      <c r="AK790" s="186"/>
      <c r="AL790" s="186"/>
      <c r="AM790" s="186"/>
      <c r="AN790" s="186"/>
      <c r="AO790" s="186"/>
    </row>
    <row r="791" ht="13.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c r="AG791" s="186"/>
      <c r="AH791" s="186"/>
      <c r="AI791" s="186"/>
      <c r="AJ791" s="186"/>
      <c r="AK791" s="186"/>
      <c r="AL791" s="186"/>
      <c r="AM791" s="186"/>
      <c r="AN791" s="186"/>
      <c r="AO791" s="186"/>
    </row>
    <row r="792" ht="13.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86"/>
      <c r="AJ792" s="186"/>
      <c r="AK792" s="186"/>
      <c r="AL792" s="186"/>
      <c r="AM792" s="186"/>
      <c r="AN792" s="186"/>
      <c r="AO792" s="186"/>
    </row>
    <row r="793" ht="13.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c r="AK793" s="186"/>
      <c r="AL793" s="186"/>
      <c r="AM793" s="186"/>
      <c r="AN793" s="186"/>
      <c r="AO793" s="186"/>
    </row>
    <row r="794" ht="13.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86"/>
      <c r="AJ794" s="186"/>
      <c r="AK794" s="186"/>
      <c r="AL794" s="186"/>
      <c r="AM794" s="186"/>
      <c r="AN794" s="186"/>
      <c r="AO794" s="186"/>
    </row>
    <row r="795" ht="13.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c r="AG795" s="186"/>
      <c r="AH795" s="186"/>
      <c r="AI795" s="186"/>
      <c r="AJ795" s="186"/>
      <c r="AK795" s="186"/>
      <c r="AL795" s="186"/>
      <c r="AM795" s="186"/>
      <c r="AN795" s="186"/>
      <c r="AO795" s="186"/>
    </row>
    <row r="796" ht="13.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c r="AG796" s="186"/>
      <c r="AH796" s="186"/>
      <c r="AI796" s="186"/>
      <c r="AJ796" s="186"/>
      <c r="AK796" s="186"/>
      <c r="AL796" s="186"/>
      <c r="AM796" s="186"/>
      <c r="AN796" s="186"/>
      <c r="AO796" s="186"/>
    </row>
    <row r="797" ht="13.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c r="AG797" s="186"/>
      <c r="AH797" s="186"/>
      <c r="AI797" s="186"/>
      <c r="AJ797" s="186"/>
      <c r="AK797" s="186"/>
      <c r="AL797" s="186"/>
      <c r="AM797" s="186"/>
      <c r="AN797" s="186"/>
      <c r="AO797" s="186"/>
    </row>
    <row r="798" ht="13.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c r="AG798" s="186"/>
      <c r="AH798" s="186"/>
      <c r="AI798" s="186"/>
      <c r="AJ798" s="186"/>
      <c r="AK798" s="186"/>
      <c r="AL798" s="186"/>
      <c r="AM798" s="186"/>
      <c r="AN798" s="186"/>
      <c r="AO798" s="186"/>
    </row>
    <row r="799" ht="13.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c r="AK799" s="186"/>
      <c r="AL799" s="186"/>
      <c r="AM799" s="186"/>
      <c r="AN799" s="186"/>
      <c r="AO799" s="186"/>
    </row>
    <row r="800" ht="13.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86"/>
      <c r="AJ800" s="186"/>
      <c r="AK800" s="186"/>
      <c r="AL800" s="186"/>
      <c r="AM800" s="186"/>
      <c r="AN800" s="186"/>
      <c r="AO800" s="186"/>
    </row>
    <row r="801" ht="13.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c r="AG801" s="186"/>
      <c r="AH801" s="186"/>
      <c r="AI801" s="186"/>
      <c r="AJ801" s="186"/>
      <c r="AK801" s="186"/>
      <c r="AL801" s="186"/>
      <c r="AM801" s="186"/>
      <c r="AN801" s="186"/>
      <c r="AO801" s="186"/>
    </row>
    <row r="802" ht="13.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c r="AG802" s="186"/>
      <c r="AH802" s="186"/>
      <c r="AI802" s="186"/>
      <c r="AJ802" s="186"/>
      <c r="AK802" s="186"/>
      <c r="AL802" s="186"/>
      <c r="AM802" s="186"/>
      <c r="AN802" s="186"/>
      <c r="AO802" s="186"/>
    </row>
    <row r="803" ht="13.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c r="AG803" s="186"/>
      <c r="AH803" s="186"/>
      <c r="AI803" s="186"/>
      <c r="AJ803" s="186"/>
      <c r="AK803" s="186"/>
      <c r="AL803" s="186"/>
      <c r="AM803" s="186"/>
      <c r="AN803" s="186"/>
      <c r="AO803" s="186"/>
    </row>
    <row r="804" ht="13.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86"/>
      <c r="AJ804" s="186"/>
      <c r="AK804" s="186"/>
      <c r="AL804" s="186"/>
      <c r="AM804" s="186"/>
      <c r="AN804" s="186"/>
      <c r="AO804" s="186"/>
    </row>
    <row r="805" ht="13.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86"/>
      <c r="AJ805" s="186"/>
      <c r="AK805" s="186"/>
      <c r="AL805" s="186"/>
      <c r="AM805" s="186"/>
      <c r="AN805" s="186"/>
      <c r="AO805" s="186"/>
    </row>
    <row r="806" ht="13.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86"/>
      <c r="AJ806" s="186"/>
      <c r="AK806" s="186"/>
      <c r="AL806" s="186"/>
      <c r="AM806" s="186"/>
      <c r="AN806" s="186"/>
      <c r="AO806" s="186"/>
    </row>
    <row r="807" ht="13.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c r="AG807" s="186"/>
      <c r="AH807" s="186"/>
      <c r="AI807" s="186"/>
      <c r="AJ807" s="186"/>
      <c r="AK807" s="186"/>
      <c r="AL807" s="186"/>
      <c r="AM807" s="186"/>
      <c r="AN807" s="186"/>
      <c r="AO807" s="186"/>
    </row>
    <row r="808" ht="13.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c r="AG808" s="186"/>
      <c r="AH808" s="186"/>
      <c r="AI808" s="186"/>
      <c r="AJ808" s="186"/>
      <c r="AK808" s="186"/>
      <c r="AL808" s="186"/>
      <c r="AM808" s="186"/>
      <c r="AN808" s="186"/>
      <c r="AO808" s="186"/>
    </row>
    <row r="809" ht="13.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c r="AG809" s="186"/>
      <c r="AH809" s="186"/>
      <c r="AI809" s="186"/>
      <c r="AJ809" s="186"/>
      <c r="AK809" s="186"/>
      <c r="AL809" s="186"/>
      <c r="AM809" s="186"/>
      <c r="AN809" s="186"/>
      <c r="AO809" s="186"/>
    </row>
    <row r="810" ht="13.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c r="AK810" s="186"/>
      <c r="AL810" s="186"/>
      <c r="AM810" s="186"/>
      <c r="AN810" s="186"/>
      <c r="AO810" s="186"/>
    </row>
    <row r="811" ht="13.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86"/>
      <c r="AJ811" s="186"/>
      <c r="AK811" s="186"/>
      <c r="AL811" s="186"/>
      <c r="AM811" s="186"/>
      <c r="AN811" s="186"/>
      <c r="AO811" s="186"/>
    </row>
    <row r="812" ht="13.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86"/>
      <c r="AJ812" s="186"/>
      <c r="AK812" s="186"/>
      <c r="AL812" s="186"/>
      <c r="AM812" s="186"/>
      <c r="AN812" s="186"/>
      <c r="AO812" s="186"/>
    </row>
    <row r="813" ht="13.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186"/>
      <c r="AL813" s="186"/>
      <c r="AM813" s="186"/>
      <c r="AN813" s="186"/>
      <c r="AO813" s="186"/>
    </row>
    <row r="814" ht="13.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186"/>
      <c r="AL814" s="186"/>
      <c r="AM814" s="186"/>
      <c r="AN814" s="186"/>
      <c r="AO814" s="186"/>
    </row>
    <row r="815" ht="13.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186"/>
      <c r="AL815" s="186"/>
      <c r="AM815" s="186"/>
      <c r="AN815" s="186"/>
      <c r="AO815" s="186"/>
    </row>
    <row r="816" ht="13.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86"/>
      <c r="AJ816" s="186"/>
      <c r="AK816" s="186"/>
      <c r="AL816" s="186"/>
      <c r="AM816" s="186"/>
      <c r="AN816" s="186"/>
      <c r="AO816" s="186"/>
    </row>
    <row r="817" ht="13.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c r="AK817" s="186"/>
      <c r="AL817" s="186"/>
      <c r="AM817" s="186"/>
      <c r="AN817" s="186"/>
      <c r="AO817" s="186"/>
    </row>
    <row r="818" ht="13.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c r="AK818" s="186"/>
      <c r="AL818" s="186"/>
      <c r="AM818" s="186"/>
      <c r="AN818" s="186"/>
      <c r="AO818" s="186"/>
    </row>
    <row r="819" ht="13.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c r="AK819" s="186"/>
      <c r="AL819" s="186"/>
      <c r="AM819" s="186"/>
      <c r="AN819" s="186"/>
      <c r="AO819" s="186"/>
    </row>
    <row r="820" ht="13.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86"/>
      <c r="AJ820" s="186"/>
      <c r="AK820" s="186"/>
      <c r="AL820" s="186"/>
      <c r="AM820" s="186"/>
      <c r="AN820" s="186"/>
      <c r="AO820" s="186"/>
    </row>
    <row r="821" ht="13.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c r="AK821" s="186"/>
      <c r="AL821" s="186"/>
      <c r="AM821" s="186"/>
      <c r="AN821" s="186"/>
      <c r="AO821" s="186"/>
    </row>
    <row r="822" ht="13.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c r="AK822" s="186"/>
      <c r="AL822" s="186"/>
      <c r="AM822" s="186"/>
      <c r="AN822" s="186"/>
      <c r="AO822" s="186"/>
    </row>
    <row r="823" ht="13.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86"/>
      <c r="AJ823" s="186"/>
      <c r="AK823" s="186"/>
      <c r="AL823" s="186"/>
      <c r="AM823" s="186"/>
      <c r="AN823" s="186"/>
      <c r="AO823" s="186"/>
    </row>
    <row r="824" ht="13.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c r="AH824" s="186"/>
      <c r="AI824" s="186"/>
      <c r="AJ824" s="186"/>
      <c r="AK824" s="186"/>
      <c r="AL824" s="186"/>
      <c r="AM824" s="186"/>
      <c r="AN824" s="186"/>
      <c r="AO824" s="186"/>
    </row>
    <row r="825" ht="13.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c r="AH825" s="186"/>
      <c r="AI825" s="186"/>
      <c r="AJ825" s="186"/>
      <c r="AK825" s="186"/>
      <c r="AL825" s="186"/>
      <c r="AM825" s="186"/>
      <c r="AN825" s="186"/>
      <c r="AO825" s="186"/>
    </row>
    <row r="826" ht="13.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c r="AH826" s="186"/>
      <c r="AI826" s="186"/>
      <c r="AJ826" s="186"/>
      <c r="AK826" s="186"/>
      <c r="AL826" s="186"/>
      <c r="AM826" s="186"/>
      <c r="AN826" s="186"/>
      <c r="AO826" s="186"/>
    </row>
    <row r="827" ht="13.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c r="AH827" s="186"/>
      <c r="AI827" s="186"/>
      <c r="AJ827" s="186"/>
      <c r="AK827" s="186"/>
      <c r="AL827" s="186"/>
      <c r="AM827" s="186"/>
      <c r="AN827" s="186"/>
      <c r="AO827" s="186"/>
    </row>
    <row r="828" ht="13.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c r="AH828" s="186"/>
      <c r="AI828" s="186"/>
      <c r="AJ828" s="186"/>
      <c r="AK828" s="186"/>
      <c r="AL828" s="186"/>
      <c r="AM828" s="186"/>
      <c r="AN828" s="186"/>
      <c r="AO828" s="186"/>
    </row>
    <row r="829" ht="13.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c r="AH829" s="186"/>
      <c r="AI829" s="186"/>
      <c r="AJ829" s="186"/>
      <c r="AK829" s="186"/>
      <c r="AL829" s="186"/>
      <c r="AM829" s="186"/>
      <c r="AN829" s="186"/>
      <c r="AO829" s="186"/>
    </row>
    <row r="830" ht="13.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c r="AK830" s="186"/>
      <c r="AL830" s="186"/>
      <c r="AM830" s="186"/>
      <c r="AN830" s="186"/>
      <c r="AO830" s="186"/>
    </row>
    <row r="831" ht="13.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c r="AH831" s="186"/>
      <c r="AI831" s="186"/>
      <c r="AJ831" s="186"/>
      <c r="AK831" s="186"/>
      <c r="AL831" s="186"/>
      <c r="AM831" s="186"/>
      <c r="AN831" s="186"/>
      <c r="AO831" s="186"/>
    </row>
    <row r="832" ht="13.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c r="AK832" s="186"/>
      <c r="AL832" s="186"/>
      <c r="AM832" s="186"/>
      <c r="AN832" s="186"/>
      <c r="AO832" s="186"/>
    </row>
    <row r="833" ht="13.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c r="AH833" s="186"/>
      <c r="AI833" s="186"/>
      <c r="AJ833" s="186"/>
      <c r="AK833" s="186"/>
      <c r="AL833" s="186"/>
      <c r="AM833" s="186"/>
      <c r="AN833" s="186"/>
      <c r="AO833" s="186"/>
    </row>
    <row r="834" ht="13.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c r="AH834" s="186"/>
      <c r="AI834" s="186"/>
      <c r="AJ834" s="186"/>
      <c r="AK834" s="186"/>
      <c r="AL834" s="186"/>
      <c r="AM834" s="186"/>
      <c r="AN834" s="186"/>
      <c r="AO834" s="186"/>
    </row>
    <row r="835" ht="13.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c r="AH835" s="186"/>
      <c r="AI835" s="186"/>
      <c r="AJ835" s="186"/>
      <c r="AK835" s="186"/>
      <c r="AL835" s="186"/>
      <c r="AM835" s="186"/>
      <c r="AN835" s="186"/>
      <c r="AO835" s="186"/>
    </row>
    <row r="836" ht="13.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c r="AH836" s="186"/>
      <c r="AI836" s="186"/>
      <c r="AJ836" s="186"/>
      <c r="AK836" s="186"/>
      <c r="AL836" s="186"/>
      <c r="AM836" s="186"/>
      <c r="AN836" s="186"/>
      <c r="AO836" s="186"/>
    </row>
    <row r="837" ht="13.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c r="AK837" s="186"/>
      <c r="AL837" s="186"/>
      <c r="AM837" s="186"/>
      <c r="AN837" s="186"/>
      <c r="AO837" s="186"/>
    </row>
    <row r="838" ht="13.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c r="AK838" s="186"/>
      <c r="AL838" s="186"/>
      <c r="AM838" s="186"/>
      <c r="AN838" s="186"/>
      <c r="AO838" s="186"/>
    </row>
    <row r="839" ht="13.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c r="AK839" s="186"/>
      <c r="AL839" s="186"/>
      <c r="AM839" s="186"/>
      <c r="AN839" s="186"/>
      <c r="AO839" s="186"/>
    </row>
    <row r="840" ht="13.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c r="AK840" s="186"/>
      <c r="AL840" s="186"/>
      <c r="AM840" s="186"/>
      <c r="AN840" s="186"/>
      <c r="AO840" s="186"/>
    </row>
    <row r="841" ht="13.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c r="AK841" s="186"/>
      <c r="AL841" s="186"/>
      <c r="AM841" s="186"/>
      <c r="AN841" s="186"/>
      <c r="AO841" s="186"/>
    </row>
    <row r="842" ht="13.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c r="AK842" s="186"/>
      <c r="AL842" s="186"/>
      <c r="AM842" s="186"/>
      <c r="AN842" s="186"/>
      <c r="AO842" s="186"/>
    </row>
    <row r="843" ht="13.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c r="AK843" s="186"/>
      <c r="AL843" s="186"/>
      <c r="AM843" s="186"/>
      <c r="AN843" s="186"/>
      <c r="AO843" s="186"/>
    </row>
    <row r="844" ht="13.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c r="AH844" s="186"/>
      <c r="AI844" s="186"/>
      <c r="AJ844" s="186"/>
      <c r="AK844" s="186"/>
      <c r="AL844" s="186"/>
      <c r="AM844" s="186"/>
      <c r="AN844" s="186"/>
      <c r="AO844" s="186"/>
    </row>
    <row r="845" ht="13.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c r="AK845" s="186"/>
      <c r="AL845" s="186"/>
      <c r="AM845" s="186"/>
      <c r="AN845" s="186"/>
      <c r="AO845" s="186"/>
    </row>
    <row r="846" ht="13.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c r="AH846" s="186"/>
      <c r="AI846" s="186"/>
      <c r="AJ846" s="186"/>
      <c r="AK846" s="186"/>
      <c r="AL846" s="186"/>
      <c r="AM846" s="186"/>
      <c r="AN846" s="186"/>
      <c r="AO846" s="186"/>
    </row>
    <row r="847" ht="13.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c r="AH847" s="186"/>
      <c r="AI847" s="186"/>
      <c r="AJ847" s="186"/>
      <c r="AK847" s="186"/>
      <c r="AL847" s="186"/>
      <c r="AM847" s="186"/>
      <c r="AN847" s="186"/>
      <c r="AO847" s="186"/>
    </row>
    <row r="848" ht="13.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c r="AH848" s="186"/>
      <c r="AI848" s="186"/>
      <c r="AJ848" s="186"/>
      <c r="AK848" s="186"/>
      <c r="AL848" s="186"/>
      <c r="AM848" s="186"/>
      <c r="AN848" s="186"/>
      <c r="AO848" s="186"/>
    </row>
    <row r="849" ht="13.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c r="AH849" s="186"/>
      <c r="AI849" s="186"/>
      <c r="AJ849" s="186"/>
      <c r="AK849" s="186"/>
      <c r="AL849" s="186"/>
      <c r="AM849" s="186"/>
      <c r="AN849" s="186"/>
      <c r="AO849" s="186"/>
    </row>
    <row r="850" ht="13.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c r="AH850" s="186"/>
      <c r="AI850" s="186"/>
      <c r="AJ850" s="186"/>
      <c r="AK850" s="186"/>
      <c r="AL850" s="186"/>
      <c r="AM850" s="186"/>
      <c r="AN850" s="186"/>
      <c r="AO850" s="186"/>
    </row>
    <row r="851" ht="13.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c r="AH851" s="186"/>
      <c r="AI851" s="186"/>
      <c r="AJ851" s="186"/>
      <c r="AK851" s="186"/>
      <c r="AL851" s="186"/>
      <c r="AM851" s="186"/>
      <c r="AN851" s="186"/>
      <c r="AO851" s="186"/>
    </row>
    <row r="852" ht="13.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c r="AH852" s="186"/>
      <c r="AI852" s="186"/>
      <c r="AJ852" s="186"/>
      <c r="AK852" s="186"/>
      <c r="AL852" s="186"/>
      <c r="AM852" s="186"/>
      <c r="AN852" s="186"/>
      <c r="AO852" s="186"/>
    </row>
    <row r="853" ht="13.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c r="AH853" s="186"/>
      <c r="AI853" s="186"/>
      <c r="AJ853" s="186"/>
      <c r="AK853" s="186"/>
      <c r="AL853" s="186"/>
      <c r="AM853" s="186"/>
      <c r="AN853" s="186"/>
      <c r="AO853" s="186"/>
    </row>
    <row r="854" ht="13.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c r="AK854" s="186"/>
      <c r="AL854" s="186"/>
      <c r="AM854" s="186"/>
      <c r="AN854" s="186"/>
      <c r="AO854" s="186"/>
    </row>
    <row r="855" ht="13.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c r="AH855" s="186"/>
      <c r="AI855" s="186"/>
      <c r="AJ855" s="186"/>
      <c r="AK855" s="186"/>
      <c r="AL855" s="186"/>
      <c r="AM855" s="186"/>
      <c r="AN855" s="186"/>
      <c r="AO855" s="186"/>
    </row>
    <row r="856" ht="13.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c r="AH856" s="186"/>
      <c r="AI856" s="186"/>
      <c r="AJ856" s="186"/>
      <c r="AK856" s="186"/>
      <c r="AL856" s="186"/>
      <c r="AM856" s="186"/>
      <c r="AN856" s="186"/>
      <c r="AO856" s="186"/>
    </row>
    <row r="857" ht="13.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c r="AH857" s="186"/>
      <c r="AI857" s="186"/>
      <c r="AJ857" s="186"/>
      <c r="AK857" s="186"/>
      <c r="AL857" s="186"/>
      <c r="AM857" s="186"/>
      <c r="AN857" s="186"/>
      <c r="AO857" s="186"/>
    </row>
    <row r="858" ht="13.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c r="AH858" s="186"/>
      <c r="AI858" s="186"/>
      <c r="AJ858" s="186"/>
      <c r="AK858" s="186"/>
      <c r="AL858" s="186"/>
      <c r="AM858" s="186"/>
      <c r="AN858" s="186"/>
      <c r="AO858" s="186"/>
    </row>
    <row r="859" ht="13.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86"/>
      <c r="AJ859" s="186"/>
      <c r="AK859" s="186"/>
      <c r="AL859" s="186"/>
      <c r="AM859" s="186"/>
      <c r="AN859" s="186"/>
      <c r="AO859" s="186"/>
    </row>
    <row r="860" ht="13.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c r="AK860" s="186"/>
      <c r="AL860" s="186"/>
      <c r="AM860" s="186"/>
      <c r="AN860" s="186"/>
      <c r="AO860" s="186"/>
    </row>
    <row r="861" ht="13.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86"/>
      <c r="AJ861" s="186"/>
      <c r="AK861" s="186"/>
      <c r="AL861" s="186"/>
      <c r="AM861" s="186"/>
      <c r="AN861" s="186"/>
      <c r="AO861" s="186"/>
    </row>
    <row r="862" ht="13.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86"/>
      <c r="AJ862" s="186"/>
      <c r="AK862" s="186"/>
      <c r="AL862" s="186"/>
      <c r="AM862" s="186"/>
      <c r="AN862" s="186"/>
      <c r="AO862" s="186"/>
    </row>
    <row r="863" ht="13.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86"/>
      <c r="AJ863" s="186"/>
      <c r="AK863" s="186"/>
      <c r="AL863" s="186"/>
      <c r="AM863" s="186"/>
      <c r="AN863" s="186"/>
      <c r="AO863" s="186"/>
    </row>
    <row r="864" ht="13.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86"/>
      <c r="AJ864" s="186"/>
      <c r="AK864" s="186"/>
      <c r="AL864" s="186"/>
      <c r="AM864" s="186"/>
      <c r="AN864" s="186"/>
      <c r="AO864" s="186"/>
    </row>
    <row r="865" ht="13.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c r="AK865" s="186"/>
      <c r="AL865" s="186"/>
      <c r="AM865" s="186"/>
      <c r="AN865" s="186"/>
      <c r="AO865" s="186"/>
    </row>
    <row r="866" ht="13.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86"/>
      <c r="AJ866" s="186"/>
      <c r="AK866" s="186"/>
      <c r="AL866" s="186"/>
      <c r="AM866" s="186"/>
      <c r="AN866" s="186"/>
      <c r="AO866" s="186"/>
    </row>
    <row r="867" ht="13.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c r="AK867" s="186"/>
      <c r="AL867" s="186"/>
      <c r="AM867" s="186"/>
      <c r="AN867" s="186"/>
      <c r="AO867" s="186"/>
    </row>
    <row r="868" ht="13.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c r="AK868" s="186"/>
      <c r="AL868" s="186"/>
      <c r="AM868" s="186"/>
      <c r="AN868" s="186"/>
      <c r="AO868" s="186"/>
    </row>
    <row r="869" ht="13.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c r="AK869" s="186"/>
      <c r="AL869" s="186"/>
      <c r="AM869" s="186"/>
      <c r="AN869" s="186"/>
      <c r="AO869" s="186"/>
    </row>
    <row r="870" ht="13.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86"/>
      <c r="AJ870" s="186"/>
      <c r="AK870" s="186"/>
      <c r="AL870" s="186"/>
      <c r="AM870" s="186"/>
      <c r="AN870" s="186"/>
      <c r="AO870" s="186"/>
    </row>
    <row r="871" ht="13.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86"/>
      <c r="AJ871" s="186"/>
      <c r="AK871" s="186"/>
      <c r="AL871" s="186"/>
      <c r="AM871" s="186"/>
      <c r="AN871" s="186"/>
      <c r="AO871" s="186"/>
    </row>
    <row r="872" ht="13.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86"/>
      <c r="AJ872" s="186"/>
      <c r="AK872" s="186"/>
      <c r="AL872" s="186"/>
      <c r="AM872" s="186"/>
      <c r="AN872" s="186"/>
      <c r="AO872" s="186"/>
    </row>
    <row r="873" ht="13.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86"/>
      <c r="AJ873" s="186"/>
      <c r="AK873" s="186"/>
      <c r="AL873" s="186"/>
      <c r="AM873" s="186"/>
      <c r="AN873" s="186"/>
      <c r="AO873" s="186"/>
    </row>
    <row r="874" ht="13.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86"/>
      <c r="AJ874" s="186"/>
      <c r="AK874" s="186"/>
      <c r="AL874" s="186"/>
      <c r="AM874" s="186"/>
      <c r="AN874" s="186"/>
      <c r="AO874" s="186"/>
    </row>
    <row r="875" ht="13.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86"/>
      <c r="AJ875" s="186"/>
      <c r="AK875" s="186"/>
      <c r="AL875" s="186"/>
      <c r="AM875" s="186"/>
      <c r="AN875" s="186"/>
      <c r="AO875" s="186"/>
    </row>
    <row r="876" ht="13.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c r="AK876" s="186"/>
      <c r="AL876" s="186"/>
      <c r="AM876" s="186"/>
      <c r="AN876" s="186"/>
      <c r="AO876" s="186"/>
    </row>
    <row r="877" ht="13.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86"/>
      <c r="AJ877" s="186"/>
      <c r="AK877" s="186"/>
      <c r="AL877" s="186"/>
      <c r="AM877" s="186"/>
      <c r="AN877" s="186"/>
      <c r="AO877" s="186"/>
    </row>
    <row r="878" ht="13.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86"/>
      <c r="AJ878" s="186"/>
      <c r="AK878" s="186"/>
      <c r="AL878" s="186"/>
      <c r="AM878" s="186"/>
      <c r="AN878" s="186"/>
      <c r="AO878" s="186"/>
    </row>
    <row r="879" ht="13.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86"/>
      <c r="AJ879" s="186"/>
      <c r="AK879" s="186"/>
      <c r="AL879" s="186"/>
      <c r="AM879" s="186"/>
      <c r="AN879" s="186"/>
      <c r="AO879" s="186"/>
    </row>
    <row r="880" ht="13.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86"/>
      <c r="AJ880" s="186"/>
      <c r="AK880" s="186"/>
      <c r="AL880" s="186"/>
      <c r="AM880" s="186"/>
      <c r="AN880" s="186"/>
      <c r="AO880" s="186"/>
    </row>
    <row r="881" ht="13.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86"/>
      <c r="AJ881" s="186"/>
      <c r="AK881" s="186"/>
      <c r="AL881" s="186"/>
      <c r="AM881" s="186"/>
      <c r="AN881" s="186"/>
      <c r="AO881" s="186"/>
    </row>
    <row r="882" ht="13.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86"/>
      <c r="AJ882" s="186"/>
      <c r="AK882" s="186"/>
      <c r="AL882" s="186"/>
      <c r="AM882" s="186"/>
      <c r="AN882" s="186"/>
      <c r="AO882" s="186"/>
    </row>
    <row r="883" ht="13.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86"/>
      <c r="AJ883" s="186"/>
      <c r="AK883" s="186"/>
      <c r="AL883" s="186"/>
      <c r="AM883" s="186"/>
      <c r="AN883" s="186"/>
      <c r="AO883" s="186"/>
    </row>
    <row r="884" ht="13.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86"/>
      <c r="AJ884" s="186"/>
      <c r="AK884" s="186"/>
      <c r="AL884" s="186"/>
      <c r="AM884" s="186"/>
      <c r="AN884" s="186"/>
      <c r="AO884" s="186"/>
    </row>
    <row r="885" ht="13.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86"/>
      <c r="AJ885" s="186"/>
      <c r="AK885" s="186"/>
      <c r="AL885" s="186"/>
      <c r="AM885" s="186"/>
      <c r="AN885" s="186"/>
      <c r="AO885" s="186"/>
    </row>
    <row r="886" ht="13.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86"/>
      <c r="AJ886" s="186"/>
      <c r="AK886" s="186"/>
      <c r="AL886" s="186"/>
      <c r="AM886" s="186"/>
      <c r="AN886" s="186"/>
      <c r="AO886" s="186"/>
    </row>
    <row r="887" ht="13.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c r="AK887" s="186"/>
      <c r="AL887" s="186"/>
      <c r="AM887" s="186"/>
      <c r="AN887" s="186"/>
      <c r="AO887" s="186"/>
    </row>
    <row r="888" ht="13.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86"/>
      <c r="AJ888" s="186"/>
      <c r="AK888" s="186"/>
      <c r="AL888" s="186"/>
      <c r="AM888" s="186"/>
      <c r="AN888" s="186"/>
      <c r="AO888" s="186"/>
    </row>
    <row r="889" ht="13.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86"/>
      <c r="AJ889" s="186"/>
      <c r="AK889" s="186"/>
      <c r="AL889" s="186"/>
      <c r="AM889" s="186"/>
      <c r="AN889" s="186"/>
      <c r="AO889" s="186"/>
    </row>
    <row r="890" ht="13.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86"/>
      <c r="AJ890" s="186"/>
      <c r="AK890" s="186"/>
      <c r="AL890" s="186"/>
      <c r="AM890" s="186"/>
      <c r="AN890" s="186"/>
      <c r="AO890" s="186"/>
    </row>
    <row r="891" ht="13.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86"/>
      <c r="AJ891" s="186"/>
      <c r="AK891" s="186"/>
      <c r="AL891" s="186"/>
      <c r="AM891" s="186"/>
      <c r="AN891" s="186"/>
      <c r="AO891" s="186"/>
    </row>
    <row r="892" ht="13.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86"/>
      <c r="AJ892" s="186"/>
      <c r="AK892" s="186"/>
      <c r="AL892" s="186"/>
      <c r="AM892" s="186"/>
      <c r="AN892" s="186"/>
      <c r="AO892" s="186"/>
    </row>
    <row r="893" ht="13.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86"/>
      <c r="AJ893" s="186"/>
      <c r="AK893" s="186"/>
      <c r="AL893" s="186"/>
      <c r="AM893" s="186"/>
      <c r="AN893" s="186"/>
      <c r="AO893" s="186"/>
    </row>
    <row r="894" ht="13.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86"/>
      <c r="AJ894" s="186"/>
      <c r="AK894" s="186"/>
      <c r="AL894" s="186"/>
      <c r="AM894" s="186"/>
      <c r="AN894" s="186"/>
      <c r="AO894" s="186"/>
    </row>
    <row r="895" ht="13.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86"/>
      <c r="AJ895" s="186"/>
      <c r="AK895" s="186"/>
      <c r="AL895" s="186"/>
      <c r="AM895" s="186"/>
      <c r="AN895" s="186"/>
      <c r="AO895" s="186"/>
    </row>
    <row r="896" ht="13.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86"/>
      <c r="AJ896" s="186"/>
      <c r="AK896" s="186"/>
      <c r="AL896" s="186"/>
      <c r="AM896" s="186"/>
      <c r="AN896" s="186"/>
      <c r="AO896" s="186"/>
    </row>
    <row r="897" ht="13.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86"/>
      <c r="AJ897" s="186"/>
      <c r="AK897" s="186"/>
      <c r="AL897" s="186"/>
      <c r="AM897" s="186"/>
      <c r="AN897" s="186"/>
      <c r="AO897" s="186"/>
    </row>
    <row r="898" ht="13.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row>
    <row r="899" ht="13.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c r="AK899" s="186"/>
      <c r="AL899" s="186"/>
      <c r="AM899" s="186"/>
      <c r="AN899" s="186"/>
      <c r="AO899" s="186"/>
    </row>
    <row r="900" ht="13.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c r="AK900" s="186"/>
      <c r="AL900" s="186"/>
      <c r="AM900" s="186"/>
      <c r="AN900" s="186"/>
      <c r="AO900" s="186"/>
    </row>
    <row r="901" ht="13.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86"/>
      <c r="AJ901" s="186"/>
      <c r="AK901" s="186"/>
      <c r="AL901" s="186"/>
      <c r="AM901" s="186"/>
      <c r="AN901" s="186"/>
      <c r="AO901" s="186"/>
    </row>
    <row r="902" ht="13.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c r="AK902" s="186"/>
      <c r="AL902" s="186"/>
      <c r="AM902" s="186"/>
      <c r="AN902" s="186"/>
      <c r="AO902" s="186"/>
    </row>
    <row r="903" ht="13.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c r="AK903" s="186"/>
      <c r="AL903" s="186"/>
      <c r="AM903" s="186"/>
      <c r="AN903" s="186"/>
      <c r="AO903" s="186"/>
    </row>
    <row r="904" ht="13.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86"/>
      <c r="AJ904" s="186"/>
      <c r="AK904" s="186"/>
      <c r="AL904" s="186"/>
      <c r="AM904" s="186"/>
      <c r="AN904" s="186"/>
      <c r="AO904" s="186"/>
    </row>
    <row r="905" ht="13.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86"/>
      <c r="AJ905" s="186"/>
      <c r="AK905" s="186"/>
      <c r="AL905" s="186"/>
      <c r="AM905" s="186"/>
      <c r="AN905" s="186"/>
      <c r="AO905" s="186"/>
    </row>
    <row r="906" ht="13.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86"/>
      <c r="AJ906" s="186"/>
      <c r="AK906" s="186"/>
      <c r="AL906" s="186"/>
      <c r="AM906" s="186"/>
      <c r="AN906" s="186"/>
      <c r="AO906" s="186"/>
    </row>
    <row r="907" ht="13.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c r="AK907" s="186"/>
      <c r="AL907" s="186"/>
      <c r="AM907" s="186"/>
      <c r="AN907" s="186"/>
      <c r="AO907" s="186"/>
    </row>
    <row r="908" ht="13.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86"/>
      <c r="AJ908" s="186"/>
      <c r="AK908" s="186"/>
      <c r="AL908" s="186"/>
      <c r="AM908" s="186"/>
      <c r="AN908" s="186"/>
      <c r="AO908" s="186"/>
    </row>
    <row r="909" ht="13.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c r="AK909" s="186"/>
      <c r="AL909" s="186"/>
      <c r="AM909" s="186"/>
      <c r="AN909" s="186"/>
      <c r="AO909" s="186"/>
    </row>
    <row r="910" ht="13.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c r="AK910" s="186"/>
      <c r="AL910" s="186"/>
      <c r="AM910" s="186"/>
      <c r="AN910" s="186"/>
      <c r="AO910" s="186"/>
    </row>
    <row r="911" ht="13.5" customHeight="1">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c r="AA911" s="186"/>
      <c r="AB911" s="186"/>
      <c r="AC911" s="186"/>
      <c r="AD911" s="186"/>
      <c r="AE911" s="186"/>
      <c r="AF911" s="186"/>
      <c r="AG911" s="186"/>
      <c r="AH911" s="186"/>
      <c r="AI911" s="186"/>
      <c r="AJ911" s="186"/>
      <c r="AK911" s="186"/>
      <c r="AL911" s="186"/>
      <c r="AM911" s="186"/>
      <c r="AN911" s="186"/>
      <c r="AO911" s="186"/>
    </row>
    <row r="912" ht="13.5" customHeight="1">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c r="AA912" s="186"/>
      <c r="AB912" s="186"/>
      <c r="AC912" s="186"/>
      <c r="AD912" s="186"/>
      <c r="AE912" s="186"/>
      <c r="AF912" s="186"/>
      <c r="AG912" s="186"/>
      <c r="AH912" s="186"/>
      <c r="AI912" s="186"/>
      <c r="AJ912" s="186"/>
      <c r="AK912" s="186"/>
      <c r="AL912" s="186"/>
      <c r="AM912" s="186"/>
      <c r="AN912" s="186"/>
      <c r="AO912" s="186"/>
    </row>
    <row r="913" ht="13.5" customHeight="1">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c r="AA913" s="186"/>
      <c r="AB913" s="186"/>
      <c r="AC913" s="186"/>
      <c r="AD913" s="186"/>
      <c r="AE913" s="186"/>
      <c r="AF913" s="186"/>
      <c r="AG913" s="186"/>
      <c r="AH913" s="186"/>
      <c r="AI913" s="186"/>
      <c r="AJ913" s="186"/>
      <c r="AK913" s="186"/>
      <c r="AL913" s="186"/>
      <c r="AM913" s="186"/>
      <c r="AN913" s="186"/>
      <c r="AO913" s="186"/>
    </row>
    <row r="914" ht="13.5" customHeight="1">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c r="AA914" s="186"/>
      <c r="AB914" s="186"/>
      <c r="AC914" s="186"/>
      <c r="AD914" s="186"/>
      <c r="AE914" s="186"/>
      <c r="AF914" s="186"/>
      <c r="AG914" s="186"/>
      <c r="AH914" s="186"/>
      <c r="AI914" s="186"/>
      <c r="AJ914" s="186"/>
      <c r="AK914" s="186"/>
      <c r="AL914" s="186"/>
      <c r="AM914" s="186"/>
      <c r="AN914" s="186"/>
      <c r="AO914" s="186"/>
    </row>
    <row r="915" ht="13.5" customHeight="1">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c r="AA915" s="186"/>
      <c r="AB915" s="186"/>
      <c r="AC915" s="186"/>
      <c r="AD915" s="186"/>
      <c r="AE915" s="186"/>
      <c r="AF915" s="186"/>
      <c r="AG915" s="186"/>
      <c r="AH915" s="186"/>
      <c r="AI915" s="186"/>
      <c r="AJ915" s="186"/>
      <c r="AK915" s="186"/>
      <c r="AL915" s="186"/>
      <c r="AM915" s="186"/>
      <c r="AN915" s="186"/>
      <c r="AO915" s="186"/>
    </row>
    <row r="916" ht="13.5" customHeight="1">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186"/>
      <c r="AE916" s="186"/>
      <c r="AF916" s="186"/>
      <c r="AG916" s="186"/>
      <c r="AH916" s="186"/>
      <c r="AI916" s="186"/>
      <c r="AJ916" s="186"/>
      <c r="AK916" s="186"/>
      <c r="AL916" s="186"/>
      <c r="AM916" s="186"/>
      <c r="AN916" s="186"/>
      <c r="AO916" s="186"/>
    </row>
    <row r="917" ht="13.5" customHeight="1">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c r="AA917" s="186"/>
      <c r="AB917" s="186"/>
      <c r="AC917" s="186"/>
      <c r="AD917" s="186"/>
      <c r="AE917" s="186"/>
      <c r="AF917" s="186"/>
      <c r="AG917" s="186"/>
      <c r="AH917" s="186"/>
      <c r="AI917" s="186"/>
      <c r="AJ917" s="186"/>
      <c r="AK917" s="186"/>
      <c r="AL917" s="186"/>
      <c r="AM917" s="186"/>
      <c r="AN917" s="186"/>
      <c r="AO917" s="186"/>
    </row>
    <row r="918" ht="13.5" customHeight="1">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c r="AA918" s="186"/>
      <c r="AB918" s="186"/>
      <c r="AC918" s="186"/>
      <c r="AD918" s="186"/>
      <c r="AE918" s="186"/>
      <c r="AF918" s="186"/>
      <c r="AG918" s="186"/>
      <c r="AH918" s="186"/>
      <c r="AI918" s="186"/>
      <c r="AJ918" s="186"/>
      <c r="AK918" s="186"/>
      <c r="AL918" s="186"/>
      <c r="AM918" s="186"/>
      <c r="AN918" s="186"/>
      <c r="AO918" s="186"/>
    </row>
    <row r="919" ht="13.5" customHeight="1">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c r="AA919" s="186"/>
      <c r="AB919" s="186"/>
      <c r="AC919" s="186"/>
      <c r="AD919" s="186"/>
      <c r="AE919" s="186"/>
      <c r="AF919" s="186"/>
      <c r="AG919" s="186"/>
      <c r="AH919" s="186"/>
      <c r="AI919" s="186"/>
      <c r="AJ919" s="186"/>
      <c r="AK919" s="186"/>
      <c r="AL919" s="186"/>
      <c r="AM919" s="186"/>
      <c r="AN919" s="186"/>
      <c r="AO919" s="186"/>
    </row>
    <row r="920" ht="13.5" customHeight="1">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AE920" s="186"/>
      <c r="AF920" s="186"/>
      <c r="AG920" s="186"/>
      <c r="AH920" s="186"/>
      <c r="AI920" s="186"/>
      <c r="AJ920" s="186"/>
      <c r="AK920" s="186"/>
      <c r="AL920" s="186"/>
      <c r="AM920" s="186"/>
      <c r="AN920" s="186"/>
      <c r="AO920" s="186"/>
    </row>
    <row r="921" ht="13.5" customHeight="1">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c r="AA921" s="186"/>
      <c r="AB921" s="186"/>
      <c r="AC921" s="186"/>
      <c r="AD921" s="186"/>
      <c r="AE921" s="186"/>
      <c r="AF921" s="186"/>
      <c r="AG921" s="186"/>
      <c r="AH921" s="186"/>
      <c r="AI921" s="186"/>
      <c r="AJ921" s="186"/>
      <c r="AK921" s="186"/>
      <c r="AL921" s="186"/>
      <c r="AM921" s="186"/>
      <c r="AN921" s="186"/>
      <c r="AO921" s="186"/>
    </row>
    <row r="922" ht="13.5" customHeight="1">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c r="AA922" s="186"/>
      <c r="AB922" s="186"/>
      <c r="AC922" s="186"/>
      <c r="AD922" s="186"/>
      <c r="AE922" s="186"/>
      <c r="AF922" s="186"/>
      <c r="AG922" s="186"/>
      <c r="AH922" s="186"/>
      <c r="AI922" s="186"/>
      <c r="AJ922" s="186"/>
      <c r="AK922" s="186"/>
      <c r="AL922" s="186"/>
      <c r="AM922" s="186"/>
      <c r="AN922" s="186"/>
      <c r="AO922" s="186"/>
    </row>
    <row r="923" ht="13.5" customHeight="1">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c r="AA923" s="186"/>
      <c r="AB923" s="186"/>
      <c r="AC923" s="186"/>
      <c r="AD923" s="186"/>
      <c r="AE923" s="186"/>
      <c r="AF923" s="186"/>
      <c r="AG923" s="186"/>
      <c r="AH923" s="186"/>
      <c r="AI923" s="186"/>
      <c r="AJ923" s="186"/>
      <c r="AK923" s="186"/>
      <c r="AL923" s="186"/>
      <c r="AM923" s="186"/>
      <c r="AN923" s="186"/>
      <c r="AO923" s="186"/>
    </row>
    <row r="924" ht="13.5" customHeight="1">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c r="AA924" s="186"/>
      <c r="AB924" s="186"/>
      <c r="AC924" s="186"/>
      <c r="AD924" s="186"/>
      <c r="AE924" s="186"/>
      <c r="AF924" s="186"/>
      <c r="AG924" s="186"/>
      <c r="AH924" s="186"/>
      <c r="AI924" s="186"/>
      <c r="AJ924" s="186"/>
      <c r="AK924" s="186"/>
      <c r="AL924" s="186"/>
      <c r="AM924" s="186"/>
      <c r="AN924" s="186"/>
      <c r="AO924" s="186"/>
    </row>
    <row r="925" ht="13.5" customHeight="1">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c r="AA925" s="186"/>
      <c r="AB925" s="186"/>
      <c r="AC925" s="186"/>
      <c r="AD925" s="186"/>
      <c r="AE925" s="186"/>
      <c r="AF925" s="186"/>
      <c r="AG925" s="186"/>
      <c r="AH925" s="186"/>
      <c r="AI925" s="186"/>
      <c r="AJ925" s="186"/>
      <c r="AK925" s="186"/>
      <c r="AL925" s="186"/>
      <c r="AM925" s="186"/>
      <c r="AN925" s="186"/>
      <c r="AO925" s="186"/>
    </row>
    <row r="926" ht="13.5" customHeight="1">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c r="AA926" s="186"/>
      <c r="AB926" s="186"/>
      <c r="AC926" s="186"/>
      <c r="AD926" s="186"/>
      <c r="AE926" s="186"/>
      <c r="AF926" s="186"/>
      <c r="AG926" s="186"/>
      <c r="AH926" s="186"/>
      <c r="AI926" s="186"/>
      <c r="AJ926" s="186"/>
      <c r="AK926" s="186"/>
      <c r="AL926" s="186"/>
      <c r="AM926" s="186"/>
      <c r="AN926" s="186"/>
      <c r="AO926" s="186"/>
    </row>
    <row r="927" ht="13.5" customHeight="1">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c r="AA927" s="186"/>
      <c r="AB927" s="186"/>
      <c r="AC927" s="186"/>
      <c r="AD927" s="186"/>
      <c r="AE927" s="186"/>
      <c r="AF927" s="186"/>
      <c r="AG927" s="186"/>
      <c r="AH927" s="186"/>
      <c r="AI927" s="186"/>
      <c r="AJ927" s="186"/>
      <c r="AK927" s="186"/>
      <c r="AL927" s="186"/>
      <c r="AM927" s="186"/>
      <c r="AN927" s="186"/>
      <c r="AO927" s="186"/>
    </row>
    <row r="928" ht="13.5" customHeight="1">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c r="AA928" s="186"/>
      <c r="AB928" s="186"/>
      <c r="AC928" s="186"/>
      <c r="AD928" s="186"/>
      <c r="AE928" s="186"/>
      <c r="AF928" s="186"/>
      <c r="AG928" s="186"/>
      <c r="AH928" s="186"/>
      <c r="AI928" s="186"/>
      <c r="AJ928" s="186"/>
      <c r="AK928" s="186"/>
      <c r="AL928" s="186"/>
      <c r="AM928" s="186"/>
      <c r="AN928" s="186"/>
      <c r="AO928" s="186"/>
    </row>
    <row r="929" ht="13.5" customHeight="1">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c r="AA929" s="186"/>
      <c r="AB929" s="186"/>
      <c r="AC929" s="186"/>
      <c r="AD929" s="186"/>
      <c r="AE929" s="186"/>
      <c r="AF929" s="186"/>
      <c r="AG929" s="186"/>
      <c r="AH929" s="186"/>
      <c r="AI929" s="186"/>
      <c r="AJ929" s="186"/>
      <c r="AK929" s="186"/>
      <c r="AL929" s="186"/>
      <c r="AM929" s="186"/>
      <c r="AN929" s="186"/>
      <c r="AO929" s="186"/>
    </row>
    <row r="930" ht="13.5" customHeight="1">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c r="AA930" s="186"/>
      <c r="AB930" s="186"/>
      <c r="AC930" s="186"/>
      <c r="AD930" s="186"/>
      <c r="AE930" s="186"/>
      <c r="AF930" s="186"/>
      <c r="AG930" s="186"/>
      <c r="AH930" s="186"/>
      <c r="AI930" s="186"/>
      <c r="AJ930" s="186"/>
      <c r="AK930" s="186"/>
      <c r="AL930" s="186"/>
      <c r="AM930" s="186"/>
      <c r="AN930" s="186"/>
      <c r="AO930" s="186"/>
    </row>
    <row r="931" ht="13.5" customHeight="1">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AE931" s="186"/>
      <c r="AF931" s="186"/>
      <c r="AG931" s="186"/>
      <c r="AH931" s="186"/>
      <c r="AI931" s="186"/>
      <c r="AJ931" s="186"/>
      <c r="AK931" s="186"/>
      <c r="AL931" s="186"/>
      <c r="AM931" s="186"/>
      <c r="AN931" s="186"/>
      <c r="AO931" s="186"/>
    </row>
    <row r="932" ht="13.5" customHeight="1">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c r="AA932" s="186"/>
      <c r="AB932" s="186"/>
      <c r="AC932" s="186"/>
      <c r="AD932" s="186"/>
      <c r="AE932" s="186"/>
      <c r="AF932" s="186"/>
      <c r="AG932" s="186"/>
      <c r="AH932" s="186"/>
      <c r="AI932" s="186"/>
      <c r="AJ932" s="186"/>
      <c r="AK932" s="186"/>
      <c r="AL932" s="186"/>
      <c r="AM932" s="186"/>
      <c r="AN932" s="186"/>
      <c r="AO932" s="186"/>
    </row>
    <row r="933" ht="13.5" customHeight="1">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c r="AA933" s="186"/>
      <c r="AB933" s="186"/>
      <c r="AC933" s="186"/>
      <c r="AD933" s="186"/>
      <c r="AE933" s="186"/>
      <c r="AF933" s="186"/>
      <c r="AG933" s="186"/>
      <c r="AH933" s="186"/>
      <c r="AI933" s="186"/>
      <c r="AJ933" s="186"/>
      <c r="AK933" s="186"/>
      <c r="AL933" s="186"/>
      <c r="AM933" s="186"/>
      <c r="AN933" s="186"/>
      <c r="AO933" s="186"/>
    </row>
    <row r="934" ht="13.5" customHeight="1">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AE934" s="186"/>
      <c r="AF934" s="186"/>
      <c r="AG934" s="186"/>
      <c r="AH934" s="186"/>
      <c r="AI934" s="186"/>
      <c r="AJ934" s="186"/>
      <c r="AK934" s="186"/>
      <c r="AL934" s="186"/>
      <c r="AM934" s="186"/>
      <c r="AN934" s="186"/>
      <c r="AO934" s="186"/>
    </row>
    <row r="935" ht="13.5" customHeight="1">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c r="AA935" s="186"/>
      <c r="AB935" s="186"/>
      <c r="AC935" s="186"/>
      <c r="AD935" s="186"/>
      <c r="AE935" s="186"/>
      <c r="AF935" s="186"/>
      <c r="AG935" s="186"/>
      <c r="AH935" s="186"/>
      <c r="AI935" s="186"/>
      <c r="AJ935" s="186"/>
      <c r="AK935" s="186"/>
      <c r="AL935" s="186"/>
      <c r="AM935" s="186"/>
      <c r="AN935" s="186"/>
      <c r="AO935" s="186"/>
    </row>
    <row r="936" ht="13.5" customHeight="1">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c r="AA936" s="186"/>
      <c r="AB936" s="186"/>
      <c r="AC936" s="186"/>
      <c r="AD936" s="186"/>
      <c r="AE936" s="186"/>
      <c r="AF936" s="186"/>
      <c r="AG936" s="186"/>
      <c r="AH936" s="186"/>
      <c r="AI936" s="186"/>
      <c r="AJ936" s="186"/>
      <c r="AK936" s="186"/>
      <c r="AL936" s="186"/>
      <c r="AM936" s="186"/>
      <c r="AN936" s="186"/>
      <c r="AO936" s="186"/>
    </row>
    <row r="937" ht="13.5" customHeight="1">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c r="AA937" s="186"/>
      <c r="AB937" s="186"/>
      <c r="AC937" s="186"/>
      <c r="AD937" s="186"/>
      <c r="AE937" s="186"/>
      <c r="AF937" s="186"/>
      <c r="AG937" s="186"/>
      <c r="AH937" s="186"/>
      <c r="AI937" s="186"/>
      <c r="AJ937" s="186"/>
      <c r="AK937" s="186"/>
      <c r="AL937" s="186"/>
      <c r="AM937" s="186"/>
      <c r="AN937" s="186"/>
      <c r="AO937" s="186"/>
    </row>
    <row r="938" ht="13.5" customHeight="1">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c r="AA938" s="186"/>
      <c r="AB938" s="186"/>
      <c r="AC938" s="186"/>
      <c r="AD938" s="186"/>
      <c r="AE938" s="186"/>
      <c r="AF938" s="186"/>
      <c r="AG938" s="186"/>
      <c r="AH938" s="186"/>
      <c r="AI938" s="186"/>
      <c r="AJ938" s="186"/>
      <c r="AK938" s="186"/>
      <c r="AL938" s="186"/>
      <c r="AM938" s="186"/>
      <c r="AN938" s="186"/>
      <c r="AO938" s="186"/>
    </row>
    <row r="939" ht="13.5" customHeight="1">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c r="AA939" s="186"/>
      <c r="AB939" s="186"/>
      <c r="AC939" s="186"/>
      <c r="AD939" s="186"/>
      <c r="AE939" s="186"/>
      <c r="AF939" s="186"/>
      <c r="AG939" s="186"/>
      <c r="AH939" s="186"/>
      <c r="AI939" s="186"/>
      <c r="AJ939" s="186"/>
      <c r="AK939" s="186"/>
      <c r="AL939" s="186"/>
      <c r="AM939" s="186"/>
      <c r="AN939" s="186"/>
      <c r="AO939" s="186"/>
    </row>
    <row r="940" ht="13.5" customHeight="1">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c r="AA940" s="186"/>
      <c r="AB940" s="186"/>
      <c r="AC940" s="186"/>
      <c r="AD940" s="186"/>
      <c r="AE940" s="186"/>
      <c r="AF940" s="186"/>
      <c r="AG940" s="186"/>
      <c r="AH940" s="186"/>
      <c r="AI940" s="186"/>
      <c r="AJ940" s="186"/>
      <c r="AK940" s="186"/>
      <c r="AL940" s="186"/>
      <c r="AM940" s="186"/>
      <c r="AN940" s="186"/>
      <c r="AO940" s="186"/>
    </row>
    <row r="941" ht="13.5" customHeight="1">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c r="AA941" s="186"/>
      <c r="AB941" s="186"/>
      <c r="AC941" s="186"/>
      <c r="AD941" s="186"/>
      <c r="AE941" s="186"/>
      <c r="AF941" s="186"/>
      <c r="AG941" s="186"/>
      <c r="AH941" s="186"/>
      <c r="AI941" s="186"/>
      <c r="AJ941" s="186"/>
      <c r="AK941" s="186"/>
      <c r="AL941" s="186"/>
      <c r="AM941" s="186"/>
      <c r="AN941" s="186"/>
      <c r="AO941" s="186"/>
    </row>
    <row r="942" ht="13.5" customHeight="1">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AE942" s="186"/>
      <c r="AF942" s="186"/>
      <c r="AG942" s="186"/>
      <c r="AH942" s="186"/>
      <c r="AI942" s="186"/>
      <c r="AJ942" s="186"/>
      <c r="AK942" s="186"/>
      <c r="AL942" s="186"/>
      <c r="AM942" s="186"/>
      <c r="AN942" s="186"/>
      <c r="AO942" s="186"/>
    </row>
    <row r="943" ht="13.5" customHeight="1">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c r="AA943" s="186"/>
      <c r="AB943" s="186"/>
      <c r="AC943" s="186"/>
      <c r="AD943" s="186"/>
      <c r="AE943" s="186"/>
      <c r="AF943" s="186"/>
      <c r="AG943" s="186"/>
      <c r="AH943" s="186"/>
      <c r="AI943" s="186"/>
      <c r="AJ943" s="186"/>
      <c r="AK943" s="186"/>
      <c r="AL943" s="186"/>
      <c r="AM943" s="186"/>
      <c r="AN943" s="186"/>
      <c r="AO943" s="186"/>
    </row>
    <row r="944" ht="13.5" customHeight="1">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AE944" s="186"/>
      <c r="AF944" s="186"/>
      <c r="AG944" s="186"/>
      <c r="AH944" s="186"/>
      <c r="AI944" s="186"/>
      <c r="AJ944" s="186"/>
      <c r="AK944" s="186"/>
      <c r="AL944" s="186"/>
      <c r="AM944" s="186"/>
      <c r="AN944" s="186"/>
      <c r="AO944" s="186"/>
    </row>
    <row r="945" ht="13.5" customHeight="1">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AE945" s="186"/>
      <c r="AF945" s="186"/>
      <c r="AG945" s="186"/>
      <c r="AH945" s="186"/>
      <c r="AI945" s="186"/>
      <c r="AJ945" s="186"/>
      <c r="AK945" s="186"/>
      <c r="AL945" s="186"/>
      <c r="AM945" s="186"/>
      <c r="AN945" s="186"/>
      <c r="AO945" s="186"/>
    </row>
    <row r="946" ht="13.5" customHeight="1">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c r="AA946" s="186"/>
      <c r="AB946" s="186"/>
      <c r="AC946" s="186"/>
      <c r="AD946" s="186"/>
      <c r="AE946" s="186"/>
      <c r="AF946" s="186"/>
      <c r="AG946" s="186"/>
      <c r="AH946" s="186"/>
      <c r="AI946" s="186"/>
      <c r="AJ946" s="186"/>
      <c r="AK946" s="186"/>
      <c r="AL946" s="186"/>
      <c r="AM946" s="186"/>
      <c r="AN946" s="186"/>
      <c r="AO946" s="186"/>
    </row>
    <row r="947" ht="13.5" customHeight="1">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c r="AA947" s="186"/>
      <c r="AB947" s="186"/>
      <c r="AC947" s="186"/>
      <c r="AD947" s="186"/>
      <c r="AE947" s="186"/>
      <c r="AF947" s="186"/>
      <c r="AG947" s="186"/>
      <c r="AH947" s="186"/>
      <c r="AI947" s="186"/>
      <c r="AJ947" s="186"/>
      <c r="AK947" s="186"/>
      <c r="AL947" s="186"/>
      <c r="AM947" s="186"/>
      <c r="AN947" s="186"/>
      <c r="AO947" s="186"/>
    </row>
    <row r="948" ht="13.5" customHeight="1">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AE948" s="186"/>
      <c r="AF948" s="186"/>
      <c r="AG948" s="186"/>
      <c r="AH948" s="186"/>
      <c r="AI948" s="186"/>
      <c r="AJ948" s="186"/>
      <c r="AK948" s="186"/>
      <c r="AL948" s="186"/>
      <c r="AM948" s="186"/>
      <c r="AN948" s="186"/>
      <c r="AO948" s="186"/>
    </row>
    <row r="949" ht="13.5" customHeight="1">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AE949" s="186"/>
      <c r="AF949" s="186"/>
      <c r="AG949" s="186"/>
      <c r="AH949" s="186"/>
      <c r="AI949" s="186"/>
      <c r="AJ949" s="186"/>
      <c r="AK949" s="186"/>
      <c r="AL949" s="186"/>
      <c r="AM949" s="186"/>
      <c r="AN949" s="186"/>
      <c r="AO949" s="186"/>
    </row>
    <row r="950" ht="13.5" customHeight="1">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c r="AA950" s="186"/>
      <c r="AB950" s="186"/>
      <c r="AC950" s="186"/>
      <c r="AD950" s="186"/>
      <c r="AE950" s="186"/>
      <c r="AF950" s="186"/>
      <c r="AG950" s="186"/>
      <c r="AH950" s="186"/>
      <c r="AI950" s="186"/>
      <c r="AJ950" s="186"/>
      <c r="AK950" s="186"/>
      <c r="AL950" s="186"/>
      <c r="AM950" s="186"/>
      <c r="AN950" s="186"/>
      <c r="AO950" s="186"/>
    </row>
    <row r="951" ht="13.5" customHeight="1">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c r="AA951" s="186"/>
      <c r="AB951" s="186"/>
      <c r="AC951" s="186"/>
      <c r="AD951" s="186"/>
      <c r="AE951" s="186"/>
      <c r="AF951" s="186"/>
      <c r="AG951" s="186"/>
      <c r="AH951" s="186"/>
      <c r="AI951" s="186"/>
      <c r="AJ951" s="186"/>
      <c r="AK951" s="186"/>
      <c r="AL951" s="186"/>
      <c r="AM951" s="186"/>
      <c r="AN951" s="186"/>
      <c r="AO951" s="186"/>
    </row>
    <row r="952" ht="13.5" customHeight="1">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AE952" s="186"/>
      <c r="AF952" s="186"/>
      <c r="AG952" s="186"/>
      <c r="AH952" s="186"/>
      <c r="AI952" s="186"/>
      <c r="AJ952" s="186"/>
      <c r="AK952" s="186"/>
      <c r="AL952" s="186"/>
      <c r="AM952" s="186"/>
      <c r="AN952" s="186"/>
      <c r="AO952" s="186"/>
    </row>
    <row r="953" ht="13.5" customHeight="1">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AE953" s="186"/>
      <c r="AF953" s="186"/>
      <c r="AG953" s="186"/>
      <c r="AH953" s="186"/>
      <c r="AI953" s="186"/>
      <c r="AJ953" s="186"/>
      <c r="AK953" s="186"/>
      <c r="AL953" s="186"/>
      <c r="AM953" s="186"/>
      <c r="AN953" s="186"/>
      <c r="AO953" s="186"/>
    </row>
    <row r="954" ht="13.5" customHeight="1">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AE954" s="186"/>
      <c r="AF954" s="186"/>
      <c r="AG954" s="186"/>
      <c r="AH954" s="186"/>
      <c r="AI954" s="186"/>
      <c r="AJ954" s="186"/>
      <c r="AK954" s="186"/>
      <c r="AL954" s="186"/>
      <c r="AM954" s="186"/>
      <c r="AN954" s="186"/>
      <c r="AO954" s="186"/>
    </row>
    <row r="955" ht="13.5" customHeight="1">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c r="AA955" s="186"/>
      <c r="AB955" s="186"/>
      <c r="AC955" s="186"/>
      <c r="AD955" s="186"/>
      <c r="AE955" s="186"/>
      <c r="AF955" s="186"/>
      <c r="AG955" s="186"/>
      <c r="AH955" s="186"/>
      <c r="AI955" s="186"/>
      <c r="AJ955" s="186"/>
      <c r="AK955" s="186"/>
      <c r="AL955" s="186"/>
      <c r="AM955" s="186"/>
      <c r="AN955" s="186"/>
      <c r="AO955" s="186"/>
    </row>
    <row r="956" ht="13.5" customHeight="1">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c r="AA956" s="186"/>
      <c r="AB956" s="186"/>
      <c r="AC956" s="186"/>
      <c r="AD956" s="186"/>
      <c r="AE956" s="186"/>
      <c r="AF956" s="186"/>
      <c r="AG956" s="186"/>
      <c r="AH956" s="186"/>
      <c r="AI956" s="186"/>
      <c r="AJ956" s="186"/>
      <c r="AK956" s="186"/>
      <c r="AL956" s="186"/>
      <c r="AM956" s="186"/>
      <c r="AN956" s="186"/>
      <c r="AO956" s="186"/>
    </row>
    <row r="957" ht="13.5" customHeight="1">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AE957" s="186"/>
      <c r="AF957" s="186"/>
      <c r="AG957" s="186"/>
      <c r="AH957" s="186"/>
      <c r="AI957" s="186"/>
      <c r="AJ957" s="186"/>
      <c r="AK957" s="186"/>
      <c r="AL957" s="186"/>
      <c r="AM957" s="186"/>
      <c r="AN957" s="186"/>
      <c r="AO957" s="186"/>
    </row>
    <row r="958" ht="13.5" customHeight="1">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AE958" s="186"/>
      <c r="AF958" s="186"/>
      <c r="AG958" s="186"/>
      <c r="AH958" s="186"/>
      <c r="AI958" s="186"/>
      <c r="AJ958" s="186"/>
      <c r="AK958" s="186"/>
      <c r="AL958" s="186"/>
      <c r="AM958" s="186"/>
      <c r="AN958" s="186"/>
      <c r="AO958" s="186"/>
    </row>
    <row r="959" ht="13.5" customHeight="1">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AE959" s="186"/>
      <c r="AF959" s="186"/>
      <c r="AG959" s="186"/>
      <c r="AH959" s="186"/>
      <c r="AI959" s="186"/>
      <c r="AJ959" s="186"/>
      <c r="AK959" s="186"/>
      <c r="AL959" s="186"/>
      <c r="AM959" s="186"/>
      <c r="AN959" s="186"/>
      <c r="AO959" s="186"/>
    </row>
    <row r="960" ht="13.5" customHeight="1">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86"/>
      <c r="AJ960" s="186"/>
      <c r="AK960" s="186"/>
      <c r="AL960" s="186"/>
      <c r="AM960" s="186"/>
      <c r="AN960" s="186"/>
      <c r="AO960" s="186"/>
    </row>
    <row r="961" ht="13.5" customHeight="1">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AE961" s="186"/>
      <c r="AF961" s="186"/>
      <c r="AG961" s="186"/>
      <c r="AH961" s="186"/>
      <c r="AI961" s="186"/>
      <c r="AJ961" s="186"/>
      <c r="AK961" s="186"/>
      <c r="AL961" s="186"/>
      <c r="AM961" s="186"/>
      <c r="AN961" s="186"/>
      <c r="AO961" s="186"/>
    </row>
    <row r="962" ht="13.5" customHeight="1">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AE962" s="186"/>
      <c r="AF962" s="186"/>
      <c r="AG962" s="186"/>
      <c r="AH962" s="186"/>
      <c r="AI962" s="186"/>
      <c r="AJ962" s="186"/>
      <c r="AK962" s="186"/>
      <c r="AL962" s="186"/>
      <c r="AM962" s="186"/>
      <c r="AN962" s="186"/>
      <c r="AO962" s="186"/>
    </row>
    <row r="963" ht="13.5" customHeight="1">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AE963" s="186"/>
      <c r="AF963" s="186"/>
      <c r="AG963" s="186"/>
      <c r="AH963" s="186"/>
      <c r="AI963" s="186"/>
      <c r="AJ963" s="186"/>
      <c r="AK963" s="186"/>
      <c r="AL963" s="186"/>
      <c r="AM963" s="186"/>
      <c r="AN963" s="186"/>
      <c r="AO963" s="186"/>
    </row>
    <row r="964" ht="13.5" customHeight="1">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c r="AA964" s="186"/>
      <c r="AB964" s="186"/>
      <c r="AC964" s="186"/>
      <c r="AD964" s="186"/>
      <c r="AE964" s="186"/>
      <c r="AF964" s="186"/>
      <c r="AG964" s="186"/>
      <c r="AH964" s="186"/>
      <c r="AI964" s="186"/>
      <c r="AJ964" s="186"/>
      <c r="AK964" s="186"/>
      <c r="AL964" s="186"/>
      <c r="AM964" s="186"/>
      <c r="AN964" s="186"/>
      <c r="AO964" s="186"/>
    </row>
    <row r="965" ht="13.5" customHeight="1">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c r="AA965" s="186"/>
      <c r="AB965" s="186"/>
      <c r="AC965" s="186"/>
      <c r="AD965" s="186"/>
      <c r="AE965" s="186"/>
      <c r="AF965" s="186"/>
      <c r="AG965" s="186"/>
      <c r="AH965" s="186"/>
      <c r="AI965" s="186"/>
      <c r="AJ965" s="186"/>
      <c r="AK965" s="186"/>
      <c r="AL965" s="186"/>
      <c r="AM965" s="186"/>
      <c r="AN965" s="186"/>
      <c r="AO965" s="186"/>
    </row>
    <row r="966" ht="13.5" customHeight="1">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c r="AA966" s="186"/>
      <c r="AB966" s="186"/>
      <c r="AC966" s="186"/>
      <c r="AD966" s="186"/>
      <c r="AE966" s="186"/>
      <c r="AF966" s="186"/>
      <c r="AG966" s="186"/>
      <c r="AH966" s="186"/>
      <c r="AI966" s="186"/>
      <c r="AJ966" s="186"/>
      <c r="AK966" s="186"/>
      <c r="AL966" s="186"/>
      <c r="AM966" s="186"/>
      <c r="AN966" s="186"/>
      <c r="AO966" s="186"/>
    </row>
    <row r="967" ht="13.5" customHeight="1">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c r="AA967" s="186"/>
      <c r="AB967" s="186"/>
      <c r="AC967" s="186"/>
      <c r="AD967" s="186"/>
      <c r="AE967" s="186"/>
      <c r="AF967" s="186"/>
      <c r="AG967" s="186"/>
      <c r="AH967" s="186"/>
      <c r="AI967" s="186"/>
      <c r="AJ967" s="186"/>
      <c r="AK967" s="186"/>
      <c r="AL967" s="186"/>
      <c r="AM967" s="186"/>
      <c r="AN967" s="186"/>
      <c r="AO967" s="186"/>
    </row>
    <row r="968" ht="13.5" customHeight="1">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c r="AA968" s="186"/>
      <c r="AB968" s="186"/>
      <c r="AC968" s="186"/>
      <c r="AD968" s="186"/>
      <c r="AE968" s="186"/>
      <c r="AF968" s="186"/>
      <c r="AG968" s="186"/>
      <c r="AH968" s="186"/>
      <c r="AI968" s="186"/>
      <c r="AJ968" s="186"/>
      <c r="AK968" s="186"/>
      <c r="AL968" s="186"/>
      <c r="AM968" s="186"/>
      <c r="AN968" s="186"/>
      <c r="AO968" s="186"/>
    </row>
    <row r="969" ht="13.5" customHeight="1">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c r="AA969" s="186"/>
      <c r="AB969" s="186"/>
      <c r="AC969" s="186"/>
      <c r="AD969" s="186"/>
      <c r="AE969" s="186"/>
      <c r="AF969" s="186"/>
      <c r="AG969" s="186"/>
      <c r="AH969" s="186"/>
      <c r="AI969" s="186"/>
      <c r="AJ969" s="186"/>
      <c r="AK969" s="186"/>
      <c r="AL969" s="186"/>
      <c r="AM969" s="186"/>
      <c r="AN969" s="186"/>
      <c r="AO969" s="186"/>
    </row>
    <row r="970" ht="13.5" customHeight="1">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c r="AA970" s="186"/>
      <c r="AB970" s="186"/>
      <c r="AC970" s="186"/>
      <c r="AD970" s="186"/>
      <c r="AE970" s="186"/>
      <c r="AF970" s="186"/>
      <c r="AG970" s="186"/>
      <c r="AH970" s="186"/>
      <c r="AI970" s="186"/>
      <c r="AJ970" s="186"/>
      <c r="AK970" s="186"/>
      <c r="AL970" s="186"/>
      <c r="AM970" s="186"/>
      <c r="AN970" s="186"/>
      <c r="AO970" s="186"/>
    </row>
    <row r="971" ht="13.5" customHeight="1">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c r="AA971" s="186"/>
      <c r="AB971" s="186"/>
      <c r="AC971" s="186"/>
      <c r="AD971" s="186"/>
      <c r="AE971" s="186"/>
      <c r="AF971" s="186"/>
      <c r="AG971" s="186"/>
      <c r="AH971" s="186"/>
      <c r="AI971" s="186"/>
      <c r="AJ971" s="186"/>
      <c r="AK971" s="186"/>
      <c r="AL971" s="186"/>
      <c r="AM971" s="186"/>
      <c r="AN971" s="186"/>
      <c r="AO971" s="186"/>
    </row>
    <row r="972" ht="13.5" customHeight="1">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c r="AA972" s="186"/>
      <c r="AB972" s="186"/>
      <c r="AC972" s="186"/>
      <c r="AD972" s="186"/>
      <c r="AE972" s="186"/>
      <c r="AF972" s="186"/>
      <c r="AG972" s="186"/>
      <c r="AH972" s="186"/>
      <c r="AI972" s="186"/>
      <c r="AJ972" s="186"/>
      <c r="AK972" s="186"/>
      <c r="AL972" s="186"/>
      <c r="AM972" s="186"/>
      <c r="AN972" s="186"/>
      <c r="AO972" s="186"/>
    </row>
    <row r="973" ht="13.5" customHeight="1">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c r="AA973" s="186"/>
      <c r="AB973" s="186"/>
      <c r="AC973" s="186"/>
      <c r="AD973" s="186"/>
      <c r="AE973" s="186"/>
      <c r="AF973" s="186"/>
      <c r="AG973" s="186"/>
      <c r="AH973" s="186"/>
      <c r="AI973" s="186"/>
      <c r="AJ973" s="186"/>
      <c r="AK973" s="186"/>
      <c r="AL973" s="186"/>
      <c r="AM973" s="186"/>
      <c r="AN973" s="186"/>
      <c r="AO973" s="186"/>
    </row>
    <row r="974" ht="13.5" customHeight="1">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c r="AA974" s="186"/>
      <c r="AB974" s="186"/>
      <c r="AC974" s="186"/>
      <c r="AD974" s="186"/>
      <c r="AE974" s="186"/>
      <c r="AF974" s="186"/>
      <c r="AG974" s="186"/>
      <c r="AH974" s="186"/>
      <c r="AI974" s="186"/>
      <c r="AJ974" s="186"/>
      <c r="AK974" s="186"/>
      <c r="AL974" s="186"/>
      <c r="AM974" s="186"/>
      <c r="AN974" s="186"/>
      <c r="AO974" s="186"/>
    </row>
    <row r="975" ht="13.5" customHeight="1">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AE975" s="186"/>
      <c r="AF975" s="186"/>
      <c r="AG975" s="186"/>
      <c r="AH975" s="186"/>
      <c r="AI975" s="186"/>
      <c r="AJ975" s="186"/>
      <c r="AK975" s="186"/>
      <c r="AL975" s="186"/>
      <c r="AM975" s="186"/>
      <c r="AN975" s="186"/>
      <c r="AO975" s="186"/>
    </row>
    <row r="976" ht="13.5" customHeight="1">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c r="AA976" s="186"/>
      <c r="AB976" s="186"/>
      <c r="AC976" s="186"/>
      <c r="AD976" s="186"/>
      <c r="AE976" s="186"/>
      <c r="AF976" s="186"/>
      <c r="AG976" s="186"/>
      <c r="AH976" s="186"/>
      <c r="AI976" s="186"/>
      <c r="AJ976" s="186"/>
      <c r="AK976" s="186"/>
      <c r="AL976" s="186"/>
      <c r="AM976" s="186"/>
      <c r="AN976" s="186"/>
      <c r="AO976" s="186"/>
    </row>
    <row r="977" ht="13.5" customHeight="1">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c r="AA977" s="186"/>
      <c r="AB977" s="186"/>
      <c r="AC977" s="186"/>
      <c r="AD977" s="186"/>
      <c r="AE977" s="186"/>
      <c r="AF977" s="186"/>
      <c r="AG977" s="186"/>
      <c r="AH977" s="186"/>
      <c r="AI977" s="186"/>
      <c r="AJ977" s="186"/>
      <c r="AK977" s="186"/>
      <c r="AL977" s="186"/>
      <c r="AM977" s="186"/>
      <c r="AN977" s="186"/>
      <c r="AO977" s="186"/>
    </row>
    <row r="978" ht="13.5" customHeight="1">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c r="AA978" s="186"/>
      <c r="AB978" s="186"/>
      <c r="AC978" s="186"/>
      <c r="AD978" s="186"/>
      <c r="AE978" s="186"/>
      <c r="AF978" s="186"/>
      <c r="AG978" s="186"/>
      <c r="AH978" s="186"/>
      <c r="AI978" s="186"/>
      <c r="AJ978" s="186"/>
      <c r="AK978" s="186"/>
      <c r="AL978" s="186"/>
      <c r="AM978" s="186"/>
      <c r="AN978" s="186"/>
      <c r="AO978" s="186"/>
    </row>
    <row r="979" ht="13.5" customHeight="1">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c r="AA979" s="186"/>
      <c r="AB979" s="186"/>
      <c r="AC979" s="186"/>
      <c r="AD979" s="186"/>
      <c r="AE979" s="186"/>
      <c r="AF979" s="186"/>
      <c r="AG979" s="186"/>
      <c r="AH979" s="186"/>
      <c r="AI979" s="186"/>
      <c r="AJ979" s="186"/>
      <c r="AK979" s="186"/>
      <c r="AL979" s="186"/>
      <c r="AM979" s="186"/>
      <c r="AN979" s="186"/>
      <c r="AO979" s="186"/>
    </row>
    <row r="980" ht="13.5" customHeight="1">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c r="AA980" s="186"/>
      <c r="AB980" s="186"/>
      <c r="AC980" s="186"/>
      <c r="AD980" s="186"/>
      <c r="AE980" s="186"/>
      <c r="AF980" s="186"/>
      <c r="AG980" s="186"/>
      <c r="AH980" s="186"/>
      <c r="AI980" s="186"/>
      <c r="AJ980" s="186"/>
      <c r="AK980" s="186"/>
      <c r="AL980" s="186"/>
      <c r="AM980" s="186"/>
      <c r="AN980" s="186"/>
      <c r="AO980" s="186"/>
    </row>
    <row r="981" ht="13.5" customHeight="1">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c r="AA981" s="186"/>
      <c r="AB981" s="186"/>
      <c r="AC981" s="186"/>
      <c r="AD981" s="186"/>
      <c r="AE981" s="186"/>
      <c r="AF981" s="186"/>
      <c r="AG981" s="186"/>
      <c r="AH981" s="186"/>
      <c r="AI981" s="186"/>
      <c r="AJ981" s="186"/>
      <c r="AK981" s="186"/>
      <c r="AL981" s="186"/>
      <c r="AM981" s="186"/>
      <c r="AN981" s="186"/>
      <c r="AO981" s="186"/>
    </row>
    <row r="982" ht="13.5" customHeight="1">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c r="AA982" s="186"/>
      <c r="AB982" s="186"/>
      <c r="AC982" s="186"/>
      <c r="AD982" s="186"/>
      <c r="AE982" s="186"/>
      <c r="AF982" s="186"/>
      <c r="AG982" s="186"/>
      <c r="AH982" s="186"/>
      <c r="AI982" s="186"/>
      <c r="AJ982" s="186"/>
      <c r="AK982" s="186"/>
      <c r="AL982" s="186"/>
      <c r="AM982" s="186"/>
      <c r="AN982" s="186"/>
      <c r="AO982" s="186"/>
    </row>
    <row r="983" ht="13.5" customHeight="1">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c r="AA983" s="186"/>
      <c r="AB983" s="186"/>
      <c r="AC983" s="186"/>
      <c r="AD983" s="186"/>
      <c r="AE983" s="186"/>
      <c r="AF983" s="186"/>
      <c r="AG983" s="186"/>
      <c r="AH983" s="186"/>
      <c r="AI983" s="186"/>
      <c r="AJ983" s="186"/>
      <c r="AK983" s="186"/>
      <c r="AL983" s="186"/>
      <c r="AM983" s="186"/>
      <c r="AN983" s="186"/>
      <c r="AO983" s="186"/>
    </row>
    <row r="984" ht="13.5" customHeight="1">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c r="AA984" s="186"/>
      <c r="AB984" s="186"/>
      <c r="AC984" s="186"/>
      <c r="AD984" s="186"/>
      <c r="AE984" s="186"/>
      <c r="AF984" s="186"/>
      <c r="AG984" s="186"/>
      <c r="AH984" s="186"/>
      <c r="AI984" s="186"/>
      <c r="AJ984" s="186"/>
      <c r="AK984" s="186"/>
      <c r="AL984" s="186"/>
      <c r="AM984" s="186"/>
      <c r="AN984" s="186"/>
      <c r="AO984" s="186"/>
    </row>
    <row r="985" ht="13.5" customHeight="1">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c r="AA985" s="186"/>
      <c r="AB985" s="186"/>
      <c r="AC985" s="186"/>
      <c r="AD985" s="186"/>
      <c r="AE985" s="186"/>
      <c r="AF985" s="186"/>
      <c r="AG985" s="186"/>
      <c r="AH985" s="186"/>
      <c r="AI985" s="186"/>
      <c r="AJ985" s="186"/>
      <c r="AK985" s="186"/>
      <c r="AL985" s="186"/>
      <c r="AM985" s="186"/>
      <c r="AN985" s="186"/>
      <c r="AO985" s="186"/>
    </row>
    <row r="986" ht="13.5" customHeight="1">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c r="AA986" s="186"/>
      <c r="AB986" s="186"/>
      <c r="AC986" s="186"/>
      <c r="AD986" s="186"/>
      <c r="AE986" s="186"/>
      <c r="AF986" s="186"/>
      <c r="AG986" s="186"/>
      <c r="AH986" s="186"/>
      <c r="AI986" s="186"/>
      <c r="AJ986" s="186"/>
      <c r="AK986" s="186"/>
      <c r="AL986" s="186"/>
      <c r="AM986" s="186"/>
      <c r="AN986" s="186"/>
      <c r="AO986" s="186"/>
    </row>
    <row r="987" ht="13.5" customHeight="1">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c r="AA987" s="186"/>
      <c r="AB987" s="186"/>
      <c r="AC987" s="186"/>
      <c r="AD987" s="186"/>
      <c r="AE987" s="186"/>
      <c r="AF987" s="186"/>
      <c r="AG987" s="186"/>
      <c r="AH987" s="186"/>
      <c r="AI987" s="186"/>
      <c r="AJ987" s="186"/>
      <c r="AK987" s="186"/>
      <c r="AL987" s="186"/>
      <c r="AM987" s="186"/>
      <c r="AN987" s="186"/>
      <c r="AO987" s="186"/>
    </row>
    <row r="988" ht="13.5" customHeight="1">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c r="AA988" s="186"/>
      <c r="AB988" s="186"/>
      <c r="AC988" s="186"/>
      <c r="AD988" s="186"/>
      <c r="AE988" s="186"/>
      <c r="AF988" s="186"/>
      <c r="AG988" s="186"/>
      <c r="AH988" s="186"/>
      <c r="AI988" s="186"/>
      <c r="AJ988" s="186"/>
      <c r="AK988" s="186"/>
      <c r="AL988" s="186"/>
      <c r="AM988" s="186"/>
      <c r="AN988" s="186"/>
      <c r="AO988" s="186"/>
    </row>
    <row r="989" ht="13.5" customHeight="1">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c r="AA989" s="186"/>
      <c r="AB989" s="186"/>
      <c r="AC989" s="186"/>
      <c r="AD989" s="186"/>
      <c r="AE989" s="186"/>
      <c r="AF989" s="186"/>
      <c r="AG989" s="186"/>
      <c r="AH989" s="186"/>
      <c r="AI989" s="186"/>
      <c r="AJ989" s="186"/>
      <c r="AK989" s="186"/>
      <c r="AL989" s="186"/>
      <c r="AM989" s="186"/>
      <c r="AN989" s="186"/>
      <c r="AO989" s="186"/>
    </row>
    <row r="990" ht="13.5" customHeight="1">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c r="AA990" s="186"/>
      <c r="AB990" s="186"/>
      <c r="AC990" s="186"/>
      <c r="AD990" s="186"/>
      <c r="AE990" s="186"/>
      <c r="AF990" s="186"/>
      <c r="AG990" s="186"/>
      <c r="AH990" s="186"/>
      <c r="AI990" s="186"/>
      <c r="AJ990" s="186"/>
      <c r="AK990" s="186"/>
      <c r="AL990" s="186"/>
      <c r="AM990" s="186"/>
      <c r="AN990" s="186"/>
      <c r="AO990" s="186"/>
    </row>
    <row r="991" ht="13.5" customHeight="1">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c r="AA991" s="186"/>
      <c r="AB991" s="186"/>
      <c r="AC991" s="186"/>
      <c r="AD991" s="186"/>
      <c r="AE991" s="186"/>
      <c r="AF991" s="186"/>
      <c r="AG991" s="186"/>
      <c r="AH991" s="186"/>
      <c r="AI991" s="186"/>
      <c r="AJ991" s="186"/>
      <c r="AK991" s="186"/>
      <c r="AL991" s="186"/>
      <c r="AM991" s="186"/>
      <c r="AN991" s="186"/>
      <c r="AO991" s="186"/>
    </row>
    <row r="992" ht="13.5" customHeight="1">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c r="AA992" s="186"/>
      <c r="AB992" s="186"/>
      <c r="AC992" s="186"/>
      <c r="AD992" s="186"/>
      <c r="AE992" s="186"/>
      <c r="AF992" s="186"/>
      <c r="AG992" s="186"/>
      <c r="AH992" s="186"/>
      <c r="AI992" s="186"/>
      <c r="AJ992" s="186"/>
      <c r="AK992" s="186"/>
      <c r="AL992" s="186"/>
      <c r="AM992" s="186"/>
      <c r="AN992" s="186"/>
      <c r="AO992" s="186"/>
    </row>
    <row r="993" ht="13.5" customHeight="1">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c r="AA993" s="186"/>
      <c r="AB993" s="186"/>
      <c r="AC993" s="186"/>
      <c r="AD993" s="186"/>
      <c r="AE993" s="186"/>
      <c r="AF993" s="186"/>
      <c r="AG993" s="186"/>
      <c r="AH993" s="186"/>
      <c r="AI993" s="186"/>
      <c r="AJ993" s="186"/>
      <c r="AK993" s="186"/>
      <c r="AL993" s="186"/>
      <c r="AM993" s="186"/>
      <c r="AN993" s="186"/>
      <c r="AO993" s="186"/>
    </row>
    <row r="994" ht="13.5" customHeight="1">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c r="AA994" s="186"/>
      <c r="AB994" s="186"/>
      <c r="AC994" s="186"/>
      <c r="AD994" s="186"/>
      <c r="AE994" s="186"/>
      <c r="AF994" s="186"/>
      <c r="AG994" s="186"/>
      <c r="AH994" s="186"/>
      <c r="AI994" s="186"/>
      <c r="AJ994" s="186"/>
      <c r="AK994" s="186"/>
      <c r="AL994" s="186"/>
      <c r="AM994" s="186"/>
      <c r="AN994" s="186"/>
      <c r="AO994" s="186"/>
    </row>
    <row r="995" ht="13.5" customHeight="1">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c r="AA995" s="186"/>
      <c r="AB995" s="186"/>
      <c r="AC995" s="186"/>
      <c r="AD995" s="186"/>
      <c r="AE995" s="186"/>
      <c r="AF995" s="186"/>
      <c r="AG995" s="186"/>
      <c r="AH995" s="186"/>
      <c r="AI995" s="186"/>
      <c r="AJ995" s="186"/>
      <c r="AK995" s="186"/>
      <c r="AL995" s="186"/>
      <c r="AM995" s="186"/>
      <c r="AN995" s="186"/>
      <c r="AO995" s="186"/>
    </row>
    <row r="996" ht="13.5" customHeight="1">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c r="AA996" s="186"/>
      <c r="AB996" s="186"/>
      <c r="AC996" s="186"/>
      <c r="AD996" s="186"/>
      <c r="AE996" s="186"/>
      <c r="AF996" s="186"/>
      <c r="AG996" s="186"/>
      <c r="AH996" s="186"/>
      <c r="AI996" s="186"/>
      <c r="AJ996" s="186"/>
      <c r="AK996" s="186"/>
      <c r="AL996" s="186"/>
      <c r="AM996" s="186"/>
      <c r="AN996" s="186"/>
      <c r="AO996" s="186"/>
    </row>
    <row r="997" ht="13.5" customHeight="1">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c r="AA997" s="186"/>
      <c r="AB997" s="186"/>
      <c r="AC997" s="186"/>
      <c r="AD997" s="186"/>
      <c r="AE997" s="186"/>
      <c r="AF997" s="186"/>
      <c r="AG997" s="186"/>
      <c r="AH997" s="186"/>
      <c r="AI997" s="186"/>
      <c r="AJ997" s="186"/>
      <c r="AK997" s="186"/>
      <c r="AL997" s="186"/>
      <c r="AM997" s="186"/>
      <c r="AN997" s="186"/>
      <c r="AO997" s="186"/>
    </row>
    <row r="998" ht="13.5" customHeight="1">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c r="AA998" s="186"/>
      <c r="AB998" s="186"/>
      <c r="AC998" s="186"/>
      <c r="AD998" s="186"/>
      <c r="AE998" s="186"/>
      <c r="AF998" s="186"/>
      <c r="AG998" s="186"/>
      <c r="AH998" s="186"/>
      <c r="AI998" s="186"/>
      <c r="AJ998" s="186"/>
      <c r="AK998" s="186"/>
      <c r="AL998" s="186"/>
      <c r="AM998" s="186"/>
      <c r="AN998" s="186"/>
      <c r="AO998" s="186"/>
    </row>
    <row r="999" ht="13.5" customHeight="1">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c r="AA999" s="186"/>
      <c r="AB999" s="186"/>
      <c r="AC999" s="186"/>
      <c r="AD999" s="186"/>
      <c r="AE999" s="186"/>
      <c r="AF999" s="186"/>
      <c r="AG999" s="186"/>
      <c r="AH999" s="186"/>
      <c r="AI999" s="186"/>
      <c r="AJ999" s="186"/>
      <c r="AK999" s="186"/>
      <c r="AL999" s="186"/>
      <c r="AM999" s="186"/>
      <c r="AN999" s="186"/>
      <c r="AO999" s="186"/>
    </row>
    <row r="1000" ht="13.5" customHeight="1">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c r="AH1000" s="186"/>
      <c r="AI1000" s="186"/>
      <c r="AJ1000" s="186"/>
      <c r="AK1000" s="186"/>
      <c r="AL1000" s="186"/>
      <c r="AM1000" s="186"/>
      <c r="AN1000" s="186"/>
      <c r="AO1000" s="186"/>
    </row>
  </sheetData>
  <mergeCells count="1">
    <mergeCell ref="D10:F10"/>
  </mergeCells>
  <conditionalFormatting sqref="G55">
    <cfRule type="expression" dxfId="10" priority="1">
      <formula>$T55=0</formula>
    </cfRule>
  </conditionalFormatting>
  <conditionalFormatting sqref="G55">
    <cfRule type="expression" dxfId="10" priority="2">
      <formula>$G55&lt;&gt;INDEX(#REF!,MATCH($J55,#REF!,0),MATCH($G$25,#REF!,0))</formula>
    </cfRule>
  </conditionalFormatting>
  <dataValidations>
    <dataValidation type="list" allowBlank="1" showErrorMessage="1" sqref="G55:G79">
      <formula1>INDIRECT($R55)</formula1>
    </dataValidation>
    <dataValidation type="list" allowBlank="1" showErrorMessage="1" sqref="F56:F67 F69:F79">
      <formula1>INDIRECT($P56)</formula1>
    </dataValidation>
    <dataValidation type="list" allowBlank="1" showErrorMessage="1" sqref="D15:D49 F68 D55:D79">
      <formula1>Lists!$E$529:$E$530</formula1>
    </dataValidation>
    <dataValidation type="list" allowBlank="1" showErrorMessage="1" sqref="E15:E49">
      <formula1>Lists!$E$8:$H$8</formula1>
    </dataValidation>
    <dataValidation type="decimal" allowBlank="1" showErrorMessage="1" sqref="J15:J49 J55:J79">
      <formula1>0.0</formula1>
      <formula2>1.0E7</formula2>
    </dataValidation>
    <dataValidation type="list" allowBlank="1" showErrorMessage="1" sqref="L15:L49 L55:L79">
      <formula1>Lists!$G$519:$G$531</formula1>
    </dataValidation>
    <dataValidation type="list" allowBlank="1" showErrorMessage="1" sqref="G15:G49">
      <formula1>INDIRECT($S15)</formula1>
    </dataValidation>
    <dataValidation type="list" allowBlank="1" showErrorMessage="1" sqref="F15:F49 F55">
      <formula1>INDIRECT($Q15)</formula1>
    </dataValidation>
  </dataValidations>
  <printOptions/>
  <pageMargins bottom="0.75" footer="0.0" header="0.0" left="0.7" right="0.7" top="0.75"/>
  <pageSetup orientation="landscape"/>
  <drawing r:id="rId1"/>
  <tableParts count="2">
    <tablePart r:id="rId4"/>
    <tablePart r:id="rId5"/>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8"/>
    <outlinePr summaryBelow="0" summaryRight="0"/>
    <pageSetUpPr/>
  </sheetPr>
  <sheetViews>
    <sheetView workbookViewId="0"/>
  </sheetViews>
  <sheetFormatPr customHeight="1" defaultColWidth="10.1" defaultRowHeight="15.0"/>
  <cols>
    <col customWidth="1" min="1" max="3" width="2.3"/>
    <col customWidth="1" min="4" max="4" width="8.0"/>
    <col customWidth="1" min="5" max="5" width="47.3"/>
    <col customWidth="1" min="6" max="6" width="24.5"/>
    <col customWidth="1" min="7" max="7" width="17.5"/>
    <col customWidth="1" min="8" max="8" width="16.5"/>
    <col customWidth="1" min="9" max="9" width="14.0"/>
    <col customWidth="1" min="10" max="10" width="3.5"/>
    <col customWidth="1" min="11" max="11" width="45.3"/>
    <col customWidth="1" min="12" max="12" width="2.4"/>
    <col customWidth="1" min="13" max="21" width="17.5"/>
    <col customWidth="1" min="22" max="22" width="3.5"/>
    <col customWidth="1" min="23" max="23" width="47.3"/>
    <col customWidth="1" min="24" max="26" width="17.5"/>
  </cols>
  <sheetData>
    <row r="1" ht="6.7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ht="15.75" customHeight="1">
      <c r="A2" s="88"/>
      <c r="B2" s="88" t="str">
        <f>MID(CELL("nomfichier",A1),FIND("]",CELL("nomfichier",A1))+1,LEN(CELL("nomfichier",A1))-FIND("]",CELL("nomfichier",A1)))</f>
        <v>#VALUE!</v>
      </c>
      <c r="C2" s="88"/>
      <c r="D2" s="88"/>
      <c r="E2" s="88"/>
      <c r="F2" s="88"/>
      <c r="G2" s="88"/>
      <c r="H2" s="88"/>
      <c r="I2" s="88"/>
      <c r="J2" s="88"/>
      <c r="K2" s="88"/>
      <c r="L2" s="88"/>
      <c r="M2" s="88"/>
      <c r="N2" s="88"/>
      <c r="O2" s="88"/>
      <c r="P2" s="88"/>
      <c r="Q2" s="88"/>
      <c r="R2" s="88"/>
      <c r="S2" s="88"/>
      <c r="T2" s="88"/>
      <c r="U2" s="88"/>
      <c r="V2" s="88"/>
      <c r="W2" s="88"/>
      <c r="X2" s="88"/>
      <c r="Y2" s="88"/>
      <c r="Z2" s="88"/>
    </row>
    <row r="3" ht="6.75" customHeight="1">
      <c r="A3" s="23"/>
      <c r="B3" s="23"/>
      <c r="C3" s="23"/>
      <c r="D3" s="23"/>
      <c r="E3" s="23"/>
      <c r="F3" s="23"/>
      <c r="G3" s="23"/>
      <c r="H3" s="23"/>
      <c r="I3" s="23"/>
      <c r="J3" s="23"/>
      <c r="K3" s="23"/>
      <c r="L3" s="23"/>
      <c r="M3" s="23"/>
      <c r="N3" s="23"/>
      <c r="O3" s="23"/>
      <c r="P3" s="23"/>
      <c r="Q3" s="23"/>
      <c r="R3" s="23"/>
      <c r="S3" s="23"/>
      <c r="T3" s="23"/>
      <c r="U3" s="23"/>
      <c r="V3" s="23"/>
      <c r="W3" s="23"/>
      <c r="X3" s="23"/>
      <c r="Y3" s="23"/>
      <c r="Z3" s="23"/>
    </row>
    <row r="4" ht="36.0" customHeight="1">
      <c r="A4" s="159"/>
      <c r="B4" s="160"/>
      <c r="C4" s="161" t="s">
        <v>190</v>
      </c>
      <c r="D4" s="160"/>
      <c r="E4" s="160"/>
      <c r="F4" s="160"/>
      <c r="G4" s="160"/>
      <c r="H4" s="160"/>
      <c r="I4" s="160"/>
      <c r="J4" s="160"/>
      <c r="K4" s="160"/>
      <c r="L4" s="160"/>
      <c r="M4" s="160"/>
      <c r="N4" s="160"/>
      <c r="O4" s="160"/>
      <c r="P4" s="160"/>
      <c r="Q4" s="160"/>
      <c r="R4" s="160"/>
      <c r="S4" s="160"/>
      <c r="T4" s="160"/>
      <c r="U4" s="160"/>
      <c r="V4" s="160"/>
      <c r="W4" s="160"/>
      <c r="X4" s="160"/>
      <c r="Y4" s="160"/>
      <c r="Z4" s="160"/>
    </row>
    <row r="5" ht="19.5" customHeight="1">
      <c r="A5" s="23"/>
      <c r="B5" s="23"/>
      <c r="C5" s="23"/>
      <c r="D5" s="23"/>
      <c r="E5" s="23"/>
      <c r="F5" s="23"/>
      <c r="G5" s="23"/>
      <c r="H5" s="23"/>
      <c r="I5" s="23"/>
      <c r="J5" s="23"/>
      <c r="K5" s="23"/>
      <c r="L5" s="23"/>
      <c r="M5" s="23"/>
      <c r="N5" s="23"/>
      <c r="O5" s="23"/>
      <c r="P5" s="23"/>
      <c r="Q5" s="23"/>
      <c r="R5" s="23"/>
      <c r="S5" s="23"/>
      <c r="T5" s="23"/>
      <c r="U5" s="23"/>
      <c r="V5" s="23"/>
      <c r="W5" s="23"/>
      <c r="X5" s="23"/>
      <c r="Y5" s="23"/>
      <c r="Z5" s="23"/>
    </row>
    <row r="6" ht="48.0" customHeight="1">
      <c r="A6" s="23"/>
      <c r="B6" s="23"/>
      <c r="C6" s="23"/>
      <c r="D6" s="228" t="s">
        <v>191</v>
      </c>
      <c r="E6" s="29"/>
      <c r="F6" s="229" t="s">
        <v>192</v>
      </c>
      <c r="G6" s="230" t="s">
        <v>193</v>
      </c>
      <c r="H6" s="229" t="s">
        <v>194</v>
      </c>
      <c r="J6" s="23"/>
      <c r="K6" s="23"/>
      <c r="M6" s="23"/>
      <c r="N6" s="23"/>
      <c r="O6" s="23"/>
      <c r="P6" s="23"/>
      <c r="Q6" s="23"/>
      <c r="R6" s="23"/>
      <c r="S6" s="23"/>
      <c r="T6" s="23"/>
      <c r="U6" s="23"/>
      <c r="V6" s="23"/>
      <c r="W6" s="23"/>
      <c r="X6" s="23"/>
      <c r="Y6" s="23"/>
      <c r="Z6" s="23"/>
    </row>
    <row r="7" ht="27.0" customHeight="1">
      <c r="A7" s="23"/>
      <c r="B7" s="23"/>
      <c r="C7" s="23"/>
      <c r="D7" s="231" t="s">
        <v>195</v>
      </c>
      <c r="E7" s="232"/>
      <c r="F7" s="233">
        <f>SUM(F8:F9)</f>
        <v>0</v>
      </c>
      <c r="G7" s="234" t="str">
        <f t="shared" ref="G7:G26" si="1">IFERROR(F7/$F$27,"")</f>
        <v/>
      </c>
      <c r="H7" s="235" t="s">
        <v>196</v>
      </c>
      <c r="J7" s="236"/>
      <c r="K7" s="237" t="s">
        <v>195</v>
      </c>
      <c r="M7" s="23"/>
      <c r="N7" s="23"/>
      <c r="O7" s="23"/>
      <c r="P7" s="23"/>
      <c r="Q7" s="23"/>
      <c r="R7" s="23"/>
      <c r="S7" s="23"/>
      <c r="T7" s="23"/>
      <c r="U7" s="23"/>
      <c r="V7" s="23"/>
      <c r="W7" s="23"/>
      <c r="X7" s="23"/>
      <c r="Y7" s="23"/>
      <c r="Z7" s="23"/>
    </row>
    <row r="8" ht="27.0" customHeight="1">
      <c r="A8" s="23"/>
      <c r="B8" s="23"/>
      <c r="C8" s="23"/>
      <c r="D8" s="238" t="s">
        <v>197</v>
      </c>
      <c r="E8" s="239"/>
      <c r="F8" s="240">
        <f>SUM('GHG emissions calculations'!$S$8:$S$434)</f>
        <v>0</v>
      </c>
      <c r="G8" s="241" t="str">
        <f t="shared" si="1"/>
        <v/>
      </c>
      <c r="H8" s="242">
        <f>RANK('Graphic construction'!F8,'Graphic construction'!$F$8:$F$27)</f>
        <v>1</v>
      </c>
      <c r="J8" s="243"/>
      <c r="K8" s="23" t="s">
        <v>197</v>
      </c>
      <c r="M8" s="23"/>
      <c r="N8" s="23"/>
      <c r="O8" s="23"/>
      <c r="P8" s="23"/>
      <c r="Q8" s="23"/>
      <c r="R8" s="23"/>
      <c r="S8" s="23"/>
      <c r="T8" s="23"/>
      <c r="U8" s="23"/>
      <c r="V8" s="23"/>
      <c r="W8" s="23"/>
      <c r="X8" s="23"/>
      <c r="Y8" s="23"/>
      <c r="Z8" s="23"/>
    </row>
    <row r="9" ht="27.0" customHeight="1">
      <c r="A9" s="23"/>
      <c r="B9" s="23"/>
      <c r="C9" s="23"/>
      <c r="D9" s="238" t="s">
        <v>198</v>
      </c>
      <c r="E9" s="239"/>
      <c r="F9" s="240">
        <f>SUM('GHG emissions calculations'!$S$435:$S$539)</f>
        <v>0</v>
      </c>
      <c r="G9" s="241" t="str">
        <f t="shared" si="1"/>
        <v/>
      </c>
      <c r="H9" s="242">
        <f>RANK('Graphic construction'!F9,'Graphic construction'!$F$8:$F$27)</f>
        <v>1</v>
      </c>
      <c r="J9" s="244"/>
      <c r="K9" s="23" t="s">
        <v>198</v>
      </c>
      <c r="M9" s="23"/>
      <c r="N9" s="23"/>
      <c r="O9" s="23"/>
      <c r="P9" s="23"/>
      <c r="Q9" s="23"/>
      <c r="R9" s="23"/>
      <c r="S9" s="23"/>
      <c r="T9" s="23"/>
      <c r="U9" s="23"/>
      <c r="V9" s="23"/>
      <c r="W9" s="23"/>
      <c r="X9" s="23"/>
      <c r="Y9" s="23"/>
      <c r="Z9" s="23"/>
    </row>
    <row r="10" ht="27.0" customHeight="1">
      <c r="A10" s="23"/>
      <c r="B10" s="23"/>
      <c r="C10" s="23"/>
      <c r="D10" s="231" t="s">
        <v>199</v>
      </c>
      <c r="E10" s="232"/>
      <c r="F10" s="233">
        <f>SUM(F11:F13)</f>
        <v>0</v>
      </c>
      <c r="G10" s="234" t="str">
        <f t="shared" si="1"/>
        <v/>
      </c>
      <c r="H10" s="235" t="s">
        <v>196</v>
      </c>
      <c r="J10" s="245"/>
      <c r="K10" s="23"/>
      <c r="M10" s="23"/>
      <c r="N10" s="23"/>
      <c r="O10" s="23"/>
      <c r="P10" s="23"/>
      <c r="Q10" s="23"/>
      <c r="R10" s="23"/>
      <c r="S10" s="23"/>
      <c r="T10" s="23"/>
      <c r="U10" s="23"/>
      <c r="V10" s="23"/>
      <c r="W10" s="23"/>
      <c r="X10" s="23"/>
      <c r="Y10" s="23"/>
      <c r="Z10" s="23"/>
    </row>
    <row r="11" ht="27.0" customHeight="1">
      <c r="A11" s="23"/>
      <c r="B11" s="23"/>
      <c r="C11" s="23"/>
      <c r="D11" s="238" t="s">
        <v>200</v>
      </c>
      <c r="E11" s="239"/>
      <c r="F11" s="240">
        <f>SUM('GHG emissions calculations'!$S$541:$S$1156)</f>
        <v>0</v>
      </c>
      <c r="G11" s="241" t="str">
        <f t="shared" si="1"/>
        <v/>
      </c>
      <c r="H11" s="242">
        <f>RANK('Graphic construction'!F11,'Graphic construction'!$F$8:$F$27)</f>
        <v>1</v>
      </c>
      <c r="J11" s="246"/>
      <c r="K11" s="237" t="s">
        <v>199</v>
      </c>
      <c r="M11" s="23"/>
      <c r="N11" s="23"/>
      <c r="O11" s="23"/>
      <c r="P11" s="23"/>
      <c r="Q11" s="23"/>
      <c r="R11" s="23"/>
      <c r="S11" s="23"/>
      <c r="T11" s="23"/>
      <c r="U11" s="23"/>
      <c r="V11" s="23"/>
      <c r="W11" s="23"/>
      <c r="X11" s="23"/>
      <c r="Y11" s="23"/>
      <c r="Z11" s="23"/>
    </row>
    <row r="12" ht="27.0" customHeight="1">
      <c r="A12" s="23"/>
      <c r="B12" s="23"/>
      <c r="C12" s="23"/>
      <c r="D12" s="238" t="s">
        <v>201</v>
      </c>
      <c r="E12" s="239"/>
      <c r="F12" s="240">
        <f>SUM('GHG emissions calculations'!S$1157:$S$1443)</f>
        <v>0</v>
      </c>
      <c r="G12" s="241" t="str">
        <f t="shared" si="1"/>
        <v/>
      </c>
      <c r="H12" s="242">
        <f>RANK('Graphic construction'!F12,'Graphic construction'!$F$8:$F$27)</f>
        <v>1</v>
      </c>
      <c r="J12" s="247"/>
      <c r="K12" s="23" t="s">
        <v>200</v>
      </c>
      <c r="M12" s="23"/>
      <c r="N12" s="23"/>
      <c r="O12" s="23"/>
      <c r="P12" s="23"/>
      <c r="Q12" s="23"/>
      <c r="R12" s="23"/>
      <c r="S12" s="23"/>
      <c r="T12" s="23"/>
      <c r="U12" s="23"/>
      <c r="V12" s="23"/>
      <c r="W12" s="23"/>
      <c r="X12" s="23"/>
      <c r="Y12" s="23"/>
      <c r="Z12" s="23"/>
    </row>
    <row r="13" ht="27.0" customHeight="1">
      <c r="A13" s="23"/>
      <c r="B13" s="23"/>
      <c r="C13" s="23"/>
      <c r="D13" s="238" t="s">
        <v>202</v>
      </c>
      <c r="E13" s="239"/>
      <c r="F13" s="240">
        <f>SUM('GHG emissions calculations'!$S$1444:$S$1585)</f>
        <v>0</v>
      </c>
      <c r="G13" s="241" t="str">
        <f t="shared" si="1"/>
        <v/>
      </c>
      <c r="H13" s="242">
        <f>RANK('Graphic construction'!F13,'Graphic construction'!$F$8:$F$27)</f>
        <v>1</v>
      </c>
      <c r="J13" s="248"/>
      <c r="K13" s="23" t="s">
        <v>201</v>
      </c>
      <c r="M13" s="23"/>
      <c r="N13" s="23"/>
      <c r="O13" s="23"/>
      <c r="P13" s="23"/>
      <c r="Q13" s="23"/>
      <c r="R13" s="23"/>
      <c r="S13" s="23"/>
      <c r="T13" s="23"/>
      <c r="U13" s="23"/>
      <c r="V13" s="23"/>
      <c r="W13" s="23"/>
      <c r="X13" s="23"/>
      <c r="Y13" s="23"/>
      <c r="Z13" s="23"/>
    </row>
    <row r="14" ht="27.0" customHeight="1">
      <c r="A14" s="23"/>
      <c r="B14" s="23"/>
      <c r="C14" s="23"/>
      <c r="D14" s="231" t="s">
        <v>203</v>
      </c>
      <c r="E14" s="232"/>
      <c r="F14" s="233">
        <f>SUM(F15:F17)</f>
        <v>0</v>
      </c>
      <c r="G14" s="234" t="str">
        <f t="shared" si="1"/>
        <v/>
      </c>
      <c r="H14" s="235" t="s">
        <v>196</v>
      </c>
      <c r="J14" s="249"/>
      <c r="K14" s="23" t="s">
        <v>202</v>
      </c>
      <c r="M14" s="23"/>
      <c r="N14" s="23"/>
      <c r="O14" s="23"/>
      <c r="P14" s="23"/>
      <c r="Q14" s="23"/>
      <c r="R14" s="23"/>
      <c r="S14" s="23"/>
      <c r="T14" s="23"/>
      <c r="U14" s="23"/>
      <c r="V14" s="23"/>
      <c r="W14" s="23"/>
      <c r="X14" s="23"/>
      <c r="Y14" s="23"/>
      <c r="Z14" s="23"/>
    </row>
    <row r="15" ht="27.0" customHeight="1">
      <c r="A15" s="23"/>
      <c r="B15" s="23"/>
      <c r="C15" s="23"/>
      <c r="D15" s="238" t="s">
        <v>204</v>
      </c>
      <c r="E15" s="239"/>
      <c r="F15" s="240">
        <f>SUM('GHG emissions calculations'!$S$1587:$S$1918)</f>
        <v>0</v>
      </c>
      <c r="G15" s="241" t="str">
        <f t="shared" si="1"/>
        <v/>
      </c>
      <c r="H15" s="242">
        <f>RANK('Graphic construction'!F15,'Graphic construction'!$F$8:$F$27)</f>
        <v>1</v>
      </c>
      <c r="J15" s="245"/>
      <c r="K15" s="23"/>
      <c r="M15" s="23"/>
      <c r="N15" s="23"/>
      <c r="O15" s="23"/>
      <c r="P15" s="23"/>
      <c r="Q15" s="23"/>
      <c r="R15" s="23"/>
      <c r="S15" s="23"/>
      <c r="T15" s="23"/>
      <c r="U15" s="23"/>
      <c r="V15" s="23"/>
      <c r="W15" s="23"/>
      <c r="X15" s="23"/>
      <c r="Y15" s="23"/>
      <c r="Z15" s="23"/>
    </row>
    <row r="16" ht="27.0" customHeight="1">
      <c r="A16" s="23"/>
      <c r="B16" s="23"/>
      <c r="C16" s="23"/>
      <c r="D16" s="238" t="s">
        <v>205</v>
      </c>
      <c r="E16" s="239"/>
      <c r="F16" s="240">
        <f>SUM('GHG emissions calculations'!$S$1919:$S$2394)</f>
        <v>0</v>
      </c>
      <c r="G16" s="241" t="str">
        <f t="shared" si="1"/>
        <v/>
      </c>
      <c r="H16" s="242">
        <f>RANK('Graphic construction'!F16,'Graphic construction'!$F$8:$F$27)</f>
        <v>1</v>
      </c>
      <c r="J16" s="250"/>
      <c r="K16" s="237" t="s">
        <v>203</v>
      </c>
      <c r="M16" s="23"/>
      <c r="N16" s="23"/>
      <c r="O16" s="23"/>
      <c r="P16" s="23"/>
      <c r="Q16" s="23"/>
      <c r="R16" s="23"/>
      <c r="S16" s="23"/>
      <c r="T16" s="23"/>
      <c r="U16" s="23"/>
      <c r="V16" s="23"/>
      <c r="W16" s="23"/>
      <c r="X16" s="23"/>
      <c r="Y16" s="23"/>
      <c r="Z16" s="23"/>
    </row>
    <row r="17" ht="27.0" customHeight="1">
      <c r="A17" s="23"/>
      <c r="B17" s="23"/>
      <c r="C17" s="23"/>
      <c r="D17" s="238" t="s">
        <v>206</v>
      </c>
      <c r="E17" s="239"/>
      <c r="F17" s="240">
        <f>SUM('GHG emissions calculations'!$S$2395:$S$2451)</f>
        <v>0</v>
      </c>
      <c r="G17" s="241" t="str">
        <f t="shared" si="1"/>
        <v/>
      </c>
      <c r="H17" s="242">
        <f>RANK('Graphic construction'!F18,'Graphic construction'!$F$8:$F$27)</f>
        <v>1</v>
      </c>
      <c r="J17" s="251"/>
      <c r="K17" s="23" t="s">
        <v>204</v>
      </c>
      <c r="M17" s="23"/>
      <c r="N17" s="23"/>
      <c r="O17" s="23"/>
      <c r="P17" s="23"/>
      <c r="Q17" s="23"/>
      <c r="R17" s="23"/>
      <c r="S17" s="23"/>
      <c r="T17" s="23"/>
      <c r="U17" s="23"/>
      <c r="V17" s="23"/>
      <c r="W17" s="23"/>
      <c r="X17" s="23"/>
      <c r="Y17" s="23"/>
      <c r="Z17" s="23"/>
    </row>
    <row r="18" ht="27.0" customHeight="1">
      <c r="A18" s="23"/>
      <c r="B18" s="23"/>
      <c r="C18" s="23"/>
      <c r="D18" s="231" t="s">
        <v>207</v>
      </c>
      <c r="E18" s="232"/>
      <c r="F18" s="233">
        <f>SUM(F19:F26)</f>
        <v>0</v>
      </c>
      <c r="G18" s="234" t="str">
        <f t="shared" si="1"/>
        <v/>
      </c>
      <c r="H18" s="235" t="s">
        <v>196</v>
      </c>
      <c r="J18" s="252"/>
      <c r="K18" s="23" t="s">
        <v>205</v>
      </c>
      <c r="M18" s="23"/>
      <c r="N18" s="23"/>
      <c r="O18" s="23"/>
      <c r="P18" s="23"/>
      <c r="Q18" s="23"/>
      <c r="R18" s="23"/>
      <c r="S18" s="23"/>
      <c r="T18" s="23"/>
      <c r="U18" s="23"/>
      <c r="X18" s="23"/>
      <c r="Y18" s="23"/>
      <c r="Z18" s="23"/>
    </row>
    <row r="19" ht="27.0" customHeight="1">
      <c r="A19" s="23"/>
      <c r="B19" s="23"/>
      <c r="C19" s="23"/>
      <c r="D19" s="238" t="s">
        <v>208</v>
      </c>
      <c r="E19" s="239"/>
      <c r="F19" s="240">
        <f>SUM('GHG emissions calculations'!$S$2453:$S$2519)</f>
        <v>0</v>
      </c>
      <c r="G19" s="241" t="str">
        <f t="shared" si="1"/>
        <v/>
      </c>
      <c r="H19" s="242">
        <f>RANK('Graphic construction'!F20,'Graphic construction'!$F$8:$F$27)</f>
        <v>1</v>
      </c>
      <c r="J19" s="253"/>
      <c r="K19" s="23" t="s">
        <v>206</v>
      </c>
      <c r="M19" s="23"/>
      <c r="N19" s="23"/>
      <c r="O19" s="23"/>
      <c r="P19" s="23"/>
      <c r="Q19" s="23"/>
      <c r="R19" s="23"/>
      <c r="S19" s="23"/>
      <c r="T19" s="23"/>
      <c r="U19" s="23"/>
      <c r="X19" s="23"/>
      <c r="Y19" s="23"/>
      <c r="Z19" s="23"/>
    </row>
    <row r="20" ht="27.0" customHeight="1">
      <c r="A20" s="23"/>
      <c r="B20" s="23"/>
      <c r="C20" s="23"/>
      <c r="D20" s="238" t="s">
        <v>209</v>
      </c>
      <c r="E20" s="239"/>
      <c r="F20" s="240">
        <f>SUM('GHG emissions calculations'!$S$2520:$S$2526)</f>
        <v>0</v>
      </c>
      <c r="G20" s="241" t="str">
        <f t="shared" si="1"/>
        <v/>
      </c>
      <c r="H20" s="242">
        <f>RANK('Graphic construction'!F21,'Graphic construction'!$F$8:$F$27)</f>
        <v>1</v>
      </c>
      <c r="J20" s="23"/>
      <c r="K20" s="23"/>
      <c r="M20" s="23"/>
      <c r="N20" s="23"/>
      <c r="O20" s="23"/>
      <c r="P20" s="23"/>
      <c r="Q20" s="23"/>
      <c r="R20" s="23"/>
      <c r="S20" s="23"/>
      <c r="T20" s="23"/>
      <c r="U20" s="23"/>
      <c r="V20" s="23"/>
      <c r="W20" s="23"/>
      <c r="X20" s="23"/>
      <c r="Y20" s="23"/>
      <c r="Z20" s="23"/>
    </row>
    <row r="21" ht="27.0" customHeight="1">
      <c r="A21" s="23"/>
      <c r="B21" s="23"/>
      <c r="C21" s="23"/>
      <c r="D21" s="238" t="s">
        <v>210</v>
      </c>
      <c r="E21" s="239"/>
      <c r="F21" s="240">
        <f>SUM('GHG emissions calculations'!$S$2527:$S$2533)</f>
        <v>0</v>
      </c>
      <c r="G21" s="241" t="str">
        <f t="shared" si="1"/>
        <v/>
      </c>
      <c r="H21" s="242">
        <f>RANK('Graphic construction'!F22,'Graphic construction'!$F$8:$F$27)</f>
        <v>1</v>
      </c>
      <c r="J21" s="254"/>
      <c r="K21" s="237" t="s">
        <v>207</v>
      </c>
      <c r="M21" s="23"/>
      <c r="N21" s="23"/>
      <c r="O21" s="23"/>
      <c r="P21" s="23"/>
      <c r="Q21" s="23"/>
      <c r="R21" s="23"/>
      <c r="S21" s="23"/>
      <c r="T21" s="23"/>
      <c r="U21" s="23"/>
      <c r="V21" s="23"/>
      <c r="W21" s="23"/>
      <c r="X21" s="23"/>
      <c r="Y21" s="23"/>
      <c r="Z21" s="23"/>
    </row>
    <row r="22" ht="27.0" customHeight="1">
      <c r="A22" s="23"/>
      <c r="B22" s="23"/>
      <c r="C22" s="23"/>
      <c r="D22" s="238" t="s">
        <v>211</v>
      </c>
      <c r="E22" s="239"/>
      <c r="F22" s="240">
        <f>SUM('GHG emissions calculations'!$S$2534:$S$2547)</f>
        <v>0</v>
      </c>
      <c r="G22" s="241" t="str">
        <f t="shared" si="1"/>
        <v/>
      </c>
      <c r="H22" s="242">
        <f>RANK('Graphic construction'!F23,'Graphic construction'!$F$8:$F$27)</f>
        <v>1</v>
      </c>
      <c r="J22" s="255"/>
      <c r="K22" s="23" t="s">
        <v>208</v>
      </c>
      <c r="M22" s="23"/>
      <c r="N22" s="23"/>
      <c r="O22" s="23"/>
      <c r="P22" s="23"/>
      <c r="Q22" s="23"/>
      <c r="R22" s="23"/>
      <c r="S22" s="23"/>
      <c r="T22" s="23"/>
      <c r="U22" s="23"/>
      <c r="V22" s="23"/>
      <c r="W22" s="23"/>
      <c r="X22" s="23"/>
      <c r="Y22" s="23"/>
      <c r="Z22" s="23"/>
    </row>
    <row r="23" ht="27.0" customHeight="1">
      <c r="A23" s="23"/>
      <c r="B23" s="23"/>
      <c r="C23" s="23"/>
      <c r="D23" s="238" t="s">
        <v>212</v>
      </c>
      <c r="E23" s="239"/>
      <c r="F23" s="240">
        <f>SUM('GHG emissions calculations'!$S$2555:$S$2561)</f>
        <v>0</v>
      </c>
      <c r="G23" s="241" t="str">
        <f t="shared" si="1"/>
        <v/>
      </c>
      <c r="H23" s="242">
        <f>RANK('Graphic construction'!F24,'Graphic construction'!$F$8:$F$27)</f>
        <v>1</v>
      </c>
      <c r="J23" s="256"/>
      <c r="K23" s="23" t="s">
        <v>209</v>
      </c>
      <c r="M23" s="23"/>
      <c r="N23" s="23"/>
      <c r="O23" s="23"/>
      <c r="P23" s="23"/>
      <c r="Q23" s="23"/>
      <c r="R23" s="23"/>
      <c r="S23" s="23"/>
      <c r="T23" s="23"/>
      <c r="U23" s="23"/>
      <c r="V23" s="23"/>
      <c r="W23" s="23"/>
      <c r="X23" s="23"/>
      <c r="Y23" s="23"/>
      <c r="Z23" s="23"/>
    </row>
    <row r="24" ht="27.0" customHeight="1">
      <c r="A24" s="23"/>
      <c r="B24" s="23"/>
      <c r="C24" s="23"/>
      <c r="D24" s="238" t="s">
        <v>213</v>
      </c>
      <c r="E24" s="239"/>
      <c r="F24" s="240">
        <f>SUM('GHG emissions calculations'!$S$2562:$S$2568)</f>
        <v>0</v>
      </c>
      <c r="G24" s="241" t="str">
        <f t="shared" si="1"/>
        <v/>
      </c>
      <c r="H24" s="242">
        <f>RANK('Graphic construction'!F25,'Graphic construction'!$F$8:$F$27)</f>
        <v>1</v>
      </c>
      <c r="J24" s="257"/>
      <c r="K24" s="23" t="s">
        <v>210</v>
      </c>
      <c r="M24" s="23"/>
      <c r="N24" s="23"/>
      <c r="O24" s="23"/>
      <c r="P24" s="23"/>
      <c r="Q24" s="23"/>
      <c r="R24" s="23"/>
      <c r="S24" s="23"/>
      <c r="T24" s="23"/>
      <c r="U24" s="23"/>
      <c r="V24" s="23"/>
      <c r="W24" s="23"/>
      <c r="X24" s="23"/>
      <c r="Y24" s="23"/>
      <c r="Z24" s="23"/>
    </row>
    <row r="25" ht="27.0" customHeight="1">
      <c r="A25" s="23"/>
      <c r="B25" s="23"/>
      <c r="C25" s="23"/>
      <c r="D25" s="238" t="s">
        <v>214</v>
      </c>
      <c r="E25" s="239"/>
      <c r="F25" s="240">
        <f>SUM('GHG emissions calculations'!$S$2569:$S$2589)</f>
        <v>0</v>
      </c>
      <c r="G25" s="241" t="str">
        <f t="shared" si="1"/>
        <v/>
      </c>
      <c r="H25" s="242">
        <f>RANK('Graphic construction'!F26,'Graphic construction'!$F$8:$F$27)</f>
        <v>1</v>
      </c>
      <c r="J25" s="258"/>
      <c r="K25" s="23" t="s">
        <v>211</v>
      </c>
      <c r="M25" s="23"/>
      <c r="N25" s="23"/>
      <c r="O25" s="23"/>
      <c r="P25" s="23"/>
      <c r="Q25" s="23"/>
      <c r="R25" s="23"/>
      <c r="S25" s="23"/>
      <c r="T25" s="23"/>
      <c r="U25" s="23"/>
      <c r="V25" s="23"/>
      <c r="W25" s="23"/>
      <c r="X25" s="23"/>
      <c r="Y25" s="23"/>
      <c r="Z25" s="23"/>
    </row>
    <row r="26" ht="27.0" customHeight="1">
      <c r="A26" s="23"/>
      <c r="B26" s="23"/>
      <c r="C26" s="23"/>
      <c r="D26" s="238" t="s">
        <v>215</v>
      </c>
      <c r="E26" s="239"/>
      <c r="F26" s="240">
        <f>SUM('GHG emissions calculations'!$S$2590:$S$2666)</f>
        <v>0</v>
      </c>
      <c r="G26" s="241" t="str">
        <f t="shared" si="1"/>
        <v/>
      </c>
      <c r="H26" s="242">
        <f>RANK('Graphic construction'!F27,'Graphic construction'!$F$8:$F$27)</f>
        <v>1</v>
      </c>
      <c r="J26" s="259"/>
      <c r="K26" s="23" t="s">
        <v>212</v>
      </c>
      <c r="M26" s="23"/>
      <c r="N26" s="23"/>
      <c r="O26" s="23"/>
      <c r="P26" s="23"/>
      <c r="Q26" s="23"/>
      <c r="R26" s="23"/>
      <c r="S26" s="23"/>
      <c r="T26" s="23"/>
      <c r="U26" s="23"/>
      <c r="V26" s="23"/>
      <c r="W26" s="23"/>
      <c r="X26" s="23"/>
      <c r="Y26" s="23"/>
      <c r="Z26" s="23"/>
    </row>
    <row r="27" ht="27.0" customHeight="1">
      <c r="A27" s="23"/>
      <c r="B27" s="23"/>
      <c r="C27" s="23"/>
      <c r="D27" s="260" t="s">
        <v>216</v>
      </c>
      <c r="E27" s="261"/>
      <c r="F27" s="262">
        <f t="shared" ref="F27:G27" si="2">SUM(F7,F10,F14,F18)</f>
        <v>0</v>
      </c>
      <c r="G27" s="263">
        <f t="shared" si="2"/>
        <v>0</v>
      </c>
      <c r="H27" s="264"/>
      <c r="J27" s="254"/>
      <c r="K27" s="23" t="s">
        <v>213</v>
      </c>
      <c r="M27" s="23"/>
      <c r="N27" s="23"/>
      <c r="O27" s="23"/>
      <c r="P27" s="23"/>
      <c r="Q27" s="23"/>
      <c r="R27" s="23"/>
      <c r="S27" s="23"/>
      <c r="T27" s="23"/>
      <c r="U27" s="23"/>
      <c r="V27" s="23"/>
      <c r="W27" s="23"/>
      <c r="X27" s="23"/>
      <c r="Y27" s="23"/>
      <c r="Z27" s="23"/>
    </row>
    <row r="28" ht="27.0" customHeight="1">
      <c r="A28" s="23"/>
      <c r="B28" s="23"/>
      <c r="C28" s="23"/>
      <c r="D28" s="231" t="s">
        <v>217</v>
      </c>
      <c r="E28" s="232"/>
      <c r="F28" s="233">
        <f>SUM(F29:F32)</f>
        <v>0</v>
      </c>
      <c r="G28" s="234" t="str">
        <f t="shared" ref="G28:G32" si="3">IFERROR(F28/$F$33,"")</f>
        <v/>
      </c>
      <c r="H28" s="235" t="s">
        <v>196</v>
      </c>
      <c r="J28" s="265"/>
      <c r="K28" s="23" t="s">
        <v>214</v>
      </c>
      <c r="M28" s="23"/>
      <c r="N28" s="23"/>
      <c r="O28" s="23"/>
      <c r="P28" s="23"/>
      <c r="Q28" s="23"/>
      <c r="R28" s="23"/>
      <c r="S28" s="23"/>
      <c r="T28" s="23"/>
      <c r="U28" s="23"/>
      <c r="V28" s="23"/>
      <c r="W28" s="23"/>
      <c r="X28" s="23"/>
      <c r="Y28" s="23"/>
      <c r="Z28" s="23"/>
    </row>
    <row r="29" ht="27.0" customHeight="1">
      <c r="A29" s="23"/>
      <c r="B29" s="23"/>
      <c r="C29" s="23"/>
      <c r="D29" s="238" t="s">
        <v>218</v>
      </c>
      <c r="E29" s="239"/>
      <c r="F29" s="240">
        <f>SUM('GHG emissions calculations'!$S$2672:$S$2763)</f>
        <v>0</v>
      </c>
      <c r="G29" s="241" t="str">
        <f t="shared" si="3"/>
        <v/>
      </c>
      <c r="H29" s="242">
        <f>RANK('Graphic construction'!F29,'Graphic construction'!$F$29:$F$32)</f>
        <v>1</v>
      </c>
      <c r="J29" s="266"/>
      <c r="K29" s="23" t="s">
        <v>215</v>
      </c>
      <c r="M29" s="23"/>
      <c r="N29" s="23"/>
      <c r="O29" s="23"/>
      <c r="P29" s="23"/>
      <c r="Q29" s="23"/>
      <c r="R29" s="23"/>
      <c r="S29" s="23"/>
      <c r="T29" s="23"/>
      <c r="U29" s="23"/>
      <c r="V29" s="23"/>
      <c r="W29" s="23"/>
      <c r="X29" s="23"/>
      <c r="Y29" s="23"/>
      <c r="Z29" s="23"/>
    </row>
    <row r="30" ht="27.0" customHeight="1">
      <c r="A30" s="23"/>
      <c r="B30" s="23"/>
      <c r="C30" s="23"/>
      <c r="D30" s="238" t="s">
        <v>219</v>
      </c>
      <c r="E30" s="239"/>
      <c r="F30" s="240">
        <f>SUM('GHG emissions calculations'!$S$2764:$S$2848)</f>
        <v>0</v>
      </c>
      <c r="G30" s="241" t="str">
        <f t="shared" si="3"/>
        <v/>
      </c>
      <c r="H30" s="242">
        <f>RANK('Graphic construction'!F30,'Graphic construction'!$F$29:$F$32)</f>
        <v>1</v>
      </c>
      <c r="J30" s="23"/>
      <c r="K30" s="23"/>
      <c r="M30" s="23"/>
      <c r="N30" s="23"/>
      <c r="O30" s="23"/>
      <c r="P30" s="23"/>
      <c r="Q30" s="23"/>
      <c r="R30" s="23"/>
      <c r="S30" s="23"/>
      <c r="T30" s="23"/>
      <c r="U30" s="23"/>
      <c r="V30" s="23"/>
      <c r="W30" s="23"/>
      <c r="X30" s="23"/>
      <c r="Y30" s="23"/>
      <c r="Z30" s="23"/>
    </row>
    <row r="31" ht="27.0" customHeight="1">
      <c r="A31" s="23"/>
      <c r="B31" s="23"/>
      <c r="C31" s="23"/>
      <c r="D31" s="238" t="s">
        <v>220</v>
      </c>
      <c r="E31" s="239"/>
      <c r="F31" s="240">
        <f>SUM('GHG emissions calculations'!$S$2849:$S$2883)</f>
        <v>0</v>
      </c>
      <c r="G31" s="241" t="str">
        <f t="shared" si="3"/>
        <v/>
      </c>
      <c r="H31" s="242">
        <f>RANK('Graphic construction'!F31,'Graphic construction'!$F$29:$F$32)</f>
        <v>1</v>
      </c>
      <c r="J31" s="267"/>
      <c r="K31" s="237" t="s">
        <v>217</v>
      </c>
      <c r="M31" s="23"/>
      <c r="N31" s="23"/>
      <c r="O31" s="23"/>
      <c r="P31" s="23"/>
      <c r="Q31" s="23"/>
      <c r="R31" s="23"/>
      <c r="S31" s="23"/>
      <c r="T31" s="23"/>
      <c r="U31" s="23"/>
      <c r="V31" s="23"/>
      <c r="W31" s="23"/>
      <c r="X31" s="23"/>
      <c r="Y31" s="23"/>
      <c r="Z31" s="23"/>
    </row>
    <row r="32" ht="27.0" customHeight="1">
      <c r="A32" s="23"/>
      <c r="B32" s="23"/>
      <c r="C32" s="23"/>
      <c r="D32" s="238" t="s">
        <v>221</v>
      </c>
      <c r="E32" s="239"/>
      <c r="F32" s="240">
        <f>SUM('GHG emissions calculations'!$S$2898:$S$3023)</f>
        <v>0</v>
      </c>
      <c r="G32" s="241" t="str">
        <f t="shared" si="3"/>
        <v/>
      </c>
      <c r="H32" s="242">
        <f>RANK('Graphic construction'!F32,'Graphic construction'!$F$29:$F$32)</f>
        <v>1</v>
      </c>
      <c r="J32" s="268"/>
      <c r="K32" s="23" t="s">
        <v>222</v>
      </c>
      <c r="M32" s="23"/>
      <c r="N32" s="23"/>
      <c r="O32" s="23"/>
      <c r="P32" s="23"/>
      <c r="Q32" s="23"/>
      <c r="R32" s="23"/>
      <c r="S32" s="23"/>
      <c r="T32" s="23"/>
      <c r="U32" s="23"/>
      <c r="V32" s="23"/>
      <c r="W32" s="23"/>
      <c r="X32" s="23"/>
      <c r="Y32" s="23"/>
      <c r="Z32" s="23"/>
    </row>
    <row r="33" ht="27.0" customHeight="1">
      <c r="A33" s="23"/>
      <c r="B33" s="23"/>
      <c r="C33" s="23"/>
      <c r="D33" s="260" t="s">
        <v>223</v>
      </c>
      <c r="E33" s="261"/>
      <c r="F33" s="262">
        <f t="shared" ref="F33:G33" si="4">F28</f>
        <v>0</v>
      </c>
      <c r="G33" s="263" t="str">
        <f t="shared" si="4"/>
        <v/>
      </c>
      <c r="H33" s="264"/>
      <c r="J33" s="269"/>
      <c r="K33" s="23" t="s">
        <v>219</v>
      </c>
      <c r="M33" s="23"/>
      <c r="N33" s="23"/>
      <c r="O33" s="23"/>
      <c r="P33" s="23"/>
      <c r="Q33" s="23"/>
      <c r="R33" s="23"/>
      <c r="S33" s="23"/>
      <c r="T33" s="23"/>
      <c r="U33" s="23"/>
      <c r="V33" s="23"/>
      <c r="W33" s="23"/>
      <c r="X33" s="23"/>
      <c r="Y33" s="23"/>
      <c r="Z33" s="23"/>
    </row>
    <row r="34" ht="27.0" customHeight="1">
      <c r="A34" s="23"/>
      <c r="B34" s="23"/>
      <c r="C34" s="23"/>
      <c r="D34" s="270" t="s">
        <v>224</v>
      </c>
      <c r="E34" s="271"/>
      <c r="F34" s="272">
        <f>F27+F33</f>
        <v>0</v>
      </c>
      <c r="G34" s="273"/>
      <c r="H34" s="274"/>
      <c r="J34" s="267"/>
      <c r="K34" s="23" t="s">
        <v>220</v>
      </c>
      <c r="M34" s="23"/>
      <c r="N34" s="23"/>
      <c r="O34" s="23"/>
      <c r="P34" s="23"/>
      <c r="Q34" s="23"/>
      <c r="R34" s="23"/>
      <c r="S34" s="23"/>
      <c r="T34" s="23"/>
      <c r="U34" s="23"/>
      <c r="V34" s="23"/>
      <c r="W34" s="23"/>
      <c r="X34" s="23"/>
      <c r="Y34" s="23"/>
      <c r="Z34" s="23"/>
    </row>
    <row r="35" ht="27.0" customHeight="1">
      <c r="A35" s="23"/>
      <c r="B35" s="23"/>
      <c r="C35" s="23"/>
      <c r="D35" s="23"/>
      <c r="E35" s="23"/>
      <c r="F35" s="23"/>
      <c r="G35" s="23"/>
      <c r="H35" s="23"/>
      <c r="I35" s="23"/>
      <c r="J35" s="275"/>
      <c r="K35" s="23" t="s">
        <v>221</v>
      </c>
      <c r="L35" s="23"/>
      <c r="M35" s="23"/>
      <c r="N35" s="23"/>
      <c r="O35" s="23"/>
      <c r="P35" s="23"/>
      <c r="Q35" s="23"/>
      <c r="R35" s="23"/>
      <c r="S35" s="23"/>
      <c r="T35" s="23"/>
      <c r="U35" s="23"/>
      <c r="V35" s="23"/>
      <c r="W35" s="23"/>
      <c r="X35" s="23"/>
      <c r="Y35" s="23"/>
      <c r="Z35" s="23"/>
    </row>
    <row r="36" ht="27.0"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ht="27.0"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ht="36.0" customHeight="1">
      <c r="A38" s="159"/>
      <c r="B38" s="160"/>
      <c r="C38" s="161" t="s">
        <v>225</v>
      </c>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ht="19.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ht="48.0" customHeight="1">
      <c r="A40" s="23"/>
      <c r="B40" s="23"/>
      <c r="C40" s="23"/>
      <c r="D40" s="276" t="s">
        <v>226</v>
      </c>
      <c r="E40" s="276" t="s">
        <v>160</v>
      </c>
      <c r="F40" s="229" t="s">
        <v>227</v>
      </c>
      <c r="G40" s="230" t="s">
        <v>193</v>
      </c>
      <c r="H40" s="230" t="s">
        <v>228</v>
      </c>
      <c r="J40" s="23"/>
      <c r="K40" s="23"/>
      <c r="M40" s="23"/>
      <c r="N40" s="23"/>
      <c r="O40" s="23"/>
      <c r="P40" s="23"/>
      <c r="Q40" s="23"/>
      <c r="R40" s="23"/>
      <c r="S40" s="23"/>
      <c r="T40" s="23"/>
      <c r="U40" s="23"/>
      <c r="V40" s="23"/>
      <c r="W40" s="23"/>
      <c r="X40" s="23"/>
      <c r="Y40" s="23"/>
      <c r="Z40" s="23"/>
    </row>
    <row r="41" ht="27.0" customHeight="1">
      <c r="A41" s="23"/>
      <c r="B41" s="23"/>
      <c r="C41" s="23"/>
      <c r="D41" s="260" t="s">
        <v>180</v>
      </c>
      <c r="E41" s="261"/>
      <c r="F41" s="262"/>
      <c r="G41" s="263"/>
      <c r="H41" s="264"/>
      <c r="J41" s="23"/>
      <c r="K41" s="23"/>
      <c r="M41" s="23"/>
      <c r="N41" s="23"/>
      <c r="O41" s="23"/>
      <c r="P41" s="23"/>
      <c r="Q41" s="23"/>
      <c r="R41" s="23"/>
      <c r="S41" s="23"/>
      <c r="T41" s="23"/>
      <c r="U41" s="23"/>
      <c r="V41" s="23"/>
      <c r="W41" s="23"/>
      <c r="X41" s="23"/>
      <c r="Y41" s="23"/>
      <c r="Z41" s="23"/>
    </row>
    <row r="42" ht="27.0" customHeight="1">
      <c r="A42" s="23"/>
      <c r="B42" s="23"/>
      <c r="C42" s="23"/>
      <c r="D42" s="277">
        <v>1.0</v>
      </c>
      <c r="E42" s="278" t="str">
        <f t="shared" ref="E42:E51" si="5">IFERROR(OFFSET(INDEX($H$8:$H$26,MATCH(D42,$H$8:$H$26,0)),0,-4),"")</f>
        <v>Metallic assembly and structural components</v>
      </c>
      <c r="F42" s="279">
        <f t="shared" ref="F42:F51" si="6">IFERROR(VLOOKUP($E42,$D$7:$H$32,3,FALSE),"")</f>
        <v>0</v>
      </c>
      <c r="G42" s="280" t="str">
        <f t="shared" ref="G42:G51" si="7">IFERROR(VLOOKUP($E42,$D$7:$H$32,4,FALSE),"")</f>
        <v/>
      </c>
      <c r="H42" s="281">
        <f t="shared" ref="H42:H51" si="8">IFERROR(SUM($G$42:$G42),"")</f>
        <v>0</v>
      </c>
      <c r="J42" s="23"/>
      <c r="K42" s="23"/>
      <c r="M42" s="23"/>
      <c r="N42" s="23"/>
      <c r="O42" s="23"/>
      <c r="P42" s="23"/>
      <c r="Q42" s="23"/>
      <c r="R42" s="23"/>
      <c r="S42" s="23"/>
      <c r="T42" s="23"/>
      <c r="U42" s="23"/>
      <c r="V42" s="23"/>
      <c r="W42" s="23"/>
      <c r="X42" s="23"/>
      <c r="Y42" s="23"/>
      <c r="Z42" s="23"/>
    </row>
    <row r="43" ht="27.0" customHeight="1">
      <c r="A43" s="23"/>
      <c r="B43" s="23"/>
      <c r="C43" s="23"/>
      <c r="D43" s="282">
        <v>2.0</v>
      </c>
      <c r="E43" s="278" t="str">
        <f t="shared" si="5"/>
        <v/>
      </c>
      <c r="F43" s="283" t="str">
        <f t="shared" si="6"/>
        <v/>
      </c>
      <c r="G43" s="281" t="str">
        <f t="shared" si="7"/>
        <v/>
      </c>
      <c r="H43" s="281">
        <f t="shared" si="8"/>
        <v>0</v>
      </c>
      <c r="J43" s="23"/>
      <c r="K43" s="23"/>
      <c r="M43" s="23"/>
      <c r="N43" s="23"/>
      <c r="O43" s="23"/>
      <c r="P43" s="23"/>
      <c r="Q43" s="23"/>
      <c r="R43" s="23"/>
      <c r="S43" s="23"/>
      <c r="T43" s="23"/>
      <c r="U43" s="23"/>
      <c r="V43" s="23"/>
      <c r="W43" s="23"/>
      <c r="X43" s="23"/>
      <c r="Y43" s="23"/>
      <c r="Z43" s="23"/>
    </row>
    <row r="44" ht="27.0" customHeight="1">
      <c r="A44" s="23"/>
      <c r="B44" s="23"/>
      <c r="C44" s="23"/>
      <c r="D44" s="282">
        <v>3.0</v>
      </c>
      <c r="E44" s="278" t="str">
        <f t="shared" si="5"/>
        <v/>
      </c>
      <c r="F44" s="283" t="str">
        <f t="shared" si="6"/>
        <v/>
      </c>
      <c r="G44" s="281" t="str">
        <f t="shared" si="7"/>
        <v/>
      </c>
      <c r="H44" s="281">
        <f t="shared" si="8"/>
        <v>0</v>
      </c>
      <c r="J44" s="23"/>
      <c r="K44" s="23"/>
      <c r="M44" s="23"/>
      <c r="N44" s="23"/>
      <c r="O44" s="23"/>
      <c r="P44" s="23"/>
      <c r="Q44" s="23"/>
      <c r="R44" s="23"/>
      <c r="S44" s="23"/>
      <c r="T44" s="23"/>
      <c r="U44" s="23"/>
      <c r="V44" s="23"/>
      <c r="W44" s="23"/>
      <c r="X44" s="23"/>
      <c r="Y44" s="23"/>
      <c r="Z44" s="23"/>
    </row>
    <row r="45" ht="27.0" customHeight="1">
      <c r="A45" s="23"/>
      <c r="B45" s="23"/>
      <c r="C45" s="23"/>
      <c r="D45" s="282">
        <v>4.0</v>
      </c>
      <c r="E45" s="278" t="str">
        <f t="shared" si="5"/>
        <v/>
      </c>
      <c r="F45" s="283" t="str">
        <f t="shared" si="6"/>
        <v/>
      </c>
      <c r="G45" s="281" t="str">
        <f t="shared" si="7"/>
        <v/>
      </c>
      <c r="H45" s="281">
        <f t="shared" si="8"/>
        <v>0</v>
      </c>
      <c r="J45" s="23"/>
      <c r="K45" s="23"/>
      <c r="M45" s="23"/>
      <c r="N45" s="23"/>
      <c r="O45" s="23"/>
      <c r="P45" s="23"/>
      <c r="Q45" s="23"/>
      <c r="R45" s="23"/>
      <c r="S45" s="23"/>
      <c r="T45" s="23"/>
      <c r="U45" s="23"/>
      <c r="V45" s="23"/>
      <c r="W45" s="23"/>
      <c r="X45" s="23"/>
      <c r="Y45" s="23"/>
      <c r="Z45" s="23"/>
    </row>
    <row r="46" ht="27.0" customHeight="1">
      <c r="A46" s="23"/>
      <c r="B46" s="23"/>
      <c r="C46" s="23"/>
      <c r="D46" s="282">
        <v>5.0</v>
      </c>
      <c r="E46" s="278" t="str">
        <f t="shared" si="5"/>
        <v/>
      </c>
      <c r="F46" s="283" t="str">
        <f t="shared" si="6"/>
        <v/>
      </c>
      <c r="G46" s="281" t="str">
        <f t="shared" si="7"/>
        <v/>
      </c>
      <c r="H46" s="281">
        <f t="shared" si="8"/>
        <v>0</v>
      </c>
      <c r="J46" s="23"/>
      <c r="K46" s="23"/>
      <c r="M46" s="23"/>
      <c r="N46" s="23"/>
      <c r="O46" s="23"/>
      <c r="P46" s="23"/>
      <c r="Q46" s="23"/>
      <c r="R46" s="23"/>
      <c r="S46" s="23"/>
      <c r="T46" s="23"/>
      <c r="U46" s="23"/>
      <c r="V46" s="23"/>
      <c r="W46" s="23"/>
      <c r="X46" s="23"/>
      <c r="Y46" s="23"/>
      <c r="Z46" s="23"/>
    </row>
    <row r="47" ht="27.0" customHeight="1">
      <c r="A47" s="23"/>
      <c r="B47" s="23"/>
      <c r="C47" s="23"/>
      <c r="D47" s="282">
        <v>6.0</v>
      </c>
      <c r="E47" s="278" t="str">
        <f t="shared" si="5"/>
        <v/>
      </c>
      <c r="F47" s="283" t="str">
        <f t="shared" si="6"/>
        <v/>
      </c>
      <c r="G47" s="281" t="str">
        <f t="shared" si="7"/>
        <v/>
      </c>
      <c r="H47" s="281">
        <f t="shared" si="8"/>
        <v>0</v>
      </c>
      <c r="J47" s="23"/>
      <c r="K47" s="23"/>
      <c r="M47" s="23"/>
      <c r="N47" s="23"/>
      <c r="O47" s="23"/>
      <c r="P47" s="23"/>
      <c r="Q47" s="23"/>
      <c r="R47" s="23"/>
      <c r="S47" s="23"/>
      <c r="T47" s="23"/>
      <c r="U47" s="23"/>
      <c r="V47" s="23"/>
      <c r="W47" s="23"/>
      <c r="X47" s="23"/>
      <c r="Y47" s="23"/>
      <c r="Z47" s="23"/>
    </row>
    <row r="48" ht="27.0" customHeight="1">
      <c r="A48" s="23"/>
      <c r="B48" s="23"/>
      <c r="C48" s="23"/>
      <c r="D48" s="282">
        <v>7.0</v>
      </c>
      <c r="E48" s="278" t="str">
        <f t="shared" si="5"/>
        <v/>
      </c>
      <c r="F48" s="283" t="str">
        <f t="shared" si="6"/>
        <v/>
      </c>
      <c r="G48" s="281" t="str">
        <f t="shared" si="7"/>
        <v/>
      </c>
      <c r="H48" s="281">
        <f t="shared" si="8"/>
        <v>0</v>
      </c>
      <c r="J48" s="23"/>
      <c r="K48" s="23"/>
      <c r="M48" s="23"/>
      <c r="N48" s="23"/>
      <c r="O48" s="23"/>
      <c r="P48" s="23"/>
      <c r="Q48" s="23"/>
      <c r="R48" s="23"/>
      <c r="S48" s="23"/>
      <c r="T48" s="23"/>
      <c r="U48" s="23"/>
      <c r="V48" s="23"/>
      <c r="W48" s="23"/>
      <c r="X48" s="23"/>
      <c r="Y48" s="23"/>
      <c r="Z48" s="23"/>
    </row>
    <row r="49" ht="27.0" customHeight="1">
      <c r="A49" s="23"/>
      <c r="B49" s="23"/>
      <c r="C49" s="23"/>
      <c r="D49" s="282">
        <v>8.0</v>
      </c>
      <c r="E49" s="278" t="str">
        <f t="shared" si="5"/>
        <v/>
      </c>
      <c r="F49" s="283" t="str">
        <f t="shared" si="6"/>
        <v/>
      </c>
      <c r="G49" s="281" t="str">
        <f t="shared" si="7"/>
        <v/>
      </c>
      <c r="H49" s="281">
        <f t="shared" si="8"/>
        <v>0</v>
      </c>
      <c r="J49" s="23"/>
      <c r="K49" s="23"/>
      <c r="M49" s="23"/>
      <c r="N49" s="23"/>
      <c r="O49" s="23"/>
      <c r="P49" s="23"/>
      <c r="Q49" s="23"/>
      <c r="R49" s="23"/>
      <c r="S49" s="23"/>
      <c r="T49" s="23"/>
      <c r="U49" s="23"/>
      <c r="V49" s="23"/>
      <c r="W49" s="23"/>
      <c r="X49" s="23"/>
      <c r="Y49" s="23"/>
      <c r="Z49" s="23"/>
    </row>
    <row r="50" ht="27.0" customHeight="1">
      <c r="A50" s="23"/>
      <c r="B50" s="23"/>
      <c r="C50" s="23"/>
      <c r="D50" s="282">
        <v>9.0</v>
      </c>
      <c r="E50" s="278" t="str">
        <f t="shared" si="5"/>
        <v/>
      </c>
      <c r="F50" s="283" t="str">
        <f t="shared" si="6"/>
        <v/>
      </c>
      <c r="G50" s="281" t="str">
        <f t="shared" si="7"/>
        <v/>
      </c>
      <c r="H50" s="281">
        <f t="shared" si="8"/>
        <v>0</v>
      </c>
      <c r="J50" s="23"/>
      <c r="K50" s="23"/>
      <c r="M50" s="23"/>
      <c r="N50" s="23"/>
      <c r="O50" s="23"/>
      <c r="P50" s="23"/>
      <c r="Q50" s="23"/>
      <c r="R50" s="23"/>
      <c r="S50" s="23"/>
      <c r="T50" s="23"/>
      <c r="U50" s="23"/>
      <c r="V50" s="23"/>
      <c r="W50" s="23"/>
      <c r="X50" s="23"/>
      <c r="Y50" s="23"/>
      <c r="Z50" s="23"/>
    </row>
    <row r="51" ht="27.0" customHeight="1">
      <c r="A51" s="23"/>
      <c r="B51" s="23"/>
      <c r="C51" s="23"/>
      <c r="D51" s="282">
        <v>10.0</v>
      </c>
      <c r="E51" s="278" t="str">
        <f t="shared" si="5"/>
        <v/>
      </c>
      <c r="F51" s="283" t="str">
        <f t="shared" si="6"/>
        <v/>
      </c>
      <c r="G51" s="281" t="str">
        <f t="shared" si="7"/>
        <v/>
      </c>
      <c r="H51" s="281">
        <f t="shared" si="8"/>
        <v>0</v>
      </c>
      <c r="J51" s="23"/>
      <c r="K51" s="23"/>
      <c r="M51" s="23"/>
      <c r="N51" s="23"/>
      <c r="O51" s="23"/>
      <c r="P51" s="23"/>
      <c r="Q51" s="23"/>
      <c r="R51" s="23"/>
      <c r="S51" s="23"/>
      <c r="T51" s="23"/>
      <c r="U51" s="23"/>
      <c r="V51" s="23"/>
      <c r="W51" s="23"/>
      <c r="X51" s="23"/>
      <c r="Y51" s="23"/>
      <c r="Z51" s="23"/>
    </row>
    <row r="52" ht="27.0" customHeight="1">
      <c r="A52" s="23"/>
      <c r="B52" s="23"/>
      <c r="C52" s="23"/>
      <c r="D52" s="282"/>
      <c r="E52" s="284" t="s">
        <v>229</v>
      </c>
      <c r="F52" s="285">
        <f t="shared" ref="F52:G52" si="9">SUM(F53:F58)</f>
        <v>0</v>
      </c>
      <c r="G52" s="286">
        <f t="shared" si="9"/>
        <v>0</v>
      </c>
      <c r="H52" s="286">
        <f>IFERROR(H58,"")</f>
        <v>0</v>
      </c>
      <c r="J52" s="23"/>
      <c r="K52" s="23"/>
      <c r="M52" s="23"/>
      <c r="N52" s="23"/>
      <c r="O52" s="23"/>
      <c r="P52" s="23"/>
      <c r="Q52" s="23"/>
      <c r="R52" s="23"/>
      <c r="S52" s="23"/>
      <c r="T52" s="23"/>
      <c r="U52" s="23"/>
      <c r="V52" s="23"/>
      <c r="W52" s="23"/>
      <c r="X52" s="23"/>
      <c r="Y52" s="23"/>
      <c r="Z52" s="23"/>
    </row>
    <row r="53" ht="27.0" customHeight="1">
      <c r="A53" s="23"/>
      <c r="B53" s="23"/>
      <c r="C53" s="23"/>
      <c r="D53" s="287">
        <v>11.0</v>
      </c>
      <c r="E53" s="278" t="str">
        <f t="shared" ref="E53:E58" si="10">IFERROR(OFFSET(INDEX($H$8:$H$26,MATCH(D53,$H$8:$H$26,0)),0,-4),"")</f>
        <v/>
      </c>
      <c r="F53" s="288" t="str">
        <f t="shared" ref="F53:F58" si="11">IFERROR(VLOOKUP($E53,$D$7:$H$32,3,FALSE),"")</f>
        <v/>
      </c>
      <c r="G53" s="289" t="str">
        <f t="shared" ref="G53:G58" si="12">IFERROR(VLOOKUP($E53,$D$7:$H$32,4,FALSE),"")</f>
        <v/>
      </c>
      <c r="H53" s="289">
        <f t="shared" ref="H53:H58" si="13">IFERROR(SUM($G$42:$G53)-$G$52,"")</f>
        <v>0</v>
      </c>
      <c r="J53" s="23"/>
      <c r="K53" s="23"/>
      <c r="M53" s="23"/>
      <c r="N53" s="23"/>
      <c r="O53" s="23"/>
      <c r="P53" s="23"/>
      <c r="Q53" s="23"/>
      <c r="R53" s="23"/>
      <c r="S53" s="23"/>
      <c r="T53" s="23"/>
      <c r="U53" s="23"/>
      <c r="V53" s="23"/>
      <c r="W53" s="23"/>
      <c r="X53" s="23"/>
      <c r="Y53" s="23"/>
      <c r="Z53" s="23"/>
    </row>
    <row r="54" ht="27.0" customHeight="1">
      <c r="A54" s="23"/>
      <c r="B54" s="23"/>
      <c r="C54" s="23"/>
      <c r="D54" s="287">
        <v>12.0</v>
      </c>
      <c r="E54" s="278" t="str">
        <f t="shared" si="10"/>
        <v/>
      </c>
      <c r="F54" s="288" t="str">
        <f t="shared" si="11"/>
        <v/>
      </c>
      <c r="G54" s="289" t="str">
        <f t="shared" si="12"/>
        <v/>
      </c>
      <c r="H54" s="289">
        <f t="shared" si="13"/>
        <v>0</v>
      </c>
      <c r="J54" s="23"/>
      <c r="K54" s="23"/>
      <c r="M54" s="23"/>
      <c r="N54" s="23"/>
      <c r="O54" s="23"/>
      <c r="P54" s="23"/>
      <c r="Q54" s="23"/>
      <c r="R54" s="23"/>
      <c r="S54" s="23"/>
      <c r="T54" s="23"/>
      <c r="U54" s="23"/>
      <c r="V54" s="23"/>
      <c r="W54" s="23"/>
      <c r="X54" s="23"/>
      <c r="Y54" s="23"/>
      <c r="Z54" s="23"/>
    </row>
    <row r="55" ht="27.0" customHeight="1">
      <c r="A55" s="23"/>
      <c r="B55" s="23"/>
      <c r="C55" s="23"/>
      <c r="D55" s="287">
        <v>13.0</v>
      </c>
      <c r="E55" s="278" t="str">
        <f t="shared" si="10"/>
        <v/>
      </c>
      <c r="F55" s="288" t="str">
        <f t="shared" si="11"/>
        <v/>
      </c>
      <c r="G55" s="289" t="str">
        <f t="shared" si="12"/>
        <v/>
      </c>
      <c r="H55" s="289">
        <f t="shared" si="13"/>
        <v>0</v>
      </c>
      <c r="J55" s="23"/>
      <c r="K55" s="23"/>
      <c r="M55" s="23"/>
      <c r="N55" s="23"/>
      <c r="O55" s="23"/>
      <c r="P55" s="23"/>
      <c r="Q55" s="23"/>
      <c r="R55" s="23"/>
      <c r="S55" s="23"/>
      <c r="T55" s="23"/>
      <c r="U55" s="23"/>
      <c r="V55" s="23"/>
      <c r="W55" s="23"/>
      <c r="X55" s="23"/>
      <c r="Y55" s="23"/>
      <c r="Z55" s="23"/>
    </row>
    <row r="56" ht="27.0" customHeight="1">
      <c r="A56" s="23"/>
      <c r="B56" s="23"/>
      <c r="C56" s="23"/>
      <c r="D56" s="287">
        <v>14.0</v>
      </c>
      <c r="E56" s="278" t="str">
        <f t="shared" si="10"/>
        <v/>
      </c>
      <c r="F56" s="288" t="str">
        <f t="shared" si="11"/>
        <v/>
      </c>
      <c r="G56" s="289" t="str">
        <f t="shared" si="12"/>
        <v/>
      </c>
      <c r="H56" s="289">
        <f t="shared" si="13"/>
        <v>0</v>
      </c>
      <c r="J56" s="23"/>
      <c r="K56" s="23"/>
      <c r="M56" s="23"/>
      <c r="N56" s="23"/>
      <c r="O56" s="23"/>
      <c r="P56" s="23"/>
      <c r="Q56" s="23"/>
      <c r="R56" s="23"/>
      <c r="S56" s="23"/>
      <c r="T56" s="23"/>
      <c r="U56" s="23"/>
      <c r="V56" s="23"/>
      <c r="W56" s="23"/>
      <c r="X56" s="23"/>
      <c r="Y56" s="23"/>
      <c r="Z56" s="23"/>
    </row>
    <row r="57" ht="27.0" customHeight="1">
      <c r="A57" s="23"/>
      <c r="B57" s="23"/>
      <c r="C57" s="23"/>
      <c r="D57" s="287">
        <v>15.0</v>
      </c>
      <c r="E57" s="278" t="str">
        <f t="shared" si="10"/>
        <v/>
      </c>
      <c r="F57" s="288" t="str">
        <f t="shared" si="11"/>
        <v/>
      </c>
      <c r="G57" s="289" t="str">
        <f t="shared" si="12"/>
        <v/>
      </c>
      <c r="H57" s="289">
        <f t="shared" si="13"/>
        <v>0</v>
      </c>
      <c r="J57" s="23"/>
      <c r="K57" s="23"/>
      <c r="M57" s="23"/>
      <c r="N57" s="23"/>
      <c r="O57" s="23"/>
      <c r="P57" s="23"/>
      <c r="Q57" s="23"/>
      <c r="R57" s="23"/>
      <c r="S57" s="23"/>
      <c r="T57" s="23"/>
      <c r="U57" s="23"/>
      <c r="V57" s="23"/>
      <c r="W57" s="23"/>
      <c r="X57" s="23"/>
      <c r="Y57" s="23"/>
      <c r="Z57" s="23"/>
    </row>
    <row r="58" ht="27.0" customHeight="1">
      <c r="A58" s="23"/>
      <c r="B58" s="23"/>
      <c r="C58" s="23"/>
      <c r="D58" s="287">
        <v>16.0</v>
      </c>
      <c r="E58" s="278" t="str">
        <f t="shared" si="10"/>
        <v/>
      </c>
      <c r="F58" s="288" t="str">
        <f t="shared" si="11"/>
        <v/>
      </c>
      <c r="G58" s="289" t="str">
        <f t="shared" si="12"/>
        <v/>
      </c>
      <c r="H58" s="289">
        <f t="shared" si="13"/>
        <v>0</v>
      </c>
      <c r="J58" s="23"/>
      <c r="K58" s="23"/>
      <c r="M58" s="23"/>
      <c r="N58" s="23"/>
      <c r="O58" s="23"/>
      <c r="P58" s="23"/>
      <c r="Q58" s="23"/>
      <c r="R58" s="23"/>
      <c r="S58" s="23"/>
      <c r="T58" s="23"/>
      <c r="U58" s="23"/>
      <c r="V58" s="23"/>
      <c r="W58" s="23"/>
      <c r="X58" s="23"/>
      <c r="Y58" s="23"/>
      <c r="Z58" s="23"/>
    </row>
    <row r="59" ht="27.0" customHeight="1">
      <c r="A59" s="23"/>
      <c r="B59" s="23"/>
      <c r="C59" s="23"/>
      <c r="D59" s="260" t="s">
        <v>217</v>
      </c>
      <c r="E59" s="261"/>
      <c r="F59" s="290"/>
      <c r="G59" s="263"/>
      <c r="H59" s="264"/>
      <c r="J59" s="23"/>
      <c r="K59" s="23"/>
      <c r="M59" s="23"/>
      <c r="N59" s="23"/>
      <c r="O59" s="23"/>
      <c r="P59" s="23"/>
      <c r="Q59" s="23"/>
      <c r="R59" s="23"/>
      <c r="S59" s="23"/>
      <c r="T59" s="23"/>
      <c r="U59" s="23"/>
      <c r="V59" s="23"/>
      <c r="W59" s="23"/>
      <c r="X59" s="23"/>
      <c r="Y59" s="23"/>
      <c r="Z59" s="23"/>
    </row>
    <row r="60" ht="27.0" customHeight="1">
      <c r="A60" s="23"/>
      <c r="B60" s="23"/>
      <c r="C60" s="23"/>
      <c r="D60" s="282">
        <v>1.0</v>
      </c>
      <c r="E60" s="291" t="str">
        <f t="shared" ref="E60:E63" si="14">IFERROR(OFFSET(INDEX($H$29:$H$32,MATCH(D60,$H$29:$H$32,0)),0,-4),"")</f>
        <v>Buildings and industrial plants</v>
      </c>
      <c r="F60" s="292">
        <f t="shared" ref="F60:F63" si="15">IFERROR(VLOOKUP($E60,$D$7:$H$32,3,FALSE),"")</f>
        <v>0</v>
      </c>
      <c r="G60" s="281" t="str">
        <f t="shared" ref="G60:G63" si="16">IFERROR(VLOOKUP($E60,$D$7:$H$32,4,FALSE),"")</f>
        <v/>
      </c>
      <c r="H60" s="281">
        <f t="shared" ref="H60:H63" si="17">IFERROR(SUM($G$60:$G60),"")</f>
        <v>0</v>
      </c>
      <c r="J60" s="23"/>
      <c r="K60" s="23"/>
      <c r="M60" s="23"/>
      <c r="N60" s="23"/>
      <c r="O60" s="23"/>
      <c r="P60" s="23"/>
      <c r="Q60" s="23"/>
      <c r="R60" s="23"/>
      <c r="S60" s="23"/>
      <c r="T60" s="23"/>
      <c r="U60" s="23"/>
      <c r="V60" s="23"/>
      <c r="W60" s="23"/>
      <c r="X60" s="23"/>
      <c r="Y60" s="23"/>
      <c r="Z60" s="23"/>
    </row>
    <row r="61" ht="27.0" customHeight="1">
      <c r="A61" s="23"/>
      <c r="B61" s="23"/>
      <c r="C61" s="23"/>
      <c r="D61" s="282">
        <v>2.0</v>
      </c>
      <c r="E61" s="291" t="str">
        <f t="shared" si="14"/>
        <v/>
      </c>
      <c r="F61" s="292" t="str">
        <f t="shared" si="15"/>
        <v/>
      </c>
      <c r="G61" s="281" t="str">
        <f t="shared" si="16"/>
        <v/>
      </c>
      <c r="H61" s="281">
        <f t="shared" si="17"/>
        <v>0</v>
      </c>
      <c r="J61" s="23"/>
      <c r="K61" s="23"/>
      <c r="M61" s="23"/>
      <c r="N61" s="23"/>
      <c r="O61" s="23"/>
      <c r="P61" s="23"/>
      <c r="Q61" s="23"/>
      <c r="R61" s="23"/>
      <c r="S61" s="23"/>
      <c r="T61" s="23"/>
      <c r="U61" s="23"/>
      <c r="V61" s="23"/>
      <c r="W61" s="23"/>
      <c r="X61" s="23"/>
      <c r="Y61" s="23"/>
      <c r="Z61" s="23"/>
    </row>
    <row r="62" ht="27.0" customHeight="1">
      <c r="A62" s="23"/>
      <c r="B62" s="23"/>
      <c r="C62" s="23"/>
      <c r="D62" s="282">
        <v>3.0</v>
      </c>
      <c r="E62" s="291" t="str">
        <f t="shared" si="14"/>
        <v/>
      </c>
      <c r="F62" s="292" t="str">
        <f t="shared" si="15"/>
        <v/>
      </c>
      <c r="G62" s="281" t="str">
        <f t="shared" si="16"/>
        <v/>
      </c>
      <c r="H62" s="281">
        <f t="shared" si="17"/>
        <v>0</v>
      </c>
      <c r="J62" s="23"/>
      <c r="K62" s="23"/>
      <c r="M62" s="23"/>
      <c r="N62" s="23"/>
      <c r="O62" s="23"/>
      <c r="P62" s="23"/>
      <c r="Q62" s="23"/>
      <c r="R62" s="23"/>
      <c r="S62" s="23"/>
      <c r="T62" s="23"/>
      <c r="U62" s="23"/>
      <c r="V62" s="23"/>
      <c r="W62" s="23"/>
      <c r="X62" s="23"/>
      <c r="Y62" s="23"/>
      <c r="Z62" s="23"/>
    </row>
    <row r="63" ht="27.0" customHeight="1">
      <c r="A63" s="23"/>
      <c r="B63" s="23"/>
      <c r="C63" s="23"/>
      <c r="D63" s="293">
        <v>4.0</v>
      </c>
      <c r="E63" s="294" t="str">
        <f t="shared" si="14"/>
        <v/>
      </c>
      <c r="F63" s="295" t="str">
        <f t="shared" si="15"/>
        <v/>
      </c>
      <c r="G63" s="296" t="str">
        <f t="shared" si="16"/>
        <v/>
      </c>
      <c r="H63" s="297">
        <f t="shared" si="17"/>
        <v>0</v>
      </c>
      <c r="J63" s="23"/>
      <c r="K63" s="23"/>
      <c r="M63" s="23"/>
      <c r="N63" s="23"/>
      <c r="O63" s="23"/>
      <c r="P63" s="23"/>
      <c r="Q63" s="23"/>
      <c r="R63" s="23"/>
      <c r="S63" s="23"/>
      <c r="T63" s="23"/>
      <c r="U63" s="23"/>
      <c r="V63" s="23"/>
      <c r="W63" s="23"/>
      <c r="X63" s="23"/>
      <c r="Y63" s="23"/>
      <c r="Z63" s="23"/>
    </row>
    <row r="64" ht="82.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ht="36.0" customHeight="1">
      <c r="A65" s="159"/>
      <c r="B65" s="160"/>
      <c r="C65" s="161"/>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ht="6.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
    <mergeCell ref="D6:E6"/>
  </mergeCells>
  <printOptions/>
  <pageMargins bottom="1.0" footer="0.0" header="0.0" left="0.75" right="0.75" top="1.0"/>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outlinePr summaryBelow="0" summaryRight="0"/>
    <pageSetUpPr/>
  </sheetPr>
  <sheetViews>
    <sheetView workbookViewId="0"/>
  </sheetViews>
  <sheetFormatPr customHeight="1" defaultColWidth="10.1" defaultRowHeight="15.0" outlineLevelRow="2"/>
  <cols>
    <col customWidth="1" min="1" max="3" width="2.3"/>
    <col customWidth="1" min="4" max="4" width="6.0"/>
    <col customWidth="1" min="5" max="5" width="44.7"/>
    <col customWidth="1" min="6" max="6" width="104.3"/>
    <col customWidth="1" min="7" max="7" width="11.1"/>
    <col customWidth="1" min="8" max="8" width="19.4"/>
    <col customWidth="1" min="9" max="9" width="16.3"/>
    <col customWidth="1" min="10" max="10" width="10.7"/>
    <col customWidth="1" min="11" max="11" width="103.5"/>
    <col customWidth="1" min="12" max="14" width="22.5"/>
    <col customWidth="1" min="15" max="15" width="103.5"/>
    <col customWidth="1" min="16" max="17" width="22.5"/>
    <col customWidth="1" min="18" max="18" width="28.1"/>
    <col customWidth="1" min="19" max="19" width="25.1"/>
    <col customWidth="1" min="20" max="20" width="17.5"/>
  </cols>
  <sheetData>
    <row r="1" ht="6.75" customHeight="1">
      <c r="A1" s="23"/>
      <c r="B1" s="23"/>
      <c r="C1" s="23"/>
      <c r="D1" s="23"/>
      <c r="E1" s="23"/>
      <c r="F1" s="23"/>
      <c r="G1" s="23"/>
      <c r="H1" s="23"/>
      <c r="I1" s="23"/>
      <c r="J1" s="23"/>
      <c r="K1" s="23"/>
      <c r="L1" s="23"/>
      <c r="M1" s="23"/>
      <c r="N1" s="23"/>
      <c r="O1" s="23"/>
      <c r="P1" s="23"/>
      <c r="Q1" s="23"/>
      <c r="R1" s="23"/>
      <c r="S1" s="23"/>
      <c r="T1" s="23"/>
    </row>
    <row r="2" ht="15.75" customHeight="1">
      <c r="A2" s="88"/>
      <c r="B2" s="88" t="str">
        <f>MID(CELL("nomfichier",A1),FIND("]",CELL("nomfichier",A1))+1,LEN(CELL("nomfichier",A1))-FIND("]",CELL("nomfichier",A1)))</f>
        <v>#VALUE!</v>
      </c>
      <c r="C2" s="88"/>
      <c r="D2" s="88"/>
      <c r="E2" s="88"/>
      <c r="F2" s="88"/>
      <c r="G2" s="88"/>
      <c r="H2" s="88"/>
      <c r="I2" s="88"/>
      <c r="J2" s="88"/>
      <c r="K2" s="88"/>
      <c r="L2" s="88"/>
      <c r="M2" s="88"/>
      <c r="N2" s="88"/>
      <c r="O2" s="88"/>
      <c r="P2" s="88"/>
      <c r="Q2" s="88"/>
      <c r="R2" s="88"/>
      <c r="S2" s="88"/>
      <c r="T2" s="88"/>
    </row>
    <row r="3" ht="6.75" customHeight="1">
      <c r="A3" s="23"/>
      <c r="B3" s="23"/>
      <c r="C3" s="23"/>
      <c r="D3" s="23"/>
      <c r="E3" s="23"/>
      <c r="F3" s="23"/>
      <c r="G3" s="23"/>
      <c r="H3" s="23"/>
      <c r="I3" s="23"/>
      <c r="J3" s="23"/>
      <c r="K3" s="23"/>
      <c r="L3" s="23"/>
      <c r="M3" s="23"/>
      <c r="N3" s="23"/>
      <c r="O3" s="23"/>
      <c r="P3" s="23"/>
      <c r="Q3" s="23"/>
      <c r="R3" s="23"/>
      <c r="S3" s="23"/>
      <c r="T3" s="23"/>
    </row>
    <row r="4" ht="36.0" customHeight="1">
      <c r="A4" s="298"/>
      <c r="B4" s="299"/>
      <c r="C4" s="161" t="s">
        <v>180</v>
      </c>
      <c r="D4" s="299"/>
      <c r="E4" s="299"/>
      <c r="F4" s="299"/>
      <c r="G4" s="299"/>
      <c r="H4" s="299"/>
      <c r="I4" s="299"/>
      <c r="J4" s="299"/>
      <c r="K4" s="299"/>
      <c r="L4" s="299"/>
      <c r="M4" s="299"/>
      <c r="N4" s="299"/>
      <c r="O4" s="299"/>
      <c r="P4" s="299"/>
      <c r="Q4" s="299"/>
      <c r="R4" s="299"/>
      <c r="S4" s="299"/>
      <c r="T4" s="299"/>
    </row>
    <row r="5" ht="15.75" customHeight="1">
      <c r="A5" s="23"/>
      <c r="B5" s="71"/>
      <c r="C5" s="71"/>
      <c r="D5" s="71"/>
      <c r="E5" s="71"/>
      <c r="F5" s="71"/>
      <c r="G5" s="71"/>
      <c r="H5" s="71"/>
      <c r="I5" s="300"/>
      <c r="J5" s="71"/>
      <c r="K5" s="71"/>
      <c r="L5" s="301"/>
      <c r="M5" s="23"/>
      <c r="N5" s="23"/>
      <c r="O5" s="302"/>
      <c r="P5" s="23"/>
      <c r="Q5" s="23"/>
      <c r="R5" s="71"/>
      <c r="S5" s="23"/>
      <c r="T5" s="23"/>
    </row>
    <row r="6" ht="42.75" customHeight="1">
      <c r="A6" s="23"/>
      <c r="B6" s="71"/>
      <c r="C6" s="71"/>
      <c r="D6" s="71"/>
      <c r="E6" s="303" t="s">
        <v>160</v>
      </c>
      <c r="F6" s="51" t="s">
        <v>161</v>
      </c>
      <c r="G6" s="51" t="s">
        <v>162</v>
      </c>
      <c r="H6" s="51" t="s">
        <v>158</v>
      </c>
      <c r="I6" s="304" t="s">
        <v>230</v>
      </c>
      <c r="J6" s="305" t="s">
        <v>164</v>
      </c>
      <c r="K6" s="51" t="s">
        <v>231</v>
      </c>
      <c r="L6" s="306" t="s">
        <v>163</v>
      </c>
      <c r="M6" s="303" t="s">
        <v>232</v>
      </c>
      <c r="N6" s="51" t="s">
        <v>233</v>
      </c>
      <c r="O6" s="51" t="s">
        <v>234</v>
      </c>
      <c r="P6" s="306" t="s">
        <v>163</v>
      </c>
      <c r="Q6" s="303" t="s">
        <v>232</v>
      </c>
      <c r="R6" s="305" t="s">
        <v>235</v>
      </c>
      <c r="S6" s="307" t="s">
        <v>236</v>
      </c>
      <c r="T6" s="23"/>
    </row>
    <row r="7" ht="24.75" customHeight="1">
      <c r="A7" s="23"/>
      <c r="B7" s="71"/>
      <c r="C7" s="71"/>
      <c r="D7" s="71"/>
      <c r="E7" s="308" t="s">
        <v>195</v>
      </c>
      <c r="F7" s="309"/>
      <c r="G7" s="309"/>
      <c r="H7" s="309"/>
      <c r="I7" s="309"/>
      <c r="J7" s="309"/>
      <c r="K7" s="309"/>
      <c r="L7" s="309"/>
      <c r="M7" s="309"/>
      <c r="N7" s="309"/>
      <c r="O7" s="309"/>
      <c r="P7" s="309"/>
      <c r="Q7" s="309"/>
      <c r="R7" s="309"/>
      <c r="S7" s="309"/>
      <c r="T7" s="23"/>
    </row>
    <row r="8" ht="15.75" customHeight="1" outlineLevel="1">
      <c r="A8" s="23"/>
      <c r="B8" s="71"/>
      <c r="C8" s="71"/>
      <c r="D8" s="71"/>
      <c r="E8" s="310" t="s">
        <v>197</v>
      </c>
      <c r="F8" s="311" t="str">
        <f>Lists!P27</f>
        <v>Aluminium, extrusion profile - Casting - Africa</v>
      </c>
      <c r="G8" s="311" t="str">
        <f t="array" ref="G8">XLOOKUP(1,('Emission Factors'!$E$5:$E$488='GHG emissions calculations'!$F8)*('Emission Factors'!$H$5:$H$488='GHG emissions calculations'!$H8),INDEX('Emission Factors'!$E$5:$T$488,0,MATCH('GHG emissions calculations'!G$6,'Emission Factors'!$E$5:$T$5,0)),"",0)</f>
        <v/>
      </c>
      <c r="H8" s="311" t="s">
        <v>237</v>
      </c>
      <c r="I8" s="312" t="str">
        <f>IF(
    SUMIFS('Import data'!$L$25:$L$80,
           'Import data'!$J$25:$J$80, F8,
           'Import data'!$G$25:$G$80, 'GHG emissions calculations'!$H8,
           'Import data'!$I$25:$I$80,$E$8) &lt;&gt; 0,
    SUMIFS('Import data'!$L$25:$L$80,
           'Import data'!$J$25:$J$80, F8,
           'Import data'!$G$25:$G$80, 'GHG emissions calculations'!$H8,
           'Import data'!$I$25:$I$80,$E$8),
    ""
)</f>
        <v/>
      </c>
      <c r="J8" s="311" t="str">
        <f t="array" ref="J8">IF(
    XLOOKUP(F8, 'Import data'!$J$26:$J$47, 'Import data'!$M$26:$M$47, "", 0) = "Please add the region-specific supplier emission factor or choose a different region available in the IAEG database.",
    "",
    XLOOKUP(F8, 'Import data'!$J$26:$J$47, 'Import data'!$M$26:$M$47, "", 0)
)</f>
        <v/>
      </c>
      <c r="K8" s="311" t="str">
        <f t="array" ref="K8">IFERROR(
    XLOOKUP(F8,
            _xlws.FILTER('Supplier Emission'!$G$15:$G$49,
                   ('Supplier Emission'!$D$15:$D$49=H8) * ('Supplier Emission'!$F$15:$F$49=$E$8)),
            _xlws.FILTER('Supplier Emission'!$I$15:$I$49,
                   ('Supplier Emission'!$D$15:$D$49=H8) * ('Supplier Emission'!$F$15:$F$49=$E$8)),
            ""),
    "")</f>
        <v/>
      </c>
      <c r="L8" s="311" t="str">
        <f t="array" ref="L8">IFERROR(
    XLOOKUP(F8,
            _xlws.FILTER('Supplier Emission'!$G$15:$G$49,
                   ('Supplier Emission'!$D$15:$D$49=H8) * ('Supplier Emission'!$F$15:$F$49=$E$8)),
            _xlws.FILTER('Supplier Emission'!$J$15:$J$49,
                   ('Supplier Emission'!$D$15:$D$49=H8) * ('Supplier Emission'!$F$15:$F$49=$E$8)),
            ""),
    "")</f>
        <v/>
      </c>
      <c r="M8" s="311" t="str">
        <f t="array" ref="M8">IFERROR(
    XLOOKUP(F8,
            _xlws.FILTER('Supplier Emission'!$G$15:$G$49,
                   ('Supplier Emission'!$D$15:$D$49=H8) * ('Supplier Emission'!$F$15:$F$49=$E$8)),
            _xlws.FILTER('Supplier Emission'!$M$15:$M$49,
                   ('Supplier Emission'!$D$15:$D$49=H8) * ('Supplier Emission'!$F$15:$F$49=$E$8)),
            ""),
    "")</f>
        <v/>
      </c>
      <c r="N8" s="311" t="str">
        <f t="array" ref="N8">IFERROR(
    XLOOKUP(F8,
            _xlws.FILTER('Supplier Emission'!$G$15:$G$49,
                   ('Supplier Emission'!$D$15:$D$49=H8) * ('Supplier Emission'!$F$15:$F$49=$E$8)),
            _xlws.FILTER('Supplier Emission'!$H$15:$H$49,
                   ('Supplier Emission'!$D$15:$D$49=H8) * ('Supplier Emission'!$F$15:$F$49=$E$8)),
            ""),
    "")</f>
        <v/>
      </c>
      <c r="O8" s="311" t="str">
        <f t="array" ref="O8">XLOOKUP(1,('Emission Factors'!$E$5:$E$488='GHG emissions calculations'!$F8)*('Emission Factors'!$H$5:$H$488='GHG emissions calculations'!$H8),INDEX('Emission Factors'!$E$5:$T$488,0,MATCH('GHG emissions calculations'!O$6,'Emission Factors'!$E$5:$T$5,0)),"",0)</f>
        <v/>
      </c>
      <c r="P8" s="313" t="str">
        <f t="array" ref="P8">IFERROR(
    INDEX('Emission Factors'!$E$5:$P$488,
          MATCH(1,
                ('Emission Factors'!$E$5:$E$488 = 'GHG emissions calculations'!$F8) *
                ('Emission Factors'!$H$5:$H$488 = 'GHG emissions calculations'!$H8),
                0),
          MATCH('GHG emissions calculations'!P$6,'Emission Factors'!$E$5:$P$5,0)),
    "")</f>
        <v/>
      </c>
      <c r="Q8" s="311" t="str">
        <f t="array" ref="Q8">IFERROR(
    IF(
        INDEX('Emission Factors'!$E$5:$P$488,
              MATCH(1,
                    ('Emission Factors'!$E$5:$E$488 = 'GHG emissions calculations'!$F8) *
                    ('Emission Factors'!$H$5:$H$488 = 'GHG emissions calculations'!$H8),
                    0),
              MATCH('GHG emissions calculations'!Q$6, 'Emission Factors'!$E$5:$P$5, 0)) &lt;&gt; "",
        INDEX('Emission Factors'!$E$5:$P$488,
              MATCH(1,
                    ('Emission Factors'!$E$5:$E$488 = 'GHG emissions calculations'!$F8) *
                    ('Emission Factors'!$H$5:$H$488 = 'GHG emissions calculations'!$H8),
                    0),
              MATCH('GHG emissions calculations'!Q$6, 'Emission Factors'!$E$5:$P$5, 0)),
        ""),
    "")</f>
        <v/>
      </c>
      <c r="R8" s="311" t="str">
        <f t="array" ref="R8">IFERROR(
    IF(
        INDEX('Emission Factors'!$E$5:$R$488,
              MATCH(1,
                    ('Emission Factors'!$E$5:$E$488 = 'GHG emissions calculations'!$F8) *
                    ('Emission Factors'!$H$5:$H$488 = 'GHG emissions calculations'!$H8),
                    0),
              MATCH('GHG emissions calculations'!R$6, 'Emission Factors'!$E$5:$R$5, 0)) &lt;&gt; "",
        INDEX('Emission Factors'!$E$5:$R$488,
              MATCH(1,
                    ('Emission Factors'!$E$5:$E$488 = 'GHG emissions calculations'!$F8) *
                    ('Emission Factors'!$H$5:$H$488 = 'GHG emissions calculations'!$H8),
                    0),
              MATCH('GHG emissions calculations'!R$6, 'Emission Factors'!$E$5:$R$5, 0)),
        ""),
    "")</f>
        <v/>
      </c>
      <c r="S8" s="312">
        <f t="shared" ref="S8:S539" si="1">IFERROR(IF(L8&lt;&gt;"",L8*I8/1000,P8*I8/1000),"")</f>
        <v>0</v>
      </c>
      <c r="T8" s="23"/>
    </row>
    <row r="9" ht="15.75" customHeight="1" outlineLevel="1">
      <c r="A9" s="23"/>
      <c r="B9" s="71"/>
      <c r="C9" s="71"/>
      <c r="D9" s="71"/>
      <c r="E9" s="314"/>
      <c r="F9" s="311" t="str">
        <f>Lists!P25</f>
        <v>Aluminium, extrusion profile - Casting - America</v>
      </c>
      <c r="G9" s="311" t="str">
        <f t="array" ref="G9">XLOOKUP(1,('Emission Factors'!$E$5:$E$488='GHG emissions calculations'!$F9)*('Emission Factors'!$H$5:$H$488='GHG emissions calculations'!$H9),INDEX('Emission Factors'!$E$5:$T$488,0,MATCH('GHG emissions calculations'!G$6,'Emission Factors'!$E$5:$T$5,0)),"",0)</f>
        <v/>
      </c>
      <c r="H9" s="311" t="s">
        <v>237</v>
      </c>
      <c r="I9" s="312" t="str">
        <f>IF(
    SUMIFS('Import data'!$L$25:$L$80,
           'Import data'!$J$25:$J$80, F9,
           'Import data'!$G$25:$G$80, 'GHG emissions calculations'!$H9,
           'Import data'!$I$25:$I$80,$E$8) &lt;&gt; 0,
    SUMIFS('Import data'!$L$25:$L$80,
           'Import data'!$J$25:$J$80, F9,
           'Import data'!$G$25:$G$80, 'GHG emissions calculations'!$H9,
           'Import data'!$I$25:$I$80,$E$8),
    ""
)</f>
        <v/>
      </c>
      <c r="J9" s="311" t="str">
        <f t="array" ref="J9">IF(
    XLOOKUP(F9, 'Import data'!$J$26:$J$47, 'Import data'!$M$26:$M$47, "", 0) = "Please add the region-specific supplier emission factor or choose a different region available in the IAEG database.",
    "",
    XLOOKUP(F9, 'Import data'!$J$26:$J$47, 'Import data'!$M$26:$M$47, "", 0)
)</f>
        <v/>
      </c>
      <c r="K9" s="311" t="str">
        <f t="array" ref="K9">IFERROR(
    XLOOKUP(F9,
            _xlws.FILTER('Supplier Emission'!$G$15:$G$49,
                   ('Supplier Emission'!$D$15:$D$49=H9) * ('Supplier Emission'!$F$15:$F$49=$E$8)),
            _xlws.FILTER('Supplier Emission'!$I$15:$I$49,
                   ('Supplier Emission'!$D$15:$D$49=H9) * ('Supplier Emission'!$F$15:$F$49=$E$8)),
            ""),
    "")</f>
        <v/>
      </c>
      <c r="L9" s="311" t="str">
        <f t="array" ref="L9">IFERROR(
    XLOOKUP(F9,
            _xlws.FILTER('Supplier Emission'!$G$15:$G$49,
                   ('Supplier Emission'!$D$15:$D$49=H9) * ('Supplier Emission'!$F$15:$F$49=$E$8)),
            _xlws.FILTER('Supplier Emission'!$J$15:$J$49,
                   ('Supplier Emission'!$D$15:$D$49=H9) * ('Supplier Emission'!$F$15:$F$49=$E$8)),
            ""),
    "")</f>
        <v/>
      </c>
      <c r="M9" s="311" t="str">
        <f t="array" ref="M9">IFERROR(
    XLOOKUP(F9,
            _xlws.FILTER('Supplier Emission'!$G$15:$G$49,
                   ('Supplier Emission'!$D$15:$D$49=H9) * ('Supplier Emission'!$F$15:$F$49=$E$8)),
            _xlws.FILTER('Supplier Emission'!$M$15:$M$49,
                   ('Supplier Emission'!$D$15:$D$49=H9) * ('Supplier Emission'!$F$15:$F$49=$E$8)),
            ""),
    "")</f>
        <v/>
      </c>
      <c r="N9" s="311" t="str">
        <f t="array" ref="N9">IFERROR(
    XLOOKUP(F9,
            _xlws.FILTER('Supplier Emission'!$G$15:$G$49,
                   ('Supplier Emission'!$D$15:$D$49=H9) * ('Supplier Emission'!$F$15:$F$49=$E$8)),
            _xlws.FILTER('Supplier Emission'!$H$15:$H$49,
                   ('Supplier Emission'!$D$15:$D$49=H9) * ('Supplier Emission'!$F$15:$F$49=$E$8)),
            ""),
    "")</f>
        <v/>
      </c>
      <c r="O9" s="311" t="str">
        <f t="array" ref="O9">XLOOKUP(1,('Emission Factors'!$E$5:$E$488='GHG emissions calculations'!$F9)*('Emission Factors'!$H$5:$H$488='GHG emissions calculations'!$H9),INDEX('Emission Factors'!$E$5:$T$488,0,MATCH('GHG emissions calculations'!O$6,'Emission Factors'!$E$5:$T$5,0)),"",0)</f>
        <v/>
      </c>
      <c r="P9" s="313" t="str">
        <f t="array" ref="P9">IFERROR(
    INDEX('Emission Factors'!$E$5:$P$488,
          MATCH(1,
                ('Emission Factors'!$E$5:$E$488 = 'GHG emissions calculations'!$F9) *
                ('Emission Factors'!$H$5:$H$488 = 'GHG emissions calculations'!$H9),
                0),
          MATCH('GHG emissions calculations'!P$6,'Emission Factors'!$E$5:$P$5,0)),
    "")</f>
        <v/>
      </c>
      <c r="Q9" s="311" t="str">
        <f t="array" ref="Q9">IFERROR(
    IF(
        INDEX('Emission Factors'!$E$5:$P$488,
              MATCH(1,
                    ('Emission Factors'!$E$5:$E$488 = 'GHG emissions calculations'!$F9) *
                    ('Emission Factors'!$H$5:$H$488 = 'GHG emissions calculations'!$H9),
                    0),
              MATCH('GHG emissions calculations'!Q$6, 'Emission Factors'!$E$5:$P$5, 0)) &lt;&gt; "",
        INDEX('Emission Factors'!$E$5:$P$488,
              MATCH(1,
                    ('Emission Factors'!$E$5:$E$488 = 'GHG emissions calculations'!$F9) *
                    ('Emission Factors'!$H$5:$H$488 = 'GHG emissions calculations'!$H9),
                    0),
              MATCH('GHG emissions calculations'!Q$6, 'Emission Factors'!$E$5:$P$5, 0)),
        ""),
    "")</f>
        <v/>
      </c>
      <c r="R9" s="311" t="str">
        <f t="array" ref="R9">IFERROR(
    IF(
        INDEX('Emission Factors'!$E$5:$R$488,
              MATCH(1,
                    ('Emission Factors'!$E$5:$E$488 = 'GHG emissions calculations'!$F9) *
                    ('Emission Factors'!$H$5:$H$488 = 'GHG emissions calculations'!$H9),
                    0),
              MATCH('GHG emissions calculations'!R$6, 'Emission Factors'!$E$5:$R$5, 0)) &lt;&gt; "",
        INDEX('Emission Factors'!$E$5:$R$488,
              MATCH(1,
                    ('Emission Factors'!$E$5:$E$488 = 'GHG emissions calculations'!$F9) *
                    ('Emission Factors'!$H$5:$H$488 = 'GHG emissions calculations'!$H9),
                    0),
              MATCH('GHG emissions calculations'!R$6, 'Emission Factors'!$E$5:$R$5, 0)),
        ""),
    "")</f>
        <v/>
      </c>
      <c r="S9" s="312">
        <f t="shared" si="1"/>
        <v>0</v>
      </c>
      <c r="T9" s="23"/>
    </row>
    <row r="10" ht="15.75" customHeight="1" outlineLevel="1">
      <c r="A10" s="23"/>
      <c r="B10" s="71"/>
      <c r="C10" s="71"/>
      <c r="D10" s="71"/>
      <c r="E10" s="314"/>
      <c r="F10" s="311" t="str">
        <f>Lists!P28</f>
        <v>Aluminium, extrusion profile - Casting - Asia</v>
      </c>
      <c r="G10" s="311" t="str">
        <f t="array" ref="G10">XLOOKUP(1,('Emission Factors'!$E$5:$E$488='GHG emissions calculations'!$F10)*('Emission Factors'!$H$5:$H$488='GHG emissions calculations'!$H10),INDEX('Emission Factors'!$E$5:$T$488,0,MATCH('GHG emissions calculations'!G$6,'Emission Factors'!$E$5:$T$5,0)),"",0)</f>
        <v/>
      </c>
      <c r="H10" s="311" t="s">
        <v>237</v>
      </c>
      <c r="I10" s="312" t="str">
        <f>IF(
    SUMIFS('Import data'!$L$25:$L$80,
           'Import data'!$J$25:$J$80, F10,
           'Import data'!$G$25:$G$80, 'GHG emissions calculations'!$H10,
           'Import data'!$I$25:$I$80,$E$8) &lt;&gt; 0,
    SUMIFS('Import data'!$L$25:$L$80,
           'Import data'!$J$25:$J$80, F10,
           'Import data'!$G$25:$G$80, 'GHG emissions calculations'!$H10,
           'Import data'!$I$25:$I$80,$E$8),
    ""
)</f>
        <v/>
      </c>
      <c r="J10" s="311" t="str">
        <f t="array" ref="J10">IF(
    XLOOKUP(F10, 'Import data'!$J$26:$J$47, 'Import data'!$M$26:$M$47, "", 0) = "Please add the region-specific supplier emission factor or choose a different region available in the IAEG database.",
    "",
    XLOOKUP(F10, 'Import data'!$J$26:$J$47, 'Import data'!$M$26:$M$47, "", 0)
)</f>
        <v/>
      </c>
      <c r="K10" s="311" t="str">
        <f t="array" ref="K10">IFERROR(
    XLOOKUP(F10,
            _xlws.FILTER('Supplier Emission'!$G$15:$G$49,
                   ('Supplier Emission'!$D$15:$D$49=H10) * ('Supplier Emission'!$F$15:$F$49=$E$8)),
            _xlws.FILTER('Supplier Emission'!$I$15:$I$49,
                   ('Supplier Emission'!$D$15:$D$49=H10) * ('Supplier Emission'!$F$15:$F$49=$E$8)),
            ""),
    "")</f>
        <v/>
      </c>
      <c r="L10" s="311" t="str">
        <f t="array" ref="L10">IFERROR(
    XLOOKUP(F10,
            _xlws.FILTER('Supplier Emission'!$G$15:$G$49,
                   ('Supplier Emission'!$D$15:$D$49=H10) * ('Supplier Emission'!$F$15:$F$49=$E$8)),
            _xlws.FILTER('Supplier Emission'!$J$15:$J$49,
                   ('Supplier Emission'!$D$15:$D$49=H10) * ('Supplier Emission'!$F$15:$F$49=$E$8)),
            ""),
    "")</f>
        <v/>
      </c>
      <c r="M10" s="311" t="str">
        <f t="array" ref="M10">IFERROR(
    XLOOKUP(F10,
            _xlws.FILTER('Supplier Emission'!$G$15:$G$49,
                   ('Supplier Emission'!$D$15:$D$49=H10) * ('Supplier Emission'!$F$15:$F$49=$E$8)),
            _xlws.FILTER('Supplier Emission'!$M$15:$M$49,
                   ('Supplier Emission'!$D$15:$D$49=H10) * ('Supplier Emission'!$F$15:$F$49=$E$8)),
            ""),
    "")</f>
        <v/>
      </c>
      <c r="N10" s="311" t="str">
        <f t="array" ref="N10">IFERROR(
    XLOOKUP(F10,
            _xlws.FILTER('Supplier Emission'!$G$15:$G$49,
                   ('Supplier Emission'!$D$15:$D$49=H10) * ('Supplier Emission'!$F$15:$F$49=$E$8)),
            _xlws.FILTER('Supplier Emission'!$H$15:$H$49,
                   ('Supplier Emission'!$D$15:$D$49=H10) * ('Supplier Emission'!$F$15:$F$49=$E$8)),
            ""),
    "")</f>
        <v/>
      </c>
      <c r="O10" s="311" t="str">
        <f t="array" ref="O10">XLOOKUP(1,('Emission Factors'!$E$5:$E$488='GHG emissions calculations'!$F10)*('Emission Factors'!$H$5:$H$488='GHG emissions calculations'!$H10),INDEX('Emission Factors'!$E$5:$T$488,0,MATCH('GHG emissions calculations'!O$6,'Emission Factors'!$E$5:$T$5,0)),"",0)</f>
        <v/>
      </c>
      <c r="P10" s="313" t="str">
        <f t="array" ref="P10">IFERROR(
    INDEX('Emission Factors'!$E$5:$P$488,
          MATCH(1,
                ('Emission Factors'!$E$5:$E$488 = 'GHG emissions calculations'!$F10) *
                ('Emission Factors'!$H$5:$H$488 = 'GHG emissions calculations'!$H10),
                0),
          MATCH('GHG emissions calculations'!P$6,'Emission Factors'!$E$5:$P$5,0)),
    "")</f>
        <v/>
      </c>
      <c r="Q10" s="311" t="str">
        <f t="array" ref="Q10">IFERROR(
    IF(
        INDEX('Emission Factors'!$E$5:$P$488,
              MATCH(1,
                    ('Emission Factors'!$E$5:$E$488 = 'GHG emissions calculations'!$F10) *
                    ('Emission Factors'!$H$5:$H$488 = 'GHG emissions calculations'!$H10),
                    0),
              MATCH('GHG emissions calculations'!Q$6, 'Emission Factors'!$E$5:$P$5, 0)) &lt;&gt; "",
        INDEX('Emission Factors'!$E$5:$P$488,
              MATCH(1,
                    ('Emission Factors'!$E$5:$E$488 = 'GHG emissions calculations'!$F10) *
                    ('Emission Factors'!$H$5:$H$488 = 'GHG emissions calculations'!$H10),
                    0),
              MATCH('GHG emissions calculations'!Q$6, 'Emission Factors'!$E$5:$P$5, 0)),
        ""),
    "")</f>
        <v/>
      </c>
      <c r="R10" s="311" t="str">
        <f t="array" ref="R10">IFERROR(
    IF(
        INDEX('Emission Factors'!$E$5:$R$488,
              MATCH(1,
                    ('Emission Factors'!$E$5:$E$488 = 'GHG emissions calculations'!$F10) *
                    ('Emission Factors'!$H$5:$H$488 = 'GHG emissions calculations'!$H10),
                    0),
              MATCH('GHG emissions calculations'!R$6, 'Emission Factors'!$E$5:$R$5, 0)) &lt;&gt; "",
        INDEX('Emission Factors'!$E$5:$R$488,
              MATCH(1,
                    ('Emission Factors'!$E$5:$E$488 = 'GHG emissions calculations'!$F10) *
                    ('Emission Factors'!$H$5:$H$488 = 'GHG emissions calculations'!$H10),
                    0),
              MATCH('GHG emissions calculations'!R$6, 'Emission Factors'!$E$5:$R$5, 0)),
        ""),
    "")</f>
        <v/>
      </c>
      <c r="S10" s="312">
        <f t="shared" si="1"/>
        <v>0</v>
      </c>
      <c r="T10" s="23"/>
    </row>
    <row r="11" ht="15.75" customHeight="1" outlineLevel="1">
      <c r="A11" s="23"/>
      <c r="B11" s="71"/>
      <c r="C11" s="71"/>
      <c r="D11" s="71"/>
      <c r="E11" s="314"/>
      <c r="F11" s="311" t="str">
        <f>Lists!P26</f>
        <v>Aluminium, extrusion profile - Casting - Europe</v>
      </c>
      <c r="G11" s="311">
        <f t="array" ref="G11">XLOOKUP(1,('Emission Factors'!$E$5:$E$488='GHG emissions calculations'!$F11)*('Emission Factors'!$H$5:$H$488='GHG emissions calculations'!$H11),INDEX('Emission Factors'!$E$5:$T$488,0,MATCH('GHG emissions calculations'!G$6,'Emission Factors'!$E$5:$T$5,0)),"",0)</f>
        <v>3</v>
      </c>
      <c r="H11" s="311" t="s">
        <v>237</v>
      </c>
      <c r="I11" s="312" t="str">
        <f>IF(
    SUMIFS('Import data'!$L$25:$L$80,
           'Import data'!$J$25:$J$80, F11,
           'Import data'!$G$25:$G$80, 'GHG emissions calculations'!$H11,
           'Import data'!$I$25:$I$80,$E$8) &lt;&gt; 0,
    SUMIFS('Import data'!$L$25:$L$80,
           'Import data'!$J$25:$J$80, F11,
           'Import data'!$G$25:$G$80, 'GHG emissions calculations'!$H11,
           'Import data'!$I$25:$I$80,$E$8),
    ""
)</f>
        <v/>
      </c>
      <c r="J11" s="311" t="str">
        <f t="array" ref="J11">IF(
    XLOOKUP(F11, 'Import data'!$J$26:$J$47, 'Import data'!$M$26:$M$47, "", 0) = "Please add the region-specific supplier emission factor or choose a different region available in the IAEG database.",
    "",
    XLOOKUP(F11, 'Import data'!$J$26:$J$47, 'Import data'!$M$26:$M$47, "", 0)
)</f>
        <v/>
      </c>
      <c r="K11" s="311" t="str">
        <f t="array" ref="K11">IFERROR(
    XLOOKUP(F11,
            _xlws.FILTER('Supplier Emission'!$G$15:$G$49,
                   ('Supplier Emission'!$D$15:$D$49=H11) * ('Supplier Emission'!$F$15:$F$49=$E$8)),
            _xlws.FILTER('Supplier Emission'!$I$15:$I$49,
                   ('Supplier Emission'!$D$15:$D$49=H11) * ('Supplier Emission'!$F$15:$F$49=$E$8)),
            ""),
    "")</f>
        <v/>
      </c>
      <c r="L11" s="311" t="str">
        <f t="array" ref="L11">IFERROR(
    XLOOKUP(F11,
            _xlws.FILTER('Supplier Emission'!$G$15:$G$49,
                   ('Supplier Emission'!$D$15:$D$49=H11) * ('Supplier Emission'!$F$15:$F$49=$E$8)),
            _xlws.FILTER('Supplier Emission'!$J$15:$J$49,
                   ('Supplier Emission'!$D$15:$D$49=H11) * ('Supplier Emission'!$F$15:$F$49=$E$8)),
            ""),
    "")</f>
        <v/>
      </c>
      <c r="M11" s="311" t="str">
        <f t="array" ref="M11">IFERROR(
    XLOOKUP(F11,
            _xlws.FILTER('Supplier Emission'!$G$15:$G$49,
                   ('Supplier Emission'!$D$15:$D$49=H11) * ('Supplier Emission'!$F$15:$F$49=$E$8)),
            _xlws.FILTER('Supplier Emission'!$M$15:$M$49,
                   ('Supplier Emission'!$D$15:$D$49=H11) * ('Supplier Emission'!$F$15:$F$49=$E$8)),
            ""),
    "")</f>
        <v/>
      </c>
      <c r="N11" s="311" t="str">
        <f t="array" ref="N11">IFERROR(
    XLOOKUP(F11,
            _xlws.FILTER('Supplier Emission'!$G$15:$G$49,
                   ('Supplier Emission'!$D$15:$D$49=H11) * ('Supplier Emission'!$F$15:$F$49=$E$8)),
            _xlws.FILTER('Supplier Emission'!$H$15:$H$49,
                   ('Supplier Emission'!$D$15:$D$49=H11) * ('Supplier Emission'!$F$15:$F$49=$E$8)),
            ""),
    "")</f>
        <v/>
      </c>
      <c r="O11" s="311" t="str">
        <f t="array" ref="O11">XLOOKUP(1,('Emission Factors'!$E$5:$E$488='GHG emissions calculations'!$F11)*('Emission Factors'!$H$5:$H$488='GHG emissions calculations'!$H11),INDEX('Emission Factors'!$E$5:$T$488,0,MATCH('GHG emissions calculations'!O$6,'Emission Factors'!$E$5:$T$5,0)),"",0)</f>
        <v>Aluminium, profilé extrudé</v>
      </c>
      <c r="P11" s="313">
        <f t="array" ref="P11">IFERROR(
    INDEX('Emission Factors'!$E$5:$P$488,
          MATCH(1,
                ('Emission Factors'!$E$5:$E$488 = 'GHG emissions calculations'!$F11) *
                ('Emission Factors'!$H$5:$H$488 = 'GHG emissions calculations'!$H11),
                0),
          MATCH('GHG emissions calculations'!P$6,'Emission Factors'!$E$5:$P$5,0)),
    "")</f>
        <v>2.46</v>
      </c>
      <c r="Q11" s="311" t="str">
        <f t="array" ref="Q11">IFERROR(
    IF(
        INDEX('Emission Factors'!$E$5:$P$488,
              MATCH(1,
                    ('Emission Factors'!$E$5:$E$488 = 'GHG emissions calculations'!$F11) *
                    ('Emission Factors'!$H$5:$H$488 = 'GHG emissions calculations'!$H11),
                    0),
              MATCH('GHG emissions calculations'!Q$6, 'Emission Factors'!$E$5:$P$5, 0)) &lt;&gt; "",
        INDEX('Emission Factors'!$E$5:$P$488,
              MATCH(1,
                    ('Emission Factors'!$E$5:$E$488 = 'GHG emissions calculations'!$F11) *
                    ('Emission Factors'!$H$5:$H$488 = 'GHG emissions calculations'!$H11),
                    0),
              MATCH('GHG emissions calculations'!Q$6, 'Emission Factors'!$E$5:$P$5, 0)),
        ""),
    "")</f>
        <v>kgCO2e/kg</v>
      </c>
      <c r="R11" s="311" t="str">
        <f t="array" ref="R11">IFERROR(
    IF(
        INDEX('Emission Factors'!$E$5:$R$488,
              MATCH(1,
                    ('Emission Factors'!$E$5:$E$488 = 'GHG emissions calculations'!$F11) *
                    ('Emission Factors'!$H$5:$H$488 = 'GHG emissions calculations'!$H11),
                    0),
              MATCH('GHG emissions calculations'!R$6, 'Emission Factors'!$E$5:$R$5, 0)) &lt;&gt; "",
        INDEX('Emission Factors'!$E$5:$R$488,
              MATCH(1,
                    ('Emission Factors'!$E$5:$E$488 = 'GHG emissions calculations'!$F11) *
                    ('Emission Factors'!$H$5:$H$488 = 'GHG emissions calculations'!$H11),
                    0),
              MATCH('GHG emissions calculations'!R$6, 'Emission Factors'!$E$5:$R$5, 0)),
        ""),
    "")</f>
        <v>Europe</v>
      </c>
      <c r="S11" s="312">
        <f t="shared" si="1"/>
        <v>0</v>
      </c>
      <c r="T11" s="23"/>
    </row>
    <row r="12" ht="15.75" customHeight="1" outlineLevel="1">
      <c r="A12" s="23"/>
      <c r="B12" s="71"/>
      <c r="C12" s="71"/>
      <c r="D12" s="71"/>
      <c r="E12" s="314"/>
      <c r="F12" s="311" t="str">
        <f>Lists!P31</f>
        <v>Aluminium, extrusion profile - Casting - Global or unspecified region</v>
      </c>
      <c r="G12" s="311">
        <f t="array" ref="G12">XLOOKUP(1,('Emission Factors'!$E$5:$E$488='GHG emissions calculations'!$F12)*('Emission Factors'!$H$5:$H$488='GHG emissions calculations'!$H12),INDEX('Emission Factors'!$E$5:$T$488,0,MATCH('GHG emissions calculations'!G$6,'Emission Factors'!$E$5:$T$5,0)),"",0)</f>
        <v>3</v>
      </c>
      <c r="H12" s="311" t="s">
        <v>237</v>
      </c>
      <c r="I12" s="312" t="str">
        <f>IF(
    SUMIFS('Import data'!$L$25:$L$80,
           'Import data'!$J$25:$J$80, F12,
           'Import data'!$G$25:$G$80, 'GHG emissions calculations'!$H12,
           'Import data'!$I$25:$I$80,$E$8) &lt;&gt; 0,
    SUMIFS('Import data'!$L$25:$L$80,
           'Import data'!$J$25:$J$80, F12,
           'Import data'!$G$25:$G$80, 'GHG emissions calculations'!$H12,
           'Import data'!$I$25:$I$80,$E$8),
    ""
)</f>
        <v/>
      </c>
      <c r="J12" s="311" t="str">
        <f t="array" ref="J12">IF(
    XLOOKUP(F12, 'Import data'!$J$26:$J$47, 'Import data'!$M$26:$M$47, "", 0) = "Please add the region-specific supplier emission factor or choose a different region available in the IAEG database.",
    "",
    XLOOKUP(F12, 'Import data'!$J$26:$J$47, 'Import data'!$M$26:$M$47, "", 0)
)</f>
        <v/>
      </c>
      <c r="K12" s="311" t="str">
        <f t="array" ref="K12">IFERROR(
    XLOOKUP(F12,
            _xlws.FILTER('Supplier Emission'!$G$15:$G$49,
                   ('Supplier Emission'!$D$15:$D$49=H12) * ('Supplier Emission'!$F$15:$F$49=$E$8)),
            _xlws.FILTER('Supplier Emission'!$I$15:$I$49,
                   ('Supplier Emission'!$D$15:$D$49=H12) * ('Supplier Emission'!$F$15:$F$49=$E$8)),
            ""),
    "")</f>
        <v/>
      </c>
      <c r="L12" s="311" t="str">
        <f t="array" ref="L12">IFERROR(
    XLOOKUP(F12,
            _xlws.FILTER('Supplier Emission'!$G$15:$G$49,
                   ('Supplier Emission'!$D$15:$D$49=H12) * ('Supplier Emission'!$F$15:$F$49=$E$8)),
            _xlws.FILTER('Supplier Emission'!$J$15:$J$49,
                   ('Supplier Emission'!$D$15:$D$49=H12) * ('Supplier Emission'!$F$15:$F$49=$E$8)),
            ""),
    "")</f>
        <v/>
      </c>
      <c r="M12" s="311" t="str">
        <f t="array" ref="M12">IFERROR(
    XLOOKUP(F12,
            _xlws.FILTER('Supplier Emission'!$G$15:$G$49,
                   ('Supplier Emission'!$D$15:$D$49=H12) * ('Supplier Emission'!$F$15:$F$49=$E$8)),
            _xlws.FILTER('Supplier Emission'!$M$15:$M$49,
                   ('Supplier Emission'!$D$15:$D$49=H12) * ('Supplier Emission'!$F$15:$F$49=$E$8)),
            ""),
    "")</f>
        <v/>
      </c>
      <c r="N12" s="311" t="str">
        <f t="array" ref="N12">IFERROR(
    XLOOKUP(F12,
            _xlws.FILTER('Supplier Emission'!$G$15:$G$49,
                   ('Supplier Emission'!$D$15:$D$49=H12) * ('Supplier Emission'!$F$15:$F$49=$E$8)),
            _xlws.FILTER('Supplier Emission'!$H$15:$H$49,
                   ('Supplier Emission'!$D$15:$D$49=H12) * ('Supplier Emission'!$F$15:$F$49=$E$8)),
            ""),
    "")</f>
        <v/>
      </c>
      <c r="O12" s="311" t="str">
        <f t="array" ref="O12">XLOOKUP(1,('Emission Factors'!$E$5:$E$488='GHG emissions calculations'!$F12)*('Emission Factors'!$H$5:$H$488='GHG emissions calculations'!$H12),INDEX('Emission Factors'!$E$5:$T$488,0,MATCH('GHG emissions calculations'!O$6,'Emission Factors'!$E$5:$T$5,0)),"",0)</f>
        <v>Aluminium, profilé extrudé + Casting - Moulage (impact réduit)</v>
      </c>
      <c r="P12" s="313">
        <f t="array" ref="P12">IFERROR(
    INDEX('Emission Factors'!$E$5:$P$488,
          MATCH(1,
                ('Emission Factors'!$E$5:$E$488 = 'GHG emissions calculations'!$F12) *
                ('Emission Factors'!$H$5:$H$488 = 'GHG emissions calculations'!$H12),
                0),
          MATCH('GHG emissions calculations'!P$6,'Emission Factors'!$E$5:$P$5,0)),
    "")</f>
        <v>2.863</v>
      </c>
      <c r="Q12" s="311" t="str">
        <f t="array" ref="Q12">IFERROR(
    IF(
        INDEX('Emission Factors'!$E$5:$P$488,
              MATCH(1,
                    ('Emission Factors'!$E$5:$E$488 = 'GHG emissions calculations'!$F12) *
                    ('Emission Factors'!$H$5:$H$488 = 'GHG emissions calculations'!$H12),
                    0),
              MATCH('GHG emissions calculations'!Q$6, 'Emission Factors'!$E$5:$P$5, 0)) &lt;&gt; "",
        INDEX('Emission Factors'!$E$5:$P$488,
              MATCH(1,
                    ('Emission Factors'!$E$5:$E$488 = 'GHG emissions calculations'!$F12) *
                    ('Emission Factors'!$H$5:$H$488 = 'GHG emissions calculations'!$H12),
                    0),
              MATCH('GHG emissions calculations'!Q$6, 'Emission Factors'!$E$5:$P$5, 0)),
        ""),
    "")</f>
        <v>kgCO2e/kg</v>
      </c>
      <c r="R12" s="311" t="str">
        <f t="array" ref="R12">IFERROR(
    IF(
        INDEX('Emission Factors'!$E$5:$R$488,
              MATCH(1,
                    ('Emission Factors'!$E$5:$E$488 = 'GHG emissions calculations'!$F12) *
                    ('Emission Factors'!$H$5:$H$488 = 'GHG emissions calculations'!$H12),
                    0),
              MATCH('GHG emissions calculations'!R$6, 'Emission Factors'!$E$5:$R$5, 0)) &lt;&gt; "",
        INDEX('Emission Factors'!$E$5:$R$488,
              MATCH(1,
                    ('Emission Factors'!$E$5:$E$488 = 'GHG emissions calculations'!$F12) *
                    ('Emission Factors'!$H$5:$H$488 = 'GHG emissions calculations'!$H12),
                    0),
              MATCH('GHG emissions calculations'!R$6, 'Emission Factors'!$E$5:$R$5, 0)),
        ""),
    "")</f>
        <v>Global or unspecified region</v>
      </c>
      <c r="S12" s="312">
        <f t="shared" si="1"/>
        <v>0</v>
      </c>
      <c r="T12" s="23"/>
    </row>
    <row r="13" ht="15.75" customHeight="1" outlineLevel="1">
      <c r="A13" s="23"/>
      <c r="B13" s="71"/>
      <c r="C13" s="71"/>
      <c r="D13" s="71"/>
      <c r="E13" s="314"/>
      <c r="F13" s="311" t="str">
        <f>Lists!P30</f>
        <v>Aluminium, extrusion profile - Casting - Middle East</v>
      </c>
      <c r="G13" s="311" t="str">
        <f t="array" ref="G13">XLOOKUP(1,('Emission Factors'!$E$5:$E$488='GHG emissions calculations'!$F13)*('Emission Factors'!$H$5:$H$488='GHG emissions calculations'!$H13),INDEX('Emission Factors'!$E$5:$T$488,0,MATCH('GHG emissions calculations'!G$6,'Emission Factors'!$E$5:$T$5,0)),"",0)</f>
        <v/>
      </c>
      <c r="H13" s="311" t="s">
        <v>237</v>
      </c>
      <c r="I13" s="312" t="str">
        <f>IF(
    SUMIFS('Import data'!$L$25:$L$80,
           'Import data'!$J$25:$J$80, F13,
           'Import data'!$G$25:$G$80, 'GHG emissions calculations'!$H13,
           'Import data'!$I$25:$I$80,$E$8) &lt;&gt; 0,
    SUMIFS('Import data'!$L$25:$L$80,
           'Import data'!$J$25:$J$80, F13,
           'Import data'!$G$25:$G$80, 'GHG emissions calculations'!$H13,
           'Import data'!$I$25:$I$80,$E$8),
    ""
)</f>
        <v/>
      </c>
      <c r="J13" s="311" t="str">
        <f t="array" ref="J13">IF(
    XLOOKUP(F13, 'Import data'!$J$26:$J$47, 'Import data'!$M$26:$M$47, "", 0) = "Please add the region-specific supplier emission factor or choose a different region available in the IAEG database.",
    "",
    XLOOKUP(F13, 'Import data'!$J$26:$J$47, 'Import data'!$M$26:$M$47, "", 0)
)</f>
        <v/>
      </c>
      <c r="K13" s="311" t="str">
        <f t="array" ref="K13">IFERROR(
    XLOOKUP(F13,
            _xlws.FILTER('Supplier Emission'!$G$15:$G$49,
                   ('Supplier Emission'!$D$15:$D$49=H13) * ('Supplier Emission'!$F$15:$F$49=$E$8)),
            _xlws.FILTER('Supplier Emission'!$I$15:$I$49,
                   ('Supplier Emission'!$D$15:$D$49=H13) * ('Supplier Emission'!$F$15:$F$49=$E$8)),
            ""),
    "")</f>
        <v/>
      </c>
      <c r="L13" s="311" t="str">
        <f t="array" ref="L13">IFERROR(
    XLOOKUP(F13,
            _xlws.FILTER('Supplier Emission'!$G$15:$G$49,
                   ('Supplier Emission'!$D$15:$D$49=H13) * ('Supplier Emission'!$F$15:$F$49=$E$8)),
            _xlws.FILTER('Supplier Emission'!$J$15:$J$49,
                   ('Supplier Emission'!$D$15:$D$49=H13) * ('Supplier Emission'!$F$15:$F$49=$E$8)),
            ""),
    "")</f>
        <v/>
      </c>
      <c r="M13" s="311" t="str">
        <f t="array" ref="M13">IFERROR(
    XLOOKUP(F13,
            _xlws.FILTER('Supplier Emission'!$G$15:$G$49,
                   ('Supplier Emission'!$D$15:$D$49=H13) * ('Supplier Emission'!$F$15:$F$49=$E$8)),
            _xlws.FILTER('Supplier Emission'!$M$15:$M$49,
                   ('Supplier Emission'!$D$15:$D$49=H13) * ('Supplier Emission'!$F$15:$F$49=$E$8)),
            ""),
    "")</f>
        <v/>
      </c>
      <c r="N13" s="311" t="str">
        <f t="array" ref="N13">IFERROR(
    XLOOKUP(F13,
            _xlws.FILTER('Supplier Emission'!$G$15:$G$49,
                   ('Supplier Emission'!$D$15:$D$49=H13) * ('Supplier Emission'!$F$15:$F$49=$E$8)),
            _xlws.FILTER('Supplier Emission'!$H$15:$H$49,
                   ('Supplier Emission'!$D$15:$D$49=H13) * ('Supplier Emission'!$F$15:$F$49=$E$8)),
            ""),
    "")</f>
        <v/>
      </c>
      <c r="O13" s="311" t="str">
        <f t="array" ref="O13">XLOOKUP(1,('Emission Factors'!$E$5:$E$488='GHG emissions calculations'!$F13)*('Emission Factors'!$H$5:$H$488='GHG emissions calculations'!$H13),INDEX('Emission Factors'!$E$5:$T$488,0,MATCH('GHG emissions calculations'!O$6,'Emission Factors'!$E$5:$T$5,0)),"",0)</f>
        <v/>
      </c>
      <c r="P13" s="313" t="str">
        <f t="array" ref="P13">IFERROR(
    INDEX('Emission Factors'!$E$5:$P$488,
          MATCH(1,
                ('Emission Factors'!$E$5:$E$488 = 'GHG emissions calculations'!$F13) *
                ('Emission Factors'!$H$5:$H$488 = 'GHG emissions calculations'!$H13),
                0),
          MATCH('GHG emissions calculations'!P$6,'Emission Factors'!$E$5:$P$5,0)),
    "")</f>
        <v/>
      </c>
      <c r="Q13" s="311" t="str">
        <f t="array" ref="Q13">IFERROR(
    IF(
        INDEX('Emission Factors'!$E$5:$P$488,
              MATCH(1,
                    ('Emission Factors'!$E$5:$E$488 = 'GHG emissions calculations'!$F13) *
                    ('Emission Factors'!$H$5:$H$488 = 'GHG emissions calculations'!$H13),
                    0),
              MATCH('GHG emissions calculations'!Q$6, 'Emission Factors'!$E$5:$P$5, 0)) &lt;&gt; "",
        INDEX('Emission Factors'!$E$5:$P$488,
              MATCH(1,
                    ('Emission Factors'!$E$5:$E$488 = 'GHG emissions calculations'!$F13) *
                    ('Emission Factors'!$H$5:$H$488 = 'GHG emissions calculations'!$H13),
                    0),
              MATCH('GHG emissions calculations'!Q$6, 'Emission Factors'!$E$5:$P$5, 0)),
        ""),
    "")</f>
        <v/>
      </c>
      <c r="R13" s="311" t="str">
        <f t="array" ref="R13">IFERROR(
    IF(
        INDEX('Emission Factors'!$E$5:$R$488,
              MATCH(1,
                    ('Emission Factors'!$E$5:$E$488 = 'GHG emissions calculations'!$F13) *
                    ('Emission Factors'!$H$5:$H$488 = 'GHG emissions calculations'!$H13),
                    0),
              MATCH('GHG emissions calculations'!R$6, 'Emission Factors'!$E$5:$R$5, 0)) &lt;&gt; "",
        INDEX('Emission Factors'!$E$5:$R$488,
              MATCH(1,
                    ('Emission Factors'!$E$5:$E$488 = 'GHG emissions calculations'!$F13) *
                    ('Emission Factors'!$H$5:$H$488 = 'GHG emissions calculations'!$H13),
                    0),
              MATCH('GHG emissions calculations'!R$6, 'Emission Factors'!$E$5:$R$5, 0)),
        ""),
    "")</f>
        <v/>
      </c>
      <c r="S13" s="312">
        <f t="shared" si="1"/>
        <v>0</v>
      </c>
      <c r="T13" s="23"/>
    </row>
    <row r="14" ht="15.75" customHeight="1" outlineLevel="1">
      <c r="A14" s="23"/>
      <c r="B14" s="71"/>
      <c r="C14" s="71"/>
      <c r="D14" s="71"/>
      <c r="E14" s="314"/>
      <c r="F14" s="311" t="str">
        <f>Lists!P29</f>
        <v>Aluminium, extrusion profile - Casting - Oceania</v>
      </c>
      <c r="G14" s="311" t="str">
        <f t="array" ref="G14">XLOOKUP(1,('Emission Factors'!$E$5:$E$488='GHG emissions calculations'!$F14)*('Emission Factors'!$H$5:$H$488='GHG emissions calculations'!$H14),INDEX('Emission Factors'!$E$5:$T$488,0,MATCH('GHG emissions calculations'!G$6,'Emission Factors'!$E$5:$T$5,0)),"",0)</f>
        <v/>
      </c>
      <c r="H14" s="311" t="s">
        <v>237</v>
      </c>
      <c r="I14" s="312" t="str">
        <f>IF(
    SUMIFS('Import data'!$L$25:$L$80,
           'Import data'!$J$25:$J$80, F14,
           'Import data'!$G$25:$G$80, 'GHG emissions calculations'!$H14,
           'Import data'!$I$25:$I$80,$E$8) &lt;&gt; 0,
    SUMIFS('Import data'!$L$25:$L$80,
           'Import data'!$J$25:$J$80, F14,
           'Import data'!$G$25:$G$80, 'GHG emissions calculations'!$H14,
           'Import data'!$I$25:$I$80,$E$8),
    ""
)</f>
        <v/>
      </c>
      <c r="J14" s="311" t="str">
        <f t="array" ref="J14">IF(
    XLOOKUP(F14, 'Import data'!$J$26:$J$47, 'Import data'!$M$26:$M$47, "", 0) = "Please add the region-specific supplier emission factor or choose a different region available in the IAEG database.",
    "",
    XLOOKUP(F14, 'Import data'!$J$26:$J$47, 'Import data'!$M$26:$M$47, "", 0)
)</f>
        <v/>
      </c>
      <c r="K14" s="311" t="str">
        <f t="array" ref="K14">IFERROR(
    XLOOKUP(F14,
            _xlws.FILTER('Supplier Emission'!$G$15:$G$49,
                   ('Supplier Emission'!$D$15:$D$49=H14) * ('Supplier Emission'!$F$15:$F$49=$E$8)),
            _xlws.FILTER('Supplier Emission'!$I$15:$I$49,
                   ('Supplier Emission'!$D$15:$D$49=H14) * ('Supplier Emission'!$F$15:$F$49=$E$8)),
            ""),
    "")</f>
        <v/>
      </c>
      <c r="L14" s="311" t="str">
        <f t="array" ref="L14">IFERROR(
    XLOOKUP(F14,
            _xlws.FILTER('Supplier Emission'!$G$15:$G$49,
                   ('Supplier Emission'!$D$15:$D$49=H14) * ('Supplier Emission'!$F$15:$F$49=$E$8)),
            _xlws.FILTER('Supplier Emission'!$J$15:$J$49,
                   ('Supplier Emission'!$D$15:$D$49=H14) * ('Supplier Emission'!$F$15:$F$49=$E$8)),
            ""),
    "")</f>
        <v/>
      </c>
      <c r="M14" s="311" t="str">
        <f t="array" ref="M14">IFERROR(
    XLOOKUP(F14,
            _xlws.FILTER('Supplier Emission'!$G$15:$G$49,
                   ('Supplier Emission'!$D$15:$D$49=H14) * ('Supplier Emission'!$F$15:$F$49=$E$8)),
            _xlws.FILTER('Supplier Emission'!$M$15:$M$49,
                   ('Supplier Emission'!$D$15:$D$49=H14) * ('Supplier Emission'!$F$15:$F$49=$E$8)),
            ""),
    "")</f>
        <v/>
      </c>
      <c r="N14" s="311" t="str">
        <f t="array" ref="N14">IFERROR(
    XLOOKUP(F14,
            _xlws.FILTER('Supplier Emission'!$G$15:$G$49,
                   ('Supplier Emission'!$D$15:$D$49=H14) * ('Supplier Emission'!$F$15:$F$49=$E$8)),
            _xlws.FILTER('Supplier Emission'!$H$15:$H$49,
                   ('Supplier Emission'!$D$15:$D$49=H14) * ('Supplier Emission'!$F$15:$F$49=$E$8)),
            ""),
    "")</f>
        <v/>
      </c>
      <c r="O14" s="311" t="str">
        <f t="array" ref="O14">XLOOKUP(1,('Emission Factors'!$E$5:$E$488='GHG emissions calculations'!$F14)*('Emission Factors'!$H$5:$H$488='GHG emissions calculations'!$H14),INDEX('Emission Factors'!$E$5:$T$488,0,MATCH('GHG emissions calculations'!O$6,'Emission Factors'!$E$5:$T$5,0)),"",0)</f>
        <v/>
      </c>
      <c r="P14" s="313" t="str">
        <f t="array" ref="P14">IFERROR(
    INDEX('Emission Factors'!$E$5:$P$488,
          MATCH(1,
                ('Emission Factors'!$E$5:$E$488 = 'GHG emissions calculations'!$F14) *
                ('Emission Factors'!$H$5:$H$488 = 'GHG emissions calculations'!$H14),
                0),
          MATCH('GHG emissions calculations'!P$6,'Emission Factors'!$E$5:$P$5,0)),
    "")</f>
        <v/>
      </c>
      <c r="Q14" s="311" t="str">
        <f t="array" ref="Q14">IFERROR(
    IF(
        INDEX('Emission Factors'!$E$5:$P$488,
              MATCH(1,
                    ('Emission Factors'!$E$5:$E$488 = 'GHG emissions calculations'!$F14) *
                    ('Emission Factors'!$H$5:$H$488 = 'GHG emissions calculations'!$H14),
                    0),
              MATCH('GHG emissions calculations'!Q$6, 'Emission Factors'!$E$5:$P$5, 0)) &lt;&gt; "",
        INDEX('Emission Factors'!$E$5:$P$488,
              MATCH(1,
                    ('Emission Factors'!$E$5:$E$488 = 'GHG emissions calculations'!$F14) *
                    ('Emission Factors'!$H$5:$H$488 = 'GHG emissions calculations'!$H14),
                    0),
              MATCH('GHG emissions calculations'!Q$6, 'Emission Factors'!$E$5:$P$5, 0)),
        ""),
    "")</f>
        <v/>
      </c>
      <c r="R14" s="311" t="str">
        <f t="array" ref="R14">IFERROR(
    IF(
        INDEX('Emission Factors'!$E$5:$R$488,
              MATCH(1,
                    ('Emission Factors'!$E$5:$E$488 = 'GHG emissions calculations'!$F14) *
                    ('Emission Factors'!$H$5:$H$488 = 'GHG emissions calculations'!$H14),
                    0),
              MATCH('GHG emissions calculations'!R$6, 'Emission Factors'!$E$5:$R$5, 0)) &lt;&gt; "",
        INDEX('Emission Factors'!$E$5:$R$488,
              MATCH(1,
                    ('Emission Factors'!$E$5:$E$488 = 'GHG emissions calculations'!$F14) *
                    ('Emission Factors'!$H$5:$H$488 = 'GHG emissions calculations'!$H14),
                    0),
              MATCH('GHG emissions calculations'!R$6, 'Emission Factors'!$E$5:$R$5, 0)),
        ""),
    "")</f>
        <v/>
      </c>
      <c r="S14" s="312">
        <f t="shared" si="1"/>
        <v>0</v>
      </c>
      <c r="T14" s="23"/>
    </row>
    <row r="15" ht="15.75" customHeight="1" outlineLevel="1">
      <c r="A15" s="23"/>
      <c r="B15" s="71"/>
      <c r="C15" s="71"/>
      <c r="D15" s="71"/>
      <c r="E15" s="314"/>
      <c r="F15" s="311" t="str">
        <f>Lists!P41</f>
        <v>Aluminium, extrusion profile - Hot rolling - Africa</v>
      </c>
      <c r="G15" s="311" t="str">
        <f t="array" ref="G15">XLOOKUP(1,('Emission Factors'!$E$5:$E$488='GHG emissions calculations'!$F15)*('Emission Factors'!$H$5:$H$488='GHG emissions calculations'!$H15),INDEX('Emission Factors'!$E$5:$T$488,0,MATCH('GHG emissions calculations'!G$6,'Emission Factors'!$E$5:$T$5,0)),"",0)</f>
        <v/>
      </c>
      <c r="H15" s="311" t="s">
        <v>237</v>
      </c>
      <c r="I15" s="312" t="str">
        <f>IF(
    SUMIFS('Import data'!$L$25:$L$80,
           'Import data'!$J$25:$J$80, F15,
           'Import data'!$G$25:$G$80, 'GHG emissions calculations'!$H15,
           'Import data'!$I$25:$I$80,$E$8) &lt;&gt; 0,
    SUMIFS('Import data'!$L$25:$L$80,
           'Import data'!$J$25:$J$80, F15,
           'Import data'!$G$25:$G$80, 'GHG emissions calculations'!$H15,
           'Import data'!$I$25:$I$80,$E$8),
    ""
)</f>
        <v/>
      </c>
      <c r="J15" s="311" t="str">
        <f t="array" ref="J15">IF(
    XLOOKUP(F15, 'Import data'!$J$26:$J$47, 'Import data'!$M$26:$M$47, "", 0) = "Please add the region-specific supplier emission factor or choose a different region available in the IAEG database.",
    "",
    XLOOKUP(F15, 'Import data'!$J$26:$J$47, 'Import data'!$M$26:$M$47, "", 0)
)</f>
        <v/>
      </c>
      <c r="K15" s="311" t="str">
        <f t="array" ref="K15">IFERROR(
    XLOOKUP(F15,
            _xlws.FILTER('Supplier Emission'!$G$15:$G$49,
                   ('Supplier Emission'!$D$15:$D$49=H15) * ('Supplier Emission'!$F$15:$F$49=$E$8)),
            _xlws.FILTER('Supplier Emission'!$I$15:$I$49,
                   ('Supplier Emission'!$D$15:$D$49=H15) * ('Supplier Emission'!$F$15:$F$49=$E$8)),
            ""),
    "")</f>
        <v/>
      </c>
      <c r="L15" s="311" t="str">
        <f t="array" ref="L15">IFERROR(
    XLOOKUP(F15,
            _xlws.FILTER('Supplier Emission'!$G$15:$G$49,
                   ('Supplier Emission'!$D$15:$D$49=H15) * ('Supplier Emission'!$F$15:$F$49=$E$8)),
            _xlws.FILTER('Supplier Emission'!$J$15:$J$49,
                   ('Supplier Emission'!$D$15:$D$49=H15) * ('Supplier Emission'!$F$15:$F$49=$E$8)),
            ""),
    "")</f>
        <v/>
      </c>
      <c r="M15" s="311" t="str">
        <f t="array" ref="M15">IFERROR(
    XLOOKUP(F15,
            _xlws.FILTER('Supplier Emission'!$G$15:$G$49,
                   ('Supplier Emission'!$D$15:$D$49=H15) * ('Supplier Emission'!$F$15:$F$49=$E$8)),
            _xlws.FILTER('Supplier Emission'!$M$15:$M$49,
                   ('Supplier Emission'!$D$15:$D$49=H15) * ('Supplier Emission'!$F$15:$F$49=$E$8)),
            ""),
    "")</f>
        <v/>
      </c>
      <c r="N15" s="311" t="str">
        <f t="array" ref="N15">IFERROR(
    XLOOKUP(F15,
            _xlws.FILTER('Supplier Emission'!$G$15:$G$49,
                   ('Supplier Emission'!$D$15:$D$49=H15) * ('Supplier Emission'!$F$15:$F$49=$E$8)),
            _xlws.FILTER('Supplier Emission'!$H$15:$H$49,
                   ('Supplier Emission'!$D$15:$D$49=H15) * ('Supplier Emission'!$F$15:$F$49=$E$8)),
            ""),
    "")</f>
        <v/>
      </c>
      <c r="O15" s="311" t="str">
        <f t="array" ref="O15">XLOOKUP(1,('Emission Factors'!$E$5:$E$488='GHG emissions calculations'!$F15)*('Emission Factors'!$H$5:$H$488='GHG emissions calculations'!$H15),INDEX('Emission Factors'!$E$5:$T$488,0,MATCH('GHG emissions calculations'!O$6,'Emission Factors'!$E$5:$T$5,0)),"",0)</f>
        <v/>
      </c>
      <c r="P15" s="313" t="str">
        <f t="array" ref="P15">IFERROR(
    INDEX('Emission Factors'!$E$5:$P$488,
          MATCH(1,
                ('Emission Factors'!$E$5:$E$488 = 'GHG emissions calculations'!$F15) *
                ('Emission Factors'!$H$5:$H$488 = 'GHG emissions calculations'!$H15),
                0),
          MATCH('GHG emissions calculations'!P$6,'Emission Factors'!$E$5:$P$5,0)),
    "")</f>
        <v/>
      </c>
      <c r="Q15" s="311" t="str">
        <f t="array" ref="Q15">IFERROR(
    IF(
        INDEX('Emission Factors'!$E$5:$P$488,
              MATCH(1,
                    ('Emission Factors'!$E$5:$E$488 = 'GHG emissions calculations'!$F15) *
                    ('Emission Factors'!$H$5:$H$488 = 'GHG emissions calculations'!$H15),
                    0),
              MATCH('GHG emissions calculations'!Q$6, 'Emission Factors'!$E$5:$P$5, 0)) &lt;&gt; "",
        INDEX('Emission Factors'!$E$5:$P$488,
              MATCH(1,
                    ('Emission Factors'!$E$5:$E$488 = 'GHG emissions calculations'!$F15) *
                    ('Emission Factors'!$H$5:$H$488 = 'GHG emissions calculations'!$H15),
                    0),
              MATCH('GHG emissions calculations'!Q$6, 'Emission Factors'!$E$5:$P$5, 0)),
        ""),
    "")</f>
        <v/>
      </c>
      <c r="R15" s="311" t="str">
        <f t="array" ref="R15">IFERROR(
    IF(
        INDEX('Emission Factors'!$E$5:$R$488,
              MATCH(1,
                    ('Emission Factors'!$E$5:$E$488 = 'GHG emissions calculations'!$F15) *
                    ('Emission Factors'!$H$5:$H$488 = 'GHG emissions calculations'!$H15),
                    0),
              MATCH('GHG emissions calculations'!R$6, 'Emission Factors'!$E$5:$R$5, 0)) &lt;&gt; "",
        INDEX('Emission Factors'!$E$5:$R$488,
              MATCH(1,
                    ('Emission Factors'!$E$5:$E$488 = 'GHG emissions calculations'!$F15) *
                    ('Emission Factors'!$H$5:$H$488 = 'GHG emissions calculations'!$H15),
                    0),
              MATCH('GHG emissions calculations'!R$6, 'Emission Factors'!$E$5:$R$5, 0)),
        ""),
    "")</f>
        <v/>
      </c>
      <c r="S15" s="312">
        <f t="shared" si="1"/>
        <v>0</v>
      </c>
      <c r="T15" s="23"/>
    </row>
    <row r="16" ht="15.75" customHeight="1" outlineLevel="1">
      <c r="A16" s="23"/>
      <c r="B16" s="71"/>
      <c r="C16" s="71"/>
      <c r="D16" s="71"/>
      <c r="E16" s="314"/>
      <c r="F16" s="311" t="str">
        <f>Lists!P39</f>
        <v>Aluminium, extrusion profile - Hot rolling - America</v>
      </c>
      <c r="G16" s="311" t="str">
        <f t="array" ref="G16">XLOOKUP(1,('Emission Factors'!$E$5:$E$488='GHG emissions calculations'!$F16)*('Emission Factors'!$H$5:$H$488='GHG emissions calculations'!$H16),INDEX('Emission Factors'!$E$5:$T$488,0,MATCH('GHG emissions calculations'!G$6,'Emission Factors'!$E$5:$T$5,0)),"",0)</f>
        <v/>
      </c>
      <c r="H16" s="311" t="s">
        <v>237</v>
      </c>
      <c r="I16" s="312" t="str">
        <f>IF(
    SUMIFS('Import data'!$L$25:$L$80,
           'Import data'!$J$25:$J$80, F16,
           'Import data'!$G$25:$G$80, 'GHG emissions calculations'!$H16,
           'Import data'!$I$25:$I$80,$E$8) &lt;&gt; 0,
    SUMIFS('Import data'!$L$25:$L$80,
           'Import data'!$J$25:$J$80, F16,
           'Import data'!$G$25:$G$80, 'GHG emissions calculations'!$H16,
           'Import data'!$I$25:$I$80,$E$8),
    ""
)</f>
        <v/>
      </c>
      <c r="J16" s="311" t="str">
        <f t="array" ref="J16">IF(
    XLOOKUP(F16, 'Import data'!$J$26:$J$47, 'Import data'!$M$26:$M$47, "", 0) = "Please add the region-specific supplier emission factor or choose a different region available in the IAEG database.",
    "",
    XLOOKUP(F16, 'Import data'!$J$26:$J$47, 'Import data'!$M$26:$M$47, "", 0)
)</f>
        <v/>
      </c>
      <c r="K16" s="311" t="str">
        <f t="array" ref="K16">IFERROR(
    XLOOKUP(F16,
            _xlws.FILTER('Supplier Emission'!$G$15:$G$49,
                   ('Supplier Emission'!$D$15:$D$49=H16) * ('Supplier Emission'!$F$15:$F$49=$E$8)),
            _xlws.FILTER('Supplier Emission'!$I$15:$I$49,
                   ('Supplier Emission'!$D$15:$D$49=H16) * ('Supplier Emission'!$F$15:$F$49=$E$8)),
            ""),
    "")</f>
        <v/>
      </c>
      <c r="L16" s="311" t="str">
        <f t="array" ref="L16">IFERROR(
    XLOOKUP(F16,
            _xlws.FILTER('Supplier Emission'!$G$15:$G$49,
                   ('Supplier Emission'!$D$15:$D$49=H16) * ('Supplier Emission'!$F$15:$F$49=$E$8)),
            _xlws.FILTER('Supplier Emission'!$J$15:$J$49,
                   ('Supplier Emission'!$D$15:$D$49=H16) * ('Supplier Emission'!$F$15:$F$49=$E$8)),
            ""),
    "")</f>
        <v/>
      </c>
      <c r="M16" s="311" t="str">
        <f t="array" ref="M16">IFERROR(
    XLOOKUP(F16,
            _xlws.FILTER('Supplier Emission'!$G$15:$G$49,
                   ('Supplier Emission'!$D$15:$D$49=H16) * ('Supplier Emission'!$F$15:$F$49=$E$8)),
            _xlws.FILTER('Supplier Emission'!$M$15:$M$49,
                   ('Supplier Emission'!$D$15:$D$49=H16) * ('Supplier Emission'!$F$15:$F$49=$E$8)),
            ""),
    "")</f>
        <v/>
      </c>
      <c r="N16" s="311" t="str">
        <f t="array" ref="N16">IFERROR(
    XLOOKUP(F16,
            _xlws.FILTER('Supplier Emission'!$G$15:$G$49,
                   ('Supplier Emission'!$D$15:$D$49=H16) * ('Supplier Emission'!$F$15:$F$49=$E$8)),
            _xlws.FILTER('Supplier Emission'!$H$15:$H$49,
                   ('Supplier Emission'!$D$15:$D$49=H16) * ('Supplier Emission'!$F$15:$F$49=$E$8)),
            ""),
    "")</f>
        <v/>
      </c>
      <c r="O16" s="311" t="str">
        <f t="array" ref="O16">XLOOKUP(1,('Emission Factors'!$E$5:$E$488='GHG emissions calculations'!$F16)*('Emission Factors'!$H$5:$H$488='GHG emissions calculations'!$H16),INDEX('Emission Factors'!$E$5:$T$488,0,MATCH('GHG emissions calculations'!O$6,'Emission Factors'!$E$5:$T$5,0)),"",0)</f>
        <v/>
      </c>
      <c r="P16" s="313" t="str">
        <f t="array" ref="P16">IFERROR(
    INDEX('Emission Factors'!$E$5:$P$488,
          MATCH(1,
                ('Emission Factors'!$E$5:$E$488 = 'GHG emissions calculations'!$F16) *
                ('Emission Factors'!$H$5:$H$488 = 'GHG emissions calculations'!$H16),
                0),
          MATCH('GHG emissions calculations'!P$6,'Emission Factors'!$E$5:$P$5,0)),
    "")</f>
        <v/>
      </c>
      <c r="Q16" s="311" t="str">
        <f t="array" ref="Q16">IFERROR(
    IF(
        INDEX('Emission Factors'!$E$5:$P$488,
              MATCH(1,
                    ('Emission Factors'!$E$5:$E$488 = 'GHG emissions calculations'!$F16) *
                    ('Emission Factors'!$H$5:$H$488 = 'GHG emissions calculations'!$H16),
                    0),
              MATCH('GHG emissions calculations'!Q$6, 'Emission Factors'!$E$5:$P$5, 0)) &lt;&gt; "",
        INDEX('Emission Factors'!$E$5:$P$488,
              MATCH(1,
                    ('Emission Factors'!$E$5:$E$488 = 'GHG emissions calculations'!$F16) *
                    ('Emission Factors'!$H$5:$H$488 = 'GHG emissions calculations'!$H16),
                    0),
              MATCH('GHG emissions calculations'!Q$6, 'Emission Factors'!$E$5:$P$5, 0)),
        ""),
    "")</f>
        <v/>
      </c>
      <c r="R16" s="311" t="str">
        <f t="array" ref="R16">IFERROR(
    IF(
        INDEX('Emission Factors'!$E$5:$R$488,
              MATCH(1,
                    ('Emission Factors'!$E$5:$E$488 = 'GHG emissions calculations'!$F16) *
                    ('Emission Factors'!$H$5:$H$488 = 'GHG emissions calculations'!$H16),
                    0),
              MATCH('GHG emissions calculations'!R$6, 'Emission Factors'!$E$5:$R$5, 0)) &lt;&gt; "",
        INDEX('Emission Factors'!$E$5:$R$488,
              MATCH(1,
                    ('Emission Factors'!$E$5:$E$488 = 'GHG emissions calculations'!$F16) *
                    ('Emission Factors'!$H$5:$H$488 = 'GHG emissions calculations'!$H16),
                    0),
              MATCH('GHG emissions calculations'!R$6, 'Emission Factors'!$E$5:$R$5, 0)),
        ""),
    "")</f>
        <v/>
      </c>
      <c r="S16" s="312">
        <f t="shared" si="1"/>
        <v>0</v>
      </c>
      <c r="T16" s="23"/>
    </row>
    <row r="17" ht="15.75" customHeight="1" outlineLevel="1">
      <c r="A17" s="23"/>
      <c r="B17" s="71"/>
      <c r="C17" s="71"/>
      <c r="D17" s="71"/>
      <c r="E17" s="314"/>
      <c r="F17" s="311" t="str">
        <f>Lists!P42</f>
        <v>Aluminium, extrusion profile - Hot rolling - Asia</v>
      </c>
      <c r="G17" s="311" t="str">
        <f t="array" ref="G17">XLOOKUP(1,('Emission Factors'!$E$5:$E$488='GHG emissions calculations'!$F17)*('Emission Factors'!$H$5:$H$488='GHG emissions calculations'!$H17),INDEX('Emission Factors'!$E$5:$T$488,0,MATCH('GHG emissions calculations'!G$6,'Emission Factors'!$E$5:$T$5,0)),"",0)</f>
        <v/>
      </c>
      <c r="H17" s="311" t="s">
        <v>237</v>
      </c>
      <c r="I17" s="312" t="str">
        <f>IF(
    SUMIFS('Import data'!$L$25:$L$80,
           'Import data'!$J$25:$J$80, F17,
           'Import data'!$G$25:$G$80, 'GHG emissions calculations'!$H17,
           'Import data'!$I$25:$I$80,$E$8) &lt;&gt; 0,
    SUMIFS('Import data'!$L$25:$L$80,
           'Import data'!$J$25:$J$80, F17,
           'Import data'!$G$25:$G$80, 'GHG emissions calculations'!$H17,
           'Import data'!$I$25:$I$80,$E$8),
    ""
)</f>
        <v/>
      </c>
      <c r="J17" s="311" t="str">
        <f t="array" ref="J17">IF(
    XLOOKUP(F17, 'Import data'!$J$26:$J$47, 'Import data'!$M$26:$M$47, "", 0) = "Please add the region-specific supplier emission factor or choose a different region available in the IAEG database.",
    "",
    XLOOKUP(F17, 'Import data'!$J$26:$J$47, 'Import data'!$M$26:$M$47, "", 0)
)</f>
        <v/>
      </c>
      <c r="K17" s="311" t="str">
        <f t="array" ref="K17">IFERROR(
    XLOOKUP(F17,
            _xlws.FILTER('Supplier Emission'!$G$15:$G$49,
                   ('Supplier Emission'!$D$15:$D$49=H17) * ('Supplier Emission'!$F$15:$F$49=$E$8)),
            _xlws.FILTER('Supplier Emission'!$I$15:$I$49,
                   ('Supplier Emission'!$D$15:$D$49=H17) * ('Supplier Emission'!$F$15:$F$49=$E$8)),
            ""),
    "")</f>
        <v/>
      </c>
      <c r="L17" s="311" t="str">
        <f t="array" ref="L17">IFERROR(
    XLOOKUP(F17,
            _xlws.FILTER('Supplier Emission'!$G$15:$G$49,
                   ('Supplier Emission'!$D$15:$D$49=H17) * ('Supplier Emission'!$F$15:$F$49=$E$8)),
            _xlws.FILTER('Supplier Emission'!$J$15:$J$49,
                   ('Supplier Emission'!$D$15:$D$49=H17) * ('Supplier Emission'!$F$15:$F$49=$E$8)),
            ""),
    "")</f>
        <v/>
      </c>
      <c r="M17" s="311" t="str">
        <f t="array" ref="M17">IFERROR(
    XLOOKUP(F17,
            _xlws.FILTER('Supplier Emission'!$G$15:$G$49,
                   ('Supplier Emission'!$D$15:$D$49=H17) * ('Supplier Emission'!$F$15:$F$49=$E$8)),
            _xlws.FILTER('Supplier Emission'!$M$15:$M$49,
                   ('Supplier Emission'!$D$15:$D$49=H17) * ('Supplier Emission'!$F$15:$F$49=$E$8)),
            ""),
    "")</f>
        <v/>
      </c>
      <c r="N17" s="311" t="str">
        <f t="array" ref="N17">IFERROR(
    XLOOKUP(F17,
            _xlws.FILTER('Supplier Emission'!$G$15:$G$49,
                   ('Supplier Emission'!$D$15:$D$49=H17) * ('Supplier Emission'!$F$15:$F$49=$E$8)),
            _xlws.FILTER('Supplier Emission'!$H$15:$H$49,
                   ('Supplier Emission'!$D$15:$D$49=H17) * ('Supplier Emission'!$F$15:$F$49=$E$8)),
            ""),
    "")</f>
        <v/>
      </c>
      <c r="O17" s="311" t="str">
        <f t="array" ref="O17">XLOOKUP(1,('Emission Factors'!$E$5:$E$488='GHG emissions calculations'!$F17)*('Emission Factors'!$H$5:$H$488='GHG emissions calculations'!$H17),INDEX('Emission Factors'!$E$5:$T$488,0,MATCH('GHG emissions calculations'!O$6,'Emission Factors'!$E$5:$T$5,0)),"",0)</f>
        <v/>
      </c>
      <c r="P17" s="313" t="str">
        <f t="array" ref="P17">IFERROR(
    INDEX('Emission Factors'!$E$5:$P$488,
          MATCH(1,
                ('Emission Factors'!$E$5:$E$488 = 'GHG emissions calculations'!$F17) *
                ('Emission Factors'!$H$5:$H$488 = 'GHG emissions calculations'!$H17),
                0),
          MATCH('GHG emissions calculations'!P$6,'Emission Factors'!$E$5:$P$5,0)),
    "")</f>
        <v/>
      </c>
      <c r="Q17" s="311" t="str">
        <f t="array" ref="Q17">IFERROR(
    IF(
        INDEX('Emission Factors'!$E$5:$P$488,
              MATCH(1,
                    ('Emission Factors'!$E$5:$E$488 = 'GHG emissions calculations'!$F17) *
                    ('Emission Factors'!$H$5:$H$488 = 'GHG emissions calculations'!$H17),
                    0),
              MATCH('GHG emissions calculations'!Q$6, 'Emission Factors'!$E$5:$P$5, 0)) &lt;&gt; "",
        INDEX('Emission Factors'!$E$5:$P$488,
              MATCH(1,
                    ('Emission Factors'!$E$5:$E$488 = 'GHG emissions calculations'!$F17) *
                    ('Emission Factors'!$H$5:$H$488 = 'GHG emissions calculations'!$H17),
                    0),
              MATCH('GHG emissions calculations'!Q$6, 'Emission Factors'!$E$5:$P$5, 0)),
        ""),
    "")</f>
        <v/>
      </c>
      <c r="R17" s="311" t="str">
        <f t="array" ref="R17">IFERROR(
    IF(
        INDEX('Emission Factors'!$E$5:$R$488,
              MATCH(1,
                    ('Emission Factors'!$E$5:$E$488 = 'GHG emissions calculations'!$F17) *
                    ('Emission Factors'!$H$5:$H$488 = 'GHG emissions calculations'!$H17),
                    0),
              MATCH('GHG emissions calculations'!R$6, 'Emission Factors'!$E$5:$R$5, 0)) &lt;&gt; "",
        INDEX('Emission Factors'!$E$5:$R$488,
              MATCH(1,
                    ('Emission Factors'!$E$5:$E$488 = 'GHG emissions calculations'!$F17) *
                    ('Emission Factors'!$H$5:$H$488 = 'GHG emissions calculations'!$H17),
                    0),
              MATCH('GHG emissions calculations'!R$6, 'Emission Factors'!$E$5:$R$5, 0)),
        ""),
    "")</f>
        <v/>
      </c>
      <c r="S17" s="312">
        <f t="shared" si="1"/>
        <v>0</v>
      </c>
      <c r="T17" s="23"/>
    </row>
    <row r="18" ht="15.75" customHeight="1" outlineLevel="1">
      <c r="A18" s="23"/>
      <c r="B18" s="71"/>
      <c r="C18" s="71"/>
      <c r="D18" s="71"/>
      <c r="E18" s="314"/>
      <c r="F18" s="311" t="str">
        <f>Lists!P40</f>
        <v>Aluminium, extrusion profile - Hot rolling - Europe</v>
      </c>
      <c r="G18" s="311">
        <f t="array" ref="G18">XLOOKUP(1,('Emission Factors'!$E$5:$E$488='GHG emissions calculations'!$F18)*('Emission Factors'!$H$5:$H$488='GHG emissions calculations'!$H18),INDEX('Emission Factors'!$E$5:$T$488,0,MATCH('GHG emissions calculations'!G$6,'Emission Factors'!$E$5:$T$5,0)),"",0)</f>
        <v>3</v>
      </c>
      <c r="H18" s="311" t="s">
        <v>237</v>
      </c>
      <c r="I18" s="312" t="str">
        <f>IF(
    SUMIFS('Import data'!$L$25:$L$80,
           'Import data'!$J$25:$J$80, F18,
           'Import data'!$G$25:$G$80, 'GHG emissions calculations'!$H18,
           'Import data'!$I$25:$I$80,$E$8) &lt;&gt; 0,
    SUMIFS('Import data'!$L$25:$L$80,
           'Import data'!$J$25:$J$80, F18,
           'Import data'!$G$25:$G$80, 'GHG emissions calculations'!$H18,
           'Import data'!$I$25:$I$80,$E$8),
    ""
)</f>
        <v/>
      </c>
      <c r="J18" s="311" t="str">
        <f t="array" ref="J18">IF(
    XLOOKUP(F18, 'Import data'!$J$26:$J$47, 'Import data'!$M$26:$M$47, "", 0) = "Please add the region-specific supplier emission factor or choose a different region available in the IAEG database.",
    "",
    XLOOKUP(F18, 'Import data'!$J$26:$J$47, 'Import data'!$M$26:$M$47, "", 0)
)</f>
        <v/>
      </c>
      <c r="K18" s="311" t="str">
        <f t="array" ref="K18">IFERROR(
    XLOOKUP(F18,
            _xlws.FILTER('Supplier Emission'!$G$15:$G$49,
                   ('Supplier Emission'!$D$15:$D$49=H18) * ('Supplier Emission'!$F$15:$F$49=$E$8)),
            _xlws.FILTER('Supplier Emission'!$I$15:$I$49,
                   ('Supplier Emission'!$D$15:$D$49=H18) * ('Supplier Emission'!$F$15:$F$49=$E$8)),
            ""),
    "")</f>
        <v/>
      </c>
      <c r="L18" s="311" t="str">
        <f t="array" ref="L18">IFERROR(
    XLOOKUP(F18,
            _xlws.FILTER('Supplier Emission'!$G$15:$G$49,
                   ('Supplier Emission'!$D$15:$D$49=H18) * ('Supplier Emission'!$F$15:$F$49=$E$8)),
            _xlws.FILTER('Supplier Emission'!$J$15:$J$49,
                   ('Supplier Emission'!$D$15:$D$49=H18) * ('Supplier Emission'!$F$15:$F$49=$E$8)),
            ""),
    "")</f>
        <v/>
      </c>
      <c r="M18" s="311" t="str">
        <f t="array" ref="M18">IFERROR(
    XLOOKUP(F18,
            _xlws.FILTER('Supplier Emission'!$G$15:$G$49,
                   ('Supplier Emission'!$D$15:$D$49=H18) * ('Supplier Emission'!$F$15:$F$49=$E$8)),
            _xlws.FILTER('Supplier Emission'!$M$15:$M$49,
                   ('Supplier Emission'!$D$15:$D$49=H18) * ('Supplier Emission'!$F$15:$F$49=$E$8)),
            ""),
    "")</f>
        <v/>
      </c>
      <c r="N18" s="311" t="str">
        <f t="array" ref="N18">IFERROR(
    XLOOKUP(F18,
            _xlws.FILTER('Supplier Emission'!$G$15:$G$49,
                   ('Supplier Emission'!$D$15:$D$49=H18) * ('Supplier Emission'!$F$15:$F$49=$E$8)),
            _xlws.FILTER('Supplier Emission'!$H$15:$H$49,
                   ('Supplier Emission'!$D$15:$D$49=H18) * ('Supplier Emission'!$F$15:$F$49=$E$8)),
            ""),
    "")</f>
        <v/>
      </c>
      <c r="O18" s="311" t="str">
        <f t="array" ref="O18">XLOOKUP(1,('Emission Factors'!$E$5:$E$488='GHG emissions calculations'!$F18)*('Emission Factors'!$H$5:$H$488='GHG emissions calculations'!$H18),INDEX('Emission Factors'!$E$5:$T$488,0,MATCH('GHG emissions calculations'!O$6,'Emission Factors'!$E$5:$T$5,0)),"",0)</f>
        <v>Aluminium, profilé extrudé</v>
      </c>
      <c r="P18" s="313">
        <f t="array" ref="P18">IFERROR(
    INDEX('Emission Factors'!$E$5:$P$488,
          MATCH(1,
                ('Emission Factors'!$E$5:$E$488 = 'GHG emissions calculations'!$F18) *
                ('Emission Factors'!$H$5:$H$488 = 'GHG emissions calculations'!$H18),
                0),
          MATCH('GHG emissions calculations'!P$6,'Emission Factors'!$E$5:$P$5,0)),
    "")</f>
        <v>2.46</v>
      </c>
      <c r="Q18" s="311" t="str">
        <f t="array" ref="Q18">IFERROR(
    IF(
        INDEX('Emission Factors'!$E$5:$P$488,
              MATCH(1,
                    ('Emission Factors'!$E$5:$E$488 = 'GHG emissions calculations'!$F18) *
                    ('Emission Factors'!$H$5:$H$488 = 'GHG emissions calculations'!$H18),
                    0),
              MATCH('GHG emissions calculations'!Q$6, 'Emission Factors'!$E$5:$P$5, 0)) &lt;&gt; "",
        INDEX('Emission Factors'!$E$5:$P$488,
              MATCH(1,
                    ('Emission Factors'!$E$5:$E$488 = 'GHG emissions calculations'!$F18) *
                    ('Emission Factors'!$H$5:$H$488 = 'GHG emissions calculations'!$H18),
                    0),
              MATCH('GHG emissions calculations'!Q$6, 'Emission Factors'!$E$5:$P$5, 0)),
        ""),
    "")</f>
        <v>kgCO2e/kg</v>
      </c>
      <c r="R18" s="311" t="str">
        <f t="array" ref="R18">IFERROR(
    IF(
        INDEX('Emission Factors'!$E$5:$R$488,
              MATCH(1,
                    ('Emission Factors'!$E$5:$E$488 = 'GHG emissions calculations'!$F18) *
                    ('Emission Factors'!$H$5:$H$488 = 'GHG emissions calculations'!$H18),
                    0),
              MATCH('GHG emissions calculations'!R$6, 'Emission Factors'!$E$5:$R$5, 0)) &lt;&gt; "",
        INDEX('Emission Factors'!$E$5:$R$488,
              MATCH(1,
                    ('Emission Factors'!$E$5:$E$488 = 'GHG emissions calculations'!$F18) *
                    ('Emission Factors'!$H$5:$H$488 = 'GHG emissions calculations'!$H18),
                    0),
              MATCH('GHG emissions calculations'!R$6, 'Emission Factors'!$E$5:$R$5, 0)),
        ""),
    "")</f>
        <v>Europe</v>
      </c>
      <c r="S18" s="312">
        <f t="shared" si="1"/>
        <v>0</v>
      </c>
      <c r="T18" s="23"/>
    </row>
    <row r="19" ht="15.75" customHeight="1" outlineLevel="1">
      <c r="A19" s="23"/>
      <c r="B19" s="71"/>
      <c r="C19" s="71"/>
      <c r="D19" s="71"/>
      <c r="E19" s="314"/>
      <c r="F19" s="311" t="str">
        <f>Lists!P45</f>
        <v>Aluminium, extrusion profile - Hot rolling - Global or unspecified region</v>
      </c>
      <c r="G19" s="311">
        <f t="array" ref="G19">XLOOKUP(1,('Emission Factors'!$E$5:$E$488='GHG emissions calculations'!$F19)*('Emission Factors'!$H$5:$H$488='GHG emissions calculations'!$H19),INDEX('Emission Factors'!$E$5:$T$488,0,MATCH('GHG emissions calculations'!G$6,'Emission Factors'!$E$5:$T$5,0)),"",0)</f>
        <v>3</v>
      </c>
      <c r="H19" s="311" t="s">
        <v>237</v>
      </c>
      <c r="I19" s="312" t="str">
        <f>IF(
    SUMIFS('Import data'!$L$25:$L$80,
           'Import data'!$J$25:$J$80, F19,
           'Import data'!$G$25:$G$80, 'GHG emissions calculations'!$H19,
           'Import data'!$I$25:$I$80,$E$8) &lt;&gt; 0,
    SUMIFS('Import data'!$L$25:$L$80,
           'Import data'!$J$25:$J$80, F19,
           'Import data'!$G$25:$G$80, 'GHG emissions calculations'!$H19,
           'Import data'!$I$25:$I$80,$E$8),
    ""
)</f>
        <v/>
      </c>
      <c r="J19" s="311" t="str">
        <f t="array" ref="J19">IF(
    XLOOKUP(F19, 'Import data'!$J$26:$J$47, 'Import data'!$M$26:$M$47, "", 0) = "Please add the region-specific supplier emission factor or choose a different region available in the IAEG database.",
    "",
    XLOOKUP(F19, 'Import data'!$J$26:$J$47, 'Import data'!$M$26:$M$47, "", 0)
)</f>
        <v/>
      </c>
      <c r="K19" s="311" t="str">
        <f t="array" ref="K19">IFERROR(
    XLOOKUP(F19,
            _xlws.FILTER('Supplier Emission'!$G$15:$G$49,
                   ('Supplier Emission'!$D$15:$D$49=H19) * ('Supplier Emission'!$F$15:$F$49=$E$8)),
            _xlws.FILTER('Supplier Emission'!$I$15:$I$49,
                   ('Supplier Emission'!$D$15:$D$49=H19) * ('Supplier Emission'!$F$15:$F$49=$E$8)),
            ""),
    "")</f>
        <v/>
      </c>
      <c r="L19" s="311" t="str">
        <f t="array" ref="L19">IFERROR(
    XLOOKUP(F19,
            _xlws.FILTER('Supplier Emission'!$G$15:$G$49,
                   ('Supplier Emission'!$D$15:$D$49=H19) * ('Supplier Emission'!$F$15:$F$49=$E$8)),
            _xlws.FILTER('Supplier Emission'!$J$15:$J$49,
                   ('Supplier Emission'!$D$15:$D$49=H19) * ('Supplier Emission'!$F$15:$F$49=$E$8)),
            ""),
    "")</f>
        <v/>
      </c>
      <c r="M19" s="311" t="str">
        <f t="array" ref="M19">IFERROR(
    XLOOKUP(F19,
            _xlws.FILTER('Supplier Emission'!$G$15:$G$49,
                   ('Supplier Emission'!$D$15:$D$49=H19) * ('Supplier Emission'!$F$15:$F$49=$E$8)),
            _xlws.FILTER('Supplier Emission'!$M$15:$M$49,
                   ('Supplier Emission'!$D$15:$D$49=H19) * ('Supplier Emission'!$F$15:$F$49=$E$8)),
            ""),
    "")</f>
        <v/>
      </c>
      <c r="N19" s="311" t="str">
        <f t="array" ref="N19">IFERROR(
    XLOOKUP(F19,
            _xlws.FILTER('Supplier Emission'!$G$15:$G$49,
                   ('Supplier Emission'!$D$15:$D$49=H19) * ('Supplier Emission'!$F$15:$F$49=$E$8)),
            _xlws.FILTER('Supplier Emission'!$H$15:$H$49,
                   ('Supplier Emission'!$D$15:$D$49=H19) * ('Supplier Emission'!$F$15:$F$49=$E$8)),
            ""),
    "")</f>
        <v/>
      </c>
      <c r="O19" s="311" t="str">
        <f t="array" ref="O19">XLOOKUP(1,('Emission Factors'!$E$5:$E$488='GHG emissions calculations'!$F19)*('Emission Factors'!$H$5:$H$488='GHG emissions calculations'!$H19),INDEX('Emission Factors'!$E$5:$T$488,0,MATCH('GHG emissions calculations'!O$6,'Emission Factors'!$E$5:$T$5,0)),"",0)</f>
        <v>Aluminium, profilé extrudé + Hot rolling - Laminage à chaud (impact modéré)</v>
      </c>
      <c r="P19" s="313">
        <f t="array" ref="P19">IFERROR(
    INDEX('Emission Factors'!$E$5:$P$488,
          MATCH(1,
                ('Emission Factors'!$E$5:$E$488 = 'GHG emissions calculations'!$F19) *
                ('Emission Factors'!$H$5:$H$488 = 'GHG emissions calculations'!$H19),
                0),
          MATCH('GHG emissions calculations'!P$6,'Emission Factors'!$E$5:$P$5,0)),
    "")</f>
        <v>2.45911</v>
      </c>
      <c r="Q19" s="311" t="str">
        <f t="array" ref="Q19">IFERROR(
    IF(
        INDEX('Emission Factors'!$E$5:$P$488,
              MATCH(1,
                    ('Emission Factors'!$E$5:$E$488 = 'GHG emissions calculations'!$F19) *
                    ('Emission Factors'!$H$5:$H$488 = 'GHG emissions calculations'!$H19),
                    0),
              MATCH('GHG emissions calculations'!Q$6, 'Emission Factors'!$E$5:$P$5, 0)) &lt;&gt; "",
        INDEX('Emission Factors'!$E$5:$P$488,
              MATCH(1,
                    ('Emission Factors'!$E$5:$E$488 = 'GHG emissions calculations'!$F19) *
                    ('Emission Factors'!$H$5:$H$488 = 'GHG emissions calculations'!$H19),
                    0),
              MATCH('GHG emissions calculations'!Q$6, 'Emission Factors'!$E$5:$P$5, 0)),
        ""),
    "")</f>
        <v>kgCO2e/kg</v>
      </c>
      <c r="R19" s="311" t="str">
        <f t="array" ref="R19">IFERROR(
    IF(
        INDEX('Emission Factors'!$E$5:$R$488,
              MATCH(1,
                    ('Emission Factors'!$E$5:$E$488 = 'GHG emissions calculations'!$F19) *
                    ('Emission Factors'!$H$5:$H$488 = 'GHG emissions calculations'!$H19),
                    0),
              MATCH('GHG emissions calculations'!R$6, 'Emission Factors'!$E$5:$R$5, 0)) &lt;&gt; "",
        INDEX('Emission Factors'!$E$5:$R$488,
              MATCH(1,
                    ('Emission Factors'!$E$5:$E$488 = 'GHG emissions calculations'!$F19) *
                    ('Emission Factors'!$H$5:$H$488 = 'GHG emissions calculations'!$H19),
                    0),
              MATCH('GHG emissions calculations'!R$6, 'Emission Factors'!$E$5:$R$5, 0)),
        ""),
    "")</f>
        <v>Global or unspecified region</v>
      </c>
      <c r="S19" s="312">
        <f t="shared" si="1"/>
        <v>0</v>
      </c>
      <c r="T19" s="23"/>
    </row>
    <row r="20" ht="15.75" customHeight="1" outlineLevel="1">
      <c r="A20" s="23"/>
      <c r="B20" s="71"/>
      <c r="C20" s="71"/>
      <c r="D20" s="71"/>
      <c r="E20" s="314"/>
      <c r="F20" s="311" t="str">
        <f>Lists!P44</f>
        <v>Aluminium, extrusion profile - Hot rolling - Middle East</v>
      </c>
      <c r="G20" s="311" t="str">
        <f t="array" ref="G20">XLOOKUP(1,('Emission Factors'!$E$5:$E$488='GHG emissions calculations'!$F20)*('Emission Factors'!$H$5:$H$488='GHG emissions calculations'!$H20),INDEX('Emission Factors'!$E$5:$T$488,0,MATCH('GHG emissions calculations'!G$6,'Emission Factors'!$E$5:$T$5,0)),"",0)</f>
        <v/>
      </c>
      <c r="H20" s="311" t="s">
        <v>237</v>
      </c>
      <c r="I20" s="312" t="str">
        <f>IF(
    SUMIFS('Import data'!$L$25:$L$80,
           'Import data'!$J$25:$J$80, F20,
           'Import data'!$G$25:$G$80, 'GHG emissions calculations'!$H20,
           'Import data'!$I$25:$I$80,$E$8) &lt;&gt; 0,
    SUMIFS('Import data'!$L$25:$L$80,
           'Import data'!$J$25:$J$80, F20,
           'Import data'!$G$25:$G$80, 'GHG emissions calculations'!$H20,
           'Import data'!$I$25:$I$80,$E$8),
    ""
)</f>
        <v/>
      </c>
      <c r="J20" s="311" t="str">
        <f t="array" ref="J20">IF(
    XLOOKUP(F20, 'Import data'!$J$26:$J$47, 'Import data'!$M$26:$M$47, "", 0) = "Please add the region-specific supplier emission factor or choose a different region available in the IAEG database.",
    "",
    XLOOKUP(F20, 'Import data'!$J$26:$J$47, 'Import data'!$M$26:$M$47, "", 0)
)</f>
        <v/>
      </c>
      <c r="K20" s="311" t="str">
        <f t="array" ref="K20">IFERROR(
    XLOOKUP(F20,
            _xlws.FILTER('Supplier Emission'!$G$15:$G$49,
                   ('Supplier Emission'!$D$15:$D$49=H20) * ('Supplier Emission'!$F$15:$F$49=$E$8)),
            _xlws.FILTER('Supplier Emission'!$I$15:$I$49,
                   ('Supplier Emission'!$D$15:$D$49=H20) * ('Supplier Emission'!$F$15:$F$49=$E$8)),
            ""),
    "")</f>
        <v/>
      </c>
      <c r="L20" s="311" t="str">
        <f t="array" ref="L20">IFERROR(
    XLOOKUP(F20,
            _xlws.FILTER('Supplier Emission'!$G$15:$G$49,
                   ('Supplier Emission'!$D$15:$D$49=H20) * ('Supplier Emission'!$F$15:$F$49=$E$8)),
            _xlws.FILTER('Supplier Emission'!$J$15:$J$49,
                   ('Supplier Emission'!$D$15:$D$49=H20) * ('Supplier Emission'!$F$15:$F$49=$E$8)),
            ""),
    "")</f>
        <v/>
      </c>
      <c r="M20" s="311" t="str">
        <f t="array" ref="M20">IFERROR(
    XLOOKUP(F20,
            _xlws.FILTER('Supplier Emission'!$G$15:$G$49,
                   ('Supplier Emission'!$D$15:$D$49=H20) * ('Supplier Emission'!$F$15:$F$49=$E$8)),
            _xlws.FILTER('Supplier Emission'!$M$15:$M$49,
                   ('Supplier Emission'!$D$15:$D$49=H20) * ('Supplier Emission'!$F$15:$F$49=$E$8)),
            ""),
    "")</f>
        <v/>
      </c>
      <c r="N20" s="311" t="str">
        <f t="array" ref="N20">IFERROR(
    XLOOKUP(F20,
            _xlws.FILTER('Supplier Emission'!$G$15:$G$49,
                   ('Supplier Emission'!$D$15:$D$49=H20) * ('Supplier Emission'!$F$15:$F$49=$E$8)),
            _xlws.FILTER('Supplier Emission'!$H$15:$H$49,
                   ('Supplier Emission'!$D$15:$D$49=H20) * ('Supplier Emission'!$F$15:$F$49=$E$8)),
            ""),
    "")</f>
        <v/>
      </c>
      <c r="O20" s="311" t="str">
        <f t="array" ref="O20">XLOOKUP(1,('Emission Factors'!$E$5:$E$488='GHG emissions calculations'!$F20)*('Emission Factors'!$H$5:$H$488='GHG emissions calculations'!$H20),INDEX('Emission Factors'!$E$5:$T$488,0,MATCH('GHG emissions calculations'!O$6,'Emission Factors'!$E$5:$T$5,0)),"",0)</f>
        <v/>
      </c>
      <c r="P20" s="313" t="str">
        <f t="array" ref="P20">IFERROR(
    INDEX('Emission Factors'!$E$5:$P$488,
          MATCH(1,
                ('Emission Factors'!$E$5:$E$488 = 'GHG emissions calculations'!$F20) *
                ('Emission Factors'!$H$5:$H$488 = 'GHG emissions calculations'!$H20),
                0),
          MATCH('GHG emissions calculations'!P$6,'Emission Factors'!$E$5:$P$5,0)),
    "")</f>
        <v/>
      </c>
      <c r="Q20" s="311" t="str">
        <f t="array" ref="Q20">IFERROR(
    IF(
        INDEX('Emission Factors'!$E$5:$P$488,
              MATCH(1,
                    ('Emission Factors'!$E$5:$E$488 = 'GHG emissions calculations'!$F20) *
                    ('Emission Factors'!$H$5:$H$488 = 'GHG emissions calculations'!$H20),
                    0),
              MATCH('GHG emissions calculations'!Q$6, 'Emission Factors'!$E$5:$P$5, 0)) &lt;&gt; "",
        INDEX('Emission Factors'!$E$5:$P$488,
              MATCH(1,
                    ('Emission Factors'!$E$5:$E$488 = 'GHG emissions calculations'!$F20) *
                    ('Emission Factors'!$H$5:$H$488 = 'GHG emissions calculations'!$H20),
                    0),
              MATCH('GHG emissions calculations'!Q$6, 'Emission Factors'!$E$5:$P$5, 0)),
        ""),
    "")</f>
        <v/>
      </c>
      <c r="R20" s="311" t="str">
        <f t="array" ref="R20">IFERROR(
    IF(
        INDEX('Emission Factors'!$E$5:$R$488,
              MATCH(1,
                    ('Emission Factors'!$E$5:$E$488 = 'GHG emissions calculations'!$F20) *
                    ('Emission Factors'!$H$5:$H$488 = 'GHG emissions calculations'!$H20),
                    0),
              MATCH('GHG emissions calculations'!R$6, 'Emission Factors'!$E$5:$R$5, 0)) &lt;&gt; "",
        INDEX('Emission Factors'!$E$5:$R$488,
              MATCH(1,
                    ('Emission Factors'!$E$5:$E$488 = 'GHG emissions calculations'!$F20) *
                    ('Emission Factors'!$H$5:$H$488 = 'GHG emissions calculations'!$H20),
                    0),
              MATCH('GHG emissions calculations'!R$6, 'Emission Factors'!$E$5:$R$5, 0)),
        ""),
    "")</f>
        <v/>
      </c>
      <c r="S20" s="312">
        <f t="shared" si="1"/>
        <v>0</v>
      </c>
      <c r="T20" s="23"/>
    </row>
    <row r="21" ht="15.75" customHeight="1" outlineLevel="1">
      <c r="A21" s="23"/>
      <c r="B21" s="71"/>
      <c r="C21" s="71"/>
      <c r="D21" s="71"/>
      <c r="E21" s="314"/>
      <c r="F21" s="311" t="str">
        <f>Lists!P43</f>
        <v>Aluminium, extrusion profile - Hot rolling - Oceania</v>
      </c>
      <c r="G21" s="311" t="str">
        <f t="array" ref="G21">XLOOKUP(1,('Emission Factors'!$E$5:$E$488='GHG emissions calculations'!$F21)*('Emission Factors'!$H$5:$H$488='GHG emissions calculations'!$H21),INDEX('Emission Factors'!$E$5:$T$488,0,MATCH('GHG emissions calculations'!G$6,'Emission Factors'!$E$5:$T$5,0)),"",0)</f>
        <v/>
      </c>
      <c r="H21" s="311" t="s">
        <v>237</v>
      </c>
      <c r="I21" s="312" t="str">
        <f>IF(
    SUMIFS('Import data'!$L$25:$L$80,
           'Import data'!$J$25:$J$80, F21,
           'Import data'!$G$25:$G$80, 'GHG emissions calculations'!$H21,
           'Import data'!$I$25:$I$80,$E$8) &lt;&gt; 0,
    SUMIFS('Import data'!$L$25:$L$80,
           'Import data'!$J$25:$J$80, F21,
           'Import data'!$G$25:$G$80, 'GHG emissions calculations'!$H21,
           'Import data'!$I$25:$I$80,$E$8),
    ""
)</f>
        <v/>
      </c>
      <c r="J21" s="311" t="str">
        <f t="array" ref="J21">IF(
    XLOOKUP(F21, 'Import data'!$J$26:$J$47, 'Import data'!$M$26:$M$47, "", 0) = "Please add the region-specific supplier emission factor or choose a different region available in the IAEG database.",
    "",
    XLOOKUP(F21, 'Import data'!$J$26:$J$47, 'Import data'!$M$26:$M$47, "", 0)
)</f>
        <v/>
      </c>
      <c r="K21" s="311" t="str">
        <f t="array" ref="K21">IFERROR(
    XLOOKUP(F21,
            _xlws.FILTER('Supplier Emission'!$G$15:$G$49,
                   ('Supplier Emission'!$D$15:$D$49=H21) * ('Supplier Emission'!$F$15:$F$49=$E$8)),
            _xlws.FILTER('Supplier Emission'!$I$15:$I$49,
                   ('Supplier Emission'!$D$15:$D$49=H21) * ('Supplier Emission'!$F$15:$F$49=$E$8)),
            ""),
    "")</f>
        <v/>
      </c>
      <c r="L21" s="311" t="str">
        <f t="array" ref="L21">IFERROR(
    XLOOKUP(F21,
            _xlws.FILTER('Supplier Emission'!$G$15:$G$49,
                   ('Supplier Emission'!$D$15:$D$49=H21) * ('Supplier Emission'!$F$15:$F$49=$E$8)),
            _xlws.FILTER('Supplier Emission'!$J$15:$J$49,
                   ('Supplier Emission'!$D$15:$D$49=H21) * ('Supplier Emission'!$F$15:$F$49=$E$8)),
            ""),
    "")</f>
        <v/>
      </c>
      <c r="M21" s="311" t="str">
        <f t="array" ref="M21">IFERROR(
    XLOOKUP(F21,
            _xlws.FILTER('Supplier Emission'!$G$15:$G$49,
                   ('Supplier Emission'!$D$15:$D$49=H21) * ('Supplier Emission'!$F$15:$F$49=$E$8)),
            _xlws.FILTER('Supplier Emission'!$M$15:$M$49,
                   ('Supplier Emission'!$D$15:$D$49=H21) * ('Supplier Emission'!$F$15:$F$49=$E$8)),
            ""),
    "")</f>
        <v/>
      </c>
      <c r="N21" s="311" t="str">
        <f t="array" ref="N21">IFERROR(
    XLOOKUP(F21,
            _xlws.FILTER('Supplier Emission'!$G$15:$G$49,
                   ('Supplier Emission'!$D$15:$D$49=H21) * ('Supplier Emission'!$F$15:$F$49=$E$8)),
            _xlws.FILTER('Supplier Emission'!$H$15:$H$49,
                   ('Supplier Emission'!$D$15:$D$49=H21) * ('Supplier Emission'!$F$15:$F$49=$E$8)),
            ""),
    "")</f>
        <v/>
      </c>
      <c r="O21" s="311" t="str">
        <f t="array" ref="O21">XLOOKUP(1,('Emission Factors'!$E$5:$E$488='GHG emissions calculations'!$F21)*('Emission Factors'!$H$5:$H$488='GHG emissions calculations'!$H21),INDEX('Emission Factors'!$E$5:$T$488,0,MATCH('GHG emissions calculations'!O$6,'Emission Factors'!$E$5:$T$5,0)),"",0)</f>
        <v/>
      </c>
      <c r="P21" s="313" t="str">
        <f t="array" ref="P21">IFERROR(
    INDEX('Emission Factors'!$E$5:$P$488,
          MATCH(1,
                ('Emission Factors'!$E$5:$E$488 = 'GHG emissions calculations'!$F21) *
                ('Emission Factors'!$H$5:$H$488 = 'GHG emissions calculations'!$H21),
                0),
          MATCH('GHG emissions calculations'!P$6,'Emission Factors'!$E$5:$P$5,0)),
    "")</f>
        <v/>
      </c>
      <c r="Q21" s="311" t="str">
        <f t="array" ref="Q21">IFERROR(
    IF(
        INDEX('Emission Factors'!$E$5:$P$488,
              MATCH(1,
                    ('Emission Factors'!$E$5:$E$488 = 'GHG emissions calculations'!$F21) *
                    ('Emission Factors'!$H$5:$H$488 = 'GHG emissions calculations'!$H21),
                    0),
              MATCH('GHG emissions calculations'!Q$6, 'Emission Factors'!$E$5:$P$5, 0)) &lt;&gt; "",
        INDEX('Emission Factors'!$E$5:$P$488,
              MATCH(1,
                    ('Emission Factors'!$E$5:$E$488 = 'GHG emissions calculations'!$F21) *
                    ('Emission Factors'!$H$5:$H$488 = 'GHG emissions calculations'!$H21),
                    0),
              MATCH('GHG emissions calculations'!Q$6, 'Emission Factors'!$E$5:$P$5, 0)),
        ""),
    "")</f>
        <v/>
      </c>
      <c r="R21" s="311" t="str">
        <f t="array" ref="R21">IFERROR(
    IF(
        INDEX('Emission Factors'!$E$5:$R$488,
              MATCH(1,
                    ('Emission Factors'!$E$5:$E$488 = 'GHG emissions calculations'!$F21) *
                    ('Emission Factors'!$H$5:$H$488 = 'GHG emissions calculations'!$H21),
                    0),
              MATCH('GHG emissions calculations'!R$6, 'Emission Factors'!$E$5:$R$5, 0)) &lt;&gt; "",
        INDEX('Emission Factors'!$E$5:$R$488,
              MATCH(1,
                    ('Emission Factors'!$E$5:$E$488 = 'GHG emissions calculations'!$F21) *
                    ('Emission Factors'!$H$5:$H$488 = 'GHG emissions calculations'!$H21),
                    0),
              MATCH('GHG emissions calculations'!R$6, 'Emission Factors'!$E$5:$R$5, 0)),
        ""),
    "")</f>
        <v/>
      </c>
      <c r="S21" s="312">
        <f t="shared" si="1"/>
        <v>0</v>
      </c>
      <c r="T21" s="23"/>
    </row>
    <row r="22" ht="15.75" customHeight="1" outlineLevel="1">
      <c r="A22" s="23"/>
      <c r="B22" s="71"/>
      <c r="C22" s="71"/>
      <c r="D22" s="71"/>
      <c r="E22" s="314"/>
      <c r="F22" s="311" t="str">
        <f>Lists!P48</f>
        <v>Aluminium, extrusion profile - Metal drilling - Africa</v>
      </c>
      <c r="G22" s="311" t="str">
        <f t="array" ref="G22">XLOOKUP(1,('Emission Factors'!$E$5:$E$488='GHG emissions calculations'!$F22)*('Emission Factors'!$H$5:$H$488='GHG emissions calculations'!$H22),INDEX('Emission Factors'!$E$5:$T$488,0,MATCH('GHG emissions calculations'!G$6,'Emission Factors'!$E$5:$T$5,0)),"",0)</f>
        <v/>
      </c>
      <c r="H22" s="311" t="s">
        <v>237</v>
      </c>
      <c r="I22" s="312" t="str">
        <f>IF(
    SUMIFS('Import data'!$L$25:$L$80,
           'Import data'!$J$25:$J$80, F22,
           'Import data'!$G$25:$G$80, 'GHG emissions calculations'!$H22,
           'Import data'!$I$25:$I$80,$E$8) &lt;&gt; 0,
    SUMIFS('Import data'!$L$25:$L$80,
           'Import data'!$J$25:$J$80, F22,
           'Import data'!$G$25:$G$80, 'GHG emissions calculations'!$H22,
           'Import data'!$I$25:$I$80,$E$8),
    ""
)</f>
        <v/>
      </c>
      <c r="J22" s="311" t="str">
        <f t="array" ref="J22">IF(
    XLOOKUP(F22, 'Import data'!$J$26:$J$47, 'Import data'!$M$26:$M$47, "", 0) = "Please add the region-specific supplier emission factor or choose a different region available in the IAEG database.",
    "",
    XLOOKUP(F22, 'Import data'!$J$26:$J$47, 'Import data'!$M$26:$M$47, "", 0)
)</f>
        <v/>
      </c>
      <c r="K22" s="311" t="str">
        <f t="array" ref="K22">IFERROR(
    XLOOKUP(F22,
            _xlws.FILTER('Supplier Emission'!$G$15:$G$49,
                   ('Supplier Emission'!$D$15:$D$49=H22) * ('Supplier Emission'!$F$15:$F$49=$E$8)),
            _xlws.FILTER('Supplier Emission'!$I$15:$I$49,
                   ('Supplier Emission'!$D$15:$D$49=H22) * ('Supplier Emission'!$F$15:$F$49=$E$8)),
            ""),
    "")</f>
        <v/>
      </c>
      <c r="L22" s="311" t="str">
        <f t="array" ref="L22">IFERROR(
    XLOOKUP(F22,
            _xlws.FILTER('Supplier Emission'!$G$15:$G$49,
                   ('Supplier Emission'!$D$15:$D$49=H22) * ('Supplier Emission'!$F$15:$F$49=$E$8)),
            _xlws.FILTER('Supplier Emission'!$J$15:$J$49,
                   ('Supplier Emission'!$D$15:$D$49=H22) * ('Supplier Emission'!$F$15:$F$49=$E$8)),
            ""),
    "")</f>
        <v/>
      </c>
      <c r="M22" s="311" t="str">
        <f t="array" ref="M22">IFERROR(
    XLOOKUP(F22,
            _xlws.FILTER('Supplier Emission'!$G$15:$G$49,
                   ('Supplier Emission'!$D$15:$D$49=H22) * ('Supplier Emission'!$F$15:$F$49=$E$8)),
            _xlws.FILTER('Supplier Emission'!$M$15:$M$49,
                   ('Supplier Emission'!$D$15:$D$49=H22) * ('Supplier Emission'!$F$15:$F$49=$E$8)),
            ""),
    "")</f>
        <v/>
      </c>
      <c r="N22" s="311" t="str">
        <f t="array" ref="N22">IFERROR(
    XLOOKUP(F22,
            _xlws.FILTER('Supplier Emission'!$G$15:$G$49,
                   ('Supplier Emission'!$D$15:$D$49=H22) * ('Supplier Emission'!$F$15:$F$49=$E$8)),
            _xlws.FILTER('Supplier Emission'!$H$15:$H$49,
                   ('Supplier Emission'!$D$15:$D$49=H22) * ('Supplier Emission'!$F$15:$F$49=$E$8)),
            ""),
    "")</f>
        <v/>
      </c>
      <c r="O22" s="311" t="str">
        <f t="array" ref="O22">XLOOKUP(1,('Emission Factors'!$E$5:$E$488='GHG emissions calculations'!$F22)*('Emission Factors'!$H$5:$H$488='GHG emissions calculations'!$H22),INDEX('Emission Factors'!$E$5:$T$488,0,MATCH('GHG emissions calculations'!O$6,'Emission Factors'!$E$5:$T$5,0)),"",0)</f>
        <v/>
      </c>
      <c r="P22" s="313" t="str">
        <f t="array" ref="P22">IFERROR(
    INDEX('Emission Factors'!$E$5:$P$488,
          MATCH(1,
                ('Emission Factors'!$E$5:$E$488 = 'GHG emissions calculations'!$F22) *
                ('Emission Factors'!$H$5:$H$488 = 'GHG emissions calculations'!$H22),
                0),
          MATCH('GHG emissions calculations'!P$6,'Emission Factors'!$E$5:$P$5,0)),
    "")</f>
        <v/>
      </c>
      <c r="Q22" s="311" t="str">
        <f t="array" ref="Q22">IFERROR(
    IF(
        INDEX('Emission Factors'!$E$5:$P$488,
              MATCH(1,
                    ('Emission Factors'!$E$5:$E$488 = 'GHG emissions calculations'!$F22) *
                    ('Emission Factors'!$H$5:$H$488 = 'GHG emissions calculations'!$H22),
                    0),
              MATCH('GHG emissions calculations'!Q$6, 'Emission Factors'!$E$5:$P$5, 0)) &lt;&gt; "",
        INDEX('Emission Factors'!$E$5:$P$488,
              MATCH(1,
                    ('Emission Factors'!$E$5:$E$488 = 'GHG emissions calculations'!$F22) *
                    ('Emission Factors'!$H$5:$H$488 = 'GHG emissions calculations'!$H22),
                    0),
              MATCH('GHG emissions calculations'!Q$6, 'Emission Factors'!$E$5:$P$5, 0)),
        ""),
    "")</f>
        <v/>
      </c>
      <c r="R22" s="311" t="str">
        <f t="array" ref="R22">IFERROR(
    IF(
        INDEX('Emission Factors'!$E$5:$R$488,
              MATCH(1,
                    ('Emission Factors'!$E$5:$E$488 = 'GHG emissions calculations'!$F22) *
                    ('Emission Factors'!$H$5:$H$488 = 'GHG emissions calculations'!$H22),
                    0),
              MATCH('GHG emissions calculations'!R$6, 'Emission Factors'!$E$5:$R$5, 0)) &lt;&gt; "",
        INDEX('Emission Factors'!$E$5:$R$488,
              MATCH(1,
                    ('Emission Factors'!$E$5:$E$488 = 'GHG emissions calculations'!$F22) *
                    ('Emission Factors'!$H$5:$H$488 = 'GHG emissions calculations'!$H22),
                    0),
              MATCH('GHG emissions calculations'!R$6, 'Emission Factors'!$E$5:$R$5, 0)),
        ""),
    "")</f>
        <v/>
      </c>
      <c r="S22" s="312">
        <f t="shared" si="1"/>
        <v>0</v>
      </c>
      <c r="T22" s="23"/>
    </row>
    <row r="23" ht="15.75" customHeight="1" outlineLevel="1">
      <c r="A23" s="23"/>
      <c r="B23" s="71"/>
      <c r="C23" s="71"/>
      <c r="D23" s="71"/>
      <c r="E23" s="314"/>
      <c r="F23" s="311" t="str">
        <f>Lists!P46</f>
        <v>Aluminium, extrusion profile - Metal drilling - America</v>
      </c>
      <c r="G23" s="311" t="str">
        <f t="array" ref="G23">XLOOKUP(1,('Emission Factors'!$E$5:$E$488='GHG emissions calculations'!$F23)*('Emission Factors'!$H$5:$H$488='GHG emissions calculations'!$H23),INDEX('Emission Factors'!$E$5:$T$488,0,MATCH('GHG emissions calculations'!G$6,'Emission Factors'!$E$5:$T$5,0)),"",0)</f>
        <v/>
      </c>
      <c r="H23" s="311" t="s">
        <v>237</v>
      </c>
      <c r="I23" s="312" t="str">
        <f>IF(
    SUMIFS('Import data'!$L$25:$L$80,
           'Import data'!$J$25:$J$80, F23,
           'Import data'!$G$25:$G$80, 'GHG emissions calculations'!$H23,
           'Import data'!$I$25:$I$80,$E$8) &lt;&gt; 0,
    SUMIFS('Import data'!$L$25:$L$80,
           'Import data'!$J$25:$J$80, F23,
           'Import data'!$G$25:$G$80, 'GHG emissions calculations'!$H23,
           'Import data'!$I$25:$I$80,$E$8),
    ""
)</f>
        <v/>
      </c>
      <c r="J23" s="311" t="str">
        <f t="array" ref="J23">IF(
    XLOOKUP(F23, 'Import data'!$J$26:$J$47, 'Import data'!$M$26:$M$47, "", 0) = "Please add the region-specific supplier emission factor or choose a different region available in the IAEG database.",
    "",
    XLOOKUP(F23, 'Import data'!$J$26:$J$47, 'Import data'!$M$26:$M$47, "", 0)
)</f>
        <v/>
      </c>
      <c r="K23" s="311" t="str">
        <f t="array" ref="K23">IFERROR(
    XLOOKUP(F23,
            _xlws.FILTER('Supplier Emission'!$G$15:$G$49,
                   ('Supplier Emission'!$D$15:$D$49=H23) * ('Supplier Emission'!$F$15:$F$49=$E$8)),
            _xlws.FILTER('Supplier Emission'!$I$15:$I$49,
                   ('Supplier Emission'!$D$15:$D$49=H23) * ('Supplier Emission'!$F$15:$F$49=$E$8)),
            ""),
    "")</f>
        <v/>
      </c>
      <c r="L23" s="311" t="str">
        <f t="array" ref="L23">IFERROR(
    XLOOKUP(F23,
            _xlws.FILTER('Supplier Emission'!$G$15:$G$49,
                   ('Supplier Emission'!$D$15:$D$49=H23) * ('Supplier Emission'!$F$15:$F$49=$E$8)),
            _xlws.FILTER('Supplier Emission'!$J$15:$J$49,
                   ('Supplier Emission'!$D$15:$D$49=H23) * ('Supplier Emission'!$F$15:$F$49=$E$8)),
            ""),
    "")</f>
        <v/>
      </c>
      <c r="M23" s="311" t="str">
        <f t="array" ref="M23">IFERROR(
    XLOOKUP(F23,
            _xlws.FILTER('Supplier Emission'!$G$15:$G$49,
                   ('Supplier Emission'!$D$15:$D$49=H23) * ('Supplier Emission'!$F$15:$F$49=$E$8)),
            _xlws.FILTER('Supplier Emission'!$M$15:$M$49,
                   ('Supplier Emission'!$D$15:$D$49=H23) * ('Supplier Emission'!$F$15:$F$49=$E$8)),
            ""),
    "")</f>
        <v/>
      </c>
      <c r="N23" s="311" t="str">
        <f t="array" ref="N23">IFERROR(
    XLOOKUP(F23,
            _xlws.FILTER('Supplier Emission'!$G$15:$G$49,
                   ('Supplier Emission'!$D$15:$D$49=H23) * ('Supplier Emission'!$F$15:$F$49=$E$8)),
            _xlws.FILTER('Supplier Emission'!$H$15:$H$49,
                   ('Supplier Emission'!$D$15:$D$49=H23) * ('Supplier Emission'!$F$15:$F$49=$E$8)),
            ""),
    "")</f>
        <v/>
      </c>
      <c r="O23" s="311" t="str">
        <f t="array" ref="O23">XLOOKUP(1,('Emission Factors'!$E$5:$E$488='GHG emissions calculations'!$F23)*('Emission Factors'!$H$5:$H$488='GHG emissions calculations'!$H23),INDEX('Emission Factors'!$E$5:$T$488,0,MATCH('GHG emissions calculations'!O$6,'Emission Factors'!$E$5:$T$5,0)),"",0)</f>
        <v/>
      </c>
      <c r="P23" s="313" t="str">
        <f t="array" ref="P23">IFERROR(
    INDEX('Emission Factors'!$E$5:$P$488,
          MATCH(1,
                ('Emission Factors'!$E$5:$E$488 = 'GHG emissions calculations'!$F23) *
                ('Emission Factors'!$H$5:$H$488 = 'GHG emissions calculations'!$H23),
                0),
          MATCH('GHG emissions calculations'!P$6,'Emission Factors'!$E$5:$P$5,0)),
    "")</f>
        <v/>
      </c>
      <c r="Q23" s="311" t="str">
        <f t="array" ref="Q23">IFERROR(
    IF(
        INDEX('Emission Factors'!$E$5:$P$488,
              MATCH(1,
                    ('Emission Factors'!$E$5:$E$488 = 'GHG emissions calculations'!$F23) *
                    ('Emission Factors'!$H$5:$H$488 = 'GHG emissions calculations'!$H23),
                    0),
              MATCH('GHG emissions calculations'!Q$6, 'Emission Factors'!$E$5:$P$5, 0)) &lt;&gt; "",
        INDEX('Emission Factors'!$E$5:$P$488,
              MATCH(1,
                    ('Emission Factors'!$E$5:$E$488 = 'GHG emissions calculations'!$F23) *
                    ('Emission Factors'!$H$5:$H$488 = 'GHG emissions calculations'!$H23),
                    0),
              MATCH('GHG emissions calculations'!Q$6, 'Emission Factors'!$E$5:$P$5, 0)),
        ""),
    "")</f>
        <v/>
      </c>
      <c r="R23" s="311" t="str">
        <f t="array" ref="R23">IFERROR(
    IF(
        INDEX('Emission Factors'!$E$5:$R$488,
              MATCH(1,
                    ('Emission Factors'!$E$5:$E$488 = 'GHG emissions calculations'!$F23) *
                    ('Emission Factors'!$H$5:$H$488 = 'GHG emissions calculations'!$H23),
                    0),
              MATCH('GHG emissions calculations'!R$6, 'Emission Factors'!$E$5:$R$5, 0)) &lt;&gt; "",
        INDEX('Emission Factors'!$E$5:$R$488,
              MATCH(1,
                    ('Emission Factors'!$E$5:$E$488 = 'GHG emissions calculations'!$F23) *
                    ('Emission Factors'!$H$5:$H$488 = 'GHG emissions calculations'!$H23),
                    0),
              MATCH('GHG emissions calculations'!R$6, 'Emission Factors'!$E$5:$R$5, 0)),
        ""),
    "")</f>
        <v/>
      </c>
      <c r="S23" s="312">
        <f t="shared" si="1"/>
        <v>0</v>
      </c>
      <c r="T23" s="23"/>
    </row>
    <row r="24" ht="15.75" customHeight="1" outlineLevel="1">
      <c r="A24" s="23"/>
      <c r="B24" s="71"/>
      <c r="C24" s="71"/>
      <c r="D24" s="71"/>
      <c r="E24" s="314"/>
      <c r="F24" s="311" t="str">
        <f>Lists!P49</f>
        <v>Aluminium, extrusion profile - Metal drilling - Asia</v>
      </c>
      <c r="G24" s="311" t="str">
        <f t="array" ref="G24">XLOOKUP(1,('Emission Factors'!$E$5:$E$488='GHG emissions calculations'!$F24)*('Emission Factors'!$H$5:$H$488='GHG emissions calculations'!$H24),INDEX('Emission Factors'!$E$5:$T$488,0,MATCH('GHG emissions calculations'!G$6,'Emission Factors'!$E$5:$T$5,0)),"",0)</f>
        <v/>
      </c>
      <c r="H24" s="311" t="s">
        <v>237</v>
      </c>
      <c r="I24" s="312" t="str">
        <f>IF(
    SUMIFS('Import data'!$L$25:$L$80,
           'Import data'!$J$25:$J$80, F24,
           'Import data'!$G$25:$G$80, 'GHG emissions calculations'!$H24,
           'Import data'!$I$25:$I$80,$E$8) &lt;&gt; 0,
    SUMIFS('Import data'!$L$25:$L$80,
           'Import data'!$J$25:$J$80, F24,
           'Import data'!$G$25:$G$80, 'GHG emissions calculations'!$H24,
           'Import data'!$I$25:$I$80,$E$8),
    ""
)</f>
        <v/>
      </c>
      <c r="J24" s="311" t="str">
        <f t="array" ref="J24">IF(
    XLOOKUP(F24, 'Import data'!$J$26:$J$47, 'Import data'!$M$26:$M$47, "", 0) = "Please add the region-specific supplier emission factor or choose a different region available in the IAEG database.",
    "",
    XLOOKUP(F24, 'Import data'!$J$26:$J$47, 'Import data'!$M$26:$M$47, "", 0)
)</f>
        <v/>
      </c>
      <c r="K24" s="311" t="str">
        <f t="array" ref="K24">IFERROR(
    XLOOKUP(F24,
            _xlws.FILTER('Supplier Emission'!$G$15:$G$49,
                   ('Supplier Emission'!$D$15:$D$49=H24) * ('Supplier Emission'!$F$15:$F$49=$E$8)),
            _xlws.FILTER('Supplier Emission'!$I$15:$I$49,
                   ('Supplier Emission'!$D$15:$D$49=H24) * ('Supplier Emission'!$F$15:$F$49=$E$8)),
            ""),
    "")</f>
        <v/>
      </c>
      <c r="L24" s="311" t="str">
        <f t="array" ref="L24">IFERROR(
    XLOOKUP(F24,
            _xlws.FILTER('Supplier Emission'!$G$15:$G$49,
                   ('Supplier Emission'!$D$15:$D$49=H24) * ('Supplier Emission'!$F$15:$F$49=$E$8)),
            _xlws.FILTER('Supplier Emission'!$J$15:$J$49,
                   ('Supplier Emission'!$D$15:$D$49=H24) * ('Supplier Emission'!$F$15:$F$49=$E$8)),
            ""),
    "")</f>
        <v/>
      </c>
      <c r="M24" s="311" t="str">
        <f t="array" ref="M24">IFERROR(
    XLOOKUP(F24,
            _xlws.FILTER('Supplier Emission'!$G$15:$G$49,
                   ('Supplier Emission'!$D$15:$D$49=H24) * ('Supplier Emission'!$F$15:$F$49=$E$8)),
            _xlws.FILTER('Supplier Emission'!$M$15:$M$49,
                   ('Supplier Emission'!$D$15:$D$49=H24) * ('Supplier Emission'!$F$15:$F$49=$E$8)),
            ""),
    "")</f>
        <v/>
      </c>
      <c r="N24" s="311" t="str">
        <f t="array" ref="N24">IFERROR(
    XLOOKUP(F24,
            _xlws.FILTER('Supplier Emission'!$G$15:$G$49,
                   ('Supplier Emission'!$D$15:$D$49=H24) * ('Supplier Emission'!$F$15:$F$49=$E$8)),
            _xlws.FILTER('Supplier Emission'!$H$15:$H$49,
                   ('Supplier Emission'!$D$15:$D$49=H24) * ('Supplier Emission'!$F$15:$F$49=$E$8)),
            ""),
    "")</f>
        <v/>
      </c>
      <c r="O24" s="311" t="str">
        <f t="array" ref="O24">XLOOKUP(1,('Emission Factors'!$E$5:$E$488='GHG emissions calculations'!$F24)*('Emission Factors'!$H$5:$H$488='GHG emissions calculations'!$H24),INDEX('Emission Factors'!$E$5:$T$488,0,MATCH('GHG emissions calculations'!O$6,'Emission Factors'!$E$5:$T$5,0)),"",0)</f>
        <v/>
      </c>
      <c r="P24" s="313" t="str">
        <f t="array" ref="P24">IFERROR(
    INDEX('Emission Factors'!$E$5:$P$488,
          MATCH(1,
                ('Emission Factors'!$E$5:$E$488 = 'GHG emissions calculations'!$F24) *
                ('Emission Factors'!$H$5:$H$488 = 'GHG emissions calculations'!$H24),
                0),
          MATCH('GHG emissions calculations'!P$6,'Emission Factors'!$E$5:$P$5,0)),
    "")</f>
        <v/>
      </c>
      <c r="Q24" s="311" t="str">
        <f t="array" ref="Q24">IFERROR(
    IF(
        INDEX('Emission Factors'!$E$5:$P$488,
              MATCH(1,
                    ('Emission Factors'!$E$5:$E$488 = 'GHG emissions calculations'!$F24) *
                    ('Emission Factors'!$H$5:$H$488 = 'GHG emissions calculations'!$H24),
                    0),
              MATCH('GHG emissions calculations'!Q$6, 'Emission Factors'!$E$5:$P$5, 0)) &lt;&gt; "",
        INDEX('Emission Factors'!$E$5:$P$488,
              MATCH(1,
                    ('Emission Factors'!$E$5:$E$488 = 'GHG emissions calculations'!$F24) *
                    ('Emission Factors'!$H$5:$H$488 = 'GHG emissions calculations'!$H24),
                    0),
              MATCH('GHG emissions calculations'!Q$6, 'Emission Factors'!$E$5:$P$5, 0)),
        ""),
    "")</f>
        <v/>
      </c>
      <c r="R24" s="311" t="str">
        <f t="array" ref="R24">IFERROR(
    IF(
        INDEX('Emission Factors'!$E$5:$R$488,
              MATCH(1,
                    ('Emission Factors'!$E$5:$E$488 = 'GHG emissions calculations'!$F24) *
                    ('Emission Factors'!$H$5:$H$488 = 'GHG emissions calculations'!$H24),
                    0),
              MATCH('GHG emissions calculations'!R$6, 'Emission Factors'!$E$5:$R$5, 0)) &lt;&gt; "",
        INDEX('Emission Factors'!$E$5:$R$488,
              MATCH(1,
                    ('Emission Factors'!$E$5:$E$488 = 'GHG emissions calculations'!$F24) *
                    ('Emission Factors'!$H$5:$H$488 = 'GHG emissions calculations'!$H24),
                    0),
              MATCH('GHG emissions calculations'!R$6, 'Emission Factors'!$E$5:$R$5, 0)),
        ""),
    "")</f>
        <v/>
      </c>
      <c r="S24" s="312">
        <f t="shared" si="1"/>
        <v>0</v>
      </c>
      <c r="T24" s="23"/>
    </row>
    <row r="25" ht="15.75" customHeight="1" outlineLevel="1">
      <c r="A25" s="23"/>
      <c r="B25" s="71"/>
      <c r="C25" s="71"/>
      <c r="D25" s="71"/>
      <c r="E25" s="314"/>
      <c r="F25" s="311" t="str">
        <f>Lists!P47</f>
        <v>Aluminium, extrusion profile - Metal drilling - Europe</v>
      </c>
      <c r="G25" s="311">
        <f t="array" ref="G25">XLOOKUP(1,('Emission Factors'!$E$5:$E$488='GHG emissions calculations'!$F25)*('Emission Factors'!$H$5:$H$488='GHG emissions calculations'!$H25),INDEX('Emission Factors'!$E$5:$T$488,0,MATCH('GHG emissions calculations'!G$6,'Emission Factors'!$E$5:$T$5,0)),"",0)</f>
        <v>3</v>
      </c>
      <c r="H25" s="311" t="s">
        <v>237</v>
      </c>
      <c r="I25" s="312" t="str">
        <f>IF(
    SUMIFS('Import data'!$L$25:$L$80,
           'Import data'!$J$25:$J$80, F25,
           'Import data'!$G$25:$G$80, 'GHG emissions calculations'!$H25,
           'Import data'!$I$25:$I$80,$E$8) &lt;&gt; 0,
    SUMIFS('Import data'!$L$25:$L$80,
           'Import data'!$J$25:$J$80, F25,
           'Import data'!$G$25:$G$80, 'GHG emissions calculations'!$H25,
           'Import data'!$I$25:$I$80,$E$8),
    ""
)</f>
        <v/>
      </c>
      <c r="J25" s="311" t="str">
        <f t="array" ref="J25">IF(
    XLOOKUP(F25, 'Import data'!$J$26:$J$47, 'Import data'!$M$26:$M$47, "", 0) = "Please add the region-specific supplier emission factor or choose a different region available in the IAEG database.",
    "",
    XLOOKUP(F25, 'Import data'!$J$26:$J$47, 'Import data'!$M$26:$M$47, "", 0)
)</f>
        <v/>
      </c>
      <c r="K25" s="311" t="str">
        <f t="array" ref="K25">IFERROR(
    XLOOKUP(F25,
            _xlws.FILTER('Supplier Emission'!$G$15:$G$49,
                   ('Supplier Emission'!$D$15:$D$49=H25) * ('Supplier Emission'!$F$15:$F$49=$E$8)),
            _xlws.FILTER('Supplier Emission'!$I$15:$I$49,
                   ('Supplier Emission'!$D$15:$D$49=H25) * ('Supplier Emission'!$F$15:$F$49=$E$8)),
            ""),
    "")</f>
        <v/>
      </c>
      <c r="L25" s="311" t="str">
        <f t="array" ref="L25">IFERROR(
    XLOOKUP(F25,
            _xlws.FILTER('Supplier Emission'!$G$15:$G$49,
                   ('Supplier Emission'!$D$15:$D$49=H25) * ('Supplier Emission'!$F$15:$F$49=$E$8)),
            _xlws.FILTER('Supplier Emission'!$J$15:$J$49,
                   ('Supplier Emission'!$D$15:$D$49=H25) * ('Supplier Emission'!$F$15:$F$49=$E$8)),
            ""),
    "")</f>
        <v/>
      </c>
      <c r="M25" s="311" t="str">
        <f t="array" ref="M25">IFERROR(
    XLOOKUP(F25,
            _xlws.FILTER('Supplier Emission'!$G$15:$G$49,
                   ('Supplier Emission'!$D$15:$D$49=H25) * ('Supplier Emission'!$F$15:$F$49=$E$8)),
            _xlws.FILTER('Supplier Emission'!$M$15:$M$49,
                   ('Supplier Emission'!$D$15:$D$49=H25) * ('Supplier Emission'!$F$15:$F$49=$E$8)),
            ""),
    "")</f>
        <v/>
      </c>
      <c r="N25" s="311" t="str">
        <f t="array" ref="N25">IFERROR(
    XLOOKUP(F25,
            _xlws.FILTER('Supplier Emission'!$G$15:$G$49,
                   ('Supplier Emission'!$D$15:$D$49=H25) * ('Supplier Emission'!$F$15:$F$49=$E$8)),
            _xlws.FILTER('Supplier Emission'!$H$15:$H$49,
                   ('Supplier Emission'!$D$15:$D$49=H25) * ('Supplier Emission'!$F$15:$F$49=$E$8)),
            ""),
    "")</f>
        <v/>
      </c>
      <c r="O25" s="311" t="str">
        <f t="array" ref="O25">XLOOKUP(1,('Emission Factors'!$E$5:$E$488='GHG emissions calculations'!$F25)*('Emission Factors'!$H$5:$H$488='GHG emissions calculations'!$H25),INDEX('Emission Factors'!$E$5:$T$488,0,MATCH('GHG emissions calculations'!O$6,'Emission Factors'!$E$5:$T$5,0)),"",0)</f>
        <v>Aluminium, profilé extrudé</v>
      </c>
      <c r="P25" s="313">
        <f t="array" ref="P25">IFERROR(
    INDEX('Emission Factors'!$E$5:$P$488,
          MATCH(1,
                ('Emission Factors'!$E$5:$E$488 = 'GHG emissions calculations'!$F25) *
                ('Emission Factors'!$H$5:$H$488 = 'GHG emissions calculations'!$H25),
                0),
          MATCH('GHG emissions calculations'!P$6,'Emission Factors'!$E$5:$P$5,0)),
    "")</f>
        <v>2.46</v>
      </c>
      <c r="Q25" s="311" t="str">
        <f t="array" ref="Q25">IFERROR(
    IF(
        INDEX('Emission Factors'!$E$5:$P$488,
              MATCH(1,
                    ('Emission Factors'!$E$5:$E$488 = 'GHG emissions calculations'!$F25) *
                    ('Emission Factors'!$H$5:$H$488 = 'GHG emissions calculations'!$H25),
                    0),
              MATCH('GHG emissions calculations'!Q$6, 'Emission Factors'!$E$5:$P$5, 0)) &lt;&gt; "",
        INDEX('Emission Factors'!$E$5:$P$488,
              MATCH(1,
                    ('Emission Factors'!$E$5:$E$488 = 'GHG emissions calculations'!$F25) *
                    ('Emission Factors'!$H$5:$H$488 = 'GHG emissions calculations'!$H25),
                    0),
              MATCH('GHG emissions calculations'!Q$6, 'Emission Factors'!$E$5:$P$5, 0)),
        ""),
    "")</f>
        <v>kgCO2e/kg</v>
      </c>
      <c r="R25" s="311" t="str">
        <f t="array" ref="R25">IFERROR(
    IF(
        INDEX('Emission Factors'!$E$5:$R$488,
              MATCH(1,
                    ('Emission Factors'!$E$5:$E$488 = 'GHG emissions calculations'!$F25) *
                    ('Emission Factors'!$H$5:$H$488 = 'GHG emissions calculations'!$H25),
                    0),
              MATCH('GHG emissions calculations'!R$6, 'Emission Factors'!$E$5:$R$5, 0)) &lt;&gt; "",
        INDEX('Emission Factors'!$E$5:$R$488,
              MATCH(1,
                    ('Emission Factors'!$E$5:$E$488 = 'GHG emissions calculations'!$F25) *
                    ('Emission Factors'!$H$5:$H$488 = 'GHG emissions calculations'!$H25),
                    0),
              MATCH('GHG emissions calculations'!R$6, 'Emission Factors'!$E$5:$R$5, 0)),
        ""),
    "")</f>
        <v>Europe</v>
      </c>
      <c r="S25" s="312">
        <f t="shared" si="1"/>
        <v>0</v>
      </c>
      <c r="T25" s="23"/>
    </row>
    <row r="26" ht="15.75" customHeight="1" outlineLevel="1">
      <c r="A26" s="23"/>
      <c r="B26" s="71"/>
      <c r="C26" s="71"/>
      <c r="D26" s="71"/>
      <c r="E26" s="314"/>
      <c r="F26" s="311" t="str">
        <f>Lists!P52</f>
        <v>Aluminium, extrusion profile - Metal drilling - Global or unspecified region</v>
      </c>
      <c r="G26" s="311">
        <f t="array" ref="G26">XLOOKUP(1,('Emission Factors'!$E$5:$E$488='GHG emissions calculations'!$F26)*('Emission Factors'!$H$5:$H$488='GHG emissions calculations'!$H26),INDEX('Emission Factors'!$E$5:$T$488,0,MATCH('GHG emissions calculations'!G$6,'Emission Factors'!$E$5:$T$5,0)),"",0)</f>
        <v>3</v>
      </c>
      <c r="H26" s="311" t="s">
        <v>237</v>
      </c>
      <c r="I26" s="312" t="str">
        <f>IF(
    SUMIFS('Import data'!$L$25:$L$80,
           'Import data'!$J$25:$J$80, F26,
           'Import data'!$G$25:$G$80, 'GHG emissions calculations'!$H26,
           'Import data'!$I$25:$I$80,$E$8) &lt;&gt; 0,
    SUMIFS('Import data'!$L$25:$L$80,
           'Import data'!$J$25:$J$80, F26,
           'Import data'!$G$25:$G$80, 'GHG emissions calculations'!$H26,
           'Import data'!$I$25:$I$80,$E$8),
    ""
)</f>
        <v/>
      </c>
      <c r="J26" s="311" t="str">
        <f t="array" ref="J26">IF(
    XLOOKUP(F26, 'Import data'!$J$26:$J$47, 'Import data'!$M$26:$M$47, "", 0) = "Please add the region-specific supplier emission factor or choose a different region available in the IAEG database.",
    "",
    XLOOKUP(F26, 'Import data'!$J$26:$J$47, 'Import data'!$M$26:$M$47, "", 0)
)</f>
        <v/>
      </c>
      <c r="K26" s="311" t="str">
        <f t="array" ref="K26">IFERROR(
    XLOOKUP(F26,
            _xlws.FILTER('Supplier Emission'!$G$15:$G$49,
                   ('Supplier Emission'!$D$15:$D$49=H26) * ('Supplier Emission'!$F$15:$F$49=$E$8)),
            _xlws.FILTER('Supplier Emission'!$I$15:$I$49,
                   ('Supplier Emission'!$D$15:$D$49=H26) * ('Supplier Emission'!$F$15:$F$49=$E$8)),
            ""),
    "")</f>
        <v/>
      </c>
      <c r="L26" s="311" t="str">
        <f t="array" ref="L26">IFERROR(
    XLOOKUP(F26,
            _xlws.FILTER('Supplier Emission'!$G$15:$G$49,
                   ('Supplier Emission'!$D$15:$D$49=H26) * ('Supplier Emission'!$F$15:$F$49=$E$8)),
            _xlws.FILTER('Supplier Emission'!$J$15:$J$49,
                   ('Supplier Emission'!$D$15:$D$49=H26) * ('Supplier Emission'!$F$15:$F$49=$E$8)),
            ""),
    "")</f>
        <v/>
      </c>
      <c r="M26" s="311" t="str">
        <f t="array" ref="M26">IFERROR(
    XLOOKUP(F26,
            _xlws.FILTER('Supplier Emission'!$G$15:$G$49,
                   ('Supplier Emission'!$D$15:$D$49=H26) * ('Supplier Emission'!$F$15:$F$49=$E$8)),
            _xlws.FILTER('Supplier Emission'!$M$15:$M$49,
                   ('Supplier Emission'!$D$15:$D$49=H26) * ('Supplier Emission'!$F$15:$F$49=$E$8)),
            ""),
    "")</f>
        <v/>
      </c>
      <c r="N26" s="311" t="str">
        <f t="array" ref="N26">IFERROR(
    XLOOKUP(F26,
            _xlws.FILTER('Supplier Emission'!$G$15:$G$49,
                   ('Supplier Emission'!$D$15:$D$49=H26) * ('Supplier Emission'!$F$15:$F$49=$E$8)),
            _xlws.FILTER('Supplier Emission'!$H$15:$H$49,
                   ('Supplier Emission'!$D$15:$D$49=H26) * ('Supplier Emission'!$F$15:$F$49=$E$8)),
            ""),
    "")</f>
        <v/>
      </c>
      <c r="O26" s="311" t="str">
        <f t="array" ref="O26">XLOOKUP(1,('Emission Factors'!$E$5:$E$488='GHG emissions calculations'!$F26)*('Emission Factors'!$H$5:$H$488='GHG emissions calculations'!$H26),INDEX('Emission Factors'!$E$5:$T$488,0,MATCH('GHG emissions calculations'!O$6,'Emission Factors'!$E$5:$T$5,0)),"",0)</f>
        <v>Aluminium, profilé extrudé + Metal drilling - Perçage du métal (impact modéré)</v>
      </c>
      <c r="P26" s="313">
        <f t="array" ref="P26">IFERROR(
    INDEX('Emission Factors'!$E$5:$P$488,
          MATCH(1,
                ('Emission Factors'!$E$5:$E$488 = 'GHG emissions calculations'!$F26) *
                ('Emission Factors'!$H$5:$H$488 = 'GHG emissions calculations'!$H26),
                0),
          MATCH('GHG emissions calculations'!P$6,'Emission Factors'!$E$5:$P$5,0)),
    "")</f>
        <v>2.45832</v>
      </c>
      <c r="Q26" s="311" t="str">
        <f t="array" ref="Q26">IFERROR(
    IF(
        INDEX('Emission Factors'!$E$5:$P$488,
              MATCH(1,
                    ('Emission Factors'!$E$5:$E$488 = 'GHG emissions calculations'!$F26) *
                    ('Emission Factors'!$H$5:$H$488 = 'GHG emissions calculations'!$H26),
                    0),
              MATCH('GHG emissions calculations'!Q$6, 'Emission Factors'!$E$5:$P$5, 0)) &lt;&gt; "",
        INDEX('Emission Factors'!$E$5:$P$488,
              MATCH(1,
                    ('Emission Factors'!$E$5:$E$488 = 'GHG emissions calculations'!$F26) *
                    ('Emission Factors'!$H$5:$H$488 = 'GHG emissions calculations'!$H26),
                    0),
              MATCH('GHG emissions calculations'!Q$6, 'Emission Factors'!$E$5:$P$5, 0)),
        ""),
    "")</f>
        <v>kgCO2e/kg</v>
      </c>
      <c r="R26" s="311" t="str">
        <f t="array" ref="R26">IFERROR(
    IF(
        INDEX('Emission Factors'!$E$5:$R$488,
              MATCH(1,
                    ('Emission Factors'!$E$5:$E$488 = 'GHG emissions calculations'!$F26) *
                    ('Emission Factors'!$H$5:$H$488 = 'GHG emissions calculations'!$H26),
                    0),
              MATCH('GHG emissions calculations'!R$6, 'Emission Factors'!$E$5:$R$5, 0)) &lt;&gt; "",
        INDEX('Emission Factors'!$E$5:$R$488,
              MATCH(1,
                    ('Emission Factors'!$E$5:$E$488 = 'GHG emissions calculations'!$F26) *
                    ('Emission Factors'!$H$5:$H$488 = 'GHG emissions calculations'!$H26),
                    0),
              MATCH('GHG emissions calculations'!R$6, 'Emission Factors'!$E$5:$R$5, 0)),
        ""),
    "")</f>
        <v>Global or unspecified region</v>
      </c>
      <c r="S26" s="312">
        <f t="shared" si="1"/>
        <v>0</v>
      </c>
      <c r="T26" s="23"/>
    </row>
    <row r="27" ht="15.75" customHeight="1" outlineLevel="1">
      <c r="A27" s="23"/>
      <c r="B27" s="71"/>
      <c r="C27" s="71"/>
      <c r="D27" s="71"/>
      <c r="E27" s="314"/>
      <c r="F27" s="311" t="str">
        <f>Lists!P51</f>
        <v>Aluminium, extrusion profile - Metal drilling - Middle East</v>
      </c>
      <c r="G27" s="311" t="str">
        <f t="array" ref="G27">XLOOKUP(1,('Emission Factors'!$E$5:$E$488='GHG emissions calculations'!$F27)*('Emission Factors'!$H$5:$H$488='GHG emissions calculations'!$H27),INDEX('Emission Factors'!$E$5:$T$488,0,MATCH('GHG emissions calculations'!G$6,'Emission Factors'!$E$5:$T$5,0)),"",0)</f>
        <v/>
      </c>
      <c r="H27" s="311" t="s">
        <v>237</v>
      </c>
      <c r="I27" s="312" t="str">
        <f>IF(
    SUMIFS('Import data'!$L$25:$L$80,
           'Import data'!$J$25:$J$80, F27,
           'Import data'!$G$25:$G$80, 'GHG emissions calculations'!$H27,
           'Import data'!$I$25:$I$80,$E$8) &lt;&gt; 0,
    SUMIFS('Import data'!$L$25:$L$80,
           'Import data'!$J$25:$J$80, F27,
           'Import data'!$G$25:$G$80, 'GHG emissions calculations'!$H27,
           'Import data'!$I$25:$I$80,$E$8),
    ""
)</f>
        <v/>
      </c>
      <c r="J27" s="311" t="str">
        <f t="array" ref="J27">IF(
    XLOOKUP(F27, 'Import data'!$J$26:$J$47, 'Import data'!$M$26:$M$47, "", 0) = "Please add the region-specific supplier emission factor or choose a different region available in the IAEG database.",
    "",
    XLOOKUP(F27, 'Import data'!$J$26:$J$47, 'Import data'!$M$26:$M$47, "", 0)
)</f>
        <v/>
      </c>
      <c r="K27" s="311" t="str">
        <f t="array" ref="K27">IFERROR(
    XLOOKUP(F27,
            _xlws.FILTER('Supplier Emission'!$G$15:$G$49,
                   ('Supplier Emission'!$D$15:$D$49=H27) * ('Supplier Emission'!$F$15:$F$49=$E$8)),
            _xlws.FILTER('Supplier Emission'!$I$15:$I$49,
                   ('Supplier Emission'!$D$15:$D$49=H27) * ('Supplier Emission'!$F$15:$F$49=$E$8)),
            ""),
    "")</f>
        <v/>
      </c>
      <c r="L27" s="311" t="str">
        <f t="array" ref="L27">IFERROR(
    XLOOKUP(F27,
            _xlws.FILTER('Supplier Emission'!$G$15:$G$49,
                   ('Supplier Emission'!$D$15:$D$49=H27) * ('Supplier Emission'!$F$15:$F$49=$E$8)),
            _xlws.FILTER('Supplier Emission'!$J$15:$J$49,
                   ('Supplier Emission'!$D$15:$D$49=H27) * ('Supplier Emission'!$F$15:$F$49=$E$8)),
            ""),
    "")</f>
        <v/>
      </c>
      <c r="M27" s="311" t="str">
        <f t="array" ref="M27">IFERROR(
    XLOOKUP(F27,
            _xlws.FILTER('Supplier Emission'!$G$15:$G$49,
                   ('Supplier Emission'!$D$15:$D$49=H27) * ('Supplier Emission'!$F$15:$F$49=$E$8)),
            _xlws.FILTER('Supplier Emission'!$M$15:$M$49,
                   ('Supplier Emission'!$D$15:$D$49=H27) * ('Supplier Emission'!$F$15:$F$49=$E$8)),
            ""),
    "")</f>
        <v/>
      </c>
      <c r="N27" s="311" t="str">
        <f t="array" ref="N27">IFERROR(
    XLOOKUP(F27,
            _xlws.FILTER('Supplier Emission'!$G$15:$G$49,
                   ('Supplier Emission'!$D$15:$D$49=H27) * ('Supplier Emission'!$F$15:$F$49=$E$8)),
            _xlws.FILTER('Supplier Emission'!$H$15:$H$49,
                   ('Supplier Emission'!$D$15:$D$49=H27) * ('Supplier Emission'!$F$15:$F$49=$E$8)),
            ""),
    "")</f>
        <v/>
      </c>
      <c r="O27" s="311" t="str">
        <f t="array" ref="O27">XLOOKUP(1,('Emission Factors'!$E$5:$E$488='GHG emissions calculations'!$F27)*('Emission Factors'!$H$5:$H$488='GHG emissions calculations'!$H27),INDEX('Emission Factors'!$E$5:$T$488,0,MATCH('GHG emissions calculations'!O$6,'Emission Factors'!$E$5:$T$5,0)),"",0)</f>
        <v/>
      </c>
      <c r="P27" s="313" t="str">
        <f t="array" ref="P27">IFERROR(
    INDEX('Emission Factors'!$E$5:$P$488,
          MATCH(1,
                ('Emission Factors'!$E$5:$E$488 = 'GHG emissions calculations'!$F27) *
                ('Emission Factors'!$H$5:$H$488 = 'GHG emissions calculations'!$H27),
                0),
          MATCH('GHG emissions calculations'!P$6,'Emission Factors'!$E$5:$P$5,0)),
    "")</f>
        <v/>
      </c>
      <c r="Q27" s="311" t="str">
        <f t="array" ref="Q27">IFERROR(
    IF(
        INDEX('Emission Factors'!$E$5:$P$488,
              MATCH(1,
                    ('Emission Factors'!$E$5:$E$488 = 'GHG emissions calculations'!$F27) *
                    ('Emission Factors'!$H$5:$H$488 = 'GHG emissions calculations'!$H27),
                    0),
              MATCH('GHG emissions calculations'!Q$6, 'Emission Factors'!$E$5:$P$5, 0)) &lt;&gt; "",
        INDEX('Emission Factors'!$E$5:$P$488,
              MATCH(1,
                    ('Emission Factors'!$E$5:$E$488 = 'GHG emissions calculations'!$F27) *
                    ('Emission Factors'!$H$5:$H$488 = 'GHG emissions calculations'!$H27),
                    0),
              MATCH('GHG emissions calculations'!Q$6, 'Emission Factors'!$E$5:$P$5, 0)),
        ""),
    "")</f>
        <v/>
      </c>
      <c r="R27" s="311" t="str">
        <f t="array" ref="R27">IFERROR(
    IF(
        INDEX('Emission Factors'!$E$5:$R$488,
              MATCH(1,
                    ('Emission Factors'!$E$5:$E$488 = 'GHG emissions calculations'!$F27) *
                    ('Emission Factors'!$H$5:$H$488 = 'GHG emissions calculations'!$H27),
                    0),
              MATCH('GHG emissions calculations'!R$6, 'Emission Factors'!$E$5:$R$5, 0)) &lt;&gt; "",
        INDEX('Emission Factors'!$E$5:$R$488,
              MATCH(1,
                    ('Emission Factors'!$E$5:$E$488 = 'GHG emissions calculations'!$F27) *
                    ('Emission Factors'!$H$5:$H$488 = 'GHG emissions calculations'!$H27),
                    0),
              MATCH('GHG emissions calculations'!R$6, 'Emission Factors'!$E$5:$R$5, 0)),
        ""),
    "")</f>
        <v/>
      </c>
      <c r="S27" s="312">
        <f t="shared" si="1"/>
        <v>0</v>
      </c>
      <c r="T27" s="23"/>
    </row>
    <row r="28" ht="15.75" customHeight="1" outlineLevel="1">
      <c r="A28" s="23"/>
      <c r="B28" s="71"/>
      <c r="C28" s="71"/>
      <c r="D28" s="71"/>
      <c r="E28" s="314"/>
      <c r="F28" s="311" t="str">
        <f>Lists!P50</f>
        <v>Aluminium, extrusion profile - Metal drilling - Oceania</v>
      </c>
      <c r="G28" s="311" t="str">
        <f t="array" ref="G28">XLOOKUP(1,('Emission Factors'!$E$5:$E$488='GHG emissions calculations'!$F28)*('Emission Factors'!$H$5:$H$488='GHG emissions calculations'!$H28),INDEX('Emission Factors'!$E$5:$T$488,0,MATCH('GHG emissions calculations'!G$6,'Emission Factors'!$E$5:$T$5,0)),"",0)</f>
        <v/>
      </c>
      <c r="H28" s="311" t="s">
        <v>237</v>
      </c>
      <c r="I28" s="312" t="str">
        <f>IF(
    SUMIFS('Import data'!$L$25:$L$80,
           'Import data'!$J$25:$J$80, F28,
           'Import data'!$G$25:$G$80, 'GHG emissions calculations'!$H28,
           'Import data'!$I$25:$I$80,$E$8) &lt;&gt; 0,
    SUMIFS('Import data'!$L$25:$L$80,
           'Import data'!$J$25:$J$80, F28,
           'Import data'!$G$25:$G$80, 'GHG emissions calculations'!$H28,
           'Import data'!$I$25:$I$80,$E$8),
    ""
)</f>
        <v/>
      </c>
      <c r="J28" s="311" t="str">
        <f t="array" ref="J28">IF(
    XLOOKUP(F28, 'Import data'!$J$26:$J$47, 'Import data'!$M$26:$M$47, "", 0) = "Please add the region-specific supplier emission factor or choose a different region available in the IAEG database.",
    "",
    XLOOKUP(F28, 'Import data'!$J$26:$J$47, 'Import data'!$M$26:$M$47, "", 0)
)</f>
        <v/>
      </c>
      <c r="K28" s="311" t="str">
        <f t="array" ref="K28">IFERROR(
    XLOOKUP(F28,
            _xlws.FILTER('Supplier Emission'!$G$15:$G$49,
                   ('Supplier Emission'!$D$15:$D$49=H28) * ('Supplier Emission'!$F$15:$F$49=$E$8)),
            _xlws.FILTER('Supplier Emission'!$I$15:$I$49,
                   ('Supplier Emission'!$D$15:$D$49=H28) * ('Supplier Emission'!$F$15:$F$49=$E$8)),
            ""),
    "")</f>
        <v/>
      </c>
      <c r="L28" s="311" t="str">
        <f t="array" ref="L28">IFERROR(
    XLOOKUP(F28,
            _xlws.FILTER('Supplier Emission'!$G$15:$G$49,
                   ('Supplier Emission'!$D$15:$D$49=H28) * ('Supplier Emission'!$F$15:$F$49=$E$8)),
            _xlws.FILTER('Supplier Emission'!$J$15:$J$49,
                   ('Supplier Emission'!$D$15:$D$49=H28) * ('Supplier Emission'!$F$15:$F$49=$E$8)),
            ""),
    "")</f>
        <v/>
      </c>
      <c r="M28" s="311" t="str">
        <f t="array" ref="M28">IFERROR(
    XLOOKUP(F28,
            _xlws.FILTER('Supplier Emission'!$G$15:$G$49,
                   ('Supplier Emission'!$D$15:$D$49=H28) * ('Supplier Emission'!$F$15:$F$49=$E$8)),
            _xlws.FILTER('Supplier Emission'!$M$15:$M$49,
                   ('Supplier Emission'!$D$15:$D$49=H28) * ('Supplier Emission'!$F$15:$F$49=$E$8)),
            ""),
    "")</f>
        <v/>
      </c>
      <c r="N28" s="311" t="str">
        <f t="array" ref="N28">IFERROR(
    XLOOKUP(F28,
            _xlws.FILTER('Supplier Emission'!$G$15:$G$49,
                   ('Supplier Emission'!$D$15:$D$49=H28) * ('Supplier Emission'!$F$15:$F$49=$E$8)),
            _xlws.FILTER('Supplier Emission'!$H$15:$H$49,
                   ('Supplier Emission'!$D$15:$D$49=H28) * ('Supplier Emission'!$F$15:$F$49=$E$8)),
            ""),
    "")</f>
        <v/>
      </c>
      <c r="O28" s="311" t="str">
        <f t="array" ref="O28">XLOOKUP(1,('Emission Factors'!$E$5:$E$488='GHG emissions calculations'!$F28)*('Emission Factors'!$H$5:$H$488='GHG emissions calculations'!$H28),INDEX('Emission Factors'!$E$5:$T$488,0,MATCH('GHG emissions calculations'!O$6,'Emission Factors'!$E$5:$T$5,0)),"",0)</f>
        <v/>
      </c>
      <c r="P28" s="313" t="str">
        <f t="array" ref="P28">IFERROR(
    INDEX('Emission Factors'!$E$5:$P$488,
          MATCH(1,
                ('Emission Factors'!$E$5:$E$488 = 'GHG emissions calculations'!$F28) *
                ('Emission Factors'!$H$5:$H$488 = 'GHG emissions calculations'!$H28),
                0),
          MATCH('GHG emissions calculations'!P$6,'Emission Factors'!$E$5:$P$5,0)),
    "")</f>
        <v/>
      </c>
      <c r="Q28" s="311" t="str">
        <f t="array" ref="Q28">IFERROR(
    IF(
        INDEX('Emission Factors'!$E$5:$P$488,
              MATCH(1,
                    ('Emission Factors'!$E$5:$E$488 = 'GHG emissions calculations'!$F28) *
                    ('Emission Factors'!$H$5:$H$488 = 'GHG emissions calculations'!$H28),
                    0),
              MATCH('GHG emissions calculations'!Q$6, 'Emission Factors'!$E$5:$P$5, 0)) &lt;&gt; "",
        INDEX('Emission Factors'!$E$5:$P$488,
              MATCH(1,
                    ('Emission Factors'!$E$5:$E$488 = 'GHG emissions calculations'!$F28) *
                    ('Emission Factors'!$H$5:$H$488 = 'GHG emissions calculations'!$H28),
                    0),
              MATCH('GHG emissions calculations'!Q$6, 'Emission Factors'!$E$5:$P$5, 0)),
        ""),
    "")</f>
        <v/>
      </c>
      <c r="R28" s="311" t="str">
        <f t="array" ref="R28">IFERROR(
    IF(
        INDEX('Emission Factors'!$E$5:$R$488,
              MATCH(1,
                    ('Emission Factors'!$E$5:$E$488 = 'GHG emissions calculations'!$F28) *
                    ('Emission Factors'!$H$5:$H$488 = 'GHG emissions calculations'!$H28),
                    0),
              MATCH('GHG emissions calculations'!R$6, 'Emission Factors'!$E$5:$R$5, 0)) &lt;&gt; "",
        INDEX('Emission Factors'!$E$5:$R$488,
              MATCH(1,
                    ('Emission Factors'!$E$5:$E$488 = 'GHG emissions calculations'!$F28) *
                    ('Emission Factors'!$H$5:$H$488 = 'GHG emissions calculations'!$H28),
                    0),
              MATCH('GHG emissions calculations'!R$6, 'Emission Factors'!$E$5:$R$5, 0)),
        ""),
    "")</f>
        <v/>
      </c>
      <c r="S28" s="312">
        <f t="shared" si="1"/>
        <v>0</v>
      </c>
      <c r="T28" s="23"/>
    </row>
    <row r="29" ht="15.75" customHeight="1" outlineLevel="1">
      <c r="A29" s="23"/>
      <c r="B29" s="71"/>
      <c r="C29" s="71"/>
      <c r="D29" s="71"/>
      <c r="E29" s="314"/>
      <c r="F29" s="311" t="str">
        <f>Lists!P55</f>
        <v>Aluminium, extrusion profile - Metal sheet stamping - Africa</v>
      </c>
      <c r="G29" s="311" t="str">
        <f t="array" ref="G29">XLOOKUP(1,('Emission Factors'!$E$5:$E$488='GHG emissions calculations'!$F29)*('Emission Factors'!$H$5:$H$488='GHG emissions calculations'!$H29),INDEX('Emission Factors'!$E$5:$T$488,0,MATCH('GHG emissions calculations'!G$6,'Emission Factors'!$E$5:$T$5,0)),"",0)</f>
        <v/>
      </c>
      <c r="H29" s="311" t="s">
        <v>237</v>
      </c>
      <c r="I29" s="312" t="str">
        <f>IF(
    SUMIFS('Import data'!$L$25:$L$80,
           'Import data'!$J$25:$J$80, F29,
           'Import data'!$G$25:$G$80, 'GHG emissions calculations'!$H29,
           'Import data'!$I$25:$I$80,$E$8) &lt;&gt; 0,
    SUMIFS('Import data'!$L$25:$L$80,
           'Import data'!$J$25:$J$80, F29,
           'Import data'!$G$25:$G$80, 'GHG emissions calculations'!$H29,
           'Import data'!$I$25:$I$80,$E$8),
    ""
)</f>
        <v/>
      </c>
      <c r="J29" s="311" t="str">
        <f t="array" ref="J29">IF(
    XLOOKUP(F29, 'Import data'!$J$26:$J$47, 'Import data'!$M$26:$M$47, "", 0) = "Please add the region-specific supplier emission factor or choose a different region available in the IAEG database.",
    "",
    XLOOKUP(F29, 'Import data'!$J$26:$J$47, 'Import data'!$M$26:$M$47, "", 0)
)</f>
        <v/>
      </c>
      <c r="K29" s="311" t="str">
        <f t="array" ref="K29">IFERROR(
    XLOOKUP(F29,
            _xlws.FILTER('Supplier Emission'!$G$15:$G$49,
                   ('Supplier Emission'!$D$15:$D$49=H29) * ('Supplier Emission'!$F$15:$F$49=$E$8)),
            _xlws.FILTER('Supplier Emission'!$I$15:$I$49,
                   ('Supplier Emission'!$D$15:$D$49=H29) * ('Supplier Emission'!$F$15:$F$49=$E$8)),
            ""),
    "")</f>
        <v/>
      </c>
      <c r="L29" s="311" t="str">
        <f t="array" ref="L29">IFERROR(
    XLOOKUP(F29,
            _xlws.FILTER('Supplier Emission'!$G$15:$G$49,
                   ('Supplier Emission'!$D$15:$D$49=H29) * ('Supplier Emission'!$F$15:$F$49=$E$8)),
            _xlws.FILTER('Supplier Emission'!$J$15:$J$49,
                   ('Supplier Emission'!$D$15:$D$49=H29) * ('Supplier Emission'!$F$15:$F$49=$E$8)),
            ""),
    "")</f>
        <v/>
      </c>
      <c r="M29" s="311" t="str">
        <f t="array" ref="M29">IFERROR(
    XLOOKUP(F29,
            _xlws.FILTER('Supplier Emission'!$G$15:$G$49,
                   ('Supplier Emission'!$D$15:$D$49=H29) * ('Supplier Emission'!$F$15:$F$49=$E$8)),
            _xlws.FILTER('Supplier Emission'!$M$15:$M$49,
                   ('Supplier Emission'!$D$15:$D$49=H29) * ('Supplier Emission'!$F$15:$F$49=$E$8)),
            ""),
    "")</f>
        <v/>
      </c>
      <c r="N29" s="311" t="str">
        <f t="array" ref="N29">IFERROR(
    XLOOKUP(F29,
            _xlws.FILTER('Supplier Emission'!$G$15:$G$49,
                   ('Supplier Emission'!$D$15:$D$49=H29) * ('Supplier Emission'!$F$15:$F$49=$E$8)),
            _xlws.FILTER('Supplier Emission'!$H$15:$H$49,
                   ('Supplier Emission'!$D$15:$D$49=H29) * ('Supplier Emission'!$F$15:$F$49=$E$8)),
            ""),
    "")</f>
        <v/>
      </c>
      <c r="O29" s="311" t="str">
        <f t="array" ref="O29">XLOOKUP(1,('Emission Factors'!$E$5:$E$488='GHG emissions calculations'!$F29)*('Emission Factors'!$H$5:$H$488='GHG emissions calculations'!$H29),INDEX('Emission Factors'!$E$5:$T$488,0,MATCH('GHG emissions calculations'!O$6,'Emission Factors'!$E$5:$T$5,0)),"",0)</f>
        <v/>
      </c>
      <c r="P29" s="313" t="str">
        <f t="array" ref="P29">IFERROR(
    INDEX('Emission Factors'!$E$5:$P$488,
          MATCH(1,
                ('Emission Factors'!$E$5:$E$488 = 'GHG emissions calculations'!$F29) *
                ('Emission Factors'!$H$5:$H$488 = 'GHG emissions calculations'!$H29),
                0),
          MATCH('GHG emissions calculations'!P$6,'Emission Factors'!$E$5:$P$5,0)),
    "")</f>
        <v/>
      </c>
      <c r="Q29" s="311" t="str">
        <f t="array" ref="Q29">IFERROR(
    IF(
        INDEX('Emission Factors'!$E$5:$P$488,
              MATCH(1,
                    ('Emission Factors'!$E$5:$E$488 = 'GHG emissions calculations'!$F29) *
                    ('Emission Factors'!$H$5:$H$488 = 'GHG emissions calculations'!$H29),
                    0),
              MATCH('GHG emissions calculations'!Q$6, 'Emission Factors'!$E$5:$P$5, 0)) &lt;&gt; "",
        INDEX('Emission Factors'!$E$5:$P$488,
              MATCH(1,
                    ('Emission Factors'!$E$5:$E$488 = 'GHG emissions calculations'!$F29) *
                    ('Emission Factors'!$H$5:$H$488 = 'GHG emissions calculations'!$H29),
                    0),
              MATCH('GHG emissions calculations'!Q$6, 'Emission Factors'!$E$5:$P$5, 0)),
        ""),
    "")</f>
        <v/>
      </c>
      <c r="R29" s="311" t="str">
        <f t="array" ref="R29">IFERROR(
    IF(
        INDEX('Emission Factors'!$E$5:$R$488,
              MATCH(1,
                    ('Emission Factors'!$E$5:$E$488 = 'GHG emissions calculations'!$F29) *
                    ('Emission Factors'!$H$5:$H$488 = 'GHG emissions calculations'!$H29),
                    0),
              MATCH('GHG emissions calculations'!R$6, 'Emission Factors'!$E$5:$R$5, 0)) &lt;&gt; "",
        INDEX('Emission Factors'!$E$5:$R$488,
              MATCH(1,
                    ('Emission Factors'!$E$5:$E$488 = 'GHG emissions calculations'!$F29) *
                    ('Emission Factors'!$H$5:$H$488 = 'GHG emissions calculations'!$H29),
                    0),
              MATCH('GHG emissions calculations'!R$6, 'Emission Factors'!$E$5:$R$5, 0)),
        ""),
    "")</f>
        <v/>
      </c>
      <c r="S29" s="312">
        <f t="shared" si="1"/>
        <v>0</v>
      </c>
      <c r="T29" s="23"/>
    </row>
    <row r="30" ht="15.75" customHeight="1" outlineLevel="1">
      <c r="A30" s="23"/>
      <c r="B30" s="71"/>
      <c r="C30" s="71"/>
      <c r="D30" s="71"/>
      <c r="E30" s="314"/>
      <c r="F30" s="311" t="str">
        <f>Lists!P53</f>
        <v>Aluminium, extrusion profile - Metal sheet stamping - America</v>
      </c>
      <c r="G30" s="311" t="str">
        <f t="array" ref="G30">XLOOKUP(1,('Emission Factors'!$E$5:$E$488='GHG emissions calculations'!$F30)*('Emission Factors'!$H$5:$H$488='GHG emissions calculations'!$H30),INDEX('Emission Factors'!$E$5:$T$488,0,MATCH('GHG emissions calculations'!G$6,'Emission Factors'!$E$5:$T$5,0)),"",0)</f>
        <v/>
      </c>
      <c r="H30" s="311" t="s">
        <v>237</v>
      </c>
      <c r="I30" s="312" t="str">
        <f>IF(
    SUMIFS('Import data'!$L$25:$L$80,
           'Import data'!$J$25:$J$80, F30,
           'Import data'!$G$25:$G$80, 'GHG emissions calculations'!$H30,
           'Import data'!$I$25:$I$80,$E$8) &lt;&gt; 0,
    SUMIFS('Import data'!$L$25:$L$80,
           'Import data'!$J$25:$J$80, F30,
           'Import data'!$G$25:$G$80, 'GHG emissions calculations'!$H30,
           'Import data'!$I$25:$I$80,$E$8),
    ""
)</f>
        <v/>
      </c>
      <c r="J30" s="311" t="str">
        <f t="array" ref="J30">IF(
    XLOOKUP(F30, 'Import data'!$J$26:$J$47, 'Import data'!$M$26:$M$47, "", 0) = "Please add the region-specific supplier emission factor or choose a different region available in the IAEG database.",
    "",
    XLOOKUP(F30, 'Import data'!$J$26:$J$47, 'Import data'!$M$26:$M$47, "", 0)
)</f>
        <v/>
      </c>
      <c r="K30" s="311" t="str">
        <f t="array" ref="K30">IFERROR(
    XLOOKUP(F30,
            _xlws.FILTER('Supplier Emission'!$G$15:$G$49,
                   ('Supplier Emission'!$D$15:$D$49=H30) * ('Supplier Emission'!$F$15:$F$49=$E$8)),
            _xlws.FILTER('Supplier Emission'!$I$15:$I$49,
                   ('Supplier Emission'!$D$15:$D$49=H30) * ('Supplier Emission'!$F$15:$F$49=$E$8)),
            ""),
    "")</f>
        <v/>
      </c>
      <c r="L30" s="311" t="str">
        <f t="array" ref="L30">IFERROR(
    XLOOKUP(F30,
            _xlws.FILTER('Supplier Emission'!$G$15:$G$49,
                   ('Supplier Emission'!$D$15:$D$49=H30) * ('Supplier Emission'!$F$15:$F$49=$E$8)),
            _xlws.FILTER('Supplier Emission'!$J$15:$J$49,
                   ('Supplier Emission'!$D$15:$D$49=H30) * ('Supplier Emission'!$F$15:$F$49=$E$8)),
            ""),
    "")</f>
        <v/>
      </c>
      <c r="M30" s="311" t="str">
        <f t="array" ref="M30">IFERROR(
    XLOOKUP(F30,
            _xlws.FILTER('Supplier Emission'!$G$15:$G$49,
                   ('Supplier Emission'!$D$15:$D$49=H30) * ('Supplier Emission'!$F$15:$F$49=$E$8)),
            _xlws.FILTER('Supplier Emission'!$M$15:$M$49,
                   ('Supplier Emission'!$D$15:$D$49=H30) * ('Supplier Emission'!$F$15:$F$49=$E$8)),
            ""),
    "")</f>
        <v/>
      </c>
      <c r="N30" s="311" t="str">
        <f t="array" ref="N30">IFERROR(
    XLOOKUP(F30,
            _xlws.FILTER('Supplier Emission'!$G$15:$G$49,
                   ('Supplier Emission'!$D$15:$D$49=H30) * ('Supplier Emission'!$F$15:$F$49=$E$8)),
            _xlws.FILTER('Supplier Emission'!$H$15:$H$49,
                   ('Supplier Emission'!$D$15:$D$49=H30) * ('Supplier Emission'!$F$15:$F$49=$E$8)),
            ""),
    "")</f>
        <v/>
      </c>
      <c r="O30" s="311" t="str">
        <f t="array" ref="O30">XLOOKUP(1,('Emission Factors'!$E$5:$E$488='GHG emissions calculations'!$F30)*('Emission Factors'!$H$5:$H$488='GHG emissions calculations'!$H30),INDEX('Emission Factors'!$E$5:$T$488,0,MATCH('GHG emissions calculations'!O$6,'Emission Factors'!$E$5:$T$5,0)),"",0)</f>
        <v/>
      </c>
      <c r="P30" s="313" t="str">
        <f t="array" ref="P30">IFERROR(
    INDEX('Emission Factors'!$E$5:$P$488,
          MATCH(1,
                ('Emission Factors'!$E$5:$E$488 = 'GHG emissions calculations'!$F30) *
                ('Emission Factors'!$H$5:$H$488 = 'GHG emissions calculations'!$H30),
                0),
          MATCH('GHG emissions calculations'!P$6,'Emission Factors'!$E$5:$P$5,0)),
    "")</f>
        <v/>
      </c>
      <c r="Q30" s="311" t="str">
        <f t="array" ref="Q30">IFERROR(
    IF(
        INDEX('Emission Factors'!$E$5:$P$488,
              MATCH(1,
                    ('Emission Factors'!$E$5:$E$488 = 'GHG emissions calculations'!$F30) *
                    ('Emission Factors'!$H$5:$H$488 = 'GHG emissions calculations'!$H30),
                    0),
              MATCH('GHG emissions calculations'!Q$6, 'Emission Factors'!$E$5:$P$5, 0)) &lt;&gt; "",
        INDEX('Emission Factors'!$E$5:$P$488,
              MATCH(1,
                    ('Emission Factors'!$E$5:$E$488 = 'GHG emissions calculations'!$F30) *
                    ('Emission Factors'!$H$5:$H$488 = 'GHG emissions calculations'!$H30),
                    0),
              MATCH('GHG emissions calculations'!Q$6, 'Emission Factors'!$E$5:$P$5, 0)),
        ""),
    "")</f>
        <v/>
      </c>
      <c r="R30" s="311" t="str">
        <f t="array" ref="R30">IFERROR(
    IF(
        INDEX('Emission Factors'!$E$5:$R$488,
              MATCH(1,
                    ('Emission Factors'!$E$5:$E$488 = 'GHG emissions calculations'!$F30) *
                    ('Emission Factors'!$H$5:$H$488 = 'GHG emissions calculations'!$H30),
                    0),
              MATCH('GHG emissions calculations'!R$6, 'Emission Factors'!$E$5:$R$5, 0)) &lt;&gt; "",
        INDEX('Emission Factors'!$E$5:$R$488,
              MATCH(1,
                    ('Emission Factors'!$E$5:$E$488 = 'GHG emissions calculations'!$F30) *
                    ('Emission Factors'!$H$5:$H$488 = 'GHG emissions calculations'!$H30),
                    0),
              MATCH('GHG emissions calculations'!R$6, 'Emission Factors'!$E$5:$R$5, 0)),
        ""),
    "")</f>
        <v/>
      </c>
      <c r="S30" s="312">
        <f t="shared" si="1"/>
        <v>0</v>
      </c>
      <c r="T30" s="23"/>
    </row>
    <row r="31" ht="15.75" customHeight="1" outlineLevel="1">
      <c r="A31" s="23"/>
      <c r="B31" s="71"/>
      <c r="C31" s="71"/>
      <c r="D31" s="71"/>
      <c r="E31" s="314"/>
      <c r="F31" s="311" t="str">
        <f>Lists!P56</f>
        <v>Aluminium, extrusion profile - Metal sheet stamping - Asia</v>
      </c>
      <c r="G31" s="311" t="str">
        <f t="array" ref="G31">XLOOKUP(1,('Emission Factors'!$E$5:$E$488='GHG emissions calculations'!$F31)*('Emission Factors'!$H$5:$H$488='GHG emissions calculations'!$H31),INDEX('Emission Factors'!$E$5:$T$488,0,MATCH('GHG emissions calculations'!G$6,'Emission Factors'!$E$5:$T$5,0)),"",0)</f>
        <v/>
      </c>
      <c r="H31" s="311" t="s">
        <v>237</v>
      </c>
      <c r="I31" s="312" t="str">
        <f>IF(
    SUMIFS('Import data'!$L$25:$L$80,
           'Import data'!$J$25:$J$80, F31,
           'Import data'!$G$25:$G$80, 'GHG emissions calculations'!$H31,
           'Import data'!$I$25:$I$80,$E$8) &lt;&gt; 0,
    SUMIFS('Import data'!$L$25:$L$80,
           'Import data'!$J$25:$J$80, F31,
           'Import data'!$G$25:$G$80, 'GHG emissions calculations'!$H31,
           'Import data'!$I$25:$I$80,$E$8),
    ""
)</f>
        <v/>
      </c>
      <c r="J31" s="311" t="str">
        <f t="array" ref="J31">IF(
    XLOOKUP(F31, 'Import data'!$J$26:$J$47, 'Import data'!$M$26:$M$47, "", 0) = "Please add the region-specific supplier emission factor or choose a different region available in the IAEG database.",
    "",
    XLOOKUP(F31, 'Import data'!$J$26:$J$47, 'Import data'!$M$26:$M$47, "", 0)
)</f>
        <v/>
      </c>
      <c r="K31" s="311" t="str">
        <f t="array" ref="K31">IFERROR(
    XLOOKUP(F31,
            _xlws.FILTER('Supplier Emission'!$G$15:$G$49,
                   ('Supplier Emission'!$D$15:$D$49=H31) * ('Supplier Emission'!$F$15:$F$49=$E$8)),
            _xlws.FILTER('Supplier Emission'!$I$15:$I$49,
                   ('Supplier Emission'!$D$15:$D$49=H31) * ('Supplier Emission'!$F$15:$F$49=$E$8)),
            ""),
    "")</f>
        <v/>
      </c>
      <c r="L31" s="311" t="str">
        <f t="array" ref="L31">IFERROR(
    XLOOKUP(F31,
            _xlws.FILTER('Supplier Emission'!$G$15:$G$49,
                   ('Supplier Emission'!$D$15:$D$49=H31) * ('Supplier Emission'!$F$15:$F$49=$E$8)),
            _xlws.FILTER('Supplier Emission'!$J$15:$J$49,
                   ('Supplier Emission'!$D$15:$D$49=H31) * ('Supplier Emission'!$F$15:$F$49=$E$8)),
            ""),
    "")</f>
        <v/>
      </c>
      <c r="M31" s="311" t="str">
        <f t="array" ref="M31">IFERROR(
    XLOOKUP(F31,
            _xlws.FILTER('Supplier Emission'!$G$15:$G$49,
                   ('Supplier Emission'!$D$15:$D$49=H31) * ('Supplier Emission'!$F$15:$F$49=$E$8)),
            _xlws.FILTER('Supplier Emission'!$M$15:$M$49,
                   ('Supplier Emission'!$D$15:$D$49=H31) * ('Supplier Emission'!$F$15:$F$49=$E$8)),
            ""),
    "")</f>
        <v/>
      </c>
      <c r="N31" s="311" t="str">
        <f t="array" ref="N31">IFERROR(
    XLOOKUP(F31,
            _xlws.FILTER('Supplier Emission'!$G$15:$G$49,
                   ('Supplier Emission'!$D$15:$D$49=H31) * ('Supplier Emission'!$F$15:$F$49=$E$8)),
            _xlws.FILTER('Supplier Emission'!$H$15:$H$49,
                   ('Supplier Emission'!$D$15:$D$49=H31) * ('Supplier Emission'!$F$15:$F$49=$E$8)),
            ""),
    "")</f>
        <v/>
      </c>
      <c r="O31" s="311" t="str">
        <f t="array" ref="O31">XLOOKUP(1,('Emission Factors'!$E$5:$E$488='GHG emissions calculations'!$F31)*('Emission Factors'!$H$5:$H$488='GHG emissions calculations'!$H31),INDEX('Emission Factors'!$E$5:$T$488,0,MATCH('GHG emissions calculations'!O$6,'Emission Factors'!$E$5:$T$5,0)),"",0)</f>
        <v/>
      </c>
      <c r="P31" s="313" t="str">
        <f t="array" ref="P31">IFERROR(
    INDEX('Emission Factors'!$E$5:$P$488,
          MATCH(1,
                ('Emission Factors'!$E$5:$E$488 = 'GHG emissions calculations'!$F31) *
                ('Emission Factors'!$H$5:$H$488 = 'GHG emissions calculations'!$H31),
                0),
          MATCH('GHG emissions calculations'!P$6,'Emission Factors'!$E$5:$P$5,0)),
    "")</f>
        <v/>
      </c>
      <c r="Q31" s="311" t="str">
        <f t="array" ref="Q31">IFERROR(
    IF(
        INDEX('Emission Factors'!$E$5:$P$488,
              MATCH(1,
                    ('Emission Factors'!$E$5:$E$488 = 'GHG emissions calculations'!$F31) *
                    ('Emission Factors'!$H$5:$H$488 = 'GHG emissions calculations'!$H31),
                    0),
              MATCH('GHG emissions calculations'!Q$6, 'Emission Factors'!$E$5:$P$5, 0)) &lt;&gt; "",
        INDEX('Emission Factors'!$E$5:$P$488,
              MATCH(1,
                    ('Emission Factors'!$E$5:$E$488 = 'GHG emissions calculations'!$F31) *
                    ('Emission Factors'!$H$5:$H$488 = 'GHG emissions calculations'!$H31),
                    0),
              MATCH('GHG emissions calculations'!Q$6, 'Emission Factors'!$E$5:$P$5, 0)),
        ""),
    "")</f>
        <v/>
      </c>
      <c r="R31" s="311" t="str">
        <f t="array" ref="R31">IFERROR(
    IF(
        INDEX('Emission Factors'!$E$5:$R$488,
              MATCH(1,
                    ('Emission Factors'!$E$5:$E$488 = 'GHG emissions calculations'!$F31) *
                    ('Emission Factors'!$H$5:$H$488 = 'GHG emissions calculations'!$H31),
                    0),
              MATCH('GHG emissions calculations'!R$6, 'Emission Factors'!$E$5:$R$5, 0)) &lt;&gt; "",
        INDEX('Emission Factors'!$E$5:$R$488,
              MATCH(1,
                    ('Emission Factors'!$E$5:$E$488 = 'GHG emissions calculations'!$F31) *
                    ('Emission Factors'!$H$5:$H$488 = 'GHG emissions calculations'!$H31),
                    0),
              MATCH('GHG emissions calculations'!R$6, 'Emission Factors'!$E$5:$R$5, 0)),
        ""),
    "")</f>
        <v/>
      </c>
      <c r="S31" s="312">
        <f t="shared" si="1"/>
        <v>0</v>
      </c>
      <c r="T31" s="23"/>
    </row>
    <row r="32" ht="15.75" customHeight="1" outlineLevel="1">
      <c r="A32" s="23"/>
      <c r="B32" s="71"/>
      <c r="C32" s="71"/>
      <c r="D32" s="71"/>
      <c r="E32" s="314"/>
      <c r="F32" s="311" t="str">
        <f>Lists!P54</f>
        <v>Aluminium, extrusion profile - Metal sheet stamping - Europe</v>
      </c>
      <c r="G32" s="311">
        <f t="array" ref="G32">XLOOKUP(1,('Emission Factors'!$E$5:$E$488='GHG emissions calculations'!$F32)*('Emission Factors'!$H$5:$H$488='GHG emissions calculations'!$H32),INDEX('Emission Factors'!$E$5:$T$488,0,MATCH('GHG emissions calculations'!G$6,'Emission Factors'!$E$5:$T$5,0)),"",0)</f>
        <v>3</v>
      </c>
      <c r="H32" s="311" t="s">
        <v>237</v>
      </c>
      <c r="I32" s="312" t="str">
        <f>IF(
    SUMIFS('Import data'!$L$25:$L$80,
           'Import data'!$J$25:$J$80, F32,
           'Import data'!$G$25:$G$80, 'GHG emissions calculations'!$H32,
           'Import data'!$I$25:$I$80,$E$8) &lt;&gt; 0,
    SUMIFS('Import data'!$L$25:$L$80,
           'Import data'!$J$25:$J$80, F32,
           'Import data'!$G$25:$G$80, 'GHG emissions calculations'!$H32,
           'Import data'!$I$25:$I$80,$E$8),
    ""
)</f>
        <v/>
      </c>
      <c r="J32" s="311" t="str">
        <f t="array" ref="J32">IF(
    XLOOKUP(F32, 'Import data'!$J$26:$J$47, 'Import data'!$M$26:$M$47, "", 0) = "Please add the region-specific supplier emission factor or choose a different region available in the IAEG database.",
    "",
    XLOOKUP(F32, 'Import data'!$J$26:$J$47, 'Import data'!$M$26:$M$47, "", 0)
)</f>
        <v/>
      </c>
      <c r="K32" s="311" t="str">
        <f t="array" ref="K32">IFERROR(
    XLOOKUP(F32,
            _xlws.FILTER('Supplier Emission'!$G$15:$G$49,
                   ('Supplier Emission'!$D$15:$D$49=H32) * ('Supplier Emission'!$F$15:$F$49=$E$8)),
            _xlws.FILTER('Supplier Emission'!$I$15:$I$49,
                   ('Supplier Emission'!$D$15:$D$49=H32) * ('Supplier Emission'!$F$15:$F$49=$E$8)),
            ""),
    "")</f>
        <v/>
      </c>
      <c r="L32" s="311" t="str">
        <f t="array" ref="L32">IFERROR(
    XLOOKUP(F32,
            _xlws.FILTER('Supplier Emission'!$G$15:$G$49,
                   ('Supplier Emission'!$D$15:$D$49=H32) * ('Supplier Emission'!$F$15:$F$49=$E$8)),
            _xlws.FILTER('Supplier Emission'!$J$15:$J$49,
                   ('Supplier Emission'!$D$15:$D$49=H32) * ('Supplier Emission'!$F$15:$F$49=$E$8)),
            ""),
    "")</f>
        <v/>
      </c>
      <c r="M32" s="311" t="str">
        <f t="array" ref="M32">IFERROR(
    XLOOKUP(F32,
            _xlws.FILTER('Supplier Emission'!$G$15:$G$49,
                   ('Supplier Emission'!$D$15:$D$49=H32) * ('Supplier Emission'!$F$15:$F$49=$E$8)),
            _xlws.FILTER('Supplier Emission'!$M$15:$M$49,
                   ('Supplier Emission'!$D$15:$D$49=H32) * ('Supplier Emission'!$F$15:$F$49=$E$8)),
            ""),
    "")</f>
        <v/>
      </c>
      <c r="N32" s="311" t="str">
        <f t="array" ref="N32">IFERROR(
    XLOOKUP(F32,
            _xlws.FILTER('Supplier Emission'!$G$15:$G$49,
                   ('Supplier Emission'!$D$15:$D$49=H32) * ('Supplier Emission'!$F$15:$F$49=$E$8)),
            _xlws.FILTER('Supplier Emission'!$H$15:$H$49,
                   ('Supplier Emission'!$D$15:$D$49=H32) * ('Supplier Emission'!$F$15:$F$49=$E$8)),
            ""),
    "")</f>
        <v/>
      </c>
      <c r="O32" s="311" t="str">
        <f t="array" ref="O32">XLOOKUP(1,('Emission Factors'!$E$5:$E$488='GHG emissions calculations'!$F32)*('Emission Factors'!$H$5:$H$488='GHG emissions calculations'!$H32),INDEX('Emission Factors'!$E$5:$T$488,0,MATCH('GHG emissions calculations'!O$6,'Emission Factors'!$E$5:$T$5,0)),"",0)</f>
        <v>Aluminium, profilé extrudé</v>
      </c>
      <c r="P32" s="313">
        <f t="array" ref="P32">IFERROR(
    INDEX('Emission Factors'!$E$5:$P$488,
          MATCH(1,
                ('Emission Factors'!$E$5:$E$488 = 'GHG emissions calculations'!$F32) *
                ('Emission Factors'!$H$5:$H$488 = 'GHG emissions calculations'!$H32),
                0),
          MATCH('GHG emissions calculations'!P$6,'Emission Factors'!$E$5:$P$5,0)),
    "")</f>
        <v>2.46</v>
      </c>
      <c r="Q32" s="311" t="str">
        <f t="array" ref="Q32">IFERROR(
    IF(
        INDEX('Emission Factors'!$E$5:$P$488,
              MATCH(1,
                    ('Emission Factors'!$E$5:$E$488 = 'GHG emissions calculations'!$F32) *
                    ('Emission Factors'!$H$5:$H$488 = 'GHG emissions calculations'!$H32),
                    0),
              MATCH('GHG emissions calculations'!Q$6, 'Emission Factors'!$E$5:$P$5, 0)) &lt;&gt; "",
        INDEX('Emission Factors'!$E$5:$P$488,
              MATCH(1,
                    ('Emission Factors'!$E$5:$E$488 = 'GHG emissions calculations'!$F32) *
                    ('Emission Factors'!$H$5:$H$488 = 'GHG emissions calculations'!$H32),
                    0),
              MATCH('GHG emissions calculations'!Q$6, 'Emission Factors'!$E$5:$P$5, 0)),
        ""),
    "")</f>
        <v>kgCO2e/kg</v>
      </c>
      <c r="R32" s="311" t="str">
        <f t="array" ref="R32">IFERROR(
    IF(
        INDEX('Emission Factors'!$E$5:$R$488,
              MATCH(1,
                    ('Emission Factors'!$E$5:$E$488 = 'GHG emissions calculations'!$F32) *
                    ('Emission Factors'!$H$5:$H$488 = 'GHG emissions calculations'!$H32),
                    0),
              MATCH('GHG emissions calculations'!R$6, 'Emission Factors'!$E$5:$R$5, 0)) &lt;&gt; "",
        INDEX('Emission Factors'!$E$5:$R$488,
              MATCH(1,
                    ('Emission Factors'!$E$5:$E$488 = 'GHG emissions calculations'!$F32) *
                    ('Emission Factors'!$H$5:$H$488 = 'GHG emissions calculations'!$H32),
                    0),
              MATCH('GHG emissions calculations'!R$6, 'Emission Factors'!$E$5:$R$5, 0)),
        ""),
    "")</f>
        <v>Europe</v>
      </c>
      <c r="S32" s="312">
        <f t="shared" si="1"/>
        <v>0</v>
      </c>
      <c r="T32" s="23"/>
    </row>
    <row r="33" ht="15.75" customHeight="1" outlineLevel="1">
      <c r="A33" s="23"/>
      <c r="B33" s="71"/>
      <c r="C33" s="71"/>
      <c r="D33" s="71"/>
      <c r="E33" s="314"/>
      <c r="F33" s="311" t="str">
        <f>Lists!P59</f>
        <v>Aluminium, extrusion profile - Metal sheet stamping - Global or unspecified region</v>
      </c>
      <c r="G33" s="311">
        <f t="array" ref="G33">XLOOKUP(1,('Emission Factors'!$E$5:$E$488='GHG emissions calculations'!$F33)*('Emission Factors'!$H$5:$H$488='GHG emissions calculations'!$H33),INDEX('Emission Factors'!$E$5:$T$488,0,MATCH('GHG emissions calculations'!G$6,'Emission Factors'!$E$5:$T$5,0)),"",0)</f>
        <v>3</v>
      </c>
      <c r="H33" s="311" t="s">
        <v>237</v>
      </c>
      <c r="I33" s="312" t="str">
        <f>IF(
    SUMIFS('Import data'!$L$25:$L$80,
           'Import data'!$J$25:$J$80, F33,
           'Import data'!$G$25:$G$80, 'GHG emissions calculations'!$H33,
           'Import data'!$I$25:$I$80,$E$8) &lt;&gt; 0,
    SUMIFS('Import data'!$L$25:$L$80,
           'Import data'!$J$25:$J$80, F33,
           'Import data'!$G$25:$G$80, 'GHG emissions calculations'!$H33,
           'Import data'!$I$25:$I$80,$E$8),
    ""
)</f>
        <v/>
      </c>
      <c r="J33" s="311" t="str">
        <f t="array" ref="J33">IF(
    XLOOKUP(F33, 'Import data'!$J$26:$J$47, 'Import data'!$M$26:$M$47, "", 0) = "Please add the region-specific supplier emission factor or choose a different region available in the IAEG database.",
    "",
    XLOOKUP(F33, 'Import data'!$J$26:$J$47, 'Import data'!$M$26:$M$47, "", 0)
)</f>
        <v/>
      </c>
      <c r="K33" s="311" t="str">
        <f t="array" ref="K33">IFERROR(
    XLOOKUP(F33,
            _xlws.FILTER('Supplier Emission'!$G$15:$G$49,
                   ('Supplier Emission'!$D$15:$D$49=H33) * ('Supplier Emission'!$F$15:$F$49=$E$8)),
            _xlws.FILTER('Supplier Emission'!$I$15:$I$49,
                   ('Supplier Emission'!$D$15:$D$49=H33) * ('Supplier Emission'!$F$15:$F$49=$E$8)),
            ""),
    "")</f>
        <v/>
      </c>
      <c r="L33" s="311" t="str">
        <f t="array" ref="L33">IFERROR(
    XLOOKUP(F33,
            _xlws.FILTER('Supplier Emission'!$G$15:$G$49,
                   ('Supplier Emission'!$D$15:$D$49=H33) * ('Supplier Emission'!$F$15:$F$49=$E$8)),
            _xlws.FILTER('Supplier Emission'!$J$15:$J$49,
                   ('Supplier Emission'!$D$15:$D$49=H33) * ('Supplier Emission'!$F$15:$F$49=$E$8)),
            ""),
    "")</f>
        <v/>
      </c>
      <c r="M33" s="311" t="str">
        <f t="array" ref="M33">IFERROR(
    XLOOKUP(F33,
            _xlws.FILTER('Supplier Emission'!$G$15:$G$49,
                   ('Supplier Emission'!$D$15:$D$49=H33) * ('Supplier Emission'!$F$15:$F$49=$E$8)),
            _xlws.FILTER('Supplier Emission'!$M$15:$M$49,
                   ('Supplier Emission'!$D$15:$D$49=H33) * ('Supplier Emission'!$F$15:$F$49=$E$8)),
            ""),
    "")</f>
        <v/>
      </c>
      <c r="N33" s="311" t="str">
        <f t="array" ref="N33">IFERROR(
    XLOOKUP(F33,
            _xlws.FILTER('Supplier Emission'!$G$15:$G$49,
                   ('Supplier Emission'!$D$15:$D$49=H33) * ('Supplier Emission'!$F$15:$F$49=$E$8)),
            _xlws.FILTER('Supplier Emission'!$H$15:$H$49,
                   ('Supplier Emission'!$D$15:$D$49=H33) * ('Supplier Emission'!$F$15:$F$49=$E$8)),
            ""),
    "")</f>
        <v/>
      </c>
      <c r="O33" s="311" t="str">
        <f t="array" ref="O33">XLOOKUP(1,('Emission Factors'!$E$5:$E$488='GHG emissions calculations'!$F33)*('Emission Factors'!$H$5:$H$488='GHG emissions calculations'!$H33),INDEX('Emission Factors'!$E$5:$T$488,0,MATCH('GHG emissions calculations'!O$6,'Emission Factors'!$E$5:$T$5,0)),"",0)</f>
        <v>Aluminium, profilé extrudé + Metal sheet stamping - Emboutissage de tôle (20% de pertes)</v>
      </c>
      <c r="P33" s="313">
        <f t="array" ref="P33">IFERROR(
    INDEX('Emission Factors'!$E$5:$P$488,
          MATCH(1,
                ('Emission Factors'!$E$5:$E$488 = 'GHG emissions calculations'!$F33) *
                ('Emission Factors'!$H$5:$H$488 = 'GHG emissions calculations'!$H33),
                0),
          MATCH('GHG emissions calculations'!P$6,'Emission Factors'!$E$5:$P$5,0)),
    "")</f>
        <v>2.4484</v>
      </c>
      <c r="Q33" s="311" t="str">
        <f t="array" ref="Q33">IFERROR(
    IF(
        INDEX('Emission Factors'!$E$5:$P$488,
              MATCH(1,
                    ('Emission Factors'!$E$5:$E$488 = 'GHG emissions calculations'!$F33) *
                    ('Emission Factors'!$H$5:$H$488 = 'GHG emissions calculations'!$H33),
                    0),
              MATCH('GHG emissions calculations'!Q$6, 'Emission Factors'!$E$5:$P$5, 0)) &lt;&gt; "",
        INDEX('Emission Factors'!$E$5:$P$488,
              MATCH(1,
                    ('Emission Factors'!$E$5:$E$488 = 'GHG emissions calculations'!$F33) *
                    ('Emission Factors'!$H$5:$H$488 = 'GHG emissions calculations'!$H33),
                    0),
              MATCH('GHG emissions calculations'!Q$6, 'Emission Factors'!$E$5:$P$5, 0)),
        ""),
    "")</f>
        <v>kgCO2e/kg</v>
      </c>
      <c r="R33" s="311" t="str">
        <f t="array" ref="R33">IFERROR(
    IF(
        INDEX('Emission Factors'!$E$5:$R$488,
              MATCH(1,
                    ('Emission Factors'!$E$5:$E$488 = 'GHG emissions calculations'!$F33) *
                    ('Emission Factors'!$H$5:$H$488 = 'GHG emissions calculations'!$H33),
                    0),
              MATCH('GHG emissions calculations'!R$6, 'Emission Factors'!$E$5:$R$5, 0)) &lt;&gt; "",
        INDEX('Emission Factors'!$E$5:$R$488,
              MATCH(1,
                    ('Emission Factors'!$E$5:$E$488 = 'GHG emissions calculations'!$F33) *
                    ('Emission Factors'!$H$5:$H$488 = 'GHG emissions calculations'!$H33),
                    0),
              MATCH('GHG emissions calculations'!R$6, 'Emission Factors'!$E$5:$R$5, 0)),
        ""),
    "")</f>
        <v>Global or unspecified region</v>
      </c>
      <c r="S33" s="312">
        <f t="shared" si="1"/>
        <v>0</v>
      </c>
      <c r="T33" s="23"/>
    </row>
    <row r="34" ht="15.75" customHeight="1" outlineLevel="1">
      <c r="A34" s="23"/>
      <c r="B34" s="71"/>
      <c r="C34" s="71"/>
      <c r="D34" s="71"/>
      <c r="E34" s="314"/>
      <c r="F34" s="311" t="str">
        <f>Lists!P58</f>
        <v>Aluminium, extrusion profile - Metal sheet stamping - Middle East</v>
      </c>
      <c r="G34" s="311" t="str">
        <f t="array" ref="G34">XLOOKUP(1,('Emission Factors'!$E$5:$E$488='GHG emissions calculations'!$F34)*('Emission Factors'!$H$5:$H$488='GHG emissions calculations'!$H34),INDEX('Emission Factors'!$E$5:$T$488,0,MATCH('GHG emissions calculations'!G$6,'Emission Factors'!$E$5:$T$5,0)),"",0)</f>
        <v/>
      </c>
      <c r="H34" s="311" t="s">
        <v>237</v>
      </c>
      <c r="I34" s="312" t="str">
        <f>IF(
    SUMIFS('Import data'!$L$25:$L$80,
           'Import data'!$J$25:$J$80, F34,
           'Import data'!$G$25:$G$80, 'GHG emissions calculations'!$H34,
           'Import data'!$I$25:$I$80,$E$8) &lt;&gt; 0,
    SUMIFS('Import data'!$L$25:$L$80,
           'Import data'!$J$25:$J$80, F34,
           'Import data'!$G$25:$G$80, 'GHG emissions calculations'!$H34,
           'Import data'!$I$25:$I$80,$E$8),
    ""
)</f>
        <v/>
      </c>
      <c r="J34" s="311" t="str">
        <f t="array" ref="J34">IF(
    XLOOKUP(F34, 'Import data'!$J$26:$J$47, 'Import data'!$M$26:$M$47, "", 0) = "Please add the region-specific supplier emission factor or choose a different region available in the IAEG database.",
    "",
    XLOOKUP(F34, 'Import data'!$J$26:$J$47, 'Import data'!$M$26:$M$47, "", 0)
)</f>
        <v/>
      </c>
      <c r="K34" s="311" t="str">
        <f t="array" ref="K34">IFERROR(
    XLOOKUP(F34,
            _xlws.FILTER('Supplier Emission'!$G$15:$G$49,
                   ('Supplier Emission'!$D$15:$D$49=H34) * ('Supplier Emission'!$F$15:$F$49=$E$8)),
            _xlws.FILTER('Supplier Emission'!$I$15:$I$49,
                   ('Supplier Emission'!$D$15:$D$49=H34) * ('Supplier Emission'!$F$15:$F$49=$E$8)),
            ""),
    "")</f>
        <v/>
      </c>
      <c r="L34" s="311" t="str">
        <f t="array" ref="L34">IFERROR(
    XLOOKUP(F34,
            _xlws.FILTER('Supplier Emission'!$G$15:$G$49,
                   ('Supplier Emission'!$D$15:$D$49=H34) * ('Supplier Emission'!$F$15:$F$49=$E$8)),
            _xlws.FILTER('Supplier Emission'!$J$15:$J$49,
                   ('Supplier Emission'!$D$15:$D$49=H34) * ('Supplier Emission'!$F$15:$F$49=$E$8)),
            ""),
    "")</f>
        <v/>
      </c>
      <c r="M34" s="311" t="str">
        <f t="array" ref="M34">IFERROR(
    XLOOKUP(F34,
            _xlws.FILTER('Supplier Emission'!$G$15:$G$49,
                   ('Supplier Emission'!$D$15:$D$49=H34) * ('Supplier Emission'!$F$15:$F$49=$E$8)),
            _xlws.FILTER('Supplier Emission'!$M$15:$M$49,
                   ('Supplier Emission'!$D$15:$D$49=H34) * ('Supplier Emission'!$F$15:$F$49=$E$8)),
            ""),
    "")</f>
        <v/>
      </c>
      <c r="N34" s="311" t="str">
        <f t="array" ref="N34">IFERROR(
    XLOOKUP(F34,
            _xlws.FILTER('Supplier Emission'!$G$15:$G$49,
                   ('Supplier Emission'!$D$15:$D$49=H34) * ('Supplier Emission'!$F$15:$F$49=$E$8)),
            _xlws.FILTER('Supplier Emission'!$H$15:$H$49,
                   ('Supplier Emission'!$D$15:$D$49=H34) * ('Supplier Emission'!$F$15:$F$49=$E$8)),
            ""),
    "")</f>
        <v/>
      </c>
      <c r="O34" s="311" t="str">
        <f t="array" ref="O34">XLOOKUP(1,('Emission Factors'!$E$5:$E$488='GHG emissions calculations'!$F34)*('Emission Factors'!$H$5:$H$488='GHG emissions calculations'!$H34),INDEX('Emission Factors'!$E$5:$T$488,0,MATCH('GHG emissions calculations'!O$6,'Emission Factors'!$E$5:$T$5,0)),"",0)</f>
        <v/>
      </c>
      <c r="P34" s="313" t="str">
        <f t="array" ref="P34">IFERROR(
    INDEX('Emission Factors'!$E$5:$P$488,
          MATCH(1,
                ('Emission Factors'!$E$5:$E$488 = 'GHG emissions calculations'!$F34) *
                ('Emission Factors'!$H$5:$H$488 = 'GHG emissions calculations'!$H34),
                0),
          MATCH('GHG emissions calculations'!P$6,'Emission Factors'!$E$5:$P$5,0)),
    "")</f>
        <v/>
      </c>
      <c r="Q34" s="311" t="str">
        <f t="array" ref="Q34">IFERROR(
    IF(
        INDEX('Emission Factors'!$E$5:$P$488,
              MATCH(1,
                    ('Emission Factors'!$E$5:$E$488 = 'GHG emissions calculations'!$F34) *
                    ('Emission Factors'!$H$5:$H$488 = 'GHG emissions calculations'!$H34),
                    0),
              MATCH('GHG emissions calculations'!Q$6, 'Emission Factors'!$E$5:$P$5, 0)) &lt;&gt; "",
        INDEX('Emission Factors'!$E$5:$P$488,
              MATCH(1,
                    ('Emission Factors'!$E$5:$E$488 = 'GHG emissions calculations'!$F34) *
                    ('Emission Factors'!$H$5:$H$488 = 'GHG emissions calculations'!$H34),
                    0),
              MATCH('GHG emissions calculations'!Q$6, 'Emission Factors'!$E$5:$P$5, 0)),
        ""),
    "")</f>
        <v/>
      </c>
      <c r="R34" s="311" t="str">
        <f t="array" ref="R34">IFERROR(
    IF(
        INDEX('Emission Factors'!$E$5:$R$488,
              MATCH(1,
                    ('Emission Factors'!$E$5:$E$488 = 'GHG emissions calculations'!$F34) *
                    ('Emission Factors'!$H$5:$H$488 = 'GHG emissions calculations'!$H34),
                    0),
              MATCH('GHG emissions calculations'!R$6, 'Emission Factors'!$E$5:$R$5, 0)) &lt;&gt; "",
        INDEX('Emission Factors'!$E$5:$R$488,
              MATCH(1,
                    ('Emission Factors'!$E$5:$E$488 = 'GHG emissions calculations'!$F34) *
                    ('Emission Factors'!$H$5:$H$488 = 'GHG emissions calculations'!$H34),
                    0),
              MATCH('GHG emissions calculations'!R$6, 'Emission Factors'!$E$5:$R$5, 0)),
        ""),
    "")</f>
        <v/>
      </c>
      <c r="S34" s="312">
        <f t="shared" si="1"/>
        <v>0</v>
      </c>
      <c r="T34" s="23"/>
    </row>
    <row r="35" ht="15.75" customHeight="1" outlineLevel="1">
      <c r="A35" s="23"/>
      <c r="B35" s="71"/>
      <c r="C35" s="71"/>
      <c r="D35" s="71"/>
      <c r="E35" s="314"/>
      <c r="F35" s="311" t="str">
        <f>Lists!P57</f>
        <v>Aluminium, extrusion profile - Metal sheet stamping - Oceania</v>
      </c>
      <c r="G35" s="311" t="str">
        <f t="array" ref="G35">XLOOKUP(1,('Emission Factors'!$E$5:$E$488='GHG emissions calculations'!$F35)*('Emission Factors'!$H$5:$H$488='GHG emissions calculations'!$H35),INDEX('Emission Factors'!$E$5:$T$488,0,MATCH('GHG emissions calculations'!G$6,'Emission Factors'!$E$5:$T$5,0)),"",0)</f>
        <v/>
      </c>
      <c r="H35" s="311" t="s">
        <v>237</v>
      </c>
      <c r="I35" s="312" t="str">
        <f>IF(
    SUMIFS('Import data'!$L$25:$L$80,
           'Import data'!$J$25:$J$80, F35,
           'Import data'!$G$25:$G$80, 'GHG emissions calculations'!$H35,
           'Import data'!$I$25:$I$80,$E$8) &lt;&gt; 0,
    SUMIFS('Import data'!$L$25:$L$80,
           'Import data'!$J$25:$J$80, F35,
           'Import data'!$G$25:$G$80, 'GHG emissions calculations'!$H35,
           'Import data'!$I$25:$I$80,$E$8),
    ""
)</f>
        <v/>
      </c>
      <c r="J35" s="311" t="str">
        <f t="array" ref="J35">IF(
    XLOOKUP(F35, 'Import data'!$J$26:$J$47, 'Import data'!$M$26:$M$47, "", 0) = "Please add the region-specific supplier emission factor or choose a different region available in the IAEG database.",
    "",
    XLOOKUP(F35, 'Import data'!$J$26:$J$47, 'Import data'!$M$26:$M$47, "", 0)
)</f>
        <v/>
      </c>
      <c r="K35" s="311" t="str">
        <f t="array" ref="K35">IFERROR(
    XLOOKUP(F35,
            _xlws.FILTER('Supplier Emission'!$G$15:$G$49,
                   ('Supplier Emission'!$D$15:$D$49=H35) * ('Supplier Emission'!$F$15:$F$49=$E$8)),
            _xlws.FILTER('Supplier Emission'!$I$15:$I$49,
                   ('Supplier Emission'!$D$15:$D$49=H35) * ('Supplier Emission'!$F$15:$F$49=$E$8)),
            ""),
    "")</f>
        <v/>
      </c>
      <c r="L35" s="311" t="str">
        <f t="array" ref="L35">IFERROR(
    XLOOKUP(F35,
            _xlws.FILTER('Supplier Emission'!$G$15:$G$49,
                   ('Supplier Emission'!$D$15:$D$49=H35) * ('Supplier Emission'!$F$15:$F$49=$E$8)),
            _xlws.FILTER('Supplier Emission'!$J$15:$J$49,
                   ('Supplier Emission'!$D$15:$D$49=H35) * ('Supplier Emission'!$F$15:$F$49=$E$8)),
            ""),
    "")</f>
        <v/>
      </c>
      <c r="M35" s="311" t="str">
        <f t="array" ref="M35">IFERROR(
    XLOOKUP(F35,
            _xlws.FILTER('Supplier Emission'!$G$15:$G$49,
                   ('Supplier Emission'!$D$15:$D$49=H35) * ('Supplier Emission'!$F$15:$F$49=$E$8)),
            _xlws.FILTER('Supplier Emission'!$M$15:$M$49,
                   ('Supplier Emission'!$D$15:$D$49=H35) * ('Supplier Emission'!$F$15:$F$49=$E$8)),
            ""),
    "")</f>
        <v/>
      </c>
      <c r="N35" s="311" t="str">
        <f t="array" ref="N35">IFERROR(
    XLOOKUP(F35,
            _xlws.FILTER('Supplier Emission'!$G$15:$G$49,
                   ('Supplier Emission'!$D$15:$D$49=H35) * ('Supplier Emission'!$F$15:$F$49=$E$8)),
            _xlws.FILTER('Supplier Emission'!$H$15:$H$49,
                   ('Supplier Emission'!$D$15:$D$49=H35) * ('Supplier Emission'!$F$15:$F$49=$E$8)),
            ""),
    "")</f>
        <v/>
      </c>
      <c r="O35" s="311" t="str">
        <f t="array" ref="O35">XLOOKUP(1,('Emission Factors'!$E$5:$E$488='GHG emissions calculations'!$F35)*('Emission Factors'!$H$5:$H$488='GHG emissions calculations'!$H35),INDEX('Emission Factors'!$E$5:$T$488,0,MATCH('GHG emissions calculations'!O$6,'Emission Factors'!$E$5:$T$5,0)),"",0)</f>
        <v/>
      </c>
      <c r="P35" s="313" t="str">
        <f t="array" ref="P35">IFERROR(
    INDEX('Emission Factors'!$E$5:$P$488,
          MATCH(1,
                ('Emission Factors'!$E$5:$E$488 = 'GHG emissions calculations'!$F35) *
                ('Emission Factors'!$H$5:$H$488 = 'GHG emissions calculations'!$H35),
                0),
          MATCH('GHG emissions calculations'!P$6,'Emission Factors'!$E$5:$P$5,0)),
    "")</f>
        <v/>
      </c>
      <c r="Q35" s="311" t="str">
        <f t="array" ref="Q35">IFERROR(
    IF(
        INDEX('Emission Factors'!$E$5:$P$488,
              MATCH(1,
                    ('Emission Factors'!$E$5:$E$488 = 'GHG emissions calculations'!$F35) *
                    ('Emission Factors'!$H$5:$H$488 = 'GHG emissions calculations'!$H35),
                    0),
              MATCH('GHG emissions calculations'!Q$6, 'Emission Factors'!$E$5:$P$5, 0)) &lt;&gt; "",
        INDEX('Emission Factors'!$E$5:$P$488,
              MATCH(1,
                    ('Emission Factors'!$E$5:$E$488 = 'GHG emissions calculations'!$F35) *
                    ('Emission Factors'!$H$5:$H$488 = 'GHG emissions calculations'!$H35),
                    0),
              MATCH('GHG emissions calculations'!Q$6, 'Emission Factors'!$E$5:$P$5, 0)),
        ""),
    "")</f>
        <v/>
      </c>
      <c r="R35" s="311" t="str">
        <f t="array" ref="R35">IFERROR(
    IF(
        INDEX('Emission Factors'!$E$5:$R$488,
              MATCH(1,
                    ('Emission Factors'!$E$5:$E$488 = 'GHG emissions calculations'!$F35) *
                    ('Emission Factors'!$H$5:$H$488 = 'GHG emissions calculations'!$H35),
                    0),
              MATCH('GHG emissions calculations'!R$6, 'Emission Factors'!$E$5:$R$5, 0)) &lt;&gt; "",
        INDEX('Emission Factors'!$E$5:$R$488,
              MATCH(1,
                    ('Emission Factors'!$E$5:$E$488 = 'GHG emissions calculations'!$F35) *
                    ('Emission Factors'!$H$5:$H$488 = 'GHG emissions calculations'!$H35),
                    0),
              MATCH('GHG emissions calculations'!R$6, 'Emission Factors'!$E$5:$R$5, 0)),
        ""),
    "")</f>
        <v/>
      </c>
      <c r="S35" s="312">
        <f t="shared" si="1"/>
        <v>0</v>
      </c>
      <c r="T35" s="23"/>
    </row>
    <row r="36" ht="15.75" customHeight="1" outlineLevel="1">
      <c r="A36" s="23"/>
      <c r="B36" s="71"/>
      <c r="C36" s="71"/>
      <c r="D36" s="71"/>
      <c r="E36" s="314"/>
      <c r="F36" s="311" t="str">
        <f>Lists!P62</f>
        <v>Aluminium, extrusion profile - Unspecified process - Africa</v>
      </c>
      <c r="G36" s="311" t="str">
        <f t="array" ref="G36">XLOOKUP(1,('Emission Factors'!$E$5:$E$488='GHG emissions calculations'!$F36)*('Emission Factors'!$H$5:$H$488='GHG emissions calculations'!$H36),INDEX('Emission Factors'!$E$5:$T$488,0,MATCH('GHG emissions calculations'!G$6,'Emission Factors'!$E$5:$T$5,0)),"",0)</f>
        <v/>
      </c>
      <c r="H36" s="311" t="s">
        <v>237</v>
      </c>
      <c r="I36" s="312" t="str">
        <f>IF(
    SUMIFS('Import data'!$L$25:$L$80,
           'Import data'!$J$25:$J$80, F36,
           'Import data'!$G$25:$G$80, 'GHG emissions calculations'!$H36,
           'Import data'!$I$25:$I$80,$E$8) &lt;&gt; 0,
    SUMIFS('Import data'!$L$25:$L$80,
           'Import data'!$J$25:$J$80, F36,
           'Import data'!$G$25:$G$80, 'GHG emissions calculations'!$H36,
           'Import data'!$I$25:$I$80,$E$8),
    ""
)</f>
        <v/>
      </c>
      <c r="J36" s="311" t="str">
        <f t="array" ref="J36">IF(
    XLOOKUP(F36, 'Import data'!$J$26:$J$47, 'Import data'!$M$26:$M$47, "", 0) = "Please add the region-specific supplier emission factor or choose a different region available in the IAEG database.",
    "",
    XLOOKUP(F36, 'Import data'!$J$26:$J$47, 'Import data'!$M$26:$M$47, "", 0)
)</f>
        <v/>
      </c>
      <c r="K36" s="311" t="str">
        <f t="array" ref="K36">IFERROR(
    XLOOKUP(F36,
            _xlws.FILTER('Supplier Emission'!$G$15:$G$49,
                   ('Supplier Emission'!$D$15:$D$49=H36) * ('Supplier Emission'!$F$15:$F$49=$E$8)),
            _xlws.FILTER('Supplier Emission'!$I$15:$I$49,
                   ('Supplier Emission'!$D$15:$D$49=H36) * ('Supplier Emission'!$F$15:$F$49=$E$8)),
            ""),
    "")</f>
        <v/>
      </c>
      <c r="L36" s="311" t="str">
        <f t="array" ref="L36">IFERROR(
    XLOOKUP(F36,
            _xlws.FILTER('Supplier Emission'!$G$15:$G$49,
                   ('Supplier Emission'!$D$15:$D$49=H36) * ('Supplier Emission'!$F$15:$F$49=$E$8)),
            _xlws.FILTER('Supplier Emission'!$J$15:$J$49,
                   ('Supplier Emission'!$D$15:$D$49=H36) * ('Supplier Emission'!$F$15:$F$49=$E$8)),
            ""),
    "")</f>
        <v/>
      </c>
      <c r="M36" s="311" t="str">
        <f t="array" ref="M36">IFERROR(
    XLOOKUP(F36,
            _xlws.FILTER('Supplier Emission'!$G$15:$G$49,
                   ('Supplier Emission'!$D$15:$D$49=H36) * ('Supplier Emission'!$F$15:$F$49=$E$8)),
            _xlws.FILTER('Supplier Emission'!$M$15:$M$49,
                   ('Supplier Emission'!$D$15:$D$49=H36) * ('Supplier Emission'!$F$15:$F$49=$E$8)),
            ""),
    "")</f>
        <v/>
      </c>
      <c r="N36" s="311" t="str">
        <f t="array" ref="N36">IFERROR(
    XLOOKUP(F36,
            _xlws.FILTER('Supplier Emission'!$G$15:$G$49,
                   ('Supplier Emission'!$D$15:$D$49=H36) * ('Supplier Emission'!$F$15:$F$49=$E$8)),
            _xlws.FILTER('Supplier Emission'!$H$15:$H$49,
                   ('Supplier Emission'!$D$15:$D$49=H36) * ('Supplier Emission'!$F$15:$F$49=$E$8)),
            ""),
    "")</f>
        <v/>
      </c>
      <c r="O36" s="311" t="str">
        <f t="array" ref="O36">XLOOKUP(1,('Emission Factors'!$E$5:$E$488='GHG emissions calculations'!$F36)*('Emission Factors'!$H$5:$H$488='GHG emissions calculations'!$H36),INDEX('Emission Factors'!$E$5:$T$488,0,MATCH('GHG emissions calculations'!O$6,'Emission Factors'!$E$5:$T$5,0)),"",0)</f>
        <v/>
      </c>
      <c r="P36" s="313" t="str">
        <f t="array" ref="P36">IFERROR(
    INDEX('Emission Factors'!$E$5:$P$488,
          MATCH(1,
                ('Emission Factors'!$E$5:$E$488 = 'GHG emissions calculations'!$F36) *
                ('Emission Factors'!$H$5:$H$488 = 'GHG emissions calculations'!$H36),
                0),
          MATCH('GHG emissions calculations'!P$6,'Emission Factors'!$E$5:$P$5,0)),
    "")</f>
        <v/>
      </c>
      <c r="Q36" s="311" t="str">
        <f t="array" ref="Q36">IFERROR(
    IF(
        INDEX('Emission Factors'!$E$5:$P$488,
              MATCH(1,
                    ('Emission Factors'!$E$5:$E$488 = 'GHG emissions calculations'!$F36) *
                    ('Emission Factors'!$H$5:$H$488 = 'GHG emissions calculations'!$H36),
                    0),
              MATCH('GHG emissions calculations'!Q$6, 'Emission Factors'!$E$5:$P$5, 0)) &lt;&gt; "",
        INDEX('Emission Factors'!$E$5:$P$488,
              MATCH(1,
                    ('Emission Factors'!$E$5:$E$488 = 'GHG emissions calculations'!$F36) *
                    ('Emission Factors'!$H$5:$H$488 = 'GHG emissions calculations'!$H36),
                    0),
              MATCH('GHG emissions calculations'!Q$6, 'Emission Factors'!$E$5:$P$5, 0)),
        ""),
    "")</f>
        <v/>
      </c>
      <c r="R36" s="311" t="str">
        <f t="array" ref="R36">IFERROR(
    IF(
        INDEX('Emission Factors'!$E$5:$R$488,
              MATCH(1,
                    ('Emission Factors'!$E$5:$E$488 = 'GHG emissions calculations'!$F36) *
                    ('Emission Factors'!$H$5:$H$488 = 'GHG emissions calculations'!$H36),
                    0),
              MATCH('GHG emissions calculations'!R$6, 'Emission Factors'!$E$5:$R$5, 0)) &lt;&gt; "",
        INDEX('Emission Factors'!$E$5:$R$488,
              MATCH(1,
                    ('Emission Factors'!$E$5:$E$488 = 'GHG emissions calculations'!$F36) *
                    ('Emission Factors'!$H$5:$H$488 = 'GHG emissions calculations'!$H36),
                    0),
              MATCH('GHG emissions calculations'!R$6, 'Emission Factors'!$E$5:$R$5, 0)),
        ""),
    "")</f>
        <v/>
      </c>
      <c r="S36" s="312">
        <f t="shared" si="1"/>
        <v>0</v>
      </c>
      <c r="T36" s="23"/>
    </row>
    <row r="37" ht="15.75" customHeight="1" outlineLevel="1">
      <c r="A37" s="23"/>
      <c r="B37" s="71"/>
      <c r="C37" s="71"/>
      <c r="D37" s="71"/>
      <c r="E37" s="314"/>
      <c r="F37" s="311" t="str">
        <f>Lists!P60</f>
        <v>Aluminium, extrusion profile - Unspecified process - America</v>
      </c>
      <c r="G37" s="311" t="str">
        <f t="array" ref="G37">XLOOKUP(1,('Emission Factors'!$E$5:$E$488='GHG emissions calculations'!$F37)*('Emission Factors'!$H$5:$H$488='GHG emissions calculations'!$H37),INDEX('Emission Factors'!$E$5:$T$488,0,MATCH('GHG emissions calculations'!G$6,'Emission Factors'!$E$5:$T$5,0)),"",0)</f>
        <v/>
      </c>
      <c r="H37" s="311" t="s">
        <v>237</v>
      </c>
      <c r="I37" s="312" t="str">
        <f>IF(
    SUMIFS('Import data'!$L$25:$L$80,
           'Import data'!$J$25:$J$80, F37,
           'Import data'!$G$25:$G$80, 'GHG emissions calculations'!$H37,
           'Import data'!$I$25:$I$80,$E$8) &lt;&gt; 0,
    SUMIFS('Import data'!$L$25:$L$80,
           'Import data'!$J$25:$J$80, F37,
           'Import data'!$G$25:$G$80, 'GHG emissions calculations'!$H37,
           'Import data'!$I$25:$I$80,$E$8),
    ""
)</f>
        <v/>
      </c>
      <c r="J37" s="311" t="str">
        <f t="array" ref="J37">IF(
    XLOOKUP(F37, 'Import data'!$J$26:$J$47, 'Import data'!$M$26:$M$47, "", 0) = "Please add the region-specific supplier emission factor or choose a different region available in the IAEG database.",
    "",
    XLOOKUP(F37, 'Import data'!$J$26:$J$47, 'Import data'!$M$26:$M$47, "", 0)
)</f>
        <v/>
      </c>
      <c r="K37" s="311" t="str">
        <f t="array" ref="K37">IFERROR(
    XLOOKUP(F37,
            _xlws.FILTER('Supplier Emission'!$G$15:$G$49,
                   ('Supplier Emission'!$D$15:$D$49=H37) * ('Supplier Emission'!$F$15:$F$49=$E$8)),
            _xlws.FILTER('Supplier Emission'!$I$15:$I$49,
                   ('Supplier Emission'!$D$15:$D$49=H37) * ('Supplier Emission'!$F$15:$F$49=$E$8)),
            ""),
    "")</f>
        <v/>
      </c>
      <c r="L37" s="311" t="str">
        <f t="array" ref="L37">IFERROR(
    XLOOKUP(F37,
            _xlws.FILTER('Supplier Emission'!$G$15:$G$49,
                   ('Supplier Emission'!$D$15:$D$49=H37) * ('Supplier Emission'!$F$15:$F$49=$E$8)),
            _xlws.FILTER('Supplier Emission'!$J$15:$J$49,
                   ('Supplier Emission'!$D$15:$D$49=H37) * ('Supplier Emission'!$F$15:$F$49=$E$8)),
            ""),
    "")</f>
        <v/>
      </c>
      <c r="M37" s="311" t="str">
        <f t="array" ref="M37">IFERROR(
    XLOOKUP(F37,
            _xlws.FILTER('Supplier Emission'!$G$15:$G$49,
                   ('Supplier Emission'!$D$15:$D$49=H37) * ('Supplier Emission'!$F$15:$F$49=$E$8)),
            _xlws.FILTER('Supplier Emission'!$M$15:$M$49,
                   ('Supplier Emission'!$D$15:$D$49=H37) * ('Supplier Emission'!$F$15:$F$49=$E$8)),
            ""),
    "")</f>
        <v/>
      </c>
      <c r="N37" s="311" t="str">
        <f t="array" ref="N37">IFERROR(
    XLOOKUP(F37,
            _xlws.FILTER('Supplier Emission'!$G$15:$G$49,
                   ('Supplier Emission'!$D$15:$D$49=H37) * ('Supplier Emission'!$F$15:$F$49=$E$8)),
            _xlws.FILTER('Supplier Emission'!$H$15:$H$49,
                   ('Supplier Emission'!$D$15:$D$49=H37) * ('Supplier Emission'!$F$15:$F$49=$E$8)),
            ""),
    "")</f>
        <v/>
      </c>
      <c r="O37" s="311" t="str">
        <f t="array" ref="O37">XLOOKUP(1,('Emission Factors'!$E$5:$E$488='GHG emissions calculations'!$F37)*('Emission Factors'!$H$5:$H$488='GHG emissions calculations'!$H37),INDEX('Emission Factors'!$E$5:$T$488,0,MATCH('GHG emissions calculations'!O$6,'Emission Factors'!$E$5:$T$5,0)),"",0)</f>
        <v/>
      </c>
      <c r="P37" s="313" t="str">
        <f t="array" ref="P37">IFERROR(
    INDEX('Emission Factors'!$E$5:$P$488,
          MATCH(1,
                ('Emission Factors'!$E$5:$E$488 = 'GHG emissions calculations'!$F37) *
                ('Emission Factors'!$H$5:$H$488 = 'GHG emissions calculations'!$H37),
                0),
          MATCH('GHG emissions calculations'!P$6,'Emission Factors'!$E$5:$P$5,0)),
    "")</f>
        <v/>
      </c>
      <c r="Q37" s="311" t="str">
        <f t="array" ref="Q37">IFERROR(
    IF(
        INDEX('Emission Factors'!$E$5:$P$488,
              MATCH(1,
                    ('Emission Factors'!$E$5:$E$488 = 'GHG emissions calculations'!$F37) *
                    ('Emission Factors'!$H$5:$H$488 = 'GHG emissions calculations'!$H37),
                    0),
              MATCH('GHG emissions calculations'!Q$6, 'Emission Factors'!$E$5:$P$5, 0)) &lt;&gt; "",
        INDEX('Emission Factors'!$E$5:$P$488,
              MATCH(1,
                    ('Emission Factors'!$E$5:$E$488 = 'GHG emissions calculations'!$F37) *
                    ('Emission Factors'!$H$5:$H$488 = 'GHG emissions calculations'!$H37),
                    0),
              MATCH('GHG emissions calculations'!Q$6, 'Emission Factors'!$E$5:$P$5, 0)),
        ""),
    "")</f>
        <v/>
      </c>
      <c r="R37" s="311" t="str">
        <f t="array" ref="R37">IFERROR(
    IF(
        INDEX('Emission Factors'!$E$5:$R$488,
              MATCH(1,
                    ('Emission Factors'!$E$5:$E$488 = 'GHG emissions calculations'!$F37) *
                    ('Emission Factors'!$H$5:$H$488 = 'GHG emissions calculations'!$H37),
                    0),
              MATCH('GHG emissions calculations'!R$6, 'Emission Factors'!$E$5:$R$5, 0)) &lt;&gt; "",
        INDEX('Emission Factors'!$E$5:$R$488,
              MATCH(1,
                    ('Emission Factors'!$E$5:$E$488 = 'GHG emissions calculations'!$F37) *
                    ('Emission Factors'!$H$5:$H$488 = 'GHG emissions calculations'!$H37),
                    0),
              MATCH('GHG emissions calculations'!R$6, 'Emission Factors'!$E$5:$R$5, 0)),
        ""),
    "")</f>
        <v/>
      </c>
      <c r="S37" s="312">
        <f t="shared" si="1"/>
        <v>0</v>
      </c>
      <c r="T37" s="23"/>
    </row>
    <row r="38" ht="15.75" customHeight="1" outlineLevel="1">
      <c r="A38" s="23"/>
      <c r="B38" s="71"/>
      <c r="C38" s="71"/>
      <c r="D38" s="71"/>
      <c r="E38" s="314"/>
      <c r="F38" s="311" t="str">
        <f>Lists!P63</f>
        <v>Aluminium, extrusion profile - Unspecified process - Asia</v>
      </c>
      <c r="G38" s="311" t="str">
        <f t="array" ref="G38">XLOOKUP(1,('Emission Factors'!$E$5:$E$488='GHG emissions calculations'!$F38)*('Emission Factors'!$H$5:$H$488='GHG emissions calculations'!$H38),INDEX('Emission Factors'!$E$5:$T$488,0,MATCH('GHG emissions calculations'!G$6,'Emission Factors'!$E$5:$T$5,0)),"",0)</f>
        <v/>
      </c>
      <c r="H38" s="311" t="s">
        <v>237</v>
      </c>
      <c r="I38" s="312" t="str">
        <f>IF(
    SUMIFS('Import data'!$L$25:$L$80,
           'Import data'!$J$25:$J$80, F38,
           'Import data'!$G$25:$G$80, 'GHG emissions calculations'!$H38,
           'Import data'!$I$25:$I$80,$E$8) &lt;&gt; 0,
    SUMIFS('Import data'!$L$25:$L$80,
           'Import data'!$J$25:$J$80, F38,
           'Import data'!$G$25:$G$80, 'GHG emissions calculations'!$H38,
           'Import data'!$I$25:$I$80,$E$8),
    ""
)</f>
        <v/>
      </c>
      <c r="J38" s="311" t="str">
        <f t="array" ref="J38">IF(
    XLOOKUP(F38, 'Import data'!$J$26:$J$47, 'Import data'!$M$26:$M$47, "", 0) = "Please add the region-specific supplier emission factor or choose a different region available in the IAEG database.",
    "",
    XLOOKUP(F38, 'Import data'!$J$26:$J$47, 'Import data'!$M$26:$M$47, "", 0)
)</f>
        <v/>
      </c>
      <c r="K38" s="311" t="str">
        <f t="array" ref="K38">IFERROR(
    XLOOKUP(F38,
            _xlws.FILTER('Supplier Emission'!$G$15:$G$49,
                   ('Supplier Emission'!$D$15:$D$49=H38) * ('Supplier Emission'!$F$15:$F$49=$E$8)),
            _xlws.FILTER('Supplier Emission'!$I$15:$I$49,
                   ('Supplier Emission'!$D$15:$D$49=H38) * ('Supplier Emission'!$F$15:$F$49=$E$8)),
            ""),
    "")</f>
        <v/>
      </c>
      <c r="L38" s="311" t="str">
        <f t="array" ref="L38">IFERROR(
    XLOOKUP(F38,
            _xlws.FILTER('Supplier Emission'!$G$15:$G$49,
                   ('Supplier Emission'!$D$15:$D$49=H38) * ('Supplier Emission'!$F$15:$F$49=$E$8)),
            _xlws.FILTER('Supplier Emission'!$J$15:$J$49,
                   ('Supplier Emission'!$D$15:$D$49=H38) * ('Supplier Emission'!$F$15:$F$49=$E$8)),
            ""),
    "")</f>
        <v/>
      </c>
      <c r="M38" s="311" t="str">
        <f t="array" ref="M38">IFERROR(
    XLOOKUP(F38,
            _xlws.FILTER('Supplier Emission'!$G$15:$G$49,
                   ('Supplier Emission'!$D$15:$D$49=H38) * ('Supplier Emission'!$F$15:$F$49=$E$8)),
            _xlws.FILTER('Supplier Emission'!$M$15:$M$49,
                   ('Supplier Emission'!$D$15:$D$49=H38) * ('Supplier Emission'!$F$15:$F$49=$E$8)),
            ""),
    "")</f>
        <v/>
      </c>
      <c r="N38" s="311" t="str">
        <f t="array" ref="N38">IFERROR(
    XLOOKUP(F38,
            _xlws.FILTER('Supplier Emission'!$G$15:$G$49,
                   ('Supplier Emission'!$D$15:$D$49=H38) * ('Supplier Emission'!$F$15:$F$49=$E$8)),
            _xlws.FILTER('Supplier Emission'!$H$15:$H$49,
                   ('Supplier Emission'!$D$15:$D$49=H38) * ('Supplier Emission'!$F$15:$F$49=$E$8)),
            ""),
    "")</f>
        <v/>
      </c>
      <c r="O38" s="311" t="str">
        <f t="array" ref="O38">XLOOKUP(1,('Emission Factors'!$E$5:$E$488='GHG emissions calculations'!$F38)*('Emission Factors'!$H$5:$H$488='GHG emissions calculations'!$H38),INDEX('Emission Factors'!$E$5:$T$488,0,MATCH('GHG emissions calculations'!O$6,'Emission Factors'!$E$5:$T$5,0)),"",0)</f>
        <v/>
      </c>
      <c r="P38" s="313" t="str">
        <f t="array" ref="P38">IFERROR(
    INDEX('Emission Factors'!$E$5:$P$488,
          MATCH(1,
                ('Emission Factors'!$E$5:$E$488 = 'GHG emissions calculations'!$F38) *
                ('Emission Factors'!$H$5:$H$488 = 'GHG emissions calculations'!$H38),
                0),
          MATCH('GHG emissions calculations'!P$6,'Emission Factors'!$E$5:$P$5,0)),
    "")</f>
        <v/>
      </c>
      <c r="Q38" s="311" t="str">
        <f t="array" ref="Q38">IFERROR(
    IF(
        INDEX('Emission Factors'!$E$5:$P$488,
              MATCH(1,
                    ('Emission Factors'!$E$5:$E$488 = 'GHG emissions calculations'!$F38) *
                    ('Emission Factors'!$H$5:$H$488 = 'GHG emissions calculations'!$H38),
                    0),
              MATCH('GHG emissions calculations'!Q$6, 'Emission Factors'!$E$5:$P$5, 0)) &lt;&gt; "",
        INDEX('Emission Factors'!$E$5:$P$488,
              MATCH(1,
                    ('Emission Factors'!$E$5:$E$488 = 'GHG emissions calculations'!$F38) *
                    ('Emission Factors'!$H$5:$H$488 = 'GHG emissions calculations'!$H38),
                    0),
              MATCH('GHG emissions calculations'!Q$6, 'Emission Factors'!$E$5:$P$5, 0)),
        ""),
    "")</f>
        <v/>
      </c>
      <c r="R38" s="311" t="str">
        <f t="array" ref="R38">IFERROR(
    IF(
        INDEX('Emission Factors'!$E$5:$R$488,
              MATCH(1,
                    ('Emission Factors'!$E$5:$E$488 = 'GHG emissions calculations'!$F38) *
                    ('Emission Factors'!$H$5:$H$488 = 'GHG emissions calculations'!$H38),
                    0),
              MATCH('GHG emissions calculations'!R$6, 'Emission Factors'!$E$5:$R$5, 0)) &lt;&gt; "",
        INDEX('Emission Factors'!$E$5:$R$488,
              MATCH(1,
                    ('Emission Factors'!$E$5:$E$488 = 'GHG emissions calculations'!$F38) *
                    ('Emission Factors'!$H$5:$H$488 = 'GHG emissions calculations'!$H38),
                    0),
              MATCH('GHG emissions calculations'!R$6, 'Emission Factors'!$E$5:$R$5, 0)),
        ""),
    "")</f>
        <v/>
      </c>
      <c r="S38" s="312">
        <f t="shared" si="1"/>
        <v>0</v>
      </c>
      <c r="T38" s="23"/>
    </row>
    <row r="39" ht="15.75" customHeight="1" outlineLevel="1">
      <c r="A39" s="23"/>
      <c r="B39" s="71"/>
      <c r="C39" s="71"/>
      <c r="D39" s="71"/>
      <c r="E39" s="314"/>
      <c r="F39" s="311" t="str">
        <f>Lists!P61</f>
        <v>Aluminium, extrusion profile - Unspecified process - Europe</v>
      </c>
      <c r="G39" s="311" t="str">
        <f t="array" ref="G39">XLOOKUP(1,('Emission Factors'!$E$5:$E$488='GHG emissions calculations'!$F39)*('Emission Factors'!$H$5:$H$488='GHG emissions calculations'!$H39),INDEX('Emission Factors'!$E$5:$T$488,0,MATCH('GHG emissions calculations'!G$6,'Emission Factors'!$E$5:$T$5,0)),"",0)</f>
        <v/>
      </c>
      <c r="H39" s="311" t="s">
        <v>237</v>
      </c>
      <c r="I39" s="312" t="str">
        <f>IF(
    SUMIFS('Import data'!$L$25:$L$80,
           'Import data'!$J$25:$J$80, F39,
           'Import data'!$G$25:$G$80, 'GHG emissions calculations'!$H39,
           'Import data'!$I$25:$I$80,$E$8) &lt;&gt; 0,
    SUMIFS('Import data'!$L$25:$L$80,
           'Import data'!$J$25:$J$80, F39,
           'Import data'!$G$25:$G$80, 'GHG emissions calculations'!$H39,
           'Import data'!$I$25:$I$80,$E$8),
    ""
)</f>
        <v/>
      </c>
      <c r="J39" s="311" t="str">
        <f t="array" ref="J39">IF(
    XLOOKUP(F39, 'Import data'!$J$26:$J$47, 'Import data'!$M$26:$M$47, "", 0) = "Please add the region-specific supplier emission factor or choose a different region available in the IAEG database.",
    "",
    XLOOKUP(F39, 'Import data'!$J$26:$J$47, 'Import data'!$M$26:$M$47, "", 0)
)</f>
        <v/>
      </c>
      <c r="K39" s="311" t="str">
        <f t="array" ref="K39">IFERROR(
    XLOOKUP(F39,
            _xlws.FILTER('Supplier Emission'!$G$15:$G$49,
                   ('Supplier Emission'!$D$15:$D$49=H39) * ('Supplier Emission'!$F$15:$F$49=$E$8)),
            _xlws.FILTER('Supplier Emission'!$I$15:$I$49,
                   ('Supplier Emission'!$D$15:$D$49=H39) * ('Supplier Emission'!$F$15:$F$49=$E$8)),
            ""),
    "")</f>
        <v/>
      </c>
      <c r="L39" s="311" t="str">
        <f t="array" ref="L39">IFERROR(
    XLOOKUP(F39,
            _xlws.FILTER('Supplier Emission'!$G$15:$G$49,
                   ('Supplier Emission'!$D$15:$D$49=H39) * ('Supplier Emission'!$F$15:$F$49=$E$8)),
            _xlws.FILTER('Supplier Emission'!$J$15:$J$49,
                   ('Supplier Emission'!$D$15:$D$49=H39) * ('Supplier Emission'!$F$15:$F$49=$E$8)),
            ""),
    "")</f>
        <v/>
      </c>
      <c r="M39" s="311" t="str">
        <f t="array" ref="M39">IFERROR(
    XLOOKUP(F39,
            _xlws.FILTER('Supplier Emission'!$G$15:$G$49,
                   ('Supplier Emission'!$D$15:$D$49=H39) * ('Supplier Emission'!$F$15:$F$49=$E$8)),
            _xlws.FILTER('Supplier Emission'!$M$15:$M$49,
                   ('Supplier Emission'!$D$15:$D$49=H39) * ('Supplier Emission'!$F$15:$F$49=$E$8)),
            ""),
    "")</f>
        <v/>
      </c>
      <c r="N39" s="311" t="str">
        <f t="array" ref="N39">IFERROR(
    XLOOKUP(F39,
            _xlws.FILTER('Supplier Emission'!$G$15:$G$49,
                   ('Supplier Emission'!$D$15:$D$49=H39) * ('Supplier Emission'!$F$15:$F$49=$E$8)),
            _xlws.FILTER('Supplier Emission'!$H$15:$H$49,
                   ('Supplier Emission'!$D$15:$D$49=H39) * ('Supplier Emission'!$F$15:$F$49=$E$8)),
            ""),
    "")</f>
        <v/>
      </c>
      <c r="O39" s="311" t="str">
        <f t="array" ref="O39">XLOOKUP(1,('Emission Factors'!$E$5:$E$488='GHG emissions calculations'!$F39)*('Emission Factors'!$H$5:$H$488='GHG emissions calculations'!$H39),INDEX('Emission Factors'!$E$5:$T$488,0,MATCH('GHG emissions calculations'!O$6,'Emission Factors'!$E$5:$T$5,0)),"",0)</f>
        <v/>
      </c>
      <c r="P39" s="313" t="str">
        <f t="array" ref="P39">IFERROR(
    INDEX('Emission Factors'!$E$5:$P$488,
          MATCH(1,
                ('Emission Factors'!$E$5:$E$488 = 'GHG emissions calculations'!$F39) *
                ('Emission Factors'!$H$5:$H$488 = 'GHG emissions calculations'!$H39),
                0),
          MATCH('GHG emissions calculations'!P$6,'Emission Factors'!$E$5:$P$5,0)),
    "")</f>
        <v/>
      </c>
      <c r="Q39" s="311" t="str">
        <f t="array" ref="Q39">IFERROR(
    IF(
        INDEX('Emission Factors'!$E$5:$P$488,
              MATCH(1,
                    ('Emission Factors'!$E$5:$E$488 = 'GHG emissions calculations'!$F39) *
                    ('Emission Factors'!$H$5:$H$488 = 'GHG emissions calculations'!$H39),
                    0),
              MATCH('GHG emissions calculations'!Q$6, 'Emission Factors'!$E$5:$P$5, 0)) &lt;&gt; "",
        INDEX('Emission Factors'!$E$5:$P$488,
              MATCH(1,
                    ('Emission Factors'!$E$5:$E$488 = 'GHG emissions calculations'!$F39) *
                    ('Emission Factors'!$H$5:$H$488 = 'GHG emissions calculations'!$H39),
                    0),
              MATCH('GHG emissions calculations'!Q$6, 'Emission Factors'!$E$5:$P$5, 0)),
        ""),
    "")</f>
        <v/>
      </c>
      <c r="R39" s="311" t="str">
        <f t="array" ref="R39">IFERROR(
    IF(
        INDEX('Emission Factors'!$E$5:$R$488,
              MATCH(1,
                    ('Emission Factors'!$E$5:$E$488 = 'GHG emissions calculations'!$F39) *
                    ('Emission Factors'!$H$5:$H$488 = 'GHG emissions calculations'!$H39),
                    0),
              MATCH('GHG emissions calculations'!R$6, 'Emission Factors'!$E$5:$R$5, 0)) &lt;&gt; "",
        INDEX('Emission Factors'!$E$5:$R$488,
              MATCH(1,
                    ('Emission Factors'!$E$5:$E$488 = 'GHG emissions calculations'!$F39) *
                    ('Emission Factors'!$H$5:$H$488 = 'GHG emissions calculations'!$H39),
                    0),
              MATCH('GHG emissions calculations'!R$6, 'Emission Factors'!$E$5:$R$5, 0)),
        ""),
    "")</f>
        <v/>
      </c>
      <c r="S39" s="312">
        <f t="shared" si="1"/>
        <v>0</v>
      </c>
      <c r="T39" s="23"/>
    </row>
    <row r="40" ht="15.75" customHeight="1" outlineLevel="1">
      <c r="A40" s="23"/>
      <c r="B40" s="71"/>
      <c r="C40" s="71"/>
      <c r="D40" s="71"/>
      <c r="E40" s="314"/>
      <c r="F40" s="311" t="str">
        <f>Lists!P66</f>
        <v>Aluminium, extrusion profile - Unspecified process - Global or unspecified region</v>
      </c>
      <c r="G40" s="311">
        <f t="array" ref="G40">XLOOKUP(1,('Emission Factors'!$E$5:$E$488='GHG emissions calculations'!$F40)*('Emission Factors'!$H$5:$H$488='GHG emissions calculations'!$H40),INDEX('Emission Factors'!$E$5:$T$488,0,MATCH('GHG emissions calculations'!G$6,'Emission Factors'!$E$5:$T$5,0)),"",0)</f>
        <v>3</v>
      </c>
      <c r="H40" s="311" t="s">
        <v>237</v>
      </c>
      <c r="I40" s="312" t="str">
        <f>IF(
    SUMIFS('Import data'!$L$25:$L$80,
           'Import data'!$J$25:$J$80, F40,
           'Import data'!$G$25:$G$80, 'GHG emissions calculations'!$H40,
           'Import data'!$I$25:$I$80,$E$8) &lt;&gt; 0,
    SUMIFS('Import data'!$L$25:$L$80,
           'Import data'!$J$25:$J$80, F40,
           'Import data'!$G$25:$G$80, 'GHG emissions calculations'!$H40,
           'Import data'!$I$25:$I$80,$E$8),
    ""
)</f>
        <v/>
      </c>
      <c r="J40" s="311" t="str">
        <f t="array" ref="J40">IF(
    XLOOKUP(F40, 'Import data'!$J$26:$J$47, 'Import data'!$M$26:$M$47, "", 0) = "Please add the region-specific supplier emission factor or choose a different region available in the IAEG database.",
    "",
    XLOOKUP(F40, 'Import data'!$J$26:$J$47, 'Import data'!$M$26:$M$47, "", 0)
)</f>
        <v/>
      </c>
      <c r="K40" s="311" t="str">
        <f t="array" ref="K40">IFERROR(
    XLOOKUP(F40,
            _xlws.FILTER('Supplier Emission'!$G$15:$G$49,
                   ('Supplier Emission'!$D$15:$D$49=H40) * ('Supplier Emission'!$F$15:$F$49=$E$8)),
            _xlws.FILTER('Supplier Emission'!$I$15:$I$49,
                   ('Supplier Emission'!$D$15:$D$49=H40) * ('Supplier Emission'!$F$15:$F$49=$E$8)),
            ""),
    "")</f>
        <v/>
      </c>
      <c r="L40" s="311" t="str">
        <f t="array" ref="L40">IFERROR(
    XLOOKUP(F40,
            _xlws.FILTER('Supplier Emission'!$G$15:$G$49,
                   ('Supplier Emission'!$D$15:$D$49=H40) * ('Supplier Emission'!$F$15:$F$49=$E$8)),
            _xlws.FILTER('Supplier Emission'!$J$15:$J$49,
                   ('Supplier Emission'!$D$15:$D$49=H40) * ('Supplier Emission'!$F$15:$F$49=$E$8)),
            ""),
    "")</f>
        <v/>
      </c>
      <c r="M40" s="311" t="str">
        <f t="array" ref="M40">IFERROR(
    XLOOKUP(F40,
            _xlws.FILTER('Supplier Emission'!$G$15:$G$49,
                   ('Supplier Emission'!$D$15:$D$49=H40) * ('Supplier Emission'!$F$15:$F$49=$E$8)),
            _xlws.FILTER('Supplier Emission'!$M$15:$M$49,
                   ('Supplier Emission'!$D$15:$D$49=H40) * ('Supplier Emission'!$F$15:$F$49=$E$8)),
            ""),
    "")</f>
        <v/>
      </c>
      <c r="N40" s="311" t="str">
        <f t="array" ref="N40">IFERROR(
    XLOOKUP(F40,
            _xlws.FILTER('Supplier Emission'!$G$15:$G$49,
                   ('Supplier Emission'!$D$15:$D$49=H40) * ('Supplier Emission'!$F$15:$F$49=$E$8)),
            _xlws.FILTER('Supplier Emission'!$H$15:$H$49,
                   ('Supplier Emission'!$D$15:$D$49=H40) * ('Supplier Emission'!$F$15:$F$49=$E$8)),
            ""),
    "")</f>
        <v/>
      </c>
      <c r="O40" s="311" t="str">
        <f t="array" ref="O40">XLOOKUP(1,('Emission Factors'!$E$5:$E$488='GHG emissions calculations'!$F40)*('Emission Factors'!$H$5:$H$488='GHG emissions calculations'!$H40),INDEX('Emission Factors'!$E$5:$T$488,0,MATCH('GHG emissions calculations'!O$6,'Emission Factors'!$E$5:$T$5,0)),"",0)</f>
        <v>Processed  Aluminium extrusion profile </v>
      </c>
      <c r="P40" s="313">
        <f t="array" ref="P40">IFERROR(
    INDEX('Emission Factors'!$E$5:$P$488,
          MATCH(1,
                ('Emission Factors'!$E$5:$E$488 = 'GHG emissions calculations'!$F40) *
                ('Emission Factors'!$H$5:$H$488 = 'GHG emissions calculations'!$H40),
                0),
          MATCH('GHG emissions calculations'!P$6,'Emission Factors'!$E$5:$P$5,0)),
    "")</f>
        <v>3.69</v>
      </c>
      <c r="Q40" s="311" t="str">
        <f t="array" ref="Q40">IFERROR(
    IF(
        INDEX('Emission Factors'!$E$5:$P$488,
              MATCH(1,
                    ('Emission Factors'!$E$5:$E$488 = 'GHG emissions calculations'!$F40) *
                    ('Emission Factors'!$H$5:$H$488 = 'GHG emissions calculations'!$H40),
                    0),
              MATCH('GHG emissions calculations'!Q$6, 'Emission Factors'!$E$5:$P$5, 0)) &lt;&gt; "",
        INDEX('Emission Factors'!$E$5:$P$488,
              MATCH(1,
                    ('Emission Factors'!$E$5:$E$488 = 'GHG emissions calculations'!$F40) *
                    ('Emission Factors'!$H$5:$H$488 = 'GHG emissions calculations'!$H40),
                    0),
              MATCH('GHG emissions calculations'!Q$6, 'Emission Factors'!$E$5:$P$5, 0)),
        ""),
    "")</f>
        <v>kgCO2e/kg</v>
      </c>
      <c r="R40" s="311" t="str">
        <f t="array" ref="R40">IFERROR(
    IF(
        INDEX('Emission Factors'!$E$5:$R$488,
              MATCH(1,
                    ('Emission Factors'!$E$5:$E$488 = 'GHG emissions calculations'!$F40) *
                    ('Emission Factors'!$H$5:$H$488 = 'GHG emissions calculations'!$H40),
                    0),
              MATCH('GHG emissions calculations'!R$6, 'Emission Factors'!$E$5:$R$5, 0)) &lt;&gt; "",
        INDEX('Emission Factors'!$E$5:$R$488,
              MATCH(1,
                    ('Emission Factors'!$E$5:$E$488 = 'GHG emissions calculations'!$F40) *
                    ('Emission Factors'!$H$5:$H$488 = 'GHG emissions calculations'!$H40),
                    0),
              MATCH('GHG emissions calculations'!R$6, 'Emission Factors'!$E$5:$R$5, 0)),
        ""),
    "")</f>
        <v>Global or unspecified region</v>
      </c>
      <c r="S40" s="312">
        <f t="shared" si="1"/>
        <v>0</v>
      </c>
      <c r="T40" s="23"/>
    </row>
    <row r="41" ht="15.75" customHeight="1" outlineLevel="1">
      <c r="A41" s="23"/>
      <c r="B41" s="71"/>
      <c r="C41" s="71"/>
      <c r="D41" s="71"/>
      <c r="E41" s="314"/>
      <c r="F41" s="311" t="str">
        <f>Lists!P65</f>
        <v>Aluminium, extrusion profile - Unspecified process - Middle East</v>
      </c>
      <c r="G41" s="311" t="str">
        <f t="array" ref="G41">XLOOKUP(1,('Emission Factors'!$E$5:$E$488='GHG emissions calculations'!$F41)*('Emission Factors'!$H$5:$H$488='GHG emissions calculations'!$H41),INDEX('Emission Factors'!$E$5:$T$488,0,MATCH('GHG emissions calculations'!G$6,'Emission Factors'!$E$5:$T$5,0)),"",0)</f>
        <v/>
      </c>
      <c r="H41" s="311" t="s">
        <v>237</v>
      </c>
      <c r="I41" s="312" t="str">
        <f>IF(
    SUMIFS('Import data'!$L$25:$L$80,
           'Import data'!$J$25:$J$80, F41,
           'Import data'!$G$25:$G$80, 'GHG emissions calculations'!$H41,
           'Import data'!$I$25:$I$80,$E$8) &lt;&gt; 0,
    SUMIFS('Import data'!$L$25:$L$80,
           'Import data'!$J$25:$J$80, F41,
           'Import data'!$G$25:$G$80, 'GHG emissions calculations'!$H41,
           'Import data'!$I$25:$I$80,$E$8),
    ""
)</f>
        <v/>
      </c>
      <c r="J41" s="311" t="str">
        <f t="array" ref="J41">IF(
    XLOOKUP(F41, 'Import data'!$J$26:$J$47, 'Import data'!$M$26:$M$47, "", 0) = "Please add the region-specific supplier emission factor or choose a different region available in the IAEG database.",
    "",
    XLOOKUP(F41, 'Import data'!$J$26:$J$47, 'Import data'!$M$26:$M$47, "", 0)
)</f>
        <v/>
      </c>
      <c r="K41" s="311" t="str">
        <f t="array" ref="K41">IFERROR(
    XLOOKUP(F41,
            _xlws.FILTER('Supplier Emission'!$G$15:$G$49,
                   ('Supplier Emission'!$D$15:$D$49=H41) * ('Supplier Emission'!$F$15:$F$49=$E$8)),
            _xlws.FILTER('Supplier Emission'!$I$15:$I$49,
                   ('Supplier Emission'!$D$15:$D$49=H41) * ('Supplier Emission'!$F$15:$F$49=$E$8)),
            ""),
    "")</f>
        <v/>
      </c>
      <c r="L41" s="311" t="str">
        <f t="array" ref="L41">IFERROR(
    XLOOKUP(F41,
            _xlws.FILTER('Supplier Emission'!$G$15:$G$49,
                   ('Supplier Emission'!$D$15:$D$49=H41) * ('Supplier Emission'!$F$15:$F$49=$E$8)),
            _xlws.FILTER('Supplier Emission'!$J$15:$J$49,
                   ('Supplier Emission'!$D$15:$D$49=H41) * ('Supplier Emission'!$F$15:$F$49=$E$8)),
            ""),
    "")</f>
        <v/>
      </c>
      <c r="M41" s="311" t="str">
        <f t="array" ref="M41">IFERROR(
    XLOOKUP(F41,
            _xlws.FILTER('Supplier Emission'!$G$15:$G$49,
                   ('Supplier Emission'!$D$15:$D$49=H41) * ('Supplier Emission'!$F$15:$F$49=$E$8)),
            _xlws.FILTER('Supplier Emission'!$M$15:$M$49,
                   ('Supplier Emission'!$D$15:$D$49=H41) * ('Supplier Emission'!$F$15:$F$49=$E$8)),
            ""),
    "")</f>
        <v/>
      </c>
      <c r="N41" s="311" t="str">
        <f t="array" ref="N41">IFERROR(
    XLOOKUP(F41,
            _xlws.FILTER('Supplier Emission'!$G$15:$G$49,
                   ('Supplier Emission'!$D$15:$D$49=H41) * ('Supplier Emission'!$F$15:$F$49=$E$8)),
            _xlws.FILTER('Supplier Emission'!$H$15:$H$49,
                   ('Supplier Emission'!$D$15:$D$49=H41) * ('Supplier Emission'!$F$15:$F$49=$E$8)),
            ""),
    "")</f>
        <v/>
      </c>
      <c r="O41" s="311" t="str">
        <f t="array" ref="O41">XLOOKUP(1,('Emission Factors'!$E$5:$E$488='GHG emissions calculations'!$F41)*('Emission Factors'!$H$5:$H$488='GHG emissions calculations'!$H41),INDEX('Emission Factors'!$E$5:$T$488,0,MATCH('GHG emissions calculations'!O$6,'Emission Factors'!$E$5:$T$5,0)),"",0)</f>
        <v/>
      </c>
      <c r="P41" s="313" t="str">
        <f t="array" ref="P41">IFERROR(
    INDEX('Emission Factors'!$E$5:$P$488,
          MATCH(1,
                ('Emission Factors'!$E$5:$E$488 = 'GHG emissions calculations'!$F41) *
                ('Emission Factors'!$H$5:$H$488 = 'GHG emissions calculations'!$H41),
                0),
          MATCH('GHG emissions calculations'!P$6,'Emission Factors'!$E$5:$P$5,0)),
    "")</f>
        <v/>
      </c>
      <c r="Q41" s="311" t="str">
        <f t="array" ref="Q41">IFERROR(
    IF(
        INDEX('Emission Factors'!$E$5:$P$488,
              MATCH(1,
                    ('Emission Factors'!$E$5:$E$488 = 'GHG emissions calculations'!$F41) *
                    ('Emission Factors'!$H$5:$H$488 = 'GHG emissions calculations'!$H41),
                    0),
              MATCH('GHG emissions calculations'!Q$6, 'Emission Factors'!$E$5:$P$5, 0)) &lt;&gt; "",
        INDEX('Emission Factors'!$E$5:$P$488,
              MATCH(1,
                    ('Emission Factors'!$E$5:$E$488 = 'GHG emissions calculations'!$F41) *
                    ('Emission Factors'!$H$5:$H$488 = 'GHG emissions calculations'!$H41),
                    0),
              MATCH('GHG emissions calculations'!Q$6, 'Emission Factors'!$E$5:$P$5, 0)),
        ""),
    "")</f>
        <v/>
      </c>
      <c r="R41" s="311" t="str">
        <f t="array" ref="R41">IFERROR(
    IF(
        INDEX('Emission Factors'!$E$5:$R$488,
              MATCH(1,
                    ('Emission Factors'!$E$5:$E$488 = 'GHG emissions calculations'!$F41) *
                    ('Emission Factors'!$H$5:$H$488 = 'GHG emissions calculations'!$H41),
                    0),
              MATCH('GHG emissions calculations'!R$6, 'Emission Factors'!$E$5:$R$5, 0)) &lt;&gt; "",
        INDEX('Emission Factors'!$E$5:$R$488,
              MATCH(1,
                    ('Emission Factors'!$E$5:$E$488 = 'GHG emissions calculations'!$F41) *
                    ('Emission Factors'!$H$5:$H$488 = 'GHG emissions calculations'!$H41),
                    0),
              MATCH('GHG emissions calculations'!R$6, 'Emission Factors'!$E$5:$R$5, 0)),
        ""),
    "")</f>
        <v/>
      </c>
      <c r="S41" s="312">
        <f t="shared" si="1"/>
        <v>0</v>
      </c>
      <c r="T41" s="23"/>
    </row>
    <row r="42" ht="15.75" customHeight="1" outlineLevel="1">
      <c r="A42" s="23"/>
      <c r="B42" s="71"/>
      <c r="C42" s="71"/>
      <c r="D42" s="71"/>
      <c r="E42" s="314"/>
      <c r="F42" s="311" t="str">
        <f>Lists!P64</f>
        <v>Aluminium, extrusion profile - Unspecified process - Oceania</v>
      </c>
      <c r="G42" s="311" t="str">
        <f t="array" ref="G42">XLOOKUP(1,('Emission Factors'!$E$5:$E$488='GHG emissions calculations'!$F42)*('Emission Factors'!$H$5:$H$488='GHG emissions calculations'!$H42),INDEX('Emission Factors'!$E$5:$T$488,0,MATCH('GHG emissions calculations'!G$6,'Emission Factors'!$E$5:$T$5,0)),"",0)</f>
        <v/>
      </c>
      <c r="H42" s="311" t="s">
        <v>237</v>
      </c>
      <c r="I42" s="312" t="str">
        <f>IF(
    SUMIFS('Import data'!$L$25:$L$80,
           'Import data'!$J$25:$J$80, F42,
           'Import data'!$G$25:$G$80, 'GHG emissions calculations'!$H42,
           'Import data'!$I$25:$I$80,$E$8) &lt;&gt; 0,
    SUMIFS('Import data'!$L$25:$L$80,
           'Import data'!$J$25:$J$80, F42,
           'Import data'!$G$25:$G$80, 'GHG emissions calculations'!$H42,
           'Import data'!$I$25:$I$80,$E$8),
    ""
)</f>
        <v/>
      </c>
      <c r="J42" s="311" t="str">
        <f t="array" ref="J42">IF(
    XLOOKUP(F42, 'Import data'!$J$26:$J$47, 'Import data'!$M$26:$M$47, "", 0) = "Please add the region-specific supplier emission factor or choose a different region available in the IAEG database.",
    "",
    XLOOKUP(F42, 'Import data'!$J$26:$J$47, 'Import data'!$M$26:$M$47, "", 0)
)</f>
        <v/>
      </c>
      <c r="K42" s="311" t="str">
        <f t="array" ref="K42">IFERROR(
    XLOOKUP(F42,
            _xlws.FILTER('Supplier Emission'!$G$15:$G$49,
                   ('Supplier Emission'!$D$15:$D$49=H42) * ('Supplier Emission'!$F$15:$F$49=$E$8)),
            _xlws.FILTER('Supplier Emission'!$I$15:$I$49,
                   ('Supplier Emission'!$D$15:$D$49=H42) * ('Supplier Emission'!$F$15:$F$49=$E$8)),
            ""),
    "")</f>
        <v/>
      </c>
      <c r="L42" s="311" t="str">
        <f t="array" ref="L42">IFERROR(
    XLOOKUP(F42,
            _xlws.FILTER('Supplier Emission'!$G$15:$G$49,
                   ('Supplier Emission'!$D$15:$D$49=H42) * ('Supplier Emission'!$F$15:$F$49=$E$8)),
            _xlws.FILTER('Supplier Emission'!$J$15:$J$49,
                   ('Supplier Emission'!$D$15:$D$49=H42) * ('Supplier Emission'!$F$15:$F$49=$E$8)),
            ""),
    "")</f>
        <v/>
      </c>
      <c r="M42" s="311" t="str">
        <f t="array" ref="M42">IFERROR(
    XLOOKUP(F42,
            _xlws.FILTER('Supplier Emission'!$G$15:$G$49,
                   ('Supplier Emission'!$D$15:$D$49=H42) * ('Supplier Emission'!$F$15:$F$49=$E$8)),
            _xlws.FILTER('Supplier Emission'!$M$15:$M$49,
                   ('Supplier Emission'!$D$15:$D$49=H42) * ('Supplier Emission'!$F$15:$F$49=$E$8)),
            ""),
    "")</f>
        <v/>
      </c>
      <c r="N42" s="311" t="str">
        <f t="array" ref="N42">IFERROR(
    XLOOKUP(F42,
            _xlws.FILTER('Supplier Emission'!$G$15:$G$49,
                   ('Supplier Emission'!$D$15:$D$49=H42) * ('Supplier Emission'!$F$15:$F$49=$E$8)),
            _xlws.FILTER('Supplier Emission'!$H$15:$H$49,
                   ('Supplier Emission'!$D$15:$D$49=H42) * ('Supplier Emission'!$F$15:$F$49=$E$8)),
            ""),
    "")</f>
        <v/>
      </c>
      <c r="O42" s="311" t="str">
        <f t="array" ref="O42">XLOOKUP(1,('Emission Factors'!$E$5:$E$488='GHG emissions calculations'!$F42)*('Emission Factors'!$H$5:$H$488='GHG emissions calculations'!$H42),INDEX('Emission Factors'!$E$5:$T$488,0,MATCH('GHG emissions calculations'!O$6,'Emission Factors'!$E$5:$T$5,0)),"",0)</f>
        <v/>
      </c>
      <c r="P42" s="313" t="str">
        <f t="array" ref="P42">IFERROR(
    INDEX('Emission Factors'!$E$5:$P$488,
          MATCH(1,
                ('Emission Factors'!$E$5:$E$488 = 'GHG emissions calculations'!$F42) *
                ('Emission Factors'!$H$5:$H$488 = 'GHG emissions calculations'!$H42),
                0),
          MATCH('GHG emissions calculations'!P$6,'Emission Factors'!$E$5:$P$5,0)),
    "")</f>
        <v/>
      </c>
      <c r="Q42" s="311" t="str">
        <f t="array" ref="Q42">IFERROR(
    IF(
        INDEX('Emission Factors'!$E$5:$P$488,
              MATCH(1,
                    ('Emission Factors'!$E$5:$E$488 = 'GHG emissions calculations'!$F42) *
                    ('Emission Factors'!$H$5:$H$488 = 'GHG emissions calculations'!$H42),
                    0),
              MATCH('GHG emissions calculations'!Q$6, 'Emission Factors'!$E$5:$P$5, 0)) &lt;&gt; "",
        INDEX('Emission Factors'!$E$5:$P$488,
              MATCH(1,
                    ('Emission Factors'!$E$5:$E$488 = 'GHG emissions calculations'!$F42) *
                    ('Emission Factors'!$H$5:$H$488 = 'GHG emissions calculations'!$H42),
                    0),
              MATCH('GHG emissions calculations'!Q$6, 'Emission Factors'!$E$5:$P$5, 0)),
        ""),
    "")</f>
        <v/>
      </c>
      <c r="R42" s="311" t="str">
        <f t="array" ref="R42">IFERROR(
    IF(
        INDEX('Emission Factors'!$E$5:$R$488,
              MATCH(1,
                    ('Emission Factors'!$E$5:$E$488 = 'GHG emissions calculations'!$F42) *
                    ('Emission Factors'!$H$5:$H$488 = 'GHG emissions calculations'!$H42),
                    0),
              MATCH('GHG emissions calculations'!R$6, 'Emission Factors'!$E$5:$R$5, 0)) &lt;&gt; "",
        INDEX('Emission Factors'!$E$5:$R$488,
              MATCH(1,
                    ('Emission Factors'!$E$5:$E$488 = 'GHG emissions calculations'!$F42) *
                    ('Emission Factors'!$H$5:$H$488 = 'GHG emissions calculations'!$H42),
                    0),
              MATCH('GHG emissions calculations'!R$6, 'Emission Factors'!$E$5:$R$5, 0)),
        ""),
    "")</f>
        <v/>
      </c>
      <c r="S42" s="312">
        <f t="shared" si="1"/>
        <v>0</v>
      </c>
      <c r="T42" s="23"/>
    </row>
    <row r="43" ht="15.75" customHeight="1" outlineLevel="1">
      <c r="A43" s="23"/>
      <c r="B43" s="71"/>
      <c r="C43" s="71"/>
      <c r="D43" s="71"/>
      <c r="E43" s="314"/>
      <c r="F43" s="311" t="str">
        <f>Lists!P69</f>
        <v>Aluminium, sheet - Casting - Africa</v>
      </c>
      <c r="G43" s="311" t="str">
        <f t="array" ref="G43">XLOOKUP(1,('Emission Factors'!$E$5:$E$488='GHG emissions calculations'!$F43)*('Emission Factors'!$H$5:$H$488='GHG emissions calculations'!$H43),INDEX('Emission Factors'!$E$5:$T$488,0,MATCH('GHG emissions calculations'!G$6,'Emission Factors'!$E$5:$T$5,0)),"",0)</f>
        <v/>
      </c>
      <c r="H43" s="311" t="s">
        <v>237</v>
      </c>
      <c r="I43" s="312" t="str">
        <f>IF(
    SUMIFS('Import data'!$L$25:$L$80,
           'Import data'!$J$25:$J$80, F43,
           'Import data'!$G$25:$G$80, 'GHG emissions calculations'!$H43,
           'Import data'!$I$25:$I$80,$E$8) &lt;&gt; 0,
    SUMIFS('Import data'!$L$25:$L$80,
           'Import data'!$J$25:$J$80, F43,
           'Import data'!$G$25:$G$80, 'GHG emissions calculations'!$H43,
           'Import data'!$I$25:$I$80,$E$8),
    ""
)</f>
        <v/>
      </c>
      <c r="J43" s="311" t="str">
        <f t="array" ref="J43">IF(
    XLOOKUP(F43, 'Import data'!$J$26:$J$47, 'Import data'!$M$26:$M$47, "", 0) = "Please add the region-specific supplier emission factor or choose a different region available in the IAEG database.",
    "",
    XLOOKUP(F43, 'Import data'!$J$26:$J$47, 'Import data'!$M$26:$M$47, "", 0)
)</f>
        <v/>
      </c>
      <c r="K43" s="311" t="str">
        <f t="array" ref="K43">IFERROR(
    XLOOKUP(F43,
            _xlws.FILTER('Supplier Emission'!$G$15:$G$49,
                   ('Supplier Emission'!$D$15:$D$49=H43) * ('Supplier Emission'!$F$15:$F$49=$E$8)),
            _xlws.FILTER('Supplier Emission'!$I$15:$I$49,
                   ('Supplier Emission'!$D$15:$D$49=H43) * ('Supplier Emission'!$F$15:$F$49=$E$8)),
            ""),
    "")</f>
        <v/>
      </c>
      <c r="L43" s="311" t="str">
        <f t="array" ref="L43">IFERROR(
    XLOOKUP(F43,
            _xlws.FILTER('Supplier Emission'!$G$15:$G$49,
                   ('Supplier Emission'!$D$15:$D$49=H43) * ('Supplier Emission'!$F$15:$F$49=$E$8)),
            _xlws.FILTER('Supplier Emission'!$J$15:$J$49,
                   ('Supplier Emission'!$D$15:$D$49=H43) * ('Supplier Emission'!$F$15:$F$49=$E$8)),
            ""),
    "")</f>
        <v/>
      </c>
      <c r="M43" s="311" t="str">
        <f t="array" ref="M43">IFERROR(
    XLOOKUP(F43,
            _xlws.FILTER('Supplier Emission'!$G$15:$G$49,
                   ('Supplier Emission'!$D$15:$D$49=H43) * ('Supplier Emission'!$F$15:$F$49=$E$8)),
            _xlws.FILTER('Supplier Emission'!$M$15:$M$49,
                   ('Supplier Emission'!$D$15:$D$49=H43) * ('Supplier Emission'!$F$15:$F$49=$E$8)),
            ""),
    "")</f>
        <v/>
      </c>
      <c r="N43" s="311" t="str">
        <f t="array" ref="N43">IFERROR(
    XLOOKUP(F43,
            _xlws.FILTER('Supplier Emission'!$G$15:$G$49,
                   ('Supplier Emission'!$D$15:$D$49=H43) * ('Supplier Emission'!$F$15:$F$49=$E$8)),
            _xlws.FILTER('Supplier Emission'!$H$15:$H$49,
                   ('Supplier Emission'!$D$15:$D$49=H43) * ('Supplier Emission'!$F$15:$F$49=$E$8)),
            ""),
    "")</f>
        <v/>
      </c>
      <c r="O43" s="311" t="str">
        <f t="array" ref="O43">XLOOKUP(1,('Emission Factors'!$E$5:$E$488='GHG emissions calculations'!$F43)*('Emission Factors'!$H$5:$H$488='GHG emissions calculations'!$H43),INDEX('Emission Factors'!$E$5:$T$488,0,MATCH('GHG emissions calculations'!O$6,'Emission Factors'!$E$5:$T$5,0)),"",0)</f>
        <v/>
      </c>
      <c r="P43" s="313" t="str">
        <f t="array" ref="P43">IFERROR(
    INDEX('Emission Factors'!$E$5:$P$488,
          MATCH(1,
                ('Emission Factors'!$E$5:$E$488 = 'GHG emissions calculations'!$F43) *
                ('Emission Factors'!$H$5:$H$488 = 'GHG emissions calculations'!$H43),
                0),
          MATCH('GHG emissions calculations'!P$6,'Emission Factors'!$E$5:$P$5,0)),
    "")</f>
        <v/>
      </c>
      <c r="Q43" s="311" t="str">
        <f t="array" ref="Q43">IFERROR(
    IF(
        INDEX('Emission Factors'!$E$5:$P$488,
              MATCH(1,
                    ('Emission Factors'!$E$5:$E$488 = 'GHG emissions calculations'!$F43) *
                    ('Emission Factors'!$H$5:$H$488 = 'GHG emissions calculations'!$H43),
                    0),
              MATCH('GHG emissions calculations'!Q$6, 'Emission Factors'!$E$5:$P$5, 0)) &lt;&gt; "",
        INDEX('Emission Factors'!$E$5:$P$488,
              MATCH(1,
                    ('Emission Factors'!$E$5:$E$488 = 'GHG emissions calculations'!$F43) *
                    ('Emission Factors'!$H$5:$H$488 = 'GHG emissions calculations'!$H43),
                    0),
              MATCH('GHG emissions calculations'!Q$6, 'Emission Factors'!$E$5:$P$5, 0)),
        ""),
    "")</f>
        <v/>
      </c>
      <c r="R43" s="311" t="str">
        <f t="array" ref="R43">IFERROR(
    IF(
        INDEX('Emission Factors'!$E$5:$R$488,
              MATCH(1,
                    ('Emission Factors'!$E$5:$E$488 = 'GHG emissions calculations'!$F43) *
                    ('Emission Factors'!$H$5:$H$488 = 'GHG emissions calculations'!$H43),
                    0),
              MATCH('GHG emissions calculations'!R$6, 'Emission Factors'!$E$5:$R$5, 0)) &lt;&gt; "",
        INDEX('Emission Factors'!$E$5:$R$488,
              MATCH(1,
                    ('Emission Factors'!$E$5:$E$488 = 'GHG emissions calculations'!$F43) *
                    ('Emission Factors'!$H$5:$H$488 = 'GHG emissions calculations'!$H43),
                    0),
              MATCH('GHG emissions calculations'!R$6, 'Emission Factors'!$E$5:$R$5, 0)),
        ""),
    "")</f>
        <v/>
      </c>
      <c r="S43" s="312">
        <f t="shared" si="1"/>
        <v>0</v>
      </c>
      <c r="T43" s="23"/>
    </row>
    <row r="44" ht="15.75" customHeight="1" outlineLevel="1">
      <c r="A44" s="23"/>
      <c r="B44" s="71"/>
      <c r="C44" s="71"/>
      <c r="D44" s="71"/>
      <c r="E44" s="314"/>
      <c r="F44" s="311" t="str">
        <f>Lists!P67</f>
        <v>Aluminium, sheet - Casting - America</v>
      </c>
      <c r="G44" s="311" t="str">
        <f t="array" ref="G44">XLOOKUP(1,('Emission Factors'!$E$5:$E$488='GHG emissions calculations'!$F44)*('Emission Factors'!$H$5:$H$488='GHG emissions calculations'!$H44),INDEX('Emission Factors'!$E$5:$T$488,0,MATCH('GHG emissions calculations'!G$6,'Emission Factors'!$E$5:$T$5,0)),"",0)</f>
        <v/>
      </c>
      <c r="H44" s="311" t="s">
        <v>237</v>
      </c>
      <c r="I44" s="312" t="str">
        <f>IF(
    SUMIFS('Import data'!$L$25:$L$80,
           'Import data'!$J$25:$J$80, F44,
           'Import data'!$G$25:$G$80, 'GHG emissions calculations'!$H44,
           'Import data'!$I$25:$I$80,$E$8) &lt;&gt; 0,
    SUMIFS('Import data'!$L$25:$L$80,
           'Import data'!$J$25:$J$80, F44,
           'Import data'!$G$25:$G$80, 'GHG emissions calculations'!$H44,
           'Import data'!$I$25:$I$80,$E$8),
    ""
)</f>
        <v/>
      </c>
      <c r="J44" s="311" t="str">
        <f t="array" ref="J44">IF(
    XLOOKUP(F44, 'Import data'!$J$26:$J$47, 'Import data'!$M$26:$M$47, "", 0) = "Please add the region-specific supplier emission factor or choose a different region available in the IAEG database.",
    "",
    XLOOKUP(F44, 'Import data'!$J$26:$J$47, 'Import data'!$M$26:$M$47, "", 0)
)</f>
        <v/>
      </c>
      <c r="K44" s="311" t="str">
        <f t="array" ref="K44">IFERROR(
    XLOOKUP(F44,
            _xlws.FILTER('Supplier Emission'!$G$15:$G$49,
                   ('Supplier Emission'!$D$15:$D$49=H44) * ('Supplier Emission'!$F$15:$F$49=$E$8)),
            _xlws.FILTER('Supplier Emission'!$I$15:$I$49,
                   ('Supplier Emission'!$D$15:$D$49=H44) * ('Supplier Emission'!$F$15:$F$49=$E$8)),
            ""),
    "")</f>
        <v/>
      </c>
      <c r="L44" s="311" t="str">
        <f t="array" ref="L44">IFERROR(
    XLOOKUP(F44,
            _xlws.FILTER('Supplier Emission'!$G$15:$G$49,
                   ('Supplier Emission'!$D$15:$D$49=H44) * ('Supplier Emission'!$F$15:$F$49=$E$8)),
            _xlws.FILTER('Supplier Emission'!$J$15:$J$49,
                   ('Supplier Emission'!$D$15:$D$49=H44) * ('Supplier Emission'!$F$15:$F$49=$E$8)),
            ""),
    "")</f>
        <v/>
      </c>
      <c r="M44" s="311" t="str">
        <f t="array" ref="M44">IFERROR(
    XLOOKUP(F44,
            _xlws.FILTER('Supplier Emission'!$G$15:$G$49,
                   ('Supplier Emission'!$D$15:$D$49=H44) * ('Supplier Emission'!$F$15:$F$49=$E$8)),
            _xlws.FILTER('Supplier Emission'!$M$15:$M$49,
                   ('Supplier Emission'!$D$15:$D$49=H44) * ('Supplier Emission'!$F$15:$F$49=$E$8)),
            ""),
    "")</f>
        <v/>
      </c>
      <c r="N44" s="311" t="str">
        <f t="array" ref="N44">IFERROR(
    XLOOKUP(F44,
            _xlws.FILTER('Supplier Emission'!$G$15:$G$49,
                   ('Supplier Emission'!$D$15:$D$49=H44) * ('Supplier Emission'!$F$15:$F$49=$E$8)),
            _xlws.FILTER('Supplier Emission'!$H$15:$H$49,
                   ('Supplier Emission'!$D$15:$D$49=H44) * ('Supplier Emission'!$F$15:$F$49=$E$8)),
            ""),
    "")</f>
        <v/>
      </c>
      <c r="O44" s="311" t="str">
        <f t="array" ref="O44">XLOOKUP(1,('Emission Factors'!$E$5:$E$488='GHG emissions calculations'!$F44)*('Emission Factors'!$H$5:$H$488='GHG emissions calculations'!$H44),INDEX('Emission Factors'!$E$5:$T$488,0,MATCH('GHG emissions calculations'!O$6,'Emission Factors'!$E$5:$T$5,0)),"",0)</f>
        <v/>
      </c>
      <c r="P44" s="313" t="str">
        <f t="array" ref="P44">IFERROR(
    INDEX('Emission Factors'!$E$5:$P$488,
          MATCH(1,
                ('Emission Factors'!$E$5:$E$488 = 'GHG emissions calculations'!$F44) *
                ('Emission Factors'!$H$5:$H$488 = 'GHG emissions calculations'!$H44),
                0),
          MATCH('GHG emissions calculations'!P$6,'Emission Factors'!$E$5:$P$5,0)),
    "")</f>
        <v/>
      </c>
      <c r="Q44" s="311" t="str">
        <f t="array" ref="Q44">IFERROR(
    IF(
        INDEX('Emission Factors'!$E$5:$P$488,
              MATCH(1,
                    ('Emission Factors'!$E$5:$E$488 = 'GHG emissions calculations'!$F44) *
                    ('Emission Factors'!$H$5:$H$488 = 'GHG emissions calculations'!$H44),
                    0),
              MATCH('GHG emissions calculations'!Q$6, 'Emission Factors'!$E$5:$P$5, 0)) &lt;&gt; "",
        INDEX('Emission Factors'!$E$5:$P$488,
              MATCH(1,
                    ('Emission Factors'!$E$5:$E$488 = 'GHG emissions calculations'!$F44) *
                    ('Emission Factors'!$H$5:$H$488 = 'GHG emissions calculations'!$H44),
                    0),
              MATCH('GHG emissions calculations'!Q$6, 'Emission Factors'!$E$5:$P$5, 0)),
        ""),
    "")</f>
        <v/>
      </c>
      <c r="R44" s="311" t="str">
        <f t="array" ref="R44">IFERROR(
    IF(
        INDEX('Emission Factors'!$E$5:$R$488,
              MATCH(1,
                    ('Emission Factors'!$E$5:$E$488 = 'GHG emissions calculations'!$F44) *
                    ('Emission Factors'!$H$5:$H$488 = 'GHG emissions calculations'!$H44),
                    0),
              MATCH('GHG emissions calculations'!R$6, 'Emission Factors'!$E$5:$R$5, 0)) &lt;&gt; "",
        INDEX('Emission Factors'!$E$5:$R$488,
              MATCH(1,
                    ('Emission Factors'!$E$5:$E$488 = 'GHG emissions calculations'!$F44) *
                    ('Emission Factors'!$H$5:$H$488 = 'GHG emissions calculations'!$H44),
                    0),
              MATCH('GHG emissions calculations'!R$6, 'Emission Factors'!$E$5:$R$5, 0)),
        ""),
    "")</f>
        <v/>
      </c>
      <c r="S44" s="312">
        <f t="shared" si="1"/>
        <v>0</v>
      </c>
      <c r="T44" s="23"/>
    </row>
    <row r="45" ht="15.75" customHeight="1" outlineLevel="1">
      <c r="A45" s="23"/>
      <c r="B45" s="71"/>
      <c r="C45" s="71"/>
      <c r="D45" s="71"/>
      <c r="E45" s="314"/>
      <c r="F45" s="311" t="str">
        <f>Lists!P70</f>
        <v>Aluminium, sheet - Casting - Asia</v>
      </c>
      <c r="G45" s="311" t="str">
        <f t="array" ref="G45">XLOOKUP(1,('Emission Factors'!$E$5:$E$488='GHG emissions calculations'!$F45)*('Emission Factors'!$H$5:$H$488='GHG emissions calculations'!$H45),INDEX('Emission Factors'!$E$5:$T$488,0,MATCH('GHG emissions calculations'!G$6,'Emission Factors'!$E$5:$T$5,0)),"",0)</f>
        <v/>
      </c>
      <c r="H45" s="311" t="s">
        <v>237</v>
      </c>
      <c r="I45" s="312" t="str">
        <f>IF(
    SUMIFS('Import data'!$L$25:$L$80,
           'Import data'!$J$25:$J$80, F45,
           'Import data'!$G$25:$G$80, 'GHG emissions calculations'!$H45,
           'Import data'!$I$25:$I$80,$E$8) &lt;&gt; 0,
    SUMIFS('Import data'!$L$25:$L$80,
           'Import data'!$J$25:$J$80, F45,
           'Import data'!$G$25:$G$80, 'GHG emissions calculations'!$H45,
           'Import data'!$I$25:$I$80,$E$8),
    ""
)</f>
        <v/>
      </c>
      <c r="J45" s="311" t="str">
        <f t="array" ref="J45">IF(
    XLOOKUP(F45, 'Import data'!$J$26:$J$47, 'Import data'!$M$26:$M$47, "", 0) = "Please add the region-specific supplier emission factor or choose a different region available in the IAEG database.",
    "",
    XLOOKUP(F45, 'Import data'!$J$26:$J$47, 'Import data'!$M$26:$M$47, "", 0)
)</f>
        <v/>
      </c>
      <c r="K45" s="311" t="str">
        <f t="array" ref="K45">IFERROR(
    XLOOKUP(F45,
            _xlws.FILTER('Supplier Emission'!$G$15:$G$49,
                   ('Supplier Emission'!$D$15:$D$49=H45) * ('Supplier Emission'!$F$15:$F$49=$E$8)),
            _xlws.FILTER('Supplier Emission'!$I$15:$I$49,
                   ('Supplier Emission'!$D$15:$D$49=H45) * ('Supplier Emission'!$F$15:$F$49=$E$8)),
            ""),
    "")</f>
        <v/>
      </c>
      <c r="L45" s="311" t="str">
        <f t="array" ref="L45">IFERROR(
    XLOOKUP(F45,
            _xlws.FILTER('Supplier Emission'!$G$15:$G$49,
                   ('Supplier Emission'!$D$15:$D$49=H45) * ('Supplier Emission'!$F$15:$F$49=$E$8)),
            _xlws.FILTER('Supplier Emission'!$J$15:$J$49,
                   ('Supplier Emission'!$D$15:$D$49=H45) * ('Supplier Emission'!$F$15:$F$49=$E$8)),
            ""),
    "")</f>
        <v/>
      </c>
      <c r="M45" s="311" t="str">
        <f t="array" ref="M45">IFERROR(
    XLOOKUP(F45,
            _xlws.FILTER('Supplier Emission'!$G$15:$G$49,
                   ('Supplier Emission'!$D$15:$D$49=H45) * ('Supplier Emission'!$F$15:$F$49=$E$8)),
            _xlws.FILTER('Supplier Emission'!$M$15:$M$49,
                   ('Supplier Emission'!$D$15:$D$49=H45) * ('Supplier Emission'!$F$15:$F$49=$E$8)),
            ""),
    "")</f>
        <v/>
      </c>
      <c r="N45" s="311" t="str">
        <f t="array" ref="N45">IFERROR(
    XLOOKUP(F45,
            _xlws.FILTER('Supplier Emission'!$G$15:$G$49,
                   ('Supplier Emission'!$D$15:$D$49=H45) * ('Supplier Emission'!$F$15:$F$49=$E$8)),
            _xlws.FILTER('Supplier Emission'!$H$15:$H$49,
                   ('Supplier Emission'!$D$15:$D$49=H45) * ('Supplier Emission'!$F$15:$F$49=$E$8)),
            ""),
    "")</f>
        <v/>
      </c>
      <c r="O45" s="311" t="str">
        <f t="array" ref="O45">XLOOKUP(1,('Emission Factors'!$E$5:$E$488='GHG emissions calculations'!$F45)*('Emission Factors'!$H$5:$H$488='GHG emissions calculations'!$H45),INDEX('Emission Factors'!$E$5:$T$488,0,MATCH('GHG emissions calculations'!O$6,'Emission Factors'!$E$5:$T$5,0)),"",0)</f>
        <v/>
      </c>
      <c r="P45" s="313" t="str">
        <f t="array" ref="P45">IFERROR(
    INDEX('Emission Factors'!$E$5:$P$488,
          MATCH(1,
                ('Emission Factors'!$E$5:$E$488 = 'GHG emissions calculations'!$F45) *
                ('Emission Factors'!$H$5:$H$488 = 'GHG emissions calculations'!$H45),
                0),
          MATCH('GHG emissions calculations'!P$6,'Emission Factors'!$E$5:$P$5,0)),
    "")</f>
        <v/>
      </c>
      <c r="Q45" s="311" t="str">
        <f t="array" ref="Q45">IFERROR(
    IF(
        INDEX('Emission Factors'!$E$5:$P$488,
              MATCH(1,
                    ('Emission Factors'!$E$5:$E$488 = 'GHG emissions calculations'!$F45) *
                    ('Emission Factors'!$H$5:$H$488 = 'GHG emissions calculations'!$H45),
                    0),
              MATCH('GHG emissions calculations'!Q$6, 'Emission Factors'!$E$5:$P$5, 0)) &lt;&gt; "",
        INDEX('Emission Factors'!$E$5:$P$488,
              MATCH(1,
                    ('Emission Factors'!$E$5:$E$488 = 'GHG emissions calculations'!$F45) *
                    ('Emission Factors'!$H$5:$H$488 = 'GHG emissions calculations'!$H45),
                    0),
              MATCH('GHG emissions calculations'!Q$6, 'Emission Factors'!$E$5:$P$5, 0)),
        ""),
    "")</f>
        <v/>
      </c>
      <c r="R45" s="311" t="str">
        <f t="array" ref="R45">IFERROR(
    IF(
        INDEX('Emission Factors'!$E$5:$R$488,
              MATCH(1,
                    ('Emission Factors'!$E$5:$E$488 = 'GHG emissions calculations'!$F45) *
                    ('Emission Factors'!$H$5:$H$488 = 'GHG emissions calculations'!$H45),
                    0),
              MATCH('GHG emissions calculations'!R$6, 'Emission Factors'!$E$5:$R$5, 0)) &lt;&gt; "",
        INDEX('Emission Factors'!$E$5:$R$488,
              MATCH(1,
                    ('Emission Factors'!$E$5:$E$488 = 'GHG emissions calculations'!$F45) *
                    ('Emission Factors'!$H$5:$H$488 = 'GHG emissions calculations'!$H45),
                    0),
              MATCH('GHG emissions calculations'!R$6, 'Emission Factors'!$E$5:$R$5, 0)),
        ""),
    "")</f>
        <v/>
      </c>
      <c r="S45" s="312">
        <f t="shared" si="1"/>
        <v>0</v>
      </c>
      <c r="T45" s="23"/>
    </row>
    <row r="46" ht="15.75" customHeight="1" outlineLevel="1">
      <c r="A46" s="23"/>
      <c r="B46" s="71"/>
      <c r="C46" s="71"/>
      <c r="D46" s="71"/>
      <c r="E46" s="314"/>
      <c r="F46" s="311" t="str">
        <f>Lists!P68</f>
        <v>Aluminium, sheet - Casting - Europe</v>
      </c>
      <c r="G46" s="311">
        <f t="array" ref="G46">XLOOKUP(1,('Emission Factors'!$E$5:$E$488='GHG emissions calculations'!$F46)*('Emission Factors'!$H$5:$H$488='GHG emissions calculations'!$H46),INDEX('Emission Factors'!$E$5:$T$488,0,MATCH('GHG emissions calculations'!G$6,'Emission Factors'!$E$5:$T$5,0)),"",0)</f>
        <v>3</v>
      </c>
      <c r="H46" s="311" t="s">
        <v>237</v>
      </c>
      <c r="I46" s="312" t="str">
        <f>IF(
    SUMIFS('Import data'!$L$25:$L$80,
           'Import data'!$J$25:$J$80, F46,
           'Import data'!$G$25:$G$80, 'GHG emissions calculations'!$H46,
           'Import data'!$I$25:$I$80,$E$8) &lt;&gt; 0,
    SUMIFS('Import data'!$L$25:$L$80,
           'Import data'!$J$25:$J$80, F46,
           'Import data'!$G$25:$G$80, 'GHG emissions calculations'!$H46,
           'Import data'!$I$25:$I$80,$E$8),
    ""
)</f>
        <v/>
      </c>
      <c r="J46" s="311" t="str">
        <f t="array" ref="J46">IF(
    XLOOKUP(F46, 'Import data'!$J$26:$J$47, 'Import data'!$M$26:$M$47, "", 0) = "Please add the region-specific supplier emission factor or choose a different region available in the IAEG database.",
    "",
    XLOOKUP(F46, 'Import data'!$J$26:$J$47, 'Import data'!$M$26:$M$47, "", 0)
)</f>
        <v/>
      </c>
      <c r="K46" s="311" t="str">
        <f t="array" ref="K46">IFERROR(
    XLOOKUP(F46,
            _xlws.FILTER('Supplier Emission'!$G$15:$G$49,
                   ('Supplier Emission'!$D$15:$D$49=H46) * ('Supplier Emission'!$F$15:$F$49=$E$8)),
            _xlws.FILTER('Supplier Emission'!$I$15:$I$49,
                   ('Supplier Emission'!$D$15:$D$49=H46) * ('Supplier Emission'!$F$15:$F$49=$E$8)),
            ""),
    "")</f>
        <v/>
      </c>
      <c r="L46" s="311" t="str">
        <f t="array" ref="L46">IFERROR(
    XLOOKUP(F46,
            _xlws.FILTER('Supplier Emission'!$G$15:$G$49,
                   ('Supplier Emission'!$D$15:$D$49=H46) * ('Supplier Emission'!$F$15:$F$49=$E$8)),
            _xlws.FILTER('Supplier Emission'!$J$15:$J$49,
                   ('Supplier Emission'!$D$15:$D$49=H46) * ('Supplier Emission'!$F$15:$F$49=$E$8)),
            ""),
    "")</f>
        <v/>
      </c>
      <c r="M46" s="311" t="str">
        <f t="array" ref="M46">IFERROR(
    XLOOKUP(F46,
            _xlws.FILTER('Supplier Emission'!$G$15:$G$49,
                   ('Supplier Emission'!$D$15:$D$49=H46) * ('Supplier Emission'!$F$15:$F$49=$E$8)),
            _xlws.FILTER('Supplier Emission'!$M$15:$M$49,
                   ('Supplier Emission'!$D$15:$D$49=H46) * ('Supplier Emission'!$F$15:$F$49=$E$8)),
            ""),
    "")</f>
        <v/>
      </c>
      <c r="N46" s="311" t="str">
        <f t="array" ref="N46">IFERROR(
    XLOOKUP(F46,
            _xlws.FILTER('Supplier Emission'!$G$15:$G$49,
                   ('Supplier Emission'!$D$15:$D$49=H46) * ('Supplier Emission'!$F$15:$F$49=$E$8)),
            _xlws.FILTER('Supplier Emission'!$H$15:$H$49,
                   ('Supplier Emission'!$D$15:$D$49=H46) * ('Supplier Emission'!$F$15:$F$49=$E$8)),
            ""),
    "")</f>
        <v/>
      </c>
      <c r="O46" s="311" t="str">
        <f t="array" ref="O46">XLOOKUP(1,('Emission Factors'!$E$5:$E$488='GHG emissions calculations'!$F46)*('Emission Factors'!$H$5:$H$488='GHG emissions calculations'!$H46),INDEX('Emission Factors'!$E$5:$T$488,0,MATCH('GHG emissions calculations'!O$6,'Emission Factors'!$E$5:$T$5,0)),"",0)</f>
        <v>Aluminium, tôle</v>
      </c>
      <c r="P46" s="313">
        <f t="array" ref="P46">IFERROR(
    INDEX('Emission Factors'!$E$5:$P$488,
          MATCH(1,
                ('Emission Factors'!$E$5:$E$488 = 'GHG emissions calculations'!$F46) *
                ('Emission Factors'!$H$5:$H$488 = 'GHG emissions calculations'!$H46),
                0),
          MATCH('GHG emissions calculations'!P$6,'Emission Factors'!$E$5:$P$5,0)),
    "")</f>
        <v>3.22</v>
      </c>
      <c r="Q46" s="311" t="str">
        <f t="array" ref="Q46">IFERROR(
    IF(
        INDEX('Emission Factors'!$E$5:$P$488,
              MATCH(1,
                    ('Emission Factors'!$E$5:$E$488 = 'GHG emissions calculations'!$F46) *
                    ('Emission Factors'!$H$5:$H$488 = 'GHG emissions calculations'!$H46),
                    0),
              MATCH('GHG emissions calculations'!Q$6, 'Emission Factors'!$E$5:$P$5, 0)) &lt;&gt; "",
        INDEX('Emission Factors'!$E$5:$P$488,
              MATCH(1,
                    ('Emission Factors'!$E$5:$E$488 = 'GHG emissions calculations'!$F46) *
                    ('Emission Factors'!$H$5:$H$488 = 'GHG emissions calculations'!$H46),
                    0),
              MATCH('GHG emissions calculations'!Q$6, 'Emission Factors'!$E$5:$P$5, 0)),
        ""),
    "")</f>
        <v>kgCO2e/kg</v>
      </c>
      <c r="R46" s="311" t="str">
        <f t="array" ref="R46">IFERROR(
    IF(
        INDEX('Emission Factors'!$E$5:$R$488,
              MATCH(1,
                    ('Emission Factors'!$E$5:$E$488 = 'GHG emissions calculations'!$F46) *
                    ('Emission Factors'!$H$5:$H$488 = 'GHG emissions calculations'!$H46),
                    0),
              MATCH('GHG emissions calculations'!R$6, 'Emission Factors'!$E$5:$R$5, 0)) &lt;&gt; "",
        INDEX('Emission Factors'!$E$5:$R$488,
              MATCH(1,
                    ('Emission Factors'!$E$5:$E$488 = 'GHG emissions calculations'!$F46) *
                    ('Emission Factors'!$H$5:$H$488 = 'GHG emissions calculations'!$H46),
                    0),
              MATCH('GHG emissions calculations'!R$6, 'Emission Factors'!$E$5:$R$5, 0)),
        ""),
    "")</f>
        <v>Europe</v>
      </c>
      <c r="S46" s="312">
        <f t="shared" si="1"/>
        <v>0</v>
      </c>
      <c r="T46" s="23"/>
    </row>
    <row r="47" ht="15.75" customHeight="1" outlineLevel="1">
      <c r="A47" s="23"/>
      <c r="B47" s="71"/>
      <c r="C47" s="71"/>
      <c r="D47" s="71"/>
      <c r="E47" s="314"/>
      <c r="F47" s="311" t="str">
        <f>Lists!P73</f>
        <v>Aluminium, sheet - Casting - Global or unspecified region</v>
      </c>
      <c r="G47" s="311">
        <f t="array" ref="G47">XLOOKUP(1,('Emission Factors'!$E$5:$E$488='GHG emissions calculations'!$F47)*('Emission Factors'!$H$5:$H$488='GHG emissions calculations'!$H47),INDEX('Emission Factors'!$E$5:$T$488,0,MATCH('GHG emissions calculations'!G$6,'Emission Factors'!$E$5:$T$5,0)),"",0)</f>
        <v>3</v>
      </c>
      <c r="H47" s="311" t="s">
        <v>237</v>
      </c>
      <c r="I47" s="312" t="str">
        <f>IF(
    SUMIFS('Import data'!$L$25:$L$80,
           'Import data'!$J$25:$J$80, F47,
           'Import data'!$G$25:$G$80, 'GHG emissions calculations'!$H47,
           'Import data'!$I$25:$I$80,$E$8) &lt;&gt; 0,
    SUMIFS('Import data'!$L$25:$L$80,
           'Import data'!$J$25:$J$80, F47,
           'Import data'!$G$25:$G$80, 'GHG emissions calculations'!$H47,
           'Import data'!$I$25:$I$80,$E$8),
    ""
)</f>
        <v/>
      </c>
      <c r="J47" s="311" t="str">
        <f t="array" ref="J47">IF(
    XLOOKUP(F47, 'Import data'!$J$26:$J$47, 'Import data'!$M$26:$M$47, "", 0) = "Please add the region-specific supplier emission factor or choose a different region available in the IAEG database.",
    "",
    XLOOKUP(F47, 'Import data'!$J$26:$J$47, 'Import data'!$M$26:$M$47, "", 0)
)</f>
        <v/>
      </c>
      <c r="K47" s="311" t="str">
        <f t="array" ref="K47">IFERROR(
    XLOOKUP(F47,
            _xlws.FILTER('Supplier Emission'!$G$15:$G$49,
                   ('Supplier Emission'!$D$15:$D$49=H47) * ('Supplier Emission'!$F$15:$F$49=$E$8)),
            _xlws.FILTER('Supplier Emission'!$I$15:$I$49,
                   ('Supplier Emission'!$D$15:$D$49=H47) * ('Supplier Emission'!$F$15:$F$49=$E$8)),
            ""),
    "")</f>
        <v/>
      </c>
      <c r="L47" s="311" t="str">
        <f t="array" ref="L47">IFERROR(
    XLOOKUP(F47,
            _xlws.FILTER('Supplier Emission'!$G$15:$G$49,
                   ('Supplier Emission'!$D$15:$D$49=H47) * ('Supplier Emission'!$F$15:$F$49=$E$8)),
            _xlws.FILTER('Supplier Emission'!$J$15:$J$49,
                   ('Supplier Emission'!$D$15:$D$49=H47) * ('Supplier Emission'!$F$15:$F$49=$E$8)),
            ""),
    "")</f>
        <v/>
      </c>
      <c r="M47" s="311" t="str">
        <f t="array" ref="M47">IFERROR(
    XLOOKUP(F47,
            _xlws.FILTER('Supplier Emission'!$G$15:$G$49,
                   ('Supplier Emission'!$D$15:$D$49=H47) * ('Supplier Emission'!$F$15:$F$49=$E$8)),
            _xlws.FILTER('Supplier Emission'!$M$15:$M$49,
                   ('Supplier Emission'!$D$15:$D$49=H47) * ('Supplier Emission'!$F$15:$F$49=$E$8)),
            ""),
    "")</f>
        <v/>
      </c>
      <c r="N47" s="311" t="str">
        <f t="array" ref="N47">IFERROR(
    XLOOKUP(F47,
            _xlws.FILTER('Supplier Emission'!$G$15:$G$49,
                   ('Supplier Emission'!$D$15:$D$49=H47) * ('Supplier Emission'!$F$15:$F$49=$E$8)),
            _xlws.FILTER('Supplier Emission'!$H$15:$H$49,
                   ('Supplier Emission'!$D$15:$D$49=H47) * ('Supplier Emission'!$F$15:$F$49=$E$8)),
            ""),
    "")</f>
        <v/>
      </c>
      <c r="O47" s="311" t="str">
        <f t="array" ref="O47">XLOOKUP(1,('Emission Factors'!$E$5:$E$488='GHG emissions calculations'!$F47)*('Emission Factors'!$H$5:$H$488='GHG emissions calculations'!$H47),INDEX('Emission Factors'!$E$5:$T$488,0,MATCH('GHG emissions calculations'!O$6,'Emission Factors'!$E$5:$T$5,0)),"",0)</f>
        <v>Aluminium, tôle + Moulage (impact réduit)</v>
      </c>
      <c r="P47" s="313">
        <f t="array" ref="P47">IFERROR(
    INDEX('Emission Factors'!$E$5:$P$488,
          MATCH(1,
                ('Emission Factors'!$E$5:$E$488 = 'GHG emissions calculations'!$F47) *
                ('Emission Factors'!$H$5:$H$488 = 'GHG emissions calculations'!$H47),
                0),
          MATCH('GHG emissions calculations'!P$6,'Emission Factors'!$E$5:$P$5,0)),
    "")</f>
        <v>3.623</v>
      </c>
      <c r="Q47" s="311" t="str">
        <f t="array" ref="Q47">IFERROR(
    IF(
        INDEX('Emission Factors'!$E$5:$P$488,
              MATCH(1,
                    ('Emission Factors'!$E$5:$E$488 = 'GHG emissions calculations'!$F47) *
                    ('Emission Factors'!$H$5:$H$488 = 'GHG emissions calculations'!$H47),
                    0),
              MATCH('GHG emissions calculations'!Q$6, 'Emission Factors'!$E$5:$P$5, 0)) &lt;&gt; "",
        INDEX('Emission Factors'!$E$5:$P$488,
              MATCH(1,
                    ('Emission Factors'!$E$5:$E$488 = 'GHG emissions calculations'!$F47) *
                    ('Emission Factors'!$H$5:$H$488 = 'GHG emissions calculations'!$H47),
                    0),
              MATCH('GHG emissions calculations'!Q$6, 'Emission Factors'!$E$5:$P$5, 0)),
        ""),
    "")</f>
        <v>kgCO2e/kg</v>
      </c>
      <c r="R47" s="311" t="str">
        <f t="array" ref="R47">IFERROR(
    IF(
        INDEX('Emission Factors'!$E$5:$R$488,
              MATCH(1,
                    ('Emission Factors'!$E$5:$E$488 = 'GHG emissions calculations'!$F47) *
                    ('Emission Factors'!$H$5:$H$488 = 'GHG emissions calculations'!$H47),
                    0),
              MATCH('GHG emissions calculations'!R$6, 'Emission Factors'!$E$5:$R$5, 0)) &lt;&gt; "",
        INDEX('Emission Factors'!$E$5:$R$488,
              MATCH(1,
                    ('Emission Factors'!$E$5:$E$488 = 'GHG emissions calculations'!$F47) *
                    ('Emission Factors'!$H$5:$H$488 = 'GHG emissions calculations'!$H47),
                    0),
              MATCH('GHG emissions calculations'!R$6, 'Emission Factors'!$E$5:$R$5, 0)),
        ""),
    "")</f>
        <v>Global or unspecified region</v>
      </c>
      <c r="S47" s="312">
        <f t="shared" si="1"/>
        <v>0</v>
      </c>
      <c r="T47" s="23"/>
    </row>
    <row r="48" ht="15.75" customHeight="1" outlineLevel="1">
      <c r="A48" s="23"/>
      <c r="B48" s="71"/>
      <c r="C48" s="71"/>
      <c r="D48" s="71"/>
      <c r="E48" s="314"/>
      <c r="F48" s="311" t="str">
        <f>Lists!P72</f>
        <v>Aluminium, sheet - Casting - Middle East</v>
      </c>
      <c r="G48" s="311" t="str">
        <f t="array" ref="G48">XLOOKUP(1,('Emission Factors'!$E$5:$E$488='GHG emissions calculations'!$F48)*('Emission Factors'!$H$5:$H$488='GHG emissions calculations'!$H48),INDEX('Emission Factors'!$E$5:$T$488,0,MATCH('GHG emissions calculations'!G$6,'Emission Factors'!$E$5:$T$5,0)),"",0)</f>
        <v/>
      </c>
      <c r="H48" s="311" t="s">
        <v>237</v>
      </c>
      <c r="I48" s="312" t="str">
        <f>IF(
    SUMIFS('Import data'!$L$25:$L$80,
           'Import data'!$J$25:$J$80, F48,
           'Import data'!$G$25:$G$80, 'GHG emissions calculations'!$H48,
           'Import data'!$I$25:$I$80,$E$8) &lt;&gt; 0,
    SUMIFS('Import data'!$L$25:$L$80,
           'Import data'!$J$25:$J$80, F48,
           'Import data'!$G$25:$G$80, 'GHG emissions calculations'!$H48,
           'Import data'!$I$25:$I$80,$E$8),
    ""
)</f>
        <v/>
      </c>
      <c r="J48" s="311" t="str">
        <f t="array" ref="J48">IF(
    XLOOKUP(F48, 'Import data'!$J$26:$J$47, 'Import data'!$M$26:$M$47, "", 0) = "Please add the region-specific supplier emission factor or choose a different region available in the IAEG database.",
    "",
    XLOOKUP(F48, 'Import data'!$J$26:$J$47, 'Import data'!$M$26:$M$47, "", 0)
)</f>
        <v/>
      </c>
      <c r="K48" s="311" t="str">
        <f t="array" ref="K48">IFERROR(
    XLOOKUP(F48,
            _xlws.FILTER('Supplier Emission'!$G$15:$G$49,
                   ('Supplier Emission'!$D$15:$D$49=H48) * ('Supplier Emission'!$F$15:$F$49=$E$8)),
            _xlws.FILTER('Supplier Emission'!$I$15:$I$49,
                   ('Supplier Emission'!$D$15:$D$49=H48) * ('Supplier Emission'!$F$15:$F$49=$E$8)),
            ""),
    "")</f>
        <v/>
      </c>
      <c r="L48" s="311" t="str">
        <f t="array" ref="L48">IFERROR(
    XLOOKUP(F48,
            _xlws.FILTER('Supplier Emission'!$G$15:$G$49,
                   ('Supplier Emission'!$D$15:$D$49=H48) * ('Supplier Emission'!$F$15:$F$49=$E$8)),
            _xlws.FILTER('Supplier Emission'!$J$15:$J$49,
                   ('Supplier Emission'!$D$15:$D$49=H48) * ('Supplier Emission'!$F$15:$F$49=$E$8)),
            ""),
    "")</f>
        <v/>
      </c>
      <c r="M48" s="311" t="str">
        <f t="array" ref="M48">IFERROR(
    XLOOKUP(F48,
            _xlws.FILTER('Supplier Emission'!$G$15:$G$49,
                   ('Supplier Emission'!$D$15:$D$49=H48) * ('Supplier Emission'!$F$15:$F$49=$E$8)),
            _xlws.FILTER('Supplier Emission'!$M$15:$M$49,
                   ('Supplier Emission'!$D$15:$D$49=H48) * ('Supplier Emission'!$F$15:$F$49=$E$8)),
            ""),
    "")</f>
        <v/>
      </c>
      <c r="N48" s="311" t="str">
        <f t="array" ref="N48">IFERROR(
    XLOOKUP(F48,
            _xlws.FILTER('Supplier Emission'!$G$15:$G$49,
                   ('Supplier Emission'!$D$15:$D$49=H48) * ('Supplier Emission'!$F$15:$F$49=$E$8)),
            _xlws.FILTER('Supplier Emission'!$H$15:$H$49,
                   ('Supplier Emission'!$D$15:$D$49=H48) * ('Supplier Emission'!$F$15:$F$49=$E$8)),
            ""),
    "")</f>
        <v/>
      </c>
      <c r="O48" s="311" t="str">
        <f t="array" ref="O48">XLOOKUP(1,('Emission Factors'!$E$5:$E$488='GHG emissions calculations'!$F48)*('Emission Factors'!$H$5:$H$488='GHG emissions calculations'!$H48),INDEX('Emission Factors'!$E$5:$T$488,0,MATCH('GHG emissions calculations'!O$6,'Emission Factors'!$E$5:$T$5,0)),"",0)</f>
        <v/>
      </c>
      <c r="P48" s="313" t="str">
        <f t="array" ref="P48">IFERROR(
    INDEX('Emission Factors'!$E$5:$P$488,
          MATCH(1,
                ('Emission Factors'!$E$5:$E$488 = 'GHG emissions calculations'!$F48) *
                ('Emission Factors'!$H$5:$H$488 = 'GHG emissions calculations'!$H48),
                0),
          MATCH('GHG emissions calculations'!P$6,'Emission Factors'!$E$5:$P$5,0)),
    "")</f>
        <v/>
      </c>
      <c r="Q48" s="311" t="str">
        <f t="array" ref="Q48">IFERROR(
    IF(
        INDEX('Emission Factors'!$E$5:$P$488,
              MATCH(1,
                    ('Emission Factors'!$E$5:$E$488 = 'GHG emissions calculations'!$F48) *
                    ('Emission Factors'!$H$5:$H$488 = 'GHG emissions calculations'!$H48),
                    0),
              MATCH('GHG emissions calculations'!Q$6, 'Emission Factors'!$E$5:$P$5, 0)) &lt;&gt; "",
        INDEX('Emission Factors'!$E$5:$P$488,
              MATCH(1,
                    ('Emission Factors'!$E$5:$E$488 = 'GHG emissions calculations'!$F48) *
                    ('Emission Factors'!$H$5:$H$488 = 'GHG emissions calculations'!$H48),
                    0),
              MATCH('GHG emissions calculations'!Q$6, 'Emission Factors'!$E$5:$P$5, 0)),
        ""),
    "")</f>
        <v/>
      </c>
      <c r="R48" s="311" t="str">
        <f t="array" ref="R48">IFERROR(
    IF(
        INDEX('Emission Factors'!$E$5:$R$488,
              MATCH(1,
                    ('Emission Factors'!$E$5:$E$488 = 'GHG emissions calculations'!$F48) *
                    ('Emission Factors'!$H$5:$H$488 = 'GHG emissions calculations'!$H48),
                    0),
              MATCH('GHG emissions calculations'!R$6, 'Emission Factors'!$E$5:$R$5, 0)) &lt;&gt; "",
        INDEX('Emission Factors'!$E$5:$R$488,
              MATCH(1,
                    ('Emission Factors'!$E$5:$E$488 = 'GHG emissions calculations'!$F48) *
                    ('Emission Factors'!$H$5:$H$488 = 'GHG emissions calculations'!$H48),
                    0),
              MATCH('GHG emissions calculations'!R$6, 'Emission Factors'!$E$5:$R$5, 0)),
        ""),
    "")</f>
        <v/>
      </c>
      <c r="S48" s="312">
        <f t="shared" si="1"/>
        <v>0</v>
      </c>
      <c r="T48" s="23"/>
    </row>
    <row r="49" ht="15.75" customHeight="1" outlineLevel="1">
      <c r="A49" s="23"/>
      <c r="B49" s="71"/>
      <c r="C49" s="71"/>
      <c r="D49" s="71"/>
      <c r="E49" s="314"/>
      <c r="F49" s="311" t="str">
        <f>Lists!P71</f>
        <v>Aluminium, sheet - Casting - Oceania</v>
      </c>
      <c r="G49" s="311" t="str">
        <f t="array" ref="G49">XLOOKUP(1,('Emission Factors'!$E$5:$E$488='GHG emissions calculations'!$F49)*('Emission Factors'!$H$5:$H$488='GHG emissions calculations'!$H49),INDEX('Emission Factors'!$E$5:$T$488,0,MATCH('GHG emissions calculations'!G$6,'Emission Factors'!$E$5:$T$5,0)),"",0)</f>
        <v/>
      </c>
      <c r="H49" s="311" t="s">
        <v>237</v>
      </c>
      <c r="I49" s="312" t="str">
        <f>IF(
    SUMIFS('Import data'!$L$25:$L$80,
           'Import data'!$J$25:$J$80, F49,
           'Import data'!$G$25:$G$80, 'GHG emissions calculations'!$H49,
           'Import data'!$I$25:$I$80,$E$8) &lt;&gt; 0,
    SUMIFS('Import data'!$L$25:$L$80,
           'Import data'!$J$25:$J$80, F49,
           'Import data'!$G$25:$G$80, 'GHG emissions calculations'!$H49,
           'Import data'!$I$25:$I$80,$E$8),
    ""
)</f>
        <v/>
      </c>
      <c r="J49" s="311" t="str">
        <f t="array" ref="J49">IF(
    XLOOKUP(F49, 'Import data'!$J$26:$J$47, 'Import data'!$M$26:$M$47, "", 0) = "Please add the region-specific supplier emission factor or choose a different region available in the IAEG database.",
    "",
    XLOOKUP(F49, 'Import data'!$J$26:$J$47, 'Import data'!$M$26:$M$47, "", 0)
)</f>
        <v/>
      </c>
      <c r="K49" s="311" t="str">
        <f t="array" ref="K49">IFERROR(
    XLOOKUP(F49,
            _xlws.FILTER('Supplier Emission'!$G$15:$G$49,
                   ('Supplier Emission'!$D$15:$D$49=H49) * ('Supplier Emission'!$F$15:$F$49=$E$8)),
            _xlws.FILTER('Supplier Emission'!$I$15:$I$49,
                   ('Supplier Emission'!$D$15:$D$49=H49) * ('Supplier Emission'!$F$15:$F$49=$E$8)),
            ""),
    "")</f>
        <v/>
      </c>
      <c r="L49" s="311" t="str">
        <f t="array" ref="L49">IFERROR(
    XLOOKUP(F49,
            _xlws.FILTER('Supplier Emission'!$G$15:$G$49,
                   ('Supplier Emission'!$D$15:$D$49=H49) * ('Supplier Emission'!$F$15:$F$49=$E$8)),
            _xlws.FILTER('Supplier Emission'!$J$15:$J$49,
                   ('Supplier Emission'!$D$15:$D$49=H49) * ('Supplier Emission'!$F$15:$F$49=$E$8)),
            ""),
    "")</f>
        <v/>
      </c>
      <c r="M49" s="311" t="str">
        <f t="array" ref="M49">IFERROR(
    XLOOKUP(F49,
            _xlws.FILTER('Supplier Emission'!$G$15:$G$49,
                   ('Supplier Emission'!$D$15:$D$49=H49) * ('Supplier Emission'!$F$15:$F$49=$E$8)),
            _xlws.FILTER('Supplier Emission'!$M$15:$M$49,
                   ('Supplier Emission'!$D$15:$D$49=H49) * ('Supplier Emission'!$F$15:$F$49=$E$8)),
            ""),
    "")</f>
        <v/>
      </c>
      <c r="N49" s="311" t="str">
        <f t="array" ref="N49">IFERROR(
    XLOOKUP(F49,
            _xlws.FILTER('Supplier Emission'!$G$15:$G$49,
                   ('Supplier Emission'!$D$15:$D$49=H49) * ('Supplier Emission'!$F$15:$F$49=$E$8)),
            _xlws.FILTER('Supplier Emission'!$H$15:$H$49,
                   ('Supplier Emission'!$D$15:$D$49=H49) * ('Supplier Emission'!$F$15:$F$49=$E$8)),
            ""),
    "")</f>
        <v/>
      </c>
      <c r="O49" s="311" t="str">
        <f t="array" ref="O49">XLOOKUP(1,('Emission Factors'!$E$5:$E$488='GHG emissions calculations'!$F49)*('Emission Factors'!$H$5:$H$488='GHG emissions calculations'!$H49),INDEX('Emission Factors'!$E$5:$T$488,0,MATCH('GHG emissions calculations'!O$6,'Emission Factors'!$E$5:$T$5,0)),"",0)</f>
        <v/>
      </c>
      <c r="P49" s="313" t="str">
        <f t="array" ref="P49">IFERROR(
    INDEX('Emission Factors'!$E$5:$P$488,
          MATCH(1,
                ('Emission Factors'!$E$5:$E$488 = 'GHG emissions calculations'!$F49) *
                ('Emission Factors'!$H$5:$H$488 = 'GHG emissions calculations'!$H49),
                0),
          MATCH('GHG emissions calculations'!P$6,'Emission Factors'!$E$5:$P$5,0)),
    "")</f>
        <v/>
      </c>
      <c r="Q49" s="311" t="str">
        <f t="array" ref="Q49">IFERROR(
    IF(
        INDEX('Emission Factors'!$E$5:$P$488,
              MATCH(1,
                    ('Emission Factors'!$E$5:$E$488 = 'GHG emissions calculations'!$F49) *
                    ('Emission Factors'!$H$5:$H$488 = 'GHG emissions calculations'!$H49),
                    0),
              MATCH('GHG emissions calculations'!Q$6, 'Emission Factors'!$E$5:$P$5, 0)) &lt;&gt; "",
        INDEX('Emission Factors'!$E$5:$P$488,
              MATCH(1,
                    ('Emission Factors'!$E$5:$E$488 = 'GHG emissions calculations'!$F49) *
                    ('Emission Factors'!$H$5:$H$488 = 'GHG emissions calculations'!$H49),
                    0),
              MATCH('GHG emissions calculations'!Q$6, 'Emission Factors'!$E$5:$P$5, 0)),
        ""),
    "")</f>
        <v/>
      </c>
      <c r="R49" s="311" t="str">
        <f t="array" ref="R49">IFERROR(
    IF(
        INDEX('Emission Factors'!$E$5:$R$488,
              MATCH(1,
                    ('Emission Factors'!$E$5:$E$488 = 'GHG emissions calculations'!$F49) *
                    ('Emission Factors'!$H$5:$H$488 = 'GHG emissions calculations'!$H49),
                    0),
              MATCH('GHG emissions calculations'!R$6, 'Emission Factors'!$E$5:$R$5, 0)) &lt;&gt; "",
        INDEX('Emission Factors'!$E$5:$R$488,
              MATCH(1,
                    ('Emission Factors'!$E$5:$E$488 = 'GHG emissions calculations'!$F49) *
                    ('Emission Factors'!$H$5:$H$488 = 'GHG emissions calculations'!$H49),
                    0),
              MATCH('GHG emissions calculations'!R$6, 'Emission Factors'!$E$5:$R$5, 0)),
        ""),
    "")</f>
        <v/>
      </c>
      <c r="S49" s="312">
        <f t="shared" si="1"/>
        <v>0</v>
      </c>
      <c r="T49" s="23"/>
    </row>
    <row r="50" ht="15.75" customHeight="1" outlineLevel="1">
      <c r="A50" s="23"/>
      <c r="B50" s="71"/>
      <c r="C50" s="71"/>
      <c r="D50" s="71"/>
      <c r="E50" s="314"/>
      <c r="F50" s="311" t="str">
        <f>Lists!P76</f>
        <v>Aluminium, sheet - Cold rolling - Africa</v>
      </c>
      <c r="G50" s="311" t="str">
        <f t="array" ref="G50">XLOOKUP(1,('Emission Factors'!$E$5:$E$488='GHG emissions calculations'!$F50)*('Emission Factors'!$H$5:$H$488='GHG emissions calculations'!$H50),INDEX('Emission Factors'!$E$5:$T$488,0,MATCH('GHG emissions calculations'!G$6,'Emission Factors'!$E$5:$T$5,0)),"",0)</f>
        <v/>
      </c>
      <c r="H50" s="311" t="s">
        <v>237</v>
      </c>
      <c r="I50" s="312" t="str">
        <f>IF(
    SUMIFS('Import data'!$L$25:$L$80,
           'Import data'!$J$25:$J$80, F50,
           'Import data'!$G$25:$G$80, 'GHG emissions calculations'!$H50,
           'Import data'!$I$25:$I$80,$E$8) &lt;&gt; 0,
    SUMIFS('Import data'!$L$25:$L$80,
           'Import data'!$J$25:$J$80, F50,
           'Import data'!$G$25:$G$80, 'GHG emissions calculations'!$H50,
           'Import data'!$I$25:$I$80,$E$8),
    ""
)</f>
        <v/>
      </c>
      <c r="J50" s="311" t="str">
        <f t="array" ref="J50">IF(
    XLOOKUP(F50, 'Import data'!$J$26:$J$47, 'Import data'!$M$26:$M$47, "", 0) = "Please add the region-specific supplier emission factor or choose a different region available in the IAEG database.",
    "",
    XLOOKUP(F50, 'Import data'!$J$26:$J$47, 'Import data'!$M$26:$M$47, "", 0)
)</f>
        <v/>
      </c>
      <c r="K50" s="311" t="str">
        <f t="array" ref="K50">IFERROR(
    XLOOKUP(F50,
            _xlws.FILTER('Supplier Emission'!$G$15:$G$49,
                   ('Supplier Emission'!$D$15:$D$49=H50) * ('Supplier Emission'!$F$15:$F$49=$E$8)),
            _xlws.FILTER('Supplier Emission'!$I$15:$I$49,
                   ('Supplier Emission'!$D$15:$D$49=H50) * ('Supplier Emission'!$F$15:$F$49=$E$8)),
            ""),
    "")</f>
        <v/>
      </c>
      <c r="L50" s="311" t="str">
        <f t="array" ref="L50">IFERROR(
    XLOOKUP(F50,
            _xlws.FILTER('Supplier Emission'!$G$15:$G$49,
                   ('Supplier Emission'!$D$15:$D$49=H50) * ('Supplier Emission'!$F$15:$F$49=$E$8)),
            _xlws.FILTER('Supplier Emission'!$J$15:$J$49,
                   ('Supplier Emission'!$D$15:$D$49=H50) * ('Supplier Emission'!$F$15:$F$49=$E$8)),
            ""),
    "")</f>
        <v/>
      </c>
      <c r="M50" s="311" t="str">
        <f t="array" ref="M50">IFERROR(
    XLOOKUP(F50,
            _xlws.FILTER('Supplier Emission'!$G$15:$G$49,
                   ('Supplier Emission'!$D$15:$D$49=H50) * ('Supplier Emission'!$F$15:$F$49=$E$8)),
            _xlws.FILTER('Supplier Emission'!$M$15:$M$49,
                   ('Supplier Emission'!$D$15:$D$49=H50) * ('Supplier Emission'!$F$15:$F$49=$E$8)),
            ""),
    "")</f>
        <v/>
      </c>
      <c r="N50" s="311" t="str">
        <f t="array" ref="N50">IFERROR(
    XLOOKUP(F50,
            _xlws.FILTER('Supplier Emission'!$G$15:$G$49,
                   ('Supplier Emission'!$D$15:$D$49=H50) * ('Supplier Emission'!$F$15:$F$49=$E$8)),
            _xlws.FILTER('Supplier Emission'!$H$15:$H$49,
                   ('Supplier Emission'!$D$15:$D$49=H50) * ('Supplier Emission'!$F$15:$F$49=$E$8)),
            ""),
    "")</f>
        <v/>
      </c>
      <c r="O50" s="311" t="str">
        <f t="array" ref="O50">XLOOKUP(1,('Emission Factors'!$E$5:$E$488='GHG emissions calculations'!$F50)*('Emission Factors'!$H$5:$H$488='GHG emissions calculations'!$H50),INDEX('Emission Factors'!$E$5:$T$488,0,MATCH('GHG emissions calculations'!O$6,'Emission Factors'!$E$5:$T$5,0)),"",0)</f>
        <v/>
      </c>
      <c r="P50" s="313" t="str">
        <f t="array" ref="P50">IFERROR(
    INDEX('Emission Factors'!$E$5:$P$488,
          MATCH(1,
                ('Emission Factors'!$E$5:$E$488 = 'GHG emissions calculations'!$F50) *
                ('Emission Factors'!$H$5:$H$488 = 'GHG emissions calculations'!$H50),
                0),
          MATCH('GHG emissions calculations'!P$6,'Emission Factors'!$E$5:$P$5,0)),
    "")</f>
        <v/>
      </c>
      <c r="Q50" s="311" t="str">
        <f t="array" ref="Q50">IFERROR(
    IF(
        INDEX('Emission Factors'!$E$5:$P$488,
              MATCH(1,
                    ('Emission Factors'!$E$5:$E$488 = 'GHG emissions calculations'!$F50) *
                    ('Emission Factors'!$H$5:$H$488 = 'GHG emissions calculations'!$H50),
                    0),
              MATCH('GHG emissions calculations'!Q$6, 'Emission Factors'!$E$5:$P$5, 0)) &lt;&gt; "",
        INDEX('Emission Factors'!$E$5:$P$488,
              MATCH(1,
                    ('Emission Factors'!$E$5:$E$488 = 'GHG emissions calculations'!$F50) *
                    ('Emission Factors'!$H$5:$H$488 = 'GHG emissions calculations'!$H50),
                    0),
              MATCH('GHG emissions calculations'!Q$6, 'Emission Factors'!$E$5:$P$5, 0)),
        ""),
    "")</f>
        <v/>
      </c>
      <c r="R50" s="311" t="str">
        <f t="array" ref="R50">IFERROR(
    IF(
        INDEX('Emission Factors'!$E$5:$R$488,
              MATCH(1,
                    ('Emission Factors'!$E$5:$E$488 = 'GHG emissions calculations'!$F50) *
                    ('Emission Factors'!$H$5:$H$488 = 'GHG emissions calculations'!$H50),
                    0),
              MATCH('GHG emissions calculations'!R$6, 'Emission Factors'!$E$5:$R$5, 0)) &lt;&gt; "",
        INDEX('Emission Factors'!$E$5:$R$488,
              MATCH(1,
                    ('Emission Factors'!$E$5:$E$488 = 'GHG emissions calculations'!$F50) *
                    ('Emission Factors'!$H$5:$H$488 = 'GHG emissions calculations'!$H50),
                    0),
              MATCH('GHG emissions calculations'!R$6, 'Emission Factors'!$E$5:$R$5, 0)),
        ""),
    "")</f>
        <v/>
      </c>
      <c r="S50" s="312">
        <f t="shared" si="1"/>
        <v>0</v>
      </c>
      <c r="T50" s="23"/>
    </row>
    <row r="51" ht="15.75" customHeight="1" outlineLevel="1">
      <c r="A51" s="23"/>
      <c r="B51" s="71"/>
      <c r="C51" s="71"/>
      <c r="D51" s="71"/>
      <c r="E51" s="314"/>
      <c r="F51" s="311" t="str">
        <f>Lists!P74</f>
        <v>Aluminium, sheet - Cold rolling - America</v>
      </c>
      <c r="G51" s="311" t="str">
        <f t="array" ref="G51">XLOOKUP(1,('Emission Factors'!$E$5:$E$488='GHG emissions calculations'!$F51)*('Emission Factors'!$H$5:$H$488='GHG emissions calculations'!$H51),INDEX('Emission Factors'!$E$5:$T$488,0,MATCH('GHG emissions calculations'!G$6,'Emission Factors'!$E$5:$T$5,0)),"",0)</f>
        <v/>
      </c>
      <c r="H51" s="311" t="s">
        <v>237</v>
      </c>
      <c r="I51" s="312" t="str">
        <f>IF(
    SUMIFS('Import data'!$L$25:$L$80,
           'Import data'!$J$25:$J$80, F51,
           'Import data'!$G$25:$G$80, 'GHG emissions calculations'!$H51,
           'Import data'!$I$25:$I$80,$E$8) &lt;&gt; 0,
    SUMIFS('Import data'!$L$25:$L$80,
           'Import data'!$J$25:$J$80, F51,
           'Import data'!$G$25:$G$80, 'GHG emissions calculations'!$H51,
           'Import data'!$I$25:$I$80,$E$8),
    ""
)</f>
        <v/>
      </c>
      <c r="J51" s="311" t="str">
        <f t="array" ref="J51">IF(
    XLOOKUP(F51, 'Import data'!$J$26:$J$47, 'Import data'!$M$26:$M$47, "", 0) = "Please add the region-specific supplier emission factor or choose a different region available in the IAEG database.",
    "",
    XLOOKUP(F51, 'Import data'!$J$26:$J$47, 'Import data'!$M$26:$M$47, "", 0)
)</f>
        <v/>
      </c>
      <c r="K51" s="311" t="str">
        <f t="array" ref="K51">IFERROR(
    XLOOKUP(F51,
            _xlws.FILTER('Supplier Emission'!$G$15:$G$49,
                   ('Supplier Emission'!$D$15:$D$49=H51) * ('Supplier Emission'!$F$15:$F$49=$E$8)),
            _xlws.FILTER('Supplier Emission'!$I$15:$I$49,
                   ('Supplier Emission'!$D$15:$D$49=H51) * ('Supplier Emission'!$F$15:$F$49=$E$8)),
            ""),
    "")</f>
        <v/>
      </c>
      <c r="L51" s="311" t="str">
        <f t="array" ref="L51">IFERROR(
    XLOOKUP(F51,
            _xlws.FILTER('Supplier Emission'!$G$15:$G$49,
                   ('Supplier Emission'!$D$15:$D$49=H51) * ('Supplier Emission'!$F$15:$F$49=$E$8)),
            _xlws.FILTER('Supplier Emission'!$J$15:$J$49,
                   ('Supplier Emission'!$D$15:$D$49=H51) * ('Supplier Emission'!$F$15:$F$49=$E$8)),
            ""),
    "")</f>
        <v/>
      </c>
      <c r="M51" s="311" t="str">
        <f t="array" ref="M51">IFERROR(
    XLOOKUP(F51,
            _xlws.FILTER('Supplier Emission'!$G$15:$G$49,
                   ('Supplier Emission'!$D$15:$D$49=H51) * ('Supplier Emission'!$F$15:$F$49=$E$8)),
            _xlws.FILTER('Supplier Emission'!$M$15:$M$49,
                   ('Supplier Emission'!$D$15:$D$49=H51) * ('Supplier Emission'!$F$15:$F$49=$E$8)),
            ""),
    "")</f>
        <v/>
      </c>
      <c r="N51" s="311" t="str">
        <f t="array" ref="N51">IFERROR(
    XLOOKUP(F51,
            _xlws.FILTER('Supplier Emission'!$G$15:$G$49,
                   ('Supplier Emission'!$D$15:$D$49=H51) * ('Supplier Emission'!$F$15:$F$49=$E$8)),
            _xlws.FILTER('Supplier Emission'!$H$15:$H$49,
                   ('Supplier Emission'!$D$15:$D$49=H51) * ('Supplier Emission'!$F$15:$F$49=$E$8)),
            ""),
    "")</f>
        <v/>
      </c>
      <c r="O51" s="311" t="str">
        <f t="array" ref="O51">XLOOKUP(1,('Emission Factors'!$E$5:$E$488='GHG emissions calculations'!$F51)*('Emission Factors'!$H$5:$H$488='GHG emissions calculations'!$H51),INDEX('Emission Factors'!$E$5:$T$488,0,MATCH('GHG emissions calculations'!O$6,'Emission Factors'!$E$5:$T$5,0)),"",0)</f>
        <v/>
      </c>
      <c r="P51" s="313" t="str">
        <f t="array" ref="P51">IFERROR(
    INDEX('Emission Factors'!$E$5:$P$488,
          MATCH(1,
                ('Emission Factors'!$E$5:$E$488 = 'GHG emissions calculations'!$F51) *
                ('Emission Factors'!$H$5:$H$488 = 'GHG emissions calculations'!$H51),
                0),
          MATCH('GHG emissions calculations'!P$6,'Emission Factors'!$E$5:$P$5,0)),
    "")</f>
        <v/>
      </c>
      <c r="Q51" s="311" t="str">
        <f t="array" ref="Q51">IFERROR(
    IF(
        INDEX('Emission Factors'!$E$5:$P$488,
              MATCH(1,
                    ('Emission Factors'!$E$5:$E$488 = 'GHG emissions calculations'!$F51) *
                    ('Emission Factors'!$H$5:$H$488 = 'GHG emissions calculations'!$H51),
                    0),
              MATCH('GHG emissions calculations'!Q$6, 'Emission Factors'!$E$5:$P$5, 0)) &lt;&gt; "",
        INDEX('Emission Factors'!$E$5:$P$488,
              MATCH(1,
                    ('Emission Factors'!$E$5:$E$488 = 'GHG emissions calculations'!$F51) *
                    ('Emission Factors'!$H$5:$H$488 = 'GHG emissions calculations'!$H51),
                    0),
              MATCH('GHG emissions calculations'!Q$6, 'Emission Factors'!$E$5:$P$5, 0)),
        ""),
    "")</f>
        <v/>
      </c>
      <c r="R51" s="311" t="str">
        <f t="array" ref="R51">IFERROR(
    IF(
        INDEX('Emission Factors'!$E$5:$R$488,
              MATCH(1,
                    ('Emission Factors'!$E$5:$E$488 = 'GHG emissions calculations'!$F51) *
                    ('Emission Factors'!$H$5:$H$488 = 'GHG emissions calculations'!$H51),
                    0),
              MATCH('GHG emissions calculations'!R$6, 'Emission Factors'!$E$5:$R$5, 0)) &lt;&gt; "",
        INDEX('Emission Factors'!$E$5:$R$488,
              MATCH(1,
                    ('Emission Factors'!$E$5:$E$488 = 'GHG emissions calculations'!$F51) *
                    ('Emission Factors'!$H$5:$H$488 = 'GHG emissions calculations'!$H51),
                    0),
              MATCH('GHG emissions calculations'!R$6, 'Emission Factors'!$E$5:$R$5, 0)),
        ""),
    "")</f>
        <v/>
      </c>
      <c r="S51" s="312">
        <f t="shared" si="1"/>
        <v>0</v>
      </c>
      <c r="T51" s="23"/>
    </row>
    <row r="52" ht="15.75" customHeight="1" outlineLevel="1">
      <c r="A52" s="23"/>
      <c r="B52" s="71"/>
      <c r="C52" s="71"/>
      <c r="D52" s="71"/>
      <c r="E52" s="314"/>
      <c r="F52" s="311" t="str">
        <f>Lists!P77</f>
        <v>Aluminium, sheet - Cold rolling - Asia</v>
      </c>
      <c r="G52" s="311" t="str">
        <f t="array" ref="G52">XLOOKUP(1,('Emission Factors'!$E$5:$E$488='GHG emissions calculations'!$F52)*('Emission Factors'!$H$5:$H$488='GHG emissions calculations'!$H52),INDEX('Emission Factors'!$E$5:$T$488,0,MATCH('GHG emissions calculations'!G$6,'Emission Factors'!$E$5:$T$5,0)),"",0)</f>
        <v/>
      </c>
      <c r="H52" s="311" t="s">
        <v>237</v>
      </c>
      <c r="I52" s="312" t="str">
        <f>IF(
    SUMIFS('Import data'!$L$25:$L$80,
           'Import data'!$J$25:$J$80, F52,
           'Import data'!$G$25:$G$80, 'GHG emissions calculations'!$H52,
           'Import data'!$I$25:$I$80,$E$8) &lt;&gt; 0,
    SUMIFS('Import data'!$L$25:$L$80,
           'Import data'!$J$25:$J$80, F52,
           'Import data'!$G$25:$G$80, 'GHG emissions calculations'!$H52,
           'Import data'!$I$25:$I$80,$E$8),
    ""
)</f>
        <v/>
      </c>
      <c r="J52" s="311" t="str">
        <f t="array" ref="J52">IF(
    XLOOKUP(F52, 'Import data'!$J$26:$J$47, 'Import data'!$M$26:$M$47, "", 0) = "Please add the region-specific supplier emission factor or choose a different region available in the IAEG database.",
    "",
    XLOOKUP(F52, 'Import data'!$J$26:$J$47, 'Import data'!$M$26:$M$47, "", 0)
)</f>
        <v/>
      </c>
      <c r="K52" s="311" t="str">
        <f t="array" ref="K52">IFERROR(
    XLOOKUP(F52,
            _xlws.FILTER('Supplier Emission'!$G$15:$G$49,
                   ('Supplier Emission'!$D$15:$D$49=H52) * ('Supplier Emission'!$F$15:$F$49=$E$8)),
            _xlws.FILTER('Supplier Emission'!$I$15:$I$49,
                   ('Supplier Emission'!$D$15:$D$49=H52) * ('Supplier Emission'!$F$15:$F$49=$E$8)),
            ""),
    "")</f>
        <v/>
      </c>
      <c r="L52" s="311" t="str">
        <f t="array" ref="L52">IFERROR(
    XLOOKUP(F52,
            _xlws.FILTER('Supplier Emission'!$G$15:$G$49,
                   ('Supplier Emission'!$D$15:$D$49=H52) * ('Supplier Emission'!$F$15:$F$49=$E$8)),
            _xlws.FILTER('Supplier Emission'!$J$15:$J$49,
                   ('Supplier Emission'!$D$15:$D$49=H52) * ('Supplier Emission'!$F$15:$F$49=$E$8)),
            ""),
    "")</f>
        <v/>
      </c>
      <c r="M52" s="311" t="str">
        <f t="array" ref="M52">IFERROR(
    XLOOKUP(F52,
            _xlws.FILTER('Supplier Emission'!$G$15:$G$49,
                   ('Supplier Emission'!$D$15:$D$49=H52) * ('Supplier Emission'!$F$15:$F$49=$E$8)),
            _xlws.FILTER('Supplier Emission'!$M$15:$M$49,
                   ('Supplier Emission'!$D$15:$D$49=H52) * ('Supplier Emission'!$F$15:$F$49=$E$8)),
            ""),
    "")</f>
        <v/>
      </c>
      <c r="N52" s="311" t="str">
        <f t="array" ref="N52">IFERROR(
    XLOOKUP(F52,
            _xlws.FILTER('Supplier Emission'!$G$15:$G$49,
                   ('Supplier Emission'!$D$15:$D$49=H52) * ('Supplier Emission'!$F$15:$F$49=$E$8)),
            _xlws.FILTER('Supplier Emission'!$H$15:$H$49,
                   ('Supplier Emission'!$D$15:$D$49=H52) * ('Supplier Emission'!$F$15:$F$49=$E$8)),
            ""),
    "")</f>
        <v/>
      </c>
      <c r="O52" s="311" t="str">
        <f t="array" ref="O52">XLOOKUP(1,('Emission Factors'!$E$5:$E$488='GHG emissions calculations'!$F52)*('Emission Factors'!$H$5:$H$488='GHG emissions calculations'!$H52),INDEX('Emission Factors'!$E$5:$T$488,0,MATCH('GHG emissions calculations'!O$6,'Emission Factors'!$E$5:$T$5,0)),"",0)</f>
        <v/>
      </c>
      <c r="P52" s="313" t="str">
        <f t="array" ref="P52">IFERROR(
    INDEX('Emission Factors'!$E$5:$P$488,
          MATCH(1,
                ('Emission Factors'!$E$5:$E$488 = 'GHG emissions calculations'!$F52) *
                ('Emission Factors'!$H$5:$H$488 = 'GHG emissions calculations'!$H52),
                0),
          MATCH('GHG emissions calculations'!P$6,'Emission Factors'!$E$5:$P$5,0)),
    "")</f>
        <v/>
      </c>
      <c r="Q52" s="311" t="str">
        <f t="array" ref="Q52">IFERROR(
    IF(
        INDEX('Emission Factors'!$E$5:$P$488,
              MATCH(1,
                    ('Emission Factors'!$E$5:$E$488 = 'GHG emissions calculations'!$F52) *
                    ('Emission Factors'!$H$5:$H$488 = 'GHG emissions calculations'!$H52),
                    0),
              MATCH('GHG emissions calculations'!Q$6, 'Emission Factors'!$E$5:$P$5, 0)) &lt;&gt; "",
        INDEX('Emission Factors'!$E$5:$P$488,
              MATCH(1,
                    ('Emission Factors'!$E$5:$E$488 = 'GHG emissions calculations'!$F52) *
                    ('Emission Factors'!$H$5:$H$488 = 'GHG emissions calculations'!$H52),
                    0),
              MATCH('GHG emissions calculations'!Q$6, 'Emission Factors'!$E$5:$P$5, 0)),
        ""),
    "")</f>
        <v/>
      </c>
      <c r="R52" s="311" t="str">
        <f t="array" ref="R52">IFERROR(
    IF(
        INDEX('Emission Factors'!$E$5:$R$488,
              MATCH(1,
                    ('Emission Factors'!$E$5:$E$488 = 'GHG emissions calculations'!$F52) *
                    ('Emission Factors'!$H$5:$H$488 = 'GHG emissions calculations'!$H52),
                    0),
              MATCH('GHG emissions calculations'!R$6, 'Emission Factors'!$E$5:$R$5, 0)) &lt;&gt; "",
        INDEX('Emission Factors'!$E$5:$R$488,
              MATCH(1,
                    ('Emission Factors'!$E$5:$E$488 = 'GHG emissions calculations'!$F52) *
                    ('Emission Factors'!$H$5:$H$488 = 'GHG emissions calculations'!$H52),
                    0),
              MATCH('GHG emissions calculations'!R$6, 'Emission Factors'!$E$5:$R$5, 0)),
        ""),
    "")</f>
        <v/>
      </c>
      <c r="S52" s="312">
        <f t="shared" si="1"/>
        <v>0</v>
      </c>
      <c r="T52" s="23"/>
    </row>
    <row r="53" ht="15.75" customHeight="1" outlineLevel="1">
      <c r="A53" s="23"/>
      <c r="B53" s="71"/>
      <c r="C53" s="71"/>
      <c r="D53" s="71"/>
      <c r="E53" s="314"/>
      <c r="F53" s="311" t="str">
        <f>Lists!P75</f>
        <v>Aluminium, sheet - Cold rolling - Europe</v>
      </c>
      <c r="G53" s="311">
        <f t="array" ref="G53">XLOOKUP(1,('Emission Factors'!$E$5:$E$488='GHG emissions calculations'!$F53)*('Emission Factors'!$H$5:$H$488='GHG emissions calculations'!$H53),INDEX('Emission Factors'!$E$5:$T$488,0,MATCH('GHG emissions calculations'!G$6,'Emission Factors'!$E$5:$T$5,0)),"",0)</f>
        <v>3</v>
      </c>
      <c r="H53" s="311" t="s">
        <v>237</v>
      </c>
      <c r="I53" s="312" t="str">
        <f>IF(
    SUMIFS('Import data'!$L$25:$L$80,
           'Import data'!$J$25:$J$80, F53,
           'Import data'!$G$25:$G$80, 'GHG emissions calculations'!$H53,
           'Import data'!$I$25:$I$80,$E$8) &lt;&gt; 0,
    SUMIFS('Import data'!$L$25:$L$80,
           'Import data'!$J$25:$J$80, F53,
           'Import data'!$G$25:$G$80, 'GHG emissions calculations'!$H53,
           'Import data'!$I$25:$I$80,$E$8),
    ""
)</f>
        <v/>
      </c>
      <c r="J53" s="311" t="str">
        <f t="array" ref="J53">IF(
    XLOOKUP(F53, 'Import data'!$J$26:$J$47, 'Import data'!$M$26:$M$47, "", 0) = "Please add the region-specific supplier emission factor or choose a different region available in the IAEG database.",
    "",
    XLOOKUP(F53, 'Import data'!$J$26:$J$47, 'Import data'!$M$26:$M$47, "", 0)
)</f>
        <v/>
      </c>
      <c r="K53" s="311" t="str">
        <f t="array" ref="K53">IFERROR(
    XLOOKUP(F53,
            _xlws.FILTER('Supplier Emission'!$G$15:$G$49,
                   ('Supplier Emission'!$D$15:$D$49=H53) * ('Supplier Emission'!$F$15:$F$49=$E$8)),
            _xlws.FILTER('Supplier Emission'!$I$15:$I$49,
                   ('Supplier Emission'!$D$15:$D$49=H53) * ('Supplier Emission'!$F$15:$F$49=$E$8)),
            ""),
    "")</f>
        <v/>
      </c>
      <c r="L53" s="311" t="str">
        <f t="array" ref="L53">IFERROR(
    XLOOKUP(F53,
            _xlws.FILTER('Supplier Emission'!$G$15:$G$49,
                   ('Supplier Emission'!$D$15:$D$49=H53) * ('Supplier Emission'!$F$15:$F$49=$E$8)),
            _xlws.FILTER('Supplier Emission'!$J$15:$J$49,
                   ('Supplier Emission'!$D$15:$D$49=H53) * ('Supplier Emission'!$F$15:$F$49=$E$8)),
            ""),
    "")</f>
        <v/>
      </c>
      <c r="M53" s="311" t="str">
        <f t="array" ref="M53">IFERROR(
    XLOOKUP(F53,
            _xlws.FILTER('Supplier Emission'!$G$15:$G$49,
                   ('Supplier Emission'!$D$15:$D$49=H53) * ('Supplier Emission'!$F$15:$F$49=$E$8)),
            _xlws.FILTER('Supplier Emission'!$M$15:$M$49,
                   ('Supplier Emission'!$D$15:$D$49=H53) * ('Supplier Emission'!$F$15:$F$49=$E$8)),
            ""),
    "")</f>
        <v/>
      </c>
      <c r="N53" s="311" t="str">
        <f t="array" ref="N53">IFERROR(
    XLOOKUP(F53,
            _xlws.FILTER('Supplier Emission'!$G$15:$G$49,
                   ('Supplier Emission'!$D$15:$D$49=H53) * ('Supplier Emission'!$F$15:$F$49=$E$8)),
            _xlws.FILTER('Supplier Emission'!$H$15:$H$49,
                   ('Supplier Emission'!$D$15:$D$49=H53) * ('Supplier Emission'!$F$15:$F$49=$E$8)),
            ""),
    "")</f>
        <v/>
      </c>
      <c r="O53" s="311" t="str">
        <f t="array" ref="O53">XLOOKUP(1,('Emission Factors'!$E$5:$E$488='GHG emissions calculations'!$F53)*('Emission Factors'!$H$5:$H$488='GHG emissions calculations'!$H53),INDEX('Emission Factors'!$E$5:$T$488,0,MATCH('GHG emissions calculations'!O$6,'Emission Factors'!$E$5:$T$5,0)),"",0)</f>
        <v>Aluminium, tôle</v>
      </c>
      <c r="P53" s="313">
        <f t="array" ref="P53">IFERROR(
    INDEX('Emission Factors'!$E$5:$P$488,
          MATCH(1,
                ('Emission Factors'!$E$5:$E$488 = 'GHG emissions calculations'!$F53) *
                ('Emission Factors'!$H$5:$H$488 = 'GHG emissions calculations'!$H53),
                0),
          MATCH('GHG emissions calculations'!P$6,'Emission Factors'!$E$5:$P$5,0)),
    "")</f>
        <v>3.22</v>
      </c>
      <c r="Q53" s="311" t="str">
        <f t="array" ref="Q53">IFERROR(
    IF(
        INDEX('Emission Factors'!$E$5:$P$488,
              MATCH(1,
                    ('Emission Factors'!$E$5:$E$488 = 'GHG emissions calculations'!$F53) *
                    ('Emission Factors'!$H$5:$H$488 = 'GHG emissions calculations'!$H53),
                    0),
              MATCH('GHG emissions calculations'!Q$6, 'Emission Factors'!$E$5:$P$5, 0)) &lt;&gt; "",
        INDEX('Emission Factors'!$E$5:$P$488,
              MATCH(1,
                    ('Emission Factors'!$E$5:$E$488 = 'GHG emissions calculations'!$F53) *
                    ('Emission Factors'!$H$5:$H$488 = 'GHG emissions calculations'!$H53),
                    0),
              MATCH('GHG emissions calculations'!Q$6, 'Emission Factors'!$E$5:$P$5, 0)),
        ""),
    "")</f>
        <v>kgCO2e/kg</v>
      </c>
      <c r="R53" s="311" t="str">
        <f t="array" ref="R53">IFERROR(
    IF(
        INDEX('Emission Factors'!$E$5:$R$488,
              MATCH(1,
                    ('Emission Factors'!$E$5:$E$488 = 'GHG emissions calculations'!$F53) *
                    ('Emission Factors'!$H$5:$H$488 = 'GHG emissions calculations'!$H53),
                    0),
              MATCH('GHG emissions calculations'!R$6, 'Emission Factors'!$E$5:$R$5, 0)) &lt;&gt; "",
        INDEX('Emission Factors'!$E$5:$R$488,
              MATCH(1,
                    ('Emission Factors'!$E$5:$E$488 = 'GHG emissions calculations'!$F53) *
                    ('Emission Factors'!$H$5:$H$488 = 'GHG emissions calculations'!$H53),
                    0),
              MATCH('GHG emissions calculations'!R$6, 'Emission Factors'!$E$5:$R$5, 0)),
        ""),
    "")</f>
        <v>Europe</v>
      </c>
      <c r="S53" s="312">
        <f t="shared" si="1"/>
        <v>0</v>
      </c>
      <c r="T53" s="23"/>
    </row>
    <row r="54" ht="15.75" customHeight="1" outlineLevel="1">
      <c r="A54" s="23"/>
      <c r="B54" s="71"/>
      <c r="C54" s="71"/>
      <c r="D54" s="71"/>
      <c r="E54" s="314"/>
      <c r="F54" s="311" t="str">
        <f>Lists!P80</f>
        <v>Aluminium, sheet - Cold rolling - Global or unspecified region</v>
      </c>
      <c r="G54" s="311">
        <f t="array" ref="G54">XLOOKUP(1,('Emission Factors'!$E$5:$E$488='GHG emissions calculations'!$F54)*('Emission Factors'!$H$5:$H$488='GHG emissions calculations'!$H54),INDEX('Emission Factors'!$E$5:$T$488,0,MATCH('GHG emissions calculations'!G$6,'Emission Factors'!$E$5:$T$5,0)),"",0)</f>
        <v>3</v>
      </c>
      <c r="H54" s="311" t="s">
        <v>237</v>
      </c>
      <c r="I54" s="312" t="str">
        <f>IF(
    SUMIFS('Import data'!$L$25:$L$80,
           'Import data'!$J$25:$J$80, F54,
           'Import data'!$G$25:$G$80, 'GHG emissions calculations'!$H54,
           'Import data'!$I$25:$I$80,$E$8) &lt;&gt; 0,
    SUMIFS('Import data'!$L$25:$L$80,
           'Import data'!$J$25:$J$80, F54,
           'Import data'!$G$25:$G$80, 'GHG emissions calculations'!$H54,
           'Import data'!$I$25:$I$80,$E$8),
    ""
)</f>
        <v/>
      </c>
      <c r="J54" s="311" t="str">
        <f t="array" ref="J54">IF(
    XLOOKUP(F54, 'Import data'!$J$26:$J$47, 'Import data'!$M$26:$M$47, "", 0) = "Please add the region-specific supplier emission factor or choose a different region available in the IAEG database.",
    "",
    XLOOKUP(F54, 'Import data'!$J$26:$J$47, 'Import data'!$M$26:$M$47, "", 0)
)</f>
        <v/>
      </c>
      <c r="K54" s="311" t="str">
        <f t="array" ref="K54">IFERROR(
    XLOOKUP(F54,
            _xlws.FILTER('Supplier Emission'!$G$15:$G$49,
                   ('Supplier Emission'!$D$15:$D$49=H54) * ('Supplier Emission'!$F$15:$F$49=$E$8)),
            _xlws.FILTER('Supplier Emission'!$I$15:$I$49,
                   ('Supplier Emission'!$D$15:$D$49=H54) * ('Supplier Emission'!$F$15:$F$49=$E$8)),
            ""),
    "")</f>
        <v/>
      </c>
      <c r="L54" s="311" t="str">
        <f t="array" ref="L54">IFERROR(
    XLOOKUP(F54,
            _xlws.FILTER('Supplier Emission'!$G$15:$G$49,
                   ('Supplier Emission'!$D$15:$D$49=H54) * ('Supplier Emission'!$F$15:$F$49=$E$8)),
            _xlws.FILTER('Supplier Emission'!$J$15:$J$49,
                   ('Supplier Emission'!$D$15:$D$49=H54) * ('Supplier Emission'!$F$15:$F$49=$E$8)),
            ""),
    "")</f>
        <v/>
      </c>
      <c r="M54" s="311" t="str">
        <f t="array" ref="M54">IFERROR(
    XLOOKUP(F54,
            _xlws.FILTER('Supplier Emission'!$G$15:$G$49,
                   ('Supplier Emission'!$D$15:$D$49=H54) * ('Supplier Emission'!$F$15:$F$49=$E$8)),
            _xlws.FILTER('Supplier Emission'!$M$15:$M$49,
                   ('Supplier Emission'!$D$15:$D$49=H54) * ('Supplier Emission'!$F$15:$F$49=$E$8)),
            ""),
    "")</f>
        <v/>
      </c>
      <c r="N54" s="311" t="str">
        <f t="array" ref="N54">IFERROR(
    XLOOKUP(F54,
            _xlws.FILTER('Supplier Emission'!$G$15:$G$49,
                   ('Supplier Emission'!$D$15:$D$49=H54) * ('Supplier Emission'!$F$15:$F$49=$E$8)),
            _xlws.FILTER('Supplier Emission'!$H$15:$H$49,
                   ('Supplier Emission'!$D$15:$D$49=H54) * ('Supplier Emission'!$F$15:$F$49=$E$8)),
            ""),
    "")</f>
        <v/>
      </c>
      <c r="O54" s="311" t="str">
        <f t="array" ref="O54">XLOOKUP(1,('Emission Factors'!$E$5:$E$488='GHG emissions calculations'!$F54)*('Emission Factors'!$H$5:$H$488='GHG emissions calculations'!$H54),INDEX('Emission Factors'!$E$5:$T$488,0,MATCH('GHG emissions calculations'!O$6,'Emission Factors'!$E$5:$T$5,0)),"",0)</f>
        <v>Aluminium, tôle + Cold rolling - Laminage à froid (impact modéré)</v>
      </c>
      <c r="P54" s="313">
        <f t="array" ref="P54">IFERROR(
    INDEX('Emission Factors'!$E$5:$P$488,
          MATCH(1,
                ('Emission Factors'!$E$5:$E$488 = 'GHG emissions calculations'!$F54) *
                ('Emission Factors'!$H$5:$H$488 = 'GHG emissions calculations'!$H54),
                0),
          MATCH('GHG emissions calculations'!P$6,'Emission Factors'!$E$5:$P$5,0)),
    "")</f>
        <v>3.220164</v>
      </c>
      <c r="Q54" s="311" t="str">
        <f t="array" ref="Q54">IFERROR(
    IF(
        INDEX('Emission Factors'!$E$5:$P$488,
              MATCH(1,
                    ('Emission Factors'!$E$5:$E$488 = 'GHG emissions calculations'!$F54) *
                    ('Emission Factors'!$H$5:$H$488 = 'GHG emissions calculations'!$H54),
                    0),
              MATCH('GHG emissions calculations'!Q$6, 'Emission Factors'!$E$5:$P$5, 0)) &lt;&gt; "",
        INDEX('Emission Factors'!$E$5:$P$488,
              MATCH(1,
                    ('Emission Factors'!$E$5:$E$488 = 'GHG emissions calculations'!$F54) *
                    ('Emission Factors'!$H$5:$H$488 = 'GHG emissions calculations'!$H54),
                    0),
              MATCH('GHG emissions calculations'!Q$6, 'Emission Factors'!$E$5:$P$5, 0)),
        ""),
    "")</f>
        <v>kgCO2e/kg</v>
      </c>
      <c r="R54" s="311" t="str">
        <f t="array" ref="R54">IFERROR(
    IF(
        INDEX('Emission Factors'!$E$5:$R$488,
              MATCH(1,
                    ('Emission Factors'!$E$5:$E$488 = 'GHG emissions calculations'!$F54) *
                    ('Emission Factors'!$H$5:$H$488 = 'GHG emissions calculations'!$H54),
                    0),
              MATCH('GHG emissions calculations'!R$6, 'Emission Factors'!$E$5:$R$5, 0)) &lt;&gt; "",
        INDEX('Emission Factors'!$E$5:$R$488,
              MATCH(1,
                    ('Emission Factors'!$E$5:$E$488 = 'GHG emissions calculations'!$F54) *
                    ('Emission Factors'!$H$5:$H$488 = 'GHG emissions calculations'!$H54),
                    0),
              MATCH('GHG emissions calculations'!R$6, 'Emission Factors'!$E$5:$R$5, 0)),
        ""),
    "")</f>
        <v>Global or unspecified region</v>
      </c>
      <c r="S54" s="312">
        <f t="shared" si="1"/>
        <v>0</v>
      </c>
      <c r="T54" s="23"/>
    </row>
    <row r="55" ht="15.75" customHeight="1" outlineLevel="1">
      <c r="A55" s="23"/>
      <c r="B55" s="71"/>
      <c r="C55" s="71"/>
      <c r="D55" s="71"/>
      <c r="E55" s="314"/>
      <c r="F55" s="311" t="str">
        <f>Lists!P79</f>
        <v>Aluminium, sheet - Cold rolling - Middle East</v>
      </c>
      <c r="G55" s="311" t="str">
        <f t="array" ref="G55">XLOOKUP(1,('Emission Factors'!$E$5:$E$488='GHG emissions calculations'!$F55)*('Emission Factors'!$H$5:$H$488='GHG emissions calculations'!$H55),INDEX('Emission Factors'!$E$5:$T$488,0,MATCH('GHG emissions calculations'!G$6,'Emission Factors'!$E$5:$T$5,0)),"",0)</f>
        <v/>
      </c>
      <c r="H55" s="311" t="s">
        <v>237</v>
      </c>
      <c r="I55" s="312" t="str">
        <f>IF(
    SUMIFS('Import data'!$L$25:$L$80,
           'Import data'!$J$25:$J$80, F55,
           'Import data'!$G$25:$G$80, 'GHG emissions calculations'!$H55,
           'Import data'!$I$25:$I$80,$E$8) &lt;&gt; 0,
    SUMIFS('Import data'!$L$25:$L$80,
           'Import data'!$J$25:$J$80, F55,
           'Import data'!$G$25:$G$80, 'GHG emissions calculations'!$H55,
           'Import data'!$I$25:$I$80,$E$8),
    ""
)</f>
        <v/>
      </c>
      <c r="J55" s="311" t="str">
        <f t="array" ref="J55">IF(
    XLOOKUP(F55, 'Import data'!$J$26:$J$47, 'Import data'!$M$26:$M$47, "", 0) = "Please add the region-specific supplier emission factor or choose a different region available in the IAEG database.",
    "",
    XLOOKUP(F55, 'Import data'!$J$26:$J$47, 'Import data'!$M$26:$M$47, "", 0)
)</f>
        <v/>
      </c>
      <c r="K55" s="311" t="str">
        <f t="array" ref="K55">IFERROR(
    XLOOKUP(F55,
            _xlws.FILTER('Supplier Emission'!$G$15:$G$49,
                   ('Supplier Emission'!$D$15:$D$49=H55) * ('Supplier Emission'!$F$15:$F$49=$E$8)),
            _xlws.FILTER('Supplier Emission'!$I$15:$I$49,
                   ('Supplier Emission'!$D$15:$D$49=H55) * ('Supplier Emission'!$F$15:$F$49=$E$8)),
            ""),
    "")</f>
        <v/>
      </c>
      <c r="L55" s="311" t="str">
        <f t="array" ref="L55">IFERROR(
    XLOOKUP(F55,
            _xlws.FILTER('Supplier Emission'!$G$15:$G$49,
                   ('Supplier Emission'!$D$15:$D$49=H55) * ('Supplier Emission'!$F$15:$F$49=$E$8)),
            _xlws.FILTER('Supplier Emission'!$J$15:$J$49,
                   ('Supplier Emission'!$D$15:$D$49=H55) * ('Supplier Emission'!$F$15:$F$49=$E$8)),
            ""),
    "")</f>
        <v/>
      </c>
      <c r="M55" s="311" t="str">
        <f t="array" ref="M55">IFERROR(
    XLOOKUP(F55,
            _xlws.FILTER('Supplier Emission'!$G$15:$G$49,
                   ('Supplier Emission'!$D$15:$D$49=H55) * ('Supplier Emission'!$F$15:$F$49=$E$8)),
            _xlws.FILTER('Supplier Emission'!$M$15:$M$49,
                   ('Supplier Emission'!$D$15:$D$49=H55) * ('Supplier Emission'!$F$15:$F$49=$E$8)),
            ""),
    "")</f>
        <v/>
      </c>
      <c r="N55" s="311" t="str">
        <f t="array" ref="N55">IFERROR(
    XLOOKUP(F55,
            _xlws.FILTER('Supplier Emission'!$G$15:$G$49,
                   ('Supplier Emission'!$D$15:$D$49=H55) * ('Supplier Emission'!$F$15:$F$49=$E$8)),
            _xlws.FILTER('Supplier Emission'!$H$15:$H$49,
                   ('Supplier Emission'!$D$15:$D$49=H55) * ('Supplier Emission'!$F$15:$F$49=$E$8)),
            ""),
    "")</f>
        <v/>
      </c>
      <c r="O55" s="311" t="str">
        <f t="array" ref="O55">XLOOKUP(1,('Emission Factors'!$E$5:$E$488='GHG emissions calculations'!$F55)*('Emission Factors'!$H$5:$H$488='GHG emissions calculations'!$H55),INDEX('Emission Factors'!$E$5:$T$488,0,MATCH('GHG emissions calculations'!O$6,'Emission Factors'!$E$5:$T$5,0)),"",0)</f>
        <v/>
      </c>
      <c r="P55" s="313" t="str">
        <f t="array" ref="P55">IFERROR(
    INDEX('Emission Factors'!$E$5:$P$488,
          MATCH(1,
                ('Emission Factors'!$E$5:$E$488 = 'GHG emissions calculations'!$F55) *
                ('Emission Factors'!$H$5:$H$488 = 'GHG emissions calculations'!$H55),
                0),
          MATCH('GHG emissions calculations'!P$6,'Emission Factors'!$E$5:$P$5,0)),
    "")</f>
        <v/>
      </c>
      <c r="Q55" s="311" t="str">
        <f t="array" ref="Q55">IFERROR(
    IF(
        INDEX('Emission Factors'!$E$5:$P$488,
              MATCH(1,
                    ('Emission Factors'!$E$5:$E$488 = 'GHG emissions calculations'!$F55) *
                    ('Emission Factors'!$H$5:$H$488 = 'GHG emissions calculations'!$H55),
                    0),
              MATCH('GHG emissions calculations'!Q$6, 'Emission Factors'!$E$5:$P$5, 0)) &lt;&gt; "",
        INDEX('Emission Factors'!$E$5:$P$488,
              MATCH(1,
                    ('Emission Factors'!$E$5:$E$488 = 'GHG emissions calculations'!$F55) *
                    ('Emission Factors'!$H$5:$H$488 = 'GHG emissions calculations'!$H55),
                    0),
              MATCH('GHG emissions calculations'!Q$6, 'Emission Factors'!$E$5:$P$5, 0)),
        ""),
    "")</f>
        <v/>
      </c>
      <c r="R55" s="311" t="str">
        <f t="array" ref="R55">IFERROR(
    IF(
        INDEX('Emission Factors'!$E$5:$R$488,
              MATCH(1,
                    ('Emission Factors'!$E$5:$E$488 = 'GHG emissions calculations'!$F55) *
                    ('Emission Factors'!$H$5:$H$488 = 'GHG emissions calculations'!$H55),
                    0),
              MATCH('GHG emissions calculations'!R$6, 'Emission Factors'!$E$5:$R$5, 0)) &lt;&gt; "",
        INDEX('Emission Factors'!$E$5:$R$488,
              MATCH(1,
                    ('Emission Factors'!$E$5:$E$488 = 'GHG emissions calculations'!$F55) *
                    ('Emission Factors'!$H$5:$H$488 = 'GHG emissions calculations'!$H55),
                    0),
              MATCH('GHG emissions calculations'!R$6, 'Emission Factors'!$E$5:$R$5, 0)),
        ""),
    "")</f>
        <v/>
      </c>
      <c r="S55" s="312">
        <f t="shared" si="1"/>
        <v>0</v>
      </c>
      <c r="T55" s="23"/>
    </row>
    <row r="56" ht="15.75" customHeight="1" outlineLevel="1">
      <c r="A56" s="23"/>
      <c r="B56" s="71"/>
      <c r="C56" s="71"/>
      <c r="D56" s="71"/>
      <c r="E56" s="314"/>
      <c r="F56" s="311" t="str">
        <f>Lists!P78</f>
        <v>Aluminium, sheet - Cold rolling - Oceania</v>
      </c>
      <c r="G56" s="311" t="str">
        <f t="array" ref="G56">XLOOKUP(1,('Emission Factors'!$E$5:$E$488='GHG emissions calculations'!$F56)*('Emission Factors'!$H$5:$H$488='GHG emissions calculations'!$H56),INDEX('Emission Factors'!$E$5:$T$488,0,MATCH('GHG emissions calculations'!G$6,'Emission Factors'!$E$5:$T$5,0)),"",0)</f>
        <v/>
      </c>
      <c r="H56" s="311" t="s">
        <v>237</v>
      </c>
      <c r="I56" s="312" t="str">
        <f>IF(
    SUMIFS('Import data'!$L$25:$L$80,
           'Import data'!$J$25:$J$80, F56,
           'Import data'!$G$25:$G$80, 'GHG emissions calculations'!$H56,
           'Import data'!$I$25:$I$80,$E$8) &lt;&gt; 0,
    SUMIFS('Import data'!$L$25:$L$80,
           'Import data'!$J$25:$J$80, F56,
           'Import data'!$G$25:$G$80, 'GHG emissions calculations'!$H56,
           'Import data'!$I$25:$I$80,$E$8),
    ""
)</f>
        <v/>
      </c>
      <c r="J56" s="311" t="str">
        <f t="array" ref="J56">IF(
    XLOOKUP(F56, 'Import data'!$J$26:$J$47, 'Import data'!$M$26:$M$47, "", 0) = "Please add the region-specific supplier emission factor or choose a different region available in the IAEG database.",
    "",
    XLOOKUP(F56, 'Import data'!$J$26:$J$47, 'Import data'!$M$26:$M$47, "", 0)
)</f>
        <v/>
      </c>
      <c r="K56" s="311" t="str">
        <f t="array" ref="K56">IFERROR(
    XLOOKUP(F56,
            _xlws.FILTER('Supplier Emission'!$G$15:$G$49,
                   ('Supplier Emission'!$D$15:$D$49=H56) * ('Supplier Emission'!$F$15:$F$49=$E$8)),
            _xlws.FILTER('Supplier Emission'!$I$15:$I$49,
                   ('Supplier Emission'!$D$15:$D$49=H56) * ('Supplier Emission'!$F$15:$F$49=$E$8)),
            ""),
    "")</f>
        <v/>
      </c>
      <c r="L56" s="311" t="str">
        <f t="array" ref="L56">IFERROR(
    XLOOKUP(F56,
            _xlws.FILTER('Supplier Emission'!$G$15:$G$49,
                   ('Supplier Emission'!$D$15:$D$49=H56) * ('Supplier Emission'!$F$15:$F$49=$E$8)),
            _xlws.FILTER('Supplier Emission'!$J$15:$J$49,
                   ('Supplier Emission'!$D$15:$D$49=H56) * ('Supplier Emission'!$F$15:$F$49=$E$8)),
            ""),
    "")</f>
        <v/>
      </c>
      <c r="M56" s="311" t="str">
        <f t="array" ref="M56">IFERROR(
    XLOOKUP(F56,
            _xlws.FILTER('Supplier Emission'!$G$15:$G$49,
                   ('Supplier Emission'!$D$15:$D$49=H56) * ('Supplier Emission'!$F$15:$F$49=$E$8)),
            _xlws.FILTER('Supplier Emission'!$M$15:$M$49,
                   ('Supplier Emission'!$D$15:$D$49=H56) * ('Supplier Emission'!$F$15:$F$49=$E$8)),
            ""),
    "")</f>
        <v/>
      </c>
      <c r="N56" s="311" t="str">
        <f t="array" ref="N56">IFERROR(
    XLOOKUP(F56,
            _xlws.FILTER('Supplier Emission'!$G$15:$G$49,
                   ('Supplier Emission'!$D$15:$D$49=H56) * ('Supplier Emission'!$F$15:$F$49=$E$8)),
            _xlws.FILTER('Supplier Emission'!$H$15:$H$49,
                   ('Supplier Emission'!$D$15:$D$49=H56) * ('Supplier Emission'!$F$15:$F$49=$E$8)),
            ""),
    "")</f>
        <v/>
      </c>
      <c r="O56" s="311" t="str">
        <f t="array" ref="O56">XLOOKUP(1,('Emission Factors'!$E$5:$E$488='GHG emissions calculations'!$F56)*('Emission Factors'!$H$5:$H$488='GHG emissions calculations'!$H56),INDEX('Emission Factors'!$E$5:$T$488,0,MATCH('GHG emissions calculations'!O$6,'Emission Factors'!$E$5:$T$5,0)),"",0)</f>
        <v/>
      </c>
      <c r="P56" s="313" t="str">
        <f t="array" ref="P56">IFERROR(
    INDEX('Emission Factors'!$E$5:$P$488,
          MATCH(1,
                ('Emission Factors'!$E$5:$E$488 = 'GHG emissions calculations'!$F56) *
                ('Emission Factors'!$H$5:$H$488 = 'GHG emissions calculations'!$H56),
                0),
          MATCH('GHG emissions calculations'!P$6,'Emission Factors'!$E$5:$P$5,0)),
    "")</f>
        <v/>
      </c>
      <c r="Q56" s="311" t="str">
        <f t="array" ref="Q56">IFERROR(
    IF(
        INDEX('Emission Factors'!$E$5:$P$488,
              MATCH(1,
                    ('Emission Factors'!$E$5:$E$488 = 'GHG emissions calculations'!$F56) *
                    ('Emission Factors'!$H$5:$H$488 = 'GHG emissions calculations'!$H56),
                    0),
              MATCH('GHG emissions calculations'!Q$6, 'Emission Factors'!$E$5:$P$5, 0)) &lt;&gt; "",
        INDEX('Emission Factors'!$E$5:$P$488,
              MATCH(1,
                    ('Emission Factors'!$E$5:$E$488 = 'GHG emissions calculations'!$F56) *
                    ('Emission Factors'!$H$5:$H$488 = 'GHG emissions calculations'!$H56),
                    0),
              MATCH('GHG emissions calculations'!Q$6, 'Emission Factors'!$E$5:$P$5, 0)),
        ""),
    "")</f>
        <v/>
      </c>
      <c r="R56" s="311" t="str">
        <f t="array" ref="R56">IFERROR(
    IF(
        INDEX('Emission Factors'!$E$5:$R$488,
              MATCH(1,
                    ('Emission Factors'!$E$5:$E$488 = 'GHG emissions calculations'!$F56) *
                    ('Emission Factors'!$H$5:$H$488 = 'GHG emissions calculations'!$H56),
                    0),
              MATCH('GHG emissions calculations'!R$6, 'Emission Factors'!$E$5:$R$5, 0)) &lt;&gt; "",
        INDEX('Emission Factors'!$E$5:$R$488,
              MATCH(1,
                    ('Emission Factors'!$E$5:$E$488 = 'GHG emissions calculations'!$F56) *
                    ('Emission Factors'!$H$5:$H$488 = 'GHG emissions calculations'!$H56),
                    0),
              MATCH('GHG emissions calculations'!R$6, 'Emission Factors'!$E$5:$R$5, 0)),
        ""),
    "")</f>
        <v/>
      </c>
      <c r="S56" s="312">
        <f t="shared" si="1"/>
        <v>0</v>
      </c>
      <c r="T56" s="23"/>
    </row>
    <row r="57" ht="15.75" customHeight="1" outlineLevel="1">
      <c r="A57" s="23"/>
      <c r="B57" s="71"/>
      <c r="C57" s="71"/>
      <c r="D57" s="71"/>
      <c r="E57" s="314"/>
      <c r="F57" s="311" t="str">
        <f>Lists!P83</f>
        <v>Aluminium, sheet - Hot rolling - Africa</v>
      </c>
      <c r="G57" s="311" t="str">
        <f t="array" ref="G57">XLOOKUP(1,('Emission Factors'!$E$5:$E$488='GHG emissions calculations'!$F57)*('Emission Factors'!$H$5:$H$488='GHG emissions calculations'!$H57),INDEX('Emission Factors'!$E$5:$T$488,0,MATCH('GHG emissions calculations'!G$6,'Emission Factors'!$E$5:$T$5,0)),"",0)</f>
        <v/>
      </c>
      <c r="H57" s="311" t="s">
        <v>237</v>
      </c>
      <c r="I57" s="312" t="str">
        <f>IF(
    SUMIFS('Import data'!$L$25:$L$80,
           'Import data'!$J$25:$J$80, F57,
           'Import data'!$G$25:$G$80, 'GHG emissions calculations'!$H57,
           'Import data'!$I$25:$I$80,$E$8) &lt;&gt; 0,
    SUMIFS('Import data'!$L$25:$L$80,
           'Import data'!$J$25:$J$80, F57,
           'Import data'!$G$25:$G$80, 'GHG emissions calculations'!$H57,
           'Import data'!$I$25:$I$80,$E$8),
    ""
)</f>
        <v/>
      </c>
      <c r="J57" s="311" t="str">
        <f t="array" ref="J57">IF(
    XLOOKUP(F57, 'Import data'!$J$26:$J$47, 'Import data'!$M$26:$M$47, "", 0) = "Please add the region-specific supplier emission factor or choose a different region available in the IAEG database.",
    "",
    XLOOKUP(F57, 'Import data'!$J$26:$J$47, 'Import data'!$M$26:$M$47, "", 0)
)</f>
        <v/>
      </c>
      <c r="K57" s="311" t="str">
        <f t="array" ref="K57">IFERROR(
    XLOOKUP(F57,
            _xlws.FILTER('Supplier Emission'!$G$15:$G$49,
                   ('Supplier Emission'!$D$15:$D$49=H57) * ('Supplier Emission'!$F$15:$F$49=$E$8)),
            _xlws.FILTER('Supplier Emission'!$I$15:$I$49,
                   ('Supplier Emission'!$D$15:$D$49=H57) * ('Supplier Emission'!$F$15:$F$49=$E$8)),
            ""),
    "")</f>
        <v/>
      </c>
      <c r="L57" s="311" t="str">
        <f t="array" ref="L57">IFERROR(
    XLOOKUP(F57,
            _xlws.FILTER('Supplier Emission'!$G$15:$G$49,
                   ('Supplier Emission'!$D$15:$D$49=H57) * ('Supplier Emission'!$F$15:$F$49=$E$8)),
            _xlws.FILTER('Supplier Emission'!$J$15:$J$49,
                   ('Supplier Emission'!$D$15:$D$49=H57) * ('Supplier Emission'!$F$15:$F$49=$E$8)),
            ""),
    "")</f>
        <v/>
      </c>
      <c r="M57" s="311" t="str">
        <f t="array" ref="M57">IFERROR(
    XLOOKUP(F57,
            _xlws.FILTER('Supplier Emission'!$G$15:$G$49,
                   ('Supplier Emission'!$D$15:$D$49=H57) * ('Supplier Emission'!$F$15:$F$49=$E$8)),
            _xlws.FILTER('Supplier Emission'!$M$15:$M$49,
                   ('Supplier Emission'!$D$15:$D$49=H57) * ('Supplier Emission'!$F$15:$F$49=$E$8)),
            ""),
    "")</f>
        <v/>
      </c>
      <c r="N57" s="311" t="str">
        <f t="array" ref="N57">IFERROR(
    XLOOKUP(F57,
            _xlws.FILTER('Supplier Emission'!$G$15:$G$49,
                   ('Supplier Emission'!$D$15:$D$49=H57) * ('Supplier Emission'!$F$15:$F$49=$E$8)),
            _xlws.FILTER('Supplier Emission'!$H$15:$H$49,
                   ('Supplier Emission'!$D$15:$D$49=H57) * ('Supplier Emission'!$F$15:$F$49=$E$8)),
            ""),
    "")</f>
        <v/>
      </c>
      <c r="O57" s="311" t="str">
        <f t="array" ref="O57">XLOOKUP(1,('Emission Factors'!$E$5:$E$488='GHG emissions calculations'!$F57)*('Emission Factors'!$H$5:$H$488='GHG emissions calculations'!$H57),INDEX('Emission Factors'!$E$5:$T$488,0,MATCH('GHG emissions calculations'!O$6,'Emission Factors'!$E$5:$T$5,0)),"",0)</f>
        <v/>
      </c>
      <c r="P57" s="313" t="str">
        <f t="array" ref="P57">IFERROR(
    INDEX('Emission Factors'!$E$5:$P$488,
          MATCH(1,
                ('Emission Factors'!$E$5:$E$488 = 'GHG emissions calculations'!$F57) *
                ('Emission Factors'!$H$5:$H$488 = 'GHG emissions calculations'!$H57),
                0),
          MATCH('GHG emissions calculations'!P$6,'Emission Factors'!$E$5:$P$5,0)),
    "")</f>
        <v/>
      </c>
      <c r="Q57" s="311" t="str">
        <f t="array" ref="Q57">IFERROR(
    IF(
        INDEX('Emission Factors'!$E$5:$P$488,
              MATCH(1,
                    ('Emission Factors'!$E$5:$E$488 = 'GHG emissions calculations'!$F57) *
                    ('Emission Factors'!$H$5:$H$488 = 'GHG emissions calculations'!$H57),
                    0),
              MATCH('GHG emissions calculations'!Q$6, 'Emission Factors'!$E$5:$P$5, 0)) &lt;&gt; "",
        INDEX('Emission Factors'!$E$5:$P$488,
              MATCH(1,
                    ('Emission Factors'!$E$5:$E$488 = 'GHG emissions calculations'!$F57) *
                    ('Emission Factors'!$H$5:$H$488 = 'GHG emissions calculations'!$H57),
                    0),
              MATCH('GHG emissions calculations'!Q$6, 'Emission Factors'!$E$5:$P$5, 0)),
        ""),
    "")</f>
        <v/>
      </c>
      <c r="R57" s="311" t="str">
        <f t="array" ref="R57">IFERROR(
    IF(
        INDEX('Emission Factors'!$E$5:$R$488,
              MATCH(1,
                    ('Emission Factors'!$E$5:$E$488 = 'GHG emissions calculations'!$F57) *
                    ('Emission Factors'!$H$5:$H$488 = 'GHG emissions calculations'!$H57),
                    0),
              MATCH('GHG emissions calculations'!R$6, 'Emission Factors'!$E$5:$R$5, 0)) &lt;&gt; "",
        INDEX('Emission Factors'!$E$5:$R$488,
              MATCH(1,
                    ('Emission Factors'!$E$5:$E$488 = 'GHG emissions calculations'!$F57) *
                    ('Emission Factors'!$H$5:$H$488 = 'GHG emissions calculations'!$H57),
                    0),
              MATCH('GHG emissions calculations'!R$6, 'Emission Factors'!$E$5:$R$5, 0)),
        ""),
    "")</f>
        <v/>
      </c>
      <c r="S57" s="312">
        <f t="shared" si="1"/>
        <v>0</v>
      </c>
      <c r="T57" s="23"/>
    </row>
    <row r="58" ht="15.75" customHeight="1" outlineLevel="1">
      <c r="A58" s="23"/>
      <c r="B58" s="71"/>
      <c r="C58" s="71"/>
      <c r="D58" s="71"/>
      <c r="E58" s="314"/>
      <c r="F58" s="311" t="str">
        <f>Lists!P81</f>
        <v>Aluminium, sheet - Hot rolling - America</v>
      </c>
      <c r="G58" s="311" t="str">
        <f t="array" ref="G58">XLOOKUP(1,('Emission Factors'!$E$5:$E$488='GHG emissions calculations'!$F58)*('Emission Factors'!$H$5:$H$488='GHG emissions calculations'!$H58),INDEX('Emission Factors'!$E$5:$T$488,0,MATCH('GHG emissions calculations'!G$6,'Emission Factors'!$E$5:$T$5,0)),"",0)</f>
        <v/>
      </c>
      <c r="H58" s="311" t="s">
        <v>237</v>
      </c>
      <c r="I58" s="312" t="str">
        <f>IF(
    SUMIFS('Import data'!$L$25:$L$80,
           'Import data'!$J$25:$J$80, F58,
           'Import data'!$G$25:$G$80, 'GHG emissions calculations'!$H58,
           'Import data'!$I$25:$I$80,$E$8) &lt;&gt; 0,
    SUMIFS('Import data'!$L$25:$L$80,
           'Import data'!$J$25:$J$80, F58,
           'Import data'!$G$25:$G$80, 'GHG emissions calculations'!$H58,
           'Import data'!$I$25:$I$80,$E$8),
    ""
)</f>
        <v/>
      </c>
      <c r="J58" s="311" t="str">
        <f t="array" ref="J58">IF(
    XLOOKUP(F58, 'Import data'!$J$26:$J$47, 'Import data'!$M$26:$M$47, "", 0) = "Please add the region-specific supplier emission factor or choose a different region available in the IAEG database.",
    "",
    XLOOKUP(F58, 'Import data'!$J$26:$J$47, 'Import data'!$M$26:$M$47, "", 0)
)</f>
        <v/>
      </c>
      <c r="K58" s="311" t="str">
        <f t="array" ref="K58">IFERROR(
    XLOOKUP(F58,
            _xlws.FILTER('Supplier Emission'!$G$15:$G$49,
                   ('Supplier Emission'!$D$15:$D$49=H58) * ('Supplier Emission'!$F$15:$F$49=$E$8)),
            _xlws.FILTER('Supplier Emission'!$I$15:$I$49,
                   ('Supplier Emission'!$D$15:$D$49=H58) * ('Supplier Emission'!$F$15:$F$49=$E$8)),
            ""),
    "")</f>
        <v/>
      </c>
      <c r="L58" s="311" t="str">
        <f t="array" ref="L58">IFERROR(
    XLOOKUP(F58,
            _xlws.FILTER('Supplier Emission'!$G$15:$G$49,
                   ('Supplier Emission'!$D$15:$D$49=H58) * ('Supplier Emission'!$F$15:$F$49=$E$8)),
            _xlws.FILTER('Supplier Emission'!$J$15:$J$49,
                   ('Supplier Emission'!$D$15:$D$49=H58) * ('Supplier Emission'!$F$15:$F$49=$E$8)),
            ""),
    "")</f>
        <v/>
      </c>
      <c r="M58" s="311" t="str">
        <f t="array" ref="M58">IFERROR(
    XLOOKUP(F58,
            _xlws.FILTER('Supplier Emission'!$G$15:$G$49,
                   ('Supplier Emission'!$D$15:$D$49=H58) * ('Supplier Emission'!$F$15:$F$49=$E$8)),
            _xlws.FILTER('Supplier Emission'!$M$15:$M$49,
                   ('Supplier Emission'!$D$15:$D$49=H58) * ('Supplier Emission'!$F$15:$F$49=$E$8)),
            ""),
    "")</f>
        <v/>
      </c>
      <c r="N58" s="311" t="str">
        <f t="array" ref="N58">IFERROR(
    XLOOKUP(F58,
            _xlws.FILTER('Supplier Emission'!$G$15:$G$49,
                   ('Supplier Emission'!$D$15:$D$49=H58) * ('Supplier Emission'!$F$15:$F$49=$E$8)),
            _xlws.FILTER('Supplier Emission'!$H$15:$H$49,
                   ('Supplier Emission'!$D$15:$D$49=H58) * ('Supplier Emission'!$F$15:$F$49=$E$8)),
            ""),
    "")</f>
        <v/>
      </c>
      <c r="O58" s="311" t="str">
        <f t="array" ref="O58">XLOOKUP(1,('Emission Factors'!$E$5:$E$488='GHG emissions calculations'!$F58)*('Emission Factors'!$H$5:$H$488='GHG emissions calculations'!$H58),INDEX('Emission Factors'!$E$5:$T$488,0,MATCH('GHG emissions calculations'!O$6,'Emission Factors'!$E$5:$T$5,0)),"",0)</f>
        <v/>
      </c>
      <c r="P58" s="313" t="str">
        <f t="array" ref="P58">IFERROR(
    INDEX('Emission Factors'!$E$5:$P$488,
          MATCH(1,
                ('Emission Factors'!$E$5:$E$488 = 'GHG emissions calculations'!$F58) *
                ('Emission Factors'!$H$5:$H$488 = 'GHG emissions calculations'!$H58),
                0),
          MATCH('GHG emissions calculations'!P$6,'Emission Factors'!$E$5:$P$5,0)),
    "")</f>
        <v/>
      </c>
      <c r="Q58" s="311" t="str">
        <f t="array" ref="Q58">IFERROR(
    IF(
        INDEX('Emission Factors'!$E$5:$P$488,
              MATCH(1,
                    ('Emission Factors'!$E$5:$E$488 = 'GHG emissions calculations'!$F58) *
                    ('Emission Factors'!$H$5:$H$488 = 'GHG emissions calculations'!$H58),
                    0),
              MATCH('GHG emissions calculations'!Q$6, 'Emission Factors'!$E$5:$P$5, 0)) &lt;&gt; "",
        INDEX('Emission Factors'!$E$5:$P$488,
              MATCH(1,
                    ('Emission Factors'!$E$5:$E$488 = 'GHG emissions calculations'!$F58) *
                    ('Emission Factors'!$H$5:$H$488 = 'GHG emissions calculations'!$H58),
                    0),
              MATCH('GHG emissions calculations'!Q$6, 'Emission Factors'!$E$5:$P$5, 0)),
        ""),
    "")</f>
        <v/>
      </c>
      <c r="R58" s="311" t="str">
        <f t="array" ref="R58">IFERROR(
    IF(
        INDEX('Emission Factors'!$E$5:$R$488,
              MATCH(1,
                    ('Emission Factors'!$E$5:$E$488 = 'GHG emissions calculations'!$F58) *
                    ('Emission Factors'!$H$5:$H$488 = 'GHG emissions calculations'!$H58),
                    0),
              MATCH('GHG emissions calculations'!R$6, 'Emission Factors'!$E$5:$R$5, 0)) &lt;&gt; "",
        INDEX('Emission Factors'!$E$5:$R$488,
              MATCH(1,
                    ('Emission Factors'!$E$5:$E$488 = 'GHG emissions calculations'!$F58) *
                    ('Emission Factors'!$H$5:$H$488 = 'GHG emissions calculations'!$H58),
                    0),
              MATCH('GHG emissions calculations'!R$6, 'Emission Factors'!$E$5:$R$5, 0)),
        ""),
    "")</f>
        <v/>
      </c>
      <c r="S58" s="312">
        <f t="shared" si="1"/>
        <v>0</v>
      </c>
      <c r="T58" s="23"/>
    </row>
    <row r="59" ht="15.75" customHeight="1" outlineLevel="1">
      <c r="A59" s="23"/>
      <c r="B59" s="71"/>
      <c r="C59" s="71"/>
      <c r="D59" s="71"/>
      <c r="E59" s="314"/>
      <c r="F59" s="311" t="str">
        <f>Lists!P84</f>
        <v>Aluminium, sheet - Hot rolling - Asia</v>
      </c>
      <c r="G59" s="311" t="str">
        <f t="array" ref="G59">XLOOKUP(1,('Emission Factors'!$E$5:$E$488='GHG emissions calculations'!$F59)*('Emission Factors'!$H$5:$H$488='GHG emissions calculations'!$H59),INDEX('Emission Factors'!$E$5:$T$488,0,MATCH('GHG emissions calculations'!G$6,'Emission Factors'!$E$5:$T$5,0)),"",0)</f>
        <v/>
      </c>
      <c r="H59" s="311" t="s">
        <v>237</v>
      </c>
      <c r="I59" s="312" t="str">
        <f>IF(
    SUMIFS('Import data'!$L$25:$L$80,
           'Import data'!$J$25:$J$80, F59,
           'Import data'!$G$25:$G$80, 'GHG emissions calculations'!$H59,
           'Import data'!$I$25:$I$80,$E$8) &lt;&gt; 0,
    SUMIFS('Import data'!$L$25:$L$80,
           'Import data'!$J$25:$J$80, F59,
           'Import data'!$G$25:$G$80, 'GHG emissions calculations'!$H59,
           'Import data'!$I$25:$I$80,$E$8),
    ""
)</f>
        <v/>
      </c>
      <c r="J59" s="311" t="str">
        <f t="array" ref="J59">IF(
    XLOOKUP(F59, 'Import data'!$J$26:$J$47, 'Import data'!$M$26:$M$47, "", 0) = "Please add the region-specific supplier emission factor or choose a different region available in the IAEG database.",
    "",
    XLOOKUP(F59, 'Import data'!$J$26:$J$47, 'Import data'!$M$26:$M$47, "", 0)
)</f>
        <v/>
      </c>
      <c r="K59" s="311" t="str">
        <f t="array" ref="K59">IFERROR(
    XLOOKUP(F59,
            _xlws.FILTER('Supplier Emission'!$G$15:$G$49,
                   ('Supplier Emission'!$D$15:$D$49=H59) * ('Supplier Emission'!$F$15:$F$49=$E$8)),
            _xlws.FILTER('Supplier Emission'!$I$15:$I$49,
                   ('Supplier Emission'!$D$15:$D$49=H59) * ('Supplier Emission'!$F$15:$F$49=$E$8)),
            ""),
    "")</f>
        <v/>
      </c>
      <c r="L59" s="311" t="str">
        <f t="array" ref="L59">IFERROR(
    XLOOKUP(F59,
            _xlws.FILTER('Supplier Emission'!$G$15:$G$49,
                   ('Supplier Emission'!$D$15:$D$49=H59) * ('Supplier Emission'!$F$15:$F$49=$E$8)),
            _xlws.FILTER('Supplier Emission'!$J$15:$J$49,
                   ('Supplier Emission'!$D$15:$D$49=H59) * ('Supplier Emission'!$F$15:$F$49=$E$8)),
            ""),
    "")</f>
        <v/>
      </c>
      <c r="M59" s="311" t="str">
        <f t="array" ref="M59">IFERROR(
    XLOOKUP(F59,
            _xlws.FILTER('Supplier Emission'!$G$15:$G$49,
                   ('Supplier Emission'!$D$15:$D$49=H59) * ('Supplier Emission'!$F$15:$F$49=$E$8)),
            _xlws.FILTER('Supplier Emission'!$M$15:$M$49,
                   ('Supplier Emission'!$D$15:$D$49=H59) * ('Supplier Emission'!$F$15:$F$49=$E$8)),
            ""),
    "")</f>
        <v/>
      </c>
      <c r="N59" s="311" t="str">
        <f t="array" ref="N59">IFERROR(
    XLOOKUP(F59,
            _xlws.FILTER('Supplier Emission'!$G$15:$G$49,
                   ('Supplier Emission'!$D$15:$D$49=H59) * ('Supplier Emission'!$F$15:$F$49=$E$8)),
            _xlws.FILTER('Supplier Emission'!$H$15:$H$49,
                   ('Supplier Emission'!$D$15:$D$49=H59) * ('Supplier Emission'!$F$15:$F$49=$E$8)),
            ""),
    "")</f>
        <v/>
      </c>
      <c r="O59" s="311" t="str">
        <f t="array" ref="O59">XLOOKUP(1,('Emission Factors'!$E$5:$E$488='GHG emissions calculations'!$F59)*('Emission Factors'!$H$5:$H$488='GHG emissions calculations'!$H59),INDEX('Emission Factors'!$E$5:$T$488,0,MATCH('GHG emissions calculations'!O$6,'Emission Factors'!$E$5:$T$5,0)),"",0)</f>
        <v/>
      </c>
      <c r="P59" s="313" t="str">
        <f t="array" ref="P59">IFERROR(
    INDEX('Emission Factors'!$E$5:$P$488,
          MATCH(1,
                ('Emission Factors'!$E$5:$E$488 = 'GHG emissions calculations'!$F59) *
                ('Emission Factors'!$H$5:$H$488 = 'GHG emissions calculations'!$H59),
                0),
          MATCH('GHG emissions calculations'!P$6,'Emission Factors'!$E$5:$P$5,0)),
    "")</f>
        <v/>
      </c>
      <c r="Q59" s="311" t="str">
        <f t="array" ref="Q59">IFERROR(
    IF(
        INDEX('Emission Factors'!$E$5:$P$488,
              MATCH(1,
                    ('Emission Factors'!$E$5:$E$488 = 'GHG emissions calculations'!$F59) *
                    ('Emission Factors'!$H$5:$H$488 = 'GHG emissions calculations'!$H59),
                    0),
              MATCH('GHG emissions calculations'!Q$6, 'Emission Factors'!$E$5:$P$5, 0)) &lt;&gt; "",
        INDEX('Emission Factors'!$E$5:$P$488,
              MATCH(1,
                    ('Emission Factors'!$E$5:$E$488 = 'GHG emissions calculations'!$F59) *
                    ('Emission Factors'!$H$5:$H$488 = 'GHG emissions calculations'!$H59),
                    0),
              MATCH('GHG emissions calculations'!Q$6, 'Emission Factors'!$E$5:$P$5, 0)),
        ""),
    "")</f>
        <v/>
      </c>
      <c r="R59" s="311" t="str">
        <f t="array" ref="R59">IFERROR(
    IF(
        INDEX('Emission Factors'!$E$5:$R$488,
              MATCH(1,
                    ('Emission Factors'!$E$5:$E$488 = 'GHG emissions calculations'!$F59) *
                    ('Emission Factors'!$H$5:$H$488 = 'GHG emissions calculations'!$H59),
                    0),
              MATCH('GHG emissions calculations'!R$6, 'Emission Factors'!$E$5:$R$5, 0)) &lt;&gt; "",
        INDEX('Emission Factors'!$E$5:$R$488,
              MATCH(1,
                    ('Emission Factors'!$E$5:$E$488 = 'GHG emissions calculations'!$F59) *
                    ('Emission Factors'!$H$5:$H$488 = 'GHG emissions calculations'!$H59),
                    0),
              MATCH('GHG emissions calculations'!R$6, 'Emission Factors'!$E$5:$R$5, 0)),
        ""),
    "")</f>
        <v/>
      </c>
      <c r="S59" s="312">
        <f t="shared" si="1"/>
        <v>0</v>
      </c>
      <c r="T59" s="23"/>
    </row>
    <row r="60" ht="15.75" customHeight="1" outlineLevel="1">
      <c r="A60" s="23"/>
      <c r="B60" s="71"/>
      <c r="C60" s="71"/>
      <c r="D60" s="71"/>
      <c r="E60" s="314"/>
      <c r="F60" s="311" t="str">
        <f>Lists!P82</f>
        <v>Aluminium, sheet - Hot rolling - Europe</v>
      </c>
      <c r="G60" s="311">
        <f t="array" ref="G60">XLOOKUP(1,('Emission Factors'!$E$5:$E$488='GHG emissions calculations'!$F60)*('Emission Factors'!$H$5:$H$488='GHG emissions calculations'!$H60),INDEX('Emission Factors'!$E$5:$T$488,0,MATCH('GHG emissions calculations'!G$6,'Emission Factors'!$E$5:$T$5,0)),"",0)</f>
        <v>3</v>
      </c>
      <c r="H60" s="311" t="s">
        <v>237</v>
      </c>
      <c r="I60" s="312" t="str">
        <f>IF(
    SUMIFS('Import data'!$L$25:$L$80,
           'Import data'!$J$25:$J$80, F60,
           'Import data'!$G$25:$G$80, 'GHG emissions calculations'!$H60,
           'Import data'!$I$25:$I$80,$E$8) &lt;&gt; 0,
    SUMIFS('Import data'!$L$25:$L$80,
           'Import data'!$J$25:$J$80, F60,
           'Import data'!$G$25:$G$80, 'GHG emissions calculations'!$H60,
           'Import data'!$I$25:$I$80,$E$8),
    ""
)</f>
        <v/>
      </c>
      <c r="J60" s="311" t="str">
        <f t="array" ref="J60">IF(
    XLOOKUP(F60, 'Import data'!$J$26:$J$47, 'Import data'!$M$26:$M$47, "", 0) = "Please add the region-specific supplier emission factor or choose a different region available in the IAEG database.",
    "",
    XLOOKUP(F60, 'Import data'!$J$26:$J$47, 'Import data'!$M$26:$M$47, "", 0)
)</f>
        <v/>
      </c>
      <c r="K60" s="311" t="str">
        <f t="array" ref="K60">IFERROR(
    XLOOKUP(F60,
            _xlws.FILTER('Supplier Emission'!$G$15:$G$49,
                   ('Supplier Emission'!$D$15:$D$49=H60) * ('Supplier Emission'!$F$15:$F$49=$E$8)),
            _xlws.FILTER('Supplier Emission'!$I$15:$I$49,
                   ('Supplier Emission'!$D$15:$D$49=H60) * ('Supplier Emission'!$F$15:$F$49=$E$8)),
            ""),
    "")</f>
        <v/>
      </c>
      <c r="L60" s="311" t="str">
        <f t="array" ref="L60">IFERROR(
    XLOOKUP(F60,
            _xlws.FILTER('Supplier Emission'!$G$15:$G$49,
                   ('Supplier Emission'!$D$15:$D$49=H60) * ('Supplier Emission'!$F$15:$F$49=$E$8)),
            _xlws.FILTER('Supplier Emission'!$J$15:$J$49,
                   ('Supplier Emission'!$D$15:$D$49=H60) * ('Supplier Emission'!$F$15:$F$49=$E$8)),
            ""),
    "")</f>
        <v/>
      </c>
      <c r="M60" s="311" t="str">
        <f t="array" ref="M60">IFERROR(
    XLOOKUP(F60,
            _xlws.FILTER('Supplier Emission'!$G$15:$G$49,
                   ('Supplier Emission'!$D$15:$D$49=H60) * ('Supplier Emission'!$F$15:$F$49=$E$8)),
            _xlws.FILTER('Supplier Emission'!$M$15:$M$49,
                   ('Supplier Emission'!$D$15:$D$49=H60) * ('Supplier Emission'!$F$15:$F$49=$E$8)),
            ""),
    "")</f>
        <v/>
      </c>
      <c r="N60" s="311" t="str">
        <f t="array" ref="N60">IFERROR(
    XLOOKUP(F60,
            _xlws.FILTER('Supplier Emission'!$G$15:$G$49,
                   ('Supplier Emission'!$D$15:$D$49=H60) * ('Supplier Emission'!$F$15:$F$49=$E$8)),
            _xlws.FILTER('Supplier Emission'!$H$15:$H$49,
                   ('Supplier Emission'!$D$15:$D$49=H60) * ('Supplier Emission'!$F$15:$F$49=$E$8)),
            ""),
    "")</f>
        <v/>
      </c>
      <c r="O60" s="311" t="str">
        <f t="array" ref="O60">XLOOKUP(1,('Emission Factors'!$E$5:$E$488='GHG emissions calculations'!$F60)*('Emission Factors'!$H$5:$H$488='GHG emissions calculations'!$H60),INDEX('Emission Factors'!$E$5:$T$488,0,MATCH('GHG emissions calculations'!O$6,'Emission Factors'!$E$5:$T$5,0)),"",0)</f>
        <v>Aluminium, tôle</v>
      </c>
      <c r="P60" s="313">
        <f t="array" ref="P60">IFERROR(
    INDEX('Emission Factors'!$E$5:$P$488,
          MATCH(1,
                ('Emission Factors'!$E$5:$E$488 = 'GHG emissions calculations'!$F60) *
                ('Emission Factors'!$H$5:$H$488 = 'GHG emissions calculations'!$H60),
                0),
          MATCH('GHG emissions calculations'!P$6,'Emission Factors'!$E$5:$P$5,0)),
    "")</f>
        <v>3.22</v>
      </c>
      <c r="Q60" s="311" t="str">
        <f t="array" ref="Q60">IFERROR(
    IF(
        INDEX('Emission Factors'!$E$5:$P$488,
              MATCH(1,
                    ('Emission Factors'!$E$5:$E$488 = 'GHG emissions calculations'!$F60) *
                    ('Emission Factors'!$H$5:$H$488 = 'GHG emissions calculations'!$H60),
                    0),
              MATCH('GHG emissions calculations'!Q$6, 'Emission Factors'!$E$5:$P$5, 0)) &lt;&gt; "",
        INDEX('Emission Factors'!$E$5:$P$488,
              MATCH(1,
                    ('Emission Factors'!$E$5:$E$488 = 'GHG emissions calculations'!$F60) *
                    ('Emission Factors'!$H$5:$H$488 = 'GHG emissions calculations'!$H60),
                    0),
              MATCH('GHG emissions calculations'!Q$6, 'Emission Factors'!$E$5:$P$5, 0)),
        ""),
    "")</f>
        <v>kgCO2e/kg</v>
      </c>
      <c r="R60" s="311" t="str">
        <f t="array" ref="R60">IFERROR(
    IF(
        INDEX('Emission Factors'!$E$5:$R$488,
              MATCH(1,
                    ('Emission Factors'!$E$5:$E$488 = 'GHG emissions calculations'!$F60) *
                    ('Emission Factors'!$H$5:$H$488 = 'GHG emissions calculations'!$H60),
                    0),
              MATCH('GHG emissions calculations'!R$6, 'Emission Factors'!$E$5:$R$5, 0)) &lt;&gt; "",
        INDEX('Emission Factors'!$E$5:$R$488,
              MATCH(1,
                    ('Emission Factors'!$E$5:$E$488 = 'GHG emissions calculations'!$F60) *
                    ('Emission Factors'!$H$5:$H$488 = 'GHG emissions calculations'!$H60),
                    0),
              MATCH('GHG emissions calculations'!R$6, 'Emission Factors'!$E$5:$R$5, 0)),
        ""),
    "")</f>
        <v>Europe</v>
      </c>
      <c r="S60" s="312">
        <f t="shared" si="1"/>
        <v>0</v>
      </c>
      <c r="T60" s="23"/>
    </row>
    <row r="61" ht="15.75" customHeight="1" outlineLevel="1">
      <c r="A61" s="23"/>
      <c r="B61" s="71"/>
      <c r="C61" s="71"/>
      <c r="D61" s="71"/>
      <c r="E61" s="314"/>
      <c r="F61" s="311" t="str">
        <f>Lists!P87</f>
        <v>Aluminium, sheet - Hot rolling - Global or unspecified region</v>
      </c>
      <c r="G61" s="311">
        <f t="array" ref="G61">XLOOKUP(1,('Emission Factors'!$E$5:$E$488='GHG emissions calculations'!$F61)*('Emission Factors'!$H$5:$H$488='GHG emissions calculations'!$H61),INDEX('Emission Factors'!$E$5:$T$488,0,MATCH('GHG emissions calculations'!G$6,'Emission Factors'!$E$5:$T$5,0)),"",0)</f>
        <v>3</v>
      </c>
      <c r="H61" s="311" t="s">
        <v>237</v>
      </c>
      <c r="I61" s="312" t="str">
        <f>IF(
    SUMIFS('Import data'!$L$25:$L$80,
           'Import data'!$J$25:$J$80, F61,
           'Import data'!$G$25:$G$80, 'GHG emissions calculations'!$H61,
           'Import data'!$I$25:$I$80,$E$8) &lt;&gt; 0,
    SUMIFS('Import data'!$L$25:$L$80,
           'Import data'!$J$25:$J$80, F61,
           'Import data'!$G$25:$G$80, 'GHG emissions calculations'!$H61,
           'Import data'!$I$25:$I$80,$E$8),
    ""
)</f>
        <v/>
      </c>
      <c r="J61" s="311" t="str">
        <f t="array" ref="J61">IF(
    XLOOKUP(F61, 'Import data'!$J$26:$J$47, 'Import data'!$M$26:$M$47, "", 0) = "Please add the region-specific supplier emission factor or choose a different region available in the IAEG database.",
    "",
    XLOOKUP(F61, 'Import data'!$J$26:$J$47, 'Import data'!$M$26:$M$47, "", 0)
)</f>
        <v/>
      </c>
      <c r="K61" s="311" t="str">
        <f t="array" ref="K61">IFERROR(
    XLOOKUP(F61,
            _xlws.FILTER('Supplier Emission'!$G$15:$G$49,
                   ('Supplier Emission'!$D$15:$D$49=H61) * ('Supplier Emission'!$F$15:$F$49=$E$8)),
            _xlws.FILTER('Supplier Emission'!$I$15:$I$49,
                   ('Supplier Emission'!$D$15:$D$49=H61) * ('Supplier Emission'!$F$15:$F$49=$E$8)),
            ""),
    "")</f>
        <v/>
      </c>
      <c r="L61" s="311" t="str">
        <f t="array" ref="L61">IFERROR(
    XLOOKUP(F61,
            _xlws.FILTER('Supplier Emission'!$G$15:$G$49,
                   ('Supplier Emission'!$D$15:$D$49=H61) * ('Supplier Emission'!$F$15:$F$49=$E$8)),
            _xlws.FILTER('Supplier Emission'!$J$15:$J$49,
                   ('Supplier Emission'!$D$15:$D$49=H61) * ('Supplier Emission'!$F$15:$F$49=$E$8)),
            ""),
    "")</f>
        <v/>
      </c>
      <c r="M61" s="311" t="str">
        <f t="array" ref="M61">IFERROR(
    XLOOKUP(F61,
            _xlws.FILTER('Supplier Emission'!$G$15:$G$49,
                   ('Supplier Emission'!$D$15:$D$49=H61) * ('Supplier Emission'!$F$15:$F$49=$E$8)),
            _xlws.FILTER('Supplier Emission'!$M$15:$M$49,
                   ('Supplier Emission'!$D$15:$D$49=H61) * ('Supplier Emission'!$F$15:$F$49=$E$8)),
            ""),
    "")</f>
        <v/>
      </c>
      <c r="N61" s="311" t="str">
        <f t="array" ref="N61">IFERROR(
    XLOOKUP(F61,
            _xlws.FILTER('Supplier Emission'!$G$15:$G$49,
                   ('Supplier Emission'!$D$15:$D$49=H61) * ('Supplier Emission'!$F$15:$F$49=$E$8)),
            _xlws.FILTER('Supplier Emission'!$H$15:$H$49,
                   ('Supplier Emission'!$D$15:$D$49=H61) * ('Supplier Emission'!$F$15:$F$49=$E$8)),
            ""),
    "")</f>
        <v/>
      </c>
      <c r="O61" s="311" t="str">
        <f t="array" ref="O61">XLOOKUP(1,('Emission Factors'!$E$5:$E$488='GHG emissions calculations'!$F61)*('Emission Factors'!$H$5:$H$488='GHG emissions calculations'!$H61),INDEX('Emission Factors'!$E$5:$T$488,0,MATCH('GHG emissions calculations'!O$6,'Emission Factors'!$E$5:$T$5,0)),"",0)</f>
        <v>Aluminium, tôle + Hot rolling - Laminage à chaud (impact modéré)</v>
      </c>
      <c r="P61" s="313">
        <f t="array" ref="P61">IFERROR(
    INDEX('Emission Factors'!$E$5:$P$488,
          MATCH(1,
                ('Emission Factors'!$E$5:$E$488 = 'GHG emissions calculations'!$F61) *
                ('Emission Factors'!$H$5:$H$488 = 'GHG emissions calculations'!$H61),
                0),
          MATCH('GHG emissions calculations'!P$6,'Emission Factors'!$E$5:$P$5,0)),
    "")</f>
        <v>3.21911</v>
      </c>
      <c r="Q61" s="311" t="str">
        <f t="array" ref="Q61">IFERROR(
    IF(
        INDEX('Emission Factors'!$E$5:$P$488,
              MATCH(1,
                    ('Emission Factors'!$E$5:$E$488 = 'GHG emissions calculations'!$F61) *
                    ('Emission Factors'!$H$5:$H$488 = 'GHG emissions calculations'!$H61),
                    0),
              MATCH('GHG emissions calculations'!Q$6, 'Emission Factors'!$E$5:$P$5, 0)) &lt;&gt; "",
        INDEX('Emission Factors'!$E$5:$P$488,
              MATCH(1,
                    ('Emission Factors'!$E$5:$E$488 = 'GHG emissions calculations'!$F61) *
                    ('Emission Factors'!$H$5:$H$488 = 'GHG emissions calculations'!$H61),
                    0),
              MATCH('GHG emissions calculations'!Q$6, 'Emission Factors'!$E$5:$P$5, 0)),
        ""),
    "")</f>
        <v>kgCO2e/kg</v>
      </c>
      <c r="R61" s="311" t="str">
        <f t="array" ref="R61">IFERROR(
    IF(
        INDEX('Emission Factors'!$E$5:$R$488,
              MATCH(1,
                    ('Emission Factors'!$E$5:$E$488 = 'GHG emissions calculations'!$F61) *
                    ('Emission Factors'!$H$5:$H$488 = 'GHG emissions calculations'!$H61),
                    0),
              MATCH('GHG emissions calculations'!R$6, 'Emission Factors'!$E$5:$R$5, 0)) &lt;&gt; "",
        INDEX('Emission Factors'!$E$5:$R$488,
              MATCH(1,
                    ('Emission Factors'!$E$5:$E$488 = 'GHG emissions calculations'!$F61) *
                    ('Emission Factors'!$H$5:$H$488 = 'GHG emissions calculations'!$H61),
                    0),
              MATCH('GHG emissions calculations'!R$6, 'Emission Factors'!$E$5:$R$5, 0)),
        ""),
    "")</f>
        <v>Global or unspecified region</v>
      </c>
      <c r="S61" s="312">
        <f t="shared" si="1"/>
        <v>0</v>
      </c>
      <c r="T61" s="23"/>
    </row>
    <row r="62" ht="15.75" customHeight="1" outlineLevel="1">
      <c r="A62" s="23"/>
      <c r="B62" s="71"/>
      <c r="C62" s="71"/>
      <c r="D62" s="71"/>
      <c r="E62" s="314"/>
      <c r="F62" s="311" t="str">
        <f>Lists!P86</f>
        <v>Aluminium, sheet - Hot rolling - Middle East</v>
      </c>
      <c r="G62" s="311" t="str">
        <f t="array" ref="G62">XLOOKUP(1,('Emission Factors'!$E$5:$E$488='GHG emissions calculations'!$F62)*('Emission Factors'!$H$5:$H$488='GHG emissions calculations'!$H62),INDEX('Emission Factors'!$E$5:$T$488,0,MATCH('GHG emissions calculations'!G$6,'Emission Factors'!$E$5:$T$5,0)),"",0)</f>
        <v/>
      </c>
      <c r="H62" s="311" t="s">
        <v>237</v>
      </c>
      <c r="I62" s="312" t="str">
        <f>IF(
    SUMIFS('Import data'!$L$25:$L$80,
           'Import data'!$J$25:$J$80, F62,
           'Import data'!$G$25:$G$80, 'GHG emissions calculations'!$H62,
           'Import data'!$I$25:$I$80,$E$8) &lt;&gt; 0,
    SUMIFS('Import data'!$L$25:$L$80,
           'Import data'!$J$25:$J$80, F62,
           'Import data'!$G$25:$G$80, 'GHG emissions calculations'!$H62,
           'Import data'!$I$25:$I$80,$E$8),
    ""
)</f>
        <v/>
      </c>
      <c r="J62" s="311" t="str">
        <f t="array" ref="J62">IF(
    XLOOKUP(F62, 'Import data'!$J$26:$J$47, 'Import data'!$M$26:$M$47, "", 0) = "Please add the region-specific supplier emission factor or choose a different region available in the IAEG database.",
    "",
    XLOOKUP(F62, 'Import data'!$J$26:$J$47, 'Import data'!$M$26:$M$47, "", 0)
)</f>
        <v/>
      </c>
      <c r="K62" s="311" t="str">
        <f t="array" ref="K62">IFERROR(
    XLOOKUP(F62,
            _xlws.FILTER('Supplier Emission'!$G$15:$G$49,
                   ('Supplier Emission'!$D$15:$D$49=H62) * ('Supplier Emission'!$F$15:$F$49=$E$8)),
            _xlws.FILTER('Supplier Emission'!$I$15:$I$49,
                   ('Supplier Emission'!$D$15:$D$49=H62) * ('Supplier Emission'!$F$15:$F$49=$E$8)),
            ""),
    "")</f>
        <v/>
      </c>
      <c r="L62" s="311" t="str">
        <f t="array" ref="L62">IFERROR(
    XLOOKUP(F62,
            _xlws.FILTER('Supplier Emission'!$G$15:$G$49,
                   ('Supplier Emission'!$D$15:$D$49=H62) * ('Supplier Emission'!$F$15:$F$49=$E$8)),
            _xlws.FILTER('Supplier Emission'!$J$15:$J$49,
                   ('Supplier Emission'!$D$15:$D$49=H62) * ('Supplier Emission'!$F$15:$F$49=$E$8)),
            ""),
    "")</f>
        <v/>
      </c>
      <c r="M62" s="311" t="str">
        <f t="array" ref="M62">IFERROR(
    XLOOKUP(F62,
            _xlws.FILTER('Supplier Emission'!$G$15:$G$49,
                   ('Supplier Emission'!$D$15:$D$49=H62) * ('Supplier Emission'!$F$15:$F$49=$E$8)),
            _xlws.FILTER('Supplier Emission'!$M$15:$M$49,
                   ('Supplier Emission'!$D$15:$D$49=H62) * ('Supplier Emission'!$F$15:$F$49=$E$8)),
            ""),
    "")</f>
        <v/>
      </c>
      <c r="N62" s="311" t="str">
        <f t="array" ref="N62">IFERROR(
    XLOOKUP(F62,
            _xlws.FILTER('Supplier Emission'!$G$15:$G$49,
                   ('Supplier Emission'!$D$15:$D$49=H62) * ('Supplier Emission'!$F$15:$F$49=$E$8)),
            _xlws.FILTER('Supplier Emission'!$H$15:$H$49,
                   ('Supplier Emission'!$D$15:$D$49=H62) * ('Supplier Emission'!$F$15:$F$49=$E$8)),
            ""),
    "")</f>
        <v/>
      </c>
      <c r="O62" s="311" t="str">
        <f t="array" ref="O62">XLOOKUP(1,('Emission Factors'!$E$5:$E$488='GHG emissions calculations'!$F62)*('Emission Factors'!$H$5:$H$488='GHG emissions calculations'!$H62),INDEX('Emission Factors'!$E$5:$T$488,0,MATCH('GHG emissions calculations'!O$6,'Emission Factors'!$E$5:$T$5,0)),"",0)</f>
        <v/>
      </c>
      <c r="P62" s="313" t="str">
        <f t="array" ref="P62">IFERROR(
    INDEX('Emission Factors'!$E$5:$P$488,
          MATCH(1,
                ('Emission Factors'!$E$5:$E$488 = 'GHG emissions calculations'!$F62) *
                ('Emission Factors'!$H$5:$H$488 = 'GHG emissions calculations'!$H62),
                0),
          MATCH('GHG emissions calculations'!P$6,'Emission Factors'!$E$5:$P$5,0)),
    "")</f>
        <v/>
      </c>
      <c r="Q62" s="311" t="str">
        <f t="array" ref="Q62">IFERROR(
    IF(
        INDEX('Emission Factors'!$E$5:$P$488,
              MATCH(1,
                    ('Emission Factors'!$E$5:$E$488 = 'GHG emissions calculations'!$F62) *
                    ('Emission Factors'!$H$5:$H$488 = 'GHG emissions calculations'!$H62),
                    0),
              MATCH('GHG emissions calculations'!Q$6, 'Emission Factors'!$E$5:$P$5, 0)) &lt;&gt; "",
        INDEX('Emission Factors'!$E$5:$P$488,
              MATCH(1,
                    ('Emission Factors'!$E$5:$E$488 = 'GHG emissions calculations'!$F62) *
                    ('Emission Factors'!$H$5:$H$488 = 'GHG emissions calculations'!$H62),
                    0),
              MATCH('GHG emissions calculations'!Q$6, 'Emission Factors'!$E$5:$P$5, 0)),
        ""),
    "")</f>
        <v/>
      </c>
      <c r="R62" s="311" t="str">
        <f t="array" ref="R62">IFERROR(
    IF(
        INDEX('Emission Factors'!$E$5:$R$488,
              MATCH(1,
                    ('Emission Factors'!$E$5:$E$488 = 'GHG emissions calculations'!$F62) *
                    ('Emission Factors'!$H$5:$H$488 = 'GHG emissions calculations'!$H62),
                    0),
              MATCH('GHG emissions calculations'!R$6, 'Emission Factors'!$E$5:$R$5, 0)) &lt;&gt; "",
        INDEX('Emission Factors'!$E$5:$R$488,
              MATCH(1,
                    ('Emission Factors'!$E$5:$E$488 = 'GHG emissions calculations'!$F62) *
                    ('Emission Factors'!$H$5:$H$488 = 'GHG emissions calculations'!$H62),
                    0),
              MATCH('GHG emissions calculations'!R$6, 'Emission Factors'!$E$5:$R$5, 0)),
        ""),
    "")</f>
        <v/>
      </c>
      <c r="S62" s="312">
        <f t="shared" si="1"/>
        <v>0</v>
      </c>
      <c r="T62" s="23"/>
    </row>
    <row r="63" ht="15.75" customHeight="1" outlineLevel="1">
      <c r="A63" s="23"/>
      <c r="B63" s="71"/>
      <c r="C63" s="71"/>
      <c r="D63" s="71"/>
      <c r="E63" s="314"/>
      <c r="F63" s="311" t="str">
        <f>Lists!P85</f>
        <v>Aluminium, sheet - Hot rolling - Oceania</v>
      </c>
      <c r="G63" s="311" t="str">
        <f t="array" ref="G63">XLOOKUP(1,('Emission Factors'!$E$5:$E$488='GHG emissions calculations'!$F63)*('Emission Factors'!$H$5:$H$488='GHG emissions calculations'!$H63),INDEX('Emission Factors'!$E$5:$T$488,0,MATCH('GHG emissions calculations'!G$6,'Emission Factors'!$E$5:$T$5,0)),"",0)</f>
        <v/>
      </c>
      <c r="H63" s="311" t="s">
        <v>237</v>
      </c>
      <c r="I63" s="312" t="str">
        <f>IF(
    SUMIFS('Import data'!$L$25:$L$80,
           'Import data'!$J$25:$J$80, F63,
           'Import data'!$G$25:$G$80, 'GHG emissions calculations'!$H63,
           'Import data'!$I$25:$I$80,$E$8) &lt;&gt; 0,
    SUMIFS('Import data'!$L$25:$L$80,
           'Import data'!$J$25:$J$80, F63,
           'Import data'!$G$25:$G$80, 'GHG emissions calculations'!$H63,
           'Import data'!$I$25:$I$80,$E$8),
    ""
)</f>
        <v/>
      </c>
      <c r="J63" s="311" t="str">
        <f t="array" ref="J63">IF(
    XLOOKUP(F63, 'Import data'!$J$26:$J$47, 'Import data'!$M$26:$M$47, "", 0) = "Please add the region-specific supplier emission factor or choose a different region available in the IAEG database.",
    "",
    XLOOKUP(F63, 'Import data'!$J$26:$J$47, 'Import data'!$M$26:$M$47, "", 0)
)</f>
        <v/>
      </c>
      <c r="K63" s="311" t="str">
        <f t="array" ref="K63">IFERROR(
    XLOOKUP(F63,
            _xlws.FILTER('Supplier Emission'!$G$15:$G$49,
                   ('Supplier Emission'!$D$15:$D$49=H63) * ('Supplier Emission'!$F$15:$F$49=$E$8)),
            _xlws.FILTER('Supplier Emission'!$I$15:$I$49,
                   ('Supplier Emission'!$D$15:$D$49=H63) * ('Supplier Emission'!$F$15:$F$49=$E$8)),
            ""),
    "")</f>
        <v/>
      </c>
      <c r="L63" s="311" t="str">
        <f t="array" ref="L63">IFERROR(
    XLOOKUP(F63,
            _xlws.FILTER('Supplier Emission'!$G$15:$G$49,
                   ('Supplier Emission'!$D$15:$D$49=H63) * ('Supplier Emission'!$F$15:$F$49=$E$8)),
            _xlws.FILTER('Supplier Emission'!$J$15:$J$49,
                   ('Supplier Emission'!$D$15:$D$49=H63) * ('Supplier Emission'!$F$15:$F$49=$E$8)),
            ""),
    "")</f>
        <v/>
      </c>
      <c r="M63" s="311" t="str">
        <f t="array" ref="M63">IFERROR(
    XLOOKUP(F63,
            _xlws.FILTER('Supplier Emission'!$G$15:$G$49,
                   ('Supplier Emission'!$D$15:$D$49=H63) * ('Supplier Emission'!$F$15:$F$49=$E$8)),
            _xlws.FILTER('Supplier Emission'!$M$15:$M$49,
                   ('Supplier Emission'!$D$15:$D$49=H63) * ('Supplier Emission'!$F$15:$F$49=$E$8)),
            ""),
    "")</f>
        <v/>
      </c>
      <c r="N63" s="311" t="str">
        <f t="array" ref="N63">IFERROR(
    XLOOKUP(F63,
            _xlws.FILTER('Supplier Emission'!$G$15:$G$49,
                   ('Supplier Emission'!$D$15:$D$49=H63) * ('Supplier Emission'!$F$15:$F$49=$E$8)),
            _xlws.FILTER('Supplier Emission'!$H$15:$H$49,
                   ('Supplier Emission'!$D$15:$D$49=H63) * ('Supplier Emission'!$F$15:$F$49=$E$8)),
            ""),
    "")</f>
        <v/>
      </c>
      <c r="O63" s="311" t="str">
        <f t="array" ref="O63">XLOOKUP(1,('Emission Factors'!$E$5:$E$488='GHG emissions calculations'!$F63)*('Emission Factors'!$H$5:$H$488='GHG emissions calculations'!$H63),INDEX('Emission Factors'!$E$5:$T$488,0,MATCH('GHG emissions calculations'!O$6,'Emission Factors'!$E$5:$T$5,0)),"",0)</f>
        <v/>
      </c>
      <c r="P63" s="313" t="str">
        <f t="array" ref="P63">IFERROR(
    INDEX('Emission Factors'!$E$5:$P$488,
          MATCH(1,
                ('Emission Factors'!$E$5:$E$488 = 'GHG emissions calculations'!$F63) *
                ('Emission Factors'!$H$5:$H$488 = 'GHG emissions calculations'!$H63),
                0),
          MATCH('GHG emissions calculations'!P$6,'Emission Factors'!$E$5:$P$5,0)),
    "")</f>
        <v/>
      </c>
      <c r="Q63" s="311" t="str">
        <f t="array" ref="Q63">IFERROR(
    IF(
        INDEX('Emission Factors'!$E$5:$P$488,
              MATCH(1,
                    ('Emission Factors'!$E$5:$E$488 = 'GHG emissions calculations'!$F63) *
                    ('Emission Factors'!$H$5:$H$488 = 'GHG emissions calculations'!$H63),
                    0),
              MATCH('GHG emissions calculations'!Q$6, 'Emission Factors'!$E$5:$P$5, 0)) &lt;&gt; "",
        INDEX('Emission Factors'!$E$5:$P$488,
              MATCH(1,
                    ('Emission Factors'!$E$5:$E$488 = 'GHG emissions calculations'!$F63) *
                    ('Emission Factors'!$H$5:$H$488 = 'GHG emissions calculations'!$H63),
                    0),
              MATCH('GHG emissions calculations'!Q$6, 'Emission Factors'!$E$5:$P$5, 0)),
        ""),
    "")</f>
        <v/>
      </c>
      <c r="R63" s="311" t="str">
        <f t="array" ref="R63">IFERROR(
    IF(
        INDEX('Emission Factors'!$E$5:$R$488,
              MATCH(1,
                    ('Emission Factors'!$E$5:$E$488 = 'GHG emissions calculations'!$F63) *
                    ('Emission Factors'!$H$5:$H$488 = 'GHG emissions calculations'!$H63),
                    0),
              MATCH('GHG emissions calculations'!R$6, 'Emission Factors'!$E$5:$R$5, 0)) &lt;&gt; "",
        INDEX('Emission Factors'!$E$5:$R$488,
              MATCH(1,
                    ('Emission Factors'!$E$5:$E$488 = 'GHG emissions calculations'!$F63) *
                    ('Emission Factors'!$H$5:$H$488 = 'GHG emissions calculations'!$H63),
                    0),
              MATCH('GHG emissions calculations'!R$6, 'Emission Factors'!$E$5:$R$5, 0)),
        ""),
    "")</f>
        <v/>
      </c>
      <c r="S63" s="312">
        <f t="shared" si="1"/>
        <v>0</v>
      </c>
      <c r="T63" s="23"/>
    </row>
    <row r="64" ht="15.75" customHeight="1" outlineLevel="1">
      <c r="A64" s="23"/>
      <c r="B64" s="71"/>
      <c r="C64" s="71"/>
      <c r="D64" s="71"/>
      <c r="E64" s="314"/>
      <c r="F64" s="311" t="str">
        <f>Lists!P90</f>
        <v>Aluminium, sheet - Metal drilling - Africa</v>
      </c>
      <c r="G64" s="311" t="str">
        <f t="array" ref="G64">XLOOKUP(1,('Emission Factors'!$E$5:$E$488='GHG emissions calculations'!$F64)*('Emission Factors'!$H$5:$H$488='GHG emissions calculations'!$H64),INDEX('Emission Factors'!$E$5:$T$488,0,MATCH('GHG emissions calculations'!G$6,'Emission Factors'!$E$5:$T$5,0)),"",0)</f>
        <v/>
      </c>
      <c r="H64" s="311" t="s">
        <v>237</v>
      </c>
      <c r="I64" s="312" t="str">
        <f>IF(
    SUMIFS('Import data'!$L$25:$L$80,
           'Import data'!$J$25:$J$80, F64,
           'Import data'!$G$25:$G$80, 'GHG emissions calculations'!$H64,
           'Import data'!$I$25:$I$80,$E$8) &lt;&gt; 0,
    SUMIFS('Import data'!$L$25:$L$80,
           'Import data'!$J$25:$J$80, F64,
           'Import data'!$G$25:$G$80, 'GHG emissions calculations'!$H64,
           'Import data'!$I$25:$I$80,$E$8),
    ""
)</f>
        <v/>
      </c>
      <c r="J64" s="311" t="str">
        <f t="array" ref="J64">IF(
    XLOOKUP(F64, 'Import data'!$J$26:$J$47, 'Import data'!$M$26:$M$47, "", 0) = "Please add the region-specific supplier emission factor or choose a different region available in the IAEG database.",
    "",
    XLOOKUP(F64, 'Import data'!$J$26:$J$47, 'Import data'!$M$26:$M$47, "", 0)
)</f>
        <v/>
      </c>
      <c r="K64" s="311" t="str">
        <f t="array" ref="K64">IFERROR(
    XLOOKUP(F64,
            _xlws.FILTER('Supplier Emission'!$G$15:$G$49,
                   ('Supplier Emission'!$D$15:$D$49=H64) * ('Supplier Emission'!$F$15:$F$49=$E$8)),
            _xlws.FILTER('Supplier Emission'!$I$15:$I$49,
                   ('Supplier Emission'!$D$15:$D$49=H64) * ('Supplier Emission'!$F$15:$F$49=$E$8)),
            ""),
    "")</f>
        <v/>
      </c>
      <c r="L64" s="311" t="str">
        <f t="array" ref="L64">IFERROR(
    XLOOKUP(F64,
            _xlws.FILTER('Supplier Emission'!$G$15:$G$49,
                   ('Supplier Emission'!$D$15:$D$49=H64) * ('Supplier Emission'!$F$15:$F$49=$E$8)),
            _xlws.FILTER('Supplier Emission'!$J$15:$J$49,
                   ('Supplier Emission'!$D$15:$D$49=H64) * ('Supplier Emission'!$F$15:$F$49=$E$8)),
            ""),
    "")</f>
        <v/>
      </c>
      <c r="M64" s="311" t="str">
        <f t="array" ref="M64">IFERROR(
    XLOOKUP(F64,
            _xlws.FILTER('Supplier Emission'!$G$15:$G$49,
                   ('Supplier Emission'!$D$15:$D$49=H64) * ('Supplier Emission'!$F$15:$F$49=$E$8)),
            _xlws.FILTER('Supplier Emission'!$M$15:$M$49,
                   ('Supplier Emission'!$D$15:$D$49=H64) * ('Supplier Emission'!$F$15:$F$49=$E$8)),
            ""),
    "")</f>
        <v/>
      </c>
      <c r="N64" s="311" t="str">
        <f t="array" ref="N64">IFERROR(
    XLOOKUP(F64,
            _xlws.FILTER('Supplier Emission'!$G$15:$G$49,
                   ('Supplier Emission'!$D$15:$D$49=H64) * ('Supplier Emission'!$F$15:$F$49=$E$8)),
            _xlws.FILTER('Supplier Emission'!$H$15:$H$49,
                   ('Supplier Emission'!$D$15:$D$49=H64) * ('Supplier Emission'!$F$15:$F$49=$E$8)),
            ""),
    "")</f>
        <v/>
      </c>
      <c r="O64" s="311" t="str">
        <f t="array" ref="O64">XLOOKUP(1,('Emission Factors'!$E$5:$E$488='GHG emissions calculations'!$F64)*('Emission Factors'!$H$5:$H$488='GHG emissions calculations'!$H64),INDEX('Emission Factors'!$E$5:$T$488,0,MATCH('GHG emissions calculations'!O$6,'Emission Factors'!$E$5:$T$5,0)),"",0)</f>
        <v/>
      </c>
      <c r="P64" s="313" t="str">
        <f t="array" ref="P64">IFERROR(
    INDEX('Emission Factors'!$E$5:$P$488,
          MATCH(1,
                ('Emission Factors'!$E$5:$E$488 = 'GHG emissions calculations'!$F64) *
                ('Emission Factors'!$H$5:$H$488 = 'GHG emissions calculations'!$H64),
                0),
          MATCH('GHG emissions calculations'!P$6,'Emission Factors'!$E$5:$P$5,0)),
    "")</f>
        <v/>
      </c>
      <c r="Q64" s="311" t="str">
        <f t="array" ref="Q64">IFERROR(
    IF(
        INDEX('Emission Factors'!$E$5:$P$488,
              MATCH(1,
                    ('Emission Factors'!$E$5:$E$488 = 'GHG emissions calculations'!$F64) *
                    ('Emission Factors'!$H$5:$H$488 = 'GHG emissions calculations'!$H64),
                    0),
              MATCH('GHG emissions calculations'!Q$6, 'Emission Factors'!$E$5:$P$5, 0)) &lt;&gt; "",
        INDEX('Emission Factors'!$E$5:$P$488,
              MATCH(1,
                    ('Emission Factors'!$E$5:$E$488 = 'GHG emissions calculations'!$F64) *
                    ('Emission Factors'!$H$5:$H$488 = 'GHG emissions calculations'!$H64),
                    0),
              MATCH('GHG emissions calculations'!Q$6, 'Emission Factors'!$E$5:$P$5, 0)),
        ""),
    "")</f>
        <v/>
      </c>
      <c r="R64" s="311" t="str">
        <f t="array" ref="R64">IFERROR(
    IF(
        INDEX('Emission Factors'!$E$5:$R$488,
              MATCH(1,
                    ('Emission Factors'!$E$5:$E$488 = 'GHG emissions calculations'!$F64) *
                    ('Emission Factors'!$H$5:$H$488 = 'GHG emissions calculations'!$H64),
                    0),
              MATCH('GHG emissions calculations'!R$6, 'Emission Factors'!$E$5:$R$5, 0)) &lt;&gt; "",
        INDEX('Emission Factors'!$E$5:$R$488,
              MATCH(1,
                    ('Emission Factors'!$E$5:$E$488 = 'GHG emissions calculations'!$F64) *
                    ('Emission Factors'!$H$5:$H$488 = 'GHG emissions calculations'!$H64),
                    0),
              MATCH('GHG emissions calculations'!R$6, 'Emission Factors'!$E$5:$R$5, 0)),
        ""),
    "")</f>
        <v/>
      </c>
      <c r="S64" s="312">
        <f t="shared" si="1"/>
        <v>0</v>
      </c>
      <c r="T64" s="23"/>
    </row>
    <row r="65" ht="15.75" customHeight="1" outlineLevel="1">
      <c r="A65" s="23"/>
      <c r="B65" s="71"/>
      <c r="C65" s="71"/>
      <c r="D65" s="71"/>
      <c r="E65" s="314"/>
      <c r="F65" s="311" t="str">
        <f>Lists!P88</f>
        <v>Aluminium, sheet - Metal drilling - America</v>
      </c>
      <c r="G65" s="311" t="str">
        <f t="array" ref="G65">XLOOKUP(1,('Emission Factors'!$E$5:$E$488='GHG emissions calculations'!$F65)*('Emission Factors'!$H$5:$H$488='GHG emissions calculations'!$H65),INDEX('Emission Factors'!$E$5:$T$488,0,MATCH('GHG emissions calculations'!G$6,'Emission Factors'!$E$5:$T$5,0)),"",0)</f>
        <v/>
      </c>
      <c r="H65" s="311" t="s">
        <v>237</v>
      </c>
      <c r="I65" s="312" t="str">
        <f>IF(
    SUMIFS('Import data'!$L$25:$L$80,
           'Import data'!$J$25:$J$80, F65,
           'Import data'!$G$25:$G$80, 'GHG emissions calculations'!$H65,
           'Import data'!$I$25:$I$80,$E$8) &lt;&gt; 0,
    SUMIFS('Import data'!$L$25:$L$80,
           'Import data'!$J$25:$J$80, F65,
           'Import data'!$G$25:$G$80, 'GHG emissions calculations'!$H65,
           'Import data'!$I$25:$I$80,$E$8),
    ""
)</f>
        <v/>
      </c>
      <c r="J65" s="311" t="str">
        <f t="array" ref="J65">IF(
    XLOOKUP(F65, 'Import data'!$J$26:$J$47, 'Import data'!$M$26:$M$47, "", 0) = "Please add the region-specific supplier emission factor or choose a different region available in the IAEG database.",
    "",
    XLOOKUP(F65, 'Import data'!$J$26:$J$47, 'Import data'!$M$26:$M$47, "", 0)
)</f>
        <v/>
      </c>
      <c r="K65" s="311" t="str">
        <f t="array" ref="K65">IFERROR(
    XLOOKUP(F65,
            _xlws.FILTER('Supplier Emission'!$G$15:$G$49,
                   ('Supplier Emission'!$D$15:$D$49=H65) * ('Supplier Emission'!$F$15:$F$49=$E$8)),
            _xlws.FILTER('Supplier Emission'!$I$15:$I$49,
                   ('Supplier Emission'!$D$15:$D$49=H65) * ('Supplier Emission'!$F$15:$F$49=$E$8)),
            ""),
    "")</f>
        <v/>
      </c>
      <c r="L65" s="311" t="str">
        <f t="array" ref="L65">IFERROR(
    XLOOKUP(F65,
            _xlws.FILTER('Supplier Emission'!$G$15:$G$49,
                   ('Supplier Emission'!$D$15:$D$49=H65) * ('Supplier Emission'!$F$15:$F$49=$E$8)),
            _xlws.FILTER('Supplier Emission'!$J$15:$J$49,
                   ('Supplier Emission'!$D$15:$D$49=H65) * ('Supplier Emission'!$F$15:$F$49=$E$8)),
            ""),
    "")</f>
        <v/>
      </c>
      <c r="M65" s="311" t="str">
        <f t="array" ref="M65">IFERROR(
    XLOOKUP(F65,
            _xlws.FILTER('Supplier Emission'!$G$15:$G$49,
                   ('Supplier Emission'!$D$15:$D$49=H65) * ('Supplier Emission'!$F$15:$F$49=$E$8)),
            _xlws.FILTER('Supplier Emission'!$M$15:$M$49,
                   ('Supplier Emission'!$D$15:$D$49=H65) * ('Supplier Emission'!$F$15:$F$49=$E$8)),
            ""),
    "")</f>
        <v/>
      </c>
      <c r="N65" s="311" t="str">
        <f t="array" ref="N65">IFERROR(
    XLOOKUP(F65,
            _xlws.FILTER('Supplier Emission'!$G$15:$G$49,
                   ('Supplier Emission'!$D$15:$D$49=H65) * ('Supplier Emission'!$F$15:$F$49=$E$8)),
            _xlws.FILTER('Supplier Emission'!$H$15:$H$49,
                   ('Supplier Emission'!$D$15:$D$49=H65) * ('Supplier Emission'!$F$15:$F$49=$E$8)),
            ""),
    "")</f>
        <v/>
      </c>
      <c r="O65" s="311" t="str">
        <f t="array" ref="O65">XLOOKUP(1,('Emission Factors'!$E$5:$E$488='GHG emissions calculations'!$F65)*('Emission Factors'!$H$5:$H$488='GHG emissions calculations'!$H65),INDEX('Emission Factors'!$E$5:$T$488,0,MATCH('GHG emissions calculations'!O$6,'Emission Factors'!$E$5:$T$5,0)),"",0)</f>
        <v/>
      </c>
      <c r="P65" s="313" t="str">
        <f t="array" ref="P65">IFERROR(
    INDEX('Emission Factors'!$E$5:$P$488,
          MATCH(1,
                ('Emission Factors'!$E$5:$E$488 = 'GHG emissions calculations'!$F65) *
                ('Emission Factors'!$H$5:$H$488 = 'GHG emissions calculations'!$H65),
                0),
          MATCH('GHG emissions calculations'!P$6,'Emission Factors'!$E$5:$P$5,0)),
    "")</f>
        <v/>
      </c>
      <c r="Q65" s="311" t="str">
        <f t="array" ref="Q65">IFERROR(
    IF(
        INDEX('Emission Factors'!$E$5:$P$488,
              MATCH(1,
                    ('Emission Factors'!$E$5:$E$488 = 'GHG emissions calculations'!$F65) *
                    ('Emission Factors'!$H$5:$H$488 = 'GHG emissions calculations'!$H65),
                    0),
              MATCH('GHG emissions calculations'!Q$6, 'Emission Factors'!$E$5:$P$5, 0)) &lt;&gt; "",
        INDEX('Emission Factors'!$E$5:$P$488,
              MATCH(1,
                    ('Emission Factors'!$E$5:$E$488 = 'GHG emissions calculations'!$F65) *
                    ('Emission Factors'!$H$5:$H$488 = 'GHG emissions calculations'!$H65),
                    0),
              MATCH('GHG emissions calculations'!Q$6, 'Emission Factors'!$E$5:$P$5, 0)),
        ""),
    "")</f>
        <v/>
      </c>
      <c r="R65" s="311" t="str">
        <f t="array" ref="R65">IFERROR(
    IF(
        INDEX('Emission Factors'!$E$5:$R$488,
              MATCH(1,
                    ('Emission Factors'!$E$5:$E$488 = 'GHG emissions calculations'!$F65) *
                    ('Emission Factors'!$H$5:$H$488 = 'GHG emissions calculations'!$H65),
                    0),
              MATCH('GHG emissions calculations'!R$6, 'Emission Factors'!$E$5:$R$5, 0)) &lt;&gt; "",
        INDEX('Emission Factors'!$E$5:$R$488,
              MATCH(1,
                    ('Emission Factors'!$E$5:$E$488 = 'GHG emissions calculations'!$F65) *
                    ('Emission Factors'!$H$5:$H$488 = 'GHG emissions calculations'!$H65),
                    0),
              MATCH('GHG emissions calculations'!R$6, 'Emission Factors'!$E$5:$R$5, 0)),
        ""),
    "")</f>
        <v/>
      </c>
      <c r="S65" s="312">
        <f t="shared" si="1"/>
        <v>0</v>
      </c>
      <c r="T65" s="23"/>
    </row>
    <row r="66" ht="15.75" customHeight="1" outlineLevel="1">
      <c r="A66" s="23"/>
      <c r="B66" s="71"/>
      <c r="C66" s="71"/>
      <c r="D66" s="71"/>
      <c r="E66" s="314"/>
      <c r="F66" s="311" t="str">
        <f>Lists!P91</f>
        <v>Aluminium, sheet - Metal drilling - Asia</v>
      </c>
      <c r="G66" s="311" t="str">
        <f t="array" ref="G66">XLOOKUP(1,('Emission Factors'!$E$5:$E$488='GHG emissions calculations'!$F66)*('Emission Factors'!$H$5:$H$488='GHG emissions calculations'!$H66),INDEX('Emission Factors'!$E$5:$T$488,0,MATCH('GHG emissions calculations'!G$6,'Emission Factors'!$E$5:$T$5,0)),"",0)</f>
        <v/>
      </c>
      <c r="H66" s="311" t="s">
        <v>237</v>
      </c>
      <c r="I66" s="312" t="str">
        <f>IF(
    SUMIFS('Import data'!$L$25:$L$80,
           'Import data'!$J$25:$J$80, F66,
           'Import data'!$G$25:$G$80, 'GHG emissions calculations'!$H66,
           'Import data'!$I$25:$I$80,$E$8) &lt;&gt; 0,
    SUMIFS('Import data'!$L$25:$L$80,
           'Import data'!$J$25:$J$80, F66,
           'Import data'!$G$25:$G$80, 'GHG emissions calculations'!$H66,
           'Import data'!$I$25:$I$80,$E$8),
    ""
)</f>
        <v/>
      </c>
      <c r="J66" s="311" t="str">
        <f t="array" ref="J66">IF(
    XLOOKUP(F66, 'Import data'!$J$26:$J$47, 'Import data'!$M$26:$M$47, "", 0) = "Please add the region-specific supplier emission factor or choose a different region available in the IAEG database.",
    "",
    XLOOKUP(F66, 'Import data'!$J$26:$J$47, 'Import data'!$M$26:$M$47, "", 0)
)</f>
        <v/>
      </c>
      <c r="K66" s="311" t="str">
        <f t="array" ref="K66">IFERROR(
    XLOOKUP(F66,
            _xlws.FILTER('Supplier Emission'!$G$15:$G$49,
                   ('Supplier Emission'!$D$15:$D$49=H66) * ('Supplier Emission'!$F$15:$F$49=$E$8)),
            _xlws.FILTER('Supplier Emission'!$I$15:$I$49,
                   ('Supplier Emission'!$D$15:$D$49=H66) * ('Supplier Emission'!$F$15:$F$49=$E$8)),
            ""),
    "")</f>
        <v/>
      </c>
      <c r="L66" s="311" t="str">
        <f t="array" ref="L66">IFERROR(
    XLOOKUP(F66,
            _xlws.FILTER('Supplier Emission'!$G$15:$G$49,
                   ('Supplier Emission'!$D$15:$D$49=H66) * ('Supplier Emission'!$F$15:$F$49=$E$8)),
            _xlws.FILTER('Supplier Emission'!$J$15:$J$49,
                   ('Supplier Emission'!$D$15:$D$49=H66) * ('Supplier Emission'!$F$15:$F$49=$E$8)),
            ""),
    "")</f>
        <v/>
      </c>
      <c r="M66" s="311" t="str">
        <f t="array" ref="M66">IFERROR(
    XLOOKUP(F66,
            _xlws.FILTER('Supplier Emission'!$G$15:$G$49,
                   ('Supplier Emission'!$D$15:$D$49=H66) * ('Supplier Emission'!$F$15:$F$49=$E$8)),
            _xlws.FILTER('Supplier Emission'!$M$15:$M$49,
                   ('Supplier Emission'!$D$15:$D$49=H66) * ('Supplier Emission'!$F$15:$F$49=$E$8)),
            ""),
    "")</f>
        <v/>
      </c>
      <c r="N66" s="311" t="str">
        <f t="array" ref="N66">IFERROR(
    XLOOKUP(F66,
            _xlws.FILTER('Supplier Emission'!$G$15:$G$49,
                   ('Supplier Emission'!$D$15:$D$49=H66) * ('Supplier Emission'!$F$15:$F$49=$E$8)),
            _xlws.FILTER('Supplier Emission'!$H$15:$H$49,
                   ('Supplier Emission'!$D$15:$D$49=H66) * ('Supplier Emission'!$F$15:$F$49=$E$8)),
            ""),
    "")</f>
        <v/>
      </c>
      <c r="O66" s="311" t="str">
        <f t="array" ref="O66">XLOOKUP(1,('Emission Factors'!$E$5:$E$488='GHG emissions calculations'!$F66)*('Emission Factors'!$H$5:$H$488='GHG emissions calculations'!$H66),INDEX('Emission Factors'!$E$5:$T$488,0,MATCH('GHG emissions calculations'!O$6,'Emission Factors'!$E$5:$T$5,0)),"",0)</f>
        <v/>
      </c>
      <c r="P66" s="313" t="str">
        <f t="array" ref="P66">IFERROR(
    INDEX('Emission Factors'!$E$5:$P$488,
          MATCH(1,
                ('Emission Factors'!$E$5:$E$488 = 'GHG emissions calculations'!$F66) *
                ('Emission Factors'!$H$5:$H$488 = 'GHG emissions calculations'!$H66),
                0),
          MATCH('GHG emissions calculations'!P$6,'Emission Factors'!$E$5:$P$5,0)),
    "")</f>
        <v/>
      </c>
      <c r="Q66" s="311" t="str">
        <f t="array" ref="Q66">IFERROR(
    IF(
        INDEX('Emission Factors'!$E$5:$P$488,
              MATCH(1,
                    ('Emission Factors'!$E$5:$E$488 = 'GHG emissions calculations'!$F66) *
                    ('Emission Factors'!$H$5:$H$488 = 'GHG emissions calculations'!$H66),
                    0),
              MATCH('GHG emissions calculations'!Q$6, 'Emission Factors'!$E$5:$P$5, 0)) &lt;&gt; "",
        INDEX('Emission Factors'!$E$5:$P$488,
              MATCH(1,
                    ('Emission Factors'!$E$5:$E$488 = 'GHG emissions calculations'!$F66) *
                    ('Emission Factors'!$H$5:$H$488 = 'GHG emissions calculations'!$H66),
                    0),
              MATCH('GHG emissions calculations'!Q$6, 'Emission Factors'!$E$5:$P$5, 0)),
        ""),
    "")</f>
        <v/>
      </c>
      <c r="R66" s="311" t="str">
        <f t="array" ref="R66">IFERROR(
    IF(
        INDEX('Emission Factors'!$E$5:$R$488,
              MATCH(1,
                    ('Emission Factors'!$E$5:$E$488 = 'GHG emissions calculations'!$F66) *
                    ('Emission Factors'!$H$5:$H$488 = 'GHG emissions calculations'!$H66),
                    0),
              MATCH('GHG emissions calculations'!R$6, 'Emission Factors'!$E$5:$R$5, 0)) &lt;&gt; "",
        INDEX('Emission Factors'!$E$5:$R$488,
              MATCH(1,
                    ('Emission Factors'!$E$5:$E$488 = 'GHG emissions calculations'!$F66) *
                    ('Emission Factors'!$H$5:$H$488 = 'GHG emissions calculations'!$H66),
                    0),
              MATCH('GHG emissions calculations'!R$6, 'Emission Factors'!$E$5:$R$5, 0)),
        ""),
    "")</f>
        <v/>
      </c>
      <c r="S66" s="312">
        <f t="shared" si="1"/>
        <v>0</v>
      </c>
      <c r="T66" s="23"/>
    </row>
    <row r="67" ht="15.75" customHeight="1" outlineLevel="1">
      <c r="A67" s="23"/>
      <c r="B67" s="71"/>
      <c r="C67" s="71"/>
      <c r="D67" s="71"/>
      <c r="E67" s="314"/>
      <c r="F67" s="311" t="str">
        <f>Lists!P89</f>
        <v>Aluminium, sheet - Metal drilling - Europe</v>
      </c>
      <c r="G67" s="311">
        <f t="array" ref="G67">XLOOKUP(1,('Emission Factors'!$E$5:$E$488='GHG emissions calculations'!$F67)*('Emission Factors'!$H$5:$H$488='GHG emissions calculations'!$H67),INDEX('Emission Factors'!$E$5:$T$488,0,MATCH('GHG emissions calculations'!G$6,'Emission Factors'!$E$5:$T$5,0)),"",0)</f>
        <v>3</v>
      </c>
      <c r="H67" s="311" t="s">
        <v>237</v>
      </c>
      <c r="I67" s="312" t="str">
        <f>IF(
    SUMIFS('Import data'!$L$25:$L$80,
           'Import data'!$J$25:$J$80, F67,
           'Import data'!$G$25:$G$80, 'GHG emissions calculations'!$H67,
           'Import data'!$I$25:$I$80,$E$8) &lt;&gt; 0,
    SUMIFS('Import data'!$L$25:$L$80,
           'Import data'!$J$25:$J$80, F67,
           'Import data'!$G$25:$G$80, 'GHG emissions calculations'!$H67,
           'Import data'!$I$25:$I$80,$E$8),
    ""
)</f>
        <v/>
      </c>
      <c r="J67" s="311" t="str">
        <f t="array" ref="J67">IF(
    XLOOKUP(F67, 'Import data'!$J$26:$J$47, 'Import data'!$M$26:$M$47, "", 0) = "Please add the region-specific supplier emission factor or choose a different region available in the IAEG database.",
    "",
    XLOOKUP(F67, 'Import data'!$J$26:$J$47, 'Import data'!$M$26:$M$47, "", 0)
)</f>
        <v/>
      </c>
      <c r="K67" s="311" t="str">
        <f t="array" ref="K67">IFERROR(
    XLOOKUP(F67,
            _xlws.FILTER('Supplier Emission'!$G$15:$G$49,
                   ('Supplier Emission'!$D$15:$D$49=H67) * ('Supplier Emission'!$F$15:$F$49=$E$8)),
            _xlws.FILTER('Supplier Emission'!$I$15:$I$49,
                   ('Supplier Emission'!$D$15:$D$49=H67) * ('Supplier Emission'!$F$15:$F$49=$E$8)),
            ""),
    "")</f>
        <v/>
      </c>
      <c r="L67" s="311" t="str">
        <f t="array" ref="L67">IFERROR(
    XLOOKUP(F67,
            _xlws.FILTER('Supplier Emission'!$G$15:$G$49,
                   ('Supplier Emission'!$D$15:$D$49=H67) * ('Supplier Emission'!$F$15:$F$49=$E$8)),
            _xlws.FILTER('Supplier Emission'!$J$15:$J$49,
                   ('Supplier Emission'!$D$15:$D$49=H67) * ('Supplier Emission'!$F$15:$F$49=$E$8)),
            ""),
    "")</f>
        <v/>
      </c>
      <c r="M67" s="311" t="str">
        <f t="array" ref="M67">IFERROR(
    XLOOKUP(F67,
            _xlws.FILTER('Supplier Emission'!$G$15:$G$49,
                   ('Supplier Emission'!$D$15:$D$49=H67) * ('Supplier Emission'!$F$15:$F$49=$E$8)),
            _xlws.FILTER('Supplier Emission'!$M$15:$M$49,
                   ('Supplier Emission'!$D$15:$D$49=H67) * ('Supplier Emission'!$F$15:$F$49=$E$8)),
            ""),
    "")</f>
        <v/>
      </c>
      <c r="N67" s="311" t="str">
        <f t="array" ref="N67">IFERROR(
    XLOOKUP(F67,
            _xlws.FILTER('Supplier Emission'!$G$15:$G$49,
                   ('Supplier Emission'!$D$15:$D$49=H67) * ('Supplier Emission'!$F$15:$F$49=$E$8)),
            _xlws.FILTER('Supplier Emission'!$H$15:$H$49,
                   ('Supplier Emission'!$D$15:$D$49=H67) * ('Supplier Emission'!$F$15:$F$49=$E$8)),
            ""),
    "")</f>
        <v/>
      </c>
      <c r="O67" s="311" t="str">
        <f t="array" ref="O67">XLOOKUP(1,('Emission Factors'!$E$5:$E$488='GHG emissions calculations'!$F67)*('Emission Factors'!$H$5:$H$488='GHG emissions calculations'!$H67),INDEX('Emission Factors'!$E$5:$T$488,0,MATCH('GHG emissions calculations'!O$6,'Emission Factors'!$E$5:$T$5,0)),"",0)</f>
        <v>Aluminium, tôle</v>
      </c>
      <c r="P67" s="313">
        <f t="array" ref="P67">IFERROR(
    INDEX('Emission Factors'!$E$5:$P$488,
          MATCH(1,
                ('Emission Factors'!$E$5:$E$488 = 'GHG emissions calculations'!$F67) *
                ('Emission Factors'!$H$5:$H$488 = 'GHG emissions calculations'!$H67),
                0),
          MATCH('GHG emissions calculations'!P$6,'Emission Factors'!$E$5:$P$5,0)),
    "")</f>
        <v>3.22</v>
      </c>
      <c r="Q67" s="311" t="str">
        <f t="array" ref="Q67">IFERROR(
    IF(
        INDEX('Emission Factors'!$E$5:$P$488,
              MATCH(1,
                    ('Emission Factors'!$E$5:$E$488 = 'GHG emissions calculations'!$F67) *
                    ('Emission Factors'!$H$5:$H$488 = 'GHG emissions calculations'!$H67),
                    0),
              MATCH('GHG emissions calculations'!Q$6, 'Emission Factors'!$E$5:$P$5, 0)) &lt;&gt; "",
        INDEX('Emission Factors'!$E$5:$P$488,
              MATCH(1,
                    ('Emission Factors'!$E$5:$E$488 = 'GHG emissions calculations'!$F67) *
                    ('Emission Factors'!$H$5:$H$488 = 'GHG emissions calculations'!$H67),
                    0),
              MATCH('GHG emissions calculations'!Q$6, 'Emission Factors'!$E$5:$P$5, 0)),
        ""),
    "")</f>
        <v>kgCO2e/kg</v>
      </c>
      <c r="R67" s="311" t="str">
        <f t="array" ref="R67">IFERROR(
    IF(
        INDEX('Emission Factors'!$E$5:$R$488,
              MATCH(1,
                    ('Emission Factors'!$E$5:$E$488 = 'GHG emissions calculations'!$F67) *
                    ('Emission Factors'!$H$5:$H$488 = 'GHG emissions calculations'!$H67),
                    0),
              MATCH('GHG emissions calculations'!R$6, 'Emission Factors'!$E$5:$R$5, 0)) &lt;&gt; "",
        INDEX('Emission Factors'!$E$5:$R$488,
              MATCH(1,
                    ('Emission Factors'!$E$5:$E$488 = 'GHG emissions calculations'!$F67) *
                    ('Emission Factors'!$H$5:$H$488 = 'GHG emissions calculations'!$H67),
                    0),
              MATCH('GHG emissions calculations'!R$6, 'Emission Factors'!$E$5:$R$5, 0)),
        ""),
    "")</f>
        <v>Europe</v>
      </c>
      <c r="S67" s="312">
        <f t="shared" si="1"/>
        <v>0</v>
      </c>
      <c r="T67" s="23"/>
    </row>
    <row r="68" ht="15.75" customHeight="1" outlineLevel="1">
      <c r="A68" s="23"/>
      <c r="B68" s="71"/>
      <c r="C68" s="71"/>
      <c r="D68" s="71"/>
      <c r="E68" s="314"/>
      <c r="F68" s="311" t="str">
        <f>Lists!P94</f>
        <v>Aluminium, sheet - Metal drilling - Global or unspecified region</v>
      </c>
      <c r="G68" s="311">
        <f t="array" ref="G68">XLOOKUP(1,('Emission Factors'!$E$5:$E$488='GHG emissions calculations'!$F68)*('Emission Factors'!$H$5:$H$488='GHG emissions calculations'!$H68),INDEX('Emission Factors'!$E$5:$T$488,0,MATCH('GHG emissions calculations'!G$6,'Emission Factors'!$E$5:$T$5,0)),"",0)</f>
        <v>3</v>
      </c>
      <c r="H68" s="311" t="s">
        <v>237</v>
      </c>
      <c r="I68" s="312" t="str">
        <f>IF(
    SUMIFS('Import data'!$L$25:$L$80,
           'Import data'!$J$25:$J$80, F68,
           'Import data'!$G$25:$G$80, 'GHG emissions calculations'!$H68,
           'Import data'!$I$25:$I$80,$E$8) &lt;&gt; 0,
    SUMIFS('Import data'!$L$25:$L$80,
           'Import data'!$J$25:$J$80, F68,
           'Import data'!$G$25:$G$80, 'GHG emissions calculations'!$H68,
           'Import data'!$I$25:$I$80,$E$8),
    ""
)</f>
        <v/>
      </c>
      <c r="J68" s="311" t="str">
        <f t="array" ref="J68">IF(
    XLOOKUP(F68, 'Import data'!$J$26:$J$47, 'Import data'!$M$26:$M$47, "", 0) = "Please add the region-specific supplier emission factor or choose a different region available in the IAEG database.",
    "",
    XLOOKUP(F68, 'Import data'!$J$26:$J$47, 'Import data'!$M$26:$M$47, "", 0)
)</f>
        <v/>
      </c>
      <c r="K68" s="311" t="str">
        <f t="array" ref="K68">IFERROR(
    XLOOKUP(F68,
            _xlws.FILTER('Supplier Emission'!$G$15:$G$49,
                   ('Supplier Emission'!$D$15:$D$49=H68) * ('Supplier Emission'!$F$15:$F$49=$E$8)),
            _xlws.FILTER('Supplier Emission'!$I$15:$I$49,
                   ('Supplier Emission'!$D$15:$D$49=H68) * ('Supplier Emission'!$F$15:$F$49=$E$8)),
            ""),
    "")</f>
        <v/>
      </c>
      <c r="L68" s="311" t="str">
        <f t="array" ref="L68">IFERROR(
    XLOOKUP(F68,
            _xlws.FILTER('Supplier Emission'!$G$15:$G$49,
                   ('Supplier Emission'!$D$15:$D$49=H68) * ('Supplier Emission'!$F$15:$F$49=$E$8)),
            _xlws.FILTER('Supplier Emission'!$J$15:$J$49,
                   ('Supplier Emission'!$D$15:$D$49=H68) * ('Supplier Emission'!$F$15:$F$49=$E$8)),
            ""),
    "")</f>
        <v/>
      </c>
      <c r="M68" s="311" t="str">
        <f t="array" ref="M68">IFERROR(
    XLOOKUP(F68,
            _xlws.FILTER('Supplier Emission'!$G$15:$G$49,
                   ('Supplier Emission'!$D$15:$D$49=H68) * ('Supplier Emission'!$F$15:$F$49=$E$8)),
            _xlws.FILTER('Supplier Emission'!$M$15:$M$49,
                   ('Supplier Emission'!$D$15:$D$49=H68) * ('Supplier Emission'!$F$15:$F$49=$E$8)),
            ""),
    "")</f>
        <v/>
      </c>
      <c r="N68" s="311" t="str">
        <f t="array" ref="N68">IFERROR(
    XLOOKUP(F68,
            _xlws.FILTER('Supplier Emission'!$G$15:$G$49,
                   ('Supplier Emission'!$D$15:$D$49=H68) * ('Supplier Emission'!$F$15:$F$49=$E$8)),
            _xlws.FILTER('Supplier Emission'!$H$15:$H$49,
                   ('Supplier Emission'!$D$15:$D$49=H68) * ('Supplier Emission'!$F$15:$F$49=$E$8)),
            ""),
    "")</f>
        <v/>
      </c>
      <c r="O68" s="311" t="str">
        <f t="array" ref="O68">XLOOKUP(1,('Emission Factors'!$E$5:$E$488='GHG emissions calculations'!$F68)*('Emission Factors'!$H$5:$H$488='GHG emissions calculations'!$H68),INDEX('Emission Factors'!$E$5:$T$488,0,MATCH('GHG emissions calculations'!O$6,'Emission Factors'!$E$5:$T$5,0)),"",0)</f>
        <v>Aluminium, tôle + Metal drilling - Perçage du métal (impact modéré)</v>
      </c>
      <c r="P68" s="313">
        <f t="array" ref="P68">IFERROR(
    INDEX('Emission Factors'!$E$5:$P$488,
          MATCH(1,
                ('Emission Factors'!$E$5:$E$488 = 'GHG emissions calculations'!$F68) *
                ('Emission Factors'!$H$5:$H$488 = 'GHG emissions calculations'!$H68),
                0),
          MATCH('GHG emissions calculations'!P$6,'Emission Factors'!$E$5:$P$5,0)),
    "")</f>
        <v>3.21832</v>
      </c>
      <c r="Q68" s="311" t="str">
        <f t="array" ref="Q68">IFERROR(
    IF(
        INDEX('Emission Factors'!$E$5:$P$488,
              MATCH(1,
                    ('Emission Factors'!$E$5:$E$488 = 'GHG emissions calculations'!$F68) *
                    ('Emission Factors'!$H$5:$H$488 = 'GHG emissions calculations'!$H68),
                    0),
              MATCH('GHG emissions calculations'!Q$6, 'Emission Factors'!$E$5:$P$5, 0)) &lt;&gt; "",
        INDEX('Emission Factors'!$E$5:$P$488,
              MATCH(1,
                    ('Emission Factors'!$E$5:$E$488 = 'GHG emissions calculations'!$F68) *
                    ('Emission Factors'!$H$5:$H$488 = 'GHG emissions calculations'!$H68),
                    0),
              MATCH('GHG emissions calculations'!Q$6, 'Emission Factors'!$E$5:$P$5, 0)),
        ""),
    "")</f>
        <v>kgCO2e/kg</v>
      </c>
      <c r="R68" s="311" t="str">
        <f t="array" ref="R68">IFERROR(
    IF(
        INDEX('Emission Factors'!$E$5:$R$488,
              MATCH(1,
                    ('Emission Factors'!$E$5:$E$488 = 'GHG emissions calculations'!$F68) *
                    ('Emission Factors'!$H$5:$H$488 = 'GHG emissions calculations'!$H68),
                    0),
              MATCH('GHG emissions calculations'!R$6, 'Emission Factors'!$E$5:$R$5, 0)) &lt;&gt; "",
        INDEX('Emission Factors'!$E$5:$R$488,
              MATCH(1,
                    ('Emission Factors'!$E$5:$E$488 = 'GHG emissions calculations'!$F68) *
                    ('Emission Factors'!$H$5:$H$488 = 'GHG emissions calculations'!$H68),
                    0),
              MATCH('GHG emissions calculations'!R$6, 'Emission Factors'!$E$5:$R$5, 0)),
        ""),
    "")</f>
        <v>Global or unspecified region</v>
      </c>
      <c r="S68" s="312">
        <f t="shared" si="1"/>
        <v>0</v>
      </c>
      <c r="T68" s="23"/>
    </row>
    <row r="69" ht="15.75" customHeight="1" outlineLevel="1">
      <c r="A69" s="23"/>
      <c r="B69" s="71"/>
      <c r="C69" s="71"/>
      <c r="D69" s="71"/>
      <c r="E69" s="314"/>
      <c r="F69" s="311" t="str">
        <f>Lists!P93</f>
        <v>Aluminium, sheet - Metal drilling - Middle East</v>
      </c>
      <c r="G69" s="311" t="str">
        <f t="array" ref="G69">XLOOKUP(1,('Emission Factors'!$E$5:$E$488='GHG emissions calculations'!$F69)*('Emission Factors'!$H$5:$H$488='GHG emissions calculations'!$H69),INDEX('Emission Factors'!$E$5:$T$488,0,MATCH('GHG emissions calculations'!G$6,'Emission Factors'!$E$5:$T$5,0)),"",0)</f>
        <v/>
      </c>
      <c r="H69" s="311" t="s">
        <v>237</v>
      </c>
      <c r="I69" s="312" t="str">
        <f>IF(
    SUMIFS('Import data'!$L$25:$L$80,
           'Import data'!$J$25:$J$80, F69,
           'Import data'!$G$25:$G$80, 'GHG emissions calculations'!$H69,
           'Import data'!$I$25:$I$80,$E$8) &lt;&gt; 0,
    SUMIFS('Import data'!$L$25:$L$80,
           'Import data'!$J$25:$J$80, F69,
           'Import data'!$G$25:$G$80, 'GHG emissions calculations'!$H69,
           'Import data'!$I$25:$I$80,$E$8),
    ""
)</f>
        <v/>
      </c>
      <c r="J69" s="311" t="str">
        <f t="array" ref="J69">IF(
    XLOOKUP(F69, 'Import data'!$J$26:$J$47, 'Import data'!$M$26:$M$47, "", 0) = "Please add the region-specific supplier emission factor or choose a different region available in the IAEG database.",
    "",
    XLOOKUP(F69, 'Import data'!$J$26:$J$47, 'Import data'!$M$26:$M$47, "", 0)
)</f>
        <v/>
      </c>
      <c r="K69" s="311" t="str">
        <f t="array" ref="K69">IFERROR(
    XLOOKUP(F69,
            _xlws.FILTER('Supplier Emission'!$G$15:$G$49,
                   ('Supplier Emission'!$D$15:$D$49=H69) * ('Supplier Emission'!$F$15:$F$49=$E$8)),
            _xlws.FILTER('Supplier Emission'!$I$15:$I$49,
                   ('Supplier Emission'!$D$15:$D$49=H69) * ('Supplier Emission'!$F$15:$F$49=$E$8)),
            ""),
    "")</f>
        <v/>
      </c>
      <c r="L69" s="311" t="str">
        <f t="array" ref="L69">IFERROR(
    XLOOKUP(F69,
            _xlws.FILTER('Supplier Emission'!$G$15:$G$49,
                   ('Supplier Emission'!$D$15:$D$49=H69) * ('Supplier Emission'!$F$15:$F$49=$E$8)),
            _xlws.FILTER('Supplier Emission'!$J$15:$J$49,
                   ('Supplier Emission'!$D$15:$D$49=H69) * ('Supplier Emission'!$F$15:$F$49=$E$8)),
            ""),
    "")</f>
        <v/>
      </c>
      <c r="M69" s="311" t="str">
        <f t="array" ref="M69">IFERROR(
    XLOOKUP(F69,
            _xlws.FILTER('Supplier Emission'!$G$15:$G$49,
                   ('Supplier Emission'!$D$15:$D$49=H69) * ('Supplier Emission'!$F$15:$F$49=$E$8)),
            _xlws.FILTER('Supplier Emission'!$M$15:$M$49,
                   ('Supplier Emission'!$D$15:$D$49=H69) * ('Supplier Emission'!$F$15:$F$49=$E$8)),
            ""),
    "")</f>
        <v/>
      </c>
      <c r="N69" s="311" t="str">
        <f t="array" ref="N69">IFERROR(
    XLOOKUP(F69,
            _xlws.FILTER('Supplier Emission'!$G$15:$G$49,
                   ('Supplier Emission'!$D$15:$D$49=H69) * ('Supplier Emission'!$F$15:$F$49=$E$8)),
            _xlws.FILTER('Supplier Emission'!$H$15:$H$49,
                   ('Supplier Emission'!$D$15:$D$49=H69) * ('Supplier Emission'!$F$15:$F$49=$E$8)),
            ""),
    "")</f>
        <v/>
      </c>
      <c r="O69" s="311" t="str">
        <f t="array" ref="O69">XLOOKUP(1,('Emission Factors'!$E$5:$E$488='GHG emissions calculations'!$F69)*('Emission Factors'!$H$5:$H$488='GHG emissions calculations'!$H69),INDEX('Emission Factors'!$E$5:$T$488,0,MATCH('GHG emissions calculations'!O$6,'Emission Factors'!$E$5:$T$5,0)),"",0)</f>
        <v/>
      </c>
      <c r="P69" s="313" t="str">
        <f t="array" ref="P69">IFERROR(
    INDEX('Emission Factors'!$E$5:$P$488,
          MATCH(1,
                ('Emission Factors'!$E$5:$E$488 = 'GHG emissions calculations'!$F69) *
                ('Emission Factors'!$H$5:$H$488 = 'GHG emissions calculations'!$H69),
                0),
          MATCH('GHG emissions calculations'!P$6,'Emission Factors'!$E$5:$P$5,0)),
    "")</f>
        <v/>
      </c>
      <c r="Q69" s="311" t="str">
        <f t="array" ref="Q69">IFERROR(
    IF(
        INDEX('Emission Factors'!$E$5:$P$488,
              MATCH(1,
                    ('Emission Factors'!$E$5:$E$488 = 'GHG emissions calculations'!$F69) *
                    ('Emission Factors'!$H$5:$H$488 = 'GHG emissions calculations'!$H69),
                    0),
              MATCH('GHG emissions calculations'!Q$6, 'Emission Factors'!$E$5:$P$5, 0)) &lt;&gt; "",
        INDEX('Emission Factors'!$E$5:$P$488,
              MATCH(1,
                    ('Emission Factors'!$E$5:$E$488 = 'GHG emissions calculations'!$F69) *
                    ('Emission Factors'!$H$5:$H$488 = 'GHG emissions calculations'!$H69),
                    0),
              MATCH('GHG emissions calculations'!Q$6, 'Emission Factors'!$E$5:$P$5, 0)),
        ""),
    "")</f>
        <v/>
      </c>
      <c r="R69" s="311" t="str">
        <f t="array" ref="R69">IFERROR(
    IF(
        INDEX('Emission Factors'!$E$5:$R$488,
              MATCH(1,
                    ('Emission Factors'!$E$5:$E$488 = 'GHG emissions calculations'!$F69) *
                    ('Emission Factors'!$H$5:$H$488 = 'GHG emissions calculations'!$H69),
                    0),
              MATCH('GHG emissions calculations'!R$6, 'Emission Factors'!$E$5:$R$5, 0)) &lt;&gt; "",
        INDEX('Emission Factors'!$E$5:$R$488,
              MATCH(1,
                    ('Emission Factors'!$E$5:$E$488 = 'GHG emissions calculations'!$F69) *
                    ('Emission Factors'!$H$5:$H$488 = 'GHG emissions calculations'!$H69),
                    0),
              MATCH('GHG emissions calculations'!R$6, 'Emission Factors'!$E$5:$R$5, 0)),
        ""),
    "")</f>
        <v/>
      </c>
      <c r="S69" s="312">
        <f t="shared" si="1"/>
        <v>0</v>
      </c>
      <c r="T69" s="23"/>
    </row>
    <row r="70" ht="15.75" customHeight="1" outlineLevel="1">
      <c r="A70" s="23"/>
      <c r="B70" s="71"/>
      <c r="C70" s="71"/>
      <c r="D70" s="71"/>
      <c r="E70" s="314"/>
      <c r="F70" s="311" t="str">
        <f>Lists!P92</f>
        <v>Aluminium, sheet - Metal drilling - Oceania</v>
      </c>
      <c r="G70" s="311" t="str">
        <f t="array" ref="G70">XLOOKUP(1,('Emission Factors'!$E$5:$E$488='GHG emissions calculations'!$F70)*('Emission Factors'!$H$5:$H$488='GHG emissions calculations'!$H70),INDEX('Emission Factors'!$E$5:$T$488,0,MATCH('GHG emissions calculations'!G$6,'Emission Factors'!$E$5:$T$5,0)),"",0)</f>
        <v/>
      </c>
      <c r="H70" s="311" t="s">
        <v>237</v>
      </c>
      <c r="I70" s="312" t="str">
        <f>IF(
    SUMIFS('Import data'!$L$25:$L$80,
           'Import data'!$J$25:$J$80, F70,
           'Import data'!$G$25:$G$80, 'GHG emissions calculations'!$H70,
           'Import data'!$I$25:$I$80,$E$8) &lt;&gt; 0,
    SUMIFS('Import data'!$L$25:$L$80,
           'Import data'!$J$25:$J$80, F70,
           'Import data'!$G$25:$G$80, 'GHG emissions calculations'!$H70,
           'Import data'!$I$25:$I$80,$E$8),
    ""
)</f>
        <v/>
      </c>
      <c r="J70" s="311" t="str">
        <f t="array" ref="J70">IF(
    XLOOKUP(F70, 'Import data'!$J$26:$J$47, 'Import data'!$M$26:$M$47, "", 0) = "Please add the region-specific supplier emission factor or choose a different region available in the IAEG database.",
    "",
    XLOOKUP(F70, 'Import data'!$J$26:$J$47, 'Import data'!$M$26:$M$47, "", 0)
)</f>
        <v/>
      </c>
      <c r="K70" s="311" t="str">
        <f t="array" ref="K70">IFERROR(
    XLOOKUP(F70,
            _xlws.FILTER('Supplier Emission'!$G$15:$G$49,
                   ('Supplier Emission'!$D$15:$D$49=H70) * ('Supplier Emission'!$F$15:$F$49=$E$8)),
            _xlws.FILTER('Supplier Emission'!$I$15:$I$49,
                   ('Supplier Emission'!$D$15:$D$49=H70) * ('Supplier Emission'!$F$15:$F$49=$E$8)),
            ""),
    "")</f>
        <v/>
      </c>
      <c r="L70" s="311" t="str">
        <f t="array" ref="L70">IFERROR(
    XLOOKUP(F70,
            _xlws.FILTER('Supplier Emission'!$G$15:$G$49,
                   ('Supplier Emission'!$D$15:$D$49=H70) * ('Supplier Emission'!$F$15:$F$49=$E$8)),
            _xlws.FILTER('Supplier Emission'!$J$15:$J$49,
                   ('Supplier Emission'!$D$15:$D$49=H70) * ('Supplier Emission'!$F$15:$F$49=$E$8)),
            ""),
    "")</f>
        <v/>
      </c>
      <c r="M70" s="311" t="str">
        <f t="array" ref="M70">IFERROR(
    XLOOKUP(F70,
            _xlws.FILTER('Supplier Emission'!$G$15:$G$49,
                   ('Supplier Emission'!$D$15:$D$49=H70) * ('Supplier Emission'!$F$15:$F$49=$E$8)),
            _xlws.FILTER('Supplier Emission'!$M$15:$M$49,
                   ('Supplier Emission'!$D$15:$D$49=H70) * ('Supplier Emission'!$F$15:$F$49=$E$8)),
            ""),
    "")</f>
        <v/>
      </c>
      <c r="N70" s="311" t="str">
        <f t="array" ref="N70">IFERROR(
    XLOOKUP(F70,
            _xlws.FILTER('Supplier Emission'!$G$15:$G$49,
                   ('Supplier Emission'!$D$15:$D$49=H70) * ('Supplier Emission'!$F$15:$F$49=$E$8)),
            _xlws.FILTER('Supplier Emission'!$H$15:$H$49,
                   ('Supplier Emission'!$D$15:$D$49=H70) * ('Supplier Emission'!$F$15:$F$49=$E$8)),
            ""),
    "")</f>
        <v/>
      </c>
      <c r="O70" s="311" t="str">
        <f t="array" ref="O70">XLOOKUP(1,('Emission Factors'!$E$5:$E$488='GHG emissions calculations'!$F70)*('Emission Factors'!$H$5:$H$488='GHG emissions calculations'!$H70),INDEX('Emission Factors'!$E$5:$T$488,0,MATCH('GHG emissions calculations'!O$6,'Emission Factors'!$E$5:$T$5,0)),"",0)</f>
        <v/>
      </c>
      <c r="P70" s="313" t="str">
        <f t="array" ref="P70">IFERROR(
    INDEX('Emission Factors'!$E$5:$P$488,
          MATCH(1,
                ('Emission Factors'!$E$5:$E$488 = 'GHG emissions calculations'!$F70) *
                ('Emission Factors'!$H$5:$H$488 = 'GHG emissions calculations'!$H70),
                0),
          MATCH('GHG emissions calculations'!P$6,'Emission Factors'!$E$5:$P$5,0)),
    "")</f>
        <v/>
      </c>
      <c r="Q70" s="311" t="str">
        <f t="array" ref="Q70">IFERROR(
    IF(
        INDEX('Emission Factors'!$E$5:$P$488,
              MATCH(1,
                    ('Emission Factors'!$E$5:$E$488 = 'GHG emissions calculations'!$F70) *
                    ('Emission Factors'!$H$5:$H$488 = 'GHG emissions calculations'!$H70),
                    0),
              MATCH('GHG emissions calculations'!Q$6, 'Emission Factors'!$E$5:$P$5, 0)) &lt;&gt; "",
        INDEX('Emission Factors'!$E$5:$P$488,
              MATCH(1,
                    ('Emission Factors'!$E$5:$E$488 = 'GHG emissions calculations'!$F70) *
                    ('Emission Factors'!$H$5:$H$488 = 'GHG emissions calculations'!$H70),
                    0),
              MATCH('GHG emissions calculations'!Q$6, 'Emission Factors'!$E$5:$P$5, 0)),
        ""),
    "")</f>
        <v/>
      </c>
      <c r="R70" s="311" t="str">
        <f t="array" ref="R70">IFERROR(
    IF(
        INDEX('Emission Factors'!$E$5:$R$488,
              MATCH(1,
                    ('Emission Factors'!$E$5:$E$488 = 'GHG emissions calculations'!$F70) *
                    ('Emission Factors'!$H$5:$H$488 = 'GHG emissions calculations'!$H70),
                    0),
              MATCH('GHG emissions calculations'!R$6, 'Emission Factors'!$E$5:$R$5, 0)) &lt;&gt; "",
        INDEX('Emission Factors'!$E$5:$R$488,
              MATCH(1,
                    ('Emission Factors'!$E$5:$E$488 = 'GHG emissions calculations'!$F70) *
                    ('Emission Factors'!$H$5:$H$488 = 'GHG emissions calculations'!$H70),
                    0),
              MATCH('GHG emissions calculations'!R$6, 'Emission Factors'!$E$5:$R$5, 0)),
        ""),
    "")</f>
        <v/>
      </c>
      <c r="S70" s="312">
        <f t="shared" si="1"/>
        <v>0</v>
      </c>
      <c r="T70" s="23"/>
    </row>
    <row r="71" ht="15.75" customHeight="1" outlineLevel="1">
      <c r="A71" s="23"/>
      <c r="B71" s="71"/>
      <c r="C71" s="71"/>
      <c r="D71" s="71"/>
      <c r="E71" s="314"/>
      <c r="F71" s="311" t="str">
        <f>Lists!P97</f>
        <v>Aluminium, sheet - Metal sheet stamping - Africa</v>
      </c>
      <c r="G71" s="311" t="str">
        <f t="array" ref="G71">XLOOKUP(1,('Emission Factors'!$E$5:$E$488='GHG emissions calculations'!$F71)*('Emission Factors'!$H$5:$H$488='GHG emissions calculations'!$H71),INDEX('Emission Factors'!$E$5:$T$488,0,MATCH('GHG emissions calculations'!G$6,'Emission Factors'!$E$5:$T$5,0)),"",0)</f>
        <v/>
      </c>
      <c r="H71" s="311" t="s">
        <v>237</v>
      </c>
      <c r="I71" s="312" t="str">
        <f>IF(
    SUMIFS('Import data'!$L$25:$L$80,
           'Import data'!$J$25:$J$80, F71,
           'Import data'!$G$25:$G$80, 'GHG emissions calculations'!$H71,
           'Import data'!$I$25:$I$80,$E$8) &lt;&gt; 0,
    SUMIFS('Import data'!$L$25:$L$80,
           'Import data'!$J$25:$J$80, F71,
           'Import data'!$G$25:$G$80, 'GHG emissions calculations'!$H71,
           'Import data'!$I$25:$I$80,$E$8),
    ""
)</f>
        <v/>
      </c>
      <c r="J71" s="311" t="str">
        <f t="array" ref="J71">IF(
    XLOOKUP(F71, 'Import data'!$J$26:$J$47, 'Import data'!$M$26:$M$47, "", 0) = "Please add the region-specific supplier emission factor or choose a different region available in the IAEG database.",
    "",
    XLOOKUP(F71, 'Import data'!$J$26:$J$47, 'Import data'!$M$26:$M$47, "", 0)
)</f>
        <v/>
      </c>
      <c r="K71" s="311" t="str">
        <f t="array" ref="K71">IFERROR(
    XLOOKUP(F71,
            _xlws.FILTER('Supplier Emission'!$G$15:$G$49,
                   ('Supplier Emission'!$D$15:$D$49=H71) * ('Supplier Emission'!$F$15:$F$49=$E$8)),
            _xlws.FILTER('Supplier Emission'!$I$15:$I$49,
                   ('Supplier Emission'!$D$15:$D$49=H71) * ('Supplier Emission'!$F$15:$F$49=$E$8)),
            ""),
    "")</f>
        <v/>
      </c>
      <c r="L71" s="311" t="str">
        <f t="array" ref="L71">IFERROR(
    XLOOKUP(F71,
            _xlws.FILTER('Supplier Emission'!$G$15:$G$49,
                   ('Supplier Emission'!$D$15:$D$49=H71) * ('Supplier Emission'!$F$15:$F$49=$E$8)),
            _xlws.FILTER('Supplier Emission'!$J$15:$J$49,
                   ('Supplier Emission'!$D$15:$D$49=H71) * ('Supplier Emission'!$F$15:$F$49=$E$8)),
            ""),
    "")</f>
        <v/>
      </c>
      <c r="M71" s="311" t="str">
        <f t="array" ref="M71">IFERROR(
    XLOOKUP(F71,
            _xlws.FILTER('Supplier Emission'!$G$15:$G$49,
                   ('Supplier Emission'!$D$15:$D$49=H71) * ('Supplier Emission'!$F$15:$F$49=$E$8)),
            _xlws.FILTER('Supplier Emission'!$M$15:$M$49,
                   ('Supplier Emission'!$D$15:$D$49=H71) * ('Supplier Emission'!$F$15:$F$49=$E$8)),
            ""),
    "")</f>
        <v/>
      </c>
      <c r="N71" s="311" t="str">
        <f t="array" ref="N71">IFERROR(
    XLOOKUP(F71,
            _xlws.FILTER('Supplier Emission'!$G$15:$G$49,
                   ('Supplier Emission'!$D$15:$D$49=H71) * ('Supplier Emission'!$F$15:$F$49=$E$8)),
            _xlws.FILTER('Supplier Emission'!$H$15:$H$49,
                   ('Supplier Emission'!$D$15:$D$49=H71) * ('Supplier Emission'!$F$15:$F$49=$E$8)),
            ""),
    "")</f>
        <v/>
      </c>
      <c r="O71" s="311" t="str">
        <f t="array" ref="O71">XLOOKUP(1,('Emission Factors'!$E$5:$E$488='GHG emissions calculations'!$F71)*('Emission Factors'!$H$5:$H$488='GHG emissions calculations'!$H71),INDEX('Emission Factors'!$E$5:$T$488,0,MATCH('GHG emissions calculations'!O$6,'Emission Factors'!$E$5:$T$5,0)),"",0)</f>
        <v/>
      </c>
      <c r="P71" s="313" t="str">
        <f t="array" ref="P71">IFERROR(
    INDEX('Emission Factors'!$E$5:$P$488,
          MATCH(1,
                ('Emission Factors'!$E$5:$E$488 = 'GHG emissions calculations'!$F71) *
                ('Emission Factors'!$H$5:$H$488 = 'GHG emissions calculations'!$H71),
                0),
          MATCH('GHG emissions calculations'!P$6,'Emission Factors'!$E$5:$P$5,0)),
    "")</f>
        <v/>
      </c>
      <c r="Q71" s="311" t="str">
        <f t="array" ref="Q71">IFERROR(
    IF(
        INDEX('Emission Factors'!$E$5:$P$488,
              MATCH(1,
                    ('Emission Factors'!$E$5:$E$488 = 'GHG emissions calculations'!$F71) *
                    ('Emission Factors'!$H$5:$H$488 = 'GHG emissions calculations'!$H71),
                    0),
              MATCH('GHG emissions calculations'!Q$6, 'Emission Factors'!$E$5:$P$5, 0)) &lt;&gt; "",
        INDEX('Emission Factors'!$E$5:$P$488,
              MATCH(1,
                    ('Emission Factors'!$E$5:$E$488 = 'GHG emissions calculations'!$F71) *
                    ('Emission Factors'!$H$5:$H$488 = 'GHG emissions calculations'!$H71),
                    0),
              MATCH('GHG emissions calculations'!Q$6, 'Emission Factors'!$E$5:$P$5, 0)),
        ""),
    "")</f>
        <v/>
      </c>
      <c r="R71" s="311" t="str">
        <f t="array" ref="R71">IFERROR(
    IF(
        INDEX('Emission Factors'!$E$5:$R$488,
              MATCH(1,
                    ('Emission Factors'!$E$5:$E$488 = 'GHG emissions calculations'!$F71) *
                    ('Emission Factors'!$H$5:$H$488 = 'GHG emissions calculations'!$H71),
                    0),
              MATCH('GHG emissions calculations'!R$6, 'Emission Factors'!$E$5:$R$5, 0)) &lt;&gt; "",
        INDEX('Emission Factors'!$E$5:$R$488,
              MATCH(1,
                    ('Emission Factors'!$E$5:$E$488 = 'GHG emissions calculations'!$F71) *
                    ('Emission Factors'!$H$5:$H$488 = 'GHG emissions calculations'!$H71),
                    0),
              MATCH('GHG emissions calculations'!R$6, 'Emission Factors'!$E$5:$R$5, 0)),
        ""),
    "")</f>
        <v/>
      </c>
      <c r="S71" s="312">
        <f t="shared" si="1"/>
        <v>0</v>
      </c>
      <c r="T71" s="23"/>
    </row>
    <row r="72" ht="15.75" customHeight="1" outlineLevel="1">
      <c r="A72" s="23"/>
      <c r="B72" s="71"/>
      <c r="C72" s="71"/>
      <c r="D72" s="71"/>
      <c r="E72" s="314"/>
      <c r="F72" s="311" t="str">
        <f>Lists!P95</f>
        <v>Aluminium, sheet - Metal sheet stamping - America</v>
      </c>
      <c r="G72" s="311" t="str">
        <f t="array" ref="G72">XLOOKUP(1,('Emission Factors'!$E$5:$E$488='GHG emissions calculations'!$F72)*('Emission Factors'!$H$5:$H$488='GHG emissions calculations'!$H72),INDEX('Emission Factors'!$E$5:$T$488,0,MATCH('GHG emissions calculations'!G$6,'Emission Factors'!$E$5:$T$5,0)),"",0)</f>
        <v/>
      </c>
      <c r="H72" s="311" t="s">
        <v>237</v>
      </c>
      <c r="I72" s="312" t="str">
        <f>IF(
    SUMIFS('Import data'!$L$25:$L$80,
           'Import data'!$J$25:$J$80, F72,
           'Import data'!$G$25:$G$80, 'GHG emissions calculations'!$H72,
           'Import data'!$I$25:$I$80,$E$8) &lt;&gt; 0,
    SUMIFS('Import data'!$L$25:$L$80,
           'Import data'!$J$25:$J$80, F72,
           'Import data'!$G$25:$G$80, 'GHG emissions calculations'!$H72,
           'Import data'!$I$25:$I$80,$E$8),
    ""
)</f>
        <v/>
      </c>
      <c r="J72" s="311" t="str">
        <f t="array" ref="J72">IF(
    XLOOKUP(F72, 'Import data'!$J$26:$J$47, 'Import data'!$M$26:$M$47, "", 0) = "Please add the region-specific supplier emission factor or choose a different region available in the IAEG database.",
    "",
    XLOOKUP(F72, 'Import data'!$J$26:$J$47, 'Import data'!$M$26:$M$47, "", 0)
)</f>
        <v/>
      </c>
      <c r="K72" s="311" t="str">
        <f t="array" ref="K72">IFERROR(
    XLOOKUP(F72,
            _xlws.FILTER('Supplier Emission'!$G$15:$G$49,
                   ('Supplier Emission'!$D$15:$D$49=H72) * ('Supplier Emission'!$F$15:$F$49=$E$8)),
            _xlws.FILTER('Supplier Emission'!$I$15:$I$49,
                   ('Supplier Emission'!$D$15:$D$49=H72) * ('Supplier Emission'!$F$15:$F$49=$E$8)),
            ""),
    "")</f>
        <v/>
      </c>
      <c r="L72" s="311" t="str">
        <f t="array" ref="L72">IFERROR(
    XLOOKUP(F72,
            _xlws.FILTER('Supplier Emission'!$G$15:$G$49,
                   ('Supplier Emission'!$D$15:$D$49=H72) * ('Supplier Emission'!$F$15:$F$49=$E$8)),
            _xlws.FILTER('Supplier Emission'!$J$15:$J$49,
                   ('Supplier Emission'!$D$15:$D$49=H72) * ('Supplier Emission'!$F$15:$F$49=$E$8)),
            ""),
    "")</f>
        <v/>
      </c>
      <c r="M72" s="311" t="str">
        <f t="array" ref="M72">IFERROR(
    XLOOKUP(F72,
            _xlws.FILTER('Supplier Emission'!$G$15:$G$49,
                   ('Supplier Emission'!$D$15:$D$49=H72) * ('Supplier Emission'!$F$15:$F$49=$E$8)),
            _xlws.FILTER('Supplier Emission'!$M$15:$M$49,
                   ('Supplier Emission'!$D$15:$D$49=H72) * ('Supplier Emission'!$F$15:$F$49=$E$8)),
            ""),
    "")</f>
        <v/>
      </c>
      <c r="N72" s="311" t="str">
        <f t="array" ref="N72">IFERROR(
    XLOOKUP(F72,
            _xlws.FILTER('Supplier Emission'!$G$15:$G$49,
                   ('Supplier Emission'!$D$15:$D$49=H72) * ('Supplier Emission'!$F$15:$F$49=$E$8)),
            _xlws.FILTER('Supplier Emission'!$H$15:$H$49,
                   ('Supplier Emission'!$D$15:$D$49=H72) * ('Supplier Emission'!$F$15:$F$49=$E$8)),
            ""),
    "")</f>
        <v/>
      </c>
      <c r="O72" s="311" t="str">
        <f t="array" ref="O72">XLOOKUP(1,('Emission Factors'!$E$5:$E$488='GHG emissions calculations'!$F72)*('Emission Factors'!$H$5:$H$488='GHG emissions calculations'!$H72),INDEX('Emission Factors'!$E$5:$T$488,0,MATCH('GHG emissions calculations'!O$6,'Emission Factors'!$E$5:$T$5,0)),"",0)</f>
        <v/>
      </c>
      <c r="P72" s="313" t="str">
        <f t="array" ref="P72">IFERROR(
    INDEX('Emission Factors'!$E$5:$P$488,
          MATCH(1,
                ('Emission Factors'!$E$5:$E$488 = 'GHG emissions calculations'!$F72) *
                ('Emission Factors'!$H$5:$H$488 = 'GHG emissions calculations'!$H72),
                0),
          MATCH('GHG emissions calculations'!P$6,'Emission Factors'!$E$5:$P$5,0)),
    "")</f>
        <v/>
      </c>
      <c r="Q72" s="311" t="str">
        <f t="array" ref="Q72">IFERROR(
    IF(
        INDEX('Emission Factors'!$E$5:$P$488,
              MATCH(1,
                    ('Emission Factors'!$E$5:$E$488 = 'GHG emissions calculations'!$F72) *
                    ('Emission Factors'!$H$5:$H$488 = 'GHG emissions calculations'!$H72),
                    0),
              MATCH('GHG emissions calculations'!Q$6, 'Emission Factors'!$E$5:$P$5, 0)) &lt;&gt; "",
        INDEX('Emission Factors'!$E$5:$P$488,
              MATCH(1,
                    ('Emission Factors'!$E$5:$E$488 = 'GHG emissions calculations'!$F72) *
                    ('Emission Factors'!$H$5:$H$488 = 'GHG emissions calculations'!$H72),
                    0),
              MATCH('GHG emissions calculations'!Q$6, 'Emission Factors'!$E$5:$P$5, 0)),
        ""),
    "")</f>
        <v/>
      </c>
      <c r="R72" s="311" t="str">
        <f t="array" ref="R72">IFERROR(
    IF(
        INDEX('Emission Factors'!$E$5:$R$488,
              MATCH(1,
                    ('Emission Factors'!$E$5:$E$488 = 'GHG emissions calculations'!$F72) *
                    ('Emission Factors'!$H$5:$H$488 = 'GHG emissions calculations'!$H72),
                    0),
              MATCH('GHG emissions calculations'!R$6, 'Emission Factors'!$E$5:$R$5, 0)) &lt;&gt; "",
        INDEX('Emission Factors'!$E$5:$R$488,
              MATCH(1,
                    ('Emission Factors'!$E$5:$E$488 = 'GHG emissions calculations'!$F72) *
                    ('Emission Factors'!$H$5:$H$488 = 'GHG emissions calculations'!$H72),
                    0),
              MATCH('GHG emissions calculations'!R$6, 'Emission Factors'!$E$5:$R$5, 0)),
        ""),
    "")</f>
        <v/>
      </c>
      <c r="S72" s="312">
        <f t="shared" si="1"/>
        <v>0</v>
      </c>
      <c r="T72" s="23"/>
    </row>
    <row r="73" ht="15.75" customHeight="1" outlineLevel="1">
      <c r="A73" s="23"/>
      <c r="B73" s="71"/>
      <c r="C73" s="71"/>
      <c r="D73" s="71"/>
      <c r="E73" s="314"/>
      <c r="F73" s="311" t="str">
        <f>Lists!P98</f>
        <v>Aluminium, sheet - Metal sheet stamping - Asia</v>
      </c>
      <c r="G73" s="311" t="str">
        <f t="array" ref="G73">XLOOKUP(1,('Emission Factors'!$E$5:$E$488='GHG emissions calculations'!$F73)*('Emission Factors'!$H$5:$H$488='GHG emissions calculations'!$H73),INDEX('Emission Factors'!$E$5:$T$488,0,MATCH('GHG emissions calculations'!G$6,'Emission Factors'!$E$5:$T$5,0)),"",0)</f>
        <v/>
      </c>
      <c r="H73" s="311" t="s">
        <v>237</v>
      </c>
      <c r="I73" s="312" t="str">
        <f>IF(
    SUMIFS('Import data'!$L$25:$L$80,
           'Import data'!$J$25:$J$80, F73,
           'Import data'!$G$25:$G$80, 'GHG emissions calculations'!$H73,
           'Import data'!$I$25:$I$80,$E$8) &lt;&gt; 0,
    SUMIFS('Import data'!$L$25:$L$80,
           'Import data'!$J$25:$J$80, F73,
           'Import data'!$G$25:$G$80, 'GHG emissions calculations'!$H73,
           'Import data'!$I$25:$I$80,$E$8),
    ""
)</f>
        <v/>
      </c>
      <c r="J73" s="311" t="str">
        <f t="array" ref="J73">IF(
    XLOOKUP(F73, 'Import data'!$J$26:$J$47, 'Import data'!$M$26:$M$47, "", 0) = "Please add the region-specific supplier emission factor or choose a different region available in the IAEG database.",
    "",
    XLOOKUP(F73, 'Import data'!$J$26:$J$47, 'Import data'!$M$26:$M$47, "", 0)
)</f>
        <v/>
      </c>
      <c r="K73" s="311" t="str">
        <f t="array" ref="K73">IFERROR(
    XLOOKUP(F73,
            _xlws.FILTER('Supplier Emission'!$G$15:$G$49,
                   ('Supplier Emission'!$D$15:$D$49=H73) * ('Supplier Emission'!$F$15:$F$49=$E$8)),
            _xlws.FILTER('Supplier Emission'!$I$15:$I$49,
                   ('Supplier Emission'!$D$15:$D$49=H73) * ('Supplier Emission'!$F$15:$F$49=$E$8)),
            ""),
    "")</f>
        <v/>
      </c>
      <c r="L73" s="311" t="str">
        <f t="array" ref="L73">IFERROR(
    XLOOKUP(F73,
            _xlws.FILTER('Supplier Emission'!$G$15:$G$49,
                   ('Supplier Emission'!$D$15:$D$49=H73) * ('Supplier Emission'!$F$15:$F$49=$E$8)),
            _xlws.FILTER('Supplier Emission'!$J$15:$J$49,
                   ('Supplier Emission'!$D$15:$D$49=H73) * ('Supplier Emission'!$F$15:$F$49=$E$8)),
            ""),
    "")</f>
        <v/>
      </c>
      <c r="M73" s="311" t="str">
        <f t="array" ref="M73">IFERROR(
    XLOOKUP(F73,
            _xlws.FILTER('Supplier Emission'!$G$15:$G$49,
                   ('Supplier Emission'!$D$15:$D$49=H73) * ('Supplier Emission'!$F$15:$F$49=$E$8)),
            _xlws.FILTER('Supplier Emission'!$M$15:$M$49,
                   ('Supplier Emission'!$D$15:$D$49=H73) * ('Supplier Emission'!$F$15:$F$49=$E$8)),
            ""),
    "")</f>
        <v/>
      </c>
      <c r="N73" s="311" t="str">
        <f t="array" ref="N73">IFERROR(
    XLOOKUP(F73,
            _xlws.FILTER('Supplier Emission'!$G$15:$G$49,
                   ('Supplier Emission'!$D$15:$D$49=H73) * ('Supplier Emission'!$F$15:$F$49=$E$8)),
            _xlws.FILTER('Supplier Emission'!$H$15:$H$49,
                   ('Supplier Emission'!$D$15:$D$49=H73) * ('Supplier Emission'!$F$15:$F$49=$E$8)),
            ""),
    "")</f>
        <v/>
      </c>
      <c r="O73" s="311" t="str">
        <f t="array" ref="O73">XLOOKUP(1,('Emission Factors'!$E$5:$E$488='GHG emissions calculations'!$F73)*('Emission Factors'!$H$5:$H$488='GHG emissions calculations'!$H73),INDEX('Emission Factors'!$E$5:$T$488,0,MATCH('GHG emissions calculations'!O$6,'Emission Factors'!$E$5:$T$5,0)),"",0)</f>
        <v/>
      </c>
      <c r="P73" s="313" t="str">
        <f t="array" ref="P73">IFERROR(
    INDEX('Emission Factors'!$E$5:$P$488,
          MATCH(1,
                ('Emission Factors'!$E$5:$E$488 = 'GHG emissions calculations'!$F73) *
                ('Emission Factors'!$H$5:$H$488 = 'GHG emissions calculations'!$H73),
                0),
          MATCH('GHG emissions calculations'!P$6,'Emission Factors'!$E$5:$P$5,0)),
    "")</f>
        <v/>
      </c>
      <c r="Q73" s="311" t="str">
        <f t="array" ref="Q73">IFERROR(
    IF(
        INDEX('Emission Factors'!$E$5:$P$488,
              MATCH(1,
                    ('Emission Factors'!$E$5:$E$488 = 'GHG emissions calculations'!$F73) *
                    ('Emission Factors'!$H$5:$H$488 = 'GHG emissions calculations'!$H73),
                    0),
              MATCH('GHG emissions calculations'!Q$6, 'Emission Factors'!$E$5:$P$5, 0)) &lt;&gt; "",
        INDEX('Emission Factors'!$E$5:$P$488,
              MATCH(1,
                    ('Emission Factors'!$E$5:$E$488 = 'GHG emissions calculations'!$F73) *
                    ('Emission Factors'!$H$5:$H$488 = 'GHG emissions calculations'!$H73),
                    0),
              MATCH('GHG emissions calculations'!Q$6, 'Emission Factors'!$E$5:$P$5, 0)),
        ""),
    "")</f>
        <v/>
      </c>
      <c r="R73" s="311" t="str">
        <f t="array" ref="R73">IFERROR(
    IF(
        INDEX('Emission Factors'!$E$5:$R$488,
              MATCH(1,
                    ('Emission Factors'!$E$5:$E$488 = 'GHG emissions calculations'!$F73) *
                    ('Emission Factors'!$H$5:$H$488 = 'GHG emissions calculations'!$H73),
                    0),
              MATCH('GHG emissions calculations'!R$6, 'Emission Factors'!$E$5:$R$5, 0)) &lt;&gt; "",
        INDEX('Emission Factors'!$E$5:$R$488,
              MATCH(1,
                    ('Emission Factors'!$E$5:$E$488 = 'GHG emissions calculations'!$F73) *
                    ('Emission Factors'!$H$5:$H$488 = 'GHG emissions calculations'!$H73),
                    0),
              MATCH('GHG emissions calculations'!R$6, 'Emission Factors'!$E$5:$R$5, 0)),
        ""),
    "")</f>
        <v/>
      </c>
      <c r="S73" s="312">
        <f t="shared" si="1"/>
        <v>0</v>
      </c>
      <c r="T73" s="23"/>
    </row>
    <row r="74" ht="15.75" customHeight="1" outlineLevel="1">
      <c r="A74" s="23"/>
      <c r="B74" s="71"/>
      <c r="C74" s="71"/>
      <c r="D74" s="71"/>
      <c r="E74" s="314"/>
      <c r="F74" s="311" t="str">
        <f>Lists!P96</f>
        <v>Aluminium, sheet - Metal sheet stamping - Europe</v>
      </c>
      <c r="G74" s="311">
        <f t="array" ref="G74">XLOOKUP(1,('Emission Factors'!$E$5:$E$488='GHG emissions calculations'!$F74)*('Emission Factors'!$H$5:$H$488='GHG emissions calculations'!$H74),INDEX('Emission Factors'!$E$5:$T$488,0,MATCH('GHG emissions calculations'!G$6,'Emission Factors'!$E$5:$T$5,0)),"",0)</f>
        <v>3</v>
      </c>
      <c r="H74" s="311" t="s">
        <v>237</v>
      </c>
      <c r="I74" s="312" t="str">
        <f>IF(
    SUMIFS('Import data'!$L$25:$L$80,
           'Import data'!$J$25:$J$80, F74,
           'Import data'!$G$25:$G$80, 'GHG emissions calculations'!$H74,
           'Import data'!$I$25:$I$80,$E$8) &lt;&gt; 0,
    SUMIFS('Import data'!$L$25:$L$80,
           'Import data'!$J$25:$J$80, F74,
           'Import data'!$G$25:$G$80, 'GHG emissions calculations'!$H74,
           'Import data'!$I$25:$I$80,$E$8),
    ""
)</f>
        <v/>
      </c>
      <c r="J74" s="311" t="str">
        <f t="array" ref="J74">IF(
    XLOOKUP(F74, 'Import data'!$J$26:$J$47, 'Import data'!$M$26:$M$47, "", 0) = "Please add the region-specific supplier emission factor or choose a different region available in the IAEG database.",
    "",
    XLOOKUP(F74, 'Import data'!$J$26:$J$47, 'Import data'!$M$26:$M$47, "", 0)
)</f>
        <v/>
      </c>
      <c r="K74" s="311" t="str">
        <f t="array" ref="K74">IFERROR(
    XLOOKUP(F74,
            _xlws.FILTER('Supplier Emission'!$G$15:$G$49,
                   ('Supplier Emission'!$D$15:$D$49=H74) * ('Supplier Emission'!$F$15:$F$49=$E$8)),
            _xlws.FILTER('Supplier Emission'!$I$15:$I$49,
                   ('Supplier Emission'!$D$15:$D$49=H74) * ('Supplier Emission'!$F$15:$F$49=$E$8)),
            ""),
    "")</f>
        <v/>
      </c>
      <c r="L74" s="311" t="str">
        <f t="array" ref="L74">IFERROR(
    XLOOKUP(F74,
            _xlws.FILTER('Supplier Emission'!$G$15:$G$49,
                   ('Supplier Emission'!$D$15:$D$49=H74) * ('Supplier Emission'!$F$15:$F$49=$E$8)),
            _xlws.FILTER('Supplier Emission'!$J$15:$J$49,
                   ('Supplier Emission'!$D$15:$D$49=H74) * ('Supplier Emission'!$F$15:$F$49=$E$8)),
            ""),
    "")</f>
        <v/>
      </c>
      <c r="M74" s="311" t="str">
        <f t="array" ref="M74">IFERROR(
    XLOOKUP(F74,
            _xlws.FILTER('Supplier Emission'!$G$15:$G$49,
                   ('Supplier Emission'!$D$15:$D$49=H74) * ('Supplier Emission'!$F$15:$F$49=$E$8)),
            _xlws.FILTER('Supplier Emission'!$M$15:$M$49,
                   ('Supplier Emission'!$D$15:$D$49=H74) * ('Supplier Emission'!$F$15:$F$49=$E$8)),
            ""),
    "")</f>
        <v/>
      </c>
      <c r="N74" s="311" t="str">
        <f t="array" ref="N74">IFERROR(
    XLOOKUP(F74,
            _xlws.FILTER('Supplier Emission'!$G$15:$G$49,
                   ('Supplier Emission'!$D$15:$D$49=H74) * ('Supplier Emission'!$F$15:$F$49=$E$8)),
            _xlws.FILTER('Supplier Emission'!$H$15:$H$49,
                   ('Supplier Emission'!$D$15:$D$49=H74) * ('Supplier Emission'!$F$15:$F$49=$E$8)),
            ""),
    "")</f>
        <v/>
      </c>
      <c r="O74" s="311" t="str">
        <f t="array" ref="O74">XLOOKUP(1,('Emission Factors'!$E$5:$E$488='GHG emissions calculations'!$F74)*('Emission Factors'!$H$5:$H$488='GHG emissions calculations'!$H74),INDEX('Emission Factors'!$E$5:$T$488,0,MATCH('GHG emissions calculations'!O$6,'Emission Factors'!$E$5:$T$5,0)),"",0)</f>
        <v>Aluminium, tôle</v>
      </c>
      <c r="P74" s="313">
        <f t="array" ref="P74">IFERROR(
    INDEX('Emission Factors'!$E$5:$P$488,
          MATCH(1,
                ('Emission Factors'!$E$5:$E$488 = 'GHG emissions calculations'!$F74) *
                ('Emission Factors'!$H$5:$H$488 = 'GHG emissions calculations'!$H74),
                0),
          MATCH('GHG emissions calculations'!P$6,'Emission Factors'!$E$5:$P$5,0)),
    "")</f>
        <v>3.22</v>
      </c>
      <c r="Q74" s="311" t="str">
        <f t="array" ref="Q74">IFERROR(
    IF(
        INDEX('Emission Factors'!$E$5:$P$488,
              MATCH(1,
                    ('Emission Factors'!$E$5:$E$488 = 'GHG emissions calculations'!$F74) *
                    ('Emission Factors'!$H$5:$H$488 = 'GHG emissions calculations'!$H74),
                    0),
              MATCH('GHG emissions calculations'!Q$6, 'Emission Factors'!$E$5:$P$5, 0)) &lt;&gt; "",
        INDEX('Emission Factors'!$E$5:$P$488,
              MATCH(1,
                    ('Emission Factors'!$E$5:$E$488 = 'GHG emissions calculations'!$F74) *
                    ('Emission Factors'!$H$5:$H$488 = 'GHG emissions calculations'!$H74),
                    0),
              MATCH('GHG emissions calculations'!Q$6, 'Emission Factors'!$E$5:$P$5, 0)),
        ""),
    "")</f>
        <v>kgCO2e/kg</v>
      </c>
      <c r="R74" s="311" t="str">
        <f t="array" ref="R74">IFERROR(
    IF(
        INDEX('Emission Factors'!$E$5:$R$488,
              MATCH(1,
                    ('Emission Factors'!$E$5:$E$488 = 'GHG emissions calculations'!$F74) *
                    ('Emission Factors'!$H$5:$H$488 = 'GHG emissions calculations'!$H74),
                    0),
              MATCH('GHG emissions calculations'!R$6, 'Emission Factors'!$E$5:$R$5, 0)) &lt;&gt; "",
        INDEX('Emission Factors'!$E$5:$R$488,
              MATCH(1,
                    ('Emission Factors'!$E$5:$E$488 = 'GHG emissions calculations'!$F74) *
                    ('Emission Factors'!$H$5:$H$488 = 'GHG emissions calculations'!$H74),
                    0),
              MATCH('GHG emissions calculations'!R$6, 'Emission Factors'!$E$5:$R$5, 0)),
        ""),
    "")</f>
        <v>Europe</v>
      </c>
      <c r="S74" s="312">
        <f t="shared" si="1"/>
        <v>0</v>
      </c>
      <c r="T74" s="23"/>
    </row>
    <row r="75" ht="15.75" customHeight="1" outlineLevel="1">
      <c r="A75" s="23"/>
      <c r="B75" s="71"/>
      <c r="C75" s="71"/>
      <c r="D75" s="71"/>
      <c r="E75" s="314"/>
      <c r="F75" s="311" t="str">
        <f>Lists!P101</f>
        <v>Aluminium, sheet - Metal sheet stamping - Global or unspecified region</v>
      </c>
      <c r="G75" s="311">
        <f t="array" ref="G75">XLOOKUP(1,('Emission Factors'!$E$5:$E$488='GHG emissions calculations'!$F75)*('Emission Factors'!$H$5:$H$488='GHG emissions calculations'!$H75),INDEX('Emission Factors'!$E$5:$T$488,0,MATCH('GHG emissions calculations'!G$6,'Emission Factors'!$E$5:$T$5,0)),"",0)</f>
        <v>3</v>
      </c>
      <c r="H75" s="311" t="s">
        <v>237</v>
      </c>
      <c r="I75" s="312" t="str">
        <f>IF(
    SUMIFS('Import data'!$L$25:$L$80,
           'Import data'!$J$25:$J$80, F75,
           'Import data'!$G$25:$G$80, 'GHG emissions calculations'!$H75,
           'Import data'!$I$25:$I$80,$E$8) &lt;&gt; 0,
    SUMIFS('Import data'!$L$25:$L$80,
           'Import data'!$J$25:$J$80, F75,
           'Import data'!$G$25:$G$80, 'GHG emissions calculations'!$H75,
           'Import data'!$I$25:$I$80,$E$8),
    ""
)</f>
        <v/>
      </c>
      <c r="J75" s="311" t="str">
        <f t="array" ref="J75">IF(
    XLOOKUP(F75, 'Import data'!$J$26:$J$47, 'Import data'!$M$26:$M$47, "", 0) = "Please add the region-specific supplier emission factor or choose a different region available in the IAEG database.",
    "",
    XLOOKUP(F75, 'Import data'!$J$26:$J$47, 'Import data'!$M$26:$M$47, "", 0)
)</f>
        <v/>
      </c>
      <c r="K75" s="311" t="str">
        <f t="array" ref="K75">IFERROR(
    XLOOKUP(F75,
            _xlws.FILTER('Supplier Emission'!$G$15:$G$49,
                   ('Supplier Emission'!$D$15:$D$49=H75) * ('Supplier Emission'!$F$15:$F$49=$E$8)),
            _xlws.FILTER('Supplier Emission'!$I$15:$I$49,
                   ('Supplier Emission'!$D$15:$D$49=H75) * ('Supplier Emission'!$F$15:$F$49=$E$8)),
            ""),
    "")</f>
        <v/>
      </c>
      <c r="L75" s="311" t="str">
        <f t="array" ref="L75">IFERROR(
    XLOOKUP(F75,
            _xlws.FILTER('Supplier Emission'!$G$15:$G$49,
                   ('Supplier Emission'!$D$15:$D$49=H75) * ('Supplier Emission'!$F$15:$F$49=$E$8)),
            _xlws.FILTER('Supplier Emission'!$J$15:$J$49,
                   ('Supplier Emission'!$D$15:$D$49=H75) * ('Supplier Emission'!$F$15:$F$49=$E$8)),
            ""),
    "")</f>
        <v/>
      </c>
      <c r="M75" s="311" t="str">
        <f t="array" ref="M75">IFERROR(
    XLOOKUP(F75,
            _xlws.FILTER('Supplier Emission'!$G$15:$G$49,
                   ('Supplier Emission'!$D$15:$D$49=H75) * ('Supplier Emission'!$F$15:$F$49=$E$8)),
            _xlws.FILTER('Supplier Emission'!$M$15:$M$49,
                   ('Supplier Emission'!$D$15:$D$49=H75) * ('Supplier Emission'!$F$15:$F$49=$E$8)),
            ""),
    "")</f>
        <v/>
      </c>
      <c r="N75" s="311" t="str">
        <f t="array" ref="N75">IFERROR(
    XLOOKUP(F75,
            _xlws.FILTER('Supplier Emission'!$G$15:$G$49,
                   ('Supplier Emission'!$D$15:$D$49=H75) * ('Supplier Emission'!$F$15:$F$49=$E$8)),
            _xlws.FILTER('Supplier Emission'!$H$15:$H$49,
                   ('Supplier Emission'!$D$15:$D$49=H75) * ('Supplier Emission'!$F$15:$F$49=$E$8)),
            ""),
    "")</f>
        <v/>
      </c>
      <c r="O75" s="311" t="str">
        <f t="array" ref="O75">XLOOKUP(1,('Emission Factors'!$E$5:$E$488='GHG emissions calculations'!$F75)*('Emission Factors'!$H$5:$H$488='GHG emissions calculations'!$H75),INDEX('Emission Factors'!$E$5:$T$488,0,MATCH('GHG emissions calculations'!O$6,'Emission Factors'!$E$5:$T$5,0)),"",0)</f>
        <v>Aluminium, tôle + Metal sheet stamping - Emboutissage de tôle (20% de pertes)</v>
      </c>
      <c r="P75" s="313">
        <f t="array" ref="P75">IFERROR(
    INDEX('Emission Factors'!$E$5:$P$488,
          MATCH(1,
                ('Emission Factors'!$E$5:$E$488 = 'GHG emissions calculations'!$F75) *
                ('Emission Factors'!$H$5:$H$488 = 'GHG emissions calculations'!$H75),
                0),
          MATCH('GHG emissions calculations'!P$6,'Emission Factors'!$E$5:$P$5,0)),
    "")</f>
        <v>3.2084</v>
      </c>
      <c r="Q75" s="311" t="str">
        <f t="array" ref="Q75">IFERROR(
    IF(
        INDEX('Emission Factors'!$E$5:$P$488,
              MATCH(1,
                    ('Emission Factors'!$E$5:$E$488 = 'GHG emissions calculations'!$F75) *
                    ('Emission Factors'!$H$5:$H$488 = 'GHG emissions calculations'!$H75),
                    0),
              MATCH('GHG emissions calculations'!Q$6, 'Emission Factors'!$E$5:$P$5, 0)) &lt;&gt; "",
        INDEX('Emission Factors'!$E$5:$P$488,
              MATCH(1,
                    ('Emission Factors'!$E$5:$E$488 = 'GHG emissions calculations'!$F75) *
                    ('Emission Factors'!$H$5:$H$488 = 'GHG emissions calculations'!$H75),
                    0),
              MATCH('GHG emissions calculations'!Q$6, 'Emission Factors'!$E$5:$P$5, 0)),
        ""),
    "")</f>
        <v>kgCO2e/kg</v>
      </c>
      <c r="R75" s="311" t="str">
        <f t="array" ref="R75">IFERROR(
    IF(
        INDEX('Emission Factors'!$E$5:$R$488,
              MATCH(1,
                    ('Emission Factors'!$E$5:$E$488 = 'GHG emissions calculations'!$F75) *
                    ('Emission Factors'!$H$5:$H$488 = 'GHG emissions calculations'!$H75),
                    0),
              MATCH('GHG emissions calculations'!R$6, 'Emission Factors'!$E$5:$R$5, 0)) &lt;&gt; "",
        INDEX('Emission Factors'!$E$5:$R$488,
              MATCH(1,
                    ('Emission Factors'!$E$5:$E$488 = 'GHG emissions calculations'!$F75) *
                    ('Emission Factors'!$H$5:$H$488 = 'GHG emissions calculations'!$H75),
                    0),
              MATCH('GHG emissions calculations'!R$6, 'Emission Factors'!$E$5:$R$5, 0)),
        ""),
    "")</f>
        <v>Global or unspecified region</v>
      </c>
      <c r="S75" s="312">
        <f t="shared" si="1"/>
        <v>0</v>
      </c>
      <c r="T75" s="23"/>
    </row>
    <row r="76" ht="15.75" customHeight="1" outlineLevel="1">
      <c r="A76" s="23"/>
      <c r="B76" s="71"/>
      <c r="C76" s="71"/>
      <c r="D76" s="71"/>
      <c r="E76" s="314"/>
      <c r="F76" s="311" t="str">
        <f>Lists!P100</f>
        <v>Aluminium, sheet - Metal sheet stamping - Middle East</v>
      </c>
      <c r="G76" s="311" t="str">
        <f t="array" ref="G76">XLOOKUP(1,('Emission Factors'!$E$5:$E$488='GHG emissions calculations'!$F76)*('Emission Factors'!$H$5:$H$488='GHG emissions calculations'!$H76),INDEX('Emission Factors'!$E$5:$T$488,0,MATCH('GHG emissions calculations'!G$6,'Emission Factors'!$E$5:$T$5,0)),"",0)</f>
        <v/>
      </c>
      <c r="H76" s="311" t="s">
        <v>237</v>
      </c>
      <c r="I76" s="312" t="str">
        <f>IF(
    SUMIFS('Import data'!$L$25:$L$80,
           'Import data'!$J$25:$J$80, F76,
           'Import data'!$G$25:$G$80, 'GHG emissions calculations'!$H76,
           'Import data'!$I$25:$I$80,$E$8) &lt;&gt; 0,
    SUMIFS('Import data'!$L$25:$L$80,
           'Import data'!$J$25:$J$80, F76,
           'Import data'!$G$25:$G$80, 'GHG emissions calculations'!$H76,
           'Import data'!$I$25:$I$80,$E$8),
    ""
)</f>
        <v/>
      </c>
      <c r="J76" s="311" t="str">
        <f t="array" ref="J76">IF(
    XLOOKUP(F76, 'Import data'!$J$26:$J$47, 'Import data'!$M$26:$M$47, "", 0) = "Please add the region-specific supplier emission factor or choose a different region available in the IAEG database.",
    "",
    XLOOKUP(F76, 'Import data'!$J$26:$J$47, 'Import data'!$M$26:$M$47, "", 0)
)</f>
        <v/>
      </c>
      <c r="K76" s="311" t="str">
        <f t="array" ref="K76">IFERROR(
    XLOOKUP(F76,
            _xlws.FILTER('Supplier Emission'!$G$15:$G$49,
                   ('Supplier Emission'!$D$15:$D$49=H76) * ('Supplier Emission'!$F$15:$F$49=$E$8)),
            _xlws.FILTER('Supplier Emission'!$I$15:$I$49,
                   ('Supplier Emission'!$D$15:$D$49=H76) * ('Supplier Emission'!$F$15:$F$49=$E$8)),
            ""),
    "")</f>
        <v/>
      </c>
      <c r="L76" s="311" t="str">
        <f t="array" ref="L76">IFERROR(
    XLOOKUP(F76,
            _xlws.FILTER('Supplier Emission'!$G$15:$G$49,
                   ('Supplier Emission'!$D$15:$D$49=H76) * ('Supplier Emission'!$F$15:$F$49=$E$8)),
            _xlws.FILTER('Supplier Emission'!$J$15:$J$49,
                   ('Supplier Emission'!$D$15:$D$49=H76) * ('Supplier Emission'!$F$15:$F$49=$E$8)),
            ""),
    "")</f>
        <v/>
      </c>
      <c r="M76" s="311" t="str">
        <f t="array" ref="M76">IFERROR(
    XLOOKUP(F76,
            _xlws.FILTER('Supplier Emission'!$G$15:$G$49,
                   ('Supplier Emission'!$D$15:$D$49=H76) * ('Supplier Emission'!$F$15:$F$49=$E$8)),
            _xlws.FILTER('Supplier Emission'!$M$15:$M$49,
                   ('Supplier Emission'!$D$15:$D$49=H76) * ('Supplier Emission'!$F$15:$F$49=$E$8)),
            ""),
    "")</f>
        <v/>
      </c>
      <c r="N76" s="311" t="str">
        <f t="array" ref="N76">IFERROR(
    XLOOKUP(F76,
            _xlws.FILTER('Supplier Emission'!$G$15:$G$49,
                   ('Supplier Emission'!$D$15:$D$49=H76) * ('Supplier Emission'!$F$15:$F$49=$E$8)),
            _xlws.FILTER('Supplier Emission'!$H$15:$H$49,
                   ('Supplier Emission'!$D$15:$D$49=H76) * ('Supplier Emission'!$F$15:$F$49=$E$8)),
            ""),
    "")</f>
        <v/>
      </c>
      <c r="O76" s="311" t="str">
        <f t="array" ref="O76">XLOOKUP(1,('Emission Factors'!$E$5:$E$488='GHG emissions calculations'!$F76)*('Emission Factors'!$H$5:$H$488='GHG emissions calculations'!$H76),INDEX('Emission Factors'!$E$5:$T$488,0,MATCH('GHG emissions calculations'!O$6,'Emission Factors'!$E$5:$T$5,0)),"",0)</f>
        <v/>
      </c>
      <c r="P76" s="313" t="str">
        <f t="array" ref="P76">IFERROR(
    INDEX('Emission Factors'!$E$5:$P$488,
          MATCH(1,
                ('Emission Factors'!$E$5:$E$488 = 'GHG emissions calculations'!$F76) *
                ('Emission Factors'!$H$5:$H$488 = 'GHG emissions calculations'!$H76),
                0),
          MATCH('GHG emissions calculations'!P$6,'Emission Factors'!$E$5:$P$5,0)),
    "")</f>
        <v/>
      </c>
      <c r="Q76" s="311" t="str">
        <f t="array" ref="Q76">IFERROR(
    IF(
        INDEX('Emission Factors'!$E$5:$P$488,
              MATCH(1,
                    ('Emission Factors'!$E$5:$E$488 = 'GHG emissions calculations'!$F76) *
                    ('Emission Factors'!$H$5:$H$488 = 'GHG emissions calculations'!$H76),
                    0),
              MATCH('GHG emissions calculations'!Q$6, 'Emission Factors'!$E$5:$P$5, 0)) &lt;&gt; "",
        INDEX('Emission Factors'!$E$5:$P$488,
              MATCH(1,
                    ('Emission Factors'!$E$5:$E$488 = 'GHG emissions calculations'!$F76) *
                    ('Emission Factors'!$H$5:$H$488 = 'GHG emissions calculations'!$H76),
                    0),
              MATCH('GHG emissions calculations'!Q$6, 'Emission Factors'!$E$5:$P$5, 0)),
        ""),
    "")</f>
        <v/>
      </c>
      <c r="R76" s="311" t="str">
        <f t="array" ref="R76">IFERROR(
    IF(
        INDEX('Emission Factors'!$E$5:$R$488,
              MATCH(1,
                    ('Emission Factors'!$E$5:$E$488 = 'GHG emissions calculations'!$F76) *
                    ('Emission Factors'!$H$5:$H$488 = 'GHG emissions calculations'!$H76),
                    0),
              MATCH('GHG emissions calculations'!R$6, 'Emission Factors'!$E$5:$R$5, 0)) &lt;&gt; "",
        INDEX('Emission Factors'!$E$5:$R$488,
              MATCH(1,
                    ('Emission Factors'!$E$5:$E$488 = 'GHG emissions calculations'!$F76) *
                    ('Emission Factors'!$H$5:$H$488 = 'GHG emissions calculations'!$H76),
                    0),
              MATCH('GHG emissions calculations'!R$6, 'Emission Factors'!$E$5:$R$5, 0)),
        ""),
    "")</f>
        <v/>
      </c>
      <c r="S76" s="312">
        <f t="shared" si="1"/>
        <v>0</v>
      </c>
      <c r="T76" s="23"/>
    </row>
    <row r="77" ht="15.75" customHeight="1" outlineLevel="1">
      <c r="A77" s="23"/>
      <c r="B77" s="71"/>
      <c r="C77" s="71"/>
      <c r="D77" s="71"/>
      <c r="E77" s="314"/>
      <c r="F77" s="311" t="str">
        <f>Lists!P99</f>
        <v>Aluminium, sheet - Metal sheet stamping - Oceania</v>
      </c>
      <c r="G77" s="311" t="str">
        <f t="array" ref="G77">XLOOKUP(1,('Emission Factors'!$E$5:$E$488='GHG emissions calculations'!$F77)*('Emission Factors'!$H$5:$H$488='GHG emissions calculations'!$H77),INDEX('Emission Factors'!$E$5:$T$488,0,MATCH('GHG emissions calculations'!G$6,'Emission Factors'!$E$5:$T$5,0)),"",0)</f>
        <v/>
      </c>
      <c r="H77" s="311" t="s">
        <v>237</v>
      </c>
      <c r="I77" s="312" t="str">
        <f>IF(
    SUMIFS('Import data'!$L$25:$L$80,
           'Import data'!$J$25:$J$80, F77,
           'Import data'!$G$25:$G$80, 'GHG emissions calculations'!$H77,
           'Import data'!$I$25:$I$80,$E$8) &lt;&gt; 0,
    SUMIFS('Import data'!$L$25:$L$80,
           'Import data'!$J$25:$J$80, F77,
           'Import data'!$G$25:$G$80, 'GHG emissions calculations'!$H77,
           'Import data'!$I$25:$I$80,$E$8),
    ""
)</f>
        <v/>
      </c>
      <c r="J77" s="311" t="str">
        <f t="array" ref="J77">IF(
    XLOOKUP(F77, 'Import data'!$J$26:$J$47, 'Import data'!$M$26:$M$47, "", 0) = "Please add the region-specific supplier emission factor or choose a different region available in the IAEG database.",
    "",
    XLOOKUP(F77, 'Import data'!$J$26:$J$47, 'Import data'!$M$26:$M$47, "", 0)
)</f>
        <v/>
      </c>
      <c r="K77" s="311" t="str">
        <f t="array" ref="K77">IFERROR(
    XLOOKUP(F77,
            _xlws.FILTER('Supplier Emission'!$G$15:$G$49,
                   ('Supplier Emission'!$D$15:$D$49=H77) * ('Supplier Emission'!$F$15:$F$49=$E$8)),
            _xlws.FILTER('Supplier Emission'!$I$15:$I$49,
                   ('Supplier Emission'!$D$15:$D$49=H77) * ('Supplier Emission'!$F$15:$F$49=$E$8)),
            ""),
    "")</f>
        <v/>
      </c>
      <c r="L77" s="311" t="str">
        <f t="array" ref="L77">IFERROR(
    XLOOKUP(F77,
            _xlws.FILTER('Supplier Emission'!$G$15:$G$49,
                   ('Supplier Emission'!$D$15:$D$49=H77) * ('Supplier Emission'!$F$15:$F$49=$E$8)),
            _xlws.FILTER('Supplier Emission'!$J$15:$J$49,
                   ('Supplier Emission'!$D$15:$D$49=H77) * ('Supplier Emission'!$F$15:$F$49=$E$8)),
            ""),
    "")</f>
        <v/>
      </c>
      <c r="M77" s="311" t="str">
        <f t="array" ref="M77">IFERROR(
    XLOOKUP(F77,
            _xlws.FILTER('Supplier Emission'!$G$15:$G$49,
                   ('Supplier Emission'!$D$15:$D$49=H77) * ('Supplier Emission'!$F$15:$F$49=$E$8)),
            _xlws.FILTER('Supplier Emission'!$M$15:$M$49,
                   ('Supplier Emission'!$D$15:$D$49=H77) * ('Supplier Emission'!$F$15:$F$49=$E$8)),
            ""),
    "")</f>
        <v/>
      </c>
      <c r="N77" s="311" t="str">
        <f t="array" ref="N77">IFERROR(
    XLOOKUP(F77,
            _xlws.FILTER('Supplier Emission'!$G$15:$G$49,
                   ('Supplier Emission'!$D$15:$D$49=H77) * ('Supplier Emission'!$F$15:$F$49=$E$8)),
            _xlws.FILTER('Supplier Emission'!$H$15:$H$49,
                   ('Supplier Emission'!$D$15:$D$49=H77) * ('Supplier Emission'!$F$15:$F$49=$E$8)),
            ""),
    "")</f>
        <v/>
      </c>
      <c r="O77" s="311" t="str">
        <f t="array" ref="O77">XLOOKUP(1,('Emission Factors'!$E$5:$E$488='GHG emissions calculations'!$F77)*('Emission Factors'!$H$5:$H$488='GHG emissions calculations'!$H77),INDEX('Emission Factors'!$E$5:$T$488,0,MATCH('GHG emissions calculations'!O$6,'Emission Factors'!$E$5:$T$5,0)),"",0)</f>
        <v/>
      </c>
      <c r="P77" s="313" t="str">
        <f t="array" ref="P77">IFERROR(
    INDEX('Emission Factors'!$E$5:$P$488,
          MATCH(1,
                ('Emission Factors'!$E$5:$E$488 = 'GHG emissions calculations'!$F77) *
                ('Emission Factors'!$H$5:$H$488 = 'GHG emissions calculations'!$H77),
                0),
          MATCH('GHG emissions calculations'!P$6,'Emission Factors'!$E$5:$P$5,0)),
    "")</f>
        <v/>
      </c>
      <c r="Q77" s="311" t="str">
        <f t="array" ref="Q77">IFERROR(
    IF(
        INDEX('Emission Factors'!$E$5:$P$488,
              MATCH(1,
                    ('Emission Factors'!$E$5:$E$488 = 'GHG emissions calculations'!$F77) *
                    ('Emission Factors'!$H$5:$H$488 = 'GHG emissions calculations'!$H77),
                    0),
              MATCH('GHG emissions calculations'!Q$6, 'Emission Factors'!$E$5:$P$5, 0)) &lt;&gt; "",
        INDEX('Emission Factors'!$E$5:$P$488,
              MATCH(1,
                    ('Emission Factors'!$E$5:$E$488 = 'GHG emissions calculations'!$F77) *
                    ('Emission Factors'!$H$5:$H$488 = 'GHG emissions calculations'!$H77),
                    0),
              MATCH('GHG emissions calculations'!Q$6, 'Emission Factors'!$E$5:$P$5, 0)),
        ""),
    "")</f>
        <v/>
      </c>
      <c r="R77" s="311" t="str">
        <f t="array" ref="R77">IFERROR(
    IF(
        INDEX('Emission Factors'!$E$5:$R$488,
              MATCH(1,
                    ('Emission Factors'!$E$5:$E$488 = 'GHG emissions calculations'!$F77) *
                    ('Emission Factors'!$H$5:$H$488 = 'GHG emissions calculations'!$H77),
                    0),
              MATCH('GHG emissions calculations'!R$6, 'Emission Factors'!$E$5:$R$5, 0)) &lt;&gt; "",
        INDEX('Emission Factors'!$E$5:$R$488,
              MATCH(1,
                    ('Emission Factors'!$E$5:$E$488 = 'GHG emissions calculations'!$F77) *
                    ('Emission Factors'!$H$5:$H$488 = 'GHG emissions calculations'!$H77),
                    0),
              MATCH('GHG emissions calculations'!R$6, 'Emission Factors'!$E$5:$R$5, 0)),
        ""),
    "")</f>
        <v/>
      </c>
      <c r="S77" s="312">
        <f t="shared" si="1"/>
        <v>0</v>
      </c>
      <c r="T77" s="23"/>
    </row>
    <row r="78" ht="15.75" customHeight="1" outlineLevel="1">
      <c r="A78" s="23"/>
      <c r="B78" s="71"/>
      <c r="C78" s="71"/>
      <c r="D78" s="71"/>
      <c r="E78" s="314"/>
      <c r="F78" s="311" t="str">
        <f>Lists!P104</f>
        <v>Aluminium, sheet - Unspecified process - Africa</v>
      </c>
      <c r="G78" s="311" t="str">
        <f t="array" ref="G78">XLOOKUP(1,('Emission Factors'!$E$5:$E$488='GHG emissions calculations'!$F78)*('Emission Factors'!$H$5:$H$488='GHG emissions calculations'!$H78),INDEX('Emission Factors'!$E$5:$T$488,0,MATCH('GHG emissions calculations'!G$6,'Emission Factors'!$E$5:$T$5,0)),"",0)</f>
        <v/>
      </c>
      <c r="H78" s="311" t="s">
        <v>237</v>
      </c>
      <c r="I78" s="312" t="str">
        <f>IF(
    SUMIFS('Import data'!$L$25:$L$80,
           'Import data'!$J$25:$J$80, F78,
           'Import data'!$G$25:$G$80, 'GHG emissions calculations'!$H78,
           'Import data'!$I$25:$I$80,$E$8) &lt;&gt; 0,
    SUMIFS('Import data'!$L$25:$L$80,
           'Import data'!$J$25:$J$80, F78,
           'Import data'!$G$25:$G$80, 'GHG emissions calculations'!$H78,
           'Import data'!$I$25:$I$80,$E$8),
    ""
)</f>
        <v/>
      </c>
      <c r="J78" s="311" t="str">
        <f t="array" ref="J78">IF(
    XLOOKUP(F78, 'Import data'!$J$26:$J$47, 'Import data'!$M$26:$M$47, "", 0) = "Please add the region-specific supplier emission factor or choose a different region available in the IAEG database.",
    "",
    XLOOKUP(F78, 'Import data'!$J$26:$J$47, 'Import data'!$M$26:$M$47, "", 0)
)</f>
        <v/>
      </c>
      <c r="K78" s="311" t="str">
        <f t="array" ref="K78">IFERROR(
    XLOOKUP(F78,
            _xlws.FILTER('Supplier Emission'!$G$15:$G$49,
                   ('Supplier Emission'!$D$15:$D$49=H78) * ('Supplier Emission'!$F$15:$F$49=$E$8)),
            _xlws.FILTER('Supplier Emission'!$I$15:$I$49,
                   ('Supplier Emission'!$D$15:$D$49=H78) * ('Supplier Emission'!$F$15:$F$49=$E$8)),
            ""),
    "")</f>
        <v/>
      </c>
      <c r="L78" s="311" t="str">
        <f t="array" ref="L78">IFERROR(
    XLOOKUP(F78,
            _xlws.FILTER('Supplier Emission'!$G$15:$G$49,
                   ('Supplier Emission'!$D$15:$D$49=H78) * ('Supplier Emission'!$F$15:$F$49=$E$8)),
            _xlws.FILTER('Supplier Emission'!$J$15:$J$49,
                   ('Supplier Emission'!$D$15:$D$49=H78) * ('Supplier Emission'!$F$15:$F$49=$E$8)),
            ""),
    "")</f>
        <v/>
      </c>
      <c r="M78" s="311" t="str">
        <f t="array" ref="M78">IFERROR(
    XLOOKUP(F78,
            _xlws.FILTER('Supplier Emission'!$G$15:$G$49,
                   ('Supplier Emission'!$D$15:$D$49=H78) * ('Supplier Emission'!$F$15:$F$49=$E$8)),
            _xlws.FILTER('Supplier Emission'!$M$15:$M$49,
                   ('Supplier Emission'!$D$15:$D$49=H78) * ('Supplier Emission'!$F$15:$F$49=$E$8)),
            ""),
    "")</f>
        <v/>
      </c>
      <c r="N78" s="311" t="str">
        <f t="array" ref="N78">IFERROR(
    XLOOKUP(F78,
            _xlws.FILTER('Supplier Emission'!$G$15:$G$49,
                   ('Supplier Emission'!$D$15:$D$49=H78) * ('Supplier Emission'!$F$15:$F$49=$E$8)),
            _xlws.FILTER('Supplier Emission'!$H$15:$H$49,
                   ('Supplier Emission'!$D$15:$D$49=H78) * ('Supplier Emission'!$F$15:$F$49=$E$8)),
            ""),
    "")</f>
        <v/>
      </c>
      <c r="O78" s="311" t="str">
        <f t="array" ref="O78">XLOOKUP(1,('Emission Factors'!$E$5:$E$488='GHG emissions calculations'!$F78)*('Emission Factors'!$H$5:$H$488='GHG emissions calculations'!$H78),INDEX('Emission Factors'!$E$5:$T$488,0,MATCH('GHG emissions calculations'!O$6,'Emission Factors'!$E$5:$T$5,0)),"",0)</f>
        <v/>
      </c>
      <c r="P78" s="313" t="str">
        <f t="array" ref="P78">IFERROR(
    INDEX('Emission Factors'!$E$5:$P$488,
          MATCH(1,
                ('Emission Factors'!$E$5:$E$488 = 'GHG emissions calculations'!$F78) *
                ('Emission Factors'!$H$5:$H$488 = 'GHG emissions calculations'!$H78),
                0),
          MATCH('GHG emissions calculations'!P$6,'Emission Factors'!$E$5:$P$5,0)),
    "")</f>
        <v/>
      </c>
      <c r="Q78" s="311" t="str">
        <f t="array" ref="Q78">IFERROR(
    IF(
        INDEX('Emission Factors'!$E$5:$P$488,
              MATCH(1,
                    ('Emission Factors'!$E$5:$E$488 = 'GHG emissions calculations'!$F78) *
                    ('Emission Factors'!$H$5:$H$488 = 'GHG emissions calculations'!$H78),
                    0),
              MATCH('GHG emissions calculations'!Q$6, 'Emission Factors'!$E$5:$P$5, 0)) &lt;&gt; "",
        INDEX('Emission Factors'!$E$5:$P$488,
              MATCH(1,
                    ('Emission Factors'!$E$5:$E$488 = 'GHG emissions calculations'!$F78) *
                    ('Emission Factors'!$H$5:$H$488 = 'GHG emissions calculations'!$H78),
                    0),
              MATCH('GHG emissions calculations'!Q$6, 'Emission Factors'!$E$5:$P$5, 0)),
        ""),
    "")</f>
        <v/>
      </c>
      <c r="R78" s="311" t="str">
        <f t="array" ref="R78">IFERROR(
    IF(
        INDEX('Emission Factors'!$E$5:$R$488,
              MATCH(1,
                    ('Emission Factors'!$E$5:$E$488 = 'GHG emissions calculations'!$F78) *
                    ('Emission Factors'!$H$5:$H$488 = 'GHG emissions calculations'!$H78),
                    0),
              MATCH('GHG emissions calculations'!R$6, 'Emission Factors'!$E$5:$R$5, 0)) &lt;&gt; "",
        INDEX('Emission Factors'!$E$5:$R$488,
              MATCH(1,
                    ('Emission Factors'!$E$5:$E$488 = 'GHG emissions calculations'!$F78) *
                    ('Emission Factors'!$H$5:$H$488 = 'GHG emissions calculations'!$H78),
                    0),
              MATCH('GHG emissions calculations'!R$6, 'Emission Factors'!$E$5:$R$5, 0)),
        ""),
    "")</f>
        <v/>
      </c>
      <c r="S78" s="312">
        <f t="shared" si="1"/>
        <v>0</v>
      </c>
      <c r="T78" s="23"/>
    </row>
    <row r="79" ht="15.75" customHeight="1" outlineLevel="1">
      <c r="A79" s="23"/>
      <c r="B79" s="71"/>
      <c r="C79" s="71"/>
      <c r="D79" s="71"/>
      <c r="E79" s="314"/>
      <c r="F79" s="311" t="str">
        <f>Lists!P102</f>
        <v>Aluminium, sheet - Unspecified process - America</v>
      </c>
      <c r="G79" s="311" t="str">
        <f t="array" ref="G79">XLOOKUP(1,('Emission Factors'!$E$5:$E$488='GHG emissions calculations'!$F79)*('Emission Factors'!$H$5:$H$488='GHG emissions calculations'!$H79),INDEX('Emission Factors'!$E$5:$T$488,0,MATCH('GHG emissions calculations'!G$6,'Emission Factors'!$E$5:$T$5,0)),"",0)</f>
        <v/>
      </c>
      <c r="H79" s="311" t="s">
        <v>237</v>
      </c>
      <c r="I79" s="312" t="str">
        <f>IF(
    SUMIFS('Import data'!$L$25:$L$80,
           'Import data'!$J$25:$J$80, F79,
           'Import data'!$G$25:$G$80, 'GHG emissions calculations'!$H79,
           'Import data'!$I$25:$I$80,$E$8) &lt;&gt; 0,
    SUMIFS('Import data'!$L$25:$L$80,
           'Import data'!$J$25:$J$80, F79,
           'Import data'!$G$25:$G$80, 'GHG emissions calculations'!$H79,
           'Import data'!$I$25:$I$80,$E$8),
    ""
)</f>
        <v/>
      </c>
      <c r="J79" s="311" t="str">
        <f t="array" ref="J79">IF(
    XLOOKUP(F79, 'Import data'!$J$26:$J$47, 'Import data'!$M$26:$M$47, "", 0) = "Please add the region-specific supplier emission factor or choose a different region available in the IAEG database.",
    "",
    XLOOKUP(F79, 'Import data'!$J$26:$J$47, 'Import data'!$M$26:$M$47, "", 0)
)</f>
        <v/>
      </c>
      <c r="K79" s="311" t="str">
        <f t="array" ref="K79">IFERROR(
    XLOOKUP(F79,
            _xlws.FILTER('Supplier Emission'!$G$15:$G$49,
                   ('Supplier Emission'!$D$15:$D$49=H79) * ('Supplier Emission'!$F$15:$F$49=$E$8)),
            _xlws.FILTER('Supplier Emission'!$I$15:$I$49,
                   ('Supplier Emission'!$D$15:$D$49=H79) * ('Supplier Emission'!$F$15:$F$49=$E$8)),
            ""),
    "")</f>
        <v/>
      </c>
      <c r="L79" s="311" t="str">
        <f t="array" ref="L79">IFERROR(
    XLOOKUP(F79,
            _xlws.FILTER('Supplier Emission'!$G$15:$G$49,
                   ('Supplier Emission'!$D$15:$D$49=H79) * ('Supplier Emission'!$F$15:$F$49=$E$8)),
            _xlws.FILTER('Supplier Emission'!$J$15:$J$49,
                   ('Supplier Emission'!$D$15:$D$49=H79) * ('Supplier Emission'!$F$15:$F$49=$E$8)),
            ""),
    "")</f>
        <v/>
      </c>
      <c r="M79" s="311" t="str">
        <f t="array" ref="M79">IFERROR(
    XLOOKUP(F79,
            _xlws.FILTER('Supplier Emission'!$G$15:$G$49,
                   ('Supplier Emission'!$D$15:$D$49=H79) * ('Supplier Emission'!$F$15:$F$49=$E$8)),
            _xlws.FILTER('Supplier Emission'!$M$15:$M$49,
                   ('Supplier Emission'!$D$15:$D$49=H79) * ('Supplier Emission'!$F$15:$F$49=$E$8)),
            ""),
    "")</f>
        <v/>
      </c>
      <c r="N79" s="311" t="str">
        <f t="array" ref="N79">IFERROR(
    XLOOKUP(F79,
            _xlws.FILTER('Supplier Emission'!$G$15:$G$49,
                   ('Supplier Emission'!$D$15:$D$49=H79) * ('Supplier Emission'!$F$15:$F$49=$E$8)),
            _xlws.FILTER('Supplier Emission'!$H$15:$H$49,
                   ('Supplier Emission'!$D$15:$D$49=H79) * ('Supplier Emission'!$F$15:$F$49=$E$8)),
            ""),
    "")</f>
        <v/>
      </c>
      <c r="O79" s="311" t="str">
        <f t="array" ref="O79">XLOOKUP(1,('Emission Factors'!$E$5:$E$488='GHG emissions calculations'!$F79)*('Emission Factors'!$H$5:$H$488='GHG emissions calculations'!$H79),INDEX('Emission Factors'!$E$5:$T$488,0,MATCH('GHG emissions calculations'!O$6,'Emission Factors'!$E$5:$T$5,0)),"",0)</f>
        <v/>
      </c>
      <c r="P79" s="313" t="str">
        <f t="array" ref="P79">IFERROR(
    INDEX('Emission Factors'!$E$5:$P$488,
          MATCH(1,
                ('Emission Factors'!$E$5:$E$488 = 'GHG emissions calculations'!$F79) *
                ('Emission Factors'!$H$5:$H$488 = 'GHG emissions calculations'!$H79),
                0),
          MATCH('GHG emissions calculations'!P$6,'Emission Factors'!$E$5:$P$5,0)),
    "")</f>
        <v/>
      </c>
      <c r="Q79" s="311" t="str">
        <f t="array" ref="Q79">IFERROR(
    IF(
        INDEX('Emission Factors'!$E$5:$P$488,
              MATCH(1,
                    ('Emission Factors'!$E$5:$E$488 = 'GHG emissions calculations'!$F79) *
                    ('Emission Factors'!$H$5:$H$488 = 'GHG emissions calculations'!$H79),
                    0),
              MATCH('GHG emissions calculations'!Q$6, 'Emission Factors'!$E$5:$P$5, 0)) &lt;&gt; "",
        INDEX('Emission Factors'!$E$5:$P$488,
              MATCH(1,
                    ('Emission Factors'!$E$5:$E$488 = 'GHG emissions calculations'!$F79) *
                    ('Emission Factors'!$H$5:$H$488 = 'GHG emissions calculations'!$H79),
                    0),
              MATCH('GHG emissions calculations'!Q$6, 'Emission Factors'!$E$5:$P$5, 0)),
        ""),
    "")</f>
        <v/>
      </c>
      <c r="R79" s="311" t="str">
        <f t="array" ref="R79">IFERROR(
    IF(
        INDEX('Emission Factors'!$E$5:$R$488,
              MATCH(1,
                    ('Emission Factors'!$E$5:$E$488 = 'GHG emissions calculations'!$F79) *
                    ('Emission Factors'!$H$5:$H$488 = 'GHG emissions calculations'!$H79),
                    0),
              MATCH('GHG emissions calculations'!R$6, 'Emission Factors'!$E$5:$R$5, 0)) &lt;&gt; "",
        INDEX('Emission Factors'!$E$5:$R$488,
              MATCH(1,
                    ('Emission Factors'!$E$5:$E$488 = 'GHG emissions calculations'!$F79) *
                    ('Emission Factors'!$H$5:$H$488 = 'GHG emissions calculations'!$H79),
                    0),
              MATCH('GHG emissions calculations'!R$6, 'Emission Factors'!$E$5:$R$5, 0)),
        ""),
    "")</f>
        <v/>
      </c>
      <c r="S79" s="312">
        <f t="shared" si="1"/>
        <v>0</v>
      </c>
      <c r="T79" s="23"/>
    </row>
    <row r="80" ht="15.75" customHeight="1" outlineLevel="1">
      <c r="A80" s="23"/>
      <c r="B80" s="71"/>
      <c r="C80" s="71"/>
      <c r="D80" s="71"/>
      <c r="E80" s="314"/>
      <c r="F80" s="311" t="str">
        <f>Lists!P105</f>
        <v>Aluminium, sheet - Unspecified process - Asia</v>
      </c>
      <c r="G80" s="311" t="str">
        <f t="array" ref="G80">XLOOKUP(1,('Emission Factors'!$E$5:$E$488='GHG emissions calculations'!$F80)*('Emission Factors'!$H$5:$H$488='GHG emissions calculations'!$H80),INDEX('Emission Factors'!$E$5:$T$488,0,MATCH('GHG emissions calculations'!G$6,'Emission Factors'!$E$5:$T$5,0)),"",0)</f>
        <v/>
      </c>
      <c r="H80" s="311" t="s">
        <v>237</v>
      </c>
      <c r="I80" s="312" t="str">
        <f>IF(
    SUMIFS('Import data'!$L$25:$L$80,
           'Import data'!$J$25:$J$80, F80,
           'Import data'!$G$25:$G$80, 'GHG emissions calculations'!$H80,
           'Import data'!$I$25:$I$80,$E$8) &lt;&gt; 0,
    SUMIFS('Import data'!$L$25:$L$80,
           'Import data'!$J$25:$J$80, F80,
           'Import data'!$G$25:$G$80, 'GHG emissions calculations'!$H80,
           'Import data'!$I$25:$I$80,$E$8),
    ""
)</f>
        <v/>
      </c>
      <c r="J80" s="311" t="str">
        <f t="array" ref="J80">IF(
    XLOOKUP(F80, 'Import data'!$J$26:$J$47, 'Import data'!$M$26:$M$47, "", 0) = "Please add the region-specific supplier emission factor or choose a different region available in the IAEG database.",
    "",
    XLOOKUP(F80, 'Import data'!$J$26:$J$47, 'Import data'!$M$26:$M$47, "", 0)
)</f>
        <v/>
      </c>
      <c r="K80" s="311" t="str">
        <f t="array" ref="K80">IFERROR(
    XLOOKUP(F80,
            _xlws.FILTER('Supplier Emission'!$G$15:$G$49,
                   ('Supplier Emission'!$D$15:$D$49=H80) * ('Supplier Emission'!$F$15:$F$49=$E$8)),
            _xlws.FILTER('Supplier Emission'!$I$15:$I$49,
                   ('Supplier Emission'!$D$15:$D$49=H80) * ('Supplier Emission'!$F$15:$F$49=$E$8)),
            ""),
    "")</f>
        <v/>
      </c>
      <c r="L80" s="311" t="str">
        <f t="array" ref="L80">IFERROR(
    XLOOKUP(F80,
            _xlws.FILTER('Supplier Emission'!$G$15:$G$49,
                   ('Supplier Emission'!$D$15:$D$49=H80) * ('Supplier Emission'!$F$15:$F$49=$E$8)),
            _xlws.FILTER('Supplier Emission'!$J$15:$J$49,
                   ('Supplier Emission'!$D$15:$D$49=H80) * ('Supplier Emission'!$F$15:$F$49=$E$8)),
            ""),
    "")</f>
        <v/>
      </c>
      <c r="M80" s="311" t="str">
        <f t="array" ref="M80">IFERROR(
    XLOOKUP(F80,
            _xlws.FILTER('Supplier Emission'!$G$15:$G$49,
                   ('Supplier Emission'!$D$15:$D$49=H80) * ('Supplier Emission'!$F$15:$F$49=$E$8)),
            _xlws.FILTER('Supplier Emission'!$M$15:$M$49,
                   ('Supplier Emission'!$D$15:$D$49=H80) * ('Supplier Emission'!$F$15:$F$49=$E$8)),
            ""),
    "")</f>
        <v/>
      </c>
      <c r="N80" s="311" t="str">
        <f t="array" ref="N80">IFERROR(
    XLOOKUP(F80,
            _xlws.FILTER('Supplier Emission'!$G$15:$G$49,
                   ('Supplier Emission'!$D$15:$D$49=H80) * ('Supplier Emission'!$F$15:$F$49=$E$8)),
            _xlws.FILTER('Supplier Emission'!$H$15:$H$49,
                   ('Supplier Emission'!$D$15:$D$49=H80) * ('Supplier Emission'!$F$15:$F$49=$E$8)),
            ""),
    "")</f>
        <v/>
      </c>
      <c r="O80" s="311" t="str">
        <f t="array" ref="O80">XLOOKUP(1,('Emission Factors'!$E$5:$E$488='GHG emissions calculations'!$F80)*('Emission Factors'!$H$5:$H$488='GHG emissions calculations'!$H80),INDEX('Emission Factors'!$E$5:$T$488,0,MATCH('GHG emissions calculations'!O$6,'Emission Factors'!$E$5:$T$5,0)),"",0)</f>
        <v/>
      </c>
      <c r="P80" s="313" t="str">
        <f t="array" ref="P80">IFERROR(
    INDEX('Emission Factors'!$E$5:$P$488,
          MATCH(1,
                ('Emission Factors'!$E$5:$E$488 = 'GHG emissions calculations'!$F80) *
                ('Emission Factors'!$H$5:$H$488 = 'GHG emissions calculations'!$H80),
                0),
          MATCH('GHG emissions calculations'!P$6,'Emission Factors'!$E$5:$P$5,0)),
    "")</f>
        <v/>
      </c>
      <c r="Q80" s="311" t="str">
        <f t="array" ref="Q80">IFERROR(
    IF(
        INDEX('Emission Factors'!$E$5:$P$488,
              MATCH(1,
                    ('Emission Factors'!$E$5:$E$488 = 'GHG emissions calculations'!$F80) *
                    ('Emission Factors'!$H$5:$H$488 = 'GHG emissions calculations'!$H80),
                    0),
              MATCH('GHG emissions calculations'!Q$6, 'Emission Factors'!$E$5:$P$5, 0)) &lt;&gt; "",
        INDEX('Emission Factors'!$E$5:$P$488,
              MATCH(1,
                    ('Emission Factors'!$E$5:$E$488 = 'GHG emissions calculations'!$F80) *
                    ('Emission Factors'!$H$5:$H$488 = 'GHG emissions calculations'!$H80),
                    0),
              MATCH('GHG emissions calculations'!Q$6, 'Emission Factors'!$E$5:$P$5, 0)),
        ""),
    "")</f>
        <v/>
      </c>
      <c r="R80" s="311" t="str">
        <f t="array" ref="R80">IFERROR(
    IF(
        INDEX('Emission Factors'!$E$5:$R$488,
              MATCH(1,
                    ('Emission Factors'!$E$5:$E$488 = 'GHG emissions calculations'!$F80) *
                    ('Emission Factors'!$H$5:$H$488 = 'GHG emissions calculations'!$H80),
                    0),
              MATCH('GHG emissions calculations'!R$6, 'Emission Factors'!$E$5:$R$5, 0)) &lt;&gt; "",
        INDEX('Emission Factors'!$E$5:$R$488,
              MATCH(1,
                    ('Emission Factors'!$E$5:$E$488 = 'GHG emissions calculations'!$F80) *
                    ('Emission Factors'!$H$5:$H$488 = 'GHG emissions calculations'!$H80),
                    0),
              MATCH('GHG emissions calculations'!R$6, 'Emission Factors'!$E$5:$R$5, 0)),
        ""),
    "")</f>
        <v/>
      </c>
      <c r="S80" s="312">
        <f t="shared" si="1"/>
        <v>0</v>
      </c>
      <c r="T80" s="23"/>
    </row>
    <row r="81" ht="15.75" customHeight="1" outlineLevel="1">
      <c r="A81" s="23"/>
      <c r="B81" s="71"/>
      <c r="C81" s="71"/>
      <c r="D81" s="71"/>
      <c r="E81" s="314"/>
      <c r="F81" s="311" t="str">
        <f>Lists!P103</f>
        <v>Aluminium, sheet - Unspecified process - Europe</v>
      </c>
      <c r="G81" s="311">
        <f t="array" ref="G81">XLOOKUP(1,('Emission Factors'!$E$5:$E$488='GHG emissions calculations'!$F81)*('Emission Factors'!$H$5:$H$488='GHG emissions calculations'!$H81),INDEX('Emission Factors'!$E$5:$T$488,0,MATCH('GHG emissions calculations'!G$6,'Emission Factors'!$E$5:$T$5,0)),"",0)</f>
        <v>3</v>
      </c>
      <c r="H81" s="311" t="s">
        <v>237</v>
      </c>
      <c r="I81" s="312" t="str">
        <f>IF(
    SUMIFS('Import data'!$L$25:$L$80,
           'Import data'!$J$25:$J$80, F81,
           'Import data'!$G$25:$G$80, 'GHG emissions calculations'!$H81,
           'Import data'!$I$25:$I$80,$E$8) &lt;&gt; 0,
    SUMIFS('Import data'!$L$25:$L$80,
           'Import data'!$J$25:$J$80, F81,
           'Import data'!$G$25:$G$80, 'GHG emissions calculations'!$H81,
           'Import data'!$I$25:$I$80,$E$8),
    ""
)</f>
        <v/>
      </c>
      <c r="J81" s="311" t="str">
        <f t="array" ref="J81">IF(
    XLOOKUP(F81, 'Import data'!$J$26:$J$47, 'Import data'!$M$26:$M$47, "", 0) = "Please add the region-specific supplier emission factor or choose a different region available in the IAEG database.",
    "",
    XLOOKUP(F81, 'Import data'!$J$26:$J$47, 'Import data'!$M$26:$M$47, "", 0)
)</f>
        <v/>
      </c>
      <c r="K81" s="311" t="str">
        <f t="array" ref="K81">IFERROR(
    XLOOKUP(F81,
            _xlws.FILTER('Supplier Emission'!$G$15:$G$49,
                   ('Supplier Emission'!$D$15:$D$49=H81) * ('Supplier Emission'!$F$15:$F$49=$E$8)),
            _xlws.FILTER('Supplier Emission'!$I$15:$I$49,
                   ('Supplier Emission'!$D$15:$D$49=H81) * ('Supplier Emission'!$F$15:$F$49=$E$8)),
            ""),
    "")</f>
        <v/>
      </c>
      <c r="L81" s="311" t="str">
        <f t="array" ref="L81">IFERROR(
    XLOOKUP(F81,
            _xlws.FILTER('Supplier Emission'!$G$15:$G$49,
                   ('Supplier Emission'!$D$15:$D$49=H81) * ('Supplier Emission'!$F$15:$F$49=$E$8)),
            _xlws.FILTER('Supplier Emission'!$J$15:$J$49,
                   ('Supplier Emission'!$D$15:$D$49=H81) * ('Supplier Emission'!$F$15:$F$49=$E$8)),
            ""),
    "")</f>
        <v/>
      </c>
      <c r="M81" s="311" t="str">
        <f t="array" ref="M81">IFERROR(
    XLOOKUP(F81,
            _xlws.FILTER('Supplier Emission'!$G$15:$G$49,
                   ('Supplier Emission'!$D$15:$D$49=H81) * ('Supplier Emission'!$F$15:$F$49=$E$8)),
            _xlws.FILTER('Supplier Emission'!$M$15:$M$49,
                   ('Supplier Emission'!$D$15:$D$49=H81) * ('Supplier Emission'!$F$15:$F$49=$E$8)),
            ""),
    "")</f>
        <v/>
      </c>
      <c r="N81" s="311" t="str">
        <f t="array" ref="N81">IFERROR(
    XLOOKUP(F81,
            _xlws.FILTER('Supplier Emission'!$G$15:$G$49,
                   ('Supplier Emission'!$D$15:$D$49=H81) * ('Supplier Emission'!$F$15:$F$49=$E$8)),
            _xlws.FILTER('Supplier Emission'!$H$15:$H$49,
                   ('Supplier Emission'!$D$15:$D$49=H81) * ('Supplier Emission'!$F$15:$F$49=$E$8)),
            ""),
    "")</f>
        <v/>
      </c>
      <c r="O81" s="311" t="str">
        <f t="array" ref="O81">XLOOKUP(1,('Emission Factors'!$E$5:$E$488='GHG emissions calculations'!$F81)*('Emission Factors'!$H$5:$H$488='GHG emissions calculations'!$H81),INDEX('Emission Factors'!$E$5:$T$488,0,MATCH('GHG emissions calculations'!O$6,'Emission Factors'!$E$5:$T$5,0)),"",0)</f>
        <v>Aluminium sheet</v>
      </c>
      <c r="P81" s="313">
        <f t="array" ref="P81">IFERROR(
    INDEX('Emission Factors'!$E$5:$P$488,
          MATCH(1,
                ('Emission Factors'!$E$5:$E$488 = 'GHG emissions calculations'!$F81) *
                ('Emission Factors'!$H$5:$H$488 = 'GHG emissions calculations'!$H81),
                0),
          MATCH('GHG emissions calculations'!P$6,'Emission Factors'!$E$5:$P$5,0)),
    "")</f>
        <v>10.77</v>
      </c>
      <c r="Q81" s="311" t="str">
        <f t="array" ref="Q81">IFERROR(
    IF(
        INDEX('Emission Factors'!$E$5:$P$488,
              MATCH(1,
                    ('Emission Factors'!$E$5:$E$488 = 'GHG emissions calculations'!$F81) *
                    ('Emission Factors'!$H$5:$H$488 = 'GHG emissions calculations'!$H81),
                    0),
              MATCH('GHG emissions calculations'!Q$6, 'Emission Factors'!$E$5:$P$5, 0)) &lt;&gt; "",
        INDEX('Emission Factors'!$E$5:$P$488,
              MATCH(1,
                    ('Emission Factors'!$E$5:$E$488 = 'GHG emissions calculations'!$F81) *
                    ('Emission Factors'!$H$5:$H$488 = 'GHG emissions calculations'!$H81),
                    0),
              MATCH('GHG emissions calculations'!Q$6, 'Emission Factors'!$E$5:$P$5, 0)),
        ""),
    "")</f>
        <v>kgCO2e/kg</v>
      </c>
      <c r="R81" s="311" t="str">
        <f t="array" ref="R81">IFERROR(
    IF(
        INDEX('Emission Factors'!$E$5:$R$488,
              MATCH(1,
                    ('Emission Factors'!$E$5:$E$488 = 'GHG emissions calculations'!$F81) *
                    ('Emission Factors'!$H$5:$H$488 = 'GHG emissions calculations'!$H81),
                    0),
              MATCH('GHG emissions calculations'!R$6, 'Emission Factors'!$E$5:$R$5, 0)) &lt;&gt; "",
        INDEX('Emission Factors'!$E$5:$R$488,
              MATCH(1,
                    ('Emission Factors'!$E$5:$E$488 = 'GHG emissions calculations'!$F81) *
                    ('Emission Factors'!$H$5:$H$488 = 'GHG emissions calculations'!$H81),
                    0),
              MATCH('GHG emissions calculations'!R$6, 'Emission Factors'!$E$5:$R$5, 0)),
        ""),
    "")</f>
        <v>Europe</v>
      </c>
      <c r="S81" s="312">
        <f t="shared" si="1"/>
        <v>0</v>
      </c>
      <c r="T81" s="23"/>
    </row>
    <row r="82" ht="15.75" customHeight="1" outlineLevel="1">
      <c r="A82" s="23"/>
      <c r="B82" s="71"/>
      <c r="C82" s="71"/>
      <c r="D82" s="71"/>
      <c r="E82" s="314"/>
      <c r="F82" s="311" t="str">
        <f>Lists!P108</f>
        <v>Aluminium, sheet - Unspecified process - Global or unspecified region</v>
      </c>
      <c r="G82" s="311" t="str">
        <f t="array" ref="G82">XLOOKUP(1,('Emission Factors'!$E$5:$E$488='GHG emissions calculations'!$F82)*('Emission Factors'!$H$5:$H$488='GHG emissions calculations'!$H82),INDEX('Emission Factors'!$E$5:$T$488,0,MATCH('GHG emissions calculations'!G$6,'Emission Factors'!$E$5:$T$5,0)),"",0)</f>
        <v/>
      </c>
      <c r="H82" s="311" t="s">
        <v>237</v>
      </c>
      <c r="I82" s="312" t="str">
        <f>IF(
    SUMIFS('Import data'!$L$25:$L$80,
           'Import data'!$J$25:$J$80, F82,
           'Import data'!$G$25:$G$80, 'GHG emissions calculations'!$H82,
           'Import data'!$I$25:$I$80,$E$8) &lt;&gt; 0,
    SUMIFS('Import data'!$L$25:$L$80,
           'Import data'!$J$25:$J$80, F82,
           'Import data'!$G$25:$G$80, 'GHG emissions calculations'!$H82,
           'Import data'!$I$25:$I$80,$E$8),
    ""
)</f>
        <v/>
      </c>
      <c r="J82" s="311" t="str">
        <f t="array" ref="J82">IF(
    XLOOKUP(F82, 'Import data'!$J$26:$J$47, 'Import data'!$M$26:$M$47, "", 0) = "Please add the region-specific supplier emission factor or choose a different region available in the IAEG database.",
    "",
    XLOOKUP(F82, 'Import data'!$J$26:$J$47, 'Import data'!$M$26:$M$47, "", 0)
)</f>
        <v/>
      </c>
      <c r="K82" s="311" t="str">
        <f t="array" ref="K82">IFERROR(
    XLOOKUP(F82,
            _xlws.FILTER('Supplier Emission'!$G$15:$G$49,
                   ('Supplier Emission'!$D$15:$D$49=H82) * ('Supplier Emission'!$F$15:$F$49=$E$8)),
            _xlws.FILTER('Supplier Emission'!$I$15:$I$49,
                   ('Supplier Emission'!$D$15:$D$49=H82) * ('Supplier Emission'!$F$15:$F$49=$E$8)),
            ""),
    "")</f>
        <v/>
      </c>
      <c r="L82" s="311" t="str">
        <f t="array" ref="L82">IFERROR(
    XLOOKUP(F82,
            _xlws.FILTER('Supplier Emission'!$G$15:$G$49,
                   ('Supplier Emission'!$D$15:$D$49=H82) * ('Supplier Emission'!$F$15:$F$49=$E$8)),
            _xlws.FILTER('Supplier Emission'!$J$15:$J$49,
                   ('Supplier Emission'!$D$15:$D$49=H82) * ('Supplier Emission'!$F$15:$F$49=$E$8)),
            ""),
    "")</f>
        <v/>
      </c>
      <c r="M82" s="311" t="str">
        <f t="array" ref="M82">IFERROR(
    XLOOKUP(F82,
            _xlws.FILTER('Supplier Emission'!$G$15:$G$49,
                   ('Supplier Emission'!$D$15:$D$49=H82) * ('Supplier Emission'!$F$15:$F$49=$E$8)),
            _xlws.FILTER('Supplier Emission'!$M$15:$M$49,
                   ('Supplier Emission'!$D$15:$D$49=H82) * ('Supplier Emission'!$F$15:$F$49=$E$8)),
            ""),
    "")</f>
        <v/>
      </c>
      <c r="N82" s="311" t="str">
        <f t="array" ref="N82">IFERROR(
    XLOOKUP(F82,
            _xlws.FILTER('Supplier Emission'!$G$15:$G$49,
                   ('Supplier Emission'!$D$15:$D$49=H82) * ('Supplier Emission'!$F$15:$F$49=$E$8)),
            _xlws.FILTER('Supplier Emission'!$H$15:$H$49,
                   ('Supplier Emission'!$D$15:$D$49=H82) * ('Supplier Emission'!$F$15:$F$49=$E$8)),
            ""),
    "")</f>
        <v/>
      </c>
      <c r="O82" s="311" t="str">
        <f t="array" ref="O82">XLOOKUP(1,('Emission Factors'!$E$5:$E$488='GHG emissions calculations'!$F82)*('Emission Factors'!$H$5:$H$488='GHG emissions calculations'!$H82),INDEX('Emission Factors'!$E$5:$T$488,0,MATCH('GHG emissions calculations'!O$6,'Emission Factors'!$E$5:$T$5,0)),"",0)</f>
        <v/>
      </c>
      <c r="P82" s="313" t="str">
        <f t="array" ref="P82">IFERROR(
    INDEX('Emission Factors'!$E$5:$P$488,
          MATCH(1,
                ('Emission Factors'!$E$5:$E$488 = 'GHG emissions calculations'!$F82) *
                ('Emission Factors'!$H$5:$H$488 = 'GHG emissions calculations'!$H82),
                0),
          MATCH('GHG emissions calculations'!P$6,'Emission Factors'!$E$5:$P$5,0)),
    "")</f>
        <v/>
      </c>
      <c r="Q82" s="311" t="str">
        <f t="array" ref="Q82">IFERROR(
    IF(
        INDEX('Emission Factors'!$E$5:$P$488,
              MATCH(1,
                    ('Emission Factors'!$E$5:$E$488 = 'GHG emissions calculations'!$F82) *
                    ('Emission Factors'!$H$5:$H$488 = 'GHG emissions calculations'!$H82),
                    0),
              MATCH('GHG emissions calculations'!Q$6, 'Emission Factors'!$E$5:$P$5, 0)) &lt;&gt; "",
        INDEX('Emission Factors'!$E$5:$P$488,
              MATCH(1,
                    ('Emission Factors'!$E$5:$E$488 = 'GHG emissions calculations'!$F82) *
                    ('Emission Factors'!$H$5:$H$488 = 'GHG emissions calculations'!$H82),
                    0),
              MATCH('GHG emissions calculations'!Q$6, 'Emission Factors'!$E$5:$P$5, 0)),
        ""),
    "")</f>
        <v/>
      </c>
      <c r="R82" s="311" t="str">
        <f t="array" ref="R82">IFERROR(
    IF(
        INDEX('Emission Factors'!$E$5:$R$488,
              MATCH(1,
                    ('Emission Factors'!$E$5:$E$488 = 'GHG emissions calculations'!$F82) *
                    ('Emission Factors'!$H$5:$H$488 = 'GHG emissions calculations'!$H82),
                    0),
              MATCH('GHG emissions calculations'!R$6, 'Emission Factors'!$E$5:$R$5, 0)) &lt;&gt; "",
        INDEX('Emission Factors'!$E$5:$R$488,
              MATCH(1,
                    ('Emission Factors'!$E$5:$E$488 = 'GHG emissions calculations'!$F82) *
                    ('Emission Factors'!$H$5:$H$488 = 'GHG emissions calculations'!$H82),
                    0),
              MATCH('GHG emissions calculations'!R$6, 'Emission Factors'!$E$5:$R$5, 0)),
        ""),
    "")</f>
        <v/>
      </c>
      <c r="S82" s="312">
        <f t="shared" si="1"/>
        <v>0</v>
      </c>
      <c r="T82" s="23"/>
    </row>
    <row r="83" ht="15.75" customHeight="1" outlineLevel="1">
      <c r="A83" s="23"/>
      <c r="B83" s="71"/>
      <c r="C83" s="71"/>
      <c r="D83" s="71"/>
      <c r="E83" s="314"/>
      <c r="F83" s="311" t="str">
        <f>Lists!P107</f>
        <v>Aluminium, sheet - Unspecified process - Middle East</v>
      </c>
      <c r="G83" s="311" t="str">
        <f t="array" ref="G83">XLOOKUP(1,('Emission Factors'!$E$5:$E$488='GHG emissions calculations'!$F83)*('Emission Factors'!$H$5:$H$488='GHG emissions calculations'!$H83),INDEX('Emission Factors'!$E$5:$T$488,0,MATCH('GHG emissions calculations'!G$6,'Emission Factors'!$E$5:$T$5,0)),"",0)</f>
        <v/>
      </c>
      <c r="H83" s="311" t="s">
        <v>237</v>
      </c>
      <c r="I83" s="312" t="str">
        <f>IF(
    SUMIFS('Import data'!$L$25:$L$80,
           'Import data'!$J$25:$J$80, F83,
           'Import data'!$G$25:$G$80, 'GHG emissions calculations'!$H83,
           'Import data'!$I$25:$I$80,$E$8) &lt;&gt; 0,
    SUMIFS('Import data'!$L$25:$L$80,
           'Import data'!$J$25:$J$80, F83,
           'Import data'!$G$25:$G$80, 'GHG emissions calculations'!$H83,
           'Import data'!$I$25:$I$80,$E$8),
    ""
)</f>
        <v/>
      </c>
      <c r="J83" s="311" t="str">
        <f t="array" ref="J83">IF(
    XLOOKUP(F83, 'Import data'!$J$26:$J$47, 'Import data'!$M$26:$M$47, "", 0) = "Please add the region-specific supplier emission factor or choose a different region available in the IAEG database.",
    "",
    XLOOKUP(F83, 'Import data'!$J$26:$J$47, 'Import data'!$M$26:$M$47, "", 0)
)</f>
        <v/>
      </c>
      <c r="K83" s="311" t="str">
        <f t="array" ref="K83">IFERROR(
    XLOOKUP(F83,
            _xlws.FILTER('Supplier Emission'!$G$15:$G$49,
                   ('Supplier Emission'!$D$15:$D$49=H83) * ('Supplier Emission'!$F$15:$F$49=$E$8)),
            _xlws.FILTER('Supplier Emission'!$I$15:$I$49,
                   ('Supplier Emission'!$D$15:$D$49=H83) * ('Supplier Emission'!$F$15:$F$49=$E$8)),
            ""),
    "")</f>
        <v/>
      </c>
      <c r="L83" s="311" t="str">
        <f t="array" ref="L83">IFERROR(
    XLOOKUP(F83,
            _xlws.FILTER('Supplier Emission'!$G$15:$G$49,
                   ('Supplier Emission'!$D$15:$D$49=H83) * ('Supplier Emission'!$F$15:$F$49=$E$8)),
            _xlws.FILTER('Supplier Emission'!$J$15:$J$49,
                   ('Supplier Emission'!$D$15:$D$49=H83) * ('Supplier Emission'!$F$15:$F$49=$E$8)),
            ""),
    "")</f>
        <v/>
      </c>
      <c r="M83" s="311" t="str">
        <f t="array" ref="M83">IFERROR(
    XLOOKUP(F83,
            _xlws.FILTER('Supplier Emission'!$G$15:$G$49,
                   ('Supplier Emission'!$D$15:$D$49=H83) * ('Supplier Emission'!$F$15:$F$49=$E$8)),
            _xlws.FILTER('Supplier Emission'!$M$15:$M$49,
                   ('Supplier Emission'!$D$15:$D$49=H83) * ('Supplier Emission'!$F$15:$F$49=$E$8)),
            ""),
    "")</f>
        <v/>
      </c>
      <c r="N83" s="311" t="str">
        <f t="array" ref="N83">IFERROR(
    XLOOKUP(F83,
            _xlws.FILTER('Supplier Emission'!$G$15:$G$49,
                   ('Supplier Emission'!$D$15:$D$49=H83) * ('Supplier Emission'!$F$15:$F$49=$E$8)),
            _xlws.FILTER('Supplier Emission'!$H$15:$H$49,
                   ('Supplier Emission'!$D$15:$D$49=H83) * ('Supplier Emission'!$F$15:$F$49=$E$8)),
            ""),
    "")</f>
        <v/>
      </c>
      <c r="O83" s="311" t="str">
        <f t="array" ref="O83">XLOOKUP(1,('Emission Factors'!$E$5:$E$488='GHG emissions calculations'!$F83)*('Emission Factors'!$H$5:$H$488='GHG emissions calculations'!$H83),INDEX('Emission Factors'!$E$5:$T$488,0,MATCH('GHG emissions calculations'!O$6,'Emission Factors'!$E$5:$T$5,0)),"",0)</f>
        <v/>
      </c>
      <c r="P83" s="313" t="str">
        <f t="array" ref="P83">IFERROR(
    INDEX('Emission Factors'!$E$5:$P$488,
          MATCH(1,
                ('Emission Factors'!$E$5:$E$488 = 'GHG emissions calculations'!$F83) *
                ('Emission Factors'!$H$5:$H$488 = 'GHG emissions calculations'!$H83),
                0),
          MATCH('GHG emissions calculations'!P$6,'Emission Factors'!$E$5:$P$5,0)),
    "")</f>
        <v/>
      </c>
      <c r="Q83" s="311" t="str">
        <f t="array" ref="Q83">IFERROR(
    IF(
        INDEX('Emission Factors'!$E$5:$P$488,
              MATCH(1,
                    ('Emission Factors'!$E$5:$E$488 = 'GHG emissions calculations'!$F83) *
                    ('Emission Factors'!$H$5:$H$488 = 'GHG emissions calculations'!$H83),
                    0),
              MATCH('GHG emissions calculations'!Q$6, 'Emission Factors'!$E$5:$P$5, 0)) &lt;&gt; "",
        INDEX('Emission Factors'!$E$5:$P$488,
              MATCH(1,
                    ('Emission Factors'!$E$5:$E$488 = 'GHG emissions calculations'!$F83) *
                    ('Emission Factors'!$H$5:$H$488 = 'GHG emissions calculations'!$H83),
                    0),
              MATCH('GHG emissions calculations'!Q$6, 'Emission Factors'!$E$5:$P$5, 0)),
        ""),
    "")</f>
        <v/>
      </c>
      <c r="R83" s="311" t="str">
        <f t="array" ref="R83">IFERROR(
    IF(
        INDEX('Emission Factors'!$E$5:$R$488,
              MATCH(1,
                    ('Emission Factors'!$E$5:$E$488 = 'GHG emissions calculations'!$F83) *
                    ('Emission Factors'!$H$5:$H$488 = 'GHG emissions calculations'!$H83),
                    0),
              MATCH('GHG emissions calculations'!R$6, 'Emission Factors'!$E$5:$R$5, 0)) &lt;&gt; "",
        INDEX('Emission Factors'!$E$5:$R$488,
              MATCH(1,
                    ('Emission Factors'!$E$5:$E$488 = 'GHG emissions calculations'!$F83) *
                    ('Emission Factors'!$H$5:$H$488 = 'GHG emissions calculations'!$H83),
                    0),
              MATCH('GHG emissions calculations'!R$6, 'Emission Factors'!$E$5:$R$5, 0)),
        ""),
    "")</f>
        <v/>
      </c>
      <c r="S83" s="312">
        <f t="shared" si="1"/>
        <v>0</v>
      </c>
      <c r="T83" s="23"/>
    </row>
    <row r="84" ht="15.75" customHeight="1" outlineLevel="1">
      <c r="A84" s="23"/>
      <c r="B84" s="71"/>
      <c r="C84" s="71"/>
      <c r="D84" s="71"/>
      <c r="E84" s="314"/>
      <c r="F84" s="311" t="str">
        <f>Lists!P106</f>
        <v>Aluminium, sheet - Unspecified process - Oceania</v>
      </c>
      <c r="G84" s="311" t="str">
        <f t="array" ref="G84">XLOOKUP(1,('Emission Factors'!$E$5:$E$488='GHG emissions calculations'!$F84)*('Emission Factors'!$H$5:$H$488='GHG emissions calculations'!$H84),INDEX('Emission Factors'!$E$5:$T$488,0,MATCH('GHG emissions calculations'!G$6,'Emission Factors'!$E$5:$T$5,0)),"",0)</f>
        <v/>
      </c>
      <c r="H84" s="311" t="s">
        <v>237</v>
      </c>
      <c r="I84" s="312" t="str">
        <f>IF(
    SUMIFS('Import data'!$L$25:$L$80,
           'Import data'!$J$25:$J$80, F84,
           'Import data'!$G$25:$G$80, 'GHG emissions calculations'!$H84,
           'Import data'!$I$25:$I$80,$E$8) &lt;&gt; 0,
    SUMIFS('Import data'!$L$25:$L$80,
           'Import data'!$J$25:$J$80, F84,
           'Import data'!$G$25:$G$80, 'GHG emissions calculations'!$H84,
           'Import data'!$I$25:$I$80,$E$8),
    ""
)</f>
        <v/>
      </c>
      <c r="J84" s="311" t="str">
        <f t="array" ref="J84">IF(
    XLOOKUP(F84, 'Import data'!$J$26:$J$47, 'Import data'!$M$26:$M$47, "", 0) = "Please add the region-specific supplier emission factor or choose a different region available in the IAEG database.",
    "",
    XLOOKUP(F84, 'Import data'!$J$26:$J$47, 'Import data'!$M$26:$M$47, "", 0)
)</f>
        <v/>
      </c>
      <c r="K84" s="311" t="str">
        <f t="array" ref="K84">IFERROR(
    XLOOKUP(F84,
            _xlws.FILTER('Supplier Emission'!$G$15:$G$49,
                   ('Supplier Emission'!$D$15:$D$49=H84) * ('Supplier Emission'!$F$15:$F$49=$E$8)),
            _xlws.FILTER('Supplier Emission'!$I$15:$I$49,
                   ('Supplier Emission'!$D$15:$D$49=H84) * ('Supplier Emission'!$F$15:$F$49=$E$8)),
            ""),
    "")</f>
        <v/>
      </c>
      <c r="L84" s="311" t="str">
        <f t="array" ref="L84">IFERROR(
    XLOOKUP(F84,
            _xlws.FILTER('Supplier Emission'!$G$15:$G$49,
                   ('Supplier Emission'!$D$15:$D$49=H84) * ('Supplier Emission'!$F$15:$F$49=$E$8)),
            _xlws.FILTER('Supplier Emission'!$J$15:$J$49,
                   ('Supplier Emission'!$D$15:$D$49=H84) * ('Supplier Emission'!$F$15:$F$49=$E$8)),
            ""),
    "")</f>
        <v/>
      </c>
      <c r="M84" s="311" t="str">
        <f t="array" ref="M84">IFERROR(
    XLOOKUP(F84,
            _xlws.FILTER('Supplier Emission'!$G$15:$G$49,
                   ('Supplier Emission'!$D$15:$D$49=H84) * ('Supplier Emission'!$F$15:$F$49=$E$8)),
            _xlws.FILTER('Supplier Emission'!$M$15:$M$49,
                   ('Supplier Emission'!$D$15:$D$49=H84) * ('Supplier Emission'!$F$15:$F$49=$E$8)),
            ""),
    "")</f>
        <v/>
      </c>
      <c r="N84" s="311" t="str">
        <f t="array" ref="N84">IFERROR(
    XLOOKUP(F84,
            _xlws.FILTER('Supplier Emission'!$G$15:$G$49,
                   ('Supplier Emission'!$D$15:$D$49=H84) * ('Supplier Emission'!$F$15:$F$49=$E$8)),
            _xlws.FILTER('Supplier Emission'!$H$15:$H$49,
                   ('Supplier Emission'!$D$15:$D$49=H84) * ('Supplier Emission'!$F$15:$F$49=$E$8)),
            ""),
    "")</f>
        <v/>
      </c>
      <c r="O84" s="311" t="str">
        <f t="array" ref="O84">XLOOKUP(1,('Emission Factors'!$E$5:$E$488='GHG emissions calculations'!$F84)*('Emission Factors'!$H$5:$H$488='GHG emissions calculations'!$H84),INDEX('Emission Factors'!$E$5:$T$488,0,MATCH('GHG emissions calculations'!O$6,'Emission Factors'!$E$5:$T$5,0)),"",0)</f>
        <v/>
      </c>
      <c r="P84" s="313" t="str">
        <f t="array" ref="P84">IFERROR(
    INDEX('Emission Factors'!$E$5:$P$488,
          MATCH(1,
                ('Emission Factors'!$E$5:$E$488 = 'GHG emissions calculations'!$F84) *
                ('Emission Factors'!$H$5:$H$488 = 'GHG emissions calculations'!$H84),
                0),
          MATCH('GHG emissions calculations'!P$6,'Emission Factors'!$E$5:$P$5,0)),
    "")</f>
        <v/>
      </c>
      <c r="Q84" s="311" t="str">
        <f t="array" ref="Q84">IFERROR(
    IF(
        INDEX('Emission Factors'!$E$5:$P$488,
              MATCH(1,
                    ('Emission Factors'!$E$5:$E$488 = 'GHG emissions calculations'!$F84) *
                    ('Emission Factors'!$H$5:$H$488 = 'GHG emissions calculations'!$H84),
                    0),
              MATCH('GHG emissions calculations'!Q$6, 'Emission Factors'!$E$5:$P$5, 0)) &lt;&gt; "",
        INDEX('Emission Factors'!$E$5:$P$488,
              MATCH(1,
                    ('Emission Factors'!$E$5:$E$488 = 'GHG emissions calculations'!$F84) *
                    ('Emission Factors'!$H$5:$H$488 = 'GHG emissions calculations'!$H84),
                    0),
              MATCH('GHG emissions calculations'!Q$6, 'Emission Factors'!$E$5:$P$5, 0)),
        ""),
    "")</f>
        <v/>
      </c>
      <c r="R84" s="311" t="str">
        <f t="array" ref="R84">IFERROR(
    IF(
        INDEX('Emission Factors'!$E$5:$R$488,
              MATCH(1,
                    ('Emission Factors'!$E$5:$E$488 = 'GHG emissions calculations'!$F84) *
                    ('Emission Factors'!$H$5:$H$488 = 'GHG emissions calculations'!$H84),
                    0),
              MATCH('GHG emissions calculations'!R$6, 'Emission Factors'!$E$5:$R$5, 0)) &lt;&gt; "",
        INDEX('Emission Factors'!$E$5:$R$488,
              MATCH(1,
                    ('Emission Factors'!$E$5:$E$488 = 'GHG emissions calculations'!$F84) *
                    ('Emission Factors'!$H$5:$H$488 = 'GHG emissions calculations'!$H84),
                    0),
              MATCH('GHG emissions calculations'!R$6, 'Emission Factors'!$E$5:$R$5, 0)),
        ""),
    "")</f>
        <v/>
      </c>
      <c r="S84" s="312">
        <f t="shared" si="1"/>
        <v>0</v>
      </c>
      <c r="T84" s="23"/>
    </row>
    <row r="85" ht="15.75" customHeight="1" outlineLevel="1">
      <c r="A85" s="23"/>
      <c r="B85" s="71"/>
      <c r="C85" s="71"/>
      <c r="D85" s="71"/>
      <c r="E85" s="314"/>
      <c r="F85" s="311" t="str">
        <f>Lists!O34</f>
        <v>APU - Africa</v>
      </c>
      <c r="G85" s="311" t="str">
        <f t="array" ref="G85">XLOOKUP(1,('Emission Factors'!$E$5:$E$488='GHG emissions calculations'!$F85)*('Emission Factors'!$H$5:$H$488='GHG emissions calculations'!$H85),INDEX('Emission Factors'!$E$5:$T$488,0,MATCH('GHG emissions calculations'!G$6,'Emission Factors'!$E$5:$T$5,0)),"",0)</f>
        <v/>
      </c>
      <c r="H85" s="311" t="s">
        <v>238</v>
      </c>
      <c r="I85" s="312" t="str">
        <f>IF(
    SUMIFS('Import data'!$L$25:$L$80,
           'Import data'!$J$25:$J$80, F85,
           'Import data'!$G$25:$G$80, 'GHG emissions calculations'!$H85,
           'Import data'!$I$25:$I$80,$E$8) &lt;&gt; 0,
    SUMIFS('Import data'!$L$25:$L$80,
           'Import data'!$J$25:$J$80, F85,
           'Import data'!$G$25:$G$80, 'GHG emissions calculations'!$H85,
           'Import data'!$I$25:$I$80,$E$8),
    ""
)</f>
        <v/>
      </c>
      <c r="J85" s="311" t="str">
        <f t="array" ref="J85">IF(
    XLOOKUP(F85, 'Import data'!$J$26:$J$47, 'Import data'!$M$26:$M$47, "", 0) = "Please add the region-specific supplier emission factor or choose a different region available in the IAEG database.",
    "",
    XLOOKUP(F85, 'Import data'!$J$26:$J$47, 'Import data'!$M$26:$M$47, "", 0)
)</f>
        <v/>
      </c>
      <c r="K85" s="311" t="str">
        <f t="array" ref="K85">IFERROR(
    XLOOKUP(F85,
            _xlws.FILTER('Supplier Emission'!$G$15:$G$49,
                   ('Supplier Emission'!$D$15:$D$49=H85) * ('Supplier Emission'!$F$15:$F$49=$E$8)),
            _xlws.FILTER('Supplier Emission'!$I$15:$I$49,
                   ('Supplier Emission'!$D$15:$D$49=H85) * ('Supplier Emission'!$F$15:$F$49=$E$8)),
            ""),
    "")</f>
        <v/>
      </c>
      <c r="L85" s="311" t="str">
        <f t="array" ref="L85">IFERROR(
    XLOOKUP(F85,
            _xlws.FILTER('Supplier Emission'!$G$15:$G$49,
                   ('Supplier Emission'!$D$15:$D$49=H85) * ('Supplier Emission'!$F$15:$F$49=$E$8)),
            _xlws.FILTER('Supplier Emission'!$J$15:$J$49,
                   ('Supplier Emission'!$D$15:$D$49=H85) * ('Supplier Emission'!$F$15:$F$49=$E$8)),
            ""),
    "")</f>
        <v/>
      </c>
      <c r="M85" s="311" t="str">
        <f t="array" ref="M85">IFERROR(
    XLOOKUP(F85,
            _xlws.FILTER('Supplier Emission'!$G$15:$G$49,
                   ('Supplier Emission'!$D$15:$D$49=H85) * ('Supplier Emission'!$F$15:$F$49=$E$8)),
            _xlws.FILTER('Supplier Emission'!$M$15:$M$49,
                   ('Supplier Emission'!$D$15:$D$49=H85) * ('Supplier Emission'!$F$15:$F$49=$E$8)),
            ""),
    "")</f>
        <v/>
      </c>
      <c r="N85" s="311" t="str">
        <f t="array" ref="N85">IFERROR(
    XLOOKUP(F85,
            _xlws.FILTER('Supplier Emission'!$G$15:$G$49,
                   ('Supplier Emission'!$D$15:$D$49=H85) * ('Supplier Emission'!$F$15:$F$49=$E$8)),
            _xlws.FILTER('Supplier Emission'!$H$15:$H$49,
                   ('Supplier Emission'!$D$15:$D$49=H85) * ('Supplier Emission'!$F$15:$F$49=$E$8)),
            ""),
    "")</f>
        <v/>
      </c>
      <c r="O85" s="311" t="str">
        <f t="array" ref="O85">XLOOKUP(1,('Emission Factors'!$E$5:$E$488='GHG emissions calculations'!$F85)*('Emission Factors'!$H$5:$H$488='GHG emissions calculations'!$H85),INDEX('Emission Factors'!$E$5:$T$488,0,MATCH('GHG emissions calculations'!O$6,'Emission Factors'!$E$5:$T$5,0)),"",0)</f>
        <v/>
      </c>
      <c r="P85" s="313" t="str">
        <f t="array" ref="P85">IFERROR(
    INDEX('Emission Factors'!$E$5:$P$488,
          MATCH(1,
                ('Emission Factors'!$E$5:$E$488 = 'GHG emissions calculations'!$F85) *
                ('Emission Factors'!$H$5:$H$488 = 'GHG emissions calculations'!$H85),
                0),
          MATCH('GHG emissions calculations'!P$6,'Emission Factors'!$E$5:$P$5,0)),
    "")</f>
        <v/>
      </c>
      <c r="Q85" s="311" t="str">
        <f t="array" ref="Q85">IFERROR(
    IF(
        INDEX('Emission Factors'!$E$5:$P$488,
              MATCH(1,
                    ('Emission Factors'!$E$5:$E$488 = 'GHG emissions calculations'!$F85) *
                    ('Emission Factors'!$H$5:$H$488 = 'GHG emissions calculations'!$H85),
                    0),
              MATCH('GHG emissions calculations'!Q$6, 'Emission Factors'!$E$5:$P$5, 0)) &lt;&gt; "",
        INDEX('Emission Factors'!$E$5:$P$488,
              MATCH(1,
                    ('Emission Factors'!$E$5:$E$488 = 'GHG emissions calculations'!$F85) *
                    ('Emission Factors'!$H$5:$H$488 = 'GHG emissions calculations'!$H85),
                    0),
              MATCH('GHG emissions calculations'!Q$6, 'Emission Factors'!$E$5:$P$5, 0)),
        ""),
    "")</f>
        <v/>
      </c>
      <c r="R85" s="311" t="str">
        <f t="array" ref="R85">IFERROR(
    IF(
        INDEX('Emission Factors'!$E$5:$R$488,
              MATCH(1,
                    ('Emission Factors'!$E$5:$E$488 = 'GHG emissions calculations'!$F85) *
                    ('Emission Factors'!$H$5:$H$488 = 'GHG emissions calculations'!$H85),
                    0),
              MATCH('GHG emissions calculations'!R$6, 'Emission Factors'!$E$5:$R$5, 0)) &lt;&gt; "",
        INDEX('Emission Factors'!$E$5:$R$488,
              MATCH(1,
                    ('Emission Factors'!$E$5:$E$488 = 'GHG emissions calculations'!$F85) *
                    ('Emission Factors'!$H$5:$H$488 = 'GHG emissions calculations'!$H85),
                    0),
              MATCH('GHG emissions calculations'!R$6, 'Emission Factors'!$E$5:$R$5, 0)),
        ""),
    "")</f>
        <v/>
      </c>
      <c r="S85" s="312">
        <f t="shared" si="1"/>
        <v>0</v>
      </c>
      <c r="T85" s="23"/>
    </row>
    <row r="86" ht="15.75" customHeight="1" outlineLevel="1">
      <c r="A86" s="23"/>
      <c r="B86" s="71"/>
      <c r="C86" s="71"/>
      <c r="D86" s="71"/>
      <c r="E86" s="314"/>
      <c r="F86" s="311" t="str">
        <f>Lists!O32</f>
        <v>APU - America</v>
      </c>
      <c r="G86" s="311" t="str">
        <f t="array" ref="G86">XLOOKUP(1,('Emission Factors'!$E$5:$E$488='GHG emissions calculations'!$F86)*('Emission Factors'!$H$5:$H$488='GHG emissions calculations'!$H86),INDEX('Emission Factors'!$E$5:$T$488,0,MATCH('GHG emissions calculations'!G$6,'Emission Factors'!$E$5:$T$5,0)),"",0)</f>
        <v/>
      </c>
      <c r="H86" s="311" t="s">
        <v>238</v>
      </c>
      <c r="I86" s="312" t="str">
        <f>IF(
    SUMIFS('Import data'!$L$25:$L$80,
           'Import data'!$J$25:$J$80, F86,
           'Import data'!$G$25:$G$80, 'GHG emissions calculations'!$H86,
           'Import data'!$I$25:$I$80,$E$8) &lt;&gt; 0,
    SUMIFS('Import data'!$L$25:$L$80,
           'Import data'!$J$25:$J$80, F86,
           'Import data'!$G$25:$G$80, 'GHG emissions calculations'!$H86,
           'Import data'!$I$25:$I$80,$E$8),
    ""
)</f>
        <v/>
      </c>
      <c r="J86" s="311" t="str">
        <f t="array" ref="J86">IF(
    XLOOKUP(F86, 'Import data'!$J$26:$J$47, 'Import data'!$M$26:$M$47, "", 0) = "Please add the region-specific supplier emission factor or choose a different region available in the IAEG database.",
    "",
    XLOOKUP(F86, 'Import data'!$J$26:$J$47, 'Import data'!$M$26:$M$47, "", 0)
)</f>
        <v/>
      </c>
      <c r="K86" s="311" t="str">
        <f t="array" ref="K86">IFERROR(
    XLOOKUP(F86,
            _xlws.FILTER('Supplier Emission'!$G$15:$G$49,
                   ('Supplier Emission'!$D$15:$D$49=H86) * ('Supplier Emission'!$F$15:$F$49=$E$8)),
            _xlws.FILTER('Supplier Emission'!$I$15:$I$49,
                   ('Supplier Emission'!$D$15:$D$49=H86) * ('Supplier Emission'!$F$15:$F$49=$E$8)),
            ""),
    "")</f>
        <v/>
      </c>
      <c r="L86" s="311" t="str">
        <f t="array" ref="L86">IFERROR(
    XLOOKUP(F86,
            _xlws.FILTER('Supplier Emission'!$G$15:$G$49,
                   ('Supplier Emission'!$D$15:$D$49=H86) * ('Supplier Emission'!$F$15:$F$49=$E$8)),
            _xlws.FILTER('Supplier Emission'!$J$15:$J$49,
                   ('Supplier Emission'!$D$15:$D$49=H86) * ('Supplier Emission'!$F$15:$F$49=$E$8)),
            ""),
    "")</f>
        <v/>
      </c>
      <c r="M86" s="311" t="str">
        <f t="array" ref="M86">IFERROR(
    XLOOKUP(F86,
            _xlws.FILTER('Supplier Emission'!$G$15:$G$49,
                   ('Supplier Emission'!$D$15:$D$49=H86) * ('Supplier Emission'!$F$15:$F$49=$E$8)),
            _xlws.FILTER('Supplier Emission'!$M$15:$M$49,
                   ('Supplier Emission'!$D$15:$D$49=H86) * ('Supplier Emission'!$F$15:$F$49=$E$8)),
            ""),
    "")</f>
        <v/>
      </c>
      <c r="N86" s="311" t="str">
        <f t="array" ref="N86">IFERROR(
    XLOOKUP(F86,
            _xlws.FILTER('Supplier Emission'!$G$15:$G$49,
                   ('Supplier Emission'!$D$15:$D$49=H86) * ('Supplier Emission'!$F$15:$F$49=$E$8)),
            _xlws.FILTER('Supplier Emission'!$H$15:$H$49,
                   ('Supplier Emission'!$D$15:$D$49=H86) * ('Supplier Emission'!$F$15:$F$49=$E$8)),
            ""),
    "")</f>
        <v/>
      </c>
      <c r="O86" s="311" t="str">
        <f t="array" ref="O86">XLOOKUP(1,('Emission Factors'!$E$5:$E$488='GHG emissions calculations'!$F86)*('Emission Factors'!$H$5:$H$488='GHG emissions calculations'!$H86),INDEX('Emission Factors'!$E$5:$T$488,0,MATCH('GHG emissions calculations'!O$6,'Emission Factors'!$E$5:$T$5,0)),"",0)</f>
        <v>Turbines and turbine generator sets</v>
      </c>
      <c r="P86" s="313">
        <f t="array" ref="P86">IFERROR(
    INDEX('Emission Factors'!$E$5:$P$488,
          MATCH(1,
                ('Emission Factors'!$E$5:$E$488 = 'GHG emissions calculations'!$F86) *
                ('Emission Factors'!$H$5:$H$488 = 'GHG emissions calculations'!$H86),
                0),
          MATCH('GHG emissions calculations'!P$6,'Emission Factors'!$E$5:$P$5,0)),
    "")</f>
        <v>201</v>
      </c>
      <c r="Q86" s="311" t="str">
        <f t="array" ref="Q86">IFERROR(
    IF(
        INDEX('Emission Factors'!$E$5:$P$488,
              MATCH(1,
                    ('Emission Factors'!$E$5:$E$488 = 'GHG emissions calculations'!$F86) *
                    ('Emission Factors'!$H$5:$H$488 = 'GHG emissions calculations'!$H86),
                    0),
              MATCH('GHG emissions calculations'!Q$6, 'Emission Factors'!$E$5:$P$5, 0)) &lt;&gt; "",
        INDEX('Emission Factors'!$E$5:$P$488,
              MATCH(1,
                    ('Emission Factors'!$E$5:$E$488 = 'GHG emissions calculations'!$F86) *
                    ('Emission Factors'!$H$5:$H$488 = 'GHG emissions calculations'!$H86),
                    0),
              MATCH('GHG emissions calculations'!Q$6, 'Emission Factors'!$E$5:$P$5, 0)),
        ""),
    "")</f>
        <v>kgCO2e / k€</v>
      </c>
      <c r="R86" s="311" t="str">
        <f t="array" ref="R86">IFERROR(
    IF(
        INDEX('Emission Factors'!$E$5:$R$488,
              MATCH(1,
                    ('Emission Factors'!$E$5:$E$488 = 'GHG emissions calculations'!$F86) *
                    ('Emission Factors'!$H$5:$H$488 = 'GHG emissions calculations'!$H86),
                    0),
              MATCH('GHG emissions calculations'!R$6, 'Emission Factors'!$E$5:$R$5, 0)) &lt;&gt; "",
        INDEX('Emission Factors'!$E$5:$R$488,
              MATCH(1,
                    ('Emission Factors'!$E$5:$E$488 = 'GHG emissions calculations'!$F86) *
                    ('Emission Factors'!$H$5:$H$488 = 'GHG emissions calculations'!$H86),
                    0),
              MATCH('GHG emissions calculations'!R$6, 'Emission Factors'!$E$5:$R$5, 0)),
        ""),
    "")</f>
        <v>America</v>
      </c>
      <c r="S86" s="312">
        <f t="shared" si="1"/>
        <v>0</v>
      </c>
      <c r="T86" s="23"/>
    </row>
    <row r="87" ht="15.75" customHeight="1" outlineLevel="1">
      <c r="A87" s="23"/>
      <c r="B87" s="71"/>
      <c r="C87" s="71"/>
      <c r="D87" s="71"/>
      <c r="E87" s="314"/>
      <c r="F87" s="311" t="str">
        <f>Lists!O35</f>
        <v>APU - Asia</v>
      </c>
      <c r="G87" s="311" t="str">
        <f t="array" ref="G87">XLOOKUP(1,('Emission Factors'!$E$5:$E$488='GHG emissions calculations'!$F87)*('Emission Factors'!$H$5:$H$488='GHG emissions calculations'!$H87),INDEX('Emission Factors'!$E$5:$T$488,0,MATCH('GHG emissions calculations'!G$6,'Emission Factors'!$E$5:$T$5,0)),"",0)</f>
        <v/>
      </c>
      <c r="H87" s="311" t="s">
        <v>238</v>
      </c>
      <c r="I87" s="312" t="str">
        <f>IF(
    SUMIFS('Import data'!$L$25:$L$80,
           'Import data'!$J$25:$J$80, F87,
           'Import data'!$G$25:$G$80, 'GHG emissions calculations'!$H87,
           'Import data'!$I$25:$I$80,$E$8) &lt;&gt; 0,
    SUMIFS('Import data'!$L$25:$L$80,
           'Import data'!$J$25:$J$80, F87,
           'Import data'!$G$25:$G$80, 'GHG emissions calculations'!$H87,
           'Import data'!$I$25:$I$80,$E$8),
    ""
)</f>
        <v/>
      </c>
      <c r="J87" s="311" t="str">
        <f t="array" ref="J87">IF(
    XLOOKUP(F87, 'Import data'!$J$26:$J$47, 'Import data'!$M$26:$M$47, "", 0) = "Please add the region-specific supplier emission factor or choose a different region available in the IAEG database.",
    "",
    XLOOKUP(F87, 'Import data'!$J$26:$J$47, 'Import data'!$M$26:$M$47, "", 0)
)</f>
        <v/>
      </c>
      <c r="K87" s="311" t="str">
        <f t="array" ref="K87">IFERROR(
    XLOOKUP(F87,
            _xlws.FILTER('Supplier Emission'!$G$15:$G$49,
                   ('Supplier Emission'!$D$15:$D$49=H87) * ('Supplier Emission'!$F$15:$F$49=$E$8)),
            _xlws.FILTER('Supplier Emission'!$I$15:$I$49,
                   ('Supplier Emission'!$D$15:$D$49=H87) * ('Supplier Emission'!$F$15:$F$49=$E$8)),
            ""),
    "")</f>
        <v/>
      </c>
      <c r="L87" s="311" t="str">
        <f t="array" ref="L87">IFERROR(
    XLOOKUP(F87,
            _xlws.FILTER('Supplier Emission'!$G$15:$G$49,
                   ('Supplier Emission'!$D$15:$D$49=H87) * ('Supplier Emission'!$F$15:$F$49=$E$8)),
            _xlws.FILTER('Supplier Emission'!$J$15:$J$49,
                   ('Supplier Emission'!$D$15:$D$49=H87) * ('Supplier Emission'!$F$15:$F$49=$E$8)),
            ""),
    "")</f>
        <v/>
      </c>
      <c r="M87" s="311" t="str">
        <f t="array" ref="M87">IFERROR(
    XLOOKUP(F87,
            _xlws.FILTER('Supplier Emission'!$G$15:$G$49,
                   ('Supplier Emission'!$D$15:$D$49=H87) * ('Supplier Emission'!$F$15:$F$49=$E$8)),
            _xlws.FILTER('Supplier Emission'!$M$15:$M$49,
                   ('Supplier Emission'!$D$15:$D$49=H87) * ('Supplier Emission'!$F$15:$F$49=$E$8)),
            ""),
    "")</f>
        <v/>
      </c>
      <c r="N87" s="311" t="str">
        <f t="array" ref="N87">IFERROR(
    XLOOKUP(F87,
            _xlws.FILTER('Supplier Emission'!$G$15:$G$49,
                   ('Supplier Emission'!$D$15:$D$49=H87) * ('Supplier Emission'!$F$15:$F$49=$E$8)),
            _xlws.FILTER('Supplier Emission'!$H$15:$H$49,
                   ('Supplier Emission'!$D$15:$D$49=H87) * ('Supplier Emission'!$F$15:$F$49=$E$8)),
            ""),
    "")</f>
        <v/>
      </c>
      <c r="O87" s="311" t="str">
        <f t="array" ref="O87">XLOOKUP(1,('Emission Factors'!$E$5:$E$488='GHG emissions calculations'!$F87)*('Emission Factors'!$H$5:$H$488='GHG emissions calculations'!$H87),INDEX('Emission Factors'!$E$5:$T$488,0,MATCH('GHG emissions calculations'!O$6,'Emission Factors'!$E$5:$T$5,0)),"",0)</f>
        <v/>
      </c>
      <c r="P87" s="313" t="str">
        <f t="array" ref="P87">IFERROR(
    INDEX('Emission Factors'!$E$5:$P$488,
          MATCH(1,
                ('Emission Factors'!$E$5:$E$488 = 'GHG emissions calculations'!$F87) *
                ('Emission Factors'!$H$5:$H$488 = 'GHG emissions calculations'!$H87),
                0),
          MATCH('GHG emissions calculations'!P$6,'Emission Factors'!$E$5:$P$5,0)),
    "")</f>
        <v/>
      </c>
      <c r="Q87" s="311" t="str">
        <f t="array" ref="Q87">IFERROR(
    IF(
        INDEX('Emission Factors'!$E$5:$P$488,
              MATCH(1,
                    ('Emission Factors'!$E$5:$E$488 = 'GHG emissions calculations'!$F87) *
                    ('Emission Factors'!$H$5:$H$488 = 'GHG emissions calculations'!$H87),
                    0),
              MATCH('GHG emissions calculations'!Q$6, 'Emission Factors'!$E$5:$P$5, 0)) &lt;&gt; "",
        INDEX('Emission Factors'!$E$5:$P$488,
              MATCH(1,
                    ('Emission Factors'!$E$5:$E$488 = 'GHG emissions calculations'!$F87) *
                    ('Emission Factors'!$H$5:$H$488 = 'GHG emissions calculations'!$H87),
                    0),
              MATCH('GHG emissions calculations'!Q$6, 'Emission Factors'!$E$5:$P$5, 0)),
        ""),
    "")</f>
        <v/>
      </c>
      <c r="R87" s="311" t="str">
        <f t="array" ref="R87">IFERROR(
    IF(
        INDEX('Emission Factors'!$E$5:$R$488,
              MATCH(1,
                    ('Emission Factors'!$E$5:$E$488 = 'GHG emissions calculations'!$F87) *
                    ('Emission Factors'!$H$5:$H$488 = 'GHG emissions calculations'!$H87),
                    0),
              MATCH('GHG emissions calculations'!R$6, 'Emission Factors'!$E$5:$R$5, 0)) &lt;&gt; "",
        INDEX('Emission Factors'!$E$5:$R$488,
              MATCH(1,
                    ('Emission Factors'!$E$5:$E$488 = 'GHG emissions calculations'!$F87) *
                    ('Emission Factors'!$H$5:$H$488 = 'GHG emissions calculations'!$H87),
                    0),
              MATCH('GHG emissions calculations'!R$6, 'Emission Factors'!$E$5:$R$5, 0)),
        ""),
    "")</f>
        <v/>
      </c>
      <c r="S87" s="312">
        <f t="shared" si="1"/>
        <v>0</v>
      </c>
      <c r="T87" s="23"/>
    </row>
    <row r="88" ht="15.75" customHeight="1" outlineLevel="1">
      <c r="A88" s="23"/>
      <c r="B88" s="71"/>
      <c r="C88" s="71"/>
      <c r="D88" s="71"/>
      <c r="E88" s="314"/>
      <c r="F88" s="311" t="str">
        <f>Lists!O33</f>
        <v>APU - Europe</v>
      </c>
      <c r="G88" s="311" t="str">
        <f t="array" ref="G88">XLOOKUP(1,('Emission Factors'!$E$5:$E$488='GHG emissions calculations'!$F88)*('Emission Factors'!$H$5:$H$488='GHG emissions calculations'!$H88),INDEX('Emission Factors'!$E$5:$T$488,0,MATCH('GHG emissions calculations'!G$6,'Emission Factors'!$E$5:$T$5,0)),"",0)</f>
        <v/>
      </c>
      <c r="H88" s="311" t="s">
        <v>238</v>
      </c>
      <c r="I88" s="312" t="str">
        <f>IF(
    SUMIFS('Import data'!$L$25:$L$80,
           'Import data'!$J$25:$J$80, F88,
           'Import data'!$G$25:$G$80, 'GHG emissions calculations'!$H88,
           'Import data'!$I$25:$I$80,$E$8) &lt;&gt; 0,
    SUMIFS('Import data'!$L$25:$L$80,
           'Import data'!$J$25:$J$80, F88,
           'Import data'!$G$25:$G$80, 'GHG emissions calculations'!$H88,
           'Import data'!$I$25:$I$80,$E$8),
    ""
)</f>
        <v/>
      </c>
      <c r="J88" s="311" t="str">
        <f t="array" ref="J88">IF(
    XLOOKUP(F88, 'Import data'!$J$26:$J$47, 'Import data'!$M$26:$M$47, "", 0) = "Please add the region-specific supplier emission factor or choose a different region available in the IAEG database.",
    "",
    XLOOKUP(F88, 'Import data'!$J$26:$J$47, 'Import data'!$M$26:$M$47, "", 0)
)</f>
        <v/>
      </c>
      <c r="K88" s="311" t="str">
        <f t="array" ref="K88">IFERROR(
    XLOOKUP(F88,
            _xlws.FILTER('Supplier Emission'!$G$15:$G$49,
                   ('Supplier Emission'!$D$15:$D$49=H88) * ('Supplier Emission'!$F$15:$F$49=$E$8)),
            _xlws.FILTER('Supplier Emission'!$I$15:$I$49,
                   ('Supplier Emission'!$D$15:$D$49=H88) * ('Supplier Emission'!$F$15:$F$49=$E$8)),
            ""),
    "")</f>
        <v/>
      </c>
      <c r="L88" s="311" t="str">
        <f t="array" ref="L88">IFERROR(
    XLOOKUP(F88,
            _xlws.FILTER('Supplier Emission'!$G$15:$G$49,
                   ('Supplier Emission'!$D$15:$D$49=H88) * ('Supplier Emission'!$F$15:$F$49=$E$8)),
            _xlws.FILTER('Supplier Emission'!$J$15:$J$49,
                   ('Supplier Emission'!$D$15:$D$49=H88) * ('Supplier Emission'!$F$15:$F$49=$E$8)),
            ""),
    "")</f>
        <v/>
      </c>
      <c r="M88" s="311" t="str">
        <f t="array" ref="M88">IFERROR(
    XLOOKUP(F88,
            _xlws.FILTER('Supplier Emission'!$G$15:$G$49,
                   ('Supplier Emission'!$D$15:$D$49=H88) * ('Supplier Emission'!$F$15:$F$49=$E$8)),
            _xlws.FILTER('Supplier Emission'!$M$15:$M$49,
                   ('Supplier Emission'!$D$15:$D$49=H88) * ('Supplier Emission'!$F$15:$F$49=$E$8)),
            ""),
    "")</f>
        <v/>
      </c>
      <c r="N88" s="311" t="str">
        <f t="array" ref="N88">IFERROR(
    XLOOKUP(F88,
            _xlws.FILTER('Supplier Emission'!$G$15:$G$49,
                   ('Supplier Emission'!$D$15:$D$49=H88) * ('Supplier Emission'!$F$15:$F$49=$E$8)),
            _xlws.FILTER('Supplier Emission'!$H$15:$H$49,
                   ('Supplier Emission'!$D$15:$D$49=H88) * ('Supplier Emission'!$F$15:$F$49=$E$8)),
            ""),
    "")</f>
        <v/>
      </c>
      <c r="O88" s="311" t="str">
        <f t="array" ref="O88">XLOOKUP(1,('Emission Factors'!$E$5:$E$488='GHG emissions calculations'!$F88)*('Emission Factors'!$H$5:$H$488='GHG emissions calculations'!$H88),INDEX('Emission Factors'!$E$5:$T$488,0,MATCH('GHG emissions calculations'!O$6,'Emission Factors'!$E$5:$T$5,0)),"",0)</f>
        <v/>
      </c>
      <c r="P88" s="313" t="str">
        <f t="array" ref="P88">IFERROR(
    INDEX('Emission Factors'!$E$5:$P$488,
          MATCH(1,
                ('Emission Factors'!$E$5:$E$488 = 'GHG emissions calculations'!$F88) *
                ('Emission Factors'!$H$5:$H$488 = 'GHG emissions calculations'!$H88),
                0),
          MATCH('GHG emissions calculations'!P$6,'Emission Factors'!$E$5:$P$5,0)),
    "")</f>
        <v/>
      </c>
      <c r="Q88" s="311" t="str">
        <f t="array" ref="Q88">IFERROR(
    IF(
        INDEX('Emission Factors'!$E$5:$P$488,
              MATCH(1,
                    ('Emission Factors'!$E$5:$E$488 = 'GHG emissions calculations'!$F88) *
                    ('Emission Factors'!$H$5:$H$488 = 'GHG emissions calculations'!$H88),
                    0),
              MATCH('GHG emissions calculations'!Q$6, 'Emission Factors'!$E$5:$P$5, 0)) &lt;&gt; "",
        INDEX('Emission Factors'!$E$5:$P$488,
              MATCH(1,
                    ('Emission Factors'!$E$5:$E$488 = 'GHG emissions calculations'!$F88) *
                    ('Emission Factors'!$H$5:$H$488 = 'GHG emissions calculations'!$H88),
                    0),
              MATCH('GHG emissions calculations'!Q$6, 'Emission Factors'!$E$5:$P$5, 0)),
        ""),
    "")</f>
        <v/>
      </c>
      <c r="R88" s="311" t="str">
        <f t="array" ref="R88">IFERROR(
    IF(
        INDEX('Emission Factors'!$E$5:$R$488,
              MATCH(1,
                    ('Emission Factors'!$E$5:$E$488 = 'GHG emissions calculations'!$F88) *
                    ('Emission Factors'!$H$5:$H$488 = 'GHG emissions calculations'!$H88),
                    0),
              MATCH('GHG emissions calculations'!R$6, 'Emission Factors'!$E$5:$R$5, 0)) &lt;&gt; "",
        INDEX('Emission Factors'!$E$5:$R$488,
              MATCH(1,
                    ('Emission Factors'!$E$5:$E$488 = 'GHG emissions calculations'!$F88) *
                    ('Emission Factors'!$H$5:$H$488 = 'GHG emissions calculations'!$H88),
                    0),
              MATCH('GHG emissions calculations'!R$6, 'Emission Factors'!$E$5:$R$5, 0)),
        ""),
    "")</f>
        <v/>
      </c>
      <c r="S88" s="312">
        <f t="shared" si="1"/>
        <v>0</v>
      </c>
      <c r="T88" s="23"/>
    </row>
    <row r="89" ht="15.75" customHeight="1" outlineLevel="1">
      <c r="A89" s="23"/>
      <c r="B89" s="71"/>
      <c r="C89" s="71"/>
      <c r="D89" s="71"/>
      <c r="E89" s="314"/>
      <c r="F89" s="311" t="str">
        <f>Lists!O38</f>
        <v>APU - Global or unspecified region</v>
      </c>
      <c r="G89" s="311" t="str">
        <f t="array" ref="G89">XLOOKUP(1,('Emission Factors'!$E$5:$E$488='GHG emissions calculations'!$F89)*('Emission Factors'!$H$5:$H$488='GHG emissions calculations'!$H89),INDEX('Emission Factors'!$E$5:$T$488,0,MATCH('GHG emissions calculations'!G$6,'Emission Factors'!$E$5:$T$5,0)),"",0)</f>
        <v/>
      </c>
      <c r="H89" s="311" t="s">
        <v>238</v>
      </c>
      <c r="I89" s="312" t="str">
        <f>IF(
    SUMIFS('Import data'!$L$25:$L$80,
           'Import data'!$J$25:$J$80, F89,
           'Import data'!$G$25:$G$80, 'GHG emissions calculations'!$H89,
           'Import data'!$I$25:$I$80,$E$8) &lt;&gt; 0,
    SUMIFS('Import data'!$L$25:$L$80,
           'Import data'!$J$25:$J$80, F89,
           'Import data'!$G$25:$G$80, 'GHG emissions calculations'!$H89,
           'Import data'!$I$25:$I$80,$E$8),
    ""
)</f>
        <v/>
      </c>
      <c r="J89" s="311" t="str">
        <f t="array" ref="J89">IF(
    XLOOKUP(F89, 'Import data'!$J$26:$J$47, 'Import data'!$M$26:$M$47, "", 0) = "Please add the region-specific supplier emission factor or choose a different region available in the IAEG database.",
    "",
    XLOOKUP(F89, 'Import data'!$J$26:$J$47, 'Import data'!$M$26:$M$47, "", 0)
)</f>
        <v/>
      </c>
      <c r="K89" s="311" t="str">
        <f t="array" ref="K89">IFERROR(
    XLOOKUP(F89,
            _xlws.FILTER('Supplier Emission'!$G$15:$G$49,
                   ('Supplier Emission'!$D$15:$D$49=H89) * ('Supplier Emission'!$F$15:$F$49=$E$8)),
            _xlws.FILTER('Supplier Emission'!$I$15:$I$49,
                   ('Supplier Emission'!$D$15:$D$49=H89) * ('Supplier Emission'!$F$15:$F$49=$E$8)),
            ""),
    "")</f>
        <v/>
      </c>
      <c r="L89" s="311" t="str">
        <f t="array" ref="L89">IFERROR(
    XLOOKUP(F89,
            _xlws.FILTER('Supplier Emission'!$G$15:$G$49,
                   ('Supplier Emission'!$D$15:$D$49=H89) * ('Supplier Emission'!$F$15:$F$49=$E$8)),
            _xlws.FILTER('Supplier Emission'!$J$15:$J$49,
                   ('Supplier Emission'!$D$15:$D$49=H89) * ('Supplier Emission'!$F$15:$F$49=$E$8)),
            ""),
    "")</f>
        <v/>
      </c>
      <c r="M89" s="311" t="str">
        <f t="array" ref="M89">IFERROR(
    XLOOKUP(F89,
            _xlws.FILTER('Supplier Emission'!$G$15:$G$49,
                   ('Supplier Emission'!$D$15:$D$49=H89) * ('Supplier Emission'!$F$15:$F$49=$E$8)),
            _xlws.FILTER('Supplier Emission'!$M$15:$M$49,
                   ('Supplier Emission'!$D$15:$D$49=H89) * ('Supplier Emission'!$F$15:$F$49=$E$8)),
            ""),
    "")</f>
        <v/>
      </c>
      <c r="N89" s="311" t="str">
        <f t="array" ref="N89">IFERROR(
    XLOOKUP(F89,
            _xlws.FILTER('Supplier Emission'!$G$15:$G$49,
                   ('Supplier Emission'!$D$15:$D$49=H89) * ('Supplier Emission'!$F$15:$F$49=$E$8)),
            _xlws.FILTER('Supplier Emission'!$H$15:$H$49,
                   ('Supplier Emission'!$D$15:$D$49=H89) * ('Supplier Emission'!$F$15:$F$49=$E$8)),
            ""),
    "")</f>
        <v/>
      </c>
      <c r="O89" s="311" t="str">
        <f t="array" ref="O89">XLOOKUP(1,('Emission Factors'!$E$5:$E$488='GHG emissions calculations'!$F89)*('Emission Factors'!$H$5:$H$488='GHG emissions calculations'!$H89),INDEX('Emission Factors'!$E$5:$T$488,0,MATCH('GHG emissions calculations'!O$6,'Emission Factors'!$E$5:$T$5,0)),"",0)</f>
        <v/>
      </c>
      <c r="P89" s="313" t="str">
        <f t="array" ref="P89">IFERROR(
    INDEX('Emission Factors'!$E$5:$P$488,
          MATCH(1,
                ('Emission Factors'!$E$5:$E$488 = 'GHG emissions calculations'!$F89) *
                ('Emission Factors'!$H$5:$H$488 = 'GHG emissions calculations'!$H89),
                0),
          MATCH('GHG emissions calculations'!P$6,'Emission Factors'!$E$5:$P$5,0)),
    "")</f>
        <v/>
      </c>
      <c r="Q89" s="311" t="str">
        <f t="array" ref="Q89">IFERROR(
    IF(
        INDEX('Emission Factors'!$E$5:$P$488,
              MATCH(1,
                    ('Emission Factors'!$E$5:$E$488 = 'GHG emissions calculations'!$F89) *
                    ('Emission Factors'!$H$5:$H$488 = 'GHG emissions calculations'!$H89),
                    0),
              MATCH('GHG emissions calculations'!Q$6, 'Emission Factors'!$E$5:$P$5, 0)) &lt;&gt; "",
        INDEX('Emission Factors'!$E$5:$P$488,
              MATCH(1,
                    ('Emission Factors'!$E$5:$E$488 = 'GHG emissions calculations'!$F89) *
                    ('Emission Factors'!$H$5:$H$488 = 'GHG emissions calculations'!$H89),
                    0),
              MATCH('GHG emissions calculations'!Q$6, 'Emission Factors'!$E$5:$P$5, 0)),
        ""),
    "")</f>
        <v/>
      </c>
      <c r="R89" s="311" t="str">
        <f t="array" ref="R89">IFERROR(
    IF(
        INDEX('Emission Factors'!$E$5:$R$488,
              MATCH(1,
                    ('Emission Factors'!$E$5:$E$488 = 'GHG emissions calculations'!$F89) *
                    ('Emission Factors'!$H$5:$H$488 = 'GHG emissions calculations'!$H89),
                    0),
              MATCH('GHG emissions calculations'!R$6, 'Emission Factors'!$E$5:$R$5, 0)) &lt;&gt; "",
        INDEX('Emission Factors'!$E$5:$R$488,
              MATCH(1,
                    ('Emission Factors'!$E$5:$E$488 = 'GHG emissions calculations'!$F89) *
                    ('Emission Factors'!$H$5:$H$488 = 'GHG emissions calculations'!$H89),
                    0),
              MATCH('GHG emissions calculations'!R$6, 'Emission Factors'!$E$5:$R$5, 0)),
        ""),
    "")</f>
        <v/>
      </c>
      <c r="S89" s="312">
        <f t="shared" si="1"/>
        <v>0</v>
      </c>
      <c r="T89" s="23"/>
    </row>
    <row r="90" ht="15.75" customHeight="1" outlineLevel="1">
      <c r="A90" s="23"/>
      <c r="B90" s="71"/>
      <c r="C90" s="71"/>
      <c r="D90" s="71"/>
      <c r="E90" s="314"/>
      <c r="F90" s="311" t="str">
        <f>Lists!O37</f>
        <v>APU - Middle East</v>
      </c>
      <c r="G90" s="311" t="str">
        <f t="array" ref="G90">XLOOKUP(1,('Emission Factors'!$E$5:$E$488='GHG emissions calculations'!$F90)*('Emission Factors'!$H$5:$H$488='GHG emissions calculations'!$H90),INDEX('Emission Factors'!$E$5:$T$488,0,MATCH('GHG emissions calculations'!G$6,'Emission Factors'!$E$5:$T$5,0)),"",0)</f>
        <v/>
      </c>
      <c r="H90" s="311" t="s">
        <v>238</v>
      </c>
      <c r="I90" s="312" t="str">
        <f>IF(
    SUMIFS('Import data'!$L$25:$L$80,
           'Import data'!$J$25:$J$80, F90,
           'Import data'!$G$25:$G$80, 'GHG emissions calculations'!$H90,
           'Import data'!$I$25:$I$80,$E$8) &lt;&gt; 0,
    SUMIFS('Import data'!$L$25:$L$80,
           'Import data'!$J$25:$J$80, F90,
           'Import data'!$G$25:$G$80, 'GHG emissions calculations'!$H90,
           'Import data'!$I$25:$I$80,$E$8),
    ""
)</f>
        <v/>
      </c>
      <c r="J90" s="311" t="str">
        <f t="array" ref="J90">IF(
    XLOOKUP(F90, 'Import data'!$J$26:$J$47, 'Import data'!$M$26:$M$47, "", 0) = "Please add the region-specific supplier emission factor or choose a different region available in the IAEG database.",
    "",
    XLOOKUP(F90, 'Import data'!$J$26:$J$47, 'Import data'!$M$26:$M$47, "", 0)
)</f>
        <v/>
      </c>
      <c r="K90" s="311" t="str">
        <f t="array" ref="K90">IFERROR(
    XLOOKUP(F90,
            _xlws.FILTER('Supplier Emission'!$G$15:$G$49,
                   ('Supplier Emission'!$D$15:$D$49=H90) * ('Supplier Emission'!$F$15:$F$49=$E$8)),
            _xlws.FILTER('Supplier Emission'!$I$15:$I$49,
                   ('Supplier Emission'!$D$15:$D$49=H90) * ('Supplier Emission'!$F$15:$F$49=$E$8)),
            ""),
    "")</f>
        <v/>
      </c>
      <c r="L90" s="311" t="str">
        <f t="array" ref="L90">IFERROR(
    XLOOKUP(F90,
            _xlws.FILTER('Supplier Emission'!$G$15:$G$49,
                   ('Supplier Emission'!$D$15:$D$49=H90) * ('Supplier Emission'!$F$15:$F$49=$E$8)),
            _xlws.FILTER('Supplier Emission'!$J$15:$J$49,
                   ('Supplier Emission'!$D$15:$D$49=H90) * ('Supplier Emission'!$F$15:$F$49=$E$8)),
            ""),
    "")</f>
        <v/>
      </c>
      <c r="M90" s="311" t="str">
        <f t="array" ref="M90">IFERROR(
    XLOOKUP(F90,
            _xlws.FILTER('Supplier Emission'!$G$15:$G$49,
                   ('Supplier Emission'!$D$15:$D$49=H90) * ('Supplier Emission'!$F$15:$F$49=$E$8)),
            _xlws.FILTER('Supplier Emission'!$M$15:$M$49,
                   ('Supplier Emission'!$D$15:$D$49=H90) * ('Supplier Emission'!$F$15:$F$49=$E$8)),
            ""),
    "")</f>
        <v/>
      </c>
      <c r="N90" s="311" t="str">
        <f t="array" ref="N90">IFERROR(
    XLOOKUP(F90,
            _xlws.FILTER('Supplier Emission'!$G$15:$G$49,
                   ('Supplier Emission'!$D$15:$D$49=H90) * ('Supplier Emission'!$F$15:$F$49=$E$8)),
            _xlws.FILTER('Supplier Emission'!$H$15:$H$49,
                   ('Supplier Emission'!$D$15:$D$49=H90) * ('Supplier Emission'!$F$15:$F$49=$E$8)),
            ""),
    "")</f>
        <v/>
      </c>
      <c r="O90" s="311" t="str">
        <f t="array" ref="O90">XLOOKUP(1,('Emission Factors'!$E$5:$E$488='GHG emissions calculations'!$F90)*('Emission Factors'!$H$5:$H$488='GHG emissions calculations'!$H90),INDEX('Emission Factors'!$E$5:$T$488,0,MATCH('GHG emissions calculations'!O$6,'Emission Factors'!$E$5:$T$5,0)),"",0)</f>
        <v/>
      </c>
      <c r="P90" s="313" t="str">
        <f t="array" ref="P90">IFERROR(
    INDEX('Emission Factors'!$E$5:$P$488,
          MATCH(1,
                ('Emission Factors'!$E$5:$E$488 = 'GHG emissions calculations'!$F90) *
                ('Emission Factors'!$H$5:$H$488 = 'GHG emissions calculations'!$H90),
                0),
          MATCH('GHG emissions calculations'!P$6,'Emission Factors'!$E$5:$P$5,0)),
    "")</f>
        <v/>
      </c>
      <c r="Q90" s="311" t="str">
        <f t="array" ref="Q90">IFERROR(
    IF(
        INDEX('Emission Factors'!$E$5:$P$488,
              MATCH(1,
                    ('Emission Factors'!$E$5:$E$488 = 'GHG emissions calculations'!$F90) *
                    ('Emission Factors'!$H$5:$H$488 = 'GHG emissions calculations'!$H90),
                    0),
              MATCH('GHG emissions calculations'!Q$6, 'Emission Factors'!$E$5:$P$5, 0)) &lt;&gt; "",
        INDEX('Emission Factors'!$E$5:$P$488,
              MATCH(1,
                    ('Emission Factors'!$E$5:$E$488 = 'GHG emissions calculations'!$F90) *
                    ('Emission Factors'!$H$5:$H$488 = 'GHG emissions calculations'!$H90),
                    0),
              MATCH('GHG emissions calculations'!Q$6, 'Emission Factors'!$E$5:$P$5, 0)),
        ""),
    "")</f>
        <v/>
      </c>
      <c r="R90" s="311" t="str">
        <f t="array" ref="R90">IFERROR(
    IF(
        INDEX('Emission Factors'!$E$5:$R$488,
              MATCH(1,
                    ('Emission Factors'!$E$5:$E$488 = 'GHG emissions calculations'!$F90) *
                    ('Emission Factors'!$H$5:$H$488 = 'GHG emissions calculations'!$H90),
                    0),
              MATCH('GHG emissions calculations'!R$6, 'Emission Factors'!$E$5:$R$5, 0)) &lt;&gt; "",
        INDEX('Emission Factors'!$E$5:$R$488,
              MATCH(1,
                    ('Emission Factors'!$E$5:$E$488 = 'GHG emissions calculations'!$F90) *
                    ('Emission Factors'!$H$5:$H$488 = 'GHG emissions calculations'!$H90),
                    0),
              MATCH('GHG emissions calculations'!R$6, 'Emission Factors'!$E$5:$R$5, 0)),
        ""),
    "")</f>
        <v/>
      </c>
      <c r="S90" s="312">
        <f t="shared" si="1"/>
        <v>0</v>
      </c>
      <c r="T90" s="23"/>
    </row>
    <row r="91" ht="15.75" customHeight="1" outlineLevel="1">
      <c r="A91" s="23"/>
      <c r="B91" s="71"/>
      <c r="C91" s="71"/>
      <c r="D91" s="71"/>
      <c r="E91" s="314"/>
      <c r="F91" s="311" t="str">
        <f>Lists!O36</f>
        <v>APU - Oceania</v>
      </c>
      <c r="G91" s="311" t="str">
        <f t="array" ref="G91">XLOOKUP(1,('Emission Factors'!$E$5:$E$488='GHG emissions calculations'!$F91)*('Emission Factors'!$H$5:$H$488='GHG emissions calculations'!$H91),INDEX('Emission Factors'!$E$5:$T$488,0,MATCH('GHG emissions calculations'!G$6,'Emission Factors'!$E$5:$T$5,0)),"",0)</f>
        <v/>
      </c>
      <c r="H91" s="311" t="s">
        <v>238</v>
      </c>
      <c r="I91" s="312" t="str">
        <f>IF(
    SUMIFS('Import data'!$L$25:$L$80,
           'Import data'!$J$25:$J$80, F91,
           'Import data'!$G$25:$G$80, 'GHG emissions calculations'!$H91,
           'Import data'!$I$25:$I$80,$E$8) &lt;&gt; 0,
    SUMIFS('Import data'!$L$25:$L$80,
           'Import data'!$J$25:$J$80, F91,
           'Import data'!$G$25:$G$80, 'GHG emissions calculations'!$H91,
           'Import data'!$I$25:$I$80,$E$8),
    ""
)</f>
        <v/>
      </c>
      <c r="J91" s="311" t="str">
        <f t="array" ref="J91">IF(
    XLOOKUP(F91, 'Import data'!$J$26:$J$47, 'Import data'!$M$26:$M$47, "", 0) = "Please add the region-specific supplier emission factor or choose a different region available in the IAEG database.",
    "",
    XLOOKUP(F91, 'Import data'!$J$26:$J$47, 'Import data'!$M$26:$M$47, "", 0)
)</f>
        <v/>
      </c>
      <c r="K91" s="311" t="str">
        <f t="array" ref="K91">IFERROR(
    XLOOKUP(F91,
            _xlws.FILTER('Supplier Emission'!$G$15:$G$49,
                   ('Supplier Emission'!$D$15:$D$49=H91) * ('Supplier Emission'!$F$15:$F$49=$E$8)),
            _xlws.FILTER('Supplier Emission'!$I$15:$I$49,
                   ('Supplier Emission'!$D$15:$D$49=H91) * ('Supplier Emission'!$F$15:$F$49=$E$8)),
            ""),
    "")</f>
        <v/>
      </c>
      <c r="L91" s="311" t="str">
        <f t="array" ref="L91">IFERROR(
    XLOOKUP(F91,
            _xlws.FILTER('Supplier Emission'!$G$15:$G$49,
                   ('Supplier Emission'!$D$15:$D$49=H91) * ('Supplier Emission'!$F$15:$F$49=$E$8)),
            _xlws.FILTER('Supplier Emission'!$J$15:$J$49,
                   ('Supplier Emission'!$D$15:$D$49=H91) * ('Supplier Emission'!$F$15:$F$49=$E$8)),
            ""),
    "")</f>
        <v/>
      </c>
      <c r="M91" s="311" t="str">
        <f t="array" ref="M91">IFERROR(
    XLOOKUP(F91,
            _xlws.FILTER('Supplier Emission'!$G$15:$G$49,
                   ('Supplier Emission'!$D$15:$D$49=H91) * ('Supplier Emission'!$F$15:$F$49=$E$8)),
            _xlws.FILTER('Supplier Emission'!$M$15:$M$49,
                   ('Supplier Emission'!$D$15:$D$49=H91) * ('Supplier Emission'!$F$15:$F$49=$E$8)),
            ""),
    "")</f>
        <v/>
      </c>
      <c r="N91" s="311" t="str">
        <f t="array" ref="N91">IFERROR(
    XLOOKUP(F91,
            _xlws.FILTER('Supplier Emission'!$G$15:$G$49,
                   ('Supplier Emission'!$D$15:$D$49=H91) * ('Supplier Emission'!$F$15:$F$49=$E$8)),
            _xlws.FILTER('Supplier Emission'!$H$15:$H$49,
                   ('Supplier Emission'!$D$15:$D$49=H91) * ('Supplier Emission'!$F$15:$F$49=$E$8)),
            ""),
    "")</f>
        <v/>
      </c>
      <c r="O91" s="311" t="str">
        <f t="array" ref="O91">XLOOKUP(1,('Emission Factors'!$E$5:$E$488='GHG emissions calculations'!$F91)*('Emission Factors'!$H$5:$H$488='GHG emissions calculations'!$H91),INDEX('Emission Factors'!$E$5:$T$488,0,MATCH('GHG emissions calculations'!O$6,'Emission Factors'!$E$5:$T$5,0)),"",0)</f>
        <v/>
      </c>
      <c r="P91" s="313" t="str">
        <f t="array" ref="P91">IFERROR(
    INDEX('Emission Factors'!$E$5:$P$488,
          MATCH(1,
                ('Emission Factors'!$E$5:$E$488 = 'GHG emissions calculations'!$F91) *
                ('Emission Factors'!$H$5:$H$488 = 'GHG emissions calculations'!$H91),
                0),
          MATCH('GHG emissions calculations'!P$6,'Emission Factors'!$E$5:$P$5,0)),
    "")</f>
        <v/>
      </c>
      <c r="Q91" s="311" t="str">
        <f t="array" ref="Q91">IFERROR(
    IF(
        INDEX('Emission Factors'!$E$5:$P$488,
              MATCH(1,
                    ('Emission Factors'!$E$5:$E$488 = 'GHG emissions calculations'!$F91) *
                    ('Emission Factors'!$H$5:$H$488 = 'GHG emissions calculations'!$H91),
                    0),
              MATCH('GHG emissions calculations'!Q$6, 'Emission Factors'!$E$5:$P$5, 0)) &lt;&gt; "",
        INDEX('Emission Factors'!$E$5:$P$488,
              MATCH(1,
                    ('Emission Factors'!$E$5:$E$488 = 'GHG emissions calculations'!$F91) *
                    ('Emission Factors'!$H$5:$H$488 = 'GHG emissions calculations'!$H91),
                    0),
              MATCH('GHG emissions calculations'!Q$6, 'Emission Factors'!$E$5:$P$5, 0)),
        ""),
    "")</f>
        <v/>
      </c>
      <c r="R91" s="311" t="str">
        <f t="array" ref="R91">IFERROR(
    IF(
        INDEX('Emission Factors'!$E$5:$R$488,
              MATCH(1,
                    ('Emission Factors'!$E$5:$E$488 = 'GHG emissions calculations'!$F91) *
                    ('Emission Factors'!$H$5:$H$488 = 'GHG emissions calculations'!$H91),
                    0),
              MATCH('GHG emissions calculations'!R$6, 'Emission Factors'!$E$5:$R$5, 0)) &lt;&gt; "",
        INDEX('Emission Factors'!$E$5:$R$488,
              MATCH(1,
                    ('Emission Factors'!$E$5:$E$488 = 'GHG emissions calculations'!$F91) *
                    ('Emission Factors'!$H$5:$H$488 = 'GHG emissions calculations'!$H91),
                    0),
              MATCH('GHG emissions calculations'!R$6, 'Emission Factors'!$E$5:$R$5, 0)),
        ""),
    "")</f>
        <v/>
      </c>
      <c r="S91" s="312">
        <f t="shared" si="1"/>
        <v>0</v>
      </c>
      <c r="T91" s="23"/>
    </row>
    <row r="92" ht="15.75" customHeight="1" outlineLevel="1">
      <c r="A92" s="23"/>
      <c r="B92" s="71"/>
      <c r="C92" s="71"/>
      <c r="D92" s="71"/>
      <c r="E92" s="314"/>
      <c r="F92" s="311" t="str">
        <f>Lists!P111</f>
        <v>Brass - Casting - Africa</v>
      </c>
      <c r="G92" s="311" t="str">
        <f t="array" ref="G92">XLOOKUP(1,('Emission Factors'!$E$5:$E$488='GHG emissions calculations'!$F92)*('Emission Factors'!$H$5:$H$488='GHG emissions calculations'!$H92),INDEX('Emission Factors'!$E$5:$T$488,0,MATCH('GHG emissions calculations'!G$6,'Emission Factors'!$E$5:$T$5,0)),"",0)</f>
        <v/>
      </c>
      <c r="H92" s="311" t="s">
        <v>237</v>
      </c>
      <c r="I92" s="312" t="str">
        <f>IF(
    SUMIFS('Import data'!$L$25:$L$80,
           'Import data'!$J$25:$J$80, F92,
           'Import data'!$G$25:$G$80, 'GHG emissions calculations'!$H92,
           'Import data'!$I$25:$I$80,$E$8) &lt;&gt; 0,
    SUMIFS('Import data'!$L$25:$L$80,
           'Import data'!$J$25:$J$80, F92,
           'Import data'!$G$25:$G$80, 'GHG emissions calculations'!$H92,
           'Import data'!$I$25:$I$80,$E$8),
    ""
)</f>
        <v/>
      </c>
      <c r="J92" s="311" t="str">
        <f t="array" ref="J92">IF(
    XLOOKUP(F92, 'Import data'!$J$26:$J$47, 'Import data'!$M$26:$M$47, "", 0) = "Please add the region-specific supplier emission factor or choose a different region available in the IAEG database.",
    "",
    XLOOKUP(F92, 'Import data'!$J$26:$J$47, 'Import data'!$M$26:$M$47, "", 0)
)</f>
        <v/>
      </c>
      <c r="K92" s="311" t="str">
        <f t="array" ref="K92">IFERROR(
    XLOOKUP(F92,
            _xlws.FILTER('Supplier Emission'!$G$15:$G$49,
                   ('Supplier Emission'!$D$15:$D$49=H92) * ('Supplier Emission'!$F$15:$F$49=$E$8)),
            _xlws.FILTER('Supplier Emission'!$I$15:$I$49,
                   ('Supplier Emission'!$D$15:$D$49=H92) * ('Supplier Emission'!$F$15:$F$49=$E$8)),
            ""),
    "")</f>
        <v/>
      </c>
      <c r="L92" s="311" t="str">
        <f t="array" ref="L92">IFERROR(
    XLOOKUP(F92,
            _xlws.FILTER('Supplier Emission'!$G$15:$G$49,
                   ('Supplier Emission'!$D$15:$D$49=H92) * ('Supplier Emission'!$F$15:$F$49=$E$8)),
            _xlws.FILTER('Supplier Emission'!$J$15:$J$49,
                   ('Supplier Emission'!$D$15:$D$49=H92) * ('Supplier Emission'!$F$15:$F$49=$E$8)),
            ""),
    "")</f>
        <v/>
      </c>
      <c r="M92" s="311" t="str">
        <f t="array" ref="M92">IFERROR(
    XLOOKUP(F92,
            _xlws.FILTER('Supplier Emission'!$G$15:$G$49,
                   ('Supplier Emission'!$D$15:$D$49=H92) * ('Supplier Emission'!$F$15:$F$49=$E$8)),
            _xlws.FILTER('Supplier Emission'!$M$15:$M$49,
                   ('Supplier Emission'!$D$15:$D$49=H92) * ('Supplier Emission'!$F$15:$F$49=$E$8)),
            ""),
    "")</f>
        <v/>
      </c>
      <c r="N92" s="311" t="str">
        <f t="array" ref="N92">IFERROR(
    XLOOKUP(F92,
            _xlws.FILTER('Supplier Emission'!$G$15:$G$49,
                   ('Supplier Emission'!$D$15:$D$49=H92) * ('Supplier Emission'!$F$15:$F$49=$E$8)),
            _xlws.FILTER('Supplier Emission'!$H$15:$H$49,
                   ('Supplier Emission'!$D$15:$D$49=H92) * ('Supplier Emission'!$F$15:$F$49=$E$8)),
            ""),
    "")</f>
        <v/>
      </c>
      <c r="O92" s="311" t="str">
        <f t="array" ref="O92">XLOOKUP(1,('Emission Factors'!$E$5:$E$488='GHG emissions calculations'!$F92)*('Emission Factors'!$H$5:$H$488='GHG emissions calculations'!$H92),INDEX('Emission Factors'!$E$5:$T$488,0,MATCH('GHG emissions calculations'!O$6,'Emission Factors'!$E$5:$T$5,0)),"",0)</f>
        <v/>
      </c>
      <c r="P92" s="313" t="str">
        <f t="array" ref="P92">IFERROR(
    INDEX('Emission Factors'!$E$5:$P$488,
          MATCH(1,
                ('Emission Factors'!$E$5:$E$488 = 'GHG emissions calculations'!$F92) *
                ('Emission Factors'!$H$5:$H$488 = 'GHG emissions calculations'!$H92),
                0),
          MATCH('GHG emissions calculations'!P$6,'Emission Factors'!$E$5:$P$5,0)),
    "")</f>
        <v/>
      </c>
      <c r="Q92" s="311" t="str">
        <f t="array" ref="Q92">IFERROR(
    IF(
        INDEX('Emission Factors'!$E$5:$P$488,
              MATCH(1,
                    ('Emission Factors'!$E$5:$E$488 = 'GHG emissions calculations'!$F92) *
                    ('Emission Factors'!$H$5:$H$488 = 'GHG emissions calculations'!$H92),
                    0),
              MATCH('GHG emissions calculations'!Q$6, 'Emission Factors'!$E$5:$P$5, 0)) &lt;&gt; "",
        INDEX('Emission Factors'!$E$5:$P$488,
              MATCH(1,
                    ('Emission Factors'!$E$5:$E$488 = 'GHG emissions calculations'!$F92) *
                    ('Emission Factors'!$H$5:$H$488 = 'GHG emissions calculations'!$H92),
                    0),
              MATCH('GHG emissions calculations'!Q$6, 'Emission Factors'!$E$5:$P$5, 0)),
        ""),
    "")</f>
        <v/>
      </c>
      <c r="R92" s="311" t="str">
        <f t="array" ref="R92">IFERROR(
    IF(
        INDEX('Emission Factors'!$E$5:$R$488,
              MATCH(1,
                    ('Emission Factors'!$E$5:$E$488 = 'GHG emissions calculations'!$F92) *
                    ('Emission Factors'!$H$5:$H$488 = 'GHG emissions calculations'!$H92),
                    0),
              MATCH('GHG emissions calculations'!R$6, 'Emission Factors'!$E$5:$R$5, 0)) &lt;&gt; "",
        INDEX('Emission Factors'!$E$5:$R$488,
              MATCH(1,
                    ('Emission Factors'!$E$5:$E$488 = 'GHG emissions calculations'!$F92) *
                    ('Emission Factors'!$H$5:$H$488 = 'GHG emissions calculations'!$H92),
                    0),
              MATCH('GHG emissions calculations'!R$6, 'Emission Factors'!$E$5:$R$5, 0)),
        ""),
    "")</f>
        <v/>
      </c>
      <c r="S92" s="312">
        <f t="shared" si="1"/>
        <v>0</v>
      </c>
      <c r="T92" s="23"/>
    </row>
    <row r="93" ht="15.75" customHeight="1" outlineLevel="1">
      <c r="A93" s="23"/>
      <c r="B93" s="71"/>
      <c r="C93" s="71"/>
      <c r="D93" s="71"/>
      <c r="E93" s="314"/>
      <c r="F93" s="311" t="str">
        <f>Lists!P109</f>
        <v>Brass - Casting - America</v>
      </c>
      <c r="G93" s="311" t="str">
        <f t="array" ref="G93">XLOOKUP(1,('Emission Factors'!$E$5:$E$488='GHG emissions calculations'!$F93)*('Emission Factors'!$H$5:$H$488='GHG emissions calculations'!$H93),INDEX('Emission Factors'!$E$5:$T$488,0,MATCH('GHG emissions calculations'!G$6,'Emission Factors'!$E$5:$T$5,0)),"",0)</f>
        <v/>
      </c>
      <c r="H93" s="311" t="s">
        <v>237</v>
      </c>
      <c r="I93" s="312" t="str">
        <f>IF(
    SUMIFS('Import data'!$L$25:$L$80,
           'Import data'!$J$25:$J$80, F93,
           'Import data'!$G$25:$G$80, 'GHG emissions calculations'!$H93,
           'Import data'!$I$25:$I$80,$E$8) &lt;&gt; 0,
    SUMIFS('Import data'!$L$25:$L$80,
           'Import data'!$J$25:$J$80, F93,
           'Import data'!$G$25:$G$80, 'GHG emissions calculations'!$H93,
           'Import data'!$I$25:$I$80,$E$8),
    ""
)</f>
        <v/>
      </c>
      <c r="J93" s="311" t="str">
        <f t="array" ref="J93">IF(
    XLOOKUP(F93, 'Import data'!$J$26:$J$47, 'Import data'!$M$26:$M$47, "", 0) = "Please add the region-specific supplier emission factor or choose a different region available in the IAEG database.",
    "",
    XLOOKUP(F93, 'Import data'!$J$26:$J$47, 'Import data'!$M$26:$M$47, "", 0)
)</f>
        <v/>
      </c>
      <c r="K93" s="311" t="str">
        <f t="array" ref="K93">IFERROR(
    XLOOKUP(F93,
            _xlws.FILTER('Supplier Emission'!$G$15:$G$49,
                   ('Supplier Emission'!$D$15:$D$49=H93) * ('Supplier Emission'!$F$15:$F$49=$E$8)),
            _xlws.FILTER('Supplier Emission'!$I$15:$I$49,
                   ('Supplier Emission'!$D$15:$D$49=H93) * ('Supplier Emission'!$F$15:$F$49=$E$8)),
            ""),
    "")</f>
        <v/>
      </c>
      <c r="L93" s="311" t="str">
        <f t="array" ref="L93">IFERROR(
    XLOOKUP(F93,
            _xlws.FILTER('Supplier Emission'!$G$15:$G$49,
                   ('Supplier Emission'!$D$15:$D$49=H93) * ('Supplier Emission'!$F$15:$F$49=$E$8)),
            _xlws.FILTER('Supplier Emission'!$J$15:$J$49,
                   ('Supplier Emission'!$D$15:$D$49=H93) * ('Supplier Emission'!$F$15:$F$49=$E$8)),
            ""),
    "")</f>
        <v/>
      </c>
      <c r="M93" s="311" t="str">
        <f t="array" ref="M93">IFERROR(
    XLOOKUP(F93,
            _xlws.FILTER('Supplier Emission'!$G$15:$G$49,
                   ('Supplier Emission'!$D$15:$D$49=H93) * ('Supplier Emission'!$F$15:$F$49=$E$8)),
            _xlws.FILTER('Supplier Emission'!$M$15:$M$49,
                   ('Supplier Emission'!$D$15:$D$49=H93) * ('Supplier Emission'!$F$15:$F$49=$E$8)),
            ""),
    "")</f>
        <v/>
      </c>
      <c r="N93" s="311" t="str">
        <f t="array" ref="N93">IFERROR(
    XLOOKUP(F93,
            _xlws.FILTER('Supplier Emission'!$G$15:$G$49,
                   ('Supplier Emission'!$D$15:$D$49=H93) * ('Supplier Emission'!$F$15:$F$49=$E$8)),
            _xlws.FILTER('Supplier Emission'!$H$15:$H$49,
                   ('Supplier Emission'!$D$15:$D$49=H93) * ('Supplier Emission'!$F$15:$F$49=$E$8)),
            ""),
    "")</f>
        <v/>
      </c>
      <c r="O93" s="311" t="str">
        <f t="array" ref="O93">XLOOKUP(1,('Emission Factors'!$E$5:$E$488='GHG emissions calculations'!$F93)*('Emission Factors'!$H$5:$H$488='GHG emissions calculations'!$H93),INDEX('Emission Factors'!$E$5:$T$488,0,MATCH('GHG emissions calculations'!O$6,'Emission Factors'!$E$5:$T$5,0)),"",0)</f>
        <v/>
      </c>
      <c r="P93" s="313" t="str">
        <f t="array" ref="P93">IFERROR(
    INDEX('Emission Factors'!$E$5:$P$488,
          MATCH(1,
                ('Emission Factors'!$E$5:$E$488 = 'GHG emissions calculations'!$F93) *
                ('Emission Factors'!$H$5:$H$488 = 'GHG emissions calculations'!$H93),
                0),
          MATCH('GHG emissions calculations'!P$6,'Emission Factors'!$E$5:$P$5,0)),
    "")</f>
        <v/>
      </c>
      <c r="Q93" s="311" t="str">
        <f t="array" ref="Q93">IFERROR(
    IF(
        INDEX('Emission Factors'!$E$5:$P$488,
              MATCH(1,
                    ('Emission Factors'!$E$5:$E$488 = 'GHG emissions calculations'!$F93) *
                    ('Emission Factors'!$H$5:$H$488 = 'GHG emissions calculations'!$H93),
                    0),
              MATCH('GHG emissions calculations'!Q$6, 'Emission Factors'!$E$5:$P$5, 0)) &lt;&gt; "",
        INDEX('Emission Factors'!$E$5:$P$488,
              MATCH(1,
                    ('Emission Factors'!$E$5:$E$488 = 'GHG emissions calculations'!$F93) *
                    ('Emission Factors'!$H$5:$H$488 = 'GHG emissions calculations'!$H93),
                    0),
              MATCH('GHG emissions calculations'!Q$6, 'Emission Factors'!$E$5:$P$5, 0)),
        ""),
    "")</f>
        <v/>
      </c>
      <c r="R93" s="311" t="str">
        <f t="array" ref="R93">IFERROR(
    IF(
        INDEX('Emission Factors'!$E$5:$R$488,
              MATCH(1,
                    ('Emission Factors'!$E$5:$E$488 = 'GHG emissions calculations'!$F93) *
                    ('Emission Factors'!$H$5:$H$488 = 'GHG emissions calculations'!$H93),
                    0),
              MATCH('GHG emissions calculations'!R$6, 'Emission Factors'!$E$5:$R$5, 0)) &lt;&gt; "",
        INDEX('Emission Factors'!$E$5:$R$488,
              MATCH(1,
                    ('Emission Factors'!$E$5:$E$488 = 'GHG emissions calculations'!$F93) *
                    ('Emission Factors'!$H$5:$H$488 = 'GHG emissions calculations'!$H93),
                    0),
              MATCH('GHG emissions calculations'!R$6, 'Emission Factors'!$E$5:$R$5, 0)),
        ""),
    "")</f>
        <v/>
      </c>
      <c r="S93" s="312">
        <f t="shared" si="1"/>
        <v>0</v>
      </c>
      <c r="T93" s="23"/>
    </row>
    <row r="94" ht="15.75" customHeight="1" outlineLevel="1">
      <c r="A94" s="23"/>
      <c r="B94" s="71"/>
      <c r="C94" s="71"/>
      <c r="D94" s="71"/>
      <c r="E94" s="314"/>
      <c r="F94" s="311" t="str">
        <f>Lists!P112</f>
        <v>Brass - Casting - Asia</v>
      </c>
      <c r="G94" s="311" t="str">
        <f t="array" ref="G94">XLOOKUP(1,('Emission Factors'!$E$5:$E$488='GHG emissions calculations'!$F94)*('Emission Factors'!$H$5:$H$488='GHG emissions calculations'!$H94),INDEX('Emission Factors'!$E$5:$T$488,0,MATCH('GHG emissions calculations'!G$6,'Emission Factors'!$E$5:$T$5,0)),"",0)</f>
        <v/>
      </c>
      <c r="H94" s="311" t="s">
        <v>237</v>
      </c>
      <c r="I94" s="312" t="str">
        <f>IF(
    SUMIFS('Import data'!$L$25:$L$80,
           'Import data'!$J$25:$J$80, F94,
           'Import data'!$G$25:$G$80, 'GHG emissions calculations'!$H94,
           'Import data'!$I$25:$I$80,$E$8) &lt;&gt; 0,
    SUMIFS('Import data'!$L$25:$L$80,
           'Import data'!$J$25:$J$80, F94,
           'Import data'!$G$25:$G$80, 'GHG emissions calculations'!$H94,
           'Import data'!$I$25:$I$80,$E$8),
    ""
)</f>
        <v/>
      </c>
      <c r="J94" s="311" t="str">
        <f t="array" ref="J94">IF(
    XLOOKUP(F94, 'Import data'!$J$26:$J$47, 'Import data'!$M$26:$M$47, "", 0) = "Please add the region-specific supplier emission factor or choose a different region available in the IAEG database.",
    "",
    XLOOKUP(F94, 'Import data'!$J$26:$J$47, 'Import data'!$M$26:$M$47, "", 0)
)</f>
        <v/>
      </c>
      <c r="K94" s="311" t="str">
        <f t="array" ref="K94">IFERROR(
    XLOOKUP(F94,
            _xlws.FILTER('Supplier Emission'!$G$15:$G$49,
                   ('Supplier Emission'!$D$15:$D$49=H94) * ('Supplier Emission'!$F$15:$F$49=$E$8)),
            _xlws.FILTER('Supplier Emission'!$I$15:$I$49,
                   ('Supplier Emission'!$D$15:$D$49=H94) * ('Supplier Emission'!$F$15:$F$49=$E$8)),
            ""),
    "")</f>
        <v/>
      </c>
      <c r="L94" s="311" t="str">
        <f t="array" ref="L94">IFERROR(
    XLOOKUP(F94,
            _xlws.FILTER('Supplier Emission'!$G$15:$G$49,
                   ('Supplier Emission'!$D$15:$D$49=H94) * ('Supplier Emission'!$F$15:$F$49=$E$8)),
            _xlws.FILTER('Supplier Emission'!$J$15:$J$49,
                   ('Supplier Emission'!$D$15:$D$49=H94) * ('Supplier Emission'!$F$15:$F$49=$E$8)),
            ""),
    "")</f>
        <v/>
      </c>
      <c r="M94" s="311" t="str">
        <f t="array" ref="M94">IFERROR(
    XLOOKUP(F94,
            _xlws.FILTER('Supplier Emission'!$G$15:$G$49,
                   ('Supplier Emission'!$D$15:$D$49=H94) * ('Supplier Emission'!$F$15:$F$49=$E$8)),
            _xlws.FILTER('Supplier Emission'!$M$15:$M$49,
                   ('Supplier Emission'!$D$15:$D$49=H94) * ('Supplier Emission'!$F$15:$F$49=$E$8)),
            ""),
    "")</f>
        <v/>
      </c>
      <c r="N94" s="311" t="str">
        <f t="array" ref="N94">IFERROR(
    XLOOKUP(F94,
            _xlws.FILTER('Supplier Emission'!$G$15:$G$49,
                   ('Supplier Emission'!$D$15:$D$49=H94) * ('Supplier Emission'!$F$15:$F$49=$E$8)),
            _xlws.FILTER('Supplier Emission'!$H$15:$H$49,
                   ('Supplier Emission'!$D$15:$D$49=H94) * ('Supplier Emission'!$F$15:$F$49=$E$8)),
            ""),
    "")</f>
        <v/>
      </c>
      <c r="O94" s="311" t="str">
        <f t="array" ref="O94">XLOOKUP(1,('Emission Factors'!$E$5:$E$488='GHG emissions calculations'!$F94)*('Emission Factors'!$H$5:$H$488='GHG emissions calculations'!$H94),INDEX('Emission Factors'!$E$5:$T$488,0,MATCH('GHG emissions calculations'!O$6,'Emission Factors'!$E$5:$T$5,0)),"",0)</f>
        <v/>
      </c>
      <c r="P94" s="313" t="str">
        <f t="array" ref="P94">IFERROR(
    INDEX('Emission Factors'!$E$5:$P$488,
          MATCH(1,
                ('Emission Factors'!$E$5:$E$488 = 'GHG emissions calculations'!$F94) *
                ('Emission Factors'!$H$5:$H$488 = 'GHG emissions calculations'!$H94),
                0),
          MATCH('GHG emissions calculations'!P$6,'Emission Factors'!$E$5:$P$5,0)),
    "")</f>
        <v/>
      </c>
      <c r="Q94" s="311" t="str">
        <f t="array" ref="Q94">IFERROR(
    IF(
        INDEX('Emission Factors'!$E$5:$P$488,
              MATCH(1,
                    ('Emission Factors'!$E$5:$E$488 = 'GHG emissions calculations'!$F94) *
                    ('Emission Factors'!$H$5:$H$488 = 'GHG emissions calculations'!$H94),
                    0),
              MATCH('GHG emissions calculations'!Q$6, 'Emission Factors'!$E$5:$P$5, 0)) &lt;&gt; "",
        INDEX('Emission Factors'!$E$5:$P$488,
              MATCH(1,
                    ('Emission Factors'!$E$5:$E$488 = 'GHG emissions calculations'!$F94) *
                    ('Emission Factors'!$H$5:$H$488 = 'GHG emissions calculations'!$H94),
                    0),
              MATCH('GHG emissions calculations'!Q$6, 'Emission Factors'!$E$5:$P$5, 0)),
        ""),
    "")</f>
        <v/>
      </c>
      <c r="R94" s="311" t="str">
        <f t="array" ref="R94">IFERROR(
    IF(
        INDEX('Emission Factors'!$E$5:$R$488,
              MATCH(1,
                    ('Emission Factors'!$E$5:$E$488 = 'GHG emissions calculations'!$F94) *
                    ('Emission Factors'!$H$5:$H$488 = 'GHG emissions calculations'!$H94),
                    0),
              MATCH('GHG emissions calculations'!R$6, 'Emission Factors'!$E$5:$R$5, 0)) &lt;&gt; "",
        INDEX('Emission Factors'!$E$5:$R$488,
              MATCH(1,
                    ('Emission Factors'!$E$5:$E$488 = 'GHG emissions calculations'!$F94) *
                    ('Emission Factors'!$H$5:$H$488 = 'GHG emissions calculations'!$H94),
                    0),
              MATCH('GHG emissions calculations'!R$6, 'Emission Factors'!$E$5:$R$5, 0)),
        ""),
    "")</f>
        <v/>
      </c>
      <c r="S94" s="312">
        <f t="shared" si="1"/>
        <v>0</v>
      </c>
      <c r="T94" s="23"/>
    </row>
    <row r="95" ht="15.75" customHeight="1" outlineLevel="1">
      <c r="A95" s="23"/>
      <c r="B95" s="71"/>
      <c r="C95" s="71"/>
      <c r="D95" s="71"/>
      <c r="E95" s="314"/>
      <c r="F95" s="311" t="str">
        <f>Lists!P110</f>
        <v>Brass - Casting - Europe</v>
      </c>
      <c r="G95" s="311">
        <f t="array" ref="G95">XLOOKUP(1,('Emission Factors'!$E$5:$E$488='GHG emissions calculations'!$F95)*('Emission Factors'!$H$5:$H$488='GHG emissions calculations'!$H95),INDEX('Emission Factors'!$E$5:$T$488,0,MATCH('GHG emissions calculations'!G$6,'Emission Factors'!$E$5:$T$5,0)),"",0)</f>
        <v>3</v>
      </c>
      <c r="H95" s="311" t="s">
        <v>237</v>
      </c>
      <c r="I95" s="312" t="str">
        <f>IF(
    SUMIFS('Import data'!$L$25:$L$80,
           'Import data'!$J$25:$J$80, F95,
           'Import data'!$G$25:$G$80, 'GHG emissions calculations'!$H95,
           'Import data'!$I$25:$I$80,$E$8) &lt;&gt; 0,
    SUMIFS('Import data'!$L$25:$L$80,
           'Import data'!$J$25:$J$80, F95,
           'Import data'!$G$25:$G$80, 'GHG emissions calculations'!$H95,
           'Import data'!$I$25:$I$80,$E$8),
    ""
)</f>
        <v/>
      </c>
      <c r="J95" s="311" t="str">
        <f t="array" ref="J95">IF(
    XLOOKUP(F95, 'Import data'!$J$26:$J$47, 'Import data'!$M$26:$M$47, "", 0) = "Please add the region-specific supplier emission factor or choose a different region available in the IAEG database.",
    "",
    XLOOKUP(F95, 'Import data'!$J$26:$J$47, 'Import data'!$M$26:$M$47, "", 0)
)</f>
        <v/>
      </c>
      <c r="K95" s="311" t="str">
        <f t="array" ref="K95">IFERROR(
    XLOOKUP(F95,
            _xlws.FILTER('Supplier Emission'!$G$15:$G$49,
                   ('Supplier Emission'!$D$15:$D$49=H95) * ('Supplier Emission'!$F$15:$F$49=$E$8)),
            _xlws.FILTER('Supplier Emission'!$I$15:$I$49,
                   ('Supplier Emission'!$D$15:$D$49=H95) * ('Supplier Emission'!$F$15:$F$49=$E$8)),
            ""),
    "")</f>
        <v/>
      </c>
      <c r="L95" s="311" t="str">
        <f t="array" ref="L95">IFERROR(
    XLOOKUP(F95,
            _xlws.FILTER('Supplier Emission'!$G$15:$G$49,
                   ('Supplier Emission'!$D$15:$D$49=H95) * ('Supplier Emission'!$F$15:$F$49=$E$8)),
            _xlws.FILTER('Supplier Emission'!$J$15:$J$49,
                   ('Supplier Emission'!$D$15:$D$49=H95) * ('Supplier Emission'!$F$15:$F$49=$E$8)),
            ""),
    "")</f>
        <v/>
      </c>
      <c r="M95" s="311" t="str">
        <f t="array" ref="M95">IFERROR(
    XLOOKUP(F95,
            _xlws.FILTER('Supplier Emission'!$G$15:$G$49,
                   ('Supplier Emission'!$D$15:$D$49=H95) * ('Supplier Emission'!$F$15:$F$49=$E$8)),
            _xlws.FILTER('Supplier Emission'!$M$15:$M$49,
                   ('Supplier Emission'!$D$15:$D$49=H95) * ('Supplier Emission'!$F$15:$F$49=$E$8)),
            ""),
    "")</f>
        <v/>
      </c>
      <c r="N95" s="311" t="str">
        <f t="array" ref="N95">IFERROR(
    XLOOKUP(F95,
            _xlws.FILTER('Supplier Emission'!$G$15:$G$49,
                   ('Supplier Emission'!$D$15:$D$49=H95) * ('Supplier Emission'!$F$15:$F$49=$E$8)),
            _xlws.FILTER('Supplier Emission'!$H$15:$H$49,
                   ('Supplier Emission'!$D$15:$D$49=H95) * ('Supplier Emission'!$F$15:$F$49=$E$8)),
            ""),
    "")</f>
        <v/>
      </c>
      <c r="O95" s="311" t="str">
        <f t="array" ref="O95">XLOOKUP(1,('Emission Factors'!$E$5:$E$488='GHG emissions calculations'!$F95)*('Emission Factors'!$H$5:$H$488='GHG emissions calculations'!$H95),INDEX('Emission Factors'!$E$5:$T$488,0,MATCH('GHG emissions calculations'!O$6,'Emission Factors'!$E$5:$T$5,0)),"",0)</f>
        <v>Brass (CUZn20) - Laiton</v>
      </c>
      <c r="P95" s="313">
        <f t="array" ref="P95">IFERROR(
    INDEX('Emission Factors'!$E$5:$P$488,
          MATCH(1,
                ('Emission Factors'!$E$5:$E$488 = 'GHG emissions calculations'!$F95) *
                ('Emission Factors'!$H$5:$H$488 = 'GHG emissions calculations'!$H95),
                0),
          MATCH('GHG emissions calculations'!P$6,'Emission Factors'!$E$5:$P$5,0)),
    "")</f>
        <v>0.602</v>
      </c>
      <c r="Q95" s="311" t="str">
        <f t="array" ref="Q95">IFERROR(
    IF(
        INDEX('Emission Factors'!$E$5:$P$488,
              MATCH(1,
                    ('Emission Factors'!$E$5:$E$488 = 'GHG emissions calculations'!$F95) *
                    ('Emission Factors'!$H$5:$H$488 = 'GHG emissions calculations'!$H95),
                    0),
              MATCH('GHG emissions calculations'!Q$6, 'Emission Factors'!$E$5:$P$5, 0)) &lt;&gt; "",
        INDEX('Emission Factors'!$E$5:$P$488,
              MATCH(1,
                    ('Emission Factors'!$E$5:$E$488 = 'GHG emissions calculations'!$F95) *
                    ('Emission Factors'!$H$5:$H$488 = 'GHG emissions calculations'!$H95),
                    0),
              MATCH('GHG emissions calculations'!Q$6, 'Emission Factors'!$E$5:$P$5, 0)),
        ""),
    "")</f>
        <v>kgCO2e/kg</v>
      </c>
      <c r="R95" s="311" t="str">
        <f t="array" ref="R95">IFERROR(
    IF(
        INDEX('Emission Factors'!$E$5:$R$488,
              MATCH(1,
                    ('Emission Factors'!$E$5:$E$488 = 'GHG emissions calculations'!$F95) *
                    ('Emission Factors'!$H$5:$H$488 = 'GHG emissions calculations'!$H95),
                    0),
              MATCH('GHG emissions calculations'!R$6, 'Emission Factors'!$E$5:$R$5, 0)) &lt;&gt; "",
        INDEX('Emission Factors'!$E$5:$R$488,
              MATCH(1,
                    ('Emission Factors'!$E$5:$E$488 = 'GHG emissions calculations'!$F95) *
                    ('Emission Factors'!$H$5:$H$488 = 'GHG emissions calculations'!$H95),
                    0),
              MATCH('GHG emissions calculations'!R$6, 'Emission Factors'!$E$5:$R$5, 0)),
        ""),
    "")</f>
        <v>Europe</v>
      </c>
      <c r="S95" s="312">
        <f t="shared" si="1"/>
        <v>0</v>
      </c>
      <c r="T95" s="23"/>
    </row>
    <row r="96" ht="15.75" customHeight="1" outlineLevel="1">
      <c r="A96" s="23"/>
      <c r="B96" s="71"/>
      <c r="C96" s="71"/>
      <c r="D96" s="71"/>
      <c r="E96" s="314"/>
      <c r="F96" s="311" t="str">
        <f>Lists!P115</f>
        <v>Brass - Casting - Global or unspecified region</v>
      </c>
      <c r="G96" s="311">
        <f t="array" ref="G96">XLOOKUP(1,('Emission Factors'!$E$5:$E$488='GHG emissions calculations'!$F96)*('Emission Factors'!$H$5:$H$488='GHG emissions calculations'!$H96),INDEX('Emission Factors'!$E$5:$T$488,0,MATCH('GHG emissions calculations'!G$6,'Emission Factors'!$E$5:$T$5,0)),"",0)</f>
        <v>3</v>
      </c>
      <c r="H96" s="311" t="s">
        <v>237</v>
      </c>
      <c r="I96" s="312" t="str">
        <f>IF(
    SUMIFS('Import data'!$L$25:$L$80,
           'Import data'!$J$25:$J$80, F96,
           'Import data'!$G$25:$G$80, 'GHG emissions calculations'!$H96,
           'Import data'!$I$25:$I$80,$E$8) &lt;&gt; 0,
    SUMIFS('Import data'!$L$25:$L$80,
           'Import data'!$J$25:$J$80, F96,
           'Import data'!$G$25:$G$80, 'GHG emissions calculations'!$H96,
           'Import data'!$I$25:$I$80,$E$8),
    ""
)</f>
        <v/>
      </c>
      <c r="J96" s="311" t="str">
        <f t="array" ref="J96">IF(
    XLOOKUP(F96, 'Import data'!$J$26:$J$47, 'Import data'!$M$26:$M$47, "", 0) = "Please add the region-specific supplier emission factor or choose a different region available in the IAEG database.",
    "",
    XLOOKUP(F96, 'Import data'!$J$26:$J$47, 'Import data'!$M$26:$M$47, "", 0)
)</f>
        <v/>
      </c>
      <c r="K96" s="311" t="str">
        <f t="array" ref="K96">IFERROR(
    XLOOKUP(F96,
            _xlws.FILTER('Supplier Emission'!$G$15:$G$49,
                   ('Supplier Emission'!$D$15:$D$49=H96) * ('Supplier Emission'!$F$15:$F$49=$E$8)),
            _xlws.FILTER('Supplier Emission'!$I$15:$I$49,
                   ('Supplier Emission'!$D$15:$D$49=H96) * ('Supplier Emission'!$F$15:$F$49=$E$8)),
            ""),
    "")</f>
        <v/>
      </c>
      <c r="L96" s="311" t="str">
        <f t="array" ref="L96">IFERROR(
    XLOOKUP(F96,
            _xlws.FILTER('Supplier Emission'!$G$15:$G$49,
                   ('Supplier Emission'!$D$15:$D$49=H96) * ('Supplier Emission'!$F$15:$F$49=$E$8)),
            _xlws.FILTER('Supplier Emission'!$J$15:$J$49,
                   ('Supplier Emission'!$D$15:$D$49=H96) * ('Supplier Emission'!$F$15:$F$49=$E$8)),
            ""),
    "")</f>
        <v/>
      </c>
      <c r="M96" s="311" t="str">
        <f t="array" ref="M96">IFERROR(
    XLOOKUP(F96,
            _xlws.FILTER('Supplier Emission'!$G$15:$G$49,
                   ('Supplier Emission'!$D$15:$D$49=H96) * ('Supplier Emission'!$F$15:$F$49=$E$8)),
            _xlws.FILTER('Supplier Emission'!$M$15:$M$49,
                   ('Supplier Emission'!$D$15:$D$49=H96) * ('Supplier Emission'!$F$15:$F$49=$E$8)),
            ""),
    "")</f>
        <v/>
      </c>
      <c r="N96" s="311" t="str">
        <f t="array" ref="N96">IFERROR(
    XLOOKUP(F96,
            _xlws.FILTER('Supplier Emission'!$G$15:$G$49,
                   ('Supplier Emission'!$D$15:$D$49=H96) * ('Supplier Emission'!$F$15:$F$49=$E$8)),
            _xlws.FILTER('Supplier Emission'!$H$15:$H$49,
                   ('Supplier Emission'!$D$15:$D$49=H96) * ('Supplier Emission'!$F$15:$F$49=$E$8)),
            ""),
    "")</f>
        <v/>
      </c>
      <c r="O96" s="311" t="str">
        <f t="array" ref="O96">XLOOKUP(1,('Emission Factors'!$E$5:$E$488='GHG emissions calculations'!$F96)*('Emission Factors'!$H$5:$H$488='GHG emissions calculations'!$H96),INDEX('Emission Factors'!$E$5:$T$488,0,MATCH('GHG emissions calculations'!O$6,'Emission Factors'!$E$5:$T$5,0)),"",0)</f>
        <v>Brass (CUZn20) - Laiton + Casting - Moulage (impact réduit)</v>
      </c>
      <c r="P96" s="313">
        <f t="array" ref="P96">IFERROR(
    INDEX('Emission Factors'!$E$5:$P$488,
          MATCH(1,
                ('Emission Factors'!$E$5:$E$488 = 'GHG emissions calculations'!$F96) *
                ('Emission Factors'!$H$5:$H$488 = 'GHG emissions calculations'!$H96),
                0),
          MATCH('GHG emissions calculations'!P$6,'Emission Factors'!$E$5:$P$5,0)),
    "")</f>
        <v>1.005</v>
      </c>
      <c r="Q96" s="311" t="str">
        <f t="array" ref="Q96">IFERROR(
    IF(
        INDEX('Emission Factors'!$E$5:$P$488,
              MATCH(1,
                    ('Emission Factors'!$E$5:$E$488 = 'GHG emissions calculations'!$F96) *
                    ('Emission Factors'!$H$5:$H$488 = 'GHG emissions calculations'!$H96),
                    0),
              MATCH('GHG emissions calculations'!Q$6, 'Emission Factors'!$E$5:$P$5, 0)) &lt;&gt; "",
        INDEX('Emission Factors'!$E$5:$P$488,
              MATCH(1,
                    ('Emission Factors'!$E$5:$E$488 = 'GHG emissions calculations'!$F96) *
                    ('Emission Factors'!$H$5:$H$488 = 'GHG emissions calculations'!$H96),
                    0),
              MATCH('GHG emissions calculations'!Q$6, 'Emission Factors'!$E$5:$P$5, 0)),
        ""),
    "")</f>
        <v>kgCO2e/kg</v>
      </c>
      <c r="R96" s="311" t="str">
        <f t="array" ref="R96">IFERROR(
    IF(
        INDEX('Emission Factors'!$E$5:$R$488,
              MATCH(1,
                    ('Emission Factors'!$E$5:$E$488 = 'GHG emissions calculations'!$F96) *
                    ('Emission Factors'!$H$5:$H$488 = 'GHG emissions calculations'!$H96),
                    0),
              MATCH('GHG emissions calculations'!R$6, 'Emission Factors'!$E$5:$R$5, 0)) &lt;&gt; "",
        INDEX('Emission Factors'!$E$5:$R$488,
              MATCH(1,
                    ('Emission Factors'!$E$5:$E$488 = 'GHG emissions calculations'!$F96) *
                    ('Emission Factors'!$H$5:$H$488 = 'GHG emissions calculations'!$H96),
                    0),
              MATCH('GHG emissions calculations'!R$6, 'Emission Factors'!$E$5:$R$5, 0)),
        ""),
    "")</f>
        <v>Global or unspecified region</v>
      </c>
      <c r="S96" s="312">
        <f t="shared" si="1"/>
        <v>0</v>
      </c>
      <c r="T96" s="23"/>
    </row>
    <row r="97" ht="15.75" customHeight="1" outlineLevel="1">
      <c r="A97" s="23"/>
      <c r="B97" s="71"/>
      <c r="C97" s="71"/>
      <c r="D97" s="71"/>
      <c r="E97" s="314"/>
      <c r="F97" s="311" t="str">
        <f>Lists!P114</f>
        <v>Brass - Casting - Middle East</v>
      </c>
      <c r="G97" s="311" t="str">
        <f t="array" ref="G97">XLOOKUP(1,('Emission Factors'!$E$5:$E$488='GHG emissions calculations'!$F97)*('Emission Factors'!$H$5:$H$488='GHG emissions calculations'!$H97),INDEX('Emission Factors'!$E$5:$T$488,0,MATCH('GHG emissions calculations'!G$6,'Emission Factors'!$E$5:$T$5,0)),"",0)</f>
        <v/>
      </c>
      <c r="H97" s="311" t="s">
        <v>237</v>
      </c>
      <c r="I97" s="312" t="str">
        <f>IF(
    SUMIFS('Import data'!$L$25:$L$80,
           'Import data'!$J$25:$J$80, F97,
           'Import data'!$G$25:$G$80, 'GHG emissions calculations'!$H97,
           'Import data'!$I$25:$I$80,$E$8) &lt;&gt; 0,
    SUMIFS('Import data'!$L$25:$L$80,
           'Import data'!$J$25:$J$80, F97,
           'Import data'!$G$25:$G$80, 'GHG emissions calculations'!$H97,
           'Import data'!$I$25:$I$80,$E$8),
    ""
)</f>
        <v/>
      </c>
      <c r="J97" s="311" t="str">
        <f t="array" ref="J97">IF(
    XLOOKUP(F97, 'Import data'!$J$26:$J$47, 'Import data'!$M$26:$M$47, "", 0) = "Please add the region-specific supplier emission factor or choose a different region available in the IAEG database.",
    "",
    XLOOKUP(F97, 'Import data'!$J$26:$J$47, 'Import data'!$M$26:$M$47, "", 0)
)</f>
        <v/>
      </c>
      <c r="K97" s="311" t="str">
        <f t="array" ref="K97">IFERROR(
    XLOOKUP(F97,
            _xlws.FILTER('Supplier Emission'!$G$15:$G$49,
                   ('Supplier Emission'!$D$15:$D$49=H97) * ('Supplier Emission'!$F$15:$F$49=$E$8)),
            _xlws.FILTER('Supplier Emission'!$I$15:$I$49,
                   ('Supplier Emission'!$D$15:$D$49=H97) * ('Supplier Emission'!$F$15:$F$49=$E$8)),
            ""),
    "")</f>
        <v/>
      </c>
      <c r="L97" s="311" t="str">
        <f t="array" ref="L97">IFERROR(
    XLOOKUP(F97,
            _xlws.FILTER('Supplier Emission'!$G$15:$G$49,
                   ('Supplier Emission'!$D$15:$D$49=H97) * ('Supplier Emission'!$F$15:$F$49=$E$8)),
            _xlws.FILTER('Supplier Emission'!$J$15:$J$49,
                   ('Supplier Emission'!$D$15:$D$49=H97) * ('Supplier Emission'!$F$15:$F$49=$E$8)),
            ""),
    "")</f>
        <v/>
      </c>
      <c r="M97" s="311" t="str">
        <f t="array" ref="M97">IFERROR(
    XLOOKUP(F97,
            _xlws.FILTER('Supplier Emission'!$G$15:$G$49,
                   ('Supplier Emission'!$D$15:$D$49=H97) * ('Supplier Emission'!$F$15:$F$49=$E$8)),
            _xlws.FILTER('Supplier Emission'!$M$15:$M$49,
                   ('Supplier Emission'!$D$15:$D$49=H97) * ('Supplier Emission'!$F$15:$F$49=$E$8)),
            ""),
    "")</f>
        <v/>
      </c>
      <c r="N97" s="311" t="str">
        <f t="array" ref="N97">IFERROR(
    XLOOKUP(F97,
            _xlws.FILTER('Supplier Emission'!$G$15:$G$49,
                   ('Supplier Emission'!$D$15:$D$49=H97) * ('Supplier Emission'!$F$15:$F$49=$E$8)),
            _xlws.FILTER('Supplier Emission'!$H$15:$H$49,
                   ('Supplier Emission'!$D$15:$D$49=H97) * ('Supplier Emission'!$F$15:$F$49=$E$8)),
            ""),
    "")</f>
        <v/>
      </c>
      <c r="O97" s="311" t="str">
        <f t="array" ref="O97">XLOOKUP(1,('Emission Factors'!$E$5:$E$488='GHG emissions calculations'!$F97)*('Emission Factors'!$H$5:$H$488='GHG emissions calculations'!$H97),INDEX('Emission Factors'!$E$5:$T$488,0,MATCH('GHG emissions calculations'!O$6,'Emission Factors'!$E$5:$T$5,0)),"",0)</f>
        <v/>
      </c>
      <c r="P97" s="313" t="str">
        <f t="array" ref="P97">IFERROR(
    INDEX('Emission Factors'!$E$5:$P$488,
          MATCH(1,
                ('Emission Factors'!$E$5:$E$488 = 'GHG emissions calculations'!$F97) *
                ('Emission Factors'!$H$5:$H$488 = 'GHG emissions calculations'!$H97),
                0),
          MATCH('GHG emissions calculations'!P$6,'Emission Factors'!$E$5:$P$5,0)),
    "")</f>
        <v/>
      </c>
      <c r="Q97" s="311" t="str">
        <f t="array" ref="Q97">IFERROR(
    IF(
        INDEX('Emission Factors'!$E$5:$P$488,
              MATCH(1,
                    ('Emission Factors'!$E$5:$E$488 = 'GHG emissions calculations'!$F97) *
                    ('Emission Factors'!$H$5:$H$488 = 'GHG emissions calculations'!$H97),
                    0),
              MATCH('GHG emissions calculations'!Q$6, 'Emission Factors'!$E$5:$P$5, 0)) &lt;&gt; "",
        INDEX('Emission Factors'!$E$5:$P$488,
              MATCH(1,
                    ('Emission Factors'!$E$5:$E$488 = 'GHG emissions calculations'!$F97) *
                    ('Emission Factors'!$H$5:$H$488 = 'GHG emissions calculations'!$H97),
                    0),
              MATCH('GHG emissions calculations'!Q$6, 'Emission Factors'!$E$5:$P$5, 0)),
        ""),
    "")</f>
        <v/>
      </c>
      <c r="R97" s="311" t="str">
        <f t="array" ref="R97">IFERROR(
    IF(
        INDEX('Emission Factors'!$E$5:$R$488,
              MATCH(1,
                    ('Emission Factors'!$E$5:$E$488 = 'GHG emissions calculations'!$F97) *
                    ('Emission Factors'!$H$5:$H$488 = 'GHG emissions calculations'!$H97),
                    0),
              MATCH('GHG emissions calculations'!R$6, 'Emission Factors'!$E$5:$R$5, 0)) &lt;&gt; "",
        INDEX('Emission Factors'!$E$5:$R$488,
              MATCH(1,
                    ('Emission Factors'!$E$5:$E$488 = 'GHG emissions calculations'!$F97) *
                    ('Emission Factors'!$H$5:$H$488 = 'GHG emissions calculations'!$H97),
                    0),
              MATCH('GHG emissions calculations'!R$6, 'Emission Factors'!$E$5:$R$5, 0)),
        ""),
    "")</f>
        <v/>
      </c>
      <c r="S97" s="312">
        <f t="shared" si="1"/>
        <v>0</v>
      </c>
      <c r="T97" s="23"/>
    </row>
    <row r="98" ht="15.75" customHeight="1" outlineLevel="1">
      <c r="A98" s="23"/>
      <c r="B98" s="71"/>
      <c r="C98" s="71"/>
      <c r="D98" s="71"/>
      <c r="E98" s="314"/>
      <c r="F98" s="311" t="str">
        <f>Lists!P113</f>
        <v>Brass - Casting - Oceania</v>
      </c>
      <c r="G98" s="311" t="str">
        <f t="array" ref="G98">XLOOKUP(1,('Emission Factors'!$E$5:$E$488='GHG emissions calculations'!$F98)*('Emission Factors'!$H$5:$H$488='GHG emissions calculations'!$H98),INDEX('Emission Factors'!$E$5:$T$488,0,MATCH('GHG emissions calculations'!G$6,'Emission Factors'!$E$5:$T$5,0)),"",0)</f>
        <v/>
      </c>
      <c r="H98" s="311" t="s">
        <v>237</v>
      </c>
      <c r="I98" s="312" t="str">
        <f>IF(
    SUMIFS('Import data'!$L$25:$L$80,
           'Import data'!$J$25:$J$80, F98,
           'Import data'!$G$25:$G$80, 'GHG emissions calculations'!$H98,
           'Import data'!$I$25:$I$80,$E$8) &lt;&gt; 0,
    SUMIFS('Import data'!$L$25:$L$80,
           'Import data'!$J$25:$J$80, F98,
           'Import data'!$G$25:$G$80, 'GHG emissions calculations'!$H98,
           'Import data'!$I$25:$I$80,$E$8),
    ""
)</f>
        <v/>
      </c>
      <c r="J98" s="311" t="str">
        <f t="array" ref="J98">IF(
    XLOOKUP(F98, 'Import data'!$J$26:$J$47, 'Import data'!$M$26:$M$47, "", 0) = "Please add the region-specific supplier emission factor or choose a different region available in the IAEG database.",
    "",
    XLOOKUP(F98, 'Import data'!$J$26:$J$47, 'Import data'!$M$26:$M$47, "", 0)
)</f>
        <v/>
      </c>
      <c r="K98" s="311" t="str">
        <f t="array" ref="K98">IFERROR(
    XLOOKUP(F98,
            _xlws.FILTER('Supplier Emission'!$G$15:$G$49,
                   ('Supplier Emission'!$D$15:$D$49=H98) * ('Supplier Emission'!$F$15:$F$49=$E$8)),
            _xlws.FILTER('Supplier Emission'!$I$15:$I$49,
                   ('Supplier Emission'!$D$15:$D$49=H98) * ('Supplier Emission'!$F$15:$F$49=$E$8)),
            ""),
    "")</f>
        <v/>
      </c>
      <c r="L98" s="311" t="str">
        <f t="array" ref="L98">IFERROR(
    XLOOKUP(F98,
            _xlws.FILTER('Supplier Emission'!$G$15:$G$49,
                   ('Supplier Emission'!$D$15:$D$49=H98) * ('Supplier Emission'!$F$15:$F$49=$E$8)),
            _xlws.FILTER('Supplier Emission'!$J$15:$J$49,
                   ('Supplier Emission'!$D$15:$D$49=H98) * ('Supplier Emission'!$F$15:$F$49=$E$8)),
            ""),
    "")</f>
        <v/>
      </c>
      <c r="M98" s="311" t="str">
        <f t="array" ref="M98">IFERROR(
    XLOOKUP(F98,
            _xlws.FILTER('Supplier Emission'!$G$15:$G$49,
                   ('Supplier Emission'!$D$15:$D$49=H98) * ('Supplier Emission'!$F$15:$F$49=$E$8)),
            _xlws.FILTER('Supplier Emission'!$M$15:$M$49,
                   ('Supplier Emission'!$D$15:$D$49=H98) * ('Supplier Emission'!$F$15:$F$49=$E$8)),
            ""),
    "")</f>
        <v/>
      </c>
      <c r="N98" s="311" t="str">
        <f t="array" ref="N98">IFERROR(
    XLOOKUP(F98,
            _xlws.FILTER('Supplier Emission'!$G$15:$G$49,
                   ('Supplier Emission'!$D$15:$D$49=H98) * ('Supplier Emission'!$F$15:$F$49=$E$8)),
            _xlws.FILTER('Supplier Emission'!$H$15:$H$49,
                   ('Supplier Emission'!$D$15:$D$49=H98) * ('Supplier Emission'!$F$15:$F$49=$E$8)),
            ""),
    "")</f>
        <v/>
      </c>
      <c r="O98" s="311" t="str">
        <f t="array" ref="O98">XLOOKUP(1,('Emission Factors'!$E$5:$E$488='GHG emissions calculations'!$F98)*('Emission Factors'!$H$5:$H$488='GHG emissions calculations'!$H98),INDEX('Emission Factors'!$E$5:$T$488,0,MATCH('GHG emissions calculations'!O$6,'Emission Factors'!$E$5:$T$5,0)),"",0)</f>
        <v/>
      </c>
      <c r="P98" s="313" t="str">
        <f t="array" ref="P98">IFERROR(
    INDEX('Emission Factors'!$E$5:$P$488,
          MATCH(1,
                ('Emission Factors'!$E$5:$E$488 = 'GHG emissions calculations'!$F98) *
                ('Emission Factors'!$H$5:$H$488 = 'GHG emissions calculations'!$H98),
                0),
          MATCH('GHG emissions calculations'!P$6,'Emission Factors'!$E$5:$P$5,0)),
    "")</f>
        <v/>
      </c>
      <c r="Q98" s="311" t="str">
        <f t="array" ref="Q98">IFERROR(
    IF(
        INDEX('Emission Factors'!$E$5:$P$488,
              MATCH(1,
                    ('Emission Factors'!$E$5:$E$488 = 'GHG emissions calculations'!$F98) *
                    ('Emission Factors'!$H$5:$H$488 = 'GHG emissions calculations'!$H98),
                    0),
              MATCH('GHG emissions calculations'!Q$6, 'Emission Factors'!$E$5:$P$5, 0)) &lt;&gt; "",
        INDEX('Emission Factors'!$E$5:$P$488,
              MATCH(1,
                    ('Emission Factors'!$E$5:$E$488 = 'GHG emissions calculations'!$F98) *
                    ('Emission Factors'!$H$5:$H$488 = 'GHG emissions calculations'!$H98),
                    0),
              MATCH('GHG emissions calculations'!Q$6, 'Emission Factors'!$E$5:$P$5, 0)),
        ""),
    "")</f>
        <v/>
      </c>
      <c r="R98" s="311" t="str">
        <f t="array" ref="R98">IFERROR(
    IF(
        INDEX('Emission Factors'!$E$5:$R$488,
              MATCH(1,
                    ('Emission Factors'!$E$5:$E$488 = 'GHG emissions calculations'!$F98) *
                    ('Emission Factors'!$H$5:$H$488 = 'GHG emissions calculations'!$H98),
                    0),
              MATCH('GHG emissions calculations'!R$6, 'Emission Factors'!$E$5:$R$5, 0)) &lt;&gt; "",
        INDEX('Emission Factors'!$E$5:$R$488,
              MATCH(1,
                    ('Emission Factors'!$E$5:$E$488 = 'GHG emissions calculations'!$F98) *
                    ('Emission Factors'!$H$5:$H$488 = 'GHG emissions calculations'!$H98),
                    0),
              MATCH('GHG emissions calculations'!R$6, 'Emission Factors'!$E$5:$R$5, 0)),
        ""),
    "")</f>
        <v/>
      </c>
      <c r="S98" s="312">
        <f t="shared" si="1"/>
        <v>0</v>
      </c>
      <c r="T98" s="23"/>
    </row>
    <row r="99" ht="15.75" customHeight="1" outlineLevel="1">
      <c r="A99" s="23"/>
      <c r="B99" s="71"/>
      <c r="C99" s="71"/>
      <c r="D99" s="71"/>
      <c r="E99" s="314"/>
      <c r="F99" s="311" t="str">
        <f>Lists!P118</f>
        <v>Brass - Cold rolling - Africa</v>
      </c>
      <c r="G99" s="311" t="str">
        <f t="array" ref="G99">XLOOKUP(1,('Emission Factors'!$E$5:$E$488='GHG emissions calculations'!$F99)*('Emission Factors'!$H$5:$H$488='GHG emissions calculations'!$H99),INDEX('Emission Factors'!$E$5:$T$488,0,MATCH('GHG emissions calculations'!G$6,'Emission Factors'!$E$5:$T$5,0)),"",0)</f>
        <v/>
      </c>
      <c r="H99" s="311" t="s">
        <v>237</v>
      </c>
      <c r="I99" s="312" t="str">
        <f>IF(
    SUMIFS('Import data'!$L$25:$L$80,
           'Import data'!$J$25:$J$80, F99,
           'Import data'!$G$25:$G$80, 'GHG emissions calculations'!$H99,
           'Import data'!$I$25:$I$80,$E$8) &lt;&gt; 0,
    SUMIFS('Import data'!$L$25:$L$80,
           'Import data'!$J$25:$J$80, F99,
           'Import data'!$G$25:$G$80, 'GHG emissions calculations'!$H99,
           'Import data'!$I$25:$I$80,$E$8),
    ""
)</f>
        <v/>
      </c>
      <c r="J99" s="311" t="str">
        <f t="array" ref="J99">IF(
    XLOOKUP(F99, 'Import data'!$J$26:$J$47, 'Import data'!$M$26:$M$47, "", 0) = "Please add the region-specific supplier emission factor or choose a different region available in the IAEG database.",
    "",
    XLOOKUP(F99, 'Import data'!$J$26:$J$47, 'Import data'!$M$26:$M$47, "", 0)
)</f>
        <v/>
      </c>
      <c r="K99" s="311" t="str">
        <f t="array" ref="K99">IFERROR(
    XLOOKUP(F99,
            _xlws.FILTER('Supplier Emission'!$G$15:$G$49,
                   ('Supplier Emission'!$D$15:$D$49=H99) * ('Supplier Emission'!$F$15:$F$49=$E$8)),
            _xlws.FILTER('Supplier Emission'!$I$15:$I$49,
                   ('Supplier Emission'!$D$15:$D$49=H99) * ('Supplier Emission'!$F$15:$F$49=$E$8)),
            ""),
    "")</f>
        <v/>
      </c>
      <c r="L99" s="311" t="str">
        <f t="array" ref="L99">IFERROR(
    XLOOKUP(F99,
            _xlws.FILTER('Supplier Emission'!$G$15:$G$49,
                   ('Supplier Emission'!$D$15:$D$49=H99) * ('Supplier Emission'!$F$15:$F$49=$E$8)),
            _xlws.FILTER('Supplier Emission'!$J$15:$J$49,
                   ('Supplier Emission'!$D$15:$D$49=H99) * ('Supplier Emission'!$F$15:$F$49=$E$8)),
            ""),
    "")</f>
        <v/>
      </c>
      <c r="M99" s="311" t="str">
        <f t="array" ref="M99">IFERROR(
    XLOOKUP(F99,
            _xlws.FILTER('Supplier Emission'!$G$15:$G$49,
                   ('Supplier Emission'!$D$15:$D$49=H99) * ('Supplier Emission'!$F$15:$F$49=$E$8)),
            _xlws.FILTER('Supplier Emission'!$M$15:$M$49,
                   ('Supplier Emission'!$D$15:$D$49=H99) * ('Supplier Emission'!$F$15:$F$49=$E$8)),
            ""),
    "")</f>
        <v/>
      </c>
      <c r="N99" s="311" t="str">
        <f t="array" ref="N99">IFERROR(
    XLOOKUP(F99,
            _xlws.FILTER('Supplier Emission'!$G$15:$G$49,
                   ('Supplier Emission'!$D$15:$D$49=H99) * ('Supplier Emission'!$F$15:$F$49=$E$8)),
            _xlws.FILTER('Supplier Emission'!$H$15:$H$49,
                   ('Supplier Emission'!$D$15:$D$49=H99) * ('Supplier Emission'!$F$15:$F$49=$E$8)),
            ""),
    "")</f>
        <v/>
      </c>
      <c r="O99" s="311" t="str">
        <f t="array" ref="O99">XLOOKUP(1,('Emission Factors'!$E$5:$E$488='GHG emissions calculations'!$F99)*('Emission Factors'!$H$5:$H$488='GHG emissions calculations'!$H99),INDEX('Emission Factors'!$E$5:$T$488,0,MATCH('GHG emissions calculations'!O$6,'Emission Factors'!$E$5:$T$5,0)),"",0)</f>
        <v/>
      </c>
      <c r="P99" s="313" t="str">
        <f t="array" ref="P99">IFERROR(
    INDEX('Emission Factors'!$E$5:$P$488,
          MATCH(1,
                ('Emission Factors'!$E$5:$E$488 = 'GHG emissions calculations'!$F99) *
                ('Emission Factors'!$H$5:$H$488 = 'GHG emissions calculations'!$H99),
                0),
          MATCH('GHG emissions calculations'!P$6,'Emission Factors'!$E$5:$P$5,0)),
    "")</f>
        <v/>
      </c>
      <c r="Q99" s="311" t="str">
        <f t="array" ref="Q99">IFERROR(
    IF(
        INDEX('Emission Factors'!$E$5:$P$488,
              MATCH(1,
                    ('Emission Factors'!$E$5:$E$488 = 'GHG emissions calculations'!$F99) *
                    ('Emission Factors'!$H$5:$H$488 = 'GHG emissions calculations'!$H99),
                    0),
              MATCH('GHG emissions calculations'!Q$6, 'Emission Factors'!$E$5:$P$5, 0)) &lt;&gt; "",
        INDEX('Emission Factors'!$E$5:$P$488,
              MATCH(1,
                    ('Emission Factors'!$E$5:$E$488 = 'GHG emissions calculations'!$F99) *
                    ('Emission Factors'!$H$5:$H$488 = 'GHG emissions calculations'!$H99),
                    0),
              MATCH('GHG emissions calculations'!Q$6, 'Emission Factors'!$E$5:$P$5, 0)),
        ""),
    "")</f>
        <v/>
      </c>
      <c r="R99" s="311" t="str">
        <f t="array" ref="R99">IFERROR(
    IF(
        INDEX('Emission Factors'!$E$5:$R$488,
              MATCH(1,
                    ('Emission Factors'!$E$5:$E$488 = 'GHG emissions calculations'!$F99) *
                    ('Emission Factors'!$H$5:$H$488 = 'GHG emissions calculations'!$H99),
                    0),
              MATCH('GHG emissions calculations'!R$6, 'Emission Factors'!$E$5:$R$5, 0)) &lt;&gt; "",
        INDEX('Emission Factors'!$E$5:$R$488,
              MATCH(1,
                    ('Emission Factors'!$E$5:$E$488 = 'GHG emissions calculations'!$F99) *
                    ('Emission Factors'!$H$5:$H$488 = 'GHG emissions calculations'!$H99),
                    0),
              MATCH('GHG emissions calculations'!R$6, 'Emission Factors'!$E$5:$R$5, 0)),
        ""),
    "")</f>
        <v/>
      </c>
      <c r="S99" s="312">
        <f t="shared" si="1"/>
        <v>0</v>
      </c>
      <c r="T99" s="23"/>
    </row>
    <row r="100" ht="15.75" customHeight="1" outlineLevel="1">
      <c r="A100" s="23"/>
      <c r="B100" s="71"/>
      <c r="C100" s="71"/>
      <c r="D100" s="71"/>
      <c r="E100" s="314"/>
      <c r="F100" s="311" t="str">
        <f>Lists!P116</f>
        <v>Brass - Cold rolling - America</v>
      </c>
      <c r="G100" s="311" t="str">
        <f t="array" ref="G100">XLOOKUP(1,('Emission Factors'!$E$5:$E$488='GHG emissions calculations'!$F100)*('Emission Factors'!$H$5:$H$488='GHG emissions calculations'!$H100),INDEX('Emission Factors'!$E$5:$T$488,0,MATCH('GHG emissions calculations'!G$6,'Emission Factors'!$E$5:$T$5,0)),"",0)</f>
        <v/>
      </c>
      <c r="H100" s="311" t="s">
        <v>237</v>
      </c>
      <c r="I100" s="312" t="str">
        <f>IF(
    SUMIFS('Import data'!$L$25:$L$80,
           'Import data'!$J$25:$J$80, F100,
           'Import data'!$G$25:$G$80, 'GHG emissions calculations'!$H100,
           'Import data'!$I$25:$I$80,$E$8) &lt;&gt; 0,
    SUMIFS('Import data'!$L$25:$L$80,
           'Import data'!$J$25:$J$80, F100,
           'Import data'!$G$25:$G$80, 'GHG emissions calculations'!$H100,
           'Import data'!$I$25:$I$80,$E$8),
    ""
)</f>
        <v/>
      </c>
      <c r="J100" s="311" t="str">
        <f t="array" ref="J100">IF(
    XLOOKUP(F100, 'Import data'!$J$26:$J$47, 'Import data'!$M$26:$M$47, "", 0) = "Please add the region-specific supplier emission factor or choose a different region available in the IAEG database.",
    "",
    XLOOKUP(F100, 'Import data'!$J$26:$J$47, 'Import data'!$M$26:$M$47, "", 0)
)</f>
        <v/>
      </c>
      <c r="K100" s="311" t="str">
        <f t="array" ref="K100">IFERROR(
    XLOOKUP(F100,
            _xlws.FILTER('Supplier Emission'!$G$15:$G$49,
                   ('Supplier Emission'!$D$15:$D$49=H100) * ('Supplier Emission'!$F$15:$F$49=$E$8)),
            _xlws.FILTER('Supplier Emission'!$I$15:$I$49,
                   ('Supplier Emission'!$D$15:$D$49=H100) * ('Supplier Emission'!$F$15:$F$49=$E$8)),
            ""),
    "")</f>
        <v/>
      </c>
      <c r="L100" s="311" t="str">
        <f t="array" ref="L100">IFERROR(
    XLOOKUP(F100,
            _xlws.FILTER('Supplier Emission'!$G$15:$G$49,
                   ('Supplier Emission'!$D$15:$D$49=H100) * ('Supplier Emission'!$F$15:$F$49=$E$8)),
            _xlws.FILTER('Supplier Emission'!$J$15:$J$49,
                   ('Supplier Emission'!$D$15:$D$49=H100) * ('Supplier Emission'!$F$15:$F$49=$E$8)),
            ""),
    "")</f>
        <v/>
      </c>
      <c r="M100" s="311" t="str">
        <f t="array" ref="M100">IFERROR(
    XLOOKUP(F100,
            _xlws.FILTER('Supplier Emission'!$G$15:$G$49,
                   ('Supplier Emission'!$D$15:$D$49=H100) * ('Supplier Emission'!$F$15:$F$49=$E$8)),
            _xlws.FILTER('Supplier Emission'!$M$15:$M$49,
                   ('Supplier Emission'!$D$15:$D$49=H100) * ('Supplier Emission'!$F$15:$F$49=$E$8)),
            ""),
    "")</f>
        <v/>
      </c>
      <c r="N100" s="311" t="str">
        <f t="array" ref="N100">IFERROR(
    XLOOKUP(F100,
            _xlws.FILTER('Supplier Emission'!$G$15:$G$49,
                   ('Supplier Emission'!$D$15:$D$49=H100) * ('Supplier Emission'!$F$15:$F$49=$E$8)),
            _xlws.FILTER('Supplier Emission'!$H$15:$H$49,
                   ('Supplier Emission'!$D$15:$D$49=H100) * ('Supplier Emission'!$F$15:$F$49=$E$8)),
            ""),
    "")</f>
        <v/>
      </c>
      <c r="O100" s="311" t="str">
        <f t="array" ref="O100">XLOOKUP(1,('Emission Factors'!$E$5:$E$488='GHG emissions calculations'!$F100)*('Emission Factors'!$H$5:$H$488='GHG emissions calculations'!$H100),INDEX('Emission Factors'!$E$5:$T$488,0,MATCH('GHG emissions calculations'!O$6,'Emission Factors'!$E$5:$T$5,0)),"",0)</f>
        <v/>
      </c>
      <c r="P100" s="313" t="str">
        <f t="array" ref="P100">IFERROR(
    INDEX('Emission Factors'!$E$5:$P$488,
          MATCH(1,
                ('Emission Factors'!$E$5:$E$488 = 'GHG emissions calculations'!$F100) *
                ('Emission Factors'!$H$5:$H$488 = 'GHG emissions calculations'!$H100),
                0),
          MATCH('GHG emissions calculations'!P$6,'Emission Factors'!$E$5:$P$5,0)),
    "")</f>
        <v/>
      </c>
      <c r="Q100" s="311" t="str">
        <f t="array" ref="Q100">IFERROR(
    IF(
        INDEX('Emission Factors'!$E$5:$P$488,
              MATCH(1,
                    ('Emission Factors'!$E$5:$E$488 = 'GHG emissions calculations'!$F100) *
                    ('Emission Factors'!$H$5:$H$488 = 'GHG emissions calculations'!$H100),
                    0),
              MATCH('GHG emissions calculations'!Q$6, 'Emission Factors'!$E$5:$P$5, 0)) &lt;&gt; "",
        INDEX('Emission Factors'!$E$5:$P$488,
              MATCH(1,
                    ('Emission Factors'!$E$5:$E$488 = 'GHG emissions calculations'!$F100) *
                    ('Emission Factors'!$H$5:$H$488 = 'GHG emissions calculations'!$H100),
                    0),
              MATCH('GHG emissions calculations'!Q$6, 'Emission Factors'!$E$5:$P$5, 0)),
        ""),
    "")</f>
        <v/>
      </c>
      <c r="R100" s="311" t="str">
        <f t="array" ref="R100">IFERROR(
    IF(
        INDEX('Emission Factors'!$E$5:$R$488,
              MATCH(1,
                    ('Emission Factors'!$E$5:$E$488 = 'GHG emissions calculations'!$F100) *
                    ('Emission Factors'!$H$5:$H$488 = 'GHG emissions calculations'!$H100),
                    0),
              MATCH('GHG emissions calculations'!R$6, 'Emission Factors'!$E$5:$R$5, 0)) &lt;&gt; "",
        INDEX('Emission Factors'!$E$5:$R$488,
              MATCH(1,
                    ('Emission Factors'!$E$5:$E$488 = 'GHG emissions calculations'!$F100) *
                    ('Emission Factors'!$H$5:$H$488 = 'GHG emissions calculations'!$H100),
                    0),
              MATCH('GHG emissions calculations'!R$6, 'Emission Factors'!$E$5:$R$5, 0)),
        ""),
    "")</f>
        <v/>
      </c>
      <c r="S100" s="312">
        <f t="shared" si="1"/>
        <v>0</v>
      </c>
      <c r="T100" s="23"/>
    </row>
    <row r="101" ht="15.75" customHeight="1" outlineLevel="1">
      <c r="A101" s="23"/>
      <c r="B101" s="71"/>
      <c r="C101" s="71"/>
      <c r="D101" s="71"/>
      <c r="E101" s="314"/>
      <c r="F101" s="311" t="str">
        <f>Lists!P119</f>
        <v>Brass - Cold rolling - Asia</v>
      </c>
      <c r="G101" s="311" t="str">
        <f t="array" ref="G101">XLOOKUP(1,('Emission Factors'!$E$5:$E$488='GHG emissions calculations'!$F101)*('Emission Factors'!$H$5:$H$488='GHG emissions calculations'!$H101),INDEX('Emission Factors'!$E$5:$T$488,0,MATCH('GHG emissions calculations'!G$6,'Emission Factors'!$E$5:$T$5,0)),"",0)</f>
        <v/>
      </c>
      <c r="H101" s="311" t="s">
        <v>237</v>
      </c>
      <c r="I101" s="312" t="str">
        <f>IF(
    SUMIFS('Import data'!$L$25:$L$80,
           'Import data'!$J$25:$J$80, F101,
           'Import data'!$G$25:$G$80, 'GHG emissions calculations'!$H101,
           'Import data'!$I$25:$I$80,$E$8) &lt;&gt; 0,
    SUMIFS('Import data'!$L$25:$L$80,
           'Import data'!$J$25:$J$80, F101,
           'Import data'!$G$25:$G$80, 'GHG emissions calculations'!$H101,
           'Import data'!$I$25:$I$80,$E$8),
    ""
)</f>
        <v/>
      </c>
      <c r="J101" s="311" t="str">
        <f t="array" ref="J101">IF(
    XLOOKUP(F101, 'Import data'!$J$26:$J$47, 'Import data'!$M$26:$M$47, "", 0) = "Please add the region-specific supplier emission factor or choose a different region available in the IAEG database.",
    "",
    XLOOKUP(F101, 'Import data'!$J$26:$J$47, 'Import data'!$M$26:$M$47, "", 0)
)</f>
        <v/>
      </c>
      <c r="K101" s="311" t="str">
        <f t="array" ref="K101">IFERROR(
    XLOOKUP(F101,
            _xlws.FILTER('Supplier Emission'!$G$15:$G$49,
                   ('Supplier Emission'!$D$15:$D$49=H101) * ('Supplier Emission'!$F$15:$F$49=$E$8)),
            _xlws.FILTER('Supplier Emission'!$I$15:$I$49,
                   ('Supplier Emission'!$D$15:$D$49=H101) * ('Supplier Emission'!$F$15:$F$49=$E$8)),
            ""),
    "")</f>
        <v/>
      </c>
      <c r="L101" s="311" t="str">
        <f t="array" ref="L101">IFERROR(
    XLOOKUP(F101,
            _xlws.FILTER('Supplier Emission'!$G$15:$G$49,
                   ('Supplier Emission'!$D$15:$D$49=H101) * ('Supplier Emission'!$F$15:$F$49=$E$8)),
            _xlws.FILTER('Supplier Emission'!$J$15:$J$49,
                   ('Supplier Emission'!$D$15:$D$49=H101) * ('Supplier Emission'!$F$15:$F$49=$E$8)),
            ""),
    "")</f>
        <v/>
      </c>
      <c r="M101" s="311" t="str">
        <f t="array" ref="M101">IFERROR(
    XLOOKUP(F101,
            _xlws.FILTER('Supplier Emission'!$G$15:$G$49,
                   ('Supplier Emission'!$D$15:$D$49=H101) * ('Supplier Emission'!$F$15:$F$49=$E$8)),
            _xlws.FILTER('Supplier Emission'!$M$15:$M$49,
                   ('Supplier Emission'!$D$15:$D$49=H101) * ('Supplier Emission'!$F$15:$F$49=$E$8)),
            ""),
    "")</f>
        <v/>
      </c>
      <c r="N101" s="311" t="str">
        <f t="array" ref="N101">IFERROR(
    XLOOKUP(F101,
            _xlws.FILTER('Supplier Emission'!$G$15:$G$49,
                   ('Supplier Emission'!$D$15:$D$49=H101) * ('Supplier Emission'!$F$15:$F$49=$E$8)),
            _xlws.FILTER('Supplier Emission'!$H$15:$H$49,
                   ('Supplier Emission'!$D$15:$D$49=H101) * ('Supplier Emission'!$F$15:$F$49=$E$8)),
            ""),
    "")</f>
        <v/>
      </c>
      <c r="O101" s="311" t="str">
        <f t="array" ref="O101">XLOOKUP(1,('Emission Factors'!$E$5:$E$488='GHG emissions calculations'!$F101)*('Emission Factors'!$H$5:$H$488='GHG emissions calculations'!$H101),INDEX('Emission Factors'!$E$5:$T$488,0,MATCH('GHG emissions calculations'!O$6,'Emission Factors'!$E$5:$T$5,0)),"",0)</f>
        <v/>
      </c>
      <c r="P101" s="313" t="str">
        <f t="array" ref="P101">IFERROR(
    INDEX('Emission Factors'!$E$5:$P$488,
          MATCH(1,
                ('Emission Factors'!$E$5:$E$488 = 'GHG emissions calculations'!$F101) *
                ('Emission Factors'!$H$5:$H$488 = 'GHG emissions calculations'!$H101),
                0),
          MATCH('GHG emissions calculations'!P$6,'Emission Factors'!$E$5:$P$5,0)),
    "")</f>
        <v/>
      </c>
      <c r="Q101" s="311" t="str">
        <f t="array" ref="Q101">IFERROR(
    IF(
        INDEX('Emission Factors'!$E$5:$P$488,
              MATCH(1,
                    ('Emission Factors'!$E$5:$E$488 = 'GHG emissions calculations'!$F101) *
                    ('Emission Factors'!$H$5:$H$488 = 'GHG emissions calculations'!$H101),
                    0),
              MATCH('GHG emissions calculations'!Q$6, 'Emission Factors'!$E$5:$P$5, 0)) &lt;&gt; "",
        INDEX('Emission Factors'!$E$5:$P$488,
              MATCH(1,
                    ('Emission Factors'!$E$5:$E$488 = 'GHG emissions calculations'!$F101) *
                    ('Emission Factors'!$H$5:$H$488 = 'GHG emissions calculations'!$H101),
                    0),
              MATCH('GHG emissions calculations'!Q$6, 'Emission Factors'!$E$5:$P$5, 0)),
        ""),
    "")</f>
        <v/>
      </c>
      <c r="R101" s="311" t="str">
        <f t="array" ref="R101">IFERROR(
    IF(
        INDEX('Emission Factors'!$E$5:$R$488,
              MATCH(1,
                    ('Emission Factors'!$E$5:$E$488 = 'GHG emissions calculations'!$F101) *
                    ('Emission Factors'!$H$5:$H$488 = 'GHG emissions calculations'!$H101),
                    0),
              MATCH('GHG emissions calculations'!R$6, 'Emission Factors'!$E$5:$R$5, 0)) &lt;&gt; "",
        INDEX('Emission Factors'!$E$5:$R$488,
              MATCH(1,
                    ('Emission Factors'!$E$5:$E$488 = 'GHG emissions calculations'!$F101) *
                    ('Emission Factors'!$H$5:$H$488 = 'GHG emissions calculations'!$H101),
                    0),
              MATCH('GHG emissions calculations'!R$6, 'Emission Factors'!$E$5:$R$5, 0)),
        ""),
    "")</f>
        <v/>
      </c>
      <c r="S101" s="312">
        <f t="shared" si="1"/>
        <v>0</v>
      </c>
      <c r="T101" s="23"/>
    </row>
    <row r="102" ht="15.75" customHeight="1" outlineLevel="1">
      <c r="A102" s="23"/>
      <c r="B102" s="71"/>
      <c r="C102" s="71"/>
      <c r="D102" s="71"/>
      <c r="E102" s="314"/>
      <c r="F102" s="311" t="str">
        <f>Lists!P117</f>
        <v>Brass - Cold rolling - Europe</v>
      </c>
      <c r="G102" s="311">
        <f t="array" ref="G102">XLOOKUP(1,('Emission Factors'!$E$5:$E$488='GHG emissions calculations'!$F102)*('Emission Factors'!$H$5:$H$488='GHG emissions calculations'!$H102),INDEX('Emission Factors'!$E$5:$T$488,0,MATCH('GHG emissions calculations'!G$6,'Emission Factors'!$E$5:$T$5,0)),"",0)</f>
        <v>3</v>
      </c>
      <c r="H102" s="311" t="s">
        <v>237</v>
      </c>
      <c r="I102" s="312" t="str">
        <f>IF(
    SUMIFS('Import data'!$L$25:$L$80,
           'Import data'!$J$25:$J$80, F102,
           'Import data'!$G$25:$G$80, 'GHG emissions calculations'!$H102,
           'Import data'!$I$25:$I$80,$E$8) &lt;&gt; 0,
    SUMIFS('Import data'!$L$25:$L$80,
           'Import data'!$J$25:$J$80, F102,
           'Import data'!$G$25:$G$80, 'GHG emissions calculations'!$H102,
           'Import data'!$I$25:$I$80,$E$8),
    ""
)</f>
        <v/>
      </c>
      <c r="J102" s="311" t="str">
        <f t="array" ref="J102">IF(
    XLOOKUP(F102, 'Import data'!$J$26:$J$47, 'Import data'!$M$26:$M$47, "", 0) = "Please add the region-specific supplier emission factor or choose a different region available in the IAEG database.",
    "",
    XLOOKUP(F102, 'Import data'!$J$26:$J$47, 'Import data'!$M$26:$M$47, "", 0)
)</f>
        <v/>
      </c>
      <c r="K102" s="311" t="str">
        <f t="array" ref="K102">IFERROR(
    XLOOKUP(F102,
            _xlws.FILTER('Supplier Emission'!$G$15:$G$49,
                   ('Supplier Emission'!$D$15:$D$49=H102) * ('Supplier Emission'!$F$15:$F$49=$E$8)),
            _xlws.FILTER('Supplier Emission'!$I$15:$I$49,
                   ('Supplier Emission'!$D$15:$D$49=H102) * ('Supplier Emission'!$F$15:$F$49=$E$8)),
            ""),
    "")</f>
        <v/>
      </c>
      <c r="L102" s="311" t="str">
        <f t="array" ref="L102">IFERROR(
    XLOOKUP(F102,
            _xlws.FILTER('Supplier Emission'!$G$15:$G$49,
                   ('Supplier Emission'!$D$15:$D$49=H102) * ('Supplier Emission'!$F$15:$F$49=$E$8)),
            _xlws.FILTER('Supplier Emission'!$J$15:$J$49,
                   ('Supplier Emission'!$D$15:$D$49=H102) * ('Supplier Emission'!$F$15:$F$49=$E$8)),
            ""),
    "")</f>
        <v/>
      </c>
      <c r="M102" s="311" t="str">
        <f t="array" ref="M102">IFERROR(
    XLOOKUP(F102,
            _xlws.FILTER('Supplier Emission'!$G$15:$G$49,
                   ('Supplier Emission'!$D$15:$D$49=H102) * ('Supplier Emission'!$F$15:$F$49=$E$8)),
            _xlws.FILTER('Supplier Emission'!$M$15:$M$49,
                   ('Supplier Emission'!$D$15:$D$49=H102) * ('Supplier Emission'!$F$15:$F$49=$E$8)),
            ""),
    "")</f>
        <v/>
      </c>
      <c r="N102" s="311" t="str">
        <f t="array" ref="N102">IFERROR(
    XLOOKUP(F102,
            _xlws.FILTER('Supplier Emission'!$G$15:$G$49,
                   ('Supplier Emission'!$D$15:$D$49=H102) * ('Supplier Emission'!$F$15:$F$49=$E$8)),
            _xlws.FILTER('Supplier Emission'!$H$15:$H$49,
                   ('Supplier Emission'!$D$15:$D$49=H102) * ('Supplier Emission'!$F$15:$F$49=$E$8)),
            ""),
    "")</f>
        <v/>
      </c>
      <c r="O102" s="311" t="str">
        <f t="array" ref="O102">XLOOKUP(1,('Emission Factors'!$E$5:$E$488='GHG emissions calculations'!$F102)*('Emission Factors'!$H$5:$H$488='GHG emissions calculations'!$H102),INDEX('Emission Factors'!$E$5:$T$488,0,MATCH('GHG emissions calculations'!O$6,'Emission Factors'!$E$5:$T$5,0)),"",0)</f>
        <v>Brass (CUZn20) - Laiton</v>
      </c>
      <c r="P102" s="313">
        <f t="array" ref="P102">IFERROR(
    INDEX('Emission Factors'!$E$5:$P$488,
          MATCH(1,
                ('Emission Factors'!$E$5:$E$488 = 'GHG emissions calculations'!$F102) *
                ('Emission Factors'!$H$5:$H$488 = 'GHG emissions calculations'!$H102),
                0),
          MATCH('GHG emissions calculations'!P$6,'Emission Factors'!$E$5:$P$5,0)),
    "")</f>
        <v>0.602</v>
      </c>
      <c r="Q102" s="311" t="str">
        <f t="array" ref="Q102">IFERROR(
    IF(
        INDEX('Emission Factors'!$E$5:$P$488,
              MATCH(1,
                    ('Emission Factors'!$E$5:$E$488 = 'GHG emissions calculations'!$F102) *
                    ('Emission Factors'!$H$5:$H$488 = 'GHG emissions calculations'!$H102),
                    0),
              MATCH('GHG emissions calculations'!Q$6, 'Emission Factors'!$E$5:$P$5, 0)) &lt;&gt; "",
        INDEX('Emission Factors'!$E$5:$P$488,
              MATCH(1,
                    ('Emission Factors'!$E$5:$E$488 = 'GHG emissions calculations'!$F102) *
                    ('Emission Factors'!$H$5:$H$488 = 'GHG emissions calculations'!$H102),
                    0),
              MATCH('GHG emissions calculations'!Q$6, 'Emission Factors'!$E$5:$P$5, 0)),
        ""),
    "")</f>
        <v>kgCO2e/kg</v>
      </c>
      <c r="R102" s="311" t="str">
        <f t="array" ref="R102">IFERROR(
    IF(
        INDEX('Emission Factors'!$E$5:$R$488,
              MATCH(1,
                    ('Emission Factors'!$E$5:$E$488 = 'GHG emissions calculations'!$F102) *
                    ('Emission Factors'!$H$5:$H$488 = 'GHG emissions calculations'!$H102),
                    0),
              MATCH('GHG emissions calculations'!R$6, 'Emission Factors'!$E$5:$R$5, 0)) &lt;&gt; "",
        INDEX('Emission Factors'!$E$5:$R$488,
              MATCH(1,
                    ('Emission Factors'!$E$5:$E$488 = 'GHG emissions calculations'!$F102) *
                    ('Emission Factors'!$H$5:$H$488 = 'GHG emissions calculations'!$H102),
                    0),
              MATCH('GHG emissions calculations'!R$6, 'Emission Factors'!$E$5:$R$5, 0)),
        ""),
    "")</f>
        <v>Europe</v>
      </c>
      <c r="S102" s="312">
        <f t="shared" si="1"/>
        <v>0</v>
      </c>
      <c r="T102" s="23"/>
    </row>
    <row r="103" ht="15.75" customHeight="1" outlineLevel="1">
      <c r="A103" s="23"/>
      <c r="B103" s="71"/>
      <c r="C103" s="71"/>
      <c r="D103" s="71"/>
      <c r="E103" s="314"/>
      <c r="F103" s="311" t="str">
        <f>Lists!P122</f>
        <v>Brass - Cold rolling - Global or unspecified region</v>
      </c>
      <c r="G103" s="311">
        <f t="array" ref="G103">XLOOKUP(1,('Emission Factors'!$E$5:$E$488='GHG emissions calculations'!$F103)*('Emission Factors'!$H$5:$H$488='GHG emissions calculations'!$H103),INDEX('Emission Factors'!$E$5:$T$488,0,MATCH('GHG emissions calculations'!G$6,'Emission Factors'!$E$5:$T$5,0)),"",0)</f>
        <v>3</v>
      </c>
      <c r="H103" s="311" t="s">
        <v>237</v>
      </c>
      <c r="I103" s="312" t="str">
        <f>IF(
    SUMIFS('Import data'!$L$25:$L$80,
           'Import data'!$J$25:$J$80, F103,
           'Import data'!$G$25:$G$80, 'GHG emissions calculations'!$H103,
           'Import data'!$I$25:$I$80,$E$8) &lt;&gt; 0,
    SUMIFS('Import data'!$L$25:$L$80,
           'Import data'!$J$25:$J$80, F103,
           'Import data'!$G$25:$G$80, 'GHG emissions calculations'!$H103,
           'Import data'!$I$25:$I$80,$E$8),
    ""
)</f>
        <v/>
      </c>
      <c r="J103" s="311" t="str">
        <f t="array" ref="J103">IF(
    XLOOKUP(F103, 'Import data'!$J$26:$J$47, 'Import data'!$M$26:$M$47, "", 0) = "Please add the region-specific supplier emission factor or choose a different region available in the IAEG database.",
    "",
    XLOOKUP(F103, 'Import data'!$J$26:$J$47, 'Import data'!$M$26:$M$47, "", 0)
)</f>
        <v/>
      </c>
      <c r="K103" s="311" t="str">
        <f t="array" ref="K103">IFERROR(
    XLOOKUP(F103,
            _xlws.FILTER('Supplier Emission'!$G$15:$G$49,
                   ('Supplier Emission'!$D$15:$D$49=H103) * ('Supplier Emission'!$F$15:$F$49=$E$8)),
            _xlws.FILTER('Supplier Emission'!$I$15:$I$49,
                   ('Supplier Emission'!$D$15:$D$49=H103) * ('Supplier Emission'!$F$15:$F$49=$E$8)),
            ""),
    "")</f>
        <v/>
      </c>
      <c r="L103" s="311" t="str">
        <f t="array" ref="L103">IFERROR(
    XLOOKUP(F103,
            _xlws.FILTER('Supplier Emission'!$G$15:$G$49,
                   ('Supplier Emission'!$D$15:$D$49=H103) * ('Supplier Emission'!$F$15:$F$49=$E$8)),
            _xlws.FILTER('Supplier Emission'!$J$15:$J$49,
                   ('Supplier Emission'!$D$15:$D$49=H103) * ('Supplier Emission'!$F$15:$F$49=$E$8)),
            ""),
    "")</f>
        <v/>
      </c>
      <c r="M103" s="311" t="str">
        <f t="array" ref="M103">IFERROR(
    XLOOKUP(F103,
            _xlws.FILTER('Supplier Emission'!$G$15:$G$49,
                   ('Supplier Emission'!$D$15:$D$49=H103) * ('Supplier Emission'!$F$15:$F$49=$E$8)),
            _xlws.FILTER('Supplier Emission'!$M$15:$M$49,
                   ('Supplier Emission'!$D$15:$D$49=H103) * ('Supplier Emission'!$F$15:$F$49=$E$8)),
            ""),
    "")</f>
        <v/>
      </c>
      <c r="N103" s="311" t="str">
        <f t="array" ref="N103">IFERROR(
    XLOOKUP(F103,
            _xlws.FILTER('Supplier Emission'!$G$15:$G$49,
                   ('Supplier Emission'!$D$15:$D$49=H103) * ('Supplier Emission'!$F$15:$F$49=$E$8)),
            _xlws.FILTER('Supplier Emission'!$H$15:$H$49,
                   ('Supplier Emission'!$D$15:$D$49=H103) * ('Supplier Emission'!$F$15:$F$49=$E$8)),
            ""),
    "")</f>
        <v/>
      </c>
      <c r="O103" s="311" t="str">
        <f t="array" ref="O103">XLOOKUP(1,('Emission Factors'!$E$5:$E$488='GHG emissions calculations'!$F103)*('Emission Factors'!$H$5:$H$488='GHG emissions calculations'!$H103),INDEX('Emission Factors'!$E$5:$T$488,0,MATCH('GHG emissions calculations'!O$6,'Emission Factors'!$E$5:$T$5,0)),"",0)</f>
        <v>Brass (CUZn20) - Laiton + Laminage à froid (impact modéré)</v>
      </c>
      <c r="P103" s="313">
        <f t="array" ref="P103">IFERROR(
    INDEX('Emission Factors'!$E$5:$P$488,
          MATCH(1,
                ('Emission Factors'!$E$5:$E$488 = 'GHG emissions calculations'!$F103) *
                ('Emission Factors'!$H$5:$H$488 = 'GHG emissions calculations'!$H103),
                0),
          MATCH('GHG emissions calculations'!P$6,'Emission Factors'!$E$5:$P$5,0)),
    "")</f>
        <v>0.602164</v>
      </c>
      <c r="Q103" s="311" t="str">
        <f t="array" ref="Q103">IFERROR(
    IF(
        INDEX('Emission Factors'!$E$5:$P$488,
              MATCH(1,
                    ('Emission Factors'!$E$5:$E$488 = 'GHG emissions calculations'!$F103) *
                    ('Emission Factors'!$H$5:$H$488 = 'GHG emissions calculations'!$H103),
                    0),
              MATCH('GHG emissions calculations'!Q$6, 'Emission Factors'!$E$5:$P$5, 0)) &lt;&gt; "",
        INDEX('Emission Factors'!$E$5:$P$488,
              MATCH(1,
                    ('Emission Factors'!$E$5:$E$488 = 'GHG emissions calculations'!$F103) *
                    ('Emission Factors'!$H$5:$H$488 = 'GHG emissions calculations'!$H103),
                    0),
              MATCH('GHG emissions calculations'!Q$6, 'Emission Factors'!$E$5:$P$5, 0)),
        ""),
    "")</f>
        <v>kgCO2e/kg</v>
      </c>
      <c r="R103" s="311" t="str">
        <f t="array" ref="R103">IFERROR(
    IF(
        INDEX('Emission Factors'!$E$5:$R$488,
              MATCH(1,
                    ('Emission Factors'!$E$5:$E$488 = 'GHG emissions calculations'!$F103) *
                    ('Emission Factors'!$H$5:$H$488 = 'GHG emissions calculations'!$H103),
                    0),
              MATCH('GHG emissions calculations'!R$6, 'Emission Factors'!$E$5:$R$5, 0)) &lt;&gt; "",
        INDEX('Emission Factors'!$E$5:$R$488,
              MATCH(1,
                    ('Emission Factors'!$E$5:$E$488 = 'GHG emissions calculations'!$F103) *
                    ('Emission Factors'!$H$5:$H$488 = 'GHG emissions calculations'!$H103),
                    0),
              MATCH('GHG emissions calculations'!R$6, 'Emission Factors'!$E$5:$R$5, 0)),
        ""),
    "")</f>
        <v>Global or unspecified region</v>
      </c>
      <c r="S103" s="312">
        <f t="shared" si="1"/>
        <v>0</v>
      </c>
      <c r="T103" s="23"/>
    </row>
    <row r="104" ht="15.75" customHeight="1" outlineLevel="1">
      <c r="A104" s="23"/>
      <c r="B104" s="71"/>
      <c r="C104" s="71"/>
      <c r="D104" s="71"/>
      <c r="E104" s="314"/>
      <c r="F104" s="311" t="str">
        <f>Lists!P121</f>
        <v>Brass - Cold rolling - Middle East</v>
      </c>
      <c r="G104" s="311" t="str">
        <f t="array" ref="G104">XLOOKUP(1,('Emission Factors'!$E$5:$E$488='GHG emissions calculations'!$F104)*('Emission Factors'!$H$5:$H$488='GHG emissions calculations'!$H104),INDEX('Emission Factors'!$E$5:$T$488,0,MATCH('GHG emissions calculations'!G$6,'Emission Factors'!$E$5:$T$5,0)),"",0)</f>
        <v/>
      </c>
      <c r="H104" s="311" t="s">
        <v>237</v>
      </c>
      <c r="I104" s="312" t="str">
        <f>IF(
    SUMIFS('Import data'!$L$25:$L$80,
           'Import data'!$J$25:$J$80, F104,
           'Import data'!$G$25:$G$80, 'GHG emissions calculations'!$H104,
           'Import data'!$I$25:$I$80,$E$8) &lt;&gt; 0,
    SUMIFS('Import data'!$L$25:$L$80,
           'Import data'!$J$25:$J$80, F104,
           'Import data'!$G$25:$G$80, 'GHG emissions calculations'!$H104,
           'Import data'!$I$25:$I$80,$E$8),
    ""
)</f>
        <v/>
      </c>
      <c r="J104" s="311" t="str">
        <f t="array" ref="J104">IF(
    XLOOKUP(F104, 'Import data'!$J$26:$J$47, 'Import data'!$M$26:$M$47, "", 0) = "Please add the region-specific supplier emission factor or choose a different region available in the IAEG database.",
    "",
    XLOOKUP(F104, 'Import data'!$J$26:$J$47, 'Import data'!$M$26:$M$47, "", 0)
)</f>
        <v/>
      </c>
      <c r="K104" s="311" t="str">
        <f t="array" ref="K104">IFERROR(
    XLOOKUP(F104,
            _xlws.FILTER('Supplier Emission'!$G$15:$G$49,
                   ('Supplier Emission'!$D$15:$D$49=H104) * ('Supplier Emission'!$F$15:$F$49=$E$8)),
            _xlws.FILTER('Supplier Emission'!$I$15:$I$49,
                   ('Supplier Emission'!$D$15:$D$49=H104) * ('Supplier Emission'!$F$15:$F$49=$E$8)),
            ""),
    "")</f>
        <v/>
      </c>
      <c r="L104" s="311" t="str">
        <f t="array" ref="L104">IFERROR(
    XLOOKUP(F104,
            _xlws.FILTER('Supplier Emission'!$G$15:$G$49,
                   ('Supplier Emission'!$D$15:$D$49=H104) * ('Supplier Emission'!$F$15:$F$49=$E$8)),
            _xlws.FILTER('Supplier Emission'!$J$15:$J$49,
                   ('Supplier Emission'!$D$15:$D$49=H104) * ('Supplier Emission'!$F$15:$F$49=$E$8)),
            ""),
    "")</f>
        <v/>
      </c>
      <c r="M104" s="311" t="str">
        <f t="array" ref="M104">IFERROR(
    XLOOKUP(F104,
            _xlws.FILTER('Supplier Emission'!$G$15:$G$49,
                   ('Supplier Emission'!$D$15:$D$49=H104) * ('Supplier Emission'!$F$15:$F$49=$E$8)),
            _xlws.FILTER('Supplier Emission'!$M$15:$M$49,
                   ('Supplier Emission'!$D$15:$D$49=H104) * ('Supplier Emission'!$F$15:$F$49=$E$8)),
            ""),
    "")</f>
        <v/>
      </c>
      <c r="N104" s="311" t="str">
        <f t="array" ref="N104">IFERROR(
    XLOOKUP(F104,
            _xlws.FILTER('Supplier Emission'!$G$15:$G$49,
                   ('Supplier Emission'!$D$15:$D$49=H104) * ('Supplier Emission'!$F$15:$F$49=$E$8)),
            _xlws.FILTER('Supplier Emission'!$H$15:$H$49,
                   ('Supplier Emission'!$D$15:$D$49=H104) * ('Supplier Emission'!$F$15:$F$49=$E$8)),
            ""),
    "")</f>
        <v/>
      </c>
      <c r="O104" s="311" t="str">
        <f t="array" ref="O104">XLOOKUP(1,('Emission Factors'!$E$5:$E$488='GHG emissions calculations'!$F104)*('Emission Factors'!$H$5:$H$488='GHG emissions calculations'!$H104),INDEX('Emission Factors'!$E$5:$T$488,0,MATCH('GHG emissions calculations'!O$6,'Emission Factors'!$E$5:$T$5,0)),"",0)</f>
        <v/>
      </c>
      <c r="P104" s="313" t="str">
        <f t="array" ref="P104">IFERROR(
    INDEX('Emission Factors'!$E$5:$P$488,
          MATCH(1,
                ('Emission Factors'!$E$5:$E$488 = 'GHG emissions calculations'!$F104) *
                ('Emission Factors'!$H$5:$H$488 = 'GHG emissions calculations'!$H104),
                0),
          MATCH('GHG emissions calculations'!P$6,'Emission Factors'!$E$5:$P$5,0)),
    "")</f>
        <v/>
      </c>
      <c r="Q104" s="311" t="str">
        <f t="array" ref="Q104">IFERROR(
    IF(
        INDEX('Emission Factors'!$E$5:$P$488,
              MATCH(1,
                    ('Emission Factors'!$E$5:$E$488 = 'GHG emissions calculations'!$F104) *
                    ('Emission Factors'!$H$5:$H$488 = 'GHG emissions calculations'!$H104),
                    0),
              MATCH('GHG emissions calculations'!Q$6, 'Emission Factors'!$E$5:$P$5, 0)) &lt;&gt; "",
        INDEX('Emission Factors'!$E$5:$P$488,
              MATCH(1,
                    ('Emission Factors'!$E$5:$E$488 = 'GHG emissions calculations'!$F104) *
                    ('Emission Factors'!$H$5:$H$488 = 'GHG emissions calculations'!$H104),
                    0),
              MATCH('GHG emissions calculations'!Q$6, 'Emission Factors'!$E$5:$P$5, 0)),
        ""),
    "")</f>
        <v/>
      </c>
      <c r="R104" s="311" t="str">
        <f t="array" ref="R104">IFERROR(
    IF(
        INDEX('Emission Factors'!$E$5:$R$488,
              MATCH(1,
                    ('Emission Factors'!$E$5:$E$488 = 'GHG emissions calculations'!$F104) *
                    ('Emission Factors'!$H$5:$H$488 = 'GHG emissions calculations'!$H104),
                    0),
              MATCH('GHG emissions calculations'!R$6, 'Emission Factors'!$E$5:$R$5, 0)) &lt;&gt; "",
        INDEX('Emission Factors'!$E$5:$R$488,
              MATCH(1,
                    ('Emission Factors'!$E$5:$E$488 = 'GHG emissions calculations'!$F104) *
                    ('Emission Factors'!$H$5:$H$488 = 'GHG emissions calculations'!$H104),
                    0),
              MATCH('GHG emissions calculations'!R$6, 'Emission Factors'!$E$5:$R$5, 0)),
        ""),
    "")</f>
        <v/>
      </c>
      <c r="S104" s="312">
        <f t="shared" si="1"/>
        <v>0</v>
      </c>
      <c r="T104" s="23"/>
    </row>
    <row r="105" ht="15.75" customHeight="1" outlineLevel="1">
      <c r="A105" s="23"/>
      <c r="B105" s="71"/>
      <c r="C105" s="71"/>
      <c r="D105" s="71"/>
      <c r="E105" s="314"/>
      <c r="F105" s="311" t="str">
        <f>Lists!P120</f>
        <v>Brass - Cold rolling - Oceania</v>
      </c>
      <c r="G105" s="311" t="str">
        <f t="array" ref="G105">XLOOKUP(1,('Emission Factors'!$E$5:$E$488='GHG emissions calculations'!$F105)*('Emission Factors'!$H$5:$H$488='GHG emissions calculations'!$H105),INDEX('Emission Factors'!$E$5:$T$488,0,MATCH('GHG emissions calculations'!G$6,'Emission Factors'!$E$5:$T$5,0)),"",0)</f>
        <v/>
      </c>
      <c r="H105" s="311" t="s">
        <v>237</v>
      </c>
      <c r="I105" s="312" t="str">
        <f>IF(
    SUMIFS('Import data'!$L$25:$L$80,
           'Import data'!$J$25:$J$80, F105,
           'Import data'!$G$25:$G$80, 'GHG emissions calculations'!$H105,
           'Import data'!$I$25:$I$80,$E$8) &lt;&gt; 0,
    SUMIFS('Import data'!$L$25:$L$80,
           'Import data'!$J$25:$J$80, F105,
           'Import data'!$G$25:$G$80, 'GHG emissions calculations'!$H105,
           'Import data'!$I$25:$I$80,$E$8),
    ""
)</f>
        <v/>
      </c>
      <c r="J105" s="311" t="str">
        <f t="array" ref="J105">IF(
    XLOOKUP(F105, 'Import data'!$J$26:$J$47, 'Import data'!$M$26:$M$47, "", 0) = "Please add the region-specific supplier emission factor or choose a different region available in the IAEG database.",
    "",
    XLOOKUP(F105, 'Import data'!$J$26:$J$47, 'Import data'!$M$26:$M$47, "", 0)
)</f>
        <v/>
      </c>
      <c r="K105" s="311" t="str">
        <f t="array" ref="K105">IFERROR(
    XLOOKUP(F105,
            _xlws.FILTER('Supplier Emission'!$G$15:$G$49,
                   ('Supplier Emission'!$D$15:$D$49=H105) * ('Supplier Emission'!$F$15:$F$49=$E$8)),
            _xlws.FILTER('Supplier Emission'!$I$15:$I$49,
                   ('Supplier Emission'!$D$15:$D$49=H105) * ('Supplier Emission'!$F$15:$F$49=$E$8)),
            ""),
    "")</f>
        <v/>
      </c>
      <c r="L105" s="311" t="str">
        <f t="array" ref="L105">IFERROR(
    XLOOKUP(F105,
            _xlws.FILTER('Supplier Emission'!$G$15:$G$49,
                   ('Supplier Emission'!$D$15:$D$49=H105) * ('Supplier Emission'!$F$15:$F$49=$E$8)),
            _xlws.FILTER('Supplier Emission'!$J$15:$J$49,
                   ('Supplier Emission'!$D$15:$D$49=H105) * ('Supplier Emission'!$F$15:$F$49=$E$8)),
            ""),
    "")</f>
        <v/>
      </c>
      <c r="M105" s="311" t="str">
        <f t="array" ref="M105">IFERROR(
    XLOOKUP(F105,
            _xlws.FILTER('Supplier Emission'!$G$15:$G$49,
                   ('Supplier Emission'!$D$15:$D$49=H105) * ('Supplier Emission'!$F$15:$F$49=$E$8)),
            _xlws.FILTER('Supplier Emission'!$M$15:$M$49,
                   ('Supplier Emission'!$D$15:$D$49=H105) * ('Supplier Emission'!$F$15:$F$49=$E$8)),
            ""),
    "")</f>
        <v/>
      </c>
      <c r="N105" s="311" t="str">
        <f t="array" ref="N105">IFERROR(
    XLOOKUP(F105,
            _xlws.FILTER('Supplier Emission'!$G$15:$G$49,
                   ('Supplier Emission'!$D$15:$D$49=H105) * ('Supplier Emission'!$F$15:$F$49=$E$8)),
            _xlws.FILTER('Supplier Emission'!$H$15:$H$49,
                   ('Supplier Emission'!$D$15:$D$49=H105) * ('Supplier Emission'!$F$15:$F$49=$E$8)),
            ""),
    "")</f>
        <v/>
      </c>
      <c r="O105" s="311" t="str">
        <f t="array" ref="O105">XLOOKUP(1,('Emission Factors'!$E$5:$E$488='GHG emissions calculations'!$F105)*('Emission Factors'!$H$5:$H$488='GHG emissions calculations'!$H105),INDEX('Emission Factors'!$E$5:$T$488,0,MATCH('GHG emissions calculations'!O$6,'Emission Factors'!$E$5:$T$5,0)),"",0)</f>
        <v/>
      </c>
      <c r="P105" s="313" t="str">
        <f t="array" ref="P105">IFERROR(
    INDEX('Emission Factors'!$E$5:$P$488,
          MATCH(1,
                ('Emission Factors'!$E$5:$E$488 = 'GHG emissions calculations'!$F105) *
                ('Emission Factors'!$H$5:$H$488 = 'GHG emissions calculations'!$H105),
                0),
          MATCH('GHG emissions calculations'!P$6,'Emission Factors'!$E$5:$P$5,0)),
    "")</f>
        <v/>
      </c>
      <c r="Q105" s="311" t="str">
        <f t="array" ref="Q105">IFERROR(
    IF(
        INDEX('Emission Factors'!$E$5:$P$488,
              MATCH(1,
                    ('Emission Factors'!$E$5:$E$488 = 'GHG emissions calculations'!$F105) *
                    ('Emission Factors'!$H$5:$H$488 = 'GHG emissions calculations'!$H105),
                    0),
              MATCH('GHG emissions calculations'!Q$6, 'Emission Factors'!$E$5:$P$5, 0)) &lt;&gt; "",
        INDEX('Emission Factors'!$E$5:$P$488,
              MATCH(1,
                    ('Emission Factors'!$E$5:$E$488 = 'GHG emissions calculations'!$F105) *
                    ('Emission Factors'!$H$5:$H$488 = 'GHG emissions calculations'!$H105),
                    0),
              MATCH('GHG emissions calculations'!Q$6, 'Emission Factors'!$E$5:$P$5, 0)),
        ""),
    "")</f>
        <v/>
      </c>
      <c r="R105" s="311" t="str">
        <f t="array" ref="R105">IFERROR(
    IF(
        INDEX('Emission Factors'!$E$5:$R$488,
              MATCH(1,
                    ('Emission Factors'!$E$5:$E$488 = 'GHG emissions calculations'!$F105) *
                    ('Emission Factors'!$H$5:$H$488 = 'GHG emissions calculations'!$H105),
                    0),
              MATCH('GHG emissions calculations'!R$6, 'Emission Factors'!$E$5:$R$5, 0)) &lt;&gt; "",
        INDEX('Emission Factors'!$E$5:$R$488,
              MATCH(1,
                    ('Emission Factors'!$E$5:$E$488 = 'GHG emissions calculations'!$F105) *
                    ('Emission Factors'!$H$5:$H$488 = 'GHG emissions calculations'!$H105),
                    0),
              MATCH('GHG emissions calculations'!R$6, 'Emission Factors'!$E$5:$R$5, 0)),
        ""),
    "")</f>
        <v/>
      </c>
      <c r="S105" s="312">
        <f t="shared" si="1"/>
        <v>0</v>
      </c>
      <c r="T105" s="23"/>
    </row>
    <row r="106" ht="15.75" customHeight="1" outlineLevel="1">
      <c r="A106" s="23"/>
      <c r="B106" s="71"/>
      <c r="C106" s="71"/>
      <c r="D106" s="71"/>
      <c r="E106" s="314"/>
      <c r="F106" s="311" t="str">
        <f>Lists!P125</f>
        <v>Brass - Hot rolling - Africa</v>
      </c>
      <c r="G106" s="311" t="str">
        <f t="array" ref="G106">XLOOKUP(1,('Emission Factors'!$E$5:$E$488='GHG emissions calculations'!$F106)*('Emission Factors'!$H$5:$H$488='GHG emissions calculations'!$H106),INDEX('Emission Factors'!$E$5:$T$488,0,MATCH('GHG emissions calculations'!G$6,'Emission Factors'!$E$5:$T$5,0)),"",0)</f>
        <v/>
      </c>
      <c r="H106" s="311" t="s">
        <v>237</v>
      </c>
      <c r="I106" s="312" t="str">
        <f>IF(
    SUMIFS('Import data'!$L$25:$L$80,
           'Import data'!$J$25:$J$80, F106,
           'Import data'!$G$25:$G$80, 'GHG emissions calculations'!$H106,
           'Import data'!$I$25:$I$80,$E$8) &lt;&gt; 0,
    SUMIFS('Import data'!$L$25:$L$80,
           'Import data'!$J$25:$J$80, F106,
           'Import data'!$G$25:$G$80, 'GHG emissions calculations'!$H106,
           'Import data'!$I$25:$I$80,$E$8),
    ""
)</f>
        <v/>
      </c>
      <c r="J106" s="311" t="str">
        <f t="array" ref="J106">IF(
    XLOOKUP(F106, 'Import data'!$J$26:$J$47, 'Import data'!$M$26:$M$47, "", 0) = "Please add the region-specific supplier emission factor or choose a different region available in the IAEG database.",
    "",
    XLOOKUP(F106, 'Import data'!$J$26:$J$47, 'Import data'!$M$26:$M$47, "", 0)
)</f>
        <v/>
      </c>
      <c r="K106" s="311" t="str">
        <f t="array" ref="K106">IFERROR(
    XLOOKUP(F106,
            _xlws.FILTER('Supplier Emission'!$G$15:$G$49,
                   ('Supplier Emission'!$D$15:$D$49=H106) * ('Supplier Emission'!$F$15:$F$49=$E$8)),
            _xlws.FILTER('Supplier Emission'!$I$15:$I$49,
                   ('Supplier Emission'!$D$15:$D$49=H106) * ('Supplier Emission'!$F$15:$F$49=$E$8)),
            ""),
    "")</f>
        <v/>
      </c>
      <c r="L106" s="311" t="str">
        <f t="array" ref="L106">IFERROR(
    XLOOKUP(F106,
            _xlws.FILTER('Supplier Emission'!$G$15:$G$49,
                   ('Supplier Emission'!$D$15:$D$49=H106) * ('Supplier Emission'!$F$15:$F$49=$E$8)),
            _xlws.FILTER('Supplier Emission'!$J$15:$J$49,
                   ('Supplier Emission'!$D$15:$D$49=H106) * ('Supplier Emission'!$F$15:$F$49=$E$8)),
            ""),
    "")</f>
        <v/>
      </c>
      <c r="M106" s="311" t="str">
        <f t="array" ref="M106">IFERROR(
    XLOOKUP(F106,
            _xlws.FILTER('Supplier Emission'!$G$15:$G$49,
                   ('Supplier Emission'!$D$15:$D$49=H106) * ('Supplier Emission'!$F$15:$F$49=$E$8)),
            _xlws.FILTER('Supplier Emission'!$M$15:$M$49,
                   ('Supplier Emission'!$D$15:$D$49=H106) * ('Supplier Emission'!$F$15:$F$49=$E$8)),
            ""),
    "")</f>
        <v/>
      </c>
      <c r="N106" s="311" t="str">
        <f t="array" ref="N106">IFERROR(
    XLOOKUP(F106,
            _xlws.FILTER('Supplier Emission'!$G$15:$G$49,
                   ('Supplier Emission'!$D$15:$D$49=H106) * ('Supplier Emission'!$F$15:$F$49=$E$8)),
            _xlws.FILTER('Supplier Emission'!$H$15:$H$49,
                   ('Supplier Emission'!$D$15:$D$49=H106) * ('Supplier Emission'!$F$15:$F$49=$E$8)),
            ""),
    "")</f>
        <v/>
      </c>
      <c r="O106" s="311" t="str">
        <f t="array" ref="O106">XLOOKUP(1,('Emission Factors'!$E$5:$E$488='GHG emissions calculations'!$F106)*('Emission Factors'!$H$5:$H$488='GHG emissions calculations'!$H106),INDEX('Emission Factors'!$E$5:$T$488,0,MATCH('GHG emissions calculations'!O$6,'Emission Factors'!$E$5:$T$5,0)),"",0)</f>
        <v/>
      </c>
      <c r="P106" s="313" t="str">
        <f t="array" ref="P106">IFERROR(
    INDEX('Emission Factors'!$E$5:$P$488,
          MATCH(1,
                ('Emission Factors'!$E$5:$E$488 = 'GHG emissions calculations'!$F106) *
                ('Emission Factors'!$H$5:$H$488 = 'GHG emissions calculations'!$H106),
                0),
          MATCH('GHG emissions calculations'!P$6,'Emission Factors'!$E$5:$P$5,0)),
    "")</f>
        <v/>
      </c>
      <c r="Q106" s="311" t="str">
        <f t="array" ref="Q106">IFERROR(
    IF(
        INDEX('Emission Factors'!$E$5:$P$488,
              MATCH(1,
                    ('Emission Factors'!$E$5:$E$488 = 'GHG emissions calculations'!$F106) *
                    ('Emission Factors'!$H$5:$H$488 = 'GHG emissions calculations'!$H106),
                    0),
              MATCH('GHG emissions calculations'!Q$6, 'Emission Factors'!$E$5:$P$5, 0)) &lt;&gt; "",
        INDEX('Emission Factors'!$E$5:$P$488,
              MATCH(1,
                    ('Emission Factors'!$E$5:$E$488 = 'GHG emissions calculations'!$F106) *
                    ('Emission Factors'!$H$5:$H$488 = 'GHG emissions calculations'!$H106),
                    0),
              MATCH('GHG emissions calculations'!Q$6, 'Emission Factors'!$E$5:$P$5, 0)),
        ""),
    "")</f>
        <v/>
      </c>
      <c r="R106" s="311" t="str">
        <f t="array" ref="R106">IFERROR(
    IF(
        INDEX('Emission Factors'!$E$5:$R$488,
              MATCH(1,
                    ('Emission Factors'!$E$5:$E$488 = 'GHG emissions calculations'!$F106) *
                    ('Emission Factors'!$H$5:$H$488 = 'GHG emissions calculations'!$H106),
                    0),
              MATCH('GHG emissions calculations'!R$6, 'Emission Factors'!$E$5:$R$5, 0)) &lt;&gt; "",
        INDEX('Emission Factors'!$E$5:$R$488,
              MATCH(1,
                    ('Emission Factors'!$E$5:$E$488 = 'GHG emissions calculations'!$F106) *
                    ('Emission Factors'!$H$5:$H$488 = 'GHG emissions calculations'!$H106),
                    0),
              MATCH('GHG emissions calculations'!R$6, 'Emission Factors'!$E$5:$R$5, 0)),
        ""),
    "")</f>
        <v/>
      </c>
      <c r="S106" s="312">
        <f t="shared" si="1"/>
        <v>0</v>
      </c>
      <c r="T106" s="23"/>
    </row>
    <row r="107" ht="15.75" customHeight="1" outlineLevel="1">
      <c r="A107" s="23"/>
      <c r="B107" s="71"/>
      <c r="C107" s="71"/>
      <c r="D107" s="71"/>
      <c r="E107" s="314"/>
      <c r="F107" s="311" t="str">
        <f>Lists!P123</f>
        <v>Brass - Hot rolling - America</v>
      </c>
      <c r="G107" s="311" t="str">
        <f t="array" ref="G107">XLOOKUP(1,('Emission Factors'!$E$5:$E$488='GHG emissions calculations'!$F107)*('Emission Factors'!$H$5:$H$488='GHG emissions calculations'!$H107),INDEX('Emission Factors'!$E$5:$T$488,0,MATCH('GHG emissions calculations'!G$6,'Emission Factors'!$E$5:$T$5,0)),"",0)</f>
        <v/>
      </c>
      <c r="H107" s="311" t="s">
        <v>237</v>
      </c>
      <c r="I107" s="312" t="str">
        <f>IF(
    SUMIFS('Import data'!$L$25:$L$80,
           'Import data'!$J$25:$J$80, F107,
           'Import data'!$G$25:$G$80, 'GHG emissions calculations'!$H107,
           'Import data'!$I$25:$I$80,$E$8) &lt;&gt; 0,
    SUMIFS('Import data'!$L$25:$L$80,
           'Import data'!$J$25:$J$80, F107,
           'Import data'!$G$25:$G$80, 'GHG emissions calculations'!$H107,
           'Import data'!$I$25:$I$80,$E$8),
    ""
)</f>
        <v/>
      </c>
      <c r="J107" s="311" t="str">
        <f t="array" ref="J107">IF(
    XLOOKUP(F107, 'Import data'!$J$26:$J$47, 'Import data'!$M$26:$M$47, "", 0) = "Please add the region-specific supplier emission factor or choose a different region available in the IAEG database.",
    "",
    XLOOKUP(F107, 'Import data'!$J$26:$J$47, 'Import data'!$M$26:$M$47, "", 0)
)</f>
        <v/>
      </c>
      <c r="K107" s="311" t="str">
        <f t="array" ref="K107">IFERROR(
    XLOOKUP(F107,
            _xlws.FILTER('Supplier Emission'!$G$15:$G$49,
                   ('Supplier Emission'!$D$15:$D$49=H107) * ('Supplier Emission'!$F$15:$F$49=$E$8)),
            _xlws.FILTER('Supplier Emission'!$I$15:$I$49,
                   ('Supplier Emission'!$D$15:$D$49=H107) * ('Supplier Emission'!$F$15:$F$49=$E$8)),
            ""),
    "")</f>
        <v/>
      </c>
      <c r="L107" s="311" t="str">
        <f t="array" ref="L107">IFERROR(
    XLOOKUP(F107,
            _xlws.FILTER('Supplier Emission'!$G$15:$G$49,
                   ('Supplier Emission'!$D$15:$D$49=H107) * ('Supplier Emission'!$F$15:$F$49=$E$8)),
            _xlws.FILTER('Supplier Emission'!$J$15:$J$49,
                   ('Supplier Emission'!$D$15:$D$49=H107) * ('Supplier Emission'!$F$15:$F$49=$E$8)),
            ""),
    "")</f>
        <v/>
      </c>
      <c r="M107" s="311" t="str">
        <f t="array" ref="M107">IFERROR(
    XLOOKUP(F107,
            _xlws.FILTER('Supplier Emission'!$G$15:$G$49,
                   ('Supplier Emission'!$D$15:$D$49=H107) * ('Supplier Emission'!$F$15:$F$49=$E$8)),
            _xlws.FILTER('Supplier Emission'!$M$15:$M$49,
                   ('Supplier Emission'!$D$15:$D$49=H107) * ('Supplier Emission'!$F$15:$F$49=$E$8)),
            ""),
    "")</f>
        <v/>
      </c>
      <c r="N107" s="311" t="str">
        <f t="array" ref="N107">IFERROR(
    XLOOKUP(F107,
            _xlws.FILTER('Supplier Emission'!$G$15:$G$49,
                   ('Supplier Emission'!$D$15:$D$49=H107) * ('Supplier Emission'!$F$15:$F$49=$E$8)),
            _xlws.FILTER('Supplier Emission'!$H$15:$H$49,
                   ('Supplier Emission'!$D$15:$D$49=H107) * ('Supplier Emission'!$F$15:$F$49=$E$8)),
            ""),
    "")</f>
        <v/>
      </c>
      <c r="O107" s="311" t="str">
        <f t="array" ref="O107">XLOOKUP(1,('Emission Factors'!$E$5:$E$488='GHG emissions calculations'!$F107)*('Emission Factors'!$H$5:$H$488='GHG emissions calculations'!$H107),INDEX('Emission Factors'!$E$5:$T$488,0,MATCH('GHG emissions calculations'!O$6,'Emission Factors'!$E$5:$T$5,0)),"",0)</f>
        <v/>
      </c>
      <c r="P107" s="313" t="str">
        <f t="array" ref="P107">IFERROR(
    INDEX('Emission Factors'!$E$5:$P$488,
          MATCH(1,
                ('Emission Factors'!$E$5:$E$488 = 'GHG emissions calculations'!$F107) *
                ('Emission Factors'!$H$5:$H$488 = 'GHG emissions calculations'!$H107),
                0),
          MATCH('GHG emissions calculations'!P$6,'Emission Factors'!$E$5:$P$5,0)),
    "")</f>
        <v/>
      </c>
      <c r="Q107" s="311" t="str">
        <f t="array" ref="Q107">IFERROR(
    IF(
        INDEX('Emission Factors'!$E$5:$P$488,
              MATCH(1,
                    ('Emission Factors'!$E$5:$E$488 = 'GHG emissions calculations'!$F107) *
                    ('Emission Factors'!$H$5:$H$488 = 'GHG emissions calculations'!$H107),
                    0),
              MATCH('GHG emissions calculations'!Q$6, 'Emission Factors'!$E$5:$P$5, 0)) &lt;&gt; "",
        INDEX('Emission Factors'!$E$5:$P$488,
              MATCH(1,
                    ('Emission Factors'!$E$5:$E$488 = 'GHG emissions calculations'!$F107) *
                    ('Emission Factors'!$H$5:$H$488 = 'GHG emissions calculations'!$H107),
                    0),
              MATCH('GHG emissions calculations'!Q$6, 'Emission Factors'!$E$5:$P$5, 0)),
        ""),
    "")</f>
        <v/>
      </c>
      <c r="R107" s="311" t="str">
        <f t="array" ref="R107">IFERROR(
    IF(
        INDEX('Emission Factors'!$E$5:$R$488,
              MATCH(1,
                    ('Emission Factors'!$E$5:$E$488 = 'GHG emissions calculations'!$F107) *
                    ('Emission Factors'!$H$5:$H$488 = 'GHG emissions calculations'!$H107),
                    0),
              MATCH('GHG emissions calculations'!R$6, 'Emission Factors'!$E$5:$R$5, 0)) &lt;&gt; "",
        INDEX('Emission Factors'!$E$5:$R$488,
              MATCH(1,
                    ('Emission Factors'!$E$5:$E$488 = 'GHG emissions calculations'!$F107) *
                    ('Emission Factors'!$H$5:$H$488 = 'GHG emissions calculations'!$H107),
                    0),
              MATCH('GHG emissions calculations'!R$6, 'Emission Factors'!$E$5:$R$5, 0)),
        ""),
    "")</f>
        <v/>
      </c>
      <c r="S107" s="312">
        <f t="shared" si="1"/>
        <v>0</v>
      </c>
      <c r="T107" s="23"/>
    </row>
    <row r="108" ht="15.75" customHeight="1" outlineLevel="1">
      <c r="A108" s="23"/>
      <c r="B108" s="71"/>
      <c r="C108" s="71"/>
      <c r="D108" s="71"/>
      <c r="E108" s="314"/>
      <c r="F108" s="311" t="str">
        <f>Lists!P126</f>
        <v>Brass - Hot rolling - Asia</v>
      </c>
      <c r="G108" s="311" t="str">
        <f t="array" ref="G108">XLOOKUP(1,('Emission Factors'!$E$5:$E$488='GHG emissions calculations'!$F108)*('Emission Factors'!$H$5:$H$488='GHG emissions calculations'!$H108),INDEX('Emission Factors'!$E$5:$T$488,0,MATCH('GHG emissions calculations'!G$6,'Emission Factors'!$E$5:$T$5,0)),"",0)</f>
        <v/>
      </c>
      <c r="H108" s="311" t="s">
        <v>237</v>
      </c>
      <c r="I108" s="312" t="str">
        <f>IF(
    SUMIFS('Import data'!$L$25:$L$80,
           'Import data'!$J$25:$J$80, F108,
           'Import data'!$G$25:$G$80, 'GHG emissions calculations'!$H108,
           'Import data'!$I$25:$I$80,$E$8) &lt;&gt; 0,
    SUMIFS('Import data'!$L$25:$L$80,
           'Import data'!$J$25:$J$80, F108,
           'Import data'!$G$25:$G$80, 'GHG emissions calculations'!$H108,
           'Import data'!$I$25:$I$80,$E$8),
    ""
)</f>
        <v/>
      </c>
      <c r="J108" s="311" t="str">
        <f t="array" ref="J108">IF(
    XLOOKUP(F108, 'Import data'!$J$26:$J$47, 'Import data'!$M$26:$M$47, "", 0) = "Please add the region-specific supplier emission factor or choose a different region available in the IAEG database.",
    "",
    XLOOKUP(F108, 'Import data'!$J$26:$J$47, 'Import data'!$M$26:$M$47, "", 0)
)</f>
        <v/>
      </c>
      <c r="K108" s="311" t="str">
        <f t="array" ref="K108">IFERROR(
    XLOOKUP(F108,
            _xlws.FILTER('Supplier Emission'!$G$15:$G$49,
                   ('Supplier Emission'!$D$15:$D$49=H108) * ('Supplier Emission'!$F$15:$F$49=$E$8)),
            _xlws.FILTER('Supplier Emission'!$I$15:$I$49,
                   ('Supplier Emission'!$D$15:$D$49=H108) * ('Supplier Emission'!$F$15:$F$49=$E$8)),
            ""),
    "")</f>
        <v/>
      </c>
      <c r="L108" s="311" t="str">
        <f t="array" ref="L108">IFERROR(
    XLOOKUP(F108,
            _xlws.FILTER('Supplier Emission'!$G$15:$G$49,
                   ('Supplier Emission'!$D$15:$D$49=H108) * ('Supplier Emission'!$F$15:$F$49=$E$8)),
            _xlws.FILTER('Supplier Emission'!$J$15:$J$49,
                   ('Supplier Emission'!$D$15:$D$49=H108) * ('Supplier Emission'!$F$15:$F$49=$E$8)),
            ""),
    "")</f>
        <v/>
      </c>
      <c r="M108" s="311" t="str">
        <f t="array" ref="M108">IFERROR(
    XLOOKUP(F108,
            _xlws.FILTER('Supplier Emission'!$G$15:$G$49,
                   ('Supplier Emission'!$D$15:$D$49=H108) * ('Supplier Emission'!$F$15:$F$49=$E$8)),
            _xlws.FILTER('Supplier Emission'!$M$15:$M$49,
                   ('Supplier Emission'!$D$15:$D$49=H108) * ('Supplier Emission'!$F$15:$F$49=$E$8)),
            ""),
    "")</f>
        <v/>
      </c>
      <c r="N108" s="311" t="str">
        <f t="array" ref="N108">IFERROR(
    XLOOKUP(F108,
            _xlws.FILTER('Supplier Emission'!$G$15:$G$49,
                   ('Supplier Emission'!$D$15:$D$49=H108) * ('Supplier Emission'!$F$15:$F$49=$E$8)),
            _xlws.FILTER('Supplier Emission'!$H$15:$H$49,
                   ('Supplier Emission'!$D$15:$D$49=H108) * ('Supplier Emission'!$F$15:$F$49=$E$8)),
            ""),
    "")</f>
        <v/>
      </c>
      <c r="O108" s="311" t="str">
        <f t="array" ref="O108">XLOOKUP(1,('Emission Factors'!$E$5:$E$488='GHG emissions calculations'!$F108)*('Emission Factors'!$H$5:$H$488='GHG emissions calculations'!$H108),INDEX('Emission Factors'!$E$5:$T$488,0,MATCH('GHG emissions calculations'!O$6,'Emission Factors'!$E$5:$T$5,0)),"",0)</f>
        <v/>
      </c>
      <c r="P108" s="313" t="str">
        <f t="array" ref="P108">IFERROR(
    INDEX('Emission Factors'!$E$5:$P$488,
          MATCH(1,
                ('Emission Factors'!$E$5:$E$488 = 'GHG emissions calculations'!$F108) *
                ('Emission Factors'!$H$5:$H$488 = 'GHG emissions calculations'!$H108),
                0),
          MATCH('GHG emissions calculations'!P$6,'Emission Factors'!$E$5:$P$5,0)),
    "")</f>
        <v/>
      </c>
      <c r="Q108" s="311" t="str">
        <f t="array" ref="Q108">IFERROR(
    IF(
        INDEX('Emission Factors'!$E$5:$P$488,
              MATCH(1,
                    ('Emission Factors'!$E$5:$E$488 = 'GHG emissions calculations'!$F108) *
                    ('Emission Factors'!$H$5:$H$488 = 'GHG emissions calculations'!$H108),
                    0),
              MATCH('GHG emissions calculations'!Q$6, 'Emission Factors'!$E$5:$P$5, 0)) &lt;&gt; "",
        INDEX('Emission Factors'!$E$5:$P$488,
              MATCH(1,
                    ('Emission Factors'!$E$5:$E$488 = 'GHG emissions calculations'!$F108) *
                    ('Emission Factors'!$H$5:$H$488 = 'GHG emissions calculations'!$H108),
                    0),
              MATCH('GHG emissions calculations'!Q$6, 'Emission Factors'!$E$5:$P$5, 0)),
        ""),
    "")</f>
        <v/>
      </c>
      <c r="R108" s="311" t="str">
        <f t="array" ref="R108">IFERROR(
    IF(
        INDEX('Emission Factors'!$E$5:$R$488,
              MATCH(1,
                    ('Emission Factors'!$E$5:$E$488 = 'GHG emissions calculations'!$F108) *
                    ('Emission Factors'!$H$5:$H$488 = 'GHG emissions calculations'!$H108),
                    0),
              MATCH('GHG emissions calculations'!R$6, 'Emission Factors'!$E$5:$R$5, 0)) &lt;&gt; "",
        INDEX('Emission Factors'!$E$5:$R$488,
              MATCH(1,
                    ('Emission Factors'!$E$5:$E$488 = 'GHG emissions calculations'!$F108) *
                    ('Emission Factors'!$H$5:$H$488 = 'GHG emissions calculations'!$H108),
                    0),
              MATCH('GHG emissions calculations'!R$6, 'Emission Factors'!$E$5:$R$5, 0)),
        ""),
    "")</f>
        <v/>
      </c>
      <c r="S108" s="312">
        <f t="shared" si="1"/>
        <v>0</v>
      </c>
      <c r="T108" s="23"/>
    </row>
    <row r="109" ht="15.75" customHeight="1" outlineLevel="1">
      <c r="A109" s="23"/>
      <c r="B109" s="71"/>
      <c r="C109" s="71"/>
      <c r="D109" s="71"/>
      <c r="E109" s="314"/>
      <c r="F109" s="311" t="str">
        <f>Lists!P124</f>
        <v>Brass - Hot rolling - Europe</v>
      </c>
      <c r="G109" s="311">
        <f t="array" ref="G109">XLOOKUP(1,('Emission Factors'!$E$5:$E$488='GHG emissions calculations'!$F109)*('Emission Factors'!$H$5:$H$488='GHG emissions calculations'!$H109),INDEX('Emission Factors'!$E$5:$T$488,0,MATCH('GHG emissions calculations'!G$6,'Emission Factors'!$E$5:$T$5,0)),"",0)</f>
        <v>3</v>
      </c>
      <c r="H109" s="311" t="s">
        <v>237</v>
      </c>
      <c r="I109" s="312" t="str">
        <f>IF(
    SUMIFS('Import data'!$L$25:$L$80,
           'Import data'!$J$25:$J$80, F109,
           'Import data'!$G$25:$G$80, 'GHG emissions calculations'!$H109,
           'Import data'!$I$25:$I$80,$E$8) &lt;&gt; 0,
    SUMIFS('Import data'!$L$25:$L$80,
           'Import data'!$J$25:$J$80, F109,
           'Import data'!$G$25:$G$80, 'GHG emissions calculations'!$H109,
           'Import data'!$I$25:$I$80,$E$8),
    ""
)</f>
        <v/>
      </c>
      <c r="J109" s="311" t="str">
        <f t="array" ref="J109">IF(
    XLOOKUP(F109, 'Import data'!$J$26:$J$47, 'Import data'!$M$26:$M$47, "", 0) = "Please add the region-specific supplier emission factor or choose a different region available in the IAEG database.",
    "",
    XLOOKUP(F109, 'Import data'!$J$26:$J$47, 'Import data'!$M$26:$M$47, "", 0)
)</f>
        <v/>
      </c>
      <c r="K109" s="311" t="str">
        <f t="array" ref="K109">IFERROR(
    XLOOKUP(F109,
            _xlws.FILTER('Supplier Emission'!$G$15:$G$49,
                   ('Supplier Emission'!$D$15:$D$49=H109) * ('Supplier Emission'!$F$15:$F$49=$E$8)),
            _xlws.FILTER('Supplier Emission'!$I$15:$I$49,
                   ('Supplier Emission'!$D$15:$D$49=H109) * ('Supplier Emission'!$F$15:$F$49=$E$8)),
            ""),
    "")</f>
        <v/>
      </c>
      <c r="L109" s="311" t="str">
        <f t="array" ref="L109">IFERROR(
    XLOOKUP(F109,
            _xlws.FILTER('Supplier Emission'!$G$15:$G$49,
                   ('Supplier Emission'!$D$15:$D$49=H109) * ('Supplier Emission'!$F$15:$F$49=$E$8)),
            _xlws.FILTER('Supplier Emission'!$J$15:$J$49,
                   ('Supplier Emission'!$D$15:$D$49=H109) * ('Supplier Emission'!$F$15:$F$49=$E$8)),
            ""),
    "")</f>
        <v/>
      </c>
      <c r="M109" s="311" t="str">
        <f t="array" ref="M109">IFERROR(
    XLOOKUP(F109,
            _xlws.FILTER('Supplier Emission'!$G$15:$G$49,
                   ('Supplier Emission'!$D$15:$D$49=H109) * ('Supplier Emission'!$F$15:$F$49=$E$8)),
            _xlws.FILTER('Supplier Emission'!$M$15:$M$49,
                   ('Supplier Emission'!$D$15:$D$49=H109) * ('Supplier Emission'!$F$15:$F$49=$E$8)),
            ""),
    "")</f>
        <v/>
      </c>
      <c r="N109" s="311" t="str">
        <f t="array" ref="N109">IFERROR(
    XLOOKUP(F109,
            _xlws.FILTER('Supplier Emission'!$G$15:$G$49,
                   ('Supplier Emission'!$D$15:$D$49=H109) * ('Supplier Emission'!$F$15:$F$49=$E$8)),
            _xlws.FILTER('Supplier Emission'!$H$15:$H$49,
                   ('Supplier Emission'!$D$15:$D$49=H109) * ('Supplier Emission'!$F$15:$F$49=$E$8)),
            ""),
    "")</f>
        <v/>
      </c>
      <c r="O109" s="311" t="str">
        <f t="array" ref="O109">XLOOKUP(1,('Emission Factors'!$E$5:$E$488='GHG emissions calculations'!$F109)*('Emission Factors'!$H$5:$H$488='GHG emissions calculations'!$H109),INDEX('Emission Factors'!$E$5:$T$488,0,MATCH('GHG emissions calculations'!O$6,'Emission Factors'!$E$5:$T$5,0)),"",0)</f>
        <v>Brass (CUZn20) - Laiton</v>
      </c>
      <c r="P109" s="313">
        <f t="array" ref="P109">IFERROR(
    INDEX('Emission Factors'!$E$5:$P$488,
          MATCH(1,
                ('Emission Factors'!$E$5:$E$488 = 'GHG emissions calculations'!$F109) *
                ('Emission Factors'!$H$5:$H$488 = 'GHG emissions calculations'!$H109),
                0),
          MATCH('GHG emissions calculations'!P$6,'Emission Factors'!$E$5:$P$5,0)),
    "")</f>
        <v>0.602</v>
      </c>
      <c r="Q109" s="311" t="str">
        <f t="array" ref="Q109">IFERROR(
    IF(
        INDEX('Emission Factors'!$E$5:$P$488,
              MATCH(1,
                    ('Emission Factors'!$E$5:$E$488 = 'GHG emissions calculations'!$F109) *
                    ('Emission Factors'!$H$5:$H$488 = 'GHG emissions calculations'!$H109),
                    0),
              MATCH('GHG emissions calculations'!Q$6, 'Emission Factors'!$E$5:$P$5, 0)) &lt;&gt; "",
        INDEX('Emission Factors'!$E$5:$P$488,
              MATCH(1,
                    ('Emission Factors'!$E$5:$E$488 = 'GHG emissions calculations'!$F109) *
                    ('Emission Factors'!$H$5:$H$488 = 'GHG emissions calculations'!$H109),
                    0),
              MATCH('GHG emissions calculations'!Q$6, 'Emission Factors'!$E$5:$P$5, 0)),
        ""),
    "")</f>
        <v>kgCO2e/kg</v>
      </c>
      <c r="R109" s="311" t="str">
        <f t="array" ref="R109">IFERROR(
    IF(
        INDEX('Emission Factors'!$E$5:$R$488,
              MATCH(1,
                    ('Emission Factors'!$E$5:$E$488 = 'GHG emissions calculations'!$F109) *
                    ('Emission Factors'!$H$5:$H$488 = 'GHG emissions calculations'!$H109),
                    0),
              MATCH('GHG emissions calculations'!R$6, 'Emission Factors'!$E$5:$R$5, 0)) &lt;&gt; "",
        INDEX('Emission Factors'!$E$5:$R$488,
              MATCH(1,
                    ('Emission Factors'!$E$5:$E$488 = 'GHG emissions calculations'!$F109) *
                    ('Emission Factors'!$H$5:$H$488 = 'GHG emissions calculations'!$H109),
                    0),
              MATCH('GHG emissions calculations'!R$6, 'Emission Factors'!$E$5:$R$5, 0)),
        ""),
    "")</f>
        <v>Europe</v>
      </c>
      <c r="S109" s="312">
        <f t="shared" si="1"/>
        <v>0</v>
      </c>
      <c r="T109" s="23"/>
    </row>
    <row r="110" ht="15.75" customHeight="1" outlineLevel="1">
      <c r="A110" s="23"/>
      <c r="B110" s="71"/>
      <c r="C110" s="71"/>
      <c r="D110" s="71"/>
      <c r="E110" s="314"/>
      <c r="F110" s="311" t="str">
        <f>Lists!P129</f>
        <v>Brass - Hot rolling - Global or unspecified region</v>
      </c>
      <c r="G110" s="311">
        <f t="array" ref="G110">XLOOKUP(1,('Emission Factors'!$E$5:$E$488='GHG emissions calculations'!$F110)*('Emission Factors'!$H$5:$H$488='GHG emissions calculations'!$H110),INDEX('Emission Factors'!$E$5:$T$488,0,MATCH('GHG emissions calculations'!G$6,'Emission Factors'!$E$5:$T$5,0)),"",0)</f>
        <v>3</v>
      </c>
      <c r="H110" s="311" t="s">
        <v>237</v>
      </c>
      <c r="I110" s="312" t="str">
        <f>IF(
    SUMIFS('Import data'!$L$25:$L$80,
           'Import data'!$J$25:$J$80, F110,
           'Import data'!$G$25:$G$80, 'GHG emissions calculations'!$H110,
           'Import data'!$I$25:$I$80,$E$8) &lt;&gt; 0,
    SUMIFS('Import data'!$L$25:$L$80,
           'Import data'!$J$25:$J$80, F110,
           'Import data'!$G$25:$G$80, 'GHG emissions calculations'!$H110,
           'Import data'!$I$25:$I$80,$E$8),
    ""
)</f>
        <v/>
      </c>
      <c r="J110" s="311" t="str">
        <f t="array" ref="J110">IF(
    XLOOKUP(F110, 'Import data'!$J$26:$J$47, 'Import data'!$M$26:$M$47, "", 0) = "Please add the region-specific supplier emission factor or choose a different region available in the IAEG database.",
    "",
    XLOOKUP(F110, 'Import data'!$J$26:$J$47, 'Import data'!$M$26:$M$47, "", 0)
)</f>
        <v/>
      </c>
      <c r="K110" s="311" t="str">
        <f t="array" ref="K110">IFERROR(
    XLOOKUP(F110,
            _xlws.FILTER('Supplier Emission'!$G$15:$G$49,
                   ('Supplier Emission'!$D$15:$D$49=H110) * ('Supplier Emission'!$F$15:$F$49=$E$8)),
            _xlws.FILTER('Supplier Emission'!$I$15:$I$49,
                   ('Supplier Emission'!$D$15:$D$49=H110) * ('Supplier Emission'!$F$15:$F$49=$E$8)),
            ""),
    "")</f>
        <v/>
      </c>
      <c r="L110" s="311" t="str">
        <f t="array" ref="L110">IFERROR(
    XLOOKUP(F110,
            _xlws.FILTER('Supplier Emission'!$G$15:$G$49,
                   ('Supplier Emission'!$D$15:$D$49=H110) * ('Supplier Emission'!$F$15:$F$49=$E$8)),
            _xlws.FILTER('Supplier Emission'!$J$15:$J$49,
                   ('Supplier Emission'!$D$15:$D$49=H110) * ('Supplier Emission'!$F$15:$F$49=$E$8)),
            ""),
    "")</f>
        <v/>
      </c>
      <c r="M110" s="311" t="str">
        <f t="array" ref="M110">IFERROR(
    XLOOKUP(F110,
            _xlws.FILTER('Supplier Emission'!$G$15:$G$49,
                   ('Supplier Emission'!$D$15:$D$49=H110) * ('Supplier Emission'!$F$15:$F$49=$E$8)),
            _xlws.FILTER('Supplier Emission'!$M$15:$M$49,
                   ('Supplier Emission'!$D$15:$D$49=H110) * ('Supplier Emission'!$F$15:$F$49=$E$8)),
            ""),
    "")</f>
        <v/>
      </c>
      <c r="N110" s="311" t="str">
        <f t="array" ref="N110">IFERROR(
    XLOOKUP(F110,
            _xlws.FILTER('Supplier Emission'!$G$15:$G$49,
                   ('Supplier Emission'!$D$15:$D$49=H110) * ('Supplier Emission'!$F$15:$F$49=$E$8)),
            _xlws.FILTER('Supplier Emission'!$H$15:$H$49,
                   ('Supplier Emission'!$D$15:$D$49=H110) * ('Supplier Emission'!$F$15:$F$49=$E$8)),
            ""),
    "")</f>
        <v/>
      </c>
      <c r="O110" s="311" t="str">
        <f t="array" ref="O110">XLOOKUP(1,('Emission Factors'!$E$5:$E$488='GHG emissions calculations'!$F110)*('Emission Factors'!$H$5:$H$488='GHG emissions calculations'!$H110),INDEX('Emission Factors'!$E$5:$T$488,0,MATCH('GHG emissions calculations'!O$6,'Emission Factors'!$E$5:$T$5,0)),"",0)</f>
        <v>Brass (CUZn20) - Laiton + Hot Rolling - Laminage à chaud (impact modéré)+G35</v>
      </c>
      <c r="P110" s="313">
        <f t="array" ref="P110">IFERROR(
    INDEX('Emission Factors'!$E$5:$P$488,
          MATCH(1,
                ('Emission Factors'!$E$5:$E$488 = 'GHG emissions calculations'!$F110) *
                ('Emission Factors'!$H$5:$H$488 = 'GHG emissions calculations'!$H110),
                0),
          MATCH('GHG emissions calculations'!P$6,'Emission Factors'!$E$5:$P$5,0)),
    "")</f>
        <v>0.60111</v>
      </c>
      <c r="Q110" s="311" t="str">
        <f t="array" ref="Q110">IFERROR(
    IF(
        INDEX('Emission Factors'!$E$5:$P$488,
              MATCH(1,
                    ('Emission Factors'!$E$5:$E$488 = 'GHG emissions calculations'!$F110) *
                    ('Emission Factors'!$H$5:$H$488 = 'GHG emissions calculations'!$H110),
                    0),
              MATCH('GHG emissions calculations'!Q$6, 'Emission Factors'!$E$5:$P$5, 0)) &lt;&gt; "",
        INDEX('Emission Factors'!$E$5:$P$488,
              MATCH(1,
                    ('Emission Factors'!$E$5:$E$488 = 'GHG emissions calculations'!$F110) *
                    ('Emission Factors'!$H$5:$H$488 = 'GHG emissions calculations'!$H110),
                    0),
              MATCH('GHG emissions calculations'!Q$6, 'Emission Factors'!$E$5:$P$5, 0)),
        ""),
    "")</f>
        <v>kgCO2e/kg</v>
      </c>
      <c r="R110" s="311" t="str">
        <f t="array" ref="R110">IFERROR(
    IF(
        INDEX('Emission Factors'!$E$5:$R$488,
              MATCH(1,
                    ('Emission Factors'!$E$5:$E$488 = 'GHG emissions calculations'!$F110) *
                    ('Emission Factors'!$H$5:$H$488 = 'GHG emissions calculations'!$H110),
                    0),
              MATCH('GHG emissions calculations'!R$6, 'Emission Factors'!$E$5:$R$5, 0)) &lt;&gt; "",
        INDEX('Emission Factors'!$E$5:$R$488,
              MATCH(1,
                    ('Emission Factors'!$E$5:$E$488 = 'GHG emissions calculations'!$F110) *
                    ('Emission Factors'!$H$5:$H$488 = 'GHG emissions calculations'!$H110),
                    0),
              MATCH('GHG emissions calculations'!R$6, 'Emission Factors'!$E$5:$R$5, 0)),
        ""),
    "")</f>
        <v>Global or unspecified region</v>
      </c>
      <c r="S110" s="312">
        <f t="shared" si="1"/>
        <v>0</v>
      </c>
      <c r="T110" s="23"/>
    </row>
    <row r="111" ht="15.75" customHeight="1" outlineLevel="1">
      <c r="A111" s="23"/>
      <c r="B111" s="71"/>
      <c r="C111" s="71"/>
      <c r="D111" s="71"/>
      <c r="E111" s="314"/>
      <c r="F111" s="311" t="str">
        <f>Lists!P128</f>
        <v>Brass - Hot rolling - Middle East</v>
      </c>
      <c r="G111" s="311" t="str">
        <f t="array" ref="G111">XLOOKUP(1,('Emission Factors'!$E$5:$E$488='GHG emissions calculations'!$F111)*('Emission Factors'!$H$5:$H$488='GHG emissions calculations'!$H111),INDEX('Emission Factors'!$E$5:$T$488,0,MATCH('GHG emissions calculations'!G$6,'Emission Factors'!$E$5:$T$5,0)),"",0)</f>
        <v/>
      </c>
      <c r="H111" s="311" t="s">
        <v>237</v>
      </c>
      <c r="I111" s="312" t="str">
        <f>IF(
    SUMIFS('Import data'!$L$25:$L$80,
           'Import data'!$J$25:$J$80, F111,
           'Import data'!$G$25:$G$80, 'GHG emissions calculations'!$H111,
           'Import data'!$I$25:$I$80,$E$8) &lt;&gt; 0,
    SUMIFS('Import data'!$L$25:$L$80,
           'Import data'!$J$25:$J$80, F111,
           'Import data'!$G$25:$G$80, 'GHG emissions calculations'!$H111,
           'Import data'!$I$25:$I$80,$E$8),
    ""
)</f>
        <v/>
      </c>
      <c r="J111" s="311" t="str">
        <f t="array" ref="J111">IF(
    XLOOKUP(F111, 'Import data'!$J$26:$J$47, 'Import data'!$M$26:$M$47, "", 0) = "Please add the region-specific supplier emission factor or choose a different region available in the IAEG database.",
    "",
    XLOOKUP(F111, 'Import data'!$J$26:$J$47, 'Import data'!$M$26:$M$47, "", 0)
)</f>
        <v/>
      </c>
      <c r="K111" s="311" t="str">
        <f t="array" ref="K111">IFERROR(
    XLOOKUP(F111,
            _xlws.FILTER('Supplier Emission'!$G$15:$G$49,
                   ('Supplier Emission'!$D$15:$D$49=H111) * ('Supplier Emission'!$F$15:$F$49=$E$8)),
            _xlws.FILTER('Supplier Emission'!$I$15:$I$49,
                   ('Supplier Emission'!$D$15:$D$49=H111) * ('Supplier Emission'!$F$15:$F$49=$E$8)),
            ""),
    "")</f>
        <v/>
      </c>
      <c r="L111" s="311" t="str">
        <f t="array" ref="L111">IFERROR(
    XLOOKUP(F111,
            _xlws.FILTER('Supplier Emission'!$G$15:$G$49,
                   ('Supplier Emission'!$D$15:$D$49=H111) * ('Supplier Emission'!$F$15:$F$49=$E$8)),
            _xlws.FILTER('Supplier Emission'!$J$15:$J$49,
                   ('Supplier Emission'!$D$15:$D$49=H111) * ('Supplier Emission'!$F$15:$F$49=$E$8)),
            ""),
    "")</f>
        <v/>
      </c>
      <c r="M111" s="311" t="str">
        <f t="array" ref="M111">IFERROR(
    XLOOKUP(F111,
            _xlws.FILTER('Supplier Emission'!$G$15:$G$49,
                   ('Supplier Emission'!$D$15:$D$49=H111) * ('Supplier Emission'!$F$15:$F$49=$E$8)),
            _xlws.FILTER('Supplier Emission'!$M$15:$M$49,
                   ('Supplier Emission'!$D$15:$D$49=H111) * ('Supplier Emission'!$F$15:$F$49=$E$8)),
            ""),
    "")</f>
        <v/>
      </c>
      <c r="N111" s="311" t="str">
        <f t="array" ref="N111">IFERROR(
    XLOOKUP(F111,
            _xlws.FILTER('Supplier Emission'!$G$15:$G$49,
                   ('Supplier Emission'!$D$15:$D$49=H111) * ('Supplier Emission'!$F$15:$F$49=$E$8)),
            _xlws.FILTER('Supplier Emission'!$H$15:$H$49,
                   ('Supplier Emission'!$D$15:$D$49=H111) * ('Supplier Emission'!$F$15:$F$49=$E$8)),
            ""),
    "")</f>
        <v/>
      </c>
      <c r="O111" s="311" t="str">
        <f t="array" ref="O111">XLOOKUP(1,('Emission Factors'!$E$5:$E$488='GHG emissions calculations'!$F111)*('Emission Factors'!$H$5:$H$488='GHG emissions calculations'!$H111),INDEX('Emission Factors'!$E$5:$T$488,0,MATCH('GHG emissions calculations'!O$6,'Emission Factors'!$E$5:$T$5,0)),"",0)</f>
        <v/>
      </c>
      <c r="P111" s="313" t="str">
        <f t="array" ref="P111">IFERROR(
    INDEX('Emission Factors'!$E$5:$P$488,
          MATCH(1,
                ('Emission Factors'!$E$5:$E$488 = 'GHG emissions calculations'!$F111) *
                ('Emission Factors'!$H$5:$H$488 = 'GHG emissions calculations'!$H111),
                0),
          MATCH('GHG emissions calculations'!P$6,'Emission Factors'!$E$5:$P$5,0)),
    "")</f>
        <v/>
      </c>
      <c r="Q111" s="311" t="str">
        <f t="array" ref="Q111">IFERROR(
    IF(
        INDEX('Emission Factors'!$E$5:$P$488,
              MATCH(1,
                    ('Emission Factors'!$E$5:$E$488 = 'GHG emissions calculations'!$F111) *
                    ('Emission Factors'!$H$5:$H$488 = 'GHG emissions calculations'!$H111),
                    0),
              MATCH('GHG emissions calculations'!Q$6, 'Emission Factors'!$E$5:$P$5, 0)) &lt;&gt; "",
        INDEX('Emission Factors'!$E$5:$P$488,
              MATCH(1,
                    ('Emission Factors'!$E$5:$E$488 = 'GHG emissions calculations'!$F111) *
                    ('Emission Factors'!$H$5:$H$488 = 'GHG emissions calculations'!$H111),
                    0),
              MATCH('GHG emissions calculations'!Q$6, 'Emission Factors'!$E$5:$P$5, 0)),
        ""),
    "")</f>
        <v/>
      </c>
      <c r="R111" s="311" t="str">
        <f t="array" ref="R111">IFERROR(
    IF(
        INDEX('Emission Factors'!$E$5:$R$488,
              MATCH(1,
                    ('Emission Factors'!$E$5:$E$488 = 'GHG emissions calculations'!$F111) *
                    ('Emission Factors'!$H$5:$H$488 = 'GHG emissions calculations'!$H111),
                    0),
              MATCH('GHG emissions calculations'!R$6, 'Emission Factors'!$E$5:$R$5, 0)) &lt;&gt; "",
        INDEX('Emission Factors'!$E$5:$R$488,
              MATCH(1,
                    ('Emission Factors'!$E$5:$E$488 = 'GHG emissions calculations'!$F111) *
                    ('Emission Factors'!$H$5:$H$488 = 'GHG emissions calculations'!$H111),
                    0),
              MATCH('GHG emissions calculations'!R$6, 'Emission Factors'!$E$5:$R$5, 0)),
        ""),
    "")</f>
        <v/>
      </c>
      <c r="S111" s="312">
        <f t="shared" si="1"/>
        <v>0</v>
      </c>
      <c r="T111" s="23"/>
    </row>
    <row r="112" ht="15.75" customHeight="1" outlineLevel="1">
      <c r="A112" s="23"/>
      <c r="B112" s="71"/>
      <c r="C112" s="71"/>
      <c r="D112" s="71"/>
      <c r="E112" s="314"/>
      <c r="F112" s="311" t="str">
        <f>Lists!P127</f>
        <v>Brass - Hot rolling - Oceania</v>
      </c>
      <c r="G112" s="311" t="str">
        <f t="array" ref="G112">XLOOKUP(1,('Emission Factors'!$E$5:$E$488='GHG emissions calculations'!$F112)*('Emission Factors'!$H$5:$H$488='GHG emissions calculations'!$H112),INDEX('Emission Factors'!$E$5:$T$488,0,MATCH('GHG emissions calculations'!G$6,'Emission Factors'!$E$5:$T$5,0)),"",0)</f>
        <v/>
      </c>
      <c r="H112" s="311" t="s">
        <v>237</v>
      </c>
      <c r="I112" s="312" t="str">
        <f>IF(
    SUMIFS('Import data'!$L$25:$L$80,
           'Import data'!$J$25:$J$80, F112,
           'Import data'!$G$25:$G$80, 'GHG emissions calculations'!$H112,
           'Import data'!$I$25:$I$80,$E$8) &lt;&gt; 0,
    SUMIFS('Import data'!$L$25:$L$80,
           'Import data'!$J$25:$J$80, F112,
           'Import data'!$G$25:$G$80, 'GHG emissions calculations'!$H112,
           'Import data'!$I$25:$I$80,$E$8),
    ""
)</f>
        <v/>
      </c>
      <c r="J112" s="311" t="str">
        <f t="array" ref="J112">IF(
    XLOOKUP(F112, 'Import data'!$J$26:$J$47, 'Import data'!$M$26:$M$47, "", 0) = "Please add the region-specific supplier emission factor or choose a different region available in the IAEG database.",
    "",
    XLOOKUP(F112, 'Import data'!$J$26:$J$47, 'Import data'!$M$26:$M$47, "", 0)
)</f>
        <v/>
      </c>
      <c r="K112" s="311" t="str">
        <f t="array" ref="K112">IFERROR(
    XLOOKUP(F112,
            _xlws.FILTER('Supplier Emission'!$G$15:$G$49,
                   ('Supplier Emission'!$D$15:$D$49=H112) * ('Supplier Emission'!$F$15:$F$49=$E$8)),
            _xlws.FILTER('Supplier Emission'!$I$15:$I$49,
                   ('Supplier Emission'!$D$15:$D$49=H112) * ('Supplier Emission'!$F$15:$F$49=$E$8)),
            ""),
    "")</f>
        <v/>
      </c>
      <c r="L112" s="311" t="str">
        <f t="array" ref="L112">IFERROR(
    XLOOKUP(F112,
            _xlws.FILTER('Supplier Emission'!$G$15:$G$49,
                   ('Supplier Emission'!$D$15:$D$49=H112) * ('Supplier Emission'!$F$15:$F$49=$E$8)),
            _xlws.FILTER('Supplier Emission'!$J$15:$J$49,
                   ('Supplier Emission'!$D$15:$D$49=H112) * ('Supplier Emission'!$F$15:$F$49=$E$8)),
            ""),
    "")</f>
        <v/>
      </c>
      <c r="M112" s="311" t="str">
        <f t="array" ref="M112">IFERROR(
    XLOOKUP(F112,
            _xlws.FILTER('Supplier Emission'!$G$15:$G$49,
                   ('Supplier Emission'!$D$15:$D$49=H112) * ('Supplier Emission'!$F$15:$F$49=$E$8)),
            _xlws.FILTER('Supplier Emission'!$M$15:$M$49,
                   ('Supplier Emission'!$D$15:$D$49=H112) * ('Supplier Emission'!$F$15:$F$49=$E$8)),
            ""),
    "")</f>
        <v/>
      </c>
      <c r="N112" s="311" t="str">
        <f t="array" ref="N112">IFERROR(
    XLOOKUP(F112,
            _xlws.FILTER('Supplier Emission'!$G$15:$G$49,
                   ('Supplier Emission'!$D$15:$D$49=H112) * ('Supplier Emission'!$F$15:$F$49=$E$8)),
            _xlws.FILTER('Supplier Emission'!$H$15:$H$49,
                   ('Supplier Emission'!$D$15:$D$49=H112) * ('Supplier Emission'!$F$15:$F$49=$E$8)),
            ""),
    "")</f>
        <v/>
      </c>
      <c r="O112" s="311" t="str">
        <f t="array" ref="O112">XLOOKUP(1,('Emission Factors'!$E$5:$E$488='GHG emissions calculations'!$F112)*('Emission Factors'!$H$5:$H$488='GHG emissions calculations'!$H112),INDEX('Emission Factors'!$E$5:$T$488,0,MATCH('GHG emissions calculations'!O$6,'Emission Factors'!$E$5:$T$5,0)),"",0)</f>
        <v/>
      </c>
      <c r="P112" s="313" t="str">
        <f t="array" ref="P112">IFERROR(
    INDEX('Emission Factors'!$E$5:$P$488,
          MATCH(1,
                ('Emission Factors'!$E$5:$E$488 = 'GHG emissions calculations'!$F112) *
                ('Emission Factors'!$H$5:$H$488 = 'GHG emissions calculations'!$H112),
                0),
          MATCH('GHG emissions calculations'!P$6,'Emission Factors'!$E$5:$P$5,0)),
    "")</f>
        <v/>
      </c>
      <c r="Q112" s="311" t="str">
        <f t="array" ref="Q112">IFERROR(
    IF(
        INDEX('Emission Factors'!$E$5:$P$488,
              MATCH(1,
                    ('Emission Factors'!$E$5:$E$488 = 'GHG emissions calculations'!$F112) *
                    ('Emission Factors'!$H$5:$H$488 = 'GHG emissions calculations'!$H112),
                    0),
              MATCH('GHG emissions calculations'!Q$6, 'Emission Factors'!$E$5:$P$5, 0)) &lt;&gt; "",
        INDEX('Emission Factors'!$E$5:$P$488,
              MATCH(1,
                    ('Emission Factors'!$E$5:$E$488 = 'GHG emissions calculations'!$F112) *
                    ('Emission Factors'!$H$5:$H$488 = 'GHG emissions calculations'!$H112),
                    0),
              MATCH('GHG emissions calculations'!Q$6, 'Emission Factors'!$E$5:$P$5, 0)),
        ""),
    "")</f>
        <v/>
      </c>
      <c r="R112" s="311" t="str">
        <f t="array" ref="R112">IFERROR(
    IF(
        INDEX('Emission Factors'!$E$5:$R$488,
              MATCH(1,
                    ('Emission Factors'!$E$5:$E$488 = 'GHG emissions calculations'!$F112) *
                    ('Emission Factors'!$H$5:$H$488 = 'GHG emissions calculations'!$H112),
                    0),
              MATCH('GHG emissions calculations'!R$6, 'Emission Factors'!$E$5:$R$5, 0)) &lt;&gt; "",
        INDEX('Emission Factors'!$E$5:$R$488,
              MATCH(1,
                    ('Emission Factors'!$E$5:$E$488 = 'GHG emissions calculations'!$F112) *
                    ('Emission Factors'!$H$5:$H$488 = 'GHG emissions calculations'!$H112),
                    0),
              MATCH('GHG emissions calculations'!R$6, 'Emission Factors'!$E$5:$R$5, 0)),
        ""),
    "")</f>
        <v/>
      </c>
      <c r="S112" s="312">
        <f t="shared" si="1"/>
        <v>0</v>
      </c>
      <c r="T112" s="23"/>
    </row>
    <row r="113" ht="15.75" customHeight="1" outlineLevel="1">
      <c r="A113" s="23"/>
      <c r="B113" s="71"/>
      <c r="C113" s="71"/>
      <c r="D113" s="71"/>
      <c r="E113" s="314"/>
      <c r="F113" s="311" t="str">
        <f>Lists!P132</f>
        <v>Brass - Metal drilling - Africa</v>
      </c>
      <c r="G113" s="311" t="str">
        <f t="array" ref="G113">XLOOKUP(1,('Emission Factors'!$E$5:$E$488='GHG emissions calculations'!$F113)*('Emission Factors'!$H$5:$H$488='GHG emissions calculations'!$H113),INDEX('Emission Factors'!$E$5:$T$488,0,MATCH('GHG emissions calculations'!G$6,'Emission Factors'!$E$5:$T$5,0)),"",0)</f>
        <v/>
      </c>
      <c r="H113" s="311" t="s">
        <v>237</v>
      </c>
      <c r="I113" s="312" t="str">
        <f>IF(
    SUMIFS('Import data'!$L$25:$L$80,
           'Import data'!$J$25:$J$80, F113,
           'Import data'!$G$25:$G$80, 'GHG emissions calculations'!$H113,
           'Import data'!$I$25:$I$80,$E$8) &lt;&gt; 0,
    SUMIFS('Import data'!$L$25:$L$80,
           'Import data'!$J$25:$J$80, F113,
           'Import data'!$G$25:$G$80, 'GHG emissions calculations'!$H113,
           'Import data'!$I$25:$I$80,$E$8),
    ""
)</f>
        <v/>
      </c>
      <c r="J113" s="311" t="str">
        <f t="array" ref="J113">IF(
    XLOOKUP(F113, 'Import data'!$J$26:$J$47, 'Import data'!$M$26:$M$47, "", 0) = "Please add the region-specific supplier emission factor or choose a different region available in the IAEG database.",
    "",
    XLOOKUP(F113, 'Import data'!$J$26:$J$47, 'Import data'!$M$26:$M$47, "", 0)
)</f>
        <v/>
      </c>
      <c r="K113" s="311" t="str">
        <f t="array" ref="K113">IFERROR(
    XLOOKUP(F113,
            _xlws.FILTER('Supplier Emission'!$G$15:$G$49,
                   ('Supplier Emission'!$D$15:$D$49=H113) * ('Supplier Emission'!$F$15:$F$49=$E$8)),
            _xlws.FILTER('Supplier Emission'!$I$15:$I$49,
                   ('Supplier Emission'!$D$15:$D$49=H113) * ('Supplier Emission'!$F$15:$F$49=$E$8)),
            ""),
    "")</f>
        <v/>
      </c>
      <c r="L113" s="311" t="str">
        <f t="array" ref="L113">IFERROR(
    XLOOKUP(F113,
            _xlws.FILTER('Supplier Emission'!$G$15:$G$49,
                   ('Supplier Emission'!$D$15:$D$49=H113) * ('Supplier Emission'!$F$15:$F$49=$E$8)),
            _xlws.FILTER('Supplier Emission'!$J$15:$J$49,
                   ('Supplier Emission'!$D$15:$D$49=H113) * ('Supplier Emission'!$F$15:$F$49=$E$8)),
            ""),
    "")</f>
        <v/>
      </c>
      <c r="M113" s="311" t="str">
        <f t="array" ref="M113">IFERROR(
    XLOOKUP(F113,
            _xlws.FILTER('Supplier Emission'!$G$15:$G$49,
                   ('Supplier Emission'!$D$15:$D$49=H113) * ('Supplier Emission'!$F$15:$F$49=$E$8)),
            _xlws.FILTER('Supplier Emission'!$M$15:$M$49,
                   ('Supplier Emission'!$D$15:$D$49=H113) * ('Supplier Emission'!$F$15:$F$49=$E$8)),
            ""),
    "")</f>
        <v/>
      </c>
      <c r="N113" s="311" t="str">
        <f t="array" ref="N113">IFERROR(
    XLOOKUP(F113,
            _xlws.FILTER('Supplier Emission'!$G$15:$G$49,
                   ('Supplier Emission'!$D$15:$D$49=H113) * ('Supplier Emission'!$F$15:$F$49=$E$8)),
            _xlws.FILTER('Supplier Emission'!$H$15:$H$49,
                   ('Supplier Emission'!$D$15:$D$49=H113) * ('Supplier Emission'!$F$15:$F$49=$E$8)),
            ""),
    "")</f>
        <v/>
      </c>
      <c r="O113" s="311" t="str">
        <f t="array" ref="O113">XLOOKUP(1,('Emission Factors'!$E$5:$E$488='GHG emissions calculations'!$F113)*('Emission Factors'!$H$5:$H$488='GHG emissions calculations'!$H113),INDEX('Emission Factors'!$E$5:$T$488,0,MATCH('GHG emissions calculations'!O$6,'Emission Factors'!$E$5:$T$5,0)),"",0)</f>
        <v/>
      </c>
      <c r="P113" s="313" t="str">
        <f t="array" ref="P113">IFERROR(
    INDEX('Emission Factors'!$E$5:$P$488,
          MATCH(1,
                ('Emission Factors'!$E$5:$E$488 = 'GHG emissions calculations'!$F113) *
                ('Emission Factors'!$H$5:$H$488 = 'GHG emissions calculations'!$H113),
                0),
          MATCH('GHG emissions calculations'!P$6,'Emission Factors'!$E$5:$P$5,0)),
    "")</f>
        <v/>
      </c>
      <c r="Q113" s="311" t="str">
        <f t="array" ref="Q113">IFERROR(
    IF(
        INDEX('Emission Factors'!$E$5:$P$488,
              MATCH(1,
                    ('Emission Factors'!$E$5:$E$488 = 'GHG emissions calculations'!$F113) *
                    ('Emission Factors'!$H$5:$H$488 = 'GHG emissions calculations'!$H113),
                    0),
              MATCH('GHG emissions calculations'!Q$6, 'Emission Factors'!$E$5:$P$5, 0)) &lt;&gt; "",
        INDEX('Emission Factors'!$E$5:$P$488,
              MATCH(1,
                    ('Emission Factors'!$E$5:$E$488 = 'GHG emissions calculations'!$F113) *
                    ('Emission Factors'!$H$5:$H$488 = 'GHG emissions calculations'!$H113),
                    0),
              MATCH('GHG emissions calculations'!Q$6, 'Emission Factors'!$E$5:$P$5, 0)),
        ""),
    "")</f>
        <v/>
      </c>
      <c r="R113" s="311" t="str">
        <f t="array" ref="R113">IFERROR(
    IF(
        INDEX('Emission Factors'!$E$5:$R$488,
              MATCH(1,
                    ('Emission Factors'!$E$5:$E$488 = 'GHG emissions calculations'!$F113) *
                    ('Emission Factors'!$H$5:$H$488 = 'GHG emissions calculations'!$H113),
                    0),
              MATCH('GHG emissions calculations'!R$6, 'Emission Factors'!$E$5:$R$5, 0)) &lt;&gt; "",
        INDEX('Emission Factors'!$E$5:$R$488,
              MATCH(1,
                    ('Emission Factors'!$E$5:$E$488 = 'GHG emissions calculations'!$F113) *
                    ('Emission Factors'!$H$5:$H$488 = 'GHG emissions calculations'!$H113),
                    0),
              MATCH('GHG emissions calculations'!R$6, 'Emission Factors'!$E$5:$R$5, 0)),
        ""),
    "")</f>
        <v/>
      </c>
      <c r="S113" s="312">
        <f t="shared" si="1"/>
        <v>0</v>
      </c>
      <c r="T113" s="23"/>
    </row>
    <row r="114" ht="15.75" customHeight="1" outlineLevel="1">
      <c r="A114" s="23"/>
      <c r="B114" s="71"/>
      <c r="C114" s="71"/>
      <c r="D114" s="71"/>
      <c r="E114" s="314"/>
      <c r="F114" s="311" t="str">
        <f>Lists!P130</f>
        <v>Brass - Metal drilling - America</v>
      </c>
      <c r="G114" s="311" t="str">
        <f t="array" ref="G114">XLOOKUP(1,('Emission Factors'!$E$5:$E$488='GHG emissions calculations'!$F114)*('Emission Factors'!$H$5:$H$488='GHG emissions calculations'!$H114),INDEX('Emission Factors'!$E$5:$T$488,0,MATCH('GHG emissions calculations'!G$6,'Emission Factors'!$E$5:$T$5,0)),"",0)</f>
        <v/>
      </c>
      <c r="H114" s="311" t="s">
        <v>237</v>
      </c>
      <c r="I114" s="312" t="str">
        <f>IF(
    SUMIFS('Import data'!$L$25:$L$80,
           'Import data'!$J$25:$J$80, F114,
           'Import data'!$G$25:$G$80, 'GHG emissions calculations'!$H114,
           'Import data'!$I$25:$I$80,$E$8) &lt;&gt; 0,
    SUMIFS('Import data'!$L$25:$L$80,
           'Import data'!$J$25:$J$80, F114,
           'Import data'!$G$25:$G$80, 'GHG emissions calculations'!$H114,
           'Import data'!$I$25:$I$80,$E$8),
    ""
)</f>
        <v/>
      </c>
      <c r="J114" s="311" t="str">
        <f t="array" ref="J114">IF(
    XLOOKUP(F114, 'Import data'!$J$26:$J$47, 'Import data'!$M$26:$M$47, "", 0) = "Please add the region-specific supplier emission factor or choose a different region available in the IAEG database.",
    "",
    XLOOKUP(F114, 'Import data'!$J$26:$J$47, 'Import data'!$M$26:$M$47, "", 0)
)</f>
        <v/>
      </c>
      <c r="K114" s="311" t="str">
        <f t="array" ref="K114">IFERROR(
    XLOOKUP(F114,
            _xlws.FILTER('Supplier Emission'!$G$15:$G$49,
                   ('Supplier Emission'!$D$15:$D$49=H114) * ('Supplier Emission'!$F$15:$F$49=$E$8)),
            _xlws.FILTER('Supplier Emission'!$I$15:$I$49,
                   ('Supplier Emission'!$D$15:$D$49=H114) * ('Supplier Emission'!$F$15:$F$49=$E$8)),
            ""),
    "")</f>
        <v/>
      </c>
      <c r="L114" s="311" t="str">
        <f t="array" ref="L114">IFERROR(
    XLOOKUP(F114,
            _xlws.FILTER('Supplier Emission'!$G$15:$G$49,
                   ('Supplier Emission'!$D$15:$D$49=H114) * ('Supplier Emission'!$F$15:$F$49=$E$8)),
            _xlws.FILTER('Supplier Emission'!$J$15:$J$49,
                   ('Supplier Emission'!$D$15:$D$49=H114) * ('Supplier Emission'!$F$15:$F$49=$E$8)),
            ""),
    "")</f>
        <v/>
      </c>
      <c r="M114" s="311" t="str">
        <f t="array" ref="M114">IFERROR(
    XLOOKUP(F114,
            _xlws.FILTER('Supplier Emission'!$G$15:$G$49,
                   ('Supplier Emission'!$D$15:$D$49=H114) * ('Supplier Emission'!$F$15:$F$49=$E$8)),
            _xlws.FILTER('Supplier Emission'!$M$15:$M$49,
                   ('Supplier Emission'!$D$15:$D$49=H114) * ('Supplier Emission'!$F$15:$F$49=$E$8)),
            ""),
    "")</f>
        <v/>
      </c>
      <c r="N114" s="311" t="str">
        <f t="array" ref="N114">IFERROR(
    XLOOKUP(F114,
            _xlws.FILTER('Supplier Emission'!$G$15:$G$49,
                   ('Supplier Emission'!$D$15:$D$49=H114) * ('Supplier Emission'!$F$15:$F$49=$E$8)),
            _xlws.FILTER('Supplier Emission'!$H$15:$H$49,
                   ('Supplier Emission'!$D$15:$D$49=H114) * ('Supplier Emission'!$F$15:$F$49=$E$8)),
            ""),
    "")</f>
        <v/>
      </c>
      <c r="O114" s="311" t="str">
        <f t="array" ref="O114">XLOOKUP(1,('Emission Factors'!$E$5:$E$488='GHG emissions calculations'!$F114)*('Emission Factors'!$H$5:$H$488='GHG emissions calculations'!$H114),INDEX('Emission Factors'!$E$5:$T$488,0,MATCH('GHG emissions calculations'!O$6,'Emission Factors'!$E$5:$T$5,0)),"",0)</f>
        <v/>
      </c>
      <c r="P114" s="313" t="str">
        <f t="array" ref="P114">IFERROR(
    INDEX('Emission Factors'!$E$5:$P$488,
          MATCH(1,
                ('Emission Factors'!$E$5:$E$488 = 'GHG emissions calculations'!$F114) *
                ('Emission Factors'!$H$5:$H$488 = 'GHG emissions calculations'!$H114),
                0),
          MATCH('GHG emissions calculations'!P$6,'Emission Factors'!$E$5:$P$5,0)),
    "")</f>
        <v/>
      </c>
      <c r="Q114" s="311" t="str">
        <f t="array" ref="Q114">IFERROR(
    IF(
        INDEX('Emission Factors'!$E$5:$P$488,
              MATCH(1,
                    ('Emission Factors'!$E$5:$E$488 = 'GHG emissions calculations'!$F114) *
                    ('Emission Factors'!$H$5:$H$488 = 'GHG emissions calculations'!$H114),
                    0),
              MATCH('GHG emissions calculations'!Q$6, 'Emission Factors'!$E$5:$P$5, 0)) &lt;&gt; "",
        INDEX('Emission Factors'!$E$5:$P$488,
              MATCH(1,
                    ('Emission Factors'!$E$5:$E$488 = 'GHG emissions calculations'!$F114) *
                    ('Emission Factors'!$H$5:$H$488 = 'GHG emissions calculations'!$H114),
                    0),
              MATCH('GHG emissions calculations'!Q$6, 'Emission Factors'!$E$5:$P$5, 0)),
        ""),
    "")</f>
        <v/>
      </c>
      <c r="R114" s="311" t="str">
        <f t="array" ref="R114">IFERROR(
    IF(
        INDEX('Emission Factors'!$E$5:$R$488,
              MATCH(1,
                    ('Emission Factors'!$E$5:$E$488 = 'GHG emissions calculations'!$F114) *
                    ('Emission Factors'!$H$5:$H$488 = 'GHG emissions calculations'!$H114),
                    0),
              MATCH('GHG emissions calculations'!R$6, 'Emission Factors'!$E$5:$R$5, 0)) &lt;&gt; "",
        INDEX('Emission Factors'!$E$5:$R$488,
              MATCH(1,
                    ('Emission Factors'!$E$5:$E$488 = 'GHG emissions calculations'!$F114) *
                    ('Emission Factors'!$H$5:$H$488 = 'GHG emissions calculations'!$H114),
                    0),
              MATCH('GHG emissions calculations'!R$6, 'Emission Factors'!$E$5:$R$5, 0)),
        ""),
    "")</f>
        <v/>
      </c>
      <c r="S114" s="312">
        <f t="shared" si="1"/>
        <v>0</v>
      </c>
      <c r="T114" s="23"/>
    </row>
    <row r="115" ht="15.75" customHeight="1" outlineLevel="1">
      <c r="A115" s="23"/>
      <c r="B115" s="71"/>
      <c r="C115" s="71"/>
      <c r="D115" s="71"/>
      <c r="E115" s="314"/>
      <c r="F115" s="311" t="str">
        <f>Lists!P133</f>
        <v>Brass - Metal drilling - Asia</v>
      </c>
      <c r="G115" s="311" t="str">
        <f t="array" ref="G115">XLOOKUP(1,('Emission Factors'!$E$5:$E$488='GHG emissions calculations'!$F115)*('Emission Factors'!$H$5:$H$488='GHG emissions calculations'!$H115),INDEX('Emission Factors'!$E$5:$T$488,0,MATCH('GHG emissions calculations'!G$6,'Emission Factors'!$E$5:$T$5,0)),"",0)</f>
        <v/>
      </c>
      <c r="H115" s="311" t="s">
        <v>237</v>
      </c>
      <c r="I115" s="312" t="str">
        <f>IF(
    SUMIFS('Import data'!$L$25:$L$80,
           'Import data'!$J$25:$J$80, F115,
           'Import data'!$G$25:$G$80, 'GHG emissions calculations'!$H115,
           'Import data'!$I$25:$I$80,$E$8) &lt;&gt; 0,
    SUMIFS('Import data'!$L$25:$L$80,
           'Import data'!$J$25:$J$80, F115,
           'Import data'!$G$25:$G$80, 'GHG emissions calculations'!$H115,
           'Import data'!$I$25:$I$80,$E$8),
    ""
)</f>
        <v/>
      </c>
      <c r="J115" s="311" t="str">
        <f t="array" ref="J115">IF(
    XLOOKUP(F115, 'Import data'!$J$26:$J$47, 'Import data'!$M$26:$M$47, "", 0) = "Please add the region-specific supplier emission factor or choose a different region available in the IAEG database.",
    "",
    XLOOKUP(F115, 'Import data'!$J$26:$J$47, 'Import data'!$M$26:$M$47, "", 0)
)</f>
        <v/>
      </c>
      <c r="K115" s="311" t="str">
        <f t="array" ref="K115">IFERROR(
    XLOOKUP(F115,
            _xlws.FILTER('Supplier Emission'!$G$15:$G$49,
                   ('Supplier Emission'!$D$15:$D$49=H115) * ('Supplier Emission'!$F$15:$F$49=$E$8)),
            _xlws.FILTER('Supplier Emission'!$I$15:$I$49,
                   ('Supplier Emission'!$D$15:$D$49=H115) * ('Supplier Emission'!$F$15:$F$49=$E$8)),
            ""),
    "")</f>
        <v/>
      </c>
      <c r="L115" s="311" t="str">
        <f t="array" ref="L115">IFERROR(
    XLOOKUP(F115,
            _xlws.FILTER('Supplier Emission'!$G$15:$G$49,
                   ('Supplier Emission'!$D$15:$D$49=H115) * ('Supplier Emission'!$F$15:$F$49=$E$8)),
            _xlws.FILTER('Supplier Emission'!$J$15:$J$49,
                   ('Supplier Emission'!$D$15:$D$49=H115) * ('Supplier Emission'!$F$15:$F$49=$E$8)),
            ""),
    "")</f>
        <v/>
      </c>
      <c r="M115" s="311" t="str">
        <f t="array" ref="M115">IFERROR(
    XLOOKUP(F115,
            _xlws.FILTER('Supplier Emission'!$G$15:$G$49,
                   ('Supplier Emission'!$D$15:$D$49=H115) * ('Supplier Emission'!$F$15:$F$49=$E$8)),
            _xlws.FILTER('Supplier Emission'!$M$15:$M$49,
                   ('Supplier Emission'!$D$15:$D$49=H115) * ('Supplier Emission'!$F$15:$F$49=$E$8)),
            ""),
    "")</f>
        <v/>
      </c>
      <c r="N115" s="311" t="str">
        <f t="array" ref="N115">IFERROR(
    XLOOKUP(F115,
            _xlws.FILTER('Supplier Emission'!$G$15:$G$49,
                   ('Supplier Emission'!$D$15:$D$49=H115) * ('Supplier Emission'!$F$15:$F$49=$E$8)),
            _xlws.FILTER('Supplier Emission'!$H$15:$H$49,
                   ('Supplier Emission'!$D$15:$D$49=H115) * ('Supplier Emission'!$F$15:$F$49=$E$8)),
            ""),
    "")</f>
        <v/>
      </c>
      <c r="O115" s="311" t="str">
        <f t="array" ref="O115">XLOOKUP(1,('Emission Factors'!$E$5:$E$488='GHG emissions calculations'!$F115)*('Emission Factors'!$H$5:$H$488='GHG emissions calculations'!$H115),INDEX('Emission Factors'!$E$5:$T$488,0,MATCH('GHG emissions calculations'!O$6,'Emission Factors'!$E$5:$T$5,0)),"",0)</f>
        <v/>
      </c>
      <c r="P115" s="313" t="str">
        <f t="array" ref="P115">IFERROR(
    INDEX('Emission Factors'!$E$5:$P$488,
          MATCH(1,
                ('Emission Factors'!$E$5:$E$488 = 'GHG emissions calculations'!$F115) *
                ('Emission Factors'!$H$5:$H$488 = 'GHG emissions calculations'!$H115),
                0),
          MATCH('GHG emissions calculations'!P$6,'Emission Factors'!$E$5:$P$5,0)),
    "")</f>
        <v/>
      </c>
      <c r="Q115" s="311" t="str">
        <f t="array" ref="Q115">IFERROR(
    IF(
        INDEX('Emission Factors'!$E$5:$P$488,
              MATCH(1,
                    ('Emission Factors'!$E$5:$E$488 = 'GHG emissions calculations'!$F115) *
                    ('Emission Factors'!$H$5:$H$488 = 'GHG emissions calculations'!$H115),
                    0),
              MATCH('GHG emissions calculations'!Q$6, 'Emission Factors'!$E$5:$P$5, 0)) &lt;&gt; "",
        INDEX('Emission Factors'!$E$5:$P$488,
              MATCH(1,
                    ('Emission Factors'!$E$5:$E$488 = 'GHG emissions calculations'!$F115) *
                    ('Emission Factors'!$H$5:$H$488 = 'GHG emissions calculations'!$H115),
                    0),
              MATCH('GHG emissions calculations'!Q$6, 'Emission Factors'!$E$5:$P$5, 0)),
        ""),
    "")</f>
        <v/>
      </c>
      <c r="R115" s="311" t="str">
        <f t="array" ref="R115">IFERROR(
    IF(
        INDEX('Emission Factors'!$E$5:$R$488,
              MATCH(1,
                    ('Emission Factors'!$E$5:$E$488 = 'GHG emissions calculations'!$F115) *
                    ('Emission Factors'!$H$5:$H$488 = 'GHG emissions calculations'!$H115),
                    0),
              MATCH('GHG emissions calculations'!R$6, 'Emission Factors'!$E$5:$R$5, 0)) &lt;&gt; "",
        INDEX('Emission Factors'!$E$5:$R$488,
              MATCH(1,
                    ('Emission Factors'!$E$5:$E$488 = 'GHG emissions calculations'!$F115) *
                    ('Emission Factors'!$H$5:$H$488 = 'GHG emissions calculations'!$H115),
                    0),
              MATCH('GHG emissions calculations'!R$6, 'Emission Factors'!$E$5:$R$5, 0)),
        ""),
    "")</f>
        <v/>
      </c>
      <c r="S115" s="312">
        <f t="shared" si="1"/>
        <v>0</v>
      </c>
      <c r="T115" s="23"/>
    </row>
    <row r="116" ht="15.75" customHeight="1" outlineLevel="1">
      <c r="A116" s="23"/>
      <c r="B116" s="71"/>
      <c r="C116" s="71"/>
      <c r="D116" s="71"/>
      <c r="E116" s="314"/>
      <c r="F116" s="311" t="str">
        <f>Lists!P131</f>
        <v>Brass - Metal drilling - Europe</v>
      </c>
      <c r="G116" s="311">
        <f t="array" ref="G116">XLOOKUP(1,('Emission Factors'!$E$5:$E$488='GHG emissions calculations'!$F116)*('Emission Factors'!$H$5:$H$488='GHG emissions calculations'!$H116),INDEX('Emission Factors'!$E$5:$T$488,0,MATCH('GHG emissions calculations'!G$6,'Emission Factors'!$E$5:$T$5,0)),"",0)</f>
        <v>3</v>
      </c>
      <c r="H116" s="311" t="s">
        <v>237</v>
      </c>
      <c r="I116" s="312" t="str">
        <f>IF(
    SUMIFS('Import data'!$L$25:$L$80,
           'Import data'!$J$25:$J$80, F116,
           'Import data'!$G$25:$G$80, 'GHG emissions calculations'!$H116,
           'Import data'!$I$25:$I$80,$E$8) &lt;&gt; 0,
    SUMIFS('Import data'!$L$25:$L$80,
           'Import data'!$J$25:$J$80, F116,
           'Import data'!$G$25:$G$80, 'GHG emissions calculations'!$H116,
           'Import data'!$I$25:$I$80,$E$8),
    ""
)</f>
        <v/>
      </c>
      <c r="J116" s="311" t="str">
        <f t="array" ref="J116">IF(
    XLOOKUP(F116, 'Import data'!$J$26:$J$47, 'Import data'!$M$26:$M$47, "", 0) = "Please add the region-specific supplier emission factor or choose a different region available in the IAEG database.",
    "",
    XLOOKUP(F116, 'Import data'!$J$26:$J$47, 'Import data'!$M$26:$M$47, "", 0)
)</f>
        <v/>
      </c>
      <c r="K116" s="311" t="str">
        <f t="array" ref="K116">IFERROR(
    XLOOKUP(F116,
            _xlws.FILTER('Supplier Emission'!$G$15:$G$49,
                   ('Supplier Emission'!$D$15:$D$49=H116) * ('Supplier Emission'!$F$15:$F$49=$E$8)),
            _xlws.FILTER('Supplier Emission'!$I$15:$I$49,
                   ('Supplier Emission'!$D$15:$D$49=H116) * ('Supplier Emission'!$F$15:$F$49=$E$8)),
            ""),
    "")</f>
        <v/>
      </c>
      <c r="L116" s="311" t="str">
        <f t="array" ref="L116">IFERROR(
    XLOOKUP(F116,
            _xlws.FILTER('Supplier Emission'!$G$15:$G$49,
                   ('Supplier Emission'!$D$15:$D$49=H116) * ('Supplier Emission'!$F$15:$F$49=$E$8)),
            _xlws.FILTER('Supplier Emission'!$J$15:$J$49,
                   ('Supplier Emission'!$D$15:$D$49=H116) * ('Supplier Emission'!$F$15:$F$49=$E$8)),
            ""),
    "")</f>
        <v/>
      </c>
      <c r="M116" s="311" t="str">
        <f t="array" ref="M116">IFERROR(
    XLOOKUP(F116,
            _xlws.FILTER('Supplier Emission'!$G$15:$G$49,
                   ('Supplier Emission'!$D$15:$D$49=H116) * ('Supplier Emission'!$F$15:$F$49=$E$8)),
            _xlws.FILTER('Supplier Emission'!$M$15:$M$49,
                   ('Supplier Emission'!$D$15:$D$49=H116) * ('Supplier Emission'!$F$15:$F$49=$E$8)),
            ""),
    "")</f>
        <v/>
      </c>
      <c r="N116" s="311" t="str">
        <f t="array" ref="N116">IFERROR(
    XLOOKUP(F116,
            _xlws.FILTER('Supplier Emission'!$G$15:$G$49,
                   ('Supplier Emission'!$D$15:$D$49=H116) * ('Supplier Emission'!$F$15:$F$49=$E$8)),
            _xlws.FILTER('Supplier Emission'!$H$15:$H$49,
                   ('Supplier Emission'!$D$15:$D$49=H116) * ('Supplier Emission'!$F$15:$F$49=$E$8)),
            ""),
    "")</f>
        <v/>
      </c>
      <c r="O116" s="311" t="str">
        <f t="array" ref="O116">XLOOKUP(1,('Emission Factors'!$E$5:$E$488='GHG emissions calculations'!$F116)*('Emission Factors'!$H$5:$H$488='GHG emissions calculations'!$H116),INDEX('Emission Factors'!$E$5:$T$488,0,MATCH('GHG emissions calculations'!O$6,'Emission Factors'!$E$5:$T$5,0)),"",0)</f>
        <v>Brass (CUZn20) - Laiton</v>
      </c>
      <c r="P116" s="313">
        <f t="array" ref="P116">IFERROR(
    INDEX('Emission Factors'!$E$5:$P$488,
          MATCH(1,
                ('Emission Factors'!$E$5:$E$488 = 'GHG emissions calculations'!$F116) *
                ('Emission Factors'!$H$5:$H$488 = 'GHG emissions calculations'!$H116),
                0),
          MATCH('GHG emissions calculations'!P$6,'Emission Factors'!$E$5:$P$5,0)),
    "")</f>
        <v>0.602</v>
      </c>
      <c r="Q116" s="311" t="str">
        <f t="array" ref="Q116">IFERROR(
    IF(
        INDEX('Emission Factors'!$E$5:$P$488,
              MATCH(1,
                    ('Emission Factors'!$E$5:$E$488 = 'GHG emissions calculations'!$F116) *
                    ('Emission Factors'!$H$5:$H$488 = 'GHG emissions calculations'!$H116),
                    0),
              MATCH('GHG emissions calculations'!Q$6, 'Emission Factors'!$E$5:$P$5, 0)) &lt;&gt; "",
        INDEX('Emission Factors'!$E$5:$P$488,
              MATCH(1,
                    ('Emission Factors'!$E$5:$E$488 = 'GHG emissions calculations'!$F116) *
                    ('Emission Factors'!$H$5:$H$488 = 'GHG emissions calculations'!$H116),
                    0),
              MATCH('GHG emissions calculations'!Q$6, 'Emission Factors'!$E$5:$P$5, 0)),
        ""),
    "")</f>
        <v>kgCO2e/kg</v>
      </c>
      <c r="R116" s="311" t="str">
        <f t="array" ref="R116">IFERROR(
    IF(
        INDEX('Emission Factors'!$E$5:$R$488,
              MATCH(1,
                    ('Emission Factors'!$E$5:$E$488 = 'GHG emissions calculations'!$F116) *
                    ('Emission Factors'!$H$5:$H$488 = 'GHG emissions calculations'!$H116),
                    0),
              MATCH('GHG emissions calculations'!R$6, 'Emission Factors'!$E$5:$R$5, 0)) &lt;&gt; "",
        INDEX('Emission Factors'!$E$5:$R$488,
              MATCH(1,
                    ('Emission Factors'!$E$5:$E$488 = 'GHG emissions calculations'!$F116) *
                    ('Emission Factors'!$H$5:$H$488 = 'GHG emissions calculations'!$H116),
                    0),
              MATCH('GHG emissions calculations'!R$6, 'Emission Factors'!$E$5:$R$5, 0)),
        ""),
    "")</f>
        <v>Europe</v>
      </c>
      <c r="S116" s="312">
        <f t="shared" si="1"/>
        <v>0</v>
      </c>
      <c r="T116" s="23"/>
    </row>
    <row r="117" ht="15.75" customHeight="1" outlineLevel="1">
      <c r="A117" s="23"/>
      <c r="B117" s="71"/>
      <c r="C117" s="71"/>
      <c r="D117" s="71"/>
      <c r="E117" s="314"/>
      <c r="F117" s="311" t="str">
        <f>Lists!P136</f>
        <v>Brass - Metal drilling - Global or unspecified region</v>
      </c>
      <c r="G117" s="311">
        <f t="array" ref="G117">XLOOKUP(1,('Emission Factors'!$E$5:$E$488='GHG emissions calculations'!$F117)*('Emission Factors'!$H$5:$H$488='GHG emissions calculations'!$H117),INDEX('Emission Factors'!$E$5:$T$488,0,MATCH('GHG emissions calculations'!G$6,'Emission Factors'!$E$5:$T$5,0)),"",0)</f>
        <v>3</v>
      </c>
      <c r="H117" s="311" t="s">
        <v>237</v>
      </c>
      <c r="I117" s="312" t="str">
        <f>IF(
    SUMIFS('Import data'!$L$25:$L$80,
           'Import data'!$J$25:$J$80, F117,
           'Import data'!$G$25:$G$80, 'GHG emissions calculations'!$H117,
           'Import data'!$I$25:$I$80,$E$8) &lt;&gt; 0,
    SUMIFS('Import data'!$L$25:$L$80,
           'Import data'!$J$25:$J$80, F117,
           'Import data'!$G$25:$G$80, 'GHG emissions calculations'!$H117,
           'Import data'!$I$25:$I$80,$E$8),
    ""
)</f>
        <v/>
      </c>
      <c r="J117" s="311" t="str">
        <f t="array" ref="J117">IF(
    XLOOKUP(F117, 'Import data'!$J$26:$J$47, 'Import data'!$M$26:$M$47, "", 0) = "Please add the region-specific supplier emission factor or choose a different region available in the IAEG database.",
    "",
    XLOOKUP(F117, 'Import data'!$J$26:$J$47, 'Import data'!$M$26:$M$47, "", 0)
)</f>
        <v/>
      </c>
      <c r="K117" s="311" t="str">
        <f t="array" ref="K117">IFERROR(
    XLOOKUP(F117,
            _xlws.FILTER('Supplier Emission'!$G$15:$G$49,
                   ('Supplier Emission'!$D$15:$D$49=H117) * ('Supplier Emission'!$F$15:$F$49=$E$8)),
            _xlws.FILTER('Supplier Emission'!$I$15:$I$49,
                   ('Supplier Emission'!$D$15:$D$49=H117) * ('Supplier Emission'!$F$15:$F$49=$E$8)),
            ""),
    "")</f>
        <v/>
      </c>
      <c r="L117" s="311" t="str">
        <f t="array" ref="L117">IFERROR(
    XLOOKUP(F117,
            _xlws.FILTER('Supplier Emission'!$G$15:$G$49,
                   ('Supplier Emission'!$D$15:$D$49=H117) * ('Supplier Emission'!$F$15:$F$49=$E$8)),
            _xlws.FILTER('Supplier Emission'!$J$15:$J$49,
                   ('Supplier Emission'!$D$15:$D$49=H117) * ('Supplier Emission'!$F$15:$F$49=$E$8)),
            ""),
    "")</f>
        <v/>
      </c>
      <c r="M117" s="311" t="str">
        <f t="array" ref="M117">IFERROR(
    XLOOKUP(F117,
            _xlws.FILTER('Supplier Emission'!$G$15:$G$49,
                   ('Supplier Emission'!$D$15:$D$49=H117) * ('Supplier Emission'!$F$15:$F$49=$E$8)),
            _xlws.FILTER('Supplier Emission'!$M$15:$M$49,
                   ('Supplier Emission'!$D$15:$D$49=H117) * ('Supplier Emission'!$F$15:$F$49=$E$8)),
            ""),
    "")</f>
        <v/>
      </c>
      <c r="N117" s="311" t="str">
        <f t="array" ref="N117">IFERROR(
    XLOOKUP(F117,
            _xlws.FILTER('Supplier Emission'!$G$15:$G$49,
                   ('Supplier Emission'!$D$15:$D$49=H117) * ('Supplier Emission'!$F$15:$F$49=$E$8)),
            _xlws.FILTER('Supplier Emission'!$H$15:$H$49,
                   ('Supplier Emission'!$D$15:$D$49=H117) * ('Supplier Emission'!$F$15:$F$49=$E$8)),
            ""),
    "")</f>
        <v/>
      </c>
      <c r="O117" s="311" t="str">
        <f t="array" ref="O117">XLOOKUP(1,('Emission Factors'!$E$5:$E$488='GHG emissions calculations'!$F117)*('Emission Factors'!$H$5:$H$488='GHG emissions calculations'!$H117),INDEX('Emission Factors'!$E$5:$T$488,0,MATCH('GHG emissions calculations'!O$6,'Emission Factors'!$E$5:$T$5,0)),"",0)</f>
        <v>Brass (CUZn20) - Laiton + Metal drilling - Perçage du métal (impact modéré)</v>
      </c>
      <c r="P117" s="313">
        <f t="array" ref="P117">IFERROR(
    INDEX('Emission Factors'!$E$5:$P$488,
          MATCH(1,
                ('Emission Factors'!$E$5:$E$488 = 'GHG emissions calculations'!$F117) *
                ('Emission Factors'!$H$5:$H$488 = 'GHG emissions calculations'!$H117),
                0),
          MATCH('GHG emissions calculations'!P$6,'Emission Factors'!$E$5:$P$5,0)),
    "")</f>
        <v>0.60032</v>
      </c>
      <c r="Q117" s="311" t="str">
        <f t="array" ref="Q117">IFERROR(
    IF(
        INDEX('Emission Factors'!$E$5:$P$488,
              MATCH(1,
                    ('Emission Factors'!$E$5:$E$488 = 'GHG emissions calculations'!$F117) *
                    ('Emission Factors'!$H$5:$H$488 = 'GHG emissions calculations'!$H117),
                    0),
              MATCH('GHG emissions calculations'!Q$6, 'Emission Factors'!$E$5:$P$5, 0)) &lt;&gt; "",
        INDEX('Emission Factors'!$E$5:$P$488,
              MATCH(1,
                    ('Emission Factors'!$E$5:$E$488 = 'GHG emissions calculations'!$F117) *
                    ('Emission Factors'!$H$5:$H$488 = 'GHG emissions calculations'!$H117),
                    0),
              MATCH('GHG emissions calculations'!Q$6, 'Emission Factors'!$E$5:$P$5, 0)),
        ""),
    "")</f>
        <v>kgCO2e/kg</v>
      </c>
      <c r="R117" s="311" t="str">
        <f t="array" ref="R117">IFERROR(
    IF(
        INDEX('Emission Factors'!$E$5:$R$488,
              MATCH(1,
                    ('Emission Factors'!$E$5:$E$488 = 'GHG emissions calculations'!$F117) *
                    ('Emission Factors'!$H$5:$H$488 = 'GHG emissions calculations'!$H117),
                    0),
              MATCH('GHG emissions calculations'!R$6, 'Emission Factors'!$E$5:$R$5, 0)) &lt;&gt; "",
        INDEX('Emission Factors'!$E$5:$R$488,
              MATCH(1,
                    ('Emission Factors'!$E$5:$E$488 = 'GHG emissions calculations'!$F117) *
                    ('Emission Factors'!$H$5:$H$488 = 'GHG emissions calculations'!$H117),
                    0),
              MATCH('GHG emissions calculations'!R$6, 'Emission Factors'!$E$5:$R$5, 0)),
        ""),
    "")</f>
        <v>Global or unspecified region</v>
      </c>
      <c r="S117" s="312">
        <f t="shared" si="1"/>
        <v>0</v>
      </c>
      <c r="T117" s="23"/>
    </row>
    <row r="118" ht="15.75" customHeight="1" outlineLevel="1">
      <c r="A118" s="23"/>
      <c r="B118" s="71"/>
      <c r="C118" s="71"/>
      <c r="D118" s="71"/>
      <c r="E118" s="314"/>
      <c r="F118" s="311" t="str">
        <f>Lists!P135</f>
        <v>Brass - Metal drilling - Middle East</v>
      </c>
      <c r="G118" s="311" t="str">
        <f t="array" ref="G118">XLOOKUP(1,('Emission Factors'!$E$5:$E$488='GHG emissions calculations'!$F118)*('Emission Factors'!$H$5:$H$488='GHG emissions calculations'!$H118),INDEX('Emission Factors'!$E$5:$T$488,0,MATCH('GHG emissions calculations'!G$6,'Emission Factors'!$E$5:$T$5,0)),"",0)</f>
        <v/>
      </c>
      <c r="H118" s="311" t="s">
        <v>237</v>
      </c>
      <c r="I118" s="312" t="str">
        <f>IF(
    SUMIFS('Import data'!$L$25:$L$80,
           'Import data'!$J$25:$J$80, F118,
           'Import data'!$G$25:$G$80, 'GHG emissions calculations'!$H118,
           'Import data'!$I$25:$I$80,$E$8) &lt;&gt; 0,
    SUMIFS('Import data'!$L$25:$L$80,
           'Import data'!$J$25:$J$80, F118,
           'Import data'!$G$25:$G$80, 'GHG emissions calculations'!$H118,
           'Import data'!$I$25:$I$80,$E$8),
    ""
)</f>
        <v/>
      </c>
      <c r="J118" s="311" t="str">
        <f t="array" ref="J118">IF(
    XLOOKUP(F118, 'Import data'!$J$26:$J$47, 'Import data'!$M$26:$M$47, "", 0) = "Please add the region-specific supplier emission factor or choose a different region available in the IAEG database.",
    "",
    XLOOKUP(F118, 'Import data'!$J$26:$J$47, 'Import data'!$M$26:$M$47, "", 0)
)</f>
        <v/>
      </c>
      <c r="K118" s="311" t="str">
        <f t="array" ref="K118">IFERROR(
    XLOOKUP(F118,
            _xlws.FILTER('Supplier Emission'!$G$15:$G$49,
                   ('Supplier Emission'!$D$15:$D$49=H118) * ('Supplier Emission'!$F$15:$F$49=$E$8)),
            _xlws.FILTER('Supplier Emission'!$I$15:$I$49,
                   ('Supplier Emission'!$D$15:$D$49=H118) * ('Supplier Emission'!$F$15:$F$49=$E$8)),
            ""),
    "")</f>
        <v/>
      </c>
      <c r="L118" s="311" t="str">
        <f t="array" ref="L118">IFERROR(
    XLOOKUP(F118,
            _xlws.FILTER('Supplier Emission'!$G$15:$G$49,
                   ('Supplier Emission'!$D$15:$D$49=H118) * ('Supplier Emission'!$F$15:$F$49=$E$8)),
            _xlws.FILTER('Supplier Emission'!$J$15:$J$49,
                   ('Supplier Emission'!$D$15:$D$49=H118) * ('Supplier Emission'!$F$15:$F$49=$E$8)),
            ""),
    "")</f>
        <v/>
      </c>
      <c r="M118" s="311" t="str">
        <f t="array" ref="M118">IFERROR(
    XLOOKUP(F118,
            _xlws.FILTER('Supplier Emission'!$G$15:$G$49,
                   ('Supplier Emission'!$D$15:$D$49=H118) * ('Supplier Emission'!$F$15:$F$49=$E$8)),
            _xlws.FILTER('Supplier Emission'!$M$15:$M$49,
                   ('Supplier Emission'!$D$15:$D$49=H118) * ('Supplier Emission'!$F$15:$F$49=$E$8)),
            ""),
    "")</f>
        <v/>
      </c>
      <c r="N118" s="311" t="str">
        <f t="array" ref="N118">IFERROR(
    XLOOKUP(F118,
            _xlws.FILTER('Supplier Emission'!$G$15:$G$49,
                   ('Supplier Emission'!$D$15:$D$49=H118) * ('Supplier Emission'!$F$15:$F$49=$E$8)),
            _xlws.FILTER('Supplier Emission'!$H$15:$H$49,
                   ('Supplier Emission'!$D$15:$D$49=H118) * ('Supplier Emission'!$F$15:$F$49=$E$8)),
            ""),
    "")</f>
        <v/>
      </c>
      <c r="O118" s="311" t="str">
        <f t="array" ref="O118">XLOOKUP(1,('Emission Factors'!$E$5:$E$488='GHG emissions calculations'!$F118)*('Emission Factors'!$H$5:$H$488='GHG emissions calculations'!$H118),INDEX('Emission Factors'!$E$5:$T$488,0,MATCH('GHG emissions calculations'!O$6,'Emission Factors'!$E$5:$T$5,0)),"",0)</f>
        <v/>
      </c>
      <c r="P118" s="313" t="str">
        <f t="array" ref="P118">IFERROR(
    INDEX('Emission Factors'!$E$5:$P$488,
          MATCH(1,
                ('Emission Factors'!$E$5:$E$488 = 'GHG emissions calculations'!$F118) *
                ('Emission Factors'!$H$5:$H$488 = 'GHG emissions calculations'!$H118),
                0),
          MATCH('GHG emissions calculations'!P$6,'Emission Factors'!$E$5:$P$5,0)),
    "")</f>
        <v/>
      </c>
      <c r="Q118" s="311" t="str">
        <f t="array" ref="Q118">IFERROR(
    IF(
        INDEX('Emission Factors'!$E$5:$P$488,
              MATCH(1,
                    ('Emission Factors'!$E$5:$E$488 = 'GHG emissions calculations'!$F118) *
                    ('Emission Factors'!$H$5:$H$488 = 'GHG emissions calculations'!$H118),
                    0),
              MATCH('GHG emissions calculations'!Q$6, 'Emission Factors'!$E$5:$P$5, 0)) &lt;&gt; "",
        INDEX('Emission Factors'!$E$5:$P$488,
              MATCH(1,
                    ('Emission Factors'!$E$5:$E$488 = 'GHG emissions calculations'!$F118) *
                    ('Emission Factors'!$H$5:$H$488 = 'GHG emissions calculations'!$H118),
                    0),
              MATCH('GHG emissions calculations'!Q$6, 'Emission Factors'!$E$5:$P$5, 0)),
        ""),
    "")</f>
        <v/>
      </c>
      <c r="R118" s="311" t="str">
        <f t="array" ref="R118">IFERROR(
    IF(
        INDEX('Emission Factors'!$E$5:$R$488,
              MATCH(1,
                    ('Emission Factors'!$E$5:$E$488 = 'GHG emissions calculations'!$F118) *
                    ('Emission Factors'!$H$5:$H$488 = 'GHG emissions calculations'!$H118),
                    0),
              MATCH('GHG emissions calculations'!R$6, 'Emission Factors'!$E$5:$R$5, 0)) &lt;&gt; "",
        INDEX('Emission Factors'!$E$5:$R$488,
              MATCH(1,
                    ('Emission Factors'!$E$5:$E$488 = 'GHG emissions calculations'!$F118) *
                    ('Emission Factors'!$H$5:$H$488 = 'GHG emissions calculations'!$H118),
                    0),
              MATCH('GHG emissions calculations'!R$6, 'Emission Factors'!$E$5:$R$5, 0)),
        ""),
    "")</f>
        <v/>
      </c>
      <c r="S118" s="312">
        <f t="shared" si="1"/>
        <v>0</v>
      </c>
      <c r="T118" s="23"/>
    </row>
    <row r="119" ht="15.75" customHeight="1" outlineLevel="1">
      <c r="A119" s="23"/>
      <c r="B119" s="71"/>
      <c r="C119" s="71"/>
      <c r="D119" s="71"/>
      <c r="E119" s="314"/>
      <c r="F119" s="311" t="str">
        <f>Lists!P134</f>
        <v>Brass - Metal drilling - Oceania</v>
      </c>
      <c r="G119" s="311" t="str">
        <f t="array" ref="G119">XLOOKUP(1,('Emission Factors'!$E$5:$E$488='GHG emissions calculations'!$F119)*('Emission Factors'!$H$5:$H$488='GHG emissions calculations'!$H119),INDEX('Emission Factors'!$E$5:$T$488,0,MATCH('GHG emissions calculations'!G$6,'Emission Factors'!$E$5:$T$5,0)),"",0)</f>
        <v/>
      </c>
      <c r="H119" s="311" t="s">
        <v>237</v>
      </c>
      <c r="I119" s="312" t="str">
        <f>IF(
    SUMIFS('Import data'!$L$25:$L$80,
           'Import data'!$J$25:$J$80, F119,
           'Import data'!$G$25:$G$80, 'GHG emissions calculations'!$H119,
           'Import data'!$I$25:$I$80,$E$8) &lt;&gt; 0,
    SUMIFS('Import data'!$L$25:$L$80,
           'Import data'!$J$25:$J$80, F119,
           'Import data'!$G$25:$G$80, 'GHG emissions calculations'!$H119,
           'Import data'!$I$25:$I$80,$E$8),
    ""
)</f>
        <v/>
      </c>
      <c r="J119" s="311" t="str">
        <f t="array" ref="J119">IF(
    XLOOKUP(F119, 'Import data'!$J$26:$J$47, 'Import data'!$M$26:$M$47, "", 0) = "Please add the region-specific supplier emission factor or choose a different region available in the IAEG database.",
    "",
    XLOOKUP(F119, 'Import data'!$J$26:$J$47, 'Import data'!$M$26:$M$47, "", 0)
)</f>
        <v/>
      </c>
      <c r="K119" s="311" t="str">
        <f t="array" ref="K119">IFERROR(
    XLOOKUP(F119,
            _xlws.FILTER('Supplier Emission'!$G$15:$G$49,
                   ('Supplier Emission'!$D$15:$D$49=H119) * ('Supplier Emission'!$F$15:$F$49=$E$8)),
            _xlws.FILTER('Supplier Emission'!$I$15:$I$49,
                   ('Supplier Emission'!$D$15:$D$49=H119) * ('Supplier Emission'!$F$15:$F$49=$E$8)),
            ""),
    "")</f>
        <v/>
      </c>
      <c r="L119" s="311" t="str">
        <f t="array" ref="L119">IFERROR(
    XLOOKUP(F119,
            _xlws.FILTER('Supplier Emission'!$G$15:$G$49,
                   ('Supplier Emission'!$D$15:$D$49=H119) * ('Supplier Emission'!$F$15:$F$49=$E$8)),
            _xlws.FILTER('Supplier Emission'!$J$15:$J$49,
                   ('Supplier Emission'!$D$15:$D$49=H119) * ('Supplier Emission'!$F$15:$F$49=$E$8)),
            ""),
    "")</f>
        <v/>
      </c>
      <c r="M119" s="311" t="str">
        <f t="array" ref="M119">IFERROR(
    XLOOKUP(F119,
            _xlws.FILTER('Supplier Emission'!$G$15:$G$49,
                   ('Supplier Emission'!$D$15:$D$49=H119) * ('Supplier Emission'!$F$15:$F$49=$E$8)),
            _xlws.FILTER('Supplier Emission'!$M$15:$M$49,
                   ('Supplier Emission'!$D$15:$D$49=H119) * ('Supplier Emission'!$F$15:$F$49=$E$8)),
            ""),
    "")</f>
        <v/>
      </c>
      <c r="N119" s="311" t="str">
        <f t="array" ref="N119">IFERROR(
    XLOOKUP(F119,
            _xlws.FILTER('Supplier Emission'!$G$15:$G$49,
                   ('Supplier Emission'!$D$15:$D$49=H119) * ('Supplier Emission'!$F$15:$F$49=$E$8)),
            _xlws.FILTER('Supplier Emission'!$H$15:$H$49,
                   ('Supplier Emission'!$D$15:$D$49=H119) * ('Supplier Emission'!$F$15:$F$49=$E$8)),
            ""),
    "")</f>
        <v/>
      </c>
      <c r="O119" s="311" t="str">
        <f t="array" ref="O119">XLOOKUP(1,('Emission Factors'!$E$5:$E$488='GHG emissions calculations'!$F119)*('Emission Factors'!$H$5:$H$488='GHG emissions calculations'!$H119),INDEX('Emission Factors'!$E$5:$T$488,0,MATCH('GHG emissions calculations'!O$6,'Emission Factors'!$E$5:$T$5,0)),"",0)</f>
        <v/>
      </c>
      <c r="P119" s="313" t="str">
        <f t="array" ref="P119">IFERROR(
    INDEX('Emission Factors'!$E$5:$P$488,
          MATCH(1,
                ('Emission Factors'!$E$5:$E$488 = 'GHG emissions calculations'!$F119) *
                ('Emission Factors'!$H$5:$H$488 = 'GHG emissions calculations'!$H119),
                0),
          MATCH('GHG emissions calculations'!P$6,'Emission Factors'!$E$5:$P$5,0)),
    "")</f>
        <v/>
      </c>
      <c r="Q119" s="311" t="str">
        <f t="array" ref="Q119">IFERROR(
    IF(
        INDEX('Emission Factors'!$E$5:$P$488,
              MATCH(1,
                    ('Emission Factors'!$E$5:$E$488 = 'GHG emissions calculations'!$F119) *
                    ('Emission Factors'!$H$5:$H$488 = 'GHG emissions calculations'!$H119),
                    0),
              MATCH('GHG emissions calculations'!Q$6, 'Emission Factors'!$E$5:$P$5, 0)) &lt;&gt; "",
        INDEX('Emission Factors'!$E$5:$P$488,
              MATCH(1,
                    ('Emission Factors'!$E$5:$E$488 = 'GHG emissions calculations'!$F119) *
                    ('Emission Factors'!$H$5:$H$488 = 'GHG emissions calculations'!$H119),
                    0),
              MATCH('GHG emissions calculations'!Q$6, 'Emission Factors'!$E$5:$P$5, 0)),
        ""),
    "")</f>
        <v/>
      </c>
      <c r="R119" s="311" t="str">
        <f t="array" ref="R119">IFERROR(
    IF(
        INDEX('Emission Factors'!$E$5:$R$488,
              MATCH(1,
                    ('Emission Factors'!$E$5:$E$488 = 'GHG emissions calculations'!$F119) *
                    ('Emission Factors'!$H$5:$H$488 = 'GHG emissions calculations'!$H119),
                    0),
              MATCH('GHG emissions calculations'!R$6, 'Emission Factors'!$E$5:$R$5, 0)) &lt;&gt; "",
        INDEX('Emission Factors'!$E$5:$R$488,
              MATCH(1,
                    ('Emission Factors'!$E$5:$E$488 = 'GHG emissions calculations'!$F119) *
                    ('Emission Factors'!$H$5:$H$488 = 'GHG emissions calculations'!$H119),
                    0),
              MATCH('GHG emissions calculations'!R$6, 'Emission Factors'!$E$5:$R$5, 0)),
        ""),
    "")</f>
        <v/>
      </c>
      <c r="S119" s="312">
        <f t="shared" si="1"/>
        <v>0</v>
      </c>
      <c r="T119" s="23"/>
    </row>
    <row r="120" ht="15.75" customHeight="1" outlineLevel="1">
      <c r="A120" s="23"/>
      <c r="B120" s="71"/>
      <c r="C120" s="71"/>
      <c r="D120" s="71"/>
      <c r="E120" s="314"/>
      <c r="F120" s="311" t="str">
        <f>Lists!P139</f>
        <v>Brass - Metal sheet stamping - Africa</v>
      </c>
      <c r="G120" s="311" t="str">
        <f t="array" ref="G120">XLOOKUP(1,('Emission Factors'!$E$5:$E$488='GHG emissions calculations'!$F120)*('Emission Factors'!$H$5:$H$488='GHG emissions calculations'!$H120),INDEX('Emission Factors'!$E$5:$T$488,0,MATCH('GHG emissions calculations'!G$6,'Emission Factors'!$E$5:$T$5,0)),"",0)</f>
        <v/>
      </c>
      <c r="H120" s="311" t="s">
        <v>237</v>
      </c>
      <c r="I120" s="312" t="str">
        <f>IF(
    SUMIFS('Import data'!$L$25:$L$80,
           'Import data'!$J$25:$J$80, F120,
           'Import data'!$G$25:$G$80, 'GHG emissions calculations'!$H120,
           'Import data'!$I$25:$I$80,$E$8) &lt;&gt; 0,
    SUMIFS('Import data'!$L$25:$L$80,
           'Import data'!$J$25:$J$80, F120,
           'Import data'!$G$25:$G$80, 'GHG emissions calculations'!$H120,
           'Import data'!$I$25:$I$80,$E$8),
    ""
)</f>
        <v/>
      </c>
      <c r="J120" s="311" t="str">
        <f t="array" ref="J120">IF(
    XLOOKUP(F120, 'Import data'!$J$26:$J$47, 'Import data'!$M$26:$M$47, "", 0) = "Please add the region-specific supplier emission factor or choose a different region available in the IAEG database.",
    "",
    XLOOKUP(F120, 'Import data'!$J$26:$J$47, 'Import data'!$M$26:$M$47, "", 0)
)</f>
        <v/>
      </c>
      <c r="K120" s="311" t="str">
        <f t="array" ref="K120">IFERROR(
    XLOOKUP(F120,
            _xlws.FILTER('Supplier Emission'!$G$15:$G$49,
                   ('Supplier Emission'!$D$15:$D$49=H120) * ('Supplier Emission'!$F$15:$F$49=$E$8)),
            _xlws.FILTER('Supplier Emission'!$I$15:$I$49,
                   ('Supplier Emission'!$D$15:$D$49=H120) * ('Supplier Emission'!$F$15:$F$49=$E$8)),
            ""),
    "")</f>
        <v/>
      </c>
      <c r="L120" s="311" t="str">
        <f t="array" ref="L120">IFERROR(
    XLOOKUP(F120,
            _xlws.FILTER('Supplier Emission'!$G$15:$G$49,
                   ('Supplier Emission'!$D$15:$D$49=H120) * ('Supplier Emission'!$F$15:$F$49=$E$8)),
            _xlws.FILTER('Supplier Emission'!$J$15:$J$49,
                   ('Supplier Emission'!$D$15:$D$49=H120) * ('Supplier Emission'!$F$15:$F$49=$E$8)),
            ""),
    "")</f>
        <v/>
      </c>
      <c r="M120" s="311" t="str">
        <f t="array" ref="M120">IFERROR(
    XLOOKUP(F120,
            _xlws.FILTER('Supplier Emission'!$G$15:$G$49,
                   ('Supplier Emission'!$D$15:$D$49=H120) * ('Supplier Emission'!$F$15:$F$49=$E$8)),
            _xlws.FILTER('Supplier Emission'!$M$15:$M$49,
                   ('Supplier Emission'!$D$15:$D$49=H120) * ('Supplier Emission'!$F$15:$F$49=$E$8)),
            ""),
    "")</f>
        <v/>
      </c>
      <c r="N120" s="311" t="str">
        <f t="array" ref="N120">IFERROR(
    XLOOKUP(F120,
            _xlws.FILTER('Supplier Emission'!$G$15:$G$49,
                   ('Supplier Emission'!$D$15:$D$49=H120) * ('Supplier Emission'!$F$15:$F$49=$E$8)),
            _xlws.FILTER('Supplier Emission'!$H$15:$H$49,
                   ('Supplier Emission'!$D$15:$D$49=H120) * ('Supplier Emission'!$F$15:$F$49=$E$8)),
            ""),
    "")</f>
        <v/>
      </c>
      <c r="O120" s="311" t="str">
        <f t="array" ref="O120">XLOOKUP(1,('Emission Factors'!$E$5:$E$488='GHG emissions calculations'!$F120)*('Emission Factors'!$H$5:$H$488='GHG emissions calculations'!$H120),INDEX('Emission Factors'!$E$5:$T$488,0,MATCH('GHG emissions calculations'!O$6,'Emission Factors'!$E$5:$T$5,0)),"",0)</f>
        <v/>
      </c>
      <c r="P120" s="313" t="str">
        <f t="array" ref="P120">IFERROR(
    INDEX('Emission Factors'!$E$5:$P$488,
          MATCH(1,
                ('Emission Factors'!$E$5:$E$488 = 'GHG emissions calculations'!$F120) *
                ('Emission Factors'!$H$5:$H$488 = 'GHG emissions calculations'!$H120),
                0),
          MATCH('GHG emissions calculations'!P$6,'Emission Factors'!$E$5:$P$5,0)),
    "")</f>
        <v/>
      </c>
      <c r="Q120" s="311" t="str">
        <f t="array" ref="Q120">IFERROR(
    IF(
        INDEX('Emission Factors'!$E$5:$P$488,
              MATCH(1,
                    ('Emission Factors'!$E$5:$E$488 = 'GHG emissions calculations'!$F120) *
                    ('Emission Factors'!$H$5:$H$488 = 'GHG emissions calculations'!$H120),
                    0),
              MATCH('GHG emissions calculations'!Q$6, 'Emission Factors'!$E$5:$P$5, 0)) &lt;&gt; "",
        INDEX('Emission Factors'!$E$5:$P$488,
              MATCH(1,
                    ('Emission Factors'!$E$5:$E$488 = 'GHG emissions calculations'!$F120) *
                    ('Emission Factors'!$H$5:$H$488 = 'GHG emissions calculations'!$H120),
                    0),
              MATCH('GHG emissions calculations'!Q$6, 'Emission Factors'!$E$5:$P$5, 0)),
        ""),
    "")</f>
        <v/>
      </c>
      <c r="R120" s="311" t="str">
        <f t="array" ref="R120">IFERROR(
    IF(
        INDEX('Emission Factors'!$E$5:$R$488,
              MATCH(1,
                    ('Emission Factors'!$E$5:$E$488 = 'GHG emissions calculations'!$F120) *
                    ('Emission Factors'!$H$5:$H$488 = 'GHG emissions calculations'!$H120),
                    0),
              MATCH('GHG emissions calculations'!R$6, 'Emission Factors'!$E$5:$R$5, 0)) &lt;&gt; "",
        INDEX('Emission Factors'!$E$5:$R$488,
              MATCH(1,
                    ('Emission Factors'!$E$5:$E$488 = 'GHG emissions calculations'!$F120) *
                    ('Emission Factors'!$H$5:$H$488 = 'GHG emissions calculations'!$H120),
                    0),
              MATCH('GHG emissions calculations'!R$6, 'Emission Factors'!$E$5:$R$5, 0)),
        ""),
    "")</f>
        <v/>
      </c>
      <c r="S120" s="312">
        <f t="shared" si="1"/>
        <v>0</v>
      </c>
      <c r="T120" s="23"/>
    </row>
    <row r="121" ht="15.75" customHeight="1" outlineLevel="1">
      <c r="A121" s="23"/>
      <c r="B121" s="71"/>
      <c r="C121" s="71"/>
      <c r="D121" s="71"/>
      <c r="E121" s="314"/>
      <c r="F121" s="311" t="str">
        <f>Lists!P137</f>
        <v>Brass - Metal sheet stamping - America</v>
      </c>
      <c r="G121" s="311" t="str">
        <f t="array" ref="G121">XLOOKUP(1,('Emission Factors'!$E$5:$E$488='GHG emissions calculations'!$F121)*('Emission Factors'!$H$5:$H$488='GHG emissions calculations'!$H121),INDEX('Emission Factors'!$E$5:$T$488,0,MATCH('GHG emissions calculations'!G$6,'Emission Factors'!$E$5:$T$5,0)),"",0)</f>
        <v/>
      </c>
      <c r="H121" s="311" t="s">
        <v>237</v>
      </c>
      <c r="I121" s="312" t="str">
        <f>IF(
    SUMIFS('Import data'!$L$25:$L$80,
           'Import data'!$J$25:$J$80, F121,
           'Import data'!$G$25:$G$80, 'GHG emissions calculations'!$H121,
           'Import data'!$I$25:$I$80,$E$8) &lt;&gt; 0,
    SUMIFS('Import data'!$L$25:$L$80,
           'Import data'!$J$25:$J$80, F121,
           'Import data'!$G$25:$G$80, 'GHG emissions calculations'!$H121,
           'Import data'!$I$25:$I$80,$E$8),
    ""
)</f>
        <v/>
      </c>
      <c r="J121" s="311" t="str">
        <f t="array" ref="J121">IF(
    XLOOKUP(F121, 'Import data'!$J$26:$J$47, 'Import data'!$M$26:$M$47, "", 0) = "Please add the region-specific supplier emission factor or choose a different region available in the IAEG database.",
    "",
    XLOOKUP(F121, 'Import data'!$J$26:$J$47, 'Import data'!$M$26:$M$47, "", 0)
)</f>
        <v/>
      </c>
      <c r="K121" s="311" t="str">
        <f t="array" ref="K121">IFERROR(
    XLOOKUP(F121,
            _xlws.FILTER('Supplier Emission'!$G$15:$G$49,
                   ('Supplier Emission'!$D$15:$D$49=H121) * ('Supplier Emission'!$F$15:$F$49=$E$8)),
            _xlws.FILTER('Supplier Emission'!$I$15:$I$49,
                   ('Supplier Emission'!$D$15:$D$49=H121) * ('Supplier Emission'!$F$15:$F$49=$E$8)),
            ""),
    "")</f>
        <v/>
      </c>
      <c r="L121" s="311" t="str">
        <f t="array" ref="L121">IFERROR(
    XLOOKUP(F121,
            _xlws.FILTER('Supplier Emission'!$G$15:$G$49,
                   ('Supplier Emission'!$D$15:$D$49=H121) * ('Supplier Emission'!$F$15:$F$49=$E$8)),
            _xlws.FILTER('Supplier Emission'!$J$15:$J$49,
                   ('Supplier Emission'!$D$15:$D$49=H121) * ('Supplier Emission'!$F$15:$F$49=$E$8)),
            ""),
    "")</f>
        <v/>
      </c>
      <c r="M121" s="311" t="str">
        <f t="array" ref="M121">IFERROR(
    XLOOKUP(F121,
            _xlws.FILTER('Supplier Emission'!$G$15:$G$49,
                   ('Supplier Emission'!$D$15:$D$49=H121) * ('Supplier Emission'!$F$15:$F$49=$E$8)),
            _xlws.FILTER('Supplier Emission'!$M$15:$M$49,
                   ('Supplier Emission'!$D$15:$D$49=H121) * ('Supplier Emission'!$F$15:$F$49=$E$8)),
            ""),
    "")</f>
        <v/>
      </c>
      <c r="N121" s="311" t="str">
        <f t="array" ref="N121">IFERROR(
    XLOOKUP(F121,
            _xlws.FILTER('Supplier Emission'!$G$15:$G$49,
                   ('Supplier Emission'!$D$15:$D$49=H121) * ('Supplier Emission'!$F$15:$F$49=$E$8)),
            _xlws.FILTER('Supplier Emission'!$H$15:$H$49,
                   ('Supplier Emission'!$D$15:$D$49=H121) * ('Supplier Emission'!$F$15:$F$49=$E$8)),
            ""),
    "")</f>
        <v/>
      </c>
      <c r="O121" s="311" t="str">
        <f t="array" ref="O121">XLOOKUP(1,('Emission Factors'!$E$5:$E$488='GHG emissions calculations'!$F121)*('Emission Factors'!$H$5:$H$488='GHG emissions calculations'!$H121),INDEX('Emission Factors'!$E$5:$T$488,0,MATCH('GHG emissions calculations'!O$6,'Emission Factors'!$E$5:$T$5,0)),"",0)</f>
        <v/>
      </c>
      <c r="P121" s="313" t="str">
        <f t="array" ref="P121">IFERROR(
    INDEX('Emission Factors'!$E$5:$P$488,
          MATCH(1,
                ('Emission Factors'!$E$5:$E$488 = 'GHG emissions calculations'!$F121) *
                ('Emission Factors'!$H$5:$H$488 = 'GHG emissions calculations'!$H121),
                0),
          MATCH('GHG emissions calculations'!P$6,'Emission Factors'!$E$5:$P$5,0)),
    "")</f>
        <v/>
      </c>
      <c r="Q121" s="311" t="str">
        <f t="array" ref="Q121">IFERROR(
    IF(
        INDEX('Emission Factors'!$E$5:$P$488,
              MATCH(1,
                    ('Emission Factors'!$E$5:$E$488 = 'GHG emissions calculations'!$F121) *
                    ('Emission Factors'!$H$5:$H$488 = 'GHG emissions calculations'!$H121),
                    0),
              MATCH('GHG emissions calculations'!Q$6, 'Emission Factors'!$E$5:$P$5, 0)) &lt;&gt; "",
        INDEX('Emission Factors'!$E$5:$P$488,
              MATCH(1,
                    ('Emission Factors'!$E$5:$E$488 = 'GHG emissions calculations'!$F121) *
                    ('Emission Factors'!$H$5:$H$488 = 'GHG emissions calculations'!$H121),
                    0),
              MATCH('GHG emissions calculations'!Q$6, 'Emission Factors'!$E$5:$P$5, 0)),
        ""),
    "")</f>
        <v/>
      </c>
      <c r="R121" s="311" t="str">
        <f t="array" ref="R121">IFERROR(
    IF(
        INDEX('Emission Factors'!$E$5:$R$488,
              MATCH(1,
                    ('Emission Factors'!$E$5:$E$488 = 'GHG emissions calculations'!$F121) *
                    ('Emission Factors'!$H$5:$H$488 = 'GHG emissions calculations'!$H121),
                    0),
              MATCH('GHG emissions calculations'!R$6, 'Emission Factors'!$E$5:$R$5, 0)) &lt;&gt; "",
        INDEX('Emission Factors'!$E$5:$R$488,
              MATCH(1,
                    ('Emission Factors'!$E$5:$E$488 = 'GHG emissions calculations'!$F121) *
                    ('Emission Factors'!$H$5:$H$488 = 'GHG emissions calculations'!$H121),
                    0),
              MATCH('GHG emissions calculations'!R$6, 'Emission Factors'!$E$5:$R$5, 0)),
        ""),
    "")</f>
        <v/>
      </c>
      <c r="S121" s="312">
        <f t="shared" si="1"/>
        <v>0</v>
      </c>
      <c r="T121" s="23"/>
    </row>
    <row r="122" ht="15.75" customHeight="1" outlineLevel="1">
      <c r="A122" s="23"/>
      <c r="B122" s="71"/>
      <c r="C122" s="71"/>
      <c r="D122" s="71"/>
      <c r="E122" s="314"/>
      <c r="F122" s="311" t="str">
        <f>Lists!P140</f>
        <v>Brass - Metal sheet stamping - Asia</v>
      </c>
      <c r="G122" s="311" t="str">
        <f t="array" ref="G122">XLOOKUP(1,('Emission Factors'!$E$5:$E$488='GHG emissions calculations'!$F122)*('Emission Factors'!$H$5:$H$488='GHG emissions calculations'!$H122),INDEX('Emission Factors'!$E$5:$T$488,0,MATCH('GHG emissions calculations'!G$6,'Emission Factors'!$E$5:$T$5,0)),"",0)</f>
        <v/>
      </c>
      <c r="H122" s="311" t="s">
        <v>237</v>
      </c>
      <c r="I122" s="312" t="str">
        <f>IF(
    SUMIFS('Import data'!$L$25:$L$80,
           'Import data'!$J$25:$J$80, F122,
           'Import data'!$G$25:$G$80, 'GHG emissions calculations'!$H122,
           'Import data'!$I$25:$I$80,$E$8) &lt;&gt; 0,
    SUMIFS('Import data'!$L$25:$L$80,
           'Import data'!$J$25:$J$80, F122,
           'Import data'!$G$25:$G$80, 'GHG emissions calculations'!$H122,
           'Import data'!$I$25:$I$80,$E$8),
    ""
)</f>
        <v/>
      </c>
      <c r="J122" s="311" t="str">
        <f t="array" ref="J122">IF(
    XLOOKUP(F122, 'Import data'!$J$26:$J$47, 'Import data'!$M$26:$M$47, "", 0) = "Please add the region-specific supplier emission factor or choose a different region available in the IAEG database.",
    "",
    XLOOKUP(F122, 'Import data'!$J$26:$J$47, 'Import data'!$M$26:$M$47, "", 0)
)</f>
        <v/>
      </c>
      <c r="K122" s="311" t="str">
        <f t="array" ref="K122">IFERROR(
    XLOOKUP(F122,
            _xlws.FILTER('Supplier Emission'!$G$15:$G$49,
                   ('Supplier Emission'!$D$15:$D$49=H122) * ('Supplier Emission'!$F$15:$F$49=$E$8)),
            _xlws.FILTER('Supplier Emission'!$I$15:$I$49,
                   ('Supplier Emission'!$D$15:$D$49=H122) * ('Supplier Emission'!$F$15:$F$49=$E$8)),
            ""),
    "")</f>
        <v/>
      </c>
      <c r="L122" s="311" t="str">
        <f t="array" ref="L122">IFERROR(
    XLOOKUP(F122,
            _xlws.FILTER('Supplier Emission'!$G$15:$G$49,
                   ('Supplier Emission'!$D$15:$D$49=H122) * ('Supplier Emission'!$F$15:$F$49=$E$8)),
            _xlws.FILTER('Supplier Emission'!$J$15:$J$49,
                   ('Supplier Emission'!$D$15:$D$49=H122) * ('Supplier Emission'!$F$15:$F$49=$E$8)),
            ""),
    "")</f>
        <v/>
      </c>
      <c r="M122" s="311" t="str">
        <f t="array" ref="M122">IFERROR(
    XLOOKUP(F122,
            _xlws.FILTER('Supplier Emission'!$G$15:$G$49,
                   ('Supplier Emission'!$D$15:$D$49=H122) * ('Supplier Emission'!$F$15:$F$49=$E$8)),
            _xlws.FILTER('Supplier Emission'!$M$15:$M$49,
                   ('Supplier Emission'!$D$15:$D$49=H122) * ('Supplier Emission'!$F$15:$F$49=$E$8)),
            ""),
    "")</f>
        <v/>
      </c>
      <c r="N122" s="311" t="str">
        <f t="array" ref="N122">IFERROR(
    XLOOKUP(F122,
            _xlws.FILTER('Supplier Emission'!$G$15:$G$49,
                   ('Supplier Emission'!$D$15:$D$49=H122) * ('Supplier Emission'!$F$15:$F$49=$E$8)),
            _xlws.FILTER('Supplier Emission'!$H$15:$H$49,
                   ('Supplier Emission'!$D$15:$D$49=H122) * ('Supplier Emission'!$F$15:$F$49=$E$8)),
            ""),
    "")</f>
        <v/>
      </c>
      <c r="O122" s="311" t="str">
        <f t="array" ref="O122">XLOOKUP(1,('Emission Factors'!$E$5:$E$488='GHG emissions calculations'!$F122)*('Emission Factors'!$H$5:$H$488='GHG emissions calculations'!$H122),INDEX('Emission Factors'!$E$5:$T$488,0,MATCH('GHG emissions calculations'!O$6,'Emission Factors'!$E$5:$T$5,0)),"",0)</f>
        <v/>
      </c>
      <c r="P122" s="313" t="str">
        <f t="array" ref="P122">IFERROR(
    INDEX('Emission Factors'!$E$5:$P$488,
          MATCH(1,
                ('Emission Factors'!$E$5:$E$488 = 'GHG emissions calculations'!$F122) *
                ('Emission Factors'!$H$5:$H$488 = 'GHG emissions calculations'!$H122),
                0),
          MATCH('GHG emissions calculations'!P$6,'Emission Factors'!$E$5:$P$5,0)),
    "")</f>
        <v/>
      </c>
      <c r="Q122" s="311" t="str">
        <f t="array" ref="Q122">IFERROR(
    IF(
        INDEX('Emission Factors'!$E$5:$P$488,
              MATCH(1,
                    ('Emission Factors'!$E$5:$E$488 = 'GHG emissions calculations'!$F122) *
                    ('Emission Factors'!$H$5:$H$488 = 'GHG emissions calculations'!$H122),
                    0),
              MATCH('GHG emissions calculations'!Q$6, 'Emission Factors'!$E$5:$P$5, 0)) &lt;&gt; "",
        INDEX('Emission Factors'!$E$5:$P$488,
              MATCH(1,
                    ('Emission Factors'!$E$5:$E$488 = 'GHG emissions calculations'!$F122) *
                    ('Emission Factors'!$H$5:$H$488 = 'GHG emissions calculations'!$H122),
                    0),
              MATCH('GHG emissions calculations'!Q$6, 'Emission Factors'!$E$5:$P$5, 0)),
        ""),
    "")</f>
        <v/>
      </c>
      <c r="R122" s="311" t="str">
        <f t="array" ref="R122">IFERROR(
    IF(
        INDEX('Emission Factors'!$E$5:$R$488,
              MATCH(1,
                    ('Emission Factors'!$E$5:$E$488 = 'GHG emissions calculations'!$F122) *
                    ('Emission Factors'!$H$5:$H$488 = 'GHG emissions calculations'!$H122),
                    0),
              MATCH('GHG emissions calculations'!R$6, 'Emission Factors'!$E$5:$R$5, 0)) &lt;&gt; "",
        INDEX('Emission Factors'!$E$5:$R$488,
              MATCH(1,
                    ('Emission Factors'!$E$5:$E$488 = 'GHG emissions calculations'!$F122) *
                    ('Emission Factors'!$H$5:$H$488 = 'GHG emissions calculations'!$H122),
                    0),
              MATCH('GHG emissions calculations'!R$6, 'Emission Factors'!$E$5:$R$5, 0)),
        ""),
    "")</f>
        <v/>
      </c>
      <c r="S122" s="312">
        <f t="shared" si="1"/>
        <v>0</v>
      </c>
      <c r="T122" s="23"/>
    </row>
    <row r="123" ht="15.75" customHeight="1" outlineLevel="1">
      <c r="A123" s="23"/>
      <c r="B123" s="71"/>
      <c r="C123" s="71"/>
      <c r="D123" s="71"/>
      <c r="E123" s="314"/>
      <c r="F123" s="311" t="str">
        <f>Lists!P138</f>
        <v>Brass - Metal sheet stamping - Europe</v>
      </c>
      <c r="G123" s="311">
        <f t="array" ref="G123">XLOOKUP(1,('Emission Factors'!$E$5:$E$488='GHG emissions calculations'!$F123)*('Emission Factors'!$H$5:$H$488='GHG emissions calculations'!$H123),INDEX('Emission Factors'!$E$5:$T$488,0,MATCH('GHG emissions calculations'!G$6,'Emission Factors'!$E$5:$T$5,0)),"",0)</f>
        <v>3</v>
      </c>
      <c r="H123" s="311" t="s">
        <v>237</v>
      </c>
      <c r="I123" s="312" t="str">
        <f>IF(
    SUMIFS('Import data'!$L$25:$L$80,
           'Import data'!$J$25:$J$80, F123,
           'Import data'!$G$25:$G$80, 'GHG emissions calculations'!$H123,
           'Import data'!$I$25:$I$80,$E$8) &lt;&gt; 0,
    SUMIFS('Import data'!$L$25:$L$80,
           'Import data'!$J$25:$J$80, F123,
           'Import data'!$G$25:$G$80, 'GHG emissions calculations'!$H123,
           'Import data'!$I$25:$I$80,$E$8),
    ""
)</f>
        <v/>
      </c>
      <c r="J123" s="311" t="str">
        <f t="array" ref="J123">IF(
    XLOOKUP(F123, 'Import data'!$J$26:$J$47, 'Import data'!$M$26:$M$47, "", 0) = "Please add the region-specific supplier emission factor or choose a different region available in the IAEG database.",
    "",
    XLOOKUP(F123, 'Import data'!$J$26:$J$47, 'Import data'!$M$26:$M$47, "", 0)
)</f>
        <v/>
      </c>
      <c r="K123" s="311" t="str">
        <f t="array" ref="K123">IFERROR(
    XLOOKUP(F123,
            _xlws.FILTER('Supplier Emission'!$G$15:$G$49,
                   ('Supplier Emission'!$D$15:$D$49=H123) * ('Supplier Emission'!$F$15:$F$49=$E$8)),
            _xlws.FILTER('Supplier Emission'!$I$15:$I$49,
                   ('Supplier Emission'!$D$15:$D$49=H123) * ('Supplier Emission'!$F$15:$F$49=$E$8)),
            ""),
    "")</f>
        <v/>
      </c>
      <c r="L123" s="311" t="str">
        <f t="array" ref="L123">IFERROR(
    XLOOKUP(F123,
            _xlws.FILTER('Supplier Emission'!$G$15:$G$49,
                   ('Supplier Emission'!$D$15:$D$49=H123) * ('Supplier Emission'!$F$15:$F$49=$E$8)),
            _xlws.FILTER('Supplier Emission'!$J$15:$J$49,
                   ('Supplier Emission'!$D$15:$D$49=H123) * ('Supplier Emission'!$F$15:$F$49=$E$8)),
            ""),
    "")</f>
        <v/>
      </c>
      <c r="M123" s="311" t="str">
        <f t="array" ref="M123">IFERROR(
    XLOOKUP(F123,
            _xlws.FILTER('Supplier Emission'!$G$15:$G$49,
                   ('Supplier Emission'!$D$15:$D$49=H123) * ('Supplier Emission'!$F$15:$F$49=$E$8)),
            _xlws.FILTER('Supplier Emission'!$M$15:$M$49,
                   ('Supplier Emission'!$D$15:$D$49=H123) * ('Supplier Emission'!$F$15:$F$49=$E$8)),
            ""),
    "")</f>
        <v/>
      </c>
      <c r="N123" s="311" t="str">
        <f t="array" ref="N123">IFERROR(
    XLOOKUP(F123,
            _xlws.FILTER('Supplier Emission'!$G$15:$G$49,
                   ('Supplier Emission'!$D$15:$D$49=H123) * ('Supplier Emission'!$F$15:$F$49=$E$8)),
            _xlws.FILTER('Supplier Emission'!$H$15:$H$49,
                   ('Supplier Emission'!$D$15:$D$49=H123) * ('Supplier Emission'!$F$15:$F$49=$E$8)),
            ""),
    "")</f>
        <v/>
      </c>
      <c r="O123" s="311" t="str">
        <f t="array" ref="O123">XLOOKUP(1,('Emission Factors'!$E$5:$E$488='GHG emissions calculations'!$F123)*('Emission Factors'!$H$5:$H$488='GHG emissions calculations'!$H123),INDEX('Emission Factors'!$E$5:$T$488,0,MATCH('GHG emissions calculations'!O$6,'Emission Factors'!$E$5:$T$5,0)),"",0)</f>
        <v>Brass (CUZn20) - Laiton</v>
      </c>
      <c r="P123" s="313">
        <f t="array" ref="P123">IFERROR(
    INDEX('Emission Factors'!$E$5:$P$488,
          MATCH(1,
                ('Emission Factors'!$E$5:$E$488 = 'GHG emissions calculations'!$F123) *
                ('Emission Factors'!$H$5:$H$488 = 'GHG emissions calculations'!$H123),
                0),
          MATCH('GHG emissions calculations'!P$6,'Emission Factors'!$E$5:$P$5,0)),
    "")</f>
        <v>0.602</v>
      </c>
      <c r="Q123" s="311" t="str">
        <f t="array" ref="Q123">IFERROR(
    IF(
        INDEX('Emission Factors'!$E$5:$P$488,
              MATCH(1,
                    ('Emission Factors'!$E$5:$E$488 = 'GHG emissions calculations'!$F123) *
                    ('Emission Factors'!$H$5:$H$488 = 'GHG emissions calculations'!$H123),
                    0),
              MATCH('GHG emissions calculations'!Q$6, 'Emission Factors'!$E$5:$P$5, 0)) &lt;&gt; "",
        INDEX('Emission Factors'!$E$5:$P$488,
              MATCH(1,
                    ('Emission Factors'!$E$5:$E$488 = 'GHG emissions calculations'!$F123) *
                    ('Emission Factors'!$H$5:$H$488 = 'GHG emissions calculations'!$H123),
                    0),
              MATCH('GHG emissions calculations'!Q$6, 'Emission Factors'!$E$5:$P$5, 0)),
        ""),
    "")</f>
        <v>kgCO2e/kg</v>
      </c>
      <c r="R123" s="311" t="str">
        <f t="array" ref="R123">IFERROR(
    IF(
        INDEX('Emission Factors'!$E$5:$R$488,
              MATCH(1,
                    ('Emission Factors'!$E$5:$E$488 = 'GHG emissions calculations'!$F123) *
                    ('Emission Factors'!$H$5:$H$488 = 'GHG emissions calculations'!$H123),
                    0),
              MATCH('GHG emissions calculations'!R$6, 'Emission Factors'!$E$5:$R$5, 0)) &lt;&gt; "",
        INDEX('Emission Factors'!$E$5:$R$488,
              MATCH(1,
                    ('Emission Factors'!$E$5:$E$488 = 'GHG emissions calculations'!$F123) *
                    ('Emission Factors'!$H$5:$H$488 = 'GHG emissions calculations'!$H123),
                    0),
              MATCH('GHG emissions calculations'!R$6, 'Emission Factors'!$E$5:$R$5, 0)),
        ""),
    "")</f>
        <v>Europe</v>
      </c>
      <c r="S123" s="312">
        <f t="shared" si="1"/>
        <v>0</v>
      </c>
      <c r="T123" s="23"/>
    </row>
    <row r="124" ht="15.75" customHeight="1" outlineLevel="1">
      <c r="A124" s="23"/>
      <c r="B124" s="71"/>
      <c r="C124" s="71"/>
      <c r="D124" s="71"/>
      <c r="E124" s="314"/>
      <c r="F124" s="311" t="str">
        <f>Lists!P143</f>
        <v>Brass - Metal sheet stamping - Global or unspecified region</v>
      </c>
      <c r="G124" s="311">
        <f t="array" ref="G124">XLOOKUP(1,('Emission Factors'!$E$5:$E$488='GHG emissions calculations'!$F124)*('Emission Factors'!$H$5:$H$488='GHG emissions calculations'!$H124),INDEX('Emission Factors'!$E$5:$T$488,0,MATCH('GHG emissions calculations'!G$6,'Emission Factors'!$E$5:$T$5,0)),"",0)</f>
        <v>3</v>
      </c>
      <c r="H124" s="311" t="s">
        <v>237</v>
      </c>
      <c r="I124" s="312" t="str">
        <f>IF(
    SUMIFS('Import data'!$L$25:$L$80,
           'Import data'!$J$25:$J$80, F124,
           'Import data'!$G$25:$G$80, 'GHG emissions calculations'!$H124,
           'Import data'!$I$25:$I$80,$E$8) &lt;&gt; 0,
    SUMIFS('Import data'!$L$25:$L$80,
           'Import data'!$J$25:$J$80, F124,
           'Import data'!$G$25:$G$80, 'GHG emissions calculations'!$H124,
           'Import data'!$I$25:$I$80,$E$8),
    ""
)</f>
        <v/>
      </c>
      <c r="J124" s="311" t="str">
        <f t="array" ref="J124">IF(
    XLOOKUP(F124, 'Import data'!$J$26:$J$47, 'Import data'!$M$26:$M$47, "", 0) = "Please add the region-specific supplier emission factor or choose a different region available in the IAEG database.",
    "",
    XLOOKUP(F124, 'Import data'!$J$26:$J$47, 'Import data'!$M$26:$M$47, "", 0)
)</f>
        <v/>
      </c>
      <c r="K124" s="311" t="str">
        <f t="array" ref="K124">IFERROR(
    XLOOKUP(F124,
            _xlws.FILTER('Supplier Emission'!$G$15:$G$49,
                   ('Supplier Emission'!$D$15:$D$49=H124) * ('Supplier Emission'!$F$15:$F$49=$E$8)),
            _xlws.FILTER('Supplier Emission'!$I$15:$I$49,
                   ('Supplier Emission'!$D$15:$D$49=H124) * ('Supplier Emission'!$F$15:$F$49=$E$8)),
            ""),
    "")</f>
        <v/>
      </c>
      <c r="L124" s="311" t="str">
        <f t="array" ref="L124">IFERROR(
    XLOOKUP(F124,
            _xlws.FILTER('Supplier Emission'!$G$15:$G$49,
                   ('Supplier Emission'!$D$15:$D$49=H124) * ('Supplier Emission'!$F$15:$F$49=$E$8)),
            _xlws.FILTER('Supplier Emission'!$J$15:$J$49,
                   ('Supplier Emission'!$D$15:$D$49=H124) * ('Supplier Emission'!$F$15:$F$49=$E$8)),
            ""),
    "")</f>
        <v/>
      </c>
      <c r="M124" s="311" t="str">
        <f t="array" ref="M124">IFERROR(
    XLOOKUP(F124,
            _xlws.FILTER('Supplier Emission'!$G$15:$G$49,
                   ('Supplier Emission'!$D$15:$D$49=H124) * ('Supplier Emission'!$F$15:$F$49=$E$8)),
            _xlws.FILTER('Supplier Emission'!$M$15:$M$49,
                   ('Supplier Emission'!$D$15:$D$49=H124) * ('Supplier Emission'!$F$15:$F$49=$E$8)),
            ""),
    "")</f>
        <v/>
      </c>
      <c r="N124" s="311" t="str">
        <f t="array" ref="N124">IFERROR(
    XLOOKUP(F124,
            _xlws.FILTER('Supplier Emission'!$G$15:$G$49,
                   ('Supplier Emission'!$D$15:$D$49=H124) * ('Supplier Emission'!$F$15:$F$49=$E$8)),
            _xlws.FILTER('Supplier Emission'!$H$15:$H$49,
                   ('Supplier Emission'!$D$15:$D$49=H124) * ('Supplier Emission'!$F$15:$F$49=$E$8)),
            ""),
    "")</f>
        <v/>
      </c>
      <c r="O124" s="311" t="str">
        <f t="array" ref="O124">XLOOKUP(1,('Emission Factors'!$E$5:$E$488='GHG emissions calculations'!$F124)*('Emission Factors'!$H$5:$H$488='GHG emissions calculations'!$H124),INDEX('Emission Factors'!$E$5:$T$488,0,MATCH('GHG emissions calculations'!O$6,'Emission Factors'!$E$5:$T$5,0)),"",0)</f>
        <v>Brass (CUZn20) - Laiton + Metal sheet stamping - Emboutissage de tôle (20% de pertes)</v>
      </c>
      <c r="P124" s="313">
        <f t="array" ref="P124">IFERROR(
    INDEX('Emission Factors'!$E$5:$P$488,
          MATCH(1,
                ('Emission Factors'!$E$5:$E$488 = 'GHG emissions calculations'!$F124) *
                ('Emission Factors'!$H$5:$H$488 = 'GHG emissions calculations'!$H124),
                0),
          MATCH('GHG emissions calculations'!P$6,'Emission Factors'!$E$5:$P$5,0)),
    "")</f>
        <v>0.5904</v>
      </c>
      <c r="Q124" s="311" t="str">
        <f t="array" ref="Q124">IFERROR(
    IF(
        INDEX('Emission Factors'!$E$5:$P$488,
              MATCH(1,
                    ('Emission Factors'!$E$5:$E$488 = 'GHG emissions calculations'!$F124) *
                    ('Emission Factors'!$H$5:$H$488 = 'GHG emissions calculations'!$H124),
                    0),
              MATCH('GHG emissions calculations'!Q$6, 'Emission Factors'!$E$5:$P$5, 0)) &lt;&gt; "",
        INDEX('Emission Factors'!$E$5:$P$488,
              MATCH(1,
                    ('Emission Factors'!$E$5:$E$488 = 'GHG emissions calculations'!$F124) *
                    ('Emission Factors'!$H$5:$H$488 = 'GHG emissions calculations'!$H124),
                    0),
              MATCH('GHG emissions calculations'!Q$6, 'Emission Factors'!$E$5:$P$5, 0)),
        ""),
    "")</f>
        <v>kgCO2e/kg</v>
      </c>
      <c r="R124" s="311" t="str">
        <f t="array" ref="R124">IFERROR(
    IF(
        INDEX('Emission Factors'!$E$5:$R$488,
              MATCH(1,
                    ('Emission Factors'!$E$5:$E$488 = 'GHG emissions calculations'!$F124) *
                    ('Emission Factors'!$H$5:$H$488 = 'GHG emissions calculations'!$H124),
                    0),
              MATCH('GHG emissions calculations'!R$6, 'Emission Factors'!$E$5:$R$5, 0)) &lt;&gt; "",
        INDEX('Emission Factors'!$E$5:$R$488,
              MATCH(1,
                    ('Emission Factors'!$E$5:$E$488 = 'GHG emissions calculations'!$F124) *
                    ('Emission Factors'!$H$5:$H$488 = 'GHG emissions calculations'!$H124),
                    0),
              MATCH('GHG emissions calculations'!R$6, 'Emission Factors'!$E$5:$R$5, 0)),
        ""),
    "")</f>
        <v>Global or unspecified region</v>
      </c>
      <c r="S124" s="312">
        <f t="shared" si="1"/>
        <v>0</v>
      </c>
      <c r="T124" s="23"/>
    </row>
    <row r="125" ht="15.75" customHeight="1" outlineLevel="1">
      <c r="A125" s="23"/>
      <c r="B125" s="71"/>
      <c r="C125" s="71"/>
      <c r="D125" s="71"/>
      <c r="E125" s="314"/>
      <c r="F125" s="311" t="str">
        <f>Lists!P142</f>
        <v>Brass - Metal sheet stamping - Middle East</v>
      </c>
      <c r="G125" s="311" t="str">
        <f t="array" ref="G125">XLOOKUP(1,('Emission Factors'!$E$5:$E$488='GHG emissions calculations'!$F125)*('Emission Factors'!$H$5:$H$488='GHG emissions calculations'!$H125),INDEX('Emission Factors'!$E$5:$T$488,0,MATCH('GHG emissions calculations'!G$6,'Emission Factors'!$E$5:$T$5,0)),"",0)</f>
        <v/>
      </c>
      <c r="H125" s="311" t="s">
        <v>237</v>
      </c>
      <c r="I125" s="312" t="str">
        <f>IF(
    SUMIFS('Import data'!$L$25:$L$80,
           'Import data'!$J$25:$J$80, F125,
           'Import data'!$G$25:$G$80, 'GHG emissions calculations'!$H125,
           'Import data'!$I$25:$I$80,$E$8) &lt;&gt; 0,
    SUMIFS('Import data'!$L$25:$L$80,
           'Import data'!$J$25:$J$80, F125,
           'Import data'!$G$25:$G$80, 'GHG emissions calculations'!$H125,
           'Import data'!$I$25:$I$80,$E$8),
    ""
)</f>
        <v/>
      </c>
      <c r="J125" s="311" t="str">
        <f t="array" ref="J125">IF(
    XLOOKUP(F125, 'Import data'!$J$26:$J$47, 'Import data'!$M$26:$M$47, "", 0) = "Please add the region-specific supplier emission factor or choose a different region available in the IAEG database.",
    "",
    XLOOKUP(F125, 'Import data'!$J$26:$J$47, 'Import data'!$M$26:$M$47, "", 0)
)</f>
        <v/>
      </c>
      <c r="K125" s="311" t="str">
        <f t="array" ref="K125">IFERROR(
    XLOOKUP(F125,
            _xlws.FILTER('Supplier Emission'!$G$15:$G$49,
                   ('Supplier Emission'!$D$15:$D$49=H125) * ('Supplier Emission'!$F$15:$F$49=$E$8)),
            _xlws.FILTER('Supplier Emission'!$I$15:$I$49,
                   ('Supplier Emission'!$D$15:$D$49=H125) * ('Supplier Emission'!$F$15:$F$49=$E$8)),
            ""),
    "")</f>
        <v/>
      </c>
      <c r="L125" s="311" t="str">
        <f t="array" ref="L125">IFERROR(
    XLOOKUP(F125,
            _xlws.FILTER('Supplier Emission'!$G$15:$G$49,
                   ('Supplier Emission'!$D$15:$D$49=H125) * ('Supplier Emission'!$F$15:$F$49=$E$8)),
            _xlws.FILTER('Supplier Emission'!$J$15:$J$49,
                   ('Supplier Emission'!$D$15:$D$49=H125) * ('Supplier Emission'!$F$15:$F$49=$E$8)),
            ""),
    "")</f>
        <v/>
      </c>
      <c r="M125" s="311" t="str">
        <f t="array" ref="M125">IFERROR(
    XLOOKUP(F125,
            _xlws.FILTER('Supplier Emission'!$G$15:$G$49,
                   ('Supplier Emission'!$D$15:$D$49=H125) * ('Supplier Emission'!$F$15:$F$49=$E$8)),
            _xlws.FILTER('Supplier Emission'!$M$15:$M$49,
                   ('Supplier Emission'!$D$15:$D$49=H125) * ('Supplier Emission'!$F$15:$F$49=$E$8)),
            ""),
    "")</f>
        <v/>
      </c>
      <c r="N125" s="311" t="str">
        <f t="array" ref="N125">IFERROR(
    XLOOKUP(F125,
            _xlws.FILTER('Supplier Emission'!$G$15:$G$49,
                   ('Supplier Emission'!$D$15:$D$49=H125) * ('Supplier Emission'!$F$15:$F$49=$E$8)),
            _xlws.FILTER('Supplier Emission'!$H$15:$H$49,
                   ('Supplier Emission'!$D$15:$D$49=H125) * ('Supplier Emission'!$F$15:$F$49=$E$8)),
            ""),
    "")</f>
        <v/>
      </c>
      <c r="O125" s="311" t="str">
        <f t="array" ref="O125">XLOOKUP(1,('Emission Factors'!$E$5:$E$488='GHG emissions calculations'!$F125)*('Emission Factors'!$H$5:$H$488='GHG emissions calculations'!$H125),INDEX('Emission Factors'!$E$5:$T$488,0,MATCH('GHG emissions calculations'!O$6,'Emission Factors'!$E$5:$T$5,0)),"",0)</f>
        <v/>
      </c>
      <c r="P125" s="313" t="str">
        <f t="array" ref="P125">IFERROR(
    INDEX('Emission Factors'!$E$5:$P$488,
          MATCH(1,
                ('Emission Factors'!$E$5:$E$488 = 'GHG emissions calculations'!$F125) *
                ('Emission Factors'!$H$5:$H$488 = 'GHG emissions calculations'!$H125),
                0),
          MATCH('GHG emissions calculations'!P$6,'Emission Factors'!$E$5:$P$5,0)),
    "")</f>
        <v/>
      </c>
      <c r="Q125" s="311" t="str">
        <f t="array" ref="Q125">IFERROR(
    IF(
        INDEX('Emission Factors'!$E$5:$P$488,
              MATCH(1,
                    ('Emission Factors'!$E$5:$E$488 = 'GHG emissions calculations'!$F125) *
                    ('Emission Factors'!$H$5:$H$488 = 'GHG emissions calculations'!$H125),
                    0),
              MATCH('GHG emissions calculations'!Q$6, 'Emission Factors'!$E$5:$P$5, 0)) &lt;&gt; "",
        INDEX('Emission Factors'!$E$5:$P$488,
              MATCH(1,
                    ('Emission Factors'!$E$5:$E$488 = 'GHG emissions calculations'!$F125) *
                    ('Emission Factors'!$H$5:$H$488 = 'GHG emissions calculations'!$H125),
                    0),
              MATCH('GHG emissions calculations'!Q$6, 'Emission Factors'!$E$5:$P$5, 0)),
        ""),
    "")</f>
        <v/>
      </c>
      <c r="R125" s="311" t="str">
        <f t="array" ref="R125">IFERROR(
    IF(
        INDEX('Emission Factors'!$E$5:$R$488,
              MATCH(1,
                    ('Emission Factors'!$E$5:$E$488 = 'GHG emissions calculations'!$F125) *
                    ('Emission Factors'!$H$5:$H$488 = 'GHG emissions calculations'!$H125),
                    0),
              MATCH('GHG emissions calculations'!R$6, 'Emission Factors'!$E$5:$R$5, 0)) &lt;&gt; "",
        INDEX('Emission Factors'!$E$5:$R$488,
              MATCH(1,
                    ('Emission Factors'!$E$5:$E$488 = 'GHG emissions calculations'!$F125) *
                    ('Emission Factors'!$H$5:$H$488 = 'GHG emissions calculations'!$H125),
                    0),
              MATCH('GHG emissions calculations'!R$6, 'Emission Factors'!$E$5:$R$5, 0)),
        ""),
    "")</f>
        <v/>
      </c>
      <c r="S125" s="312">
        <f t="shared" si="1"/>
        <v>0</v>
      </c>
      <c r="T125" s="23"/>
    </row>
    <row r="126" ht="15.75" customHeight="1" outlineLevel="1">
      <c r="A126" s="23"/>
      <c r="B126" s="71"/>
      <c r="C126" s="71"/>
      <c r="D126" s="71"/>
      <c r="E126" s="314"/>
      <c r="F126" s="311" t="str">
        <f>Lists!P141</f>
        <v>Brass - Metal sheet stamping - Oceania</v>
      </c>
      <c r="G126" s="311" t="str">
        <f t="array" ref="G126">XLOOKUP(1,('Emission Factors'!$E$5:$E$488='GHG emissions calculations'!$F126)*('Emission Factors'!$H$5:$H$488='GHG emissions calculations'!$H126),INDEX('Emission Factors'!$E$5:$T$488,0,MATCH('GHG emissions calculations'!G$6,'Emission Factors'!$E$5:$T$5,0)),"",0)</f>
        <v/>
      </c>
      <c r="H126" s="311" t="s">
        <v>237</v>
      </c>
      <c r="I126" s="312" t="str">
        <f>IF(
    SUMIFS('Import data'!$L$25:$L$80,
           'Import data'!$J$25:$J$80, F126,
           'Import data'!$G$25:$G$80, 'GHG emissions calculations'!$H126,
           'Import data'!$I$25:$I$80,$E$8) &lt;&gt; 0,
    SUMIFS('Import data'!$L$25:$L$80,
           'Import data'!$J$25:$J$80, F126,
           'Import data'!$G$25:$G$80, 'GHG emissions calculations'!$H126,
           'Import data'!$I$25:$I$80,$E$8),
    ""
)</f>
        <v/>
      </c>
      <c r="J126" s="311" t="str">
        <f t="array" ref="J126">IF(
    XLOOKUP(F126, 'Import data'!$J$26:$J$47, 'Import data'!$M$26:$M$47, "", 0) = "Please add the region-specific supplier emission factor or choose a different region available in the IAEG database.",
    "",
    XLOOKUP(F126, 'Import data'!$J$26:$J$47, 'Import data'!$M$26:$M$47, "", 0)
)</f>
        <v/>
      </c>
      <c r="K126" s="311" t="str">
        <f t="array" ref="K126">IFERROR(
    XLOOKUP(F126,
            _xlws.FILTER('Supplier Emission'!$G$15:$G$49,
                   ('Supplier Emission'!$D$15:$D$49=H126) * ('Supplier Emission'!$F$15:$F$49=$E$8)),
            _xlws.FILTER('Supplier Emission'!$I$15:$I$49,
                   ('Supplier Emission'!$D$15:$D$49=H126) * ('Supplier Emission'!$F$15:$F$49=$E$8)),
            ""),
    "")</f>
        <v/>
      </c>
      <c r="L126" s="311" t="str">
        <f t="array" ref="L126">IFERROR(
    XLOOKUP(F126,
            _xlws.FILTER('Supplier Emission'!$G$15:$G$49,
                   ('Supplier Emission'!$D$15:$D$49=H126) * ('Supplier Emission'!$F$15:$F$49=$E$8)),
            _xlws.FILTER('Supplier Emission'!$J$15:$J$49,
                   ('Supplier Emission'!$D$15:$D$49=H126) * ('Supplier Emission'!$F$15:$F$49=$E$8)),
            ""),
    "")</f>
        <v/>
      </c>
      <c r="M126" s="311" t="str">
        <f t="array" ref="M126">IFERROR(
    XLOOKUP(F126,
            _xlws.FILTER('Supplier Emission'!$G$15:$G$49,
                   ('Supplier Emission'!$D$15:$D$49=H126) * ('Supplier Emission'!$F$15:$F$49=$E$8)),
            _xlws.FILTER('Supplier Emission'!$M$15:$M$49,
                   ('Supplier Emission'!$D$15:$D$49=H126) * ('Supplier Emission'!$F$15:$F$49=$E$8)),
            ""),
    "")</f>
        <v/>
      </c>
      <c r="N126" s="311" t="str">
        <f t="array" ref="N126">IFERROR(
    XLOOKUP(F126,
            _xlws.FILTER('Supplier Emission'!$G$15:$G$49,
                   ('Supplier Emission'!$D$15:$D$49=H126) * ('Supplier Emission'!$F$15:$F$49=$E$8)),
            _xlws.FILTER('Supplier Emission'!$H$15:$H$49,
                   ('Supplier Emission'!$D$15:$D$49=H126) * ('Supplier Emission'!$F$15:$F$49=$E$8)),
            ""),
    "")</f>
        <v/>
      </c>
      <c r="O126" s="311" t="str">
        <f t="array" ref="O126">XLOOKUP(1,('Emission Factors'!$E$5:$E$488='GHG emissions calculations'!$F126)*('Emission Factors'!$H$5:$H$488='GHG emissions calculations'!$H126),INDEX('Emission Factors'!$E$5:$T$488,0,MATCH('GHG emissions calculations'!O$6,'Emission Factors'!$E$5:$T$5,0)),"",0)</f>
        <v/>
      </c>
      <c r="P126" s="313" t="str">
        <f t="array" ref="P126">IFERROR(
    INDEX('Emission Factors'!$E$5:$P$488,
          MATCH(1,
                ('Emission Factors'!$E$5:$E$488 = 'GHG emissions calculations'!$F126) *
                ('Emission Factors'!$H$5:$H$488 = 'GHG emissions calculations'!$H126),
                0),
          MATCH('GHG emissions calculations'!P$6,'Emission Factors'!$E$5:$P$5,0)),
    "")</f>
        <v/>
      </c>
      <c r="Q126" s="311" t="str">
        <f t="array" ref="Q126">IFERROR(
    IF(
        INDEX('Emission Factors'!$E$5:$P$488,
              MATCH(1,
                    ('Emission Factors'!$E$5:$E$488 = 'GHG emissions calculations'!$F126) *
                    ('Emission Factors'!$H$5:$H$488 = 'GHG emissions calculations'!$H126),
                    0),
              MATCH('GHG emissions calculations'!Q$6, 'Emission Factors'!$E$5:$P$5, 0)) &lt;&gt; "",
        INDEX('Emission Factors'!$E$5:$P$488,
              MATCH(1,
                    ('Emission Factors'!$E$5:$E$488 = 'GHG emissions calculations'!$F126) *
                    ('Emission Factors'!$H$5:$H$488 = 'GHG emissions calculations'!$H126),
                    0),
              MATCH('GHG emissions calculations'!Q$6, 'Emission Factors'!$E$5:$P$5, 0)),
        ""),
    "")</f>
        <v/>
      </c>
      <c r="R126" s="311" t="str">
        <f t="array" ref="R126">IFERROR(
    IF(
        INDEX('Emission Factors'!$E$5:$R$488,
              MATCH(1,
                    ('Emission Factors'!$E$5:$E$488 = 'GHG emissions calculations'!$F126) *
                    ('Emission Factors'!$H$5:$H$488 = 'GHG emissions calculations'!$H126),
                    0),
              MATCH('GHG emissions calculations'!R$6, 'Emission Factors'!$E$5:$R$5, 0)) &lt;&gt; "",
        INDEX('Emission Factors'!$E$5:$R$488,
              MATCH(1,
                    ('Emission Factors'!$E$5:$E$488 = 'GHG emissions calculations'!$F126) *
                    ('Emission Factors'!$H$5:$H$488 = 'GHG emissions calculations'!$H126),
                    0),
              MATCH('GHG emissions calculations'!R$6, 'Emission Factors'!$E$5:$R$5, 0)),
        ""),
    "")</f>
        <v/>
      </c>
      <c r="S126" s="312">
        <f t="shared" si="1"/>
        <v>0</v>
      </c>
      <c r="T126" s="23"/>
    </row>
    <row r="127" ht="15.75" customHeight="1" outlineLevel="1">
      <c r="A127" s="23"/>
      <c r="B127" s="71"/>
      <c r="C127" s="71"/>
      <c r="D127" s="71"/>
      <c r="E127" s="314"/>
      <c r="F127" s="311" t="str">
        <f>Lists!P146</f>
        <v>Brass - Unspecified process - Africa</v>
      </c>
      <c r="G127" s="311" t="str">
        <f t="array" ref="G127">XLOOKUP(1,('Emission Factors'!$E$5:$E$488='GHG emissions calculations'!$F127)*('Emission Factors'!$H$5:$H$488='GHG emissions calculations'!$H127),INDEX('Emission Factors'!$E$5:$T$488,0,MATCH('GHG emissions calculations'!G$6,'Emission Factors'!$E$5:$T$5,0)),"",0)</f>
        <v/>
      </c>
      <c r="H127" s="311" t="s">
        <v>237</v>
      </c>
      <c r="I127" s="312" t="str">
        <f>IF(
    SUMIFS('Import data'!$L$25:$L$80,
           'Import data'!$J$25:$J$80, F127,
           'Import data'!$G$25:$G$80, 'GHG emissions calculations'!$H127,
           'Import data'!$I$25:$I$80,$E$8) &lt;&gt; 0,
    SUMIFS('Import data'!$L$25:$L$80,
           'Import data'!$J$25:$J$80, F127,
           'Import data'!$G$25:$G$80, 'GHG emissions calculations'!$H127,
           'Import data'!$I$25:$I$80,$E$8),
    ""
)</f>
        <v/>
      </c>
      <c r="J127" s="311" t="str">
        <f t="array" ref="J127">IF(
    XLOOKUP(F127, 'Import data'!$J$26:$J$47, 'Import data'!$M$26:$M$47, "", 0) = "Please add the region-specific supplier emission factor or choose a different region available in the IAEG database.",
    "",
    XLOOKUP(F127, 'Import data'!$J$26:$J$47, 'Import data'!$M$26:$M$47, "", 0)
)</f>
        <v/>
      </c>
      <c r="K127" s="311" t="str">
        <f t="array" ref="K127">IFERROR(
    XLOOKUP(F127,
            _xlws.FILTER('Supplier Emission'!$G$15:$G$49,
                   ('Supplier Emission'!$D$15:$D$49=H127) * ('Supplier Emission'!$F$15:$F$49=$E$8)),
            _xlws.FILTER('Supplier Emission'!$I$15:$I$49,
                   ('Supplier Emission'!$D$15:$D$49=H127) * ('Supplier Emission'!$F$15:$F$49=$E$8)),
            ""),
    "")</f>
        <v/>
      </c>
      <c r="L127" s="311" t="str">
        <f t="array" ref="L127">IFERROR(
    XLOOKUP(F127,
            _xlws.FILTER('Supplier Emission'!$G$15:$G$49,
                   ('Supplier Emission'!$D$15:$D$49=H127) * ('Supplier Emission'!$F$15:$F$49=$E$8)),
            _xlws.FILTER('Supplier Emission'!$J$15:$J$49,
                   ('Supplier Emission'!$D$15:$D$49=H127) * ('Supplier Emission'!$F$15:$F$49=$E$8)),
            ""),
    "")</f>
        <v/>
      </c>
      <c r="M127" s="311" t="str">
        <f t="array" ref="M127">IFERROR(
    XLOOKUP(F127,
            _xlws.FILTER('Supplier Emission'!$G$15:$G$49,
                   ('Supplier Emission'!$D$15:$D$49=H127) * ('Supplier Emission'!$F$15:$F$49=$E$8)),
            _xlws.FILTER('Supplier Emission'!$M$15:$M$49,
                   ('Supplier Emission'!$D$15:$D$49=H127) * ('Supplier Emission'!$F$15:$F$49=$E$8)),
            ""),
    "")</f>
        <v/>
      </c>
      <c r="N127" s="311" t="str">
        <f t="array" ref="N127">IFERROR(
    XLOOKUP(F127,
            _xlws.FILTER('Supplier Emission'!$G$15:$G$49,
                   ('Supplier Emission'!$D$15:$D$49=H127) * ('Supplier Emission'!$F$15:$F$49=$E$8)),
            _xlws.FILTER('Supplier Emission'!$H$15:$H$49,
                   ('Supplier Emission'!$D$15:$D$49=H127) * ('Supplier Emission'!$F$15:$F$49=$E$8)),
            ""),
    "")</f>
        <v/>
      </c>
      <c r="O127" s="311" t="str">
        <f t="array" ref="O127">XLOOKUP(1,('Emission Factors'!$E$5:$E$488='GHG emissions calculations'!$F127)*('Emission Factors'!$H$5:$H$488='GHG emissions calculations'!$H127),INDEX('Emission Factors'!$E$5:$T$488,0,MATCH('GHG emissions calculations'!O$6,'Emission Factors'!$E$5:$T$5,0)),"",0)</f>
        <v/>
      </c>
      <c r="P127" s="313" t="str">
        <f t="array" ref="P127">IFERROR(
    INDEX('Emission Factors'!$E$5:$P$488,
          MATCH(1,
                ('Emission Factors'!$E$5:$E$488 = 'GHG emissions calculations'!$F127) *
                ('Emission Factors'!$H$5:$H$488 = 'GHG emissions calculations'!$H127),
                0),
          MATCH('GHG emissions calculations'!P$6,'Emission Factors'!$E$5:$P$5,0)),
    "")</f>
        <v/>
      </c>
      <c r="Q127" s="311" t="str">
        <f t="array" ref="Q127">IFERROR(
    IF(
        INDEX('Emission Factors'!$E$5:$P$488,
              MATCH(1,
                    ('Emission Factors'!$E$5:$E$488 = 'GHG emissions calculations'!$F127) *
                    ('Emission Factors'!$H$5:$H$488 = 'GHG emissions calculations'!$H127),
                    0),
              MATCH('GHG emissions calculations'!Q$6, 'Emission Factors'!$E$5:$P$5, 0)) &lt;&gt; "",
        INDEX('Emission Factors'!$E$5:$P$488,
              MATCH(1,
                    ('Emission Factors'!$E$5:$E$488 = 'GHG emissions calculations'!$F127) *
                    ('Emission Factors'!$H$5:$H$488 = 'GHG emissions calculations'!$H127),
                    0),
              MATCH('GHG emissions calculations'!Q$6, 'Emission Factors'!$E$5:$P$5, 0)),
        ""),
    "")</f>
        <v/>
      </c>
      <c r="R127" s="311" t="str">
        <f t="array" ref="R127">IFERROR(
    IF(
        INDEX('Emission Factors'!$E$5:$R$488,
              MATCH(1,
                    ('Emission Factors'!$E$5:$E$488 = 'GHG emissions calculations'!$F127) *
                    ('Emission Factors'!$H$5:$H$488 = 'GHG emissions calculations'!$H127),
                    0),
              MATCH('GHG emissions calculations'!R$6, 'Emission Factors'!$E$5:$R$5, 0)) &lt;&gt; "",
        INDEX('Emission Factors'!$E$5:$R$488,
              MATCH(1,
                    ('Emission Factors'!$E$5:$E$488 = 'GHG emissions calculations'!$F127) *
                    ('Emission Factors'!$H$5:$H$488 = 'GHG emissions calculations'!$H127),
                    0),
              MATCH('GHG emissions calculations'!R$6, 'Emission Factors'!$E$5:$R$5, 0)),
        ""),
    "")</f>
        <v/>
      </c>
      <c r="S127" s="312">
        <f t="shared" si="1"/>
        <v>0</v>
      </c>
      <c r="T127" s="23"/>
    </row>
    <row r="128" ht="15.75" customHeight="1" outlineLevel="1">
      <c r="A128" s="23"/>
      <c r="B128" s="71"/>
      <c r="C128" s="71"/>
      <c r="D128" s="71"/>
      <c r="E128" s="314"/>
      <c r="F128" s="311" t="str">
        <f>Lists!P144</f>
        <v>Brass - Unspecified process - America</v>
      </c>
      <c r="G128" s="311" t="str">
        <f t="array" ref="G128">XLOOKUP(1,('Emission Factors'!$E$5:$E$488='GHG emissions calculations'!$F128)*('Emission Factors'!$H$5:$H$488='GHG emissions calculations'!$H128),INDEX('Emission Factors'!$E$5:$T$488,0,MATCH('GHG emissions calculations'!G$6,'Emission Factors'!$E$5:$T$5,0)),"",0)</f>
        <v/>
      </c>
      <c r="H128" s="311" t="s">
        <v>237</v>
      </c>
      <c r="I128" s="312" t="str">
        <f>IF(
    SUMIFS('Import data'!$L$25:$L$80,
           'Import data'!$J$25:$J$80, F128,
           'Import data'!$G$25:$G$80, 'GHG emissions calculations'!$H128,
           'Import data'!$I$25:$I$80,$E$8) &lt;&gt; 0,
    SUMIFS('Import data'!$L$25:$L$80,
           'Import data'!$J$25:$J$80, F128,
           'Import data'!$G$25:$G$80, 'GHG emissions calculations'!$H128,
           'Import data'!$I$25:$I$80,$E$8),
    ""
)</f>
        <v/>
      </c>
      <c r="J128" s="311" t="str">
        <f t="array" ref="J128">IF(
    XLOOKUP(F128, 'Import data'!$J$26:$J$47, 'Import data'!$M$26:$M$47, "", 0) = "Please add the region-specific supplier emission factor or choose a different region available in the IAEG database.",
    "",
    XLOOKUP(F128, 'Import data'!$J$26:$J$47, 'Import data'!$M$26:$M$47, "", 0)
)</f>
        <v/>
      </c>
      <c r="K128" s="311" t="str">
        <f t="array" ref="K128">IFERROR(
    XLOOKUP(F128,
            _xlws.FILTER('Supplier Emission'!$G$15:$G$49,
                   ('Supplier Emission'!$D$15:$D$49=H128) * ('Supplier Emission'!$F$15:$F$49=$E$8)),
            _xlws.FILTER('Supplier Emission'!$I$15:$I$49,
                   ('Supplier Emission'!$D$15:$D$49=H128) * ('Supplier Emission'!$F$15:$F$49=$E$8)),
            ""),
    "")</f>
        <v/>
      </c>
      <c r="L128" s="311" t="str">
        <f t="array" ref="L128">IFERROR(
    XLOOKUP(F128,
            _xlws.FILTER('Supplier Emission'!$G$15:$G$49,
                   ('Supplier Emission'!$D$15:$D$49=H128) * ('Supplier Emission'!$F$15:$F$49=$E$8)),
            _xlws.FILTER('Supplier Emission'!$J$15:$J$49,
                   ('Supplier Emission'!$D$15:$D$49=H128) * ('Supplier Emission'!$F$15:$F$49=$E$8)),
            ""),
    "")</f>
        <v/>
      </c>
      <c r="M128" s="311" t="str">
        <f t="array" ref="M128">IFERROR(
    XLOOKUP(F128,
            _xlws.FILTER('Supplier Emission'!$G$15:$G$49,
                   ('Supplier Emission'!$D$15:$D$49=H128) * ('Supplier Emission'!$F$15:$F$49=$E$8)),
            _xlws.FILTER('Supplier Emission'!$M$15:$M$49,
                   ('Supplier Emission'!$D$15:$D$49=H128) * ('Supplier Emission'!$F$15:$F$49=$E$8)),
            ""),
    "")</f>
        <v/>
      </c>
      <c r="N128" s="311" t="str">
        <f t="array" ref="N128">IFERROR(
    XLOOKUP(F128,
            _xlws.FILTER('Supplier Emission'!$G$15:$G$49,
                   ('Supplier Emission'!$D$15:$D$49=H128) * ('Supplier Emission'!$F$15:$F$49=$E$8)),
            _xlws.FILTER('Supplier Emission'!$H$15:$H$49,
                   ('Supplier Emission'!$D$15:$D$49=H128) * ('Supplier Emission'!$F$15:$F$49=$E$8)),
            ""),
    "")</f>
        <v/>
      </c>
      <c r="O128" s="311" t="str">
        <f t="array" ref="O128">XLOOKUP(1,('Emission Factors'!$E$5:$E$488='GHG emissions calculations'!$F128)*('Emission Factors'!$H$5:$H$488='GHG emissions calculations'!$H128),INDEX('Emission Factors'!$E$5:$T$488,0,MATCH('GHG emissions calculations'!O$6,'Emission Factors'!$E$5:$T$5,0)),"",0)</f>
        <v/>
      </c>
      <c r="P128" s="313" t="str">
        <f t="array" ref="P128">IFERROR(
    INDEX('Emission Factors'!$E$5:$P$488,
          MATCH(1,
                ('Emission Factors'!$E$5:$E$488 = 'GHG emissions calculations'!$F128) *
                ('Emission Factors'!$H$5:$H$488 = 'GHG emissions calculations'!$H128),
                0),
          MATCH('GHG emissions calculations'!P$6,'Emission Factors'!$E$5:$P$5,0)),
    "")</f>
        <v/>
      </c>
      <c r="Q128" s="311" t="str">
        <f t="array" ref="Q128">IFERROR(
    IF(
        INDEX('Emission Factors'!$E$5:$P$488,
              MATCH(1,
                    ('Emission Factors'!$E$5:$E$488 = 'GHG emissions calculations'!$F128) *
                    ('Emission Factors'!$H$5:$H$488 = 'GHG emissions calculations'!$H128),
                    0),
              MATCH('GHG emissions calculations'!Q$6, 'Emission Factors'!$E$5:$P$5, 0)) &lt;&gt; "",
        INDEX('Emission Factors'!$E$5:$P$488,
              MATCH(1,
                    ('Emission Factors'!$E$5:$E$488 = 'GHG emissions calculations'!$F128) *
                    ('Emission Factors'!$H$5:$H$488 = 'GHG emissions calculations'!$H128),
                    0),
              MATCH('GHG emissions calculations'!Q$6, 'Emission Factors'!$E$5:$P$5, 0)),
        ""),
    "")</f>
        <v/>
      </c>
      <c r="R128" s="311" t="str">
        <f t="array" ref="R128">IFERROR(
    IF(
        INDEX('Emission Factors'!$E$5:$R$488,
              MATCH(1,
                    ('Emission Factors'!$E$5:$E$488 = 'GHG emissions calculations'!$F128) *
                    ('Emission Factors'!$H$5:$H$488 = 'GHG emissions calculations'!$H128),
                    0),
              MATCH('GHG emissions calculations'!R$6, 'Emission Factors'!$E$5:$R$5, 0)) &lt;&gt; "",
        INDEX('Emission Factors'!$E$5:$R$488,
              MATCH(1,
                    ('Emission Factors'!$E$5:$E$488 = 'GHG emissions calculations'!$F128) *
                    ('Emission Factors'!$H$5:$H$488 = 'GHG emissions calculations'!$H128),
                    0),
              MATCH('GHG emissions calculations'!R$6, 'Emission Factors'!$E$5:$R$5, 0)),
        ""),
    "")</f>
        <v/>
      </c>
      <c r="S128" s="312">
        <f t="shared" si="1"/>
        <v>0</v>
      </c>
      <c r="T128" s="23"/>
    </row>
    <row r="129" ht="15.75" customHeight="1" outlineLevel="1">
      <c r="A129" s="23"/>
      <c r="B129" s="71"/>
      <c r="C129" s="71"/>
      <c r="D129" s="71"/>
      <c r="E129" s="314"/>
      <c r="F129" s="311" t="str">
        <f>Lists!P147</f>
        <v>Brass - Unspecified process - Asia</v>
      </c>
      <c r="G129" s="311" t="str">
        <f t="array" ref="G129">XLOOKUP(1,('Emission Factors'!$E$5:$E$488='GHG emissions calculations'!$F129)*('Emission Factors'!$H$5:$H$488='GHG emissions calculations'!$H129),INDEX('Emission Factors'!$E$5:$T$488,0,MATCH('GHG emissions calculations'!G$6,'Emission Factors'!$E$5:$T$5,0)),"",0)</f>
        <v/>
      </c>
      <c r="H129" s="311" t="s">
        <v>237</v>
      </c>
      <c r="I129" s="312" t="str">
        <f>IF(
    SUMIFS('Import data'!$L$25:$L$80,
           'Import data'!$J$25:$J$80, F129,
           'Import data'!$G$25:$G$80, 'GHG emissions calculations'!$H129,
           'Import data'!$I$25:$I$80,$E$8) &lt;&gt; 0,
    SUMIFS('Import data'!$L$25:$L$80,
           'Import data'!$J$25:$J$80, F129,
           'Import data'!$G$25:$G$80, 'GHG emissions calculations'!$H129,
           'Import data'!$I$25:$I$80,$E$8),
    ""
)</f>
        <v/>
      </c>
      <c r="J129" s="311" t="str">
        <f t="array" ref="J129">IF(
    XLOOKUP(F129, 'Import data'!$J$26:$J$47, 'Import data'!$M$26:$M$47, "", 0) = "Please add the region-specific supplier emission factor or choose a different region available in the IAEG database.",
    "",
    XLOOKUP(F129, 'Import data'!$J$26:$J$47, 'Import data'!$M$26:$M$47, "", 0)
)</f>
        <v/>
      </c>
      <c r="K129" s="311" t="str">
        <f t="array" ref="K129">IFERROR(
    XLOOKUP(F129,
            _xlws.FILTER('Supplier Emission'!$G$15:$G$49,
                   ('Supplier Emission'!$D$15:$D$49=H129) * ('Supplier Emission'!$F$15:$F$49=$E$8)),
            _xlws.FILTER('Supplier Emission'!$I$15:$I$49,
                   ('Supplier Emission'!$D$15:$D$49=H129) * ('Supplier Emission'!$F$15:$F$49=$E$8)),
            ""),
    "")</f>
        <v/>
      </c>
      <c r="L129" s="311" t="str">
        <f t="array" ref="L129">IFERROR(
    XLOOKUP(F129,
            _xlws.FILTER('Supplier Emission'!$G$15:$G$49,
                   ('Supplier Emission'!$D$15:$D$49=H129) * ('Supplier Emission'!$F$15:$F$49=$E$8)),
            _xlws.FILTER('Supplier Emission'!$J$15:$J$49,
                   ('Supplier Emission'!$D$15:$D$49=H129) * ('Supplier Emission'!$F$15:$F$49=$E$8)),
            ""),
    "")</f>
        <v/>
      </c>
      <c r="M129" s="311" t="str">
        <f t="array" ref="M129">IFERROR(
    XLOOKUP(F129,
            _xlws.FILTER('Supplier Emission'!$G$15:$G$49,
                   ('Supplier Emission'!$D$15:$D$49=H129) * ('Supplier Emission'!$F$15:$F$49=$E$8)),
            _xlws.FILTER('Supplier Emission'!$M$15:$M$49,
                   ('Supplier Emission'!$D$15:$D$49=H129) * ('Supplier Emission'!$F$15:$F$49=$E$8)),
            ""),
    "")</f>
        <v/>
      </c>
      <c r="N129" s="311" t="str">
        <f t="array" ref="N129">IFERROR(
    XLOOKUP(F129,
            _xlws.FILTER('Supplier Emission'!$G$15:$G$49,
                   ('Supplier Emission'!$D$15:$D$49=H129) * ('Supplier Emission'!$F$15:$F$49=$E$8)),
            _xlws.FILTER('Supplier Emission'!$H$15:$H$49,
                   ('Supplier Emission'!$D$15:$D$49=H129) * ('Supplier Emission'!$F$15:$F$49=$E$8)),
            ""),
    "")</f>
        <v/>
      </c>
      <c r="O129" s="311" t="str">
        <f t="array" ref="O129">XLOOKUP(1,('Emission Factors'!$E$5:$E$488='GHG emissions calculations'!$F129)*('Emission Factors'!$H$5:$H$488='GHG emissions calculations'!$H129),INDEX('Emission Factors'!$E$5:$T$488,0,MATCH('GHG emissions calculations'!O$6,'Emission Factors'!$E$5:$T$5,0)),"",0)</f>
        <v/>
      </c>
      <c r="P129" s="313" t="str">
        <f t="array" ref="P129">IFERROR(
    INDEX('Emission Factors'!$E$5:$P$488,
          MATCH(1,
                ('Emission Factors'!$E$5:$E$488 = 'GHG emissions calculations'!$F129) *
                ('Emission Factors'!$H$5:$H$488 = 'GHG emissions calculations'!$H129),
                0),
          MATCH('GHG emissions calculations'!P$6,'Emission Factors'!$E$5:$P$5,0)),
    "")</f>
        <v/>
      </c>
      <c r="Q129" s="311" t="str">
        <f t="array" ref="Q129">IFERROR(
    IF(
        INDEX('Emission Factors'!$E$5:$P$488,
              MATCH(1,
                    ('Emission Factors'!$E$5:$E$488 = 'GHG emissions calculations'!$F129) *
                    ('Emission Factors'!$H$5:$H$488 = 'GHG emissions calculations'!$H129),
                    0),
              MATCH('GHG emissions calculations'!Q$6, 'Emission Factors'!$E$5:$P$5, 0)) &lt;&gt; "",
        INDEX('Emission Factors'!$E$5:$P$488,
              MATCH(1,
                    ('Emission Factors'!$E$5:$E$488 = 'GHG emissions calculations'!$F129) *
                    ('Emission Factors'!$H$5:$H$488 = 'GHG emissions calculations'!$H129),
                    0),
              MATCH('GHG emissions calculations'!Q$6, 'Emission Factors'!$E$5:$P$5, 0)),
        ""),
    "")</f>
        <v/>
      </c>
      <c r="R129" s="311" t="str">
        <f t="array" ref="R129">IFERROR(
    IF(
        INDEX('Emission Factors'!$E$5:$R$488,
              MATCH(1,
                    ('Emission Factors'!$E$5:$E$488 = 'GHG emissions calculations'!$F129) *
                    ('Emission Factors'!$H$5:$H$488 = 'GHG emissions calculations'!$H129),
                    0),
              MATCH('GHG emissions calculations'!R$6, 'Emission Factors'!$E$5:$R$5, 0)) &lt;&gt; "",
        INDEX('Emission Factors'!$E$5:$R$488,
              MATCH(1,
                    ('Emission Factors'!$E$5:$E$488 = 'GHG emissions calculations'!$F129) *
                    ('Emission Factors'!$H$5:$H$488 = 'GHG emissions calculations'!$H129),
                    0),
              MATCH('GHG emissions calculations'!R$6, 'Emission Factors'!$E$5:$R$5, 0)),
        ""),
    "")</f>
        <v/>
      </c>
      <c r="S129" s="312">
        <f t="shared" si="1"/>
        <v>0</v>
      </c>
      <c r="T129" s="23"/>
    </row>
    <row r="130" ht="15.75" customHeight="1" outlineLevel="1">
      <c r="A130" s="23"/>
      <c r="B130" s="71"/>
      <c r="C130" s="71"/>
      <c r="D130" s="71"/>
      <c r="E130" s="314"/>
      <c r="F130" s="311" t="str">
        <f>Lists!P145</f>
        <v>Brass - Unspecified process - Europe</v>
      </c>
      <c r="G130" s="311" t="str">
        <f t="array" ref="G130">XLOOKUP(1,('Emission Factors'!$E$5:$E$488='GHG emissions calculations'!$F130)*('Emission Factors'!$H$5:$H$488='GHG emissions calculations'!$H130),INDEX('Emission Factors'!$E$5:$T$488,0,MATCH('GHG emissions calculations'!G$6,'Emission Factors'!$E$5:$T$5,0)),"",0)</f>
        <v/>
      </c>
      <c r="H130" s="311" t="s">
        <v>237</v>
      </c>
      <c r="I130" s="312" t="str">
        <f>IF(
    SUMIFS('Import data'!$L$25:$L$80,
           'Import data'!$J$25:$J$80, F130,
           'Import data'!$G$25:$G$80, 'GHG emissions calculations'!$H130,
           'Import data'!$I$25:$I$80,$E$8) &lt;&gt; 0,
    SUMIFS('Import data'!$L$25:$L$80,
           'Import data'!$J$25:$J$80, F130,
           'Import data'!$G$25:$G$80, 'GHG emissions calculations'!$H130,
           'Import data'!$I$25:$I$80,$E$8),
    ""
)</f>
        <v/>
      </c>
      <c r="J130" s="311" t="str">
        <f t="array" ref="J130">IF(
    XLOOKUP(F130, 'Import data'!$J$26:$J$47, 'Import data'!$M$26:$M$47, "", 0) = "Please add the region-specific supplier emission factor or choose a different region available in the IAEG database.",
    "",
    XLOOKUP(F130, 'Import data'!$J$26:$J$47, 'Import data'!$M$26:$M$47, "", 0)
)</f>
        <v/>
      </c>
      <c r="K130" s="311" t="str">
        <f t="array" ref="K130">IFERROR(
    XLOOKUP(F130,
            _xlws.FILTER('Supplier Emission'!$G$15:$G$49,
                   ('Supplier Emission'!$D$15:$D$49=H130) * ('Supplier Emission'!$F$15:$F$49=$E$8)),
            _xlws.FILTER('Supplier Emission'!$I$15:$I$49,
                   ('Supplier Emission'!$D$15:$D$49=H130) * ('Supplier Emission'!$F$15:$F$49=$E$8)),
            ""),
    "")</f>
        <v/>
      </c>
      <c r="L130" s="311" t="str">
        <f t="array" ref="L130">IFERROR(
    XLOOKUP(F130,
            _xlws.FILTER('Supplier Emission'!$G$15:$G$49,
                   ('Supplier Emission'!$D$15:$D$49=H130) * ('Supplier Emission'!$F$15:$F$49=$E$8)),
            _xlws.FILTER('Supplier Emission'!$J$15:$J$49,
                   ('Supplier Emission'!$D$15:$D$49=H130) * ('Supplier Emission'!$F$15:$F$49=$E$8)),
            ""),
    "")</f>
        <v/>
      </c>
      <c r="M130" s="311" t="str">
        <f t="array" ref="M130">IFERROR(
    XLOOKUP(F130,
            _xlws.FILTER('Supplier Emission'!$G$15:$G$49,
                   ('Supplier Emission'!$D$15:$D$49=H130) * ('Supplier Emission'!$F$15:$F$49=$E$8)),
            _xlws.FILTER('Supplier Emission'!$M$15:$M$49,
                   ('Supplier Emission'!$D$15:$D$49=H130) * ('Supplier Emission'!$F$15:$F$49=$E$8)),
            ""),
    "")</f>
        <v/>
      </c>
      <c r="N130" s="311" t="str">
        <f t="array" ref="N130">IFERROR(
    XLOOKUP(F130,
            _xlws.FILTER('Supplier Emission'!$G$15:$G$49,
                   ('Supplier Emission'!$D$15:$D$49=H130) * ('Supplier Emission'!$F$15:$F$49=$E$8)),
            _xlws.FILTER('Supplier Emission'!$H$15:$H$49,
                   ('Supplier Emission'!$D$15:$D$49=H130) * ('Supplier Emission'!$F$15:$F$49=$E$8)),
            ""),
    "")</f>
        <v/>
      </c>
      <c r="O130" s="311" t="str">
        <f t="array" ref="O130">XLOOKUP(1,('Emission Factors'!$E$5:$E$488='GHG emissions calculations'!$F130)*('Emission Factors'!$H$5:$H$488='GHG emissions calculations'!$H130),INDEX('Emission Factors'!$E$5:$T$488,0,MATCH('GHG emissions calculations'!O$6,'Emission Factors'!$E$5:$T$5,0)),"",0)</f>
        <v/>
      </c>
      <c r="P130" s="313" t="str">
        <f t="array" ref="P130">IFERROR(
    INDEX('Emission Factors'!$E$5:$P$488,
          MATCH(1,
                ('Emission Factors'!$E$5:$E$488 = 'GHG emissions calculations'!$F130) *
                ('Emission Factors'!$H$5:$H$488 = 'GHG emissions calculations'!$H130),
                0),
          MATCH('GHG emissions calculations'!P$6,'Emission Factors'!$E$5:$P$5,0)),
    "")</f>
        <v/>
      </c>
      <c r="Q130" s="311" t="str">
        <f t="array" ref="Q130">IFERROR(
    IF(
        INDEX('Emission Factors'!$E$5:$P$488,
              MATCH(1,
                    ('Emission Factors'!$E$5:$E$488 = 'GHG emissions calculations'!$F130) *
                    ('Emission Factors'!$H$5:$H$488 = 'GHG emissions calculations'!$H130),
                    0),
              MATCH('GHG emissions calculations'!Q$6, 'Emission Factors'!$E$5:$P$5, 0)) &lt;&gt; "",
        INDEX('Emission Factors'!$E$5:$P$488,
              MATCH(1,
                    ('Emission Factors'!$E$5:$E$488 = 'GHG emissions calculations'!$F130) *
                    ('Emission Factors'!$H$5:$H$488 = 'GHG emissions calculations'!$H130),
                    0),
              MATCH('GHG emissions calculations'!Q$6, 'Emission Factors'!$E$5:$P$5, 0)),
        ""),
    "")</f>
        <v/>
      </c>
      <c r="R130" s="311" t="str">
        <f t="array" ref="R130">IFERROR(
    IF(
        INDEX('Emission Factors'!$E$5:$R$488,
              MATCH(1,
                    ('Emission Factors'!$E$5:$E$488 = 'GHG emissions calculations'!$F130) *
                    ('Emission Factors'!$H$5:$H$488 = 'GHG emissions calculations'!$H130),
                    0),
              MATCH('GHG emissions calculations'!R$6, 'Emission Factors'!$E$5:$R$5, 0)) &lt;&gt; "",
        INDEX('Emission Factors'!$E$5:$R$488,
              MATCH(1,
                    ('Emission Factors'!$E$5:$E$488 = 'GHG emissions calculations'!$F130) *
                    ('Emission Factors'!$H$5:$H$488 = 'GHG emissions calculations'!$H130),
                    0),
              MATCH('GHG emissions calculations'!R$6, 'Emission Factors'!$E$5:$R$5, 0)),
        ""),
    "")</f>
        <v/>
      </c>
      <c r="S130" s="312">
        <f t="shared" si="1"/>
        <v>0</v>
      </c>
      <c r="T130" s="23"/>
    </row>
    <row r="131" ht="15.75" customHeight="1" outlineLevel="1">
      <c r="A131" s="23"/>
      <c r="B131" s="71"/>
      <c r="C131" s="71"/>
      <c r="D131" s="71"/>
      <c r="E131" s="314"/>
      <c r="F131" s="311" t="str">
        <f>Lists!P150</f>
        <v>Brass - Unspecified process - Global or unspecified region</v>
      </c>
      <c r="G131" s="311">
        <f t="array" ref="G131">XLOOKUP(1,('Emission Factors'!$E$5:$E$488='GHG emissions calculations'!$F131)*('Emission Factors'!$H$5:$H$488='GHG emissions calculations'!$H131),INDEX('Emission Factors'!$E$5:$T$488,0,MATCH('GHG emissions calculations'!G$6,'Emission Factors'!$E$5:$T$5,0)),"",0)</f>
        <v>3</v>
      </c>
      <c r="H131" s="311" t="s">
        <v>237</v>
      </c>
      <c r="I131" s="312" t="str">
        <f>IF(
    SUMIFS('Import data'!$L$25:$L$80,
           'Import data'!$J$25:$J$80, F131,
           'Import data'!$G$25:$G$80, 'GHG emissions calculations'!$H131,
           'Import data'!$I$25:$I$80,$E$8) &lt;&gt; 0,
    SUMIFS('Import data'!$L$25:$L$80,
           'Import data'!$J$25:$J$80, F131,
           'Import data'!$G$25:$G$80, 'GHG emissions calculations'!$H131,
           'Import data'!$I$25:$I$80,$E$8),
    ""
)</f>
        <v/>
      </c>
      <c r="J131" s="311" t="str">
        <f t="array" ref="J131">IF(
    XLOOKUP(F131, 'Import data'!$J$26:$J$47, 'Import data'!$M$26:$M$47, "", 0) = "Please add the region-specific supplier emission factor or choose a different region available in the IAEG database.",
    "",
    XLOOKUP(F131, 'Import data'!$J$26:$J$47, 'Import data'!$M$26:$M$47, "", 0)
)</f>
        <v/>
      </c>
      <c r="K131" s="311" t="str">
        <f t="array" ref="K131">IFERROR(
    XLOOKUP(F131,
            _xlws.FILTER('Supplier Emission'!$G$15:$G$49,
                   ('Supplier Emission'!$D$15:$D$49=H131) * ('Supplier Emission'!$F$15:$F$49=$E$8)),
            _xlws.FILTER('Supplier Emission'!$I$15:$I$49,
                   ('Supplier Emission'!$D$15:$D$49=H131) * ('Supplier Emission'!$F$15:$F$49=$E$8)),
            ""),
    "")</f>
        <v/>
      </c>
      <c r="L131" s="311" t="str">
        <f t="array" ref="L131">IFERROR(
    XLOOKUP(F131,
            _xlws.FILTER('Supplier Emission'!$G$15:$G$49,
                   ('Supplier Emission'!$D$15:$D$49=H131) * ('Supplier Emission'!$F$15:$F$49=$E$8)),
            _xlws.FILTER('Supplier Emission'!$J$15:$J$49,
                   ('Supplier Emission'!$D$15:$D$49=H131) * ('Supplier Emission'!$F$15:$F$49=$E$8)),
            ""),
    "")</f>
        <v/>
      </c>
      <c r="M131" s="311" t="str">
        <f t="array" ref="M131">IFERROR(
    XLOOKUP(F131,
            _xlws.FILTER('Supplier Emission'!$G$15:$G$49,
                   ('Supplier Emission'!$D$15:$D$49=H131) * ('Supplier Emission'!$F$15:$F$49=$E$8)),
            _xlws.FILTER('Supplier Emission'!$M$15:$M$49,
                   ('Supplier Emission'!$D$15:$D$49=H131) * ('Supplier Emission'!$F$15:$F$49=$E$8)),
            ""),
    "")</f>
        <v/>
      </c>
      <c r="N131" s="311" t="str">
        <f t="array" ref="N131">IFERROR(
    XLOOKUP(F131,
            _xlws.FILTER('Supplier Emission'!$G$15:$G$49,
                   ('Supplier Emission'!$D$15:$D$49=H131) * ('Supplier Emission'!$F$15:$F$49=$E$8)),
            _xlws.FILTER('Supplier Emission'!$H$15:$H$49,
                   ('Supplier Emission'!$D$15:$D$49=H131) * ('Supplier Emission'!$F$15:$F$49=$E$8)),
            ""),
    "")</f>
        <v/>
      </c>
      <c r="O131" s="311" t="str">
        <f t="array" ref="O131">XLOOKUP(1,('Emission Factors'!$E$5:$E$488='GHG emissions calculations'!$F131)*('Emission Factors'!$H$5:$H$488='GHG emissions calculations'!$H131),INDEX('Emission Factors'!$E$5:$T$488,0,MATCH('GHG emissions calculations'!O$6,'Emission Factors'!$E$5:$T$5,0)),"",0)</f>
        <v>Processed Brass (CuZn20) </v>
      </c>
      <c r="P131" s="313">
        <f t="array" ref="P131">IFERROR(
    INDEX('Emission Factors'!$E$5:$P$488,
          MATCH(1,
                ('Emission Factors'!$E$5:$E$488 = 'GHG emissions calculations'!$F131) *
                ('Emission Factors'!$H$5:$H$488 = 'GHG emissions calculations'!$H131),
                0),
          MATCH('GHG emissions calculations'!P$6,'Emission Factors'!$E$5:$P$5,0)),
    "")</f>
        <v>0.903</v>
      </c>
      <c r="Q131" s="311" t="str">
        <f t="array" ref="Q131">IFERROR(
    IF(
        INDEX('Emission Factors'!$E$5:$P$488,
              MATCH(1,
                    ('Emission Factors'!$E$5:$E$488 = 'GHG emissions calculations'!$F131) *
                    ('Emission Factors'!$H$5:$H$488 = 'GHG emissions calculations'!$H131),
                    0),
              MATCH('GHG emissions calculations'!Q$6, 'Emission Factors'!$E$5:$P$5, 0)) &lt;&gt; "",
        INDEX('Emission Factors'!$E$5:$P$488,
              MATCH(1,
                    ('Emission Factors'!$E$5:$E$488 = 'GHG emissions calculations'!$F131) *
                    ('Emission Factors'!$H$5:$H$488 = 'GHG emissions calculations'!$H131),
                    0),
              MATCH('GHG emissions calculations'!Q$6, 'Emission Factors'!$E$5:$P$5, 0)),
        ""),
    "")</f>
        <v>kgCO2e/kg</v>
      </c>
      <c r="R131" s="311" t="str">
        <f t="array" ref="R131">IFERROR(
    IF(
        INDEX('Emission Factors'!$E$5:$R$488,
              MATCH(1,
                    ('Emission Factors'!$E$5:$E$488 = 'GHG emissions calculations'!$F131) *
                    ('Emission Factors'!$H$5:$H$488 = 'GHG emissions calculations'!$H131),
                    0),
              MATCH('GHG emissions calculations'!R$6, 'Emission Factors'!$E$5:$R$5, 0)) &lt;&gt; "",
        INDEX('Emission Factors'!$E$5:$R$488,
              MATCH(1,
                    ('Emission Factors'!$E$5:$E$488 = 'GHG emissions calculations'!$F131) *
                    ('Emission Factors'!$H$5:$H$488 = 'GHG emissions calculations'!$H131),
                    0),
              MATCH('GHG emissions calculations'!R$6, 'Emission Factors'!$E$5:$R$5, 0)),
        ""),
    "")</f>
        <v>Global or unspecified region</v>
      </c>
      <c r="S131" s="312">
        <f t="shared" si="1"/>
        <v>0</v>
      </c>
      <c r="T131" s="23"/>
    </row>
    <row r="132" ht="15.75" customHeight="1" outlineLevel="1">
      <c r="A132" s="23"/>
      <c r="B132" s="71"/>
      <c r="C132" s="71"/>
      <c r="D132" s="71"/>
      <c r="E132" s="314"/>
      <c r="F132" s="311" t="str">
        <f>Lists!P149</f>
        <v>Brass - Unspecified process - Middle East</v>
      </c>
      <c r="G132" s="311" t="str">
        <f t="array" ref="G132">XLOOKUP(1,('Emission Factors'!$E$5:$E$488='GHG emissions calculations'!$F132)*('Emission Factors'!$H$5:$H$488='GHG emissions calculations'!$H132),INDEX('Emission Factors'!$E$5:$T$488,0,MATCH('GHG emissions calculations'!G$6,'Emission Factors'!$E$5:$T$5,0)),"",0)</f>
        <v/>
      </c>
      <c r="H132" s="311" t="s">
        <v>237</v>
      </c>
      <c r="I132" s="312" t="str">
        <f>IF(
    SUMIFS('Import data'!$L$25:$L$80,
           'Import data'!$J$25:$J$80, F132,
           'Import data'!$G$25:$G$80, 'GHG emissions calculations'!$H132,
           'Import data'!$I$25:$I$80,$E$8) &lt;&gt; 0,
    SUMIFS('Import data'!$L$25:$L$80,
           'Import data'!$J$25:$J$80, F132,
           'Import data'!$G$25:$G$80, 'GHG emissions calculations'!$H132,
           'Import data'!$I$25:$I$80,$E$8),
    ""
)</f>
        <v/>
      </c>
      <c r="J132" s="311" t="str">
        <f t="array" ref="J132">IF(
    XLOOKUP(F132, 'Import data'!$J$26:$J$47, 'Import data'!$M$26:$M$47, "", 0) = "Please add the region-specific supplier emission factor or choose a different region available in the IAEG database.",
    "",
    XLOOKUP(F132, 'Import data'!$J$26:$J$47, 'Import data'!$M$26:$M$47, "", 0)
)</f>
        <v/>
      </c>
      <c r="K132" s="311" t="str">
        <f t="array" ref="K132">IFERROR(
    XLOOKUP(F132,
            _xlws.FILTER('Supplier Emission'!$G$15:$G$49,
                   ('Supplier Emission'!$D$15:$D$49=H132) * ('Supplier Emission'!$F$15:$F$49=$E$8)),
            _xlws.FILTER('Supplier Emission'!$I$15:$I$49,
                   ('Supplier Emission'!$D$15:$D$49=H132) * ('Supplier Emission'!$F$15:$F$49=$E$8)),
            ""),
    "")</f>
        <v/>
      </c>
      <c r="L132" s="311" t="str">
        <f t="array" ref="L132">IFERROR(
    XLOOKUP(F132,
            _xlws.FILTER('Supplier Emission'!$G$15:$G$49,
                   ('Supplier Emission'!$D$15:$D$49=H132) * ('Supplier Emission'!$F$15:$F$49=$E$8)),
            _xlws.FILTER('Supplier Emission'!$J$15:$J$49,
                   ('Supplier Emission'!$D$15:$D$49=H132) * ('Supplier Emission'!$F$15:$F$49=$E$8)),
            ""),
    "")</f>
        <v/>
      </c>
      <c r="M132" s="311" t="str">
        <f t="array" ref="M132">IFERROR(
    XLOOKUP(F132,
            _xlws.FILTER('Supplier Emission'!$G$15:$G$49,
                   ('Supplier Emission'!$D$15:$D$49=H132) * ('Supplier Emission'!$F$15:$F$49=$E$8)),
            _xlws.FILTER('Supplier Emission'!$M$15:$M$49,
                   ('Supplier Emission'!$D$15:$D$49=H132) * ('Supplier Emission'!$F$15:$F$49=$E$8)),
            ""),
    "")</f>
        <v/>
      </c>
      <c r="N132" s="311" t="str">
        <f t="array" ref="N132">IFERROR(
    XLOOKUP(F132,
            _xlws.FILTER('Supplier Emission'!$G$15:$G$49,
                   ('Supplier Emission'!$D$15:$D$49=H132) * ('Supplier Emission'!$F$15:$F$49=$E$8)),
            _xlws.FILTER('Supplier Emission'!$H$15:$H$49,
                   ('Supplier Emission'!$D$15:$D$49=H132) * ('Supplier Emission'!$F$15:$F$49=$E$8)),
            ""),
    "")</f>
        <v/>
      </c>
      <c r="O132" s="311" t="str">
        <f t="array" ref="O132">XLOOKUP(1,('Emission Factors'!$E$5:$E$488='GHG emissions calculations'!$F132)*('Emission Factors'!$H$5:$H$488='GHG emissions calculations'!$H132),INDEX('Emission Factors'!$E$5:$T$488,0,MATCH('GHG emissions calculations'!O$6,'Emission Factors'!$E$5:$T$5,0)),"",0)</f>
        <v/>
      </c>
      <c r="P132" s="313" t="str">
        <f t="array" ref="P132">IFERROR(
    INDEX('Emission Factors'!$E$5:$P$488,
          MATCH(1,
                ('Emission Factors'!$E$5:$E$488 = 'GHG emissions calculations'!$F132) *
                ('Emission Factors'!$H$5:$H$488 = 'GHG emissions calculations'!$H132),
                0),
          MATCH('GHG emissions calculations'!P$6,'Emission Factors'!$E$5:$P$5,0)),
    "")</f>
        <v/>
      </c>
      <c r="Q132" s="311" t="str">
        <f t="array" ref="Q132">IFERROR(
    IF(
        INDEX('Emission Factors'!$E$5:$P$488,
              MATCH(1,
                    ('Emission Factors'!$E$5:$E$488 = 'GHG emissions calculations'!$F132) *
                    ('Emission Factors'!$H$5:$H$488 = 'GHG emissions calculations'!$H132),
                    0),
              MATCH('GHG emissions calculations'!Q$6, 'Emission Factors'!$E$5:$P$5, 0)) &lt;&gt; "",
        INDEX('Emission Factors'!$E$5:$P$488,
              MATCH(1,
                    ('Emission Factors'!$E$5:$E$488 = 'GHG emissions calculations'!$F132) *
                    ('Emission Factors'!$H$5:$H$488 = 'GHG emissions calculations'!$H132),
                    0),
              MATCH('GHG emissions calculations'!Q$6, 'Emission Factors'!$E$5:$P$5, 0)),
        ""),
    "")</f>
        <v/>
      </c>
      <c r="R132" s="311" t="str">
        <f t="array" ref="R132">IFERROR(
    IF(
        INDEX('Emission Factors'!$E$5:$R$488,
              MATCH(1,
                    ('Emission Factors'!$E$5:$E$488 = 'GHG emissions calculations'!$F132) *
                    ('Emission Factors'!$H$5:$H$488 = 'GHG emissions calculations'!$H132),
                    0),
              MATCH('GHG emissions calculations'!R$6, 'Emission Factors'!$E$5:$R$5, 0)) &lt;&gt; "",
        INDEX('Emission Factors'!$E$5:$R$488,
              MATCH(1,
                    ('Emission Factors'!$E$5:$E$488 = 'GHG emissions calculations'!$F132) *
                    ('Emission Factors'!$H$5:$H$488 = 'GHG emissions calculations'!$H132),
                    0),
              MATCH('GHG emissions calculations'!R$6, 'Emission Factors'!$E$5:$R$5, 0)),
        ""),
    "")</f>
        <v/>
      </c>
      <c r="S132" s="312">
        <f t="shared" si="1"/>
        <v>0</v>
      </c>
      <c r="T132" s="23"/>
    </row>
    <row r="133" ht="15.75" customHeight="1" outlineLevel="1">
      <c r="A133" s="23"/>
      <c r="B133" s="71"/>
      <c r="C133" s="71"/>
      <c r="D133" s="71"/>
      <c r="E133" s="314"/>
      <c r="F133" s="311" t="str">
        <f>Lists!P148</f>
        <v>Brass - Unspecified process - Oceania</v>
      </c>
      <c r="G133" s="311" t="str">
        <f t="array" ref="G133">XLOOKUP(1,('Emission Factors'!$E$5:$E$488='GHG emissions calculations'!$F133)*('Emission Factors'!$H$5:$H$488='GHG emissions calculations'!$H133),INDEX('Emission Factors'!$E$5:$T$488,0,MATCH('GHG emissions calculations'!G$6,'Emission Factors'!$E$5:$T$5,0)),"",0)</f>
        <v/>
      </c>
      <c r="H133" s="311" t="s">
        <v>237</v>
      </c>
      <c r="I133" s="312" t="str">
        <f>IF(
    SUMIFS('Import data'!$L$25:$L$80,
           'Import data'!$J$25:$J$80, F133,
           'Import data'!$G$25:$G$80, 'GHG emissions calculations'!$H133,
           'Import data'!$I$25:$I$80,$E$8) &lt;&gt; 0,
    SUMIFS('Import data'!$L$25:$L$80,
           'Import data'!$J$25:$J$80, F133,
           'Import data'!$G$25:$G$80, 'GHG emissions calculations'!$H133,
           'Import data'!$I$25:$I$80,$E$8),
    ""
)</f>
        <v/>
      </c>
      <c r="J133" s="311" t="str">
        <f t="array" ref="J133">IF(
    XLOOKUP(F133, 'Import data'!$J$26:$J$47, 'Import data'!$M$26:$M$47, "", 0) = "Please add the region-specific supplier emission factor or choose a different region available in the IAEG database.",
    "",
    XLOOKUP(F133, 'Import data'!$J$26:$J$47, 'Import data'!$M$26:$M$47, "", 0)
)</f>
        <v/>
      </c>
      <c r="K133" s="311" t="str">
        <f t="array" ref="K133">IFERROR(
    XLOOKUP(F133,
            _xlws.FILTER('Supplier Emission'!$G$15:$G$49,
                   ('Supplier Emission'!$D$15:$D$49=H133) * ('Supplier Emission'!$F$15:$F$49=$E$8)),
            _xlws.FILTER('Supplier Emission'!$I$15:$I$49,
                   ('Supplier Emission'!$D$15:$D$49=H133) * ('Supplier Emission'!$F$15:$F$49=$E$8)),
            ""),
    "")</f>
        <v/>
      </c>
      <c r="L133" s="311" t="str">
        <f t="array" ref="L133">IFERROR(
    XLOOKUP(F133,
            _xlws.FILTER('Supplier Emission'!$G$15:$G$49,
                   ('Supplier Emission'!$D$15:$D$49=H133) * ('Supplier Emission'!$F$15:$F$49=$E$8)),
            _xlws.FILTER('Supplier Emission'!$J$15:$J$49,
                   ('Supplier Emission'!$D$15:$D$49=H133) * ('Supplier Emission'!$F$15:$F$49=$E$8)),
            ""),
    "")</f>
        <v/>
      </c>
      <c r="M133" s="311" t="str">
        <f t="array" ref="M133">IFERROR(
    XLOOKUP(F133,
            _xlws.FILTER('Supplier Emission'!$G$15:$G$49,
                   ('Supplier Emission'!$D$15:$D$49=H133) * ('Supplier Emission'!$F$15:$F$49=$E$8)),
            _xlws.FILTER('Supplier Emission'!$M$15:$M$49,
                   ('Supplier Emission'!$D$15:$D$49=H133) * ('Supplier Emission'!$F$15:$F$49=$E$8)),
            ""),
    "")</f>
        <v/>
      </c>
      <c r="N133" s="311" t="str">
        <f t="array" ref="N133">IFERROR(
    XLOOKUP(F133,
            _xlws.FILTER('Supplier Emission'!$G$15:$G$49,
                   ('Supplier Emission'!$D$15:$D$49=H133) * ('Supplier Emission'!$F$15:$F$49=$E$8)),
            _xlws.FILTER('Supplier Emission'!$H$15:$H$49,
                   ('Supplier Emission'!$D$15:$D$49=H133) * ('Supplier Emission'!$F$15:$F$49=$E$8)),
            ""),
    "")</f>
        <v/>
      </c>
      <c r="O133" s="311" t="str">
        <f t="array" ref="O133">XLOOKUP(1,('Emission Factors'!$E$5:$E$488='GHG emissions calculations'!$F133)*('Emission Factors'!$H$5:$H$488='GHG emissions calculations'!$H133),INDEX('Emission Factors'!$E$5:$T$488,0,MATCH('GHG emissions calculations'!O$6,'Emission Factors'!$E$5:$T$5,0)),"",0)</f>
        <v/>
      </c>
      <c r="P133" s="313" t="str">
        <f t="array" ref="P133">IFERROR(
    INDEX('Emission Factors'!$E$5:$P$488,
          MATCH(1,
                ('Emission Factors'!$E$5:$E$488 = 'GHG emissions calculations'!$F133) *
                ('Emission Factors'!$H$5:$H$488 = 'GHG emissions calculations'!$H133),
                0),
          MATCH('GHG emissions calculations'!P$6,'Emission Factors'!$E$5:$P$5,0)),
    "")</f>
        <v/>
      </c>
      <c r="Q133" s="311" t="str">
        <f t="array" ref="Q133">IFERROR(
    IF(
        INDEX('Emission Factors'!$E$5:$P$488,
              MATCH(1,
                    ('Emission Factors'!$E$5:$E$488 = 'GHG emissions calculations'!$F133) *
                    ('Emission Factors'!$H$5:$H$488 = 'GHG emissions calculations'!$H133),
                    0),
              MATCH('GHG emissions calculations'!Q$6, 'Emission Factors'!$E$5:$P$5, 0)) &lt;&gt; "",
        INDEX('Emission Factors'!$E$5:$P$488,
              MATCH(1,
                    ('Emission Factors'!$E$5:$E$488 = 'GHG emissions calculations'!$F133) *
                    ('Emission Factors'!$H$5:$H$488 = 'GHG emissions calculations'!$H133),
                    0),
              MATCH('GHG emissions calculations'!Q$6, 'Emission Factors'!$E$5:$P$5, 0)),
        ""),
    "")</f>
        <v/>
      </c>
      <c r="R133" s="311" t="str">
        <f t="array" ref="R133">IFERROR(
    IF(
        INDEX('Emission Factors'!$E$5:$R$488,
              MATCH(1,
                    ('Emission Factors'!$E$5:$E$488 = 'GHG emissions calculations'!$F133) *
                    ('Emission Factors'!$H$5:$H$488 = 'GHG emissions calculations'!$H133),
                    0),
              MATCH('GHG emissions calculations'!R$6, 'Emission Factors'!$E$5:$R$5, 0)) &lt;&gt; "",
        INDEX('Emission Factors'!$E$5:$R$488,
              MATCH(1,
                    ('Emission Factors'!$E$5:$E$488 = 'GHG emissions calculations'!$F133) *
                    ('Emission Factors'!$H$5:$H$488 = 'GHG emissions calculations'!$H133),
                    0),
              MATCH('GHG emissions calculations'!R$6, 'Emission Factors'!$E$5:$R$5, 0)),
        ""),
    "")</f>
        <v/>
      </c>
      <c r="S133" s="312">
        <f t="shared" si="1"/>
        <v>0</v>
      </c>
      <c r="T133" s="23"/>
    </row>
    <row r="134" ht="15.75" customHeight="1" outlineLevel="1">
      <c r="A134" s="23"/>
      <c r="B134" s="71"/>
      <c r="C134" s="71"/>
      <c r="D134" s="71"/>
      <c r="E134" s="314"/>
      <c r="F134" s="311" t="str">
        <f>Lists!P153</f>
        <v>Copper - Casting - Africa</v>
      </c>
      <c r="G134" s="311" t="str">
        <f t="array" ref="G134">XLOOKUP(1,('Emission Factors'!$E$5:$E$488='GHG emissions calculations'!$F134)*('Emission Factors'!$H$5:$H$488='GHG emissions calculations'!$H134),INDEX('Emission Factors'!$E$5:$T$488,0,MATCH('GHG emissions calculations'!G$6,'Emission Factors'!$E$5:$T$5,0)),"",0)</f>
        <v/>
      </c>
      <c r="H134" s="311" t="s">
        <v>237</v>
      </c>
      <c r="I134" s="312" t="str">
        <f>IF(
    SUMIFS('Import data'!$L$25:$L$80,
           'Import data'!$J$25:$J$80, F134,
           'Import data'!$G$25:$G$80, 'GHG emissions calculations'!$H134,
           'Import data'!$I$25:$I$80,$E$8) &lt;&gt; 0,
    SUMIFS('Import data'!$L$25:$L$80,
           'Import data'!$J$25:$J$80, F134,
           'Import data'!$G$25:$G$80, 'GHG emissions calculations'!$H134,
           'Import data'!$I$25:$I$80,$E$8),
    ""
)</f>
        <v/>
      </c>
      <c r="J134" s="311" t="str">
        <f t="array" ref="J134">IF(
    XLOOKUP(F134, 'Import data'!$J$26:$J$47, 'Import data'!$M$26:$M$47, "", 0) = "Please add the region-specific supplier emission factor or choose a different region available in the IAEG database.",
    "",
    XLOOKUP(F134, 'Import data'!$J$26:$J$47, 'Import data'!$M$26:$M$47, "", 0)
)</f>
        <v/>
      </c>
      <c r="K134" s="311" t="str">
        <f t="array" ref="K134">IFERROR(
    XLOOKUP(F134,
            _xlws.FILTER('Supplier Emission'!$G$15:$G$49,
                   ('Supplier Emission'!$D$15:$D$49=H134) * ('Supplier Emission'!$F$15:$F$49=$E$8)),
            _xlws.FILTER('Supplier Emission'!$I$15:$I$49,
                   ('Supplier Emission'!$D$15:$D$49=H134) * ('Supplier Emission'!$F$15:$F$49=$E$8)),
            ""),
    "")</f>
        <v/>
      </c>
      <c r="L134" s="311" t="str">
        <f t="array" ref="L134">IFERROR(
    XLOOKUP(F134,
            _xlws.FILTER('Supplier Emission'!$G$15:$G$49,
                   ('Supplier Emission'!$D$15:$D$49=H134) * ('Supplier Emission'!$F$15:$F$49=$E$8)),
            _xlws.FILTER('Supplier Emission'!$J$15:$J$49,
                   ('Supplier Emission'!$D$15:$D$49=H134) * ('Supplier Emission'!$F$15:$F$49=$E$8)),
            ""),
    "")</f>
        <v/>
      </c>
      <c r="M134" s="311" t="str">
        <f t="array" ref="M134">IFERROR(
    XLOOKUP(F134,
            _xlws.FILTER('Supplier Emission'!$G$15:$G$49,
                   ('Supplier Emission'!$D$15:$D$49=H134) * ('Supplier Emission'!$F$15:$F$49=$E$8)),
            _xlws.FILTER('Supplier Emission'!$M$15:$M$49,
                   ('Supplier Emission'!$D$15:$D$49=H134) * ('Supplier Emission'!$F$15:$F$49=$E$8)),
            ""),
    "")</f>
        <v/>
      </c>
      <c r="N134" s="311" t="str">
        <f t="array" ref="N134">IFERROR(
    XLOOKUP(F134,
            _xlws.FILTER('Supplier Emission'!$G$15:$G$49,
                   ('Supplier Emission'!$D$15:$D$49=H134) * ('Supplier Emission'!$F$15:$F$49=$E$8)),
            _xlws.FILTER('Supplier Emission'!$H$15:$H$49,
                   ('Supplier Emission'!$D$15:$D$49=H134) * ('Supplier Emission'!$F$15:$F$49=$E$8)),
            ""),
    "")</f>
        <v/>
      </c>
      <c r="O134" s="311" t="str">
        <f t="array" ref="O134">XLOOKUP(1,('Emission Factors'!$E$5:$E$488='GHG emissions calculations'!$F134)*('Emission Factors'!$H$5:$H$488='GHG emissions calculations'!$H134),INDEX('Emission Factors'!$E$5:$T$488,0,MATCH('GHG emissions calculations'!O$6,'Emission Factors'!$E$5:$T$5,0)),"",0)</f>
        <v/>
      </c>
      <c r="P134" s="313" t="str">
        <f t="array" ref="P134">IFERROR(
    INDEX('Emission Factors'!$E$5:$P$488,
          MATCH(1,
                ('Emission Factors'!$E$5:$E$488 = 'GHG emissions calculations'!$F134) *
                ('Emission Factors'!$H$5:$H$488 = 'GHG emissions calculations'!$H134),
                0),
          MATCH('GHG emissions calculations'!P$6,'Emission Factors'!$E$5:$P$5,0)),
    "")</f>
        <v/>
      </c>
      <c r="Q134" s="311" t="str">
        <f t="array" ref="Q134">IFERROR(
    IF(
        INDEX('Emission Factors'!$E$5:$P$488,
              MATCH(1,
                    ('Emission Factors'!$E$5:$E$488 = 'GHG emissions calculations'!$F134) *
                    ('Emission Factors'!$H$5:$H$488 = 'GHG emissions calculations'!$H134),
                    0),
              MATCH('GHG emissions calculations'!Q$6, 'Emission Factors'!$E$5:$P$5, 0)) &lt;&gt; "",
        INDEX('Emission Factors'!$E$5:$P$488,
              MATCH(1,
                    ('Emission Factors'!$E$5:$E$488 = 'GHG emissions calculations'!$F134) *
                    ('Emission Factors'!$H$5:$H$488 = 'GHG emissions calculations'!$H134),
                    0),
              MATCH('GHG emissions calculations'!Q$6, 'Emission Factors'!$E$5:$P$5, 0)),
        ""),
    "")</f>
        <v/>
      </c>
      <c r="R134" s="311" t="str">
        <f t="array" ref="R134">IFERROR(
    IF(
        INDEX('Emission Factors'!$E$5:$R$488,
              MATCH(1,
                    ('Emission Factors'!$E$5:$E$488 = 'GHG emissions calculations'!$F134) *
                    ('Emission Factors'!$H$5:$H$488 = 'GHG emissions calculations'!$H134),
                    0),
              MATCH('GHG emissions calculations'!R$6, 'Emission Factors'!$E$5:$R$5, 0)) &lt;&gt; "",
        INDEX('Emission Factors'!$E$5:$R$488,
              MATCH(1,
                    ('Emission Factors'!$E$5:$E$488 = 'GHG emissions calculations'!$F134) *
                    ('Emission Factors'!$H$5:$H$488 = 'GHG emissions calculations'!$H134),
                    0),
              MATCH('GHG emissions calculations'!R$6, 'Emission Factors'!$E$5:$R$5, 0)),
        ""),
    "")</f>
        <v/>
      </c>
      <c r="S134" s="312">
        <f t="shared" si="1"/>
        <v>0</v>
      </c>
      <c r="T134" s="23"/>
    </row>
    <row r="135" ht="15.75" customHeight="1" outlineLevel="1">
      <c r="A135" s="23"/>
      <c r="B135" s="71"/>
      <c r="C135" s="71"/>
      <c r="D135" s="71"/>
      <c r="E135" s="314"/>
      <c r="F135" s="311" t="str">
        <f>Lists!P151</f>
        <v>Copper - Casting - America</v>
      </c>
      <c r="G135" s="311" t="str">
        <f t="array" ref="G135">XLOOKUP(1,('Emission Factors'!$E$5:$E$488='GHG emissions calculations'!$F135)*('Emission Factors'!$H$5:$H$488='GHG emissions calculations'!$H135),INDEX('Emission Factors'!$E$5:$T$488,0,MATCH('GHG emissions calculations'!G$6,'Emission Factors'!$E$5:$T$5,0)),"",0)</f>
        <v/>
      </c>
      <c r="H135" s="311" t="s">
        <v>237</v>
      </c>
      <c r="I135" s="312" t="str">
        <f>IF(
    SUMIFS('Import data'!$L$25:$L$80,
           'Import data'!$J$25:$J$80, F135,
           'Import data'!$G$25:$G$80, 'GHG emissions calculations'!$H135,
           'Import data'!$I$25:$I$80,$E$8) &lt;&gt; 0,
    SUMIFS('Import data'!$L$25:$L$80,
           'Import data'!$J$25:$J$80, F135,
           'Import data'!$G$25:$G$80, 'GHG emissions calculations'!$H135,
           'Import data'!$I$25:$I$80,$E$8),
    ""
)</f>
        <v/>
      </c>
      <c r="J135" s="311" t="str">
        <f t="array" ref="J135">IF(
    XLOOKUP(F135, 'Import data'!$J$26:$J$47, 'Import data'!$M$26:$M$47, "", 0) = "Please add the region-specific supplier emission factor or choose a different region available in the IAEG database.",
    "",
    XLOOKUP(F135, 'Import data'!$J$26:$J$47, 'Import data'!$M$26:$M$47, "", 0)
)</f>
        <v/>
      </c>
      <c r="K135" s="311" t="str">
        <f t="array" ref="K135">IFERROR(
    XLOOKUP(F135,
            _xlws.FILTER('Supplier Emission'!$G$15:$G$49,
                   ('Supplier Emission'!$D$15:$D$49=H135) * ('Supplier Emission'!$F$15:$F$49=$E$8)),
            _xlws.FILTER('Supplier Emission'!$I$15:$I$49,
                   ('Supplier Emission'!$D$15:$D$49=H135) * ('Supplier Emission'!$F$15:$F$49=$E$8)),
            ""),
    "")</f>
        <v/>
      </c>
      <c r="L135" s="311" t="str">
        <f t="array" ref="L135">IFERROR(
    XLOOKUP(F135,
            _xlws.FILTER('Supplier Emission'!$G$15:$G$49,
                   ('Supplier Emission'!$D$15:$D$49=H135) * ('Supplier Emission'!$F$15:$F$49=$E$8)),
            _xlws.FILTER('Supplier Emission'!$J$15:$J$49,
                   ('Supplier Emission'!$D$15:$D$49=H135) * ('Supplier Emission'!$F$15:$F$49=$E$8)),
            ""),
    "")</f>
        <v/>
      </c>
      <c r="M135" s="311" t="str">
        <f t="array" ref="M135">IFERROR(
    XLOOKUP(F135,
            _xlws.FILTER('Supplier Emission'!$G$15:$G$49,
                   ('Supplier Emission'!$D$15:$D$49=H135) * ('Supplier Emission'!$F$15:$F$49=$E$8)),
            _xlws.FILTER('Supplier Emission'!$M$15:$M$49,
                   ('Supplier Emission'!$D$15:$D$49=H135) * ('Supplier Emission'!$F$15:$F$49=$E$8)),
            ""),
    "")</f>
        <v/>
      </c>
      <c r="N135" s="311" t="str">
        <f t="array" ref="N135">IFERROR(
    XLOOKUP(F135,
            _xlws.FILTER('Supplier Emission'!$G$15:$G$49,
                   ('Supplier Emission'!$D$15:$D$49=H135) * ('Supplier Emission'!$F$15:$F$49=$E$8)),
            _xlws.FILTER('Supplier Emission'!$H$15:$H$49,
                   ('Supplier Emission'!$D$15:$D$49=H135) * ('Supplier Emission'!$F$15:$F$49=$E$8)),
            ""),
    "")</f>
        <v/>
      </c>
      <c r="O135" s="311" t="str">
        <f t="array" ref="O135">XLOOKUP(1,('Emission Factors'!$E$5:$E$488='GHG emissions calculations'!$F135)*('Emission Factors'!$H$5:$H$488='GHG emissions calculations'!$H135),INDEX('Emission Factors'!$E$5:$T$488,0,MATCH('GHG emissions calculations'!O$6,'Emission Factors'!$E$5:$T$5,0)),"",0)</f>
        <v/>
      </c>
      <c r="P135" s="313" t="str">
        <f t="array" ref="P135">IFERROR(
    INDEX('Emission Factors'!$E$5:$P$488,
          MATCH(1,
                ('Emission Factors'!$E$5:$E$488 = 'GHG emissions calculations'!$F135) *
                ('Emission Factors'!$H$5:$H$488 = 'GHG emissions calculations'!$H135),
                0),
          MATCH('GHG emissions calculations'!P$6,'Emission Factors'!$E$5:$P$5,0)),
    "")</f>
        <v/>
      </c>
      <c r="Q135" s="311" t="str">
        <f t="array" ref="Q135">IFERROR(
    IF(
        INDEX('Emission Factors'!$E$5:$P$488,
              MATCH(1,
                    ('Emission Factors'!$E$5:$E$488 = 'GHG emissions calculations'!$F135) *
                    ('Emission Factors'!$H$5:$H$488 = 'GHG emissions calculations'!$H135),
                    0),
              MATCH('GHG emissions calculations'!Q$6, 'Emission Factors'!$E$5:$P$5, 0)) &lt;&gt; "",
        INDEX('Emission Factors'!$E$5:$P$488,
              MATCH(1,
                    ('Emission Factors'!$E$5:$E$488 = 'GHG emissions calculations'!$F135) *
                    ('Emission Factors'!$H$5:$H$488 = 'GHG emissions calculations'!$H135),
                    0),
              MATCH('GHG emissions calculations'!Q$6, 'Emission Factors'!$E$5:$P$5, 0)),
        ""),
    "")</f>
        <v/>
      </c>
      <c r="R135" s="311" t="str">
        <f t="array" ref="R135">IFERROR(
    IF(
        INDEX('Emission Factors'!$E$5:$R$488,
              MATCH(1,
                    ('Emission Factors'!$E$5:$E$488 = 'GHG emissions calculations'!$F135) *
                    ('Emission Factors'!$H$5:$H$488 = 'GHG emissions calculations'!$H135),
                    0),
              MATCH('GHG emissions calculations'!R$6, 'Emission Factors'!$E$5:$R$5, 0)) &lt;&gt; "",
        INDEX('Emission Factors'!$E$5:$R$488,
              MATCH(1,
                    ('Emission Factors'!$E$5:$E$488 = 'GHG emissions calculations'!$F135) *
                    ('Emission Factors'!$H$5:$H$488 = 'GHG emissions calculations'!$H135),
                    0),
              MATCH('GHG emissions calculations'!R$6, 'Emission Factors'!$E$5:$R$5, 0)),
        ""),
    "")</f>
        <v/>
      </c>
      <c r="S135" s="312">
        <f t="shared" si="1"/>
        <v>0</v>
      </c>
      <c r="T135" s="23"/>
    </row>
    <row r="136" ht="15.75" customHeight="1" outlineLevel="1">
      <c r="A136" s="23"/>
      <c r="B136" s="71"/>
      <c r="C136" s="71"/>
      <c r="D136" s="71"/>
      <c r="E136" s="314"/>
      <c r="F136" s="311" t="str">
        <f>Lists!P154</f>
        <v>Copper - Casting - Asia</v>
      </c>
      <c r="G136" s="311" t="str">
        <f t="array" ref="G136">XLOOKUP(1,('Emission Factors'!$E$5:$E$488='GHG emissions calculations'!$F136)*('Emission Factors'!$H$5:$H$488='GHG emissions calculations'!$H136),INDEX('Emission Factors'!$E$5:$T$488,0,MATCH('GHG emissions calculations'!G$6,'Emission Factors'!$E$5:$T$5,0)),"",0)</f>
        <v/>
      </c>
      <c r="H136" s="311" t="s">
        <v>237</v>
      </c>
      <c r="I136" s="312" t="str">
        <f>IF(
    SUMIFS('Import data'!$L$25:$L$80,
           'Import data'!$J$25:$J$80, F136,
           'Import data'!$G$25:$G$80, 'GHG emissions calculations'!$H136,
           'Import data'!$I$25:$I$80,$E$8) &lt;&gt; 0,
    SUMIFS('Import data'!$L$25:$L$80,
           'Import data'!$J$25:$J$80, F136,
           'Import data'!$G$25:$G$80, 'GHG emissions calculations'!$H136,
           'Import data'!$I$25:$I$80,$E$8),
    ""
)</f>
        <v/>
      </c>
      <c r="J136" s="311" t="str">
        <f t="array" ref="J136">IF(
    XLOOKUP(F136, 'Import data'!$J$26:$J$47, 'Import data'!$M$26:$M$47, "", 0) = "Please add the region-specific supplier emission factor or choose a different region available in the IAEG database.",
    "",
    XLOOKUP(F136, 'Import data'!$J$26:$J$47, 'Import data'!$M$26:$M$47, "", 0)
)</f>
        <v/>
      </c>
      <c r="K136" s="311" t="str">
        <f t="array" ref="K136">IFERROR(
    XLOOKUP(F136,
            _xlws.FILTER('Supplier Emission'!$G$15:$G$49,
                   ('Supplier Emission'!$D$15:$D$49=H136) * ('Supplier Emission'!$F$15:$F$49=$E$8)),
            _xlws.FILTER('Supplier Emission'!$I$15:$I$49,
                   ('Supplier Emission'!$D$15:$D$49=H136) * ('Supplier Emission'!$F$15:$F$49=$E$8)),
            ""),
    "")</f>
        <v/>
      </c>
      <c r="L136" s="311" t="str">
        <f t="array" ref="L136">IFERROR(
    XLOOKUP(F136,
            _xlws.FILTER('Supplier Emission'!$G$15:$G$49,
                   ('Supplier Emission'!$D$15:$D$49=H136) * ('Supplier Emission'!$F$15:$F$49=$E$8)),
            _xlws.FILTER('Supplier Emission'!$J$15:$J$49,
                   ('Supplier Emission'!$D$15:$D$49=H136) * ('Supplier Emission'!$F$15:$F$49=$E$8)),
            ""),
    "")</f>
        <v/>
      </c>
      <c r="M136" s="311" t="str">
        <f t="array" ref="M136">IFERROR(
    XLOOKUP(F136,
            _xlws.FILTER('Supplier Emission'!$G$15:$G$49,
                   ('Supplier Emission'!$D$15:$D$49=H136) * ('Supplier Emission'!$F$15:$F$49=$E$8)),
            _xlws.FILTER('Supplier Emission'!$M$15:$M$49,
                   ('Supplier Emission'!$D$15:$D$49=H136) * ('Supplier Emission'!$F$15:$F$49=$E$8)),
            ""),
    "")</f>
        <v/>
      </c>
      <c r="N136" s="311" t="str">
        <f t="array" ref="N136">IFERROR(
    XLOOKUP(F136,
            _xlws.FILTER('Supplier Emission'!$G$15:$G$49,
                   ('Supplier Emission'!$D$15:$D$49=H136) * ('Supplier Emission'!$F$15:$F$49=$E$8)),
            _xlws.FILTER('Supplier Emission'!$H$15:$H$49,
                   ('Supplier Emission'!$D$15:$D$49=H136) * ('Supplier Emission'!$F$15:$F$49=$E$8)),
            ""),
    "")</f>
        <v/>
      </c>
      <c r="O136" s="311" t="str">
        <f t="array" ref="O136">XLOOKUP(1,('Emission Factors'!$E$5:$E$488='GHG emissions calculations'!$F136)*('Emission Factors'!$H$5:$H$488='GHG emissions calculations'!$H136),INDEX('Emission Factors'!$E$5:$T$488,0,MATCH('GHG emissions calculations'!O$6,'Emission Factors'!$E$5:$T$5,0)),"",0)</f>
        <v/>
      </c>
      <c r="P136" s="313" t="str">
        <f t="array" ref="P136">IFERROR(
    INDEX('Emission Factors'!$E$5:$P$488,
          MATCH(1,
                ('Emission Factors'!$E$5:$E$488 = 'GHG emissions calculations'!$F136) *
                ('Emission Factors'!$H$5:$H$488 = 'GHG emissions calculations'!$H136),
                0),
          MATCH('GHG emissions calculations'!P$6,'Emission Factors'!$E$5:$P$5,0)),
    "")</f>
        <v/>
      </c>
      <c r="Q136" s="311" t="str">
        <f t="array" ref="Q136">IFERROR(
    IF(
        INDEX('Emission Factors'!$E$5:$P$488,
              MATCH(1,
                    ('Emission Factors'!$E$5:$E$488 = 'GHG emissions calculations'!$F136) *
                    ('Emission Factors'!$H$5:$H$488 = 'GHG emissions calculations'!$H136),
                    0),
              MATCH('GHG emissions calculations'!Q$6, 'Emission Factors'!$E$5:$P$5, 0)) &lt;&gt; "",
        INDEX('Emission Factors'!$E$5:$P$488,
              MATCH(1,
                    ('Emission Factors'!$E$5:$E$488 = 'GHG emissions calculations'!$F136) *
                    ('Emission Factors'!$H$5:$H$488 = 'GHG emissions calculations'!$H136),
                    0),
              MATCH('GHG emissions calculations'!Q$6, 'Emission Factors'!$E$5:$P$5, 0)),
        ""),
    "")</f>
        <v/>
      </c>
      <c r="R136" s="311" t="str">
        <f t="array" ref="R136">IFERROR(
    IF(
        INDEX('Emission Factors'!$E$5:$R$488,
              MATCH(1,
                    ('Emission Factors'!$E$5:$E$488 = 'GHG emissions calculations'!$F136) *
                    ('Emission Factors'!$H$5:$H$488 = 'GHG emissions calculations'!$H136),
                    0),
              MATCH('GHG emissions calculations'!R$6, 'Emission Factors'!$E$5:$R$5, 0)) &lt;&gt; "",
        INDEX('Emission Factors'!$E$5:$R$488,
              MATCH(1,
                    ('Emission Factors'!$E$5:$E$488 = 'GHG emissions calculations'!$F136) *
                    ('Emission Factors'!$H$5:$H$488 = 'GHG emissions calculations'!$H136),
                    0),
              MATCH('GHG emissions calculations'!R$6, 'Emission Factors'!$E$5:$R$5, 0)),
        ""),
    "")</f>
        <v/>
      </c>
      <c r="S136" s="312">
        <f t="shared" si="1"/>
        <v>0</v>
      </c>
      <c r="T136" s="23"/>
    </row>
    <row r="137" ht="15.75" customHeight="1" outlineLevel="1">
      <c r="A137" s="23"/>
      <c r="B137" s="71"/>
      <c r="C137" s="71"/>
      <c r="D137" s="71"/>
      <c r="E137" s="314"/>
      <c r="F137" s="311" t="str">
        <f>Lists!P152</f>
        <v>Copper - Casting - Europe</v>
      </c>
      <c r="G137" s="311" t="str">
        <f t="array" ref="G137">XLOOKUP(1,('Emission Factors'!$E$5:$E$488='GHG emissions calculations'!$F137)*('Emission Factors'!$H$5:$H$488='GHG emissions calculations'!$H137),INDEX('Emission Factors'!$E$5:$T$488,0,MATCH('GHG emissions calculations'!G$6,'Emission Factors'!$E$5:$T$5,0)),"",0)</f>
        <v/>
      </c>
      <c r="H137" s="311" t="s">
        <v>237</v>
      </c>
      <c r="I137" s="312" t="str">
        <f>IF(
    SUMIFS('Import data'!$L$25:$L$80,
           'Import data'!$J$25:$J$80, F137,
           'Import data'!$G$25:$G$80, 'GHG emissions calculations'!$H137,
           'Import data'!$I$25:$I$80,$E$8) &lt;&gt; 0,
    SUMIFS('Import data'!$L$25:$L$80,
           'Import data'!$J$25:$J$80, F137,
           'Import data'!$G$25:$G$80, 'GHG emissions calculations'!$H137,
           'Import data'!$I$25:$I$80,$E$8),
    ""
)</f>
        <v/>
      </c>
      <c r="J137" s="311" t="str">
        <f t="array" ref="J137">IF(
    XLOOKUP(F137, 'Import data'!$J$26:$J$47, 'Import data'!$M$26:$M$47, "", 0) = "Please add the region-specific supplier emission factor or choose a different region available in the IAEG database.",
    "",
    XLOOKUP(F137, 'Import data'!$J$26:$J$47, 'Import data'!$M$26:$M$47, "", 0)
)</f>
        <v/>
      </c>
      <c r="K137" s="311" t="str">
        <f t="array" ref="K137">IFERROR(
    XLOOKUP(F137,
            _xlws.FILTER('Supplier Emission'!$G$15:$G$49,
                   ('Supplier Emission'!$D$15:$D$49=H137) * ('Supplier Emission'!$F$15:$F$49=$E$8)),
            _xlws.FILTER('Supplier Emission'!$I$15:$I$49,
                   ('Supplier Emission'!$D$15:$D$49=H137) * ('Supplier Emission'!$F$15:$F$49=$E$8)),
            ""),
    "")</f>
        <v/>
      </c>
      <c r="L137" s="311" t="str">
        <f t="array" ref="L137">IFERROR(
    XLOOKUP(F137,
            _xlws.FILTER('Supplier Emission'!$G$15:$G$49,
                   ('Supplier Emission'!$D$15:$D$49=H137) * ('Supplier Emission'!$F$15:$F$49=$E$8)),
            _xlws.FILTER('Supplier Emission'!$J$15:$J$49,
                   ('Supplier Emission'!$D$15:$D$49=H137) * ('Supplier Emission'!$F$15:$F$49=$E$8)),
            ""),
    "")</f>
        <v/>
      </c>
      <c r="M137" s="311" t="str">
        <f t="array" ref="M137">IFERROR(
    XLOOKUP(F137,
            _xlws.FILTER('Supplier Emission'!$G$15:$G$49,
                   ('Supplier Emission'!$D$15:$D$49=H137) * ('Supplier Emission'!$F$15:$F$49=$E$8)),
            _xlws.FILTER('Supplier Emission'!$M$15:$M$49,
                   ('Supplier Emission'!$D$15:$D$49=H137) * ('Supplier Emission'!$F$15:$F$49=$E$8)),
            ""),
    "")</f>
        <v/>
      </c>
      <c r="N137" s="311" t="str">
        <f t="array" ref="N137">IFERROR(
    XLOOKUP(F137,
            _xlws.FILTER('Supplier Emission'!$G$15:$G$49,
                   ('Supplier Emission'!$D$15:$D$49=H137) * ('Supplier Emission'!$F$15:$F$49=$E$8)),
            _xlws.FILTER('Supplier Emission'!$H$15:$H$49,
                   ('Supplier Emission'!$D$15:$D$49=H137) * ('Supplier Emission'!$F$15:$F$49=$E$8)),
            ""),
    "")</f>
        <v/>
      </c>
      <c r="O137" s="311" t="str">
        <f t="array" ref="O137">XLOOKUP(1,('Emission Factors'!$E$5:$E$488='GHG emissions calculations'!$F137)*('Emission Factors'!$H$5:$H$488='GHG emissions calculations'!$H137),INDEX('Emission Factors'!$E$5:$T$488,0,MATCH('GHG emissions calculations'!O$6,'Emission Factors'!$E$5:$T$5,0)),"",0)</f>
        <v/>
      </c>
      <c r="P137" s="313" t="str">
        <f t="array" ref="P137">IFERROR(
    INDEX('Emission Factors'!$E$5:$P$488,
          MATCH(1,
                ('Emission Factors'!$E$5:$E$488 = 'GHG emissions calculations'!$F137) *
                ('Emission Factors'!$H$5:$H$488 = 'GHG emissions calculations'!$H137),
                0),
          MATCH('GHG emissions calculations'!P$6,'Emission Factors'!$E$5:$P$5,0)),
    "")</f>
        <v/>
      </c>
      <c r="Q137" s="311" t="str">
        <f t="array" ref="Q137">IFERROR(
    IF(
        INDEX('Emission Factors'!$E$5:$P$488,
              MATCH(1,
                    ('Emission Factors'!$E$5:$E$488 = 'GHG emissions calculations'!$F137) *
                    ('Emission Factors'!$H$5:$H$488 = 'GHG emissions calculations'!$H137),
                    0),
              MATCH('GHG emissions calculations'!Q$6, 'Emission Factors'!$E$5:$P$5, 0)) &lt;&gt; "",
        INDEX('Emission Factors'!$E$5:$P$488,
              MATCH(1,
                    ('Emission Factors'!$E$5:$E$488 = 'GHG emissions calculations'!$F137) *
                    ('Emission Factors'!$H$5:$H$488 = 'GHG emissions calculations'!$H137),
                    0),
              MATCH('GHG emissions calculations'!Q$6, 'Emission Factors'!$E$5:$P$5, 0)),
        ""),
    "")</f>
        <v/>
      </c>
      <c r="R137" s="311" t="str">
        <f t="array" ref="R137">IFERROR(
    IF(
        INDEX('Emission Factors'!$E$5:$R$488,
              MATCH(1,
                    ('Emission Factors'!$E$5:$E$488 = 'GHG emissions calculations'!$F137) *
                    ('Emission Factors'!$H$5:$H$488 = 'GHG emissions calculations'!$H137),
                    0),
              MATCH('GHG emissions calculations'!R$6, 'Emission Factors'!$E$5:$R$5, 0)) &lt;&gt; "",
        INDEX('Emission Factors'!$E$5:$R$488,
              MATCH(1,
                    ('Emission Factors'!$E$5:$E$488 = 'GHG emissions calculations'!$F137) *
                    ('Emission Factors'!$H$5:$H$488 = 'GHG emissions calculations'!$H137),
                    0),
              MATCH('GHG emissions calculations'!R$6, 'Emission Factors'!$E$5:$R$5, 0)),
        ""),
    "")</f>
        <v/>
      </c>
      <c r="S137" s="312">
        <f t="shared" si="1"/>
        <v>0</v>
      </c>
      <c r="T137" s="23"/>
    </row>
    <row r="138" ht="15.75" customHeight="1" outlineLevel="1">
      <c r="A138" s="23"/>
      <c r="B138" s="71"/>
      <c r="C138" s="71"/>
      <c r="D138" s="71"/>
      <c r="E138" s="314"/>
      <c r="F138" s="311" t="str">
        <f>Lists!P157</f>
        <v>Copper - Casting - Global or unspecified region</v>
      </c>
      <c r="G138" s="311">
        <f t="array" ref="G138">XLOOKUP(1,('Emission Factors'!$E$5:$E$488='GHG emissions calculations'!$F138)*('Emission Factors'!$H$5:$H$488='GHG emissions calculations'!$H138),INDEX('Emission Factors'!$E$5:$T$488,0,MATCH('GHG emissions calculations'!G$6,'Emission Factors'!$E$5:$T$5,0)),"",0)</f>
        <v>3</v>
      </c>
      <c r="H138" s="311" t="s">
        <v>237</v>
      </c>
      <c r="I138" s="312" t="str">
        <f>IF(
    SUMIFS('Import data'!$L$25:$L$80,
           'Import data'!$J$25:$J$80, F138,
           'Import data'!$G$25:$G$80, 'GHG emissions calculations'!$H138,
           'Import data'!$I$25:$I$80,$E$8) &lt;&gt; 0,
    SUMIFS('Import data'!$L$25:$L$80,
           'Import data'!$J$25:$J$80, F138,
           'Import data'!$G$25:$G$80, 'GHG emissions calculations'!$H138,
           'Import data'!$I$25:$I$80,$E$8),
    ""
)</f>
        <v/>
      </c>
      <c r="J138" s="311" t="str">
        <f t="array" ref="J138">IF(
    XLOOKUP(F138, 'Import data'!$J$26:$J$47, 'Import data'!$M$26:$M$47, "", 0) = "Please add the region-specific supplier emission factor or choose a different region available in the IAEG database.",
    "",
    XLOOKUP(F138, 'Import data'!$J$26:$J$47, 'Import data'!$M$26:$M$47, "", 0)
)</f>
        <v/>
      </c>
      <c r="K138" s="311" t="str">
        <f t="array" ref="K138">IFERROR(
    XLOOKUP(F138,
            _xlws.FILTER('Supplier Emission'!$G$15:$G$49,
                   ('Supplier Emission'!$D$15:$D$49=H138) * ('Supplier Emission'!$F$15:$F$49=$E$8)),
            _xlws.FILTER('Supplier Emission'!$I$15:$I$49,
                   ('Supplier Emission'!$D$15:$D$49=H138) * ('Supplier Emission'!$F$15:$F$49=$E$8)),
            ""),
    "")</f>
        <v/>
      </c>
      <c r="L138" s="311" t="str">
        <f t="array" ref="L138">IFERROR(
    XLOOKUP(F138,
            _xlws.FILTER('Supplier Emission'!$G$15:$G$49,
                   ('Supplier Emission'!$D$15:$D$49=H138) * ('Supplier Emission'!$F$15:$F$49=$E$8)),
            _xlws.FILTER('Supplier Emission'!$J$15:$J$49,
                   ('Supplier Emission'!$D$15:$D$49=H138) * ('Supplier Emission'!$F$15:$F$49=$E$8)),
            ""),
    "")</f>
        <v/>
      </c>
      <c r="M138" s="311" t="str">
        <f t="array" ref="M138">IFERROR(
    XLOOKUP(F138,
            _xlws.FILTER('Supplier Emission'!$G$15:$G$49,
                   ('Supplier Emission'!$D$15:$D$49=H138) * ('Supplier Emission'!$F$15:$F$49=$E$8)),
            _xlws.FILTER('Supplier Emission'!$M$15:$M$49,
                   ('Supplier Emission'!$D$15:$D$49=H138) * ('Supplier Emission'!$F$15:$F$49=$E$8)),
            ""),
    "")</f>
        <v/>
      </c>
      <c r="N138" s="311" t="str">
        <f t="array" ref="N138">IFERROR(
    XLOOKUP(F138,
            _xlws.FILTER('Supplier Emission'!$G$15:$G$49,
                   ('Supplier Emission'!$D$15:$D$49=H138) * ('Supplier Emission'!$F$15:$F$49=$E$8)),
            _xlws.FILTER('Supplier Emission'!$H$15:$H$49,
                   ('Supplier Emission'!$D$15:$D$49=H138) * ('Supplier Emission'!$F$15:$F$49=$E$8)),
            ""),
    "")</f>
        <v/>
      </c>
      <c r="O138" s="311" t="str">
        <f t="array" ref="O138">XLOOKUP(1,('Emission Factors'!$E$5:$E$488='GHG emissions calculations'!$F138)*('Emission Factors'!$H$5:$H$488='GHG emissions calculations'!$H138),INDEX('Emission Factors'!$E$5:$T$488,0,MATCH('GHG emissions calculations'!O$6,'Emission Factors'!$E$5:$T$5,0)),"",0)</f>
        <v>Mix cuivre (99,999% issu de l'électrolyse) + Casting - Moulage (impact réduit)</v>
      </c>
      <c r="P138" s="313">
        <f t="array" ref="P138">IFERROR(
    INDEX('Emission Factors'!$E$5:$P$488,
          MATCH(1,
                ('Emission Factors'!$E$5:$E$488 = 'GHG emissions calculations'!$F138) *
                ('Emission Factors'!$H$5:$H$488 = 'GHG emissions calculations'!$H138),
                0),
          MATCH('GHG emissions calculations'!P$6,'Emission Factors'!$E$5:$P$5,0)),
    "")</f>
        <v>4.333</v>
      </c>
      <c r="Q138" s="311" t="str">
        <f t="array" ref="Q138">IFERROR(
    IF(
        INDEX('Emission Factors'!$E$5:$P$488,
              MATCH(1,
                    ('Emission Factors'!$E$5:$E$488 = 'GHG emissions calculations'!$F138) *
                    ('Emission Factors'!$H$5:$H$488 = 'GHG emissions calculations'!$H138),
                    0),
              MATCH('GHG emissions calculations'!Q$6, 'Emission Factors'!$E$5:$P$5, 0)) &lt;&gt; "",
        INDEX('Emission Factors'!$E$5:$P$488,
              MATCH(1,
                    ('Emission Factors'!$E$5:$E$488 = 'GHG emissions calculations'!$F138) *
                    ('Emission Factors'!$H$5:$H$488 = 'GHG emissions calculations'!$H138),
                    0),
              MATCH('GHG emissions calculations'!Q$6, 'Emission Factors'!$E$5:$P$5, 0)),
        ""),
    "")</f>
        <v>kgCO2e/kg</v>
      </c>
      <c r="R138" s="311" t="str">
        <f t="array" ref="R138">IFERROR(
    IF(
        INDEX('Emission Factors'!$E$5:$R$488,
              MATCH(1,
                    ('Emission Factors'!$E$5:$E$488 = 'GHG emissions calculations'!$F138) *
                    ('Emission Factors'!$H$5:$H$488 = 'GHG emissions calculations'!$H138),
                    0),
              MATCH('GHG emissions calculations'!R$6, 'Emission Factors'!$E$5:$R$5, 0)) &lt;&gt; "",
        INDEX('Emission Factors'!$E$5:$R$488,
              MATCH(1,
                    ('Emission Factors'!$E$5:$E$488 = 'GHG emissions calculations'!$F138) *
                    ('Emission Factors'!$H$5:$H$488 = 'GHG emissions calculations'!$H138),
                    0),
              MATCH('GHG emissions calculations'!R$6, 'Emission Factors'!$E$5:$R$5, 0)),
        ""),
    "")</f>
        <v>Global or unspecified region</v>
      </c>
      <c r="S138" s="312">
        <f t="shared" si="1"/>
        <v>0</v>
      </c>
      <c r="T138" s="23"/>
    </row>
    <row r="139" ht="15.75" customHeight="1" outlineLevel="1">
      <c r="A139" s="23"/>
      <c r="B139" s="71"/>
      <c r="C139" s="71"/>
      <c r="D139" s="71"/>
      <c r="E139" s="314"/>
      <c r="F139" s="311" t="str">
        <f>Lists!P156</f>
        <v>Copper - Casting - Middle East</v>
      </c>
      <c r="G139" s="311" t="str">
        <f t="array" ref="G139">XLOOKUP(1,('Emission Factors'!$E$5:$E$488='GHG emissions calculations'!$F139)*('Emission Factors'!$H$5:$H$488='GHG emissions calculations'!$H139),INDEX('Emission Factors'!$E$5:$T$488,0,MATCH('GHG emissions calculations'!G$6,'Emission Factors'!$E$5:$T$5,0)),"",0)</f>
        <v/>
      </c>
      <c r="H139" s="311" t="s">
        <v>237</v>
      </c>
      <c r="I139" s="312" t="str">
        <f>IF(
    SUMIFS('Import data'!$L$25:$L$80,
           'Import data'!$J$25:$J$80, F139,
           'Import data'!$G$25:$G$80, 'GHG emissions calculations'!$H139,
           'Import data'!$I$25:$I$80,$E$8) &lt;&gt; 0,
    SUMIFS('Import data'!$L$25:$L$80,
           'Import data'!$J$25:$J$80, F139,
           'Import data'!$G$25:$G$80, 'GHG emissions calculations'!$H139,
           'Import data'!$I$25:$I$80,$E$8),
    ""
)</f>
        <v/>
      </c>
      <c r="J139" s="311" t="str">
        <f t="array" ref="J139">IF(
    XLOOKUP(F139, 'Import data'!$J$26:$J$47, 'Import data'!$M$26:$M$47, "", 0) = "Please add the region-specific supplier emission factor or choose a different region available in the IAEG database.",
    "",
    XLOOKUP(F139, 'Import data'!$J$26:$J$47, 'Import data'!$M$26:$M$47, "", 0)
)</f>
        <v/>
      </c>
      <c r="K139" s="311" t="str">
        <f t="array" ref="K139">IFERROR(
    XLOOKUP(F139,
            _xlws.FILTER('Supplier Emission'!$G$15:$G$49,
                   ('Supplier Emission'!$D$15:$D$49=H139) * ('Supplier Emission'!$F$15:$F$49=$E$8)),
            _xlws.FILTER('Supplier Emission'!$I$15:$I$49,
                   ('Supplier Emission'!$D$15:$D$49=H139) * ('Supplier Emission'!$F$15:$F$49=$E$8)),
            ""),
    "")</f>
        <v/>
      </c>
      <c r="L139" s="311" t="str">
        <f t="array" ref="L139">IFERROR(
    XLOOKUP(F139,
            _xlws.FILTER('Supplier Emission'!$G$15:$G$49,
                   ('Supplier Emission'!$D$15:$D$49=H139) * ('Supplier Emission'!$F$15:$F$49=$E$8)),
            _xlws.FILTER('Supplier Emission'!$J$15:$J$49,
                   ('Supplier Emission'!$D$15:$D$49=H139) * ('Supplier Emission'!$F$15:$F$49=$E$8)),
            ""),
    "")</f>
        <v/>
      </c>
      <c r="M139" s="311" t="str">
        <f t="array" ref="M139">IFERROR(
    XLOOKUP(F139,
            _xlws.FILTER('Supplier Emission'!$G$15:$G$49,
                   ('Supplier Emission'!$D$15:$D$49=H139) * ('Supplier Emission'!$F$15:$F$49=$E$8)),
            _xlws.FILTER('Supplier Emission'!$M$15:$M$49,
                   ('Supplier Emission'!$D$15:$D$49=H139) * ('Supplier Emission'!$F$15:$F$49=$E$8)),
            ""),
    "")</f>
        <v/>
      </c>
      <c r="N139" s="311" t="str">
        <f t="array" ref="N139">IFERROR(
    XLOOKUP(F139,
            _xlws.FILTER('Supplier Emission'!$G$15:$G$49,
                   ('Supplier Emission'!$D$15:$D$49=H139) * ('Supplier Emission'!$F$15:$F$49=$E$8)),
            _xlws.FILTER('Supplier Emission'!$H$15:$H$49,
                   ('Supplier Emission'!$D$15:$D$49=H139) * ('Supplier Emission'!$F$15:$F$49=$E$8)),
            ""),
    "")</f>
        <v/>
      </c>
      <c r="O139" s="311" t="str">
        <f t="array" ref="O139">XLOOKUP(1,('Emission Factors'!$E$5:$E$488='GHG emissions calculations'!$F139)*('Emission Factors'!$H$5:$H$488='GHG emissions calculations'!$H139),INDEX('Emission Factors'!$E$5:$T$488,0,MATCH('GHG emissions calculations'!O$6,'Emission Factors'!$E$5:$T$5,0)),"",0)</f>
        <v/>
      </c>
      <c r="P139" s="313" t="str">
        <f t="array" ref="P139">IFERROR(
    INDEX('Emission Factors'!$E$5:$P$488,
          MATCH(1,
                ('Emission Factors'!$E$5:$E$488 = 'GHG emissions calculations'!$F139) *
                ('Emission Factors'!$H$5:$H$488 = 'GHG emissions calculations'!$H139),
                0),
          MATCH('GHG emissions calculations'!P$6,'Emission Factors'!$E$5:$P$5,0)),
    "")</f>
        <v/>
      </c>
      <c r="Q139" s="311" t="str">
        <f t="array" ref="Q139">IFERROR(
    IF(
        INDEX('Emission Factors'!$E$5:$P$488,
              MATCH(1,
                    ('Emission Factors'!$E$5:$E$488 = 'GHG emissions calculations'!$F139) *
                    ('Emission Factors'!$H$5:$H$488 = 'GHG emissions calculations'!$H139),
                    0),
              MATCH('GHG emissions calculations'!Q$6, 'Emission Factors'!$E$5:$P$5, 0)) &lt;&gt; "",
        INDEX('Emission Factors'!$E$5:$P$488,
              MATCH(1,
                    ('Emission Factors'!$E$5:$E$488 = 'GHG emissions calculations'!$F139) *
                    ('Emission Factors'!$H$5:$H$488 = 'GHG emissions calculations'!$H139),
                    0),
              MATCH('GHG emissions calculations'!Q$6, 'Emission Factors'!$E$5:$P$5, 0)),
        ""),
    "")</f>
        <v/>
      </c>
      <c r="R139" s="311" t="str">
        <f t="array" ref="R139">IFERROR(
    IF(
        INDEX('Emission Factors'!$E$5:$R$488,
              MATCH(1,
                    ('Emission Factors'!$E$5:$E$488 = 'GHG emissions calculations'!$F139) *
                    ('Emission Factors'!$H$5:$H$488 = 'GHG emissions calculations'!$H139),
                    0),
              MATCH('GHG emissions calculations'!R$6, 'Emission Factors'!$E$5:$R$5, 0)) &lt;&gt; "",
        INDEX('Emission Factors'!$E$5:$R$488,
              MATCH(1,
                    ('Emission Factors'!$E$5:$E$488 = 'GHG emissions calculations'!$F139) *
                    ('Emission Factors'!$H$5:$H$488 = 'GHG emissions calculations'!$H139),
                    0),
              MATCH('GHG emissions calculations'!R$6, 'Emission Factors'!$E$5:$R$5, 0)),
        ""),
    "")</f>
        <v/>
      </c>
      <c r="S139" s="312">
        <f t="shared" si="1"/>
        <v>0</v>
      </c>
      <c r="T139" s="23"/>
    </row>
    <row r="140" ht="15.75" customHeight="1" outlineLevel="1">
      <c r="A140" s="23"/>
      <c r="B140" s="71"/>
      <c r="C140" s="71"/>
      <c r="D140" s="71"/>
      <c r="E140" s="314"/>
      <c r="F140" s="311" t="str">
        <f>Lists!P155</f>
        <v>Copper - Casting - Oceania</v>
      </c>
      <c r="G140" s="311" t="str">
        <f t="array" ref="G140">XLOOKUP(1,('Emission Factors'!$E$5:$E$488='GHG emissions calculations'!$F140)*('Emission Factors'!$H$5:$H$488='GHG emissions calculations'!$H140),INDEX('Emission Factors'!$E$5:$T$488,0,MATCH('GHG emissions calculations'!G$6,'Emission Factors'!$E$5:$T$5,0)),"",0)</f>
        <v/>
      </c>
      <c r="H140" s="311" t="s">
        <v>237</v>
      </c>
      <c r="I140" s="312" t="str">
        <f>IF(
    SUMIFS('Import data'!$L$25:$L$80,
           'Import data'!$J$25:$J$80, F140,
           'Import data'!$G$25:$G$80, 'GHG emissions calculations'!$H140,
           'Import data'!$I$25:$I$80,$E$8) &lt;&gt; 0,
    SUMIFS('Import data'!$L$25:$L$80,
           'Import data'!$J$25:$J$80, F140,
           'Import data'!$G$25:$G$80, 'GHG emissions calculations'!$H140,
           'Import data'!$I$25:$I$80,$E$8),
    ""
)</f>
        <v/>
      </c>
      <c r="J140" s="311" t="str">
        <f t="array" ref="J140">IF(
    XLOOKUP(F140, 'Import data'!$J$26:$J$47, 'Import data'!$M$26:$M$47, "", 0) = "Please add the region-specific supplier emission factor or choose a different region available in the IAEG database.",
    "",
    XLOOKUP(F140, 'Import data'!$J$26:$J$47, 'Import data'!$M$26:$M$47, "", 0)
)</f>
        <v/>
      </c>
      <c r="K140" s="311" t="str">
        <f t="array" ref="K140">IFERROR(
    XLOOKUP(F140,
            _xlws.FILTER('Supplier Emission'!$G$15:$G$49,
                   ('Supplier Emission'!$D$15:$D$49=H140) * ('Supplier Emission'!$F$15:$F$49=$E$8)),
            _xlws.FILTER('Supplier Emission'!$I$15:$I$49,
                   ('Supplier Emission'!$D$15:$D$49=H140) * ('Supplier Emission'!$F$15:$F$49=$E$8)),
            ""),
    "")</f>
        <v/>
      </c>
      <c r="L140" s="311" t="str">
        <f t="array" ref="L140">IFERROR(
    XLOOKUP(F140,
            _xlws.FILTER('Supplier Emission'!$G$15:$G$49,
                   ('Supplier Emission'!$D$15:$D$49=H140) * ('Supplier Emission'!$F$15:$F$49=$E$8)),
            _xlws.FILTER('Supplier Emission'!$J$15:$J$49,
                   ('Supplier Emission'!$D$15:$D$49=H140) * ('Supplier Emission'!$F$15:$F$49=$E$8)),
            ""),
    "")</f>
        <v/>
      </c>
      <c r="M140" s="311" t="str">
        <f t="array" ref="M140">IFERROR(
    XLOOKUP(F140,
            _xlws.FILTER('Supplier Emission'!$G$15:$G$49,
                   ('Supplier Emission'!$D$15:$D$49=H140) * ('Supplier Emission'!$F$15:$F$49=$E$8)),
            _xlws.FILTER('Supplier Emission'!$M$15:$M$49,
                   ('Supplier Emission'!$D$15:$D$49=H140) * ('Supplier Emission'!$F$15:$F$49=$E$8)),
            ""),
    "")</f>
        <v/>
      </c>
      <c r="N140" s="311" t="str">
        <f t="array" ref="N140">IFERROR(
    XLOOKUP(F140,
            _xlws.FILTER('Supplier Emission'!$G$15:$G$49,
                   ('Supplier Emission'!$D$15:$D$49=H140) * ('Supplier Emission'!$F$15:$F$49=$E$8)),
            _xlws.FILTER('Supplier Emission'!$H$15:$H$49,
                   ('Supplier Emission'!$D$15:$D$49=H140) * ('Supplier Emission'!$F$15:$F$49=$E$8)),
            ""),
    "")</f>
        <v/>
      </c>
      <c r="O140" s="311" t="str">
        <f t="array" ref="O140">XLOOKUP(1,('Emission Factors'!$E$5:$E$488='GHG emissions calculations'!$F140)*('Emission Factors'!$H$5:$H$488='GHG emissions calculations'!$H140),INDEX('Emission Factors'!$E$5:$T$488,0,MATCH('GHG emissions calculations'!O$6,'Emission Factors'!$E$5:$T$5,0)),"",0)</f>
        <v/>
      </c>
      <c r="P140" s="313" t="str">
        <f t="array" ref="P140">IFERROR(
    INDEX('Emission Factors'!$E$5:$P$488,
          MATCH(1,
                ('Emission Factors'!$E$5:$E$488 = 'GHG emissions calculations'!$F140) *
                ('Emission Factors'!$H$5:$H$488 = 'GHG emissions calculations'!$H140),
                0),
          MATCH('GHG emissions calculations'!P$6,'Emission Factors'!$E$5:$P$5,0)),
    "")</f>
        <v/>
      </c>
      <c r="Q140" s="311" t="str">
        <f t="array" ref="Q140">IFERROR(
    IF(
        INDEX('Emission Factors'!$E$5:$P$488,
              MATCH(1,
                    ('Emission Factors'!$E$5:$E$488 = 'GHG emissions calculations'!$F140) *
                    ('Emission Factors'!$H$5:$H$488 = 'GHG emissions calculations'!$H140),
                    0),
              MATCH('GHG emissions calculations'!Q$6, 'Emission Factors'!$E$5:$P$5, 0)) &lt;&gt; "",
        INDEX('Emission Factors'!$E$5:$P$488,
              MATCH(1,
                    ('Emission Factors'!$E$5:$E$488 = 'GHG emissions calculations'!$F140) *
                    ('Emission Factors'!$H$5:$H$488 = 'GHG emissions calculations'!$H140),
                    0),
              MATCH('GHG emissions calculations'!Q$6, 'Emission Factors'!$E$5:$P$5, 0)),
        ""),
    "")</f>
        <v/>
      </c>
      <c r="R140" s="311" t="str">
        <f t="array" ref="R140">IFERROR(
    IF(
        INDEX('Emission Factors'!$E$5:$R$488,
              MATCH(1,
                    ('Emission Factors'!$E$5:$E$488 = 'GHG emissions calculations'!$F140) *
                    ('Emission Factors'!$H$5:$H$488 = 'GHG emissions calculations'!$H140),
                    0),
              MATCH('GHG emissions calculations'!R$6, 'Emission Factors'!$E$5:$R$5, 0)) &lt;&gt; "",
        INDEX('Emission Factors'!$E$5:$R$488,
              MATCH(1,
                    ('Emission Factors'!$E$5:$E$488 = 'GHG emissions calculations'!$F140) *
                    ('Emission Factors'!$H$5:$H$488 = 'GHG emissions calculations'!$H140),
                    0),
              MATCH('GHG emissions calculations'!R$6, 'Emission Factors'!$E$5:$R$5, 0)),
        ""),
    "")</f>
        <v/>
      </c>
      <c r="S140" s="312">
        <f t="shared" si="1"/>
        <v>0</v>
      </c>
      <c r="T140" s="23"/>
    </row>
    <row r="141" ht="15.75" customHeight="1" outlineLevel="1">
      <c r="A141" s="23"/>
      <c r="B141" s="71"/>
      <c r="C141" s="71"/>
      <c r="D141" s="71"/>
      <c r="E141" s="314"/>
      <c r="F141" s="311" t="str">
        <f>Lists!P160</f>
        <v>Copper - Cold rolling - Africa</v>
      </c>
      <c r="G141" s="311" t="str">
        <f t="array" ref="G141">XLOOKUP(1,('Emission Factors'!$E$5:$E$488='GHG emissions calculations'!$F141)*('Emission Factors'!$H$5:$H$488='GHG emissions calculations'!$H141),INDEX('Emission Factors'!$E$5:$T$488,0,MATCH('GHG emissions calculations'!G$6,'Emission Factors'!$E$5:$T$5,0)),"",0)</f>
        <v/>
      </c>
      <c r="H141" s="311" t="s">
        <v>237</v>
      </c>
      <c r="I141" s="312" t="str">
        <f>IF(
    SUMIFS('Import data'!$L$25:$L$80,
           'Import data'!$J$25:$J$80, F141,
           'Import data'!$G$25:$G$80, 'GHG emissions calculations'!$H141,
           'Import data'!$I$25:$I$80,$E$8) &lt;&gt; 0,
    SUMIFS('Import data'!$L$25:$L$80,
           'Import data'!$J$25:$J$80, F141,
           'Import data'!$G$25:$G$80, 'GHG emissions calculations'!$H141,
           'Import data'!$I$25:$I$80,$E$8),
    ""
)</f>
        <v/>
      </c>
      <c r="J141" s="311" t="str">
        <f t="array" ref="J141">IF(
    XLOOKUP(F141, 'Import data'!$J$26:$J$47, 'Import data'!$M$26:$M$47, "", 0) = "Please add the region-specific supplier emission factor or choose a different region available in the IAEG database.",
    "",
    XLOOKUP(F141, 'Import data'!$J$26:$J$47, 'Import data'!$M$26:$M$47, "", 0)
)</f>
        <v/>
      </c>
      <c r="K141" s="311" t="str">
        <f t="array" ref="K141">IFERROR(
    XLOOKUP(F141,
            _xlws.FILTER('Supplier Emission'!$G$15:$G$49,
                   ('Supplier Emission'!$D$15:$D$49=H141) * ('Supplier Emission'!$F$15:$F$49=$E$8)),
            _xlws.FILTER('Supplier Emission'!$I$15:$I$49,
                   ('Supplier Emission'!$D$15:$D$49=H141) * ('Supplier Emission'!$F$15:$F$49=$E$8)),
            ""),
    "")</f>
        <v/>
      </c>
      <c r="L141" s="311" t="str">
        <f t="array" ref="L141">IFERROR(
    XLOOKUP(F141,
            _xlws.FILTER('Supplier Emission'!$G$15:$G$49,
                   ('Supplier Emission'!$D$15:$D$49=H141) * ('Supplier Emission'!$F$15:$F$49=$E$8)),
            _xlws.FILTER('Supplier Emission'!$J$15:$J$49,
                   ('Supplier Emission'!$D$15:$D$49=H141) * ('Supplier Emission'!$F$15:$F$49=$E$8)),
            ""),
    "")</f>
        <v/>
      </c>
      <c r="M141" s="311" t="str">
        <f t="array" ref="M141">IFERROR(
    XLOOKUP(F141,
            _xlws.FILTER('Supplier Emission'!$G$15:$G$49,
                   ('Supplier Emission'!$D$15:$D$49=H141) * ('Supplier Emission'!$F$15:$F$49=$E$8)),
            _xlws.FILTER('Supplier Emission'!$M$15:$M$49,
                   ('Supplier Emission'!$D$15:$D$49=H141) * ('Supplier Emission'!$F$15:$F$49=$E$8)),
            ""),
    "")</f>
        <v/>
      </c>
      <c r="N141" s="311" t="str">
        <f t="array" ref="N141">IFERROR(
    XLOOKUP(F141,
            _xlws.FILTER('Supplier Emission'!$G$15:$G$49,
                   ('Supplier Emission'!$D$15:$D$49=H141) * ('Supplier Emission'!$F$15:$F$49=$E$8)),
            _xlws.FILTER('Supplier Emission'!$H$15:$H$49,
                   ('Supplier Emission'!$D$15:$D$49=H141) * ('Supplier Emission'!$F$15:$F$49=$E$8)),
            ""),
    "")</f>
        <v/>
      </c>
      <c r="O141" s="311" t="str">
        <f t="array" ref="O141">XLOOKUP(1,('Emission Factors'!$E$5:$E$488='GHG emissions calculations'!$F141)*('Emission Factors'!$H$5:$H$488='GHG emissions calculations'!$H141),INDEX('Emission Factors'!$E$5:$T$488,0,MATCH('GHG emissions calculations'!O$6,'Emission Factors'!$E$5:$T$5,0)),"",0)</f>
        <v/>
      </c>
      <c r="P141" s="313" t="str">
        <f t="array" ref="P141">IFERROR(
    INDEX('Emission Factors'!$E$5:$P$488,
          MATCH(1,
                ('Emission Factors'!$E$5:$E$488 = 'GHG emissions calculations'!$F141) *
                ('Emission Factors'!$H$5:$H$488 = 'GHG emissions calculations'!$H141),
                0),
          MATCH('GHG emissions calculations'!P$6,'Emission Factors'!$E$5:$P$5,0)),
    "")</f>
        <v/>
      </c>
      <c r="Q141" s="311" t="str">
        <f t="array" ref="Q141">IFERROR(
    IF(
        INDEX('Emission Factors'!$E$5:$P$488,
              MATCH(1,
                    ('Emission Factors'!$E$5:$E$488 = 'GHG emissions calculations'!$F141) *
                    ('Emission Factors'!$H$5:$H$488 = 'GHG emissions calculations'!$H141),
                    0),
              MATCH('GHG emissions calculations'!Q$6, 'Emission Factors'!$E$5:$P$5, 0)) &lt;&gt; "",
        INDEX('Emission Factors'!$E$5:$P$488,
              MATCH(1,
                    ('Emission Factors'!$E$5:$E$488 = 'GHG emissions calculations'!$F141) *
                    ('Emission Factors'!$H$5:$H$488 = 'GHG emissions calculations'!$H141),
                    0),
              MATCH('GHG emissions calculations'!Q$6, 'Emission Factors'!$E$5:$P$5, 0)),
        ""),
    "")</f>
        <v/>
      </c>
      <c r="R141" s="311" t="str">
        <f t="array" ref="R141">IFERROR(
    IF(
        INDEX('Emission Factors'!$E$5:$R$488,
              MATCH(1,
                    ('Emission Factors'!$E$5:$E$488 = 'GHG emissions calculations'!$F141) *
                    ('Emission Factors'!$H$5:$H$488 = 'GHG emissions calculations'!$H141),
                    0),
              MATCH('GHG emissions calculations'!R$6, 'Emission Factors'!$E$5:$R$5, 0)) &lt;&gt; "",
        INDEX('Emission Factors'!$E$5:$R$488,
              MATCH(1,
                    ('Emission Factors'!$E$5:$E$488 = 'GHG emissions calculations'!$F141) *
                    ('Emission Factors'!$H$5:$H$488 = 'GHG emissions calculations'!$H141),
                    0),
              MATCH('GHG emissions calculations'!R$6, 'Emission Factors'!$E$5:$R$5, 0)),
        ""),
    "")</f>
        <v/>
      </c>
      <c r="S141" s="312">
        <f t="shared" si="1"/>
        <v>0</v>
      </c>
      <c r="T141" s="23"/>
    </row>
    <row r="142" ht="15.75" customHeight="1" outlineLevel="1">
      <c r="A142" s="23"/>
      <c r="B142" s="71"/>
      <c r="C142" s="71"/>
      <c r="D142" s="71"/>
      <c r="E142" s="314"/>
      <c r="F142" s="311" t="str">
        <f>Lists!P158</f>
        <v>Copper - Cold rolling - America</v>
      </c>
      <c r="G142" s="311" t="str">
        <f t="array" ref="G142">XLOOKUP(1,('Emission Factors'!$E$5:$E$488='GHG emissions calculations'!$F142)*('Emission Factors'!$H$5:$H$488='GHG emissions calculations'!$H142),INDEX('Emission Factors'!$E$5:$T$488,0,MATCH('GHG emissions calculations'!G$6,'Emission Factors'!$E$5:$T$5,0)),"",0)</f>
        <v/>
      </c>
      <c r="H142" s="311" t="s">
        <v>237</v>
      </c>
      <c r="I142" s="312" t="str">
        <f>IF(
    SUMIFS('Import data'!$L$25:$L$80,
           'Import data'!$J$25:$J$80, F142,
           'Import data'!$G$25:$G$80, 'GHG emissions calculations'!$H142,
           'Import data'!$I$25:$I$80,$E$8) &lt;&gt; 0,
    SUMIFS('Import data'!$L$25:$L$80,
           'Import data'!$J$25:$J$80, F142,
           'Import data'!$G$25:$G$80, 'GHG emissions calculations'!$H142,
           'Import data'!$I$25:$I$80,$E$8),
    ""
)</f>
        <v/>
      </c>
      <c r="J142" s="311" t="str">
        <f t="array" ref="J142">IF(
    XLOOKUP(F142, 'Import data'!$J$26:$J$47, 'Import data'!$M$26:$M$47, "", 0) = "Please add the region-specific supplier emission factor or choose a different region available in the IAEG database.",
    "",
    XLOOKUP(F142, 'Import data'!$J$26:$J$47, 'Import data'!$M$26:$M$47, "", 0)
)</f>
        <v/>
      </c>
      <c r="K142" s="311" t="str">
        <f t="array" ref="K142">IFERROR(
    XLOOKUP(F142,
            _xlws.FILTER('Supplier Emission'!$G$15:$G$49,
                   ('Supplier Emission'!$D$15:$D$49=H142) * ('Supplier Emission'!$F$15:$F$49=$E$8)),
            _xlws.FILTER('Supplier Emission'!$I$15:$I$49,
                   ('Supplier Emission'!$D$15:$D$49=H142) * ('Supplier Emission'!$F$15:$F$49=$E$8)),
            ""),
    "")</f>
        <v/>
      </c>
      <c r="L142" s="311" t="str">
        <f t="array" ref="L142">IFERROR(
    XLOOKUP(F142,
            _xlws.FILTER('Supplier Emission'!$G$15:$G$49,
                   ('Supplier Emission'!$D$15:$D$49=H142) * ('Supplier Emission'!$F$15:$F$49=$E$8)),
            _xlws.FILTER('Supplier Emission'!$J$15:$J$49,
                   ('Supplier Emission'!$D$15:$D$49=H142) * ('Supplier Emission'!$F$15:$F$49=$E$8)),
            ""),
    "")</f>
        <v/>
      </c>
      <c r="M142" s="311" t="str">
        <f t="array" ref="M142">IFERROR(
    XLOOKUP(F142,
            _xlws.FILTER('Supplier Emission'!$G$15:$G$49,
                   ('Supplier Emission'!$D$15:$D$49=H142) * ('Supplier Emission'!$F$15:$F$49=$E$8)),
            _xlws.FILTER('Supplier Emission'!$M$15:$M$49,
                   ('Supplier Emission'!$D$15:$D$49=H142) * ('Supplier Emission'!$F$15:$F$49=$E$8)),
            ""),
    "")</f>
        <v/>
      </c>
      <c r="N142" s="311" t="str">
        <f t="array" ref="N142">IFERROR(
    XLOOKUP(F142,
            _xlws.FILTER('Supplier Emission'!$G$15:$G$49,
                   ('Supplier Emission'!$D$15:$D$49=H142) * ('Supplier Emission'!$F$15:$F$49=$E$8)),
            _xlws.FILTER('Supplier Emission'!$H$15:$H$49,
                   ('Supplier Emission'!$D$15:$D$49=H142) * ('Supplier Emission'!$F$15:$F$49=$E$8)),
            ""),
    "")</f>
        <v/>
      </c>
      <c r="O142" s="311" t="str">
        <f t="array" ref="O142">XLOOKUP(1,('Emission Factors'!$E$5:$E$488='GHG emissions calculations'!$F142)*('Emission Factors'!$H$5:$H$488='GHG emissions calculations'!$H142),INDEX('Emission Factors'!$E$5:$T$488,0,MATCH('GHG emissions calculations'!O$6,'Emission Factors'!$E$5:$T$5,0)),"",0)</f>
        <v/>
      </c>
      <c r="P142" s="313" t="str">
        <f t="array" ref="P142">IFERROR(
    INDEX('Emission Factors'!$E$5:$P$488,
          MATCH(1,
                ('Emission Factors'!$E$5:$E$488 = 'GHG emissions calculations'!$F142) *
                ('Emission Factors'!$H$5:$H$488 = 'GHG emissions calculations'!$H142),
                0),
          MATCH('GHG emissions calculations'!P$6,'Emission Factors'!$E$5:$P$5,0)),
    "")</f>
        <v/>
      </c>
      <c r="Q142" s="311" t="str">
        <f t="array" ref="Q142">IFERROR(
    IF(
        INDEX('Emission Factors'!$E$5:$P$488,
              MATCH(1,
                    ('Emission Factors'!$E$5:$E$488 = 'GHG emissions calculations'!$F142) *
                    ('Emission Factors'!$H$5:$H$488 = 'GHG emissions calculations'!$H142),
                    0),
              MATCH('GHG emissions calculations'!Q$6, 'Emission Factors'!$E$5:$P$5, 0)) &lt;&gt; "",
        INDEX('Emission Factors'!$E$5:$P$488,
              MATCH(1,
                    ('Emission Factors'!$E$5:$E$488 = 'GHG emissions calculations'!$F142) *
                    ('Emission Factors'!$H$5:$H$488 = 'GHG emissions calculations'!$H142),
                    0),
              MATCH('GHG emissions calculations'!Q$6, 'Emission Factors'!$E$5:$P$5, 0)),
        ""),
    "")</f>
        <v/>
      </c>
      <c r="R142" s="311" t="str">
        <f t="array" ref="R142">IFERROR(
    IF(
        INDEX('Emission Factors'!$E$5:$R$488,
              MATCH(1,
                    ('Emission Factors'!$E$5:$E$488 = 'GHG emissions calculations'!$F142) *
                    ('Emission Factors'!$H$5:$H$488 = 'GHG emissions calculations'!$H142),
                    0),
              MATCH('GHG emissions calculations'!R$6, 'Emission Factors'!$E$5:$R$5, 0)) &lt;&gt; "",
        INDEX('Emission Factors'!$E$5:$R$488,
              MATCH(1,
                    ('Emission Factors'!$E$5:$E$488 = 'GHG emissions calculations'!$F142) *
                    ('Emission Factors'!$H$5:$H$488 = 'GHG emissions calculations'!$H142),
                    0),
              MATCH('GHG emissions calculations'!R$6, 'Emission Factors'!$E$5:$R$5, 0)),
        ""),
    "")</f>
        <v/>
      </c>
      <c r="S142" s="312">
        <f t="shared" si="1"/>
        <v>0</v>
      </c>
      <c r="T142" s="23"/>
    </row>
    <row r="143" ht="15.75" customHeight="1" outlineLevel="1">
      <c r="A143" s="23"/>
      <c r="B143" s="71"/>
      <c r="C143" s="71"/>
      <c r="D143" s="71"/>
      <c r="E143" s="314"/>
      <c r="F143" s="311" t="str">
        <f>Lists!P161</f>
        <v>Copper - Cold rolling - Asia</v>
      </c>
      <c r="G143" s="311" t="str">
        <f t="array" ref="G143">XLOOKUP(1,('Emission Factors'!$E$5:$E$488='GHG emissions calculations'!$F143)*('Emission Factors'!$H$5:$H$488='GHG emissions calculations'!$H143),INDEX('Emission Factors'!$E$5:$T$488,0,MATCH('GHG emissions calculations'!G$6,'Emission Factors'!$E$5:$T$5,0)),"",0)</f>
        <v/>
      </c>
      <c r="H143" s="311" t="s">
        <v>237</v>
      </c>
      <c r="I143" s="312" t="str">
        <f>IF(
    SUMIFS('Import data'!$L$25:$L$80,
           'Import data'!$J$25:$J$80, F143,
           'Import data'!$G$25:$G$80, 'GHG emissions calculations'!$H143,
           'Import data'!$I$25:$I$80,$E$8) &lt;&gt; 0,
    SUMIFS('Import data'!$L$25:$L$80,
           'Import data'!$J$25:$J$80, F143,
           'Import data'!$G$25:$G$80, 'GHG emissions calculations'!$H143,
           'Import data'!$I$25:$I$80,$E$8),
    ""
)</f>
        <v/>
      </c>
      <c r="J143" s="311" t="str">
        <f t="array" ref="J143">IF(
    XLOOKUP(F143, 'Import data'!$J$26:$J$47, 'Import data'!$M$26:$M$47, "", 0) = "Please add the region-specific supplier emission factor or choose a different region available in the IAEG database.",
    "",
    XLOOKUP(F143, 'Import data'!$J$26:$J$47, 'Import data'!$M$26:$M$47, "", 0)
)</f>
        <v/>
      </c>
      <c r="K143" s="311" t="str">
        <f t="array" ref="K143">IFERROR(
    XLOOKUP(F143,
            _xlws.FILTER('Supplier Emission'!$G$15:$G$49,
                   ('Supplier Emission'!$D$15:$D$49=H143) * ('Supplier Emission'!$F$15:$F$49=$E$8)),
            _xlws.FILTER('Supplier Emission'!$I$15:$I$49,
                   ('Supplier Emission'!$D$15:$D$49=H143) * ('Supplier Emission'!$F$15:$F$49=$E$8)),
            ""),
    "")</f>
        <v/>
      </c>
      <c r="L143" s="311" t="str">
        <f t="array" ref="L143">IFERROR(
    XLOOKUP(F143,
            _xlws.FILTER('Supplier Emission'!$G$15:$G$49,
                   ('Supplier Emission'!$D$15:$D$49=H143) * ('Supplier Emission'!$F$15:$F$49=$E$8)),
            _xlws.FILTER('Supplier Emission'!$J$15:$J$49,
                   ('Supplier Emission'!$D$15:$D$49=H143) * ('Supplier Emission'!$F$15:$F$49=$E$8)),
            ""),
    "")</f>
        <v/>
      </c>
      <c r="M143" s="311" t="str">
        <f t="array" ref="M143">IFERROR(
    XLOOKUP(F143,
            _xlws.FILTER('Supplier Emission'!$G$15:$G$49,
                   ('Supplier Emission'!$D$15:$D$49=H143) * ('Supplier Emission'!$F$15:$F$49=$E$8)),
            _xlws.FILTER('Supplier Emission'!$M$15:$M$49,
                   ('Supplier Emission'!$D$15:$D$49=H143) * ('Supplier Emission'!$F$15:$F$49=$E$8)),
            ""),
    "")</f>
        <v/>
      </c>
      <c r="N143" s="311" t="str">
        <f t="array" ref="N143">IFERROR(
    XLOOKUP(F143,
            _xlws.FILTER('Supplier Emission'!$G$15:$G$49,
                   ('Supplier Emission'!$D$15:$D$49=H143) * ('Supplier Emission'!$F$15:$F$49=$E$8)),
            _xlws.FILTER('Supplier Emission'!$H$15:$H$49,
                   ('Supplier Emission'!$D$15:$D$49=H143) * ('Supplier Emission'!$F$15:$F$49=$E$8)),
            ""),
    "")</f>
        <v/>
      </c>
      <c r="O143" s="311" t="str">
        <f t="array" ref="O143">XLOOKUP(1,('Emission Factors'!$E$5:$E$488='GHG emissions calculations'!$F143)*('Emission Factors'!$H$5:$H$488='GHG emissions calculations'!$H143),INDEX('Emission Factors'!$E$5:$T$488,0,MATCH('GHG emissions calculations'!O$6,'Emission Factors'!$E$5:$T$5,0)),"",0)</f>
        <v/>
      </c>
      <c r="P143" s="313" t="str">
        <f t="array" ref="P143">IFERROR(
    INDEX('Emission Factors'!$E$5:$P$488,
          MATCH(1,
                ('Emission Factors'!$E$5:$E$488 = 'GHG emissions calculations'!$F143) *
                ('Emission Factors'!$H$5:$H$488 = 'GHG emissions calculations'!$H143),
                0),
          MATCH('GHG emissions calculations'!P$6,'Emission Factors'!$E$5:$P$5,0)),
    "")</f>
        <v/>
      </c>
      <c r="Q143" s="311" t="str">
        <f t="array" ref="Q143">IFERROR(
    IF(
        INDEX('Emission Factors'!$E$5:$P$488,
              MATCH(1,
                    ('Emission Factors'!$E$5:$E$488 = 'GHG emissions calculations'!$F143) *
                    ('Emission Factors'!$H$5:$H$488 = 'GHG emissions calculations'!$H143),
                    0),
              MATCH('GHG emissions calculations'!Q$6, 'Emission Factors'!$E$5:$P$5, 0)) &lt;&gt; "",
        INDEX('Emission Factors'!$E$5:$P$488,
              MATCH(1,
                    ('Emission Factors'!$E$5:$E$488 = 'GHG emissions calculations'!$F143) *
                    ('Emission Factors'!$H$5:$H$488 = 'GHG emissions calculations'!$H143),
                    0),
              MATCH('GHG emissions calculations'!Q$6, 'Emission Factors'!$E$5:$P$5, 0)),
        ""),
    "")</f>
        <v/>
      </c>
      <c r="R143" s="311" t="str">
        <f t="array" ref="R143">IFERROR(
    IF(
        INDEX('Emission Factors'!$E$5:$R$488,
              MATCH(1,
                    ('Emission Factors'!$E$5:$E$488 = 'GHG emissions calculations'!$F143) *
                    ('Emission Factors'!$H$5:$H$488 = 'GHG emissions calculations'!$H143),
                    0),
              MATCH('GHG emissions calculations'!R$6, 'Emission Factors'!$E$5:$R$5, 0)) &lt;&gt; "",
        INDEX('Emission Factors'!$E$5:$R$488,
              MATCH(1,
                    ('Emission Factors'!$E$5:$E$488 = 'GHG emissions calculations'!$F143) *
                    ('Emission Factors'!$H$5:$H$488 = 'GHG emissions calculations'!$H143),
                    0),
              MATCH('GHG emissions calculations'!R$6, 'Emission Factors'!$E$5:$R$5, 0)),
        ""),
    "")</f>
        <v/>
      </c>
      <c r="S143" s="312">
        <f t="shared" si="1"/>
        <v>0</v>
      </c>
      <c r="T143" s="23"/>
    </row>
    <row r="144" ht="15.75" customHeight="1" outlineLevel="1">
      <c r="A144" s="23"/>
      <c r="B144" s="71"/>
      <c r="C144" s="71"/>
      <c r="D144" s="71"/>
      <c r="E144" s="314"/>
      <c r="F144" s="311" t="str">
        <f>Lists!P159</f>
        <v>Copper - Cold rolling - Europe</v>
      </c>
      <c r="G144" s="311">
        <f t="array" ref="G144">XLOOKUP(1,('Emission Factors'!$E$5:$E$488='GHG emissions calculations'!$F144)*('Emission Factors'!$H$5:$H$488='GHG emissions calculations'!$H144),INDEX('Emission Factors'!$E$5:$T$488,0,MATCH('GHG emissions calculations'!G$6,'Emission Factors'!$E$5:$T$5,0)),"",0)</f>
        <v>3</v>
      </c>
      <c r="H144" s="311" t="s">
        <v>237</v>
      </c>
      <c r="I144" s="312" t="str">
        <f>IF(
    SUMIFS('Import data'!$L$25:$L$80,
           'Import data'!$J$25:$J$80, F144,
           'Import data'!$G$25:$G$80, 'GHG emissions calculations'!$H144,
           'Import data'!$I$25:$I$80,$E$8) &lt;&gt; 0,
    SUMIFS('Import data'!$L$25:$L$80,
           'Import data'!$J$25:$J$80, F144,
           'Import data'!$G$25:$G$80, 'GHG emissions calculations'!$H144,
           'Import data'!$I$25:$I$80,$E$8),
    ""
)</f>
        <v/>
      </c>
      <c r="J144" s="311" t="str">
        <f t="array" ref="J144">IF(
    XLOOKUP(F144, 'Import data'!$J$26:$J$47, 'Import data'!$M$26:$M$47, "", 0) = "Please add the region-specific supplier emission factor or choose a different region available in the IAEG database.",
    "",
    XLOOKUP(F144, 'Import data'!$J$26:$J$47, 'Import data'!$M$26:$M$47, "", 0)
)</f>
        <v/>
      </c>
      <c r="K144" s="311" t="str">
        <f t="array" ref="K144">IFERROR(
    XLOOKUP(F144,
            _xlws.FILTER('Supplier Emission'!$G$15:$G$49,
                   ('Supplier Emission'!$D$15:$D$49=H144) * ('Supplier Emission'!$F$15:$F$49=$E$8)),
            _xlws.FILTER('Supplier Emission'!$I$15:$I$49,
                   ('Supplier Emission'!$D$15:$D$49=H144) * ('Supplier Emission'!$F$15:$F$49=$E$8)),
            ""),
    "")</f>
        <v/>
      </c>
      <c r="L144" s="311" t="str">
        <f t="array" ref="L144">IFERROR(
    XLOOKUP(F144,
            _xlws.FILTER('Supplier Emission'!$G$15:$G$49,
                   ('Supplier Emission'!$D$15:$D$49=H144) * ('Supplier Emission'!$F$15:$F$49=$E$8)),
            _xlws.FILTER('Supplier Emission'!$J$15:$J$49,
                   ('Supplier Emission'!$D$15:$D$49=H144) * ('Supplier Emission'!$F$15:$F$49=$E$8)),
            ""),
    "")</f>
        <v/>
      </c>
      <c r="M144" s="311" t="str">
        <f t="array" ref="M144">IFERROR(
    XLOOKUP(F144,
            _xlws.FILTER('Supplier Emission'!$G$15:$G$49,
                   ('Supplier Emission'!$D$15:$D$49=H144) * ('Supplier Emission'!$F$15:$F$49=$E$8)),
            _xlws.FILTER('Supplier Emission'!$M$15:$M$49,
                   ('Supplier Emission'!$D$15:$D$49=H144) * ('Supplier Emission'!$F$15:$F$49=$E$8)),
            ""),
    "")</f>
        <v/>
      </c>
      <c r="N144" s="311" t="str">
        <f t="array" ref="N144">IFERROR(
    XLOOKUP(F144,
            _xlws.FILTER('Supplier Emission'!$G$15:$G$49,
                   ('Supplier Emission'!$D$15:$D$49=H144) * ('Supplier Emission'!$F$15:$F$49=$E$8)),
            _xlws.FILTER('Supplier Emission'!$H$15:$H$49,
                   ('Supplier Emission'!$D$15:$D$49=H144) * ('Supplier Emission'!$F$15:$F$49=$E$8)),
            ""),
    "")</f>
        <v/>
      </c>
      <c r="O144" s="313" t="str">
        <f t="array" ref="O144">XLOOKUP(1,('Emission Factors'!$E$5:$E$488='GHG emissions calculations'!$F144)*('Emission Factors'!$H$5:$H$488='GHG emissions calculations'!$H144),INDEX('Emission Factors'!$E$5:$T$488,0,MATCH('GHG emissions calculations'!O$6,'Emission Factors'!$E$5:$T$5,0)),"",0)</f>
        <v>Cold Rolling - Laminage à froid (impact modéré)</v>
      </c>
      <c r="P144" s="313">
        <f t="array" ref="P144">IFERROR(
    INDEX('Emission Factors'!$E$5:$P$488,
          MATCH(1,
                ('Emission Factors'!$E$5:$E$488 = 'GHG emissions calculations'!$F144) *
                ('Emission Factors'!$H$5:$H$488 = 'GHG emissions calculations'!$H144),
                0),
          MATCH('GHG emissions calculations'!P$6,'Emission Factors'!$E$5:$P$5,0)),
    "")</f>
        <v>0.000164</v>
      </c>
      <c r="Q144" s="311" t="str">
        <f t="array" ref="Q144">IFERROR(
    IF(
        INDEX('Emission Factors'!$E$5:$P$488,
              MATCH(1,
                    ('Emission Factors'!$E$5:$E$488 = 'GHG emissions calculations'!$F144) *
                    ('Emission Factors'!$H$5:$H$488 = 'GHG emissions calculations'!$H144),
                    0),
              MATCH('GHG emissions calculations'!Q$6, 'Emission Factors'!$E$5:$P$5, 0)) &lt;&gt; "",
        INDEX('Emission Factors'!$E$5:$P$488,
              MATCH(1,
                    ('Emission Factors'!$E$5:$E$488 = 'GHG emissions calculations'!$F144) *
                    ('Emission Factors'!$H$5:$H$488 = 'GHG emissions calculations'!$H144),
                    0),
              MATCH('GHG emissions calculations'!Q$6, 'Emission Factors'!$E$5:$P$5, 0)),
        ""),
    "")</f>
        <v>kgCO2e/kg</v>
      </c>
      <c r="R144" s="311" t="str">
        <f t="array" ref="R144">IFERROR(
    IF(
        INDEX('Emission Factors'!$E$5:$R$488,
              MATCH(1,
                    ('Emission Factors'!$E$5:$E$488 = 'GHG emissions calculations'!$F144) *
                    ('Emission Factors'!$H$5:$H$488 = 'GHG emissions calculations'!$H144),
                    0),
              MATCH('GHG emissions calculations'!R$6, 'Emission Factors'!$E$5:$R$5, 0)) &lt;&gt; "",
        INDEX('Emission Factors'!$E$5:$R$488,
              MATCH(1,
                    ('Emission Factors'!$E$5:$E$488 = 'GHG emissions calculations'!$F144) *
                    ('Emission Factors'!$H$5:$H$488 = 'GHG emissions calculations'!$H144),
                    0),
              MATCH('GHG emissions calculations'!R$6, 'Emission Factors'!$E$5:$R$5, 0)),
        ""),
    "")</f>
        <v>Europe</v>
      </c>
      <c r="S144" s="312">
        <f t="shared" si="1"/>
        <v>0</v>
      </c>
      <c r="T144" s="23"/>
    </row>
    <row r="145" ht="15.75" customHeight="1" outlineLevel="1">
      <c r="A145" s="23"/>
      <c r="B145" s="71"/>
      <c r="C145" s="71"/>
      <c r="D145" s="71"/>
      <c r="E145" s="314"/>
      <c r="F145" s="311" t="str">
        <f>Lists!P164</f>
        <v>Copper - Cold rolling - Global or unspecified region</v>
      </c>
      <c r="G145" s="311">
        <f t="array" ref="G145">XLOOKUP(1,('Emission Factors'!$E$5:$E$488='GHG emissions calculations'!$F145)*('Emission Factors'!$H$5:$H$488='GHG emissions calculations'!$H145),INDEX('Emission Factors'!$E$5:$T$488,0,MATCH('GHG emissions calculations'!G$6,'Emission Factors'!$E$5:$T$5,0)),"",0)</f>
        <v>3</v>
      </c>
      <c r="H145" s="311" t="s">
        <v>237</v>
      </c>
      <c r="I145" s="312" t="str">
        <f>IF(
    SUMIFS('Import data'!$L$25:$L$80,
           'Import data'!$J$25:$J$80, F145,
           'Import data'!$G$25:$G$80, 'GHG emissions calculations'!$H145,
           'Import data'!$I$25:$I$80,$E$8) &lt;&gt; 0,
    SUMIFS('Import data'!$L$25:$L$80,
           'Import data'!$J$25:$J$80, F145,
           'Import data'!$G$25:$G$80, 'GHG emissions calculations'!$H145,
           'Import data'!$I$25:$I$80,$E$8),
    ""
)</f>
        <v/>
      </c>
      <c r="J145" s="311" t="str">
        <f t="array" ref="J145">IF(
    XLOOKUP(F145, 'Import data'!$J$26:$J$47, 'Import data'!$M$26:$M$47, "", 0) = "Please add the region-specific supplier emission factor or choose a different region available in the IAEG database.",
    "",
    XLOOKUP(F145, 'Import data'!$J$26:$J$47, 'Import data'!$M$26:$M$47, "", 0)
)</f>
        <v/>
      </c>
      <c r="K145" s="311" t="str">
        <f t="array" ref="K145">IFERROR(
    XLOOKUP(F145,
            _xlws.FILTER('Supplier Emission'!$G$15:$G$49,
                   ('Supplier Emission'!$D$15:$D$49=H145) * ('Supplier Emission'!$F$15:$F$49=$E$8)),
            _xlws.FILTER('Supplier Emission'!$I$15:$I$49,
                   ('Supplier Emission'!$D$15:$D$49=H145) * ('Supplier Emission'!$F$15:$F$49=$E$8)),
            ""),
    "")</f>
        <v/>
      </c>
      <c r="L145" s="311" t="str">
        <f t="array" ref="L145">IFERROR(
    XLOOKUP(F145,
            _xlws.FILTER('Supplier Emission'!$G$15:$G$49,
                   ('Supplier Emission'!$D$15:$D$49=H145) * ('Supplier Emission'!$F$15:$F$49=$E$8)),
            _xlws.FILTER('Supplier Emission'!$J$15:$J$49,
                   ('Supplier Emission'!$D$15:$D$49=H145) * ('Supplier Emission'!$F$15:$F$49=$E$8)),
            ""),
    "")</f>
        <v/>
      </c>
      <c r="M145" s="311" t="str">
        <f t="array" ref="M145">IFERROR(
    XLOOKUP(F145,
            _xlws.FILTER('Supplier Emission'!$G$15:$G$49,
                   ('Supplier Emission'!$D$15:$D$49=H145) * ('Supplier Emission'!$F$15:$F$49=$E$8)),
            _xlws.FILTER('Supplier Emission'!$M$15:$M$49,
                   ('Supplier Emission'!$D$15:$D$49=H145) * ('Supplier Emission'!$F$15:$F$49=$E$8)),
            ""),
    "")</f>
        <v/>
      </c>
      <c r="N145" s="311" t="str">
        <f t="array" ref="N145">IFERROR(
    XLOOKUP(F145,
            _xlws.FILTER('Supplier Emission'!$G$15:$G$49,
                   ('Supplier Emission'!$D$15:$D$49=H145) * ('Supplier Emission'!$F$15:$F$49=$E$8)),
            _xlws.FILTER('Supplier Emission'!$H$15:$H$49,
                   ('Supplier Emission'!$D$15:$D$49=H145) * ('Supplier Emission'!$F$15:$F$49=$E$8)),
            ""),
    "")</f>
        <v/>
      </c>
      <c r="O145" s="311" t="str">
        <f t="array" ref="O145">XLOOKUP(1,('Emission Factors'!$E$5:$E$488='GHG emissions calculations'!$F145)*('Emission Factors'!$H$5:$H$488='GHG emissions calculations'!$H145),INDEX('Emission Factors'!$E$5:$T$488,0,MATCH('GHG emissions calculations'!O$6,'Emission Factors'!$E$5:$T$5,0)),"",0)</f>
        <v>Mix cuivre (99,999% issu de l'électrolyse) + Cold Rolling - Laminage à froid (impact modéré)</v>
      </c>
      <c r="P145" s="313">
        <f t="array" ref="P145">IFERROR(
    INDEX('Emission Factors'!$E$5:$P$488,
          MATCH(1,
                ('Emission Factors'!$E$5:$E$488 = 'GHG emissions calculations'!$F145) *
                ('Emission Factors'!$H$5:$H$488 = 'GHG emissions calculations'!$H145),
                0),
          MATCH('GHG emissions calculations'!P$6,'Emission Factors'!$E$5:$P$5,0)),
    "")</f>
        <v>3.930164</v>
      </c>
      <c r="Q145" s="311" t="str">
        <f t="array" ref="Q145">IFERROR(
    IF(
        INDEX('Emission Factors'!$E$5:$P$488,
              MATCH(1,
                    ('Emission Factors'!$E$5:$E$488 = 'GHG emissions calculations'!$F145) *
                    ('Emission Factors'!$H$5:$H$488 = 'GHG emissions calculations'!$H145),
                    0),
              MATCH('GHG emissions calculations'!Q$6, 'Emission Factors'!$E$5:$P$5, 0)) &lt;&gt; "",
        INDEX('Emission Factors'!$E$5:$P$488,
              MATCH(1,
                    ('Emission Factors'!$E$5:$E$488 = 'GHG emissions calculations'!$F145) *
                    ('Emission Factors'!$H$5:$H$488 = 'GHG emissions calculations'!$H145),
                    0),
              MATCH('GHG emissions calculations'!Q$6, 'Emission Factors'!$E$5:$P$5, 0)),
        ""),
    "")</f>
        <v>kgCO2e/kg</v>
      </c>
      <c r="R145" s="311" t="str">
        <f t="array" ref="R145">IFERROR(
    IF(
        INDEX('Emission Factors'!$E$5:$R$488,
              MATCH(1,
                    ('Emission Factors'!$E$5:$E$488 = 'GHG emissions calculations'!$F145) *
                    ('Emission Factors'!$H$5:$H$488 = 'GHG emissions calculations'!$H145),
                    0),
              MATCH('GHG emissions calculations'!R$6, 'Emission Factors'!$E$5:$R$5, 0)) &lt;&gt; "",
        INDEX('Emission Factors'!$E$5:$R$488,
              MATCH(1,
                    ('Emission Factors'!$E$5:$E$488 = 'GHG emissions calculations'!$F145) *
                    ('Emission Factors'!$H$5:$H$488 = 'GHG emissions calculations'!$H145),
                    0),
              MATCH('GHG emissions calculations'!R$6, 'Emission Factors'!$E$5:$R$5, 0)),
        ""),
    "")</f>
        <v>Global or unspecified region</v>
      </c>
      <c r="S145" s="312">
        <f t="shared" si="1"/>
        <v>0</v>
      </c>
      <c r="T145" s="23"/>
    </row>
    <row r="146" ht="15.75" customHeight="1" outlineLevel="1">
      <c r="A146" s="23"/>
      <c r="B146" s="71"/>
      <c r="C146" s="71"/>
      <c r="D146" s="71"/>
      <c r="E146" s="314"/>
      <c r="F146" s="311" t="str">
        <f>Lists!P163</f>
        <v>Copper - Cold rolling - Middle East</v>
      </c>
      <c r="G146" s="311" t="str">
        <f t="array" ref="G146">XLOOKUP(1,('Emission Factors'!$E$5:$E$488='GHG emissions calculations'!$F146)*('Emission Factors'!$H$5:$H$488='GHG emissions calculations'!$H146),INDEX('Emission Factors'!$E$5:$T$488,0,MATCH('GHG emissions calculations'!G$6,'Emission Factors'!$E$5:$T$5,0)),"",0)</f>
        <v/>
      </c>
      <c r="H146" s="311" t="s">
        <v>237</v>
      </c>
      <c r="I146" s="312" t="str">
        <f>IF(
    SUMIFS('Import data'!$L$25:$L$80,
           'Import data'!$J$25:$J$80, F146,
           'Import data'!$G$25:$G$80, 'GHG emissions calculations'!$H146,
           'Import data'!$I$25:$I$80,$E$8) &lt;&gt; 0,
    SUMIFS('Import data'!$L$25:$L$80,
           'Import data'!$J$25:$J$80, F146,
           'Import data'!$G$25:$G$80, 'GHG emissions calculations'!$H146,
           'Import data'!$I$25:$I$80,$E$8),
    ""
)</f>
        <v/>
      </c>
      <c r="J146" s="311" t="str">
        <f t="array" ref="J146">IF(
    XLOOKUP(F146, 'Import data'!$J$26:$J$47, 'Import data'!$M$26:$M$47, "", 0) = "Please add the region-specific supplier emission factor or choose a different region available in the IAEG database.",
    "",
    XLOOKUP(F146, 'Import data'!$J$26:$J$47, 'Import data'!$M$26:$M$47, "", 0)
)</f>
        <v/>
      </c>
      <c r="K146" s="311" t="str">
        <f t="array" ref="K146">IFERROR(
    XLOOKUP(F146,
            _xlws.FILTER('Supplier Emission'!$G$15:$G$49,
                   ('Supplier Emission'!$D$15:$D$49=H146) * ('Supplier Emission'!$F$15:$F$49=$E$8)),
            _xlws.FILTER('Supplier Emission'!$I$15:$I$49,
                   ('Supplier Emission'!$D$15:$D$49=H146) * ('Supplier Emission'!$F$15:$F$49=$E$8)),
            ""),
    "")</f>
        <v/>
      </c>
      <c r="L146" s="311" t="str">
        <f t="array" ref="L146">IFERROR(
    XLOOKUP(F146,
            _xlws.FILTER('Supplier Emission'!$G$15:$G$49,
                   ('Supplier Emission'!$D$15:$D$49=H146) * ('Supplier Emission'!$F$15:$F$49=$E$8)),
            _xlws.FILTER('Supplier Emission'!$J$15:$J$49,
                   ('Supplier Emission'!$D$15:$D$49=H146) * ('Supplier Emission'!$F$15:$F$49=$E$8)),
            ""),
    "")</f>
        <v/>
      </c>
      <c r="M146" s="311" t="str">
        <f t="array" ref="M146">IFERROR(
    XLOOKUP(F146,
            _xlws.FILTER('Supplier Emission'!$G$15:$G$49,
                   ('Supplier Emission'!$D$15:$D$49=H146) * ('Supplier Emission'!$F$15:$F$49=$E$8)),
            _xlws.FILTER('Supplier Emission'!$M$15:$M$49,
                   ('Supplier Emission'!$D$15:$D$49=H146) * ('Supplier Emission'!$F$15:$F$49=$E$8)),
            ""),
    "")</f>
        <v/>
      </c>
      <c r="N146" s="311" t="str">
        <f t="array" ref="N146">IFERROR(
    XLOOKUP(F146,
            _xlws.FILTER('Supplier Emission'!$G$15:$G$49,
                   ('Supplier Emission'!$D$15:$D$49=H146) * ('Supplier Emission'!$F$15:$F$49=$E$8)),
            _xlws.FILTER('Supplier Emission'!$H$15:$H$49,
                   ('Supplier Emission'!$D$15:$D$49=H146) * ('Supplier Emission'!$F$15:$F$49=$E$8)),
            ""),
    "")</f>
        <v/>
      </c>
      <c r="O146" s="311" t="str">
        <f t="array" ref="O146">XLOOKUP(1,('Emission Factors'!$E$5:$E$488='GHG emissions calculations'!$F146)*('Emission Factors'!$H$5:$H$488='GHG emissions calculations'!$H146),INDEX('Emission Factors'!$E$5:$T$488,0,MATCH('GHG emissions calculations'!O$6,'Emission Factors'!$E$5:$T$5,0)),"",0)</f>
        <v/>
      </c>
      <c r="P146" s="313" t="str">
        <f t="array" ref="P146">IFERROR(
    INDEX('Emission Factors'!$E$5:$P$488,
          MATCH(1,
                ('Emission Factors'!$E$5:$E$488 = 'GHG emissions calculations'!$F146) *
                ('Emission Factors'!$H$5:$H$488 = 'GHG emissions calculations'!$H146),
                0),
          MATCH('GHG emissions calculations'!P$6,'Emission Factors'!$E$5:$P$5,0)),
    "")</f>
        <v/>
      </c>
      <c r="Q146" s="311" t="str">
        <f t="array" ref="Q146">IFERROR(
    IF(
        INDEX('Emission Factors'!$E$5:$P$488,
              MATCH(1,
                    ('Emission Factors'!$E$5:$E$488 = 'GHG emissions calculations'!$F146) *
                    ('Emission Factors'!$H$5:$H$488 = 'GHG emissions calculations'!$H146),
                    0),
              MATCH('GHG emissions calculations'!Q$6, 'Emission Factors'!$E$5:$P$5, 0)) &lt;&gt; "",
        INDEX('Emission Factors'!$E$5:$P$488,
              MATCH(1,
                    ('Emission Factors'!$E$5:$E$488 = 'GHG emissions calculations'!$F146) *
                    ('Emission Factors'!$H$5:$H$488 = 'GHG emissions calculations'!$H146),
                    0),
              MATCH('GHG emissions calculations'!Q$6, 'Emission Factors'!$E$5:$P$5, 0)),
        ""),
    "")</f>
        <v/>
      </c>
      <c r="R146" s="311" t="str">
        <f t="array" ref="R146">IFERROR(
    IF(
        INDEX('Emission Factors'!$E$5:$R$488,
              MATCH(1,
                    ('Emission Factors'!$E$5:$E$488 = 'GHG emissions calculations'!$F146) *
                    ('Emission Factors'!$H$5:$H$488 = 'GHG emissions calculations'!$H146),
                    0),
              MATCH('GHG emissions calculations'!R$6, 'Emission Factors'!$E$5:$R$5, 0)) &lt;&gt; "",
        INDEX('Emission Factors'!$E$5:$R$488,
              MATCH(1,
                    ('Emission Factors'!$E$5:$E$488 = 'GHG emissions calculations'!$F146) *
                    ('Emission Factors'!$H$5:$H$488 = 'GHG emissions calculations'!$H146),
                    0),
              MATCH('GHG emissions calculations'!R$6, 'Emission Factors'!$E$5:$R$5, 0)),
        ""),
    "")</f>
        <v/>
      </c>
      <c r="S146" s="312">
        <f t="shared" si="1"/>
        <v>0</v>
      </c>
      <c r="T146" s="23"/>
    </row>
    <row r="147" ht="15.75" customHeight="1" outlineLevel="1">
      <c r="A147" s="23"/>
      <c r="B147" s="71"/>
      <c r="C147" s="71"/>
      <c r="D147" s="71"/>
      <c r="E147" s="314"/>
      <c r="F147" s="311" t="str">
        <f>Lists!P162</f>
        <v>Copper - Cold rolling - Oceania</v>
      </c>
      <c r="G147" s="311" t="str">
        <f t="array" ref="G147">XLOOKUP(1,('Emission Factors'!$E$5:$E$488='GHG emissions calculations'!$F147)*('Emission Factors'!$H$5:$H$488='GHG emissions calculations'!$H147),INDEX('Emission Factors'!$E$5:$T$488,0,MATCH('GHG emissions calculations'!G$6,'Emission Factors'!$E$5:$T$5,0)),"",0)</f>
        <v/>
      </c>
      <c r="H147" s="311" t="s">
        <v>237</v>
      </c>
      <c r="I147" s="312" t="str">
        <f>IF(
    SUMIFS('Import data'!$L$25:$L$80,
           'Import data'!$J$25:$J$80, F147,
           'Import data'!$G$25:$G$80, 'GHG emissions calculations'!$H147,
           'Import data'!$I$25:$I$80,$E$8) &lt;&gt; 0,
    SUMIFS('Import data'!$L$25:$L$80,
           'Import data'!$J$25:$J$80, F147,
           'Import data'!$G$25:$G$80, 'GHG emissions calculations'!$H147,
           'Import data'!$I$25:$I$80,$E$8),
    ""
)</f>
        <v/>
      </c>
      <c r="J147" s="311" t="str">
        <f t="array" ref="J147">IF(
    XLOOKUP(F147, 'Import data'!$J$26:$J$47, 'Import data'!$M$26:$M$47, "", 0) = "Please add the region-specific supplier emission factor or choose a different region available in the IAEG database.",
    "",
    XLOOKUP(F147, 'Import data'!$J$26:$J$47, 'Import data'!$M$26:$M$47, "", 0)
)</f>
        <v/>
      </c>
      <c r="K147" s="311" t="str">
        <f t="array" ref="K147">IFERROR(
    XLOOKUP(F147,
            _xlws.FILTER('Supplier Emission'!$G$15:$G$49,
                   ('Supplier Emission'!$D$15:$D$49=H147) * ('Supplier Emission'!$F$15:$F$49=$E$8)),
            _xlws.FILTER('Supplier Emission'!$I$15:$I$49,
                   ('Supplier Emission'!$D$15:$D$49=H147) * ('Supplier Emission'!$F$15:$F$49=$E$8)),
            ""),
    "")</f>
        <v/>
      </c>
      <c r="L147" s="311" t="str">
        <f t="array" ref="L147">IFERROR(
    XLOOKUP(F147,
            _xlws.FILTER('Supplier Emission'!$G$15:$G$49,
                   ('Supplier Emission'!$D$15:$D$49=H147) * ('Supplier Emission'!$F$15:$F$49=$E$8)),
            _xlws.FILTER('Supplier Emission'!$J$15:$J$49,
                   ('Supplier Emission'!$D$15:$D$49=H147) * ('Supplier Emission'!$F$15:$F$49=$E$8)),
            ""),
    "")</f>
        <v/>
      </c>
      <c r="M147" s="311" t="str">
        <f t="array" ref="M147">IFERROR(
    XLOOKUP(F147,
            _xlws.FILTER('Supplier Emission'!$G$15:$G$49,
                   ('Supplier Emission'!$D$15:$D$49=H147) * ('Supplier Emission'!$F$15:$F$49=$E$8)),
            _xlws.FILTER('Supplier Emission'!$M$15:$M$49,
                   ('Supplier Emission'!$D$15:$D$49=H147) * ('Supplier Emission'!$F$15:$F$49=$E$8)),
            ""),
    "")</f>
        <v/>
      </c>
      <c r="N147" s="311" t="str">
        <f t="array" ref="N147">IFERROR(
    XLOOKUP(F147,
            _xlws.FILTER('Supplier Emission'!$G$15:$G$49,
                   ('Supplier Emission'!$D$15:$D$49=H147) * ('Supplier Emission'!$F$15:$F$49=$E$8)),
            _xlws.FILTER('Supplier Emission'!$H$15:$H$49,
                   ('Supplier Emission'!$D$15:$D$49=H147) * ('Supplier Emission'!$F$15:$F$49=$E$8)),
            ""),
    "")</f>
        <v/>
      </c>
      <c r="O147" s="311" t="str">
        <f t="array" ref="O147">XLOOKUP(1,('Emission Factors'!$E$5:$E$488='GHG emissions calculations'!$F147)*('Emission Factors'!$H$5:$H$488='GHG emissions calculations'!$H147),INDEX('Emission Factors'!$E$5:$T$488,0,MATCH('GHG emissions calculations'!O$6,'Emission Factors'!$E$5:$T$5,0)),"",0)</f>
        <v/>
      </c>
      <c r="P147" s="313" t="str">
        <f t="array" ref="P147">IFERROR(
    INDEX('Emission Factors'!$E$5:$P$488,
          MATCH(1,
                ('Emission Factors'!$E$5:$E$488 = 'GHG emissions calculations'!$F147) *
                ('Emission Factors'!$H$5:$H$488 = 'GHG emissions calculations'!$H147),
                0),
          MATCH('GHG emissions calculations'!P$6,'Emission Factors'!$E$5:$P$5,0)),
    "")</f>
        <v/>
      </c>
      <c r="Q147" s="311" t="str">
        <f t="array" ref="Q147">IFERROR(
    IF(
        INDEX('Emission Factors'!$E$5:$P$488,
              MATCH(1,
                    ('Emission Factors'!$E$5:$E$488 = 'GHG emissions calculations'!$F147) *
                    ('Emission Factors'!$H$5:$H$488 = 'GHG emissions calculations'!$H147),
                    0),
              MATCH('GHG emissions calculations'!Q$6, 'Emission Factors'!$E$5:$P$5, 0)) &lt;&gt; "",
        INDEX('Emission Factors'!$E$5:$P$488,
              MATCH(1,
                    ('Emission Factors'!$E$5:$E$488 = 'GHG emissions calculations'!$F147) *
                    ('Emission Factors'!$H$5:$H$488 = 'GHG emissions calculations'!$H147),
                    0),
              MATCH('GHG emissions calculations'!Q$6, 'Emission Factors'!$E$5:$P$5, 0)),
        ""),
    "")</f>
        <v/>
      </c>
      <c r="R147" s="311" t="str">
        <f t="array" ref="R147">IFERROR(
    IF(
        INDEX('Emission Factors'!$E$5:$R$488,
              MATCH(1,
                    ('Emission Factors'!$E$5:$E$488 = 'GHG emissions calculations'!$F147) *
                    ('Emission Factors'!$H$5:$H$488 = 'GHG emissions calculations'!$H147),
                    0),
              MATCH('GHG emissions calculations'!R$6, 'Emission Factors'!$E$5:$R$5, 0)) &lt;&gt; "",
        INDEX('Emission Factors'!$E$5:$R$488,
              MATCH(1,
                    ('Emission Factors'!$E$5:$E$488 = 'GHG emissions calculations'!$F147) *
                    ('Emission Factors'!$H$5:$H$488 = 'GHG emissions calculations'!$H147),
                    0),
              MATCH('GHG emissions calculations'!R$6, 'Emission Factors'!$E$5:$R$5, 0)),
        ""),
    "")</f>
        <v/>
      </c>
      <c r="S147" s="312">
        <f t="shared" si="1"/>
        <v>0</v>
      </c>
      <c r="T147" s="23"/>
    </row>
    <row r="148" ht="15.75" customHeight="1" outlineLevel="1">
      <c r="A148" s="23"/>
      <c r="B148" s="71"/>
      <c r="C148" s="71"/>
      <c r="D148" s="71"/>
      <c r="E148" s="314"/>
      <c r="F148" s="311" t="str">
        <f>Lists!P167</f>
        <v>Copper - Hot rolling - Africa</v>
      </c>
      <c r="G148" s="311" t="str">
        <f t="array" ref="G148">XLOOKUP(1,('Emission Factors'!$E$5:$E$488='GHG emissions calculations'!$F148)*('Emission Factors'!$H$5:$H$488='GHG emissions calculations'!$H148),INDEX('Emission Factors'!$E$5:$T$488,0,MATCH('GHG emissions calculations'!G$6,'Emission Factors'!$E$5:$T$5,0)),"",0)</f>
        <v/>
      </c>
      <c r="H148" s="311" t="s">
        <v>237</v>
      </c>
      <c r="I148" s="312" t="str">
        <f>IF(
    SUMIFS('Import data'!$L$25:$L$80,
           'Import data'!$J$25:$J$80, F148,
           'Import data'!$G$25:$G$80, 'GHG emissions calculations'!$H148,
           'Import data'!$I$25:$I$80,$E$8) &lt;&gt; 0,
    SUMIFS('Import data'!$L$25:$L$80,
           'Import data'!$J$25:$J$80, F148,
           'Import data'!$G$25:$G$80, 'GHG emissions calculations'!$H148,
           'Import data'!$I$25:$I$80,$E$8),
    ""
)</f>
        <v/>
      </c>
      <c r="J148" s="311" t="str">
        <f t="array" ref="J148">IF(
    XLOOKUP(F148, 'Import data'!$J$26:$J$47, 'Import data'!$M$26:$M$47, "", 0) = "Please add the region-specific supplier emission factor or choose a different region available in the IAEG database.",
    "",
    XLOOKUP(F148, 'Import data'!$J$26:$J$47, 'Import data'!$M$26:$M$47, "", 0)
)</f>
        <v/>
      </c>
      <c r="K148" s="311" t="str">
        <f t="array" ref="K148">IFERROR(
    XLOOKUP(F148,
            _xlws.FILTER('Supplier Emission'!$G$15:$G$49,
                   ('Supplier Emission'!$D$15:$D$49=H148) * ('Supplier Emission'!$F$15:$F$49=$E$8)),
            _xlws.FILTER('Supplier Emission'!$I$15:$I$49,
                   ('Supplier Emission'!$D$15:$D$49=H148) * ('Supplier Emission'!$F$15:$F$49=$E$8)),
            ""),
    "")</f>
        <v/>
      </c>
      <c r="L148" s="311" t="str">
        <f t="array" ref="L148">IFERROR(
    XLOOKUP(F148,
            _xlws.FILTER('Supplier Emission'!$G$15:$G$49,
                   ('Supplier Emission'!$D$15:$D$49=H148) * ('Supplier Emission'!$F$15:$F$49=$E$8)),
            _xlws.FILTER('Supplier Emission'!$J$15:$J$49,
                   ('Supplier Emission'!$D$15:$D$49=H148) * ('Supplier Emission'!$F$15:$F$49=$E$8)),
            ""),
    "")</f>
        <v/>
      </c>
      <c r="M148" s="311" t="str">
        <f t="array" ref="M148">IFERROR(
    XLOOKUP(F148,
            _xlws.FILTER('Supplier Emission'!$G$15:$G$49,
                   ('Supplier Emission'!$D$15:$D$49=H148) * ('Supplier Emission'!$F$15:$F$49=$E$8)),
            _xlws.FILTER('Supplier Emission'!$M$15:$M$49,
                   ('Supplier Emission'!$D$15:$D$49=H148) * ('Supplier Emission'!$F$15:$F$49=$E$8)),
            ""),
    "")</f>
        <v/>
      </c>
      <c r="N148" s="311" t="str">
        <f t="array" ref="N148">IFERROR(
    XLOOKUP(F148,
            _xlws.FILTER('Supplier Emission'!$G$15:$G$49,
                   ('Supplier Emission'!$D$15:$D$49=H148) * ('Supplier Emission'!$F$15:$F$49=$E$8)),
            _xlws.FILTER('Supplier Emission'!$H$15:$H$49,
                   ('Supplier Emission'!$D$15:$D$49=H148) * ('Supplier Emission'!$F$15:$F$49=$E$8)),
            ""),
    "")</f>
        <v/>
      </c>
      <c r="O148" s="311" t="str">
        <f t="array" ref="O148">XLOOKUP(1,('Emission Factors'!$E$5:$E$488='GHG emissions calculations'!$F148)*('Emission Factors'!$H$5:$H$488='GHG emissions calculations'!$H148),INDEX('Emission Factors'!$E$5:$T$488,0,MATCH('GHG emissions calculations'!O$6,'Emission Factors'!$E$5:$T$5,0)),"",0)</f>
        <v/>
      </c>
      <c r="P148" s="313" t="str">
        <f t="array" ref="P148">IFERROR(
    INDEX('Emission Factors'!$E$5:$P$488,
          MATCH(1,
                ('Emission Factors'!$E$5:$E$488 = 'GHG emissions calculations'!$F148) *
                ('Emission Factors'!$H$5:$H$488 = 'GHG emissions calculations'!$H148),
                0),
          MATCH('GHG emissions calculations'!P$6,'Emission Factors'!$E$5:$P$5,0)),
    "")</f>
        <v/>
      </c>
      <c r="Q148" s="311" t="str">
        <f t="array" ref="Q148">IFERROR(
    IF(
        INDEX('Emission Factors'!$E$5:$P$488,
              MATCH(1,
                    ('Emission Factors'!$E$5:$E$488 = 'GHG emissions calculations'!$F148) *
                    ('Emission Factors'!$H$5:$H$488 = 'GHG emissions calculations'!$H148),
                    0),
              MATCH('GHG emissions calculations'!Q$6, 'Emission Factors'!$E$5:$P$5, 0)) &lt;&gt; "",
        INDEX('Emission Factors'!$E$5:$P$488,
              MATCH(1,
                    ('Emission Factors'!$E$5:$E$488 = 'GHG emissions calculations'!$F148) *
                    ('Emission Factors'!$H$5:$H$488 = 'GHG emissions calculations'!$H148),
                    0),
              MATCH('GHG emissions calculations'!Q$6, 'Emission Factors'!$E$5:$P$5, 0)),
        ""),
    "")</f>
        <v/>
      </c>
      <c r="R148" s="311" t="str">
        <f t="array" ref="R148">IFERROR(
    IF(
        INDEX('Emission Factors'!$E$5:$R$488,
              MATCH(1,
                    ('Emission Factors'!$E$5:$E$488 = 'GHG emissions calculations'!$F148) *
                    ('Emission Factors'!$H$5:$H$488 = 'GHG emissions calculations'!$H148),
                    0),
              MATCH('GHG emissions calculations'!R$6, 'Emission Factors'!$E$5:$R$5, 0)) &lt;&gt; "",
        INDEX('Emission Factors'!$E$5:$R$488,
              MATCH(1,
                    ('Emission Factors'!$E$5:$E$488 = 'GHG emissions calculations'!$F148) *
                    ('Emission Factors'!$H$5:$H$488 = 'GHG emissions calculations'!$H148),
                    0),
              MATCH('GHG emissions calculations'!R$6, 'Emission Factors'!$E$5:$R$5, 0)),
        ""),
    "")</f>
        <v/>
      </c>
      <c r="S148" s="312">
        <f t="shared" si="1"/>
        <v>0</v>
      </c>
      <c r="T148" s="23"/>
    </row>
    <row r="149" ht="15.75" customHeight="1" outlineLevel="1">
      <c r="A149" s="23"/>
      <c r="B149" s="71"/>
      <c r="C149" s="71"/>
      <c r="D149" s="71"/>
      <c r="E149" s="314"/>
      <c r="F149" s="311" t="str">
        <f>Lists!P165</f>
        <v>Copper - Hot rolling - America</v>
      </c>
      <c r="G149" s="311" t="str">
        <f t="array" ref="G149">XLOOKUP(1,('Emission Factors'!$E$5:$E$488='GHG emissions calculations'!$F149)*('Emission Factors'!$H$5:$H$488='GHG emissions calculations'!$H149),INDEX('Emission Factors'!$E$5:$T$488,0,MATCH('GHG emissions calculations'!G$6,'Emission Factors'!$E$5:$T$5,0)),"",0)</f>
        <v/>
      </c>
      <c r="H149" s="311" t="s">
        <v>237</v>
      </c>
      <c r="I149" s="312" t="str">
        <f>IF(
    SUMIFS('Import data'!$L$25:$L$80,
           'Import data'!$J$25:$J$80, F149,
           'Import data'!$G$25:$G$80, 'GHG emissions calculations'!$H149,
           'Import data'!$I$25:$I$80,$E$8) &lt;&gt; 0,
    SUMIFS('Import data'!$L$25:$L$80,
           'Import data'!$J$25:$J$80, F149,
           'Import data'!$G$25:$G$80, 'GHG emissions calculations'!$H149,
           'Import data'!$I$25:$I$80,$E$8),
    ""
)</f>
        <v/>
      </c>
      <c r="J149" s="311" t="str">
        <f t="array" ref="J149">IF(
    XLOOKUP(F149, 'Import data'!$J$26:$J$47, 'Import data'!$M$26:$M$47, "", 0) = "Please add the region-specific supplier emission factor or choose a different region available in the IAEG database.",
    "",
    XLOOKUP(F149, 'Import data'!$J$26:$J$47, 'Import data'!$M$26:$M$47, "", 0)
)</f>
        <v/>
      </c>
      <c r="K149" s="311" t="str">
        <f t="array" ref="K149">IFERROR(
    XLOOKUP(F149,
            _xlws.FILTER('Supplier Emission'!$G$15:$G$49,
                   ('Supplier Emission'!$D$15:$D$49=H149) * ('Supplier Emission'!$F$15:$F$49=$E$8)),
            _xlws.FILTER('Supplier Emission'!$I$15:$I$49,
                   ('Supplier Emission'!$D$15:$D$49=H149) * ('Supplier Emission'!$F$15:$F$49=$E$8)),
            ""),
    "")</f>
        <v/>
      </c>
      <c r="L149" s="311" t="str">
        <f t="array" ref="L149">IFERROR(
    XLOOKUP(F149,
            _xlws.FILTER('Supplier Emission'!$G$15:$G$49,
                   ('Supplier Emission'!$D$15:$D$49=H149) * ('Supplier Emission'!$F$15:$F$49=$E$8)),
            _xlws.FILTER('Supplier Emission'!$J$15:$J$49,
                   ('Supplier Emission'!$D$15:$D$49=H149) * ('Supplier Emission'!$F$15:$F$49=$E$8)),
            ""),
    "")</f>
        <v/>
      </c>
      <c r="M149" s="311" t="str">
        <f t="array" ref="M149">IFERROR(
    XLOOKUP(F149,
            _xlws.FILTER('Supplier Emission'!$G$15:$G$49,
                   ('Supplier Emission'!$D$15:$D$49=H149) * ('Supplier Emission'!$F$15:$F$49=$E$8)),
            _xlws.FILTER('Supplier Emission'!$M$15:$M$49,
                   ('Supplier Emission'!$D$15:$D$49=H149) * ('Supplier Emission'!$F$15:$F$49=$E$8)),
            ""),
    "")</f>
        <v/>
      </c>
      <c r="N149" s="311" t="str">
        <f t="array" ref="N149">IFERROR(
    XLOOKUP(F149,
            _xlws.FILTER('Supplier Emission'!$G$15:$G$49,
                   ('Supplier Emission'!$D$15:$D$49=H149) * ('Supplier Emission'!$F$15:$F$49=$E$8)),
            _xlws.FILTER('Supplier Emission'!$H$15:$H$49,
                   ('Supplier Emission'!$D$15:$D$49=H149) * ('Supplier Emission'!$F$15:$F$49=$E$8)),
            ""),
    "")</f>
        <v/>
      </c>
      <c r="O149" s="311" t="str">
        <f t="array" ref="O149">XLOOKUP(1,('Emission Factors'!$E$5:$E$488='GHG emissions calculations'!$F149)*('Emission Factors'!$H$5:$H$488='GHG emissions calculations'!$H149),INDEX('Emission Factors'!$E$5:$T$488,0,MATCH('GHG emissions calculations'!O$6,'Emission Factors'!$E$5:$T$5,0)),"",0)</f>
        <v/>
      </c>
      <c r="P149" s="313" t="str">
        <f t="array" ref="P149">IFERROR(
    INDEX('Emission Factors'!$E$5:$P$488,
          MATCH(1,
                ('Emission Factors'!$E$5:$E$488 = 'GHG emissions calculations'!$F149) *
                ('Emission Factors'!$H$5:$H$488 = 'GHG emissions calculations'!$H149),
                0),
          MATCH('GHG emissions calculations'!P$6,'Emission Factors'!$E$5:$P$5,0)),
    "")</f>
        <v/>
      </c>
      <c r="Q149" s="311" t="str">
        <f t="array" ref="Q149">IFERROR(
    IF(
        INDEX('Emission Factors'!$E$5:$P$488,
              MATCH(1,
                    ('Emission Factors'!$E$5:$E$488 = 'GHG emissions calculations'!$F149) *
                    ('Emission Factors'!$H$5:$H$488 = 'GHG emissions calculations'!$H149),
                    0),
              MATCH('GHG emissions calculations'!Q$6, 'Emission Factors'!$E$5:$P$5, 0)) &lt;&gt; "",
        INDEX('Emission Factors'!$E$5:$P$488,
              MATCH(1,
                    ('Emission Factors'!$E$5:$E$488 = 'GHG emissions calculations'!$F149) *
                    ('Emission Factors'!$H$5:$H$488 = 'GHG emissions calculations'!$H149),
                    0),
              MATCH('GHG emissions calculations'!Q$6, 'Emission Factors'!$E$5:$P$5, 0)),
        ""),
    "")</f>
        <v/>
      </c>
      <c r="R149" s="311" t="str">
        <f t="array" ref="R149">IFERROR(
    IF(
        INDEX('Emission Factors'!$E$5:$R$488,
              MATCH(1,
                    ('Emission Factors'!$E$5:$E$488 = 'GHG emissions calculations'!$F149) *
                    ('Emission Factors'!$H$5:$H$488 = 'GHG emissions calculations'!$H149),
                    0),
              MATCH('GHG emissions calculations'!R$6, 'Emission Factors'!$E$5:$R$5, 0)) &lt;&gt; "",
        INDEX('Emission Factors'!$E$5:$R$488,
              MATCH(1,
                    ('Emission Factors'!$E$5:$E$488 = 'GHG emissions calculations'!$F149) *
                    ('Emission Factors'!$H$5:$H$488 = 'GHG emissions calculations'!$H149),
                    0),
              MATCH('GHG emissions calculations'!R$6, 'Emission Factors'!$E$5:$R$5, 0)),
        ""),
    "")</f>
        <v/>
      </c>
      <c r="S149" s="312">
        <f t="shared" si="1"/>
        <v>0</v>
      </c>
      <c r="T149" s="23"/>
    </row>
    <row r="150" ht="15.75" customHeight="1" outlineLevel="1">
      <c r="A150" s="23"/>
      <c r="B150" s="71"/>
      <c r="C150" s="71"/>
      <c r="D150" s="71"/>
      <c r="E150" s="314"/>
      <c r="F150" s="311" t="str">
        <f>Lists!P168</f>
        <v>Copper - Hot rolling - Asia</v>
      </c>
      <c r="G150" s="311" t="str">
        <f t="array" ref="G150">XLOOKUP(1,('Emission Factors'!$E$5:$E$488='GHG emissions calculations'!$F150)*('Emission Factors'!$H$5:$H$488='GHG emissions calculations'!$H150),INDEX('Emission Factors'!$E$5:$T$488,0,MATCH('GHG emissions calculations'!G$6,'Emission Factors'!$E$5:$T$5,0)),"",0)</f>
        <v/>
      </c>
      <c r="H150" s="311" t="s">
        <v>237</v>
      </c>
      <c r="I150" s="312" t="str">
        <f>IF(
    SUMIFS('Import data'!$L$25:$L$80,
           'Import data'!$J$25:$J$80, F150,
           'Import data'!$G$25:$G$80, 'GHG emissions calculations'!$H150,
           'Import data'!$I$25:$I$80,$E$8) &lt;&gt; 0,
    SUMIFS('Import data'!$L$25:$L$80,
           'Import data'!$J$25:$J$80, F150,
           'Import data'!$G$25:$G$80, 'GHG emissions calculations'!$H150,
           'Import data'!$I$25:$I$80,$E$8),
    ""
)</f>
        <v/>
      </c>
      <c r="J150" s="311" t="str">
        <f t="array" ref="J150">IF(
    XLOOKUP(F150, 'Import data'!$J$26:$J$47, 'Import data'!$M$26:$M$47, "", 0) = "Please add the region-specific supplier emission factor or choose a different region available in the IAEG database.",
    "",
    XLOOKUP(F150, 'Import data'!$J$26:$J$47, 'Import data'!$M$26:$M$47, "", 0)
)</f>
        <v/>
      </c>
      <c r="K150" s="311" t="str">
        <f t="array" ref="K150">IFERROR(
    XLOOKUP(F150,
            _xlws.FILTER('Supplier Emission'!$G$15:$G$49,
                   ('Supplier Emission'!$D$15:$D$49=H150) * ('Supplier Emission'!$F$15:$F$49=$E$8)),
            _xlws.FILTER('Supplier Emission'!$I$15:$I$49,
                   ('Supplier Emission'!$D$15:$D$49=H150) * ('Supplier Emission'!$F$15:$F$49=$E$8)),
            ""),
    "")</f>
        <v/>
      </c>
      <c r="L150" s="311" t="str">
        <f t="array" ref="L150">IFERROR(
    XLOOKUP(F150,
            _xlws.FILTER('Supplier Emission'!$G$15:$G$49,
                   ('Supplier Emission'!$D$15:$D$49=H150) * ('Supplier Emission'!$F$15:$F$49=$E$8)),
            _xlws.FILTER('Supplier Emission'!$J$15:$J$49,
                   ('Supplier Emission'!$D$15:$D$49=H150) * ('Supplier Emission'!$F$15:$F$49=$E$8)),
            ""),
    "")</f>
        <v/>
      </c>
      <c r="M150" s="311" t="str">
        <f t="array" ref="M150">IFERROR(
    XLOOKUP(F150,
            _xlws.FILTER('Supplier Emission'!$G$15:$G$49,
                   ('Supplier Emission'!$D$15:$D$49=H150) * ('Supplier Emission'!$F$15:$F$49=$E$8)),
            _xlws.FILTER('Supplier Emission'!$M$15:$M$49,
                   ('Supplier Emission'!$D$15:$D$49=H150) * ('Supplier Emission'!$F$15:$F$49=$E$8)),
            ""),
    "")</f>
        <v/>
      </c>
      <c r="N150" s="311" t="str">
        <f t="array" ref="N150">IFERROR(
    XLOOKUP(F150,
            _xlws.FILTER('Supplier Emission'!$G$15:$G$49,
                   ('Supplier Emission'!$D$15:$D$49=H150) * ('Supplier Emission'!$F$15:$F$49=$E$8)),
            _xlws.FILTER('Supplier Emission'!$H$15:$H$49,
                   ('Supplier Emission'!$D$15:$D$49=H150) * ('Supplier Emission'!$F$15:$F$49=$E$8)),
            ""),
    "")</f>
        <v/>
      </c>
      <c r="O150" s="311" t="str">
        <f t="array" ref="O150">XLOOKUP(1,('Emission Factors'!$E$5:$E$488='GHG emissions calculations'!$F150)*('Emission Factors'!$H$5:$H$488='GHG emissions calculations'!$H150),INDEX('Emission Factors'!$E$5:$T$488,0,MATCH('GHG emissions calculations'!O$6,'Emission Factors'!$E$5:$T$5,0)),"",0)</f>
        <v/>
      </c>
      <c r="P150" s="313" t="str">
        <f t="array" ref="P150">IFERROR(
    INDEX('Emission Factors'!$E$5:$P$488,
          MATCH(1,
                ('Emission Factors'!$E$5:$E$488 = 'GHG emissions calculations'!$F150) *
                ('Emission Factors'!$H$5:$H$488 = 'GHG emissions calculations'!$H150),
                0),
          MATCH('GHG emissions calculations'!P$6,'Emission Factors'!$E$5:$P$5,0)),
    "")</f>
        <v/>
      </c>
      <c r="Q150" s="311" t="str">
        <f t="array" ref="Q150">IFERROR(
    IF(
        INDEX('Emission Factors'!$E$5:$P$488,
              MATCH(1,
                    ('Emission Factors'!$E$5:$E$488 = 'GHG emissions calculations'!$F150) *
                    ('Emission Factors'!$H$5:$H$488 = 'GHG emissions calculations'!$H150),
                    0),
              MATCH('GHG emissions calculations'!Q$6, 'Emission Factors'!$E$5:$P$5, 0)) &lt;&gt; "",
        INDEX('Emission Factors'!$E$5:$P$488,
              MATCH(1,
                    ('Emission Factors'!$E$5:$E$488 = 'GHG emissions calculations'!$F150) *
                    ('Emission Factors'!$H$5:$H$488 = 'GHG emissions calculations'!$H150),
                    0),
              MATCH('GHG emissions calculations'!Q$6, 'Emission Factors'!$E$5:$P$5, 0)),
        ""),
    "")</f>
        <v/>
      </c>
      <c r="R150" s="311" t="str">
        <f t="array" ref="R150">IFERROR(
    IF(
        INDEX('Emission Factors'!$E$5:$R$488,
              MATCH(1,
                    ('Emission Factors'!$E$5:$E$488 = 'GHG emissions calculations'!$F150) *
                    ('Emission Factors'!$H$5:$H$488 = 'GHG emissions calculations'!$H150),
                    0),
              MATCH('GHG emissions calculations'!R$6, 'Emission Factors'!$E$5:$R$5, 0)) &lt;&gt; "",
        INDEX('Emission Factors'!$E$5:$R$488,
              MATCH(1,
                    ('Emission Factors'!$E$5:$E$488 = 'GHG emissions calculations'!$F150) *
                    ('Emission Factors'!$H$5:$H$488 = 'GHG emissions calculations'!$H150),
                    0),
              MATCH('GHG emissions calculations'!R$6, 'Emission Factors'!$E$5:$R$5, 0)),
        ""),
    "")</f>
        <v/>
      </c>
      <c r="S150" s="312">
        <f t="shared" si="1"/>
        <v>0</v>
      </c>
      <c r="T150" s="23"/>
    </row>
    <row r="151" ht="15.75" customHeight="1" outlineLevel="1">
      <c r="A151" s="23"/>
      <c r="B151" s="71"/>
      <c r="C151" s="71"/>
      <c r="D151" s="71"/>
      <c r="E151" s="314"/>
      <c r="F151" s="311" t="str">
        <f>Lists!P166</f>
        <v>Copper - Hot rolling - Europe</v>
      </c>
      <c r="G151" s="311">
        <f t="array" ref="G151">XLOOKUP(1,('Emission Factors'!$E$5:$E$488='GHG emissions calculations'!$F151)*('Emission Factors'!$H$5:$H$488='GHG emissions calculations'!$H151),INDEX('Emission Factors'!$E$5:$T$488,0,MATCH('GHG emissions calculations'!G$6,'Emission Factors'!$E$5:$T$5,0)),"",0)</f>
        <v>3</v>
      </c>
      <c r="H151" s="311" t="s">
        <v>237</v>
      </c>
      <c r="I151" s="312" t="str">
        <f>IF(
    SUMIFS('Import data'!$L$25:$L$80,
           'Import data'!$J$25:$J$80, F151,
           'Import data'!$G$25:$G$80, 'GHG emissions calculations'!$H151,
           'Import data'!$I$25:$I$80,$E$8) &lt;&gt; 0,
    SUMIFS('Import data'!$L$25:$L$80,
           'Import data'!$J$25:$J$80, F151,
           'Import data'!$G$25:$G$80, 'GHG emissions calculations'!$H151,
           'Import data'!$I$25:$I$80,$E$8),
    ""
)</f>
        <v/>
      </c>
      <c r="J151" s="311" t="str">
        <f t="array" ref="J151">IF(
    XLOOKUP(F151, 'Import data'!$J$26:$J$47, 'Import data'!$M$26:$M$47, "", 0) = "Please add the region-specific supplier emission factor or choose a different region available in the IAEG database.",
    "",
    XLOOKUP(F151, 'Import data'!$J$26:$J$47, 'Import data'!$M$26:$M$47, "", 0)
)</f>
        <v/>
      </c>
      <c r="K151" s="311" t="str">
        <f t="array" ref="K151">IFERROR(
    XLOOKUP(F151,
            _xlws.FILTER('Supplier Emission'!$G$15:$G$49,
                   ('Supplier Emission'!$D$15:$D$49=H151) * ('Supplier Emission'!$F$15:$F$49=$E$8)),
            _xlws.FILTER('Supplier Emission'!$I$15:$I$49,
                   ('Supplier Emission'!$D$15:$D$49=H151) * ('Supplier Emission'!$F$15:$F$49=$E$8)),
            ""),
    "")</f>
        <v/>
      </c>
      <c r="L151" s="311" t="str">
        <f t="array" ref="L151">IFERROR(
    XLOOKUP(F151,
            _xlws.FILTER('Supplier Emission'!$G$15:$G$49,
                   ('Supplier Emission'!$D$15:$D$49=H151) * ('Supplier Emission'!$F$15:$F$49=$E$8)),
            _xlws.FILTER('Supplier Emission'!$J$15:$J$49,
                   ('Supplier Emission'!$D$15:$D$49=H151) * ('Supplier Emission'!$F$15:$F$49=$E$8)),
            ""),
    "")</f>
        <v/>
      </c>
      <c r="M151" s="311" t="str">
        <f t="array" ref="M151">IFERROR(
    XLOOKUP(F151,
            _xlws.FILTER('Supplier Emission'!$G$15:$G$49,
                   ('Supplier Emission'!$D$15:$D$49=H151) * ('Supplier Emission'!$F$15:$F$49=$E$8)),
            _xlws.FILTER('Supplier Emission'!$M$15:$M$49,
                   ('Supplier Emission'!$D$15:$D$49=H151) * ('Supplier Emission'!$F$15:$F$49=$E$8)),
            ""),
    "")</f>
        <v/>
      </c>
      <c r="N151" s="311" t="str">
        <f t="array" ref="N151">IFERROR(
    XLOOKUP(F151,
            _xlws.FILTER('Supplier Emission'!$G$15:$G$49,
                   ('Supplier Emission'!$D$15:$D$49=H151) * ('Supplier Emission'!$F$15:$F$49=$E$8)),
            _xlws.FILTER('Supplier Emission'!$H$15:$H$49,
                   ('Supplier Emission'!$D$15:$D$49=H151) * ('Supplier Emission'!$F$15:$F$49=$E$8)),
            ""),
    "")</f>
        <v/>
      </c>
      <c r="O151" s="313" t="str">
        <f t="array" ref="O151">XLOOKUP(1,('Emission Factors'!$E$5:$E$488='GHG emissions calculations'!$F151)*('Emission Factors'!$H$5:$H$488='GHG emissions calculations'!$H151),INDEX('Emission Factors'!$E$5:$T$488,0,MATCH('GHG emissions calculations'!O$6,'Emission Factors'!$E$5:$T$5,0)),"",0)</f>
        <v>Hot Rolling - Laminage à chaud (impact modéré)</v>
      </c>
      <c r="P151" s="313">
        <f t="array" ref="P151">IFERROR(
    INDEX('Emission Factors'!$E$5:$P$488,
          MATCH(1,
                ('Emission Factors'!$E$5:$E$488 = 'GHG emissions calculations'!$F151) *
                ('Emission Factors'!$H$5:$H$488 = 'GHG emissions calculations'!$H151),
                0),
          MATCH('GHG emissions calculations'!P$6,'Emission Factors'!$E$5:$P$5,0)),
    "")</f>
        <v>-0.00089</v>
      </c>
      <c r="Q151" s="311" t="str">
        <f t="array" ref="Q151">IFERROR(
    IF(
        INDEX('Emission Factors'!$E$5:$P$488,
              MATCH(1,
                    ('Emission Factors'!$E$5:$E$488 = 'GHG emissions calculations'!$F151) *
                    ('Emission Factors'!$H$5:$H$488 = 'GHG emissions calculations'!$H151),
                    0),
              MATCH('GHG emissions calculations'!Q$6, 'Emission Factors'!$E$5:$P$5, 0)) &lt;&gt; "",
        INDEX('Emission Factors'!$E$5:$P$488,
              MATCH(1,
                    ('Emission Factors'!$E$5:$E$488 = 'GHG emissions calculations'!$F151) *
                    ('Emission Factors'!$H$5:$H$488 = 'GHG emissions calculations'!$H151),
                    0),
              MATCH('GHG emissions calculations'!Q$6, 'Emission Factors'!$E$5:$P$5, 0)),
        ""),
    "")</f>
        <v>kgCO2e/kg</v>
      </c>
      <c r="R151" s="311" t="str">
        <f t="array" ref="R151">IFERROR(
    IF(
        INDEX('Emission Factors'!$E$5:$R$488,
              MATCH(1,
                    ('Emission Factors'!$E$5:$E$488 = 'GHG emissions calculations'!$F151) *
                    ('Emission Factors'!$H$5:$H$488 = 'GHG emissions calculations'!$H151),
                    0),
              MATCH('GHG emissions calculations'!R$6, 'Emission Factors'!$E$5:$R$5, 0)) &lt;&gt; "",
        INDEX('Emission Factors'!$E$5:$R$488,
              MATCH(1,
                    ('Emission Factors'!$E$5:$E$488 = 'GHG emissions calculations'!$F151) *
                    ('Emission Factors'!$H$5:$H$488 = 'GHG emissions calculations'!$H151),
                    0),
              MATCH('GHG emissions calculations'!R$6, 'Emission Factors'!$E$5:$R$5, 0)),
        ""),
    "")</f>
        <v>Europe</v>
      </c>
      <c r="S151" s="312">
        <f t="shared" si="1"/>
        <v>0</v>
      </c>
      <c r="T151" s="23"/>
    </row>
    <row r="152" ht="15.75" customHeight="1" outlineLevel="1">
      <c r="A152" s="23"/>
      <c r="B152" s="71"/>
      <c r="C152" s="71"/>
      <c r="D152" s="71"/>
      <c r="E152" s="314"/>
      <c r="F152" s="311" t="str">
        <f>Lists!P171</f>
        <v>Copper - Hot rolling - Global or unspecified region</v>
      </c>
      <c r="G152" s="311">
        <f t="array" ref="G152">XLOOKUP(1,('Emission Factors'!$E$5:$E$488='GHG emissions calculations'!$F152)*('Emission Factors'!$H$5:$H$488='GHG emissions calculations'!$H152),INDEX('Emission Factors'!$E$5:$T$488,0,MATCH('GHG emissions calculations'!G$6,'Emission Factors'!$E$5:$T$5,0)),"",0)</f>
        <v>3</v>
      </c>
      <c r="H152" s="311" t="s">
        <v>237</v>
      </c>
      <c r="I152" s="312" t="str">
        <f>IF(
    SUMIFS('Import data'!$L$25:$L$80,
           'Import data'!$J$25:$J$80, F152,
           'Import data'!$G$25:$G$80, 'GHG emissions calculations'!$H152,
           'Import data'!$I$25:$I$80,$E$8) &lt;&gt; 0,
    SUMIFS('Import data'!$L$25:$L$80,
           'Import data'!$J$25:$J$80, F152,
           'Import data'!$G$25:$G$80, 'GHG emissions calculations'!$H152,
           'Import data'!$I$25:$I$80,$E$8),
    ""
)</f>
        <v/>
      </c>
      <c r="J152" s="311" t="str">
        <f t="array" ref="J152">IF(
    XLOOKUP(F152, 'Import data'!$J$26:$J$47, 'Import data'!$M$26:$M$47, "", 0) = "Please add the region-specific supplier emission factor or choose a different region available in the IAEG database.",
    "",
    XLOOKUP(F152, 'Import data'!$J$26:$J$47, 'Import data'!$M$26:$M$47, "", 0)
)</f>
        <v/>
      </c>
      <c r="K152" s="311" t="str">
        <f t="array" ref="K152">IFERROR(
    XLOOKUP(F152,
            _xlws.FILTER('Supplier Emission'!$G$15:$G$49,
                   ('Supplier Emission'!$D$15:$D$49=H152) * ('Supplier Emission'!$F$15:$F$49=$E$8)),
            _xlws.FILTER('Supplier Emission'!$I$15:$I$49,
                   ('Supplier Emission'!$D$15:$D$49=H152) * ('Supplier Emission'!$F$15:$F$49=$E$8)),
            ""),
    "")</f>
        <v/>
      </c>
      <c r="L152" s="311" t="str">
        <f t="array" ref="L152">IFERROR(
    XLOOKUP(F152,
            _xlws.FILTER('Supplier Emission'!$G$15:$G$49,
                   ('Supplier Emission'!$D$15:$D$49=H152) * ('Supplier Emission'!$F$15:$F$49=$E$8)),
            _xlws.FILTER('Supplier Emission'!$J$15:$J$49,
                   ('Supplier Emission'!$D$15:$D$49=H152) * ('Supplier Emission'!$F$15:$F$49=$E$8)),
            ""),
    "")</f>
        <v/>
      </c>
      <c r="M152" s="311" t="str">
        <f t="array" ref="M152">IFERROR(
    XLOOKUP(F152,
            _xlws.FILTER('Supplier Emission'!$G$15:$G$49,
                   ('Supplier Emission'!$D$15:$D$49=H152) * ('Supplier Emission'!$F$15:$F$49=$E$8)),
            _xlws.FILTER('Supplier Emission'!$M$15:$M$49,
                   ('Supplier Emission'!$D$15:$D$49=H152) * ('Supplier Emission'!$F$15:$F$49=$E$8)),
            ""),
    "")</f>
        <v/>
      </c>
      <c r="N152" s="311" t="str">
        <f t="array" ref="N152">IFERROR(
    XLOOKUP(F152,
            _xlws.FILTER('Supplier Emission'!$G$15:$G$49,
                   ('Supplier Emission'!$D$15:$D$49=H152) * ('Supplier Emission'!$F$15:$F$49=$E$8)),
            _xlws.FILTER('Supplier Emission'!$H$15:$H$49,
                   ('Supplier Emission'!$D$15:$D$49=H152) * ('Supplier Emission'!$F$15:$F$49=$E$8)),
            ""),
    "")</f>
        <v/>
      </c>
      <c r="O152" s="311" t="str">
        <f t="array" ref="O152">XLOOKUP(1,('Emission Factors'!$E$5:$E$488='GHG emissions calculations'!$F152)*('Emission Factors'!$H$5:$H$488='GHG emissions calculations'!$H152),INDEX('Emission Factors'!$E$5:$T$488,0,MATCH('GHG emissions calculations'!O$6,'Emission Factors'!$E$5:$T$5,0)),"",0)</f>
        <v>Mix cuivre (99,999% issu de l'électrolyse) + Hot Rolling - Laminage à chaud (impact modéré)</v>
      </c>
      <c r="P152" s="313">
        <f t="array" ref="P152">IFERROR(
    INDEX('Emission Factors'!$E$5:$P$488,
          MATCH(1,
                ('Emission Factors'!$E$5:$E$488 = 'GHG emissions calculations'!$F152) *
                ('Emission Factors'!$H$5:$H$488 = 'GHG emissions calculations'!$H152),
                0),
          MATCH('GHG emissions calculations'!P$6,'Emission Factors'!$E$5:$P$5,0)),
    "")</f>
        <v>3.92911</v>
      </c>
      <c r="Q152" s="311" t="str">
        <f t="array" ref="Q152">IFERROR(
    IF(
        INDEX('Emission Factors'!$E$5:$P$488,
              MATCH(1,
                    ('Emission Factors'!$E$5:$E$488 = 'GHG emissions calculations'!$F152) *
                    ('Emission Factors'!$H$5:$H$488 = 'GHG emissions calculations'!$H152),
                    0),
              MATCH('GHG emissions calculations'!Q$6, 'Emission Factors'!$E$5:$P$5, 0)) &lt;&gt; "",
        INDEX('Emission Factors'!$E$5:$P$488,
              MATCH(1,
                    ('Emission Factors'!$E$5:$E$488 = 'GHG emissions calculations'!$F152) *
                    ('Emission Factors'!$H$5:$H$488 = 'GHG emissions calculations'!$H152),
                    0),
              MATCH('GHG emissions calculations'!Q$6, 'Emission Factors'!$E$5:$P$5, 0)),
        ""),
    "")</f>
        <v>kgCO2e/kg</v>
      </c>
      <c r="R152" s="311" t="str">
        <f t="array" ref="R152">IFERROR(
    IF(
        INDEX('Emission Factors'!$E$5:$R$488,
              MATCH(1,
                    ('Emission Factors'!$E$5:$E$488 = 'GHG emissions calculations'!$F152) *
                    ('Emission Factors'!$H$5:$H$488 = 'GHG emissions calculations'!$H152),
                    0),
              MATCH('GHG emissions calculations'!R$6, 'Emission Factors'!$E$5:$R$5, 0)) &lt;&gt; "",
        INDEX('Emission Factors'!$E$5:$R$488,
              MATCH(1,
                    ('Emission Factors'!$E$5:$E$488 = 'GHG emissions calculations'!$F152) *
                    ('Emission Factors'!$H$5:$H$488 = 'GHG emissions calculations'!$H152),
                    0),
              MATCH('GHG emissions calculations'!R$6, 'Emission Factors'!$E$5:$R$5, 0)),
        ""),
    "")</f>
        <v>Global or unspecified region</v>
      </c>
      <c r="S152" s="312">
        <f t="shared" si="1"/>
        <v>0</v>
      </c>
      <c r="T152" s="23"/>
    </row>
    <row r="153" ht="15.75" customHeight="1" outlineLevel="1">
      <c r="A153" s="23"/>
      <c r="B153" s="71"/>
      <c r="C153" s="71"/>
      <c r="D153" s="71"/>
      <c r="E153" s="314"/>
      <c r="F153" s="311" t="str">
        <f>Lists!P170</f>
        <v>Copper - Hot rolling - Middle East</v>
      </c>
      <c r="G153" s="311" t="str">
        <f t="array" ref="G153">XLOOKUP(1,('Emission Factors'!$E$5:$E$488='GHG emissions calculations'!$F153)*('Emission Factors'!$H$5:$H$488='GHG emissions calculations'!$H153),INDEX('Emission Factors'!$E$5:$T$488,0,MATCH('GHG emissions calculations'!G$6,'Emission Factors'!$E$5:$T$5,0)),"",0)</f>
        <v/>
      </c>
      <c r="H153" s="311" t="s">
        <v>237</v>
      </c>
      <c r="I153" s="312" t="str">
        <f>IF(
    SUMIFS('Import data'!$L$25:$L$80,
           'Import data'!$J$25:$J$80, F153,
           'Import data'!$G$25:$G$80, 'GHG emissions calculations'!$H153,
           'Import data'!$I$25:$I$80,$E$8) &lt;&gt; 0,
    SUMIFS('Import data'!$L$25:$L$80,
           'Import data'!$J$25:$J$80, F153,
           'Import data'!$G$25:$G$80, 'GHG emissions calculations'!$H153,
           'Import data'!$I$25:$I$80,$E$8),
    ""
)</f>
        <v/>
      </c>
      <c r="J153" s="311" t="str">
        <f t="array" ref="J153">IF(
    XLOOKUP(F153, 'Import data'!$J$26:$J$47, 'Import data'!$M$26:$M$47, "", 0) = "Please add the region-specific supplier emission factor or choose a different region available in the IAEG database.",
    "",
    XLOOKUP(F153, 'Import data'!$J$26:$J$47, 'Import data'!$M$26:$M$47, "", 0)
)</f>
        <v/>
      </c>
      <c r="K153" s="311" t="str">
        <f t="array" ref="K153">IFERROR(
    XLOOKUP(F153,
            _xlws.FILTER('Supplier Emission'!$G$15:$G$49,
                   ('Supplier Emission'!$D$15:$D$49=H153) * ('Supplier Emission'!$F$15:$F$49=$E$8)),
            _xlws.FILTER('Supplier Emission'!$I$15:$I$49,
                   ('Supplier Emission'!$D$15:$D$49=H153) * ('Supplier Emission'!$F$15:$F$49=$E$8)),
            ""),
    "")</f>
        <v/>
      </c>
      <c r="L153" s="311" t="str">
        <f t="array" ref="L153">IFERROR(
    XLOOKUP(F153,
            _xlws.FILTER('Supplier Emission'!$G$15:$G$49,
                   ('Supplier Emission'!$D$15:$D$49=H153) * ('Supplier Emission'!$F$15:$F$49=$E$8)),
            _xlws.FILTER('Supplier Emission'!$J$15:$J$49,
                   ('Supplier Emission'!$D$15:$D$49=H153) * ('Supplier Emission'!$F$15:$F$49=$E$8)),
            ""),
    "")</f>
        <v/>
      </c>
      <c r="M153" s="311" t="str">
        <f t="array" ref="M153">IFERROR(
    XLOOKUP(F153,
            _xlws.FILTER('Supplier Emission'!$G$15:$G$49,
                   ('Supplier Emission'!$D$15:$D$49=H153) * ('Supplier Emission'!$F$15:$F$49=$E$8)),
            _xlws.FILTER('Supplier Emission'!$M$15:$M$49,
                   ('Supplier Emission'!$D$15:$D$49=H153) * ('Supplier Emission'!$F$15:$F$49=$E$8)),
            ""),
    "")</f>
        <v/>
      </c>
      <c r="N153" s="311" t="str">
        <f t="array" ref="N153">IFERROR(
    XLOOKUP(F153,
            _xlws.FILTER('Supplier Emission'!$G$15:$G$49,
                   ('Supplier Emission'!$D$15:$D$49=H153) * ('Supplier Emission'!$F$15:$F$49=$E$8)),
            _xlws.FILTER('Supplier Emission'!$H$15:$H$49,
                   ('Supplier Emission'!$D$15:$D$49=H153) * ('Supplier Emission'!$F$15:$F$49=$E$8)),
            ""),
    "")</f>
        <v/>
      </c>
      <c r="O153" s="311" t="str">
        <f t="array" ref="O153">XLOOKUP(1,('Emission Factors'!$E$5:$E$488='GHG emissions calculations'!$F153)*('Emission Factors'!$H$5:$H$488='GHG emissions calculations'!$H153),INDEX('Emission Factors'!$E$5:$T$488,0,MATCH('GHG emissions calculations'!O$6,'Emission Factors'!$E$5:$T$5,0)),"",0)</f>
        <v/>
      </c>
      <c r="P153" s="313" t="str">
        <f t="array" ref="P153">IFERROR(
    INDEX('Emission Factors'!$E$5:$P$488,
          MATCH(1,
                ('Emission Factors'!$E$5:$E$488 = 'GHG emissions calculations'!$F153) *
                ('Emission Factors'!$H$5:$H$488 = 'GHG emissions calculations'!$H153),
                0),
          MATCH('GHG emissions calculations'!P$6,'Emission Factors'!$E$5:$P$5,0)),
    "")</f>
        <v/>
      </c>
      <c r="Q153" s="311" t="str">
        <f t="array" ref="Q153">IFERROR(
    IF(
        INDEX('Emission Factors'!$E$5:$P$488,
              MATCH(1,
                    ('Emission Factors'!$E$5:$E$488 = 'GHG emissions calculations'!$F153) *
                    ('Emission Factors'!$H$5:$H$488 = 'GHG emissions calculations'!$H153),
                    0),
              MATCH('GHG emissions calculations'!Q$6, 'Emission Factors'!$E$5:$P$5, 0)) &lt;&gt; "",
        INDEX('Emission Factors'!$E$5:$P$488,
              MATCH(1,
                    ('Emission Factors'!$E$5:$E$488 = 'GHG emissions calculations'!$F153) *
                    ('Emission Factors'!$H$5:$H$488 = 'GHG emissions calculations'!$H153),
                    0),
              MATCH('GHG emissions calculations'!Q$6, 'Emission Factors'!$E$5:$P$5, 0)),
        ""),
    "")</f>
        <v/>
      </c>
      <c r="R153" s="311" t="str">
        <f t="array" ref="R153">IFERROR(
    IF(
        INDEX('Emission Factors'!$E$5:$R$488,
              MATCH(1,
                    ('Emission Factors'!$E$5:$E$488 = 'GHG emissions calculations'!$F153) *
                    ('Emission Factors'!$H$5:$H$488 = 'GHG emissions calculations'!$H153),
                    0),
              MATCH('GHG emissions calculations'!R$6, 'Emission Factors'!$E$5:$R$5, 0)) &lt;&gt; "",
        INDEX('Emission Factors'!$E$5:$R$488,
              MATCH(1,
                    ('Emission Factors'!$E$5:$E$488 = 'GHG emissions calculations'!$F153) *
                    ('Emission Factors'!$H$5:$H$488 = 'GHG emissions calculations'!$H153),
                    0),
              MATCH('GHG emissions calculations'!R$6, 'Emission Factors'!$E$5:$R$5, 0)),
        ""),
    "")</f>
        <v/>
      </c>
      <c r="S153" s="312">
        <f t="shared" si="1"/>
        <v>0</v>
      </c>
      <c r="T153" s="23"/>
    </row>
    <row r="154" ht="15.75" customHeight="1" outlineLevel="1">
      <c r="A154" s="23"/>
      <c r="B154" s="71"/>
      <c r="C154" s="71"/>
      <c r="D154" s="71"/>
      <c r="E154" s="314"/>
      <c r="F154" s="311" t="str">
        <f>Lists!P169</f>
        <v>Copper - Hot rolling - Oceania</v>
      </c>
      <c r="G154" s="311" t="str">
        <f t="array" ref="G154">XLOOKUP(1,('Emission Factors'!$E$5:$E$488='GHG emissions calculations'!$F154)*('Emission Factors'!$H$5:$H$488='GHG emissions calculations'!$H154),INDEX('Emission Factors'!$E$5:$T$488,0,MATCH('GHG emissions calculations'!G$6,'Emission Factors'!$E$5:$T$5,0)),"",0)</f>
        <v/>
      </c>
      <c r="H154" s="311" t="s">
        <v>237</v>
      </c>
      <c r="I154" s="312" t="str">
        <f>IF(
    SUMIFS('Import data'!$L$25:$L$80,
           'Import data'!$J$25:$J$80, F154,
           'Import data'!$G$25:$G$80, 'GHG emissions calculations'!$H154,
           'Import data'!$I$25:$I$80,$E$8) &lt;&gt; 0,
    SUMIFS('Import data'!$L$25:$L$80,
           'Import data'!$J$25:$J$80, F154,
           'Import data'!$G$25:$G$80, 'GHG emissions calculations'!$H154,
           'Import data'!$I$25:$I$80,$E$8),
    ""
)</f>
        <v/>
      </c>
      <c r="J154" s="311" t="str">
        <f t="array" ref="J154">IF(
    XLOOKUP(F154, 'Import data'!$J$26:$J$47, 'Import data'!$M$26:$M$47, "", 0) = "Please add the region-specific supplier emission factor or choose a different region available in the IAEG database.",
    "",
    XLOOKUP(F154, 'Import data'!$J$26:$J$47, 'Import data'!$M$26:$M$47, "", 0)
)</f>
        <v/>
      </c>
      <c r="K154" s="311" t="str">
        <f t="array" ref="K154">IFERROR(
    XLOOKUP(F154,
            _xlws.FILTER('Supplier Emission'!$G$15:$G$49,
                   ('Supplier Emission'!$D$15:$D$49=H154) * ('Supplier Emission'!$F$15:$F$49=$E$8)),
            _xlws.FILTER('Supplier Emission'!$I$15:$I$49,
                   ('Supplier Emission'!$D$15:$D$49=H154) * ('Supplier Emission'!$F$15:$F$49=$E$8)),
            ""),
    "")</f>
        <v/>
      </c>
      <c r="L154" s="311" t="str">
        <f t="array" ref="L154">IFERROR(
    XLOOKUP(F154,
            _xlws.FILTER('Supplier Emission'!$G$15:$G$49,
                   ('Supplier Emission'!$D$15:$D$49=H154) * ('Supplier Emission'!$F$15:$F$49=$E$8)),
            _xlws.FILTER('Supplier Emission'!$J$15:$J$49,
                   ('Supplier Emission'!$D$15:$D$49=H154) * ('Supplier Emission'!$F$15:$F$49=$E$8)),
            ""),
    "")</f>
        <v/>
      </c>
      <c r="M154" s="311" t="str">
        <f t="array" ref="M154">IFERROR(
    XLOOKUP(F154,
            _xlws.FILTER('Supplier Emission'!$G$15:$G$49,
                   ('Supplier Emission'!$D$15:$D$49=H154) * ('Supplier Emission'!$F$15:$F$49=$E$8)),
            _xlws.FILTER('Supplier Emission'!$M$15:$M$49,
                   ('Supplier Emission'!$D$15:$D$49=H154) * ('Supplier Emission'!$F$15:$F$49=$E$8)),
            ""),
    "")</f>
        <v/>
      </c>
      <c r="N154" s="311" t="str">
        <f t="array" ref="N154">IFERROR(
    XLOOKUP(F154,
            _xlws.FILTER('Supplier Emission'!$G$15:$G$49,
                   ('Supplier Emission'!$D$15:$D$49=H154) * ('Supplier Emission'!$F$15:$F$49=$E$8)),
            _xlws.FILTER('Supplier Emission'!$H$15:$H$49,
                   ('Supplier Emission'!$D$15:$D$49=H154) * ('Supplier Emission'!$F$15:$F$49=$E$8)),
            ""),
    "")</f>
        <v/>
      </c>
      <c r="O154" s="311" t="str">
        <f t="array" ref="O154">XLOOKUP(1,('Emission Factors'!$E$5:$E$488='GHG emissions calculations'!$F154)*('Emission Factors'!$H$5:$H$488='GHG emissions calculations'!$H154),INDEX('Emission Factors'!$E$5:$T$488,0,MATCH('GHG emissions calculations'!O$6,'Emission Factors'!$E$5:$T$5,0)),"",0)</f>
        <v/>
      </c>
      <c r="P154" s="313" t="str">
        <f t="array" ref="P154">IFERROR(
    INDEX('Emission Factors'!$E$5:$P$488,
          MATCH(1,
                ('Emission Factors'!$E$5:$E$488 = 'GHG emissions calculations'!$F154) *
                ('Emission Factors'!$H$5:$H$488 = 'GHG emissions calculations'!$H154),
                0),
          MATCH('GHG emissions calculations'!P$6,'Emission Factors'!$E$5:$P$5,0)),
    "")</f>
        <v/>
      </c>
      <c r="Q154" s="311" t="str">
        <f t="array" ref="Q154">IFERROR(
    IF(
        INDEX('Emission Factors'!$E$5:$P$488,
              MATCH(1,
                    ('Emission Factors'!$E$5:$E$488 = 'GHG emissions calculations'!$F154) *
                    ('Emission Factors'!$H$5:$H$488 = 'GHG emissions calculations'!$H154),
                    0),
              MATCH('GHG emissions calculations'!Q$6, 'Emission Factors'!$E$5:$P$5, 0)) &lt;&gt; "",
        INDEX('Emission Factors'!$E$5:$P$488,
              MATCH(1,
                    ('Emission Factors'!$E$5:$E$488 = 'GHG emissions calculations'!$F154) *
                    ('Emission Factors'!$H$5:$H$488 = 'GHG emissions calculations'!$H154),
                    0),
              MATCH('GHG emissions calculations'!Q$6, 'Emission Factors'!$E$5:$P$5, 0)),
        ""),
    "")</f>
        <v/>
      </c>
      <c r="R154" s="311" t="str">
        <f t="array" ref="R154">IFERROR(
    IF(
        INDEX('Emission Factors'!$E$5:$R$488,
              MATCH(1,
                    ('Emission Factors'!$E$5:$E$488 = 'GHG emissions calculations'!$F154) *
                    ('Emission Factors'!$H$5:$H$488 = 'GHG emissions calculations'!$H154),
                    0),
              MATCH('GHG emissions calculations'!R$6, 'Emission Factors'!$E$5:$R$5, 0)) &lt;&gt; "",
        INDEX('Emission Factors'!$E$5:$R$488,
              MATCH(1,
                    ('Emission Factors'!$E$5:$E$488 = 'GHG emissions calculations'!$F154) *
                    ('Emission Factors'!$H$5:$H$488 = 'GHG emissions calculations'!$H154),
                    0),
              MATCH('GHG emissions calculations'!R$6, 'Emission Factors'!$E$5:$R$5, 0)),
        ""),
    "")</f>
        <v/>
      </c>
      <c r="S154" s="312">
        <f t="shared" si="1"/>
        <v>0</v>
      </c>
      <c r="T154" s="23"/>
    </row>
    <row r="155" ht="15.75" customHeight="1" outlineLevel="1">
      <c r="A155" s="23"/>
      <c r="B155" s="71"/>
      <c r="C155" s="71"/>
      <c r="D155" s="71"/>
      <c r="E155" s="314"/>
      <c r="F155" s="311" t="str">
        <f>Lists!P174</f>
        <v>Copper - Metal drilling - Africa</v>
      </c>
      <c r="G155" s="311" t="str">
        <f t="array" ref="G155">XLOOKUP(1,('Emission Factors'!$E$5:$E$488='GHG emissions calculations'!$F155)*('Emission Factors'!$H$5:$H$488='GHG emissions calculations'!$H155),INDEX('Emission Factors'!$E$5:$T$488,0,MATCH('GHG emissions calculations'!G$6,'Emission Factors'!$E$5:$T$5,0)),"",0)</f>
        <v/>
      </c>
      <c r="H155" s="311" t="s">
        <v>237</v>
      </c>
      <c r="I155" s="312" t="str">
        <f>IF(
    SUMIFS('Import data'!$L$25:$L$80,
           'Import data'!$J$25:$J$80, F155,
           'Import data'!$G$25:$G$80, 'GHG emissions calculations'!$H155,
           'Import data'!$I$25:$I$80,$E$8) &lt;&gt; 0,
    SUMIFS('Import data'!$L$25:$L$80,
           'Import data'!$J$25:$J$80, F155,
           'Import data'!$G$25:$G$80, 'GHG emissions calculations'!$H155,
           'Import data'!$I$25:$I$80,$E$8),
    ""
)</f>
        <v/>
      </c>
      <c r="J155" s="311" t="str">
        <f t="array" ref="J155">IF(
    XLOOKUP(F155, 'Import data'!$J$26:$J$47, 'Import data'!$M$26:$M$47, "", 0) = "Please add the region-specific supplier emission factor or choose a different region available in the IAEG database.",
    "",
    XLOOKUP(F155, 'Import data'!$J$26:$J$47, 'Import data'!$M$26:$M$47, "", 0)
)</f>
        <v/>
      </c>
      <c r="K155" s="311" t="str">
        <f t="array" ref="K155">IFERROR(
    XLOOKUP(F155,
            _xlws.FILTER('Supplier Emission'!$G$15:$G$49,
                   ('Supplier Emission'!$D$15:$D$49=H155) * ('Supplier Emission'!$F$15:$F$49=$E$8)),
            _xlws.FILTER('Supplier Emission'!$I$15:$I$49,
                   ('Supplier Emission'!$D$15:$D$49=H155) * ('Supplier Emission'!$F$15:$F$49=$E$8)),
            ""),
    "")</f>
        <v/>
      </c>
      <c r="L155" s="311" t="str">
        <f t="array" ref="L155">IFERROR(
    XLOOKUP(F155,
            _xlws.FILTER('Supplier Emission'!$G$15:$G$49,
                   ('Supplier Emission'!$D$15:$D$49=H155) * ('Supplier Emission'!$F$15:$F$49=$E$8)),
            _xlws.FILTER('Supplier Emission'!$J$15:$J$49,
                   ('Supplier Emission'!$D$15:$D$49=H155) * ('Supplier Emission'!$F$15:$F$49=$E$8)),
            ""),
    "")</f>
        <v/>
      </c>
      <c r="M155" s="311" t="str">
        <f t="array" ref="M155">IFERROR(
    XLOOKUP(F155,
            _xlws.FILTER('Supplier Emission'!$G$15:$G$49,
                   ('Supplier Emission'!$D$15:$D$49=H155) * ('Supplier Emission'!$F$15:$F$49=$E$8)),
            _xlws.FILTER('Supplier Emission'!$M$15:$M$49,
                   ('Supplier Emission'!$D$15:$D$49=H155) * ('Supplier Emission'!$F$15:$F$49=$E$8)),
            ""),
    "")</f>
        <v/>
      </c>
      <c r="N155" s="311" t="str">
        <f t="array" ref="N155">IFERROR(
    XLOOKUP(F155,
            _xlws.FILTER('Supplier Emission'!$G$15:$G$49,
                   ('Supplier Emission'!$D$15:$D$49=H155) * ('Supplier Emission'!$F$15:$F$49=$E$8)),
            _xlws.FILTER('Supplier Emission'!$H$15:$H$49,
                   ('Supplier Emission'!$D$15:$D$49=H155) * ('Supplier Emission'!$F$15:$F$49=$E$8)),
            ""),
    "")</f>
        <v/>
      </c>
      <c r="O155" s="311" t="str">
        <f t="array" ref="O155">XLOOKUP(1,('Emission Factors'!$E$5:$E$488='GHG emissions calculations'!$F155)*('Emission Factors'!$H$5:$H$488='GHG emissions calculations'!$H155),INDEX('Emission Factors'!$E$5:$T$488,0,MATCH('GHG emissions calculations'!O$6,'Emission Factors'!$E$5:$T$5,0)),"",0)</f>
        <v/>
      </c>
      <c r="P155" s="313" t="str">
        <f t="array" ref="P155">IFERROR(
    INDEX('Emission Factors'!$E$5:$P$488,
          MATCH(1,
                ('Emission Factors'!$E$5:$E$488 = 'GHG emissions calculations'!$F155) *
                ('Emission Factors'!$H$5:$H$488 = 'GHG emissions calculations'!$H155),
                0),
          MATCH('GHG emissions calculations'!P$6,'Emission Factors'!$E$5:$P$5,0)),
    "")</f>
        <v/>
      </c>
      <c r="Q155" s="311" t="str">
        <f t="array" ref="Q155">IFERROR(
    IF(
        INDEX('Emission Factors'!$E$5:$P$488,
              MATCH(1,
                    ('Emission Factors'!$E$5:$E$488 = 'GHG emissions calculations'!$F155) *
                    ('Emission Factors'!$H$5:$H$488 = 'GHG emissions calculations'!$H155),
                    0),
              MATCH('GHG emissions calculations'!Q$6, 'Emission Factors'!$E$5:$P$5, 0)) &lt;&gt; "",
        INDEX('Emission Factors'!$E$5:$P$488,
              MATCH(1,
                    ('Emission Factors'!$E$5:$E$488 = 'GHG emissions calculations'!$F155) *
                    ('Emission Factors'!$H$5:$H$488 = 'GHG emissions calculations'!$H155),
                    0),
              MATCH('GHG emissions calculations'!Q$6, 'Emission Factors'!$E$5:$P$5, 0)),
        ""),
    "")</f>
        <v/>
      </c>
      <c r="R155" s="311" t="str">
        <f t="array" ref="R155">IFERROR(
    IF(
        INDEX('Emission Factors'!$E$5:$R$488,
              MATCH(1,
                    ('Emission Factors'!$E$5:$E$488 = 'GHG emissions calculations'!$F155) *
                    ('Emission Factors'!$H$5:$H$488 = 'GHG emissions calculations'!$H155),
                    0),
              MATCH('GHG emissions calculations'!R$6, 'Emission Factors'!$E$5:$R$5, 0)) &lt;&gt; "",
        INDEX('Emission Factors'!$E$5:$R$488,
              MATCH(1,
                    ('Emission Factors'!$E$5:$E$488 = 'GHG emissions calculations'!$F155) *
                    ('Emission Factors'!$H$5:$H$488 = 'GHG emissions calculations'!$H155),
                    0),
              MATCH('GHG emissions calculations'!R$6, 'Emission Factors'!$E$5:$R$5, 0)),
        ""),
    "")</f>
        <v/>
      </c>
      <c r="S155" s="312">
        <f t="shared" si="1"/>
        <v>0</v>
      </c>
      <c r="T155" s="23"/>
    </row>
    <row r="156" ht="15.75" customHeight="1" outlineLevel="1">
      <c r="A156" s="23"/>
      <c r="B156" s="71"/>
      <c r="C156" s="71"/>
      <c r="D156" s="71"/>
      <c r="E156" s="314"/>
      <c r="F156" s="311" t="str">
        <f>Lists!P172</f>
        <v>Copper - Metal drilling - America</v>
      </c>
      <c r="G156" s="311" t="str">
        <f t="array" ref="G156">XLOOKUP(1,('Emission Factors'!$E$5:$E$488='GHG emissions calculations'!$F156)*('Emission Factors'!$H$5:$H$488='GHG emissions calculations'!$H156),INDEX('Emission Factors'!$E$5:$T$488,0,MATCH('GHG emissions calculations'!G$6,'Emission Factors'!$E$5:$T$5,0)),"",0)</f>
        <v/>
      </c>
      <c r="H156" s="311" t="s">
        <v>237</v>
      </c>
      <c r="I156" s="312" t="str">
        <f>IF(
    SUMIFS('Import data'!$L$25:$L$80,
           'Import data'!$J$25:$J$80, F156,
           'Import data'!$G$25:$G$80, 'GHG emissions calculations'!$H156,
           'Import data'!$I$25:$I$80,$E$8) &lt;&gt; 0,
    SUMIFS('Import data'!$L$25:$L$80,
           'Import data'!$J$25:$J$80, F156,
           'Import data'!$G$25:$G$80, 'GHG emissions calculations'!$H156,
           'Import data'!$I$25:$I$80,$E$8),
    ""
)</f>
        <v/>
      </c>
      <c r="J156" s="311" t="str">
        <f t="array" ref="J156">IF(
    XLOOKUP(F156, 'Import data'!$J$26:$J$47, 'Import data'!$M$26:$M$47, "", 0) = "Please add the region-specific supplier emission factor or choose a different region available in the IAEG database.",
    "",
    XLOOKUP(F156, 'Import data'!$J$26:$J$47, 'Import data'!$M$26:$M$47, "", 0)
)</f>
        <v/>
      </c>
      <c r="K156" s="311" t="str">
        <f t="array" ref="K156">IFERROR(
    XLOOKUP(F156,
            _xlws.FILTER('Supplier Emission'!$G$15:$G$49,
                   ('Supplier Emission'!$D$15:$D$49=H156) * ('Supplier Emission'!$F$15:$F$49=$E$8)),
            _xlws.FILTER('Supplier Emission'!$I$15:$I$49,
                   ('Supplier Emission'!$D$15:$D$49=H156) * ('Supplier Emission'!$F$15:$F$49=$E$8)),
            ""),
    "")</f>
        <v/>
      </c>
      <c r="L156" s="311" t="str">
        <f t="array" ref="L156">IFERROR(
    XLOOKUP(F156,
            _xlws.FILTER('Supplier Emission'!$G$15:$G$49,
                   ('Supplier Emission'!$D$15:$D$49=H156) * ('Supplier Emission'!$F$15:$F$49=$E$8)),
            _xlws.FILTER('Supplier Emission'!$J$15:$J$49,
                   ('Supplier Emission'!$D$15:$D$49=H156) * ('Supplier Emission'!$F$15:$F$49=$E$8)),
            ""),
    "")</f>
        <v/>
      </c>
      <c r="M156" s="311" t="str">
        <f t="array" ref="M156">IFERROR(
    XLOOKUP(F156,
            _xlws.FILTER('Supplier Emission'!$G$15:$G$49,
                   ('Supplier Emission'!$D$15:$D$49=H156) * ('Supplier Emission'!$F$15:$F$49=$E$8)),
            _xlws.FILTER('Supplier Emission'!$M$15:$M$49,
                   ('Supplier Emission'!$D$15:$D$49=H156) * ('Supplier Emission'!$F$15:$F$49=$E$8)),
            ""),
    "")</f>
        <v/>
      </c>
      <c r="N156" s="311" t="str">
        <f t="array" ref="N156">IFERROR(
    XLOOKUP(F156,
            _xlws.FILTER('Supplier Emission'!$G$15:$G$49,
                   ('Supplier Emission'!$D$15:$D$49=H156) * ('Supplier Emission'!$F$15:$F$49=$E$8)),
            _xlws.FILTER('Supplier Emission'!$H$15:$H$49,
                   ('Supplier Emission'!$D$15:$D$49=H156) * ('Supplier Emission'!$F$15:$F$49=$E$8)),
            ""),
    "")</f>
        <v/>
      </c>
      <c r="O156" s="311" t="str">
        <f t="array" ref="O156">XLOOKUP(1,('Emission Factors'!$E$5:$E$488='GHG emissions calculations'!$F156)*('Emission Factors'!$H$5:$H$488='GHG emissions calculations'!$H156),INDEX('Emission Factors'!$E$5:$T$488,0,MATCH('GHG emissions calculations'!O$6,'Emission Factors'!$E$5:$T$5,0)),"",0)</f>
        <v/>
      </c>
      <c r="P156" s="313" t="str">
        <f t="array" ref="P156">IFERROR(
    INDEX('Emission Factors'!$E$5:$P$488,
          MATCH(1,
                ('Emission Factors'!$E$5:$E$488 = 'GHG emissions calculations'!$F156) *
                ('Emission Factors'!$H$5:$H$488 = 'GHG emissions calculations'!$H156),
                0),
          MATCH('GHG emissions calculations'!P$6,'Emission Factors'!$E$5:$P$5,0)),
    "")</f>
        <v/>
      </c>
      <c r="Q156" s="311" t="str">
        <f t="array" ref="Q156">IFERROR(
    IF(
        INDEX('Emission Factors'!$E$5:$P$488,
              MATCH(1,
                    ('Emission Factors'!$E$5:$E$488 = 'GHG emissions calculations'!$F156) *
                    ('Emission Factors'!$H$5:$H$488 = 'GHG emissions calculations'!$H156),
                    0),
              MATCH('GHG emissions calculations'!Q$6, 'Emission Factors'!$E$5:$P$5, 0)) &lt;&gt; "",
        INDEX('Emission Factors'!$E$5:$P$488,
              MATCH(1,
                    ('Emission Factors'!$E$5:$E$488 = 'GHG emissions calculations'!$F156) *
                    ('Emission Factors'!$H$5:$H$488 = 'GHG emissions calculations'!$H156),
                    0),
              MATCH('GHG emissions calculations'!Q$6, 'Emission Factors'!$E$5:$P$5, 0)),
        ""),
    "")</f>
        <v/>
      </c>
      <c r="R156" s="311" t="str">
        <f t="array" ref="R156">IFERROR(
    IF(
        INDEX('Emission Factors'!$E$5:$R$488,
              MATCH(1,
                    ('Emission Factors'!$E$5:$E$488 = 'GHG emissions calculations'!$F156) *
                    ('Emission Factors'!$H$5:$H$488 = 'GHG emissions calculations'!$H156),
                    0),
              MATCH('GHG emissions calculations'!R$6, 'Emission Factors'!$E$5:$R$5, 0)) &lt;&gt; "",
        INDEX('Emission Factors'!$E$5:$R$488,
              MATCH(1,
                    ('Emission Factors'!$E$5:$E$488 = 'GHG emissions calculations'!$F156) *
                    ('Emission Factors'!$H$5:$H$488 = 'GHG emissions calculations'!$H156),
                    0),
              MATCH('GHG emissions calculations'!R$6, 'Emission Factors'!$E$5:$R$5, 0)),
        ""),
    "")</f>
        <v/>
      </c>
      <c r="S156" s="312">
        <f t="shared" si="1"/>
        <v>0</v>
      </c>
      <c r="T156" s="23"/>
    </row>
    <row r="157" ht="15.75" customHeight="1" outlineLevel="1">
      <c r="A157" s="23"/>
      <c r="B157" s="71"/>
      <c r="C157" s="71"/>
      <c r="D157" s="71"/>
      <c r="E157" s="314"/>
      <c r="F157" s="311" t="str">
        <f>Lists!P175</f>
        <v>Copper - Metal drilling - Asia</v>
      </c>
      <c r="G157" s="311" t="str">
        <f t="array" ref="G157">XLOOKUP(1,('Emission Factors'!$E$5:$E$488='GHG emissions calculations'!$F157)*('Emission Factors'!$H$5:$H$488='GHG emissions calculations'!$H157),INDEX('Emission Factors'!$E$5:$T$488,0,MATCH('GHG emissions calculations'!G$6,'Emission Factors'!$E$5:$T$5,0)),"",0)</f>
        <v/>
      </c>
      <c r="H157" s="311" t="s">
        <v>237</v>
      </c>
      <c r="I157" s="312" t="str">
        <f>IF(
    SUMIFS('Import data'!$L$25:$L$80,
           'Import data'!$J$25:$J$80, F157,
           'Import data'!$G$25:$G$80, 'GHG emissions calculations'!$H157,
           'Import data'!$I$25:$I$80,$E$8) &lt;&gt; 0,
    SUMIFS('Import data'!$L$25:$L$80,
           'Import data'!$J$25:$J$80, F157,
           'Import data'!$G$25:$G$80, 'GHG emissions calculations'!$H157,
           'Import data'!$I$25:$I$80,$E$8),
    ""
)</f>
        <v/>
      </c>
      <c r="J157" s="311" t="str">
        <f t="array" ref="J157">IF(
    XLOOKUP(F157, 'Import data'!$J$26:$J$47, 'Import data'!$M$26:$M$47, "", 0) = "Please add the region-specific supplier emission factor or choose a different region available in the IAEG database.",
    "",
    XLOOKUP(F157, 'Import data'!$J$26:$J$47, 'Import data'!$M$26:$M$47, "", 0)
)</f>
        <v/>
      </c>
      <c r="K157" s="311" t="str">
        <f t="array" ref="K157">IFERROR(
    XLOOKUP(F157,
            _xlws.FILTER('Supplier Emission'!$G$15:$G$49,
                   ('Supplier Emission'!$D$15:$D$49=H157) * ('Supplier Emission'!$F$15:$F$49=$E$8)),
            _xlws.FILTER('Supplier Emission'!$I$15:$I$49,
                   ('Supplier Emission'!$D$15:$D$49=H157) * ('Supplier Emission'!$F$15:$F$49=$E$8)),
            ""),
    "")</f>
        <v/>
      </c>
      <c r="L157" s="311" t="str">
        <f t="array" ref="L157">IFERROR(
    XLOOKUP(F157,
            _xlws.FILTER('Supplier Emission'!$G$15:$G$49,
                   ('Supplier Emission'!$D$15:$D$49=H157) * ('Supplier Emission'!$F$15:$F$49=$E$8)),
            _xlws.FILTER('Supplier Emission'!$J$15:$J$49,
                   ('Supplier Emission'!$D$15:$D$49=H157) * ('Supplier Emission'!$F$15:$F$49=$E$8)),
            ""),
    "")</f>
        <v/>
      </c>
      <c r="M157" s="311" t="str">
        <f t="array" ref="M157">IFERROR(
    XLOOKUP(F157,
            _xlws.FILTER('Supplier Emission'!$G$15:$G$49,
                   ('Supplier Emission'!$D$15:$D$49=H157) * ('Supplier Emission'!$F$15:$F$49=$E$8)),
            _xlws.FILTER('Supplier Emission'!$M$15:$M$49,
                   ('Supplier Emission'!$D$15:$D$49=H157) * ('Supplier Emission'!$F$15:$F$49=$E$8)),
            ""),
    "")</f>
        <v/>
      </c>
      <c r="N157" s="311" t="str">
        <f t="array" ref="N157">IFERROR(
    XLOOKUP(F157,
            _xlws.FILTER('Supplier Emission'!$G$15:$G$49,
                   ('Supplier Emission'!$D$15:$D$49=H157) * ('Supplier Emission'!$F$15:$F$49=$E$8)),
            _xlws.FILTER('Supplier Emission'!$H$15:$H$49,
                   ('Supplier Emission'!$D$15:$D$49=H157) * ('Supplier Emission'!$F$15:$F$49=$E$8)),
            ""),
    "")</f>
        <v/>
      </c>
      <c r="O157" s="311" t="str">
        <f t="array" ref="O157">XLOOKUP(1,('Emission Factors'!$E$5:$E$488='GHG emissions calculations'!$F157)*('Emission Factors'!$H$5:$H$488='GHG emissions calculations'!$H157),INDEX('Emission Factors'!$E$5:$T$488,0,MATCH('GHG emissions calculations'!O$6,'Emission Factors'!$E$5:$T$5,0)),"",0)</f>
        <v/>
      </c>
      <c r="P157" s="313" t="str">
        <f t="array" ref="P157">IFERROR(
    INDEX('Emission Factors'!$E$5:$P$488,
          MATCH(1,
                ('Emission Factors'!$E$5:$E$488 = 'GHG emissions calculations'!$F157) *
                ('Emission Factors'!$H$5:$H$488 = 'GHG emissions calculations'!$H157),
                0),
          MATCH('GHG emissions calculations'!P$6,'Emission Factors'!$E$5:$P$5,0)),
    "")</f>
        <v/>
      </c>
      <c r="Q157" s="311" t="str">
        <f t="array" ref="Q157">IFERROR(
    IF(
        INDEX('Emission Factors'!$E$5:$P$488,
              MATCH(1,
                    ('Emission Factors'!$E$5:$E$488 = 'GHG emissions calculations'!$F157) *
                    ('Emission Factors'!$H$5:$H$488 = 'GHG emissions calculations'!$H157),
                    0),
              MATCH('GHG emissions calculations'!Q$6, 'Emission Factors'!$E$5:$P$5, 0)) &lt;&gt; "",
        INDEX('Emission Factors'!$E$5:$P$488,
              MATCH(1,
                    ('Emission Factors'!$E$5:$E$488 = 'GHG emissions calculations'!$F157) *
                    ('Emission Factors'!$H$5:$H$488 = 'GHG emissions calculations'!$H157),
                    0),
              MATCH('GHG emissions calculations'!Q$6, 'Emission Factors'!$E$5:$P$5, 0)),
        ""),
    "")</f>
        <v/>
      </c>
      <c r="R157" s="311" t="str">
        <f t="array" ref="R157">IFERROR(
    IF(
        INDEX('Emission Factors'!$E$5:$R$488,
              MATCH(1,
                    ('Emission Factors'!$E$5:$E$488 = 'GHG emissions calculations'!$F157) *
                    ('Emission Factors'!$H$5:$H$488 = 'GHG emissions calculations'!$H157),
                    0),
              MATCH('GHG emissions calculations'!R$6, 'Emission Factors'!$E$5:$R$5, 0)) &lt;&gt; "",
        INDEX('Emission Factors'!$E$5:$R$488,
              MATCH(1,
                    ('Emission Factors'!$E$5:$E$488 = 'GHG emissions calculations'!$F157) *
                    ('Emission Factors'!$H$5:$H$488 = 'GHG emissions calculations'!$H157),
                    0),
              MATCH('GHG emissions calculations'!R$6, 'Emission Factors'!$E$5:$R$5, 0)),
        ""),
    "")</f>
        <v/>
      </c>
      <c r="S157" s="312">
        <f t="shared" si="1"/>
        <v>0</v>
      </c>
      <c r="T157" s="23"/>
    </row>
    <row r="158" ht="15.75" customHeight="1" outlineLevel="1">
      <c r="A158" s="23"/>
      <c r="B158" s="71"/>
      <c r="C158" s="71"/>
      <c r="D158" s="71"/>
      <c r="E158" s="314"/>
      <c r="F158" s="311" t="str">
        <f>Lists!P173</f>
        <v>Copper - Metal drilling - Europe</v>
      </c>
      <c r="G158" s="311" t="str">
        <f t="array" ref="G158">XLOOKUP(1,('Emission Factors'!$E$5:$E$488='GHG emissions calculations'!$F158)*('Emission Factors'!$H$5:$H$488='GHG emissions calculations'!$H158),INDEX('Emission Factors'!$E$5:$T$488,0,MATCH('GHG emissions calculations'!G$6,'Emission Factors'!$E$5:$T$5,0)),"",0)</f>
        <v/>
      </c>
      <c r="H158" s="311" t="s">
        <v>237</v>
      </c>
      <c r="I158" s="312" t="str">
        <f>IF(
    SUMIFS('Import data'!$L$25:$L$80,
           'Import data'!$J$25:$J$80, F158,
           'Import data'!$G$25:$G$80, 'GHG emissions calculations'!$H158,
           'Import data'!$I$25:$I$80,$E$8) &lt;&gt; 0,
    SUMIFS('Import data'!$L$25:$L$80,
           'Import data'!$J$25:$J$80, F158,
           'Import data'!$G$25:$G$80, 'GHG emissions calculations'!$H158,
           'Import data'!$I$25:$I$80,$E$8),
    ""
)</f>
        <v/>
      </c>
      <c r="J158" s="311" t="str">
        <f t="array" ref="J158">IF(
    XLOOKUP(F158, 'Import data'!$J$26:$J$47, 'Import data'!$M$26:$M$47, "", 0) = "Please add the region-specific supplier emission factor or choose a different region available in the IAEG database.",
    "",
    XLOOKUP(F158, 'Import data'!$J$26:$J$47, 'Import data'!$M$26:$M$47, "", 0)
)</f>
        <v/>
      </c>
      <c r="K158" s="311" t="str">
        <f t="array" ref="K158">IFERROR(
    XLOOKUP(F158,
            _xlws.FILTER('Supplier Emission'!$G$15:$G$49,
                   ('Supplier Emission'!$D$15:$D$49=H158) * ('Supplier Emission'!$F$15:$F$49=$E$8)),
            _xlws.FILTER('Supplier Emission'!$I$15:$I$49,
                   ('Supplier Emission'!$D$15:$D$49=H158) * ('Supplier Emission'!$F$15:$F$49=$E$8)),
            ""),
    "")</f>
        <v/>
      </c>
      <c r="L158" s="311" t="str">
        <f t="array" ref="L158">IFERROR(
    XLOOKUP(F158,
            _xlws.FILTER('Supplier Emission'!$G$15:$G$49,
                   ('Supplier Emission'!$D$15:$D$49=H158) * ('Supplier Emission'!$F$15:$F$49=$E$8)),
            _xlws.FILTER('Supplier Emission'!$J$15:$J$49,
                   ('Supplier Emission'!$D$15:$D$49=H158) * ('Supplier Emission'!$F$15:$F$49=$E$8)),
            ""),
    "")</f>
        <v/>
      </c>
      <c r="M158" s="311" t="str">
        <f t="array" ref="M158">IFERROR(
    XLOOKUP(F158,
            _xlws.FILTER('Supplier Emission'!$G$15:$G$49,
                   ('Supplier Emission'!$D$15:$D$49=H158) * ('Supplier Emission'!$F$15:$F$49=$E$8)),
            _xlws.FILTER('Supplier Emission'!$M$15:$M$49,
                   ('Supplier Emission'!$D$15:$D$49=H158) * ('Supplier Emission'!$F$15:$F$49=$E$8)),
            ""),
    "")</f>
        <v/>
      </c>
      <c r="N158" s="311" t="str">
        <f t="array" ref="N158">IFERROR(
    XLOOKUP(F158,
            _xlws.FILTER('Supplier Emission'!$G$15:$G$49,
                   ('Supplier Emission'!$D$15:$D$49=H158) * ('Supplier Emission'!$F$15:$F$49=$E$8)),
            _xlws.FILTER('Supplier Emission'!$H$15:$H$49,
                   ('Supplier Emission'!$D$15:$D$49=H158) * ('Supplier Emission'!$F$15:$F$49=$E$8)),
            ""),
    "")</f>
        <v/>
      </c>
      <c r="O158" s="311" t="str">
        <f t="array" ref="O158">XLOOKUP(1,('Emission Factors'!$E$5:$E$488='GHG emissions calculations'!$F158)*('Emission Factors'!$H$5:$H$488='GHG emissions calculations'!$H158),INDEX('Emission Factors'!$E$5:$T$488,0,MATCH('GHG emissions calculations'!O$6,'Emission Factors'!$E$5:$T$5,0)),"",0)</f>
        <v/>
      </c>
      <c r="P158" s="313" t="str">
        <f t="array" ref="P158">IFERROR(
    INDEX('Emission Factors'!$E$5:$P$488,
          MATCH(1,
                ('Emission Factors'!$E$5:$E$488 = 'GHG emissions calculations'!$F158) *
                ('Emission Factors'!$H$5:$H$488 = 'GHG emissions calculations'!$H158),
                0),
          MATCH('GHG emissions calculations'!P$6,'Emission Factors'!$E$5:$P$5,0)),
    "")</f>
        <v/>
      </c>
      <c r="Q158" s="311" t="str">
        <f t="array" ref="Q158">IFERROR(
    IF(
        INDEX('Emission Factors'!$E$5:$P$488,
              MATCH(1,
                    ('Emission Factors'!$E$5:$E$488 = 'GHG emissions calculations'!$F158) *
                    ('Emission Factors'!$H$5:$H$488 = 'GHG emissions calculations'!$H158),
                    0),
              MATCH('GHG emissions calculations'!Q$6, 'Emission Factors'!$E$5:$P$5, 0)) &lt;&gt; "",
        INDEX('Emission Factors'!$E$5:$P$488,
              MATCH(1,
                    ('Emission Factors'!$E$5:$E$488 = 'GHG emissions calculations'!$F158) *
                    ('Emission Factors'!$H$5:$H$488 = 'GHG emissions calculations'!$H158),
                    0),
              MATCH('GHG emissions calculations'!Q$6, 'Emission Factors'!$E$5:$P$5, 0)),
        ""),
    "")</f>
        <v/>
      </c>
      <c r="R158" s="311" t="str">
        <f t="array" ref="R158">IFERROR(
    IF(
        INDEX('Emission Factors'!$E$5:$R$488,
              MATCH(1,
                    ('Emission Factors'!$E$5:$E$488 = 'GHG emissions calculations'!$F158) *
                    ('Emission Factors'!$H$5:$H$488 = 'GHG emissions calculations'!$H158),
                    0),
              MATCH('GHG emissions calculations'!R$6, 'Emission Factors'!$E$5:$R$5, 0)) &lt;&gt; "",
        INDEX('Emission Factors'!$E$5:$R$488,
              MATCH(1,
                    ('Emission Factors'!$E$5:$E$488 = 'GHG emissions calculations'!$F158) *
                    ('Emission Factors'!$H$5:$H$488 = 'GHG emissions calculations'!$H158),
                    0),
              MATCH('GHG emissions calculations'!R$6, 'Emission Factors'!$E$5:$R$5, 0)),
        ""),
    "")</f>
        <v/>
      </c>
      <c r="S158" s="312">
        <f t="shared" si="1"/>
        <v>0</v>
      </c>
      <c r="T158" s="23"/>
    </row>
    <row r="159" ht="15.75" customHeight="1" outlineLevel="1">
      <c r="A159" s="23"/>
      <c r="B159" s="71"/>
      <c r="C159" s="71"/>
      <c r="D159" s="71"/>
      <c r="E159" s="314"/>
      <c r="F159" s="311" t="str">
        <f>Lists!P178</f>
        <v>Copper - Metal drilling - Global or unspecified region</v>
      </c>
      <c r="G159" s="311">
        <f t="array" ref="G159">XLOOKUP(1,('Emission Factors'!$E$5:$E$488='GHG emissions calculations'!$F159)*('Emission Factors'!$H$5:$H$488='GHG emissions calculations'!$H159),INDEX('Emission Factors'!$E$5:$T$488,0,MATCH('GHG emissions calculations'!G$6,'Emission Factors'!$E$5:$T$5,0)),"",0)</f>
        <v>3</v>
      </c>
      <c r="H159" s="311" t="s">
        <v>237</v>
      </c>
      <c r="I159" s="312" t="str">
        <f>IF(
    SUMIFS('Import data'!$L$25:$L$80,
           'Import data'!$J$25:$J$80, F159,
           'Import data'!$G$25:$G$80, 'GHG emissions calculations'!$H159,
           'Import data'!$I$25:$I$80,$E$8) &lt;&gt; 0,
    SUMIFS('Import data'!$L$25:$L$80,
           'Import data'!$J$25:$J$80, F159,
           'Import data'!$G$25:$G$80, 'GHG emissions calculations'!$H159,
           'Import data'!$I$25:$I$80,$E$8),
    ""
)</f>
        <v/>
      </c>
      <c r="J159" s="311" t="str">
        <f t="array" ref="J159">IF(
    XLOOKUP(F159, 'Import data'!$J$26:$J$47, 'Import data'!$M$26:$M$47, "", 0) = "Please add the region-specific supplier emission factor or choose a different region available in the IAEG database.",
    "",
    XLOOKUP(F159, 'Import data'!$J$26:$J$47, 'Import data'!$M$26:$M$47, "", 0)
)</f>
        <v/>
      </c>
      <c r="K159" s="311" t="str">
        <f t="array" ref="K159">IFERROR(
    XLOOKUP(F159,
            _xlws.FILTER('Supplier Emission'!$G$15:$G$49,
                   ('Supplier Emission'!$D$15:$D$49=H159) * ('Supplier Emission'!$F$15:$F$49=$E$8)),
            _xlws.FILTER('Supplier Emission'!$I$15:$I$49,
                   ('Supplier Emission'!$D$15:$D$49=H159) * ('Supplier Emission'!$F$15:$F$49=$E$8)),
            ""),
    "")</f>
        <v/>
      </c>
      <c r="L159" s="311" t="str">
        <f t="array" ref="L159">IFERROR(
    XLOOKUP(F159,
            _xlws.FILTER('Supplier Emission'!$G$15:$G$49,
                   ('Supplier Emission'!$D$15:$D$49=H159) * ('Supplier Emission'!$F$15:$F$49=$E$8)),
            _xlws.FILTER('Supplier Emission'!$J$15:$J$49,
                   ('Supplier Emission'!$D$15:$D$49=H159) * ('Supplier Emission'!$F$15:$F$49=$E$8)),
            ""),
    "")</f>
        <v/>
      </c>
      <c r="M159" s="311" t="str">
        <f t="array" ref="M159">IFERROR(
    XLOOKUP(F159,
            _xlws.FILTER('Supplier Emission'!$G$15:$G$49,
                   ('Supplier Emission'!$D$15:$D$49=H159) * ('Supplier Emission'!$F$15:$F$49=$E$8)),
            _xlws.FILTER('Supplier Emission'!$M$15:$M$49,
                   ('Supplier Emission'!$D$15:$D$49=H159) * ('Supplier Emission'!$F$15:$F$49=$E$8)),
            ""),
    "")</f>
        <v/>
      </c>
      <c r="N159" s="311" t="str">
        <f t="array" ref="N159">IFERROR(
    XLOOKUP(F159,
            _xlws.FILTER('Supplier Emission'!$G$15:$G$49,
                   ('Supplier Emission'!$D$15:$D$49=H159) * ('Supplier Emission'!$F$15:$F$49=$E$8)),
            _xlws.FILTER('Supplier Emission'!$H$15:$H$49,
                   ('Supplier Emission'!$D$15:$D$49=H159) * ('Supplier Emission'!$F$15:$F$49=$E$8)),
            ""),
    "")</f>
        <v/>
      </c>
      <c r="O159" s="311" t="str">
        <f t="array" ref="O159">XLOOKUP(1,('Emission Factors'!$E$5:$E$488='GHG emissions calculations'!$F159)*('Emission Factors'!$H$5:$H$488='GHG emissions calculations'!$H159),INDEX('Emission Factors'!$E$5:$T$488,0,MATCH('GHG emissions calculations'!O$6,'Emission Factors'!$E$5:$T$5,0)),"",0)</f>
        <v>Mix cuivre (99,999% issu de l'électrolyse) + Metal drilling - Perçage du métal (impact modéré)</v>
      </c>
      <c r="P159" s="313">
        <f t="array" ref="P159">IFERROR(
    INDEX('Emission Factors'!$E$5:$P$488,
          MATCH(1,
                ('Emission Factors'!$E$5:$E$488 = 'GHG emissions calculations'!$F159) *
                ('Emission Factors'!$H$5:$H$488 = 'GHG emissions calculations'!$H159),
                0),
          MATCH('GHG emissions calculations'!P$6,'Emission Factors'!$E$5:$P$5,0)),
    "")</f>
        <v>3.92832</v>
      </c>
      <c r="Q159" s="311" t="str">
        <f t="array" ref="Q159">IFERROR(
    IF(
        INDEX('Emission Factors'!$E$5:$P$488,
              MATCH(1,
                    ('Emission Factors'!$E$5:$E$488 = 'GHG emissions calculations'!$F159) *
                    ('Emission Factors'!$H$5:$H$488 = 'GHG emissions calculations'!$H159),
                    0),
              MATCH('GHG emissions calculations'!Q$6, 'Emission Factors'!$E$5:$P$5, 0)) &lt;&gt; "",
        INDEX('Emission Factors'!$E$5:$P$488,
              MATCH(1,
                    ('Emission Factors'!$E$5:$E$488 = 'GHG emissions calculations'!$F159) *
                    ('Emission Factors'!$H$5:$H$488 = 'GHG emissions calculations'!$H159),
                    0),
              MATCH('GHG emissions calculations'!Q$6, 'Emission Factors'!$E$5:$P$5, 0)),
        ""),
    "")</f>
        <v>kgCO2e/kg</v>
      </c>
      <c r="R159" s="311" t="str">
        <f t="array" ref="R159">IFERROR(
    IF(
        INDEX('Emission Factors'!$E$5:$R$488,
              MATCH(1,
                    ('Emission Factors'!$E$5:$E$488 = 'GHG emissions calculations'!$F159) *
                    ('Emission Factors'!$H$5:$H$488 = 'GHG emissions calculations'!$H159),
                    0),
              MATCH('GHG emissions calculations'!R$6, 'Emission Factors'!$E$5:$R$5, 0)) &lt;&gt; "",
        INDEX('Emission Factors'!$E$5:$R$488,
              MATCH(1,
                    ('Emission Factors'!$E$5:$E$488 = 'GHG emissions calculations'!$F159) *
                    ('Emission Factors'!$H$5:$H$488 = 'GHG emissions calculations'!$H159),
                    0),
              MATCH('GHG emissions calculations'!R$6, 'Emission Factors'!$E$5:$R$5, 0)),
        ""),
    "")</f>
        <v>Global or unspecified region</v>
      </c>
      <c r="S159" s="312">
        <f t="shared" si="1"/>
        <v>0</v>
      </c>
      <c r="T159" s="23"/>
    </row>
    <row r="160" ht="15.75" customHeight="1" outlineLevel="1">
      <c r="A160" s="23"/>
      <c r="B160" s="71"/>
      <c r="C160" s="71"/>
      <c r="D160" s="71"/>
      <c r="E160" s="314"/>
      <c r="F160" s="311" t="str">
        <f>Lists!P177</f>
        <v>Copper - Metal drilling - Middle East</v>
      </c>
      <c r="G160" s="311" t="str">
        <f t="array" ref="G160">XLOOKUP(1,('Emission Factors'!$E$5:$E$488='GHG emissions calculations'!$F160)*('Emission Factors'!$H$5:$H$488='GHG emissions calculations'!$H160),INDEX('Emission Factors'!$E$5:$T$488,0,MATCH('GHG emissions calculations'!G$6,'Emission Factors'!$E$5:$T$5,0)),"",0)</f>
        <v/>
      </c>
      <c r="H160" s="311" t="s">
        <v>237</v>
      </c>
      <c r="I160" s="312" t="str">
        <f>IF(
    SUMIFS('Import data'!$L$25:$L$80,
           'Import data'!$J$25:$J$80, F160,
           'Import data'!$G$25:$G$80, 'GHG emissions calculations'!$H160,
           'Import data'!$I$25:$I$80,$E$8) &lt;&gt; 0,
    SUMIFS('Import data'!$L$25:$L$80,
           'Import data'!$J$25:$J$80, F160,
           'Import data'!$G$25:$G$80, 'GHG emissions calculations'!$H160,
           'Import data'!$I$25:$I$80,$E$8),
    ""
)</f>
        <v/>
      </c>
      <c r="J160" s="311" t="str">
        <f t="array" ref="J160">IF(
    XLOOKUP(F160, 'Import data'!$J$26:$J$47, 'Import data'!$M$26:$M$47, "", 0) = "Please add the region-specific supplier emission factor or choose a different region available in the IAEG database.",
    "",
    XLOOKUP(F160, 'Import data'!$J$26:$J$47, 'Import data'!$M$26:$M$47, "", 0)
)</f>
        <v/>
      </c>
      <c r="K160" s="311" t="str">
        <f t="array" ref="K160">IFERROR(
    XLOOKUP(F160,
            _xlws.FILTER('Supplier Emission'!$G$15:$G$49,
                   ('Supplier Emission'!$D$15:$D$49=H160) * ('Supplier Emission'!$F$15:$F$49=$E$8)),
            _xlws.FILTER('Supplier Emission'!$I$15:$I$49,
                   ('Supplier Emission'!$D$15:$D$49=H160) * ('Supplier Emission'!$F$15:$F$49=$E$8)),
            ""),
    "")</f>
        <v/>
      </c>
      <c r="L160" s="311" t="str">
        <f t="array" ref="L160">IFERROR(
    XLOOKUP(F160,
            _xlws.FILTER('Supplier Emission'!$G$15:$G$49,
                   ('Supplier Emission'!$D$15:$D$49=H160) * ('Supplier Emission'!$F$15:$F$49=$E$8)),
            _xlws.FILTER('Supplier Emission'!$J$15:$J$49,
                   ('Supplier Emission'!$D$15:$D$49=H160) * ('Supplier Emission'!$F$15:$F$49=$E$8)),
            ""),
    "")</f>
        <v/>
      </c>
      <c r="M160" s="311" t="str">
        <f t="array" ref="M160">IFERROR(
    XLOOKUP(F160,
            _xlws.FILTER('Supplier Emission'!$G$15:$G$49,
                   ('Supplier Emission'!$D$15:$D$49=H160) * ('Supplier Emission'!$F$15:$F$49=$E$8)),
            _xlws.FILTER('Supplier Emission'!$M$15:$M$49,
                   ('Supplier Emission'!$D$15:$D$49=H160) * ('Supplier Emission'!$F$15:$F$49=$E$8)),
            ""),
    "")</f>
        <v/>
      </c>
      <c r="N160" s="311" t="str">
        <f t="array" ref="N160">IFERROR(
    XLOOKUP(F160,
            _xlws.FILTER('Supplier Emission'!$G$15:$G$49,
                   ('Supplier Emission'!$D$15:$D$49=H160) * ('Supplier Emission'!$F$15:$F$49=$E$8)),
            _xlws.FILTER('Supplier Emission'!$H$15:$H$49,
                   ('Supplier Emission'!$D$15:$D$49=H160) * ('Supplier Emission'!$F$15:$F$49=$E$8)),
            ""),
    "")</f>
        <v/>
      </c>
      <c r="O160" s="311" t="str">
        <f t="array" ref="O160">XLOOKUP(1,('Emission Factors'!$E$5:$E$488='GHG emissions calculations'!$F160)*('Emission Factors'!$H$5:$H$488='GHG emissions calculations'!$H160),INDEX('Emission Factors'!$E$5:$T$488,0,MATCH('GHG emissions calculations'!O$6,'Emission Factors'!$E$5:$T$5,0)),"",0)</f>
        <v/>
      </c>
      <c r="P160" s="313" t="str">
        <f t="array" ref="P160">IFERROR(
    INDEX('Emission Factors'!$E$5:$P$488,
          MATCH(1,
                ('Emission Factors'!$E$5:$E$488 = 'GHG emissions calculations'!$F160) *
                ('Emission Factors'!$H$5:$H$488 = 'GHG emissions calculations'!$H160),
                0),
          MATCH('GHG emissions calculations'!P$6,'Emission Factors'!$E$5:$P$5,0)),
    "")</f>
        <v/>
      </c>
      <c r="Q160" s="311" t="str">
        <f t="array" ref="Q160">IFERROR(
    IF(
        INDEX('Emission Factors'!$E$5:$P$488,
              MATCH(1,
                    ('Emission Factors'!$E$5:$E$488 = 'GHG emissions calculations'!$F160) *
                    ('Emission Factors'!$H$5:$H$488 = 'GHG emissions calculations'!$H160),
                    0),
              MATCH('GHG emissions calculations'!Q$6, 'Emission Factors'!$E$5:$P$5, 0)) &lt;&gt; "",
        INDEX('Emission Factors'!$E$5:$P$488,
              MATCH(1,
                    ('Emission Factors'!$E$5:$E$488 = 'GHG emissions calculations'!$F160) *
                    ('Emission Factors'!$H$5:$H$488 = 'GHG emissions calculations'!$H160),
                    0),
              MATCH('GHG emissions calculations'!Q$6, 'Emission Factors'!$E$5:$P$5, 0)),
        ""),
    "")</f>
        <v/>
      </c>
      <c r="R160" s="311" t="str">
        <f t="array" ref="R160">IFERROR(
    IF(
        INDEX('Emission Factors'!$E$5:$R$488,
              MATCH(1,
                    ('Emission Factors'!$E$5:$E$488 = 'GHG emissions calculations'!$F160) *
                    ('Emission Factors'!$H$5:$H$488 = 'GHG emissions calculations'!$H160),
                    0),
              MATCH('GHG emissions calculations'!R$6, 'Emission Factors'!$E$5:$R$5, 0)) &lt;&gt; "",
        INDEX('Emission Factors'!$E$5:$R$488,
              MATCH(1,
                    ('Emission Factors'!$E$5:$E$488 = 'GHG emissions calculations'!$F160) *
                    ('Emission Factors'!$H$5:$H$488 = 'GHG emissions calculations'!$H160),
                    0),
              MATCH('GHG emissions calculations'!R$6, 'Emission Factors'!$E$5:$R$5, 0)),
        ""),
    "")</f>
        <v/>
      </c>
      <c r="S160" s="312">
        <f t="shared" si="1"/>
        <v>0</v>
      </c>
      <c r="T160" s="23"/>
    </row>
    <row r="161" ht="15.75" customHeight="1" outlineLevel="1">
      <c r="A161" s="23"/>
      <c r="B161" s="71"/>
      <c r="C161" s="71"/>
      <c r="D161" s="71"/>
      <c r="E161" s="314"/>
      <c r="F161" s="311" t="str">
        <f>Lists!P176</f>
        <v>Copper - Metal drilling - Oceania</v>
      </c>
      <c r="G161" s="311" t="str">
        <f t="array" ref="G161">XLOOKUP(1,('Emission Factors'!$E$5:$E$488='GHG emissions calculations'!$F161)*('Emission Factors'!$H$5:$H$488='GHG emissions calculations'!$H161),INDEX('Emission Factors'!$E$5:$T$488,0,MATCH('GHG emissions calculations'!G$6,'Emission Factors'!$E$5:$T$5,0)),"",0)</f>
        <v/>
      </c>
      <c r="H161" s="311" t="s">
        <v>237</v>
      </c>
      <c r="I161" s="312" t="str">
        <f>IF(
    SUMIFS('Import data'!$L$25:$L$80,
           'Import data'!$J$25:$J$80, F161,
           'Import data'!$G$25:$G$80, 'GHG emissions calculations'!$H161,
           'Import data'!$I$25:$I$80,$E$8) &lt;&gt; 0,
    SUMIFS('Import data'!$L$25:$L$80,
           'Import data'!$J$25:$J$80, F161,
           'Import data'!$G$25:$G$80, 'GHG emissions calculations'!$H161,
           'Import data'!$I$25:$I$80,$E$8),
    ""
)</f>
        <v/>
      </c>
      <c r="J161" s="311" t="str">
        <f t="array" ref="J161">IF(
    XLOOKUP(F161, 'Import data'!$J$26:$J$47, 'Import data'!$M$26:$M$47, "", 0) = "Please add the region-specific supplier emission factor or choose a different region available in the IAEG database.",
    "",
    XLOOKUP(F161, 'Import data'!$J$26:$J$47, 'Import data'!$M$26:$M$47, "", 0)
)</f>
        <v/>
      </c>
      <c r="K161" s="311" t="str">
        <f t="array" ref="K161">IFERROR(
    XLOOKUP(F161,
            _xlws.FILTER('Supplier Emission'!$G$15:$G$49,
                   ('Supplier Emission'!$D$15:$D$49=H161) * ('Supplier Emission'!$F$15:$F$49=$E$8)),
            _xlws.FILTER('Supplier Emission'!$I$15:$I$49,
                   ('Supplier Emission'!$D$15:$D$49=H161) * ('Supplier Emission'!$F$15:$F$49=$E$8)),
            ""),
    "")</f>
        <v/>
      </c>
      <c r="L161" s="311" t="str">
        <f t="array" ref="L161">IFERROR(
    XLOOKUP(F161,
            _xlws.FILTER('Supplier Emission'!$G$15:$G$49,
                   ('Supplier Emission'!$D$15:$D$49=H161) * ('Supplier Emission'!$F$15:$F$49=$E$8)),
            _xlws.FILTER('Supplier Emission'!$J$15:$J$49,
                   ('Supplier Emission'!$D$15:$D$49=H161) * ('Supplier Emission'!$F$15:$F$49=$E$8)),
            ""),
    "")</f>
        <v/>
      </c>
      <c r="M161" s="311" t="str">
        <f t="array" ref="M161">IFERROR(
    XLOOKUP(F161,
            _xlws.FILTER('Supplier Emission'!$G$15:$G$49,
                   ('Supplier Emission'!$D$15:$D$49=H161) * ('Supplier Emission'!$F$15:$F$49=$E$8)),
            _xlws.FILTER('Supplier Emission'!$M$15:$M$49,
                   ('Supplier Emission'!$D$15:$D$49=H161) * ('Supplier Emission'!$F$15:$F$49=$E$8)),
            ""),
    "")</f>
        <v/>
      </c>
      <c r="N161" s="311" t="str">
        <f t="array" ref="N161">IFERROR(
    XLOOKUP(F161,
            _xlws.FILTER('Supplier Emission'!$G$15:$G$49,
                   ('Supplier Emission'!$D$15:$D$49=H161) * ('Supplier Emission'!$F$15:$F$49=$E$8)),
            _xlws.FILTER('Supplier Emission'!$H$15:$H$49,
                   ('Supplier Emission'!$D$15:$D$49=H161) * ('Supplier Emission'!$F$15:$F$49=$E$8)),
            ""),
    "")</f>
        <v/>
      </c>
      <c r="O161" s="311" t="str">
        <f t="array" ref="O161">XLOOKUP(1,('Emission Factors'!$E$5:$E$488='GHG emissions calculations'!$F161)*('Emission Factors'!$H$5:$H$488='GHG emissions calculations'!$H161),INDEX('Emission Factors'!$E$5:$T$488,0,MATCH('GHG emissions calculations'!O$6,'Emission Factors'!$E$5:$T$5,0)),"",0)</f>
        <v/>
      </c>
      <c r="P161" s="313" t="str">
        <f t="array" ref="P161">IFERROR(
    INDEX('Emission Factors'!$E$5:$P$488,
          MATCH(1,
                ('Emission Factors'!$E$5:$E$488 = 'GHG emissions calculations'!$F161) *
                ('Emission Factors'!$H$5:$H$488 = 'GHG emissions calculations'!$H161),
                0),
          MATCH('GHG emissions calculations'!P$6,'Emission Factors'!$E$5:$P$5,0)),
    "")</f>
        <v/>
      </c>
      <c r="Q161" s="311" t="str">
        <f t="array" ref="Q161">IFERROR(
    IF(
        INDEX('Emission Factors'!$E$5:$P$488,
              MATCH(1,
                    ('Emission Factors'!$E$5:$E$488 = 'GHG emissions calculations'!$F161) *
                    ('Emission Factors'!$H$5:$H$488 = 'GHG emissions calculations'!$H161),
                    0),
              MATCH('GHG emissions calculations'!Q$6, 'Emission Factors'!$E$5:$P$5, 0)) &lt;&gt; "",
        INDEX('Emission Factors'!$E$5:$P$488,
              MATCH(1,
                    ('Emission Factors'!$E$5:$E$488 = 'GHG emissions calculations'!$F161) *
                    ('Emission Factors'!$H$5:$H$488 = 'GHG emissions calculations'!$H161),
                    0),
              MATCH('GHG emissions calculations'!Q$6, 'Emission Factors'!$E$5:$P$5, 0)),
        ""),
    "")</f>
        <v/>
      </c>
      <c r="R161" s="311" t="str">
        <f t="array" ref="R161">IFERROR(
    IF(
        INDEX('Emission Factors'!$E$5:$R$488,
              MATCH(1,
                    ('Emission Factors'!$E$5:$E$488 = 'GHG emissions calculations'!$F161) *
                    ('Emission Factors'!$H$5:$H$488 = 'GHG emissions calculations'!$H161),
                    0),
              MATCH('GHG emissions calculations'!R$6, 'Emission Factors'!$E$5:$R$5, 0)) &lt;&gt; "",
        INDEX('Emission Factors'!$E$5:$R$488,
              MATCH(1,
                    ('Emission Factors'!$E$5:$E$488 = 'GHG emissions calculations'!$F161) *
                    ('Emission Factors'!$H$5:$H$488 = 'GHG emissions calculations'!$H161),
                    0),
              MATCH('GHG emissions calculations'!R$6, 'Emission Factors'!$E$5:$R$5, 0)),
        ""),
    "")</f>
        <v/>
      </c>
      <c r="S161" s="312">
        <f t="shared" si="1"/>
        <v>0</v>
      </c>
      <c r="T161" s="23"/>
    </row>
    <row r="162" ht="15.75" customHeight="1" outlineLevel="1">
      <c r="A162" s="23"/>
      <c r="B162" s="71"/>
      <c r="C162" s="71"/>
      <c r="D162" s="71"/>
      <c r="E162" s="314"/>
      <c r="F162" s="311" t="str">
        <f>Lists!P181</f>
        <v>Copper - Metal sheet stamping - Africa</v>
      </c>
      <c r="G162" s="311" t="str">
        <f t="array" ref="G162">XLOOKUP(1,('Emission Factors'!$E$5:$E$488='GHG emissions calculations'!$F162)*('Emission Factors'!$H$5:$H$488='GHG emissions calculations'!$H162),INDEX('Emission Factors'!$E$5:$T$488,0,MATCH('GHG emissions calculations'!G$6,'Emission Factors'!$E$5:$T$5,0)),"",0)</f>
        <v/>
      </c>
      <c r="H162" s="311" t="s">
        <v>237</v>
      </c>
      <c r="I162" s="312" t="str">
        <f>IF(
    SUMIFS('Import data'!$L$25:$L$80,
           'Import data'!$J$25:$J$80, F162,
           'Import data'!$G$25:$G$80, 'GHG emissions calculations'!$H162,
           'Import data'!$I$25:$I$80,$E$8) &lt;&gt; 0,
    SUMIFS('Import data'!$L$25:$L$80,
           'Import data'!$J$25:$J$80, F162,
           'Import data'!$G$25:$G$80, 'GHG emissions calculations'!$H162,
           'Import data'!$I$25:$I$80,$E$8),
    ""
)</f>
        <v/>
      </c>
      <c r="J162" s="311" t="str">
        <f t="array" ref="J162">IF(
    XLOOKUP(F162, 'Import data'!$J$26:$J$47, 'Import data'!$M$26:$M$47, "", 0) = "Please add the region-specific supplier emission factor or choose a different region available in the IAEG database.",
    "",
    XLOOKUP(F162, 'Import data'!$J$26:$J$47, 'Import data'!$M$26:$M$47, "", 0)
)</f>
        <v/>
      </c>
      <c r="K162" s="311" t="str">
        <f t="array" ref="K162">IFERROR(
    XLOOKUP(F162,
            _xlws.FILTER('Supplier Emission'!$G$15:$G$49,
                   ('Supplier Emission'!$D$15:$D$49=H162) * ('Supplier Emission'!$F$15:$F$49=$E$8)),
            _xlws.FILTER('Supplier Emission'!$I$15:$I$49,
                   ('Supplier Emission'!$D$15:$D$49=H162) * ('Supplier Emission'!$F$15:$F$49=$E$8)),
            ""),
    "")</f>
        <v/>
      </c>
      <c r="L162" s="311" t="str">
        <f t="array" ref="L162">IFERROR(
    XLOOKUP(F162,
            _xlws.FILTER('Supplier Emission'!$G$15:$G$49,
                   ('Supplier Emission'!$D$15:$D$49=H162) * ('Supplier Emission'!$F$15:$F$49=$E$8)),
            _xlws.FILTER('Supplier Emission'!$J$15:$J$49,
                   ('Supplier Emission'!$D$15:$D$49=H162) * ('Supplier Emission'!$F$15:$F$49=$E$8)),
            ""),
    "")</f>
        <v/>
      </c>
      <c r="M162" s="311" t="str">
        <f t="array" ref="M162">IFERROR(
    XLOOKUP(F162,
            _xlws.FILTER('Supplier Emission'!$G$15:$G$49,
                   ('Supplier Emission'!$D$15:$D$49=H162) * ('Supplier Emission'!$F$15:$F$49=$E$8)),
            _xlws.FILTER('Supplier Emission'!$M$15:$M$49,
                   ('Supplier Emission'!$D$15:$D$49=H162) * ('Supplier Emission'!$F$15:$F$49=$E$8)),
            ""),
    "")</f>
        <v/>
      </c>
      <c r="N162" s="311" t="str">
        <f t="array" ref="N162">IFERROR(
    XLOOKUP(F162,
            _xlws.FILTER('Supplier Emission'!$G$15:$G$49,
                   ('Supplier Emission'!$D$15:$D$49=H162) * ('Supplier Emission'!$F$15:$F$49=$E$8)),
            _xlws.FILTER('Supplier Emission'!$H$15:$H$49,
                   ('Supplier Emission'!$D$15:$D$49=H162) * ('Supplier Emission'!$F$15:$F$49=$E$8)),
            ""),
    "")</f>
        <v/>
      </c>
      <c r="O162" s="311" t="str">
        <f t="array" ref="O162">XLOOKUP(1,('Emission Factors'!$E$5:$E$488='GHG emissions calculations'!$F162)*('Emission Factors'!$H$5:$H$488='GHG emissions calculations'!$H162),INDEX('Emission Factors'!$E$5:$T$488,0,MATCH('GHG emissions calculations'!O$6,'Emission Factors'!$E$5:$T$5,0)),"",0)</f>
        <v/>
      </c>
      <c r="P162" s="313" t="str">
        <f t="array" ref="P162">IFERROR(
    INDEX('Emission Factors'!$E$5:$P$488,
          MATCH(1,
                ('Emission Factors'!$E$5:$E$488 = 'GHG emissions calculations'!$F162) *
                ('Emission Factors'!$H$5:$H$488 = 'GHG emissions calculations'!$H162),
                0),
          MATCH('GHG emissions calculations'!P$6,'Emission Factors'!$E$5:$P$5,0)),
    "")</f>
        <v/>
      </c>
      <c r="Q162" s="311" t="str">
        <f t="array" ref="Q162">IFERROR(
    IF(
        INDEX('Emission Factors'!$E$5:$P$488,
              MATCH(1,
                    ('Emission Factors'!$E$5:$E$488 = 'GHG emissions calculations'!$F162) *
                    ('Emission Factors'!$H$5:$H$488 = 'GHG emissions calculations'!$H162),
                    0),
              MATCH('GHG emissions calculations'!Q$6, 'Emission Factors'!$E$5:$P$5, 0)) &lt;&gt; "",
        INDEX('Emission Factors'!$E$5:$P$488,
              MATCH(1,
                    ('Emission Factors'!$E$5:$E$488 = 'GHG emissions calculations'!$F162) *
                    ('Emission Factors'!$H$5:$H$488 = 'GHG emissions calculations'!$H162),
                    0),
              MATCH('GHG emissions calculations'!Q$6, 'Emission Factors'!$E$5:$P$5, 0)),
        ""),
    "")</f>
        <v/>
      </c>
      <c r="R162" s="311" t="str">
        <f t="array" ref="R162">IFERROR(
    IF(
        INDEX('Emission Factors'!$E$5:$R$488,
              MATCH(1,
                    ('Emission Factors'!$E$5:$E$488 = 'GHG emissions calculations'!$F162) *
                    ('Emission Factors'!$H$5:$H$488 = 'GHG emissions calculations'!$H162),
                    0),
              MATCH('GHG emissions calculations'!R$6, 'Emission Factors'!$E$5:$R$5, 0)) &lt;&gt; "",
        INDEX('Emission Factors'!$E$5:$R$488,
              MATCH(1,
                    ('Emission Factors'!$E$5:$E$488 = 'GHG emissions calculations'!$F162) *
                    ('Emission Factors'!$H$5:$H$488 = 'GHG emissions calculations'!$H162),
                    0),
              MATCH('GHG emissions calculations'!R$6, 'Emission Factors'!$E$5:$R$5, 0)),
        ""),
    "")</f>
        <v/>
      </c>
      <c r="S162" s="312">
        <f t="shared" si="1"/>
        <v>0</v>
      </c>
      <c r="T162" s="23"/>
    </row>
    <row r="163" ht="15.75" customHeight="1" outlineLevel="1">
      <c r="A163" s="23"/>
      <c r="B163" s="71"/>
      <c r="C163" s="71"/>
      <c r="D163" s="71"/>
      <c r="E163" s="314"/>
      <c r="F163" s="311" t="str">
        <f>Lists!P179</f>
        <v>Copper - Metal sheet stamping - America</v>
      </c>
      <c r="G163" s="311" t="str">
        <f t="array" ref="G163">XLOOKUP(1,('Emission Factors'!$E$5:$E$488='GHG emissions calculations'!$F163)*('Emission Factors'!$H$5:$H$488='GHG emissions calculations'!$H163),INDEX('Emission Factors'!$E$5:$T$488,0,MATCH('GHG emissions calculations'!G$6,'Emission Factors'!$E$5:$T$5,0)),"",0)</f>
        <v/>
      </c>
      <c r="H163" s="311" t="s">
        <v>237</v>
      </c>
      <c r="I163" s="312" t="str">
        <f>IF(
    SUMIFS('Import data'!$L$25:$L$80,
           'Import data'!$J$25:$J$80, F163,
           'Import data'!$G$25:$G$80, 'GHG emissions calculations'!$H163,
           'Import data'!$I$25:$I$80,$E$8) &lt;&gt; 0,
    SUMIFS('Import data'!$L$25:$L$80,
           'Import data'!$J$25:$J$80, F163,
           'Import data'!$G$25:$G$80, 'GHG emissions calculations'!$H163,
           'Import data'!$I$25:$I$80,$E$8),
    ""
)</f>
        <v/>
      </c>
      <c r="J163" s="311" t="str">
        <f t="array" ref="J163">IF(
    XLOOKUP(F163, 'Import data'!$J$26:$J$47, 'Import data'!$M$26:$M$47, "", 0) = "Please add the region-specific supplier emission factor or choose a different region available in the IAEG database.",
    "",
    XLOOKUP(F163, 'Import data'!$J$26:$J$47, 'Import data'!$M$26:$M$47, "", 0)
)</f>
        <v/>
      </c>
      <c r="K163" s="311" t="str">
        <f t="array" ref="K163">IFERROR(
    XLOOKUP(F163,
            _xlws.FILTER('Supplier Emission'!$G$15:$G$49,
                   ('Supplier Emission'!$D$15:$D$49=H163) * ('Supplier Emission'!$F$15:$F$49=$E$8)),
            _xlws.FILTER('Supplier Emission'!$I$15:$I$49,
                   ('Supplier Emission'!$D$15:$D$49=H163) * ('Supplier Emission'!$F$15:$F$49=$E$8)),
            ""),
    "")</f>
        <v/>
      </c>
      <c r="L163" s="311" t="str">
        <f t="array" ref="L163">IFERROR(
    XLOOKUP(F163,
            _xlws.FILTER('Supplier Emission'!$G$15:$G$49,
                   ('Supplier Emission'!$D$15:$D$49=H163) * ('Supplier Emission'!$F$15:$F$49=$E$8)),
            _xlws.FILTER('Supplier Emission'!$J$15:$J$49,
                   ('Supplier Emission'!$D$15:$D$49=H163) * ('Supplier Emission'!$F$15:$F$49=$E$8)),
            ""),
    "")</f>
        <v/>
      </c>
      <c r="M163" s="311" t="str">
        <f t="array" ref="M163">IFERROR(
    XLOOKUP(F163,
            _xlws.FILTER('Supplier Emission'!$G$15:$G$49,
                   ('Supplier Emission'!$D$15:$D$49=H163) * ('Supplier Emission'!$F$15:$F$49=$E$8)),
            _xlws.FILTER('Supplier Emission'!$M$15:$M$49,
                   ('Supplier Emission'!$D$15:$D$49=H163) * ('Supplier Emission'!$F$15:$F$49=$E$8)),
            ""),
    "")</f>
        <v/>
      </c>
      <c r="N163" s="311" t="str">
        <f t="array" ref="N163">IFERROR(
    XLOOKUP(F163,
            _xlws.FILTER('Supplier Emission'!$G$15:$G$49,
                   ('Supplier Emission'!$D$15:$D$49=H163) * ('Supplier Emission'!$F$15:$F$49=$E$8)),
            _xlws.FILTER('Supplier Emission'!$H$15:$H$49,
                   ('Supplier Emission'!$D$15:$D$49=H163) * ('Supplier Emission'!$F$15:$F$49=$E$8)),
            ""),
    "")</f>
        <v/>
      </c>
      <c r="O163" s="311" t="str">
        <f t="array" ref="O163">XLOOKUP(1,('Emission Factors'!$E$5:$E$488='GHG emissions calculations'!$F163)*('Emission Factors'!$H$5:$H$488='GHG emissions calculations'!$H163),INDEX('Emission Factors'!$E$5:$T$488,0,MATCH('GHG emissions calculations'!O$6,'Emission Factors'!$E$5:$T$5,0)),"",0)</f>
        <v/>
      </c>
      <c r="P163" s="313" t="str">
        <f t="array" ref="P163">IFERROR(
    INDEX('Emission Factors'!$E$5:$P$488,
          MATCH(1,
                ('Emission Factors'!$E$5:$E$488 = 'GHG emissions calculations'!$F163) *
                ('Emission Factors'!$H$5:$H$488 = 'GHG emissions calculations'!$H163),
                0),
          MATCH('GHG emissions calculations'!P$6,'Emission Factors'!$E$5:$P$5,0)),
    "")</f>
        <v/>
      </c>
      <c r="Q163" s="311" t="str">
        <f t="array" ref="Q163">IFERROR(
    IF(
        INDEX('Emission Factors'!$E$5:$P$488,
              MATCH(1,
                    ('Emission Factors'!$E$5:$E$488 = 'GHG emissions calculations'!$F163) *
                    ('Emission Factors'!$H$5:$H$488 = 'GHG emissions calculations'!$H163),
                    0),
              MATCH('GHG emissions calculations'!Q$6, 'Emission Factors'!$E$5:$P$5, 0)) &lt;&gt; "",
        INDEX('Emission Factors'!$E$5:$P$488,
              MATCH(1,
                    ('Emission Factors'!$E$5:$E$488 = 'GHG emissions calculations'!$F163) *
                    ('Emission Factors'!$H$5:$H$488 = 'GHG emissions calculations'!$H163),
                    0),
              MATCH('GHG emissions calculations'!Q$6, 'Emission Factors'!$E$5:$P$5, 0)),
        ""),
    "")</f>
        <v/>
      </c>
      <c r="R163" s="311" t="str">
        <f t="array" ref="R163">IFERROR(
    IF(
        INDEX('Emission Factors'!$E$5:$R$488,
              MATCH(1,
                    ('Emission Factors'!$E$5:$E$488 = 'GHG emissions calculations'!$F163) *
                    ('Emission Factors'!$H$5:$H$488 = 'GHG emissions calculations'!$H163),
                    0),
              MATCH('GHG emissions calculations'!R$6, 'Emission Factors'!$E$5:$R$5, 0)) &lt;&gt; "",
        INDEX('Emission Factors'!$E$5:$R$488,
              MATCH(1,
                    ('Emission Factors'!$E$5:$E$488 = 'GHG emissions calculations'!$F163) *
                    ('Emission Factors'!$H$5:$H$488 = 'GHG emissions calculations'!$H163),
                    0),
              MATCH('GHG emissions calculations'!R$6, 'Emission Factors'!$E$5:$R$5, 0)),
        ""),
    "")</f>
        <v/>
      </c>
      <c r="S163" s="312">
        <f t="shared" si="1"/>
        <v>0</v>
      </c>
      <c r="T163" s="23"/>
    </row>
    <row r="164" ht="15.75" customHeight="1" outlineLevel="1">
      <c r="A164" s="23"/>
      <c r="B164" s="71"/>
      <c r="C164" s="71"/>
      <c r="D164" s="71"/>
      <c r="E164" s="314"/>
      <c r="F164" s="311" t="str">
        <f>Lists!P182</f>
        <v>Copper - Metal sheet stamping - Asia</v>
      </c>
      <c r="G164" s="311" t="str">
        <f t="array" ref="G164">XLOOKUP(1,('Emission Factors'!$E$5:$E$488='GHG emissions calculations'!$F164)*('Emission Factors'!$H$5:$H$488='GHG emissions calculations'!$H164),INDEX('Emission Factors'!$E$5:$T$488,0,MATCH('GHG emissions calculations'!G$6,'Emission Factors'!$E$5:$T$5,0)),"",0)</f>
        <v/>
      </c>
      <c r="H164" s="311" t="s">
        <v>237</v>
      </c>
      <c r="I164" s="312" t="str">
        <f>IF(
    SUMIFS('Import data'!$L$25:$L$80,
           'Import data'!$J$25:$J$80, F164,
           'Import data'!$G$25:$G$80, 'GHG emissions calculations'!$H164,
           'Import data'!$I$25:$I$80,$E$8) &lt;&gt; 0,
    SUMIFS('Import data'!$L$25:$L$80,
           'Import data'!$J$25:$J$80, F164,
           'Import data'!$G$25:$G$80, 'GHG emissions calculations'!$H164,
           'Import data'!$I$25:$I$80,$E$8),
    ""
)</f>
        <v/>
      </c>
      <c r="J164" s="311" t="str">
        <f t="array" ref="J164">IF(
    XLOOKUP(F164, 'Import data'!$J$26:$J$47, 'Import data'!$M$26:$M$47, "", 0) = "Please add the region-specific supplier emission factor or choose a different region available in the IAEG database.",
    "",
    XLOOKUP(F164, 'Import data'!$J$26:$J$47, 'Import data'!$M$26:$M$47, "", 0)
)</f>
        <v/>
      </c>
      <c r="K164" s="311" t="str">
        <f t="array" ref="K164">IFERROR(
    XLOOKUP(F164,
            _xlws.FILTER('Supplier Emission'!$G$15:$G$49,
                   ('Supplier Emission'!$D$15:$D$49=H164) * ('Supplier Emission'!$F$15:$F$49=$E$8)),
            _xlws.FILTER('Supplier Emission'!$I$15:$I$49,
                   ('Supplier Emission'!$D$15:$D$49=H164) * ('Supplier Emission'!$F$15:$F$49=$E$8)),
            ""),
    "")</f>
        <v/>
      </c>
      <c r="L164" s="311" t="str">
        <f t="array" ref="L164">IFERROR(
    XLOOKUP(F164,
            _xlws.FILTER('Supplier Emission'!$G$15:$G$49,
                   ('Supplier Emission'!$D$15:$D$49=H164) * ('Supplier Emission'!$F$15:$F$49=$E$8)),
            _xlws.FILTER('Supplier Emission'!$J$15:$J$49,
                   ('Supplier Emission'!$D$15:$D$49=H164) * ('Supplier Emission'!$F$15:$F$49=$E$8)),
            ""),
    "")</f>
        <v/>
      </c>
      <c r="M164" s="311" t="str">
        <f t="array" ref="M164">IFERROR(
    XLOOKUP(F164,
            _xlws.FILTER('Supplier Emission'!$G$15:$G$49,
                   ('Supplier Emission'!$D$15:$D$49=H164) * ('Supplier Emission'!$F$15:$F$49=$E$8)),
            _xlws.FILTER('Supplier Emission'!$M$15:$M$49,
                   ('Supplier Emission'!$D$15:$D$49=H164) * ('Supplier Emission'!$F$15:$F$49=$E$8)),
            ""),
    "")</f>
        <v/>
      </c>
      <c r="N164" s="311" t="str">
        <f t="array" ref="N164">IFERROR(
    XLOOKUP(F164,
            _xlws.FILTER('Supplier Emission'!$G$15:$G$49,
                   ('Supplier Emission'!$D$15:$D$49=H164) * ('Supplier Emission'!$F$15:$F$49=$E$8)),
            _xlws.FILTER('Supplier Emission'!$H$15:$H$49,
                   ('Supplier Emission'!$D$15:$D$49=H164) * ('Supplier Emission'!$F$15:$F$49=$E$8)),
            ""),
    "")</f>
        <v/>
      </c>
      <c r="O164" s="311" t="str">
        <f t="array" ref="O164">XLOOKUP(1,('Emission Factors'!$E$5:$E$488='GHG emissions calculations'!$F164)*('Emission Factors'!$H$5:$H$488='GHG emissions calculations'!$H164),INDEX('Emission Factors'!$E$5:$T$488,0,MATCH('GHG emissions calculations'!O$6,'Emission Factors'!$E$5:$T$5,0)),"",0)</f>
        <v/>
      </c>
      <c r="P164" s="313" t="str">
        <f t="array" ref="P164">IFERROR(
    INDEX('Emission Factors'!$E$5:$P$488,
          MATCH(1,
                ('Emission Factors'!$E$5:$E$488 = 'GHG emissions calculations'!$F164) *
                ('Emission Factors'!$H$5:$H$488 = 'GHG emissions calculations'!$H164),
                0),
          MATCH('GHG emissions calculations'!P$6,'Emission Factors'!$E$5:$P$5,0)),
    "")</f>
        <v/>
      </c>
      <c r="Q164" s="311" t="str">
        <f t="array" ref="Q164">IFERROR(
    IF(
        INDEX('Emission Factors'!$E$5:$P$488,
              MATCH(1,
                    ('Emission Factors'!$E$5:$E$488 = 'GHG emissions calculations'!$F164) *
                    ('Emission Factors'!$H$5:$H$488 = 'GHG emissions calculations'!$H164),
                    0),
              MATCH('GHG emissions calculations'!Q$6, 'Emission Factors'!$E$5:$P$5, 0)) &lt;&gt; "",
        INDEX('Emission Factors'!$E$5:$P$488,
              MATCH(1,
                    ('Emission Factors'!$E$5:$E$488 = 'GHG emissions calculations'!$F164) *
                    ('Emission Factors'!$H$5:$H$488 = 'GHG emissions calculations'!$H164),
                    0),
              MATCH('GHG emissions calculations'!Q$6, 'Emission Factors'!$E$5:$P$5, 0)),
        ""),
    "")</f>
        <v/>
      </c>
      <c r="R164" s="311" t="str">
        <f t="array" ref="R164">IFERROR(
    IF(
        INDEX('Emission Factors'!$E$5:$R$488,
              MATCH(1,
                    ('Emission Factors'!$E$5:$E$488 = 'GHG emissions calculations'!$F164) *
                    ('Emission Factors'!$H$5:$H$488 = 'GHG emissions calculations'!$H164),
                    0),
              MATCH('GHG emissions calculations'!R$6, 'Emission Factors'!$E$5:$R$5, 0)) &lt;&gt; "",
        INDEX('Emission Factors'!$E$5:$R$488,
              MATCH(1,
                    ('Emission Factors'!$E$5:$E$488 = 'GHG emissions calculations'!$F164) *
                    ('Emission Factors'!$H$5:$H$488 = 'GHG emissions calculations'!$H164),
                    0),
              MATCH('GHG emissions calculations'!R$6, 'Emission Factors'!$E$5:$R$5, 0)),
        ""),
    "")</f>
        <v/>
      </c>
      <c r="S164" s="312">
        <f t="shared" si="1"/>
        <v>0</v>
      </c>
      <c r="T164" s="23"/>
    </row>
    <row r="165" ht="15.75" customHeight="1" outlineLevel="1">
      <c r="A165" s="23"/>
      <c r="B165" s="71"/>
      <c r="C165" s="71"/>
      <c r="D165" s="71"/>
      <c r="E165" s="314"/>
      <c r="F165" s="311" t="str">
        <f>Lists!P180</f>
        <v>Copper - Metal sheet stamping - Europe</v>
      </c>
      <c r="G165" s="311" t="str">
        <f t="array" ref="G165">XLOOKUP(1,('Emission Factors'!$E$5:$E$488='GHG emissions calculations'!$F165)*('Emission Factors'!$H$5:$H$488='GHG emissions calculations'!$H165),INDEX('Emission Factors'!$E$5:$T$488,0,MATCH('GHG emissions calculations'!G$6,'Emission Factors'!$E$5:$T$5,0)),"",0)</f>
        <v/>
      </c>
      <c r="H165" s="311" t="s">
        <v>237</v>
      </c>
      <c r="I165" s="312" t="str">
        <f>IF(
    SUMIFS('Import data'!$L$25:$L$80,
           'Import data'!$J$25:$J$80, F165,
           'Import data'!$G$25:$G$80, 'GHG emissions calculations'!$H165,
           'Import data'!$I$25:$I$80,$E$8) &lt;&gt; 0,
    SUMIFS('Import data'!$L$25:$L$80,
           'Import data'!$J$25:$J$80, F165,
           'Import data'!$G$25:$G$80, 'GHG emissions calculations'!$H165,
           'Import data'!$I$25:$I$80,$E$8),
    ""
)</f>
        <v/>
      </c>
      <c r="J165" s="311" t="str">
        <f t="array" ref="J165">IF(
    XLOOKUP(F165, 'Import data'!$J$26:$J$47, 'Import data'!$M$26:$M$47, "", 0) = "Please add the region-specific supplier emission factor or choose a different region available in the IAEG database.",
    "",
    XLOOKUP(F165, 'Import data'!$J$26:$J$47, 'Import data'!$M$26:$M$47, "", 0)
)</f>
        <v/>
      </c>
      <c r="K165" s="311" t="str">
        <f t="array" ref="K165">IFERROR(
    XLOOKUP(F165,
            _xlws.FILTER('Supplier Emission'!$G$15:$G$49,
                   ('Supplier Emission'!$D$15:$D$49=H165) * ('Supplier Emission'!$F$15:$F$49=$E$8)),
            _xlws.FILTER('Supplier Emission'!$I$15:$I$49,
                   ('Supplier Emission'!$D$15:$D$49=H165) * ('Supplier Emission'!$F$15:$F$49=$E$8)),
            ""),
    "")</f>
        <v/>
      </c>
      <c r="L165" s="311" t="str">
        <f t="array" ref="L165">IFERROR(
    XLOOKUP(F165,
            _xlws.FILTER('Supplier Emission'!$G$15:$G$49,
                   ('Supplier Emission'!$D$15:$D$49=H165) * ('Supplier Emission'!$F$15:$F$49=$E$8)),
            _xlws.FILTER('Supplier Emission'!$J$15:$J$49,
                   ('Supplier Emission'!$D$15:$D$49=H165) * ('Supplier Emission'!$F$15:$F$49=$E$8)),
            ""),
    "")</f>
        <v/>
      </c>
      <c r="M165" s="311" t="str">
        <f t="array" ref="M165">IFERROR(
    XLOOKUP(F165,
            _xlws.FILTER('Supplier Emission'!$G$15:$G$49,
                   ('Supplier Emission'!$D$15:$D$49=H165) * ('Supplier Emission'!$F$15:$F$49=$E$8)),
            _xlws.FILTER('Supplier Emission'!$M$15:$M$49,
                   ('Supplier Emission'!$D$15:$D$49=H165) * ('Supplier Emission'!$F$15:$F$49=$E$8)),
            ""),
    "")</f>
        <v/>
      </c>
      <c r="N165" s="311" t="str">
        <f t="array" ref="N165">IFERROR(
    XLOOKUP(F165,
            _xlws.FILTER('Supplier Emission'!$G$15:$G$49,
                   ('Supplier Emission'!$D$15:$D$49=H165) * ('Supplier Emission'!$F$15:$F$49=$E$8)),
            _xlws.FILTER('Supplier Emission'!$H$15:$H$49,
                   ('Supplier Emission'!$D$15:$D$49=H165) * ('Supplier Emission'!$F$15:$F$49=$E$8)),
            ""),
    "")</f>
        <v/>
      </c>
      <c r="O165" s="311" t="str">
        <f t="array" ref="O165">XLOOKUP(1,('Emission Factors'!$E$5:$E$488='GHG emissions calculations'!$F165)*('Emission Factors'!$H$5:$H$488='GHG emissions calculations'!$H165),INDEX('Emission Factors'!$E$5:$T$488,0,MATCH('GHG emissions calculations'!O$6,'Emission Factors'!$E$5:$T$5,0)),"",0)</f>
        <v/>
      </c>
      <c r="P165" s="313" t="str">
        <f t="array" ref="P165">IFERROR(
    INDEX('Emission Factors'!$E$5:$P$488,
          MATCH(1,
                ('Emission Factors'!$E$5:$E$488 = 'GHG emissions calculations'!$F165) *
                ('Emission Factors'!$H$5:$H$488 = 'GHG emissions calculations'!$H165),
                0),
          MATCH('GHG emissions calculations'!P$6,'Emission Factors'!$E$5:$P$5,0)),
    "")</f>
        <v/>
      </c>
      <c r="Q165" s="311" t="str">
        <f t="array" ref="Q165">IFERROR(
    IF(
        INDEX('Emission Factors'!$E$5:$P$488,
              MATCH(1,
                    ('Emission Factors'!$E$5:$E$488 = 'GHG emissions calculations'!$F165) *
                    ('Emission Factors'!$H$5:$H$488 = 'GHG emissions calculations'!$H165),
                    0),
              MATCH('GHG emissions calculations'!Q$6, 'Emission Factors'!$E$5:$P$5, 0)) &lt;&gt; "",
        INDEX('Emission Factors'!$E$5:$P$488,
              MATCH(1,
                    ('Emission Factors'!$E$5:$E$488 = 'GHG emissions calculations'!$F165) *
                    ('Emission Factors'!$H$5:$H$488 = 'GHG emissions calculations'!$H165),
                    0),
              MATCH('GHG emissions calculations'!Q$6, 'Emission Factors'!$E$5:$P$5, 0)),
        ""),
    "")</f>
        <v/>
      </c>
      <c r="R165" s="311" t="str">
        <f t="array" ref="R165">IFERROR(
    IF(
        INDEX('Emission Factors'!$E$5:$R$488,
              MATCH(1,
                    ('Emission Factors'!$E$5:$E$488 = 'GHG emissions calculations'!$F165) *
                    ('Emission Factors'!$H$5:$H$488 = 'GHG emissions calculations'!$H165),
                    0),
              MATCH('GHG emissions calculations'!R$6, 'Emission Factors'!$E$5:$R$5, 0)) &lt;&gt; "",
        INDEX('Emission Factors'!$E$5:$R$488,
              MATCH(1,
                    ('Emission Factors'!$E$5:$E$488 = 'GHG emissions calculations'!$F165) *
                    ('Emission Factors'!$H$5:$H$488 = 'GHG emissions calculations'!$H165),
                    0),
              MATCH('GHG emissions calculations'!R$6, 'Emission Factors'!$E$5:$R$5, 0)),
        ""),
    "")</f>
        <v/>
      </c>
      <c r="S165" s="312">
        <f t="shared" si="1"/>
        <v>0</v>
      </c>
      <c r="T165" s="23"/>
    </row>
    <row r="166" ht="15.75" customHeight="1" outlineLevel="1">
      <c r="A166" s="23"/>
      <c r="B166" s="71"/>
      <c r="C166" s="71"/>
      <c r="D166" s="71"/>
      <c r="E166" s="314"/>
      <c r="F166" s="311" t="str">
        <f>Lists!P185</f>
        <v>Copper - Metal sheet stamping - Global or unspecified region</v>
      </c>
      <c r="G166" s="311">
        <f t="array" ref="G166">XLOOKUP(1,('Emission Factors'!$E$5:$E$488='GHG emissions calculations'!$F166)*('Emission Factors'!$H$5:$H$488='GHG emissions calculations'!$H166),INDEX('Emission Factors'!$E$5:$T$488,0,MATCH('GHG emissions calculations'!G$6,'Emission Factors'!$E$5:$T$5,0)),"",0)</f>
        <v>3</v>
      </c>
      <c r="H166" s="311" t="s">
        <v>237</v>
      </c>
      <c r="I166" s="312" t="str">
        <f>IF(
    SUMIFS('Import data'!$L$25:$L$80,
           'Import data'!$J$25:$J$80, F166,
           'Import data'!$G$25:$G$80, 'GHG emissions calculations'!$H166,
           'Import data'!$I$25:$I$80,$E$8) &lt;&gt; 0,
    SUMIFS('Import data'!$L$25:$L$80,
           'Import data'!$J$25:$J$80, F166,
           'Import data'!$G$25:$G$80, 'GHG emissions calculations'!$H166,
           'Import data'!$I$25:$I$80,$E$8),
    ""
)</f>
        <v/>
      </c>
      <c r="J166" s="311" t="str">
        <f t="array" ref="J166">IF(
    XLOOKUP(F166, 'Import data'!$J$26:$J$47, 'Import data'!$M$26:$M$47, "", 0) = "Please add the region-specific supplier emission factor or choose a different region available in the IAEG database.",
    "",
    XLOOKUP(F166, 'Import data'!$J$26:$J$47, 'Import data'!$M$26:$M$47, "", 0)
)</f>
        <v/>
      </c>
      <c r="K166" s="311" t="str">
        <f t="array" ref="K166">IFERROR(
    XLOOKUP(F166,
            _xlws.FILTER('Supplier Emission'!$G$15:$G$49,
                   ('Supplier Emission'!$D$15:$D$49=H166) * ('Supplier Emission'!$F$15:$F$49=$E$8)),
            _xlws.FILTER('Supplier Emission'!$I$15:$I$49,
                   ('Supplier Emission'!$D$15:$D$49=H166) * ('Supplier Emission'!$F$15:$F$49=$E$8)),
            ""),
    "")</f>
        <v/>
      </c>
      <c r="L166" s="311" t="str">
        <f t="array" ref="L166">IFERROR(
    XLOOKUP(F166,
            _xlws.FILTER('Supplier Emission'!$G$15:$G$49,
                   ('Supplier Emission'!$D$15:$D$49=H166) * ('Supplier Emission'!$F$15:$F$49=$E$8)),
            _xlws.FILTER('Supplier Emission'!$J$15:$J$49,
                   ('Supplier Emission'!$D$15:$D$49=H166) * ('Supplier Emission'!$F$15:$F$49=$E$8)),
            ""),
    "")</f>
        <v/>
      </c>
      <c r="M166" s="311" t="str">
        <f t="array" ref="M166">IFERROR(
    XLOOKUP(F166,
            _xlws.FILTER('Supplier Emission'!$G$15:$G$49,
                   ('Supplier Emission'!$D$15:$D$49=H166) * ('Supplier Emission'!$F$15:$F$49=$E$8)),
            _xlws.FILTER('Supplier Emission'!$M$15:$M$49,
                   ('Supplier Emission'!$D$15:$D$49=H166) * ('Supplier Emission'!$F$15:$F$49=$E$8)),
            ""),
    "")</f>
        <v/>
      </c>
      <c r="N166" s="311" t="str">
        <f t="array" ref="N166">IFERROR(
    XLOOKUP(F166,
            _xlws.FILTER('Supplier Emission'!$G$15:$G$49,
                   ('Supplier Emission'!$D$15:$D$49=H166) * ('Supplier Emission'!$F$15:$F$49=$E$8)),
            _xlws.FILTER('Supplier Emission'!$H$15:$H$49,
                   ('Supplier Emission'!$D$15:$D$49=H166) * ('Supplier Emission'!$F$15:$F$49=$E$8)),
            ""),
    "")</f>
        <v/>
      </c>
      <c r="O166" s="311" t="str">
        <f t="array" ref="O166">XLOOKUP(1,('Emission Factors'!$E$5:$E$488='GHG emissions calculations'!$F166)*('Emission Factors'!$H$5:$H$488='GHG emissions calculations'!$H166),INDEX('Emission Factors'!$E$5:$T$488,0,MATCH('GHG emissions calculations'!O$6,'Emission Factors'!$E$5:$T$5,0)),"",0)</f>
        <v>Mix cuivre (99,999% issu de l'électrolyse) + Metal sheet stamping - Emboutissage de tôle (20% de pertes)</v>
      </c>
      <c r="P166" s="313">
        <f t="array" ref="P166">IFERROR(
    INDEX('Emission Factors'!$E$5:$P$488,
          MATCH(1,
                ('Emission Factors'!$E$5:$E$488 = 'GHG emissions calculations'!$F166) *
                ('Emission Factors'!$H$5:$H$488 = 'GHG emissions calculations'!$H166),
                0),
          MATCH('GHG emissions calculations'!P$6,'Emission Factors'!$E$5:$P$5,0)),
    "")</f>
        <v>3.9184</v>
      </c>
      <c r="Q166" s="311" t="str">
        <f t="array" ref="Q166">IFERROR(
    IF(
        INDEX('Emission Factors'!$E$5:$P$488,
              MATCH(1,
                    ('Emission Factors'!$E$5:$E$488 = 'GHG emissions calculations'!$F166) *
                    ('Emission Factors'!$H$5:$H$488 = 'GHG emissions calculations'!$H166),
                    0),
              MATCH('GHG emissions calculations'!Q$6, 'Emission Factors'!$E$5:$P$5, 0)) &lt;&gt; "",
        INDEX('Emission Factors'!$E$5:$P$488,
              MATCH(1,
                    ('Emission Factors'!$E$5:$E$488 = 'GHG emissions calculations'!$F166) *
                    ('Emission Factors'!$H$5:$H$488 = 'GHG emissions calculations'!$H166),
                    0),
              MATCH('GHG emissions calculations'!Q$6, 'Emission Factors'!$E$5:$P$5, 0)),
        ""),
    "")</f>
        <v>kgCO2e/kg</v>
      </c>
      <c r="R166" s="311" t="str">
        <f t="array" ref="R166">IFERROR(
    IF(
        INDEX('Emission Factors'!$E$5:$R$488,
              MATCH(1,
                    ('Emission Factors'!$E$5:$E$488 = 'GHG emissions calculations'!$F166) *
                    ('Emission Factors'!$H$5:$H$488 = 'GHG emissions calculations'!$H166),
                    0),
              MATCH('GHG emissions calculations'!R$6, 'Emission Factors'!$E$5:$R$5, 0)) &lt;&gt; "",
        INDEX('Emission Factors'!$E$5:$R$488,
              MATCH(1,
                    ('Emission Factors'!$E$5:$E$488 = 'GHG emissions calculations'!$F166) *
                    ('Emission Factors'!$H$5:$H$488 = 'GHG emissions calculations'!$H166),
                    0),
              MATCH('GHG emissions calculations'!R$6, 'Emission Factors'!$E$5:$R$5, 0)),
        ""),
    "")</f>
        <v>Global or unspecified region</v>
      </c>
      <c r="S166" s="312">
        <f t="shared" si="1"/>
        <v>0</v>
      </c>
      <c r="T166" s="23"/>
    </row>
    <row r="167" ht="15.75" customHeight="1" outlineLevel="1">
      <c r="A167" s="23"/>
      <c r="B167" s="71"/>
      <c r="C167" s="71"/>
      <c r="D167" s="71"/>
      <c r="E167" s="314"/>
      <c r="F167" s="311" t="str">
        <f>Lists!P184</f>
        <v>Copper - Metal sheet stamping - Middle East</v>
      </c>
      <c r="G167" s="311" t="str">
        <f t="array" ref="G167">XLOOKUP(1,('Emission Factors'!$E$5:$E$488='GHG emissions calculations'!$F167)*('Emission Factors'!$H$5:$H$488='GHG emissions calculations'!$H167),INDEX('Emission Factors'!$E$5:$T$488,0,MATCH('GHG emissions calculations'!G$6,'Emission Factors'!$E$5:$T$5,0)),"",0)</f>
        <v/>
      </c>
      <c r="H167" s="311" t="s">
        <v>237</v>
      </c>
      <c r="I167" s="312" t="str">
        <f>IF(
    SUMIFS('Import data'!$L$25:$L$80,
           'Import data'!$J$25:$J$80, F167,
           'Import data'!$G$25:$G$80, 'GHG emissions calculations'!$H167,
           'Import data'!$I$25:$I$80,$E$8) &lt;&gt; 0,
    SUMIFS('Import data'!$L$25:$L$80,
           'Import data'!$J$25:$J$80, F167,
           'Import data'!$G$25:$G$80, 'GHG emissions calculations'!$H167,
           'Import data'!$I$25:$I$80,$E$8),
    ""
)</f>
        <v/>
      </c>
      <c r="J167" s="311" t="str">
        <f t="array" ref="J167">IF(
    XLOOKUP(F167, 'Import data'!$J$26:$J$47, 'Import data'!$M$26:$M$47, "", 0) = "Please add the region-specific supplier emission factor or choose a different region available in the IAEG database.",
    "",
    XLOOKUP(F167, 'Import data'!$J$26:$J$47, 'Import data'!$M$26:$M$47, "", 0)
)</f>
        <v/>
      </c>
      <c r="K167" s="311" t="str">
        <f t="array" ref="K167">IFERROR(
    XLOOKUP(F167,
            _xlws.FILTER('Supplier Emission'!$G$15:$G$49,
                   ('Supplier Emission'!$D$15:$D$49=H167) * ('Supplier Emission'!$F$15:$F$49=$E$8)),
            _xlws.FILTER('Supplier Emission'!$I$15:$I$49,
                   ('Supplier Emission'!$D$15:$D$49=H167) * ('Supplier Emission'!$F$15:$F$49=$E$8)),
            ""),
    "")</f>
        <v/>
      </c>
      <c r="L167" s="311" t="str">
        <f t="array" ref="L167">IFERROR(
    XLOOKUP(F167,
            _xlws.FILTER('Supplier Emission'!$G$15:$G$49,
                   ('Supplier Emission'!$D$15:$D$49=H167) * ('Supplier Emission'!$F$15:$F$49=$E$8)),
            _xlws.FILTER('Supplier Emission'!$J$15:$J$49,
                   ('Supplier Emission'!$D$15:$D$49=H167) * ('Supplier Emission'!$F$15:$F$49=$E$8)),
            ""),
    "")</f>
        <v/>
      </c>
      <c r="M167" s="311" t="str">
        <f t="array" ref="M167">IFERROR(
    XLOOKUP(F167,
            _xlws.FILTER('Supplier Emission'!$G$15:$G$49,
                   ('Supplier Emission'!$D$15:$D$49=H167) * ('Supplier Emission'!$F$15:$F$49=$E$8)),
            _xlws.FILTER('Supplier Emission'!$M$15:$M$49,
                   ('Supplier Emission'!$D$15:$D$49=H167) * ('Supplier Emission'!$F$15:$F$49=$E$8)),
            ""),
    "")</f>
        <v/>
      </c>
      <c r="N167" s="311" t="str">
        <f t="array" ref="N167">IFERROR(
    XLOOKUP(F167,
            _xlws.FILTER('Supplier Emission'!$G$15:$G$49,
                   ('Supplier Emission'!$D$15:$D$49=H167) * ('Supplier Emission'!$F$15:$F$49=$E$8)),
            _xlws.FILTER('Supplier Emission'!$H$15:$H$49,
                   ('Supplier Emission'!$D$15:$D$49=H167) * ('Supplier Emission'!$F$15:$F$49=$E$8)),
            ""),
    "")</f>
        <v/>
      </c>
      <c r="O167" s="311" t="str">
        <f t="array" ref="O167">XLOOKUP(1,('Emission Factors'!$E$5:$E$488='GHG emissions calculations'!$F167)*('Emission Factors'!$H$5:$H$488='GHG emissions calculations'!$H167),INDEX('Emission Factors'!$E$5:$T$488,0,MATCH('GHG emissions calculations'!O$6,'Emission Factors'!$E$5:$T$5,0)),"",0)</f>
        <v/>
      </c>
      <c r="P167" s="313" t="str">
        <f t="array" ref="P167">IFERROR(
    INDEX('Emission Factors'!$E$5:$P$488,
          MATCH(1,
                ('Emission Factors'!$E$5:$E$488 = 'GHG emissions calculations'!$F167) *
                ('Emission Factors'!$H$5:$H$488 = 'GHG emissions calculations'!$H167),
                0),
          MATCH('GHG emissions calculations'!P$6,'Emission Factors'!$E$5:$P$5,0)),
    "")</f>
        <v/>
      </c>
      <c r="Q167" s="311" t="str">
        <f t="array" ref="Q167">IFERROR(
    IF(
        INDEX('Emission Factors'!$E$5:$P$488,
              MATCH(1,
                    ('Emission Factors'!$E$5:$E$488 = 'GHG emissions calculations'!$F167) *
                    ('Emission Factors'!$H$5:$H$488 = 'GHG emissions calculations'!$H167),
                    0),
              MATCH('GHG emissions calculations'!Q$6, 'Emission Factors'!$E$5:$P$5, 0)) &lt;&gt; "",
        INDEX('Emission Factors'!$E$5:$P$488,
              MATCH(1,
                    ('Emission Factors'!$E$5:$E$488 = 'GHG emissions calculations'!$F167) *
                    ('Emission Factors'!$H$5:$H$488 = 'GHG emissions calculations'!$H167),
                    0),
              MATCH('GHG emissions calculations'!Q$6, 'Emission Factors'!$E$5:$P$5, 0)),
        ""),
    "")</f>
        <v/>
      </c>
      <c r="R167" s="311" t="str">
        <f t="array" ref="R167">IFERROR(
    IF(
        INDEX('Emission Factors'!$E$5:$R$488,
              MATCH(1,
                    ('Emission Factors'!$E$5:$E$488 = 'GHG emissions calculations'!$F167) *
                    ('Emission Factors'!$H$5:$H$488 = 'GHG emissions calculations'!$H167),
                    0),
              MATCH('GHG emissions calculations'!R$6, 'Emission Factors'!$E$5:$R$5, 0)) &lt;&gt; "",
        INDEX('Emission Factors'!$E$5:$R$488,
              MATCH(1,
                    ('Emission Factors'!$E$5:$E$488 = 'GHG emissions calculations'!$F167) *
                    ('Emission Factors'!$H$5:$H$488 = 'GHG emissions calculations'!$H167),
                    0),
              MATCH('GHG emissions calculations'!R$6, 'Emission Factors'!$E$5:$R$5, 0)),
        ""),
    "")</f>
        <v/>
      </c>
      <c r="S167" s="312">
        <f t="shared" si="1"/>
        <v>0</v>
      </c>
      <c r="T167" s="23"/>
    </row>
    <row r="168" ht="15.75" customHeight="1" outlineLevel="1">
      <c r="A168" s="23"/>
      <c r="B168" s="71"/>
      <c r="C168" s="71"/>
      <c r="D168" s="71"/>
      <c r="E168" s="314"/>
      <c r="F168" s="311" t="str">
        <f>Lists!P183</f>
        <v>Copper - Metal sheet stamping - Oceania</v>
      </c>
      <c r="G168" s="311" t="str">
        <f t="array" ref="G168">XLOOKUP(1,('Emission Factors'!$E$5:$E$488='GHG emissions calculations'!$F168)*('Emission Factors'!$H$5:$H$488='GHG emissions calculations'!$H168),INDEX('Emission Factors'!$E$5:$T$488,0,MATCH('GHG emissions calculations'!G$6,'Emission Factors'!$E$5:$T$5,0)),"",0)</f>
        <v/>
      </c>
      <c r="H168" s="311" t="s">
        <v>237</v>
      </c>
      <c r="I168" s="312" t="str">
        <f>IF(
    SUMIFS('Import data'!$L$25:$L$80,
           'Import data'!$J$25:$J$80, F168,
           'Import data'!$G$25:$G$80, 'GHG emissions calculations'!$H168,
           'Import data'!$I$25:$I$80,$E$8) &lt;&gt; 0,
    SUMIFS('Import data'!$L$25:$L$80,
           'Import data'!$J$25:$J$80, F168,
           'Import data'!$G$25:$G$80, 'GHG emissions calculations'!$H168,
           'Import data'!$I$25:$I$80,$E$8),
    ""
)</f>
        <v/>
      </c>
      <c r="J168" s="311" t="str">
        <f t="array" ref="J168">IF(
    XLOOKUP(F168, 'Import data'!$J$26:$J$47, 'Import data'!$M$26:$M$47, "", 0) = "Please add the region-specific supplier emission factor or choose a different region available in the IAEG database.",
    "",
    XLOOKUP(F168, 'Import data'!$J$26:$J$47, 'Import data'!$M$26:$M$47, "", 0)
)</f>
        <v/>
      </c>
      <c r="K168" s="311" t="str">
        <f t="array" ref="K168">IFERROR(
    XLOOKUP(F168,
            _xlws.FILTER('Supplier Emission'!$G$15:$G$49,
                   ('Supplier Emission'!$D$15:$D$49=H168) * ('Supplier Emission'!$F$15:$F$49=$E$8)),
            _xlws.FILTER('Supplier Emission'!$I$15:$I$49,
                   ('Supplier Emission'!$D$15:$D$49=H168) * ('Supplier Emission'!$F$15:$F$49=$E$8)),
            ""),
    "")</f>
        <v/>
      </c>
      <c r="L168" s="311" t="str">
        <f t="array" ref="L168">IFERROR(
    XLOOKUP(F168,
            _xlws.FILTER('Supplier Emission'!$G$15:$G$49,
                   ('Supplier Emission'!$D$15:$D$49=H168) * ('Supplier Emission'!$F$15:$F$49=$E$8)),
            _xlws.FILTER('Supplier Emission'!$J$15:$J$49,
                   ('Supplier Emission'!$D$15:$D$49=H168) * ('Supplier Emission'!$F$15:$F$49=$E$8)),
            ""),
    "")</f>
        <v/>
      </c>
      <c r="M168" s="311" t="str">
        <f t="array" ref="M168">IFERROR(
    XLOOKUP(F168,
            _xlws.FILTER('Supplier Emission'!$G$15:$G$49,
                   ('Supplier Emission'!$D$15:$D$49=H168) * ('Supplier Emission'!$F$15:$F$49=$E$8)),
            _xlws.FILTER('Supplier Emission'!$M$15:$M$49,
                   ('Supplier Emission'!$D$15:$D$49=H168) * ('Supplier Emission'!$F$15:$F$49=$E$8)),
            ""),
    "")</f>
        <v/>
      </c>
      <c r="N168" s="311" t="str">
        <f t="array" ref="N168">IFERROR(
    XLOOKUP(F168,
            _xlws.FILTER('Supplier Emission'!$G$15:$G$49,
                   ('Supplier Emission'!$D$15:$D$49=H168) * ('Supplier Emission'!$F$15:$F$49=$E$8)),
            _xlws.FILTER('Supplier Emission'!$H$15:$H$49,
                   ('Supplier Emission'!$D$15:$D$49=H168) * ('Supplier Emission'!$F$15:$F$49=$E$8)),
            ""),
    "")</f>
        <v/>
      </c>
      <c r="O168" s="311" t="str">
        <f t="array" ref="O168">XLOOKUP(1,('Emission Factors'!$E$5:$E$488='GHG emissions calculations'!$F168)*('Emission Factors'!$H$5:$H$488='GHG emissions calculations'!$H168),INDEX('Emission Factors'!$E$5:$T$488,0,MATCH('GHG emissions calculations'!O$6,'Emission Factors'!$E$5:$T$5,0)),"",0)</f>
        <v/>
      </c>
      <c r="P168" s="313" t="str">
        <f t="array" ref="P168">IFERROR(
    INDEX('Emission Factors'!$E$5:$P$488,
          MATCH(1,
                ('Emission Factors'!$E$5:$E$488 = 'GHG emissions calculations'!$F168) *
                ('Emission Factors'!$H$5:$H$488 = 'GHG emissions calculations'!$H168),
                0),
          MATCH('GHG emissions calculations'!P$6,'Emission Factors'!$E$5:$P$5,0)),
    "")</f>
        <v/>
      </c>
      <c r="Q168" s="311" t="str">
        <f t="array" ref="Q168">IFERROR(
    IF(
        INDEX('Emission Factors'!$E$5:$P$488,
              MATCH(1,
                    ('Emission Factors'!$E$5:$E$488 = 'GHG emissions calculations'!$F168) *
                    ('Emission Factors'!$H$5:$H$488 = 'GHG emissions calculations'!$H168),
                    0),
              MATCH('GHG emissions calculations'!Q$6, 'Emission Factors'!$E$5:$P$5, 0)) &lt;&gt; "",
        INDEX('Emission Factors'!$E$5:$P$488,
              MATCH(1,
                    ('Emission Factors'!$E$5:$E$488 = 'GHG emissions calculations'!$F168) *
                    ('Emission Factors'!$H$5:$H$488 = 'GHG emissions calculations'!$H168),
                    0),
              MATCH('GHG emissions calculations'!Q$6, 'Emission Factors'!$E$5:$P$5, 0)),
        ""),
    "")</f>
        <v/>
      </c>
      <c r="R168" s="311" t="str">
        <f t="array" ref="R168">IFERROR(
    IF(
        INDEX('Emission Factors'!$E$5:$R$488,
              MATCH(1,
                    ('Emission Factors'!$E$5:$E$488 = 'GHG emissions calculations'!$F168) *
                    ('Emission Factors'!$H$5:$H$488 = 'GHG emissions calculations'!$H168),
                    0),
              MATCH('GHG emissions calculations'!R$6, 'Emission Factors'!$E$5:$R$5, 0)) &lt;&gt; "",
        INDEX('Emission Factors'!$E$5:$R$488,
              MATCH(1,
                    ('Emission Factors'!$E$5:$E$488 = 'GHG emissions calculations'!$F168) *
                    ('Emission Factors'!$H$5:$H$488 = 'GHG emissions calculations'!$H168),
                    0),
              MATCH('GHG emissions calculations'!R$6, 'Emission Factors'!$E$5:$R$5, 0)),
        ""),
    "")</f>
        <v/>
      </c>
      <c r="S168" s="312">
        <f t="shared" si="1"/>
        <v>0</v>
      </c>
      <c r="T168" s="23"/>
    </row>
    <row r="169" ht="15.75" customHeight="1" outlineLevel="1">
      <c r="A169" s="23"/>
      <c r="B169" s="71"/>
      <c r="C169" s="71"/>
      <c r="D169" s="71"/>
      <c r="E169" s="314"/>
      <c r="F169" s="311" t="str">
        <f>Lists!P188</f>
        <v>Copper - Unspecified process - Africa</v>
      </c>
      <c r="G169" s="311" t="str">
        <f t="array" ref="G169">XLOOKUP(1,('Emission Factors'!$E$5:$E$488='GHG emissions calculations'!$F169)*('Emission Factors'!$H$5:$H$488='GHG emissions calculations'!$H169),INDEX('Emission Factors'!$E$5:$T$488,0,MATCH('GHG emissions calculations'!G$6,'Emission Factors'!$E$5:$T$5,0)),"",0)</f>
        <v/>
      </c>
      <c r="H169" s="311" t="s">
        <v>237</v>
      </c>
      <c r="I169" s="312" t="str">
        <f>IF(
    SUMIFS('Import data'!$L$25:$L$80,
           'Import data'!$J$25:$J$80, F169,
           'Import data'!$G$25:$G$80, 'GHG emissions calculations'!$H169,
           'Import data'!$I$25:$I$80,$E$8) &lt;&gt; 0,
    SUMIFS('Import data'!$L$25:$L$80,
           'Import data'!$J$25:$J$80, F169,
           'Import data'!$G$25:$G$80, 'GHG emissions calculations'!$H169,
           'Import data'!$I$25:$I$80,$E$8),
    ""
)</f>
        <v/>
      </c>
      <c r="J169" s="311" t="str">
        <f t="array" ref="J169">IF(
    XLOOKUP(F169, 'Import data'!$J$26:$J$47, 'Import data'!$M$26:$M$47, "", 0) = "Please add the region-specific supplier emission factor or choose a different region available in the IAEG database.",
    "",
    XLOOKUP(F169, 'Import data'!$J$26:$J$47, 'Import data'!$M$26:$M$47, "", 0)
)</f>
        <v/>
      </c>
      <c r="K169" s="311" t="str">
        <f t="array" ref="K169">IFERROR(
    XLOOKUP(F169,
            _xlws.FILTER('Supplier Emission'!$G$15:$G$49,
                   ('Supplier Emission'!$D$15:$D$49=H169) * ('Supplier Emission'!$F$15:$F$49=$E$8)),
            _xlws.FILTER('Supplier Emission'!$I$15:$I$49,
                   ('Supplier Emission'!$D$15:$D$49=H169) * ('Supplier Emission'!$F$15:$F$49=$E$8)),
            ""),
    "")</f>
        <v/>
      </c>
      <c r="L169" s="311" t="str">
        <f t="array" ref="L169">IFERROR(
    XLOOKUP(F169,
            _xlws.FILTER('Supplier Emission'!$G$15:$G$49,
                   ('Supplier Emission'!$D$15:$D$49=H169) * ('Supplier Emission'!$F$15:$F$49=$E$8)),
            _xlws.FILTER('Supplier Emission'!$J$15:$J$49,
                   ('Supplier Emission'!$D$15:$D$49=H169) * ('Supplier Emission'!$F$15:$F$49=$E$8)),
            ""),
    "")</f>
        <v/>
      </c>
      <c r="M169" s="311" t="str">
        <f t="array" ref="M169">IFERROR(
    XLOOKUP(F169,
            _xlws.FILTER('Supplier Emission'!$G$15:$G$49,
                   ('Supplier Emission'!$D$15:$D$49=H169) * ('Supplier Emission'!$F$15:$F$49=$E$8)),
            _xlws.FILTER('Supplier Emission'!$M$15:$M$49,
                   ('Supplier Emission'!$D$15:$D$49=H169) * ('Supplier Emission'!$F$15:$F$49=$E$8)),
            ""),
    "")</f>
        <v/>
      </c>
      <c r="N169" s="311" t="str">
        <f t="array" ref="N169">IFERROR(
    XLOOKUP(F169,
            _xlws.FILTER('Supplier Emission'!$G$15:$G$49,
                   ('Supplier Emission'!$D$15:$D$49=H169) * ('Supplier Emission'!$F$15:$F$49=$E$8)),
            _xlws.FILTER('Supplier Emission'!$H$15:$H$49,
                   ('Supplier Emission'!$D$15:$D$49=H169) * ('Supplier Emission'!$F$15:$F$49=$E$8)),
            ""),
    "")</f>
        <v/>
      </c>
      <c r="O169" s="311" t="str">
        <f t="array" ref="O169">XLOOKUP(1,('Emission Factors'!$E$5:$E$488='GHG emissions calculations'!$F169)*('Emission Factors'!$H$5:$H$488='GHG emissions calculations'!$H169),INDEX('Emission Factors'!$E$5:$T$488,0,MATCH('GHG emissions calculations'!O$6,'Emission Factors'!$E$5:$T$5,0)),"",0)</f>
        <v/>
      </c>
      <c r="P169" s="313" t="str">
        <f t="array" ref="P169">IFERROR(
    INDEX('Emission Factors'!$E$5:$P$488,
          MATCH(1,
                ('Emission Factors'!$E$5:$E$488 = 'GHG emissions calculations'!$F169) *
                ('Emission Factors'!$H$5:$H$488 = 'GHG emissions calculations'!$H169),
                0),
          MATCH('GHG emissions calculations'!P$6,'Emission Factors'!$E$5:$P$5,0)),
    "")</f>
        <v/>
      </c>
      <c r="Q169" s="311" t="str">
        <f t="array" ref="Q169">IFERROR(
    IF(
        INDEX('Emission Factors'!$E$5:$P$488,
              MATCH(1,
                    ('Emission Factors'!$E$5:$E$488 = 'GHG emissions calculations'!$F169) *
                    ('Emission Factors'!$H$5:$H$488 = 'GHG emissions calculations'!$H169),
                    0),
              MATCH('GHG emissions calculations'!Q$6, 'Emission Factors'!$E$5:$P$5, 0)) &lt;&gt; "",
        INDEX('Emission Factors'!$E$5:$P$488,
              MATCH(1,
                    ('Emission Factors'!$E$5:$E$488 = 'GHG emissions calculations'!$F169) *
                    ('Emission Factors'!$H$5:$H$488 = 'GHG emissions calculations'!$H169),
                    0),
              MATCH('GHG emissions calculations'!Q$6, 'Emission Factors'!$E$5:$P$5, 0)),
        ""),
    "")</f>
        <v/>
      </c>
      <c r="R169" s="311" t="str">
        <f t="array" ref="R169">IFERROR(
    IF(
        INDEX('Emission Factors'!$E$5:$R$488,
              MATCH(1,
                    ('Emission Factors'!$E$5:$E$488 = 'GHG emissions calculations'!$F169) *
                    ('Emission Factors'!$H$5:$H$488 = 'GHG emissions calculations'!$H169),
                    0),
              MATCH('GHG emissions calculations'!R$6, 'Emission Factors'!$E$5:$R$5, 0)) &lt;&gt; "",
        INDEX('Emission Factors'!$E$5:$R$488,
              MATCH(1,
                    ('Emission Factors'!$E$5:$E$488 = 'GHG emissions calculations'!$F169) *
                    ('Emission Factors'!$H$5:$H$488 = 'GHG emissions calculations'!$H169),
                    0),
              MATCH('GHG emissions calculations'!R$6, 'Emission Factors'!$E$5:$R$5, 0)),
        ""),
    "")</f>
        <v/>
      </c>
      <c r="S169" s="312">
        <f t="shared" si="1"/>
        <v>0</v>
      </c>
      <c r="T169" s="23"/>
    </row>
    <row r="170" ht="15.75" customHeight="1" outlineLevel="1">
      <c r="A170" s="23"/>
      <c r="B170" s="71"/>
      <c r="C170" s="71"/>
      <c r="D170" s="71"/>
      <c r="E170" s="314"/>
      <c r="F170" s="311" t="str">
        <f>Lists!P186</f>
        <v>Copper - Unspecified process - America</v>
      </c>
      <c r="G170" s="311" t="str">
        <f t="array" ref="G170">XLOOKUP(1,('Emission Factors'!$E$5:$E$488='GHG emissions calculations'!$F170)*('Emission Factors'!$H$5:$H$488='GHG emissions calculations'!$H170),INDEX('Emission Factors'!$E$5:$T$488,0,MATCH('GHG emissions calculations'!G$6,'Emission Factors'!$E$5:$T$5,0)),"",0)</f>
        <v/>
      </c>
      <c r="H170" s="311" t="s">
        <v>237</v>
      </c>
      <c r="I170" s="312" t="str">
        <f>IF(
    SUMIFS('Import data'!$L$25:$L$80,
           'Import data'!$J$25:$J$80, F170,
           'Import data'!$G$25:$G$80, 'GHG emissions calculations'!$H170,
           'Import data'!$I$25:$I$80,$E$8) &lt;&gt; 0,
    SUMIFS('Import data'!$L$25:$L$80,
           'Import data'!$J$25:$J$80, F170,
           'Import data'!$G$25:$G$80, 'GHG emissions calculations'!$H170,
           'Import data'!$I$25:$I$80,$E$8),
    ""
)</f>
        <v/>
      </c>
      <c r="J170" s="311" t="str">
        <f t="array" ref="J170">IF(
    XLOOKUP(F170, 'Import data'!$J$26:$J$47, 'Import data'!$M$26:$M$47, "", 0) = "Please add the region-specific supplier emission factor or choose a different region available in the IAEG database.",
    "",
    XLOOKUP(F170, 'Import data'!$J$26:$J$47, 'Import data'!$M$26:$M$47, "", 0)
)</f>
        <v/>
      </c>
      <c r="K170" s="311" t="str">
        <f t="array" ref="K170">IFERROR(
    XLOOKUP(F170,
            _xlws.FILTER('Supplier Emission'!$G$15:$G$49,
                   ('Supplier Emission'!$D$15:$D$49=H170) * ('Supplier Emission'!$F$15:$F$49=$E$8)),
            _xlws.FILTER('Supplier Emission'!$I$15:$I$49,
                   ('Supplier Emission'!$D$15:$D$49=H170) * ('Supplier Emission'!$F$15:$F$49=$E$8)),
            ""),
    "")</f>
        <v/>
      </c>
      <c r="L170" s="311" t="str">
        <f t="array" ref="L170">IFERROR(
    XLOOKUP(F170,
            _xlws.FILTER('Supplier Emission'!$G$15:$G$49,
                   ('Supplier Emission'!$D$15:$D$49=H170) * ('Supplier Emission'!$F$15:$F$49=$E$8)),
            _xlws.FILTER('Supplier Emission'!$J$15:$J$49,
                   ('Supplier Emission'!$D$15:$D$49=H170) * ('Supplier Emission'!$F$15:$F$49=$E$8)),
            ""),
    "")</f>
        <v/>
      </c>
      <c r="M170" s="311" t="str">
        <f t="array" ref="M170">IFERROR(
    XLOOKUP(F170,
            _xlws.FILTER('Supplier Emission'!$G$15:$G$49,
                   ('Supplier Emission'!$D$15:$D$49=H170) * ('Supplier Emission'!$F$15:$F$49=$E$8)),
            _xlws.FILTER('Supplier Emission'!$M$15:$M$49,
                   ('Supplier Emission'!$D$15:$D$49=H170) * ('Supplier Emission'!$F$15:$F$49=$E$8)),
            ""),
    "")</f>
        <v/>
      </c>
      <c r="N170" s="311" t="str">
        <f t="array" ref="N170">IFERROR(
    XLOOKUP(F170,
            _xlws.FILTER('Supplier Emission'!$G$15:$G$49,
                   ('Supplier Emission'!$D$15:$D$49=H170) * ('Supplier Emission'!$F$15:$F$49=$E$8)),
            _xlws.FILTER('Supplier Emission'!$H$15:$H$49,
                   ('Supplier Emission'!$D$15:$D$49=H170) * ('Supplier Emission'!$F$15:$F$49=$E$8)),
            ""),
    "")</f>
        <v/>
      </c>
      <c r="O170" s="311" t="str">
        <f t="array" ref="O170">XLOOKUP(1,('Emission Factors'!$E$5:$E$488='GHG emissions calculations'!$F170)*('Emission Factors'!$H$5:$H$488='GHG emissions calculations'!$H170),INDEX('Emission Factors'!$E$5:$T$488,0,MATCH('GHG emissions calculations'!O$6,'Emission Factors'!$E$5:$T$5,0)),"",0)</f>
        <v/>
      </c>
      <c r="P170" s="313" t="str">
        <f t="array" ref="P170">IFERROR(
    INDEX('Emission Factors'!$E$5:$P$488,
          MATCH(1,
                ('Emission Factors'!$E$5:$E$488 = 'GHG emissions calculations'!$F170) *
                ('Emission Factors'!$H$5:$H$488 = 'GHG emissions calculations'!$H170),
                0),
          MATCH('GHG emissions calculations'!P$6,'Emission Factors'!$E$5:$P$5,0)),
    "")</f>
        <v/>
      </c>
      <c r="Q170" s="311" t="str">
        <f t="array" ref="Q170">IFERROR(
    IF(
        INDEX('Emission Factors'!$E$5:$P$488,
              MATCH(1,
                    ('Emission Factors'!$E$5:$E$488 = 'GHG emissions calculations'!$F170) *
                    ('Emission Factors'!$H$5:$H$488 = 'GHG emissions calculations'!$H170),
                    0),
              MATCH('GHG emissions calculations'!Q$6, 'Emission Factors'!$E$5:$P$5, 0)) &lt;&gt; "",
        INDEX('Emission Factors'!$E$5:$P$488,
              MATCH(1,
                    ('Emission Factors'!$E$5:$E$488 = 'GHG emissions calculations'!$F170) *
                    ('Emission Factors'!$H$5:$H$488 = 'GHG emissions calculations'!$H170),
                    0),
              MATCH('GHG emissions calculations'!Q$6, 'Emission Factors'!$E$5:$P$5, 0)),
        ""),
    "")</f>
        <v/>
      </c>
      <c r="R170" s="311" t="str">
        <f t="array" ref="R170">IFERROR(
    IF(
        INDEX('Emission Factors'!$E$5:$R$488,
              MATCH(1,
                    ('Emission Factors'!$E$5:$E$488 = 'GHG emissions calculations'!$F170) *
                    ('Emission Factors'!$H$5:$H$488 = 'GHG emissions calculations'!$H170),
                    0),
              MATCH('GHG emissions calculations'!R$6, 'Emission Factors'!$E$5:$R$5, 0)) &lt;&gt; "",
        INDEX('Emission Factors'!$E$5:$R$488,
              MATCH(1,
                    ('Emission Factors'!$E$5:$E$488 = 'GHG emissions calculations'!$F170) *
                    ('Emission Factors'!$H$5:$H$488 = 'GHG emissions calculations'!$H170),
                    0),
              MATCH('GHG emissions calculations'!R$6, 'Emission Factors'!$E$5:$R$5, 0)),
        ""),
    "")</f>
        <v/>
      </c>
      <c r="S170" s="312">
        <f t="shared" si="1"/>
        <v>0</v>
      </c>
      <c r="T170" s="23"/>
    </row>
    <row r="171" ht="15.75" customHeight="1" outlineLevel="1">
      <c r="A171" s="23"/>
      <c r="B171" s="71"/>
      <c r="C171" s="71"/>
      <c r="D171" s="71"/>
      <c r="E171" s="314"/>
      <c r="F171" s="311" t="str">
        <f>Lists!P189</f>
        <v>Copper - Unspecified process - Asia</v>
      </c>
      <c r="G171" s="311" t="str">
        <f t="array" ref="G171">XLOOKUP(1,('Emission Factors'!$E$5:$E$488='GHG emissions calculations'!$F171)*('Emission Factors'!$H$5:$H$488='GHG emissions calculations'!$H171),INDEX('Emission Factors'!$E$5:$T$488,0,MATCH('GHG emissions calculations'!G$6,'Emission Factors'!$E$5:$T$5,0)),"",0)</f>
        <v/>
      </c>
      <c r="H171" s="311" t="s">
        <v>237</v>
      </c>
      <c r="I171" s="312" t="str">
        <f>IF(
    SUMIFS('Import data'!$L$25:$L$80,
           'Import data'!$J$25:$J$80, F171,
           'Import data'!$G$25:$G$80, 'GHG emissions calculations'!$H171,
           'Import data'!$I$25:$I$80,$E$8) &lt;&gt; 0,
    SUMIFS('Import data'!$L$25:$L$80,
           'Import data'!$J$25:$J$80, F171,
           'Import data'!$G$25:$G$80, 'GHG emissions calculations'!$H171,
           'Import data'!$I$25:$I$80,$E$8),
    ""
)</f>
        <v/>
      </c>
      <c r="J171" s="311" t="str">
        <f t="array" ref="J171">IF(
    XLOOKUP(F171, 'Import data'!$J$26:$J$47, 'Import data'!$M$26:$M$47, "", 0) = "Please add the region-specific supplier emission factor or choose a different region available in the IAEG database.",
    "",
    XLOOKUP(F171, 'Import data'!$J$26:$J$47, 'Import data'!$M$26:$M$47, "", 0)
)</f>
        <v/>
      </c>
      <c r="K171" s="311" t="str">
        <f t="array" ref="K171">IFERROR(
    XLOOKUP(F171,
            _xlws.FILTER('Supplier Emission'!$G$15:$G$49,
                   ('Supplier Emission'!$D$15:$D$49=H171) * ('Supplier Emission'!$F$15:$F$49=$E$8)),
            _xlws.FILTER('Supplier Emission'!$I$15:$I$49,
                   ('Supplier Emission'!$D$15:$D$49=H171) * ('Supplier Emission'!$F$15:$F$49=$E$8)),
            ""),
    "")</f>
        <v/>
      </c>
      <c r="L171" s="311" t="str">
        <f t="array" ref="L171">IFERROR(
    XLOOKUP(F171,
            _xlws.FILTER('Supplier Emission'!$G$15:$G$49,
                   ('Supplier Emission'!$D$15:$D$49=H171) * ('Supplier Emission'!$F$15:$F$49=$E$8)),
            _xlws.FILTER('Supplier Emission'!$J$15:$J$49,
                   ('Supplier Emission'!$D$15:$D$49=H171) * ('Supplier Emission'!$F$15:$F$49=$E$8)),
            ""),
    "")</f>
        <v/>
      </c>
      <c r="M171" s="311" t="str">
        <f t="array" ref="M171">IFERROR(
    XLOOKUP(F171,
            _xlws.FILTER('Supplier Emission'!$G$15:$G$49,
                   ('Supplier Emission'!$D$15:$D$49=H171) * ('Supplier Emission'!$F$15:$F$49=$E$8)),
            _xlws.FILTER('Supplier Emission'!$M$15:$M$49,
                   ('Supplier Emission'!$D$15:$D$49=H171) * ('Supplier Emission'!$F$15:$F$49=$E$8)),
            ""),
    "")</f>
        <v/>
      </c>
      <c r="N171" s="311" t="str">
        <f t="array" ref="N171">IFERROR(
    XLOOKUP(F171,
            _xlws.FILTER('Supplier Emission'!$G$15:$G$49,
                   ('Supplier Emission'!$D$15:$D$49=H171) * ('Supplier Emission'!$F$15:$F$49=$E$8)),
            _xlws.FILTER('Supplier Emission'!$H$15:$H$49,
                   ('Supplier Emission'!$D$15:$D$49=H171) * ('Supplier Emission'!$F$15:$F$49=$E$8)),
            ""),
    "")</f>
        <v/>
      </c>
      <c r="O171" s="311" t="str">
        <f t="array" ref="O171">XLOOKUP(1,('Emission Factors'!$E$5:$E$488='GHG emissions calculations'!$F171)*('Emission Factors'!$H$5:$H$488='GHG emissions calculations'!$H171),INDEX('Emission Factors'!$E$5:$T$488,0,MATCH('GHG emissions calculations'!O$6,'Emission Factors'!$E$5:$T$5,0)),"",0)</f>
        <v/>
      </c>
      <c r="P171" s="313" t="str">
        <f t="array" ref="P171">IFERROR(
    INDEX('Emission Factors'!$E$5:$P$488,
          MATCH(1,
                ('Emission Factors'!$E$5:$E$488 = 'GHG emissions calculations'!$F171) *
                ('Emission Factors'!$H$5:$H$488 = 'GHG emissions calculations'!$H171),
                0),
          MATCH('GHG emissions calculations'!P$6,'Emission Factors'!$E$5:$P$5,0)),
    "")</f>
        <v/>
      </c>
      <c r="Q171" s="311" t="str">
        <f t="array" ref="Q171">IFERROR(
    IF(
        INDEX('Emission Factors'!$E$5:$P$488,
              MATCH(1,
                    ('Emission Factors'!$E$5:$E$488 = 'GHG emissions calculations'!$F171) *
                    ('Emission Factors'!$H$5:$H$488 = 'GHG emissions calculations'!$H171),
                    0),
              MATCH('GHG emissions calculations'!Q$6, 'Emission Factors'!$E$5:$P$5, 0)) &lt;&gt; "",
        INDEX('Emission Factors'!$E$5:$P$488,
              MATCH(1,
                    ('Emission Factors'!$E$5:$E$488 = 'GHG emissions calculations'!$F171) *
                    ('Emission Factors'!$H$5:$H$488 = 'GHG emissions calculations'!$H171),
                    0),
              MATCH('GHG emissions calculations'!Q$6, 'Emission Factors'!$E$5:$P$5, 0)),
        ""),
    "")</f>
        <v/>
      </c>
      <c r="R171" s="311" t="str">
        <f t="array" ref="R171">IFERROR(
    IF(
        INDEX('Emission Factors'!$E$5:$R$488,
              MATCH(1,
                    ('Emission Factors'!$E$5:$E$488 = 'GHG emissions calculations'!$F171) *
                    ('Emission Factors'!$H$5:$H$488 = 'GHG emissions calculations'!$H171),
                    0),
              MATCH('GHG emissions calculations'!R$6, 'Emission Factors'!$E$5:$R$5, 0)) &lt;&gt; "",
        INDEX('Emission Factors'!$E$5:$R$488,
              MATCH(1,
                    ('Emission Factors'!$E$5:$E$488 = 'GHG emissions calculations'!$F171) *
                    ('Emission Factors'!$H$5:$H$488 = 'GHG emissions calculations'!$H171),
                    0),
              MATCH('GHG emissions calculations'!R$6, 'Emission Factors'!$E$5:$R$5, 0)),
        ""),
    "")</f>
        <v/>
      </c>
      <c r="S171" s="312">
        <f t="shared" si="1"/>
        <v>0</v>
      </c>
      <c r="T171" s="23"/>
    </row>
    <row r="172" ht="15.75" customHeight="1" outlineLevel="1">
      <c r="A172" s="23"/>
      <c r="B172" s="71"/>
      <c r="C172" s="71"/>
      <c r="D172" s="71"/>
      <c r="E172" s="314"/>
      <c r="F172" s="311" t="str">
        <f>Lists!P187</f>
        <v>Copper - Unspecified process - Europe</v>
      </c>
      <c r="G172" s="311" t="str">
        <f t="array" ref="G172">XLOOKUP(1,('Emission Factors'!$E$5:$E$488='GHG emissions calculations'!$F172)*('Emission Factors'!$H$5:$H$488='GHG emissions calculations'!$H172),INDEX('Emission Factors'!$E$5:$T$488,0,MATCH('GHG emissions calculations'!G$6,'Emission Factors'!$E$5:$T$5,0)),"",0)</f>
        <v/>
      </c>
      <c r="H172" s="311" t="s">
        <v>237</v>
      </c>
      <c r="I172" s="312" t="str">
        <f>IF(
    SUMIFS('Import data'!$L$25:$L$80,
           'Import data'!$J$25:$J$80, F172,
           'Import data'!$G$25:$G$80, 'GHG emissions calculations'!$H172,
           'Import data'!$I$25:$I$80,$E$8) &lt;&gt; 0,
    SUMIFS('Import data'!$L$25:$L$80,
           'Import data'!$J$25:$J$80, F172,
           'Import data'!$G$25:$G$80, 'GHG emissions calculations'!$H172,
           'Import data'!$I$25:$I$80,$E$8),
    ""
)</f>
        <v/>
      </c>
      <c r="J172" s="311" t="str">
        <f t="array" ref="J172">IF(
    XLOOKUP(F172, 'Import data'!$J$26:$J$47, 'Import data'!$M$26:$M$47, "", 0) = "Please add the region-specific supplier emission factor or choose a different region available in the IAEG database.",
    "",
    XLOOKUP(F172, 'Import data'!$J$26:$J$47, 'Import data'!$M$26:$M$47, "", 0)
)</f>
        <v/>
      </c>
      <c r="K172" s="311" t="str">
        <f t="array" ref="K172">IFERROR(
    XLOOKUP(F172,
            _xlws.FILTER('Supplier Emission'!$G$15:$G$49,
                   ('Supplier Emission'!$D$15:$D$49=H172) * ('Supplier Emission'!$F$15:$F$49=$E$8)),
            _xlws.FILTER('Supplier Emission'!$I$15:$I$49,
                   ('Supplier Emission'!$D$15:$D$49=H172) * ('Supplier Emission'!$F$15:$F$49=$E$8)),
            ""),
    "")</f>
        <v/>
      </c>
      <c r="L172" s="311" t="str">
        <f t="array" ref="L172">IFERROR(
    XLOOKUP(F172,
            _xlws.FILTER('Supplier Emission'!$G$15:$G$49,
                   ('Supplier Emission'!$D$15:$D$49=H172) * ('Supplier Emission'!$F$15:$F$49=$E$8)),
            _xlws.FILTER('Supplier Emission'!$J$15:$J$49,
                   ('Supplier Emission'!$D$15:$D$49=H172) * ('Supplier Emission'!$F$15:$F$49=$E$8)),
            ""),
    "")</f>
        <v/>
      </c>
      <c r="M172" s="311" t="str">
        <f t="array" ref="M172">IFERROR(
    XLOOKUP(F172,
            _xlws.FILTER('Supplier Emission'!$G$15:$G$49,
                   ('Supplier Emission'!$D$15:$D$49=H172) * ('Supplier Emission'!$F$15:$F$49=$E$8)),
            _xlws.FILTER('Supplier Emission'!$M$15:$M$49,
                   ('Supplier Emission'!$D$15:$D$49=H172) * ('Supplier Emission'!$F$15:$F$49=$E$8)),
            ""),
    "")</f>
        <v/>
      </c>
      <c r="N172" s="311" t="str">
        <f t="array" ref="N172">IFERROR(
    XLOOKUP(F172,
            _xlws.FILTER('Supplier Emission'!$G$15:$G$49,
                   ('Supplier Emission'!$D$15:$D$49=H172) * ('Supplier Emission'!$F$15:$F$49=$E$8)),
            _xlws.FILTER('Supplier Emission'!$H$15:$H$49,
                   ('Supplier Emission'!$D$15:$D$49=H172) * ('Supplier Emission'!$F$15:$F$49=$E$8)),
            ""),
    "")</f>
        <v/>
      </c>
      <c r="O172" s="311" t="str">
        <f t="array" ref="O172">XLOOKUP(1,('Emission Factors'!$E$5:$E$488='GHG emissions calculations'!$F172)*('Emission Factors'!$H$5:$H$488='GHG emissions calculations'!$H172),INDEX('Emission Factors'!$E$5:$T$488,0,MATCH('GHG emissions calculations'!O$6,'Emission Factors'!$E$5:$T$5,0)),"",0)</f>
        <v/>
      </c>
      <c r="P172" s="313" t="str">
        <f t="array" ref="P172">IFERROR(
    INDEX('Emission Factors'!$E$5:$P$488,
          MATCH(1,
                ('Emission Factors'!$E$5:$E$488 = 'GHG emissions calculations'!$F172) *
                ('Emission Factors'!$H$5:$H$488 = 'GHG emissions calculations'!$H172),
                0),
          MATCH('GHG emissions calculations'!P$6,'Emission Factors'!$E$5:$P$5,0)),
    "")</f>
        <v/>
      </c>
      <c r="Q172" s="311" t="str">
        <f t="array" ref="Q172">IFERROR(
    IF(
        INDEX('Emission Factors'!$E$5:$P$488,
              MATCH(1,
                    ('Emission Factors'!$E$5:$E$488 = 'GHG emissions calculations'!$F172) *
                    ('Emission Factors'!$H$5:$H$488 = 'GHG emissions calculations'!$H172),
                    0),
              MATCH('GHG emissions calculations'!Q$6, 'Emission Factors'!$E$5:$P$5, 0)) &lt;&gt; "",
        INDEX('Emission Factors'!$E$5:$P$488,
              MATCH(1,
                    ('Emission Factors'!$E$5:$E$488 = 'GHG emissions calculations'!$F172) *
                    ('Emission Factors'!$H$5:$H$488 = 'GHG emissions calculations'!$H172),
                    0),
              MATCH('GHG emissions calculations'!Q$6, 'Emission Factors'!$E$5:$P$5, 0)),
        ""),
    "")</f>
        <v/>
      </c>
      <c r="R172" s="311" t="str">
        <f t="array" ref="R172">IFERROR(
    IF(
        INDEX('Emission Factors'!$E$5:$R$488,
              MATCH(1,
                    ('Emission Factors'!$E$5:$E$488 = 'GHG emissions calculations'!$F172) *
                    ('Emission Factors'!$H$5:$H$488 = 'GHG emissions calculations'!$H172),
                    0),
              MATCH('GHG emissions calculations'!R$6, 'Emission Factors'!$E$5:$R$5, 0)) &lt;&gt; "",
        INDEX('Emission Factors'!$E$5:$R$488,
              MATCH(1,
                    ('Emission Factors'!$E$5:$E$488 = 'GHG emissions calculations'!$F172) *
                    ('Emission Factors'!$H$5:$H$488 = 'GHG emissions calculations'!$H172),
                    0),
              MATCH('GHG emissions calculations'!R$6, 'Emission Factors'!$E$5:$R$5, 0)),
        ""),
    "")</f>
        <v/>
      </c>
      <c r="S172" s="312">
        <f t="shared" si="1"/>
        <v>0</v>
      </c>
      <c r="T172" s="23"/>
    </row>
    <row r="173" ht="15.75" customHeight="1" outlineLevel="1">
      <c r="A173" s="23"/>
      <c r="B173" s="71"/>
      <c r="C173" s="71"/>
      <c r="D173" s="71"/>
      <c r="E173" s="314"/>
      <c r="F173" s="311" t="str">
        <f>Lists!P192</f>
        <v>Copper - Unspecified process - Global or unspecified region</v>
      </c>
      <c r="G173" s="311">
        <f t="array" ref="G173">XLOOKUP(1,('Emission Factors'!$E$5:$E$488='GHG emissions calculations'!$F173)*('Emission Factors'!$H$5:$H$488='GHG emissions calculations'!$H173),INDEX('Emission Factors'!$E$5:$T$488,0,MATCH('GHG emissions calculations'!G$6,'Emission Factors'!$E$5:$T$5,0)),"",0)</f>
        <v>3</v>
      </c>
      <c r="H173" s="311" t="s">
        <v>237</v>
      </c>
      <c r="I173" s="312" t="str">
        <f>IF(
    SUMIFS('Import data'!$L$25:$L$80,
           'Import data'!$J$25:$J$80, F173,
           'Import data'!$G$25:$G$80, 'GHG emissions calculations'!$H173,
           'Import data'!$I$25:$I$80,$E$8) &lt;&gt; 0,
    SUMIFS('Import data'!$L$25:$L$80,
           'Import data'!$J$25:$J$80, F173,
           'Import data'!$G$25:$G$80, 'GHG emissions calculations'!$H173,
           'Import data'!$I$25:$I$80,$E$8),
    ""
)</f>
        <v/>
      </c>
      <c r="J173" s="311" t="str">
        <f t="array" ref="J173">IF(
    XLOOKUP(F173, 'Import data'!$J$26:$J$47, 'Import data'!$M$26:$M$47, "", 0) = "Please add the region-specific supplier emission factor or choose a different region available in the IAEG database.",
    "",
    XLOOKUP(F173, 'Import data'!$J$26:$J$47, 'Import data'!$M$26:$M$47, "", 0)
)</f>
        <v/>
      </c>
      <c r="K173" s="311" t="str">
        <f t="array" ref="K173">IFERROR(
    XLOOKUP(F173,
            _xlws.FILTER('Supplier Emission'!$G$15:$G$49,
                   ('Supplier Emission'!$D$15:$D$49=H173) * ('Supplier Emission'!$F$15:$F$49=$E$8)),
            _xlws.FILTER('Supplier Emission'!$I$15:$I$49,
                   ('Supplier Emission'!$D$15:$D$49=H173) * ('Supplier Emission'!$F$15:$F$49=$E$8)),
            ""),
    "")</f>
        <v/>
      </c>
      <c r="L173" s="311" t="str">
        <f t="array" ref="L173">IFERROR(
    XLOOKUP(F173,
            _xlws.FILTER('Supplier Emission'!$G$15:$G$49,
                   ('Supplier Emission'!$D$15:$D$49=H173) * ('Supplier Emission'!$F$15:$F$49=$E$8)),
            _xlws.FILTER('Supplier Emission'!$J$15:$J$49,
                   ('Supplier Emission'!$D$15:$D$49=H173) * ('Supplier Emission'!$F$15:$F$49=$E$8)),
            ""),
    "")</f>
        <v/>
      </c>
      <c r="M173" s="311" t="str">
        <f t="array" ref="M173">IFERROR(
    XLOOKUP(F173,
            _xlws.FILTER('Supplier Emission'!$G$15:$G$49,
                   ('Supplier Emission'!$D$15:$D$49=H173) * ('Supplier Emission'!$F$15:$F$49=$E$8)),
            _xlws.FILTER('Supplier Emission'!$M$15:$M$49,
                   ('Supplier Emission'!$D$15:$D$49=H173) * ('Supplier Emission'!$F$15:$F$49=$E$8)),
            ""),
    "")</f>
        <v/>
      </c>
      <c r="N173" s="311" t="str">
        <f t="array" ref="N173">IFERROR(
    XLOOKUP(F173,
            _xlws.FILTER('Supplier Emission'!$G$15:$G$49,
                   ('Supplier Emission'!$D$15:$D$49=H173) * ('Supplier Emission'!$F$15:$F$49=$E$8)),
            _xlws.FILTER('Supplier Emission'!$H$15:$H$49,
                   ('Supplier Emission'!$D$15:$D$49=H173) * ('Supplier Emission'!$F$15:$F$49=$E$8)),
            ""),
    "")</f>
        <v/>
      </c>
      <c r="O173" s="311" t="str">
        <f t="array" ref="O173">XLOOKUP(1,('Emission Factors'!$E$5:$E$488='GHG emissions calculations'!$F173)*('Emission Factors'!$H$5:$H$488='GHG emissions calculations'!$H173),INDEX('Emission Factors'!$E$5:$T$488,0,MATCH('GHG emissions calculations'!O$6,'Emission Factors'!$E$5:$T$5,0)),"",0)</f>
        <v>Processed Copper mix (99,999% from electrolysis) </v>
      </c>
      <c r="P173" s="313">
        <f t="array" ref="P173">IFERROR(
    INDEX('Emission Factors'!$E$5:$P$488,
          MATCH(1,
                ('Emission Factors'!$E$5:$E$488 = 'GHG emissions calculations'!$F173) *
                ('Emission Factors'!$H$5:$H$488 = 'GHG emissions calculations'!$H173),
                0),
          MATCH('GHG emissions calculations'!P$6,'Emission Factors'!$E$5:$P$5,0)),
    "")</f>
        <v>5.895</v>
      </c>
      <c r="Q173" s="311" t="str">
        <f t="array" ref="Q173">IFERROR(
    IF(
        INDEX('Emission Factors'!$E$5:$P$488,
              MATCH(1,
                    ('Emission Factors'!$E$5:$E$488 = 'GHG emissions calculations'!$F173) *
                    ('Emission Factors'!$H$5:$H$488 = 'GHG emissions calculations'!$H173),
                    0),
              MATCH('GHG emissions calculations'!Q$6, 'Emission Factors'!$E$5:$P$5, 0)) &lt;&gt; "",
        INDEX('Emission Factors'!$E$5:$P$488,
              MATCH(1,
                    ('Emission Factors'!$E$5:$E$488 = 'GHG emissions calculations'!$F173) *
                    ('Emission Factors'!$H$5:$H$488 = 'GHG emissions calculations'!$H173),
                    0),
              MATCH('GHG emissions calculations'!Q$6, 'Emission Factors'!$E$5:$P$5, 0)),
        ""),
    "")</f>
        <v>kgCO2e/kg</v>
      </c>
      <c r="R173" s="311" t="str">
        <f t="array" ref="R173">IFERROR(
    IF(
        INDEX('Emission Factors'!$E$5:$R$488,
              MATCH(1,
                    ('Emission Factors'!$E$5:$E$488 = 'GHG emissions calculations'!$F173) *
                    ('Emission Factors'!$H$5:$H$488 = 'GHG emissions calculations'!$H173),
                    0),
              MATCH('GHG emissions calculations'!R$6, 'Emission Factors'!$E$5:$R$5, 0)) &lt;&gt; "",
        INDEX('Emission Factors'!$E$5:$R$488,
              MATCH(1,
                    ('Emission Factors'!$E$5:$E$488 = 'GHG emissions calculations'!$F173) *
                    ('Emission Factors'!$H$5:$H$488 = 'GHG emissions calculations'!$H173),
                    0),
              MATCH('GHG emissions calculations'!R$6, 'Emission Factors'!$E$5:$R$5, 0)),
        ""),
    "")</f>
        <v>Global or unspecified region</v>
      </c>
      <c r="S173" s="312">
        <f t="shared" si="1"/>
        <v>0</v>
      </c>
      <c r="T173" s="23"/>
    </row>
    <row r="174" ht="15.75" customHeight="1" outlineLevel="1">
      <c r="A174" s="23"/>
      <c r="B174" s="71"/>
      <c r="C174" s="71"/>
      <c r="D174" s="71"/>
      <c r="E174" s="314"/>
      <c r="F174" s="311" t="str">
        <f>Lists!P191</f>
        <v>Copper - Unspecified process - Middle East</v>
      </c>
      <c r="G174" s="311" t="str">
        <f t="array" ref="G174">XLOOKUP(1,('Emission Factors'!$E$5:$E$488='GHG emissions calculations'!$F174)*('Emission Factors'!$H$5:$H$488='GHG emissions calculations'!$H174),INDEX('Emission Factors'!$E$5:$T$488,0,MATCH('GHG emissions calculations'!G$6,'Emission Factors'!$E$5:$T$5,0)),"",0)</f>
        <v/>
      </c>
      <c r="H174" s="311" t="s">
        <v>237</v>
      </c>
      <c r="I174" s="312" t="str">
        <f>IF(
    SUMIFS('Import data'!$L$25:$L$80,
           'Import data'!$J$25:$J$80, F174,
           'Import data'!$G$25:$G$80, 'GHG emissions calculations'!$H174,
           'Import data'!$I$25:$I$80,$E$8) &lt;&gt; 0,
    SUMIFS('Import data'!$L$25:$L$80,
           'Import data'!$J$25:$J$80, F174,
           'Import data'!$G$25:$G$80, 'GHG emissions calculations'!$H174,
           'Import data'!$I$25:$I$80,$E$8),
    ""
)</f>
        <v/>
      </c>
      <c r="J174" s="311" t="str">
        <f t="array" ref="J174">IF(
    XLOOKUP(F174, 'Import data'!$J$26:$J$47, 'Import data'!$M$26:$M$47, "", 0) = "Please add the region-specific supplier emission factor or choose a different region available in the IAEG database.",
    "",
    XLOOKUP(F174, 'Import data'!$J$26:$J$47, 'Import data'!$M$26:$M$47, "", 0)
)</f>
        <v/>
      </c>
      <c r="K174" s="311" t="str">
        <f t="array" ref="K174">IFERROR(
    XLOOKUP(F174,
            _xlws.FILTER('Supplier Emission'!$G$15:$G$49,
                   ('Supplier Emission'!$D$15:$D$49=H174) * ('Supplier Emission'!$F$15:$F$49=$E$8)),
            _xlws.FILTER('Supplier Emission'!$I$15:$I$49,
                   ('Supplier Emission'!$D$15:$D$49=H174) * ('Supplier Emission'!$F$15:$F$49=$E$8)),
            ""),
    "")</f>
        <v/>
      </c>
      <c r="L174" s="311" t="str">
        <f t="array" ref="L174">IFERROR(
    XLOOKUP(F174,
            _xlws.FILTER('Supplier Emission'!$G$15:$G$49,
                   ('Supplier Emission'!$D$15:$D$49=H174) * ('Supplier Emission'!$F$15:$F$49=$E$8)),
            _xlws.FILTER('Supplier Emission'!$J$15:$J$49,
                   ('Supplier Emission'!$D$15:$D$49=H174) * ('Supplier Emission'!$F$15:$F$49=$E$8)),
            ""),
    "")</f>
        <v/>
      </c>
      <c r="M174" s="311" t="str">
        <f t="array" ref="M174">IFERROR(
    XLOOKUP(F174,
            _xlws.FILTER('Supplier Emission'!$G$15:$G$49,
                   ('Supplier Emission'!$D$15:$D$49=H174) * ('Supplier Emission'!$F$15:$F$49=$E$8)),
            _xlws.FILTER('Supplier Emission'!$M$15:$M$49,
                   ('Supplier Emission'!$D$15:$D$49=H174) * ('Supplier Emission'!$F$15:$F$49=$E$8)),
            ""),
    "")</f>
        <v/>
      </c>
      <c r="N174" s="311" t="str">
        <f t="array" ref="N174">IFERROR(
    XLOOKUP(F174,
            _xlws.FILTER('Supplier Emission'!$G$15:$G$49,
                   ('Supplier Emission'!$D$15:$D$49=H174) * ('Supplier Emission'!$F$15:$F$49=$E$8)),
            _xlws.FILTER('Supplier Emission'!$H$15:$H$49,
                   ('Supplier Emission'!$D$15:$D$49=H174) * ('Supplier Emission'!$F$15:$F$49=$E$8)),
            ""),
    "")</f>
        <v/>
      </c>
      <c r="O174" s="311" t="str">
        <f t="array" ref="O174">XLOOKUP(1,('Emission Factors'!$E$5:$E$488='GHG emissions calculations'!$F174)*('Emission Factors'!$H$5:$H$488='GHG emissions calculations'!$H174),INDEX('Emission Factors'!$E$5:$T$488,0,MATCH('GHG emissions calculations'!O$6,'Emission Factors'!$E$5:$T$5,0)),"",0)</f>
        <v/>
      </c>
      <c r="P174" s="313" t="str">
        <f t="array" ref="P174">IFERROR(
    INDEX('Emission Factors'!$E$5:$P$488,
          MATCH(1,
                ('Emission Factors'!$E$5:$E$488 = 'GHG emissions calculations'!$F174) *
                ('Emission Factors'!$H$5:$H$488 = 'GHG emissions calculations'!$H174),
                0),
          MATCH('GHG emissions calculations'!P$6,'Emission Factors'!$E$5:$P$5,0)),
    "")</f>
        <v/>
      </c>
      <c r="Q174" s="311" t="str">
        <f t="array" ref="Q174">IFERROR(
    IF(
        INDEX('Emission Factors'!$E$5:$P$488,
              MATCH(1,
                    ('Emission Factors'!$E$5:$E$488 = 'GHG emissions calculations'!$F174) *
                    ('Emission Factors'!$H$5:$H$488 = 'GHG emissions calculations'!$H174),
                    0),
              MATCH('GHG emissions calculations'!Q$6, 'Emission Factors'!$E$5:$P$5, 0)) &lt;&gt; "",
        INDEX('Emission Factors'!$E$5:$P$488,
              MATCH(1,
                    ('Emission Factors'!$E$5:$E$488 = 'GHG emissions calculations'!$F174) *
                    ('Emission Factors'!$H$5:$H$488 = 'GHG emissions calculations'!$H174),
                    0),
              MATCH('GHG emissions calculations'!Q$6, 'Emission Factors'!$E$5:$P$5, 0)),
        ""),
    "")</f>
        <v/>
      </c>
      <c r="R174" s="311" t="str">
        <f t="array" ref="R174">IFERROR(
    IF(
        INDEX('Emission Factors'!$E$5:$R$488,
              MATCH(1,
                    ('Emission Factors'!$E$5:$E$488 = 'GHG emissions calculations'!$F174) *
                    ('Emission Factors'!$H$5:$H$488 = 'GHG emissions calculations'!$H174),
                    0),
              MATCH('GHG emissions calculations'!R$6, 'Emission Factors'!$E$5:$R$5, 0)) &lt;&gt; "",
        INDEX('Emission Factors'!$E$5:$R$488,
              MATCH(1,
                    ('Emission Factors'!$E$5:$E$488 = 'GHG emissions calculations'!$F174) *
                    ('Emission Factors'!$H$5:$H$488 = 'GHG emissions calculations'!$H174),
                    0),
              MATCH('GHG emissions calculations'!R$6, 'Emission Factors'!$E$5:$R$5, 0)),
        ""),
    "")</f>
        <v/>
      </c>
      <c r="S174" s="312">
        <f t="shared" si="1"/>
        <v>0</v>
      </c>
      <c r="T174" s="23"/>
    </row>
    <row r="175" ht="15.75" customHeight="1" outlineLevel="1">
      <c r="A175" s="23"/>
      <c r="B175" s="71"/>
      <c r="C175" s="71"/>
      <c r="D175" s="71"/>
      <c r="E175" s="314"/>
      <c r="F175" s="311" t="str">
        <f>Lists!P190</f>
        <v>Copper - Unspecified process - Oceania</v>
      </c>
      <c r="G175" s="311" t="str">
        <f t="array" ref="G175">XLOOKUP(1,('Emission Factors'!$E$5:$E$488='GHG emissions calculations'!$F175)*('Emission Factors'!$H$5:$H$488='GHG emissions calculations'!$H175),INDEX('Emission Factors'!$E$5:$T$488,0,MATCH('GHG emissions calculations'!G$6,'Emission Factors'!$E$5:$T$5,0)),"",0)</f>
        <v/>
      </c>
      <c r="H175" s="311" t="s">
        <v>237</v>
      </c>
      <c r="I175" s="312" t="str">
        <f>IF(
    SUMIFS('Import data'!$L$25:$L$80,
           'Import data'!$J$25:$J$80, F175,
           'Import data'!$G$25:$G$80, 'GHG emissions calculations'!$H175,
           'Import data'!$I$25:$I$80,$E$8) &lt;&gt; 0,
    SUMIFS('Import data'!$L$25:$L$80,
           'Import data'!$J$25:$J$80, F175,
           'Import data'!$G$25:$G$80, 'GHG emissions calculations'!$H175,
           'Import data'!$I$25:$I$80,$E$8),
    ""
)</f>
        <v/>
      </c>
      <c r="J175" s="311" t="str">
        <f t="array" ref="J175">IF(
    XLOOKUP(F175, 'Import data'!$J$26:$J$47, 'Import data'!$M$26:$M$47, "", 0) = "Please add the region-specific supplier emission factor or choose a different region available in the IAEG database.",
    "",
    XLOOKUP(F175, 'Import data'!$J$26:$J$47, 'Import data'!$M$26:$M$47, "", 0)
)</f>
        <v/>
      </c>
      <c r="K175" s="311" t="str">
        <f t="array" ref="K175">IFERROR(
    XLOOKUP(F175,
            _xlws.FILTER('Supplier Emission'!$G$15:$G$49,
                   ('Supplier Emission'!$D$15:$D$49=H175) * ('Supplier Emission'!$F$15:$F$49=$E$8)),
            _xlws.FILTER('Supplier Emission'!$I$15:$I$49,
                   ('Supplier Emission'!$D$15:$D$49=H175) * ('Supplier Emission'!$F$15:$F$49=$E$8)),
            ""),
    "")</f>
        <v/>
      </c>
      <c r="L175" s="311" t="str">
        <f t="array" ref="L175">IFERROR(
    XLOOKUP(F175,
            _xlws.FILTER('Supplier Emission'!$G$15:$G$49,
                   ('Supplier Emission'!$D$15:$D$49=H175) * ('Supplier Emission'!$F$15:$F$49=$E$8)),
            _xlws.FILTER('Supplier Emission'!$J$15:$J$49,
                   ('Supplier Emission'!$D$15:$D$49=H175) * ('Supplier Emission'!$F$15:$F$49=$E$8)),
            ""),
    "")</f>
        <v/>
      </c>
      <c r="M175" s="311" t="str">
        <f t="array" ref="M175">IFERROR(
    XLOOKUP(F175,
            _xlws.FILTER('Supplier Emission'!$G$15:$G$49,
                   ('Supplier Emission'!$D$15:$D$49=H175) * ('Supplier Emission'!$F$15:$F$49=$E$8)),
            _xlws.FILTER('Supplier Emission'!$M$15:$M$49,
                   ('Supplier Emission'!$D$15:$D$49=H175) * ('Supplier Emission'!$F$15:$F$49=$E$8)),
            ""),
    "")</f>
        <v/>
      </c>
      <c r="N175" s="311" t="str">
        <f t="array" ref="N175">IFERROR(
    XLOOKUP(F175,
            _xlws.FILTER('Supplier Emission'!$G$15:$G$49,
                   ('Supplier Emission'!$D$15:$D$49=H175) * ('Supplier Emission'!$F$15:$F$49=$E$8)),
            _xlws.FILTER('Supplier Emission'!$H$15:$H$49,
                   ('Supplier Emission'!$D$15:$D$49=H175) * ('Supplier Emission'!$F$15:$F$49=$E$8)),
            ""),
    "")</f>
        <v/>
      </c>
      <c r="O175" s="311" t="str">
        <f t="array" ref="O175">XLOOKUP(1,('Emission Factors'!$E$5:$E$488='GHG emissions calculations'!$F175)*('Emission Factors'!$H$5:$H$488='GHG emissions calculations'!$H175),INDEX('Emission Factors'!$E$5:$T$488,0,MATCH('GHG emissions calculations'!O$6,'Emission Factors'!$E$5:$T$5,0)),"",0)</f>
        <v/>
      </c>
      <c r="P175" s="313" t="str">
        <f t="array" ref="P175">IFERROR(
    INDEX('Emission Factors'!$E$5:$P$488,
          MATCH(1,
                ('Emission Factors'!$E$5:$E$488 = 'GHG emissions calculations'!$F175) *
                ('Emission Factors'!$H$5:$H$488 = 'GHG emissions calculations'!$H175),
                0),
          MATCH('GHG emissions calculations'!P$6,'Emission Factors'!$E$5:$P$5,0)),
    "")</f>
        <v/>
      </c>
      <c r="Q175" s="311" t="str">
        <f t="array" ref="Q175">IFERROR(
    IF(
        INDEX('Emission Factors'!$E$5:$P$488,
              MATCH(1,
                    ('Emission Factors'!$E$5:$E$488 = 'GHG emissions calculations'!$F175) *
                    ('Emission Factors'!$H$5:$H$488 = 'GHG emissions calculations'!$H175),
                    0),
              MATCH('GHG emissions calculations'!Q$6, 'Emission Factors'!$E$5:$P$5, 0)) &lt;&gt; "",
        INDEX('Emission Factors'!$E$5:$P$488,
              MATCH(1,
                    ('Emission Factors'!$E$5:$E$488 = 'GHG emissions calculations'!$F175) *
                    ('Emission Factors'!$H$5:$H$488 = 'GHG emissions calculations'!$H175),
                    0),
              MATCH('GHG emissions calculations'!Q$6, 'Emission Factors'!$E$5:$P$5, 0)),
        ""),
    "")</f>
        <v/>
      </c>
      <c r="R175" s="311" t="str">
        <f t="array" ref="R175">IFERROR(
    IF(
        INDEX('Emission Factors'!$E$5:$R$488,
              MATCH(1,
                    ('Emission Factors'!$E$5:$E$488 = 'GHG emissions calculations'!$F175) *
                    ('Emission Factors'!$H$5:$H$488 = 'GHG emissions calculations'!$H175),
                    0),
              MATCH('GHG emissions calculations'!R$6, 'Emission Factors'!$E$5:$R$5, 0)) &lt;&gt; "",
        INDEX('Emission Factors'!$E$5:$R$488,
              MATCH(1,
                    ('Emission Factors'!$E$5:$E$488 = 'GHG emissions calculations'!$F175) *
                    ('Emission Factors'!$H$5:$H$488 = 'GHG emissions calculations'!$H175),
                    0),
              MATCH('GHG emissions calculations'!R$6, 'Emission Factors'!$E$5:$R$5, 0)),
        ""),
    "")</f>
        <v/>
      </c>
      <c r="S175" s="312">
        <f t="shared" si="1"/>
        <v>0</v>
      </c>
      <c r="T175" s="23"/>
    </row>
    <row r="176" ht="15.75" customHeight="1" outlineLevel="1">
      <c r="A176" s="23"/>
      <c r="B176" s="71"/>
      <c r="C176" s="71"/>
      <c r="D176" s="71"/>
      <c r="E176" s="314"/>
      <c r="F176" s="311" t="str">
        <f>Lists!O41</f>
        <v>Engine - Africa</v>
      </c>
      <c r="G176" s="311" t="str">
        <f t="array" ref="G176">XLOOKUP(1,('Emission Factors'!$E$5:$E$488='GHG emissions calculations'!$F176)*('Emission Factors'!$H$5:$H$488='GHG emissions calculations'!$H176),INDEX('Emission Factors'!$E$5:$T$488,0,MATCH('GHG emissions calculations'!G$6,'Emission Factors'!$E$5:$T$5,0)),"",0)</f>
        <v/>
      </c>
      <c r="H176" s="311" t="s">
        <v>238</v>
      </c>
      <c r="I176" s="312" t="str">
        <f>IF(
    SUMIFS('Import data'!$L$25:$L$80,
           'Import data'!$J$25:$J$80, F176,
           'Import data'!$G$25:$G$80, 'GHG emissions calculations'!$H176,
           'Import data'!$I$25:$I$80,$E$8) &lt;&gt; 0,
    SUMIFS('Import data'!$L$25:$L$80,
           'Import data'!$J$25:$J$80, F176,
           'Import data'!$G$25:$G$80, 'GHG emissions calculations'!$H176,
           'Import data'!$I$25:$I$80,$E$8),
    ""
)</f>
        <v/>
      </c>
      <c r="J176" s="311" t="str">
        <f t="array" ref="J176">IF(
    XLOOKUP(F176, 'Import data'!$J$26:$J$47, 'Import data'!$M$26:$M$47, "", 0) = "Please add the region-specific supplier emission factor or choose a different region available in the IAEG database.",
    "",
    XLOOKUP(F176, 'Import data'!$J$26:$J$47, 'Import data'!$M$26:$M$47, "", 0)
)</f>
        <v/>
      </c>
      <c r="K176" s="311" t="str">
        <f t="array" ref="K176">IFERROR(
    XLOOKUP(F176,
            _xlws.FILTER('Supplier Emission'!$G$15:$G$49,
                   ('Supplier Emission'!$D$15:$D$49=H176) * ('Supplier Emission'!$F$15:$F$49=$E$8)),
            _xlws.FILTER('Supplier Emission'!$I$15:$I$49,
                   ('Supplier Emission'!$D$15:$D$49=H176) * ('Supplier Emission'!$F$15:$F$49=$E$8)),
            ""),
    "")</f>
        <v/>
      </c>
      <c r="L176" s="311" t="str">
        <f t="array" ref="L176">IFERROR(
    XLOOKUP(F176,
            _xlws.FILTER('Supplier Emission'!$G$15:$G$49,
                   ('Supplier Emission'!$D$15:$D$49=H176) * ('Supplier Emission'!$F$15:$F$49=$E$8)),
            _xlws.FILTER('Supplier Emission'!$J$15:$J$49,
                   ('Supplier Emission'!$D$15:$D$49=H176) * ('Supplier Emission'!$F$15:$F$49=$E$8)),
            ""),
    "")</f>
        <v/>
      </c>
      <c r="M176" s="311" t="str">
        <f t="array" ref="M176">IFERROR(
    XLOOKUP(F176,
            _xlws.FILTER('Supplier Emission'!$G$15:$G$49,
                   ('Supplier Emission'!$D$15:$D$49=H176) * ('Supplier Emission'!$F$15:$F$49=$E$8)),
            _xlws.FILTER('Supplier Emission'!$M$15:$M$49,
                   ('Supplier Emission'!$D$15:$D$49=H176) * ('Supplier Emission'!$F$15:$F$49=$E$8)),
            ""),
    "")</f>
        <v/>
      </c>
      <c r="N176" s="311" t="str">
        <f t="array" ref="N176">IFERROR(
    XLOOKUP(F176,
            _xlws.FILTER('Supplier Emission'!$G$15:$G$49,
                   ('Supplier Emission'!$D$15:$D$49=H176) * ('Supplier Emission'!$F$15:$F$49=$E$8)),
            _xlws.FILTER('Supplier Emission'!$H$15:$H$49,
                   ('Supplier Emission'!$D$15:$D$49=H176) * ('Supplier Emission'!$F$15:$F$49=$E$8)),
            ""),
    "")</f>
        <v/>
      </c>
      <c r="O176" s="311" t="str">
        <f t="array" ref="O176">XLOOKUP(1,('Emission Factors'!$E$5:$E$488='GHG emissions calculations'!$F176)*('Emission Factors'!$H$5:$H$488='GHG emissions calculations'!$H176),INDEX('Emission Factors'!$E$5:$T$488,0,MATCH('GHG emissions calculations'!O$6,'Emission Factors'!$E$5:$T$5,0)),"",0)</f>
        <v/>
      </c>
      <c r="P176" s="313" t="str">
        <f t="array" ref="P176">IFERROR(
    INDEX('Emission Factors'!$E$5:$P$488,
          MATCH(1,
                ('Emission Factors'!$E$5:$E$488 = 'GHG emissions calculations'!$F176) *
                ('Emission Factors'!$H$5:$H$488 = 'GHG emissions calculations'!$H176),
                0),
          MATCH('GHG emissions calculations'!P$6,'Emission Factors'!$E$5:$P$5,0)),
    "")</f>
        <v/>
      </c>
      <c r="Q176" s="311" t="str">
        <f t="array" ref="Q176">IFERROR(
    IF(
        INDEX('Emission Factors'!$E$5:$P$488,
              MATCH(1,
                    ('Emission Factors'!$E$5:$E$488 = 'GHG emissions calculations'!$F176) *
                    ('Emission Factors'!$H$5:$H$488 = 'GHG emissions calculations'!$H176),
                    0),
              MATCH('GHG emissions calculations'!Q$6, 'Emission Factors'!$E$5:$P$5, 0)) &lt;&gt; "",
        INDEX('Emission Factors'!$E$5:$P$488,
              MATCH(1,
                    ('Emission Factors'!$E$5:$E$488 = 'GHG emissions calculations'!$F176) *
                    ('Emission Factors'!$H$5:$H$488 = 'GHG emissions calculations'!$H176),
                    0),
              MATCH('GHG emissions calculations'!Q$6, 'Emission Factors'!$E$5:$P$5, 0)),
        ""),
    "")</f>
        <v/>
      </c>
      <c r="R176" s="311" t="str">
        <f t="array" ref="R176">IFERROR(
    IF(
        INDEX('Emission Factors'!$E$5:$R$488,
              MATCH(1,
                    ('Emission Factors'!$E$5:$E$488 = 'GHG emissions calculations'!$F176) *
                    ('Emission Factors'!$H$5:$H$488 = 'GHG emissions calculations'!$H176),
                    0),
              MATCH('GHG emissions calculations'!R$6, 'Emission Factors'!$E$5:$R$5, 0)) &lt;&gt; "",
        INDEX('Emission Factors'!$E$5:$R$488,
              MATCH(1,
                    ('Emission Factors'!$E$5:$E$488 = 'GHG emissions calculations'!$F176) *
                    ('Emission Factors'!$H$5:$H$488 = 'GHG emissions calculations'!$H176),
                    0),
              MATCH('GHG emissions calculations'!R$6, 'Emission Factors'!$E$5:$R$5, 0)),
        ""),
    "")</f>
        <v/>
      </c>
      <c r="S176" s="312">
        <f t="shared" si="1"/>
        <v>0</v>
      </c>
      <c r="T176" s="23"/>
    </row>
    <row r="177" ht="15.75" customHeight="1" outlineLevel="1">
      <c r="A177" s="23"/>
      <c r="B177" s="71"/>
      <c r="C177" s="71"/>
      <c r="D177" s="71"/>
      <c r="E177" s="314"/>
      <c r="F177" s="311" t="str">
        <f>Lists!O39</f>
        <v>Engine - America</v>
      </c>
      <c r="G177" s="311" t="str">
        <f t="array" ref="G177">XLOOKUP(1,('Emission Factors'!$E$5:$E$488='GHG emissions calculations'!$F177)*('Emission Factors'!$H$5:$H$488='GHG emissions calculations'!$H177),INDEX('Emission Factors'!$E$5:$T$488,0,MATCH('GHG emissions calculations'!G$6,'Emission Factors'!$E$5:$T$5,0)),"",0)</f>
        <v/>
      </c>
      <c r="H177" s="311" t="s">
        <v>238</v>
      </c>
      <c r="I177" s="312" t="str">
        <f>IF(
    SUMIFS('Import data'!$L$25:$L$80,
           'Import data'!$J$25:$J$80, F177,
           'Import data'!$G$25:$G$80, 'GHG emissions calculations'!$H177,
           'Import data'!$I$25:$I$80,$E$8) &lt;&gt; 0,
    SUMIFS('Import data'!$L$25:$L$80,
           'Import data'!$J$25:$J$80, F177,
           'Import data'!$G$25:$G$80, 'GHG emissions calculations'!$H177,
           'Import data'!$I$25:$I$80,$E$8),
    ""
)</f>
        <v/>
      </c>
      <c r="J177" s="311" t="str">
        <f t="array" ref="J177">IF(
    XLOOKUP(F177, 'Import data'!$J$26:$J$47, 'Import data'!$M$26:$M$47, "", 0) = "Please add the region-specific supplier emission factor or choose a different region available in the IAEG database.",
    "",
    XLOOKUP(F177, 'Import data'!$J$26:$J$47, 'Import data'!$M$26:$M$47, "", 0)
)</f>
        <v/>
      </c>
      <c r="K177" s="311" t="str">
        <f t="array" ref="K177">IFERROR(
    XLOOKUP(F177,
            _xlws.FILTER('Supplier Emission'!$G$15:$G$49,
                   ('Supplier Emission'!$D$15:$D$49=H177) * ('Supplier Emission'!$F$15:$F$49=$E$8)),
            _xlws.FILTER('Supplier Emission'!$I$15:$I$49,
                   ('Supplier Emission'!$D$15:$D$49=H177) * ('Supplier Emission'!$F$15:$F$49=$E$8)),
            ""),
    "")</f>
        <v/>
      </c>
      <c r="L177" s="311" t="str">
        <f t="array" ref="L177">IFERROR(
    XLOOKUP(F177,
            _xlws.FILTER('Supplier Emission'!$G$15:$G$49,
                   ('Supplier Emission'!$D$15:$D$49=H177) * ('Supplier Emission'!$F$15:$F$49=$E$8)),
            _xlws.FILTER('Supplier Emission'!$J$15:$J$49,
                   ('Supplier Emission'!$D$15:$D$49=H177) * ('Supplier Emission'!$F$15:$F$49=$E$8)),
            ""),
    "")</f>
        <v/>
      </c>
      <c r="M177" s="311" t="str">
        <f t="array" ref="M177">IFERROR(
    XLOOKUP(F177,
            _xlws.FILTER('Supplier Emission'!$G$15:$G$49,
                   ('Supplier Emission'!$D$15:$D$49=H177) * ('Supplier Emission'!$F$15:$F$49=$E$8)),
            _xlws.FILTER('Supplier Emission'!$M$15:$M$49,
                   ('Supplier Emission'!$D$15:$D$49=H177) * ('Supplier Emission'!$F$15:$F$49=$E$8)),
            ""),
    "")</f>
        <v/>
      </c>
      <c r="N177" s="311" t="str">
        <f t="array" ref="N177">IFERROR(
    XLOOKUP(F177,
            _xlws.FILTER('Supplier Emission'!$G$15:$G$49,
                   ('Supplier Emission'!$D$15:$D$49=H177) * ('Supplier Emission'!$F$15:$F$49=$E$8)),
            _xlws.FILTER('Supplier Emission'!$H$15:$H$49,
                   ('Supplier Emission'!$D$15:$D$49=H177) * ('Supplier Emission'!$F$15:$F$49=$E$8)),
            ""),
    "")</f>
        <v/>
      </c>
      <c r="O177" s="313" t="str">
        <f t="array" ref="O177">XLOOKUP(1,('Emission Factors'!$E$5:$E$488='GHG emissions calculations'!$F177)*('Emission Factors'!$H$5:$H$488='GHG emissions calculations'!$H177),INDEX('Emission Factors'!$E$5:$T$488,0,MATCH('GHG emissions calculations'!O$6,'Emission Factors'!$E$5:$T$5,0)),"",0)</f>
        <v>Aircraft Engines</v>
      </c>
      <c r="P177" s="313">
        <f t="array" ref="P177">IFERROR(
    INDEX('Emission Factors'!$E$5:$P$488,
          MATCH(1,
                ('Emission Factors'!$E$5:$E$488 = 'GHG emissions calculations'!$F177) *
                ('Emission Factors'!$H$5:$H$488 = 'GHG emissions calculations'!$H177),
                0),
          MATCH('GHG emissions calculations'!P$6,'Emission Factors'!$E$5:$P$5,0)),
    "")</f>
        <v>476.349</v>
      </c>
      <c r="Q177" s="311" t="str">
        <f t="array" ref="Q177">IFERROR(
    IF(
        INDEX('Emission Factors'!$E$5:$P$488,
              MATCH(1,
                    ('Emission Factors'!$E$5:$E$488 = 'GHG emissions calculations'!$F177) *
                    ('Emission Factors'!$H$5:$H$488 = 'GHG emissions calculations'!$H177),
                    0),
              MATCH('GHG emissions calculations'!Q$6, 'Emission Factors'!$E$5:$P$5, 0)) &lt;&gt; "",
        INDEX('Emission Factors'!$E$5:$P$488,
              MATCH(1,
                    ('Emission Factors'!$E$5:$E$488 = 'GHG emissions calculations'!$F177) *
                    ('Emission Factors'!$H$5:$H$488 = 'GHG emissions calculations'!$H177),
                    0),
              MATCH('GHG emissions calculations'!Q$6, 'Emission Factors'!$E$5:$P$5, 0)),
        ""),
    "")</f>
        <v>kgCO2e / k€</v>
      </c>
      <c r="R177" s="311" t="str">
        <f t="array" ref="R177">IFERROR(
    IF(
        INDEX('Emission Factors'!$E$5:$R$488,
              MATCH(1,
                    ('Emission Factors'!$E$5:$E$488 = 'GHG emissions calculations'!$F177) *
                    ('Emission Factors'!$H$5:$H$488 = 'GHG emissions calculations'!$H177),
                    0),
              MATCH('GHG emissions calculations'!R$6, 'Emission Factors'!$E$5:$R$5, 0)) &lt;&gt; "",
        INDEX('Emission Factors'!$E$5:$R$488,
              MATCH(1,
                    ('Emission Factors'!$E$5:$E$488 = 'GHG emissions calculations'!$F177) *
                    ('Emission Factors'!$H$5:$H$488 = 'GHG emissions calculations'!$H177),
                    0),
              MATCH('GHG emissions calculations'!R$6, 'Emission Factors'!$E$5:$R$5, 0)),
        ""),
    "")</f>
        <v>America</v>
      </c>
      <c r="S177" s="312">
        <f t="shared" si="1"/>
        <v>0</v>
      </c>
      <c r="T177" s="23"/>
    </row>
    <row r="178" ht="15.75" customHeight="1" outlineLevel="1">
      <c r="A178" s="23"/>
      <c r="B178" s="71"/>
      <c r="C178" s="71"/>
      <c r="D178" s="71"/>
      <c r="E178" s="314"/>
      <c r="F178" s="311" t="str">
        <f>Lists!O42</f>
        <v>Engine - Asia</v>
      </c>
      <c r="G178" s="311" t="str">
        <f t="array" ref="G178">XLOOKUP(1,('Emission Factors'!$E$5:$E$488='GHG emissions calculations'!$F178)*('Emission Factors'!$H$5:$H$488='GHG emissions calculations'!$H178),INDEX('Emission Factors'!$E$5:$T$488,0,MATCH('GHG emissions calculations'!G$6,'Emission Factors'!$E$5:$T$5,0)),"",0)</f>
        <v/>
      </c>
      <c r="H178" s="311" t="s">
        <v>238</v>
      </c>
      <c r="I178" s="312" t="str">
        <f>IF(
    SUMIFS('Import data'!$L$25:$L$80,
           'Import data'!$J$25:$J$80, F178,
           'Import data'!$G$25:$G$80, 'GHG emissions calculations'!$H178,
           'Import data'!$I$25:$I$80,$E$8) &lt;&gt; 0,
    SUMIFS('Import data'!$L$25:$L$80,
           'Import data'!$J$25:$J$80, F178,
           'Import data'!$G$25:$G$80, 'GHG emissions calculations'!$H178,
           'Import data'!$I$25:$I$80,$E$8),
    ""
)</f>
        <v/>
      </c>
      <c r="J178" s="311" t="str">
        <f t="array" ref="J178">IF(
    XLOOKUP(F178, 'Import data'!$J$26:$J$47, 'Import data'!$M$26:$M$47, "", 0) = "Please add the region-specific supplier emission factor or choose a different region available in the IAEG database.",
    "",
    XLOOKUP(F178, 'Import data'!$J$26:$J$47, 'Import data'!$M$26:$M$47, "", 0)
)</f>
        <v/>
      </c>
      <c r="K178" s="311" t="str">
        <f t="array" ref="K178">IFERROR(
    XLOOKUP(F178,
            _xlws.FILTER('Supplier Emission'!$G$15:$G$49,
                   ('Supplier Emission'!$D$15:$D$49=H178) * ('Supplier Emission'!$F$15:$F$49=$E$8)),
            _xlws.FILTER('Supplier Emission'!$I$15:$I$49,
                   ('Supplier Emission'!$D$15:$D$49=H178) * ('Supplier Emission'!$F$15:$F$49=$E$8)),
            ""),
    "")</f>
        <v/>
      </c>
      <c r="L178" s="311" t="str">
        <f t="array" ref="L178">IFERROR(
    XLOOKUP(F178,
            _xlws.FILTER('Supplier Emission'!$G$15:$G$49,
                   ('Supplier Emission'!$D$15:$D$49=H178) * ('Supplier Emission'!$F$15:$F$49=$E$8)),
            _xlws.FILTER('Supplier Emission'!$J$15:$J$49,
                   ('Supplier Emission'!$D$15:$D$49=H178) * ('Supplier Emission'!$F$15:$F$49=$E$8)),
            ""),
    "")</f>
        <v/>
      </c>
      <c r="M178" s="311" t="str">
        <f t="array" ref="M178">IFERROR(
    XLOOKUP(F178,
            _xlws.FILTER('Supplier Emission'!$G$15:$G$49,
                   ('Supplier Emission'!$D$15:$D$49=H178) * ('Supplier Emission'!$F$15:$F$49=$E$8)),
            _xlws.FILTER('Supplier Emission'!$M$15:$M$49,
                   ('Supplier Emission'!$D$15:$D$49=H178) * ('Supplier Emission'!$F$15:$F$49=$E$8)),
            ""),
    "")</f>
        <v/>
      </c>
      <c r="N178" s="311" t="str">
        <f t="array" ref="N178">IFERROR(
    XLOOKUP(F178,
            _xlws.FILTER('Supplier Emission'!$G$15:$G$49,
                   ('Supplier Emission'!$D$15:$D$49=H178) * ('Supplier Emission'!$F$15:$F$49=$E$8)),
            _xlws.FILTER('Supplier Emission'!$H$15:$H$49,
                   ('Supplier Emission'!$D$15:$D$49=H178) * ('Supplier Emission'!$F$15:$F$49=$E$8)),
            ""),
    "")</f>
        <v/>
      </c>
      <c r="O178" s="311" t="str">
        <f t="array" ref="O178">XLOOKUP(1,('Emission Factors'!$E$5:$E$488='GHG emissions calculations'!$F178)*('Emission Factors'!$H$5:$H$488='GHG emissions calculations'!$H178),INDEX('Emission Factors'!$E$5:$T$488,0,MATCH('GHG emissions calculations'!O$6,'Emission Factors'!$E$5:$T$5,0)),"",0)</f>
        <v/>
      </c>
      <c r="P178" s="313" t="str">
        <f t="array" ref="P178">IFERROR(
    INDEX('Emission Factors'!$E$5:$P$488,
          MATCH(1,
                ('Emission Factors'!$E$5:$E$488 = 'GHG emissions calculations'!$F178) *
                ('Emission Factors'!$H$5:$H$488 = 'GHG emissions calculations'!$H178),
                0),
          MATCH('GHG emissions calculations'!P$6,'Emission Factors'!$E$5:$P$5,0)),
    "")</f>
        <v/>
      </c>
      <c r="Q178" s="311" t="str">
        <f t="array" ref="Q178">IFERROR(
    IF(
        INDEX('Emission Factors'!$E$5:$P$488,
              MATCH(1,
                    ('Emission Factors'!$E$5:$E$488 = 'GHG emissions calculations'!$F178) *
                    ('Emission Factors'!$H$5:$H$488 = 'GHG emissions calculations'!$H178),
                    0),
              MATCH('GHG emissions calculations'!Q$6, 'Emission Factors'!$E$5:$P$5, 0)) &lt;&gt; "",
        INDEX('Emission Factors'!$E$5:$P$488,
              MATCH(1,
                    ('Emission Factors'!$E$5:$E$488 = 'GHG emissions calculations'!$F178) *
                    ('Emission Factors'!$H$5:$H$488 = 'GHG emissions calculations'!$H178),
                    0),
              MATCH('GHG emissions calculations'!Q$6, 'Emission Factors'!$E$5:$P$5, 0)),
        ""),
    "")</f>
        <v/>
      </c>
      <c r="R178" s="311" t="str">
        <f t="array" ref="R178">IFERROR(
    IF(
        INDEX('Emission Factors'!$E$5:$R$488,
              MATCH(1,
                    ('Emission Factors'!$E$5:$E$488 = 'GHG emissions calculations'!$F178) *
                    ('Emission Factors'!$H$5:$H$488 = 'GHG emissions calculations'!$H178),
                    0),
              MATCH('GHG emissions calculations'!R$6, 'Emission Factors'!$E$5:$R$5, 0)) &lt;&gt; "",
        INDEX('Emission Factors'!$E$5:$R$488,
              MATCH(1,
                    ('Emission Factors'!$E$5:$E$488 = 'GHG emissions calculations'!$F178) *
                    ('Emission Factors'!$H$5:$H$488 = 'GHG emissions calculations'!$H178),
                    0),
              MATCH('GHG emissions calculations'!R$6, 'Emission Factors'!$E$5:$R$5, 0)),
        ""),
    "")</f>
        <v/>
      </c>
      <c r="S178" s="312">
        <f t="shared" si="1"/>
        <v>0</v>
      </c>
      <c r="T178" s="23"/>
    </row>
    <row r="179" ht="15.75" customHeight="1" outlineLevel="1">
      <c r="A179" s="23"/>
      <c r="B179" s="71"/>
      <c r="C179" s="71"/>
      <c r="D179" s="71"/>
      <c r="E179" s="314"/>
      <c r="F179" s="311" t="str">
        <f>Lists!O40</f>
        <v>Engine - Europe</v>
      </c>
      <c r="G179" s="311" t="str">
        <f t="array" ref="G179">XLOOKUP(1,('Emission Factors'!$E$5:$E$488='GHG emissions calculations'!$F179)*('Emission Factors'!$H$5:$H$488='GHG emissions calculations'!$H179),INDEX('Emission Factors'!$E$5:$T$488,0,MATCH('GHG emissions calculations'!G$6,'Emission Factors'!$E$5:$T$5,0)),"",0)</f>
        <v/>
      </c>
      <c r="H179" s="311" t="s">
        <v>238</v>
      </c>
      <c r="I179" s="312" t="str">
        <f>IF(
    SUMIFS('Import data'!$L$25:$L$80,
           'Import data'!$J$25:$J$80, F179,
           'Import data'!$G$25:$G$80, 'GHG emissions calculations'!$H179,
           'Import data'!$I$25:$I$80,$E$8) &lt;&gt; 0,
    SUMIFS('Import data'!$L$25:$L$80,
           'Import data'!$J$25:$J$80, F179,
           'Import data'!$G$25:$G$80, 'GHG emissions calculations'!$H179,
           'Import data'!$I$25:$I$80,$E$8),
    ""
)</f>
        <v/>
      </c>
      <c r="J179" s="311" t="str">
        <f t="array" ref="J179">IF(
    XLOOKUP(F179, 'Import data'!$J$26:$J$47, 'Import data'!$M$26:$M$47, "", 0) = "Please add the region-specific supplier emission factor or choose a different region available in the IAEG database.",
    "",
    XLOOKUP(F179, 'Import data'!$J$26:$J$47, 'Import data'!$M$26:$M$47, "", 0)
)</f>
        <v/>
      </c>
      <c r="K179" s="311" t="str">
        <f t="array" ref="K179">IFERROR(
    XLOOKUP(F179,
            _xlws.FILTER('Supplier Emission'!$G$15:$G$49,
                   ('Supplier Emission'!$D$15:$D$49=H179) * ('Supplier Emission'!$F$15:$F$49=$E$8)),
            _xlws.FILTER('Supplier Emission'!$I$15:$I$49,
                   ('Supplier Emission'!$D$15:$D$49=H179) * ('Supplier Emission'!$F$15:$F$49=$E$8)),
            ""),
    "")</f>
        <v/>
      </c>
      <c r="L179" s="311" t="str">
        <f t="array" ref="L179">IFERROR(
    XLOOKUP(F179,
            _xlws.FILTER('Supplier Emission'!$G$15:$G$49,
                   ('Supplier Emission'!$D$15:$D$49=H179) * ('Supplier Emission'!$F$15:$F$49=$E$8)),
            _xlws.FILTER('Supplier Emission'!$J$15:$J$49,
                   ('Supplier Emission'!$D$15:$D$49=H179) * ('Supplier Emission'!$F$15:$F$49=$E$8)),
            ""),
    "")</f>
        <v/>
      </c>
      <c r="M179" s="311" t="str">
        <f t="array" ref="M179">IFERROR(
    XLOOKUP(F179,
            _xlws.FILTER('Supplier Emission'!$G$15:$G$49,
                   ('Supplier Emission'!$D$15:$D$49=H179) * ('Supplier Emission'!$F$15:$F$49=$E$8)),
            _xlws.FILTER('Supplier Emission'!$M$15:$M$49,
                   ('Supplier Emission'!$D$15:$D$49=H179) * ('Supplier Emission'!$F$15:$F$49=$E$8)),
            ""),
    "")</f>
        <v/>
      </c>
      <c r="N179" s="311" t="str">
        <f t="array" ref="N179">IFERROR(
    XLOOKUP(F179,
            _xlws.FILTER('Supplier Emission'!$G$15:$G$49,
                   ('Supplier Emission'!$D$15:$D$49=H179) * ('Supplier Emission'!$F$15:$F$49=$E$8)),
            _xlws.FILTER('Supplier Emission'!$H$15:$H$49,
                   ('Supplier Emission'!$D$15:$D$49=H179) * ('Supplier Emission'!$F$15:$F$49=$E$8)),
            ""),
    "")</f>
        <v/>
      </c>
      <c r="O179" s="311" t="str">
        <f t="array" ref="O179">XLOOKUP(1,('Emission Factors'!$E$5:$E$488='GHG emissions calculations'!$F179)*('Emission Factors'!$H$5:$H$488='GHG emissions calculations'!$H179),INDEX('Emission Factors'!$E$5:$T$488,0,MATCH('GHG emissions calculations'!O$6,'Emission Factors'!$E$5:$T$5,0)),"",0)</f>
        <v/>
      </c>
      <c r="P179" s="313" t="str">
        <f t="array" ref="P179">IFERROR(
    INDEX('Emission Factors'!$E$5:$P$488,
          MATCH(1,
                ('Emission Factors'!$E$5:$E$488 = 'GHG emissions calculations'!$F179) *
                ('Emission Factors'!$H$5:$H$488 = 'GHG emissions calculations'!$H179),
                0),
          MATCH('GHG emissions calculations'!P$6,'Emission Factors'!$E$5:$P$5,0)),
    "")</f>
        <v/>
      </c>
      <c r="Q179" s="311" t="str">
        <f t="array" ref="Q179">IFERROR(
    IF(
        INDEX('Emission Factors'!$E$5:$P$488,
              MATCH(1,
                    ('Emission Factors'!$E$5:$E$488 = 'GHG emissions calculations'!$F179) *
                    ('Emission Factors'!$H$5:$H$488 = 'GHG emissions calculations'!$H179),
                    0),
              MATCH('GHG emissions calculations'!Q$6, 'Emission Factors'!$E$5:$P$5, 0)) &lt;&gt; "",
        INDEX('Emission Factors'!$E$5:$P$488,
              MATCH(1,
                    ('Emission Factors'!$E$5:$E$488 = 'GHG emissions calculations'!$F179) *
                    ('Emission Factors'!$H$5:$H$488 = 'GHG emissions calculations'!$H179),
                    0),
              MATCH('GHG emissions calculations'!Q$6, 'Emission Factors'!$E$5:$P$5, 0)),
        ""),
    "")</f>
        <v/>
      </c>
      <c r="R179" s="311" t="str">
        <f t="array" ref="R179">IFERROR(
    IF(
        INDEX('Emission Factors'!$E$5:$R$488,
              MATCH(1,
                    ('Emission Factors'!$E$5:$E$488 = 'GHG emissions calculations'!$F179) *
                    ('Emission Factors'!$H$5:$H$488 = 'GHG emissions calculations'!$H179),
                    0),
              MATCH('GHG emissions calculations'!R$6, 'Emission Factors'!$E$5:$R$5, 0)) &lt;&gt; "",
        INDEX('Emission Factors'!$E$5:$R$488,
              MATCH(1,
                    ('Emission Factors'!$E$5:$E$488 = 'GHG emissions calculations'!$F179) *
                    ('Emission Factors'!$H$5:$H$488 = 'GHG emissions calculations'!$H179),
                    0),
              MATCH('GHG emissions calculations'!R$6, 'Emission Factors'!$E$5:$R$5, 0)),
        ""),
    "")</f>
        <v/>
      </c>
      <c r="S179" s="312">
        <f t="shared" si="1"/>
        <v>0</v>
      </c>
      <c r="T179" s="23"/>
    </row>
    <row r="180" ht="15.75" customHeight="1" outlineLevel="1">
      <c r="A180" s="23"/>
      <c r="B180" s="71"/>
      <c r="C180" s="71"/>
      <c r="D180" s="71"/>
      <c r="E180" s="314"/>
      <c r="F180" s="311" t="str">
        <f>Lists!O45</f>
        <v>Engine - Global or unspecified region</v>
      </c>
      <c r="G180" s="311" t="str">
        <f t="array" ref="G180">XLOOKUP(1,('Emission Factors'!$E$5:$E$488='GHG emissions calculations'!$F180)*('Emission Factors'!$H$5:$H$488='GHG emissions calculations'!$H180),INDEX('Emission Factors'!$E$5:$T$488,0,MATCH('GHG emissions calculations'!G$6,'Emission Factors'!$E$5:$T$5,0)),"",0)</f>
        <v/>
      </c>
      <c r="H180" s="311" t="s">
        <v>238</v>
      </c>
      <c r="I180" s="312" t="str">
        <f>IF(
    SUMIFS('Import data'!$L$25:$L$80,
           'Import data'!$J$25:$J$80, F180,
           'Import data'!$G$25:$G$80, 'GHG emissions calculations'!$H180,
           'Import data'!$I$25:$I$80,$E$8) &lt;&gt; 0,
    SUMIFS('Import data'!$L$25:$L$80,
           'Import data'!$J$25:$J$80, F180,
           'Import data'!$G$25:$G$80, 'GHG emissions calculations'!$H180,
           'Import data'!$I$25:$I$80,$E$8),
    ""
)</f>
        <v/>
      </c>
      <c r="J180" s="311" t="str">
        <f t="array" ref="J180">IF(
    XLOOKUP(F180, 'Import data'!$J$26:$J$47, 'Import data'!$M$26:$M$47, "", 0) = "Please add the region-specific supplier emission factor or choose a different region available in the IAEG database.",
    "",
    XLOOKUP(F180, 'Import data'!$J$26:$J$47, 'Import data'!$M$26:$M$47, "", 0)
)</f>
        <v/>
      </c>
      <c r="K180" s="311" t="str">
        <f t="array" ref="K180">IFERROR(
    XLOOKUP(F180,
            _xlws.FILTER('Supplier Emission'!$G$15:$G$49,
                   ('Supplier Emission'!$D$15:$D$49=H180) * ('Supplier Emission'!$F$15:$F$49=$E$8)),
            _xlws.FILTER('Supplier Emission'!$I$15:$I$49,
                   ('Supplier Emission'!$D$15:$D$49=H180) * ('Supplier Emission'!$F$15:$F$49=$E$8)),
            ""),
    "")</f>
        <v/>
      </c>
      <c r="L180" s="311" t="str">
        <f t="array" ref="L180">IFERROR(
    XLOOKUP(F180,
            _xlws.FILTER('Supplier Emission'!$G$15:$G$49,
                   ('Supplier Emission'!$D$15:$D$49=H180) * ('Supplier Emission'!$F$15:$F$49=$E$8)),
            _xlws.FILTER('Supplier Emission'!$J$15:$J$49,
                   ('Supplier Emission'!$D$15:$D$49=H180) * ('Supplier Emission'!$F$15:$F$49=$E$8)),
            ""),
    "")</f>
        <v/>
      </c>
      <c r="M180" s="311" t="str">
        <f t="array" ref="M180">IFERROR(
    XLOOKUP(F180,
            _xlws.FILTER('Supplier Emission'!$G$15:$G$49,
                   ('Supplier Emission'!$D$15:$D$49=H180) * ('Supplier Emission'!$F$15:$F$49=$E$8)),
            _xlws.FILTER('Supplier Emission'!$M$15:$M$49,
                   ('Supplier Emission'!$D$15:$D$49=H180) * ('Supplier Emission'!$F$15:$F$49=$E$8)),
            ""),
    "")</f>
        <v/>
      </c>
      <c r="N180" s="311" t="str">
        <f t="array" ref="N180">IFERROR(
    XLOOKUP(F180,
            _xlws.FILTER('Supplier Emission'!$G$15:$G$49,
                   ('Supplier Emission'!$D$15:$D$49=H180) * ('Supplier Emission'!$F$15:$F$49=$E$8)),
            _xlws.FILTER('Supplier Emission'!$H$15:$H$49,
                   ('Supplier Emission'!$D$15:$D$49=H180) * ('Supplier Emission'!$F$15:$F$49=$E$8)),
            ""),
    "")</f>
        <v/>
      </c>
      <c r="O180" s="311" t="str">
        <f t="array" ref="O180">XLOOKUP(1,('Emission Factors'!$E$5:$E$488='GHG emissions calculations'!$F180)*('Emission Factors'!$H$5:$H$488='GHG emissions calculations'!$H180),INDEX('Emission Factors'!$E$5:$T$488,0,MATCH('GHG emissions calculations'!O$6,'Emission Factors'!$E$5:$T$5,0)),"",0)</f>
        <v/>
      </c>
      <c r="P180" s="313" t="str">
        <f t="array" ref="P180">IFERROR(
    INDEX('Emission Factors'!$E$5:$P$488,
          MATCH(1,
                ('Emission Factors'!$E$5:$E$488 = 'GHG emissions calculations'!$F180) *
                ('Emission Factors'!$H$5:$H$488 = 'GHG emissions calculations'!$H180),
                0),
          MATCH('GHG emissions calculations'!P$6,'Emission Factors'!$E$5:$P$5,0)),
    "")</f>
        <v/>
      </c>
      <c r="Q180" s="311" t="str">
        <f t="array" ref="Q180">IFERROR(
    IF(
        INDEX('Emission Factors'!$E$5:$P$488,
              MATCH(1,
                    ('Emission Factors'!$E$5:$E$488 = 'GHG emissions calculations'!$F180) *
                    ('Emission Factors'!$H$5:$H$488 = 'GHG emissions calculations'!$H180),
                    0),
              MATCH('GHG emissions calculations'!Q$6, 'Emission Factors'!$E$5:$P$5, 0)) &lt;&gt; "",
        INDEX('Emission Factors'!$E$5:$P$488,
              MATCH(1,
                    ('Emission Factors'!$E$5:$E$488 = 'GHG emissions calculations'!$F180) *
                    ('Emission Factors'!$H$5:$H$488 = 'GHG emissions calculations'!$H180),
                    0),
              MATCH('GHG emissions calculations'!Q$6, 'Emission Factors'!$E$5:$P$5, 0)),
        ""),
    "")</f>
        <v/>
      </c>
      <c r="R180" s="311" t="str">
        <f t="array" ref="R180">IFERROR(
    IF(
        INDEX('Emission Factors'!$E$5:$R$488,
              MATCH(1,
                    ('Emission Factors'!$E$5:$E$488 = 'GHG emissions calculations'!$F180) *
                    ('Emission Factors'!$H$5:$H$488 = 'GHG emissions calculations'!$H180),
                    0),
              MATCH('GHG emissions calculations'!R$6, 'Emission Factors'!$E$5:$R$5, 0)) &lt;&gt; "",
        INDEX('Emission Factors'!$E$5:$R$488,
              MATCH(1,
                    ('Emission Factors'!$E$5:$E$488 = 'GHG emissions calculations'!$F180) *
                    ('Emission Factors'!$H$5:$H$488 = 'GHG emissions calculations'!$H180),
                    0),
              MATCH('GHG emissions calculations'!R$6, 'Emission Factors'!$E$5:$R$5, 0)),
        ""),
    "")</f>
        <v/>
      </c>
      <c r="S180" s="312">
        <f t="shared" si="1"/>
        <v>0</v>
      </c>
      <c r="T180" s="23"/>
    </row>
    <row r="181" ht="15.75" customHeight="1" outlineLevel="1">
      <c r="A181" s="23"/>
      <c r="B181" s="71"/>
      <c r="C181" s="71"/>
      <c r="D181" s="71"/>
      <c r="E181" s="314"/>
      <c r="F181" s="311" t="str">
        <f>Lists!O44</f>
        <v>Engine - Middle East</v>
      </c>
      <c r="G181" s="311" t="str">
        <f t="array" ref="G181">XLOOKUP(1,('Emission Factors'!$E$5:$E$488='GHG emissions calculations'!$F181)*('Emission Factors'!$H$5:$H$488='GHG emissions calculations'!$H181),INDEX('Emission Factors'!$E$5:$T$488,0,MATCH('GHG emissions calculations'!G$6,'Emission Factors'!$E$5:$T$5,0)),"",0)</f>
        <v/>
      </c>
      <c r="H181" s="311" t="s">
        <v>238</v>
      </c>
      <c r="I181" s="312" t="str">
        <f>IF(
    SUMIFS('Import data'!$L$25:$L$80,
           'Import data'!$J$25:$J$80, F181,
           'Import data'!$G$25:$G$80, 'GHG emissions calculations'!$H181,
           'Import data'!$I$25:$I$80,$E$8) &lt;&gt; 0,
    SUMIFS('Import data'!$L$25:$L$80,
           'Import data'!$J$25:$J$80, F181,
           'Import data'!$G$25:$G$80, 'GHG emissions calculations'!$H181,
           'Import data'!$I$25:$I$80,$E$8),
    ""
)</f>
        <v/>
      </c>
      <c r="J181" s="311" t="str">
        <f t="array" ref="J181">IF(
    XLOOKUP(F181, 'Import data'!$J$26:$J$47, 'Import data'!$M$26:$M$47, "", 0) = "Please add the region-specific supplier emission factor or choose a different region available in the IAEG database.",
    "",
    XLOOKUP(F181, 'Import data'!$J$26:$J$47, 'Import data'!$M$26:$M$47, "", 0)
)</f>
        <v/>
      </c>
      <c r="K181" s="311" t="str">
        <f t="array" ref="K181">IFERROR(
    XLOOKUP(F181,
            _xlws.FILTER('Supplier Emission'!$G$15:$G$49,
                   ('Supplier Emission'!$D$15:$D$49=H181) * ('Supplier Emission'!$F$15:$F$49=$E$8)),
            _xlws.FILTER('Supplier Emission'!$I$15:$I$49,
                   ('Supplier Emission'!$D$15:$D$49=H181) * ('Supplier Emission'!$F$15:$F$49=$E$8)),
            ""),
    "")</f>
        <v/>
      </c>
      <c r="L181" s="311" t="str">
        <f t="array" ref="L181">IFERROR(
    XLOOKUP(F181,
            _xlws.FILTER('Supplier Emission'!$G$15:$G$49,
                   ('Supplier Emission'!$D$15:$D$49=H181) * ('Supplier Emission'!$F$15:$F$49=$E$8)),
            _xlws.FILTER('Supplier Emission'!$J$15:$J$49,
                   ('Supplier Emission'!$D$15:$D$49=H181) * ('Supplier Emission'!$F$15:$F$49=$E$8)),
            ""),
    "")</f>
        <v/>
      </c>
      <c r="M181" s="311" t="str">
        <f t="array" ref="M181">IFERROR(
    XLOOKUP(F181,
            _xlws.FILTER('Supplier Emission'!$G$15:$G$49,
                   ('Supplier Emission'!$D$15:$D$49=H181) * ('Supplier Emission'!$F$15:$F$49=$E$8)),
            _xlws.FILTER('Supplier Emission'!$M$15:$M$49,
                   ('Supplier Emission'!$D$15:$D$49=H181) * ('Supplier Emission'!$F$15:$F$49=$E$8)),
            ""),
    "")</f>
        <v/>
      </c>
      <c r="N181" s="311" t="str">
        <f t="array" ref="N181">IFERROR(
    XLOOKUP(F181,
            _xlws.FILTER('Supplier Emission'!$G$15:$G$49,
                   ('Supplier Emission'!$D$15:$D$49=H181) * ('Supplier Emission'!$F$15:$F$49=$E$8)),
            _xlws.FILTER('Supplier Emission'!$H$15:$H$49,
                   ('Supplier Emission'!$D$15:$D$49=H181) * ('Supplier Emission'!$F$15:$F$49=$E$8)),
            ""),
    "")</f>
        <v/>
      </c>
      <c r="O181" s="311" t="str">
        <f t="array" ref="O181">XLOOKUP(1,('Emission Factors'!$E$5:$E$488='GHG emissions calculations'!$F181)*('Emission Factors'!$H$5:$H$488='GHG emissions calculations'!$H181),INDEX('Emission Factors'!$E$5:$T$488,0,MATCH('GHG emissions calculations'!O$6,'Emission Factors'!$E$5:$T$5,0)),"",0)</f>
        <v/>
      </c>
      <c r="P181" s="313" t="str">
        <f t="array" ref="P181">IFERROR(
    INDEX('Emission Factors'!$E$5:$P$488,
          MATCH(1,
                ('Emission Factors'!$E$5:$E$488 = 'GHG emissions calculations'!$F181) *
                ('Emission Factors'!$H$5:$H$488 = 'GHG emissions calculations'!$H181),
                0),
          MATCH('GHG emissions calculations'!P$6,'Emission Factors'!$E$5:$P$5,0)),
    "")</f>
        <v/>
      </c>
      <c r="Q181" s="311" t="str">
        <f t="array" ref="Q181">IFERROR(
    IF(
        INDEX('Emission Factors'!$E$5:$P$488,
              MATCH(1,
                    ('Emission Factors'!$E$5:$E$488 = 'GHG emissions calculations'!$F181) *
                    ('Emission Factors'!$H$5:$H$488 = 'GHG emissions calculations'!$H181),
                    0),
              MATCH('GHG emissions calculations'!Q$6, 'Emission Factors'!$E$5:$P$5, 0)) &lt;&gt; "",
        INDEX('Emission Factors'!$E$5:$P$488,
              MATCH(1,
                    ('Emission Factors'!$E$5:$E$488 = 'GHG emissions calculations'!$F181) *
                    ('Emission Factors'!$H$5:$H$488 = 'GHG emissions calculations'!$H181),
                    0),
              MATCH('GHG emissions calculations'!Q$6, 'Emission Factors'!$E$5:$P$5, 0)),
        ""),
    "")</f>
        <v/>
      </c>
      <c r="R181" s="311" t="str">
        <f t="array" ref="R181">IFERROR(
    IF(
        INDEX('Emission Factors'!$E$5:$R$488,
              MATCH(1,
                    ('Emission Factors'!$E$5:$E$488 = 'GHG emissions calculations'!$F181) *
                    ('Emission Factors'!$H$5:$H$488 = 'GHG emissions calculations'!$H181),
                    0),
              MATCH('GHG emissions calculations'!R$6, 'Emission Factors'!$E$5:$R$5, 0)) &lt;&gt; "",
        INDEX('Emission Factors'!$E$5:$R$488,
              MATCH(1,
                    ('Emission Factors'!$E$5:$E$488 = 'GHG emissions calculations'!$F181) *
                    ('Emission Factors'!$H$5:$H$488 = 'GHG emissions calculations'!$H181),
                    0),
              MATCH('GHG emissions calculations'!R$6, 'Emission Factors'!$E$5:$R$5, 0)),
        ""),
    "")</f>
        <v/>
      </c>
      <c r="S181" s="312">
        <f t="shared" si="1"/>
        <v>0</v>
      </c>
      <c r="T181" s="23"/>
    </row>
    <row r="182" ht="15.75" customHeight="1" outlineLevel="1">
      <c r="A182" s="23"/>
      <c r="B182" s="71"/>
      <c r="C182" s="71"/>
      <c r="D182" s="71"/>
      <c r="E182" s="314"/>
      <c r="F182" s="311" t="str">
        <f>Lists!O43</f>
        <v>Engine - Oceania</v>
      </c>
      <c r="G182" s="311" t="str">
        <f t="array" ref="G182">XLOOKUP(1,('Emission Factors'!$E$5:$E$488='GHG emissions calculations'!$F182)*('Emission Factors'!$H$5:$H$488='GHG emissions calculations'!$H182),INDEX('Emission Factors'!$E$5:$T$488,0,MATCH('GHG emissions calculations'!G$6,'Emission Factors'!$E$5:$T$5,0)),"",0)</f>
        <v/>
      </c>
      <c r="H182" s="311" t="s">
        <v>238</v>
      </c>
      <c r="I182" s="312" t="str">
        <f>IF(
    SUMIFS('Import data'!$L$25:$L$80,
           'Import data'!$J$25:$J$80, F182,
           'Import data'!$G$25:$G$80, 'GHG emissions calculations'!$H182,
           'Import data'!$I$25:$I$80,$E$8) &lt;&gt; 0,
    SUMIFS('Import data'!$L$25:$L$80,
           'Import data'!$J$25:$J$80, F182,
           'Import data'!$G$25:$G$80, 'GHG emissions calculations'!$H182,
           'Import data'!$I$25:$I$80,$E$8),
    ""
)</f>
        <v/>
      </c>
      <c r="J182" s="311" t="str">
        <f t="array" ref="J182">IF(
    XLOOKUP(F182, 'Import data'!$J$26:$J$47, 'Import data'!$M$26:$M$47, "", 0) = "Please add the region-specific supplier emission factor or choose a different region available in the IAEG database.",
    "",
    XLOOKUP(F182, 'Import data'!$J$26:$J$47, 'Import data'!$M$26:$M$47, "", 0)
)</f>
        <v/>
      </c>
      <c r="K182" s="311" t="str">
        <f t="array" ref="K182">IFERROR(
    XLOOKUP(F182,
            _xlws.FILTER('Supplier Emission'!$G$15:$G$49,
                   ('Supplier Emission'!$D$15:$D$49=H182) * ('Supplier Emission'!$F$15:$F$49=$E$8)),
            _xlws.FILTER('Supplier Emission'!$I$15:$I$49,
                   ('Supplier Emission'!$D$15:$D$49=H182) * ('Supplier Emission'!$F$15:$F$49=$E$8)),
            ""),
    "")</f>
        <v/>
      </c>
      <c r="L182" s="311" t="str">
        <f t="array" ref="L182">IFERROR(
    XLOOKUP(F182,
            _xlws.FILTER('Supplier Emission'!$G$15:$G$49,
                   ('Supplier Emission'!$D$15:$D$49=H182) * ('Supplier Emission'!$F$15:$F$49=$E$8)),
            _xlws.FILTER('Supplier Emission'!$J$15:$J$49,
                   ('Supplier Emission'!$D$15:$D$49=H182) * ('Supplier Emission'!$F$15:$F$49=$E$8)),
            ""),
    "")</f>
        <v/>
      </c>
      <c r="M182" s="311" t="str">
        <f t="array" ref="M182">IFERROR(
    XLOOKUP(F182,
            _xlws.FILTER('Supplier Emission'!$G$15:$G$49,
                   ('Supplier Emission'!$D$15:$D$49=H182) * ('Supplier Emission'!$F$15:$F$49=$E$8)),
            _xlws.FILTER('Supplier Emission'!$M$15:$M$49,
                   ('Supplier Emission'!$D$15:$D$49=H182) * ('Supplier Emission'!$F$15:$F$49=$E$8)),
            ""),
    "")</f>
        <v/>
      </c>
      <c r="N182" s="311" t="str">
        <f t="array" ref="N182">IFERROR(
    XLOOKUP(F182,
            _xlws.FILTER('Supplier Emission'!$G$15:$G$49,
                   ('Supplier Emission'!$D$15:$D$49=H182) * ('Supplier Emission'!$F$15:$F$49=$E$8)),
            _xlws.FILTER('Supplier Emission'!$H$15:$H$49,
                   ('Supplier Emission'!$D$15:$D$49=H182) * ('Supplier Emission'!$F$15:$F$49=$E$8)),
            ""),
    "")</f>
        <v/>
      </c>
      <c r="O182" s="311" t="str">
        <f t="array" ref="O182">XLOOKUP(1,('Emission Factors'!$E$5:$E$488='GHG emissions calculations'!$F182)*('Emission Factors'!$H$5:$H$488='GHG emissions calculations'!$H182),INDEX('Emission Factors'!$E$5:$T$488,0,MATCH('GHG emissions calculations'!O$6,'Emission Factors'!$E$5:$T$5,0)),"",0)</f>
        <v/>
      </c>
      <c r="P182" s="313" t="str">
        <f t="array" ref="P182">IFERROR(
    INDEX('Emission Factors'!$E$5:$P$488,
          MATCH(1,
                ('Emission Factors'!$E$5:$E$488 = 'GHG emissions calculations'!$F182) *
                ('Emission Factors'!$H$5:$H$488 = 'GHG emissions calculations'!$H182),
                0),
          MATCH('GHG emissions calculations'!P$6,'Emission Factors'!$E$5:$P$5,0)),
    "")</f>
        <v/>
      </c>
      <c r="Q182" s="311" t="str">
        <f t="array" ref="Q182">IFERROR(
    IF(
        INDEX('Emission Factors'!$E$5:$P$488,
              MATCH(1,
                    ('Emission Factors'!$E$5:$E$488 = 'GHG emissions calculations'!$F182) *
                    ('Emission Factors'!$H$5:$H$488 = 'GHG emissions calculations'!$H182),
                    0),
              MATCH('GHG emissions calculations'!Q$6, 'Emission Factors'!$E$5:$P$5, 0)) &lt;&gt; "",
        INDEX('Emission Factors'!$E$5:$P$488,
              MATCH(1,
                    ('Emission Factors'!$E$5:$E$488 = 'GHG emissions calculations'!$F182) *
                    ('Emission Factors'!$H$5:$H$488 = 'GHG emissions calculations'!$H182),
                    0),
              MATCH('GHG emissions calculations'!Q$6, 'Emission Factors'!$E$5:$P$5, 0)),
        ""),
    "")</f>
        <v/>
      </c>
      <c r="R182" s="311" t="str">
        <f t="array" ref="R182">IFERROR(
    IF(
        INDEX('Emission Factors'!$E$5:$R$488,
              MATCH(1,
                    ('Emission Factors'!$E$5:$E$488 = 'GHG emissions calculations'!$F182) *
                    ('Emission Factors'!$H$5:$H$488 = 'GHG emissions calculations'!$H182),
                    0),
              MATCH('GHG emissions calculations'!R$6, 'Emission Factors'!$E$5:$R$5, 0)) &lt;&gt; "",
        INDEX('Emission Factors'!$E$5:$R$488,
              MATCH(1,
                    ('Emission Factors'!$E$5:$E$488 = 'GHG emissions calculations'!$F182) *
                    ('Emission Factors'!$H$5:$H$488 = 'GHG emissions calculations'!$H182),
                    0),
              MATCH('GHG emissions calculations'!R$6, 'Emission Factors'!$E$5:$R$5, 0)),
        ""),
    "")</f>
        <v/>
      </c>
      <c r="S182" s="312">
        <f t="shared" si="1"/>
        <v>0</v>
      </c>
      <c r="T182" s="23"/>
    </row>
    <row r="183" ht="15.75" customHeight="1" outlineLevel="1">
      <c r="A183" s="23"/>
      <c r="B183" s="71"/>
      <c r="C183" s="71"/>
      <c r="D183" s="71"/>
      <c r="E183" s="314"/>
      <c r="F183" s="311" t="str">
        <f>Lists!O48</f>
        <v>Flight control actuator - Africa</v>
      </c>
      <c r="G183" s="311" t="str">
        <f t="array" ref="G183">XLOOKUP(1,('Emission Factors'!$E$5:$E$488='GHG emissions calculations'!$F183)*('Emission Factors'!$H$5:$H$488='GHG emissions calculations'!$H183),INDEX('Emission Factors'!$E$5:$T$488,0,MATCH('GHG emissions calculations'!G$6,'Emission Factors'!$E$5:$T$5,0)),"",0)</f>
        <v/>
      </c>
      <c r="H183" s="311" t="s">
        <v>238</v>
      </c>
      <c r="I183" s="312" t="str">
        <f>IF(
    SUMIFS('Import data'!$L$25:$L$80,
           'Import data'!$J$25:$J$80, F183,
           'Import data'!$G$25:$G$80, 'GHG emissions calculations'!$H183,
           'Import data'!$I$25:$I$80,$E$8) &lt;&gt; 0,
    SUMIFS('Import data'!$L$25:$L$80,
           'Import data'!$J$25:$J$80, F183,
           'Import data'!$G$25:$G$80, 'GHG emissions calculations'!$H183,
           'Import data'!$I$25:$I$80,$E$8),
    ""
)</f>
        <v/>
      </c>
      <c r="J183" s="311" t="str">
        <f t="array" ref="J183">IF(
    XLOOKUP(F183, 'Import data'!$J$26:$J$47, 'Import data'!$M$26:$M$47, "", 0) = "Please add the region-specific supplier emission factor or choose a different region available in the IAEG database.",
    "",
    XLOOKUP(F183, 'Import data'!$J$26:$J$47, 'Import data'!$M$26:$M$47, "", 0)
)</f>
        <v/>
      </c>
      <c r="K183" s="311" t="str">
        <f t="array" ref="K183">IFERROR(
    XLOOKUP(F183,
            _xlws.FILTER('Supplier Emission'!$G$15:$G$49,
                   ('Supplier Emission'!$D$15:$D$49=H183) * ('Supplier Emission'!$F$15:$F$49=$E$8)),
            _xlws.FILTER('Supplier Emission'!$I$15:$I$49,
                   ('Supplier Emission'!$D$15:$D$49=H183) * ('Supplier Emission'!$F$15:$F$49=$E$8)),
            ""),
    "")</f>
        <v/>
      </c>
      <c r="L183" s="311" t="str">
        <f t="array" ref="L183">IFERROR(
    XLOOKUP(F183,
            _xlws.FILTER('Supplier Emission'!$G$15:$G$49,
                   ('Supplier Emission'!$D$15:$D$49=H183) * ('Supplier Emission'!$F$15:$F$49=$E$8)),
            _xlws.FILTER('Supplier Emission'!$J$15:$J$49,
                   ('Supplier Emission'!$D$15:$D$49=H183) * ('Supplier Emission'!$F$15:$F$49=$E$8)),
            ""),
    "")</f>
        <v/>
      </c>
      <c r="M183" s="311" t="str">
        <f t="array" ref="M183">IFERROR(
    XLOOKUP(F183,
            _xlws.FILTER('Supplier Emission'!$G$15:$G$49,
                   ('Supplier Emission'!$D$15:$D$49=H183) * ('Supplier Emission'!$F$15:$F$49=$E$8)),
            _xlws.FILTER('Supplier Emission'!$M$15:$M$49,
                   ('Supplier Emission'!$D$15:$D$49=H183) * ('Supplier Emission'!$F$15:$F$49=$E$8)),
            ""),
    "")</f>
        <v/>
      </c>
      <c r="N183" s="311" t="str">
        <f t="array" ref="N183">IFERROR(
    XLOOKUP(F183,
            _xlws.FILTER('Supplier Emission'!$G$15:$G$49,
                   ('Supplier Emission'!$D$15:$D$49=H183) * ('Supplier Emission'!$F$15:$F$49=$E$8)),
            _xlws.FILTER('Supplier Emission'!$H$15:$H$49,
                   ('Supplier Emission'!$D$15:$D$49=H183) * ('Supplier Emission'!$F$15:$F$49=$E$8)),
            ""),
    "")</f>
        <v/>
      </c>
      <c r="O183" s="311" t="str">
        <f t="array" ref="O183">XLOOKUP(1,('Emission Factors'!$E$5:$E$488='GHG emissions calculations'!$F183)*('Emission Factors'!$H$5:$H$488='GHG emissions calculations'!$H183),INDEX('Emission Factors'!$E$5:$T$488,0,MATCH('GHG emissions calculations'!O$6,'Emission Factors'!$E$5:$T$5,0)),"",0)</f>
        <v/>
      </c>
      <c r="P183" s="313" t="str">
        <f t="array" ref="P183">IFERROR(
    INDEX('Emission Factors'!$E$5:$P$488,
          MATCH(1,
                ('Emission Factors'!$E$5:$E$488 = 'GHG emissions calculations'!$F183) *
                ('Emission Factors'!$H$5:$H$488 = 'GHG emissions calculations'!$H183),
                0),
          MATCH('GHG emissions calculations'!P$6,'Emission Factors'!$E$5:$P$5,0)),
    "")</f>
        <v/>
      </c>
      <c r="Q183" s="311" t="str">
        <f t="array" ref="Q183">IFERROR(
    IF(
        INDEX('Emission Factors'!$E$5:$P$488,
              MATCH(1,
                    ('Emission Factors'!$E$5:$E$488 = 'GHG emissions calculations'!$F183) *
                    ('Emission Factors'!$H$5:$H$488 = 'GHG emissions calculations'!$H183),
                    0),
              MATCH('GHG emissions calculations'!Q$6, 'Emission Factors'!$E$5:$P$5, 0)) &lt;&gt; "",
        INDEX('Emission Factors'!$E$5:$P$488,
              MATCH(1,
                    ('Emission Factors'!$E$5:$E$488 = 'GHG emissions calculations'!$F183) *
                    ('Emission Factors'!$H$5:$H$488 = 'GHG emissions calculations'!$H183),
                    0),
              MATCH('GHG emissions calculations'!Q$6, 'Emission Factors'!$E$5:$P$5, 0)),
        ""),
    "")</f>
        <v/>
      </c>
      <c r="R183" s="311" t="str">
        <f t="array" ref="R183">IFERROR(
    IF(
        INDEX('Emission Factors'!$E$5:$R$488,
              MATCH(1,
                    ('Emission Factors'!$E$5:$E$488 = 'GHG emissions calculations'!$F183) *
                    ('Emission Factors'!$H$5:$H$488 = 'GHG emissions calculations'!$H183),
                    0),
              MATCH('GHG emissions calculations'!R$6, 'Emission Factors'!$E$5:$R$5, 0)) &lt;&gt; "",
        INDEX('Emission Factors'!$E$5:$R$488,
              MATCH(1,
                    ('Emission Factors'!$E$5:$E$488 = 'GHG emissions calculations'!$F183) *
                    ('Emission Factors'!$H$5:$H$488 = 'GHG emissions calculations'!$H183),
                    0),
              MATCH('GHG emissions calculations'!R$6, 'Emission Factors'!$E$5:$R$5, 0)),
        ""),
    "")</f>
        <v/>
      </c>
      <c r="S183" s="312">
        <f t="shared" si="1"/>
        <v>0</v>
      </c>
      <c r="T183" s="23"/>
    </row>
    <row r="184" ht="15.75" customHeight="1" outlineLevel="1">
      <c r="A184" s="23"/>
      <c r="B184" s="71"/>
      <c r="C184" s="71"/>
      <c r="D184" s="71"/>
      <c r="E184" s="314"/>
      <c r="F184" s="311" t="str">
        <f>Lists!O46</f>
        <v>Flight control actuator - America</v>
      </c>
      <c r="G184" s="311" t="str">
        <f t="array" ref="G184">XLOOKUP(1,('Emission Factors'!$E$5:$E$488='GHG emissions calculations'!$F184)*('Emission Factors'!$H$5:$H$488='GHG emissions calculations'!$H184),INDEX('Emission Factors'!$E$5:$T$488,0,MATCH('GHG emissions calculations'!G$6,'Emission Factors'!$E$5:$T$5,0)),"",0)</f>
        <v/>
      </c>
      <c r="H184" s="311" t="s">
        <v>238</v>
      </c>
      <c r="I184" s="312" t="str">
        <f>IF(
    SUMIFS('Import data'!$L$25:$L$80,
           'Import data'!$J$25:$J$80, F184,
           'Import data'!$G$25:$G$80, 'GHG emissions calculations'!$H184,
           'Import data'!$I$25:$I$80,$E$8) &lt;&gt; 0,
    SUMIFS('Import data'!$L$25:$L$80,
           'Import data'!$J$25:$J$80, F184,
           'Import data'!$G$25:$G$80, 'GHG emissions calculations'!$H184,
           'Import data'!$I$25:$I$80,$E$8),
    ""
)</f>
        <v/>
      </c>
      <c r="J184" s="311" t="str">
        <f t="array" ref="J184">IF(
    XLOOKUP(F184, 'Import data'!$J$26:$J$47, 'Import data'!$M$26:$M$47, "", 0) = "Please add the region-specific supplier emission factor or choose a different region available in the IAEG database.",
    "",
    XLOOKUP(F184, 'Import data'!$J$26:$J$47, 'Import data'!$M$26:$M$47, "", 0)
)</f>
        <v/>
      </c>
      <c r="K184" s="311" t="str">
        <f t="array" ref="K184">IFERROR(
    XLOOKUP(F184,
            _xlws.FILTER('Supplier Emission'!$G$15:$G$49,
                   ('Supplier Emission'!$D$15:$D$49=H184) * ('Supplier Emission'!$F$15:$F$49=$E$8)),
            _xlws.FILTER('Supplier Emission'!$I$15:$I$49,
                   ('Supplier Emission'!$D$15:$D$49=H184) * ('Supplier Emission'!$F$15:$F$49=$E$8)),
            ""),
    "")</f>
        <v/>
      </c>
      <c r="L184" s="311" t="str">
        <f t="array" ref="L184">IFERROR(
    XLOOKUP(F184,
            _xlws.FILTER('Supplier Emission'!$G$15:$G$49,
                   ('Supplier Emission'!$D$15:$D$49=H184) * ('Supplier Emission'!$F$15:$F$49=$E$8)),
            _xlws.FILTER('Supplier Emission'!$J$15:$J$49,
                   ('Supplier Emission'!$D$15:$D$49=H184) * ('Supplier Emission'!$F$15:$F$49=$E$8)),
            ""),
    "")</f>
        <v/>
      </c>
      <c r="M184" s="311" t="str">
        <f t="array" ref="M184">IFERROR(
    XLOOKUP(F184,
            _xlws.FILTER('Supplier Emission'!$G$15:$G$49,
                   ('Supplier Emission'!$D$15:$D$49=H184) * ('Supplier Emission'!$F$15:$F$49=$E$8)),
            _xlws.FILTER('Supplier Emission'!$M$15:$M$49,
                   ('Supplier Emission'!$D$15:$D$49=H184) * ('Supplier Emission'!$F$15:$F$49=$E$8)),
            ""),
    "")</f>
        <v/>
      </c>
      <c r="N184" s="311" t="str">
        <f t="array" ref="N184">IFERROR(
    XLOOKUP(F184,
            _xlws.FILTER('Supplier Emission'!$G$15:$G$49,
                   ('Supplier Emission'!$D$15:$D$49=H184) * ('Supplier Emission'!$F$15:$F$49=$E$8)),
            _xlws.FILTER('Supplier Emission'!$H$15:$H$49,
                   ('Supplier Emission'!$D$15:$D$49=H184) * ('Supplier Emission'!$F$15:$F$49=$E$8)),
            ""),
    "")</f>
        <v/>
      </c>
      <c r="O184" s="313" t="str">
        <f t="array" ref="O184">XLOOKUP(1,('Emission Factors'!$E$5:$E$488='GHG emissions calculations'!$F184)*('Emission Factors'!$H$5:$H$488='GHG emissions calculations'!$H184),INDEX('Emission Factors'!$E$5:$T$488,0,MATCH('GHG emissions calculations'!O$6,'Emission Factors'!$E$5:$T$5,0)),"",0)</f>
        <v>Hydraulic pumps/motors/cylinders and actuators</v>
      </c>
      <c r="P184" s="313">
        <f t="array" ref="P184">IFERROR(
    INDEX('Emission Factors'!$E$5:$P$488,
          MATCH(1,
                ('Emission Factors'!$E$5:$E$488 = 'GHG emissions calculations'!$F184) *
                ('Emission Factors'!$H$5:$H$488 = 'GHG emissions calculations'!$H184),
                0),
          MATCH('GHG emissions calculations'!P$6,'Emission Factors'!$E$5:$P$5,0)),
    "")</f>
        <v>259.3989331</v>
      </c>
      <c r="Q184" s="311" t="str">
        <f t="array" ref="Q184">IFERROR(
    IF(
        INDEX('Emission Factors'!$E$5:$P$488,
              MATCH(1,
                    ('Emission Factors'!$E$5:$E$488 = 'GHG emissions calculations'!$F184) *
                    ('Emission Factors'!$H$5:$H$488 = 'GHG emissions calculations'!$H184),
                    0),
              MATCH('GHG emissions calculations'!Q$6, 'Emission Factors'!$E$5:$P$5, 0)) &lt;&gt; "",
        INDEX('Emission Factors'!$E$5:$P$488,
              MATCH(1,
                    ('Emission Factors'!$E$5:$E$488 = 'GHG emissions calculations'!$F184) *
                    ('Emission Factors'!$H$5:$H$488 = 'GHG emissions calculations'!$H184),
                    0),
              MATCH('GHG emissions calculations'!Q$6, 'Emission Factors'!$E$5:$P$5, 0)),
        ""),
    "")</f>
        <v>kgCO2e / k€</v>
      </c>
      <c r="R184" s="311" t="str">
        <f t="array" ref="R184">IFERROR(
    IF(
        INDEX('Emission Factors'!$E$5:$R$488,
              MATCH(1,
                    ('Emission Factors'!$E$5:$E$488 = 'GHG emissions calculations'!$F184) *
                    ('Emission Factors'!$H$5:$H$488 = 'GHG emissions calculations'!$H184),
                    0),
              MATCH('GHG emissions calculations'!R$6, 'Emission Factors'!$E$5:$R$5, 0)) &lt;&gt; "",
        INDEX('Emission Factors'!$E$5:$R$488,
              MATCH(1,
                    ('Emission Factors'!$E$5:$E$488 = 'GHG emissions calculations'!$F184) *
                    ('Emission Factors'!$H$5:$H$488 = 'GHG emissions calculations'!$H184),
                    0),
              MATCH('GHG emissions calculations'!R$6, 'Emission Factors'!$E$5:$R$5, 0)),
        ""),
    "")</f>
        <v>America</v>
      </c>
      <c r="S184" s="312">
        <f t="shared" si="1"/>
        <v>0</v>
      </c>
      <c r="T184" s="23"/>
    </row>
    <row r="185" ht="15.75" customHeight="1" outlineLevel="1">
      <c r="A185" s="23"/>
      <c r="B185" s="71"/>
      <c r="C185" s="71"/>
      <c r="D185" s="71"/>
      <c r="E185" s="314"/>
      <c r="F185" s="311" t="str">
        <f>Lists!O49</f>
        <v>Flight control actuator - Asia</v>
      </c>
      <c r="G185" s="311" t="str">
        <f t="array" ref="G185">XLOOKUP(1,('Emission Factors'!$E$5:$E$488='GHG emissions calculations'!$F185)*('Emission Factors'!$H$5:$H$488='GHG emissions calculations'!$H185),INDEX('Emission Factors'!$E$5:$T$488,0,MATCH('GHG emissions calculations'!G$6,'Emission Factors'!$E$5:$T$5,0)),"",0)</f>
        <v/>
      </c>
      <c r="H185" s="311" t="s">
        <v>238</v>
      </c>
      <c r="I185" s="312" t="str">
        <f>IF(
    SUMIFS('Import data'!$L$25:$L$80,
           'Import data'!$J$25:$J$80, F185,
           'Import data'!$G$25:$G$80, 'GHG emissions calculations'!$H185,
           'Import data'!$I$25:$I$80,$E$8) &lt;&gt; 0,
    SUMIFS('Import data'!$L$25:$L$80,
           'Import data'!$J$25:$J$80, F185,
           'Import data'!$G$25:$G$80, 'GHG emissions calculations'!$H185,
           'Import data'!$I$25:$I$80,$E$8),
    ""
)</f>
        <v/>
      </c>
      <c r="J185" s="311" t="str">
        <f t="array" ref="J185">IF(
    XLOOKUP(F185, 'Import data'!$J$26:$J$47, 'Import data'!$M$26:$M$47, "", 0) = "Please add the region-specific supplier emission factor or choose a different region available in the IAEG database.",
    "",
    XLOOKUP(F185, 'Import data'!$J$26:$J$47, 'Import data'!$M$26:$M$47, "", 0)
)</f>
        <v/>
      </c>
      <c r="K185" s="311" t="str">
        <f t="array" ref="K185">IFERROR(
    XLOOKUP(F185,
            _xlws.FILTER('Supplier Emission'!$G$15:$G$49,
                   ('Supplier Emission'!$D$15:$D$49=H185) * ('Supplier Emission'!$F$15:$F$49=$E$8)),
            _xlws.FILTER('Supplier Emission'!$I$15:$I$49,
                   ('Supplier Emission'!$D$15:$D$49=H185) * ('Supplier Emission'!$F$15:$F$49=$E$8)),
            ""),
    "")</f>
        <v/>
      </c>
      <c r="L185" s="311" t="str">
        <f t="array" ref="L185">IFERROR(
    XLOOKUP(F185,
            _xlws.FILTER('Supplier Emission'!$G$15:$G$49,
                   ('Supplier Emission'!$D$15:$D$49=H185) * ('Supplier Emission'!$F$15:$F$49=$E$8)),
            _xlws.FILTER('Supplier Emission'!$J$15:$J$49,
                   ('Supplier Emission'!$D$15:$D$49=H185) * ('Supplier Emission'!$F$15:$F$49=$E$8)),
            ""),
    "")</f>
        <v/>
      </c>
      <c r="M185" s="311" t="str">
        <f t="array" ref="M185">IFERROR(
    XLOOKUP(F185,
            _xlws.FILTER('Supplier Emission'!$G$15:$G$49,
                   ('Supplier Emission'!$D$15:$D$49=H185) * ('Supplier Emission'!$F$15:$F$49=$E$8)),
            _xlws.FILTER('Supplier Emission'!$M$15:$M$49,
                   ('Supplier Emission'!$D$15:$D$49=H185) * ('Supplier Emission'!$F$15:$F$49=$E$8)),
            ""),
    "")</f>
        <v/>
      </c>
      <c r="N185" s="311" t="str">
        <f t="array" ref="N185">IFERROR(
    XLOOKUP(F185,
            _xlws.FILTER('Supplier Emission'!$G$15:$G$49,
                   ('Supplier Emission'!$D$15:$D$49=H185) * ('Supplier Emission'!$F$15:$F$49=$E$8)),
            _xlws.FILTER('Supplier Emission'!$H$15:$H$49,
                   ('Supplier Emission'!$D$15:$D$49=H185) * ('Supplier Emission'!$F$15:$F$49=$E$8)),
            ""),
    "")</f>
        <v/>
      </c>
      <c r="O185" s="311" t="str">
        <f t="array" ref="O185">XLOOKUP(1,('Emission Factors'!$E$5:$E$488='GHG emissions calculations'!$F185)*('Emission Factors'!$H$5:$H$488='GHG emissions calculations'!$H185),INDEX('Emission Factors'!$E$5:$T$488,0,MATCH('GHG emissions calculations'!O$6,'Emission Factors'!$E$5:$T$5,0)),"",0)</f>
        <v/>
      </c>
      <c r="P185" s="313" t="str">
        <f t="array" ref="P185">IFERROR(
    INDEX('Emission Factors'!$E$5:$P$488,
          MATCH(1,
                ('Emission Factors'!$E$5:$E$488 = 'GHG emissions calculations'!$F185) *
                ('Emission Factors'!$H$5:$H$488 = 'GHG emissions calculations'!$H185),
                0),
          MATCH('GHG emissions calculations'!P$6,'Emission Factors'!$E$5:$P$5,0)),
    "")</f>
        <v/>
      </c>
      <c r="Q185" s="311" t="str">
        <f t="array" ref="Q185">IFERROR(
    IF(
        INDEX('Emission Factors'!$E$5:$P$488,
              MATCH(1,
                    ('Emission Factors'!$E$5:$E$488 = 'GHG emissions calculations'!$F185) *
                    ('Emission Factors'!$H$5:$H$488 = 'GHG emissions calculations'!$H185),
                    0),
              MATCH('GHG emissions calculations'!Q$6, 'Emission Factors'!$E$5:$P$5, 0)) &lt;&gt; "",
        INDEX('Emission Factors'!$E$5:$P$488,
              MATCH(1,
                    ('Emission Factors'!$E$5:$E$488 = 'GHG emissions calculations'!$F185) *
                    ('Emission Factors'!$H$5:$H$488 = 'GHG emissions calculations'!$H185),
                    0),
              MATCH('GHG emissions calculations'!Q$6, 'Emission Factors'!$E$5:$P$5, 0)),
        ""),
    "")</f>
        <v/>
      </c>
      <c r="R185" s="311" t="str">
        <f t="array" ref="R185">IFERROR(
    IF(
        INDEX('Emission Factors'!$E$5:$R$488,
              MATCH(1,
                    ('Emission Factors'!$E$5:$E$488 = 'GHG emissions calculations'!$F185) *
                    ('Emission Factors'!$H$5:$H$488 = 'GHG emissions calculations'!$H185),
                    0),
              MATCH('GHG emissions calculations'!R$6, 'Emission Factors'!$E$5:$R$5, 0)) &lt;&gt; "",
        INDEX('Emission Factors'!$E$5:$R$488,
              MATCH(1,
                    ('Emission Factors'!$E$5:$E$488 = 'GHG emissions calculations'!$F185) *
                    ('Emission Factors'!$H$5:$H$488 = 'GHG emissions calculations'!$H185),
                    0),
              MATCH('GHG emissions calculations'!R$6, 'Emission Factors'!$E$5:$R$5, 0)),
        ""),
    "")</f>
        <v/>
      </c>
      <c r="S185" s="312">
        <f t="shared" si="1"/>
        <v>0</v>
      </c>
      <c r="T185" s="23"/>
    </row>
    <row r="186" ht="15.75" customHeight="1" outlineLevel="1">
      <c r="A186" s="23"/>
      <c r="B186" s="71"/>
      <c r="C186" s="71"/>
      <c r="D186" s="71"/>
      <c r="E186" s="314"/>
      <c r="F186" s="311" t="str">
        <f>Lists!O47</f>
        <v>Flight control actuator - Europe</v>
      </c>
      <c r="G186" s="311" t="str">
        <f t="array" ref="G186">XLOOKUP(1,('Emission Factors'!$E$5:$E$488='GHG emissions calculations'!$F186)*('Emission Factors'!$H$5:$H$488='GHG emissions calculations'!$H186),INDEX('Emission Factors'!$E$5:$T$488,0,MATCH('GHG emissions calculations'!G$6,'Emission Factors'!$E$5:$T$5,0)),"",0)</f>
        <v/>
      </c>
      <c r="H186" s="311" t="s">
        <v>238</v>
      </c>
      <c r="I186" s="312" t="str">
        <f>IF(
    SUMIFS('Import data'!$L$25:$L$80,
           'Import data'!$J$25:$J$80, F186,
           'Import data'!$G$25:$G$80, 'GHG emissions calculations'!$H186,
           'Import data'!$I$25:$I$80,$E$8) &lt;&gt; 0,
    SUMIFS('Import data'!$L$25:$L$80,
           'Import data'!$J$25:$J$80, F186,
           'Import data'!$G$25:$G$80, 'GHG emissions calculations'!$H186,
           'Import data'!$I$25:$I$80,$E$8),
    ""
)</f>
        <v/>
      </c>
      <c r="J186" s="311" t="str">
        <f t="array" ref="J186">IF(
    XLOOKUP(F186, 'Import data'!$J$26:$J$47, 'Import data'!$M$26:$M$47, "", 0) = "Please add the region-specific supplier emission factor or choose a different region available in the IAEG database.",
    "",
    XLOOKUP(F186, 'Import data'!$J$26:$J$47, 'Import data'!$M$26:$M$47, "", 0)
)</f>
        <v/>
      </c>
      <c r="K186" s="311" t="str">
        <f t="array" ref="K186">IFERROR(
    XLOOKUP(F186,
            _xlws.FILTER('Supplier Emission'!$G$15:$G$49,
                   ('Supplier Emission'!$D$15:$D$49=H186) * ('Supplier Emission'!$F$15:$F$49=$E$8)),
            _xlws.FILTER('Supplier Emission'!$I$15:$I$49,
                   ('Supplier Emission'!$D$15:$D$49=H186) * ('Supplier Emission'!$F$15:$F$49=$E$8)),
            ""),
    "")</f>
        <v/>
      </c>
      <c r="L186" s="311" t="str">
        <f t="array" ref="L186">IFERROR(
    XLOOKUP(F186,
            _xlws.FILTER('Supplier Emission'!$G$15:$G$49,
                   ('Supplier Emission'!$D$15:$D$49=H186) * ('Supplier Emission'!$F$15:$F$49=$E$8)),
            _xlws.FILTER('Supplier Emission'!$J$15:$J$49,
                   ('Supplier Emission'!$D$15:$D$49=H186) * ('Supplier Emission'!$F$15:$F$49=$E$8)),
            ""),
    "")</f>
        <v/>
      </c>
      <c r="M186" s="311" t="str">
        <f t="array" ref="M186">IFERROR(
    XLOOKUP(F186,
            _xlws.FILTER('Supplier Emission'!$G$15:$G$49,
                   ('Supplier Emission'!$D$15:$D$49=H186) * ('Supplier Emission'!$F$15:$F$49=$E$8)),
            _xlws.FILTER('Supplier Emission'!$M$15:$M$49,
                   ('Supplier Emission'!$D$15:$D$49=H186) * ('Supplier Emission'!$F$15:$F$49=$E$8)),
            ""),
    "")</f>
        <v/>
      </c>
      <c r="N186" s="311" t="str">
        <f t="array" ref="N186">IFERROR(
    XLOOKUP(F186,
            _xlws.FILTER('Supplier Emission'!$G$15:$G$49,
                   ('Supplier Emission'!$D$15:$D$49=H186) * ('Supplier Emission'!$F$15:$F$49=$E$8)),
            _xlws.FILTER('Supplier Emission'!$H$15:$H$49,
                   ('Supplier Emission'!$D$15:$D$49=H186) * ('Supplier Emission'!$F$15:$F$49=$E$8)),
            ""),
    "")</f>
        <v/>
      </c>
      <c r="O186" s="311" t="str">
        <f t="array" ref="O186">XLOOKUP(1,('Emission Factors'!$E$5:$E$488='GHG emissions calculations'!$F186)*('Emission Factors'!$H$5:$H$488='GHG emissions calculations'!$H186),INDEX('Emission Factors'!$E$5:$T$488,0,MATCH('GHG emissions calculations'!O$6,'Emission Factors'!$E$5:$T$5,0)),"",0)</f>
        <v/>
      </c>
      <c r="P186" s="313" t="str">
        <f t="array" ref="P186">IFERROR(
    INDEX('Emission Factors'!$E$5:$P$488,
          MATCH(1,
                ('Emission Factors'!$E$5:$E$488 = 'GHG emissions calculations'!$F186) *
                ('Emission Factors'!$H$5:$H$488 = 'GHG emissions calculations'!$H186),
                0),
          MATCH('GHG emissions calculations'!P$6,'Emission Factors'!$E$5:$P$5,0)),
    "")</f>
        <v/>
      </c>
      <c r="Q186" s="311" t="str">
        <f t="array" ref="Q186">IFERROR(
    IF(
        INDEX('Emission Factors'!$E$5:$P$488,
              MATCH(1,
                    ('Emission Factors'!$E$5:$E$488 = 'GHG emissions calculations'!$F186) *
                    ('Emission Factors'!$H$5:$H$488 = 'GHG emissions calculations'!$H186),
                    0),
              MATCH('GHG emissions calculations'!Q$6, 'Emission Factors'!$E$5:$P$5, 0)) &lt;&gt; "",
        INDEX('Emission Factors'!$E$5:$P$488,
              MATCH(1,
                    ('Emission Factors'!$E$5:$E$488 = 'GHG emissions calculations'!$F186) *
                    ('Emission Factors'!$H$5:$H$488 = 'GHG emissions calculations'!$H186),
                    0),
              MATCH('GHG emissions calculations'!Q$6, 'Emission Factors'!$E$5:$P$5, 0)),
        ""),
    "")</f>
        <v/>
      </c>
      <c r="R186" s="311" t="str">
        <f t="array" ref="R186">IFERROR(
    IF(
        INDEX('Emission Factors'!$E$5:$R$488,
              MATCH(1,
                    ('Emission Factors'!$E$5:$E$488 = 'GHG emissions calculations'!$F186) *
                    ('Emission Factors'!$H$5:$H$488 = 'GHG emissions calculations'!$H186),
                    0),
              MATCH('GHG emissions calculations'!R$6, 'Emission Factors'!$E$5:$R$5, 0)) &lt;&gt; "",
        INDEX('Emission Factors'!$E$5:$R$488,
              MATCH(1,
                    ('Emission Factors'!$E$5:$E$488 = 'GHG emissions calculations'!$F186) *
                    ('Emission Factors'!$H$5:$H$488 = 'GHG emissions calculations'!$H186),
                    0),
              MATCH('GHG emissions calculations'!R$6, 'Emission Factors'!$E$5:$R$5, 0)),
        ""),
    "")</f>
        <v/>
      </c>
      <c r="S186" s="312">
        <f t="shared" si="1"/>
        <v>0</v>
      </c>
      <c r="T186" s="23"/>
    </row>
    <row r="187" ht="15.75" customHeight="1" outlineLevel="1">
      <c r="A187" s="23"/>
      <c r="B187" s="71"/>
      <c r="C187" s="71"/>
      <c r="D187" s="71"/>
      <c r="E187" s="314"/>
      <c r="F187" s="311" t="str">
        <f>Lists!O52</f>
        <v>Flight control actuator - Global or unspecified region</v>
      </c>
      <c r="G187" s="311" t="str">
        <f t="array" ref="G187">XLOOKUP(1,('Emission Factors'!$E$5:$E$488='GHG emissions calculations'!$F187)*('Emission Factors'!$H$5:$H$488='GHG emissions calculations'!$H187),INDEX('Emission Factors'!$E$5:$T$488,0,MATCH('GHG emissions calculations'!G$6,'Emission Factors'!$E$5:$T$5,0)),"",0)</f>
        <v/>
      </c>
      <c r="H187" s="311" t="s">
        <v>238</v>
      </c>
      <c r="I187" s="312" t="str">
        <f>IF(
    SUMIFS('Import data'!$L$25:$L$80,
           'Import data'!$J$25:$J$80, F187,
           'Import data'!$G$25:$G$80, 'GHG emissions calculations'!$H187,
           'Import data'!$I$25:$I$80,$E$8) &lt;&gt; 0,
    SUMIFS('Import data'!$L$25:$L$80,
           'Import data'!$J$25:$J$80, F187,
           'Import data'!$G$25:$G$80, 'GHG emissions calculations'!$H187,
           'Import data'!$I$25:$I$80,$E$8),
    ""
)</f>
        <v/>
      </c>
      <c r="J187" s="311" t="str">
        <f t="array" ref="J187">IF(
    XLOOKUP(F187, 'Import data'!$J$26:$J$47, 'Import data'!$M$26:$M$47, "", 0) = "Please add the region-specific supplier emission factor or choose a different region available in the IAEG database.",
    "",
    XLOOKUP(F187, 'Import data'!$J$26:$J$47, 'Import data'!$M$26:$M$47, "", 0)
)</f>
        <v/>
      </c>
      <c r="K187" s="311" t="str">
        <f t="array" ref="K187">IFERROR(
    XLOOKUP(F187,
            _xlws.FILTER('Supplier Emission'!$G$15:$G$49,
                   ('Supplier Emission'!$D$15:$D$49=H187) * ('Supplier Emission'!$F$15:$F$49=$E$8)),
            _xlws.FILTER('Supplier Emission'!$I$15:$I$49,
                   ('Supplier Emission'!$D$15:$D$49=H187) * ('Supplier Emission'!$F$15:$F$49=$E$8)),
            ""),
    "")</f>
        <v/>
      </c>
      <c r="L187" s="311" t="str">
        <f t="array" ref="L187">IFERROR(
    XLOOKUP(F187,
            _xlws.FILTER('Supplier Emission'!$G$15:$G$49,
                   ('Supplier Emission'!$D$15:$D$49=H187) * ('Supplier Emission'!$F$15:$F$49=$E$8)),
            _xlws.FILTER('Supplier Emission'!$J$15:$J$49,
                   ('Supplier Emission'!$D$15:$D$49=H187) * ('Supplier Emission'!$F$15:$F$49=$E$8)),
            ""),
    "")</f>
        <v/>
      </c>
      <c r="M187" s="311" t="str">
        <f t="array" ref="M187">IFERROR(
    XLOOKUP(F187,
            _xlws.FILTER('Supplier Emission'!$G$15:$G$49,
                   ('Supplier Emission'!$D$15:$D$49=H187) * ('Supplier Emission'!$F$15:$F$49=$E$8)),
            _xlws.FILTER('Supplier Emission'!$M$15:$M$49,
                   ('Supplier Emission'!$D$15:$D$49=H187) * ('Supplier Emission'!$F$15:$F$49=$E$8)),
            ""),
    "")</f>
        <v/>
      </c>
      <c r="N187" s="311" t="str">
        <f t="array" ref="N187">IFERROR(
    XLOOKUP(F187,
            _xlws.FILTER('Supplier Emission'!$G$15:$G$49,
                   ('Supplier Emission'!$D$15:$D$49=H187) * ('Supplier Emission'!$F$15:$F$49=$E$8)),
            _xlws.FILTER('Supplier Emission'!$H$15:$H$49,
                   ('Supplier Emission'!$D$15:$D$49=H187) * ('Supplier Emission'!$F$15:$F$49=$E$8)),
            ""),
    "")</f>
        <v/>
      </c>
      <c r="O187" s="311" t="str">
        <f t="array" ref="O187">XLOOKUP(1,('Emission Factors'!$E$5:$E$488='GHG emissions calculations'!$F187)*('Emission Factors'!$H$5:$H$488='GHG emissions calculations'!$H187),INDEX('Emission Factors'!$E$5:$T$488,0,MATCH('GHG emissions calculations'!O$6,'Emission Factors'!$E$5:$T$5,0)),"",0)</f>
        <v/>
      </c>
      <c r="P187" s="313" t="str">
        <f t="array" ref="P187">IFERROR(
    INDEX('Emission Factors'!$E$5:$P$488,
          MATCH(1,
                ('Emission Factors'!$E$5:$E$488 = 'GHG emissions calculations'!$F187) *
                ('Emission Factors'!$H$5:$H$488 = 'GHG emissions calculations'!$H187),
                0),
          MATCH('GHG emissions calculations'!P$6,'Emission Factors'!$E$5:$P$5,0)),
    "")</f>
        <v/>
      </c>
      <c r="Q187" s="311" t="str">
        <f t="array" ref="Q187">IFERROR(
    IF(
        INDEX('Emission Factors'!$E$5:$P$488,
              MATCH(1,
                    ('Emission Factors'!$E$5:$E$488 = 'GHG emissions calculations'!$F187) *
                    ('Emission Factors'!$H$5:$H$488 = 'GHG emissions calculations'!$H187),
                    0),
              MATCH('GHG emissions calculations'!Q$6, 'Emission Factors'!$E$5:$P$5, 0)) &lt;&gt; "",
        INDEX('Emission Factors'!$E$5:$P$488,
              MATCH(1,
                    ('Emission Factors'!$E$5:$E$488 = 'GHG emissions calculations'!$F187) *
                    ('Emission Factors'!$H$5:$H$488 = 'GHG emissions calculations'!$H187),
                    0),
              MATCH('GHG emissions calculations'!Q$6, 'Emission Factors'!$E$5:$P$5, 0)),
        ""),
    "")</f>
        <v/>
      </c>
      <c r="R187" s="311" t="str">
        <f t="array" ref="R187">IFERROR(
    IF(
        INDEX('Emission Factors'!$E$5:$R$488,
              MATCH(1,
                    ('Emission Factors'!$E$5:$E$488 = 'GHG emissions calculations'!$F187) *
                    ('Emission Factors'!$H$5:$H$488 = 'GHG emissions calculations'!$H187),
                    0),
              MATCH('GHG emissions calculations'!R$6, 'Emission Factors'!$E$5:$R$5, 0)) &lt;&gt; "",
        INDEX('Emission Factors'!$E$5:$R$488,
              MATCH(1,
                    ('Emission Factors'!$E$5:$E$488 = 'GHG emissions calculations'!$F187) *
                    ('Emission Factors'!$H$5:$H$488 = 'GHG emissions calculations'!$H187),
                    0),
              MATCH('GHG emissions calculations'!R$6, 'Emission Factors'!$E$5:$R$5, 0)),
        ""),
    "")</f>
        <v/>
      </c>
      <c r="S187" s="312">
        <f t="shared" si="1"/>
        <v>0</v>
      </c>
      <c r="T187" s="23"/>
    </row>
    <row r="188" ht="15.75" customHeight="1" outlineLevel="1">
      <c r="A188" s="23"/>
      <c r="B188" s="71"/>
      <c r="C188" s="71"/>
      <c r="D188" s="71"/>
      <c r="E188" s="314"/>
      <c r="F188" s="311" t="str">
        <f>Lists!O51</f>
        <v>Flight control actuator - Middle East</v>
      </c>
      <c r="G188" s="311" t="str">
        <f t="array" ref="G188">XLOOKUP(1,('Emission Factors'!$E$5:$E$488='GHG emissions calculations'!$F188)*('Emission Factors'!$H$5:$H$488='GHG emissions calculations'!$H188),INDEX('Emission Factors'!$E$5:$T$488,0,MATCH('GHG emissions calculations'!G$6,'Emission Factors'!$E$5:$T$5,0)),"",0)</f>
        <v/>
      </c>
      <c r="H188" s="311" t="s">
        <v>238</v>
      </c>
      <c r="I188" s="312" t="str">
        <f>IF(
    SUMIFS('Import data'!$L$25:$L$80,
           'Import data'!$J$25:$J$80, F188,
           'Import data'!$G$25:$G$80, 'GHG emissions calculations'!$H188,
           'Import data'!$I$25:$I$80,$E$8) &lt;&gt; 0,
    SUMIFS('Import data'!$L$25:$L$80,
           'Import data'!$J$25:$J$80, F188,
           'Import data'!$G$25:$G$80, 'GHG emissions calculations'!$H188,
           'Import data'!$I$25:$I$80,$E$8),
    ""
)</f>
        <v/>
      </c>
      <c r="J188" s="311" t="str">
        <f t="array" ref="J188">IF(
    XLOOKUP(F188, 'Import data'!$J$26:$J$47, 'Import data'!$M$26:$M$47, "", 0) = "Please add the region-specific supplier emission factor or choose a different region available in the IAEG database.",
    "",
    XLOOKUP(F188, 'Import data'!$J$26:$J$47, 'Import data'!$M$26:$M$47, "", 0)
)</f>
        <v/>
      </c>
      <c r="K188" s="311" t="str">
        <f t="array" ref="K188">IFERROR(
    XLOOKUP(F188,
            _xlws.FILTER('Supplier Emission'!$G$15:$G$49,
                   ('Supplier Emission'!$D$15:$D$49=H188) * ('Supplier Emission'!$F$15:$F$49=$E$8)),
            _xlws.FILTER('Supplier Emission'!$I$15:$I$49,
                   ('Supplier Emission'!$D$15:$D$49=H188) * ('Supplier Emission'!$F$15:$F$49=$E$8)),
            ""),
    "")</f>
        <v/>
      </c>
      <c r="L188" s="311" t="str">
        <f t="array" ref="L188">IFERROR(
    XLOOKUP(F188,
            _xlws.FILTER('Supplier Emission'!$G$15:$G$49,
                   ('Supplier Emission'!$D$15:$D$49=H188) * ('Supplier Emission'!$F$15:$F$49=$E$8)),
            _xlws.FILTER('Supplier Emission'!$J$15:$J$49,
                   ('Supplier Emission'!$D$15:$D$49=H188) * ('Supplier Emission'!$F$15:$F$49=$E$8)),
            ""),
    "")</f>
        <v/>
      </c>
      <c r="M188" s="311" t="str">
        <f t="array" ref="M188">IFERROR(
    XLOOKUP(F188,
            _xlws.FILTER('Supplier Emission'!$G$15:$G$49,
                   ('Supplier Emission'!$D$15:$D$49=H188) * ('Supplier Emission'!$F$15:$F$49=$E$8)),
            _xlws.FILTER('Supplier Emission'!$M$15:$M$49,
                   ('Supplier Emission'!$D$15:$D$49=H188) * ('Supplier Emission'!$F$15:$F$49=$E$8)),
            ""),
    "")</f>
        <v/>
      </c>
      <c r="N188" s="311" t="str">
        <f t="array" ref="N188">IFERROR(
    XLOOKUP(F188,
            _xlws.FILTER('Supplier Emission'!$G$15:$G$49,
                   ('Supplier Emission'!$D$15:$D$49=H188) * ('Supplier Emission'!$F$15:$F$49=$E$8)),
            _xlws.FILTER('Supplier Emission'!$H$15:$H$49,
                   ('Supplier Emission'!$D$15:$D$49=H188) * ('Supplier Emission'!$F$15:$F$49=$E$8)),
            ""),
    "")</f>
        <v/>
      </c>
      <c r="O188" s="311" t="str">
        <f t="array" ref="O188">XLOOKUP(1,('Emission Factors'!$E$5:$E$488='GHG emissions calculations'!$F188)*('Emission Factors'!$H$5:$H$488='GHG emissions calculations'!$H188),INDEX('Emission Factors'!$E$5:$T$488,0,MATCH('GHG emissions calculations'!O$6,'Emission Factors'!$E$5:$T$5,0)),"",0)</f>
        <v/>
      </c>
      <c r="P188" s="313" t="str">
        <f t="array" ref="P188">IFERROR(
    INDEX('Emission Factors'!$E$5:$P$488,
          MATCH(1,
                ('Emission Factors'!$E$5:$E$488 = 'GHG emissions calculations'!$F188) *
                ('Emission Factors'!$H$5:$H$488 = 'GHG emissions calculations'!$H188),
                0),
          MATCH('GHG emissions calculations'!P$6,'Emission Factors'!$E$5:$P$5,0)),
    "")</f>
        <v/>
      </c>
      <c r="Q188" s="311" t="str">
        <f t="array" ref="Q188">IFERROR(
    IF(
        INDEX('Emission Factors'!$E$5:$P$488,
              MATCH(1,
                    ('Emission Factors'!$E$5:$E$488 = 'GHG emissions calculations'!$F188) *
                    ('Emission Factors'!$H$5:$H$488 = 'GHG emissions calculations'!$H188),
                    0),
              MATCH('GHG emissions calculations'!Q$6, 'Emission Factors'!$E$5:$P$5, 0)) &lt;&gt; "",
        INDEX('Emission Factors'!$E$5:$P$488,
              MATCH(1,
                    ('Emission Factors'!$E$5:$E$488 = 'GHG emissions calculations'!$F188) *
                    ('Emission Factors'!$H$5:$H$488 = 'GHG emissions calculations'!$H188),
                    0),
              MATCH('GHG emissions calculations'!Q$6, 'Emission Factors'!$E$5:$P$5, 0)),
        ""),
    "")</f>
        <v/>
      </c>
      <c r="R188" s="311" t="str">
        <f t="array" ref="R188">IFERROR(
    IF(
        INDEX('Emission Factors'!$E$5:$R$488,
              MATCH(1,
                    ('Emission Factors'!$E$5:$E$488 = 'GHG emissions calculations'!$F188) *
                    ('Emission Factors'!$H$5:$H$488 = 'GHG emissions calculations'!$H188),
                    0),
              MATCH('GHG emissions calculations'!R$6, 'Emission Factors'!$E$5:$R$5, 0)) &lt;&gt; "",
        INDEX('Emission Factors'!$E$5:$R$488,
              MATCH(1,
                    ('Emission Factors'!$E$5:$E$488 = 'GHG emissions calculations'!$F188) *
                    ('Emission Factors'!$H$5:$H$488 = 'GHG emissions calculations'!$H188),
                    0),
              MATCH('GHG emissions calculations'!R$6, 'Emission Factors'!$E$5:$R$5, 0)),
        ""),
    "")</f>
        <v/>
      </c>
      <c r="S188" s="312">
        <f t="shared" si="1"/>
        <v>0</v>
      </c>
      <c r="T188" s="23"/>
    </row>
    <row r="189" ht="15.75" customHeight="1" outlineLevel="1">
      <c r="A189" s="23"/>
      <c r="B189" s="71"/>
      <c r="C189" s="71"/>
      <c r="D189" s="71"/>
      <c r="E189" s="314"/>
      <c r="F189" s="311" t="str">
        <f>Lists!O50</f>
        <v>Flight control actuator - Oceania</v>
      </c>
      <c r="G189" s="311" t="str">
        <f t="array" ref="G189">XLOOKUP(1,('Emission Factors'!$E$5:$E$488='GHG emissions calculations'!$F189)*('Emission Factors'!$H$5:$H$488='GHG emissions calculations'!$H189),INDEX('Emission Factors'!$E$5:$T$488,0,MATCH('GHG emissions calculations'!G$6,'Emission Factors'!$E$5:$T$5,0)),"",0)</f>
        <v/>
      </c>
      <c r="H189" s="311" t="s">
        <v>238</v>
      </c>
      <c r="I189" s="312" t="str">
        <f>IF(
    SUMIFS('Import data'!$L$25:$L$80,
           'Import data'!$J$25:$J$80, F189,
           'Import data'!$G$25:$G$80, 'GHG emissions calculations'!$H189,
           'Import data'!$I$25:$I$80,$E$8) &lt;&gt; 0,
    SUMIFS('Import data'!$L$25:$L$80,
           'Import data'!$J$25:$J$80, F189,
           'Import data'!$G$25:$G$80, 'GHG emissions calculations'!$H189,
           'Import data'!$I$25:$I$80,$E$8),
    ""
)</f>
        <v/>
      </c>
      <c r="J189" s="311" t="str">
        <f t="array" ref="J189">IF(
    XLOOKUP(F189, 'Import data'!$J$26:$J$47, 'Import data'!$M$26:$M$47, "", 0) = "Please add the region-specific supplier emission factor or choose a different region available in the IAEG database.",
    "",
    XLOOKUP(F189, 'Import data'!$J$26:$J$47, 'Import data'!$M$26:$M$47, "", 0)
)</f>
        <v/>
      </c>
      <c r="K189" s="311" t="str">
        <f t="array" ref="K189">IFERROR(
    XLOOKUP(F189,
            _xlws.FILTER('Supplier Emission'!$G$15:$G$49,
                   ('Supplier Emission'!$D$15:$D$49=H189) * ('Supplier Emission'!$F$15:$F$49=$E$8)),
            _xlws.FILTER('Supplier Emission'!$I$15:$I$49,
                   ('Supplier Emission'!$D$15:$D$49=H189) * ('Supplier Emission'!$F$15:$F$49=$E$8)),
            ""),
    "")</f>
        <v/>
      </c>
      <c r="L189" s="311" t="str">
        <f t="array" ref="L189">IFERROR(
    XLOOKUP(F189,
            _xlws.FILTER('Supplier Emission'!$G$15:$G$49,
                   ('Supplier Emission'!$D$15:$D$49=H189) * ('Supplier Emission'!$F$15:$F$49=$E$8)),
            _xlws.FILTER('Supplier Emission'!$J$15:$J$49,
                   ('Supplier Emission'!$D$15:$D$49=H189) * ('Supplier Emission'!$F$15:$F$49=$E$8)),
            ""),
    "")</f>
        <v/>
      </c>
      <c r="M189" s="311" t="str">
        <f t="array" ref="M189">IFERROR(
    XLOOKUP(F189,
            _xlws.FILTER('Supplier Emission'!$G$15:$G$49,
                   ('Supplier Emission'!$D$15:$D$49=H189) * ('Supplier Emission'!$F$15:$F$49=$E$8)),
            _xlws.FILTER('Supplier Emission'!$M$15:$M$49,
                   ('Supplier Emission'!$D$15:$D$49=H189) * ('Supplier Emission'!$F$15:$F$49=$E$8)),
            ""),
    "")</f>
        <v/>
      </c>
      <c r="N189" s="311" t="str">
        <f t="array" ref="N189">IFERROR(
    XLOOKUP(F189,
            _xlws.FILTER('Supplier Emission'!$G$15:$G$49,
                   ('Supplier Emission'!$D$15:$D$49=H189) * ('Supplier Emission'!$F$15:$F$49=$E$8)),
            _xlws.FILTER('Supplier Emission'!$H$15:$H$49,
                   ('Supplier Emission'!$D$15:$D$49=H189) * ('Supplier Emission'!$F$15:$F$49=$E$8)),
            ""),
    "")</f>
        <v/>
      </c>
      <c r="O189" s="311" t="str">
        <f t="array" ref="O189">XLOOKUP(1,('Emission Factors'!$E$5:$E$488='GHG emissions calculations'!$F189)*('Emission Factors'!$H$5:$H$488='GHG emissions calculations'!$H189),INDEX('Emission Factors'!$E$5:$T$488,0,MATCH('GHG emissions calculations'!O$6,'Emission Factors'!$E$5:$T$5,0)),"",0)</f>
        <v/>
      </c>
      <c r="P189" s="313" t="str">
        <f t="array" ref="P189">IFERROR(
    INDEX('Emission Factors'!$E$5:$P$488,
          MATCH(1,
                ('Emission Factors'!$E$5:$E$488 = 'GHG emissions calculations'!$F189) *
                ('Emission Factors'!$H$5:$H$488 = 'GHG emissions calculations'!$H189),
                0),
          MATCH('GHG emissions calculations'!P$6,'Emission Factors'!$E$5:$P$5,0)),
    "")</f>
        <v/>
      </c>
      <c r="Q189" s="311" t="str">
        <f t="array" ref="Q189">IFERROR(
    IF(
        INDEX('Emission Factors'!$E$5:$P$488,
              MATCH(1,
                    ('Emission Factors'!$E$5:$E$488 = 'GHG emissions calculations'!$F189) *
                    ('Emission Factors'!$H$5:$H$488 = 'GHG emissions calculations'!$H189),
                    0),
              MATCH('GHG emissions calculations'!Q$6, 'Emission Factors'!$E$5:$P$5, 0)) &lt;&gt; "",
        INDEX('Emission Factors'!$E$5:$P$488,
              MATCH(1,
                    ('Emission Factors'!$E$5:$E$488 = 'GHG emissions calculations'!$F189) *
                    ('Emission Factors'!$H$5:$H$488 = 'GHG emissions calculations'!$H189),
                    0),
              MATCH('GHG emissions calculations'!Q$6, 'Emission Factors'!$E$5:$P$5, 0)),
        ""),
    "")</f>
        <v/>
      </c>
      <c r="R189" s="311" t="str">
        <f t="array" ref="R189">IFERROR(
    IF(
        INDEX('Emission Factors'!$E$5:$R$488,
              MATCH(1,
                    ('Emission Factors'!$E$5:$E$488 = 'GHG emissions calculations'!$F189) *
                    ('Emission Factors'!$H$5:$H$488 = 'GHG emissions calculations'!$H189),
                    0),
              MATCH('GHG emissions calculations'!R$6, 'Emission Factors'!$E$5:$R$5, 0)) &lt;&gt; "",
        INDEX('Emission Factors'!$E$5:$R$488,
              MATCH(1,
                    ('Emission Factors'!$E$5:$E$488 = 'GHG emissions calculations'!$F189) *
                    ('Emission Factors'!$H$5:$H$488 = 'GHG emissions calculations'!$H189),
                    0),
              MATCH('GHG emissions calculations'!R$6, 'Emission Factors'!$E$5:$R$5, 0)),
        ""),
    "")</f>
        <v/>
      </c>
      <c r="S189" s="312">
        <f t="shared" si="1"/>
        <v>0</v>
      </c>
      <c r="T189" s="23"/>
    </row>
    <row r="190" ht="15.75" customHeight="1" outlineLevel="1">
      <c r="A190" s="23"/>
      <c r="B190" s="71"/>
      <c r="C190" s="71"/>
      <c r="D190" s="71"/>
      <c r="E190" s="314"/>
      <c r="F190" s="311" t="str">
        <f>Lists!P34</f>
        <v>Foam, polystyrene foam - Africa</v>
      </c>
      <c r="G190" s="311" t="str">
        <f t="array" ref="G190">XLOOKUP(1,('Emission Factors'!$E$5:$E$488='GHG emissions calculations'!$F190)*('Emission Factors'!$H$5:$H$488='GHG emissions calculations'!$H190),INDEX('Emission Factors'!$E$5:$T$488,0,MATCH('GHG emissions calculations'!G$6,'Emission Factors'!$E$5:$T$5,0)),"",0)</f>
        <v/>
      </c>
      <c r="H190" s="311" t="s">
        <v>237</v>
      </c>
      <c r="I190" s="312" t="str">
        <f>IF(
    SUMIFS('Import data'!$L$25:$L$80,
           'Import data'!$J$25:$J$80, F190,
           'Import data'!$G$25:$G$80, 'GHG emissions calculations'!$H190,
           'Import data'!$I$25:$I$80,$E$8) &lt;&gt; 0,
    SUMIFS('Import data'!$L$25:$L$80,
           'Import data'!$J$25:$J$80, F190,
           'Import data'!$G$25:$G$80, 'GHG emissions calculations'!$H190,
           'Import data'!$I$25:$I$80,$E$8),
    ""
)</f>
        <v/>
      </c>
      <c r="J190" s="311" t="str">
        <f t="array" ref="J190">IF(
    XLOOKUP(F190, 'Import data'!$J$26:$J$47, 'Import data'!$M$26:$M$47, "", 0) = "Please add the region-specific supplier emission factor or choose a different region available in the IAEG database.",
    "",
    XLOOKUP(F190, 'Import data'!$J$26:$J$47, 'Import data'!$M$26:$M$47, "", 0)
)</f>
        <v/>
      </c>
      <c r="K190" s="311" t="str">
        <f t="array" ref="K190">IFERROR(
    XLOOKUP(F190,
            _xlws.FILTER('Supplier Emission'!$G$15:$G$49,
                   ('Supplier Emission'!$D$15:$D$49=H190) * ('Supplier Emission'!$F$15:$F$49=$E$8)),
            _xlws.FILTER('Supplier Emission'!$I$15:$I$49,
                   ('Supplier Emission'!$D$15:$D$49=H190) * ('Supplier Emission'!$F$15:$F$49=$E$8)),
            ""),
    "")</f>
        <v/>
      </c>
      <c r="L190" s="311" t="str">
        <f t="array" ref="L190">IFERROR(
    XLOOKUP(F190,
            _xlws.FILTER('Supplier Emission'!$G$15:$G$49,
                   ('Supplier Emission'!$D$15:$D$49=H190) * ('Supplier Emission'!$F$15:$F$49=$E$8)),
            _xlws.FILTER('Supplier Emission'!$J$15:$J$49,
                   ('Supplier Emission'!$D$15:$D$49=H190) * ('Supplier Emission'!$F$15:$F$49=$E$8)),
            ""),
    "")</f>
        <v/>
      </c>
      <c r="M190" s="311" t="str">
        <f t="array" ref="M190">IFERROR(
    XLOOKUP(F190,
            _xlws.FILTER('Supplier Emission'!$G$15:$G$49,
                   ('Supplier Emission'!$D$15:$D$49=H190) * ('Supplier Emission'!$F$15:$F$49=$E$8)),
            _xlws.FILTER('Supplier Emission'!$M$15:$M$49,
                   ('Supplier Emission'!$D$15:$D$49=H190) * ('Supplier Emission'!$F$15:$F$49=$E$8)),
            ""),
    "")</f>
        <v/>
      </c>
      <c r="N190" s="311" t="str">
        <f t="array" ref="N190">IFERROR(
    XLOOKUP(F190,
            _xlws.FILTER('Supplier Emission'!$G$15:$G$49,
                   ('Supplier Emission'!$D$15:$D$49=H190) * ('Supplier Emission'!$F$15:$F$49=$E$8)),
            _xlws.FILTER('Supplier Emission'!$H$15:$H$49,
                   ('Supplier Emission'!$D$15:$D$49=H190) * ('Supplier Emission'!$F$15:$F$49=$E$8)),
            ""),
    "")</f>
        <v/>
      </c>
      <c r="O190" s="311" t="str">
        <f t="array" ref="O190">XLOOKUP(1,('Emission Factors'!$E$5:$E$488='GHG emissions calculations'!$F190)*('Emission Factors'!$H$5:$H$488='GHG emissions calculations'!$H190),INDEX('Emission Factors'!$E$5:$T$488,0,MATCH('GHG emissions calculations'!O$6,'Emission Factors'!$E$5:$T$5,0)),"",0)</f>
        <v/>
      </c>
      <c r="P190" s="313" t="str">
        <f t="array" ref="P190">IFERROR(
    INDEX('Emission Factors'!$E$5:$P$488,
          MATCH(1,
                ('Emission Factors'!$E$5:$E$488 = 'GHG emissions calculations'!$F190) *
                ('Emission Factors'!$H$5:$H$488 = 'GHG emissions calculations'!$H190),
                0),
          MATCH('GHG emissions calculations'!P$6,'Emission Factors'!$E$5:$P$5,0)),
    "")</f>
        <v/>
      </c>
      <c r="Q190" s="311" t="str">
        <f t="array" ref="Q190">IFERROR(
    IF(
        INDEX('Emission Factors'!$E$5:$P$488,
              MATCH(1,
                    ('Emission Factors'!$E$5:$E$488 = 'GHG emissions calculations'!$F190) *
                    ('Emission Factors'!$H$5:$H$488 = 'GHG emissions calculations'!$H190),
                    0),
              MATCH('GHG emissions calculations'!Q$6, 'Emission Factors'!$E$5:$P$5, 0)) &lt;&gt; "",
        INDEX('Emission Factors'!$E$5:$P$488,
              MATCH(1,
                    ('Emission Factors'!$E$5:$E$488 = 'GHG emissions calculations'!$F190) *
                    ('Emission Factors'!$H$5:$H$488 = 'GHG emissions calculations'!$H190),
                    0),
              MATCH('GHG emissions calculations'!Q$6, 'Emission Factors'!$E$5:$P$5, 0)),
        ""),
    "")</f>
        <v/>
      </c>
      <c r="R190" s="311" t="str">
        <f t="array" ref="R190">IFERROR(
    IF(
        INDEX('Emission Factors'!$E$5:$R$488,
              MATCH(1,
                    ('Emission Factors'!$E$5:$E$488 = 'GHG emissions calculations'!$F190) *
                    ('Emission Factors'!$H$5:$H$488 = 'GHG emissions calculations'!$H190),
                    0),
              MATCH('GHG emissions calculations'!R$6, 'Emission Factors'!$E$5:$R$5, 0)) &lt;&gt; "",
        INDEX('Emission Factors'!$E$5:$R$488,
              MATCH(1,
                    ('Emission Factors'!$E$5:$E$488 = 'GHG emissions calculations'!$F190) *
                    ('Emission Factors'!$H$5:$H$488 = 'GHG emissions calculations'!$H190),
                    0),
              MATCH('GHG emissions calculations'!R$6, 'Emission Factors'!$E$5:$R$5, 0)),
        ""),
    "")</f>
        <v/>
      </c>
      <c r="S190" s="312">
        <f t="shared" si="1"/>
        <v>0</v>
      </c>
      <c r="T190" s="23"/>
    </row>
    <row r="191" ht="15.75" customHeight="1" outlineLevel="1">
      <c r="A191" s="23"/>
      <c r="B191" s="71"/>
      <c r="C191" s="71"/>
      <c r="D191" s="71"/>
      <c r="E191" s="314"/>
      <c r="F191" s="311" t="str">
        <f>Lists!P32</f>
        <v>Foam, polystyrene foam - America</v>
      </c>
      <c r="G191" s="311" t="str">
        <f t="array" ref="G191">XLOOKUP(1,('Emission Factors'!$E$5:$E$488='GHG emissions calculations'!$F191)*('Emission Factors'!$H$5:$H$488='GHG emissions calculations'!$H191),INDEX('Emission Factors'!$E$5:$T$488,0,MATCH('GHG emissions calculations'!G$6,'Emission Factors'!$E$5:$T$5,0)),"",0)</f>
        <v/>
      </c>
      <c r="H191" s="311" t="s">
        <v>237</v>
      </c>
      <c r="I191" s="312" t="str">
        <f>IF(
    SUMIFS('Import data'!$L$25:$L$80,
           'Import data'!$J$25:$J$80, F191,
           'Import data'!$G$25:$G$80, 'GHG emissions calculations'!$H191,
           'Import data'!$I$25:$I$80,$E$8) &lt;&gt; 0,
    SUMIFS('Import data'!$L$25:$L$80,
           'Import data'!$J$25:$J$80, F191,
           'Import data'!$G$25:$G$80, 'GHG emissions calculations'!$H191,
           'Import data'!$I$25:$I$80,$E$8),
    ""
)</f>
        <v/>
      </c>
      <c r="J191" s="311" t="str">
        <f t="array" ref="J191">IF(
    XLOOKUP(F191, 'Import data'!$J$26:$J$47, 'Import data'!$M$26:$M$47, "", 0) = "Please add the region-specific supplier emission factor or choose a different region available in the IAEG database.",
    "",
    XLOOKUP(F191, 'Import data'!$J$26:$J$47, 'Import data'!$M$26:$M$47, "", 0)
)</f>
        <v/>
      </c>
      <c r="K191" s="311" t="str">
        <f t="array" ref="K191">IFERROR(
    XLOOKUP(F191,
            _xlws.FILTER('Supplier Emission'!$G$15:$G$49,
                   ('Supplier Emission'!$D$15:$D$49=H191) * ('Supplier Emission'!$F$15:$F$49=$E$8)),
            _xlws.FILTER('Supplier Emission'!$I$15:$I$49,
                   ('Supplier Emission'!$D$15:$D$49=H191) * ('Supplier Emission'!$F$15:$F$49=$E$8)),
            ""),
    "")</f>
        <v/>
      </c>
      <c r="L191" s="311" t="str">
        <f t="array" ref="L191">IFERROR(
    XLOOKUP(F191,
            _xlws.FILTER('Supplier Emission'!$G$15:$G$49,
                   ('Supplier Emission'!$D$15:$D$49=H191) * ('Supplier Emission'!$F$15:$F$49=$E$8)),
            _xlws.FILTER('Supplier Emission'!$J$15:$J$49,
                   ('Supplier Emission'!$D$15:$D$49=H191) * ('Supplier Emission'!$F$15:$F$49=$E$8)),
            ""),
    "")</f>
        <v/>
      </c>
      <c r="M191" s="311" t="str">
        <f t="array" ref="M191">IFERROR(
    XLOOKUP(F191,
            _xlws.FILTER('Supplier Emission'!$G$15:$G$49,
                   ('Supplier Emission'!$D$15:$D$49=H191) * ('Supplier Emission'!$F$15:$F$49=$E$8)),
            _xlws.FILTER('Supplier Emission'!$M$15:$M$49,
                   ('Supplier Emission'!$D$15:$D$49=H191) * ('Supplier Emission'!$F$15:$F$49=$E$8)),
            ""),
    "")</f>
        <v/>
      </c>
      <c r="N191" s="311" t="str">
        <f t="array" ref="N191">IFERROR(
    XLOOKUP(F191,
            _xlws.FILTER('Supplier Emission'!$G$15:$G$49,
                   ('Supplier Emission'!$D$15:$D$49=H191) * ('Supplier Emission'!$F$15:$F$49=$E$8)),
            _xlws.FILTER('Supplier Emission'!$H$15:$H$49,
                   ('Supplier Emission'!$D$15:$D$49=H191) * ('Supplier Emission'!$F$15:$F$49=$E$8)),
            ""),
    "")</f>
        <v/>
      </c>
      <c r="O191" s="311" t="str">
        <f t="array" ref="O191">XLOOKUP(1,('Emission Factors'!$E$5:$E$488='GHG emissions calculations'!$F191)*('Emission Factors'!$H$5:$H$488='GHG emissions calculations'!$H191),INDEX('Emission Factors'!$E$5:$T$488,0,MATCH('GHG emissions calculations'!O$6,'Emission Factors'!$E$5:$T$5,0)),"",0)</f>
        <v/>
      </c>
      <c r="P191" s="313" t="str">
        <f t="array" ref="P191">IFERROR(
    INDEX('Emission Factors'!$E$5:$P$488,
          MATCH(1,
                ('Emission Factors'!$E$5:$E$488 = 'GHG emissions calculations'!$F191) *
                ('Emission Factors'!$H$5:$H$488 = 'GHG emissions calculations'!$H191),
                0),
          MATCH('GHG emissions calculations'!P$6,'Emission Factors'!$E$5:$P$5,0)),
    "")</f>
        <v/>
      </c>
      <c r="Q191" s="311" t="str">
        <f t="array" ref="Q191">IFERROR(
    IF(
        INDEX('Emission Factors'!$E$5:$P$488,
              MATCH(1,
                    ('Emission Factors'!$E$5:$E$488 = 'GHG emissions calculations'!$F191) *
                    ('Emission Factors'!$H$5:$H$488 = 'GHG emissions calculations'!$H191),
                    0),
              MATCH('GHG emissions calculations'!Q$6, 'Emission Factors'!$E$5:$P$5, 0)) &lt;&gt; "",
        INDEX('Emission Factors'!$E$5:$P$488,
              MATCH(1,
                    ('Emission Factors'!$E$5:$E$488 = 'GHG emissions calculations'!$F191) *
                    ('Emission Factors'!$H$5:$H$488 = 'GHG emissions calculations'!$H191),
                    0),
              MATCH('GHG emissions calculations'!Q$6, 'Emission Factors'!$E$5:$P$5, 0)),
        ""),
    "")</f>
        <v/>
      </c>
      <c r="R191" s="311" t="str">
        <f t="array" ref="R191">IFERROR(
    IF(
        INDEX('Emission Factors'!$E$5:$R$488,
              MATCH(1,
                    ('Emission Factors'!$E$5:$E$488 = 'GHG emissions calculations'!$F191) *
                    ('Emission Factors'!$H$5:$H$488 = 'GHG emissions calculations'!$H191),
                    0),
              MATCH('GHG emissions calculations'!R$6, 'Emission Factors'!$E$5:$R$5, 0)) &lt;&gt; "",
        INDEX('Emission Factors'!$E$5:$R$488,
              MATCH(1,
                    ('Emission Factors'!$E$5:$E$488 = 'GHG emissions calculations'!$F191) *
                    ('Emission Factors'!$H$5:$H$488 = 'GHG emissions calculations'!$H191),
                    0),
              MATCH('GHG emissions calculations'!R$6, 'Emission Factors'!$E$5:$R$5, 0)),
        ""),
    "")</f>
        <v/>
      </c>
      <c r="S191" s="312">
        <f t="shared" si="1"/>
        <v>0</v>
      </c>
      <c r="T191" s="23"/>
    </row>
    <row r="192" ht="15.75" customHeight="1" outlineLevel="1">
      <c r="A192" s="23"/>
      <c r="B192" s="71"/>
      <c r="C192" s="71"/>
      <c r="D192" s="71"/>
      <c r="E192" s="314"/>
      <c r="F192" s="311" t="str">
        <f>Lists!P35</f>
        <v>Foam, polystyrene foam - Asia</v>
      </c>
      <c r="G192" s="311" t="str">
        <f t="array" ref="G192">XLOOKUP(1,('Emission Factors'!$E$5:$E$488='GHG emissions calculations'!$F192)*('Emission Factors'!$H$5:$H$488='GHG emissions calculations'!$H192),INDEX('Emission Factors'!$E$5:$T$488,0,MATCH('GHG emissions calculations'!G$6,'Emission Factors'!$E$5:$T$5,0)),"",0)</f>
        <v/>
      </c>
      <c r="H192" s="311" t="s">
        <v>237</v>
      </c>
      <c r="I192" s="312" t="str">
        <f>IF(
    SUMIFS('Import data'!$L$25:$L$80,
           'Import data'!$J$25:$J$80, F192,
           'Import data'!$G$25:$G$80, 'GHG emissions calculations'!$H192,
           'Import data'!$I$25:$I$80,$E$8) &lt;&gt; 0,
    SUMIFS('Import data'!$L$25:$L$80,
           'Import data'!$J$25:$J$80, F192,
           'Import data'!$G$25:$G$80, 'GHG emissions calculations'!$H192,
           'Import data'!$I$25:$I$80,$E$8),
    ""
)</f>
        <v/>
      </c>
      <c r="J192" s="311" t="str">
        <f t="array" ref="J192">IF(
    XLOOKUP(F192, 'Import data'!$J$26:$J$47, 'Import data'!$M$26:$M$47, "", 0) = "Please add the region-specific supplier emission factor or choose a different region available in the IAEG database.",
    "",
    XLOOKUP(F192, 'Import data'!$J$26:$J$47, 'Import data'!$M$26:$M$47, "", 0)
)</f>
        <v/>
      </c>
      <c r="K192" s="311" t="str">
        <f t="array" ref="K192">IFERROR(
    XLOOKUP(F192,
            _xlws.FILTER('Supplier Emission'!$G$15:$G$49,
                   ('Supplier Emission'!$D$15:$D$49=H192) * ('Supplier Emission'!$F$15:$F$49=$E$8)),
            _xlws.FILTER('Supplier Emission'!$I$15:$I$49,
                   ('Supplier Emission'!$D$15:$D$49=H192) * ('Supplier Emission'!$F$15:$F$49=$E$8)),
            ""),
    "")</f>
        <v/>
      </c>
      <c r="L192" s="311" t="str">
        <f t="array" ref="L192">IFERROR(
    XLOOKUP(F192,
            _xlws.FILTER('Supplier Emission'!$G$15:$G$49,
                   ('Supplier Emission'!$D$15:$D$49=H192) * ('Supplier Emission'!$F$15:$F$49=$E$8)),
            _xlws.FILTER('Supplier Emission'!$J$15:$J$49,
                   ('Supplier Emission'!$D$15:$D$49=H192) * ('Supplier Emission'!$F$15:$F$49=$E$8)),
            ""),
    "")</f>
        <v/>
      </c>
      <c r="M192" s="311" t="str">
        <f t="array" ref="M192">IFERROR(
    XLOOKUP(F192,
            _xlws.FILTER('Supplier Emission'!$G$15:$G$49,
                   ('Supplier Emission'!$D$15:$D$49=H192) * ('Supplier Emission'!$F$15:$F$49=$E$8)),
            _xlws.FILTER('Supplier Emission'!$M$15:$M$49,
                   ('Supplier Emission'!$D$15:$D$49=H192) * ('Supplier Emission'!$F$15:$F$49=$E$8)),
            ""),
    "")</f>
        <v/>
      </c>
      <c r="N192" s="311" t="str">
        <f t="array" ref="N192">IFERROR(
    XLOOKUP(F192,
            _xlws.FILTER('Supplier Emission'!$G$15:$G$49,
                   ('Supplier Emission'!$D$15:$D$49=H192) * ('Supplier Emission'!$F$15:$F$49=$E$8)),
            _xlws.FILTER('Supplier Emission'!$H$15:$H$49,
                   ('Supplier Emission'!$D$15:$D$49=H192) * ('Supplier Emission'!$F$15:$F$49=$E$8)),
            ""),
    "")</f>
        <v/>
      </c>
      <c r="O192" s="311" t="str">
        <f t="array" ref="O192">XLOOKUP(1,('Emission Factors'!$E$5:$E$488='GHG emissions calculations'!$F192)*('Emission Factors'!$H$5:$H$488='GHG emissions calculations'!$H192),INDEX('Emission Factors'!$E$5:$T$488,0,MATCH('GHG emissions calculations'!O$6,'Emission Factors'!$E$5:$T$5,0)),"",0)</f>
        <v/>
      </c>
      <c r="P192" s="313" t="str">
        <f t="array" ref="P192">IFERROR(
    INDEX('Emission Factors'!$E$5:$P$488,
          MATCH(1,
                ('Emission Factors'!$E$5:$E$488 = 'GHG emissions calculations'!$F192) *
                ('Emission Factors'!$H$5:$H$488 = 'GHG emissions calculations'!$H192),
                0),
          MATCH('GHG emissions calculations'!P$6,'Emission Factors'!$E$5:$P$5,0)),
    "")</f>
        <v/>
      </c>
      <c r="Q192" s="311" t="str">
        <f t="array" ref="Q192">IFERROR(
    IF(
        INDEX('Emission Factors'!$E$5:$P$488,
              MATCH(1,
                    ('Emission Factors'!$E$5:$E$488 = 'GHG emissions calculations'!$F192) *
                    ('Emission Factors'!$H$5:$H$488 = 'GHG emissions calculations'!$H192),
                    0),
              MATCH('GHG emissions calculations'!Q$6, 'Emission Factors'!$E$5:$P$5, 0)) &lt;&gt; "",
        INDEX('Emission Factors'!$E$5:$P$488,
              MATCH(1,
                    ('Emission Factors'!$E$5:$E$488 = 'GHG emissions calculations'!$F192) *
                    ('Emission Factors'!$H$5:$H$488 = 'GHG emissions calculations'!$H192),
                    0),
              MATCH('GHG emissions calculations'!Q$6, 'Emission Factors'!$E$5:$P$5, 0)),
        ""),
    "")</f>
        <v/>
      </c>
      <c r="R192" s="311" t="str">
        <f t="array" ref="R192">IFERROR(
    IF(
        INDEX('Emission Factors'!$E$5:$R$488,
              MATCH(1,
                    ('Emission Factors'!$E$5:$E$488 = 'GHG emissions calculations'!$F192) *
                    ('Emission Factors'!$H$5:$H$488 = 'GHG emissions calculations'!$H192),
                    0),
              MATCH('GHG emissions calculations'!R$6, 'Emission Factors'!$E$5:$R$5, 0)) &lt;&gt; "",
        INDEX('Emission Factors'!$E$5:$R$488,
              MATCH(1,
                    ('Emission Factors'!$E$5:$E$488 = 'GHG emissions calculations'!$F192) *
                    ('Emission Factors'!$H$5:$H$488 = 'GHG emissions calculations'!$H192),
                    0),
              MATCH('GHG emissions calculations'!R$6, 'Emission Factors'!$E$5:$R$5, 0)),
        ""),
    "")</f>
        <v/>
      </c>
      <c r="S192" s="312">
        <f t="shared" si="1"/>
        <v>0</v>
      </c>
      <c r="T192" s="23"/>
    </row>
    <row r="193" ht="15.75" customHeight="1" outlineLevel="1">
      <c r="A193" s="23"/>
      <c r="B193" s="71"/>
      <c r="C193" s="71"/>
      <c r="D193" s="71"/>
      <c r="E193" s="314"/>
      <c r="F193" s="311" t="str">
        <f>Lists!P33</f>
        <v>Foam, polystyrene foam - Europe</v>
      </c>
      <c r="G193" s="311">
        <f t="array" ref="G193">XLOOKUP(1,('Emission Factors'!$E$5:$E$488='GHG emissions calculations'!$F193)*('Emission Factors'!$H$5:$H$488='GHG emissions calculations'!$H193),INDEX('Emission Factors'!$E$5:$T$488,0,MATCH('GHG emissions calculations'!G$6,'Emission Factors'!$E$5:$T$5,0)),"",0)</f>
        <v>3</v>
      </c>
      <c r="H193" s="311" t="s">
        <v>237</v>
      </c>
      <c r="I193" s="312" t="str">
        <f>IF(
    SUMIFS('Import data'!$L$25:$L$80,
           'Import data'!$J$25:$J$80, F193,
           'Import data'!$G$25:$G$80, 'GHG emissions calculations'!$H193,
           'Import data'!$I$25:$I$80,$E$8) &lt;&gt; 0,
    SUMIFS('Import data'!$L$25:$L$80,
           'Import data'!$J$25:$J$80, F193,
           'Import data'!$G$25:$G$80, 'GHG emissions calculations'!$H193,
           'Import data'!$I$25:$I$80,$E$8),
    ""
)</f>
        <v/>
      </c>
      <c r="J193" s="311" t="str">
        <f t="array" ref="J193">IF(
    XLOOKUP(F193, 'Import data'!$J$26:$J$47, 'Import data'!$M$26:$M$47, "", 0) = "Please add the region-specific supplier emission factor or choose a different region available in the IAEG database.",
    "",
    XLOOKUP(F193, 'Import data'!$J$26:$J$47, 'Import data'!$M$26:$M$47, "", 0)
)</f>
        <v/>
      </c>
      <c r="K193" s="311" t="str">
        <f t="array" ref="K193">IFERROR(
    XLOOKUP(F193,
            _xlws.FILTER('Supplier Emission'!$G$15:$G$49,
                   ('Supplier Emission'!$D$15:$D$49=H193) * ('Supplier Emission'!$F$15:$F$49=$E$8)),
            _xlws.FILTER('Supplier Emission'!$I$15:$I$49,
                   ('Supplier Emission'!$D$15:$D$49=H193) * ('Supplier Emission'!$F$15:$F$49=$E$8)),
            ""),
    "")</f>
        <v/>
      </c>
      <c r="L193" s="311" t="str">
        <f t="array" ref="L193">IFERROR(
    XLOOKUP(F193,
            _xlws.FILTER('Supplier Emission'!$G$15:$G$49,
                   ('Supplier Emission'!$D$15:$D$49=H193) * ('Supplier Emission'!$F$15:$F$49=$E$8)),
            _xlws.FILTER('Supplier Emission'!$J$15:$J$49,
                   ('Supplier Emission'!$D$15:$D$49=H193) * ('Supplier Emission'!$F$15:$F$49=$E$8)),
            ""),
    "")</f>
        <v/>
      </c>
      <c r="M193" s="311" t="str">
        <f t="array" ref="M193">IFERROR(
    XLOOKUP(F193,
            _xlws.FILTER('Supplier Emission'!$G$15:$G$49,
                   ('Supplier Emission'!$D$15:$D$49=H193) * ('Supplier Emission'!$F$15:$F$49=$E$8)),
            _xlws.FILTER('Supplier Emission'!$M$15:$M$49,
                   ('Supplier Emission'!$D$15:$D$49=H193) * ('Supplier Emission'!$F$15:$F$49=$E$8)),
            ""),
    "")</f>
        <v/>
      </c>
      <c r="N193" s="311" t="str">
        <f t="array" ref="N193">IFERROR(
    XLOOKUP(F193,
            _xlws.FILTER('Supplier Emission'!$G$15:$G$49,
                   ('Supplier Emission'!$D$15:$D$49=H193) * ('Supplier Emission'!$F$15:$F$49=$E$8)),
            _xlws.FILTER('Supplier Emission'!$H$15:$H$49,
                   ('Supplier Emission'!$D$15:$D$49=H193) * ('Supplier Emission'!$F$15:$F$49=$E$8)),
            ""),
    "")</f>
        <v/>
      </c>
      <c r="O193" s="311" t="str">
        <f t="array" ref="O193">XLOOKUP(1,('Emission Factors'!$E$5:$E$488='GHG emissions calculations'!$F193)*('Emission Factors'!$H$5:$H$488='GHG emissions calculations'!$H193),INDEX('Emission Factors'!$E$5:$T$488,0,MATCH('GHG emissions calculations'!O$6,'Emission Factors'!$E$5:$T$5,0)),"",0)</f>
        <v>Polystyrène expansé, mousse (PS 12)), RER</v>
      </c>
      <c r="P193" s="313">
        <f t="array" ref="P193">IFERROR(
    INDEX('Emission Factors'!$E$5:$P$488,
          MATCH(1,
                ('Emission Factors'!$E$5:$E$488 = 'GHG emissions calculations'!$F193) *
                ('Emission Factors'!$H$5:$H$488 = 'GHG emissions calculations'!$H193),
                0),
          MATCH('GHG emissions calculations'!P$6,'Emission Factors'!$E$5:$P$5,0)),
    "")</f>
        <v>2.95</v>
      </c>
      <c r="Q193" s="311" t="str">
        <f t="array" ref="Q193">IFERROR(
    IF(
        INDEX('Emission Factors'!$E$5:$P$488,
              MATCH(1,
                    ('Emission Factors'!$E$5:$E$488 = 'GHG emissions calculations'!$F193) *
                    ('Emission Factors'!$H$5:$H$488 = 'GHG emissions calculations'!$H193),
                    0),
              MATCH('GHG emissions calculations'!Q$6, 'Emission Factors'!$E$5:$P$5, 0)) &lt;&gt; "",
        INDEX('Emission Factors'!$E$5:$P$488,
              MATCH(1,
                    ('Emission Factors'!$E$5:$E$488 = 'GHG emissions calculations'!$F193) *
                    ('Emission Factors'!$H$5:$H$488 = 'GHG emissions calculations'!$H193),
                    0),
              MATCH('GHG emissions calculations'!Q$6, 'Emission Factors'!$E$5:$P$5, 0)),
        ""),
    "")</f>
        <v>kgCO2e/kg</v>
      </c>
      <c r="R193" s="311" t="str">
        <f t="array" ref="R193">IFERROR(
    IF(
        INDEX('Emission Factors'!$E$5:$R$488,
              MATCH(1,
                    ('Emission Factors'!$E$5:$E$488 = 'GHG emissions calculations'!$F193) *
                    ('Emission Factors'!$H$5:$H$488 = 'GHG emissions calculations'!$H193),
                    0),
              MATCH('GHG emissions calculations'!R$6, 'Emission Factors'!$E$5:$R$5, 0)) &lt;&gt; "",
        INDEX('Emission Factors'!$E$5:$R$488,
              MATCH(1,
                    ('Emission Factors'!$E$5:$E$488 = 'GHG emissions calculations'!$F193) *
                    ('Emission Factors'!$H$5:$H$488 = 'GHG emissions calculations'!$H193),
                    0),
              MATCH('GHG emissions calculations'!R$6, 'Emission Factors'!$E$5:$R$5, 0)),
        ""),
    "")</f>
        <v>Europe</v>
      </c>
      <c r="S193" s="312">
        <f t="shared" si="1"/>
        <v>0</v>
      </c>
      <c r="T193" s="23"/>
    </row>
    <row r="194" ht="15.75" customHeight="1" outlineLevel="1">
      <c r="A194" s="23"/>
      <c r="B194" s="71"/>
      <c r="C194" s="71"/>
      <c r="D194" s="71"/>
      <c r="E194" s="314"/>
      <c r="F194" s="311" t="str">
        <f>Lists!P38</f>
        <v>Foam, polystyrene foam - Global or unspecified region</v>
      </c>
      <c r="G194" s="311" t="str">
        <f t="array" ref="G194">XLOOKUP(1,('Emission Factors'!$E$5:$E$488='GHG emissions calculations'!$F194)*('Emission Factors'!$H$5:$H$488='GHG emissions calculations'!$H194),INDEX('Emission Factors'!$E$5:$T$488,0,MATCH('GHG emissions calculations'!G$6,'Emission Factors'!$E$5:$T$5,0)),"",0)</f>
        <v/>
      </c>
      <c r="H194" s="311" t="s">
        <v>237</v>
      </c>
      <c r="I194" s="312" t="str">
        <f>IF(
    SUMIFS('Import data'!$L$25:$L$80,
           'Import data'!$J$25:$J$80, F194,
           'Import data'!$G$25:$G$80, 'GHG emissions calculations'!$H194,
           'Import data'!$I$25:$I$80,$E$8) &lt;&gt; 0,
    SUMIFS('Import data'!$L$25:$L$80,
           'Import data'!$J$25:$J$80, F194,
           'Import data'!$G$25:$G$80, 'GHG emissions calculations'!$H194,
           'Import data'!$I$25:$I$80,$E$8),
    ""
)</f>
        <v/>
      </c>
      <c r="J194" s="311" t="str">
        <f t="array" ref="J194">IF(
    XLOOKUP(F194, 'Import data'!$J$26:$J$47, 'Import data'!$M$26:$M$47, "", 0) = "Please add the region-specific supplier emission factor or choose a different region available in the IAEG database.",
    "",
    XLOOKUP(F194, 'Import data'!$J$26:$J$47, 'Import data'!$M$26:$M$47, "", 0)
)</f>
        <v/>
      </c>
      <c r="K194" s="311" t="str">
        <f t="array" ref="K194">IFERROR(
    XLOOKUP(F194,
            _xlws.FILTER('Supplier Emission'!$G$15:$G$49,
                   ('Supplier Emission'!$D$15:$D$49=H194) * ('Supplier Emission'!$F$15:$F$49=$E$8)),
            _xlws.FILTER('Supplier Emission'!$I$15:$I$49,
                   ('Supplier Emission'!$D$15:$D$49=H194) * ('Supplier Emission'!$F$15:$F$49=$E$8)),
            ""),
    "")</f>
        <v/>
      </c>
      <c r="L194" s="311" t="str">
        <f t="array" ref="L194">IFERROR(
    XLOOKUP(F194,
            _xlws.FILTER('Supplier Emission'!$G$15:$G$49,
                   ('Supplier Emission'!$D$15:$D$49=H194) * ('Supplier Emission'!$F$15:$F$49=$E$8)),
            _xlws.FILTER('Supplier Emission'!$J$15:$J$49,
                   ('Supplier Emission'!$D$15:$D$49=H194) * ('Supplier Emission'!$F$15:$F$49=$E$8)),
            ""),
    "")</f>
        <v/>
      </c>
      <c r="M194" s="311" t="str">
        <f t="array" ref="M194">IFERROR(
    XLOOKUP(F194,
            _xlws.FILTER('Supplier Emission'!$G$15:$G$49,
                   ('Supplier Emission'!$D$15:$D$49=H194) * ('Supplier Emission'!$F$15:$F$49=$E$8)),
            _xlws.FILTER('Supplier Emission'!$M$15:$M$49,
                   ('Supplier Emission'!$D$15:$D$49=H194) * ('Supplier Emission'!$F$15:$F$49=$E$8)),
            ""),
    "")</f>
        <v/>
      </c>
      <c r="N194" s="311" t="str">
        <f t="array" ref="N194">IFERROR(
    XLOOKUP(F194,
            _xlws.FILTER('Supplier Emission'!$G$15:$G$49,
                   ('Supplier Emission'!$D$15:$D$49=H194) * ('Supplier Emission'!$F$15:$F$49=$E$8)),
            _xlws.FILTER('Supplier Emission'!$H$15:$H$49,
                   ('Supplier Emission'!$D$15:$D$49=H194) * ('Supplier Emission'!$F$15:$F$49=$E$8)),
            ""),
    "")</f>
        <v/>
      </c>
      <c r="O194" s="311" t="str">
        <f t="array" ref="O194">XLOOKUP(1,('Emission Factors'!$E$5:$E$488='GHG emissions calculations'!$F194)*('Emission Factors'!$H$5:$H$488='GHG emissions calculations'!$H194),INDEX('Emission Factors'!$E$5:$T$488,0,MATCH('GHG emissions calculations'!O$6,'Emission Factors'!$E$5:$T$5,0)),"",0)</f>
        <v/>
      </c>
      <c r="P194" s="313" t="str">
        <f t="array" ref="P194">IFERROR(
    INDEX('Emission Factors'!$E$5:$P$488,
          MATCH(1,
                ('Emission Factors'!$E$5:$E$488 = 'GHG emissions calculations'!$F194) *
                ('Emission Factors'!$H$5:$H$488 = 'GHG emissions calculations'!$H194),
                0),
          MATCH('GHG emissions calculations'!P$6,'Emission Factors'!$E$5:$P$5,0)),
    "")</f>
        <v/>
      </c>
      <c r="Q194" s="311" t="str">
        <f t="array" ref="Q194">IFERROR(
    IF(
        INDEX('Emission Factors'!$E$5:$P$488,
              MATCH(1,
                    ('Emission Factors'!$E$5:$E$488 = 'GHG emissions calculations'!$F194) *
                    ('Emission Factors'!$H$5:$H$488 = 'GHG emissions calculations'!$H194),
                    0),
              MATCH('GHG emissions calculations'!Q$6, 'Emission Factors'!$E$5:$P$5, 0)) &lt;&gt; "",
        INDEX('Emission Factors'!$E$5:$P$488,
              MATCH(1,
                    ('Emission Factors'!$E$5:$E$488 = 'GHG emissions calculations'!$F194) *
                    ('Emission Factors'!$H$5:$H$488 = 'GHG emissions calculations'!$H194),
                    0),
              MATCH('GHG emissions calculations'!Q$6, 'Emission Factors'!$E$5:$P$5, 0)),
        ""),
    "")</f>
        <v/>
      </c>
      <c r="R194" s="311" t="str">
        <f t="array" ref="R194">IFERROR(
    IF(
        INDEX('Emission Factors'!$E$5:$R$488,
              MATCH(1,
                    ('Emission Factors'!$E$5:$E$488 = 'GHG emissions calculations'!$F194) *
                    ('Emission Factors'!$H$5:$H$488 = 'GHG emissions calculations'!$H194),
                    0),
              MATCH('GHG emissions calculations'!R$6, 'Emission Factors'!$E$5:$R$5, 0)) &lt;&gt; "",
        INDEX('Emission Factors'!$E$5:$R$488,
              MATCH(1,
                    ('Emission Factors'!$E$5:$E$488 = 'GHG emissions calculations'!$F194) *
                    ('Emission Factors'!$H$5:$H$488 = 'GHG emissions calculations'!$H194),
                    0),
              MATCH('GHG emissions calculations'!R$6, 'Emission Factors'!$E$5:$R$5, 0)),
        ""),
    "")</f>
        <v/>
      </c>
      <c r="S194" s="312">
        <f t="shared" si="1"/>
        <v>0</v>
      </c>
      <c r="T194" s="23"/>
    </row>
    <row r="195" ht="15.75" customHeight="1" outlineLevel="1">
      <c r="A195" s="23"/>
      <c r="B195" s="71"/>
      <c r="C195" s="71"/>
      <c r="D195" s="71"/>
      <c r="E195" s="314"/>
      <c r="F195" s="311" t="str">
        <f>Lists!P37</f>
        <v>Foam, polystyrene foam - Middle East</v>
      </c>
      <c r="G195" s="311" t="str">
        <f t="array" ref="G195">XLOOKUP(1,('Emission Factors'!$E$5:$E$488='GHG emissions calculations'!$F195)*('Emission Factors'!$H$5:$H$488='GHG emissions calculations'!$H195),INDEX('Emission Factors'!$E$5:$T$488,0,MATCH('GHG emissions calculations'!G$6,'Emission Factors'!$E$5:$T$5,0)),"",0)</f>
        <v/>
      </c>
      <c r="H195" s="311" t="s">
        <v>237</v>
      </c>
      <c r="I195" s="312" t="str">
        <f>IF(
    SUMIFS('Import data'!$L$25:$L$80,
           'Import data'!$J$25:$J$80, F195,
           'Import data'!$G$25:$G$80, 'GHG emissions calculations'!$H195,
           'Import data'!$I$25:$I$80,$E$8) &lt;&gt; 0,
    SUMIFS('Import data'!$L$25:$L$80,
           'Import data'!$J$25:$J$80, F195,
           'Import data'!$G$25:$G$80, 'GHG emissions calculations'!$H195,
           'Import data'!$I$25:$I$80,$E$8),
    ""
)</f>
        <v/>
      </c>
      <c r="J195" s="311" t="str">
        <f t="array" ref="J195">IF(
    XLOOKUP(F195, 'Import data'!$J$26:$J$47, 'Import data'!$M$26:$M$47, "", 0) = "Please add the region-specific supplier emission factor or choose a different region available in the IAEG database.",
    "",
    XLOOKUP(F195, 'Import data'!$J$26:$J$47, 'Import data'!$M$26:$M$47, "", 0)
)</f>
        <v/>
      </c>
      <c r="K195" s="311" t="str">
        <f t="array" ref="K195">IFERROR(
    XLOOKUP(F195,
            _xlws.FILTER('Supplier Emission'!$G$15:$G$49,
                   ('Supplier Emission'!$D$15:$D$49=H195) * ('Supplier Emission'!$F$15:$F$49=$E$8)),
            _xlws.FILTER('Supplier Emission'!$I$15:$I$49,
                   ('Supplier Emission'!$D$15:$D$49=H195) * ('Supplier Emission'!$F$15:$F$49=$E$8)),
            ""),
    "")</f>
        <v/>
      </c>
      <c r="L195" s="311" t="str">
        <f t="array" ref="L195">IFERROR(
    XLOOKUP(F195,
            _xlws.FILTER('Supplier Emission'!$G$15:$G$49,
                   ('Supplier Emission'!$D$15:$D$49=H195) * ('Supplier Emission'!$F$15:$F$49=$E$8)),
            _xlws.FILTER('Supplier Emission'!$J$15:$J$49,
                   ('Supplier Emission'!$D$15:$D$49=H195) * ('Supplier Emission'!$F$15:$F$49=$E$8)),
            ""),
    "")</f>
        <v/>
      </c>
      <c r="M195" s="311" t="str">
        <f t="array" ref="M195">IFERROR(
    XLOOKUP(F195,
            _xlws.FILTER('Supplier Emission'!$G$15:$G$49,
                   ('Supplier Emission'!$D$15:$D$49=H195) * ('Supplier Emission'!$F$15:$F$49=$E$8)),
            _xlws.FILTER('Supplier Emission'!$M$15:$M$49,
                   ('Supplier Emission'!$D$15:$D$49=H195) * ('Supplier Emission'!$F$15:$F$49=$E$8)),
            ""),
    "")</f>
        <v/>
      </c>
      <c r="N195" s="311" t="str">
        <f t="array" ref="N195">IFERROR(
    XLOOKUP(F195,
            _xlws.FILTER('Supplier Emission'!$G$15:$G$49,
                   ('Supplier Emission'!$D$15:$D$49=H195) * ('Supplier Emission'!$F$15:$F$49=$E$8)),
            _xlws.FILTER('Supplier Emission'!$H$15:$H$49,
                   ('Supplier Emission'!$D$15:$D$49=H195) * ('Supplier Emission'!$F$15:$F$49=$E$8)),
            ""),
    "")</f>
        <v/>
      </c>
      <c r="O195" s="311" t="str">
        <f t="array" ref="O195">XLOOKUP(1,('Emission Factors'!$E$5:$E$488='GHG emissions calculations'!$F195)*('Emission Factors'!$H$5:$H$488='GHG emissions calculations'!$H195),INDEX('Emission Factors'!$E$5:$T$488,0,MATCH('GHG emissions calculations'!O$6,'Emission Factors'!$E$5:$T$5,0)),"",0)</f>
        <v/>
      </c>
      <c r="P195" s="313" t="str">
        <f t="array" ref="P195">IFERROR(
    INDEX('Emission Factors'!$E$5:$P$488,
          MATCH(1,
                ('Emission Factors'!$E$5:$E$488 = 'GHG emissions calculations'!$F195) *
                ('Emission Factors'!$H$5:$H$488 = 'GHG emissions calculations'!$H195),
                0),
          MATCH('GHG emissions calculations'!P$6,'Emission Factors'!$E$5:$P$5,0)),
    "")</f>
        <v/>
      </c>
      <c r="Q195" s="311" t="str">
        <f t="array" ref="Q195">IFERROR(
    IF(
        INDEX('Emission Factors'!$E$5:$P$488,
              MATCH(1,
                    ('Emission Factors'!$E$5:$E$488 = 'GHG emissions calculations'!$F195) *
                    ('Emission Factors'!$H$5:$H$488 = 'GHG emissions calculations'!$H195),
                    0),
              MATCH('GHG emissions calculations'!Q$6, 'Emission Factors'!$E$5:$P$5, 0)) &lt;&gt; "",
        INDEX('Emission Factors'!$E$5:$P$488,
              MATCH(1,
                    ('Emission Factors'!$E$5:$E$488 = 'GHG emissions calculations'!$F195) *
                    ('Emission Factors'!$H$5:$H$488 = 'GHG emissions calculations'!$H195),
                    0),
              MATCH('GHG emissions calculations'!Q$6, 'Emission Factors'!$E$5:$P$5, 0)),
        ""),
    "")</f>
        <v/>
      </c>
      <c r="R195" s="311" t="str">
        <f t="array" ref="R195">IFERROR(
    IF(
        INDEX('Emission Factors'!$E$5:$R$488,
              MATCH(1,
                    ('Emission Factors'!$E$5:$E$488 = 'GHG emissions calculations'!$F195) *
                    ('Emission Factors'!$H$5:$H$488 = 'GHG emissions calculations'!$H195),
                    0),
              MATCH('GHG emissions calculations'!R$6, 'Emission Factors'!$E$5:$R$5, 0)) &lt;&gt; "",
        INDEX('Emission Factors'!$E$5:$R$488,
              MATCH(1,
                    ('Emission Factors'!$E$5:$E$488 = 'GHG emissions calculations'!$F195) *
                    ('Emission Factors'!$H$5:$H$488 = 'GHG emissions calculations'!$H195),
                    0),
              MATCH('GHG emissions calculations'!R$6, 'Emission Factors'!$E$5:$R$5, 0)),
        ""),
    "")</f>
        <v/>
      </c>
      <c r="S195" s="312">
        <f t="shared" si="1"/>
        <v>0</v>
      </c>
      <c r="T195" s="23"/>
    </row>
    <row r="196" ht="15.75" customHeight="1" outlineLevel="1">
      <c r="A196" s="23"/>
      <c r="B196" s="71"/>
      <c r="C196" s="71"/>
      <c r="D196" s="71"/>
      <c r="E196" s="314"/>
      <c r="F196" s="311" t="str">
        <f>Lists!P36</f>
        <v>Foam, polystyrene foam - Oceania</v>
      </c>
      <c r="G196" s="311" t="str">
        <f t="array" ref="G196">XLOOKUP(1,('Emission Factors'!$E$5:$E$488='GHG emissions calculations'!$F196)*('Emission Factors'!$H$5:$H$488='GHG emissions calculations'!$H196),INDEX('Emission Factors'!$E$5:$T$488,0,MATCH('GHG emissions calculations'!G$6,'Emission Factors'!$E$5:$T$5,0)),"",0)</f>
        <v/>
      </c>
      <c r="H196" s="311" t="s">
        <v>237</v>
      </c>
      <c r="I196" s="312" t="str">
        <f>IF(
    SUMIFS('Import data'!$L$25:$L$80,
           'Import data'!$J$25:$J$80, F196,
           'Import data'!$G$25:$G$80, 'GHG emissions calculations'!$H196,
           'Import data'!$I$25:$I$80,$E$8) &lt;&gt; 0,
    SUMIFS('Import data'!$L$25:$L$80,
           'Import data'!$J$25:$J$80, F196,
           'Import data'!$G$25:$G$80, 'GHG emissions calculations'!$H196,
           'Import data'!$I$25:$I$80,$E$8),
    ""
)</f>
        <v/>
      </c>
      <c r="J196" s="311" t="str">
        <f t="array" ref="J196">IF(
    XLOOKUP(F196, 'Import data'!$J$26:$J$47, 'Import data'!$M$26:$M$47, "", 0) = "Please add the region-specific supplier emission factor or choose a different region available in the IAEG database.",
    "",
    XLOOKUP(F196, 'Import data'!$J$26:$J$47, 'Import data'!$M$26:$M$47, "", 0)
)</f>
        <v/>
      </c>
      <c r="K196" s="311" t="str">
        <f t="array" ref="K196">IFERROR(
    XLOOKUP(F196,
            _xlws.FILTER('Supplier Emission'!$G$15:$G$49,
                   ('Supplier Emission'!$D$15:$D$49=H196) * ('Supplier Emission'!$F$15:$F$49=$E$8)),
            _xlws.FILTER('Supplier Emission'!$I$15:$I$49,
                   ('Supplier Emission'!$D$15:$D$49=H196) * ('Supplier Emission'!$F$15:$F$49=$E$8)),
            ""),
    "")</f>
        <v/>
      </c>
      <c r="L196" s="311" t="str">
        <f t="array" ref="L196">IFERROR(
    XLOOKUP(F196,
            _xlws.FILTER('Supplier Emission'!$G$15:$G$49,
                   ('Supplier Emission'!$D$15:$D$49=H196) * ('Supplier Emission'!$F$15:$F$49=$E$8)),
            _xlws.FILTER('Supplier Emission'!$J$15:$J$49,
                   ('Supplier Emission'!$D$15:$D$49=H196) * ('Supplier Emission'!$F$15:$F$49=$E$8)),
            ""),
    "")</f>
        <v/>
      </c>
      <c r="M196" s="311" t="str">
        <f t="array" ref="M196">IFERROR(
    XLOOKUP(F196,
            _xlws.FILTER('Supplier Emission'!$G$15:$G$49,
                   ('Supplier Emission'!$D$15:$D$49=H196) * ('Supplier Emission'!$F$15:$F$49=$E$8)),
            _xlws.FILTER('Supplier Emission'!$M$15:$M$49,
                   ('Supplier Emission'!$D$15:$D$49=H196) * ('Supplier Emission'!$F$15:$F$49=$E$8)),
            ""),
    "")</f>
        <v/>
      </c>
      <c r="N196" s="311" t="str">
        <f t="array" ref="N196">IFERROR(
    XLOOKUP(F196,
            _xlws.FILTER('Supplier Emission'!$G$15:$G$49,
                   ('Supplier Emission'!$D$15:$D$49=H196) * ('Supplier Emission'!$F$15:$F$49=$E$8)),
            _xlws.FILTER('Supplier Emission'!$H$15:$H$49,
                   ('Supplier Emission'!$D$15:$D$49=H196) * ('Supplier Emission'!$F$15:$F$49=$E$8)),
            ""),
    "")</f>
        <v/>
      </c>
      <c r="O196" s="311" t="str">
        <f t="array" ref="O196">XLOOKUP(1,('Emission Factors'!$E$5:$E$488='GHG emissions calculations'!$F196)*('Emission Factors'!$H$5:$H$488='GHG emissions calculations'!$H196),INDEX('Emission Factors'!$E$5:$T$488,0,MATCH('GHG emissions calculations'!O$6,'Emission Factors'!$E$5:$T$5,0)),"",0)</f>
        <v/>
      </c>
      <c r="P196" s="313" t="str">
        <f t="array" ref="P196">IFERROR(
    INDEX('Emission Factors'!$E$5:$P$488,
          MATCH(1,
                ('Emission Factors'!$E$5:$E$488 = 'GHG emissions calculations'!$F196) *
                ('Emission Factors'!$H$5:$H$488 = 'GHG emissions calculations'!$H196),
                0),
          MATCH('GHG emissions calculations'!P$6,'Emission Factors'!$E$5:$P$5,0)),
    "")</f>
        <v/>
      </c>
      <c r="Q196" s="311" t="str">
        <f t="array" ref="Q196">IFERROR(
    IF(
        INDEX('Emission Factors'!$E$5:$P$488,
              MATCH(1,
                    ('Emission Factors'!$E$5:$E$488 = 'GHG emissions calculations'!$F196) *
                    ('Emission Factors'!$H$5:$H$488 = 'GHG emissions calculations'!$H196),
                    0),
              MATCH('GHG emissions calculations'!Q$6, 'Emission Factors'!$E$5:$P$5, 0)) &lt;&gt; "",
        INDEX('Emission Factors'!$E$5:$P$488,
              MATCH(1,
                    ('Emission Factors'!$E$5:$E$488 = 'GHG emissions calculations'!$F196) *
                    ('Emission Factors'!$H$5:$H$488 = 'GHG emissions calculations'!$H196),
                    0),
              MATCH('GHG emissions calculations'!Q$6, 'Emission Factors'!$E$5:$P$5, 0)),
        ""),
    "")</f>
        <v/>
      </c>
      <c r="R196" s="311" t="str">
        <f t="array" ref="R196">IFERROR(
    IF(
        INDEX('Emission Factors'!$E$5:$R$488,
              MATCH(1,
                    ('Emission Factors'!$E$5:$E$488 = 'GHG emissions calculations'!$F196) *
                    ('Emission Factors'!$H$5:$H$488 = 'GHG emissions calculations'!$H196),
                    0),
              MATCH('GHG emissions calculations'!R$6, 'Emission Factors'!$E$5:$R$5, 0)) &lt;&gt; "",
        INDEX('Emission Factors'!$E$5:$R$488,
              MATCH(1,
                    ('Emission Factors'!$E$5:$E$488 = 'GHG emissions calculations'!$F196) *
                    ('Emission Factors'!$H$5:$H$488 = 'GHG emissions calculations'!$H196),
                    0),
              MATCH('GHG emissions calculations'!R$6, 'Emission Factors'!$E$5:$R$5, 0)),
        ""),
    "")</f>
        <v/>
      </c>
      <c r="S196" s="312">
        <f t="shared" si="1"/>
        <v>0</v>
      </c>
      <c r="T196" s="23"/>
    </row>
    <row r="197" ht="15.75" customHeight="1" outlineLevel="1">
      <c r="A197" s="23"/>
      <c r="B197" s="71"/>
      <c r="C197" s="71"/>
      <c r="D197" s="71"/>
      <c r="E197" s="314"/>
      <c r="F197" s="311" t="str">
        <f>Lists!O55</f>
        <v>Helicopter blades - Africa</v>
      </c>
      <c r="G197" s="311" t="str">
        <f t="array" ref="G197">XLOOKUP(1,('Emission Factors'!$E$5:$E$488='GHG emissions calculations'!$F197)*('Emission Factors'!$H$5:$H$488='GHG emissions calculations'!$H197),INDEX('Emission Factors'!$E$5:$T$488,0,MATCH('GHG emissions calculations'!G$6,'Emission Factors'!$E$5:$T$5,0)),"",0)</f>
        <v/>
      </c>
      <c r="H197" s="311" t="s">
        <v>238</v>
      </c>
      <c r="I197" s="312" t="str">
        <f>IF(
    SUMIFS('Import data'!$L$25:$L$80,
           'Import data'!$J$25:$J$80, F197,
           'Import data'!$G$25:$G$80, 'GHG emissions calculations'!$H197,
           'Import data'!$I$25:$I$80,$E$8) &lt;&gt; 0,
    SUMIFS('Import data'!$L$25:$L$80,
           'Import data'!$J$25:$J$80, F197,
           'Import data'!$G$25:$G$80, 'GHG emissions calculations'!$H197,
           'Import data'!$I$25:$I$80,$E$8),
    ""
)</f>
        <v/>
      </c>
      <c r="J197" s="311" t="str">
        <f t="array" ref="J197">IF(
    XLOOKUP(F197, 'Import data'!$J$26:$J$47, 'Import data'!$M$26:$M$47, "", 0) = "Please add the region-specific supplier emission factor or choose a different region available in the IAEG database.",
    "",
    XLOOKUP(F197, 'Import data'!$J$26:$J$47, 'Import data'!$M$26:$M$47, "", 0)
)</f>
        <v/>
      </c>
      <c r="K197" s="311" t="str">
        <f t="array" ref="K197">IFERROR(
    XLOOKUP(F197,
            _xlws.FILTER('Supplier Emission'!$G$15:$G$49,
                   ('Supplier Emission'!$D$15:$D$49=H197) * ('Supplier Emission'!$F$15:$F$49=$E$8)),
            _xlws.FILTER('Supplier Emission'!$I$15:$I$49,
                   ('Supplier Emission'!$D$15:$D$49=H197) * ('Supplier Emission'!$F$15:$F$49=$E$8)),
            ""),
    "")</f>
        <v/>
      </c>
      <c r="L197" s="311" t="str">
        <f t="array" ref="L197">IFERROR(
    XLOOKUP(F197,
            _xlws.FILTER('Supplier Emission'!$G$15:$G$49,
                   ('Supplier Emission'!$D$15:$D$49=H197) * ('Supplier Emission'!$F$15:$F$49=$E$8)),
            _xlws.FILTER('Supplier Emission'!$J$15:$J$49,
                   ('Supplier Emission'!$D$15:$D$49=H197) * ('Supplier Emission'!$F$15:$F$49=$E$8)),
            ""),
    "")</f>
        <v/>
      </c>
      <c r="M197" s="311" t="str">
        <f t="array" ref="M197">IFERROR(
    XLOOKUP(F197,
            _xlws.FILTER('Supplier Emission'!$G$15:$G$49,
                   ('Supplier Emission'!$D$15:$D$49=H197) * ('Supplier Emission'!$F$15:$F$49=$E$8)),
            _xlws.FILTER('Supplier Emission'!$M$15:$M$49,
                   ('Supplier Emission'!$D$15:$D$49=H197) * ('Supplier Emission'!$F$15:$F$49=$E$8)),
            ""),
    "")</f>
        <v/>
      </c>
      <c r="N197" s="311" t="str">
        <f t="array" ref="N197">IFERROR(
    XLOOKUP(F197,
            _xlws.FILTER('Supplier Emission'!$G$15:$G$49,
                   ('Supplier Emission'!$D$15:$D$49=H197) * ('Supplier Emission'!$F$15:$F$49=$E$8)),
            _xlws.FILTER('Supplier Emission'!$H$15:$H$49,
                   ('Supplier Emission'!$D$15:$D$49=H197) * ('Supplier Emission'!$F$15:$F$49=$E$8)),
            ""),
    "")</f>
        <v/>
      </c>
      <c r="O197" s="311" t="str">
        <f t="array" ref="O197">XLOOKUP(1,('Emission Factors'!$E$5:$E$488='GHG emissions calculations'!$F197)*('Emission Factors'!$H$5:$H$488='GHG emissions calculations'!$H197),INDEX('Emission Factors'!$E$5:$T$488,0,MATCH('GHG emissions calculations'!O$6,'Emission Factors'!$E$5:$T$5,0)),"",0)</f>
        <v/>
      </c>
      <c r="P197" s="313" t="str">
        <f t="array" ref="P197">IFERROR(
    INDEX('Emission Factors'!$E$5:$P$488,
          MATCH(1,
                ('Emission Factors'!$E$5:$E$488 = 'GHG emissions calculations'!$F197) *
                ('Emission Factors'!$H$5:$H$488 = 'GHG emissions calculations'!$H197),
                0),
          MATCH('GHG emissions calculations'!P$6,'Emission Factors'!$E$5:$P$5,0)),
    "")</f>
        <v/>
      </c>
      <c r="Q197" s="311" t="str">
        <f t="array" ref="Q197">IFERROR(
    IF(
        INDEX('Emission Factors'!$E$5:$P$488,
              MATCH(1,
                    ('Emission Factors'!$E$5:$E$488 = 'GHG emissions calculations'!$F197) *
                    ('Emission Factors'!$H$5:$H$488 = 'GHG emissions calculations'!$H197),
                    0),
              MATCH('GHG emissions calculations'!Q$6, 'Emission Factors'!$E$5:$P$5, 0)) &lt;&gt; "",
        INDEX('Emission Factors'!$E$5:$P$488,
              MATCH(1,
                    ('Emission Factors'!$E$5:$E$488 = 'GHG emissions calculations'!$F197) *
                    ('Emission Factors'!$H$5:$H$488 = 'GHG emissions calculations'!$H197),
                    0),
              MATCH('GHG emissions calculations'!Q$6, 'Emission Factors'!$E$5:$P$5, 0)),
        ""),
    "")</f>
        <v/>
      </c>
      <c r="R197" s="311" t="str">
        <f t="array" ref="R197">IFERROR(
    IF(
        INDEX('Emission Factors'!$E$5:$R$488,
              MATCH(1,
                    ('Emission Factors'!$E$5:$E$488 = 'GHG emissions calculations'!$F197) *
                    ('Emission Factors'!$H$5:$H$488 = 'GHG emissions calculations'!$H197),
                    0),
              MATCH('GHG emissions calculations'!R$6, 'Emission Factors'!$E$5:$R$5, 0)) &lt;&gt; "",
        INDEX('Emission Factors'!$E$5:$R$488,
              MATCH(1,
                    ('Emission Factors'!$E$5:$E$488 = 'GHG emissions calculations'!$F197) *
                    ('Emission Factors'!$H$5:$H$488 = 'GHG emissions calculations'!$H197),
                    0),
              MATCH('GHG emissions calculations'!R$6, 'Emission Factors'!$E$5:$R$5, 0)),
        ""),
    "")</f>
        <v/>
      </c>
      <c r="S197" s="312">
        <f t="shared" si="1"/>
        <v>0</v>
      </c>
      <c r="T197" s="23"/>
    </row>
    <row r="198" ht="15.75" customHeight="1" outlineLevel="1">
      <c r="A198" s="23"/>
      <c r="B198" s="71"/>
      <c r="C198" s="71"/>
      <c r="D198" s="71"/>
      <c r="E198" s="314"/>
      <c r="F198" s="311" t="str">
        <f>Lists!O53</f>
        <v>Helicopter blades - America</v>
      </c>
      <c r="G198" s="311" t="str">
        <f t="array" ref="G198">XLOOKUP(1,('Emission Factors'!$E$5:$E$488='GHG emissions calculations'!$F198)*('Emission Factors'!$H$5:$H$488='GHG emissions calculations'!$H198),INDEX('Emission Factors'!$E$5:$T$488,0,MATCH('GHG emissions calculations'!G$6,'Emission Factors'!$E$5:$T$5,0)),"",0)</f>
        <v/>
      </c>
      <c r="H198" s="311" t="s">
        <v>238</v>
      </c>
      <c r="I198" s="312" t="str">
        <f>IF(
    SUMIFS('Import data'!$L$25:$L$80,
           'Import data'!$J$25:$J$80, F198,
           'Import data'!$G$25:$G$80, 'GHG emissions calculations'!$H198,
           'Import data'!$I$25:$I$80,$E$8) &lt;&gt; 0,
    SUMIFS('Import data'!$L$25:$L$80,
           'Import data'!$J$25:$J$80, F198,
           'Import data'!$G$25:$G$80, 'GHG emissions calculations'!$H198,
           'Import data'!$I$25:$I$80,$E$8),
    ""
)</f>
        <v/>
      </c>
      <c r="J198" s="311" t="str">
        <f t="array" ref="J198">IF(
    XLOOKUP(F198, 'Import data'!$J$26:$J$47, 'Import data'!$M$26:$M$47, "", 0) = "Please add the region-specific supplier emission factor or choose a different region available in the IAEG database.",
    "",
    XLOOKUP(F198, 'Import data'!$J$26:$J$47, 'Import data'!$M$26:$M$47, "", 0)
)</f>
        <v/>
      </c>
      <c r="K198" s="311" t="str">
        <f t="array" ref="K198">IFERROR(
    XLOOKUP(F198,
            _xlws.FILTER('Supplier Emission'!$G$15:$G$49,
                   ('Supplier Emission'!$D$15:$D$49=H198) * ('Supplier Emission'!$F$15:$F$49=$E$8)),
            _xlws.FILTER('Supplier Emission'!$I$15:$I$49,
                   ('Supplier Emission'!$D$15:$D$49=H198) * ('Supplier Emission'!$F$15:$F$49=$E$8)),
            ""),
    "")</f>
        <v/>
      </c>
      <c r="L198" s="311" t="str">
        <f t="array" ref="L198">IFERROR(
    XLOOKUP(F198,
            _xlws.FILTER('Supplier Emission'!$G$15:$G$49,
                   ('Supplier Emission'!$D$15:$D$49=H198) * ('Supplier Emission'!$F$15:$F$49=$E$8)),
            _xlws.FILTER('Supplier Emission'!$J$15:$J$49,
                   ('Supplier Emission'!$D$15:$D$49=H198) * ('Supplier Emission'!$F$15:$F$49=$E$8)),
            ""),
    "")</f>
        <v/>
      </c>
      <c r="M198" s="311" t="str">
        <f t="array" ref="M198">IFERROR(
    XLOOKUP(F198,
            _xlws.FILTER('Supplier Emission'!$G$15:$G$49,
                   ('Supplier Emission'!$D$15:$D$49=H198) * ('Supplier Emission'!$F$15:$F$49=$E$8)),
            _xlws.FILTER('Supplier Emission'!$M$15:$M$49,
                   ('Supplier Emission'!$D$15:$D$49=H198) * ('Supplier Emission'!$F$15:$F$49=$E$8)),
            ""),
    "")</f>
        <v/>
      </c>
      <c r="N198" s="311" t="str">
        <f t="array" ref="N198">IFERROR(
    XLOOKUP(F198,
            _xlws.FILTER('Supplier Emission'!$G$15:$G$49,
                   ('Supplier Emission'!$D$15:$D$49=H198) * ('Supplier Emission'!$F$15:$F$49=$E$8)),
            _xlws.FILTER('Supplier Emission'!$H$15:$H$49,
                   ('Supplier Emission'!$D$15:$D$49=H198) * ('Supplier Emission'!$F$15:$F$49=$E$8)),
            ""),
    "")</f>
        <v/>
      </c>
      <c r="O198" s="313" t="str">
        <f t="array" ref="O198">XLOOKUP(1,('Emission Factors'!$E$5:$E$488='GHG emissions calculations'!$F198)*('Emission Factors'!$H$5:$H$488='GHG emissions calculations'!$H198),INDEX('Emission Factors'!$E$5:$T$488,0,MATCH('GHG emissions calculations'!O$6,'Emission Factors'!$E$5:$T$5,0)),"",0)</f>
        <v>Saw blade and handtool manufacturing</v>
      </c>
      <c r="P198" s="313">
        <f t="array" ref="P198">IFERROR(
    INDEX('Emission Factors'!$E$5:$P$488,
          MATCH(1,
                ('Emission Factors'!$E$5:$E$488 = 'GHG emissions calculations'!$F198) *
                ('Emission Factors'!$H$5:$H$488 = 'GHG emissions calculations'!$H198),
                0),
          MATCH('GHG emissions calculations'!P$6,'Emission Factors'!$E$5:$P$5,0)),
    "")</f>
        <v>223</v>
      </c>
      <c r="Q198" s="311" t="str">
        <f t="array" ref="Q198">IFERROR(
    IF(
        INDEX('Emission Factors'!$E$5:$P$488,
              MATCH(1,
                    ('Emission Factors'!$E$5:$E$488 = 'GHG emissions calculations'!$F198) *
                    ('Emission Factors'!$H$5:$H$488 = 'GHG emissions calculations'!$H198),
                    0),
              MATCH('GHG emissions calculations'!Q$6, 'Emission Factors'!$E$5:$P$5, 0)) &lt;&gt; "",
        INDEX('Emission Factors'!$E$5:$P$488,
              MATCH(1,
                    ('Emission Factors'!$E$5:$E$488 = 'GHG emissions calculations'!$F198) *
                    ('Emission Factors'!$H$5:$H$488 = 'GHG emissions calculations'!$H198),
                    0),
              MATCH('GHG emissions calculations'!Q$6, 'Emission Factors'!$E$5:$P$5, 0)),
        ""),
    "")</f>
        <v>kgCO2e / k€</v>
      </c>
      <c r="R198" s="311" t="str">
        <f t="array" ref="R198">IFERROR(
    IF(
        INDEX('Emission Factors'!$E$5:$R$488,
              MATCH(1,
                    ('Emission Factors'!$E$5:$E$488 = 'GHG emissions calculations'!$F198) *
                    ('Emission Factors'!$H$5:$H$488 = 'GHG emissions calculations'!$H198),
                    0),
              MATCH('GHG emissions calculations'!R$6, 'Emission Factors'!$E$5:$R$5, 0)) &lt;&gt; "",
        INDEX('Emission Factors'!$E$5:$R$488,
              MATCH(1,
                    ('Emission Factors'!$E$5:$E$488 = 'GHG emissions calculations'!$F198) *
                    ('Emission Factors'!$H$5:$H$488 = 'GHG emissions calculations'!$H198),
                    0),
              MATCH('GHG emissions calculations'!R$6, 'Emission Factors'!$E$5:$R$5, 0)),
        ""),
    "")</f>
        <v>America</v>
      </c>
      <c r="S198" s="312">
        <f t="shared" si="1"/>
        <v>0</v>
      </c>
      <c r="T198" s="23"/>
    </row>
    <row r="199" ht="15.75" customHeight="1" outlineLevel="1">
      <c r="A199" s="23"/>
      <c r="B199" s="71"/>
      <c r="C199" s="71"/>
      <c r="D199" s="71"/>
      <c r="E199" s="314"/>
      <c r="F199" s="311" t="str">
        <f>Lists!O56</f>
        <v>Helicopter blades - Asia</v>
      </c>
      <c r="G199" s="311" t="str">
        <f t="array" ref="G199">XLOOKUP(1,('Emission Factors'!$E$5:$E$488='GHG emissions calculations'!$F199)*('Emission Factors'!$H$5:$H$488='GHG emissions calculations'!$H199),INDEX('Emission Factors'!$E$5:$T$488,0,MATCH('GHG emissions calculations'!G$6,'Emission Factors'!$E$5:$T$5,0)),"",0)</f>
        <v/>
      </c>
      <c r="H199" s="311" t="s">
        <v>238</v>
      </c>
      <c r="I199" s="312" t="str">
        <f>IF(
    SUMIFS('Import data'!$L$25:$L$80,
           'Import data'!$J$25:$J$80, F199,
           'Import data'!$G$25:$G$80, 'GHG emissions calculations'!$H199,
           'Import data'!$I$25:$I$80,$E$8) &lt;&gt; 0,
    SUMIFS('Import data'!$L$25:$L$80,
           'Import data'!$J$25:$J$80, F199,
           'Import data'!$G$25:$G$80, 'GHG emissions calculations'!$H199,
           'Import data'!$I$25:$I$80,$E$8),
    ""
)</f>
        <v/>
      </c>
      <c r="J199" s="311" t="str">
        <f t="array" ref="J199">IF(
    XLOOKUP(F199, 'Import data'!$J$26:$J$47, 'Import data'!$M$26:$M$47, "", 0) = "Please add the region-specific supplier emission factor or choose a different region available in the IAEG database.",
    "",
    XLOOKUP(F199, 'Import data'!$J$26:$J$47, 'Import data'!$M$26:$M$47, "", 0)
)</f>
        <v/>
      </c>
      <c r="K199" s="311" t="str">
        <f t="array" ref="K199">IFERROR(
    XLOOKUP(F199,
            _xlws.FILTER('Supplier Emission'!$G$15:$G$49,
                   ('Supplier Emission'!$D$15:$D$49=H199) * ('Supplier Emission'!$F$15:$F$49=$E$8)),
            _xlws.FILTER('Supplier Emission'!$I$15:$I$49,
                   ('Supplier Emission'!$D$15:$D$49=H199) * ('Supplier Emission'!$F$15:$F$49=$E$8)),
            ""),
    "")</f>
        <v/>
      </c>
      <c r="L199" s="311" t="str">
        <f t="array" ref="L199">IFERROR(
    XLOOKUP(F199,
            _xlws.FILTER('Supplier Emission'!$G$15:$G$49,
                   ('Supplier Emission'!$D$15:$D$49=H199) * ('Supplier Emission'!$F$15:$F$49=$E$8)),
            _xlws.FILTER('Supplier Emission'!$J$15:$J$49,
                   ('Supplier Emission'!$D$15:$D$49=H199) * ('Supplier Emission'!$F$15:$F$49=$E$8)),
            ""),
    "")</f>
        <v/>
      </c>
      <c r="M199" s="311" t="str">
        <f t="array" ref="M199">IFERROR(
    XLOOKUP(F199,
            _xlws.FILTER('Supplier Emission'!$G$15:$G$49,
                   ('Supplier Emission'!$D$15:$D$49=H199) * ('Supplier Emission'!$F$15:$F$49=$E$8)),
            _xlws.FILTER('Supplier Emission'!$M$15:$M$49,
                   ('Supplier Emission'!$D$15:$D$49=H199) * ('Supplier Emission'!$F$15:$F$49=$E$8)),
            ""),
    "")</f>
        <v/>
      </c>
      <c r="N199" s="311" t="str">
        <f t="array" ref="N199">IFERROR(
    XLOOKUP(F199,
            _xlws.FILTER('Supplier Emission'!$G$15:$G$49,
                   ('Supplier Emission'!$D$15:$D$49=H199) * ('Supplier Emission'!$F$15:$F$49=$E$8)),
            _xlws.FILTER('Supplier Emission'!$H$15:$H$49,
                   ('Supplier Emission'!$D$15:$D$49=H199) * ('Supplier Emission'!$F$15:$F$49=$E$8)),
            ""),
    "")</f>
        <v/>
      </c>
      <c r="O199" s="311" t="str">
        <f t="array" ref="O199">XLOOKUP(1,('Emission Factors'!$E$5:$E$488='GHG emissions calculations'!$F199)*('Emission Factors'!$H$5:$H$488='GHG emissions calculations'!$H199),INDEX('Emission Factors'!$E$5:$T$488,0,MATCH('GHG emissions calculations'!O$6,'Emission Factors'!$E$5:$T$5,0)),"",0)</f>
        <v/>
      </c>
      <c r="P199" s="313" t="str">
        <f t="array" ref="P199">IFERROR(
    INDEX('Emission Factors'!$E$5:$P$488,
          MATCH(1,
                ('Emission Factors'!$E$5:$E$488 = 'GHG emissions calculations'!$F199) *
                ('Emission Factors'!$H$5:$H$488 = 'GHG emissions calculations'!$H199),
                0),
          MATCH('GHG emissions calculations'!P$6,'Emission Factors'!$E$5:$P$5,0)),
    "")</f>
        <v/>
      </c>
      <c r="Q199" s="311" t="str">
        <f t="array" ref="Q199">IFERROR(
    IF(
        INDEX('Emission Factors'!$E$5:$P$488,
              MATCH(1,
                    ('Emission Factors'!$E$5:$E$488 = 'GHG emissions calculations'!$F199) *
                    ('Emission Factors'!$H$5:$H$488 = 'GHG emissions calculations'!$H199),
                    0),
              MATCH('GHG emissions calculations'!Q$6, 'Emission Factors'!$E$5:$P$5, 0)) &lt;&gt; "",
        INDEX('Emission Factors'!$E$5:$P$488,
              MATCH(1,
                    ('Emission Factors'!$E$5:$E$488 = 'GHG emissions calculations'!$F199) *
                    ('Emission Factors'!$H$5:$H$488 = 'GHG emissions calculations'!$H199),
                    0),
              MATCH('GHG emissions calculations'!Q$6, 'Emission Factors'!$E$5:$P$5, 0)),
        ""),
    "")</f>
        <v/>
      </c>
      <c r="R199" s="311" t="str">
        <f t="array" ref="R199">IFERROR(
    IF(
        INDEX('Emission Factors'!$E$5:$R$488,
              MATCH(1,
                    ('Emission Factors'!$E$5:$E$488 = 'GHG emissions calculations'!$F199) *
                    ('Emission Factors'!$H$5:$H$488 = 'GHG emissions calculations'!$H199),
                    0),
              MATCH('GHG emissions calculations'!R$6, 'Emission Factors'!$E$5:$R$5, 0)) &lt;&gt; "",
        INDEX('Emission Factors'!$E$5:$R$488,
              MATCH(1,
                    ('Emission Factors'!$E$5:$E$488 = 'GHG emissions calculations'!$F199) *
                    ('Emission Factors'!$H$5:$H$488 = 'GHG emissions calculations'!$H199),
                    0),
              MATCH('GHG emissions calculations'!R$6, 'Emission Factors'!$E$5:$R$5, 0)),
        ""),
    "")</f>
        <v/>
      </c>
      <c r="S199" s="312">
        <f t="shared" si="1"/>
        <v>0</v>
      </c>
      <c r="T199" s="23"/>
    </row>
    <row r="200" ht="15.75" customHeight="1" outlineLevel="1">
      <c r="A200" s="23"/>
      <c r="B200" s="71"/>
      <c r="C200" s="71"/>
      <c r="D200" s="71"/>
      <c r="E200" s="314"/>
      <c r="F200" s="311" t="str">
        <f>Lists!O54</f>
        <v>Helicopter blades - Europe</v>
      </c>
      <c r="G200" s="311" t="str">
        <f t="array" ref="G200">XLOOKUP(1,('Emission Factors'!$E$5:$E$488='GHG emissions calculations'!$F200)*('Emission Factors'!$H$5:$H$488='GHG emissions calculations'!$H200),INDEX('Emission Factors'!$E$5:$T$488,0,MATCH('GHG emissions calculations'!G$6,'Emission Factors'!$E$5:$T$5,0)),"",0)</f>
        <v/>
      </c>
      <c r="H200" s="311" t="s">
        <v>238</v>
      </c>
      <c r="I200" s="312" t="str">
        <f>IF(
    SUMIFS('Import data'!$L$25:$L$80,
           'Import data'!$J$25:$J$80, F200,
           'Import data'!$G$25:$G$80, 'GHG emissions calculations'!$H200,
           'Import data'!$I$25:$I$80,$E$8) &lt;&gt; 0,
    SUMIFS('Import data'!$L$25:$L$80,
           'Import data'!$J$25:$J$80, F200,
           'Import data'!$G$25:$G$80, 'GHG emissions calculations'!$H200,
           'Import data'!$I$25:$I$80,$E$8),
    ""
)</f>
        <v/>
      </c>
      <c r="J200" s="311" t="str">
        <f t="array" ref="J200">IF(
    XLOOKUP(F200, 'Import data'!$J$26:$J$47, 'Import data'!$M$26:$M$47, "", 0) = "Please add the region-specific supplier emission factor or choose a different region available in the IAEG database.",
    "",
    XLOOKUP(F200, 'Import data'!$J$26:$J$47, 'Import data'!$M$26:$M$47, "", 0)
)</f>
        <v/>
      </c>
      <c r="K200" s="311" t="str">
        <f t="array" ref="K200">IFERROR(
    XLOOKUP(F200,
            _xlws.FILTER('Supplier Emission'!$G$15:$G$49,
                   ('Supplier Emission'!$D$15:$D$49=H200) * ('Supplier Emission'!$F$15:$F$49=$E$8)),
            _xlws.FILTER('Supplier Emission'!$I$15:$I$49,
                   ('Supplier Emission'!$D$15:$D$49=H200) * ('Supplier Emission'!$F$15:$F$49=$E$8)),
            ""),
    "")</f>
        <v/>
      </c>
      <c r="L200" s="311" t="str">
        <f t="array" ref="L200">IFERROR(
    XLOOKUP(F200,
            _xlws.FILTER('Supplier Emission'!$G$15:$G$49,
                   ('Supplier Emission'!$D$15:$D$49=H200) * ('Supplier Emission'!$F$15:$F$49=$E$8)),
            _xlws.FILTER('Supplier Emission'!$J$15:$J$49,
                   ('Supplier Emission'!$D$15:$D$49=H200) * ('Supplier Emission'!$F$15:$F$49=$E$8)),
            ""),
    "")</f>
        <v/>
      </c>
      <c r="M200" s="311" t="str">
        <f t="array" ref="M200">IFERROR(
    XLOOKUP(F200,
            _xlws.FILTER('Supplier Emission'!$G$15:$G$49,
                   ('Supplier Emission'!$D$15:$D$49=H200) * ('Supplier Emission'!$F$15:$F$49=$E$8)),
            _xlws.FILTER('Supplier Emission'!$M$15:$M$49,
                   ('Supplier Emission'!$D$15:$D$49=H200) * ('Supplier Emission'!$F$15:$F$49=$E$8)),
            ""),
    "")</f>
        <v/>
      </c>
      <c r="N200" s="311" t="str">
        <f t="array" ref="N200">IFERROR(
    XLOOKUP(F200,
            _xlws.FILTER('Supplier Emission'!$G$15:$G$49,
                   ('Supplier Emission'!$D$15:$D$49=H200) * ('Supplier Emission'!$F$15:$F$49=$E$8)),
            _xlws.FILTER('Supplier Emission'!$H$15:$H$49,
                   ('Supplier Emission'!$D$15:$D$49=H200) * ('Supplier Emission'!$F$15:$F$49=$E$8)),
            ""),
    "")</f>
        <v/>
      </c>
      <c r="O200" s="311" t="str">
        <f t="array" ref="O200">XLOOKUP(1,('Emission Factors'!$E$5:$E$488='GHG emissions calculations'!$F200)*('Emission Factors'!$H$5:$H$488='GHG emissions calculations'!$H200),INDEX('Emission Factors'!$E$5:$T$488,0,MATCH('GHG emissions calculations'!O$6,'Emission Factors'!$E$5:$T$5,0)),"",0)</f>
        <v/>
      </c>
      <c r="P200" s="313" t="str">
        <f t="array" ref="P200">IFERROR(
    INDEX('Emission Factors'!$E$5:$P$488,
          MATCH(1,
                ('Emission Factors'!$E$5:$E$488 = 'GHG emissions calculations'!$F200) *
                ('Emission Factors'!$H$5:$H$488 = 'GHG emissions calculations'!$H200),
                0),
          MATCH('GHG emissions calculations'!P$6,'Emission Factors'!$E$5:$P$5,0)),
    "")</f>
        <v/>
      </c>
      <c r="Q200" s="311" t="str">
        <f t="array" ref="Q200">IFERROR(
    IF(
        INDEX('Emission Factors'!$E$5:$P$488,
              MATCH(1,
                    ('Emission Factors'!$E$5:$E$488 = 'GHG emissions calculations'!$F200) *
                    ('Emission Factors'!$H$5:$H$488 = 'GHG emissions calculations'!$H200),
                    0),
              MATCH('GHG emissions calculations'!Q$6, 'Emission Factors'!$E$5:$P$5, 0)) &lt;&gt; "",
        INDEX('Emission Factors'!$E$5:$P$488,
              MATCH(1,
                    ('Emission Factors'!$E$5:$E$488 = 'GHG emissions calculations'!$F200) *
                    ('Emission Factors'!$H$5:$H$488 = 'GHG emissions calculations'!$H200),
                    0),
              MATCH('GHG emissions calculations'!Q$6, 'Emission Factors'!$E$5:$P$5, 0)),
        ""),
    "")</f>
        <v/>
      </c>
      <c r="R200" s="311" t="str">
        <f t="array" ref="R200">IFERROR(
    IF(
        INDEX('Emission Factors'!$E$5:$R$488,
              MATCH(1,
                    ('Emission Factors'!$E$5:$E$488 = 'GHG emissions calculations'!$F200) *
                    ('Emission Factors'!$H$5:$H$488 = 'GHG emissions calculations'!$H200),
                    0),
              MATCH('GHG emissions calculations'!R$6, 'Emission Factors'!$E$5:$R$5, 0)) &lt;&gt; "",
        INDEX('Emission Factors'!$E$5:$R$488,
              MATCH(1,
                    ('Emission Factors'!$E$5:$E$488 = 'GHG emissions calculations'!$F200) *
                    ('Emission Factors'!$H$5:$H$488 = 'GHG emissions calculations'!$H200),
                    0),
              MATCH('GHG emissions calculations'!R$6, 'Emission Factors'!$E$5:$R$5, 0)),
        ""),
    "")</f>
        <v/>
      </c>
      <c r="S200" s="312">
        <f t="shared" si="1"/>
        <v>0</v>
      </c>
      <c r="T200" s="23"/>
    </row>
    <row r="201" ht="15.75" customHeight="1" outlineLevel="1">
      <c r="A201" s="23"/>
      <c r="B201" s="71"/>
      <c r="C201" s="71"/>
      <c r="D201" s="71"/>
      <c r="E201" s="314"/>
      <c r="F201" s="311" t="str">
        <f>Lists!O59</f>
        <v>Helicopter blades - Global or unspecified region</v>
      </c>
      <c r="G201" s="311" t="str">
        <f t="array" ref="G201">XLOOKUP(1,('Emission Factors'!$E$5:$E$488='GHG emissions calculations'!$F201)*('Emission Factors'!$H$5:$H$488='GHG emissions calculations'!$H201),INDEX('Emission Factors'!$E$5:$T$488,0,MATCH('GHG emissions calculations'!G$6,'Emission Factors'!$E$5:$T$5,0)),"",0)</f>
        <v/>
      </c>
      <c r="H201" s="311" t="s">
        <v>238</v>
      </c>
      <c r="I201" s="312" t="str">
        <f>IF(
    SUMIFS('Import data'!$L$25:$L$80,
           'Import data'!$J$25:$J$80, F201,
           'Import data'!$G$25:$G$80, 'GHG emissions calculations'!$H201,
           'Import data'!$I$25:$I$80,$E$8) &lt;&gt; 0,
    SUMIFS('Import data'!$L$25:$L$80,
           'Import data'!$J$25:$J$80, F201,
           'Import data'!$G$25:$G$80, 'GHG emissions calculations'!$H201,
           'Import data'!$I$25:$I$80,$E$8),
    ""
)</f>
        <v/>
      </c>
      <c r="J201" s="311" t="str">
        <f t="array" ref="J201">IF(
    XLOOKUP(F201, 'Import data'!$J$26:$J$47, 'Import data'!$M$26:$M$47, "", 0) = "Please add the region-specific supplier emission factor or choose a different region available in the IAEG database.",
    "",
    XLOOKUP(F201, 'Import data'!$J$26:$J$47, 'Import data'!$M$26:$M$47, "", 0)
)</f>
        <v/>
      </c>
      <c r="K201" s="311" t="str">
        <f t="array" ref="K201">IFERROR(
    XLOOKUP(F201,
            _xlws.FILTER('Supplier Emission'!$G$15:$G$49,
                   ('Supplier Emission'!$D$15:$D$49=H201) * ('Supplier Emission'!$F$15:$F$49=$E$8)),
            _xlws.FILTER('Supplier Emission'!$I$15:$I$49,
                   ('Supplier Emission'!$D$15:$D$49=H201) * ('Supplier Emission'!$F$15:$F$49=$E$8)),
            ""),
    "")</f>
        <v/>
      </c>
      <c r="L201" s="311" t="str">
        <f t="array" ref="L201">IFERROR(
    XLOOKUP(F201,
            _xlws.FILTER('Supplier Emission'!$G$15:$G$49,
                   ('Supplier Emission'!$D$15:$D$49=H201) * ('Supplier Emission'!$F$15:$F$49=$E$8)),
            _xlws.FILTER('Supplier Emission'!$J$15:$J$49,
                   ('Supplier Emission'!$D$15:$D$49=H201) * ('Supplier Emission'!$F$15:$F$49=$E$8)),
            ""),
    "")</f>
        <v/>
      </c>
      <c r="M201" s="311" t="str">
        <f t="array" ref="M201">IFERROR(
    XLOOKUP(F201,
            _xlws.FILTER('Supplier Emission'!$G$15:$G$49,
                   ('Supplier Emission'!$D$15:$D$49=H201) * ('Supplier Emission'!$F$15:$F$49=$E$8)),
            _xlws.FILTER('Supplier Emission'!$M$15:$M$49,
                   ('Supplier Emission'!$D$15:$D$49=H201) * ('Supplier Emission'!$F$15:$F$49=$E$8)),
            ""),
    "")</f>
        <v/>
      </c>
      <c r="N201" s="311" t="str">
        <f t="array" ref="N201">IFERROR(
    XLOOKUP(F201,
            _xlws.FILTER('Supplier Emission'!$G$15:$G$49,
                   ('Supplier Emission'!$D$15:$D$49=H201) * ('Supplier Emission'!$F$15:$F$49=$E$8)),
            _xlws.FILTER('Supplier Emission'!$H$15:$H$49,
                   ('Supplier Emission'!$D$15:$D$49=H201) * ('Supplier Emission'!$F$15:$F$49=$E$8)),
            ""),
    "")</f>
        <v/>
      </c>
      <c r="O201" s="311" t="str">
        <f t="array" ref="O201">XLOOKUP(1,('Emission Factors'!$E$5:$E$488='GHG emissions calculations'!$F201)*('Emission Factors'!$H$5:$H$488='GHG emissions calculations'!$H201),INDEX('Emission Factors'!$E$5:$T$488,0,MATCH('GHG emissions calculations'!O$6,'Emission Factors'!$E$5:$T$5,0)),"",0)</f>
        <v/>
      </c>
      <c r="P201" s="313" t="str">
        <f t="array" ref="P201">IFERROR(
    INDEX('Emission Factors'!$E$5:$P$488,
          MATCH(1,
                ('Emission Factors'!$E$5:$E$488 = 'GHG emissions calculations'!$F201) *
                ('Emission Factors'!$H$5:$H$488 = 'GHG emissions calculations'!$H201),
                0),
          MATCH('GHG emissions calculations'!P$6,'Emission Factors'!$E$5:$P$5,0)),
    "")</f>
        <v/>
      </c>
      <c r="Q201" s="311" t="str">
        <f t="array" ref="Q201">IFERROR(
    IF(
        INDEX('Emission Factors'!$E$5:$P$488,
              MATCH(1,
                    ('Emission Factors'!$E$5:$E$488 = 'GHG emissions calculations'!$F201) *
                    ('Emission Factors'!$H$5:$H$488 = 'GHG emissions calculations'!$H201),
                    0),
              MATCH('GHG emissions calculations'!Q$6, 'Emission Factors'!$E$5:$P$5, 0)) &lt;&gt; "",
        INDEX('Emission Factors'!$E$5:$P$488,
              MATCH(1,
                    ('Emission Factors'!$E$5:$E$488 = 'GHG emissions calculations'!$F201) *
                    ('Emission Factors'!$H$5:$H$488 = 'GHG emissions calculations'!$H201),
                    0),
              MATCH('GHG emissions calculations'!Q$6, 'Emission Factors'!$E$5:$P$5, 0)),
        ""),
    "")</f>
        <v/>
      </c>
      <c r="R201" s="311" t="str">
        <f t="array" ref="R201">IFERROR(
    IF(
        INDEX('Emission Factors'!$E$5:$R$488,
              MATCH(1,
                    ('Emission Factors'!$E$5:$E$488 = 'GHG emissions calculations'!$F201) *
                    ('Emission Factors'!$H$5:$H$488 = 'GHG emissions calculations'!$H201),
                    0),
              MATCH('GHG emissions calculations'!R$6, 'Emission Factors'!$E$5:$R$5, 0)) &lt;&gt; "",
        INDEX('Emission Factors'!$E$5:$R$488,
              MATCH(1,
                    ('Emission Factors'!$E$5:$E$488 = 'GHG emissions calculations'!$F201) *
                    ('Emission Factors'!$H$5:$H$488 = 'GHG emissions calculations'!$H201),
                    0),
              MATCH('GHG emissions calculations'!R$6, 'Emission Factors'!$E$5:$R$5, 0)),
        ""),
    "")</f>
        <v/>
      </c>
      <c r="S201" s="312">
        <f t="shared" si="1"/>
        <v>0</v>
      </c>
      <c r="T201" s="23"/>
    </row>
    <row r="202" ht="15.75" customHeight="1" outlineLevel="1">
      <c r="A202" s="23"/>
      <c r="B202" s="71"/>
      <c r="C202" s="71"/>
      <c r="D202" s="71"/>
      <c r="E202" s="314"/>
      <c r="F202" s="311" t="str">
        <f>Lists!O58</f>
        <v>Helicopter blades - Middle East</v>
      </c>
      <c r="G202" s="311" t="str">
        <f t="array" ref="G202">XLOOKUP(1,('Emission Factors'!$E$5:$E$488='GHG emissions calculations'!$F202)*('Emission Factors'!$H$5:$H$488='GHG emissions calculations'!$H202),INDEX('Emission Factors'!$E$5:$T$488,0,MATCH('GHG emissions calculations'!G$6,'Emission Factors'!$E$5:$T$5,0)),"",0)</f>
        <v/>
      </c>
      <c r="H202" s="311" t="s">
        <v>238</v>
      </c>
      <c r="I202" s="312" t="str">
        <f>IF(
    SUMIFS('Import data'!$L$25:$L$80,
           'Import data'!$J$25:$J$80, F202,
           'Import data'!$G$25:$G$80, 'GHG emissions calculations'!$H202,
           'Import data'!$I$25:$I$80,$E$8) &lt;&gt; 0,
    SUMIFS('Import data'!$L$25:$L$80,
           'Import data'!$J$25:$J$80, F202,
           'Import data'!$G$25:$G$80, 'GHG emissions calculations'!$H202,
           'Import data'!$I$25:$I$80,$E$8),
    ""
)</f>
        <v/>
      </c>
      <c r="J202" s="311" t="str">
        <f t="array" ref="J202">IF(
    XLOOKUP(F202, 'Import data'!$J$26:$J$47, 'Import data'!$M$26:$M$47, "", 0) = "Please add the region-specific supplier emission factor or choose a different region available in the IAEG database.",
    "",
    XLOOKUP(F202, 'Import data'!$J$26:$J$47, 'Import data'!$M$26:$M$47, "", 0)
)</f>
        <v/>
      </c>
      <c r="K202" s="311" t="str">
        <f t="array" ref="K202">IFERROR(
    XLOOKUP(F202,
            _xlws.FILTER('Supplier Emission'!$G$15:$G$49,
                   ('Supplier Emission'!$D$15:$D$49=H202) * ('Supplier Emission'!$F$15:$F$49=$E$8)),
            _xlws.FILTER('Supplier Emission'!$I$15:$I$49,
                   ('Supplier Emission'!$D$15:$D$49=H202) * ('Supplier Emission'!$F$15:$F$49=$E$8)),
            ""),
    "")</f>
        <v/>
      </c>
      <c r="L202" s="311" t="str">
        <f t="array" ref="L202">IFERROR(
    XLOOKUP(F202,
            _xlws.FILTER('Supplier Emission'!$G$15:$G$49,
                   ('Supplier Emission'!$D$15:$D$49=H202) * ('Supplier Emission'!$F$15:$F$49=$E$8)),
            _xlws.FILTER('Supplier Emission'!$J$15:$J$49,
                   ('Supplier Emission'!$D$15:$D$49=H202) * ('Supplier Emission'!$F$15:$F$49=$E$8)),
            ""),
    "")</f>
        <v/>
      </c>
      <c r="M202" s="311" t="str">
        <f t="array" ref="M202">IFERROR(
    XLOOKUP(F202,
            _xlws.FILTER('Supplier Emission'!$G$15:$G$49,
                   ('Supplier Emission'!$D$15:$D$49=H202) * ('Supplier Emission'!$F$15:$F$49=$E$8)),
            _xlws.FILTER('Supplier Emission'!$M$15:$M$49,
                   ('Supplier Emission'!$D$15:$D$49=H202) * ('Supplier Emission'!$F$15:$F$49=$E$8)),
            ""),
    "")</f>
        <v/>
      </c>
      <c r="N202" s="311" t="str">
        <f t="array" ref="N202">IFERROR(
    XLOOKUP(F202,
            _xlws.FILTER('Supplier Emission'!$G$15:$G$49,
                   ('Supplier Emission'!$D$15:$D$49=H202) * ('Supplier Emission'!$F$15:$F$49=$E$8)),
            _xlws.FILTER('Supplier Emission'!$H$15:$H$49,
                   ('Supplier Emission'!$D$15:$D$49=H202) * ('Supplier Emission'!$F$15:$F$49=$E$8)),
            ""),
    "")</f>
        <v/>
      </c>
      <c r="O202" s="311" t="str">
        <f t="array" ref="O202">XLOOKUP(1,('Emission Factors'!$E$5:$E$488='GHG emissions calculations'!$F202)*('Emission Factors'!$H$5:$H$488='GHG emissions calculations'!$H202),INDEX('Emission Factors'!$E$5:$T$488,0,MATCH('GHG emissions calculations'!O$6,'Emission Factors'!$E$5:$T$5,0)),"",0)</f>
        <v/>
      </c>
      <c r="P202" s="313" t="str">
        <f t="array" ref="P202">IFERROR(
    INDEX('Emission Factors'!$E$5:$P$488,
          MATCH(1,
                ('Emission Factors'!$E$5:$E$488 = 'GHG emissions calculations'!$F202) *
                ('Emission Factors'!$H$5:$H$488 = 'GHG emissions calculations'!$H202),
                0),
          MATCH('GHG emissions calculations'!P$6,'Emission Factors'!$E$5:$P$5,0)),
    "")</f>
        <v/>
      </c>
      <c r="Q202" s="311" t="str">
        <f t="array" ref="Q202">IFERROR(
    IF(
        INDEX('Emission Factors'!$E$5:$P$488,
              MATCH(1,
                    ('Emission Factors'!$E$5:$E$488 = 'GHG emissions calculations'!$F202) *
                    ('Emission Factors'!$H$5:$H$488 = 'GHG emissions calculations'!$H202),
                    0),
              MATCH('GHG emissions calculations'!Q$6, 'Emission Factors'!$E$5:$P$5, 0)) &lt;&gt; "",
        INDEX('Emission Factors'!$E$5:$P$488,
              MATCH(1,
                    ('Emission Factors'!$E$5:$E$488 = 'GHG emissions calculations'!$F202) *
                    ('Emission Factors'!$H$5:$H$488 = 'GHG emissions calculations'!$H202),
                    0),
              MATCH('GHG emissions calculations'!Q$6, 'Emission Factors'!$E$5:$P$5, 0)),
        ""),
    "")</f>
        <v/>
      </c>
      <c r="R202" s="311" t="str">
        <f t="array" ref="R202">IFERROR(
    IF(
        INDEX('Emission Factors'!$E$5:$R$488,
              MATCH(1,
                    ('Emission Factors'!$E$5:$E$488 = 'GHG emissions calculations'!$F202) *
                    ('Emission Factors'!$H$5:$H$488 = 'GHG emissions calculations'!$H202),
                    0),
              MATCH('GHG emissions calculations'!R$6, 'Emission Factors'!$E$5:$R$5, 0)) &lt;&gt; "",
        INDEX('Emission Factors'!$E$5:$R$488,
              MATCH(1,
                    ('Emission Factors'!$E$5:$E$488 = 'GHG emissions calculations'!$F202) *
                    ('Emission Factors'!$H$5:$H$488 = 'GHG emissions calculations'!$H202),
                    0),
              MATCH('GHG emissions calculations'!R$6, 'Emission Factors'!$E$5:$R$5, 0)),
        ""),
    "")</f>
        <v/>
      </c>
      <c r="S202" s="312">
        <f t="shared" si="1"/>
        <v>0</v>
      </c>
      <c r="T202" s="23"/>
    </row>
    <row r="203" ht="15.75" customHeight="1" outlineLevel="1">
      <c r="A203" s="23"/>
      <c r="B203" s="71"/>
      <c r="C203" s="71"/>
      <c r="D203" s="71"/>
      <c r="E203" s="314"/>
      <c r="F203" s="311" t="str">
        <f>Lists!O57</f>
        <v>Helicopter blades - Oceania</v>
      </c>
      <c r="G203" s="311" t="str">
        <f t="array" ref="G203">XLOOKUP(1,('Emission Factors'!$E$5:$E$488='GHG emissions calculations'!$F203)*('Emission Factors'!$H$5:$H$488='GHG emissions calculations'!$H203),INDEX('Emission Factors'!$E$5:$T$488,0,MATCH('GHG emissions calculations'!G$6,'Emission Factors'!$E$5:$T$5,0)),"",0)</f>
        <v/>
      </c>
      <c r="H203" s="311" t="s">
        <v>238</v>
      </c>
      <c r="I203" s="312" t="str">
        <f>IF(
    SUMIFS('Import data'!$L$25:$L$80,
           'Import data'!$J$25:$J$80, F203,
           'Import data'!$G$25:$G$80, 'GHG emissions calculations'!$H203,
           'Import data'!$I$25:$I$80,$E$8) &lt;&gt; 0,
    SUMIFS('Import data'!$L$25:$L$80,
           'Import data'!$J$25:$J$80, F203,
           'Import data'!$G$25:$G$80, 'GHG emissions calculations'!$H203,
           'Import data'!$I$25:$I$80,$E$8),
    ""
)</f>
        <v/>
      </c>
      <c r="J203" s="311" t="str">
        <f t="array" ref="J203">IF(
    XLOOKUP(F203, 'Import data'!$J$26:$J$47, 'Import data'!$M$26:$M$47, "", 0) = "Please add the region-specific supplier emission factor or choose a different region available in the IAEG database.",
    "",
    XLOOKUP(F203, 'Import data'!$J$26:$J$47, 'Import data'!$M$26:$M$47, "", 0)
)</f>
        <v/>
      </c>
      <c r="K203" s="311" t="str">
        <f t="array" ref="K203">IFERROR(
    XLOOKUP(F203,
            _xlws.FILTER('Supplier Emission'!$G$15:$G$49,
                   ('Supplier Emission'!$D$15:$D$49=H203) * ('Supplier Emission'!$F$15:$F$49=$E$8)),
            _xlws.FILTER('Supplier Emission'!$I$15:$I$49,
                   ('Supplier Emission'!$D$15:$D$49=H203) * ('Supplier Emission'!$F$15:$F$49=$E$8)),
            ""),
    "")</f>
        <v/>
      </c>
      <c r="L203" s="311" t="str">
        <f t="array" ref="L203">IFERROR(
    XLOOKUP(F203,
            _xlws.FILTER('Supplier Emission'!$G$15:$G$49,
                   ('Supplier Emission'!$D$15:$D$49=H203) * ('Supplier Emission'!$F$15:$F$49=$E$8)),
            _xlws.FILTER('Supplier Emission'!$J$15:$J$49,
                   ('Supplier Emission'!$D$15:$D$49=H203) * ('Supplier Emission'!$F$15:$F$49=$E$8)),
            ""),
    "")</f>
        <v/>
      </c>
      <c r="M203" s="311" t="str">
        <f t="array" ref="M203">IFERROR(
    XLOOKUP(F203,
            _xlws.FILTER('Supplier Emission'!$G$15:$G$49,
                   ('Supplier Emission'!$D$15:$D$49=H203) * ('Supplier Emission'!$F$15:$F$49=$E$8)),
            _xlws.FILTER('Supplier Emission'!$M$15:$M$49,
                   ('Supplier Emission'!$D$15:$D$49=H203) * ('Supplier Emission'!$F$15:$F$49=$E$8)),
            ""),
    "")</f>
        <v/>
      </c>
      <c r="N203" s="311" t="str">
        <f t="array" ref="N203">IFERROR(
    XLOOKUP(F203,
            _xlws.FILTER('Supplier Emission'!$G$15:$G$49,
                   ('Supplier Emission'!$D$15:$D$49=H203) * ('Supplier Emission'!$F$15:$F$49=$E$8)),
            _xlws.FILTER('Supplier Emission'!$H$15:$H$49,
                   ('Supplier Emission'!$D$15:$D$49=H203) * ('Supplier Emission'!$F$15:$F$49=$E$8)),
            ""),
    "")</f>
        <v/>
      </c>
      <c r="O203" s="311" t="str">
        <f t="array" ref="O203">XLOOKUP(1,('Emission Factors'!$E$5:$E$488='GHG emissions calculations'!$F203)*('Emission Factors'!$H$5:$H$488='GHG emissions calculations'!$H203),INDEX('Emission Factors'!$E$5:$T$488,0,MATCH('GHG emissions calculations'!O$6,'Emission Factors'!$E$5:$T$5,0)),"",0)</f>
        <v/>
      </c>
      <c r="P203" s="313" t="str">
        <f t="array" ref="P203">IFERROR(
    INDEX('Emission Factors'!$E$5:$P$488,
          MATCH(1,
                ('Emission Factors'!$E$5:$E$488 = 'GHG emissions calculations'!$F203) *
                ('Emission Factors'!$H$5:$H$488 = 'GHG emissions calculations'!$H203),
                0),
          MATCH('GHG emissions calculations'!P$6,'Emission Factors'!$E$5:$P$5,0)),
    "")</f>
        <v/>
      </c>
      <c r="Q203" s="311" t="str">
        <f t="array" ref="Q203">IFERROR(
    IF(
        INDEX('Emission Factors'!$E$5:$P$488,
              MATCH(1,
                    ('Emission Factors'!$E$5:$E$488 = 'GHG emissions calculations'!$F203) *
                    ('Emission Factors'!$H$5:$H$488 = 'GHG emissions calculations'!$H203),
                    0),
              MATCH('GHG emissions calculations'!Q$6, 'Emission Factors'!$E$5:$P$5, 0)) &lt;&gt; "",
        INDEX('Emission Factors'!$E$5:$P$488,
              MATCH(1,
                    ('Emission Factors'!$E$5:$E$488 = 'GHG emissions calculations'!$F203) *
                    ('Emission Factors'!$H$5:$H$488 = 'GHG emissions calculations'!$H203),
                    0),
              MATCH('GHG emissions calculations'!Q$6, 'Emission Factors'!$E$5:$P$5, 0)),
        ""),
    "")</f>
        <v/>
      </c>
      <c r="R203" s="311" t="str">
        <f t="array" ref="R203">IFERROR(
    IF(
        INDEX('Emission Factors'!$E$5:$R$488,
              MATCH(1,
                    ('Emission Factors'!$E$5:$E$488 = 'GHG emissions calculations'!$F203) *
                    ('Emission Factors'!$H$5:$H$488 = 'GHG emissions calculations'!$H203),
                    0),
              MATCH('GHG emissions calculations'!R$6, 'Emission Factors'!$E$5:$R$5, 0)) &lt;&gt; "",
        INDEX('Emission Factors'!$E$5:$R$488,
              MATCH(1,
                    ('Emission Factors'!$E$5:$E$488 = 'GHG emissions calculations'!$F203) *
                    ('Emission Factors'!$H$5:$H$488 = 'GHG emissions calculations'!$H203),
                    0),
              MATCH('GHG emissions calculations'!R$6, 'Emission Factors'!$E$5:$R$5, 0)),
        ""),
    "")</f>
        <v/>
      </c>
      <c r="S203" s="312">
        <f t="shared" si="1"/>
        <v>0</v>
      </c>
      <c r="T203" s="23"/>
    </row>
    <row r="204" ht="15.75" customHeight="1" outlineLevel="1">
      <c r="A204" s="23"/>
      <c r="B204" s="71"/>
      <c r="C204" s="71"/>
      <c r="D204" s="71"/>
      <c r="E204" s="314"/>
      <c r="F204" s="311" t="str">
        <f>Lists!O62</f>
        <v>Landing gears - Africa</v>
      </c>
      <c r="G204" s="311" t="str">
        <f t="array" ref="G204">XLOOKUP(1,('Emission Factors'!$E$5:$E$488='GHG emissions calculations'!$F204)*('Emission Factors'!$H$5:$H$488='GHG emissions calculations'!$H204),INDEX('Emission Factors'!$E$5:$T$488,0,MATCH('GHG emissions calculations'!G$6,'Emission Factors'!$E$5:$T$5,0)),"",0)</f>
        <v/>
      </c>
      <c r="H204" s="311" t="s">
        <v>238</v>
      </c>
      <c r="I204" s="312" t="str">
        <f>IF(
    SUMIFS('Import data'!$L$25:$L$80,
           'Import data'!$J$25:$J$80, F204,
           'Import data'!$G$25:$G$80, 'GHG emissions calculations'!$H204,
           'Import data'!$I$25:$I$80,$E$8) &lt;&gt; 0,
    SUMIFS('Import data'!$L$25:$L$80,
           'Import data'!$J$25:$J$80, F204,
           'Import data'!$G$25:$G$80, 'GHG emissions calculations'!$H204,
           'Import data'!$I$25:$I$80,$E$8),
    ""
)</f>
        <v/>
      </c>
      <c r="J204" s="311" t="str">
        <f t="array" ref="J204">IF(
    XLOOKUP(F204, 'Import data'!$J$26:$J$47, 'Import data'!$M$26:$M$47, "", 0) = "Please add the region-specific supplier emission factor or choose a different region available in the IAEG database.",
    "",
    XLOOKUP(F204, 'Import data'!$J$26:$J$47, 'Import data'!$M$26:$M$47, "", 0)
)</f>
        <v/>
      </c>
      <c r="K204" s="311" t="str">
        <f t="array" ref="K204">IFERROR(
    XLOOKUP(F204,
            _xlws.FILTER('Supplier Emission'!$G$15:$G$49,
                   ('Supplier Emission'!$D$15:$D$49=H204) * ('Supplier Emission'!$F$15:$F$49=$E$8)),
            _xlws.FILTER('Supplier Emission'!$I$15:$I$49,
                   ('Supplier Emission'!$D$15:$D$49=H204) * ('Supplier Emission'!$F$15:$F$49=$E$8)),
            ""),
    "")</f>
        <v/>
      </c>
      <c r="L204" s="311" t="str">
        <f t="array" ref="L204">IFERROR(
    XLOOKUP(F204,
            _xlws.FILTER('Supplier Emission'!$G$15:$G$49,
                   ('Supplier Emission'!$D$15:$D$49=H204) * ('Supplier Emission'!$F$15:$F$49=$E$8)),
            _xlws.FILTER('Supplier Emission'!$J$15:$J$49,
                   ('Supplier Emission'!$D$15:$D$49=H204) * ('Supplier Emission'!$F$15:$F$49=$E$8)),
            ""),
    "")</f>
        <v/>
      </c>
      <c r="M204" s="311" t="str">
        <f t="array" ref="M204">IFERROR(
    XLOOKUP(F204,
            _xlws.FILTER('Supplier Emission'!$G$15:$G$49,
                   ('Supplier Emission'!$D$15:$D$49=H204) * ('Supplier Emission'!$F$15:$F$49=$E$8)),
            _xlws.FILTER('Supplier Emission'!$M$15:$M$49,
                   ('Supplier Emission'!$D$15:$D$49=H204) * ('Supplier Emission'!$F$15:$F$49=$E$8)),
            ""),
    "")</f>
        <v/>
      </c>
      <c r="N204" s="311" t="str">
        <f t="array" ref="N204">IFERROR(
    XLOOKUP(F204,
            _xlws.FILTER('Supplier Emission'!$G$15:$G$49,
                   ('Supplier Emission'!$D$15:$D$49=H204) * ('Supplier Emission'!$F$15:$F$49=$E$8)),
            _xlws.FILTER('Supplier Emission'!$H$15:$H$49,
                   ('Supplier Emission'!$D$15:$D$49=H204) * ('Supplier Emission'!$F$15:$F$49=$E$8)),
            ""),
    "")</f>
        <v/>
      </c>
      <c r="O204" s="311" t="str">
        <f t="array" ref="O204">XLOOKUP(1,('Emission Factors'!$E$5:$E$488='GHG emissions calculations'!$F204)*('Emission Factors'!$H$5:$H$488='GHG emissions calculations'!$H204),INDEX('Emission Factors'!$E$5:$T$488,0,MATCH('GHG emissions calculations'!O$6,'Emission Factors'!$E$5:$T$5,0)),"",0)</f>
        <v/>
      </c>
      <c r="P204" s="313" t="str">
        <f t="array" ref="P204">IFERROR(
    INDEX('Emission Factors'!$E$5:$P$488,
          MATCH(1,
                ('Emission Factors'!$E$5:$E$488 = 'GHG emissions calculations'!$F204) *
                ('Emission Factors'!$H$5:$H$488 = 'GHG emissions calculations'!$H204),
                0),
          MATCH('GHG emissions calculations'!P$6,'Emission Factors'!$E$5:$P$5,0)),
    "")</f>
        <v/>
      </c>
      <c r="Q204" s="311" t="str">
        <f t="array" ref="Q204">IFERROR(
    IF(
        INDEX('Emission Factors'!$E$5:$P$488,
              MATCH(1,
                    ('Emission Factors'!$E$5:$E$488 = 'GHG emissions calculations'!$F204) *
                    ('Emission Factors'!$H$5:$H$488 = 'GHG emissions calculations'!$H204),
                    0),
              MATCH('GHG emissions calculations'!Q$6, 'Emission Factors'!$E$5:$P$5, 0)) &lt;&gt; "",
        INDEX('Emission Factors'!$E$5:$P$488,
              MATCH(1,
                    ('Emission Factors'!$E$5:$E$488 = 'GHG emissions calculations'!$F204) *
                    ('Emission Factors'!$H$5:$H$488 = 'GHG emissions calculations'!$H204),
                    0),
              MATCH('GHG emissions calculations'!Q$6, 'Emission Factors'!$E$5:$P$5, 0)),
        ""),
    "")</f>
        <v/>
      </c>
      <c r="R204" s="311" t="str">
        <f t="array" ref="R204">IFERROR(
    IF(
        INDEX('Emission Factors'!$E$5:$R$488,
              MATCH(1,
                    ('Emission Factors'!$E$5:$E$488 = 'GHG emissions calculations'!$F204) *
                    ('Emission Factors'!$H$5:$H$488 = 'GHG emissions calculations'!$H204),
                    0),
              MATCH('GHG emissions calculations'!R$6, 'Emission Factors'!$E$5:$R$5, 0)) &lt;&gt; "",
        INDEX('Emission Factors'!$E$5:$R$488,
              MATCH(1,
                    ('Emission Factors'!$E$5:$E$488 = 'GHG emissions calculations'!$F204) *
                    ('Emission Factors'!$H$5:$H$488 = 'GHG emissions calculations'!$H204),
                    0),
              MATCH('GHG emissions calculations'!R$6, 'Emission Factors'!$E$5:$R$5, 0)),
        ""),
    "")</f>
        <v/>
      </c>
      <c r="S204" s="312">
        <f t="shared" si="1"/>
        <v>0</v>
      </c>
      <c r="T204" s="23"/>
    </row>
    <row r="205" ht="15.75" customHeight="1" outlineLevel="1">
      <c r="A205" s="23"/>
      <c r="B205" s="71"/>
      <c r="C205" s="71"/>
      <c r="D205" s="71"/>
      <c r="E205" s="314"/>
      <c r="F205" s="311" t="str">
        <f>Lists!O60</f>
        <v>Landing gears - America</v>
      </c>
      <c r="G205" s="311" t="str">
        <f t="array" ref="G205">XLOOKUP(1,('Emission Factors'!$E$5:$E$488='GHG emissions calculations'!$F205)*('Emission Factors'!$H$5:$H$488='GHG emissions calculations'!$H205),INDEX('Emission Factors'!$E$5:$T$488,0,MATCH('GHG emissions calculations'!G$6,'Emission Factors'!$E$5:$T$5,0)),"",0)</f>
        <v/>
      </c>
      <c r="H205" s="311" t="s">
        <v>238</v>
      </c>
      <c r="I205" s="312" t="str">
        <f>IF(
    SUMIFS('Import data'!$L$25:$L$80,
           'Import data'!$J$25:$J$80, F205,
           'Import data'!$G$25:$G$80, 'GHG emissions calculations'!$H205,
           'Import data'!$I$25:$I$80,$E$8) &lt;&gt; 0,
    SUMIFS('Import data'!$L$25:$L$80,
           'Import data'!$J$25:$J$80, F205,
           'Import data'!$G$25:$G$80, 'GHG emissions calculations'!$H205,
           'Import data'!$I$25:$I$80,$E$8),
    ""
)</f>
        <v/>
      </c>
      <c r="J205" s="311" t="str">
        <f t="array" ref="J205">IF(
    XLOOKUP(F205, 'Import data'!$J$26:$J$47, 'Import data'!$M$26:$M$47, "", 0) = "Please add the region-specific supplier emission factor or choose a different region available in the IAEG database.",
    "",
    XLOOKUP(F205, 'Import data'!$J$26:$J$47, 'Import data'!$M$26:$M$47, "", 0)
)</f>
        <v/>
      </c>
      <c r="K205" s="311" t="str">
        <f t="array" ref="K205">IFERROR(
    XLOOKUP(F205,
            _xlws.FILTER('Supplier Emission'!$G$15:$G$49,
                   ('Supplier Emission'!$D$15:$D$49=H205) * ('Supplier Emission'!$F$15:$F$49=$E$8)),
            _xlws.FILTER('Supplier Emission'!$I$15:$I$49,
                   ('Supplier Emission'!$D$15:$D$49=H205) * ('Supplier Emission'!$F$15:$F$49=$E$8)),
            ""),
    "")</f>
        <v/>
      </c>
      <c r="L205" s="311" t="str">
        <f t="array" ref="L205">IFERROR(
    XLOOKUP(F205,
            _xlws.FILTER('Supplier Emission'!$G$15:$G$49,
                   ('Supplier Emission'!$D$15:$D$49=H205) * ('Supplier Emission'!$F$15:$F$49=$E$8)),
            _xlws.FILTER('Supplier Emission'!$J$15:$J$49,
                   ('Supplier Emission'!$D$15:$D$49=H205) * ('Supplier Emission'!$F$15:$F$49=$E$8)),
            ""),
    "")</f>
        <v/>
      </c>
      <c r="M205" s="311" t="str">
        <f t="array" ref="M205">IFERROR(
    XLOOKUP(F205,
            _xlws.FILTER('Supplier Emission'!$G$15:$G$49,
                   ('Supplier Emission'!$D$15:$D$49=H205) * ('Supplier Emission'!$F$15:$F$49=$E$8)),
            _xlws.FILTER('Supplier Emission'!$M$15:$M$49,
                   ('Supplier Emission'!$D$15:$D$49=H205) * ('Supplier Emission'!$F$15:$F$49=$E$8)),
            ""),
    "")</f>
        <v/>
      </c>
      <c r="N205" s="311" t="str">
        <f t="array" ref="N205">IFERROR(
    XLOOKUP(F205,
            _xlws.FILTER('Supplier Emission'!$G$15:$G$49,
                   ('Supplier Emission'!$D$15:$D$49=H205) * ('Supplier Emission'!$F$15:$F$49=$E$8)),
            _xlws.FILTER('Supplier Emission'!$H$15:$H$49,
                   ('Supplier Emission'!$D$15:$D$49=H205) * ('Supplier Emission'!$F$15:$F$49=$E$8)),
            ""),
    "")</f>
        <v/>
      </c>
      <c r="O205" s="313" t="str">
        <f t="array" ref="O205">XLOOKUP(1,('Emission Factors'!$E$5:$E$488='GHG emissions calculations'!$F205)*('Emission Factors'!$H$5:$H$488='GHG emissions calculations'!$H205),INDEX('Emission Factors'!$E$5:$T$488,0,MATCH('GHG emissions calculations'!O$6,'Emission Factors'!$E$5:$T$5,0)),"",0)</f>
        <v>Speed changer/industrial high-speed drive and gear manufacturing</v>
      </c>
      <c r="P205" s="313">
        <f t="array" ref="P205">IFERROR(
    INDEX('Emission Factors'!$E$5:$P$488,
          MATCH(1,
                ('Emission Factors'!$E$5:$E$488 = 'GHG emissions calculations'!$F205) *
                ('Emission Factors'!$H$5:$H$488 = 'GHG emissions calculations'!$H205),
                0),
          MATCH('GHG emissions calculations'!P$6,'Emission Factors'!$E$5:$P$5,0)),
    "")</f>
        <v>179</v>
      </c>
      <c r="Q205" s="311" t="str">
        <f t="array" ref="Q205">IFERROR(
    IF(
        INDEX('Emission Factors'!$E$5:$P$488,
              MATCH(1,
                    ('Emission Factors'!$E$5:$E$488 = 'GHG emissions calculations'!$F205) *
                    ('Emission Factors'!$H$5:$H$488 = 'GHG emissions calculations'!$H205),
                    0),
              MATCH('GHG emissions calculations'!Q$6, 'Emission Factors'!$E$5:$P$5, 0)) &lt;&gt; "",
        INDEX('Emission Factors'!$E$5:$P$488,
              MATCH(1,
                    ('Emission Factors'!$E$5:$E$488 = 'GHG emissions calculations'!$F205) *
                    ('Emission Factors'!$H$5:$H$488 = 'GHG emissions calculations'!$H205),
                    0),
              MATCH('GHG emissions calculations'!Q$6, 'Emission Factors'!$E$5:$P$5, 0)),
        ""),
    "")</f>
        <v>kgCO2e / k€</v>
      </c>
      <c r="R205" s="311" t="str">
        <f t="array" ref="R205">IFERROR(
    IF(
        INDEX('Emission Factors'!$E$5:$R$488,
              MATCH(1,
                    ('Emission Factors'!$E$5:$E$488 = 'GHG emissions calculations'!$F205) *
                    ('Emission Factors'!$H$5:$H$488 = 'GHG emissions calculations'!$H205),
                    0),
              MATCH('GHG emissions calculations'!R$6, 'Emission Factors'!$E$5:$R$5, 0)) &lt;&gt; "",
        INDEX('Emission Factors'!$E$5:$R$488,
              MATCH(1,
                    ('Emission Factors'!$E$5:$E$488 = 'GHG emissions calculations'!$F205) *
                    ('Emission Factors'!$H$5:$H$488 = 'GHG emissions calculations'!$H205),
                    0),
              MATCH('GHG emissions calculations'!R$6, 'Emission Factors'!$E$5:$R$5, 0)),
        ""),
    "")</f>
        <v>America</v>
      </c>
      <c r="S205" s="312">
        <f t="shared" si="1"/>
        <v>0</v>
      </c>
      <c r="T205" s="23"/>
    </row>
    <row r="206" ht="15.75" customHeight="1" outlineLevel="1">
      <c r="A206" s="23"/>
      <c r="B206" s="71"/>
      <c r="C206" s="71"/>
      <c r="D206" s="71"/>
      <c r="E206" s="314"/>
      <c r="F206" s="311" t="str">
        <f>Lists!O63</f>
        <v>Landing gears - Asia</v>
      </c>
      <c r="G206" s="311" t="str">
        <f t="array" ref="G206">XLOOKUP(1,('Emission Factors'!$E$5:$E$488='GHG emissions calculations'!$F206)*('Emission Factors'!$H$5:$H$488='GHG emissions calculations'!$H206),INDEX('Emission Factors'!$E$5:$T$488,0,MATCH('GHG emissions calculations'!G$6,'Emission Factors'!$E$5:$T$5,0)),"",0)</f>
        <v/>
      </c>
      <c r="H206" s="311" t="s">
        <v>238</v>
      </c>
      <c r="I206" s="312" t="str">
        <f>IF(
    SUMIFS('Import data'!$L$25:$L$80,
           'Import data'!$J$25:$J$80, F206,
           'Import data'!$G$25:$G$80, 'GHG emissions calculations'!$H206,
           'Import data'!$I$25:$I$80,$E$8) &lt;&gt; 0,
    SUMIFS('Import data'!$L$25:$L$80,
           'Import data'!$J$25:$J$80, F206,
           'Import data'!$G$25:$G$80, 'GHG emissions calculations'!$H206,
           'Import data'!$I$25:$I$80,$E$8),
    ""
)</f>
        <v/>
      </c>
      <c r="J206" s="311" t="str">
        <f t="array" ref="J206">IF(
    XLOOKUP(F206, 'Import data'!$J$26:$J$47, 'Import data'!$M$26:$M$47, "", 0) = "Please add the region-specific supplier emission factor or choose a different region available in the IAEG database.",
    "",
    XLOOKUP(F206, 'Import data'!$J$26:$J$47, 'Import data'!$M$26:$M$47, "", 0)
)</f>
        <v/>
      </c>
      <c r="K206" s="311" t="str">
        <f t="array" ref="K206">IFERROR(
    XLOOKUP(F206,
            _xlws.FILTER('Supplier Emission'!$G$15:$G$49,
                   ('Supplier Emission'!$D$15:$D$49=H206) * ('Supplier Emission'!$F$15:$F$49=$E$8)),
            _xlws.FILTER('Supplier Emission'!$I$15:$I$49,
                   ('Supplier Emission'!$D$15:$D$49=H206) * ('Supplier Emission'!$F$15:$F$49=$E$8)),
            ""),
    "")</f>
        <v/>
      </c>
      <c r="L206" s="311" t="str">
        <f t="array" ref="L206">IFERROR(
    XLOOKUP(F206,
            _xlws.FILTER('Supplier Emission'!$G$15:$G$49,
                   ('Supplier Emission'!$D$15:$D$49=H206) * ('Supplier Emission'!$F$15:$F$49=$E$8)),
            _xlws.FILTER('Supplier Emission'!$J$15:$J$49,
                   ('Supplier Emission'!$D$15:$D$49=H206) * ('Supplier Emission'!$F$15:$F$49=$E$8)),
            ""),
    "")</f>
        <v/>
      </c>
      <c r="M206" s="311" t="str">
        <f t="array" ref="M206">IFERROR(
    XLOOKUP(F206,
            _xlws.FILTER('Supplier Emission'!$G$15:$G$49,
                   ('Supplier Emission'!$D$15:$D$49=H206) * ('Supplier Emission'!$F$15:$F$49=$E$8)),
            _xlws.FILTER('Supplier Emission'!$M$15:$M$49,
                   ('Supplier Emission'!$D$15:$D$49=H206) * ('Supplier Emission'!$F$15:$F$49=$E$8)),
            ""),
    "")</f>
        <v/>
      </c>
      <c r="N206" s="311" t="str">
        <f t="array" ref="N206">IFERROR(
    XLOOKUP(F206,
            _xlws.FILTER('Supplier Emission'!$G$15:$G$49,
                   ('Supplier Emission'!$D$15:$D$49=H206) * ('Supplier Emission'!$F$15:$F$49=$E$8)),
            _xlws.FILTER('Supplier Emission'!$H$15:$H$49,
                   ('Supplier Emission'!$D$15:$D$49=H206) * ('Supplier Emission'!$F$15:$F$49=$E$8)),
            ""),
    "")</f>
        <v/>
      </c>
      <c r="O206" s="311" t="str">
        <f t="array" ref="O206">XLOOKUP(1,('Emission Factors'!$E$5:$E$488='GHG emissions calculations'!$F206)*('Emission Factors'!$H$5:$H$488='GHG emissions calculations'!$H206),INDEX('Emission Factors'!$E$5:$T$488,0,MATCH('GHG emissions calculations'!O$6,'Emission Factors'!$E$5:$T$5,0)),"",0)</f>
        <v/>
      </c>
      <c r="P206" s="313" t="str">
        <f t="array" ref="P206">IFERROR(
    INDEX('Emission Factors'!$E$5:$P$488,
          MATCH(1,
                ('Emission Factors'!$E$5:$E$488 = 'GHG emissions calculations'!$F206) *
                ('Emission Factors'!$H$5:$H$488 = 'GHG emissions calculations'!$H206),
                0),
          MATCH('GHG emissions calculations'!P$6,'Emission Factors'!$E$5:$P$5,0)),
    "")</f>
        <v/>
      </c>
      <c r="Q206" s="311" t="str">
        <f t="array" ref="Q206">IFERROR(
    IF(
        INDEX('Emission Factors'!$E$5:$P$488,
              MATCH(1,
                    ('Emission Factors'!$E$5:$E$488 = 'GHG emissions calculations'!$F206) *
                    ('Emission Factors'!$H$5:$H$488 = 'GHG emissions calculations'!$H206),
                    0),
              MATCH('GHG emissions calculations'!Q$6, 'Emission Factors'!$E$5:$P$5, 0)) &lt;&gt; "",
        INDEX('Emission Factors'!$E$5:$P$488,
              MATCH(1,
                    ('Emission Factors'!$E$5:$E$488 = 'GHG emissions calculations'!$F206) *
                    ('Emission Factors'!$H$5:$H$488 = 'GHG emissions calculations'!$H206),
                    0),
              MATCH('GHG emissions calculations'!Q$6, 'Emission Factors'!$E$5:$P$5, 0)),
        ""),
    "")</f>
        <v/>
      </c>
      <c r="R206" s="311" t="str">
        <f t="array" ref="R206">IFERROR(
    IF(
        INDEX('Emission Factors'!$E$5:$R$488,
              MATCH(1,
                    ('Emission Factors'!$E$5:$E$488 = 'GHG emissions calculations'!$F206) *
                    ('Emission Factors'!$H$5:$H$488 = 'GHG emissions calculations'!$H206),
                    0),
              MATCH('GHG emissions calculations'!R$6, 'Emission Factors'!$E$5:$R$5, 0)) &lt;&gt; "",
        INDEX('Emission Factors'!$E$5:$R$488,
              MATCH(1,
                    ('Emission Factors'!$E$5:$E$488 = 'GHG emissions calculations'!$F206) *
                    ('Emission Factors'!$H$5:$H$488 = 'GHG emissions calculations'!$H206),
                    0),
              MATCH('GHG emissions calculations'!R$6, 'Emission Factors'!$E$5:$R$5, 0)),
        ""),
    "")</f>
        <v/>
      </c>
      <c r="S206" s="312">
        <f t="shared" si="1"/>
        <v>0</v>
      </c>
      <c r="T206" s="23"/>
    </row>
    <row r="207" ht="15.75" customHeight="1" outlineLevel="1">
      <c r="A207" s="23"/>
      <c r="B207" s="71"/>
      <c r="C207" s="71"/>
      <c r="D207" s="71"/>
      <c r="E207" s="314"/>
      <c r="F207" s="311" t="str">
        <f>Lists!O61</f>
        <v>Landing gears - Europe</v>
      </c>
      <c r="G207" s="311" t="str">
        <f t="array" ref="G207">XLOOKUP(1,('Emission Factors'!$E$5:$E$488='GHG emissions calculations'!$F207)*('Emission Factors'!$H$5:$H$488='GHG emissions calculations'!$H207),INDEX('Emission Factors'!$E$5:$T$488,0,MATCH('GHG emissions calculations'!G$6,'Emission Factors'!$E$5:$T$5,0)),"",0)</f>
        <v/>
      </c>
      <c r="H207" s="311" t="s">
        <v>238</v>
      </c>
      <c r="I207" s="312" t="str">
        <f>IF(
    SUMIFS('Import data'!$L$25:$L$80,
           'Import data'!$J$25:$J$80, F207,
           'Import data'!$G$25:$G$80, 'GHG emissions calculations'!$H207,
           'Import data'!$I$25:$I$80,$E$8) &lt;&gt; 0,
    SUMIFS('Import data'!$L$25:$L$80,
           'Import data'!$J$25:$J$80, F207,
           'Import data'!$G$25:$G$80, 'GHG emissions calculations'!$H207,
           'Import data'!$I$25:$I$80,$E$8),
    ""
)</f>
        <v/>
      </c>
      <c r="J207" s="311" t="str">
        <f t="array" ref="J207">IF(
    XLOOKUP(F207, 'Import data'!$J$26:$J$47, 'Import data'!$M$26:$M$47, "", 0) = "Please add the region-specific supplier emission factor or choose a different region available in the IAEG database.",
    "",
    XLOOKUP(F207, 'Import data'!$J$26:$J$47, 'Import data'!$M$26:$M$47, "", 0)
)</f>
        <v/>
      </c>
      <c r="K207" s="311" t="str">
        <f t="array" ref="K207">IFERROR(
    XLOOKUP(F207,
            _xlws.FILTER('Supplier Emission'!$G$15:$G$49,
                   ('Supplier Emission'!$D$15:$D$49=H207) * ('Supplier Emission'!$F$15:$F$49=$E$8)),
            _xlws.FILTER('Supplier Emission'!$I$15:$I$49,
                   ('Supplier Emission'!$D$15:$D$49=H207) * ('Supplier Emission'!$F$15:$F$49=$E$8)),
            ""),
    "")</f>
        <v/>
      </c>
      <c r="L207" s="311" t="str">
        <f t="array" ref="L207">IFERROR(
    XLOOKUP(F207,
            _xlws.FILTER('Supplier Emission'!$G$15:$G$49,
                   ('Supplier Emission'!$D$15:$D$49=H207) * ('Supplier Emission'!$F$15:$F$49=$E$8)),
            _xlws.FILTER('Supplier Emission'!$J$15:$J$49,
                   ('Supplier Emission'!$D$15:$D$49=H207) * ('Supplier Emission'!$F$15:$F$49=$E$8)),
            ""),
    "")</f>
        <v/>
      </c>
      <c r="M207" s="311" t="str">
        <f t="array" ref="M207">IFERROR(
    XLOOKUP(F207,
            _xlws.FILTER('Supplier Emission'!$G$15:$G$49,
                   ('Supplier Emission'!$D$15:$D$49=H207) * ('Supplier Emission'!$F$15:$F$49=$E$8)),
            _xlws.FILTER('Supplier Emission'!$M$15:$M$49,
                   ('Supplier Emission'!$D$15:$D$49=H207) * ('Supplier Emission'!$F$15:$F$49=$E$8)),
            ""),
    "")</f>
        <v/>
      </c>
      <c r="N207" s="311" t="str">
        <f t="array" ref="N207">IFERROR(
    XLOOKUP(F207,
            _xlws.FILTER('Supplier Emission'!$G$15:$G$49,
                   ('Supplier Emission'!$D$15:$D$49=H207) * ('Supplier Emission'!$F$15:$F$49=$E$8)),
            _xlws.FILTER('Supplier Emission'!$H$15:$H$49,
                   ('Supplier Emission'!$D$15:$D$49=H207) * ('Supplier Emission'!$F$15:$F$49=$E$8)),
            ""),
    "")</f>
        <v/>
      </c>
      <c r="O207" s="311" t="str">
        <f t="array" ref="O207">XLOOKUP(1,('Emission Factors'!$E$5:$E$488='GHG emissions calculations'!$F207)*('Emission Factors'!$H$5:$H$488='GHG emissions calculations'!$H207),INDEX('Emission Factors'!$E$5:$T$488,0,MATCH('GHG emissions calculations'!O$6,'Emission Factors'!$E$5:$T$5,0)),"",0)</f>
        <v/>
      </c>
      <c r="P207" s="313" t="str">
        <f t="array" ref="P207">IFERROR(
    INDEX('Emission Factors'!$E$5:$P$488,
          MATCH(1,
                ('Emission Factors'!$E$5:$E$488 = 'GHG emissions calculations'!$F207) *
                ('Emission Factors'!$H$5:$H$488 = 'GHG emissions calculations'!$H207),
                0),
          MATCH('GHG emissions calculations'!P$6,'Emission Factors'!$E$5:$P$5,0)),
    "")</f>
        <v/>
      </c>
      <c r="Q207" s="311" t="str">
        <f t="array" ref="Q207">IFERROR(
    IF(
        INDEX('Emission Factors'!$E$5:$P$488,
              MATCH(1,
                    ('Emission Factors'!$E$5:$E$488 = 'GHG emissions calculations'!$F207) *
                    ('Emission Factors'!$H$5:$H$488 = 'GHG emissions calculations'!$H207),
                    0),
              MATCH('GHG emissions calculations'!Q$6, 'Emission Factors'!$E$5:$P$5, 0)) &lt;&gt; "",
        INDEX('Emission Factors'!$E$5:$P$488,
              MATCH(1,
                    ('Emission Factors'!$E$5:$E$488 = 'GHG emissions calculations'!$F207) *
                    ('Emission Factors'!$H$5:$H$488 = 'GHG emissions calculations'!$H207),
                    0),
              MATCH('GHG emissions calculations'!Q$6, 'Emission Factors'!$E$5:$P$5, 0)),
        ""),
    "")</f>
        <v/>
      </c>
      <c r="R207" s="311" t="str">
        <f t="array" ref="R207">IFERROR(
    IF(
        INDEX('Emission Factors'!$E$5:$R$488,
              MATCH(1,
                    ('Emission Factors'!$E$5:$E$488 = 'GHG emissions calculations'!$F207) *
                    ('Emission Factors'!$H$5:$H$488 = 'GHG emissions calculations'!$H207),
                    0),
              MATCH('GHG emissions calculations'!R$6, 'Emission Factors'!$E$5:$R$5, 0)) &lt;&gt; "",
        INDEX('Emission Factors'!$E$5:$R$488,
              MATCH(1,
                    ('Emission Factors'!$E$5:$E$488 = 'GHG emissions calculations'!$F207) *
                    ('Emission Factors'!$H$5:$H$488 = 'GHG emissions calculations'!$H207),
                    0),
              MATCH('GHG emissions calculations'!R$6, 'Emission Factors'!$E$5:$R$5, 0)),
        ""),
    "")</f>
        <v/>
      </c>
      <c r="S207" s="312">
        <f t="shared" si="1"/>
        <v>0</v>
      </c>
      <c r="T207" s="23"/>
    </row>
    <row r="208" ht="15.75" customHeight="1" outlineLevel="1">
      <c r="A208" s="23"/>
      <c r="B208" s="71"/>
      <c r="C208" s="71"/>
      <c r="D208" s="71"/>
      <c r="E208" s="314"/>
      <c r="F208" s="311" t="str">
        <f>Lists!O66</f>
        <v>Landing gears - Global or unspecified region</v>
      </c>
      <c r="G208" s="311" t="str">
        <f t="array" ref="G208">XLOOKUP(1,('Emission Factors'!$E$5:$E$488='GHG emissions calculations'!$F208)*('Emission Factors'!$H$5:$H$488='GHG emissions calculations'!$H208),INDEX('Emission Factors'!$E$5:$T$488,0,MATCH('GHG emissions calculations'!G$6,'Emission Factors'!$E$5:$T$5,0)),"",0)</f>
        <v/>
      </c>
      <c r="H208" s="311" t="s">
        <v>238</v>
      </c>
      <c r="I208" s="312" t="str">
        <f>IF(
    SUMIFS('Import data'!$L$25:$L$80,
           'Import data'!$J$25:$J$80, F208,
           'Import data'!$G$25:$G$80, 'GHG emissions calculations'!$H208,
           'Import data'!$I$25:$I$80,$E$8) &lt;&gt; 0,
    SUMIFS('Import data'!$L$25:$L$80,
           'Import data'!$J$25:$J$80, F208,
           'Import data'!$G$25:$G$80, 'GHG emissions calculations'!$H208,
           'Import data'!$I$25:$I$80,$E$8),
    ""
)</f>
        <v/>
      </c>
      <c r="J208" s="311" t="str">
        <f t="array" ref="J208">IF(
    XLOOKUP(F208, 'Import data'!$J$26:$J$47, 'Import data'!$M$26:$M$47, "", 0) = "Please add the region-specific supplier emission factor or choose a different region available in the IAEG database.",
    "",
    XLOOKUP(F208, 'Import data'!$J$26:$J$47, 'Import data'!$M$26:$M$47, "", 0)
)</f>
        <v/>
      </c>
      <c r="K208" s="311" t="str">
        <f t="array" ref="K208">IFERROR(
    XLOOKUP(F208,
            _xlws.FILTER('Supplier Emission'!$G$15:$G$49,
                   ('Supplier Emission'!$D$15:$D$49=H208) * ('Supplier Emission'!$F$15:$F$49=$E$8)),
            _xlws.FILTER('Supplier Emission'!$I$15:$I$49,
                   ('Supplier Emission'!$D$15:$D$49=H208) * ('Supplier Emission'!$F$15:$F$49=$E$8)),
            ""),
    "")</f>
        <v/>
      </c>
      <c r="L208" s="311" t="str">
        <f t="array" ref="L208">IFERROR(
    XLOOKUP(F208,
            _xlws.FILTER('Supplier Emission'!$G$15:$G$49,
                   ('Supplier Emission'!$D$15:$D$49=H208) * ('Supplier Emission'!$F$15:$F$49=$E$8)),
            _xlws.FILTER('Supplier Emission'!$J$15:$J$49,
                   ('Supplier Emission'!$D$15:$D$49=H208) * ('Supplier Emission'!$F$15:$F$49=$E$8)),
            ""),
    "")</f>
        <v/>
      </c>
      <c r="M208" s="311" t="str">
        <f t="array" ref="M208">IFERROR(
    XLOOKUP(F208,
            _xlws.FILTER('Supplier Emission'!$G$15:$G$49,
                   ('Supplier Emission'!$D$15:$D$49=H208) * ('Supplier Emission'!$F$15:$F$49=$E$8)),
            _xlws.FILTER('Supplier Emission'!$M$15:$M$49,
                   ('Supplier Emission'!$D$15:$D$49=H208) * ('Supplier Emission'!$F$15:$F$49=$E$8)),
            ""),
    "")</f>
        <v/>
      </c>
      <c r="N208" s="311" t="str">
        <f t="array" ref="N208">IFERROR(
    XLOOKUP(F208,
            _xlws.FILTER('Supplier Emission'!$G$15:$G$49,
                   ('Supplier Emission'!$D$15:$D$49=H208) * ('Supplier Emission'!$F$15:$F$49=$E$8)),
            _xlws.FILTER('Supplier Emission'!$H$15:$H$49,
                   ('Supplier Emission'!$D$15:$D$49=H208) * ('Supplier Emission'!$F$15:$F$49=$E$8)),
            ""),
    "")</f>
        <v/>
      </c>
      <c r="O208" s="311" t="str">
        <f t="array" ref="O208">XLOOKUP(1,('Emission Factors'!$E$5:$E$488='GHG emissions calculations'!$F208)*('Emission Factors'!$H$5:$H$488='GHG emissions calculations'!$H208),INDEX('Emission Factors'!$E$5:$T$488,0,MATCH('GHG emissions calculations'!O$6,'Emission Factors'!$E$5:$T$5,0)),"",0)</f>
        <v/>
      </c>
      <c r="P208" s="313" t="str">
        <f t="array" ref="P208">IFERROR(
    INDEX('Emission Factors'!$E$5:$P$488,
          MATCH(1,
                ('Emission Factors'!$E$5:$E$488 = 'GHG emissions calculations'!$F208) *
                ('Emission Factors'!$H$5:$H$488 = 'GHG emissions calculations'!$H208),
                0),
          MATCH('GHG emissions calculations'!P$6,'Emission Factors'!$E$5:$P$5,0)),
    "")</f>
        <v/>
      </c>
      <c r="Q208" s="311" t="str">
        <f t="array" ref="Q208">IFERROR(
    IF(
        INDEX('Emission Factors'!$E$5:$P$488,
              MATCH(1,
                    ('Emission Factors'!$E$5:$E$488 = 'GHG emissions calculations'!$F208) *
                    ('Emission Factors'!$H$5:$H$488 = 'GHG emissions calculations'!$H208),
                    0),
              MATCH('GHG emissions calculations'!Q$6, 'Emission Factors'!$E$5:$P$5, 0)) &lt;&gt; "",
        INDEX('Emission Factors'!$E$5:$P$488,
              MATCH(1,
                    ('Emission Factors'!$E$5:$E$488 = 'GHG emissions calculations'!$F208) *
                    ('Emission Factors'!$H$5:$H$488 = 'GHG emissions calculations'!$H208),
                    0),
              MATCH('GHG emissions calculations'!Q$6, 'Emission Factors'!$E$5:$P$5, 0)),
        ""),
    "")</f>
        <v/>
      </c>
      <c r="R208" s="311" t="str">
        <f t="array" ref="R208">IFERROR(
    IF(
        INDEX('Emission Factors'!$E$5:$R$488,
              MATCH(1,
                    ('Emission Factors'!$E$5:$E$488 = 'GHG emissions calculations'!$F208) *
                    ('Emission Factors'!$H$5:$H$488 = 'GHG emissions calculations'!$H208),
                    0),
              MATCH('GHG emissions calculations'!R$6, 'Emission Factors'!$E$5:$R$5, 0)) &lt;&gt; "",
        INDEX('Emission Factors'!$E$5:$R$488,
              MATCH(1,
                    ('Emission Factors'!$E$5:$E$488 = 'GHG emissions calculations'!$F208) *
                    ('Emission Factors'!$H$5:$H$488 = 'GHG emissions calculations'!$H208),
                    0),
              MATCH('GHG emissions calculations'!R$6, 'Emission Factors'!$E$5:$R$5, 0)),
        ""),
    "")</f>
        <v/>
      </c>
      <c r="S208" s="312">
        <f t="shared" si="1"/>
        <v>0</v>
      </c>
      <c r="T208" s="23"/>
    </row>
    <row r="209" ht="15.75" customHeight="1" outlineLevel="1">
      <c r="A209" s="23"/>
      <c r="B209" s="71"/>
      <c r="C209" s="71"/>
      <c r="D209" s="71"/>
      <c r="E209" s="314"/>
      <c r="F209" s="311" t="str">
        <f>Lists!O65</f>
        <v>Landing gears - Middle East</v>
      </c>
      <c r="G209" s="311" t="str">
        <f t="array" ref="G209">XLOOKUP(1,('Emission Factors'!$E$5:$E$488='GHG emissions calculations'!$F209)*('Emission Factors'!$H$5:$H$488='GHG emissions calculations'!$H209),INDEX('Emission Factors'!$E$5:$T$488,0,MATCH('GHG emissions calculations'!G$6,'Emission Factors'!$E$5:$T$5,0)),"",0)</f>
        <v/>
      </c>
      <c r="H209" s="311" t="s">
        <v>238</v>
      </c>
      <c r="I209" s="312" t="str">
        <f>IF(
    SUMIFS('Import data'!$L$25:$L$80,
           'Import data'!$J$25:$J$80, F209,
           'Import data'!$G$25:$G$80, 'GHG emissions calculations'!$H209,
           'Import data'!$I$25:$I$80,$E$8) &lt;&gt; 0,
    SUMIFS('Import data'!$L$25:$L$80,
           'Import data'!$J$25:$J$80, F209,
           'Import data'!$G$25:$G$80, 'GHG emissions calculations'!$H209,
           'Import data'!$I$25:$I$80,$E$8),
    ""
)</f>
        <v/>
      </c>
      <c r="J209" s="311" t="str">
        <f t="array" ref="J209">IF(
    XLOOKUP(F209, 'Import data'!$J$26:$J$47, 'Import data'!$M$26:$M$47, "", 0) = "Please add the region-specific supplier emission factor or choose a different region available in the IAEG database.",
    "",
    XLOOKUP(F209, 'Import data'!$J$26:$J$47, 'Import data'!$M$26:$M$47, "", 0)
)</f>
        <v/>
      </c>
      <c r="K209" s="311" t="str">
        <f t="array" ref="K209">IFERROR(
    XLOOKUP(F209,
            _xlws.FILTER('Supplier Emission'!$G$15:$G$49,
                   ('Supplier Emission'!$D$15:$D$49=H209) * ('Supplier Emission'!$F$15:$F$49=$E$8)),
            _xlws.FILTER('Supplier Emission'!$I$15:$I$49,
                   ('Supplier Emission'!$D$15:$D$49=H209) * ('Supplier Emission'!$F$15:$F$49=$E$8)),
            ""),
    "")</f>
        <v/>
      </c>
      <c r="L209" s="311" t="str">
        <f t="array" ref="L209">IFERROR(
    XLOOKUP(F209,
            _xlws.FILTER('Supplier Emission'!$G$15:$G$49,
                   ('Supplier Emission'!$D$15:$D$49=H209) * ('Supplier Emission'!$F$15:$F$49=$E$8)),
            _xlws.FILTER('Supplier Emission'!$J$15:$J$49,
                   ('Supplier Emission'!$D$15:$D$49=H209) * ('Supplier Emission'!$F$15:$F$49=$E$8)),
            ""),
    "")</f>
        <v/>
      </c>
      <c r="M209" s="311" t="str">
        <f t="array" ref="M209">IFERROR(
    XLOOKUP(F209,
            _xlws.FILTER('Supplier Emission'!$G$15:$G$49,
                   ('Supplier Emission'!$D$15:$D$49=H209) * ('Supplier Emission'!$F$15:$F$49=$E$8)),
            _xlws.FILTER('Supplier Emission'!$M$15:$M$49,
                   ('Supplier Emission'!$D$15:$D$49=H209) * ('Supplier Emission'!$F$15:$F$49=$E$8)),
            ""),
    "")</f>
        <v/>
      </c>
      <c r="N209" s="311" t="str">
        <f t="array" ref="N209">IFERROR(
    XLOOKUP(F209,
            _xlws.FILTER('Supplier Emission'!$G$15:$G$49,
                   ('Supplier Emission'!$D$15:$D$49=H209) * ('Supplier Emission'!$F$15:$F$49=$E$8)),
            _xlws.FILTER('Supplier Emission'!$H$15:$H$49,
                   ('Supplier Emission'!$D$15:$D$49=H209) * ('Supplier Emission'!$F$15:$F$49=$E$8)),
            ""),
    "")</f>
        <v/>
      </c>
      <c r="O209" s="311" t="str">
        <f t="array" ref="O209">XLOOKUP(1,('Emission Factors'!$E$5:$E$488='GHG emissions calculations'!$F209)*('Emission Factors'!$H$5:$H$488='GHG emissions calculations'!$H209),INDEX('Emission Factors'!$E$5:$T$488,0,MATCH('GHG emissions calculations'!O$6,'Emission Factors'!$E$5:$T$5,0)),"",0)</f>
        <v/>
      </c>
      <c r="P209" s="313" t="str">
        <f t="array" ref="P209">IFERROR(
    INDEX('Emission Factors'!$E$5:$P$488,
          MATCH(1,
                ('Emission Factors'!$E$5:$E$488 = 'GHG emissions calculations'!$F209) *
                ('Emission Factors'!$H$5:$H$488 = 'GHG emissions calculations'!$H209),
                0),
          MATCH('GHG emissions calculations'!P$6,'Emission Factors'!$E$5:$P$5,0)),
    "")</f>
        <v/>
      </c>
      <c r="Q209" s="311" t="str">
        <f t="array" ref="Q209">IFERROR(
    IF(
        INDEX('Emission Factors'!$E$5:$P$488,
              MATCH(1,
                    ('Emission Factors'!$E$5:$E$488 = 'GHG emissions calculations'!$F209) *
                    ('Emission Factors'!$H$5:$H$488 = 'GHG emissions calculations'!$H209),
                    0),
              MATCH('GHG emissions calculations'!Q$6, 'Emission Factors'!$E$5:$P$5, 0)) &lt;&gt; "",
        INDEX('Emission Factors'!$E$5:$P$488,
              MATCH(1,
                    ('Emission Factors'!$E$5:$E$488 = 'GHG emissions calculations'!$F209) *
                    ('Emission Factors'!$H$5:$H$488 = 'GHG emissions calculations'!$H209),
                    0),
              MATCH('GHG emissions calculations'!Q$6, 'Emission Factors'!$E$5:$P$5, 0)),
        ""),
    "")</f>
        <v/>
      </c>
      <c r="R209" s="311" t="str">
        <f t="array" ref="R209">IFERROR(
    IF(
        INDEX('Emission Factors'!$E$5:$R$488,
              MATCH(1,
                    ('Emission Factors'!$E$5:$E$488 = 'GHG emissions calculations'!$F209) *
                    ('Emission Factors'!$H$5:$H$488 = 'GHG emissions calculations'!$H209),
                    0),
              MATCH('GHG emissions calculations'!R$6, 'Emission Factors'!$E$5:$R$5, 0)) &lt;&gt; "",
        INDEX('Emission Factors'!$E$5:$R$488,
              MATCH(1,
                    ('Emission Factors'!$E$5:$E$488 = 'GHG emissions calculations'!$F209) *
                    ('Emission Factors'!$H$5:$H$488 = 'GHG emissions calculations'!$H209),
                    0),
              MATCH('GHG emissions calculations'!R$6, 'Emission Factors'!$E$5:$R$5, 0)),
        ""),
    "")</f>
        <v/>
      </c>
      <c r="S209" s="312">
        <f t="shared" si="1"/>
        <v>0</v>
      </c>
      <c r="T209" s="23"/>
    </row>
    <row r="210" ht="15.75" customHeight="1" outlineLevel="1">
      <c r="A210" s="23"/>
      <c r="B210" s="71"/>
      <c r="C210" s="71"/>
      <c r="D210" s="71"/>
      <c r="E210" s="314"/>
      <c r="F210" s="311" t="str">
        <f>Lists!O64</f>
        <v>Landing gears - Oceania</v>
      </c>
      <c r="G210" s="311" t="str">
        <f t="array" ref="G210">XLOOKUP(1,('Emission Factors'!$E$5:$E$488='GHG emissions calculations'!$F210)*('Emission Factors'!$H$5:$H$488='GHG emissions calculations'!$H210),INDEX('Emission Factors'!$E$5:$T$488,0,MATCH('GHG emissions calculations'!G$6,'Emission Factors'!$E$5:$T$5,0)),"",0)</f>
        <v/>
      </c>
      <c r="H210" s="311" t="s">
        <v>238</v>
      </c>
      <c r="I210" s="312" t="str">
        <f>IF(
    SUMIFS('Import data'!$L$25:$L$80,
           'Import data'!$J$25:$J$80, F210,
           'Import data'!$G$25:$G$80, 'GHG emissions calculations'!$H210,
           'Import data'!$I$25:$I$80,$E$8) &lt;&gt; 0,
    SUMIFS('Import data'!$L$25:$L$80,
           'Import data'!$J$25:$J$80, F210,
           'Import data'!$G$25:$G$80, 'GHG emissions calculations'!$H210,
           'Import data'!$I$25:$I$80,$E$8),
    ""
)</f>
        <v/>
      </c>
      <c r="J210" s="311" t="str">
        <f t="array" ref="J210">IF(
    XLOOKUP(F210, 'Import data'!$J$26:$J$47, 'Import data'!$M$26:$M$47, "", 0) = "Please add the region-specific supplier emission factor or choose a different region available in the IAEG database.",
    "",
    XLOOKUP(F210, 'Import data'!$J$26:$J$47, 'Import data'!$M$26:$M$47, "", 0)
)</f>
        <v/>
      </c>
      <c r="K210" s="311" t="str">
        <f t="array" ref="K210">IFERROR(
    XLOOKUP(F210,
            _xlws.FILTER('Supplier Emission'!$G$15:$G$49,
                   ('Supplier Emission'!$D$15:$D$49=H210) * ('Supplier Emission'!$F$15:$F$49=$E$8)),
            _xlws.FILTER('Supplier Emission'!$I$15:$I$49,
                   ('Supplier Emission'!$D$15:$D$49=H210) * ('Supplier Emission'!$F$15:$F$49=$E$8)),
            ""),
    "")</f>
        <v/>
      </c>
      <c r="L210" s="311" t="str">
        <f t="array" ref="L210">IFERROR(
    XLOOKUP(F210,
            _xlws.FILTER('Supplier Emission'!$G$15:$G$49,
                   ('Supplier Emission'!$D$15:$D$49=H210) * ('Supplier Emission'!$F$15:$F$49=$E$8)),
            _xlws.FILTER('Supplier Emission'!$J$15:$J$49,
                   ('Supplier Emission'!$D$15:$D$49=H210) * ('Supplier Emission'!$F$15:$F$49=$E$8)),
            ""),
    "")</f>
        <v/>
      </c>
      <c r="M210" s="311" t="str">
        <f t="array" ref="M210">IFERROR(
    XLOOKUP(F210,
            _xlws.FILTER('Supplier Emission'!$G$15:$G$49,
                   ('Supplier Emission'!$D$15:$D$49=H210) * ('Supplier Emission'!$F$15:$F$49=$E$8)),
            _xlws.FILTER('Supplier Emission'!$M$15:$M$49,
                   ('Supplier Emission'!$D$15:$D$49=H210) * ('Supplier Emission'!$F$15:$F$49=$E$8)),
            ""),
    "")</f>
        <v/>
      </c>
      <c r="N210" s="311" t="str">
        <f t="array" ref="N210">IFERROR(
    XLOOKUP(F210,
            _xlws.FILTER('Supplier Emission'!$G$15:$G$49,
                   ('Supplier Emission'!$D$15:$D$49=H210) * ('Supplier Emission'!$F$15:$F$49=$E$8)),
            _xlws.FILTER('Supplier Emission'!$H$15:$H$49,
                   ('Supplier Emission'!$D$15:$D$49=H210) * ('Supplier Emission'!$F$15:$F$49=$E$8)),
            ""),
    "")</f>
        <v/>
      </c>
      <c r="O210" s="311" t="str">
        <f t="array" ref="O210">XLOOKUP(1,('Emission Factors'!$E$5:$E$488='GHG emissions calculations'!$F210)*('Emission Factors'!$H$5:$H$488='GHG emissions calculations'!$H210),INDEX('Emission Factors'!$E$5:$T$488,0,MATCH('GHG emissions calculations'!O$6,'Emission Factors'!$E$5:$T$5,0)),"",0)</f>
        <v/>
      </c>
      <c r="P210" s="313" t="str">
        <f t="array" ref="P210">IFERROR(
    INDEX('Emission Factors'!$E$5:$P$488,
          MATCH(1,
                ('Emission Factors'!$E$5:$E$488 = 'GHG emissions calculations'!$F210) *
                ('Emission Factors'!$H$5:$H$488 = 'GHG emissions calculations'!$H210),
                0),
          MATCH('GHG emissions calculations'!P$6,'Emission Factors'!$E$5:$P$5,0)),
    "")</f>
        <v/>
      </c>
      <c r="Q210" s="311" t="str">
        <f t="array" ref="Q210">IFERROR(
    IF(
        INDEX('Emission Factors'!$E$5:$P$488,
              MATCH(1,
                    ('Emission Factors'!$E$5:$E$488 = 'GHG emissions calculations'!$F210) *
                    ('Emission Factors'!$H$5:$H$488 = 'GHG emissions calculations'!$H210),
                    0),
              MATCH('GHG emissions calculations'!Q$6, 'Emission Factors'!$E$5:$P$5, 0)) &lt;&gt; "",
        INDEX('Emission Factors'!$E$5:$P$488,
              MATCH(1,
                    ('Emission Factors'!$E$5:$E$488 = 'GHG emissions calculations'!$F210) *
                    ('Emission Factors'!$H$5:$H$488 = 'GHG emissions calculations'!$H210),
                    0),
              MATCH('GHG emissions calculations'!Q$6, 'Emission Factors'!$E$5:$P$5, 0)),
        ""),
    "")</f>
        <v/>
      </c>
      <c r="R210" s="311" t="str">
        <f t="array" ref="R210">IFERROR(
    IF(
        INDEX('Emission Factors'!$E$5:$R$488,
              MATCH(1,
                    ('Emission Factors'!$E$5:$E$488 = 'GHG emissions calculations'!$F210) *
                    ('Emission Factors'!$H$5:$H$488 = 'GHG emissions calculations'!$H210),
                    0),
              MATCH('GHG emissions calculations'!R$6, 'Emission Factors'!$E$5:$R$5, 0)) &lt;&gt; "",
        INDEX('Emission Factors'!$E$5:$R$488,
              MATCH(1,
                    ('Emission Factors'!$E$5:$E$488 = 'GHG emissions calculations'!$F210) *
                    ('Emission Factors'!$H$5:$H$488 = 'GHG emissions calculations'!$H210),
                    0),
              MATCH('GHG emissions calculations'!R$6, 'Emission Factors'!$E$5:$R$5, 0)),
        ""),
    "")</f>
        <v/>
      </c>
      <c r="S210" s="312">
        <f t="shared" si="1"/>
        <v>0</v>
      </c>
      <c r="T210" s="23"/>
    </row>
    <row r="211" ht="15.75" customHeight="1" outlineLevel="1">
      <c r="A211" s="23"/>
      <c r="B211" s="71"/>
      <c r="C211" s="71"/>
      <c r="D211" s="71"/>
      <c r="E211" s="314"/>
      <c r="F211" s="311" t="str">
        <f>Lists!P195</f>
        <v>Lead - Casting - Africa</v>
      </c>
      <c r="G211" s="311" t="str">
        <f t="array" ref="G211">XLOOKUP(1,('Emission Factors'!$E$5:$E$488='GHG emissions calculations'!$F211)*('Emission Factors'!$H$5:$H$488='GHG emissions calculations'!$H211),INDEX('Emission Factors'!$E$5:$T$488,0,MATCH('GHG emissions calculations'!G$6,'Emission Factors'!$E$5:$T$5,0)),"",0)</f>
        <v/>
      </c>
      <c r="H211" s="311" t="s">
        <v>237</v>
      </c>
      <c r="I211" s="312" t="str">
        <f>IF(
    SUMIFS('Import data'!$L$25:$L$80,
           'Import data'!$J$25:$J$80, F211,
           'Import data'!$G$25:$G$80, 'GHG emissions calculations'!$H211,
           'Import data'!$I$25:$I$80,$E$8) &lt;&gt; 0,
    SUMIFS('Import data'!$L$25:$L$80,
           'Import data'!$J$25:$J$80, F211,
           'Import data'!$G$25:$G$80, 'GHG emissions calculations'!$H211,
           'Import data'!$I$25:$I$80,$E$8),
    ""
)</f>
        <v/>
      </c>
      <c r="J211" s="311" t="str">
        <f t="array" ref="J211">IF(
    XLOOKUP(F211, 'Import data'!$J$26:$J$47, 'Import data'!$M$26:$M$47, "", 0) = "Please add the region-specific supplier emission factor or choose a different region available in the IAEG database.",
    "",
    XLOOKUP(F211, 'Import data'!$J$26:$J$47, 'Import data'!$M$26:$M$47, "", 0)
)</f>
        <v/>
      </c>
      <c r="K211" s="311" t="str">
        <f t="array" ref="K211">IFERROR(
    XLOOKUP(F211,
            _xlws.FILTER('Supplier Emission'!$G$15:$G$49,
                   ('Supplier Emission'!$D$15:$D$49=H211) * ('Supplier Emission'!$F$15:$F$49=$E$8)),
            _xlws.FILTER('Supplier Emission'!$I$15:$I$49,
                   ('Supplier Emission'!$D$15:$D$49=H211) * ('Supplier Emission'!$F$15:$F$49=$E$8)),
            ""),
    "")</f>
        <v/>
      </c>
      <c r="L211" s="311" t="str">
        <f t="array" ref="L211">IFERROR(
    XLOOKUP(F211,
            _xlws.FILTER('Supplier Emission'!$G$15:$G$49,
                   ('Supplier Emission'!$D$15:$D$49=H211) * ('Supplier Emission'!$F$15:$F$49=$E$8)),
            _xlws.FILTER('Supplier Emission'!$J$15:$J$49,
                   ('Supplier Emission'!$D$15:$D$49=H211) * ('Supplier Emission'!$F$15:$F$49=$E$8)),
            ""),
    "")</f>
        <v/>
      </c>
      <c r="M211" s="311" t="str">
        <f t="array" ref="M211">IFERROR(
    XLOOKUP(F211,
            _xlws.FILTER('Supplier Emission'!$G$15:$G$49,
                   ('Supplier Emission'!$D$15:$D$49=H211) * ('Supplier Emission'!$F$15:$F$49=$E$8)),
            _xlws.FILTER('Supplier Emission'!$M$15:$M$49,
                   ('Supplier Emission'!$D$15:$D$49=H211) * ('Supplier Emission'!$F$15:$F$49=$E$8)),
            ""),
    "")</f>
        <v/>
      </c>
      <c r="N211" s="311" t="str">
        <f t="array" ref="N211">IFERROR(
    XLOOKUP(F211,
            _xlws.FILTER('Supplier Emission'!$G$15:$G$49,
                   ('Supplier Emission'!$D$15:$D$49=H211) * ('Supplier Emission'!$F$15:$F$49=$E$8)),
            _xlws.FILTER('Supplier Emission'!$H$15:$H$49,
                   ('Supplier Emission'!$D$15:$D$49=H211) * ('Supplier Emission'!$F$15:$F$49=$E$8)),
            ""),
    "")</f>
        <v/>
      </c>
      <c r="O211" s="311" t="str">
        <f t="array" ref="O211">XLOOKUP(1,('Emission Factors'!$E$5:$E$488='GHG emissions calculations'!$F211)*('Emission Factors'!$H$5:$H$488='GHG emissions calculations'!$H211),INDEX('Emission Factors'!$E$5:$T$488,0,MATCH('GHG emissions calculations'!O$6,'Emission Factors'!$E$5:$T$5,0)),"",0)</f>
        <v/>
      </c>
      <c r="P211" s="313" t="str">
        <f t="array" ref="P211">IFERROR(
    INDEX('Emission Factors'!$E$5:$P$488,
          MATCH(1,
                ('Emission Factors'!$E$5:$E$488 = 'GHG emissions calculations'!$F211) *
                ('Emission Factors'!$H$5:$H$488 = 'GHG emissions calculations'!$H211),
                0),
          MATCH('GHG emissions calculations'!P$6,'Emission Factors'!$E$5:$P$5,0)),
    "")</f>
        <v/>
      </c>
      <c r="Q211" s="311" t="str">
        <f t="array" ref="Q211">IFERROR(
    IF(
        INDEX('Emission Factors'!$E$5:$P$488,
              MATCH(1,
                    ('Emission Factors'!$E$5:$E$488 = 'GHG emissions calculations'!$F211) *
                    ('Emission Factors'!$H$5:$H$488 = 'GHG emissions calculations'!$H211),
                    0),
              MATCH('GHG emissions calculations'!Q$6, 'Emission Factors'!$E$5:$P$5, 0)) &lt;&gt; "",
        INDEX('Emission Factors'!$E$5:$P$488,
              MATCH(1,
                    ('Emission Factors'!$E$5:$E$488 = 'GHG emissions calculations'!$F211) *
                    ('Emission Factors'!$H$5:$H$488 = 'GHG emissions calculations'!$H211),
                    0),
              MATCH('GHG emissions calculations'!Q$6, 'Emission Factors'!$E$5:$P$5, 0)),
        ""),
    "")</f>
        <v/>
      </c>
      <c r="R211" s="311" t="str">
        <f t="array" ref="R211">IFERROR(
    IF(
        INDEX('Emission Factors'!$E$5:$R$488,
              MATCH(1,
                    ('Emission Factors'!$E$5:$E$488 = 'GHG emissions calculations'!$F211) *
                    ('Emission Factors'!$H$5:$H$488 = 'GHG emissions calculations'!$H211),
                    0),
              MATCH('GHG emissions calculations'!R$6, 'Emission Factors'!$E$5:$R$5, 0)) &lt;&gt; "",
        INDEX('Emission Factors'!$E$5:$R$488,
              MATCH(1,
                    ('Emission Factors'!$E$5:$E$488 = 'GHG emissions calculations'!$F211) *
                    ('Emission Factors'!$H$5:$H$488 = 'GHG emissions calculations'!$H211),
                    0),
              MATCH('GHG emissions calculations'!R$6, 'Emission Factors'!$E$5:$R$5, 0)),
        ""),
    "")</f>
        <v/>
      </c>
      <c r="S211" s="312">
        <f t="shared" si="1"/>
        <v>0</v>
      </c>
      <c r="T211" s="23"/>
    </row>
    <row r="212" ht="15.75" customHeight="1" outlineLevel="1">
      <c r="A212" s="23"/>
      <c r="B212" s="71"/>
      <c r="C212" s="71"/>
      <c r="D212" s="71"/>
      <c r="E212" s="314"/>
      <c r="F212" s="311" t="str">
        <f>Lists!P193</f>
        <v>Lead - Casting - America</v>
      </c>
      <c r="G212" s="311" t="str">
        <f t="array" ref="G212">XLOOKUP(1,('Emission Factors'!$E$5:$E$488='GHG emissions calculations'!$F212)*('Emission Factors'!$H$5:$H$488='GHG emissions calculations'!$H212),INDEX('Emission Factors'!$E$5:$T$488,0,MATCH('GHG emissions calculations'!G$6,'Emission Factors'!$E$5:$T$5,0)),"",0)</f>
        <v/>
      </c>
      <c r="H212" s="311" t="s">
        <v>237</v>
      </c>
      <c r="I212" s="312" t="str">
        <f>IF(
    SUMIFS('Import data'!$L$25:$L$80,
           'Import data'!$J$25:$J$80, F212,
           'Import data'!$G$25:$G$80, 'GHG emissions calculations'!$H212,
           'Import data'!$I$25:$I$80,$E$8) &lt;&gt; 0,
    SUMIFS('Import data'!$L$25:$L$80,
           'Import data'!$J$25:$J$80, F212,
           'Import data'!$G$25:$G$80, 'GHG emissions calculations'!$H212,
           'Import data'!$I$25:$I$80,$E$8),
    ""
)</f>
        <v/>
      </c>
      <c r="J212" s="311" t="str">
        <f t="array" ref="J212">IF(
    XLOOKUP(F212, 'Import data'!$J$26:$J$47, 'Import data'!$M$26:$M$47, "", 0) = "Please add the region-specific supplier emission factor or choose a different region available in the IAEG database.",
    "",
    XLOOKUP(F212, 'Import data'!$J$26:$J$47, 'Import data'!$M$26:$M$47, "", 0)
)</f>
        <v/>
      </c>
      <c r="K212" s="311" t="str">
        <f t="array" ref="K212">IFERROR(
    XLOOKUP(F212,
            _xlws.FILTER('Supplier Emission'!$G$15:$G$49,
                   ('Supplier Emission'!$D$15:$D$49=H212) * ('Supplier Emission'!$F$15:$F$49=$E$8)),
            _xlws.FILTER('Supplier Emission'!$I$15:$I$49,
                   ('Supplier Emission'!$D$15:$D$49=H212) * ('Supplier Emission'!$F$15:$F$49=$E$8)),
            ""),
    "")</f>
        <v/>
      </c>
      <c r="L212" s="311" t="str">
        <f t="array" ref="L212">IFERROR(
    XLOOKUP(F212,
            _xlws.FILTER('Supplier Emission'!$G$15:$G$49,
                   ('Supplier Emission'!$D$15:$D$49=H212) * ('Supplier Emission'!$F$15:$F$49=$E$8)),
            _xlws.FILTER('Supplier Emission'!$J$15:$J$49,
                   ('Supplier Emission'!$D$15:$D$49=H212) * ('Supplier Emission'!$F$15:$F$49=$E$8)),
            ""),
    "")</f>
        <v/>
      </c>
      <c r="M212" s="311" t="str">
        <f t="array" ref="M212">IFERROR(
    XLOOKUP(F212,
            _xlws.FILTER('Supplier Emission'!$G$15:$G$49,
                   ('Supplier Emission'!$D$15:$D$49=H212) * ('Supplier Emission'!$F$15:$F$49=$E$8)),
            _xlws.FILTER('Supplier Emission'!$M$15:$M$49,
                   ('Supplier Emission'!$D$15:$D$49=H212) * ('Supplier Emission'!$F$15:$F$49=$E$8)),
            ""),
    "")</f>
        <v/>
      </c>
      <c r="N212" s="311" t="str">
        <f t="array" ref="N212">IFERROR(
    XLOOKUP(F212,
            _xlws.FILTER('Supplier Emission'!$G$15:$G$49,
                   ('Supplier Emission'!$D$15:$D$49=H212) * ('Supplier Emission'!$F$15:$F$49=$E$8)),
            _xlws.FILTER('Supplier Emission'!$H$15:$H$49,
                   ('Supplier Emission'!$D$15:$D$49=H212) * ('Supplier Emission'!$F$15:$F$49=$E$8)),
            ""),
    "")</f>
        <v/>
      </c>
      <c r="O212" s="311" t="str">
        <f t="array" ref="O212">XLOOKUP(1,('Emission Factors'!$E$5:$E$488='GHG emissions calculations'!$F212)*('Emission Factors'!$H$5:$H$488='GHG emissions calculations'!$H212),INDEX('Emission Factors'!$E$5:$T$488,0,MATCH('GHG emissions calculations'!O$6,'Emission Factors'!$E$5:$T$5,0)),"",0)</f>
        <v/>
      </c>
      <c r="P212" s="313" t="str">
        <f t="array" ref="P212">IFERROR(
    INDEX('Emission Factors'!$E$5:$P$488,
          MATCH(1,
                ('Emission Factors'!$E$5:$E$488 = 'GHG emissions calculations'!$F212) *
                ('Emission Factors'!$H$5:$H$488 = 'GHG emissions calculations'!$H212),
                0),
          MATCH('GHG emissions calculations'!P$6,'Emission Factors'!$E$5:$P$5,0)),
    "")</f>
        <v/>
      </c>
      <c r="Q212" s="311" t="str">
        <f t="array" ref="Q212">IFERROR(
    IF(
        INDEX('Emission Factors'!$E$5:$P$488,
              MATCH(1,
                    ('Emission Factors'!$E$5:$E$488 = 'GHG emissions calculations'!$F212) *
                    ('Emission Factors'!$H$5:$H$488 = 'GHG emissions calculations'!$H212),
                    0),
              MATCH('GHG emissions calculations'!Q$6, 'Emission Factors'!$E$5:$P$5, 0)) &lt;&gt; "",
        INDEX('Emission Factors'!$E$5:$P$488,
              MATCH(1,
                    ('Emission Factors'!$E$5:$E$488 = 'GHG emissions calculations'!$F212) *
                    ('Emission Factors'!$H$5:$H$488 = 'GHG emissions calculations'!$H212),
                    0),
              MATCH('GHG emissions calculations'!Q$6, 'Emission Factors'!$E$5:$P$5, 0)),
        ""),
    "")</f>
        <v/>
      </c>
      <c r="R212" s="311" t="str">
        <f t="array" ref="R212">IFERROR(
    IF(
        INDEX('Emission Factors'!$E$5:$R$488,
              MATCH(1,
                    ('Emission Factors'!$E$5:$E$488 = 'GHG emissions calculations'!$F212) *
                    ('Emission Factors'!$H$5:$H$488 = 'GHG emissions calculations'!$H212),
                    0),
              MATCH('GHG emissions calculations'!R$6, 'Emission Factors'!$E$5:$R$5, 0)) &lt;&gt; "",
        INDEX('Emission Factors'!$E$5:$R$488,
              MATCH(1,
                    ('Emission Factors'!$E$5:$E$488 = 'GHG emissions calculations'!$F212) *
                    ('Emission Factors'!$H$5:$H$488 = 'GHG emissions calculations'!$H212),
                    0),
              MATCH('GHG emissions calculations'!R$6, 'Emission Factors'!$E$5:$R$5, 0)),
        ""),
    "")</f>
        <v/>
      </c>
      <c r="S212" s="312">
        <f t="shared" si="1"/>
        <v>0</v>
      </c>
      <c r="T212" s="23"/>
    </row>
    <row r="213" ht="15.75" customHeight="1" outlineLevel="1">
      <c r="A213" s="23"/>
      <c r="B213" s="71"/>
      <c r="C213" s="71"/>
      <c r="D213" s="71"/>
      <c r="E213" s="314"/>
      <c r="F213" s="311" t="str">
        <f>Lists!P196</f>
        <v>Lead - Casting - Asia</v>
      </c>
      <c r="G213" s="311" t="str">
        <f t="array" ref="G213">XLOOKUP(1,('Emission Factors'!$E$5:$E$488='GHG emissions calculations'!$F213)*('Emission Factors'!$H$5:$H$488='GHG emissions calculations'!$H213),INDEX('Emission Factors'!$E$5:$T$488,0,MATCH('GHG emissions calculations'!G$6,'Emission Factors'!$E$5:$T$5,0)),"",0)</f>
        <v/>
      </c>
      <c r="H213" s="311" t="s">
        <v>237</v>
      </c>
      <c r="I213" s="312" t="str">
        <f>IF(
    SUMIFS('Import data'!$L$25:$L$80,
           'Import data'!$J$25:$J$80, F213,
           'Import data'!$G$25:$G$80, 'GHG emissions calculations'!$H213,
           'Import data'!$I$25:$I$80,$E$8) &lt;&gt; 0,
    SUMIFS('Import data'!$L$25:$L$80,
           'Import data'!$J$25:$J$80, F213,
           'Import data'!$G$25:$G$80, 'GHG emissions calculations'!$H213,
           'Import data'!$I$25:$I$80,$E$8),
    ""
)</f>
        <v/>
      </c>
      <c r="J213" s="311" t="str">
        <f t="array" ref="J213">IF(
    XLOOKUP(F213, 'Import data'!$J$26:$J$47, 'Import data'!$M$26:$M$47, "", 0) = "Please add the region-specific supplier emission factor or choose a different region available in the IAEG database.",
    "",
    XLOOKUP(F213, 'Import data'!$J$26:$J$47, 'Import data'!$M$26:$M$47, "", 0)
)</f>
        <v/>
      </c>
      <c r="K213" s="311" t="str">
        <f t="array" ref="K213">IFERROR(
    XLOOKUP(F213,
            _xlws.FILTER('Supplier Emission'!$G$15:$G$49,
                   ('Supplier Emission'!$D$15:$D$49=H213) * ('Supplier Emission'!$F$15:$F$49=$E$8)),
            _xlws.FILTER('Supplier Emission'!$I$15:$I$49,
                   ('Supplier Emission'!$D$15:$D$49=H213) * ('Supplier Emission'!$F$15:$F$49=$E$8)),
            ""),
    "")</f>
        <v/>
      </c>
      <c r="L213" s="311" t="str">
        <f t="array" ref="L213">IFERROR(
    XLOOKUP(F213,
            _xlws.FILTER('Supplier Emission'!$G$15:$G$49,
                   ('Supplier Emission'!$D$15:$D$49=H213) * ('Supplier Emission'!$F$15:$F$49=$E$8)),
            _xlws.FILTER('Supplier Emission'!$J$15:$J$49,
                   ('Supplier Emission'!$D$15:$D$49=H213) * ('Supplier Emission'!$F$15:$F$49=$E$8)),
            ""),
    "")</f>
        <v/>
      </c>
      <c r="M213" s="311" t="str">
        <f t="array" ref="M213">IFERROR(
    XLOOKUP(F213,
            _xlws.FILTER('Supplier Emission'!$G$15:$G$49,
                   ('Supplier Emission'!$D$15:$D$49=H213) * ('Supplier Emission'!$F$15:$F$49=$E$8)),
            _xlws.FILTER('Supplier Emission'!$M$15:$M$49,
                   ('Supplier Emission'!$D$15:$D$49=H213) * ('Supplier Emission'!$F$15:$F$49=$E$8)),
            ""),
    "")</f>
        <v/>
      </c>
      <c r="N213" s="311" t="str">
        <f t="array" ref="N213">IFERROR(
    XLOOKUP(F213,
            _xlws.FILTER('Supplier Emission'!$G$15:$G$49,
                   ('Supplier Emission'!$D$15:$D$49=H213) * ('Supplier Emission'!$F$15:$F$49=$E$8)),
            _xlws.FILTER('Supplier Emission'!$H$15:$H$49,
                   ('Supplier Emission'!$D$15:$D$49=H213) * ('Supplier Emission'!$F$15:$F$49=$E$8)),
            ""),
    "")</f>
        <v/>
      </c>
      <c r="O213" s="311" t="str">
        <f t="array" ref="O213">XLOOKUP(1,('Emission Factors'!$E$5:$E$488='GHG emissions calculations'!$F213)*('Emission Factors'!$H$5:$H$488='GHG emissions calculations'!$H213),INDEX('Emission Factors'!$E$5:$T$488,0,MATCH('GHG emissions calculations'!O$6,'Emission Factors'!$E$5:$T$5,0)),"",0)</f>
        <v/>
      </c>
      <c r="P213" s="313" t="str">
        <f t="array" ref="P213">IFERROR(
    INDEX('Emission Factors'!$E$5:$P$488,
          MATCH(1,
                ('Emission Factors'!$E$5:$E$488 = 'GHG emissions calculations'!$F213) *
                ('Emission Factors'!$H$5:$H$488 = 'GHG emissions calculations'!$H213),
                0),
          MATCH('GHG emissions calculations'!P$6,'Emission Factors'!$E$5:$P$5,0)),
    "")</f>
        <v/>
      </c>
      <c r="Q213" s="311" t="str">
        <f t="array" ref="Q213">IFERROR(
    IF(
        INDEX('Emission Factors'!$E$5:$P$488,
              MATCH(1,
                    ('Emission Factors'!$E$5:$E$488 = 'GHG emissions calculations'!$F213) *
                    ('Emission Factors'!$H$5:$H$488 = 'GHG emissions calculations'!$H213),
                    0),
              MATCH('GHG emissions calculations'!Q$6, 'Emission Factors'!$E$5:$P$5, 0)) &lt;&gt; "",
        INDEX('Emission Factors'!$E$5:$P$488,
              MATCH(1,
                    ('Emission Factors'!$E$5:$E$488 = 'GHG emissions calculations'!$F213) *
                    ('Emission Factors'!$H$5:$H$488 = 'GHG emissions calculations'!$H213),
                    0),
              MATCH('GHG emissions calculations'!Q$6, 'Emission Factors'!$E$5:$P$5, 0)),
        ""),
    "")</f>
        <v/>
      </c>
      <c r="R213" s="311" t="str">
        <f t="array" ref="R213">IFERROR(
    IF(
        INDEX('Emission Factors'!$E$5:$R$488,
              MATCH(1,
                    ('Emission Factors'!$E$5:$E$488 = 'GHG emissions calculations'!$F213) *
                    ('Emission Factors'!$H$5:$H$488 = 'GHG emissions calculations'!$H213),
                    0),
              MATCH('GHG emissions calculations'!R$6, 'Emission Factors'!$E$5:$R$5, 0)) &lt;&gt; "",
        INDEX('Emission Factors'!$E$5:$R$488,
              MATCH(1,
                    ('Emission Factors'!$E$5:$E$488 = 'GHG emissions calculations'!$F213) *
                    ('Emission Factors'!$H$5:$H$488 = 'GHG emissions calculations'!$H213),
                    0),
              MATCH('GHG emissions calculations'!R$6, 'Emission Factors'!$E$5:$R$5, 0)),
        ""),
    "")</f>
        <v/>
      </c>
      <c r="S213" s="312">
        <f t="shared" si="1"/>
        <v>0</v>
      </c>
      <c r="T213" s="23"/>
    </row>
    <row r="214" ht="15.75" customHeight="1" outlineLevel="1">
      <c r="A214" s="23"/>
      <c r="B214" s="71"/>
      <c r="C214" s="71"/>
      <c r="D214" s="71"/>
      <c r="E214" s="314"/>
      <c r="F214" s="311" t="str">
        <f>Lists!P194</f>
        <v>Lead - Casting - Europe</v>
      </c>
      <c r="G214" s="311">
        <f t="array" ref="G214">XLOOKUP(1,('Emission Factors'!$E$5:$E$488='GHG emissions calculations'!$F214)*('Emission Factors'!$H$5:$H$488='GHG emissions calculations'!$H214),INDEX('Emission Factors'!$E$5:$T$488,0,MATCH('GHG emissions calculations'!G$6,'Emission Factors'!$E$5:$T$5,0)),"",0)</f>
        <v>3</v>
      </c>
      <c r="H214" s="311" t="s">
        <v>237</v>
      </c>
      <c r="I214" s="312" t="str">
        <f>IF(
    SUMIFS('Import data'!$L$25:$L$80,
           'Import data'!$J$25:$J$80, F214,
           'Import data'!$G$25:$G$80, 'GHG emissions calculations'!$H214,
           'Import data'!$I$25:$I$80,$E$8) &lt;&gt; 0,
    SUMIFS('Import data'!$L$25:$L$80,
           'Import data'!$J$25:$J$80, F214,
           'Import data'!$G$25:$G$80, 'GHG emissions calculations'!$H214,
           'Import data'!$I$25:$I$80,$E$8),
    ""
)</f>
        <v/>
      </c>
      <c r="J214" s="311" t="str">
        <f t="array" ref="J214">IF(
    XLOOKUP(F214, 'Import data'!$J$26:$J$47, 'Import data'!$M$26:$M$47, "", 0) = "Please add the region-specific supplier emission factor or choose a different region available in the IAEG database.",
    "",
    XLOOKUP(F214, 'Import data'!$J$26:$J$47, 'Import data'!$M$26:$M$47, "", 0)
)</f>
        <v/>
      </c>
      <c r="K214" s="311" t="str">
        <f t="array" ref="K214">IFERROR(
    XLOOKUP(F214,
            _xlws.FILTER('Supplier Emission'!$G$15:$G$49,
                   ('Supplier Emission'!$D$15:$D$49=H214) * ('Supplier Emission'!$F$15:$F$49=$E$8)),
            _xlws.FILTER('Supplier Emission'!$I$15:$I$49,
                   ('Supplier Emission'!$D$15:$D$49=H214) * ('Supplier Emission'!$F$15:$F$49=$E$8)),
            ""),
    "")</f>
        <v/>
      </c>
      <c r="L214" s="311" t="str">
        <f t="array" ref="L214">IFERROR(
    XLOOKUP(F214,
            _xlws.FILTER('Supplier Emission'!$G$15:$G$49,
                   ('Supplier Emission'!$D$15:$D$49=H214) * ('Supplier Emission'!$F$15:$F$49=$E$8)),
            _xlws.FILTER('Supplier Emission'!$J$15:$J$49,
                   ('Supplier Emission'!$D$15:$D$49=H214) * ('Supplier Emission'!$F$15:$F$49=$E$8)),
            ""),
    "")</f>
        <v/>
      </c>
      <c r="M214" s="311" t="str">
        <f t="array" ref="M214">IFERROR(
    XLOOKUP(F214,
            _xlws.FILTER('Supplier Emission'!$G$15:$G$49,
                   ('Supplier Emission'!$D$15:$D$49=H214) * ('Supplier Emission'!$F$15:$F$49=$E$8)),
            _xlws.FILTER('Supplier Emission'!$M$15:$M$49,
                   ('Supplier Emission'!$D$15:$D$49=H214) * ('Supplier Emission'!$F$15:$F$49=$E$8)),
            ""),
    "")</f>
        <v/>
      </c>
      <c r="N214" s="311" t="str">
        <f t="array" ref="N214">IFERROR(
    XLOOKUP(F214,
            _xlws.FILTER('Supplier Emission'!$G$15:$G$49,
                   ('Supplier Emission'!$D$15:$D$49=H214) * ('Supplier Emission'!$F$15:$F$49=$E$8)),
            _xlws.FILTER('Supplier Emission'!$H$15:$H$49,
                   ('Supplier Emission'!$D$15:$D$49=H214) * ('Supplier Emission'!$F$15:$F$49=$E$8)),
            ""),
    "")</f>
        <v/>
      </c>
      <c r="O214" s="311" t="str">
        <f t="array" ref="O214">XLOOKUP(1,('Emission Factors'!$E$5:$E$488='GHG emissions calculations'!$F214)*('Emission Factors'!$H$5:$H$488='GHG emissions calculations'!$H214),INDEX('Emission Factors'!$E$5:$T$488,0,MATCH('GHG emissions calculations'!O$6,'Emission Factors'!$E$5:$T$5,0)),"",0)</f>
        <v>Lead (primary)</v>
      </c>
      <c r="P214" s="313">
        <f t="array" ref="P214">IFERROR(
    INDEX('Emission Factors'!$E$5:$P$488,
          MATCH(1,
                ('Emission Factors'!$E$5:$E$488 = 'GHG emissions calculations'!$F214) *
                ('Emission Factors'!$H$5:$H$488 = 'GHG emissions calculations'!$H214),
                0),
          MATCH('GHG emissions calculations'!P$6,'Emission Factors'!$E$5:$P$5,0)),
    "")</f>
        <v>2.07</v>
      </c>
      <c r="Q214" s="311" t="str">
        <f t="array" ref="Q214">IFERROR(
    IF(
        INDEX('Emission Factors'!$E$5:$P$488,
              MATCH(1,
                    ('Emission Factors'!$E$5:$E$488 = 'GHG emissions calculations'!$F214) *
                    ('Emission Factors'!$H$5:$H$488 = 'GHG emissions calculations'!$H214),
                    0),
              MATCH('GHG emissions calculations'!Q$6, 'Emission Factors'!$E$5:$P$5, 0)) &lt;&gt; "",
        INDEX('Emission Factors'!$E$5:$P$488,
              MATCH(1,
                    ('Emission Factors'!$E$5:$E$488 = 'GHG emissions calculations'!$F214) *
                    ('Emission Factors'!$H$5:$H$488 = 'GHG emissions calculations'!$H214),
                    0),
              MATCH('GHG emissions calculations'!Q$6, 'Emission Factors'!$E$5:$P$5, 0)),
        ""),
    "")</f>
        <v>kgCO2e/kg</v>
      </c>
      <c r="R214" s="311" t="str">
        <f t="array" ref="R214">IFERROR(
    IF(
        INDEX('Emission Factors'!$E$5:$R$488,
              MATCH(1,
                    ('Emission Factors'!$E$5:$E$488 = 'GHG emissions calculations'!$F214) *
                    ('Emission Factors'!$H$5:$H$488 = 'GHG emissions calculations'!$H214),
                    0),
              MATCH('GHG emissions calculations'!R$6, 'Emission Factors'!$E$5:$R$5, 0)) &lt;&gt; "",
        INDEX('Emission Factors'!$E$5:$R$488,
              MATCH(1,
                    ('Emission Factors'!$E$5:$E$488 = 'GHG emissions calculations'!$F214) *
                    ('Emission Factors'!$H$5:$H$488 = 'GHG emissions calculations'!$H214),
                    0),
              MATCH('GHG emissions calculations'!R$6, 'Emission Factors'!$E$5:$R$5, 0)),
        ""),
    "")</f>
        <v>Europe</v>
      </c>
      <c r="S214" s="312">
        <f t="shared" si="1"/>
        <v>0</v>
      </c>
      <c r="T214" s="23"/>
    </row>
    <row r="215" ht="15.75" customHeight="1" outlineLevel="1">
      <c r="A215" s="23"/>
      <c r="B215" s="71"/>
      <c r="C215" s="71"/>
      <c r="D215" s="71"/>
      <c r="E215" s="314"/>
      <c r="F215" s="311" t="str">
        <f>Lists!P199</f>
        <v>Lead - Casting - Global or unspecified region</v>
      </c>
      <c r="G215" s="311">
        <f t="array" ref="G215">XLOOKUP(1,('Emission Factors'!$E$5:$E$488='GHG emissions calculations'!$F215)*('Emission Factors'!$H$5:$H$488='GHG emissions calculations'!$H215),INDEX('Emission Factors'!$E$5:$T$488,0,MATCH('GHG emissions calculations'!G$6,'Emission Factors'!$E$5:$T$5,0)),"",0)</f>
        <v>3</v>
      </c>
      <c r="H215" s="311" t="s">
        <v>237</v>
      </c>
      <c r="I215" s="312" t="str">
        <f>IF(
    SUMIFS('Import data'!$L$25:$L$80,
           'Import data'!$J$25:$J$80, F215,
           'Import data'!$G$25:$G$80, 'GHG emissions calculations'!$H215,
           'Import data'!$I$25:$I$80,$E$8) &lt;&gt; 0,
    SUMIFS('Import data'!$L$25:$L$80,
           'Import data'!$J$25:$J$80, F215,
           'Import data'!$G$25:$G$80, 'GHG emissions calculations'!$H215,
           'Import data'!$I$25:$I$80,$E$8),
    ""
)</f>
        <v/>
      </c>
      <c r="J215" s="311" t="str">
        <f t="array" ref="J215">IF(
    XLOOKUP(F215, 'Import data'!$J$26:$J$47, 'Import data'!$M$26:$M$47, "", 0) = "Please add the region-specific supplier emission factor or choose a different region available in the IAEG database.",
    "",
    XLOOKUP(F215, 'Import data'!$J$26:$J$47, 'Import data'!$M$26:$M$47, "", 0)
)</f>
        <v/>
      </c>
      <c r="K215" s="311" t="str">
        <f t="array" ref="K215">IFERROR(
    XLOOKUP(F215,
            _xlws.FILTER('Supplier Emission'!$G$15:$G$49,
                   ('Supplier Emission'!$D$15:$D$49=H215) * ('Supplier Emission'!$F$15:$F$49=$E$8)),
            _xlws.FILTER('Supplier Emission'!$I$15:$I$49,
                   ('Supplier Emission'!$D$15:$D$49=H215) * ('Supplier Emission'!$F$15:$F$49=$E$8)),
            ""),
    "")</f>
        <v/>
      </c>
      <c r="L215" s="311" t="str">
        <f t="array" ref="L215">IFERROR(
    XLOOKUP(F215,
            _xlws.FILTER('Supplier Emission'!$G$15:$G$49,
                   ('Supplier Emission'!$D$15:$D$49=H215) * ('Supplier Emission'!$F$15:$F$49=$E$8)),
            _xlws.FILTER('Supplier Emission'!$J$15:$J$49,
                   ('Supplier Emission'!$D$15:$D$49=H215) * ('Supplier Emission'!$F$15:$F$49=$E$8)),
            ""),
    "")</f>
        <v/>
      </c>
      <c r="M215" s="311" t="str">
        <f t="array" ref="M215">IFERROR(
    XLOOKUP(F215,
            _xlws.FILTER('Supplier Emission'!$G$15:$G$49,
                   ('Supplier Emission'!$D$15:$D$49=H215) * ('Supplier Emission'!$F$15:$F$49=$E$8)),
            _xlws.FILTER('Supplier Emission'!$M$15:$M$49,
                   ('Supplier Emission'!$D$15:$D$49=H215) * ('Supplier Emission'!$F$15:$F$49=$E$8)),
            ""),
    "")</f>
        <v/>
      </c>
      <c r="N215" s="311" t="str">
        <f t="array" ref="N215">IFERROR(
    XLOOKUP(F215,
            _xlws.FILTER('Supplier Emission'!$G$15:$G$49,
                   ('Supplier Emission'!$D$15:$D$49=H215) * ('Supplier Emission'!$F$15:$F$49=$E$8)),
            _xlws.FILTER('Supplier Emission'!$H$15:$H$49,
                   ('Supplier Emission'!$D$15:$D$49=H215) * ('Supplier Emission'!$F$15:$F$49=$E$8)),
            ""),
    "")</f>
        <v/>
      </c>
      <c r="O215" s="311" t="str">
        <f t="array" ref="O215">XLOOKUP(1,('Emission Factors'!$E$5:$E$488='GHG emissions calculations'!$F215)*('Emission Factors'!$H$5:$H$488='GHG emissions calculations'!$H215),INDEX('Emission Factors'!$E$5:$T$488,0,MATCH('GHG emissions calculations'!O$6,'Emission Factors'!$E$5:$T$5,0)),"",0)</f>
        <v>Lead (primary) + Casting - Moulage (impact réduit)</v>
      </c>
      <c r="P215" s="313">
        <f t="array" ref="P215">IFERROR(
    INDEX('Emission Factors'!$E$5:$P$488,
          MATCH(1,
                ('Emission Factors'!$E$5:$E$488 = 'GHG emissions calculations'!$F215) *
                ('Emission Factors'!$H$5:$H$488 = 'GHG emissions calculations'!$H215),
                0),
          MATCH('GHG emissions calculations'!P$6,'Emission Factors'!$E$5:$P$5,0)),
    "")</f>
        <v>2.473</v>
      </c>
      <c r="Q215" s="311" t="str">
        <f t="array" ref="Q215">IFERROR(
    IF(
        INDEX('Emission Factors'!$E$5:$P$488,
              MATCH(1,
                    ('Emission Factors'!$E$5:$E$488 = 'GHG emissions calculations'!$F215) *
                    ('Emission Factors'!$H$5:$H$488 = 'GHG emissions calculations'!$H215),
                    0),
              MATCH('GHG emissions calculations'!Q$6, 'Emission Factors'!$E$5:$P$5, 0)) &lt;&gt; "",
        INDEX('Emission Factors'!$E$5:$P$488,
              MATCH(1,
                    ('Emission Factors'!$E$5:$E$488 = 'GHG emissions calculations'!$F215) *
                    ('Emission Factors'!$H$5:$H$488 = 'GHG emissions calculations'!$H215),
                    0),
              MATCH('GHG emissions calculations'!Q$6, 'Emission Factors'!$E$5:$P$5, 0)),
        ""),
    "")</f>
        <v>kgCO2e/kg</v>
      </c>
      <c r="R215" s="311" t="str">
        <f t="array" ref="R215">IFERROR(
    IF(
        INDEX('Emission Factors'!$E$5:$R$488,
              MATCH(1,
                    ('Emission Factors'!$E$5:$E$488 = 'GHG emissions calculations'!$F215) *
                    ('Emission Factors'!$H$5:$H$488 = 'GHG emissions calculations'!$H215),
                    0),
              MATCH('GHG emissions calculations'!R$6, 'Emission Factors'!$E$5:$R$5, 0)) &lt;&gt; "",
        INDEX('Emission Factors'!$E$5:$R$488,
              MATCH(1,
                    ('Emission Factors'!$E$5:$E$488 = 'GHG emissions calculations'!$F215) *
                    ('Emission Factors'!$H$5:$H$488 = 'GHG emissions calculations'!$H215),
                    0),
              MATCH('GHG emissions calculations'!R$6, 'Emission Factors'!$E$5:$R$5, 0)),
        ""),
    "")</f>
        <v>Global or unspecified region</v>
      </c>
      <c r="S215" s="312">
        <f t="shared" si="1"/>
        <v>0</v>
      </c>
      <c r="T215" s="23"/>
    </row>
    <row r="216" ht="15.75" customHeight="1" outlineLevel="1">
      <c r="A216" s="23"/>
      <c r="B216" s="71"/>
      <c r="C216" s="71"/>
      <c r="D216" s="71"/>
      <c r="E216" s="314"/>
      <c r="F216" s="311" t="str">
        <f>Lists!P198</f>
        <v>Lead - Casting - Middle East</v>
      </c>
      <c r="G216" s="311" t="str">
        <f t="array" ref="G216">XLOOKUP(1,('Emission Factors'!$E$5:$E$488='GHG emissions calculations'!$F216)*('Emission Factors'!$H$5:$H$488='GHG emissions calculations'!$H216),INDEX('Emission Factors'!$E$5:$T$488,0,MATCH('GHG emissions calculations'!G$6,'Emission Factors'!$E$5:$T$5,0)),"",0)</f>
        <v/>
      </c>
      <c r="H216" s="311" t="s">
        <v>237</v>
      </c>
      <c r="I216" s="312" t="str">
        <f>IF(
    SUMIFS('Import data'!$L$25:$L$80,
           'Import data'!$J$25:$J$80, F216,
           'Import data'!$G$25:$G$80, 'GHG emissions calculations'!$H216,
           'Import data'!$I$25:$I$80,$E$8) &lt;&gt; 0,
    SUMIFS('Import data'!$L$25:$L$80,
           'Import data'!$J$25:$J$80, F216,
           'Import data'!$G$25:$G$80, 'GHG emissions calculations'!$H216,
           'Import data'!$I$25:$I$80,$E$8),
    ""
)</f>
        <v/>
      </c>
      <c r="J216" s="311" t="str">
        <f t="array" ref="J216">IF(
    XLOOKUP(F216, 'Import data'!$J$26:$J$47, 'Import data'!$M$26:$M$47, "", 0) = "Please add the region-specific supplier emission factor or choose a different region available in the IAEG database.",
    "",
    XLOOKUP(F216, 'Import data'!$J$26:$J$47, 'Import data'!$M$26:$M$47, "", 0)
)</f>
        <v/>
      </c>
      <c r="K216" s="311" t="str">
        <f t="array" ref="K216">IFERROR(
    XLOOKUP(F216,
            _xlws.FILTER('Supplier Emission'!$G$15:$G$49,
                   ('Supplier Emission'!$D$15:$D$49=H216) * ('Supplier Emission'!$F$15:$F$49=$E$8)),
            _xlws.FILTER('Supplier Emission'!$I$15:$I$49,
                   ('Supplier Emission'!$D$15:$D$49=H216) * ('Supplier Emission'!$F$15:$F$49=$E$8)),
            ""),
    "")</f>
        <v/>
      </c>
      <c r="L216" s="311" t="str">
        <f t="array" ref="L216">IFERROR(
    XLOOKUP(F216,
            _xlws.FILTER('Supplier Emission'!$G$15:$G$49,
                   ('Supplier Emission'!$D$15:$D$49=H216) * ('Supplier Emission'!$F$15:$F$49=$E$8)),
            _xlws.FILTER('Supplier Emission'!$J$15:$J$49,
                   ('Supplier Emission'!$D$15:$D$49=H216) * ('Supplier Emission'!$F$15:$F$49=$E$8)),
            ""),
    "")</f>
        <v/>
      </c>
      <c r="M216" s="311" t="str">
        <f t="array" ref="M216">IFERROR(
    XLOOKUP(F216,
            _xlws.FILTER('Supplier Emission'!$G$15:$G$49,
                   ('Supplier Emission'!$D$15:$D$49=H216) * ('Supplier Emission'!$F$15:$F$49=$E$8)),
            _xlws.FILTER('Supplier Emission'!$M$15:$M$49,
                   ('Supplier Emission'!$D$15:$D$49=H216) * ('Supplier Emission'!$F$15:$F$49=$E$8)),
            ""),
    "")</f>
        <v/>
      </c>
      <c r="N216" s="311" t="str">
        <f t="array" ref="N216">IFERROR(
    XLOOKUP(F216,
            _xlws.FILTER('Supplier Emission'!$G$15:$G$49,
                   ('Supplier Emission'!$D$15:$D$49=H216) * ('Supplier Emission'!$F$15:$F$49=$E$8)),
            _xlws.FILTER('Supplier Emission'!$H$15:$H$49,
                   ('Supplier Emission'!$D$15:$D$49=H216) * ('Supplier Emission'!$F$15:$F$49=$E$8)),
            ""),
    "")</f>
        <v/>
      </c>
      <c r="O216" s="311" t="str">
        <f t="array" ref="O216">XLOOKUP(1,('Emission Factors'!$E$5:$E$488='GHG emissions calculations'!$F216)*('Emission Factors'!$H$5:$H$488='GHG emissions calculations'!$H216),INDEX('Emission Factors'!$E$5:$T$488,0,MATCH('GHG emissions calculations'!O$6,'Emission Factors'!$E$5:$T$5,0)),"",0)</f>
        <v/>
      </c>
      <c r="P216" s="313" t="str">
        <f t="array" ref="P216">IFERROR(
    INDEX('Emission Factors'!$E$5:$P$488,
          MATCH(1,
                ('Emission Factors'!$E$5:$E$488 = 'GHG emissions calculations'!$F216) *
                ('Emission Factors'!$H$5:$H$488 = 'GHG emissions calculations'!$H216),
                0),
          MATCH('GHG emissions calculations'!P$6,'Emission Factors'!$E$5:$P$5,0)),
    "")</f>
        <v/>
      </c>
      <c r="Q216" s="311" t="str">
        <f t="array" ref="Q216">IFERROR(
    IF(
        INDEX('Emission Factors'!$E$5:$P$488,
              MATCH(1,
                    ('Emission Factors'!$E$5:$E$488 = 'GHG emissions calculations'!$F216) *
                    ('Emission Factors'!$H$5:$H$488 = 'GHG emissions calculations'!$H216),
                    0),
              MATCH('GHG emissions calculations'!Q$6, 'Emission Factors'!$E$5:$P$5, 0)) &lt;&gt; "",
        INDEX('Emission Factors'!$E$5:$P$488,
              MATCH(1,
                    ('Emission Factors'!$E$5:$E$488 = 'GHG emissions calculations'!$F216) *
                    ('Emission Factors'!$H$5:$H$488 = 'GHG emissions calculations'!$H216),
                    0),
              MATCH('GHG emissions calculations'!Q$6, 'Emission Factors'!$E$5:$P$5, 0)),
        ""),
    "")</f>
        <v/>
      </c>
      <c r="R216" s="311" t="str">
        <f t="array" ref="R216">IFERROR(
    IF(
        INDEX('Emission Factors'!$E$5:$R$488,
              MATCH(1,
                    ('Emission Factors'!$E$5:$E$488 = 'GHG emissions calculations'!$F216) *
                    ('Emission Factors'!$H$5:$H$488 = 'GHG emissions calculations'!$H216),
                    0),
              MATCH('GHG emissions calculations'!R$6, 'Emission Factors'!$E$5:$R$5, 0)) &lt;&gt; "",
        INDEX('Emission Factors'!$E$5:$R$488,
              MATCH(1,
                    ('Emission Factors'!$E$5:$E$488 = 'GHG emissions calculations'!$F216) *
                    ('Emission Factors'!$H$5:$H$488 = 'GHG emissions calculations'!$H216),
                    0),
              MATCH('GHG emissions calculations'!R$6, 'Emission Factors'!$E$5:$R$5, 0)),
        ""),
    "")</f>
        <v/>
      </c>
      <c r="S216" s="312">
        <f t="shared" si="1"/>
        <v>0</v>
      </c>
      <c r="T216" s="23"/>
    </row>
    <row r="217" ht="15.75" customHeight="1" outlineLevel="1">
      <c r="A217" s="23"/>
      <c r="B217" s="71"/>
      <c r="C217" s="71"/>
      <c r="D217" s="71"/>
      <c r="E217" s="314"/>
      <c r="F217" s="311" t="str">
        <f>Lists!P197</f>
        <v>Lead - Casting - Oceania</v>
      </c>
      <c r="G217" s="311" t="str">
        <f t="array" ref="G217">XLOOKUP(1,('Emission Factors'!$E$5:$E$488='GHG emissions calculations'!$F217)*('Emission Factors'!$H$5:$H$488='GHG emissions calculations'!$H217),INDEX('Emission Factors'!$E$5:$T$488,0,MATCH('GHG emissions calculations'!G$6,'Emission Factors'!$E$5:$T$5,0)),"",0)</f>
        <v/>
      </c>
      <c r="H217" s="311" t="s">
        <v>237</v>
      </c>
      <c r="I217" s="312" t="str">
        <f>IF(
    SUMIFS('Import data'!$L$25:$L$80,
           'Import data'!$J$25:$J$80, F217,
           'Import data'!$G$25:$G$80, 'GHG emissions calculations'!$H217,
           'Import data'!$I$25:$I$80,$E$8) &lt;&gt; 0,
    SUMIFS('Import data'!$L$25:$L$80,
           'Import data'!$J$25:$J$80, F217,
           'Import data'!$G$25:$G$80, 'GHG emissions calculations'!$H217,
           'Import data'!$I$25:$I$80,$E$8),
    ""
)</f>
        <v/>
      </c>
      <c r="J217" s="311" t="str">
        <f t="array" ref="J217">IF(
    XLOOKUP(F217, 'Import data'!$J$26:$J$47, 'Import data'!$M$26:$M$47, "", 0) = "Please add the region-specific supplier emission factor or choose a different region available in the IAEG database.",
    "",
    XLOOKUP(F217, 'Import data'!$J$26:$J$47, 'Import data'!$M$26:$M$47, "", 0)
)</f>
        <v/>
      </c>
      <c r="K217" s="311" t="str">
        <f t="array" ref="K217">IFERROR(
    XLOOKUP(F217,
            _xlws.FILTER('Supplier Emission'!$G$15:$G$49,
                   ('Supplier Emission'!$D$15:$D$49=H217) * ('Supplier Emission'!$F$15:$F$49=$E$8)),
            _xlws.FILTER('Supplier Emission'!$I$15:$I$49,
                   ('Supplier Emission'!$D$15:$D$49=H217) * ('Supplier Emission'!$F$15:$F$49=$E$8)),
            ""),
    "")</f>
        <v/>
      </c>
      <c r="L217" s="311" t="str">
        <f t="array" ref="L217">IFERROR(
    XLOOKUP(F217,
            _xlws.FILTER('Supplier Emission'!$G$15:$G$49,
                   ('Supplier Emission'!$D$15:$D$49=H217) * ('Supplier Emission'!$F$15:$F$49=$E$8)),
            _xlws.FILTER('Supplier Emission'!$J$15:$J$49,
                   ('Supplier Emission'!$D$15:$D$49=H217) * ('Supplier Emission'!$F$15:$F$49=$E$8)),
            ""),
    "")</f>
        <v/>
      </c>
      <c r="M217" s="311" t="str">
        <f t="array" ref="M217">IFERROR(
    XLOOKUP(F217,
            _xlws.FILTER('Supplier Emission'!$G$15:$G$49,
                   ('Supplier Emission'!$D$15:$D$49=H217) * ('Supplier Emission'!$F$15:$F$49=$E$8)),
            _xlws.FILTER('Supplier Emission'!$M$15:$M$49,
                   ('Supplier Emission'!$D$15:$D$49=H217) * ('Supplier Emission'!$F$15:$F$49=$E$8)),
            ""),
    "")</f>
        <v/>
      </c>
      <c r="N217" s="311" t="str">
        <f t="array" ref="N217">IFERROR(
    XLOOKUP(F217,
            _xlws.FILTER('Supplier Emission'!$G$15:$G$49,
                   ('Supplier Emission'!$D$15:$D$49=H217) * ('Supplier Emission'!$F$15:$F$49=$E$8)),
            _xlws.FILTER('Supplier Emission'!$H$15:$H$49,
                   ('Supplier Emission'!$D$15:$D$49=H217) * ('Supplier Emission'!$F$15:$F$49=$E$8)),
            ""),
    "")</f>
        <v/>
      </c>
      <c r="O217" s="311" t="str">
        <f t="array" ref="O217">XLOOKUP(1,('Emission Factors'!$E$5:$E$488='GHG emissions calculations'!$F217)*('Emission Factors'!$H$5:$H$488='GHG emissions calculations'!$H217),INDEX('Emission Factors'!$E$5:$T$488,0,MATCH('GHG emissions calculations'!O$6,'Emission Factors'!$E$5:$T$5,0)),"",0)</f>
        <v/>
      </c>
      <c r="P217" s="313" t="str">
        <f t="array" ref="P217">IFERROR(
    INDEX('Emission Factors'!$E$5:$P$488,
          MATCH(1,
                ('Emission Factors'!$E$5:$E$488 = 'GHG emissions calculations'!$F217) *
                ('Emission Factors'!$H$5:$H$488 = 'GHG emissions calculations'!$H217),
                0),
          MATCH('GHG emissions calculations'!P$6,'Emission Factors'!$E$5:$P$5,0)),
    "")</f>
        <v/>
      </c>
      <c r="Q217" s="311" t="str">
        <f t="array" ref="Q217">IFERROR(
    IF(
        INDEX('Emission Factors'!$E$5:$P$488,
              MATCH(1,
                    ('Emission Factors'!$E$5:$E$488 = 'GHG emissions calculations'!$F217) *
                    ('Emission Factors'!$H$5:$H$488 = 'GHG emissions calculations'!$H217),
                    0),
              MATCH('GHG emissions calculations'!Q$6, 'Emission Factors'!$E$5:$P$5, 0)) &lt;&gt; "",
        INDEX('Emission Factors'!$E$5:$P$488,
              MATCH(1,
                    ('Emission Factors'!$E$5:$E$488 = 'GHG emissions calculations'!$F217) *
                    ('Emission Factors'!$H$5:$H$488 = 'GHG emissions calculations'!$H217),
                    0),
              MATCH('GHG emissions calculations'!Q$6, 'Emission Factors'!$E$5:$P$5, 0)),
        ""),
    "")</f>
        <v/>
      </c>
      <c r="R217" s="311" t="str">
        <f t="array" ref="R217">IFERROR(
    IF(
        INDEX('Emission Factors'!$E$5:$R$488,
              MATCH(1,
                    ('Emission Factors'!$E$5:$E$488 = 'GHG emissions calculations'!$F217) *
                    ('Emission Factors'!$H$5:$H$488 = 'GHG emissions calculations'!$H217),
                    0),
              MATCH('GHG emissions calculations'!R$6, 'Emission Factors'!$E$5:$R$5, 0)) &lt;&gt; "",
        INDEX('Emission Factors'!$E$5:$R$488,
              MATCH(1,
                    ('Emission Factors'!$E$5:$E$488 = 'GHG emissions calculations'!$F217) *
                    ('Emission Factors'!$H$5:$H$488 = 'GHG emissions calculations'!$H217),
                    0),
              MATCH('GHG emissions calculations'!R$6, 'Emission Factors'!$E$5:$R$5, 0)),
        ""),
    "")</f>
        <v/>
      </c>
      <c r="S217" s="312">
        <f t="shared" si="1"/>
        <v>0</v>
      </c>
      <c r="T217" s="23"/>
    </row>
    <row r="218" ht="15.75" customHeight="1" outlineLevel="1">
      <c r="A218" s="23"/>
      <c r="B218" s="71"/>
      <c r="C218" s="71"/>
      <c r="D218" s="71"/>
      <c r="E218" s="314"/>
      <c r="F218" s="311" t="str">
        <f>Lists!P202</f>
        <v>Lead - Cold rolling - Africa</v>
      </c>
      <c r="G218" s="311" t="str">
        <f t="array" ref="G218">XLOOKUP(1,('Emission Factors'!$E$5:$E$488='GHG emissions calculations'!$F218)*('Emission Factors'!$H$5:$H$488='GHG emissions calculations'!$H218),INDEX('Emission Factors'!$E$5:$T$488,0,MATCH('GHG emissions calculations'!G$6,'Emission Factors'!$E$5:$T$5,0)),"",0)</f>
        <v/>
      </c>
      <c r="H218" s="311" t="s">
        <v>237</v>
      </c>
      <c r="I218" s="312" t="str">
        <f>IF(
    SUMIFS('Import data'!$L$25:$L$80,
           'Import data'!$J$25:$J$80, F218,
           'Import data'!$G$25:$G$80, 'GHG emissions calculations'!$H218,
           'Import data'!$I$25:$I$80,$E$8) &lt;&gt; 0,
    SUMIFS('Import data'!$L$25:$L$80,
           'Import data'!$J$25:$J$80, F218,
           'Import data'!$G$25:$G$80, 'GHG emissions calculations'!$H218,
           'Import data'!$I$25:$I$80,$E$8),
    ""
)</f>
        <v/>
      </c>
      <c r="J218" s="311" t="str">
        <f t="array" ref="J218">IF(
    XLOOKUP(F218, 'Import data'!$J$26:$J$47, 'Import data'!$M$26:$M$47, "", 0) = "Please add the region-specific supplier emission factor or choose a different region available in the IAEG database.",
    "",
    XLOOKUP(F218, 'Import data'!$J$26:$J$47, 'Import data'!$M$26:$M$47, "", 0)
)</f>
        <v/>
      </c>
      <c r="K218" s="311" t="str">
        <f t="array" ref="K218">IFERROR(
    XLOOKUP(F218,
            _xlws.FILTER('Supplier Emission'!$G$15:$G$49,
                   ('Supplier Emission'!$D$15:$D$49=H218) * ('Supplier Emission'!$F$15:$F$49=$E$8)),
            _xlws.FILTER('Supplier Emission'!$I$15:$I$49,
                   ('Supplier Emission'!$D$15:$D$49=H218) * ('Supplier Emission'!$F$15:$F$49=$E$8)),
            ""),
    "")</f>
        <v/>
      </c>
      <c r="L218" s="311" t="str">
        <f t="array" ref="L218">IFERROR(
    XLOOKUP(F218,
            _xlws.FILTER('Supplier Emission'!$G$15:$G$49,
                   ('Supplier Emission'!$D$15:$D$49=H218) * ('Supplier Emission'!$F$15:$F$49=$E$8)),
            _xlws.FILTER('Supplier Emission'!$J$15:$J$49,
                   ('Supplier Emission'!$D$15:$D$49=H218) * ('Supplier Emission'!$F$15:$F$49=$E$8)),
            ""),
    "")</f>
        <v/>
      </c>
      <c r="M218" s="311" t="str">
        <f t="array" ref="M218">IFERROR(
    XLOOKUP(F218,
            _xlws.FILTER('Supplier Emission'!$G$15:$G$49,
                   ('Supplier Emission'!$D$15:$D$49=H218) * ('Supplier Emission'!$F$15:$F$49=$E$8)),
            _xlws.FILTER('Supplier Emission'!$M$15:$M$49,
                   ('Supplier Emission'!$D$15:$D$49=H218) * ('Supplier Emission'!$F$15:$F$49=$E$8)),
            ""),
    "")</f>
        <v/>
      </c>
      <c r="N218" s="311" t="str">
        <f t="array" ref="N218">IFERROR(
    XLOOKUP(F218,
            _xlws.FILTER('Supplier Emission'!$G$15:$G$49,
                   ('Supplier Emission'!$D$15:$D$49=H218) * ('Supplier Emission'!$F$15:$F$49=$E$8)),
            _xlws.FILTER('Supplier Emission'!$H$15:$H$49,
                   ('Supplier Emission'!$D$15:$D$49=H218) * ('Supplier Emission'!$F$15:$F$49=$E$8)),
            ""),
    "")</f>
        <v/>
      </c>
      <c r="O218" s="311" t="str">
        <f t="array" ref="O218">XLOOKUP(1,('Emission Factors'!$E$5:$E$488='GHG emissions calculations'!$F218)*('Emission Factors'!$H$5:$H$488='GHG emissions calculations'!$H218),INDEX('Emission Factors'!$E$5:$T$488,0,MATCH('GHG emissions calculations'!O$6,'Emission Factors'!$E$5:$T$5,0)),"",0)</f>
        <v/>
      </c>
      <c r="P218" s="313" t="str">
        <f t="array" ref="P218">IFERROR(
    INDEX('Emission Factors'!$E$5:$P$488,
          MATCH(1,
                ('Emission Factors'!$E$5:$E$488 = 'GHG emissions calculations'!$F218) *
                ('Emission Factors'!$H$5:$H$488 = 'GHG emissions calculations'!$H218),
                0),
          MATCH('GHG emissions calculations'!P$6,'Emission Factors'!$E$5:$P$5,0)),
    "")</f>
        <v/>
      </c>
      <c r="Q218" s="311" t="str">
        <f t="array" ref="Q218">IFERROR(
    IF(
        INDEX('Emission Factors'!$E$5:$P$488,
              MATCH(1,
                    ('Emission Factors'!$E$5:$E$488 = 'GHG emissions calculations'!$F218) *
                    ('Emission Factors'!$H$5:$H$488 = 'GHG emissions calculations'!$H218),
                    0),
              MATCH('GHG emissions calculations'!Q$6, 'Emission Factors'!$E$5:$P$5, 0)) &lt;&gt; "",
        INDEX('Emission Factors'!$E$5:$P$488,
              MATCH(1,
                    ('Emission Factors'!$E$5:$E$488 = 'GHG emissions calculations'!$F218) *
                    ('Emission Factors'!$H$5:$H$488 = 'GHG emissions calculations'!$H218),
                    0),
              MATCH('GHG emissions calculations'!Q$6, 'Emission Factors'!$E$5:$P$5, 0)),
        ""),
    "")</f>
        <v/>
      </c>
      <c r="R218" s="311" t="str">
        <f t="array" ref="R218">IFERROR(
    IF(
        INDEX('Emission Factors'!$E$5:$R$488,
              MATCH(1,
                    ('Emission Factors'!$E$5:$E$488 = 'GHG emissions calculations'!$F218) *
                    ('Emission Factors'!$H$5:$H$488 = 'GHG emissions calculations'!$H218),
                    0),
              MATCH('GHG emissions calculations'!R$6, 'Emission Factors'!$E$5:$R$5, 0)) &lt;&gt; "",
        INDEX('Emission Factors'!$E$5:$R$488,
              MATCH(1,
                    ('Emission Factors'!$E$5:$E$488 = 'GHG emissions calculations'!$F218) *
                    ('Emission Factors'!$H$5:$H$488 = 'GHG emissions calculations'!$H218),
                    0),
              MATCH('GHG emissions calculations'!R$6, 'Emission Factors'!$E$5:$R$5, 0)),
        ""),
    "")</f>
        <v/>
      </c>
      <c r="S218" s="312">
        <f t="shared" si="1"/>
        <v>0</v>
      </c>
      <c r="T218" s="23"/>
    </row>
    <row r="219" ht="15.75" customHeight="1" outlineLevel="1">
      <c r="A219" s="23"/>
      <c r="B219" s="71"/>
      <c r="C219" s="71"/>
      <c r="D219" s="71"/>
      <c r="E219" s="314"/>
      <c r="F219" s="311" t="str">
        <f>Lists!P200</f>
        <v>Lead - Cold rolling - America</v>
      </c>
      <c r="G219" s="311" t="str">
        <f t="array" ref="G219">XLOOKUP(1,('Emission Factors'!$E$5:$E$488='GHG emissions calculations'!$F219)*('Emission Factors'!$H$5:$H$488='GHG emissions calculations'!$H219),INDEX('Emission Factors'!$E$5:$T$488,0,MATCH('GHG emissions calculations'!G$6,'Emission Factors'!$E$5:$T$5,0)),"",0)</f>
        <v/>
      </c>
      <c r="H219" s="311" t="s">
        <v>237</v>
      </c>
      <c r="I219" s="312" t="str">
        <f>IF(
    SUMIFS('Import data'!$L$25:$L$80,
           'Import data'!$J$25:$J$80, F219,
           'Import data'!$G$25:$G$80, 'GHG emissions calculations'!$H219,
           'Import data'!$I$25:$I$80,$E$8) &lt;&gt; 0,
    SUMIFS('Import data'!$L$25:$L$80,
           'Import data'!$J$25:$J$80, F219,
           'Import data'!$G$25:$G$80, 'GHG emissions calculations'!$H219,
           'Import data'!$I$25:$I$80,$E$8),
    ""
)</f>
        <v/>
      </c>
      <c r="J219" s="311" t="str">
        <f t="array" ref="J219">IF(
    XLOOKUP(F219, 'Import data'!$J$26:$J$47, 'Import data'!$M$26:$M$47, "", 0) = "Please add the region-specific supplier emission factor or choose a different region available in the IAEG database.",
    "",
    XLOOKUP(F219, 'Import data'!$J$26:$J$47, 'Import data'!$M$26:$M$47, "", 0)
)</f>
        <v/>
      </c>
      <c r="K219" s="311" t="str">
        <f t="array" ref="K219">IFERROR(
    XLOOKUP(F219,
            _xlws.FILTER('Supplier Emission'!$G$15:$G$49,
                   ('Supplier Emission'!$D$15:$D$49=H219) * ('Supplier Emission'!$F$15:$F$49=$E$8)),
            _xlws.FILTER('Supplier Emission'!$I$15:$I$49,
                   ('Supplier Emission'!$D$15:$D$49=H219) * ('Supplier Emission'!$F$15:$F$49=$E$8)),
            ""),
    "")</f>
        <v/>
      </c>
      <c r="L219" s="311" t="str">
        <f t="array" ref="L219">IFERROR(
    XLOOKUP(F219,
            _xlws.FILTER('Supplier Emission'!$G$15:$G$49,
                   ('Supplier Emission'!$D$15:$D$49=H219) * ('Supplier Emission'!$F$15:$F$49=$E$8)),
            _xlws.FILTER('Supplier Emission'!$J$15:$J$49,
                   ('Supplier Emission'!$D$15:$D$49=H219) * ('Supplier Emission'!$F$15:$F$49=$E$8)),
            ""),
    "")</f>
        <v/>
      </c>
      <c r="M219" s="311" t="str">
        <f t="array" ref="M219">IFERROR(
    XLOOKUP(F219,
            _xlws.FILTER('Supplier Emission'!$G$15:$G$49,
                   ('Supplier Emission'!$D$15:$D$49=H219) * ('Supplier Emission'!$F$15:$F$49=$E$8)),
            _xlws.FILTER('Supplier Emission'!$M$15:$M$49,
                   ('Supplier Emission'!$D$15:$D$49=H219) * ('Supplier Emission'!$F$15:$F$49=$E$8)),
            ""),
    "")</f>
        <v/>
      </c>
      <c r="N219" s="311" t="str">
        <f t="array" ref="N219">IFERROR(
    XLOOKUP(F219,
            _xlws.FILTER('Supplier Emission'!$G$15:$G$49,
                   ('Supplier Emission'!$D$15:$D$49=H219) * ('Supplier Emission'!$F$15:$F$49=$E$8)),
            _xlws.FILTER('Supplier Emission'!$H$15:$H$49,
                   ('Supplier Emission'!$D$15:$D$49=H219) * ('Supplier Emission'!$F$15:$F$49=$E$8)),
            ""),
    "")</f>
        <v/>
      </c>
      <c r="O219" s="311" t="str">
        <f t="array" ref="O219">XLOOKUP(1,('Emission Factors'!$E$5:$E$488='GHG emissions calculations'!$F219)*('Emission Factors'!$H$5:$H$488='GHG emissions calculations'!$H219),INDEX('Emission Factors'!$E$5:$T$488,0,MATCH('GHG emissions calculations'!O$6,'Emission Factors'!$E$5:$T$5,0)),"",0)</f>
        <v/>
      </c>
      <c r="P219" s="313" t="str">
        <f t="array" ref="P219">IFERROR(
    INDEX('Emission Factors'!$E$5:$P$488,
          MATCH(1,
                ('Emission Factors'!$E$5:$E$488 = 'GHG emissions calculations'!$F219) *
                ('Emission Factors'!$H$5:$H$488 = 'GHG emissions calculations'!$H219),
                0),
          MATCH('GHG emissions calculations'!P$6,'Emission Factors'!$E$5:$P$5,0)),
    "")</f>
        <v/>
      </c>
      <c r="Q219" s="311" t="str">
        <f t="array" ref="Q219">IFERROR(
    IF(
        INDEX('Emission Factors'!$E$5:$P$488,
              MATCH(1,
                    ('Emission Factors'!$E$5:$E$488 = 'GHG emissions calculations'!$F219) *
                    ('Emission Factors'!$H$5:$H$488 = 'GHG emissions calculations'!$H219),
                    0),
              MATCH('GHG emissions calculations'!Q$6, 'Emission Factors'!$E$5:$P$5, 0)) &lt;&gt; "",
        INDEX('Emission Factors'!$E$5:$P$488,
              MATCH(1,
                    ('Emission Factors'!$E$5:$E$488 = 'GHG emissions calculations'!$F219) *
                    ('Emission Factors'!$H$5:$H$488 = 'GHG emissions calculations'!$H219),
                    0),
              MATCH('GHG emissions calculations'!Q$6, 'Emission Factors'!$E$5:$P$5, 0)),
        ""),
    "")</f>
        <v/>
      </c>
      <c r="R219" s="311" t="str">
        <f t="array" ref="R219">IFERROR(
    IF(
        INDEX('Emission Factors'!$E$5:$R$488,
              MATCH(1,
                    ('Emission Factors'!$E$5:$E$488 = 'GHG emissions calculations'!$F219) *
                    ('Emission Factors'!$H$5:$H$488 = 'GHG emissions calculations'!$H219),
                    0),
              MATCH('GHG emissions calculations'!R$6, 'Emission Factors'!$E$5:$R$5, 0)) &lt;&gt; "",
        INDEX('Emission Factors'!$E$5:$R$488,
              MATCH(1,
                    ('Emission Factors'!$E$5:$E$488 = 'GHG emissions calculations'!$F219) *
                    ('Emission Factors'!$H$5:$H$488 = 'GHG emissions calculations'!$H219),
                    0),
              MATCH('GHG emissions calculations'!R$6, 'Emission Factors'!$E$5:$R$5, 0)),
        ""),
    "")</f>
        <v/>
      </c>
      <c r="S219" s="312">
        <f t="shared" si="1"/>
        <v>0</v>
      </c>
      <c r="T219" s="23"/>
    </row>
    <row r="220" ht="15.75" customHeight="1" outlineLevel="1">
      <c r="A220" s="23"/>
      <c r="B220" s="71"/>
      <c r="C220" s="71"/>
      <c r="D220" s="71"/>
      <c r="E220" s="314"/>
      <c r="F220" s="311" t="str">
        <f>Lists!P203</f>
        <v>Lead - Cold rolling - Asia</v>
      </c>
      <c r="G220" s="311" t="str">
        <f t="array" ref="G220">XLOOKUP(1,('Emission Factors'!$E$5:$E$488='GHG emissions calculations'!$F220)*('Emission Factors'!$H$5:$H$488='GHG emissions calculations'!$H220),INDEX('Emission Factors'!$E$5:$T$488,0,MATCH('GHG emissions calculations'!G$6,'Emission Factors'!$E$5:$T$5,0)),"",0)</f>
        <v/>
      </c>
      <c r="H220" s="311" t="s">
        <v>237</v>
      </c>
      <c r="I220" s="312" t="str">
        <f>IF(
    SUMIFS('Import data'!$L$25:$L$80,
           'Import data'!$J$25:$J$80, F220,
           'Import data'!$G$25:$G$80, 'GHG emissions calculations'!$H220,
           'Import data'!$I$25:$I$80,$E$8) &lt;&gt; 0,
    SUMIFS('Import data'!$L$25:$L$80,
           'Import data'!$J$25:$J$80, F220,
           'Import data'!$G$25:$G$80, 'GHG emissions calculations'!$H220,
           'Import data'!$I$25:$I$80,$E$8),
    ""
)</f>
        <v/>
      </c>
      <c r="J220" s="311" t="str">
        <f t="array" ref="J220">IF(
    XLOOKUP(F220, 'Import data'!$J$26:$J$47, 'Import data'!$M$26:$M$47, "", 0) = "Please add the region-specific supplier emission factor or choose a different region available in the IAEG database.",
    "",
    XLOOKUP(F220, 'Import data'!$J$26:$J$47, 'Import data'!$M$26:$M$47, "", 0)
)</f>
        <v/>
      </c>
      <c r="K220" s="311" t="str">
        <f t="array" ref="K220">IFERROR(
    XLOOKUP(F220,
            _xlws.FILTER('Supplier Emission'!$G$15:$G$49,
                   ('Supplier Emission'!$D$15:$D$49=H220) * ('Supplier Emission'!$F$15:$F$49=$E$8)),
            _xlws.FILTER('Supplier Emission'!$I$15:$I$49,
                   ('Supplier Emission'!$D$15:$D$49=H220) * ('Supplier Emission'!$F$15:$F$49=$E$8)),
            ""),
    "")</f>
        <v/>
      </c>
      <c r="L220" s="311" t="str">
        <f t="array" ref="L220">IFERROR(
    XLOOKUP(F220,
            _xlws.FILTER('Supplier Emission'!$G$15:$G$49,
                   ('Supplier Emission'!$D$15:$D$49=H220) * ('Supplier Emission'!$F$15:$F$49=$E$8)),
            _xlws.FILTER('Supplier Emission'!$J$15:$J$49,
                   ('Supplier Emission'!$D$15:$D$49=H220) * ('Supplier Emission'!$F$15:$F$49=$E$8)),
            ""),
    "")</f>
        <v/>
      </c>
      <c r="M220" s="311" t="str">
        <f t="array" ref="M220">IFERROR(
    XLOOKUP(F220,
            _xlws.FILTER('Supplier Emission'!$G$15:$G$49,
                   ('Supplier Emission'!$D$15:$D$49=H220) * ('Supplier Emission'!$F$15:$F$49=$E$8)),
            _xlws.FILTER('Supplier Emission'!$M$15:$M$49,
                   ('Supplier Emission'!$D$15:$D$49=H220) * ('Supplier Emission'!$F$15:$F$49=$E$8)),
            ""),
    "")</f>
        <v/>
      </c>
      <c r="N220" s="311" t="str">
        <f t="array" ref="N220">IFERROR(
    XLOOKUP(F220,
            _xlws.FILTER('Supplier Emission'!$G$15:$G$49,
                   ('Supplier Emission'!$D$15:$D$49=H220) * ('Supplier Emission'!$F$15:$F$49=$E$8)),
            _xlws.FILTER('Supplier Emission'!$H$15:$H$49,
                   ('Supplier Emission'!$D$15:$D$49=H220) * ('Supplier Emission'!$F$15:$F$49=$E$8)),
            ""),
    "")</f>
        <v/>
      </c>
      <c r="O220" s="311" t="str">
        <f t="array" ref="O220">XLOOKUP(1,('Emission Factors'!$E$5:$E$488='GHG emissions calculations'!$F220)*('Emission Factors'!$H$5:$H$488='GHG emissions calculations'!$H220),INDEX('Emission Factors'!$E$5:$T$488,0,MATCH('GHG emissions calculations'!O$6,'Emission Factors'!$E$5:$T$5,0)),"",0)</f>
        <v/>
      </c>
      <c r="P220" s="313" t="str">
        <f t="array" ref="P220">IFERROR(
    INDEX('Emission Factors'!$E$5:$P$488,
          MATCH(1,
                ('Emission Factors'!$E$5:$E$488 = 'GHG emissions calculations'!$F220) *
                ('Emission Factors'!$H$5:$H$488 = 'GHG emissions calculations'!$H220),
                0),
          MATCH('GHG emissions calculations'!P$6,'Emission Factors'!$E$5:$P$5,0)),
    "")</f>
        <v/>
      </c>
      <c r="Q220" s="311" t="str">
        <f t="array" ref="Q220">IFERROR(
    IF(
        INDEX('Emission Factors'!$E$5:$P$488,
              MATCH(1,
                    ('Emission Factors'!$E$5:$E$488 = 'GHG emissions calculations'!$F220) *
                    ('Emission Factors'!$H$5:$H$488 = 'GHG emissions calculations'!$H220),
                    0),
              MATCH('GHG emissions calculations'!Q$6, 'Emission Factors'!$E$5:$P$5, 0)) &lt;&gt; "",
        INDEX('Emission Factors'!$E$5:$P$488,
              MATCH(1,
                    ('Emission Factors'!$E$5:$E$488 = 'GHG emissions calculations'!$F220) *
                    ('Emission Factors'!$H$5:$H$488 = 'GHG emissions calculations'!$H220),
                    0),
              MATCH('GHG emissions calculations'!Q$6, 'Emission Factors'!$E$5:$P$5, 0)),
        ""),
    "")</f>
        <v/>
      </c>
      <c r="R220" s="311" t="str">
        <f t="array" ref="R220">IFERROR(
    IF(
        INDEX('Emission Factors'!$E$5:$R$488,
              MATCH(1,
                    ('Emission Factors'!$E$5:$E$488 = 'GHG emissions calculations'!$F220) *
                    ('Emission Factors'!$H$5:$H$488 = 'GHG emissions calculations'!$H220),
                    0),
              MATCH('GHG emissions calculations'!R$6, 'Emission Factors'!$E$5:$R$5, 0)) &lt;&gt; "",
        INDEX('Emission Factors'!$E$5:$R$488,
              MATCH(1,
                    ('Emission Factors'!$E$5:$E$488 = 'GHG emissions calculations'!$F220) *
                    ('Emission Factors'!$H$5:$H$488 = 'GHG emissions calculations'!$H220),
                    0),
              MATCH('GHG emissions calculations'!R$6, 'Emission Factors'!$E$5:$R$5, 0)),
        ""),
    "")</f>
        <v/>
      </c>
      <c r="S220" s="312">
        <f t="shared" si="1"/>
        <v>0</v>
      </c>
      <c r="T220" s="23"/>
    </row>
    <row r="221" ht="15.75" customHeight="1" outlineLevel="1">
      <c r="A221" s="23"/>
      <c r="B221" s="71"/>
      <c r="C221" s="71"/>
      <c r="D221" s="71"/>
      <c r="E221" s="314"/>
      <c r="F221" s="311" t="str">
        <f>Lists!P201</f>
        <v>Lead - Cold rolling - Europe</v>
      </c>
      <c r="G221" s="311">
        <f t="array" ref="G221">XLOOKUP(1,('Emission Factors'!$E$5:$E$488='GHG emissions calculations'!$F221)*('Emission Factors'!$H$5:$H$488='GHG emissions calculations'!$H221),INDEX('Emission Factors'!$E$5:$T$488,0,MATCH('GHG emissions calculations'!G$6,'Emission Factors'!$E$5:$T$5,0)),"",0)</f>
        <v>3</v>
      </c>
      <c r="H221" s="311" t="s">
        <v>237</v>
      </c>
      <c r="I221" s="312" t="str">
        <f>IF(
    SUMIFS('Import data'!$L$25:$L$80,
           'Import data'!$J$25:$J$80, F221,
           'Import data'!$G$25:$G$80, 'GHG emissions calculations'!$H221,
           'Import data'!$I$25:$I$80,$E$8) &lt;&gt; 0,
    SUMIFS('Import data'!$L$25:$L$80,
           'Import data'!$J$25:$J$80, F221,
           'Import data'!$G$25:$G$80, 'GHG emissions calculations'!$H221,
           'Import data'!$I$25:$I$80,$E$8),
    ""
)</f>
        <v/>
      </c>
      <c r="J221" s="311" t="str">
        <f t="array" ref="J221">IF(
    XLOOKUP(F221, 'Import data'!$J$26:$J$47, 'Import data'!$M$26:$M$47, "", 0) = "Please add the region-specific supplier emission factor or choose a different region available in the IAEG database.",
    "",
    XLOOKUP(F221, 'Import data'!$J$26:$J$47, 'Import data'!$M$26:$M$47, "", 0)
)</f>
        <v/>
      </c>
      <c r="K221" s="311" t="str">
        <f t="array" ref="K221">IFERROR(
    XLOOKUP(F221,
            _xlws.FILTER('Supplier Emission'!$G$15:$G$49,
                   ('Supplier Emission'!$D$15:$D$49=H221) * ('Supplier Emission'!$F$15:$F$49=$E$8)),
            _xlws.FILTER('Supplier Emission'!$I$15:$I$49,
                   ('Supplier Emission'!$D$15:$D$49=H221) * ('Supplier Emission'!$F$15:$F$49=$E$8)),
            ""),
    "")</f>
        <v/>
      </c>
      <c r="L221" s="311" t="str">
        <f t="array" ref="L221">IFERROR(
    XLOOKUP(F221,
            _xlws.FILTER('Supplier Emission'!$G$15:$G$49,
                   ('Supplier Emission'!$D$15:$D$49=H221) * ('Supplier Emission'!$F$15:$F$49=$E$8)),
            _xlws.FILTER('Supplier Emission'!$J$15:$J$49,
                   ('Supplier Emission'!$D$15:$D$49=H221) * ('Supplier Emission'!$F$15:$F$49=$E$8)),
            ""),
    "")</f>
        <v/>
      </c>
      <c r="M221" s="311" t="str">
        <f t="array" ref="M221">IFERROR(
    XLOOKUP(F221,
            _xlws.FILTER('Supplier Emission'!$G$15:$G$49,
                   ('Supplier Emission'!$D$15:$D$49=H221) * ('Supplier Emission'!$F$15:$F$49=$E$8)),
            _xlws.FILTER('Supplier Emission'!$M$15:$M$49,
                   ('Supplier Emission'!$D$15:$D$49=H221) * ('Supplier Emission'!$F$15:$F$49=$E$8)),
            ""),
    "")</f>
        <v/>
      </c>
      <c r="N221" s="311" t="str">
        <f t="array" ref="N221">IFERROR(
    XLOOKUP(F221,
            _xlws.FILTER('Supplier Emission'!$G$15:$G$49,
                   ('Supplier Emission'!$D$15:$D$49=H221) * ('Supplier Emission'!$F$15:$F$49=$E$8)),
            _xlws.FILTER('Supplier Emission'!$H$15:$H$49,
                   ('Supplier Emission'!$D$15:$D$49=H221) * ('Supplier Emission'!$F$15:$F$49=$E$8)),
            ""),
    "")</f>
        <v/>
      </c>
      <c r="O221" s="311" t="str">
        <f t="array" ref="O221">XLOOKUP(1,('Emission Factors'!$E$5:$E$488='GHG emissions calculations'!$F221)*('Emission Factors'!$H$5:$H$488='GHG emissions calculations'!$H221),INDEX('Emission Factors'!$E$5:$T$488,0,MATCH('GHG emissions calculations'!O$6,'Emission Factors'!$E$5:$T$5,0)),"",0)</f>
        <v>Lead (primary)</v>
      </c>
      <c r="P221" s="313">
        <f t="array" ref="P221">IFERROR(
    INDEX('Emission Factors'!$E$5:$P$488,
          MATCH(1,
                ('Emission Factors'!$E$5:$E$488 = 'GHG emissions calculations'!$F221) *
                ('Emission Factors'!$H$5:$H$488 = 'GHG emissions calculations'!$H221),
                0),
          MATCH('GHG emissions calculations'!P$6,'Emission Factors'!$E$5:$P$5,0)),
    "")</f>
        <v>2.07</v>
      </c>
      <c r="Q221" s="311" t="str">
        <f t="array" ref="Q221">IFERROR(
    IF(
        INDEX('Emission Factors'!$E$5:$P$488,
              MATCH(1,
                    ('Emission Factors'!$E$5:$E$488 = 'GHG emissions calculations'!$F221) *
                    ('Emission Factors'!$H$5:$H$488 = 'GHG emissions calculations'!$H221),
                    0),
              MATCH('GHG emissions calculations'!Q$6, 'Emission Factors'!$E$5:$P$5, 0)) &lt;&gt; "",
        INDEX('Emission Factors'!$E$5:$P$488,
              MATCH(1,
                    ('Emission Factors'!$E$5:$E$488 = 'GHG emissions calculations'!$F221) *
                    ('Emission Factors'!$H$5:$H$488 = 'GHG emissions calculations'!$H221),
                    0),
              MATCH('GHG emissions calculations'!Q$6, 'Emission Factors'!$E$5:$P$5, 0)),
        ""),
    "")</f>
        <v>kgCO2e/kg</v>
      </c>
      <c r="R221" s="311" t="str">
        <f t="array" ref="R221">IFERROR(
    IF(
        INDEX('Emission Factors'!$E$5:$R$488,
              MATCH(1,
                    ('Emission Factors'!$E$5:$E$488 = 'GHG emissions calculations'!$F221) *
                    ('Emission Factors'!$H$5:$H$488 = 'GHG emissions calculations'!$H221),
                    0),
              MATCH('GHG emissions calculations'!R$6, 'Emission Factors'!$E$5:$R$5, 0)) &lt;&gt; "",
        INDEX('Emission Factors'!$E$5:$R$488,
              MATCH(1,
                    ('Emission Factors'!$E$5:$E$488 = 'GHG emissions calculations'!$F221) *
                    ('Emission Factors'!$H$5:$H$488 = 'GHG emissions calculations'!$H221),
                    0),
              MATCH('GHG emissions calculations'!R$6, 'Emission Factors'!$E$5:$R$5, 0)),
        ""),
    "")</f>
        <v>Europe</v>
      </c>
      <c r="S221" s="312">
        <f t="shared" si="1"/>
        <v>0</v>
      </c>
      <c r="T221" s="23"/>
    </row>
    <row r="222" ht="15.75" customHeight="1" outlineLevel="1">
      <c r="A222" s="23"/>
      <c r="B222" s="71"/>
      <c r="C222" s="71"/>
      <c r="D222" s="71"/>
      <c r="E222" s="314"/>
      <c r="F222" s="311" t="str">
        <f>Lists!P206</f>
        <v>Lead - Cold rolling - Global or unspecified region</v>
      </c>
      <c r="G222" s="311">
        <f t="array" ref="G222">XLOOKUP(1,('Emission Factors'!$E$5:$E$488='GHG emissions calculations'!$F222)*('Emission Factors'!$H$5:$H$488='GHG emissions calculations'!$H222),INDEX('Emission Factors'!$E$5:$T$488,0,MATCH('GHG emissions calculations'!G$6,'Emission Factors'!$E$5:$T$5,0)),"",0)</f>
        <v>3</v>
      </c>
      <c r="H222" s="311" t="s">
        <v>237</v>
      </c>
      <c r="I222" s="312" t="str">
        <f>IF(
    SUMIFS('Import data'!$L$25:$L$80,
           'Import data'!$J$25:$J$80, F222,
           'Import data'!$G$25:$G$80, 'GHG emissions calculations'!$H222,
           'Import data'!$I$25:$I$80,$E$8) &lt;&gt; 0,
    SUMIFS('Import data'!$L$25:$L$80,
           'Import data'!$J$25:$J$80, F222,
           'Import data'!$G$25:$G$80, 'GHG emissions calculations'!$H222,
           'Import data'!$I$25:$I$80,$E$8),
    ""
)</f>
        <v/>
      </c>
      <c r="J222" s="311" t="str">
        <f t="array" ref="J222">IF(
    XLOOKUP(F222, 'Import data'!$J$26:$J$47, 'Import data'!$M$26:$M$47, "", 0) = "Please add the region-specific supplier emission factor or choose a different region available in the IAEG database.",
    "",
    XLOOKUP(F222, 'Import data'!$J$26:$J$47, 'Import data'!$M$26:$M$47, "", 0)
)</f>
        <v/>
      </c>
      <c r="K222" s="311" t="str">
        <f t="array" ref="K222">IFERROR(
    XLOOKUP(F222,
            _xlws.FILTER('Supplier Emission'!$G$15:$G$49,
                   ('Supplier Emission'!$D$15:$D$49=H222) * ('Supplier Emission'!$F$15:$F$49=$E$8)),
            _xlws.FILTER('Supplier Emission'!$I$15:$I$49,
                   ('Supplier Emission'!$D$15:$D$49=H222) * ('Supplier Emission'!$F$15:$F$49=$E$8)),
            ""),
    "")</f>
        <v/>
      </c>
      <c r="L222" s="311" t="str">
        <f t="array" ref="L222">IFERROR(
    XLOOKUP(F222,
            _xlws.FILTER('Supplier Emission'!$G$15:$G$49,
                   ('Supplier Emission'!$D$15:$D$49=H222) * ('Supplier Emission'!$F$15:$F$49=$E$8)),
            _xlws.FILTER('Supplier Emission'!$J$15:$J$49,
                   ('Supplier Emission'!$D$15:$D$49=H222) * ('Supplier Emission'!$F$15:$F$49=$E$8)),
            ""),
    "")</f>
        <v/>
      </c>
      <c r="M222" s="311" t="str">
        <f t="array" ref="M222">IFERROR(
    XLOOKUP(F222,
            _xlws.FILTER('Supplier Emission'!$G$15:$G$49,
                   ('Supplier Emission'!$D$15:$D$49=H222) * ('Supplier Emission'!$F$15:$F$49=$E$8)),
            _xlws.FILTER('Supplier Emission'!$M$15:$M$49,
                   ('Supplier Emission'!$D$15:$D$49=H222) * ('Supplier Emission'!$F$15:$F$49=$E$8)),
            ""),
    "")</f>
        <v/>
      </c>
      <c r="N222" s="311" t="str">
        <f t="array" ref="N222">IFERROR(
    XLOOKUP(F222,
            _xlws.FILTER('Supplier Emission'!$G$15:$G$49,
                   ('Supplier Emission'!$D$15:$D$49=H222) * ('Supplier Emission'!$F$15:$F$49=$E$8)),
            _xlws.FILTER('Supplier Emission'!$H$15:$H$49,
                   ('Supplier Emission'!$D$15:$D$49=H222) * ('Supplier Emission'!$F$15:$F$49=$E$8)),
            ""),
    "")</f>
        <v/>
      </c>
      <c r="O222" s="311" t="str">
        <f t="array" ref="O222">XLOOKUP(1,('Emission Factors'!$E$5:$E$488='GHG emissions calculations'!$F222)*('Emission Factors'!$H$5:$H$488='GHG emissions calculations'!$H222),INDEX('Emission Factors'!$E$5:$T$488,0,MATCH('GHG emissions calculations'!O$6,'Emission Factors'!$E$5:$T$5,0)),"",0)</f>
        <v>Lead (primary) + Cold Rolling - Laminage à froid (impact modéré)</v>
      </c>
      <c r="P222" s="313">
        <f t="array" ref="P222">IFERROR(
    INDEX('Emission Factors'!$E$5:$P$488,
          MATCH(1,
                ('Emission Factors'!$E$5:$E$488 = 'GHG emissions calculations'!$F222) *
                ('Emission Factors'!$H$5:$H$488 = 'GHG emissions calculations'!$H222),
                0),
          MATCH('GHG emissions calculations'!P$6,'Emission Factors'!$E$5:$P$5,0)),
    "")</f>
        <v>2.070164</v>
      </c>
      <c r="Q222" s="311" t="str">
        <f t="array" ref="Q222">IFERROR(
    IF(
        INDEX('Emission Factors'!$E$5:$P$488,
              MATCH(1,
                    ('Emission Factors'!$E$5:$E$488 = 'GHG emissions calculations'!$F222) *
                    ('Emission Factors'!$H$5:$H$488 = 'GHG emissions calculations'!$H222),
                    0),
              MATCH('GHG emissions calculations'!Q$6, 'Emission Factors'!$E$5:$P$5, 0)) &lt;&gt; "",
        INDEX('Emission Factors'!$E$5:$P$488,
              MATCH(1,
                    ('Emission Factors'!$E$5:$E$488 = 'GHG emissions calculations'!$F222) *
                    ('Emission Factors'!$H$5:$H$488 = 'GHG emissions calculations'!$H222),
                    0),
              MATCH('GHG emissions calculations'!Q$6, 'Emission Factors'!$E$5:$P$5, 0)),
        ""),
    "")</f>
        <v>kgCO2e/kg</v>
      </c>
      <c r="R222" s="311" t="str">
        <f t="array" ref="R222">IFERROR(
    IF(
        INDEX('Emission Factors'!$E$5:$R$488,
              MATCH(1,
                    ('Emission Factors'!$E$5:$E$488 = 'GHG emissions calculations'!$F222) *
                    ('Emission Factors'!$H$5:$H$488 = 'GHG emissions calculations'!$H222),
                    0),
              MATCH('GHG emissions calculations'!R$6, 'Emission Factors'!$E$5:$R$5, 0)) &lt;&gt; "",
        INDEX('Emission Factors'!$E$5:$R$488,
              MATCH(1,
                    ('Emission Factors'!$E$5:$E$488 = 'GHG emissions calculations'!$F222) *
                    ('Emission Factors'!$H$5:$H$488 = 'GHG emissions calculations'!$H222),
                    0),
              MATCH('GHG emissions calculations'!R$6, 'Emission Factors'!$E$5:$R$5, 0)),
        ""),
    "")</f>
        <v>Global or unspecified region</v>
      </c>
      <c r="S222" s="312">
        <f t="shared" si="1"/>
        <v>0</v>
      </c>
      <c r="T222" s="23"/>
    </row>
    <row r="223" ht="15.75" customHeight="1" outlineLevel="1">
      <c r="A223" s="23"/>
      <c r="B223" s="71"/>
      <c r="C223" s="71"/>
      <c r="D223" s="71"/>
      <c r="E223" s="314"/>
      <c r="F223" s="311" t="str">
        <f>Lists!P205</f>
        <v>Lead - Cold rolling - Middle East</v>
      </c>
      <c r="G223" s="311" t="str">
        <f t="array" ref="G223">XLOOKUP(1,('Emission Factors'!$E$5:$E$488='GHG emissions calculations'!$F223)*('Emission Factors'!$H$5:$H$488='GHG emissions calculations'!$H223),INDEX('Emission Factors'!$E$5:$T$488,0,MATCH('GHG emissions calculations'!G$6,'Emission Factors'!$E$5:$T$5,0)),"",0)</f>
        <v/>
      </c>
      <c r="H223" s="311" t="s">
        <v>237</v>
      </c>
      <c r="I223" s="312" t="str">
        <f>IF(
    SUMIFS('Import data'!$L$25:$L$80,
           'Import data'!$J$25:$J$80, F223,
           'Import data'!$G$25:$G$80, 'GHG emissions calculations'!$H223,
           'Import data'!$I$25:$I$80,$E$8) &lt;&gt; 0,
    SUMIFS('Import data'!$L$25:$L$80,
           'Import data'!$J$25:$J$80, F223,
           'Import data'!$G$25:$G$80, 'GHG emissions calculations'!$H223,
           'Import data'!$I$25:$I$80,$E$8),
    ""
)</f>
        <v/>
      </c>
      <c r="J223" s="311" t="str">
        <f t="array" ref="J223">IF(
    XLOOKUP(F223, 'Import data'!$J$26:$J$47, 'Import data'!$M$26:$M$47, "", 0) = "Please add the region-specific supplier emission factor or choose a different region available in the IAEG database.",
    "",
    XLOOKUP(F223, 'Import data'!$J$26:$J$47, 'Import data'!$M$26:$M$47, "", 0)
)</f>
        <v/>
      </c>
      <c r="K223" s="311" t="str">
        <f t="array" ref="K223">IFERROR(
    XLOOKUP(F223,
            _xlws.FILTER('Supplier Emission'!$G$15:$G$49,
                   ('Supplier Emission'!$D$15:$D$49=H223) * ('Supplier Emission'!$F$15:$F$49=$E$8)),
            _xlws.FILTER('Supplier Emission'!$I$15:$I$49,
                   ('Supplier Emission'!$D$15:$D$49=H223) * ('Supplier Emission'!$F$15:$F$49=$E$8)),
            ""),
    "")</f>
        <v/>
      </c>
      <c r="L223" s="311" t="str">
        <f t="array" ref="L223">IFERROR(
    XLOOKUP(F223,
            _xlws.FILTER('Supplier Emission'!$G$15:$G$49,
                   ('Supplier Emission'!$D$15:$D$49=H223) * ('Supplier Emission'!$F$15:$F$49=$E$8)),
            _xlws.FILTER('Supplier Emission'!$J$15:$J$49,
                   ('Supplier Emission'!$D$15:$D$49=H223) * ('Supplier Emission'!$F$15:$F$49=$E$8)),
            ""),
    "")</f>
        <v/>
      </c>
      <c r="M223" s="311" t="str">
        <f t="array" ref="M223">IFERROR(
    XLOOKUP(F223,
            _xlws.FILTER('Supplier Emission'!$G$15:$G$49,
                   ('Supplier Emission'!$D$15:$D$49=H223) * ('Supplier Emission'!$F$15:$F$49=$E$8)),
            _xlws.FILTER('Supplier Emission'!$M$15:$M$49,
                   ('Supplier Emission'!$D$15:$D$49=H223) * ('Supplier Emission'!$F$15:$F$49=$E$8)),
            ""),
    "")</f>
        <v/>
      </c>
      <c r="N223" s="311" t="str">
        <f t="array" ref="N223">IFERROR(
    XLOOKUP(F223,
            _xlws.FILTER('Supplier Emission'!$G$15:$G$49,
                   ('Supplier Emission'!$D$15:$D$49=H223) * ('Supplier Emission'!$F$15:$F$49=$E$8)),
            _xlws.FILTER('Supplier Emission'!$H$15:$H$49,
                   ('Supplier Emission'!$D$15:$D$49=H223) * ('Supplier Emission'!$F$15:$F$49=$E$8)),
            ""),
    "")</f>
        <v/>
      </c>
      <c r="O223" s="311" t="str">
        <f t="array" ref="O223">XLOOKUP(1,('Emission Factors'!$E$5:$E$488='GHG emissions calculations'!$F223)*('Emission Factors'!$H$5:$H$488='GHG emissions calculations'!$H223),INDEX('Emission Factors'!$E$5:$T$488,0,MATCH('GHG emissions calculations'!O$6,'Emission Factors'!$E$5:$T$5,0)),"",0)</f>
        <v/>
      </c>
      <c r="P223" s="313" t="str">
        <f t="array" ref="P223">IFERROR(
    INDEX('Emission Factors'!$E$5:$P$488,
          MATCH(1,
                ('Emission Factors'!$E$5:$E$488 = 'GHG emissions calculations'!$F223) *
                ('Emission Factors'!$H$5:$H$488 = 'GHG emissions calculations'!$H223),
                0),
          MATCH('GHG emissions calculations'!P$6,'Emission Factors'!$E$5:$P$5,0)),
    "")</f>
        <v/>
      </c>
      <c r="Q223" s="311" t="str">
        <f t="array" ref="Q223">IFERROR(
    IF(
        INDEX('Emission Factors'!$E$5:$P$488,
              MATCH(1,
                    ('Emission Factors'!$E$5:$E$488 = 'GHG emissions calculations'!$F223) *
                    ('Emission Factors'!$H$5:$H$488 = 'GHG emissions calculations'!$H223),
                    0),
              MATCH('GHG emissions calculations'!Q$6, 'Emission Factors'!$E$5:$P$5, 0)) &lt;&gt; "",
        INDEX('Emission Factors'!$E$5:$P$488,
              MATCH(1,
                    ('Emission Factors'!$E$5:$E$488 = 'GHG emissions calculations'!$F223) *
                    ('Emission Factors'!$H$5:$H$488 = 'GHG emissions calculations'!$H223),
                    0),
              MATCH('GHG emissions calculations'!Q$6, 'Emission Factors'!$E$5:$P$5, 0)),
        ""),
    "")</f>
        <v/>
      </c>
      <c r="R223" s="311" t="str">
        <f t="array" ref="R223">IFERROR(
    IF(
        INDEX('Emission Factors'!$E$5:$R$488,
              MATCH(1,
                    ('Emission Factors'!$E$5:$E$488 = 'GHG emissions calculations'!$F223) *
                    ('Emission Factors'!$H$5:$H$488 = 'GHG emissions calculations'!$H223),
                    0),
              MATCH('GHG emissions calculations'!R$6, 'Emission Factors'!$E$5:$R$5, 0)) &lt;&gt; "",
        INDEX('Emission Factors'!$E$5:$R$488,
              MATCH(1,
                    ('Emission Factors'!$E$5:$E$488 = 'GHG emissions calculations'!$F223) *
                    ('Emission Factors'!$H$5:$H$488 = 'GHG emissions calculations'!$H223),
                    0),
              MATCH('GHG emissions calculations'!R$6, 'Emission Factors'!$E$5:$R$5, 0)),
        ""),
    "")</f>
        <v/>
      </c>
      <c r="S223" s="312">
        <f t="shared" si="1"/>
        <v>0</v>
      </c>
      <c r="T223" s="23"/>
    </row>
    <row r="224" ht="15.75" customHeight="1" outlineLevel="1">
      <c r="A224" s="23"/>
      <c r="B224" s="71"/>
      <c r="C224" s="71"/>
      <c r="D224" s="71"/>
      <c r="E224" s="314"/>
      <c r="F224" s="311" t="str">
        <f>Lists!P204</f>
        <v>Lead - Cold rolling - Oceania</v>
      </c>
      <c r="G224" s="311" t="str">
        <f t="array" ref="G224">XLOOKUP(1,('Emission Factors'!$E$5:$E$488='GHG emissions calculations'!$F224)*('Emission Factors'!$H$5:$H$488='GHG emissions calculations'!$H224),INDEX('Emission Factors'!$E$5:$T$488,0,MATCH('GHG emissions calculations'!G$6,'Emission Factors'!$E$5:$T$5,0)),"",0)</f>
        <v/>
      </c>
      <c r="H224" s="311" t="s">
        <v>237</v>
      </c>
      <c r="I224" s="312" t="str">
        <f>IF(
    SUMIFS('Import data'!$L$25:$L$80,
           'Import data'!$J$25:$J$80, F224,
           'Import data'!$G$25:$G$80, 'GHG emissions calculations'!$H224,
           'Import data'!$I$25:$I$80,$E$8) &lt;&gt; 0,
    SUMIFS('Import data'!$L$25:$L$80,
           'Import data'!$J$25:$J$80, F224,
           'Import data'!$G$25:$G$80, 'GHG emissions calculations'!$H224,
           'Import data'!$I$25:$I$80,$E$8),
    ""
)</f>
        <v/>
      </c>
      <c r="J224" s="311" t="str">
        <f t="array" ref="J224">IF(
    XLOOKUP(F224, 'Import data'!$J$26:$J$47, 'Import data'!$M$26:$M$47, "", 0) = "Please add the region-specific supplier emission factor or choose a different region available in the IAEG database.",
    "",
    XLOOKUP(F224, 'Import data'!$J$26:$J$47, 'Import data'!$M$26:$M$47, "", 0)
)</f>
        <v/>
      </c>
      <c r="K224" s="311" t="str">
        <f t="array" ref="K224">IFERROR(
    XLOOKUP(F224,
            _xlws.FILTER('Supplier Emission'!$G$15:$G$49,
                   ('Supplier Emission'!$D$15:$D$49=H224) * ('Supplier Emission'!$F$15:$F$49=$E$8)),
            _xlws.FILTER('Supplier Emission'!$I$15:$I$49,
                   ('Supplier Emission'!$D$15:$D$49=H224) * ('Supplier Emission'!$F$15:$F$49=$E$8)),
            ""),
    "")</f>
        <v/>
      </c>
      <c r="L224" s="311" t="str">
        <f t="array" ref="L224">IFERROR(
    XLOOKUP(F224,
            _xlws.FILTER('Supplier Emission'!$G$15:$G$49,
                   ('Supplier Emission'!$D$15:$D$49=H224) * ('Supplier Emission'!$F$15:$F$49=$E$8)),
            _xlws.FILTER('Supplier Emission'!$J$15:$J$49,
                   ('Supplier Emission'!$D$15:$D$49=H224) * ('Supplier Emission'!$F$15:$F$49=$E$8)),
            ""),
    "")</f>
        <v/>
      </c>
      <c r="M224" s="311" t="str">
        <f t="array" ref="M224">IFERROR(
    XLOOKUP(F224,
            _xlws.FILTER('Supplier Emission'!$G$15:$G$49,
                   ('Supplier Emission'!$D$15:$D$49=H224) * ('Supplier Emission'!$F$15:$F$49=$E$8)),
            _xlws.FILTER('Supplier Emission'!$M$15:$M$49,
                   ('Supplier Emission'!$D$15:$D$49=H224) * ('Supplier Emission'!$F$15:$F$49=$E$8)),
            ""),
    "")</f>
        <v/>
      </c>
      <c r="N224" s="311" t="str">
        <f t="array" ref="N224">IFERROR(
    XLOOKUP(F224,
            _xlws.FILTER('Supplier Emission'!$G$15:$G$49,
                   ('Supplier Emission'!$D$15:$D$49=H224) * ('Supplier Emission'!$F$15:$F$49=$E$8)),
            _xlws.FILTER('Supplier Emission'!$H$15:$H$49,
                   ('Supplier Emission'!$D$15:$D$49=H224) * ('Supplier Emission'!$F$15:$F$49=$E$8)),
            ""),
    "")</f>
        <v/>
      </c>
      <c r="O224" s="311" t="str">
        <f t="array" ref="O224">XLOOKUP(1,('Emission Factors'!$E$5:$E$488='GHG emissions calculations'!$F224)*('Emission Factors'!$H$5:$H$488='GHG emissions calculations'!$H224),INDEX('Emission Factors'!$E$5:$T$488,0,MATCH('GHG emissions calculations'!O$6,'Emission Factors'!$E$5:$T$5,0)),"",0)</f>
        <v/>
      </c>
      <c r="P224" s="313" t="str">
        <f t="array" ref="P224">IFERROR(
    INDEX('Emission Factors'!$E$5:$P$488,
          MATCH(1,
                ('Emission Factors'!$E$5:$E$488 = 'GHG emissions calculations'!$F224) *
                ('Emission Factors'!$H$5:$H$488 = 'GHG emissions calculations'!$H224),
                0),
          MATCH('GHG emissions calculations'!P$6,'Emission Factors'!$E$5:$P$5,0)),
    "")</f>
        <v/>
      </c>
      <c r="Q224" s="311" t="str">
        <f t="array" ref="Q224">IFERROR(
    IF(
        INDEX('Emission Factors'!$E$5:$P$488,
              MATCH(1,
                    ('Emission Factors'!$E$5:$E$488 = 'GHG emissions calculations'!$F224) *
                    ('Emission Factors'!$H$5:$H$488 = 'GHG emissions calculations'!$H224),
                    0),
              MATCH('GHG emissions calculations'!Q$6, 'Emission Factors'!$E$5:$P$5, 0)) &lt;&gt; "",
        INDEX('Emission Factors'!$E$5:$P$488,
              MATCH(1,
                    ('Emission Factors'!$E$5:$E$488 = 'GHG emissions calculations'!$F224) *
                    ('Emission Factors'!$H$5:$H$488 = 'GHG emissions calculations'!$H224),
                    0),
              MATCH('GHG emissions calculations'!Q$6, 'Emission Factors'!$E$5:$P$5, 0)),
        ""),
    "")</f>
        <v/>
      </c>
      <c r="R224" s="311" t="str">
        <f t="array" ref="R224">IFERROR(
    IF(
        INDEX('Emission Factors'!$E$5:$R$488,
              MATCH(1,
                    ('Emission Factors'!$E$5:$E$488 = 'GHG emissions calculations'!$F224) *
                    ('Emission Factors'!$H$5:$H$488 = 'GHG emissions calculations'!$H224),
                    0),
              MATCH('GHG emissions calculations'!R$6, 'Emission Factors'!$E$5:$R$5, 0)) &lt;&gt; "",
        INDEX('Emission Factors'!$E$5:$R$488,
              MATCH(1,
                    ('Emission Factors'!$E$5:$E$488 = 'GHG emissions calculations'!$F224) *
                    ('Emission Factors'!$H$5:$H$488 = 'GHG emissions calculations'!$H224),
                    0),
              MATCH('GHG emissions calculations'!R$6, 'Emission Factors'!$E$5:$R$5, 0)),
        ""),
    "")</f>
        <v/>
      </c>
      <c r="S224" s="312">
        <f t="shared" si="1"/>
        <v>0</v>
      </c>
      <c r="T224" s="23"/>
    </row>
    <row r="225" ht="15.75" customHeight="1" outlineLevel="1">
      <c r="A225" s="23"/>
      <c r="B225" s="71"/>
      <c r="C225" s="71"/>
      <c r="D225" s="71"/>
      <c r="E225" s="314"/>
      <c r="F225" s="311" t="str">
        <f>Lists!P209</f>
        <v>Lead - Hot rolling - Africa</v>
      </c>
      <c r="G225" s="311" t="str">
        <f t="array" ref="G225">XLOOKUP(1,('Emission Factors'!$E$5:$E$488='GHG emissions calculations'!$F225)*('Emission Factors'!$H$5:$H$488='GHG emissions calculations'!$H225),INDEX('Emission Factors'!$E$5:$T$488,0,MATCH('GHG emissions calculations'!G$6,'Emission Factors'!$E$5:$T$5,0)),"",0)</f>
        <v/>
      </c>
      <c r="H225" s="311" t="s">
        <v>237</v>
      </c>
      <c r="I225" s="312" t="str">
        <f>IF(
    SUMIFS('Import data'!$L$25:$L$80,
           'Import data'!$J$25:$J$80, F225,
           'Import data'!$G$25:$G$80, 'GHG emissions calculations'!$H225,
           'Import data'!$I$25:$I$80,$E$8) &lt;&gt; 0,
    SUMIFS('Import data'!$L$25:$L$80,
           'Import data'!$J$25:$J$80, F225,
           'Import data'!$G$25:$G$80, 'GHG emissions calculations'!$H225,
           'Import data'!$I$25:$I$80,$E$8),
    ""
)</f>
        <v/>
      </c>
      <c r="J225" s="311" t="str">
        <f t="array" ref="J225">IF(
    XLOOKUP(F225, 'Import data'!$J$26:$J$47, 'Import data'!$M$26:$M$47, "", 0) = "Please add the region-specific supplier emission factor or choose a different region available in the IAEG database.",
    "",
    XLOOKUP(F225, 'Import data'!$J$26:$J$47, 'Import data'!$M$26:$M$47, "", 0)
)</f>
        <v/>
      </c>
      <c r="K225" s="311" t="str">
        <f t="array" ref="K225">IFERROR(
    XLOOKUP(F225,
            _xlws.FILTER('Supplier Emission'!$G$15:$G$49,
                   ('Supplier Emission'!$D$15:$D$49=H225) * ('Supplier Emission'!$F$15:$F$49=$E$8)),
            _xlws.FILTER('Supplier Emission'!$I$15:$I$49,
                   ('Supplier Emission'!$D$15:$D$49=H225) * ('Supplier Emission'!$F$15:$F$49=$E$8)),
            ""),
    "")</f>
        <v/>
      </c>
      <c r="L225" s="311" t="str">
        <f t="array" ref="L225">IFERROR(
    XLOOKUP(F225,
            _xlws.FILTER('Supplier Emission'!$G$15:$G$49,
                   ('Supplier Emission'!$D$15:$D$49=H225) * ('Supplier Emission'!$F$15:$F$49=$E$8)),
            _xlws.FILTER('Supplier Emission'!$J$15:$J$49,
                   ('Supplier Emission'!$D$15:$D$49=H225) * ('Supplier Emission'!$F$15:$F$49=$E$8)),
            ""),
    "")</f>
        <v/>
      </c>
      <c r="M225" s="311" t="str">
        <f t="array" ref="M225">IFERROR(
    XLOOKUP(F225,
            _xlws.FILTER('Supplier Emission'!$G$15:$G$49,
                   ('Supplier Emission'!$D$15:$D$49=H225) * ('Supplier Emission'!$F$15:$F$49=$E$8)),
            _xlws.FILTER('Supplier Emission'!$M$15:$M$49,
                   ('Supplier Emission'!$D$15:$D$49=H225) * ('Supplier Emission'!$F$15:$F$49=$E$8)),
            ""),
    "")</f>
        <v/>
      </c>
      <c r="N225" s="311" t="str">
        <f t="array" ref="N225">IFERROR(
    XLOOKUP(F225,
            _xlws.FILTER('Supplier Emission'!$G$15:$G$49,
                   ('Supplier Emission'!$D$15:$D$49=H225) * ('Supplier Emission'!$F$15:$F$49=$E$8)),
            _xlws.FILTER('Supplier Emission'!$H$15:$H$49,
                   ('Supplier Emission'!$D$15:$D$49=H225) * ('Supplier Emission'!$F$15:$F$49=$E$8)),
            ""),
    "")</f>
        <v/>
      </c>
      <c r="O225" s="311" t="str">
        <f t="array" ref="O225">XLOOKUP(1,('Emission Factors'!$E$5:$E$488='GHG emissions calculations'!$F225)*('Emission Factors'!$H$5:$H$488='GHG emissions calculations'!$H225),INDEX('Emission Factors'!$E$5:$T$488,0,MATCH('GHG emissions calculations'!O$6,'Emission Factors'!$E$5:$T$5,0)),"",0)</f>
        <v/>
      </c>
      <c r="P225" s="313" t="str">
        <f t="array" ref="P225">IFERROR(
    INDEX('Emission Factors'!$E$5:$P$488,
          MATCH(1,
                ('Emission Factors'!$E$5:$E$488 = 'GHG emissions calculations'!$F225) *
                ('Emission Factors'!$H$5:$H$488 = 'GHG emissions calculations'!$H225),
                0),
          MATCH('GHG emissions calculations'!P$6,'Emission Factors'!$E$5:$P$5,0)),
    "")</f>
        <v/>
      </c>
      <c r="Q225" s="311" t="str">
        <f t="array" ref="Q225">IFERROR(
    IF(
        INDEX('Emission Factors'!$E$5:$P$488,
              MATCH(1,
                    ('Emission Factors'!$E$5:$E$488 = 'GHG emissions calculations'!$F225) *
                    ('Emission Factors'!$H$5:$H$488 = 'GHG emissions calculations'!$H225),
                    0),
              MATCH('GHG emissions calculations'!Q$6, 'Emission Factors'!$E$5:$P$5, 0)) &lt;&gt; "",
        INDEX('Emission Factors'!$E$5:$P$488,
              MATCH(1,
                    ('Emission Factors'!$E$5:$E$488 = 'GHG emissions calculations'!$F225) *
                    ('Emission Factors'!$H$5:$H$488 = 'GHG emissions calculations'!$H225),
                    0),
              MATCH('GHG emissions calculations'!Q$6, 'Emission Factors'!$E$5:$P$5, 0)),
        ""),
    "")</f>
        <v/>
      </c>
      <c r="R225" s="311" t="str">
        <f t="array" ref="R225">IFERROR(
    IF(
        INDEX('Emission Factors'!$E$5:$R$488,
              MATCH(1,
                    ('Emission Factors'!$E$5:$E$488 = 'GHG emissions calculations'!$F225) *
                    ('Emission Factors'!$H$5:$H$488 = 'GHG emissions calculations'!$H225),
                    0),
              MATCH('GHG emissions calculations'!R$6, 'Emission Factors'!$E$5:$R$5, 0)) &lt;&gt; "",
        INDEX('Emission Factors'!$E$5:$R$488,
              MATCH(1,
                    ('Emission Factors'!$E$5:$E$488 = 'GHG emissions calculations'!$F225) *
                    ('Emission Factors'!$H$5:$H$488 = 'GHG emissions calculations'!$H225),
                    0),
              MATCH('GHG emissions calculations'!R$6, 'Emission Factors'!$E$5:$R$5, 0)),
        ""),
    "")</f>
        <v/>
      </c>
      <c r="S225" s="312">
        <f t="shared" si="1"/>
        <v>0</v>
      </c>
      <c r="T225" s="23"/>
    </row>
    <row r="226" ht="15.75" customHeight="1" outlineLevel="1">
      <c r="A226" s="23"/>
      <c r="B226" s="71"/>
      <c r="C226" s="71"/>
      <c r="D226" s="71"/>
      <c r="E226" s="314"/>
      <c r="F226" s="311" t="str">
        <f>Lists!P207</f>
        <v>Lead - Hot rolling - America</v>
      </c>
      <c r="G226" s="311" t="str">
        <f t="array" ref="G226">XLOOKUP(1,('Emission Factors'!$E$5:$E$488='GHG emissions calculations'!$F226)*('Emission Factors'!$H$5:$H$488='GHG emissions calculations'!$H226),INDEX('Emission Factors'!$E$5:$T$488,0,MATCH('GHG emissions calculations'!G$6,'Emission Factors'!$E$5:$T$5,0)),"",0)</f>
        <v/>
      </c>
      <c r="H226" s="311" t="s">
        <v>237</v>
      </c>
      <c r="I226" s="312" t="str">
        <f>IF(
    SUMIFS('Import data'!$L$25:$L$80,
           'Import data'!$J$25:$J$80, F226,
           'Import data'!$G$25:$G$80, 'GHG emissions calculations'!$H226,
           'Import data'!$I$25:$I$80,$E$8) &lt;&gt; 0,
    SUMIFS('Import data'!$L$25:$L$80,
           'Import data'!$J$25:$J$80, F226,
           'Import data'!$G$25:$G$80, 'GHG emissions calculations'!$H226,
           'Import data'!$I$25:$I$80,$E$8),
    ""
)</f>
        <v/>
      </c>
      <c r="J226" s="311" t="str">
        <f t="array" ref="J226">IF(
    XLOOKUP(F226, 'Import data'!$J$26:$J$47, 'Import data'!$M$26:$M$47, "", 0) = "Please add the region-specific supplier emission factor or choose a different region available in the IAEG database.",
    "",
    XLOOKUP(F226, 'Import data'!$J$26:$J$47, 'Import data'!$M$26:$M$47, "", 0)
)</f>
        <v/>
      </c>
      <c r="K226" s="311" t="str">
        <f t="array" ref="K226">IFERROR(
    XLOOKUP(F226,
            _xlws.FILTER('Supplier Emission'!$G$15:$G$49,
                   ('Supplier Emission'!$D$15:$D$49=H226) * ('Supplier Emission'!$F$15:$F$49=$E$8)),
            _xlws.FILTER('Supplier Emission'!$I$15:$I$49,
                   ('Supplier Emission'!$D$15:$D$49=H226) * ('Supplier Emission'!$F$15:$F$49=$E$8)),
            ""),
    "")</f>
        <v/>
      </c>
      <c r="L226" s="311" t="str">
        <f t="array" ref="L226">IFERROR(
    XLOOKUP(F226,
            _xlws.FILTER('Supplier Emission'!$G$15:$G$49,
                   ('Supplier Emission'!$D$15:$D$49=H226) * ('Supplier Emission'!$F$15:$F$49=$E$8)),
            _xlws.FILTER('Supplier Emission'!$J$15:$J$49,
                   ('Supplier Emission'!$D$15:$D$49=H226) * ('Supplier Emission'!$F$15:$F$49=$E$8)),
            ""),
    "")</f>
        <v/>
      </c>
      <c r="M226" s="311" t="str">
        <f t="array" ref="M226">IFERROR(
    XLOOKUP(F226,
            _xlws.FILTER('Supplier Emission'!$G$15:$G$49,
                   ('Supplier Emission'!$D$15:$D$49=H226) * ('Supplier Emission'!$F$15:$F$49=$E$8)),
            _xlws.FILTER('Supplier Emission'!$M$15:$M$49,
                   ('Supplier Emission'!$D$15:$D$49=H226) * ('Supplier Emission'!$F$15:$F$49=$E$8)),
            ""),
    "")</f>
        <v/>
      </c>
      <c r="N226" s="311" t="str">
        <f t="array" ref="N226">IFERROR(
    XLOOKUP(F226,
            _xlws.FILTER('Supplier Emission'!$G$15:$G$49,
                   ('Supplier Emission'!$D$15:$D$49=H226) * ('Supplier Emission'!$F$15:$F$49=$E$8)),
            _xlws.FILTER('Supplier Emission'!$H$15:$H$49,
                   ('Supplier Emission'!$D$15:$D$49=H226) * ('Supplier Emission'!$F$15:$F$49=$E$8)),
            ""),
    "")</f>
        <v/>
      </c>
      <c r="O226" s="311" t="str">
        <f t="array" ref="O226">XLOOKUP(1,('Emission Factors'!$E$5:$E$488='GHG emissions calculations'!$F226)*('Emission Factors'!$H$5:$H$488='GHG emissions calculations'!$H226),INDEX('Emission Factors'!$E$5:$T$488,0,MATCH('GHG emissions calculations'!O$6,'Emission Factors'!$E$5:$T$5,0)),"",0)</f>
        <v/>
      </c>
      <c r="P226" s="313" t="str">
        <f t="array" ref="P226">IFERROR(
    INDEX('Emission Factors'!$E$5:$P$488,
          MATCH(1,
                ('Emission Factors'!$E$5:$E$488 = 'GHG emissions calculations'!$F226) *
                ('Emission Factors'!$H$5:$H$488 = 'GHG emissions calculations'!$H226),
                0),
          MATCH('GHG emissions calculations'!P$6,'Emission Factors'!$E$5:$P$5,0)),
    "")</f>
        <v/>
      </c>
      <c r="Q226" s="311" t="str">
        <f t="array" ref="Q226">IFERROR(
    IF(
        INDEX('Emission Factors'!$E$5:$P$488,
              MATCH(1,
                    ('Emission Factors'!$E$5:$E$488 = 'GHG emissions calculations'!$F226) *
                    ('Emission Factors'!$H$5:$H$488 = 'GHG emissions calculations'!$H226),
                    0),
              MATCH('GHG emissions calculations'!Q$6, 'Emission Factors'!$E$5:$P$5, 0)) &lt;&gt; "",
        INDEX('Emission Factors'!$E$5:$P$488,
              MATCH(1,
                    ('Emission Factors'!$E$5:$E$488 = 'GHG emissions calculations'!$F226) *
                    ('Emission Factors'!$H$5:$H$488 = 'GHG emissions calculations'!$H226),
                    0),
              MATCH('GHG emissions calculations'!Q$6, 'Emission Factors'!$E$5:$P$5, 0)),
        ""),
    "")</f>
        <v/>
      </c>
      <c r="R226" s="311" t="str">
        <f t="array" ref="R226">IFERROR(
    IF(
        INDEX('Emission Factors'!$E$5:$R$488,
              MATCH(1,
                    ('Emission Factors'!$E$5:$E$488 = 'GHG emissions calculations'!$F226) *
                    ('Emission Factors'!$H$5:$H$488 = 'GHG emissions calculations'!$H226),
                    0),
              MATCH('GHG emissions calculations'!R$6, 'Emission Factors'!$E$5:$R$5, 0)) &lt;&gt; "",
        INDEX('Emission Factors'!$E$5:$R$488,
              MATCH(1,
                    ('Emission Factors'!$E$5:$E$488 = 'GHG emissions calculations'!$F226) *
                    ('Emission Factors'!$H$5:$H$488 = 'GHG emissions calculations'!$H226),
                    0),
              MATCH('GHG emissions calculations'!R$6, 'Emission Factors'!$E$5:$R$5, 0)),
        ""),
    "")</f>
        <v/>
      </c>
      <c r="S226" s="312">
        <f t="shared" si="1"/>
        <v>0</v>
      </c>
      <c r="T226" s="23"/>
    </row>
    <row r="227" ht="15.75" customHeight="1" outlineLevel="1">
      <c r="A227" s="23"/>
      <c r="B227" s="71"/>
      <c r="C227" s="71"/>
      <c r="D227" s="71"/>
      <c r="E227" s="314"/>
      <c r="F227" s="311" t="str">
        <f>Lists!P210</f>
        <v>Lead - Hot rolling - Asia</v>
      </c>
      <c r="G227" s="311" t="str">
        <f t="array" ref="G227">XLOOKUP(1,('Emission Factors'!$E$5:$E$488='GHG emissions calculations'!$F227)*('Emission Factors'!$H$5:$H$488='GHG emissions calculations'!$H227),INDEX('Emission Factors'!$E$5:$T$488,0,MATCH('GHG emissions calculations'!G$6,'Emission Factors'!$E$5:$T$5,0)),"",0)</f>
        <v/>
      </c>
      <c r="H227" s="311" t="s">
        <v>237</v>
      </c>
      <c r="I227" s="312" t="str">
        <f>IF(
    SUMIFS('Import data'!$L$25:$L$80,
           'Import data'!$J$25:$J$80, F227,
           'Import data'!$G$25:$G$80, 'GHG emissions calculations'!$H227,
           'Import data'!$I$25:$I$80,$E$8) &lt;&gt; 0,
    SUMIFS('Import data'!$L$25:$L$80,
           'Import data'!$J$25:$J$80, F227,
           'Import data'!$G$25:$G$80, 'GHG emissions calculations'!$H227,
           'Import data'!$I$25:$I$80,$E$8),
    ""
)</f>
        <v/>
      </c>
      <c r="J227" s="311" t="str">
        <f t="array" ref="J227">IF(
    XLOOKUP(F227, 'Import data'!$J$26:$J$47, 'Import data'!$M$26:$M$47, "", 0) = "Please add the region-specific supplier emission factor or choose a different region available in the IAEG database.",
    "",
    XLOOKUP(F227, 'Import data'!$J$26:$J$47, 'Import data'!$M$26:$M$47, "", 0)
)</f>
        <v/>
      </c>
      <c r="K227" s="311" t="str">
        <f t="array" ref="K227">IFERROR(
    XLOOKUP(F227,
            _xlws.FILTER('Supplier Emission'!$G$15:$G$49,
                   ('Supplier Emission'!$D$15:$D$49=H227) * ('Supplier Emission'!$F$15:$F$49=$E$8)),
            _xlws.FILTER('Supplier Emission'!$I$15:$I$49,
                   ('Supplier Emission'!$D$15:$D$49=H227) * ('Supplier Emission'!$F$15:$F$49=$E$8)),
            ""),
    "")</f>
        <v/>
      </c>
      <c r="L227" s="311" t="str">
        <f t="array" ref="L227">IFERROR(
    XLOOKUP(F227,
            _xlws.FILTER('Supplier Emission'!$G$15:$G$49,
                   ('Supplier Emission'!$D$15:$D$49=H227) * ('Supplier Emission'!$F$15:$F$49=$E$8)),
            _xlws.FILTER('Supplier Emission'!$J$15:$J$49,
                   ('Supplier Emission'!$D$15:$D$49=H227) * ('Supplier Emission'!$F$15:$F$49=$E$8)),
            ""),
    "")</f>
        <v/>
      </c>
      <c r="M227" s="311" t="str">
        <f t="array" ref="M227">IFERROR(
    XLOOKUP(F227,
            _xlws.FILTER('Supplier Emission'!$G$15:$G$49,
                   ('Supplier Emission'!$D$15:$D$49=H227) * ('Supplier Emission'!$F$15:$F$49=$E$8)),
            _xlws.FILTER('Supplier Emission'!$M$15:$M$49,
                   ('Supplier Emission'!$D$15:$D$49=H227) * ('Supplier Emission'!$F$15:$F$49=$E$8)),
            ""),
    "")</f>
        <v/>
      </c>
      <c r="N227" s="311" t="str">
        <f t="array" ref="N227">IFERROR(
    XLOOKUP(F227,
            _xlws.FILTER('Supplier Emission'!$G$15:$G$49,
                   ('Supplier Emission'!$D$15:$D$49=H227) * ('Supplier Emission'!$F$15:$F$49=$E$8)),
            _xlws.FILTER('Supplier Emission'!$H$15:$H$49,
                   ('Supplier Emission'!$D$15:$D$49=H227) * ('Supplier Emission'!$F$15:$F$49=$E$8)),
            ""),
    "")</f>
        <v/>
      </c>
      <c r="O227" s="311" t="str">
        <f t="array" ref="O227">XLOOKUP(1,('Emission Factors'!$E$5:$E$488='GHG emissions calculations'!$F227)*('Emission Factors'!$H$5:$H$488='GHG emissions calculations'!$H227),INDEX('Emission Factors'!$E$5:$T$488,0,MATCH('GHG emissions calculations'!O$6,'Emission Factors'!$E$5:$T$5,0)),"",0)</f>
        <v/>
      </c>
      <c r="P227" s="313" t="str">
        <f t="array" ref="P227">IFERROR(
    INDEX('Emission Factors'!$E$5:$P$488,
          MATCH(1,
                ('Emission Factors'!$E$5:$E$488 = 'GHG emissions calculations'!$F227) *
                ('Emission Factors'!$H$5:$H$488 = 'GHG emissions calculations'!$H227),
                0),
          MATCH('GHG emissions calculations'!P$6,'Emission Factors'!$E$5:$P$5,0)),
    "")</f>
        <v/>
      </c>
      <c r="Q227" s="311" t="str">
        <f t="array" ref="Q227">IFERROR(
    IF(
        INDEX('Emission Factors'!$E$5:$P$488,
              MATCH(1,
                    ('Emission Factors'!$E$5:$E$488 = 'GHG emissions calculations'!$F227) *
                    ('Emission Factors'!$H$5:$H$488 = 'GHG emissions calculations'!$H227),
                    0),
              MATCH('GHG emissions calculations'!Q$6, 'Emission Factors'!$E$5:$P$5, 0)) &lt;&gt; "",
        INDEX('Emission Factors'!$E$5:$P$488,
              MATCH(1,
                    ('Emission Factors'!$E$5:$E$488 = 'GHG emissions calculations'!$F227) *
                    ('Emission Factors'!$H$5:$H$488 = 'GHG emissions calculations'!$H227),
                    0),
              MATCH('GHG emissions calculations'!Q$6, 'Emission Factors'!$E$5:$P$5, 0)),
        ""),
    "")</f>
        <v/>
      </c>
      <c r="R227" s="311" t="str">
        <f t="array" ref="R227">IFERROR(
    IF(
        INDEX('Emission Factors'!$E$5:$R$488,
              MATCH(1,
                    ('Emission Factors'!$E$5:$E$488 = 'GHG emissions calculations'!$F227) *
                    ('Emission Factors'!$H$5:$H$488 = 'GHG emissions calculations'!$H227),
                    0),
              MATCH('GHG emissions calculations'!R$6, 'Emission Factors'!$E$5:$R$5, 0)) &lt;&gt; "",
        INDEX('Emission Factors'!$E$5:$R$488,
              MATCH(1,
                    ('Emission Factors'!$E$5:$E$488 = 'GHG emissions calculations'!$F227) *
                    ('Emission Factors'!$H$5:$H$488 = 'GHG emissions calculations'!$H227),
                    0),
              MATCH('GHG emissions calculations'!R$6, 'Emission Factors'!$E$5:$R$5, 0)),
        ""),
    "")</f>
        <v/>
      </c>
      <c r="S227" s="312">
        <f t="shared" si="1"/>
        <v>0</v>
      </c>
      <c r="T227" s="23"/>
    </row>
    <row r="228" ht="15.75" customHeight="1" outlineLevel="1">
      <c r="A228" s="23"/>
      <c r="B228" s="71"/>
      <c r="C228" s="71"/>
      <c r="D228" s="71"/>
      <c r="E228" s="314"/>
      <c r="F228" s="311" t="str">
        <f>Lists!P208</f>
        <v>Lead - Hot rolling - Europe</v>
      </c>
      <c r="G228" s="311">
        <f t="array" ref="G228">XLOOKUP(1,('Emission Factors'!$E$5:$E$488='GHG emissions calculations'!$F228)*('Emission Factors'!$H$5:$H$488='GHG emissions calculations'!$H228),INDEX('Emission Factors'!$E$5:$T$488,0,MATCH('GHG emissions calculations'!G$6,'Emission Factors'!$E$5:$T$5,0)),"",0)</f>
        <v>3</v>
      </c>
      <c r="H228" s="311" t="s">
        <v>237</v>
      </c>
      <c r="I228" s="312" t="str">
        <f>IF(
    SUMIFS('Import data'!$L$25:$L$80,
           'Import data'!$J$25:$J$80, F228,
           'Import data'!$G$25:$G$80, 'GHG emissions calculations'!$H228,
           'Import data'!$I$25:$I$80,$E$8) &lt;&gt; 0,
    SUMIFS('Import data'!$L$25:$L$80,
           'Import data'!$J$25:$J$80, F228,
           'Import data'!$G$25:$G$80, 'GHG emissions calculations'!$H228,
           'Import data'!$I$25:$I$80,$E$8),
    ""
)</f>
        <v/>
      </c>
      <c r="J228" s="311" t="str">
        <f t="array" ref="J228">IF(
    XLOOKUP(F228, 'Import data'!$J$26:$J$47, 'Import data'!$M$26:$M$47, "", 0) = "Please add the region-specific supplier emission factor or choose a different region available in the IAEG database.",
    "",
    XLOOKUP(F228, 'Import data'!$J$26:$J$47, 'Import data'!$M$26:$M$47, "", 0)
)</f>
        <v/>
      </c>
      <c r="K228" s="311" t="str">
        <f t="array" ref="K228">IFERROR(
    XLOOKUP(F228,
            _xlws.FILTER('Supplier Emission'!$G$15:$G$49,
                   ('Supplier Emission'!$D$15:$D$49=H228) * ('Supplier Emission'!$F$15:$F$49=$E$8)),
            _xlws.FILTER('Supplier Emission'!$I$15:$I$49,
                   ('Supplier Emission'!$D$15:$D$49=H228) * ('Supplier Emission'!$F$15:$F$49=$E$8)),
            ""),
    "")</f>
        <v/>
      </c>
      <c r="L228" s="311" t="str">
        <f t="array" ref="L228">IFERROR(
    XLOOKUP(F228,
            _xlws.FILTER('Supplier Emission'!$G$15:$G$49,
                   ('Supplier Emission'!$D$15:$D$49=H228) * ('Supplier Emission'!$F$15:$F$49=$E$8)),
            _xlws.FILTER('Supplier Emission'!$J$15:$J$49,
                   ('Supplier Emission'!$D$15:$D$49=H228) * ('Supplier Emission'!$F$15:$F$49=$E$8)),
            ""),
    "")</f>
        <v/>
      </c>
      <c r="M228" s="311" t="str">
        <f t="array" ref="M228">IFERROR(
    XLOOKUP(F228,
            _xlws.FILTER('Supplier Emission'!$G$15:$G$49,
                   ('Supplier Emission'!$D$15:$D$49=H228) * ('Supplier Emission'!$F$15:$F$49=$E$8)),
            _xlws.FILTER('Supplier Emission'!$M$15:$M$49,
                   ('Supplier Emission'!$D$15:$D$49=H228) * ('Supplier Emission'!$F$15:$F$49=$E$8)),
            ""),
    "")</f>
        <v/>
      </c>
      <c r="N228" s="311" t="str">
        <f t="array" ref="N228">IFERROR(
    XLOOKUP(F228,
            _xlws.FILTER('Supplier Emission'!$G$15:$G$49,
                   ('Supplier Emission'!$D$15:$D$49=H228) * ('Supplier Emission'!$F$15:$F$49=$E$8)),
            _xlws.FILTER('Supplier Emission'!$H$15:$H$49,
                   ('Supplier Emission'!$D$15:$D$49=H228) * ('Supplier Emission'!$F$15:$F$49=$E$8)),
            ""),
    "")</f>
        <v/>
      </c>
      <c r="O228" s="311" t="str">
        <f t="array" ref="O228">XLOOKUP(1,('Emission Factors'!$E$5:$E$488='GHG emissions calculations'!$F228)*('Emission Factors'!$H$5:$H$488='GHG emissions calculations'!$H228),INDEX('Emission Factors'!$E$5:$T$488,0,MATCH('GHG emissions calculations'!O$6,'Emission Factors'!$E$5:$T$5,0)),"",0)</f>
        <v>Lead (primary)</v>
      </c>
      <c r="P228" s="313">
        <f t="array" ref="P228">IFERROR(
    INDEX('Emission Factors'!$E$5:$P$488,
          MATCH(1,
                ('Emission Factors'!$E$5:$E$488 = 'GHG emissions calculations'!$F228) *
                ('Emission Factors'!$H$5:$H$488 = 'GHG emissions calculations'!$H228),
                0),
          MATCH('GHG emissions calculations'!P$6,'Emission Factors'!$E$5:$P$5,0)),
    "")</f>
        <v>2.07</v>
      </c>
      <c r="Q228" s="311" t="str">
        <f t="array" ref="Q228">IFERROR(
    IF(
        INDEX('Emission Factors'!$E$5:$P$488,
              MATCH(1,
                    ('Emission Factors'!$E$5:$E$488 = 'GHG emissions calculations'!$F228) *
                    ('Emission Factors'!$H$5:$H$488 = 'GHG emissions calculations'!$H228),
                    0),
              MATCH('GHG emissions calculations'!Q$6, 'Emission Factors'!$E$5:$P$5, 0)) &lt;&gt; "",
        INDEX('Emission Factors'!$E$5:$P$488,
              MATCH(1,
                    ('Emission Factors'!$E$5:$E$488 = 'GHG emissions calculations'!$F228) *
                    ('Emission Factors'!$H$5:$H$488 = 'GHG emissions calculations'!$H228),
                    0),
              MATCH('GHG emissions calculations'!Q$6, 'Emission Factors'!$E$5:$P$5, 0)),
        ""),
    "")</f>
        <v>kgCO2e/kg</v>
      </c>
      <c r="R228" s="311" t="str">
        <f t="array" ref="R228">IFERROR(
    IF(
        INDEX('Emission Factors'!$E$5:$R$488,
              MATCH(1,
                    ('Emission Factors'!$E$5:$E$488 = 'GHG emissions calculations'!$F228) *
                    ('Emission Factors'!$H$5:$H$488 = 'GHG emissions calculations'!$H228),
                    0),
              MATCH('GHG emissions calculations'!R$6, 'Emission Factors'!$E$5:$R$5, 0)) &lt;&gt; "",
        INDEX('Emission Factors'!$E$5:$R$488,
              MATCH(1,
                    ('Emission Factors'!$E$5:$E$488 = 'GHG emissions calculations'!$F228) *
                    ('Emission Factors'!$H$5:$H$488 = 'GHG emissions calculations'!$H228),
                    0),
              MATCH('GHG emissions calculations'!R$6, 'Emission Factors'!$E$5:$R$5, 0)),
        ""),
    "")</f>
        <v>Europe</v>
      </c>
      <c r="S228" s="312">
        <f t="shared" si="1"/>
        <v>0</v>
      </c>
      <c r="T228" s="23"/>
    </row>
    <row r="229" ht="15.75" customHeight="1" outlineLevel="1">
      <c r="A229" s="23"/>
      <c r="B229" s="71"/>
      <c r="C229" s="71"/>
      <c r="D229" s="71"/>
      <c r="E229" s="314"/>
      <c r="F229" s="311" t="str">
        <f>Lists!P213</f>
        <v>Lead - Hot rolling - Global or unspecified region</v>
      </c>
      <c r="G229" s="311">
        <f t="array" ref="G229">XLOOKUP(1,('Emission Factors'!$E$5:$E$488='GHG emissions calculations'!$F229)*('Emission Factors'!$H$5:$H$488='GHG emissions calculations'!$H229),INDEX('Emission Factors'!$E$5:$T$488,0,MATCH('GHG emissions calculations'!G$6,'Emission Factors'!$E$5:$T$5,0)),"",0)</f>
        <v>3</v>
      </c>
      <c r="H229" s="311" t="s">
        <v>237</v>
      </c>
      <c r="I229" s="312" t="str">
        <f>IF(
    SUMIFS('Import data'!$L$25:$L$80,
           'Import data'!$J$25:$J$80, F229,
           'Import data'!$G$25:$G$80, 'GHG emissions calculations'!$H229,
           'Import data'!$I$25:$I$80,$E$8) &lt;&gt; 0,
    SUMIFS('Import data'!$L$25:$L$80,
           'Import data'!$J$25:$J$80, F229,
           'Import data'!$G$25:$G$80, 'GHG emissions calculations'!$H229,
           'Import data'!$I$25:$I$80,$E$8),
    ""
)</f>
        <v/>
      </c>
      <c r="J229" s="311" t="str">
        <f t="array" ref="J229">IF(
    XLOOKUP(F229, 'Import data'!$J$26:$J$47, 'Import data'!$M$26:$M$47, "", 0) = "Please add the region-specific supplier emission factor or choose a different region available in the IAEG database.",
    "",
    XLOOKUP(F229, 'Import data'!$J$26:$J$47, 'Import data'!$M$26:$M$47, "", 0)
)</f>
        <v/>
      </c>
      <c r="K229" s="311" t="str">
        <f t="array" ref="K229">IFERROR(
    XLOOKUP(F229,
            _xlws.FILTER('Supplier Emission'!$G$15:$G$49,
                   ('Supplier Emission'!$D$15:$D$49=H229) * ('Supplier Emission'!$F$15:$F$49=$E$8)),
            _xlws.FILTER('Supplier Emission'!$I$15:$I$49,
                   ('Supplier Emission'!$D$15:$D$49=H229) * ('Supplier Emission'!$F$15:$F$49=$E$8)),
            ""),
    "")</f>
        <v/>
      </c>
      <c r="L229" s="311" t="str">
        <f t="array" ref="L229">IFERROR(
    XLOOKUP(F229,
            _xlws.FILTER('Supplier Emission'!$G$15:$G$49,
                   ('Supplier Emission'!$D$15:$D$49=H229) * ('Supplier Emission'!$F$15:$F$49=$E$8)),
            _xlws.FILTER('Supplier Emission'!$J$15:$J$49,
                   ('Supplier Emission'!$D$15:$D$49=H229) * ('Supplier Emission'!$F$15:$F$49=$E$8)),
            ""),
    "")</f>
        <v/>
      </c>
      <c r="M229" s="311" t="str">
        <f t="array" ref="M229">IFERROR(
    XLOOKUP(F229,
            _xlws.FILTER('Supplier Emission'!$G$15:$G$49,
                   ('Supplier Emission'!$D$15:$D$49=H229) * ('Supplier Emission'!$F$15:$F$49=$E$8)),
            _xlws.FILTER('Supplier Emission'!$M$15:$M$49,
                   ('Supplier Emission'!$D$15:$D$49=H229) * ('Supplier Emission'!$F$15:$F$49=$E$8)),
            ""),
    "")</f>
        <v/>
      </c>
      <c r="N229" s="311" t="str">
        <f t="array" ref="N229">IFERROR(
    XLOOKUP(F229,
            _xlws.FILTER('Supplier Emission'!$G$15:$G$49,
                   ('Supplier Emission'!$D$15:$D$49=H229) * ('Supplier Emission'!$F$15:$F$49=$E$8)),
            _xlws.FILTER('Supplier Emission'!$H$15:$H$49,
                   ('Supplier Emission'!$D$15:$D$49=H229) * ('Supplier Emission'!$F$15:$F$49=$E$8)),
            ""),
    "")</f>
        <v/>
      </c>
      <c r="O229" s="311" t="str">
        <f t="array" ref="O229">XLOOKUP(1,('Emission Factors'!$E$5:$E$488='GHG emissions calculations'!$F229)*('Emission Factors'!$H$5:$H$488='GHG emissions calculations'!$H229),INDEX('Emission Factors'!$E$5:$T$488,0,MATCH('GHG emissions calculations'!O$6,'Emission Factors'!$E$5:$T$5,0)),"",0)</f>
        <v>Lead (primary) + Laminage à chaud (impact modéré)</v>
      </c>
      <c r="P229" s="313">
        <f t="array" ref="P229">IFERROR(
    INDEX('Emission Factors'!$E$5:$P$488,
          MATCH(1,
                ('Emission Factors'!$E$5:$E$488 = 'GHG emissions calculations'!$F229) *
                ('Emission Factors'!$H$5:$H$488 = 'GHG emissions calculations'!$H229),
                0),
          MATCH('GHG emissions calculations'!P$6,'Emission Factors'!$E$5:$P$5,0)),
    "")</f>
        <v>2.06911</v>
      </c>
      <c r="Q229" s="311" t="str">
        <f t="array" ref="Q229">IFERROR(
    IF(
        INDEX('Emission Factors'!$E$5:$P$488,
              MATCH(1,
                    ('Emission Factors'!$E$5:$E$488 = 'GHG emissions calculations'!$F229) *
                    ('Emission Factors'!$H$5:$H$488 = 'GHG emissions calculations'!$H229),
                    0),
              MATCH('GHG emissions calculations'!Q$6, 'Emission Factors'!$E$5:$P$5, 0)) &lt;&gt; "",
        INDEX('Emission Factors'!$E$5:$P$488,
              MATCH(1,
                    ('Emission Factors'!$E$5:$E$488 = 'GHG emissions calculations'!$F229) *
                    ('Emission Factors'!$H$5:$H$488 = 'GHG emissions calculations'!$H229),
                    0),
              MATCH('GHG emissions calculations'!Q$6, 'Emission Factors'!$E$5:$P$5, 0)),
        ""),
    "")</f>
        <v>kgCO2e/kg</v>
      </c>
      <c r="R229" s="311" t="str">
        <f t="array" ref="R229">IFERROR(
    IF(
        INDEX('Emission Factors'!$E$5:$R$488,
              MATCH(1,
                    ('Emission Factors'!$E$5:$E$488 = 'GHG emissions calculations'!$F229) *
                    ('Emission Factors'!$H$5:$H$488 = 'GHG emissions calculations'!$H229),
                    0),
              MATCH('GHG emissions calculations'!R$6, 'Emission Factors'!$E$5:$R$5, 0)) &lt;&gt; "",
        INDEX('Emission Factors'!$E$5:$R$488,
              MATCH(1,
                    ('Emission Factors'!$E$5:$E$488 = 'GHG emissions calculations'!$F229) *
                    ('Emission Factors'!$H$5:$H$488 = 'GHG emissions calculations'!$H229),
                    0),
              MATCH('GHG emissions calculations'!R$6, 'Emission Factors'!$E$5:$R$5, 0)),
        ""),
    "")</f>
        <v>Global or unspecified region</v>
      </c>
      <c r="S229" s="312">
        <f t="shared" si="1"/>
        <v>0</v>
      </c>
      <c r="T229" s="23"/>
    </row>
    <row r="230" ht="15.75" customHeight="1" outlineLevel="1">
      <c r="A230" s="23"/>
      <c r="B230" s="71"/>
      <c r="C230" s="71"/>
      <c r="D230" s="71"/>
      <c r="E230" s="314"/>
      <c r="F230" s="311" t="str">
        <f>Lists!P212</f>
        <v>Lead - Hot rolling - Middle East</v>
      </c>
      <c r="G230" s="311" t="str">
        <f t="array" ref="G230">XLOOKUP(1,('Emission Factors'!$E$5:$E$488='GHG emissions calculations'!$F230)*('Emission Factors'!$H$5:$H$488='GHG emissions calculations'!$H230),INDEX('Emission Factors'!$E$5:$T$488,0,MATCH('GHG emissions calculations'!G$6,'Emission Factors'!$E$5:$T$5,0)),"",0)</f>
        <v/>
      </c>
      <c r="H230" s="311" t="s">
        <v>237</v>
      </c>
      <c r="I230" s="312" t="str">
        <f>IF(
    SUMIFS('Import data'!$L$25:$L$80,
           'Import data'!$J$25:$J$80, F230,
           'Import data'!$G$25:$G$80, 'GHG emissions calculations'!$H230,
           'Import data'!$I$25:$I$80,$E$8) &lt;&gt; 0,
    SUMIFS('Import data'!$L$25:$L$80,
           'Import data'!$J$25:$J$80, F230,
           'Import data'!$G$25:$G$80, 'GHG emissions calculations'!$H230,
           'Import data'!$I$25:$I$80,$E$8),
    ""
)</f>
        <v/>
      </c>
      <c r="J230" s="311" t="str">
        <f t="array" ref="J230">IF(
    XLOOKUP(F230, 'Import data'!$J$26:$J$47, 'Import data'!$M$26:$M$47, "", 0) = "Please add the region-specific supplier emission factor or choose a different region available in the IAEG database.",
    "",
    XLOOKUP(F230, 'Import data'!$J$26:$J$47, 'Import data'!$M$26:$M$47, "", 0)
)</f>
        <v/>
      </c>
      <c r="K230" s="311" t="str">
        <f t="array" ref="K230">IFERROR(
    XLOOKUP(F230,
            _xlws.FILTER('Supplier Emission'!$G$15:$G$49,
                   ('Supplier Emission'!$D$15:$D$49=H230) * ('Supplier Emission'!$F$15:$F$49=$E$8)),
            _xlws.FILTER('Supplier Emission'!$I$15:$I$49,
                   ('Supplier Emission'!$D$15:$D$49=H230) * ('Supplier Emission'!$F$15:$F$49=$E$8)),
            ""),
    "")</f>
        <v/>
      </c>
      <c r="L230" s="311" t="str">
        <f t="array" ref="L230">IFERROR(
    XLOOKUP(F230,
            _xlws.FILTER('Supplier Emission'!$G$15:$G$49,
                   ('Supplier Emission'!$D$15:$D$49=H230) * ('Supplier Emission'!$F$15:$F$49=$E$8)),
            _xlws.FILTER('Supplier Emission'!$J$15:$J$49,
                   ('Supplier Emission'!$D$15:$D$49=H230) * ('Supplier Emission'!$F$15:$F$49=$E$8)),
            ""),
    "")</f>
        <v/>
      </c>
      <c r="M230" s="311" t="str">
        <f t="array" ref="M230">IFERROR(
    XLOOKUP(F230,
            _xlws.FILTER('Supplier Emission'!$G$15:$G$49,
                   ('Supplier Emission'!$D$15:$D$49=H230) * ('Supplier Emission'!$F$15:$F$49=$E$8)),
            _xlws.FILTER('Supplier Emission'!$M$15:$M$49,
                   ('Supplier Emission'!$D$15:$D$49=H230) * ('Supplier Emission'!$F$15:$F$49=$E$8)),
            ""),
    "")</f>
        <v/>
      </c>
      <c r="N230" s="311" t="str">
        <f t="array" ref="N230">IFERROR(
    XLOOKUP(F230,
            _xlws.FILTER('Supplier Emission'!$G$15:$G$49,
                   ('Supplier Emission'!$D$15:$D$49=H230) * ('Supplier Emission'!$F$15:$F$49=$E$8)),
            _xlws.FILTER('Supplier Emission'!$H$15:$H$49,
                   ('Supplier Emission'!$D$15:$D$49=H230) * ('Supplier Emission'!$F$15:$F$49=$E$8)),
            ""),
    "")</f>
        <v/>
      </c>
      <c r="O230" s="311" t="str">
        <f t="array" ref="O230">XLOOKUP(1,('Emission Factors'!$E$5:$E$488='GHG emissions calculations'!$F230)*('Emission Factors'!$H$5:$H$488='GHG emissions calculations'!$H230),INDEX('Emission Factors'!$E$5:$T$488,0,MATCH('GHG emissions calculations'!O$6,'Emission Factors'!$E$5:$T$5,0)),"",0)</f>
        <v/>
      </c>
      <c r="P230" s="313" t="str">
        <f t="array" ref="P230">IFERROR(
    INDEX('Emission Factors'!$E$5:$P$488,
          MATCH(1,
                ('Emission Factors'!$E$5:$E$488 = 'GHG emissions calculations'!$F230) *
                ('Emission Factors'!$H$5:$H$488 = 'GHG emissions calculations'!$H230),
                0),
          MATCH('GHG emissions calculations'!P$6,'Emission Factors'!$E$5:$P$5,0)),
    "")</f>
        <v/>
      </c>
      <c r="Q230" s="311" t="str">
        <f t="array" ref="Q230">IFERROR(
    IF(
        INDEX('Emission Factors'!$E$5:$P$488,
              MATCH(1,
                    ('Emission Factors'!$E$5:$E$488 = 'GHG emissions calculations'!$F230) *
                    ('Emission Factors'!$H$5:$H$488 = 'GHG emissions calculations'!$H230),
                    0),
              MATCH('GHG emissions calculations'!Q$6, 'Emission Factors'!$E$5:$P$5, 0)) &lt;&gt; "",
        INDEX('Emission Factors'!$E$5:$P$488,
              MATCH(1,
                    ('Emission Factors'!$E$5:$E$488 = 'GHG emissions calculations'!$F230) *
                    ('Emission Factors'!$H$5:$H$488 = 'GHG emissions calculations'!$H230),
                    0),
              MATCH('GHG emissions calculations'!Q$6, 'Emission Factors'!$E$5:$P$5, 0)),
        ""),
    "")</f>
        <v/>
      </c>
      <c r="R230" s="311" t="str">
        <f t="array" ref="R230">IFERROR(
    IF(
        INDEX('Emission Factors'!$E$5:$R$488,
              MATCH(1,
                    ('Emission Factors'!$E$5:$E$488 = 'GHG emissions calculations'!$F230) *
                    ('Emission Factors'!$H$5:$H$488 = 'GHG emissions calculations'!$H230),
                    0),
              MATCH('GHG emissions calculations'!R$6, 'Emission Factors'!$E$5:$R$5, 0)) &lt;&gt; "",
        INDEX('Emission Factors'!$E$5:$R$488,
              MATCH(1,
                    ('Emission Factors'!$E$5:$E$488 = 'GHG emissions calculations'!$F230) *
                    ('Emission Factors'!$H$5:$H$488 = 'GHG emissions calculations'!$H230),
                    0),
              MATCH('GHG emissions calculations'!R$6, 'Emission Factors'!$E$5:$R$5, 0)),
        ""),
    "")</f>
        <v/>
      </c>
      <c r="S230" s="312">
        <f t="shared" si="1"/>
        <v>0</v>
      </c>
      <c r="T230" s="23"/>
    </row>
    <row r="231" ht="15.75" customHeight="1" outlineLevel="1">
      <c r="A231" s="23"/>
      <c r="B231" s="71"/>
      <c r="C231" s="71"/>
      <c r="D231" s="71"/>
      <c r="E231" s="314"/>
      <c r="F231" s="311" t="str">
        <f>Lists!P211</f>
        <v>Lead - Hot rolling - Oceania</v>
      </c>
      <c r="G231" s="311" t="str">
        <f t="array" ref="G231">XLOOKUP(1,('Emission Factors'!$E$5:$E$488='GHG emissions calculations'!$F231)*('Emission Factors'!$H$5:$H$488='GHG emissions calculations'!$H231),INDEX('Emission Factors'!$E$5:$T$488,0,MATCH('GHG emissions calculations'!G$6,'Emission Factors'!$E$5:$T$5,0)),"",0)</f>
        <v/>
      </c>
      <c r="H231" s="311" t="s">
        <v>237</v>
      </c>
      <c r="I231" s="312" t="str">
        <f>IF(
    SUMIFS('Import data'!$L$25:$L$80,
           'Import data'!$J$25:$J$80, F231,
           'Import data'!$G$25:$G$80, 'GHG emissions calculations'!$H231,
           'Import data'!$I$25:$I$80,$E$8) &lt;&gt; 0,
    SUMIFS('Import data'!$L$25:$L$80,
           'Import data'!$J$25:$J$80, F231,
           'Import data'!$G$25:$G$80, 'GHG emissions calculations'!$H231,
           'Import data'!$I$25:$I$80,$E$8),
    ""
)</f>
        <v/>
      </c>
      <c r="J231" s="311" t="str">
        <f t="array" ref="J231">IF(
    XLOOKUP(F231, 'Import data'!$J$26:$J$47, 'Import data'!$M$26:$M$47, "", 0) = "Please add the region-specific supplier emission factor or choose a different region available in the IAEG database.",
    "",
    XLOOKUP(F231, 'Import data'!$J$26:$J$47, 'Import data'!$M$26:$M$47, "", 0)
)</f>
        <v/>
      </c>
      <c r="K231" s="311" t="str">
        <f t="array" ref="K231">IFERROR(
    XLOOKUP(F231,
            _xlws.FILTER('Supplier Emission'!$G$15:$G$49,
                   ('Supplier Emission'!$D$15:$D$49=H231) * ('Supplier Emission'!$F$15:$F$49=$E$8)),
            _xlws.FILTER('Supplier Emission'!$I$15:$I$49,
                   ('Supplier Emission'!$D$15:$D$49=H231) * ('Supplier Emission'!$F$15:$F$49=$E$8)),
            ""),
    "")</f>
        <v/>
      </c>
      <c r="L231" s="311" t="str">
        <f t="array" ref="L231">IFERROR(
    XLOOKUP(F231,
            _xlws.FILTER('Supplier Emission'!$G$15:$G$49,
                   ('Supplier Emission'!$D$15:$D$49=H231) * ('Supplier Emission'!$F$15:$F$49=$E$8)),
            _xlws.FILTER('Supplier Emission'!$J$15:$J$49,
                   ('Supplier Emission'!$D$15:$D$49=H231) * ('Supplier Emission'!$F$15:$F$49=$E$8)),
            ""),
    "")</f>
        <v/>
      </c>
      <c r="M231" s="311" t="str">
        <f t="array" ref="M231">IFERROR(
    XLOOKUP(F231,
            _xlws.FILTER('Supplier Emission'!$G$15:$G$49,
                   ('Supplier Emission'!$D$15:$D$49=H231) * ('Supplier Emission'!$F$15:$F$49=$E$8)),
            _xlws.FILTER('Supplier Emission'!$M$15:$M$49,
                   ('Supplier Emission'!$D$15:$D$49=H231) * ('Supplier Emission'!$F$15:$F$49=$E$8)),
            ""),
    "")</f>
        <v/>
      </c>
      <c r="N231" s="311" t="str">
        <f t="array" ref="N231">IFERROR(
    XLOOKUP(F231,
            _xlws.FILTER('Supplier Emission'!$G$15:$G$49,
                   ('Supplier Emission'!$D$15:$D$49=H231) * ('Supplier Emission'!$F$15:$F$49=$E$8)),
            _xlws.FILTER('Supplier Emission'!$H$15:$H$49,
                   ('Supplier Emission'!$D$15:$D$49=H231) * ('Supplier Emission'!$F$15:$F$49=$E$8)),
            ""),
    "")</f>
        <v/>
      </c>
      <c r="O231" s="311" t="str">
        <f t="array" ref="O231">XLOOKUP(1,('Emission Factors'!$E$5:$E$488='GHG emissions calculations'!$F231)*('Emission Factors'!$H$5:$H$488='GHG emissions calculations'!$H231),INDEX('Emission Factors'!$E$5:$T$488,0,MATCH('GHG emissions calculations'!O$6,'Emission Factors'!$E$5:$T$5,0)),"",0)</f>
        <v/>
      </c>
      <c r="P231" s="313" t="str">
        <f t="array" ref="P231">IFERROR(
    INDEX('Emission Factors'!$E$5:$P$488,
          MATCH(1,
                ('Emission Factors'!$E$5:$E$488 = 'GHG emissions calculations'!$F231) *
                ('Emission Factors'!$H$5:$H$488 = 'GHG emissions calculations'!$H231),
                0),
          MATCH('GHG emissions calculations'!P$6,'Emission Factors'!$E$5:$P$5,0)),
    "")</f>
        <v/>
      </c>
      <c r="Q231" s="311" t="str">
        <f t="array" ref="Q231">IFERROR(
    IF(
        INDEX('Emission Factors'!$E$5:$P$488,
              MATCH(1,
                    ('Emission Factors'!$E$5:$E$488 = 'GHG emissions calculations'!$F231) *
                    ('Emission Factors'!$H$5:$H$488 = 'GHG emissions calculations'!$H231),
                    0),
              MATCH('GHG emissions calculations'!Q$6, 'Emission Factors'!$E$5:$P$5, 0)) &lt;&gt; "",
        INDEX('Emission Factors'!$E$5:$P$488,
              MATCH(1,
                    ('Emission Factors'!$E$5:$E$488 = 'GHG emissions calculations'!$F231) *
                    ('Emission Factors'!$H$5:$H$488 = 'GHG emissions calculations'!$H231),
                    0),
              MATCH('GHG emissions calculations'!Q$6, 'Emission Factors'!$E$5:$P$5, 0)),
        ""),
    "")</f>
        <v/>
      </c>
      <c r="R231" s="311" t="str">
        <f t="array" ref="R231">IFERROR(
    IF(
        INDEX('Emission Factors'!$E$5:$R$488,
              MATCH(1,
                    ('Emission Factors'!$E$5:$E$488 = 'GHG emissions calculations'!$F231) *
                    ('Emission Factors'!$H$5:$H$488 = 'GHG emissions calculations'!$H231),
                    0),
              MATCH('GHG emissions calculations'!R$6, 'Emission Factors'!$E$5:$R$5, 0)) &lt;&gt; "",
        INDEX('Emission Factors'!$E$5:$R$488,
              MATCH(1,
                    ('Emission Factors'!$E$5:$E$488 = 'GHG emissions calculations'!$F231) *
                    ('Emission Factors'!$H$5:$H$488 = 'GHG emissions calculations'!$H231),
                    0),
              MATCH('GHG emissions calculations'!R$6, 'Emission Factors'!$E$5:$R$5, 0)),
        ""),
    "")</f>
        <v/>
      </c>
      <c r="S231" s="312">
        <f t="shared" si="1"/>
        <v>0</v>
      </c>
      <c r="T231" s="23"/>
    </row>
    <row r="232" ht="15.75" customHeight="1" outlineLevel="1">
      <c r="A232" s="23"/>
      <c r="B232" s="71"/>
      <c r="C232" s="71"/>
      <c r="D232" s="71"/>
      <c r="E232" s="314"/>
      <c r="F232" s="311" t="str">
        <f>Lists!P216</f>
        <v>Lead - Metal drilling - Africa</v>
      </c>
      <c r="G232" s="311" t="str">
        <f t="array" ref="G232">XLOOKUP(1,('Emission Factors'!$E$5:$E$488='GHG emissions calculations'!$F232)*('Emission Factors'!$H$5:$H$488='GHG emissions calculations'!$H232),INDEX('Emission Factors'!$E$5:$T$488,0,MATCH('GHG emissions calculations'!G$6,'Emission Factors'!$E$5:$T$5,0)),"",0)</f>
        <v/>
      </c>
      <c r="H232" s="311" t="s">
        <v>237</v>
      </c>
      <c r="I232" s="312" t="str">
        <f>IF(
    SUMIFS('Import data'!$L$25:$L$80,
           'Import data'!$J$25:$J$80, F232,
           'Import data'!$G$25:$G$80, 'GHG emissions calculations'!$H232,
           'Import data'!$I$25:$I$80,$E$8) &lt;&gt; 0,
    SUMIFS('Import data'!$L$25:$L$80,
           'Import data'!$J$25:$J$80, F232,
           'Import data'!$G$25:$G$80, 'GHG emissions calculations'!$H232,
           'Import data'!$I$25:$I$80,$E$8),
    ""
)</f>
        <v/>
      </c>
      <c r="J232" s="311" t="str">
        <f t="array" ref="J232">IF(
    XLOOKUP(F232, 'Import data'!$J$26:$J$47, 'Import data'!$M$26:$M$47, "", 0) = "Please add the region-specific supplier emission factor or choose a different region available in the IAEG database.",
    "",
    XLOOKUP(F232, 'Import data'!$J$26:$J$47, 'Import data'!$M$26:$M$47, "", 0)
)</f>
        <v/>
      </c>
      <c r="K232" s="311" t="str">
        <f t="array" ref="K232">IFERROR(
    XLOOKUP(F232,
            _xlws.FILTER('Supplier Emission'!$G$15:$G$49,
                   ('Supplier Emission'!$D$15:$D$49=H232) * ('Supplier Emission'!$F$15:$F$49=$E$8)),
            _xlws.FILTER('Supplier Emission'!$I$15:$I$49,
                   ('Supplier Emission'!$D$15:$D$49=H232) * ('Supplier Emission'!$F$15:$F$49=$E$8)),
            ""),
    "")</f>
        <v/>
      </c>
      <c r="L232" s="311" t="str">
        <f t="array" ref="L232">IFERROR(
    XLOOKUP(F232,
            _xlws.FILTER('Supplier Emission'!$G$15:$G$49,
                   ('Supplier Emission'!$D$15:$D$49=H232) * ('Supplier Emission'!$F$15:$F$49=$E$8)),
            _xlws.FILTER('Supplier Emission'!$J$15:$J$49,
                   ('Supplier Emission'!$D$15:$D$49=H232) * ('Supplier Emission'!$F$15:$F$49=$E$8)),
            ""),
    "")</f>
        <v/>
      </c>
      <c r="M232" s="311" t="str">
        <f t="array" ref="M232">IFERROR(
    XLOOKUP(F232,
            _xlws.FILTER('Supplier Emission'!$G$15:$G$49,
                   ('Supplier Emission'!$D$15:$D$49=H232) * ('Supplier Emission'!$F$15:$F$49=$E$8)),
            _xlws.FILTER('Supplier Emission'!$M$15:$M$49,
                   ('Supplier Emission'!$D$15:$D$49=H232) * ('Supplier Emission'!$F$15:$F$49=$E$8)),
            ""),
    "")</f>
        <v/>
      </c>
      <c r="N232" s="311" t="str">
        <f t="array" ref="N232">IFERROR(
    XLOOKUP(F232,
            _xlws.FILTER('Supplier Emission'!$G$15:$G$49,
                   ('Supplier Emission'!$D$15:$D$49=H232) * ('Supplier Emission'!$F$15:$F$49=$E$8)),
            _xlws.FILTER('Supplier Emission'!$H$15:$H$49,
                   ('Supplier Emission'!$D$15:$D$49=H232) * ('Supplier Emission'!$F$15:$F$49=$E$8)),
            ""),
    "")</f>
        <v/>
      </c>
      <c r="O232" s="311" t="str">
        <f t="array" ref="O232">XLOOKUP(1,('Emission Factors'!$E$5:$E$488='GHG emissions calculations'!$F232)*('Emission Factors'!$H$5:$H$488='GHG emissions calculations'!$H232),INDEX('Emission Factors'!$E$5:$T$488,0,MATCH('GHG emissions calculations'!O$6,'Emission Factors'!$E$5:$T$5,0)),"",0)</f>
        <v/>
      </c>
      <c r="P232" s="313" t="str">
        <f t="array" ref="P232">IFERROR(
    INDEX('Emission Factors'!$E$5:$P$488,
          MATCH(1,
                ('Emission Factors'!$E$5:$E$488 = 'GHG emissions calculations'!$F232) *
                ('Emission Factors'!$H$5:$H$488 = 'GHG emissions calculations'!$H232),
                0),
          MATCH('GHG emissions calculations'!P$6,'Emission Factors'!$E$5:$P$5,0)),
    "")</f>
        <v/>
      </c>
      <c r="Q232" s="311" t="str">
        <f t="array" ref="Q232">IFERROR(
    IF(
        INDEX('Emission Factors'!$E$5:$P$488,
              MATCH(1,
                    ('Emission Factors'!$E$5:$E$488 = 'GHG emissions calculations'!$F232) *
                    ('Emission Factors'!$H$5:$H$488 = 'GHG emissions calculations'!$H232),
                    0),
              MATCH('GHG emissions calculations'!Q$6, 'Emission Factors'!$E$5:$P$5, 0)) &lt;&gt; "",
        INDEX('Emission Factors'!$E$5:$P$488,
              MATCH(1,
                    ('Emission Factors'!$E$5:$E$488 = 'GHG emissions calculations'!$F232) *
                    ('Emission Factors'!$H$5:$H$488 = 'GHG emissions calculations'!$H232),
                    0),
              MATCH('GHG emissions calculations'!Q$6, 'Emission Factors'!$E$5:$P$5, 0)),
        ""),
    "")</f>
        <v/>
      </c>
      <c r="R232" s="311" t="str">
        <f t="array" ref="R232">IFERROR(
    IF(
        INDEX('Emission Factors'!$E$5:$R$488,
              MATCH(1,
                    ('Emission Factors'!$E$5:$E$488 = 'GHG emissions calculations'!$F232) *
                    ('Emission Factors'!$H$5:$H$488 = 'GHG emissions calculations'!$H232),
                    0),
              MATCH('GHG emissions calculations'!R$6, 'Emission Factors'!$E$5:$R$5, 0)) &lt;&gt; "",
        INDEX('Emission Factors'!$E$5:$R$488,
              MATCH(1,
                    ('Emission Factors'!$E$5:$E$488 = 'GHG emissions calculations'!$F232) *
                    ('Emission Factors'!$H$5:$H$488 = 'GHG emissions calculations'!$H232),
                    0),
              MATCH('GHG emissions calculations'!R$6, 'Emission Factors'!$E$5:$R$5, 0)),
        ""),
    "")</f>
        <v/>
      </c>
      <c r="S232" s="312">
        <f t="shared" si="1"/>
        <v>0</v>
      </c>
      <c r="T232" s="23"/>
    </row>
    <row r="233" ht="15.75" customHeight="1" outlineLevel="1">
      <c r="A233" s="23"/>
      <c r="B233" s="71"/>
      <c r="C233" s="71"/>
      <c r="D233" s="71"/>
      <c r="E233" s="314"/>
      <c r="F233" s="311" t="str">
        <f>Lists!P214</f>
        <v>Lead - Metal drilling - America</v>
      </c>
      <c r="G233" s="311" t="str">
        <f t="array" ref="G233">XLOOKUP(1,('Emission Factors'!$E$5:$E$488='GHG emissions calculations'!$F233)*('Emission Factors'!$H$5:$H$488='GHG emissions calculations'!$H233),INDEX('Emission Factors'!$E$5:$T$488,0,MATCH('GHG emissions calculations'!G$6,'Emission Factors'!$E$5:$T$5,0)),"",0)</f>
        <v/>
      </c>
      <c r="H233" s="311" t="s">
        <v>237</v>
      </c>
      <c r="I233" s="312" t="str">
        <f>IF(
    SUMIFS('Import data'!$L$25:$L$80,
           'Import data'!$J$25:$J$80, F233,
           'Import data'!$G$25:$G$80, 'GHG emissions calculations'!$H233,
           'Import data'!$I$25:$I$80,$E$8) &lt;&gt; 0,
    SUMIFS('Import data'!$L$25:$L$80,
           'Import data'!$J$25:$J$80, F233,
           'Import data'!$G$25:$G$80, 'GHG emissions calculations'!$H233,
           'Import data'!$I$25:$I$80,$E$8),
    ""
)</f>
        <v/>
      </c>
      <c r="J233" s="311" t="str">
        <f t="array" ref="J233">IF(
    XLOOKUP(F233, 'Import data'!$J$26:$J$47, 'Import data'!$M$26:$M$47, "", 0) = "Please add the region-specific supplier emission factor or choose a different region available in the IAEG database.",
    "",
    XLOOKUP(F233, 'Import data'!$J$26:$J$47, 'Import data'!$M$26:$M$47, "", 0)
)</f>
        <v/>
      </c>
      <c r="K233" s="311" t="str">
        <f t="array" ref="K233">IFERROR(
    XLOOKUP(F233,
            _xlws.FILTER('Supplier Emission'!$G$15:$G$49,
                   ('Supplier Emission'!$D$15:$D$49=H233) * ('Supplier Emission'!$F$15:$F$49=$E$8)),
            _xlws.FILTER('Supplier Emission'!$I$15:$I$49,
                   ('Supplier Emission'!$D$15:$D$49=H233) * ('Supplier Emission'!$F$15:$F$49=$E$8)),
            ""),
    "")</f>
        <v/>
      </c>
      <c r="L233" s="311" t="str">
        <f t="array" ref="L233">IFERROR(
    XLOOKUP(F233,
            _xlws.FILTER('Supplier Emission'!$G$15:$G$49,
                   ('Supplier Emission'!$D$15:$D$49=H233) * ('Supplier Emission'!$F$15:$F$49=$E$8)),
            _xlws.FILTER('Supplier Emission'!$J$15:$J$49,
                   ('Supplier Emission'!$D$15:$D$49=H233) * ('Supplier Emission'!$F$15:$F$49=$E$8)),
            ""),
    "")</f>
        <v/>
      </c>
      <c r="M233" s="311" t="str">
        <f t="array" ref="M233">IFERROR(
    XLOOKUP(F233,
            _xlws.FILTER('Supplier Emission'!$G$15:$G$49,
                   ('Supplier Emission'!$D$15:$D$49=H233) * ('Supplier Emission'!$F$15:$F$49=$E$8)),
            _xlws.FILTER('Supplier Emission'!$M$15:$M$49,
                   ('Supplier Emission'!$D$15:$D$49=H233) * ('Supplier Emission'!$F$15:$F$49=$E$8)),
            ""),
    "")</f>
        <v/>
      </c>
      <c r="N233" s="311" t="str">
        <f t="array" ref="N233">IFERROR(
    XLOOKUP(F233,
            _xlws.FILTER('Supplier Emission'!$G$15:$G$49,
                   ('Supplier Emission'!$D$15:$D$49=H233) * ('Supplier Emission'!$F$15:$F$49=$E$8)),
            _xlws.FILTER('Supplier Emission'!$H$15:$H$49,
                   ('Supplier Emission'!$D$15:$D$49=H233) * ('Supplier Emission'!$F$15:$F$49=$E$8)),
            ""),
    "")</f>
        <v/>
      </c>
      <c r="O233" s="311" t="str">
        <f t="array" ref="O233">XLOOKUP(1,('Emission Factors'!$E$5:$E$488='GHG emissions calculations'!$F233)*('Emission Factors'!$H$5:$H$488='GHG emissions calculations'!$H233),INDEX('Emission Factors'!$E$5:$T$488,0,MATCH('GHG emissions calculations'!O$6,'Emission Factors'!$E$5:$T$5,0)),"",0)</f>
        <v/>
      </c>
      <c r="P233" s="313" t="str">
        <f t="array" ref="P233">IFERROR(
    INDEX('Emission Factors'!$E$5:$P$488,
          MATCH(1,
                ('Emission Factors'!$E$5:$E$488 = 'GHG emissions calculations'!$F233) *
                ('Emission Factors'!$H$5:$H$488 = 'GHG emissions calculations'!$H233),
                0),
          MATCH('GHG emissions calculations'!P$6,'Emission Factors'!$E$5:$P$5,0)),
    "")</f>
        <v/>
      </c>
      <c r="Q233" s="311" t="str">
        <f t="array" ref="Q233">IFERROR(
    IF(
        INDEX('Emission Factors'!$E$5:$P$488,
              MATCH(1,
                    ('Emission Factors'!$E$5:$E$488 = 'GHG emissions calculations'!$F233) *
                    ('Emission Factors'!$H$5:$H$488 = 'GHG emissions calculations'!$H233),
                    0),
              MATCH('GHG emissions calculations'!Q$6, 'Emission Factors'!$E$5:$P$5, 0)) &lt;&gt; "",
        INDEX('Emission Factors'!$E$5:$P$488,
              MATCH(1,
                    ('Emission Factors'!$E$5:$E$488 = 'GHG emissions calculations'!$F233) *
                    ('Emission Factors'!$H$5:$H$488 = 'GHG emissions calculations'!$H233),
                    0),
              MATCH('GHG emissions calculations'!Q$6, 'Emission Factors'!$E$5:$P$5, 0)),
        ""),
    "")</f>
        <v/>
      </c>
      <c r="R233" s="311" t="str">
        <f t="array" ref="R233">IFERROR(
    IF(
        INDEX('Emission Factors'!$E$5:$R$488,
              MATCH(1,
                    ('Emission Factors'!$E$5:$E$488 = 'GHG emissions calculations'!$F233) *
                    ('Emission Factors'!$H$5:$H$488 = 'GHG emissions calculations'!$H233),
                    0),
              MATCH('GHG emissions calculations'!R$6, 'Emission Factors'!$E$5:$R$5, 0)) &lt;&gt; "",
        INDEX('Emission Factors'!$E$5:$R$488,
              MATCH(1,
                    ('Emission Factors'!$E$5:$E$488 = 'GHG emissions calculations'!$F233) *
                    ('Emission Factors'!$H$5:$H$488 = 'GHG emissions calculations'!$H233),
                    0),
              MATCH('GHG emissions calculations'!R$6, 'Emission Factors'!$E$5:$R$5, 0)),
        ""),
    "")</f>
        <v/>
      </c>
      <c r="S233" s="312">
        <f t="shared" si="1"/>
        <v>0</v>
      </c>
      <c r="T233" s="23"/>
    </row>
    <row r="234" ht="15.75" customHeight="1" outlineLevel="1">
      <c r="A234" s="23"/>
      <c r="B234" s="71"/>
      <c r="C234" s="71"/>
      <c r="D234" s="71"/>
      <c r="E234" s="314"/>
      <c r="F234" s="311" t="str">
        <f>Lists!P217</f>
        <v>Lead - Metal drilling - Asia</v>
      </c>
      <c r="G234" s="311" t="str">
        <f t="array" ref="G234">XLOOKUP(1,('Emission Factors'!$E$5:$E$488='GHG emissions calculations'!$F234)*('Emission Factors'!$H$5:$H$488='GHG emissions calculations'!$H234),INDEX('Emission Factors'!$E$5:$T$488,0,MATCH('GHG emissions calculations'!G$6,'Emission Factors'!$E$5:$T$5,0)),"",0)</f>
        <v/>
      </c>
      <c r="H234" s="311" t="s">
        <v>237</v>
      </c>
      <c r="I234" s="312" t="str">
        <f>IF(
    SUMIFS('Import data'!$L$25:$L$80,
           'Import data'!$J$25:$J$80, F234,
           'Import data'!$G$25:$G$80, 'GHG emissions calculations'!$H234,
           'Import data'!$I$25:$I$80,$E$8) &lt;&gt; 0,
    SUMIFS('Import data'!$L$25:$L$80,
           'Import data'!$J$25:$J$80, F234,
           'Import data'!$G$25:$G$80, 'GHG emissions calculations'!$H234,
           'Import data'!$I$25:$I$80,$E$8),
    ""
)</f>
        <v/>
      </c>
      <c r="J234" s="311" t="str">
        <f t="array" ref="J234">IF(
    XLOOKUP(F234, 'Import data'!$J$26:$J$47, 'Import data'!$M$26:$M$47, "", 0) = "Please add the region-specific supplier emission factor or choose a different region available in the IAEG database.",
    "",
    XLOOKUP(F234, 'Import data'!$J$26:$J$47, 'Import data'!$M$26:$M$47, "", 0)
)</f>
        <v/>
      </c>
      <c r="K234" s="311" t="str">
        <f t="array" ref="K234">IFERROR(
    XLOOKUP(F234,
            _xlws.FILTER('Supplier Emission'!$G$15:$G$49,
                   ('Supplier Emission'!$D$15:$D$49=H234) * ('Supplier Emission'!$F$15:$F$49=$E$8)),
            _xlws.FILTER('Supplier Emission'!$I$15:$I$49,
                   ('Supplier Emission'!$D$15:$D$49=H234) * ('Supplier Emission'!$F$15:$F$49=$E$8)),
            ""),
    "")</f>
        <v/>
      </c>
      <c r="L234" s="311" t="str">
        <f t="array" ref="L234">IFERROR(
    XLOOKUP(F234,
            _xlws.FILTER('Supplier Emission'!$G$15:$G$49,
                   ('Supplier Emission'!$D$15:$D$49=H234) * ('Supplier Emission'!$F$15:$F$49=$E$8)),
            _xlws.FILTER('Supplier Emission'!$J$15:$J$49,
                   ('Supplier Emission'!$D$15:$D$49=H234) * ('Supplier Emission'!$F$15:$F$49=$E$8)),
            ""),
    "")</f>
        <v/>
      </c>
      <c r="M234" s="311" t="str">
        <f t="array" ref="M234">IFERROR(
    XLOOKUP(F234,
            _xlws.FILTER('Supplier Emission'!$G$15:$G$49,
                   ('Supplier Emission'!$D$15:$D$49=H234) * ('Supplier Emission'!$F$15:$F$49=$E$8)),
            _xlws.FILTER('Supplier Emission'!$M$15:$M$49,
                   ('Supplier Emission'!$D$15:$D$49=H234) * ('Supplier Emission'!$F$15:$F$49=$E$8)),
            ""),
    "")</f>
        <v/>
      </c>
      <c r="N234" s="311" t="str">
        <f t="array" ref="N234">IFERROR(
    XLOOKUP(F234,
            _xlws.FILTER('Supplier Emission'!$G$15:$G$49,
                   ('Supplier Emission'!$D$15:$D$49=H234) * ('Supplier Emission'!$F$15:$F$49=$E$8)),
            _xlws.FILTER('Supplier Emission'!$H$15:$H$49,
                   ('Supplier Emission'!$D$15:$D$49=H234) * ('Supplier Emission'!$F$15:$F$49=$E$8)),
            ""),
    "")</f>
        <v/>
      </c>
      <c r="O234" s="311" t="str">
        <f t="array" ref="O234">XLOOKUP(1,('Emission Factors'!$E$5:$E$488='GHG emissions calculations'!$F234)*('Emission Factors'!$H$5:$H$488='GHG emissions calculations'!$H234),INDEX('Emission Factors'!$E$5:$T$488,0,MATCH('GHG emissions calculations'!O$6,'Emission Factors'!$E$5:$T$5,0)),"",0)</f>
        <v/>
      </c>
      <c r="P234" s="313" t="str">
        <f t="array" ref="P234">IFERROR(
    INDEX('Emission Factors'!$E$5:$P$488,
          MATCH(1,
                ('Emission Factors'!$E$5:$E$488 = 'GHG emissions calculations'!$F234) *
                ('Emission Factors'!$H$5:$H$488 = 'GHG emissions calculations'!$H234),
                0),
          MATCH('GHG emissions calculations'!P$6,'Emission Factors'!$E$5:$P$5,0)),
    "")</f>
        <v/>
      </c>
      <c r="Q234" s="311" t="str">
        <f t="array" ref="Q234">IFERROR(
    IF(
        INDEX('Emission Factors'!$E$5:$P$488,
              MATCH(1,
                    ('Emission Factors'!$E$5:$E$488 = 'GHG emissions calculations'!$F234) *
                    ('Emission Factors'!$H$5:$H$488 = 'GHG emissions calculations'!$H234),
                    0),
              MATCH('GHG emissions calculations'!Q$6, 'Emission Factors'!$E$5:$P$5, 0)) &lt;&gt; "",
        INDEX('Emission Factors'!$E$5:$P$488,
              MATCH(1,
                    ('Emission Factors'!$E$5:$E$488 = 'GHG emissions calculations'!$F234) *
                    ('Emission Factors'!$H$5:$H$488 = 'GHG emissions calculations'!$H234),
                    0),
              MATCH('GHG emissions calculations'!Q$6, 'Emission Factors'!$E$5:$P$5, 0)),
        ""),
    "")</f>
        <v/>
      </c>
      <c r="R234" s="311" t="str">
        <f t="array" ref="R234">IFERROR(
    IF(
        INDEX('Emission Factors'!$E$5:$R$488,
              MATCH(1,
                    ('Emission Factors'!$E$5:$E$488 = 'GHG emissions calculations'!$F234) *
                    ('Emission Factors'!$H$5:$H$488 = 'GHG emissions calculations'!$H234),
                    0),
              MATCH('GHG emissions calculations'!R$6, 'Emission Factors'!$E$5:$R$5, 0)) &lt;&gt; "",
        INDEX('Emission Factors'!$E$5:$R$488,
              MATCH(1,
                    ('Emission Factors'!$E$5:$E$488 = 'GHG emissions calculations'!$F234) *
                    ('Emission Factors'!$H$5:$H$488 = 'GHG emissions calculations'!$H234),
                    0),
              MATCH('GHG emissions calculations'!R$6, 'Emission Factors'!$E$5:$R$5, 0)),
        ""),
    "")</f>
        <v/>
      </c>
      <c r="S234" s="312">
        <f t="shared" si="1"/>
        <v>0</v>
      </c>
      <c r="T234" s="23"/>
    </row>
    <row r="235" ht="15.75" customHeight="1" outlineLevel="1">
      <c r="A235" s="23"/>
      <c r="B235" s="71"/>
      <c r="C235" s="71"/>
      <c r="D235" s="71"/>
      <c r="E235" s="314"/>
      <c r="F235" s="311" t="str">
        <f>Lists!P215</f>
        <v>Lead - Metal drilling - Europe</v>
      </c>
      <c r="G235" s="311">
        <f t="array" ref="G235">XLOOKUP(1,('Emission Factors'!$E$5:$E$488='GHG emissions calculations'!$F235)*('Emission Factors'!$H$5:$H$488='GHG emissions calculations'!$H235),INDEX('Emission Factors'!$E$5:$T$488,0,MATCH('GHG emissions calculations'!G$6,'Emission Factors'!$E$5:$T$5,0)),"",0)</f>
        <v>3</v>
      </c>
      <c r="H235" s="311" t="s">
        <v>237</v>
      </c>
      <c r="I235" s="312" t="str">
        <f>IF(
    SUMIFS('Import data'!$L$25:$L$80,
           'Import data'!$J$25:$J$80, F235,
           'Import data'!$G$25:$G$80, 'GHG emissions calculations'!$H235,
           'Import data'!$I$25:$I$80,$E$8) &lt;&gt; 0,
    SUMIFS('Import data'!$L$25:$L$80,
           'Import data'!$J$25:$J$80, F235,
           'Import data'!$G$25:$G$80, 'GHG emissions calculations'!$H235,
           'Import data'!$I$25:$I$80,$E$8),
    ""
)</f>
        <v/>
      </c>
      <c r="J235" s="311" t="str">
        <f t="array" ref="J235">IF(
    XLOOKUP(F235, 'Import data'!$J$26:$J$47, 'Import data'!$M$26:$M$47, "", 0) = "Please add the region-specific supplier emission factor or choose a different region available in the IAEG database.",
    "",
    XLOOKUP(F235, 'Import data'!$J$26:$J$47, 'Import data'!$M$26:$M$47, "", 0)
)</f>
        <v/>
      </c>
      <c r="K235" s="311" t="str">
        <f t="array" ref="K235">IFERROR(
    XLOOKUP(F235,
            _xlws.FILTER('Supplier Emission'!$G$15:$G$49,
                   ('Supplier Emission'!$D$15:$D$49=H235) * ('Supplier Emission'!$F$15:$F$49=$E$8)),
            _xlws.FILTER('Supplier Emission'!$I$15:$I$49,
                   ('Supplier Emission'!$D$15:$D$49=H235) * ('Supplier Emission'!$F$15:$F$49=$E$8)),
            ""),
    "")</f>
        <v/>
      </c>
      <c r="L235" s="311" t="str">
        <f t="array" ref="L235">IFERROR(
    XLOOKUP(F235,
            _xlws.FILTER('Supplier Emission'!$G$15:$G$49,
                   ('Supplier Emission'!$D$15:$D$49=H235) * ('Supplier Emission'!$F$15:$F$49=$E$8)),
            _xlws.FILTER('Supplier Emission'!$J$15:$J$49,
                   ('Supplier Emission'!$D$15:$D$49=H235) * ('Supplier Emission'!$F$15:$F$49=$E$8)),
            ""),
    "")</f>
        <v/>
      </c>
      <c r="M235" s="311" t="str">
        <f t="array" ref="M235">IFERROR(
    XLOOKUP(F235,
            _xlws.FILTER('Supplier Emission'!$G$15:$G$49,
                   ('Supplier Emission'!$D$15:$D$49=H235) * ('Supplier Emission'!$F$15:$F$49=$E$8)),
            _xlws.FILTER('Supplier Emission'!$M$15:$M$49,
                   ('Supplier Emission'!$D$15:$D$49=H235) * ('Supplier Emission'!$F$15:$F$49=$E$8)),
            ""),
    "")</f>
        <v/>
      </c>
      <c r="N235" s="311" t="str">
        <f t="array" ref="N235">IFERROR(
    XLOOKUP(F235,
            _xlws.FILTER('Supplier Emission'!$G$15:$G$49,
                   ('Supplier Emission'!$D$15:$D$49=H235) * ('Supplier Emission'!$F$15:$F$49=$E$8)),
            _xlws.FILTER('Supplier Emission'!$H$15:$H$49,
                   ('Supplier Emission'!$D$15:$D$49=H235) * ('Supplier Emission'!$F$15:$F$49=$E$8)),
            ""),
    "")</f>
        <v/>
      </c>
      <c r="O235" s="311" t="str">
        <f t="array" ref="O235">XLOOKUP(1,('Emission Factors'!$E$5:$E$488='GHG emissions calculations'!$F235)*('Emission Factors'!$H$5:$H$488='GHG emissions calculations'!$H235),INDEX('Emission Factors'!$E$5:$T$488,0,MATCH('GHG emissions calculations'!O$6,'Emission Factors'!$E$5:$T$5,0)),"",0)</f>
        <v>Lead (primary)</v>
      </c>
      <c r="P235" s="313">
        <f t="array" ref="P235">IFERROR(
    INDEX('Emission Factors'!$E$5:$P$488,
          MATCH(1,
                ('Emission Factors'!$E$5:$E$488 = 'GHG emissions calculations'!$F235) *
                ('Emission Factors'!$H$5:$H$488 = 'GHG emissions calculations'!$H235),
                0),
          MATCH('GHG emissions calculations'!P$6,'Emission Factors'!$E$5:$P$5,0)),
    "")</f>
        <v>2.07</v>
      </c>
      <c r="Q235" s="311" t="str">
        <f t="array" ref="Q235">IFERROR(
    IF(
        INDEX('Emission Factors'!$E$5:$P$488,
              MATCH(1,
                    ('Emission Factors'!$E$5:$E$488 = 'GHG emissions calculations'!$F235) *
                    ('Emission Factors'!$H$5:$H$488 = 'GHG emissions calculations'!$H235),
                    0),
              MATCH('GHG emissions calculations'!Q$6, 'Emission Factors'!$E$5:$P$5, 0)) &lt;&gt; "",
        INDEX('Emission Factors'!$E$5:$P$488,
              MATCH(1,
                    ('Emission Factors'!$E$5:$E$488 = 'GHG emissions calculations'!$F235) *
                    ('Emission Factors'!$H$5:$H$488 = 'GHG emissions calculations'!$H235),
                    0),
              MATCH('GHG emissions calculations'!Q$6, 'Emission Factors'!$E$5:$P$5, 0)),
        ""),
    "")</f>
        <v>kgCO2e/kg</v>
      </c>
      <c r="R235" s="311" t="str">
        <f t="array" ref="R235">IFERROR(
    IF(
        INDEX('Emission Factors'!$E$5:$R$488,
              MATCH(1,
                    ('Emission Factors'!$E$5:$E$488 = 'GHG emissions calculations'!$F235) *
                    ('Emission Factors'!$H$5:$H$488 = 'GHG emissions calculations'!$H235),
                    0),
              MATCH('GHG emissions calculations'!R$6, 'Emission Factors'!$E$5:$R$5, 0)) &lt;&gt; "",
        INDEX('Emission Factors'!$E$5:$R$488,
              MATCH(1,
                    ('Emission Factors'!$E$5:$E$488 = 'GHG emissions calculations'!$F235) *
                    ('Emission Factors'!$H$5:$H$488 = 'GHG emissions calculations'!$H235),
                    0),
              MATCH('GHG emissions calculations'!R$6, 'Emission Factors'!$E$5:$R$5, 0)),
        ""),
    "")</f>
        <v>Europe</v>
      </c>
      <c r="S235" s="312">
        <f t="shared" si="1"/>
        <v>0</v>
      </c>
      <c r="T235" s="23"/>
    </row>
    <row r="236" ht="15.75" customHeight="1" outlineLevel="1">
      <c r="A236" s="23"/>
      <c r="B236" s="71"/>
      <c r="C236" s="71"/>
      <c r="D236" s="71"/>
      <c r="E236" s="314"/>
      <c r="F236" s="311" t="str">
        <f>Lists!P220</f>
        <v>Lead - Metal drilling - Global or unspecified region</v>
      </c>
      <c r="G236" s="311">
        <f t="array" ref="G236">XLOOKUP(1,('Emission Factors'!$E$5:$E$488='GHG emissions calculations'!$F236)*('Emission Factors'!$H$5:$H$488='GHG emissions calculations'!$H236),INDEX('Emission Factors'!$E$5:$T$488,0,MATCH('GHG emissions calculations'!G$6,'Emission Factors'!$E$5:$T$5,0)),"",0)</f>
        <v>3</v>
      </c>
      <c r="H236" s="311" t="s">
        <v>237</v>
      </c>
      <c r="I236" s="312" t="str">
        <f>IF(
    SUMIFS('Import data'!$L$25:$L$80,
           'Import data'!$J$25:$J$80, F236,
           'Import data'!$G$25:$G$80, 'GHG emissions calculations'!$H236,
           'Import data'!$I$25:$I$80,$E$8) &lt;&gt; 0,
    SUMIFS('Import data'!$L$25:$L$80,
           'Import data'!$J$25:$J$80, F236,
           'Import data'!$G$25:$G$80, 'GHG emissions calculations'!$H236,
           'Import data'!$I$25:$I$80,$E$8),
    ""
)</f>
        <v/>
      </c>
      <c r="J236" s="311" t="str">
        <f t="array" ref="J236">IF(
    XLOOKUP(F236, 'Import data'!$J$26:$J$47, 'Import data'!$M$26:$M$47, "", 0) = "Please add the region-specific supplier emission factor or choose a different region available in the IAEG database.",
    "",
    XLOOKUP(F236, 'Import data'!$J$26:$J$47, 'Import data'!$M$26:$M$47, "", 0)
)</f>
        <v/>
      </c>
      <c r="K236" s="311" t="str">
        <f t="array" ref="K236">IFERROR(
    XLOOKUP(F236,
            _xlws.FILTER('Supplier Emission'!$G$15:$G$49,
                   ('Supplier Emission'!$D$15:$D$49=H236) * ('Supplier Emission'!$F$15:$F$49=$E$8)),
            _xlws.FILTER('Supplier Emission'!$I$15:$I$49,
                   ('Supplier Emission'!$D$15:$D$49=H236) * ('Supplier Emission'!$F$15:$F$49=$E$8)),
            ""),
    "")</f>
        <v/>
      </c>
      <c r="L236" s="311" t="str">
        <f t="array" ref="L236">IFERROR(
    XLOOKUP(F236,
            _xlws.FILTER('Supplier Emission'!$G$15:$G$49,
                   ('Supplier Emission'!$D$15:$D$49=H236) * ('Supplier Emission'!$F$15:$F$49=$E$8)),
            _xlws.FILTER('Supplier Emission'!$J$15:$J$49,
                   ('Supplier Emission'!$D$15:$D$49=H236) * ('Supplier Emission'!$F$15:$F$49=$E$8)),
            ""),
    "")</f>
        <v/>
      </c>
      <c r="M236" s="311" t="str">
        <f t="array" ref="M236">IFERROR(
    XLOOKUP(F236,
            _xlws.FILTER('Supplier Emission'!$G$15:$G$49,
                   ('Supplier Emission'!$D$15:$D$49=H236) * ('Supplier Emission'!$F$15:$F$49=$E$8)),
            _xlws.FILTER('Supplier Emission'!$M$15:$M$49,
                   ('Supplier Emission'!$D$15:$D$49=H236) * ('Supplier Emission'!$F$15:$F$49=$E$8)),
            ""),
    "")</f>
        <v/>
      </c>
      <c r="N236" s="311" t="str">
        <f t="array" ref="N236">IFERROR(
    XLOOKUP(F236,
            _xlws.FILTER('Supplier Emission'!$G$15:$G$49,
                   ('Supplier Emission'!$D$15:$D$49=H236) * ('Supplier Emission'!$F$15:$F$49=$E$8)),
            _xlws.FILTER('Supplier Emission'!$H$15:$H$49,
                   ('Supplier Emission'!$D$15:$D$49=H236) * ('Supplier Emission'!$F$15:$F$49=$E$8)),
            ""),
    "")</f>
        <v/>
      </c>
      <c r="O236" s="311" t="str">
        <f t="array" ref="O236">XLOOKUP(1,('Emission Factors'!$E$5:$E$488='GHG emissions calculations'!$F236)*('Emission Factors'!$H$5:$H$488='GHG emissions calculations'!$H236),INDEX('Emission Factors'!$E$5:$T$488,0,MATCH('GHG emissions calculations'!O$6,'Emission Factors'!$E$5:$T$5,0)),"",0)</f>
        <v>Lead (primary) + Metal drilling - Perçage du métal (impact modéré)</v>
      </c>
      <c r="P236" s="313">
        <f t="array" ref="P236">IFERROR(
    INDEX('Emission Factors'!$E$5:$P$488,
          MATCH(1,
                ('Emission Factors'!$E$5:$E$488 = 'GHG emissions calculations'!$F236) *
                ('Emission Factors'!$H$5:$H$488 = 'GHG emissions calculations'!$H236),
                0),
          MATCH('GHG emissions calculations'!P$6,'Emission Factors'!$E$5:$P$5,0)),
    "")</f>
        <v>2.06832</v>
      </c>
      <c r="Q236" s="311" t="str">
        <f t="array" ref="Q236">IFERROR(
    IF(
        INDEX('Emission Factors'!$E$5:$P$488,
              MATCH(1,
                    ('Emission Factors'!$E$5:$E$488 = 'GHG emissions calculations'!$F236) *
                    ('Emission Factors'!$H$5:$H$488 = 'GHG emissions calculations'!$H236),
                    0),
              MATCH('GHG emissions calculations'!Q$6, 'Emission Factors'!$E$5:$P$5, 0)) &lt;&gt; "",
        INDEX('Emission Factors'!$E$5:$P$488,
              MATCH(1,
                    ('Emission Factors'!$E$5:$E$488 = 'GHG emissions calculations'!$F236) *
                    ('Emission Factors'!$H$5:$H$488 = 'GHG emissions calculations'!$H236),
                    0),
              MATCH('GHG emissions calculations'!Q$6, 'Emission Factors'!$E$5:$P$5, 0)),
        ""),
    "")</f>
        <v>kgCO2e/kg</v>
      </c>
      <c r="R236" s="311" t="str">
        <f t="array" ref="R236">IFERROR(
    IF(
        INDEX('Emission Factors'!$E$5:$R$488,
              MATCH(1,
                    ('Emission Factors'!$E$5:$E$488 = 'GHG emissions calculations'!$F236) *
                    ('Emission Factors'!$H$5:$H$488 = 'GHG emissions calculations'!$H236),
                    0),
              MATCH('GHG emissions calculations'!R$6, 'Emission Factors'!$E$5:$R$5, 0)) &lt;&gt; "",
        INDEX('Emission Factors'!$E$5:$R$488,
              MATCH(1,
                    ('Emission Factors'!$E$5:$E$488 = 'GHG emissions calculations'!$F236) *
                    ('Emission Factors'!$H$5:$H$488 = 'GHG emissions calculations'!$H236),
                    0),
              MATCH('GHG emissions calculations'!R$6, 'Emission Factors'!$E$5:$R$5, 0)),
        ""),
    "")</f>
        <v>Global or unspecified region</v>
      </c>
      <c r="S236" s="312">
        <f t="shared" si="1"/>
        <v>0</v>
      </c>
      <c r="T236" s="23"/>
    </row>
    <row r="237" ht="15.75" customHeight="1" outlineLevel="1">
      <c r="A237" s="23"/>
      <c r="B237" s="71"/>
      <c r="C237" s="71"/>
      <c r="D237" s="71"/>
      <c r="E237" s="314"/>
      <c r="F237" s="311" t="str">
        <f>Lists!P219</f>
        <v>Lead - Metal drilling - Middle East</v>
      </c>
      <c r="G237" s="311" t="str">
        <f t="array" ref="G237">XLOOKUP(1,('Emission Factors'!$E$5:$E$488='GHG emissions calculations'!$F237)*('Emission Factors'!$H$5:$H$488='GHG emissions calculations'!$H237),INDEX('Emission Factors'!$E$5:$T$488,0,MATCH('GHG emissions calculations'!G$6,'Emission Factors'!$E$5:$T$5,0)),"",0)</f>
        <v/>
      </c>
      <c r="H237" s="311" t="s">
        <v>237</v>
      </c>
      <c r="I237" s="312" t="str">
        <f>IF(
    SUMIFS('Import data'!$L$25:$L$80,
           'Import data'!$J$25:$J$80, F237,
           'Import data'!$G$25:$G$80, 'GHG emissions calculations'!$H237,
           'Import data'!$I$25:$I$80,$E$8) &lt;&gt; 0,
    SUMIFS('Import data'!$L$25:$L$80,
           'Import data'!$J$25:$J$80, F237,
           'Import data'!$G$25:$G$80, 'GHG emissions calculations'!$H237,
           'Import data'!$I$25:$I$80,$E$8),
    ""
)</f>
        <v/>
      </c>
      <c r="J237" s="311" t="str">
        <f t="array" ref="J237">IF(
    XLOOKUP(F237, 'Import data'!$J$26:$J$47, 'Import data'!$M$26:$M$47, "", 0) = "Please add the region-specific supplier emission factor or choose a different region available in the IAEG database.",
    "",
    XLOOKUP(F237, 'Import data'!$J$26:$J$47, 'Import data'!$M$26:$M$47, "", 0)
)</f>
        <v/>
      </c>
      <c r="K237" s="311" t="str">
        <f t="array" ref="K237">IFERROR(
    XLOOKUP(F237,
            _xlws.FILTER('Supplier Emission'!$G$15:$G$49,
                   ('Supplier Emission'!$D$15:$D$49=H237) * ('Supplier Emission'!$F$15:$F$49=$E$8)),
            _xlws.FILTER('Supplier Emission'!$I$15:$I$49,
                   ('Supplier Emission'!$D$15:$D$49=H237) * ('Supplier Emission'!$F$15:$F$49=$E$8)),
            ""),
    "")</f>
        <v/>
      </c>
      <c r="L237" s="311" t="str">
        <f t="array" ref="L237">IFERROR(
    XLOOKUP(F237,
            _xlws.FILTER('Supplier Emission'!$G$15:$G$49,
                   ('Supplier Emission'!$D$15:$D$49=H237) * ('Supplier Emission'!$F$15:$F$49=$E$8)),
            _xlws.FILTER('Supplier Emission'!$J$15:$J$49,
                   ('Supplier Emission'!$D$15:$D$49=H237) * ('Supplier Emission'!$F$15:$F$49=$E$8)),
            ""),
    "")</f>
        <v/>
      </c>
      <c r="M237" s="311" t="str">
        <f t="array" ref="M237">IFERROR(
    XLOOKUP(F237,
            _xlws.FILTER('Supplier Emission'!$G$15:$G$49,
                   ('Supplier Emission'!$D$15:$D$49=H237) * ('Supplier Emission'!$F$15:$F$49=$E$8)),
            _xlws.FILTER('Supplier Emission'!$M$15:$M$49,
                   ('Supplier Emission'!$D$15:$D$49=H237) * ('Supplier Emission'!$F$15:$F$49=$E$8)),
            ""),
    "")</f>
        <v/>
      </c>
      <c r="N237" s="311" t="str">
        <f t="array" ref="N237">IFERROR(
    XLOOKUP(F237,
            _xlws.FILTER('Supplier Emission'!$G$15:$G$49,
                   ('Supplier Emission'!$D$15:$D$49=H237) * ('Supplier Emission'!$F$15:$F$49=$E$8)),
            _xlws.FILTER('Supplier Emission'!$H$15:$H$49,
                   ('Supplier Emission'!$D$15:$D$49=H237) * ('Supplier Emission'!$F$15:$F$49=$E$8)),
            ""),
    "")</f>
        <v/>
      </c>
      <c r="O237" s="311" t="str">
        <f t="array" ref="O237">XLOOKUP(1,('Emission Factors'!$E$5:$E$488='GHG emissions calculations'!$F237)*('Emission Factors'!$H$5:$H$488='GHG emissions calculations'!$H237),INDEX('Emission Factors'!$E$5:$T$488,0,MATCH('GHG emissions calculations'!O$6,'Emission Factors'!$E$5:$T$5,0)),"",0)</f>
        <v/>
      </c>
      <c r="P237" s="313" t="str">
        <f t="array" ref="P237">IFERROR(
    INDEX('Emission Factors'!$E$5:$P$488,
          MATCH(1,
                ('Emission Factors'!$E$5:$E$488 = 'GHG emissions calculations'!$F237) *
                ('Emission Factors'!$H$5:$H$488 = 'GHG emissions calculations'!$H237),
                0),
          MATCH('GHG emissions calculations'!P$6,'Emission Factors'!$E$5:$P$5,0)),
    "")</f>
        <v/>
      </c>
      <c r="Q237" s="311" t="str">
        <f t="array" ref="Q237">IFERROR(
    IF(
        INDEX('Emission Factors'!$E$5:$P$488,
              MATCH(1,
                    ('Emission Factors'!$E$5:$E$488 = 'GHG emissions calculations'!$F237) *
                    ('Emission Factors'!$H$5:$H$488 = 'GHG emissions calculations'!$H237),
                    0),
              MATCH('GHG emissions calculations'!Q$6, 'Emission Factors'!$E$5:$P$5, 0)) &lt;&gt; "",
        INDEX('Emission Factors'!$E$5:$P$488,
              MATCH(1,
                    ('Emission Factors'!$E$5:$E$488 = 'GHG emissions calculations'!$F237) *
                    ('Emission Factors'!$H$5:$H$488 = 'GHG emissions calculations'!$H237),
                    0),
              MATCH('GHG emissions calculations'!Q$6, 'Emission Factors'!$E$5:$P$5, 0)),
        ""),
    "")</f>
        <v/>
      </c>
      <c r="R237" s="311" t="str">
        <f t="array" ref="R237">IFERROR(
    IF(
        INDEX('Emission Factors'!$E$5:$R$488,
              MATCH(1,
                    ('Emission Factors'!$E$5:$E$488 = 'GHG emissions calculations'!$F237) *
                    ('Emission Factors'!$H$5:$H$488 = 'GHG emissions calculations'!$H237),
                    0),
              MATCH('GHG emissions calculations'!R$6, 'Emission Factors'!$E$5:$R$5, 0)) &lt;&gt; "",
        INDEX('Emission Factors'!$E$5:$R$488,
              MATCH(1,
                    ('Emission Factors'!$E$5:$E$488 = 'GHG emissions calculations'!$F237) *
                    ('Emission Factors'!$H$5:$H$488 = 'GHG emissions calculations'!$H237),
                    0),
              MATCH('GHG emissions calculations'!R$6, 'Emission Factors'!$E$5:$R$5, 0)),
        ""),
    "")</f>
        <v/>
      </c>
      <c r="S237" s="312">
        <f t="shared" si="1"/>
        <v>0</v>
      </c>
      <c r="T237" s="23"/>
    </row>
    <row r="238" ht="15.75" customHeight="1" outlineLevel="1">
      <c r="A238" s="23"/>
      <c r="B238" s="71"/>
      <c r="C238" s="71"/>
      <c r="D238" s="71"/>
      <c r="E238" s="314"/>
      <c r="F238" s="311" t="str">
        <f>Lists!P218</f>
        <v>Lead - Metal drilling - Oceania</v>
      </c>
      <c r="G238" s="311" t="str">
        <f t="array" ref="G238">XLOOKUP(1,('Emission Factors'!$E$5:$E$488='GHG emissions calculations'!$F238)*('Emission Factors'!$H$5:$H$488='GHG emissions calculations'!$H238),INDEX('Emission Factors'!$E$5:$T$488,0,MATCH('GHG emissions calculations'!G$6,'Emission Factors'!$E$5:$T$5,0)),"",0)</f>
        <v/>
      </c>
      <c r="H238" s="311" t="s">
        <v>237</v>
      </c>
      <c r="I238" s="312" t="str">
        <f>IF(
    SUMIFS('Import data'!$L$25:$L$80,
           'Import data'!$J$25:$J$80, F238,
           'Import data'!$G$25:$G$80, 'GHG emissions calculations'!$H238,
           'Import data'!$I$25:$I$80,$E$8) &lt;&gt; 0,
    SUMIFS('Import data'!$L$25:$L$80,
           'Import data'!$J$25:$J$80, F238,
           'Import data'!$G$25:$G$80, 'GHG emissions calculations'!$H238,
           'Import data'!$I$25:$I$80,$E$8),
    ""
)</f>
        <v/>
      </c>
      <c r="J238" s="311" t="str">
        <f t="array" ref="J238">IF(
    XLOOKUP(F238, 'Import data'!$J$26:$J$47, 'Import data'!$M$26:$M$47, "", 0) = "Please add the region-specific supplier emission factor or choose a different region available in the IAEG database.",
    "",
    XLOOKUP(F238, 'Import data'!$J$26:$J$47, 'Import data'!$M$26:$M$47, "", 0)
)</f>
        <v/>
      </c>
      <c r="K238" s="311" t="str">
        <f t="array" ref="K238">IFERROR(
    XLOOKUP(F238,
            _xlws.FILTER('Supplier Emission'!$G$15:$G$49,
                   ('Supplier Emission'!$D$15:$D$49=H238) * ('Supplier Emission'!$F$15:$F$49=$E$8)),
            _xlws.FILTER('Supplier Emission'!$I$15:$I$49,
                   ('Supplier Emission'!$D$15:$D$49=H238) * ('Supplier Emission'!$F$15:$F$49=$E$8)),
            ""),
    "")</f>
        <v/>
      </c>
      <c r="L238" s="311" t="str">
        <f t="array" ref="L238">IFERROR(
    XLOOKUP(F238,
            _xlws.FILTER('Supplier Emission'!$G$15:$G$49,
                   ('Supplier Emission'!$D$15:$D$49=H238) * ('Supplier Emission'!$F$15:$F$49=$E$8)),
            _xlws.FILTER('Supplier Emission'!$J$15:$J$49,
                   ('Supplier Emission'!$D$15:$D$49=H238) * ('Supplier Emission'!$F$15:$F$49=$E$8)),
            ""),
    "")</f>
        <v/>
      </c>
      <c r="M238" s="311" t="str">
        <f t="array" ref="M238">IFERROR(
    XLOOKUP(F238,
            _xlws.FILTER('Supplier Emission'!$G$15:$G$49,
                   ('Supplier Emission'!$D$15:$D$49=H238) * ('Supplier Emission'!$F$15:$F$49=$E$8)),
            _xlws.FILTER('Supplier Emission'!$M$15:$M$49,
                   ('Supplier Emission'!$D$15:$D$49=H238) * ('Supplier Emission'!$F$15:$F$49=$E$8)),
            ""),
    "")</f>
        <v/>
      </c>
      <c r="N238" s="311" t="str">
        <f t="array" ref="N238">IFERROR(
    XLOOKUP(F238,
            _xlws.FILTER('Supplier Emission'!$G$15:$G$49,
                   ('Supplier Emission'!$D$15:$D$49=H238) * ('Supplier Emission'!$F$15:$F$49=$E$8)),
            _xlws.FILTER('Supplier Emission'!$H$15:$H$49,
                   ('Supplier Emission'!$D$15:$D$49=H238) * ('Supplier Emission'!$F$15:$F$49=$E$8)),
            ""),
    "")</f>
        <v/>
      </c>
      <c r="O238" s="311" t="str">
        <f t="array" ref="O238">XLOOKUP(1,('Emission Factors'!$E$5:$E$488='GHG emissions calculations'!$F238)*('Emission Factors'!$H$5:$H$488='GHG emissions calculations'!$H238),INDEX('Emission Factors'!$E$5:$T$488,0,MATCH('GHG emissions calculations'!O$6,'Emission Factors'!$E$5:$T$5,0)),"",0)</f>
        <v/>
      </c>
      <c r="P238" s="313" t="str">
        <f t="array" ref="P238">IFERROR(
    INDEX('Emission Factors'!$E$5:$P$488,
          MATCH(1,
                ('Emission Factors'!$E$5:$E$488 = 'GHG emissions calculations'!$F238) *
                ('Emission Factors'!$H$5:$H$488 = 'GHG emissions calculations'!$H238),
                0),
          MATCH('GHG emissions calculations'!P$6,'Emission Factors'!$E$5:$P$5,0)),
    "")</f>
        <v/>
      </c>
      <c r="Q238" s="311" t="str">
        <f t="array" ref="Q238">IFERROR(
    IF(
        INDEX('Emission Factors'!$E$5:$P$488,
              MATCH(1,
                    ('Emission Factors'!$E$5:$E$488 = 'GHG emissions calculations'!$F238) *
                    ('Emission Factors'!$H$5:$H$488 = 'GHG emissions calculations'!$H238),
                    0),
              MATCH('GHG emissions calculations'!Q$6, 'Emission Factors'!$E$5:$P$5, 0)) &lt;&gt; "",
        INDEX('Emission Factors'!$E$5:$P$488,
              MATCH(1,
                    ('Emission Factors'!$E$5:$E$488 = 'GHG emissions calculations'!$F238) *
                    ('Emission Factors'!$H$5:$H$488 = 'GHG emissions calculations'!$H238),
                    0),
              MATCH('GHG emissions calculations'!Q$6, 'Emission Factors'!$E$5:$P$5, 0)),
        ""),
    "")</f>
        <v/>
      </c>
      <c r="R238" s="311" t="str">
        <f t="array" ref="R238">IFERROR(
    IF(
        INDEX('Emission Factors'!$E$5:$R$488,
              MATCH(1,
                    ('Emission Factors'!$E$5:$E$488 = 'GHG emissions calculations'!$F238) *
                    ('Emission Factors'!$H$5:$H$488 = 'GHG emissions calculations'!$H238),
                    0),
              MATCH('GHG emissions calculations'!R$6, 'Emission Factors'!$E$5:$R$5, 0)) &lt;&gt; "",
        INDEX('Emission Factors'!$E$5:$R$488,
              MATCH(1,
                    ('Emission Factors'!$E$5:$E$488 = 'GHG emissions calculations'!$F238) *
                    ('Emission Factors'!$H$5:$H$488 = 'GHG emissions calculations'!$H238),
                    0),
              MATCH('GHG emissions calculations'!R$6, 'Emission Factors'!$E$5:$R$5, 0)),
        ""),
    "")</f>
        <v/>
      </c>
      <c r="S238" s="312">
        <f t="shared" si="1"/>
        <v>0</v>
      </c>
      <c r="T238" s="23"/>
    </row>
    <row r="239" ht="15.75" customHeight="1" outlineLevel="1">
      <c r="A239" s="23"/>
      <c r="B239" s="71"/>
      <c r="C239" s="71"/>
      <c r="D239" s="71"/>
      <c r="E239" s="314"/>
      <c r="F239" s="311" t="str">
        <f>Lists!P223</f>
        <v>Lead - Metal sheet stamping - Africa</v>
      </c>
      <c r="G239" s="311" t="str">
        <f t="array" ref="G239">XLOOKUP(1,('Emission Factors'!$E$5:$E$488='GHG emissions calculations'!$F239)*('Emission Factors'!$H$5:$H$488='GHG emissions calculations'!$H239),INDEX('Emission Factors'!$E$5:$T$488,0,MATCH('GHG emissions calculations'!G$6,'Emission Factors'!$E$5:$T$5,0)),"",0)</f>
        <v/>
      </c>
      <c r="H239" s="311" t="s">
        <v>237</v>
      </c>
      <c r="I239" s="312" t="str">
        <f>IF(
    SUMIFS('Import data'!$L$25:$L$80,
           'Import data'!$J$25:$J$80, F239,
           'Import data'!$G$25:$G$80, 'GHG emissions calculations'!$H239,
           'Import data'!$I$25:$I$80,$E$8) &lt;&gt; 0,
    SUMIFS('Import data'!$L$25:$L$80,
           'Import data'!$J$25:$J$80, F239,
           'Import data'!$G$25:$G$80, 'GHG emissions calculations'!$H239,
           'Import data'!$I$25:$I$80,$E$8),
    ""
)</f>
        <v/>
      </c>
      <c r="J239" s="311" t="str">
        <f t="array" ref="J239">IF(
    XLOOKUP(F239, 'Import data'!$J$26:$J$47, 'Import data'!$M$26:$M$47, "", 0) = "Please add the region-specific supplier emission factor or choose a different region available in the IAEG database.",
    "",
    XLOOKUP(F239, 'Import data'!$J$26:$J$47, 'Import data'!$M$26:$M$47, "", 0)
)</f>
        <v/>
      </c>
      <c r="K239" s="311" t="str">
        <f t="array" ref="K239">IFERROR(
    XLOOKUP(F239,
            _xlws.FILTER('Supplier Emission'!$G$15:$G$49,
                   ('Supplier Emission'!$D$15:$D$49=H239) * ('Supplier Emission'!$F$15:$F$49=$E$8)),
            _xlws.FILTER('Supplier Emission'!$I$15:$I$49,
                   ('Supplier Emission'!$D$15:$D$49=H239) * ('Supplier Emission'!$F$15:$F$49=$E$8)),
            ""),
    "")</f>
        <v/>
      </c>
      <c r="L239" s="311" t="str">
        <f t="array" ref="L239">IFERROR(
    XLOOKUP(F239,
            _xlws.FILTER('Supplier Emission'!$G$15:$G$49,
                   ('Supplier Emission'!$D$15:$D$49=H239) * ('Supplier Emission'!$F$15:$F$49=$E$8)),
            _xlws.FILTER('Supplier Emission'!$J$15:$J$49,
                   ('Supplier Emission'!$D$15:$D$49=H239) * ('Supplier Emission'!$F$15:$F$49=$E$8)),
            ""),
    "")</f>
        <v/>
      </c>
      <c r="M239" s="311" t="str">
        <f t="array" ref="M239">IFERROR(
    XLOOKUP(F239,
            _xlws.FILTER('Supplier Emission'!$G$15:$G$49,
                   ('Supplier Emission'!$D$15:$D$49=H239) * ('Supplier Emission'!$F$15:$F$49=$E$8)),
            _xlws.FILTER('Supplier Emission'!$M$15:$M$49,
                   ('Supplier Emission'!$D$15:$D$49=H239) * ('Supplier Emission'!$F$15:$F$49=$E$8)),
            ""),
    "")</f>
        <v/>
      </c>
      <c r="N239" s="311" t="str">
        <f t="array" ref="N239">IFERROR(
    XLOOKUP(F239,
            _xlws.FILTER('Supplier Emission'!$G$15:$G$49,
                   ('Supplier Emission'!$D$15:$D$49=H239) * ('Supplier Emission'!$F$15:$F$49=$E$8)),
            _xlws.FILTER('Supplier Emission'!$H$15:$H$49,
                   ('Supplier Emission'!$D$15:$D$49=H239) * ('Supplier Emission'!$F$15:$F$49=$E$8)),
            ""),
    "")</f>
        <v/>
      </c>
      <c r="O239" s="311" t="str">
        <f t="array" ref="O239">XLOOKUP(1,('Emission Factors'!$E$5:$E$488='GHG emissions calculations'!$F239)*('Emission Factors'!$H$5:$H$488='GHG emissions calculations'!$H239),INDEX('Emission Factors'!$E$5:$T$488,0,MATCH('GHG emissions calculations'!O$6,'Emission Factors'!$E$5:$T$5,0)),"",0)</f>
        <v/>
      </c>
      <c r="P239" s="313" t="str">
        <f t="array" ref="P239">IFERROR(
    INDEX('Emission Factors'!$E$5:$P$488,
          MATCH(1,
                ('Emission Factors'!$E$5:$E$488 = 'GHG emissions calculations'!$F239) *
                ('Emission Factors'!$H$5:$H$488 = 'GHG emissions calculations'!$H239),
                0),
          MATCH('GHG emissions calculations'!P$6,'Emission Factors'!$E$5:$P$5,0)),
    "")</f>
        <v/>
      </c>
      <c r="Q239" s="311" t="str">
        <f t="array" ref="Q239">IFERROR(
    IF(
        INDEX('Emission Factors'!$E$5:$P$488,
              MATCH(1,
                    ('Emission Factors'!$E$5:$E$488 = 'GHG emissions calculations'!$F239) *
                    ('Emission Factors'!$H$5:$H$488 = 'GHG emissions calculations'!$H239),
                    0),
              MATCH('GHG emissions calculations'!Q$6, 'Emission Factors'!$E$5:$P$5, 0)) &lt;&gt; "",
        INDEX('Emission Factors'!$E$5:$P$488,
              MATCH(1,
                    ('Emission Factors'!$E$5:$E$488 = 'GHG emissions calculations'!$F239) *
                    ('Emission Factors'!$H$5:$H$488 = 'GHG emissions calculations'!$H239),
                    0),
              MATCH('GHG emissions calculations'!Q$6, 'Emission Factors'!$E$5:$P$5, 0)),
        ""),
    "")</f>
        <v/>
      </c>
      <c r="R239" s="311" t="str">
        <f t="array" ref="R239">IFERROR(
    IF(
        INDEX('Emission Factors'!$E$5:$R$488,
              MATCH(1,
                    ('Emission Factors'!$E$5:$E$488 = 'GHG emissions calculations'!$F239) *
                    ('Emission Factors'!$H$5:$H$488 = 'GHG emissions calculations'!$H239),
                    0),
              MATCH('GHG emissions calculations'!R$6, 'Emission Factors'!$E$5:$R$5, 0)) &lt;&gt; "",
        INDEX('Emission Factors'!$E$5:$R$488,
              MATCH(1,
                    ('Emission Factors'!$E$5:$E$488 = 'GHG emissions calculations'!$F239) *
                    ('Emission Factors'!$H$5:$H$488 = 'GHG emissions calculations'!$H239),
                    0),
              MATCH('GHG emissions calculations'!R$6, 'Emission Factors'!$E$5:$R$5, 0)),
        ""),
    "")</f>
        <v/>
      </c>
      <c r="S239" s="312">
        <f t="shared" si="1"/>
        <v>0</v>
      </c>
      <c r="T239" s="23"/>
    </row>
    <row r="240" ht="15.75" customHeight="1" outlineLevel="1">
      <c r="A240" s="23"/>
      <c r="B240" s="71"/>
      <c r="C240" s="71"/>
      <c r="D240" s="71"/>
      <c r="E240" s="314"/>
      <c r="F240" s="311" t="str">
        <f>Lists!P221</f>
        <v>Lead - Metal sheet stamping - America</v>
      </c>
      <c r="G240" s="311" t="str">
        <f t="array" ref="G240">XLOOKUP(1,('Emission Factors'!$E$5:$E$488='GHG emissions calculations'!$F240)*('Emission Factors'!$H$5:$H$488='GHG emissions calculations'!$H240),INDEX('Emission Factors'!$E$5:$T$488,0,MATCH('GHG emissions calculations'!G$6,'Emission Factors'!$E$5:$T$5,0)),"",0)</f>
        <v/>
      </c>
      <c r="H240" s="311" t="s">
        <v>237</v>
      </c>
      <c r="I240" s="312" t="str">
        <f>IF(
    SUMIFS('Import data'!$L$25:$L$80,
           'Import data'!$J$25:$J$80, F240,
           'Import data'!$G$25:$G$80, 'GHG emissions calculations'!$H240,
           'Import data'!$I$25:$I$80,$E$8) &lt;&gt; 0,
    SUMIFS('Import data'!$L$25:$L$80,
           'Import data'!$J$25:$J$80, F240,
           'Import data'!$G$25:$G$80, 'GHG emissions calculations'!$H240,
           'Import data'!$I$25:$I$80,$E$8),
    ""
)</f>
        <v/>
      </c>
      <c r="J240" s="311" t="str">
        <f t="array" ref="J240">IF(
    XLOOKUP(F240, 'Import data'!$J$26:$J$47, 'Import data'!$M$26:$M$47, "", 0) = "Please add the region-specific supplier emission factor or choose a different region available in the IAEG database.",
    "",
    XLOOKUP(F240, 'Import data'!$J$26:$J$47, 'Import data'!$M$26:$M$47, "", 0)
)</f>
        <v/>
      </c>
      <c r="K240" s="311" t="str">
        <f t="array" ref="K240">IFERROR(
    XLOOKUP(F240,
            _xlws.FILTER('Supplier Emission'!$G$15:$G$49,
                   ('Supplier Emission'!$D$15:$D$49=H240) * ('Supplier Emission'!$F$15:$F$49=$E$8)),
            _xlws.FILTER('Supplier Emission'!$I$15:$I$49,
                   ('Supplier Emission'!$D$15:$D$49=H240) * ('Supplier Emission'!$F$15:$F$49=$E$8)),
            ""),
    "")</f>
        <v/>
      </c>
      <c r="L240" s="311" t="str">
        <f t="array" ref="L240">IFERROR(
    XLOOKUP(F240,
            _xlws.FILTER('Supplier Emission'!$G$15:$G$49,
                   ('Supplier Emission'!$D$15:$D$49=H240) * ('Supplier Emission'!$F$15:$F$49=$E$8)),
            _xlws.FILTER('Supplier Emission'!$J$15:$J$49,
                   ('Supplier Emission'!$D$15:$D$49=H240) * ('Supplier Emission'!$F$15:$F$49=$E$8)),
            ""),
    "")</f>
        <v/>
      </c>
      <c r="M240" s="311" t="str">
        <f t="array" ref="M240">IFERROR(
    XLOOKUP(F240,
            _xlws.FILTER('Supplier Emission'!$G$15:$G$49,
                   ('Supplier Emission'!$D$15:$D$49=H240) * ('Supplier Emission'!$F$15:$F$49=$E$8)),
            _xlws.FILTER('Supplier Emission'!$M$15:$M$49,
                   ('Supplier Emission'!$D$15:$D$49=H240) * ('Supplier Emission'!$F$15:$F$49=$E$8)),
            ""),
    "")</f>
        <v/>
      </c>
      <c r="N240" s="311" t="str">
        <f t="array" ref="N240">IFERROR(
    XLOOKUP(F240,
            _xlws.FILTER('Supplier Emission'!$G$15:$G$49,
                   ('Supplier Emission'!$D$15:$D$49=H240) * ('Supplier Emission'!$F$15:$F$49=$E$8)),
            _xlws.FILTER('Supplier Emission'!$H$15:$H$49,
                   ('Supplier Emission'!$D$15:$D$49=H240) * ('Supplier Emission'!$F$15:$F$49=$E$8)),
            ""),
    "")</f>
        <v/>
      </c>
      <c r="O240" s="311" t="str">
        <f t="array" ref="O240">XLOOKUP(1,('Emission Factors'!$E$5:$E$488='GHG emissions calculations'!$F240)*('Emission Factors'!$H$5:$H$488='GHG emissions calculations'!$H240),INDEX('Emission Factors'!$E$5:$T$488,0,MATCH('GHG emissions calculations'!O$6,'Emission Factors'!$E$5:$T$5,0)),"",0)</f>
        <v/>
      </c>
      <c r="P240" s="313" t="str">
        <f t="array" ref="P240">IFERROR(
    INDEX('Emission Factors'!$E$5:$P$488,
          MATCH(1,
                ('Emission Factors'!$E$5:$E$488 = 'GHG emissions calculations'!$F240) *
                ('Emission Factors'!$H$5:$H$488 = 'GHG emissions calculations'!$H240),
                0),
          MATCH('GHG emissions calculations'!P$6,'Emission Factors'!$E$5:$P$5,0)),
    "")</f>
        <v/>
      </c>
      <c r="Q240" s="311" t="str">
        <f t="array" ref="Q240">IFERROR(
    IF(
        INDEX('Emission Factors'!$E$5:$P$488,
              MATCH(1,
                    ('Emission Factors'!$E$5:$E$488 = 'GHG emissions calculations'!$F240) *
                    ('Emission Factors'!$H$5:$H$488 = 'GHG emissions calculations'!$H240),
                    0),
              MATCH('GHG emissions calculations'!Q$6, 'Emission Factors'!$E$5:$P$5, 0)) &lt;&gt; "",
        INDEX('Emission Factors'!$E$5:$P$488,
              MATCH(1,
                    ('Emission Factors'!$E$5:$E$488 = 'GHG emissions calculations'!$F240) *
                    ('Emission Factors'!$H$5:$H$488 = 'GHG emissions calculations'!$H240),
                    0),
              MATCH('GHG emissions calculations'!Q$6, 'Emission Factors'!$E$5:$P$5, 0)),
        ""),
    "")</f>
        <v/>
      </c>
      <c r="R240" s="311" t="str">
        <f t="array" ref="R240">IFERROR(
    IF(
        INDEX('Emission Factors'!$E$5:$R$488,
              MATCH(1,
                    ('Emission Factors'!$E$5:$E$488 = 'GHG emissions calculations'!$F240) *
                    ('Emission Factors'!$H$5:$H$488 = 'GHG emissions calculations'!$H240),
                    0),
              MATCH('GHG emissions calculations'!R$6, 'Emission Factors'!$E$5:$R$5, 0)) &lt;&gt; "",
        INDEX('Emission Factors'!$E$5:$R$488,
              MATCH(1,
                    ('Emission Factors'!$E$5:$E$488 = 'GHG emissions calculations'!$F240) *
                    ('Emission Factors'!$H$5:$H$488 = 'GHG emissions calculations'!$H240),
                    0),
              MATCH('GHG emissions calculations'!R$6, 'Emission Factors'!$E$5:$R$5, 0)),
        ""),
    "")</f>
        <v/>
      </c>
      <c r="S240" s="312">
        <f t="shared" si="1"/>
        <v>0</v>
      </c>
      <c r="T240" s="23"/>
    </row>
    <row r="241" ht="15.75" customHeight="1" outlineLevel="1">
      <c r="A241" s="23"/>
      <c r="B241" s="71"/>
      <c r="C241" s="71"/>
      <c r="D241" s="71"/>
      <c r="E241" s="314"/>
      <c r="F241" s="311" t="str">
        <f>Lists!P224</f>
        <v>Lead - Metal sheet stamping - Asia</v>
      </c>
      <c r="G241" s="311" t="str">
        <f t="array" ref="G241">XLOOKUP(1,('Emission Factors'!$E$5:$E$488='GHG emissions calculations'!$F241)*('Emission Factors'!$H$5:$H$488='GHG emissions calculations'!$H241),INDEX('Emission Factors'!$E$5:$T$488,0,MATCH('GHG emissions calculations'!G$6,'Emission Factors'!$E$5:$T$5,0)),"",0)</f>
        <v/>
      </c>
      <c r="H241" s="311" t="s">
        <v>237</v>
      </c>
      <c r="I241" s="312" t="str">
        <f>IF(
    SUMIFS('Import data'!$L$25:$L$80,
           'Import data'!$J$25:$J$80, F241,
           'Import data'!$G$25:$G$80, 'GHG emissions calculations'!$H241,
           'Import data'!$I$25:$I$80,$E$8) &lt;&gt; 0,
    SUMIFS('Import data'!$L$25:$L$80,
           'Import data'!$J$25:$J$80, F241,
           'Import data'!$G$25:$G$80, 'GHG emissions calculations'!$H241,
           'Import data'!$I$25:$I$80,$E$8),
    ""
)</f>
        <v/>
      </c>
      <c r="J241" s="311" t="str">
        <f t="array" ref="J241">IF(
    XLOOKUP(F241, 'Import data'!$J$26:$J$47, 'Import data'!$M$26:$M$47, "", 0) = "Please add the region-specific supplier emission factor or choose a different region available in the IAEG database.",
    "",
    XLOOKUP(F241, 'Import data'!$J$26:$J$47, 'Import data'!$M$26:$M$47, "", 0)
)</f>
        <v/>
      </c>
      <c r="K241" s="311" t="str">
        <f t="array" ref="K241">IFERROR(
    XLOOKUP(F241,
            _xlws.FILTER('Supplier Emission'!$G$15:$G$49,
                   ('Supplier Emission'!$D$15:$D$49=H241) * ('Supplier Emission'!$F$15:$F$49=$E$8)),
            _xlws.FILTER('Supplier Emission'!$I$15:$I$49,
                   ('Supplier Emission'!$D$15:$D$49=H241) * ('Supplier Emission'!$F$15:$F$49=$E$8)),
            ""),
    "")</f>
        <v/>
      </c>
      <c r="L241" s="311" t="str">
        <f t="array" ref="L241">IFERROR(
    XLOOKUP(F241,
            _xlws.FILTER('Supplier Emission'!$G$15:$G$49,
                   ('Supplier Emission'!$D$15:$D$49=H241) * ('Supplier Emission'!$F$15:$F$49=$E$8)),
            _xlws.FILTER('Supplier Emission'!$J$15:$J$49,
                   ('Supplier Emission'!$D$15:$D$49=H241) * ('Supplier Emission'!$F$15:$F$49=$E$8)),
            ""),
    "")</f>
        <v/>
      </c>
      <c r="M241" s="311" t="str">
        <f t="array" ref="M241">IFERROR(
    XLOOKUP(F241,
            _xlws.FILTER('Supplier Emission'!$G$15:$G$49,
                   ('Supplier Emission'!$D$15:$D$49=H241) * ('Supplier Emission'!$F$15:$F$49=$E$8)),
            _xlws.FILTER('Supplier Emission'!$M$15:$M$49,
                   ('Supplier Emission'!$D$15:$D$49=H241) * ('Supplier Emission'!$F$15:$F$49=$E$8)),
            ""),
    "")</f>
        <v/>
      </c>
      <c r="N241" s="311" t="str">
        <f t="array" ref="N241">IFERROR(
    XLOOKUP(F241,
            _xlws.FILTER('Supplier Emission'!$G$15:$G$49,
                   ('Supplier Emission'!$D$15:$D$49=H241) * ('Supplier Emission'!$F$15:$F$49=$E$8)),
            _xlws.FILTER('Supplier Emission'!$H$15:$H$49,
                   ('Supplier Emission'!$D$15:$D$49=H241) * ('Supplier Emission'!$F$15:$F$49=$E$8)),
            ""),
    "")</f>
        <v/>
      </c>
      <c r="O241" s="311" t="str">
        <f t="array" ref="O241">XLOOKUP(1,('Emission Factors'!$E$5:$E$488='GHG emissions calculations'!$F241)*('Emission Factors'!$H$5:$H$488='GHG emissions calculations'!$H241),INDEX('Emission Factors'!$E$5:$T$488,0,MATCH('GHG emissions calculations'!O$6,'Emission Factors'!$E$5:$T$5,0)),"",0)</f>
        <v/>
      </c>
      <c r="P241" s="313" t="str">
        <f t="array" ref="P241">IFERROR(
    INDEX('Emission Factors'!$E$5:$P$488,
          MATCH(1,
                ('Emission Factors'!$E$5:$E$488 = 'GHG emissions calculations'!$F241) *
                ('Emission Factors'!$H$5:$H$488 = 'GHG emissions calculations'!$H241),
                0),
          MATCH('GHG emissions calculations'!P$6,'Emission Factors'!$E$5:$P$5,0)),
    "")</f>
        <v/>
      </c>
      <c r="Q241" s="311" t="str">
        <f t="array" ref="Q241">IFERROR(
    IF(
        INDEX('Emission Factors'!$E$5:$P$488,
              MATCH(1,
                    ('Emission Factors'!$E$5:$E$488 = 'GHG emissions calculations'!$F241) *
                    ('Emission Factors'!$H$5:$H$488 = 'GHG emissions calculations'!$H241),
                    0),
              MATCH('GHG emissions calculations'!Q$6, 'Emission Factors'!$E$5:$P$5, 0)) &lt;&gt; "",
        INDEX('Emission Factors'!$E$5:$P$488,
              MATCH(1,
                    ('Emission Factors'!$E$5:$E$488 = 'GHG emissions calculations'!$F241) *
                    ('Emission Factors'!$H$5:$H$488 = 'GHG emissions calculations'!$H241),
                    0),
              MATCH('GHG emissions calculations'!Q$6, 'Emission Factors'!$E$5:$P$5, 0)),
        ""),
    "")</f>
        <v/>
      </c>
      <c r="R241" s="311" t="str">
        <f t="array" ref="R241">IFERROR(
    IF(
        INDEX('Emission Factors'!$E$5:$R$488,
              MATCH(1,
                    ('Emission Factors'!$E$5:$E$488 = 'GHG emissions calculations'!$F241) *
                    ('Emission Factors'!$H$5:$H$488 = 'GHG emissions calculations'!$H241),
                    0),
              MATCH('GHG emissions calculations'!R$6, 'Emission Factors'!$E$5:$R$5, 0)) &lt;&gt; "",
        INDEX('Emission Factors'!$E$5:$R$488,
              MATCH(1,
                    ('Emission Factors'!$E$5:$E$488 = 'GHG emissions calculations'!$F241) *
                    ('Emission Factors'!$H$5:$H$488 = 'GHG emissions calculations'!$H241),
                    0),
              MATCH('GHG emissions calculations'!R$6, 'Emission Factors'!$E$5:$R$5, 0)),
        ""),
    "")</f>
        <v/>
      </c>
      <c r="S241" s="312">
        <f t="shared" si="1"/>
        <v>0</v>
      </c>
      <c r="T241" s="23"/>
    </row>
    <row r="242" ht="15.75" customHeight="1" outlineLevel="1">
      <c r="A242" s="23"/>
      <c r="B242" s="71"/>
      <c r="C242" s="71"/>
      <c r="D242" s="71"/>
      <c r="E242" s="314"/>
      <c r="F242" s="311" t="str">
        <f>Lists!P222</f>
        <v>Lead - Metal sheet stamping - Europe</v>
      </c>
      <c r="G242" s="311">
        <f t="array" ref="G242">XLOOKUP(1,('Emission Factors'!$E$5:$E$488='GHG emissions calculations'!$F242)*('Emission Factors'!$H$5:$H$488='GHG emissions calculations'!$H242),INDEX('Emission Factors'!$E$5:$T$488,0,MATCH('GHG emissions calculations'!G$6,'Emission Factors'!$E$5:$T$5,0)),"",0)</f>
        <v>3</v>
      </c>
      <c r="H242" s="311" t="s">
        <v>237</v>
      </c>
      <c r="I242" s="312" t="str">
        <f>IF(
    SUMIFS('Import data'!$L$25:$L$80,
           'Import data'!$J$25:$J$80, F242,
           'Import data'!$G$25:$G$80, 'GHG emissions calculations'!$H242,
           'Import data'!$I$25:$I$80,$E$8) &lt;&gt; 0,
    SUMIFS('Import data'!$L$25:$L$80,
           'Import data'!$J$25:$J$80, F242,
           'Import data'!$G$25:$G$80, 'GHG emissions calculations'!$H242,
           'Import data'!$I$25:$I$80,$E$8),
    ""
)</f>
        <v/>
      </c>
      <c r="J242" s="311" t="str">
        <f t="array" ref="J242">IF(
    XLOOKUP(F242, 'Import data'!$J$26:$J$47, 'Import data'!$M$26:$M$47, "", 0) = "Please add the region-specific supplier emission factor or choose a different region available in the IAEG database.",
    "",
    XLOOKUP(F242, 'Import data'!$J$26:$J$47, 'Import data'!$M$26:$M$47, "", 0)
)</f>
        <v/>
      </c>
      <c r="K242" s="311" t="str">
        <f t="array" ref="K242">IFERROR(
    XLOOKUP(F242,
            _xlws.FILTER('Supplier Emission'!$G$15:$G$49,
                   ('Supplier Emission'!$D$15:$D$49=H242) * ('Supplier Emission'!$F$15:$F$49=$E$8)),
            _xlws.FILTER('Supplier Emission'!$I$15:$I$49,
                   ('Supplier Emission'!$D$15:$D$49=H242) * ('Supplier Emission'!$F$15:$F$49=$E$8)),
            ""),
    "")</f>
        <v/>
      </c>
      <c r="L242" s="311" t="str">
        <f t="array" ref="L242">IFERROR(
    XLOOKUP(F242,
            _xlws.FILTER('Supplier Emission'!$G$15:$G$49,
                   ('Supplier Emission'!$D$15:$D$49=H242) * ('Supplier Emission'!$F$15:$F$49=$E$8)),
            _xlws.FILTER('Supplier Emission'!$J$15:$J$49,
                   ('Supplier Emission'!$D$15:$D$49=H242) * ('Supplier Emission'!$F$15:$F$49=$E$8)),
            ""),
    "")</f>
        <v/>
      </c>
      <c r="M242" s="311" t="str">
        <f t="array" ref="M242">IFERROR(
    XLOOKUP(F242,
            _xlws.FILTER('Supplier Emission'!$G$15:$G$49,
                   ('Supplier Emission'!$D$15:$D$49=H242) * ('Supplier Emission'!$F$15:$F$49=$E$8)),
            _xlws.FILTER('Supplier Emission'!$M$15:$M$49,
                   ('Supplier Emission'!$D$15:$D$49=H242) * ('Supplier Emission'!$F$15:$F$49=$E$8)),
            ""),
    "")</f>
        <v/>
      </c>
      <c r="N242" s="311" t="str">
        <f t="array" ref="N242">IFERROR(
    XLOOKUP(F242,
            _xlws.FILTER('Supplier Emission'!$G$15:$G$49,
                   ('Supplier Emission'!$D$15:$D$49=H242) * ('Supplier Emission'!$F$15:$F$49=$E$8)),
            _xlws.FILTER('Supplier Emission'!$H$15:$H$49,
                   ('Supplier Emission'!$D$15:$D$49=H242) * ('Supplier Emission'!$F$15:$F$49=$E$8)),
            ""),
    "")</f>
        <v/>
      </c>
      <c r="O242" s="311" t="str">
        <f t="array" ref="O242">XLOOKUP(1,('Emission Factors'!$E$5:$E$488='GHG emissions calculations'!$F242)*('Emission Factors'!$H$5:$H$488='GHG emissions calculations'!$H242),INDEX('Emission Factors'!$E$5:$T$488,0,MATCH('GHG emissions calculations'!O$6,'Emission Factors'!$E$5:$T$5,0)),"",0)</f>
        <v>Lead (primary)</v>
      </c>
      <c r="P242" s="313">
        <f t="array" ref="P242">IFERROR(
    INDEX('Emission Factors'!$E$5:$P$488,
          MATCH(1,
                ('Emission Factors'!$E$5:$E$488 = 'GHG emissions calculations'!$F242) *
                ('Emission Factors'!$H$5:$H$488 = 'GHG emissions calculations'!$H242),
                0),
          MATCH('GHG emissions calculations'!P$6,'Emission Factors'!$E$5:$P$5,0)),
    "")</f>
        <v>2.07</v>
      </c>
      <c r="Q242" s="311" t="str">
        <f t="array" ref="Q242">IFERROR(
    IF(
        INDEX('Emission Factors'!$E$5:$P$488,
              MATCH(1,
                    ('Emission Factors'!$E$5:$E$488 = 'GHG emissions calculations'!$F242) *
                    ('Emission Factors'!$H$5:$H$488 = 'GHG emissions calculations'!$H242),
                    0),
              MATCH('GHG emissions calculations'!Q$6, 'Emission Factors'!$E$5:$P$5, 0)) &lt;&gt; "",
        INDEX('Emission Factors'!$E$5:$P$488,
              MATCH(1,
                    ('Emission Factors'!$E$5:$E$488 = 'GHG emissions calculations'!$F242) *
                    ('Emission Factors'!$H$5:$H$488 = 'GHG emissions calculations'!$H242),
                    0),
              MATCH('GHG emissions calculations'!Q$6, 'Emission Factors'!$E$5:$P$5, 0)),
        ""),
    "")</f>
        <v>kgCO2e/kg</v>
      </c>
      <c r="R242" s="311" t="str">
        <f t="array" ref="R242">IFERROR(
    IF(
        INDEX('Emission Factors'!$E$5:$R$488,
              MATCH(1,
                    ('Emission Factors'!$E$5:$E$488 = 'GHG emissions calculations'!$F242) *
                    ('Emission Factors'!$H$5:$H$488 = 'GHG emissions calculations'!$H242),
                    0),
              MATCH('GHG emissions calculations'!R$6, 'Emission Factors'!$E$5:$R$5, 0)) &lt;&gt; "",
        INDEX('Emission Factors'!$E$5:$R$488,
              MATCH(1,
                    ('Emission Factors'!$E$5:$E$488 = 'GHG emissions calculations'!$F242) *
                    ('Emission Factors'!$H$5:$H$488 = 'GHG emissions calculations'!$H242),
                    0),
              MATCH('GHG emissions calculations'!R$6, 'Emission Factors'!$E$5:$R$5, 0)),
        ""),
    "")</f>
        <v>Europe</v>
      </c>
      <c r="S242" s="312">
        <f t="shared" si="1"/>
        <v>0</v>
      </c>
      <c r="T242" s="23"/>
    </row>
    <row r="243" ht="15.75" customHeight="1" outlineLevel="1">
      <c r="A243" s="23"/>
      <c r="B243" s="71"/>
      <c r="C243" s="71"/>
      <c r="D243" s="71"/>
      <c r="E243" s="314"/>
      <c r="F243" s="311" t="str">
        <f>Lists!P227</f>
        <v>Lead - Metal sheet stamping - Global or unspecified region</v>
      </c>
      <c r="G243" s="311">
        <f t="array" ref="G243">XLOOKUP(1,('Emission Factors'!$E$5:$E$488='GHG emissions calculations'!$F243)*('Emission Factors'!$H$5:$H$488='GHG emissions calculations'!$H243),INDEX('Emission Factors'!$E$5:$T$488,0,MATCH('GHG emissions calculations'!G$6,'Emission Factors'!$E$5:$T$5,0)),"",0)</f>
        <v>3</v>
      </c>
      <c r="H243" s="311" t="s">
        <v>237</v>
      </c>
      <c r="I243" s="312" t="str">
        <f>IF(
    SUMIFS('Import data'!$L$25:$L$80,
           'Import data'!$J$25:$J$80, F243,
           'Import data'!$G$25:$G$80, 'GHG emissions calculations'!$H243,
           'Import data'!$I$25:$I$80,$E$8) &lt;&gt; 0,
    SUMIFS('Import data'!$L$25:$L$80,
           'Import data'!$J$25:$J$80, F243,
           'Import data'!$G$25:$G$80, 'GHG emissions calculations'!$H243,
           'Import data'!$I$25:$I$80,$E$8),
    ""
)</f>
        <v/>
      </c>
      <c r="J243" s="311" t="str">
        <f t="array" ref="J243">IF(
    XLOOKUP(F243, 'Import data'!$J$26:$J$47, 'Import data'!$M$26:$M$47, "", 0) = "Please add the region-specific supplier emission factor or choose a different region available in the IAEG database.",
    "",
    XLOOKUP(F243, 'Import data'!$J$26:$J$47, 'Import data'!$M$26:$M$47, "", 0)
)</f>
        <v/>
      </c>
      <c r="K243" s="311" t="str">
        <f t="array" ref="K243">IFERROR(
    XLOOKUP(F243,
            _xlws.FILTER('Supplier Emission'!$G$15:$G$49,
                   ('Supplier Emission'!$D$15:$D$49=H243) * ('Supplier Emission'!$F$15:$F$49=$E$8)),
            _xlws.FILTER('Supplier Emission'!$I$15:$I$49,
                   ('Supplier Emission'!$D$15:$D$49=H243) * ('Supplier Emission'!$F$15:$F$49=$E$8)),
            ""),
    "")</f>
        <v/>
      </c>
      <c r="L243" s="311" t="str">
        <f t="array" ref="L243">IFERROR(
    XLOOKUP(F243,
            _xlws.FILTER('Supplier Emission'!$G$15:$G$49,
                   ('Supplier Emission'!$D$15:$D$49=H243) * ('Supplier Emission'!$F$15:$F$49=$E$8)),
            _xlws.FILTER('Supplier Emission'!$J$15:$J$49,
                   ('Supplier Emission'!$D$15:$D$49=H243) * ('Supplier Emission'!$F$15:$F$49=$E$8)),
            ""),
    "")</f>
        <v/>
      </c>
      <c r="M243" s="311" t="str">
        <f t="array" ref="M243">IFERROR(
    XLOOKUP(F243,
            _xlws.FILTER('Supplier Emission'!$G$15:$G$49,
                   ('Supplier Emission'!$D$15:$D$49=H243) * ('Supplier Emission'!$F$15:$F$49=$E$8)),
            _xlws.FILTER('Supplier Emission'!$M$15:$M$49,
                   ('Supplier Emission'!$D$15:$D$49=H243) * ('Supplier Emission'!$F$15:$F$49=$E$8)),
            ""),
    "")</f>
        <v/>
      </c>
      <c r="N243" s="311" t="str">
        <f t="array" ref="N243">IFERROR(
    XLOOKUP(F243,
            _xlws.FILTER('Supplier Emission'!$G$15:$G$49,
                   ('Supplier Emission'!$D$15:$D$49=H243) * ('Supplier Emission'!$F$15:$F$49=$E$8)),
            _xlws.FILTER('Supplier Emission'!$H$15:$H$49,
                   ('Supplier Emission'!$D$15:$D$49=H243) * ('Supplier Emission'!$F$15:$F$49=$E$8)),
            ""),
    "")</f>
        <v/>
      </c>
      <c r="O243" s="311" t="str">
        <f t="array" ref="O243">XLOOKUP(1,('Emission Factors'!$E$5:$E$488='GHG emissions calculations'!$F243)*('Emission Factors'!$H$5:$H$488='GHG emissions calculations'!$H243),INDEX('Emission Factors'!$E$5:$T$488,0,MATCH('GHG emissions calculations'!O$6,'Emission Factors'!$E$5:$T$5,0)),"",0)</f>
        <v>Lead (primary) + Metal sheet stamping - Emboutissage de tôle (20% de pertes)</v>
      </c>
      <c r="P243" s="313">
        <f t="array" ref="P243">IFERROR(
    INDEX('Emission Factors'!$E$5:$P$488,
          MATCH(1,
                ('Emission Factors'!$E$5:$E$488 = 'GHG emissions calculations'!$F243) *
                ('Emission Factors'!$H$5:$H$488 = 'GHG emissions calculations'!$H243),
                0),
          MATCH('GHG emissions calculations'!P$6,'Emission Factors'!$E$5:$P$5,0)),
    "")</f>
        <v>2.0584</v>
      </c>
      <c r="Q243" s="311" t="str">
        <f t="array" ref="Q243">IFERROR(
    IF(
        INDEX('Emission Factors'!$E$5:$P$488,
              MATCH(1,
                    ('Emission Factors'!$E$5:$E$488 = 'GHG emissions calculations'!$F243) *
                    ('Emission Factors'!$H$5:$H$488 = 'GHG emissions calculations'!$H243),
                    0),
              MATCH('GHG emissions calculations'!Q$6, 'Emission Factors'!$E$5:$P$5, 0)) &lt;&gt; "",
        INDEX('Emission Factors'!$E$5:$P$488,
              MATCH(1,
                    ('Emission Factors'!$E$5:$E$488 = 'GHG emissions calculations'!$F243) *
                    ('Emission Factors'!$H$5:$H$488 = 'GHG emissions calculations'!$H243),
                    0),
              MATCH('GHG emissions calculations'!Q$6, 'Emission Factors'!$E$5:$P$5, 0)),
        ""),
    "")</f>
        <v>kgCO2e/kg</v>
      </c>
      <c r="R243" s="311" t="str">
        <f t="array" ref="R243">IFERROR(
    IF(
        INDEX('Emission Factors'!$E$5:$R$488,
              MATCH(1,
                    ('Emission Factors'!$E$5:$E$488 = 'GHG emissions calculations'!$F243) *
                    ('Emission Factors'!$H$5:$H$488 = 'GHG emissions calculations'!$H243),
                    0),
              MATCH('GHG emissions calculations'!R$6, 'Emission Factors'!$E$5:$R$5, 0)) &lt;&gt; "",
        INDEX('Emission Factors'!$E$5:$R$488,
              MATCH(1,
                    ('Emission Factors'!$E$5:$E$488 = 'GHG emissions calculations'!$F243) *
                    ('Emission Factors'!$H$5:$H$488 = 'GHG emissions calculations'!$H243),
                    0),
              MATCH('GHG emissions calculations'!R$6, 'Emission Factors'!$E$5:$R$5, 0)),
        ""),
    "")</f>
        <v>Global or unspecified region</v>
      </c>
      <c r="S243" s="312">
        <f t="shared" si="1"/>
        <v>0</v>
      </c>
      <c r="T243" s="23"/>
    </row>
    <row r="244" ht="15.75" customHeight="1" outlineLevel="1">
      <c r="A244" s="23"/>
      <c r="B244" s="71"/>
      <c r="C244" s="71"/>
      <c r="D244" s="71"/>
      <c r="E244" s="314"/>
      <c r="F244" s="311" t="str">
        <f>Lists!P226</f>
        <v>Lead - Metal sheet stamping - Middle East</v>
      </c>
      <c r="G244" s="311" t="str">
        <f t="array" ref="G244">XLOOKUP(1,('Emission Factors'!$E$5:$E$488='GHG emissions calculations'!$F244)*('Emission Factors'!$H$5:$H$488='GHG emissions calculations'!$H244),INDEX('Emission Factors'!$E$5:$T$488,0,MATCH('GHG emissions calculations'!G$6,'Emission Factors'!$E$5:$T$5,0)),"",0)</f>
        <v/>
      </c>
      <c r="H244" s="311" t="s">
        <v>237</v>
      </c>
      <c r="I244" s="312" t="str">
        <f>IF(
    SUMIFS('Import data'!$L$25:$L$80,
           'Import data'!$J$25:$J$80, F244,
           'Import data'!$G$25:$G$80, 'GHG emissions calculations'!$H244,
           'Import data'!$I$25:$I$80,$E$8) &lt;&gt; 0,
    SUMIFS('Import data'!$L$25:$L$80,
           'Import data'!$J$25:$J$80, F244,
           'Import data'!$G$25:$G$80, 'GHG emissions calculations'!$H244,
           'Import data'!$I$25:$I$80,$E$8),
    ""
)</f>
        <v/>
      </c>
      <c r="J244" s="311" t="str">
        <f t="array" ref="J244">IF(
    XLOOKUP(F244, 'Import data'!$J$26:$J$47, 'Import data'!$M$26:$M$47, "", 0) = "Please add the region-specific supplier emission factor or choose a different region available in the IAEG database.",
    "",
    XLOOKUP(F244, 'Import data'!$J$26:$J$47, 'Import data'!$M$26:$M$47, "", 0)
)</f>
        <v/>
      </c>
      <c r="K244" s="311" t="str">
        <f t="array" ref="K244">IFERROR(
    XLOOKUP(F244,
            _xlws.FILTER('Supplier Emission'!$G$15:$G$49,
                   ('Supplier Emission'!$D$15:$D$49=H244) * ('Supplier Emission'!$F$15:$F$49=$E$8)),
            _xlws.FILTER('Supplier Emission'!$I$15:$I$49,
                   ('Supplier Emission'!$D$15:$D$49=H244) * ('Supplier Emission'!$F$15:$F$49=$E$8)),
            ""),
    "")</f>
        <v/>
      </c>
      <c r="L244" s="311" t="str">
        <f t="array" ref="L244">IFERROR(
    XLOOKUP(F244,
            _xlws.FILTER('Supplier Emission'!$G$15:$G$49,
                   ('Supplier Emission'!$D$15:$D$49=H244) * ('Supplier Emission'!$F$15:$F$49=$E$8)),
            _xlws.FILTER('Supplier Emission'!$J$15:$J$49,
                   ('Supplier Emission'!$D$15:$D$49=H244) * ('Supplier Emission'!$F$15:$F$49=$E$8)),
            ""),
    "")</f>
        <v/>
      </c>
      <c r="M244" s="311" t="str">
        <f t="array" ref="M244">IFERROR(
    XLOOKUP(F244,
            _xlws.FILTER('Supplier Emission'!$G$15:$G$49,
                   ('Supplier Emission'!$D$15:$D$49=H244) * ('Supplier Emission'!$F$15:$F$49=$E$8)),
            _xlws.FILTER('Supplier Emission'!$M$15:$M$49,
                   ('Supplier Emission'!$D$15:$D$49=H244) * ('Supplier Emission'!$F$15:$F$49=$E$8)),
            ""),
    "")</f>
        <v/>
      </c>
      <c r="N244" s="311" t="str">
        <f t="array" ref="N244">IFERROR(
    XLOOKUP(F244,
            _xlws.FILTER('Supplier Emission'!$G$15:$G$49,
                   ('Supplier Emission'!$D$15:$D$49=H244) * ('Supplier Emission'!$F$15:$F$49=$E$8)),
            _xlws.FILTER('Supplier Emission'!$H$15:$H$49,
                   ('Supplier Emission'!$D$15:$D$49=H244) * ('Supplier Emission'!$F$15:$F$49=$E$8)),
            ""),
    "")</f>
        <v/>
      </c>
      <c r="O244" s="311" t="str">
        <f t="array" ref="O244">XLOOKUP(1,('Emission Factors'!$E$5:$E$488='GHG emissions calculations'!$F244)*('Emission Factors'!$H$5:$H$488='GHG emissions calculations'!$H244),INDEX('Emission Factors'!$E$5:$T$488,0,MATCH('GHG emissions calculations'!O$6,'Emission Factors'!$E$5:$T$5,0)),"",0)</f>
        <v/>
      </c>
      <c r="P244" s="313" t="str">
        <f t="array" ref="P244">IFERROR(
    INDEX('Emission Factors'!$E$5:$P$488,
          MATCH(1,
                ('Emission Factors'!$E$5:$E$488 = 'GHG emissions calculations'!$F244) *
                ('Emission Factors'!$H$5:$H$488 = 'GHG emissions calculations'!$H244),
                0),
          MATCH('GHG emissions calculations'!P$6,'Emission Factors'!$E$5:$P$5,0)),
    "")</f>
        <v/>
      </c>
      <c r="Q244" s="311" t="str">
        <f t="array" ref="Q244">IFERROR(
    IF(
        INDEX('Emission Factors'!$E$5:$P$488,
              MATCH(1,
                    ('Emission Factors'!$E$5:$E$488 = 'GHG emissions calculations'!$F244) *
                    ('Emission Factors'!$H$5:$H$488 = 'GHG emissions calculations'!$H244),
                    0),
              MATCH('GHG emissions calculations'!Q$6, 'Emission Factors'!$E$5:$P$5, 0)) &lt;&gt; "",
        INDEX('Emission Factors'!$E$5:$P$488,
              MATCH(1,
                    ('Emission Factors'!$E$5:$E$488 = 'GHG emissions calculations'!$F244) *
                    ('Emission Factors'!$H$5:$H$488 = 'GHG emissions calculations'!$H244),
                    0),
              MATCH('GHG emissions calculations'!Q$6, 'Emission Factors'!$E$5:$P$5, 0)),
        ""),
    "")</f>
        <v/>
      </c>
      <c r="R244" s="311" t="str">
        <f t="array" ref="R244">IFERROR(
    IF(
        INDEX('Emission Factors'!$E$5:$R$488,
              MATCH(1,
                    ('Emission Factors'!$E$5:$E$488 = 'GHG emissions calculations'!$F244) *
                    ('Emission Factors'!$H$5:$H$488 = 'GHG emissions calculations'!$H244),
                    0),
              MATCH('GHG emissions calculations'!R$6, 'Emission Factors'!$E$5:$R$5, 0)) &lt;&gt; "",
        INDEX('Emission Factors'!$E$5:$R$488,
              MATCH(1,
                    ('Emission Factors'!$E$5:$E$488 = 'GHG emissions calculations'!$F244) *
                    ('Emission Factors'!$H$5:$H$488 = 'GHG emissions calculations'!$H244),
                    0),
              MATCH('GHG emissions calculations'!R$6, 'Emission Factors'!$E$5:$R$5, 0)),
        ""),
    "")</f>
        <v/>
      </c>
      <c r="S244" s="312">
        <f t="shared" si="1"/>
        <v>0</v>
      </c>
      <c r="T244" s="23"/>
    </row>
    <row r="245" ht="15.75" customHeight="1" outlineLevel="1">
      <c r="A245" s="23"/>
      <c r="B245" s="71"/>
      <c r="C245" s="71"/>
      <c r="D245" s="71"/>
      <c r="E245" s="314"/>
      <c r="F245" s="311" t="str">
        <f>Lists!P225</f>
        <v>Lead - Metal sheet stamping - Oceania</v>
      </c>
      <c r="G245" s="311" t="str">
        <f t="array" ref="G245">XLOOKUP(1,('Emission Factors'!$E$5:$E$488='GHG emissions calculations'!$F245)*('Emission Factors'!$H$5:$H$488='GHG emissions calculations'!$H245),INDEX('Emission Factors'!$E$5:$T$488,0,MATCH('GHG emissions calculations'!G$6,'Emission Factors'!$E$5:$T$5,0)),"",0)</f>
        <v/>
      </c>
      <c r="H245" s="311" t="s">
        <v>237</v>
      </c>
      <c r="I245" s="312" t="str">
        <f>IF(
    SUMIFS('Import data'!$L$25:$L$80,
           'Import data'!$J$25:$J$80, F245,
           'Import data'!$G$25:$G$80, 'GHG emissions calculations'!$H245,
           'Import data'!$I$25:$I$80,$E$8) &lt;&gt; 0,
    SUMIFS('Import data'!$L$25:$L$80,
           'Import data'!$J$25:$J$80, F245,
           'Import data'!$G$25:$G$80, 'GHG emissions calculations'!$H245,
           'Import data'!$I$25:$I$80,$E$8),
    ""
)</f>
        <v/>
      </c>
      <c r="J245" s="311" t="str">
        <f t="array" ref="J245">IF(
    XLOOKUP(F245, 'Import data'!$J$26:$J$47, 'Import data'!$M$26:$M$47, "", 0) = "Please add the region-specific supplier emission factor or choose a different region available in the IAEG database.",
    "",
    XLOOKUP(F245, 'Import data'!$J$26:$J$47, 'Import data'!$M$26:$M$47, "", 0)
)</f>
        <v/>
      </c>
      <c r="K245" s="311" t="str">
        <f t="array" ref="K245">IFERROR(
    XLOOKUP(F245,
            _xlws.FILTER('Supplier Emission'!$G$15:$G$49,
                   ('Supplier Emission'!$D$15:$D$49=H245) * ('Supplier Emission'!$F$15:$F$49=$E$8)),
            _xlws.FILTER('Supplier Emission'!$I$15:$I$49,
                   ('Supplier Emission'!$D$15:$D$49=H245) * ('Supplier Emission'!$F$15:$F$49=$E$8)),
            ""),
    "")</f>
        <v/>
      </c>
      <c r="L245" s="311" t="str">
        <f t="array" ref="L245">IFERROR(
    XLOOKUP(F245,
            _xlws.FILTER('Supplier Emission'!$G$15:$G$49,
                   ('Supplier Emission'!$D$15:$D$49=H245) * ('Supplier Emission'!$F$15:$F$49=$E$8)),
            _xlws.FILTER('Supplier Emission'!$J$15:$J$49,
                   ('Supplier Emission'!$D$15:$D$49=H245) * ('Supplier Emission'!$F$15:$F$49=$E$8)),
            ""),
    "")</f>
        <v/>
      </c>
      <c r="M245" s="311" t="str">
        <f t="array" ref="M245">IFERROR(
    XLOOKUP(F245,
            _xlws.FILTER('Supplier Emission'!$G$15:$G$49,
                   ('Supplier Emission'!$D$15:$D$49=H245) * ('Supplier Emission'!$F$15:$F$49=$E$8)),
            _xlws.FILTER('Supplier Emission'!$M$15:$M$49,
                   ('Supplier Emission'!$D$15:$D$49=H245) * ('Supplier Emission'!$F$15:$F$49=$E$8)),
            ""),
    "")</f>
        <v/>
      </c>
      <c r="N245" s="311" t="str">
        <f t="array" ref="N245">IFERROR(
    XLOOKUP(F245,
            _xlws.FILTER('Supplier Emission'!$G$15:$G$49,
                   ('Supplier Emission'!$D$15:$D$49=H245) * ('Supplier Emission'!$F$15:$F$49=$E$8)),
            _xlws.FILTER('Supplier Emission'!$H$15:$H$49,
                   ('Supplier Emission'!$D$15:$D$49=H245) * ('Supplier Emission'!$F$15:$F$49=$E$8)),
            ""),
    "")</f>
        <v/>
      </c>
      <c r="O245" s="311" t="str">
        <f t="array" ref="O245">XLOOKUP(1,('Emission Factors'!$E$5:$E$488='GHG emissions calculations'!$F245)*('Emission Factors'!$H$5:$H$488='GHG emissions calculations'!$H245),INDEX('Emission Factors'!$E$5:$T$488,0,MATCH('GHG emissions calculations'!O$6,'Emission Factors'!$E$5:$T$5,0)),"",0)</f>
        <v/>
      </c>
      <c r="P245" s="313" t="str">
        <f t="array" ref="P245">IFERROR(
    INDEX('Emission Factors'!$E$5:$P$488,
          MATCH(1,
                ('Emission Factors'!$E$5:$E$488 = 'GHG emissions calculations'!$F245) *
                ('Emission Factors'!$H$5:$H$488 = 'GHG emissions calculations'!$H245),
                0),
          MATCH('GHG emissions calculations'!P$6,'Emission Factors'!$E$5:$P$5,0)),
    "")</f>
        <v/>
      </c>
      <c r="Q245" s="311" t="str">
        <f t="array" ref="Q245">IFERROR(
    IF(
        INDEX('Emission Factors'!$E$5:$P$488,
              MATCH(1,
                    ('Emission Factors'!$E$5:$E$488 = 'GHG emissions calculations'!$F245) *
                    ('Emission Factors'!$H$5:$H$488 = 'GHG emissions calculations'!$H245),
                    0),
              MATCH('GHG emissions calculations'!Q$6, 'Emission Factors'!$E$5:$P$5, 0)) &lt;&gt; "",
        INDEX('Emission Factors'!$E$5:$P$488,
              MATCH(1,
                    ('Emission Factors'!$E$5:$E$488 = 'GHG emissions calculations'!$F245) *
                    ('Emission Factors'!$H$5:$H$488 = 'GHG emissions calculations'!$H245),
                    0),
              MATCH('GHG emissions calculations'!Q$6, 'Emission Factors'!$E$5:$P$5, 0)),
        ""),
    "")</f>
        <v/>
      </c>
      <c r="R245" s="311" t="str">
        <f t="array" ref="R245">IFERROR(
    IF(
        INDEX('Emission Factors'!$E$5:$R$488,
              MATCH(1,
                    ('Emission Factors'!$E$5:$E$488 = 'GHG emissions calculations'!$F245) *
                    ('Emission Factors'!$H$5:$H$488 = 'GHG emissions calculations'!$H245),
                    0),
              MATCH('GHG emissions calculations'!R$6, 'Emission Factors'!$E$5:$R$5, 0)) &lt;&gt; "",
        INDEX('Emission Factors'!$E$5:$R$488,
              MATCH(1,
                    ('Emission Factors'!$E$5:$E$488 = 'GHG emissions calculations'!$F245) *
                    ('Emission Factors'!$H$5:$H$488 = 'GHG emissions calculations'!$H245),
                    0),
              MATCH('GHG emissions calculations'!R$6, 'Emission Factors'!$E$5:$R$5, 0)),
        ""),
    "")</f>
        <v/>
      </c>
      <c r="S245" s="312">
        <f t="shared" si="1"/>
        <v>0</v>
      </c>
      <c r="T245" s="23"/>
    </row>
    <row r="246" ht="15.75" customHeight="1" outlineLevel="1">
      <c r="A246" s="23"/>
      <c r="B246" s="71"/>
      <c r="C246" s="71"/>
      <c r="D246" s="71"/>
      <c r="E246" s="314"/>
      <c r="F246" s="311" t="str">
        <f>Lists!P230</f>
        <v>Lead - Unspecified process - Africa</v>
      </c>
      <c r="G246" s="311" t="str">
        <f t="array" ref="G246">XLOOKUP(1,('Emission Factors'!$E$5:$E$488='GHG emissions calculations'!$F246)*('Emission Factors'!$H$5:$H$488='GHG emissions calculations'!$H246),INDEX('Emission Factors'!$E$5:$T$488,0,MATCH('GHG emissions calculations'!G$6,'Emission Factors'!$E$5:$T$5,0)),"",0)</f>
        <v/>
      </c>
      <c r="H246" s="311" t="s">
        <v>237</v>
      </c>
      <c r="I246" s="312" t="str">
        <f>IF(
    SUMIFS('Import data'!$L$25:$L$80,
           'Import data'!$J$25:$J$80, F246,
           'Import data'!$G$25:$G$80, 'GHG emissions calculations'!$H246,
           'Import data'!$I$25:$I$80,$E$8) &lt;&gt; 0,
    SUMIFS('Import data'!$L$25:$L$80,
           'Import data'!$J$25:$J$80, F246,
           'Import data'!$G$25:$G$80, 'GHG emissions calculations'!$H246,
           'Import data'!$I$25:$I$80,$E$8),
    ""
)</f>
        <v/>
      </c>
      <c r="J246" s="311" t="str">
        <f t="array" ref="J246">IF(
    XLOOKUP(F246, 'Import data'!$J$26:$J$47, 'Import data'!$M$26:$M$47, "", 0) = "Please add the region-specific supplier emission factor or choose a different region available in the IAEG database.",
    "",
    XLOOKUP(F246, 'Import data'!$J$26:$J$47, 'Import data'!$M$26:$M$47, "", 0)
)</f>
        <v/>
      </c>
      <c r="K246" s="311" t="str">
        <f t="array" ref="K246">IFERROR(
    XLOOKUP(F246,
            _xlws.FILTER('Supplier Emission'!$G$15:$G$49,
                   ('Supplier Emission'!$D$15:$D$49=H246) * ('Supplier Emission'!$F$15:$F$49=$E$8)),
            _xlws.FILTER('Supplier Emission'!$I$15:$I$49,
                   ('Supplier Emission'!$D$15:$D$49=H246) * ('Supplier Emission'!$F$15:$F$49=$E$8)),
            ""),
    "")</f>
        <v/>
      </c>
      <c r="L246" s="311" t="str">
        <f t="array" ref="L246">IFERROR(
    XLOOKUP(F246,
            _xlws.FILTER('Supplier Emission'!$G$15:$G$49,
                   ('Supplier Emission'!$D$15:$D$49=H246) * ('Supplier Emission'!$F$15:$F$49=$E$8)),
            _xlws.FILTER('Supplier Emission'!$J$15:$J$49,
                   ('Supplier Emission'!$D$15:$D$49=H246) * ('Supplier Emission'!$F$15:$F$49=$E$8)),
            ""),
    "")</f>
        <v/>
      </c>
      <c r="M246" s="311" t="str">
        <f t="array" ref="M246">IFERROR(
    XLOOKUP(F246,
            _xlws.FILTER('Supplier Emission'!$G$15:$G$49,
                   ('Supplier Emission'!$D$15:$D$49=H246) * ('Supplier Emission'!$F$15:$F$49=$E$8)),
            _xlws.FILTER('Supplier Emission'!$M$15:$M$49,
                   ('Supplier Emission'!$D$15:$D$49=H246) * ('Supplier Emission'!$F$15:$F$49=$E$8)),
            ""),
    "")</f>
        <v/>
      </c>
      <c r="N246" s="311" t="str">
        <f t="array" ref="N246">IFERROR(
    XLOOKUP(F246,
            _xlws.FILTER('Supplier Emission'!$G$15:$G$49,
                   ('Supplier Emission'!$D$15:$D$49=H246) * ('Supplier Emission'!$F$15:$F$49=$E$8)),
            _xlws.FILTER('Supplier Emission'!$H$15:$H$49,
                   ('Supplier Emission'!$D$15:$D$49=H246) * ('Supplier Emission'!$F$15:$F$49=$E$8)),
            ""),
    "")</f>
        <v/>
      </c>
      <c r="O246" s="311" t="str">
        <f t="array" ref="O246">XLOOKUP(1,('Emission Factors'!$E$5:$E$488='GHG emissions calculations'!$F246)*('Emission Factors'!$H$5:$H$488='GHG emissions calculations'!$H246),INDEX('Emission Factors'!$E$5:$T$488,0,MATCH('GHG emissions calculations'!O$6,'Emission Factors'!$E$5:$T$5,0)),"",0)</f>
        <v/>
      </c>
      <c r="P246" s="313" t="str">
        <f t="array" ref="P246">IFERROR(
    INDEX('Emission Factors'!$E$5:$P$488,
          MATCH(1,
                ('Emission Factors'!$E$5:$E$488 = 'GHG emissions calculations'!$F246) *
                ('Emission Factors'!$H$5:$H$488 = 'GHG emissions calculations'!$H246),
                0),
          MATCH('GHG emissions calculations'!P$6,'Emission Factors'!$E$5:$P$5,0)),
    "")</f>
        <v/>
      </c>
      <c r="Q246" s="311" t="str">
        <f t="array" ref="Q246">IFERROR(
    IF(
        INDEX('Emission Factors'!$E$5:$P$488,
              MATCH(1,
                    ('Emission Factors'!$E$5:$E$488 = 'GHG emissions calculations'!$F246) *
                    ('Emission Factors'!$H$5:$H$488 = 'GHG emissions calculations'!$H246),
                    0),
              MATCH('GHG emissions calculations'!Q$6, 'Emission Factors'!$E$5:$P$5, 0)) &lt;&gt; "",
        INDEX('Emission Factors'!$E$5:$P$488,
              MATCH(1,
                    ('Emission Factors'!$E$5:$E$488 = 'GHG emissions calculations'!$F246) *
                    ('Emission Factors'!$H$5:$H$488 = 'GHG emissions calculations'!$H246),
                    0),
              MATCH('GHG emissions calculations'!Q$6, 'Emission Factors'!$E$5:$P$5, 0)),
        ""),
    "")</f>
        <v/>
      </c>
      <c r="R246" s="311" t="str">
        <f t="array" ref="R246">IFERROR(
    IF(
        INDEX('Emission Factors'!$E$5:$R$488,
              MATCH(1,
                    ('Emission Factors'!$E$5:$E$488 = 'GHG emissions calculations'!$F246) *
                    ('Emission Factors'!$H$5:$H$488 = 'GHG emissions calculations'!$H246),
                    0),
              MATCH('GHG emissions calculations'!R$6, 'Emission Factors'!$E$5:$R$5, 0)) &lt;&gt; "",
        INDEX('Emission Factors'!$E$5:$R$488,
              MATCH(1,
                    ('Emission Factors'!$E$5:$E$488 = 'GHG emissions calculations'!$F246) *
                    ('Emission Factors'!$H$5:$H$488 = 'GHG emissions calculations'!$H246),
                    0),
              MATCH('GHG emissions calculations'!R$6, 'Emission Factors'!$E$5:$R$5, 0)),
        ""),
    "")</f>
        <v/>
      </c>
      <c r="S246" s="312">
        <f t="shared" si="1"/>
        <v>0</v>
      </c>
      <c r="T246" s="23"/>
    </row>
    <row r="247" ht="15.75" customHeight="1" outlineLevel="1">
      <c r="A247" s="23"/>
      <c r="B247" s="71"/>
      <c r="C247" s="71"/>
      <c r="D247" s="71"/>
      <c r="E247" s="314"/>
      <c r="F247" s="311" t="str">
        <f>Lists!P228</f>
        <v>Lead - Unspecified process - America</v>
      </c>
      <c r="G247" s="311" t="str">
        <f t="array" ref="G247">XLOOKUP(1,('Emission Factors'!$E$5:$E$488='GHG emissions calculations'!$F247)*('Emission Factors'!$H$5:$H$488='GHG emissions calculations'!$H247),INDEX('Emission Factors'!$E$5:$T$488,0,MATCH('GHG emissions calculations'!G$6,'Emission Factors'!$E$5:$T$5,0)),"",0)</f>
        <v/>
      </c>
      <c r="H247" s="311" t="s">
        <v>237</v>
      </c>
      <c r="I247" s="312" t="str">
        <f>IF(
    SUMIFS('Import data'!$L$25:$L$80,
           'Import data'!$J$25:$J$80, F247,
           'Import data'!$G$25:$G$80, 'GHG emissions calculations'!$H247,
           'Import data'!$I$25:$I$80,$E$8) &lt;&gt; 0,
    SUMIFS('Import data'!$L$25:$L$80,
           'Import data'!$J$25:$J$80, F247,
           'Import data'!$G$25:$G$80, 'GHG emissions calculations'!$H247,
           'Import data'!$I$25:$I$80,$E$8),
    ""
)</f>
        <v/>
      </c>
      <c r="J247" s="311" t="str">
        <f t="array" ref="J247">IF(
    XLOOKUP(F247, 'Import data'!$J$26:$J$47, 'Import data'!$M$26:$M$47, "", 0) = "Please add the region-specific supplier emission factor or choose a different region available in the IAEG database.",
    "",
    XLOOKUP(F247, 'Import data'!$J$26:$J$47, 'Import data'!$M$26:$M$47, "", 0)
)</f>
        <v/>
      </c>
      <c r="K247" s="311" t="str">
        <f t="array" ref="K247">IFERROR(
    XLOOKUP(F247,
            _xlws.FILTER('Supplier Emission'!$G$15:$G$49,
                   ('Supplier Emission'!$D$15:$D$49=H247) * ('Supplier Emission'!$F$15:$F$49=$E$8)),
            _xlws.FILTER('Supplier Emission'!$I$15:$I$49,
                   ('Supplier Emission'!$D$15:$D$49=H247) * ('Supplier Emission'!$F$15:$F$49=$E$8)),
            ""),
    "")</f>
        <v/>
      </c>
      <c r="L247" s="311" t="str">
        <f t="array" ref="L247">IFERROR(
    XLOOKUP(F247,
            _xlws.FILTER('Supplier Emission'!$G$15:$G$49,
                   ('Supplier Emission'!$D$15:$D$49=H247) * ('Supplier Emission'!$F$15:$F$49=$E$8)),
            _xlws.FILTER('Supplier Emission'!$J$15:$J$49,
                   ('Supplier Emission'!$D$15:$D$49=H247) * ('Supplier Emission'!$F$15:$F$49=$E$8)),
            ""),
    "")</f>
        <v/>
      </c>
      <c r="M247" s="311" t="str">
        <f t="array" ref="M247">IFERROR(
    XLOOKUP(F247,
            _xlws.FILTER('Supplier Emission'!$G$15:$G$49,
                   ('Supplier Emission'!$D$15:$D$49=H247) * ('Supplier Emission'!$F$15:$F$49=$E$8)),
            _xlws.FILTER('Supplier Emission'!$M$15:$M$49,
                   ('Supplier Emission'!$D$15:$D$49=H247) * ('Supplier Emission'!$F$15:$F$49=$E$8)),
            ""),
    "")</f>
        <v/>
      </c>
      <c r="N247" s="311" t="str">
        <f t="array" ref="N247">IFERROR(
    XLOOKUP(F247,
            _xlws.FILTER('Supplier Emission'!$G$15:$G$49,
                   ('Supplier Emission'!$D$15:$D$49=H247) * ('Supplier Emission'!$F$15:$F$49=$E$8)),
            _xlws.FILTER('Supplier Emission'!$H$15:$H$49,
                   ('Supplier Emission'!$D$15:$D$49=H247) * ('Supplier Emission'!$F$15:$F$49=$E$8)),
            ""),
    "")</f>
        <v/>
      </c>
      <c r="O247" s="311" t="str">
        <f t="array" ref="O247">XLOOKUP(1,('Emission Factors'!$E$5:$E$488='GHG emissions calculations'!$F247)*('Emission Factors'!$H$5:$H$488='GHG emissions calculations'!$H247),INDEX('Emission Factors'!$E$5:$T$488,0,MATCH('GHG emissions calculations'!O$6,'Emission Factors'!$E$5:$T$5,0)),"",0)</f>
        <v/>
      </c>
      <c r="P247" s="313" t="str">
        <f t="array" ref="P247">IFERROR(
    INDEX('Emission Factors'!$E$5:$P$488,
          MATCH(1,
                ('Emission Factors'!$E$5:$E$488 = 'GHG emissions calculations'!$F247) *
                ('Emission Factors'!$H$5:$H$488 = 'GHG emissions calculations'!$H247),
                0),
          MATCH('GHG emissions calculations'!P$6,'Emission Factors'!$E$5:$P$5,0)),
    "")</f>
        <v/>
      </c>
      <c r="Q247" s="311" t="str">
        <f t="array" ref="Q247">IFERROR(
    IF(
        INDEX('Emission Factors'!$E$5:$P$488,
              MATCH(1,
                    ('Emission Factors'!$E$5:$E$488 = 'GHG emissions calculations'!$F247) *
                    ('Emission Factors'!$H$5:$H$488 = 'GHG emissions calculations'!$H247),
                    0),
              MATCH('GHG emissions calculations'!Q$6, 'Emission Factors'!$E$5:$P$5, 0)) &lt;&gt; "",
        INDEX('Emission Factors'!$E$5:$P$488,
              MATCH(1,
                    ('Emission Factors'!$E$5:$E$488 = 'GHG emissions calculations'!$F247) *
                    ('Emission Factors'!$H$5:$H$488 = 'GHG emissions calculations'!$H247),
                    0),
              MATCH('GHG emissions calculations'!Q$6, 'Emission Factors'!$E$5:$P$5, 0)),
        ""),
    "")</f>
        <v/>
      </c>
      <c r="R247" s="311" t="str">
        <f t="array" ref="R247">IFERROR(
    IF(
        INDEX('Emission Factors'!$E$5:$R$488,
              MATCH(1,
                    ('Emission Factors'!$E$5:$E$488 = 'GHG emissions calculations'!$F247) *
                    ('Emission Factors'!$H$5:$H$488 = 'GHG emissions calculations'!$H247),
                    0),
              MATCH('GHG emissions calculations'!R$6, 'Emission Factors'!$E$5:$R$5, 0)) &lt;&gt; "",
        INDEX('Emission Factors'!$E$5:$R$488,
              MATCH(1,
                    ('Emission Factors'!$E$5:$E$488 = 'GHG emissions calculations'!$F247) *
                    ('Emission Factors'!$H$5:$H$488 = 'GHG emissions calculations'!$H247),
                    0),
              MATCH('GHG emissions calculations'!R$6, 'Emission Factors'!$E$5:$R$5, 0)),
        ""),
    "")</f>
        <v/>
      </c>
      <c r="S247" s="312">
        <f t="shared" si="1"/>
        <v>0</v>
      </c>
      <c r="T247" s="23"/>
    </row>
    <row r="248" ht="15.75" customHeight="1" outlineLevel="1">
      <c r="A248" s="23"/>
      <c r="B248" s="71"/>
      <c r="C248" s="71"/>
      <c r="D248" s="71"/>
      <c r="E248" s="314"/>
      <c r="F248" s="311" t="str">
        <f>Lists!P231</f>
        <v>Lead - Unspecified process - Asia</v>
      </c>
      <c r="G248" s="311" t="str">
        <f t="array" ref="G248">XLOOKUP(1,('Emission Factors'!$E$5:$E$488='GHG emissions calculations'!$F248)*('Emission Factors'!$H$5:$H$488='GHG emissions calculations'!$H248),INDEX('Emission Factors'!$E$5:$T$488,0,MATCH('GHG emissions calculations'!G$6,'Emission Factors'!$E$5:$T$5,0)),"",0)</f>
        <v/>
      </c>
      <c r="H248" s="311" t="s">
        <v>237</v>
      </c>
      <c r="I248" s="312" t="str">
        <f>IF(
    SUMIFS('Import data'!$L$25:$L$80,
           'Import data'!$J$25:$J$80, F248,
           'Import data'!$G$25:$G$80, 'GHG emissions calculations'!$H248,
           'Import data'!$I$25:$I$80,$E$8) &lt;&gt; 0,
    SUMIFS('Import data'!$L$25:$L$80,
           'Import data'!$J$25:$J$80, F248,
           'Import data'!$G$25:$G$80, 'GHG emissions calculations'!$H248,
           'Import data'!$I$25:$I$80,$E$8),
    ""
)</f>
        <v/>
      </c>
      <c r="J248" s="311" t="str">
        <f t="array" ref="J248">IF(
    XLOOKUP(F248, 'Import data'!$J$26:$J$47, 'Import data'!$M$26:$M$47, "", 0) = "Please add the region-specific supplier emission factor or choose a different region available in the IAEG database.",
    "",
    XLOOKUP(F248, 'Import data'!$J$26:$J$47, 'Import data'!$M$26:$M$47, "", 0)
)</f>
        <v/>
      </c>
      <c r="K248" s="311" t="str">
        <f t="array" ref="K248">IFERROR(
    XLOOKUP(F248,
            _xlws.FILTER('Supplier Emission'!$G$15:$G$49,
                   ('Supplier Emission'!$D$15:$D$49=H248) * ('Supplier Emission'!$F$15:$F$49=$E$8)),
            _xlws.FILTER('Supplier Emission'!$I$15:$I$49,
                   ('Supplier Emission'!$D$15:$D$49=H248) * ('Supplier Emission'!$F$15:$F$49=$E$8)),
            ""),
    "")</f>
        <v/>
      </c>
      <c r="L248" s="311" t="str">
        <f t="array" ref="L248">IFERROR(
    XLOOKUP(F248,
            _xlws.FILTER('Supplier Emission'!$G$15:$G$49,
                   ('Supplier Emission'!$D$15:$D$49=H248) * ('Supplier Emission'!$F$15:$F$49=$E$8)),
            _xlws.FILTER('Supplier Emission'!$J$15:$J$49,
                   ('Supplier Emission'!$D$15:$D$49=H248) * ('Supplier Emission'!$F$15:$F$49=$E$8)),
            ""),
    "")</f>
        <v/>
      </c>
      <c r="M248" s="311" t="str">
        <f t="array" ref="M248">IFERROR(
    XLOOKUP(F248,
            _xlws.FILTER('Supplier Emission'!$G$15:$G$49,
                   ('Supplier Emission'!$D$15:$D$49=H248) * ('Supplier Emission'!$F$15:$F$49=$E$8)),
            _xlws.FILTER('Supplier Emission'!$M$15:$M$49,
                   ('Supplier Emission'!$D$15:$D$49=H248) * ('Supplier Emission'!$F$15:$F$49=$E$8)),
            ""),
    "")</f>
        <v/>
      </c>
      <c r="N248" s="311" t="str">
        <f t="array" ref="N248">IFERROR(
    XLOOKUP(F248,
            _xlws.FILTER('Supplier Emission'!$G$15:$G$49,
                   ('Supplier Emission'!$D$15:$D$49=H248) * ('Supplier Emission'!$F$15:$F$49=$E$8)),
            _xlws.FILTER('Supplier Emission'!$H$15:$H$49,
                   ('Supplier Emission'!$D$15:$D$49=H248) * ('Supplier Emission'!$F$15:$F$49=$E$8)),
            ""),
    "")</f>
        <v/>
      </c>
      <c r="O248" s="311" t="str">
        <f t="array" ref="O248">XLOOKUP(1,('Emission Factors'!$E$5:$E$488='GHG emissions calculations'!$F248)*('Emission Factors'!$H$5:$H$488='GHG emissions calculations'!$H248),INDEX('Emission Factors'!$E$5:$T$488,0,MATCH('GHG emissions calculations'!O$6,'Emission Factors'!$E$5:$T$5,0)),"",0)</f>
        <v/>
      </c>
      <c r="P248" s="313" t="str">
        <f t="array" ref="P248">IFERROR(
    INDEX('Emission Factors'!$E$5:$P$488,
          MATCH(1,
                ('Emission Factors'!$E$5:$E$488 = 'GHG emissions calculations'!$F248) *
                ('Emission Factors'!$H$5:$H$488 = 'GHG emissions calculations'!$H248),
                0),
          MATCH('GHG emissions calculations'!P$6,'Emission Factors'!$E$5:$P$5,0)),
    "")</f>
        <v/>
      </c>
      <c r="Q248" s="311" t="str">
        <f t="array" ref="Q248">IFERROR(
    IF(
        INDEX('Emission Factors'!$E$5:$P$488,
              MATCH(1,
                    ('Emission Factors'!$E$5:$E$488 = 'GHG emissions calculations'!$F248) *
                    ('Emission Factors'!$H$5:$H$488 = 'GHG emissions calculations'!$H248),
                    0),
              MATCH('GHG emissions calculations'!Q$6, 'Emission Factors'!$E$5:$P$5, 0)) &lt;&gt; "",
        INDEX('Emission Factors'!$E$5:$P$488,
              MATCH(1,
                    ('Emission Factors'!$E$5:$E$488 = 'GHG emissions calculations'!$F248) *
                    ('Emission Factors'!$H$5:$H$488 = 'GHG emissions calculations'!$H248),
                    0),
              MATCH('GHG emissions calculations'!Q$6, 'Emission Factors'!$E$5:$P$5, 0)),
        ""),
    "")</f>
        <v/>
      </c>
      <c r="R248" s="311" t="str">
        <f t="array" ref="R248">IFERROR(
    IF(
        INDEX('Emission Factors'!$E$5:$R$488,
              MATCH(1,
                    ('Emission Factors'!$E$5:$E$488 = 'GHG emissions calculations'!$F248) *
                    ('Emission Factors'!$H$5:$H$488 = 'GHG emissions calculations'!$H248),
                    0),
              MATCH('GHG emissions calculations'!R$6, 'Emission Factors'!$E$5:$R$5, 0)) &lt;&gt; "",
        INDEX('Emission Factors'!$E$5:$R$488,
              MATCH(1,
                    ('Emission Factors'!$E$5:$E$488 = 'GHG emissions calculations'!$F248) *
                    ('Emission Factors'!$H$5:$H$488 = 'GHG emissions calculations'!$H248),
                    0),
              MATCH('GHG emissions calculations'!R$6, 'Emission Factors'!$E$5:$R$5, 0)),
        ""),
    "")</f>
        <v/>
      </c>
      <c r="S248" s="312">
        <f t="shared" si="1"/>
        <v>0</v>
      </c>
      <c r="T248" s="23"/>
    </row>
    <row r="249" ht="15.75" customHeight="1" outlineLevel="1">
      <c r="A249" s="23"/>
      <c r="B249" s="71"/>
      <c r="C249" s="71"/>
      <c r="D249" s="71"/>
      <c r="E249" s="314"/>
      <c r="F249" s="311" t="str">
        <f>Lists!P229</f>
        <v>Lead - Unspecified process - Europe</v>
      </c>
      <c r="G249" s="311" t="str">
        <f t="array" ref="G249">XLOOKUP(1,('Emission Factors'!$E$5:$E$488='GHG emissions calculations'!$F249)*('Emission Factors'!$H$5:$H$488='GHG emissions calculations'!$H249),INDEX('Emission Factors'!$E$5:$T$488,0,MATCH('GHG emissions calculations'!G$6,'Emission Factors'!$E$5:$T$5,0)),"",0)</f>
        <v/>
      </c>
      <c r="H249" s="311" t="s">
        <v>237</v>
      </c>
      <c r="I249" s="312" t="str">
        <f>IF(
    SUMIFS('Import data'!$L$25:$L$80,
           'Import data'!$J$25:$J$80, F249,
           'Import data'!$G$25:$G$80, 'GHG emissions calculations'!$H249,
           'Import data'!$I$25:$I$80,$E$8) &lt;&gt; 0,
    SUMIFS('Import data'!$L$25:$L$80,
           'Import data'!$J$25:$J$80, F249,
           'Import data'!$G$25:$G$80, 'GHG emissions calculations'!$H249,
           'Import data'!$I$25:$I$80,$E$8),
    ""
)</f>
        <v/>
      </c>
      <c r="J249" s="311" t="str">
        <f t="array" ref="J249">IF(
    XLOOKUP(F249, 'Import data'!$J$26:$J$47, 'Import data'!$M$26:$M$47, "", 0) = "Please add the region-specific supplier emission factor or choose a different region available in the IAEG database.",
    "",
    XLOOKUP(F249, 'Import data'!$J$26:$J$47, 'Import data'!$M$26:$M$47, "", 0)
)</f>
        <v/>
      </c>
      <c r="K249" s="311" t="str">
        <f t="array" ref="K249">IFERROR(
    XLOOKUP(F249,
            _xlws.FILTER('Supplier Emission'!$G$15:$G$49,
                   ('Supplier Emission'!$D$15:$D$49=H249) * ('Supplier Emission'!$F$15:$F$49=$E$8)),
            _xlws.FILTER('Supplier Emission'!$I$15:$I$49,
                   ('Supplier Emission'!$D$15:$D$49=H249) * ('Supplier Emission'!$F$15:$F$49=$E$8)),
            ""),
    "")</f>
        <v/>
      </c>
      <c r="L249" s="311" t="str">
        <f t="array" ref="L249">IFERROR(
    XLOOKUP(F249,
            _xlws.FILTER('Supplier Emission'!$G$15:$G$49,
                   ('Supplier Emission'!$D$15:$D$49=H249) * ('Supplier Emission'!$F$15:$F$49=$E$8)),
            _xlws.FILTER('Supplier Emission'!$J$15:$J$49,
                   ('Supplier Emission'!$D$15:$D$49=H249) * ('Supplier Emission'!$F$15:$F$49=$E$8)),
            ""),
    "")</f>
        <v/>
      </c>
      <c r="M249" s="311" t="str">
        <f t="array" ref="M249">IFERROR(
    XLOOKUP(F249,
            _xlws.FILTER('Supplier Emission'!$G$15:$G$49,
                   ('Supplier Emission'!$D$15:$D$49=H249) * ('Supplier Emission'!$F$15:$F$49=$E$8)),
            _xlws.FILTER('Supplier Emission'!$M$15:$M$49,
                   ('Supplier Emission'!$D$15:$D$49=H249) * ('Supplier Emission'!$F$15:$F$49=$E$8)),
            ""),
    "")</f>
        <v/>
      </c>
      <c r="N249" s="311" t="str">
        <f t="array" ref="N249">IFERROR(
    XLOOKUP(F249,
            _xlws.FILTER('Supplier Emission'!$G$15:$G$49,
                   ('Supplier Emission'!$D$15:$D$49=H249) * ('Supplier Emission'!$F$15:$F$49=$E$8)),
            _xlws.FILTER('Supplier Emission'!$H$15:$H$49,
                   ('Supplier Emission'!$D$15:$D$49=H249) * ('Supplier Emission'!$F$15:$F$49=$E$8)),
            ""),
    "")</f>
        <v/>
      </c>
      <c r="O249" s="311" t="str">
        <f t="array" ref="O249">XLOOKUP(1,('Emission Factors'!$E$5:$E$488='GHG emissions calculations'!$F249)*('Emission Factors'!$H$5:$H$488='GHG emissions calculations'!$H249),INDEX('Emission Factors'!$E$5:$T$488,0,MATCH('GHG emissions calculations'!O$6,'Emission Factors'!$E$5:$T$5,0)),"",0)</f>
        <v/>
      </c>
      <c r="P249" s="313" t="str">
        <f t="array" ref="P249">IFERROR(
    INDEX('Emission Factors'!$E$5:$P$488,
          MATCH(1,
                ('Emission Factors'!$E$5:$E$488 = 'GHG emissions calculations'!$F249) *
                ('Emission Factors'!$H$5:$H$488 = 'GHG emissions calculations'!$H249),
                0),
          MATCH('GHG emissions calculations'!P$6,'Emission Factors'!$E$5:$P$5,0)),
    "")</f>
        <v/>
      </c>
      <c r="Q249" s="311" t="str">
        <f t="array" ref="Q249">IFERROR(
    IF(
        INDEX('Emission Factors'!$E$5:$P$488,
              MATCH(1,
                    ('Emission Factors'!$E$5:$E$488 = 'GHG emissions calculations'!$F249) *
                    ('Emission Factors'!$H$5:$H$488 = 'GHG emissions calculations'!$H249),
                    0),
              MATCH('GHG emissions calculations'!Q$6, 'Emission Factors'!$E$5:$P$5, 0)) &lt;&gt; "",
        INDEX('Emission Factors'!$E$5:$P$488,
              MATCH(1,
                    ('Emission Factors'!$E$5:$E$488 = 'GHG emissions calculations'!$F249) *
                    ('Emission Factors'!$H$5:$H$488 = 'GHG emissions calculations'!$H249),
                    0),
              MATCH('GHG emissions calculations'!Q$6, 'Emission Factors'!$E$5:$P$5, 0)),
        ""),
    "")</f>
        <v/>
      </c>
      <c r="R249" s="311" t="str">
        <f t="array" ref="R249">IFERROR(
    IF(
        INDEX('Emission Factors'!$E$5:$R$488,
              MATCH(1,
                    ('Emission Factors'!$E$5:$E$488 = 'GHG emissions calculations'!$F249) *
                    ('Emission Factors'!$H$5:$H$488 = 'GHG emissions calculations'!$H249),
                    0),
              MATCH('GHG emissions calculations'!R$6, 'Emission Factors'!$E$5:$R$5, 0)) &lt;&gt; "",
        INDEX('Emission Factors'!$E$5:$R$488,
              MATCH(1,
                    ('Emission Factors'!$E$5:$E$488 = 'GHG emissions calculations'!$F249) *
                    ('Emission Factors'!$H$5:$H$488 = 'GHG emissions calculations'!$H249),
                    0),
              MATCH('GHG emissions calculations'!R$6, 'Emission Factors'!$E$5:$R$5, 0)),
        ""),
    "")</f>
        <v/>
      </c>
      <c r="S249" s="312">
        <f t="shared" si="1"/>
        <v>0</v>
      </c>
      <c r="T249" s="23"/>
    </row>
    <row r="250" ht="15.75" customHeight="1" outlineLevel="1">
      <c r="A250" s="23"/>
      <c r="B250" s="71"/>
      <c r="C250" s="71"/>
      <c r="D250" s="71"/>
      <c r="E250" s="314"/>
      <c r="F250" s="311" t="str">
        <f>Lists!P234</f>
        <v>Lead - Unspecified process - Global or unspecified region</v>
      </c>
      <c r="G250" s="311">
        <f t="array" ref="G250">XLOOKUP(1,('Emission Factors'!$E$5:$E$488='GHG emissions calculations'!$F250)*('Emission Factors'!$H$5:$H$488='GHG emissions calculations'!$H250),INDEX('Emission Factors'!$E$5:$T$488,0,MATCH('GHG emissions calculations'!G$6,'Emission Factors'!$E$5:$T$5,0)),"",0)</f>
        <v>2</v>
      </c>
      <c r="H250" s="311" t="s">
        <v>237</v>
      </c>
      <c r="I250" s="312" t="str">
        <f>IF(
    SUMIFS('Import data'!$L$25:$L$80,
           'Import data'!$J$25:$J$80, F250,
           'Import data'!$G$25:$G$80, 'GHG emissions calculations'!$H250,
           'Import data'!$I$25:$I$80,$E$8) &lt;&gt; 0,
    SUMIFS('Import data'!$L$25:$L$80,
           'Import data'!$J$25:$J$80, F250,
           'Import data'!$G$25:$G$80, 'GHG emissions calculations'!$H250,
           'Import data'!$I$25:$I$80,$E$8),
    ""
)</f>
        <v/>
      </c>
      <c r="J250" s="311" t="str">
        <f t="array" ref="J250">IF(
    XLOOKUP(F250, 'Import data'!$J$26:$J$47, 'Import data'!$M$26:$M$47, "", 0) = "Please add the region-specific supplier emission factor or choose a different region available in the IAEG database.",
    "",
    XLOOKUP(F250, 'Import data'!$J$26:$J$47, 'Import data'!$M$26:$M$47, "", 0)
)</f>
        <v/>
      </c>
      <c r="K250" s="311" t="str">
        <f t="array" ref="K250">IFERROR(
    XLOOKUP(F250,
            _xlws.FILTER('Supplier Emission'!$G$15:$G$49,
                   ('Supplier Emission'!$D$15:$D$49=H250) * ('Supplier Emission'!$F$15:$F$49=$E$8)),
            _xlws.FILTER('Supplier Emission'!$I$15:$I$49,
                   ('Supplier Emission'!$D$15:$D$49=H250) * ('Supplier Emission'!$F$15:$F$49=$E$8)),
            ""),
    "")</f>
        <v/>
      </c>
      <c r="L250" s="311" t="str">
        <f t="array" ref="L250">IFERROR(
    XLOOKUP(F250,
            _xlws.FILTER('Supplier Emission'!$G$15:$G$49,
                   ('Supplier Emission'!$D$15:$D$49=H250) * ('Supplier Emission'!$F$15:$F$49=$E$8)),
            _xlws.FILTER('Supplier Emission'!$J$15:$J$49,
                   ('Supplier Emission'!$D$15:$D$49=H250) * ('Supplier Emission'!$F$15:$F$49=$E$8)),
            ""),
    "")</f>
        <v/>
      </c>
      <c r="M250" s="311" t="str">
        <f t="array" ref="M250">IFERROR(
    XLOOKUP(F250,
            _xlws.FILTER('Supplier Emission'!$G$15:$G$49,
                   ('Supplier Emission'!$D$15:$D$49=H250) * ('Supplier Emission'!$F$15:$F$49=$E$8)),
            _xlws.FILTER('Supplier Emission'!$M$15:$M$49,
                   ('Supplier Emission'!$D$15:$D$49=H250) * ('Supplier Emission'!$F$15:$F$49=$E$8)),
            ""),
    "")</f>
        <v/>
      </c>
      <c r="N250" s="311" t="str">
        <f t="array" ref="N250">IFERROR(
    XLOOKUP(F250,
            _xlws.FILTER('Supplier Emission'!$G$15:$G$49,
                   ('Supplier Emission'!$D$15:$D$49=H250) * ('Supplier Emission'!$F$15:$F$49=$E$8)),
            _xlws.FILTER('Supplier Emission'!$H$15:$H$49,
                   ('Supplier Emission'!$D$15:$D$49=H250) * ('Supplier Emission'!$F$15:$F$49=$E$8)),
            ""),
    "")</f>
        <v/>
      </c>
      <c r="O250" s="311" t="str">
        <f t="array" ref="O250">XLOOKUP(1,('Emission Factors'!$E$5:$E$488='GHG emissions calculations'!$F250)*('Emission Factors'!$H$5:$H$488='GHG emissions calculations'!$H250),INDEX('Emission Factors'!$E$5:$T$488,0,MATCH('GHG emissions calculations'!O$6,'Emission Factors'!$E$5:$T$5,0)),"",0)</f>
        <v>Processed  Lead </v>
      </c>
      <c r="P250" s="313">
        <f t="array" ref="P250">IFERROR(
    INDEX('Emission Factors'!$E$5:$P$488,
          MATCH(1,
                ('Emission Factors'!$E$5:$E$488 = 'GHG emissions calculations'!$F250) *
                ('Emission Factors'!$H$5:$H$488 = 'GHG emissions calculations'!$H250),
                0),
          MATCH('GHG emissions calculations'!P$6,'Emission Factors'!$E$5:$P$5,0)),
    "")</f>
        <v>3.105</v>
      </c>
      <c r="Q250" s="311" t="str">
        <f t="array" ref="Q250">IFERROR(
    IF(
        INDEX('Emission Factors'!$E$5:$P$488,
              MATCH(1,
                    ('Emission Factors'!$E$5:$E$488 = 'GHG emissions calculations'!$F250) *
                    ('Emission Factors'!$H$5:$H$488 = 'GHG emissions calculations'!$H250),
                    0),
              MATCH('GHG emissions calculations'!Q$6, 'Emission Factors'!$E$5:$P$5, 0)) &lt;&gt; "",
        INDEX('Emission Factors'!$E$5:$P$488,
              MATCH(1,
                    ('Emission Factors'!$E$5:$E$488 = 'GHG emissions calculations'!$F250) *
                    ('Emission Factors'!$H$5:$H$488 = 'GHG emissions calculations'!$H250),
                    0),
              MATCH('GHG emissions calculations'!Q$6, 'Emission Factors'!$E$5:$P$5, 0)),
        ""),
    "")</f>
        <v>kgCO2e/kg</v>
      </c>
      <c r="R250" s="311" t="str">
        <f t="array" ref="R250">IFERROR(
    IF(
        INDEX('Emission Factors'!$E$5:$R$488,
              MATCH(1,
                    ('Emission Factors'!$E$5:$E$488 = 'GHG emissions calculations'!$F250) *
                    ('Emission Factors'!$H$5:$H$488 = 'GHG emissions calculations'!$H250),
                    0),
              MATCH('GHG emissions calculations'!R$6, 'Emission Factors'!$E$5:$R$5, 0)) &lt;&gt; "",
        INDEX('Emission Factors'!$E$5:$R$488,
              MATCH(1,
                    ('Emission Factors'!$E$5:$E$488 = 'GHG emissions calculations'!$F250) *
                    ('Emission Factors'!$H$5:$H$488 = 'GHG emissions calculations'!$H250),
                    0),
              MATCH('GHG emissions calculations'!R$6, 'Emission Factors'!$E$5:$R$5, 0)),
        ""),
    "")</f>
        <v>Global or unspecified region</v>
      </c>
      <c r="S250" s="312">
        <f t="shared" si="1"/>
        <v>0</v>
      </c>
      <c r="T250" s="23"/>
    </row>
    <row r="251" ht="15.75" customHeight="1" outlineLevel="1">
      <c r="A251" s="23"/>
      <c r="B251" s="71"/>
      <c r="C251" s="71"/>
      <c r="D251" s="71"/>
      <c r="E251" s="314"/>
      <c r="F251" s="311" t="str">
        <f>Lists!P233</f>
        <v>Lead - Unspecified process - Middle East</v>
      </c>
      <c r="G251" s="311" t="str">
        <f t="array" ref="G251">XLOOKUP(1,('Emission Factors'!$E$5:$E$488='GHG emissions calculations'!$F251)*('Emission Factors'!$H$5:$H$488='GHG emissions calculations'!$H251),INDEX('Emission Factors'!$E$5:$T$488,0,MATCH('GHG emissions calculations'!G$6,'Emission Factors'!$E$5:$T$5,0)),"",0)</f>
        <v/>
      </c>
      <c r="H251" s="311" t="s">
        <v>237</v>
      </c>
      <c r="I251" s="312" t="str">
        <f>IF(
    SUMIFS('Import data'!$L$25:$L$80,
           'Import data'!$J$25:$J$80, F251,
           'Import data'!$G$25:$G$80, 'GHG emissions calculations'!$H251,
           'Import data'!$I$25:$I$80,$E$8) &lt;&gt; 0,
    SUMIFS('Import data'!$L$25:$L$80,
           'Import data'!$J$25:$J$80, F251,
           'Import data'!$G$25:$G$80, 'GHG emissions calculations'!$H251,
           'Import data'!$I$25:$I$80,$E$8),
    ""
)</f>
        <v/>
      </c>
      <c r="J251" s="311" t="str">
        <f t="array" ref="J251">IF(
    XLOOKUP(F251, 'Import data'!$J$26:$J$47, 'Import data'!$M$26:$M$47, "", 0) = "Please add the region-specific supplier emission factor or choose a different region available in the IAEG database.",
    "",
    XLOOKUP(F251, 'Import data'!$J$26:$J$47, 'Import data'!$M$26:$M$47, "", 0)
)</f>
        <v/>
      </c>
      <c r="K251" s="311" t="str">
        <f t="array" ref="K251">IFERROR(
    XLOOKUP(F251,
            _xlws.FILTER('Supplier Emission'!$G$15:$G$49,
                   ('Supplier Emission'!$D$15:$D$49=H251) * ('Supplier Emission'!$F$15:$F$49=$E$8)),
            _xlws.FILTER('Supplier Emission'!$I$15:$I$49,
                   ('Supplier Emission'!$D$15:$D$49=H251) * ('Supplier Emission'!$F$15:$F$49=$E$8)),
            ""),
    "")</f>
        <v/>
      </c>
      <c r="L251" s="311" t="str">
        <f t="array" ref="L251">IFERROR(
    XLOOKUP(F251,
            _xlws.FILTER('Supplier Emission'!$G$15:$G$49,
                   ('Supplier Emission'!$D$15:$D$49=H251) * ('Supplier Emission'!$F$15:$F$49=$E$8)),
            _xlws.FILTER('Supplier Emission'!$J$15:$J$49,
                   ('Supplier Emission'!$D$15:$D$49=H251) * ('Supplier Emission'!$F$15:$F$49=$E$8)),
            ""),
    "")</f>
        <v/>
      </c>
      <c r="M251" s="311" t="str">
        <f t="array" ref="M251">IFERROR(
    XLOOKUP(F251,
            _xlws.FILTER('Supplier Emission'!$G$15:$G$49,
                   ('Supplier Emission'!$D$15:$D$49=H251) * ('Supplier Emission'!$F$15:$F$49=$E$8)),
            _xlws.FILTER('Supplier Emission'!$M$15:$M$49,
                   ('Supplier Emission'!$D$15:$D$49=H251) * ('Supplier Emission'!$F$15:$F$49=$E$8)),
            ""),
    "")</f>
        <v/>
      </c>
      <c r="N251" s="311" t="str">
        <f t="array" ref="N251">IFERROR(
    XLOOKUP(F251,
            _xlws.FILTER('Supplier Emission'!$G$15:$G$49,
                   ('Supplier Emission'!$D$15:$D$49=H251) * ('Supplier Emission'!$F$15:$F$49=$E$8)),
            _xlws.FILTER('Supplier Emission'!$H$15:$H$49,
                   ('Supplier Emission'!$D$15:$D$49=H251) * ('Supplier Emission'!$F$15:$F$49=$E$8)),
            ""),
    "")</f>
        <v/>
      </c>
      <c r="O251" s="311" t="str">
        <f t="array" ref="O251">XLOOKUP(1,('Emission Factors'!$E$5:$E$488='GHG emissions calculations'!$F251)*('Emission Factors'!$H$5:$H$488='GHG emissions calculations'!$H251),INDEX('Emission Factors'!$E$5:$T$488,0,MATCH('GHG emissions calculations'!O$6,'Emission Factors'!$E$5:$T$5,0)),"",0)</f>
        <v/>
      </c>
      <c r="P251" s="313" t="str">
        <f t="array" ref="P251">IFERROR(
    INDEX('Emission Factors'!$E$5:$P$488,
          MATCH(1,
                ('Emission Factors'!$E$5:$E$488 = 'GHG emissions calculations'!$F251) *
                ('Emission Factors'!$H$5:$H$488 = 'GHG emissions calculations'!$H251),
                0),
          MATCH('GHG emissions calculations'!P$6,'Emission Factors'!$E$5:$P$5,0)),
    "")</f>
        <v/>
      </c>
      <c r="Q251" s="311" t="str">
        <f t="array" ref="Q251">IFERROR(
    IF(
        INDEX('Emission Factors'!$E$5:$P$488,
              MATCH(1,
                    ('Emission Factors'!$E$5:$E$488 = 'GHG emissions calculations'!$F251) *
                    ('Emission Factors'!$H$5:$H$488 = 'GHG emissions calculations'!$H251),
                    0),
              MATCH('GHG emissions calculations'!Q$6, 'Emission Factors'!$E$5:$P$5, 0)) &lt;&gt; "",
        INDEX('Emission Factors'!$E$5:$P$488,
              MATCH(1,
                    ('Emission Factors'!$E$5:$E$488 = 'GHG emissions calculations'!$F251) *
                    ('Emission Factors'!$H$5:$H$488 = 'GHG emissions calculations'!$H251),
                    0),
              MATCH('GHG emissions calculations'!Q$6, 'Emission Factors'!$E$5:$P$5, 0)),
        ""),
    "")</f>
        <v/>
      </c>
      <c r="R251" s="311" t="str">
        <f t="array" ref="R251">IFERROR(
    IF(
        INDEX('Emission Factors'!$E$5:$R$488,
              MATCH(1,
                    ('Emission Factors'!$E$5:$E$488 = 'GHG emissions calculations'!$F251) *
                    ('Emission Factors'!$H$5:$H$488 = 'GHG emissions calculations'!$H251),
                    0),
              MATCH('GHG emissions calculations'!R$6, 'Emission Factors'!$E$5:$R$5, 0)) &lt;&gt; "",
        INDEX('Emission Factors'!$E$5:$R$488,
              MATCH(1,
                    ('Emission Factors'!$E$5:$E$488 = 'GHG emissions calculations'!$F251) *
                    ('Emission Factors'!$H$5:$H$488 = 'GHG emissions calculations'!$H251),
                    0),
              MATCH('GHG emissions calculations'!R$6, 'Emission Factors'!$E$5:$R$5, 0)),
        ""),
    "")</f>
        <v/>
      </c>
      <c r="S251" s="312">
        <f t="shared" si="1"/>
        <v>0</v>
      </c>
      <c r="T251" s="23"/>
    </row>
    <row r="252" ht="15.75" customHeight="1" outlineLevel="1">
      <c r="A252" s="23"/>
      <c r="B252" s="71"/>
      <c r="C252" s="71"/>
      <c r="D252" s="71"/>
      <c r="E252" s="314"/>
      <c r="F252" s="311" t="str">
        <f>Lists!P232</f>
        <v>Lead - Unspecified process - Oceania</v>
      </c>
      <c r="G252" s="311" t="str">
        <f t="array" ref="G252">XLOOKUP(1,('Emission Factors'!$E$5:$E$488='GHG emissions calculations'!$F252)*('Emission Factors'!$H$5:$H$488='GHG emissions calculations'!$H252),INDEX('Emission Factors'!$E$5:$T$488,0,MATCH('GHG emissions calculations'!G$6,'Emission Factors'!$E$5:$T$5,0)),"",0)</f>
        <v/>
      </c>
      <c r="H252" s="311" t="s">
        <v>237</v>
      </c>
      <c r="I252" s="312" t="str">
        <f>IF(
    SUMIFS('Import data'!$L$25:$L$80,
           'Import data'!$J$25:$J$80, F252,
           'Import data'!$G$25:$G$80, 'GHG emissions calculations'!$H252,
           'Import data'!$I$25:$I$80,$E$8) &lt;&gt; 0,
    SUMIFS('Import data'!$L$25:$L$80,
           'Import data'!$J$25:$J$80, F252,
           'Import data'!$G$25:$G$80, 'GHG emissions calculations'!$H252,
           'Import data'!$I$25:$I$80,$E$8),
    ""
)</f>
        <v/>
      </c>
      <c r="J252" s="311" t="str">
        <f t="array" ref="J252">IF(
    XLOOKUP(F252, 'Import data'!$J$26:$J$47, 'Import data'!$M$26:$M$47, "", 0) = "Please add the region-specific supplier emission factor or choose a different region available in the IAEG database.",
    "",
    XLOOKUP(F252, 'Import data'!$J$26:$J$47, 'Import data'!$M$26:$M$47, "", 0)
)</f>
        <v/>
      </c>
      <c r="K252" s="311" t="str">
        <f t="array" ref="K252">IFERROR(
    XLOOKUP(F252,
            _xlws.FILTER('Supplier Emission'!$G$15:$G$49,
                   ('Supplier Emission'!$D$15:$D$49=H252) * ('Supplier Emission'!$F$15:$F$49=$E$8)),
            _xlws.FILTER('Supplier Emission'!$I$15:$I$49,
                   ('Supplier Emission'!$D$15:$D$49=H252) * ('Supplier Emission'!$F$15:$F$49=$E$8)),
            ""),
    "")</f>
        <v/>
      </c>
      <c r="L252" s="311" t="str">
        <f t="array" ref="L252">IFERROR(
    XLOOKUP(F252,
            _xlws.FILTER('Supplier Emission'!$G$15:$G$49,
                   ('Supplier Emission'!$D$15:$D$49=H252) * ('Supplier Emission'!$F$15:$F$49=$E$8)),
            _xlws.FILTER('Supplier Emission'!$J$15:$J$49,
                   ('Supplier Emission'!$D$15:$D$49=H252) * ('Supplier Emission'!$F$15:$F$49=$E$8)),
            ""),
    "")</f>
        <v/>
      </c>
      <c r="M252" s="311" t="str">
        <f t="array" ref="M252">IFERROR(
    XLOOKUP(F252,
            _xlws.FILTER('Supplier Emission'!$G$15:$G$49,
                   ('Supplier Emission'!$D$15:$D$49=H252) * ('Supplier Emission'!$F$15:$F$49=$E$8)),
            _xlws.FILTER('Supplier Emission'!$M$15:$M$49,
                   ('Supplier Emission'!$D$15:$D$49=H252) * ('Supplier Emission'!$F$15:$F$49=$E$8)),
            ""),
    "")</f>
        <v/>
      </c>
      <c r="N252" s="311" t="str">
        <f t="array" ref="N252">IFERROR(
    XLOOKUP(F252,
            _xlws.FILTER('Supplier Emission'!$G$15:$G$49,
                   ('Supplier Emission'!$D$15:$D$49=H252) * ('Supplier Emission'!$F$15:$F$49=$E$8)),
            _xlws.FILTER('Supplier Emission'!$H$15:$H$49,
                   ('Supplier Emission'!$D$15:$D$49=H252) * ('Supplier Emission'!$F$15:$F$49=$E$8)),
            ""),
    "")</f>
        <v/>
      </c>
      <c r="O252" s="311" t="str">
        <f t="array" ref="O252">XLOOKUP(1,('Emission Factors'!$E$5:$E$488='GHG emissions calculations'!$F252)*('Emission Factors'!$H$5:$H$488='GHG emissions calculations'!$H252),INDEX('Emission Factors'!$E$5:$T$488,0,MATCH('GHG emissions calculations'!O$6,'Emission Factors'!$E$5:$T$5,0)),"",0)</f>
        <v/>
      </c>
      <c r="P252" s="313" t="str">
        <f t="array" ref="P252">IFERROR(
    INDEX('Emission Factors'!$E$5:$P$488,
          MATCH(1,
                ('Emission Factors'!$E$5:$E$488 = 'GHG emissions calculations'!$F252) *
                ('Emission Factors'!$H$5:$H$488 = 'GHG emissions calculations'!$H252),
                0),
          MATCH('GHG emissions calculations'!P$6,'Emission Factors'!$E$5:$P$5,0)),
    "")</f>
        <v/>
      </c>
      <c r="Q252" s="311" t="str">
        <f t="array" ref="Q252">IFERROR(
    IF(
        INDEX('Emission Factors'!$E$5:$P$488,
              MATCH(1,
                    ('Emission Factors'!$E$5:$E$488 = 'GHG emissions calculations'!$F252) *
                    ('Emission Factors'!$H$5:$H$488 = 'GHG emissions calculations'!$H252),
                    0),
              MATCH('GHG emissions calculations'!Q$6, 'Emission Factors'!$E$5:$P$5, 0)) &lt;&gt; "",
        INDEX('Emission Factors'!$E$5:$P$488,
              MATCH(1,
                    ('Emission Factors'!$E$5:$E$488 = 'GHG emissions calculations'!$F252) *
                    ('Emission Factors'!$H$5:$H$488 = 'GHG emissions calculations'!$H252),
                    0),
              MATCH('GHG emissions calculations'!Q$6, 'Emission Factors'!$E$5:$P$5, 0)),
        ""),
    "")</f>
        <v/>
      </c>
      <c r="R252" s="311" t="str">
        <f t="array" ref="R252">IFERROR(
    IF(
        INDEX('Emission Factors'!$E$5:$R$488,
              MATCH(1,
                    ('Emission Factors'!$E$5:$E$488 = 'GHG emissions calculations'!$F252) *
                    ('Emission Factors'!$H$5:$H$488 = 'GHG emissions calculations'!$H252),
                    0),
              MATCH('GHG emissions calculations'!R$6, 'Emission Factors'!$E$5:$R$5, 0)) &lt;&gt; "",
        INDEX('Emission Factors'!$E$5:$R$488,
              MATCH(1,
                    ('Emission Factors'!$E$5:$E$488 = 'GHG emissions calculations'!$F252) *
                    ('Emission Factors'!$H$5:$H$488 = 'GHG emissions calculations'!$H252),
                    0),
              MATCH('GHG emissions calculations'!R$6, 'Emission Factors'!$E$5:$R$5, 0)),
        ""),
    "")</f>
        <v/>
      </c>
      <c r="S252" s="312">
        <f t="shared" si="1"/>
        <v>0</v>
      </c>
      <c r="T252" s="23"/>
    </row>
    <row r="253" ht="15.75" customHeight="1" outlineLevel="1">
      <c r="A253" s="23"/>
      <c r="B253" s="71"/>
      <c r="C253" s="71"/>
      <c r="D253" s="71"/>
      <c r="E253" s="314"/>
      <c r="F253" s="311" t="str">
        <f>Lists!P237</f>
        <v>Nickel - Casting - Africa</v>
      </c>
      <c r="G253" s="311" t="str">
        <f t="array" ref="G253">XLOOKUP(1,('Emission Factors'!$E$5:$E$488='GHG emissions calculations'!$F253)*('Emission Factors'!$H$5:$H$488='GHG emissions calculations'!$H253),INDEX('Emission Factors'!$E$5:$T$488,0,MATCH('GHG emissions calculations'!G$6,'Emission Factors'!$E$5:$T$5,0)),"",0)</f>
        <v/>
      </c>
      <c r="H253" s="311" t="s">
        <v>237</v>
      </c>
      <c r="I253" s="312" t="str">
        <f>IF(
    SUMIFS('Import data'!$L$25:$L$80,
           'Import data'!$J$25:$J$80, F253,
           'Import data'!$G$25:$G$80, 'GHG emissions calculations'!$H253,
           'Import data'!$I$25:$I$80,$E$8) &lt;&gt; 0,
    SUMIFS('Import data'!$L$25:$L$80,
           'Import data'!$J$25:$J$80, F253,
           'Import data'!$G$25:$G$80, 'GHG emissions calculations'!$H253,
           'Import data'!$I$25:$I$80,$E$8),
    ""
)</f>
        <v/>
      </c>
      <c r="J253" s="311" t="str">
        <f t="array" ref="J253">IF(
    XLOOKUP(F253, 'Import data'!$J$26:$J$47, 'Import data'!$M$26:$M$47, "", 0) = "Please add the region-specific supplier emission factor or choose a different region available in the IAEG database.",
    "",
    XLOOKUP(F253, 'Import data'!$J$26:$J$47, 'Import data'!$M$26:$M$47, "", 0)
)</f>
        <v/>
      </c>
      <c r="K253" s="311" t="str">
        <f t="array" ref="K253">IFERROR(
    XLOOKUP(F253,
            _xlws.FILTER('Supplier Emission'!$G$15:$G$49,
                   ('Supplier Emission'!$D$15:$D$49=H253) * ('Supplier Emission'!$F$15:$F$49=$E$8)),
            _xlws.FILTER('Supplier Emission'!$I$15:$I$49,
                   ('Supplier Emission'!$D$15:$D$49=H253) * ('Supplier Emission'!$F$15:$F$49=$E$8)),
            ""),
    "")</f>
        <v/>
      </c>
      <c r="L253" s="311" t="str">
        <f t="array" ref="L253">IFERROR(
    XLOOKUP(F253,
            _xlws.FILTER('Supplier Emission'!$G$15:$G$49,
                   ('Supplier Emission'!$D$15:$D$49=H253) * ('Supplier Emission'!$F$15:$F$49=$E$8)),
            _xlws.FILTER('Supplier Emission'!$J$15:$J$49,
                   ('Supplier Emission'!$D$15:$D$49=H253) * ('Supplier Emission'!$F$15:$F$49=$E$8)),
            ""),
    "")</f>
        <v/>
      </c>
      <c r="M253" s="311" t="str">
        <f t="array" ref="M253">IFERROR(
    XLOOKUP(F253,
            _xlws.FILTER('Supplier Emission'!$G$15:$G$49,
                   ('Supplier Emission'!$D$15:$D$49=H253) * ('Supplier Emission'!$F$15:$F$49=$E$8)),
            _xlws.FILTER('Supplier Emission'!$M$15:$M$49,
                   ('Supplier Emission'!$D$15:$D$49=H253) * ('Supplier Emission'!$F$15:$F$49=$E$8)),
            ""),
    "")</f>
        <v/>
      </c>
      <c r="N253" s="311" t="str">
        <f t="array" ref="N253">IFERROR(
    XLOOKUP(F253,
            _xlws.FILTER('Supplier Emission'!$G$15:$G$49,
                   ('Supplier Emission'!$D$15:$D$49=H253) * ('Supplier Emission'!$F$15:$F$49=$E$8)),
            _xlws.FILTER('Supplier Emission'!$H$15:$H$49,
                   ('Supplier Emission'!$D$15:$D$49=H253) * ('Supplier Emission'!$F$15:$F$49=$E$8)),
            ""),
    "")</f>
        <v/>
      </c>
      <c r="O253" s="311" t="str">
        <f t="array" ref="O253">XLOOKUP(1,('Emission Factors'!$E$5:$E$488='GHG emissions calculations'!$F253)*('Emission Factors'!$H$5:$H$488='GHG emissions calculations'!$H253),INDEX('Emission Factors'!$E$5:$T$488,0,MATCH('GHG emissions calculations'!O$6,'Emission Factors'!$E$5:$T$5,0)),"",0)</f>
        <v/>
      </c>
      <c r="P253" s="313" t="str">
        <f t="array" ref="P253">IFERROR(
    INDEX('Emission Factors'!$E$5:$P$488,
          MATCH(1,
                ('Emission Factors'!$E$5:$E$488 = 'GHG emissions calculations'!$F253) *
                ('Emission Factors'!$H$5:$H$488 = 'GHG emissions calculations'!$H253),
                0),
          MATCH('GHG emissions calculations'!P$6,'Emission Factors'!$E$5:$P$5,0)),
    "")</f>
        <v/>
      </c>
      <c r="Q253" s="311" t="str">
        <f t="array" ref="Q253">IFERROR(
    IF(
        INDEX('Emission Factors'!$E$5:$P$488,
              MATCH(1,
                    ('Emission Factors'!$E$5:$E$488 = 'GHG emissions calculations'!$F253) *
                    ('Emission Factors'!$H$5:$H$488 = 'GHG emissions calculations'!$H253),
                    0),
              MATCH('GHG emissions calculations'!Q$6, 'Emission Factors'!$E$5:$P$5, 0)) &lt;&gt; "",
        INDEX('Emission Factors'!$E$5:$P$488,
              MATCH(1,
                    ('Emission Factors'!$E$5:$E$488 = 'GHG emissions calculations'!$F253) *
                    ('Emission Factors'!$H$5:$H$488 = 'GHG emissions calculations'!$H253),
                    0),
              MATCH('GHG emissions calculations'!Q$6, 'Emission Factors'!$E$5:$P$5, 0)),
        ""),
    "")</f>
        <v/>
      </c>
      <c r="R253" s="311" t="str">
        <f t="array" ref="R253">IFERROR(
    IF(
        INDEX('Emission Factors'!$E$5:$R$488,
              MATCH(1,
                    ('Emission Factors'!$E$5:$E$488 = 'GHG emissions calculations'!$F253) *
                    ('Emission Factors'!$H$5:$H$488 = 'GHG emissions calculations'!$H253),
                    0),
              MATCH('GHG emissions calculations'!R$6, 'Emission Factors'!$E$5:$R$5, 0)) &lt;&gt; "",
        INDEX('Emission Factors'!$E$5:$R$488,
              MATCH(1,
                    ('Emission Factors'!$E$5:$E$488 = 'GHG emissions calculations'!$F253) *
                    ('Emission Factors'!$H$5:$H$488 = 'GHG emissions calculations'!$H253),
                    0),
              MATCH('GHG emissions calculations'!R$6, 'Emission Factors'!$E$5:$R$5, 0)),
        ""),
    "")</f>
        <v/>
      </c>
      <c r="S253" s="312">
        <f t="shared" si="1"/>
        <v>0</v>
      </c>
      <c r="T253" s="23"/>
    </row>
    <row r="254" ht="15.75" customHeight="1" outlineLevel="1">
      <c r="A254" s="23"/>
      <c r="B254" s="71"/>
      <c r="C254" s="71"/>
      <c r="D254" s="71"/>
      <c r="E254" s="314"/>
      <c r="F254" s="311" t="str">
        <f>Lists!P235</f>
        <v>Nickel - Casting - America</v>
      </c>
      <c r="G254" s="311" t="str">
        <f t="array" ref="G254">XLOOKUP(1,('Emission Factors'!$E$5:$E$488='GHG emissions calculations'!$F254)*('Emission Factors'!$H$5:$H$488='GHG emissions calculations'!$H254),INDEX('Emission Factors'!$E$5:$T$488,0,MATCH('GHG emissions calculations'!G$6,'Emission Factors'!$E$5:$T$5,0)),"",0)</f>
        <v/>
      </c>
      <c r="H254" s="311" t="s">
        <v>237</v>
      </c>
      <c r="I254" s="312" t="str">
        <f>IF(
    SUMIFS('Import data'!$L$25:$L$80,
           'Import data'!$J$25:$J$80, F254,
           'Import data'!$G$25:$G$80, 'GHG emissions calculations'!$H254,
           'Import data'!$I$25:$I$80,$E$8) &lt;&gt; 0,
    SUMIFS('Import data'!$L$25:$L$80,
           'Import data'!$J$25:$J$80, F254,
           'Import data'!$G$25:$G$80, 'GHG emissions calculations'!$H254,
           'Import data'!$I$25:$I$80,$E$8),
    ""
)</f>
        <v/>
      </c>
      <c r="J254" s="311" t="str">
        <f t="array" ref="J254">IF(
    XLOOKUP(F254, 'Import data'!$J$26:$J$47, 'Import data'!$M$26:$M$47, "", 0) = "Please add the region-specific supplier emission factor or choose a different region available in the IAEG database.",
    "",
    XLOOKUP(F254, 'Import data'!$J$26:$J$47, 'Import data'!$M$26:$M$47, "", 0)
)</f>
        <v/>
      </c>
      <c r="K254" s="311" t="str">
        <f t="array" ref="K254">IFERROR(
    XLOOKUP(F254,
            _xlws.FILTER('Supplier Emission'!$G$15:$G$49,
                   ('Supplier Emission'!$D$15:$D$49=H254) * ('Supplier Emission'!$F$15:$F$49=$E$8)),
            _xlws.FILTER('Supplier Emission'!$I$15:$I$49,
                   ('Supplier Emission'!$D$15:$D$49=H254) * ('Supplier Emission'!$F$15:$F$49=$E$8)),
            ""),
    "")</f>
        <v/>
      </c>
      <c r="L254" s="311" t="str">
        <f t="array" ref="L254">IFERROR(
    XLOOKUP(F254,
            _xlws.FILTER('Supplier Emission'!$G$15:$G$49,
                   ('Supplier Emission'!$D$15:$D$49=H254) * ('Supplier Emission'!$F$15:$F$49=$E$8)),
            _xlws.FILTER('Supplier Emission'!$J$15:$J$49,
                   ('Supplier Emission'!$D$15:$D$49=H254) * ('Supplier Emission'!$F$15:$F$49=$E$8)),
            ""),
    "")</f>
        <v/>
      </c>
      <c r="M254" s="311" t="str">
        <f t="array" ref="M254">IFERROR(
    XLOOKUP(F254,
            _xlws.FILTER('Supplier Emission'!$G$15:$G$49,
                   ('Supplier Emission'!$D$15:$D$49=H254) * ('Supplier Emission'!$F$15:$F$49=$E$8)),
            _xlws.FILTER('Supplier Emission'!$M$15:$M$49,
                   ('Supplier Emission'!$D$15:$D$49=H254) * ('Supplier Emission'!$F$15:$F$49=$E$8)),
            ""),
    "")</f>
        <v/>
      </c>
      <c r="N254" s="311" t="str">
        <f t="array" ref="N254">IFERROR(
    XLOOKUP(F254,
            _xlws.FILTER('Supplier Emission'!$G$15:$G$49,
                   ('Supplier Emission'!$D$15:$D$49=H254) * ('Supplier Emission'!$F$15:$F$49=$E$8)),
            _xlws.FILTER('Supplier Emission'!$H$15:$H$49,
                   ('Supplier Emission'!$D$15:$D$49=H254) * ('Supplier Emission'!$F$15:$F$49=$E$8)),
            ""),
    "")</f>
        <v/>
      </c>
      <c r="O254" s="311" t="str">
        <f t="array" ref="O254">XLOOKUP(1,('Emission Factors'!$E$5:$E$488='GHG emissions calculations'!$F254)*('Emission Factors'!$H$5:$H$488='GHG emissions calculations'!$H254),INDEX('Emission Factors'!$E$5:$T$488,0,MATCH('GHG emissions calculations'!O$6,'Emission Factors'!$E$5:$T$5,0)),"",0)</f>
        <v/>
      </c>
      <c r="P254" s="313" t="str">
        <f t="array" ref="P254">IFERROR(
    INDEX('Emission Factors'!$E$5:$P$488,
          MATCH(1,
                ('Emission Factors'!$E$5:$E$488 = 'GHG emissions calculations'!$F254) *
                ('Emission Factors'!$H$5:$H$488 = 'GHG emissions calculations'!$H254),
                0),
          MATCH('GHG emissions calculations'!P$6,'Emission Factors'!$E$5:$P$5,0)),
    "")</f>
        <v/>
      </c>
      <c r="Q254" s="311" t="str">
        <f t="array" ref="Q254">IFERROR(
    IF(
        INDEX('Emission Factors'!$E$5:$P$488,
              MATCH(1,
                    ('Emission Factors'!$E$5:$E$488 = 'GHG emissions calculations'!$F254) *
                    ('Emission Factors'!$H$5:$H$488 = 'GHG emissions calculations'!$H254),
                    0),
              MATCH('GHG emissions calculations'!Q$6, 'Emission Factors'!$E$5:$P$5, 0)) &lt;&gt; "",
        INDEX('Emission Factors'!$E$5:$P$488,
              MATCH(1,
                    ('Emission Factors'!$E$5:$E$488 = 'GHG emissions calculations'!$F254) *
                    ('Emission Factors'!$H$5:$H$488 = 'GHG emissions calculations'!$H254),
                    0),
              MATCH('GHG emissions calculations'!Q$6, 'Emission Factors'!$E$5:$P$5, 0)),
        ""),
    "")</f>
        <v/>
      </c>
      <c r="R254" s="311" t="str">
        <f t="array" ref="R254">IFERROR(
    IF(
        INDEX('Emission Factors'!$E$5:$R$488,
              MATCH(1,
                    ('Emission Factors'!$E$5:$E$488 = 'GHG emissions calculations'!$F254) *
                    ('Emission Factors'!$H$5:$H$488 = 'GHG emissions calculations'!$H254),
                    0),
              MATCH('GHG emissions calculations'!R$6, 'Emission Factors'!$E$5:$R$5, 0)) &lt;&gt; "",
        INDEX('Emission Factors'!$E$5:$R$488,
              MATCH(1,
                    ('Emission Factors'!$E$5:$E$488 = 'GHG emissions calculations'!$F254) *
                    ('Emission Factors'!$H$5:$H$488 = 'GHG emissions calculations'!$H254),
                    0),
              MATCH('GHG emissions calculations'!R$6, 'Emission Factors'!$E$5:$R$5, 0)),
        ""),
    "")</f>
        <v/>
      </c>
      <c r="S254" s="312">
        <f t="shared" si="1"/>
        <v>0</v>
      </c>
      <c r="T254" s="23"/>
    </row>
    <row r="255" ht="15.75" customHeight="1" outlineLevel="1">
      <c r="A255" s="23"/>
      <c r="B255" s="71"/>
      <c r="C255" s="71"/>
      <c r="D255" s="71"/>
      <c r="E255" s="314"/>
      <c r="F255" s="311" t="str">
        <f>Lists!P238</f>
        <v>Nickel - Casting - Asia</v>
      </c>
      <c r="G255" s="311" t="str">
        <f t="array" ref="G255">XLOOKUP(1,('Emission Factors'!$E$5:$E$488='GHG emissions calculations'!$F255)*('Emission Factors'!$H$5:$H$488='GHG emissions calculations'!$H255),INDEX('Emission Factors'!$E$5:$T$488,0,MATCH('GHG emissions calculations'!G$6,'Emission Factors'!$E$5:$T$5,0)),"",0)</f>
        <v/>
      </c>
      <c r="H255" s="311" t="s">
        <v>237</v>
      </c>
      <c r="I255" s="312" t="str">
        <f>IF(
    SUMIFS('Import data'!$L$25:$L$80,
           'Import data'!$J$25:$J$80, F255,
           'Import data'!$G$25:$G$80, 'GHG emissions calculations'!$H255,
           'Import data'!$I$25:$I$80,$E$8) &lt;&gt; 0,
    SUMIFS('Import data'!$L$25:$L$80,
           'Import data'!$J$25:$J$80, F255,
           'Import data'!$G$25:$G$80, 'GHG emissions calculations'!$H255,
           'Import data'!$I$25:$I$80,$E$8),
    ""
)</f>
        <v/>
      </c>
      <c r="J255" s="311" t="str">
        <f t="array" ref="J255">IF(
    XLOOKUP(F255, 'Import data'!$J$26:$J$47, 'Import data'!$M$26:$M$47, "", 0) = "Please add the region-specific supplier emission factor or choose a different region available in the IAEG database.",
    "",
    XLOOKUP(F255, 'Import data'!$J$26:$J$47, 'Import data'!$M$26:$M$47, "", 0)
)</f>
        <v/>
      </c>
      <c r="K255" s="311" t="str">
        <f t="array" ref="K255">IFERROR(
    XLOOKUP(F255,
            _xlws.FILTER('Supplier Emission'!$G$15:$G$49,
                   ('Supplier Emission'!$D$15:$D$49=H255) * ('Supplier Emission'!$F$15:$F$49=$E$8)),
            _xlws.FILTER('Supplier Emission'!$I$15:$I$49,
                   ('Supplier Emission'!$D$15:$D$49=H255) * ('Supplier Emission'!$F$15:$F$49=$E$8)),
            ""),
    "")</f>
        <v/>
      </c>
      <c r="L255" s="311" t="str">
        <f t="array" ref="L255">IFERROR(
    XLOOKUP(F255,
            _xlws.FILTER('Supplier Emission'!$G$15:$G$49,
                   ('Supplier Emission'!$D$15:$D$49=H255) * ('Supplier Emission'!$F$15:$F$49=$E$8)),
            _xlws.FILTER('Supplier Emission'!$J$15:$J$49,
                   ('Supplier Emission'!$D$15:$D$49=H255) * ('Supplier Emission'!$F$15:$F$49=$E$8)),
            ""),
    "")</f>
        <v/>
      </c>
      <c r="M255" s="311" t="str">
        <f t="array" ref="M255">IFERROR(
    XLOOKUP(F255,
            _xlws.FILTER('Supplier Emission'!$G$15:$G$49,
                   ('Supplier Emission'!$D$15:$D$49=H255) * ('Supplier Emission'!$F$15:$F$49=$E$8)),
            _xlws.FILTER('Supplier Emission'!$M$15:$M$49,
                   ('Supplier Emission'!$D$15:$D$49=H255) * ('Supplier Emission'!$F$15:$F$49=$E$8)),
            ""),
    "")</f>
        <v/>
      </c>
      <c r="N255" s="311" t="str">
        <f t="array" ref="N255">IFERROR(
    XLOOKUP(F255,
            _xlws.FILTER('Supplier Emission'!$G$15:$G$49,
                   ('Supplier Emission'!$D$15:$D$49=H255) * ('Supplier Emission'!$F$15:$F$49=$E$8)),
            _xlws.FILTER('Supplier Emission'!$H$15:$H$49,
                   ('Supplier Emission'!$D$15:$D$49=H255) * ('Supplier Emission'!$F$15:$F$49=$E$8)),
            ""),
    "")</f>
        <v/>
      </c>
      <c r="O255" s="311" t="str">
        <f t="array" ref="O255">XLOOKUP(1,('Emission Factors'!$E$5:$E$488='GHG emissions calculations'!$F255)*('Emission Factors'!$H$5:$H$488='GHG emissions calculations'!$H255),INDEX('Emission Factors'!$E$5:$T$488,0,MATCH('GHG emissions calculations'!O$6,'Emission Factors'!$E$5:$T$5,0)),"",0)</f>
        <v/>
      </c>
      <c r="P255" s="313" t="str">
        <f t="array" ref="P255">IFERROR(
    INDEX('Emission Factors'!$E$5:$P$488,
          MATCH(1,
                ('Emission Factors'!$E$5:$E$488 = 'GHG emissions calculations'!$F255) *
                ('Emission Factors'!$H$5:$H$488 = 'GHG emissions calculations'!$H255),
                0),
          MATCH('GHG emissions calculations'!P$6,'Emission Factors'!$E$5:$P$5,0)),
    "")</f>
        <v/>
      </c>
      <c r="Q255" s="311" t="str">
        <f t="array" ref="Q255">IFERROR(
    IF(
        INDEX('Emission Factors'!$E$5:$P$488,
              MATCH(1,
                    ('Emission Factors'!$E$5:$E$488 = 'GHG emissions calculations'!$F255) *
                    ('Emission Factors'!$H$5:$H$488 = 'GHG emissions calculations'!$H255),
                    0),
              MATCH('GHG emissions calculations'!Q$6, 'Emission Factors'!$E$5:$P$5, 0)) &lt;&gt; "",
        INDEX('Emission Factors'!$E$5:$P$488,
              MATCH(1,
                    ('Emission Factors'!$E$5:$E$488 = 'GHG emissions calculations'!$F255) *
                    ('Emission Factors'!$H$5:$H$488 = 'GHG emissions calculations'!$H255),
                    0),
              MATCH('GHG emissions calculations'!Q$6, 'Emission Factors'!$E$5:$P$5, 0)),
        ""),
    "")</f>
        <v/>
      </c>
      <c r="R255" s="311" t="str">
        <f t="array" ref="R255">IFERROR(
    IF(
        INDEX('Emission Factors'!$E$5:$R$488,
              MATCH(1,
                    ('Emission Factors'!$E$5:$E$488 = 'GHG emissions calculations'!$F255) *
                    ('Emission Factors'!$H$5:$H$488 = 'GHG emissions calculations'!$H255),
                    0),
              MATCH('GHG emissions calculations'!R$6, 'Emission Factors'!$E$5:$R$5, 0)) &lt;&gt; "",
        INDEX('Emission Factors'!$E$5:$R$488,
              MATCH(1,
                    ('Emission Factors'!$E$5:$E$488 = 'GHG emissions calculations'!$F255) *
                    ('Emission Factors'!$H$5:$H$488 = 'GHG emissions calculations'!$H255),
                    0),
              MATCH('GHG emissions calculations'!R$6, 'Emission Factors'!$E$5:$R$5, 0)),
        ""),
    "")</f>
        <v/>
      </c>
      <c r="S255" s="312">
        <f t="shared" si="1"/>
        <v>0</v>
      </c>
      <c r="T255" s="23"/>
    </row>
    <row r="256" ht="15.75" customHeight="1" outlineLevel="1">
      <c r="A256" s="23"/>
      <c r="B256" s="71"/>
      <c r="C256" s="71"/>
      <c r="D256" s="71"/>
      <c r="E256" s="314"/>
      <c r="F256" s="311" t="str">
        <f>Lists!P236</f>
        <v>Nickel - Casting - Europe</v>
      </c>
      <c r="G256" s="311">
        <f t="array" ref="G256">XLOOKUP(1,('Emission Factors'!$E$5:$E$488='GHG emissions calculations'!$F256)*('Emission Factors'!$H$5:$H$488='GHG emissions calculations'!$H256),INDEX('Emission Factors'!$E$5:$T$488,0,MATCH('GHG emissions calculations'!G$6,'Emission Factors'!$E$5:$T$5,0)),"",0)</f>
        <v>3</v>
      </c>
      <c r="H256" s="311" t="s">
        <v>237</v>
      </c>
      <c r="I256" s="312" t="str">
        <f>IF(
    SUMIFS('Import data'!$L$25:$L$80,
           'Import data'!$J$25:$J$80, F256,
           'Import data'!$G$25:$G$80, 'GHG emissions calculations'!$H256,
           'Import data'!$I$25:$I$80,$E$8) &lt;&gt; 0,
    SUMIFS('Import data'!$L$25:$L$80,
           'Import data'!$J$25:$J$80, F256,
           'Import data'!$G$25:$G$80, 'GHG emissions calculations'!$H256,
           'Import data'!$I$25:$I$80,$E$8),
    ""
)</f>
        <v/>
      </c>
      <c r="J256" s="311" t="str">
        <f t="array" ref="J256">IF(
    XLOOKUP(F256, 'Import data'!$J$26:$J$47, 'Import data'!$M$26:$M$47, "", 0) = "Please add the region-specific supplier emission factor or choose a different region available in the IAEG database.",
    "",
    XLOOKUP(F256, 'Import data'!$J$26:$J$47, 'Import data'!$M$26:$M$47, "", 0)
)</f>
        <v/>
      </c>
      <c r="K256" s="311" t="str">
        <f t="array" ref="K256">IFERROR(
    XLOOKUP(F256,
            _xlws.FILTER('Supplier Emission'!$G$15:$G$49,
                   ('Supplier Emission'!$D$15:$D$49=H256) * ('Supplier Emission'!$F$15:$F$49=$E$8)),
            _xlws.FILTER('Supplier Emission'!$I$15:$I$49,
                   ('Supplier Emission'!$D$15:$D$49=H256) * ('Supplier Emission'!$F$15:$F$49=$E$8)),
            ""),
    "")</f>
        <v/>
      </c>
      <c r="L256" s="311" t="str">
        <f t="array" ref="L256">IFERROR(
    XLOOKUP(F256,
            _xlws.FILTER('Supplier Emission'!$G$15:$G$49,
                   ('Supplier Emission'!$D$15:$D$49=H256) * ('Supplier Emission'!$F$15:$F$49=$E$8)),
            _xlws.FILTER('Supplier Emission'!$J$15:$J$49,
                   ('Supplier Emission'!$D$15:$D$49=H256) * ('Supplier Emission'!$F$15:$F$49=$E$8)),
            ""),
    "")</f>
        <v/>
      </c>
      <c r="M256" s="311" t="str">
        <f t="array" ref="M256">IFERROR(
    XLOOKUP(F256,
            _xlws.FILTER('Supplier Emission'!$G$15:$G$49,
                   ('Supplier Emission'!$D$15:$D$49=H256) * ('Supplier Emission'!$F$15:$F$49=$E$8)),
            _xlws.FILTER('Supplier Emission'!$M$15:$M$49,
                   ('Supplier Emission'!$D$15:$D$49=H256) * ('Supplier Emission'!$F$15:$F$49=$E$8)),
            ""),
    "")</f>
        <v/>
      </c>
      <c r="N256" s="311" t="str">
        <f t="array" ref="N256">IFERROR(
    XLOOKUP(F256,
            _xlws.FILTER('Supplier Emission'!$G$15:$G$49,
                   ('Supplier Emission'!$D$15:$D$49=H256) * ('Supplier Emission'!$F$15:$F$49=$E$8)),
            _xlws.FILTER('Supplier Emission'!$H$15:$H$49,
                   ('Supplier Emission'!$D$15:$D$49=H256) * ('Supplier Emission'!$F$15:$F$49=$E$8)),
            ""),
    "")</f>
        <v/>
      </c>
      <c r="O256" s="311" t="str">
        <f t="array" ref="O256">XLOOKUP(1,('Emission Factors'!$E$5:$E$488='GHG emissions calculations'!$F256)*('Emission Factors'!$H$5:$H$488='GHG emissions calculations'!$H256),INDEX('Emission Factors'!$E$5:$T$488,0,MATCH('GHG emissions calculations'!O$6,'Emission Factors'!$E$5:$T$5,0)),"",0)</f>
        <v>Nickel (virgin)</v>
      </c>
      <c r="P256" s="313">
        <f t="array" ref="P256">IFERROR(
    INDEX('Emission Factors'!$E$5:$P$488,
          MATCH(1,
                ('Emission Factors'!$E$5:$E$488 = 'GHG emissions calculations'!$F256) *
                ('Emission Factors'!$H$5:$H$488 = 'GHG emissions calculations'!$H256),
                0),
          MATCH('GHG emissions calculations'!P$6,'Emission Factors'!$E$5:$P$5,0)),
    "")</f>
        <v>17.53</v>
      </c>
      <c r="Q256" s="311" t="str">
        <f t="array" ref="Q256">IFERROR(
    IF(
        INDEX('Emission Factors'!$E$5:$P$488,
              MATCH(1,
                    ('Emission Factors'!$E$5:$E$488 = 'GHG emissions calculations'!$F256) *
                    ('Emission Factors'!$H$5:$H$488 = 'GHG emissions calculations'!$H256),
                    0),
              MATCH('GHG emissions calculations'!Q$6, 'Emission Factors'!$E$5:$P$5, 0)) &lt;&gt; "",
        INDEX('Emission Factors'!$E$5:$P$488,
              MATCH(1,
                    ('Emission Factors'!$E$5:$E$488 = 'GHG emissions calculations'!$F256) *
                    ('Emission Factors'!$H$5:$H$488 = 'GHG emissions calculations'!$H256),
                    0),
              MATCH('GHG emissions calculations'!Q$6, 'Emission Factors'!$E$5:$P$5, 0)),
        ""),
    "")</f>
        <v>kgCO2e/kg</v>
      </c>
      <c r="R256" s="311" t="str">
        <f t="array" ref="R256">IFERROR(
    IF(
        INDEX('Emission Factors'!$E$5:$R$488,
              MATCH(1,
                    ('Emission Factors'!$E$5:$E$488 = 'GHG emissions calculations'!$F256) *
                    ('Emission Factors'!$H$5:$H$488 = 'GHG emissions calculations'!$H256),
                    0),
              MATCH('GHG emissions calculations'!R$6, 'Emission Factors'!$E$5:$R$5, 0)) &lt;&gt; "",
        INDEX('Emission Factors'!$E$5:$R$488,
              MATCH(1,
                    ('Emission Factors'!$E$5:$E$488 = 'GHG emissions calculations'!$F256) *
                    ('Emission Factors'!$H$5:$H$488 = 'GHG emissions calculations'!$H256),
                    0),
              MATCH('GHG emissions calculations'!R$6, 'Emission Factors'!$E$5:$R$5, 0)),
        ""),
    "")</f>
        <v>Europe</v>
      </c>
      <c r="S256" s="312">
        <f t="shared" si="1"/>
        <v>0</v>
      </c>
      <c r="T256" s="23"/>
    </row>
    <row r="257" ht="15.75" customHeight="1" outlineLevel="1">
      <c r="A257" s="23"/>
      <c r="B257" s="71"/>
      <c r="C257" s="71"/>
      <c r="D257" s="71"/>
      <c r="E257" s="314"/>
      <c r="F257" s="311" t="str">
        <f>Lists!P241</f>
        <v>Nickel - Casting - Global or unspecified region</v>
      </c>
      <c r="G257" s="311">
        <f t="array" ref="G257">XLOOKUP(1,('Emission Factors'!$E$5:$E$488='GHG emissions calculations'!$F257)*('Emission Factors'!$H$5:$H$488='GHG emissions calculations'!$H257),INDEX('Emission Factors'!$E$5:$T$488,0,MATCH('GHG emissions calculations'!G$6,'Emission Factors'!$E$5:$T$5,0)),"",0)</f>
        <v>3</v>
      </c>
      <c r="H257" s="311" t="s">
        <v>237</v>
      </c>
      <c r="I257" s="312" t="str">
        <f>IF(
    SUMIFS('Import data'!$L$25:$L$80,
           'Import data'!$J$25:$J$80, F257,
           'Import data'!$G$25:$G$80, 'GHG emissions calculations'!$H257,
           'Import data'!$I$25:$I$80,$E$8) &lt;&gt; 0,
    SUMIFS('Import data'!$L$25:$L$80,
           'Import data'!$J$25:$J$80, F257,
           'Import data'!$G$25:$G$80, 'GHG emissions calculations'!$H257,
           'Import data'!$I$25:$I$80,$E$8),
    ""
)</f>
        <v/>
      </c>
      <c r="J257" s="311" t="str">
        <f t="array" ref="J257">IF(
    XLOOKUP(F257, 'Import data'!$J$26:$J$47, 'Import data'!$M$26:$M$47, "", 0) = "Please add the region-specific supplier emission factor or choose a different region available in the IAEG database.",
    "",
    XLOOKUP(F257, 'Import data'!$J$26:$J$47, 'Import data'!$M$26:$M$47, "", 0)
)</f>
        <v/>
      </c>
      <c r="K257" s="311" t="str">
        <f t="array" ref="K257">IFERROR(
    XLOOKUP(F257,
            _xlws.FILTER('Supplier Emission'!$G$15:$G$49,
                   ('Supplier Emission'!$D$15:$D$49=H257) * ('Supplier Emission'!$F$15:$F$49=$E$8)),
            _xlws.FILTER('Supplier Emission'!$I$15:$I$49,
                   ('Supplier Emission'!$D$15:$D$49=H257) * ('Supplier Emission'!$F$15:$F$49=$E$8)),
            ""),
    "")</f>
        <v/>
      </c>
      <c r="L257" s="311" t="str">
        <f t="array" ref="L257">IFERROR(
    XLOOKUP(F257,
            _xlws.FILTER('Supplier Emission'!$G$15:$G$49,
                   ('Supplier Emission'!$D$15:$D$49=H257) * ('Supplier Emission'!$F$15:$F$49=$E$8)),
            _xlws.FILTER('Supplier Emission'!$J$15:$J$49,
                   ('Supplier Emission'!$D$15:$D$49=H257) * ('Supplier Emission'!$F$15:$F$49=$E$8)),
            ""),
    "")</f>
        <v/>
      </c>
      <c r="M257" s="311" t="str">
        <f t="array" ref="M257">IFERROR(
    XLOOKUP(F257,
            _xlws.FILTER('Supplier Emission'!$G$15:$G$49,
                   ('Supplier Emission'!$D$15:$D$49=H257) * ('Supplier Emission'!$F$15:$F$49=$E$8)),
            _xlws.FILTER('Supplier Emission'!$M$15:$M$49,
                   ('Supplier Emission'!$D$15:$D$49=H257) * ('Supplier Emission'!$F$15:$F$49=$E$8)),
            ""),
    "")</f>
        <v/>
      </c>
      <c r="N257" s="311" t="str">
        <f t="array" ref="N257">IFERROR(
    XLOOKUP(F257,
            _xlws.FILTER('Supplier Emission'!$G$15:$G$49,
                   ('Supplier Emission'!$D$15:$D$49=H257) * ('Supplier Emission'!$F$15:$F$49=$E$8)),
            _xlws.FILTER('Supplier Emission'!$H$15:$H$49,
                   ('Supplier Emission'!$D$15:$D$49=H257) * ('Supplier Emission'!$F$15:$F$49=$E$8)),
            ""),
    "")</f>
        <v/>
      </c>
      <c r="O257" s="311" t="str">
        <f t="array" ref="O257">XLOOKUP(1,('Emission Factors'!$E$5:$E$488='GHG emissions calculations'!$F257)*('Emission Factors'!$H$5:$H$488='GHG emissions calculations'!$H257),INDEX('Emission Factors'!$E$5:$T$488,0,MATCH('GHG emissions calculations'!O$6,'Emission Factors'!$E$5:$T$5,0)),"",0)</f>
        <v>Nickel (virgin) + Moulage (impact réduit)</v>
      </c>
      <c r="P257" s="313">
        <f t="array" ref="P257">IFERROR(
    INDEX('Emission Factors'!$E$5:$P$488,
          MATCH(1,
                ('Emission Factors'!$E$5:$E$488 = 'GHG emissions calculations'!$F257) *
                ('Emission Factors'!$H$5:$H$488 = 'GHG emissions calculations'!$H257),
                0),
          MATCH('GHG emissions calculations'!P$6,'Emission Factors'!$E$5:$P$5,0)),
    "")</f>
        <v>17.933</v>
      </c>
      <c r="Q257" s="311" t="str">
        <f t="array" ref="Q257">IFERROR(
    IF(
        INDEX('Emission Factors'!$E$5:$P$488,
              MATCH(1,
                    ('Emission Factors'!$E$5:$E$488 = 'GHG emissions calculations'!$F257) *
                    ('Emission Factors'!$H$5:$H$488 = 'GHG emissions calculations'!$H257),
                    0),
              MATCH('GHG emissions calculations'!Q$6, 'Emission Factors'!$E$5:$P$5, 0)) &lt;&gt; "",
        INDEX('Emission Factors'!$E$5:$P$488,
              MATCH(1,
                    ('Emission Factors'!$E$5:$E$488 = 'GHG emissions calculations'!$F257) *
                    ('Emission Factors'!$H$5:$H$488 = 'GHG emissions calculations'!$H257),
                    0),
              MATCH('GHG emissions calculations'!Q$6, 'Emission Factors'!$E$5:$P$5, 0)),
        ""),
    "")</f>
        <v>kgCO2e/kg</v>
      </c>
      <c r="R257" s="311" t="str">
        <f t="array" ref="R257">IFERROR(
    IF(
        INDEX('Emission Factors'!$E$5:$R$488,
              MATCH(1,
                    ('Emission Factors'!$E$5:$E$488 = 'GHG emissions calculations'!$F257) *
                    ('Emission Factors'!$H$5:$H$488 = 'GHG emissions calculations'!$H257),
                    0),
              MATCH('GHG emissions calculations'!R$6, 'Emission Factors'!$E$5:$R$5, 0)) &lt;&gt; "",
        INDEX('Emission Factors'!$E$5:$R$488,
              MATCH(1,
                    ('Emission Factors'!$E$5:$E$488 = 'GHG emissions calculations'!$F257) *
                    ('Emission Factors'!$H$5:$H$488 = 'GHG emissions calculations'!$H257),
                    0),
              MATCH('GHG emissions calculations'!R$6, 'Emission Factors'!$E$5:$R$5, 0)),
        ""),
    "")</f>
        <v>Global or unspecified region</v>
      </c>
      <c r="S257" s="312">
        <f t="shared" si="1"/>
        <v>0</v>
      </c>
      <c r="T257" s="23"/>
    </row>
    <row r="258" ht="15.75" customHeight="1" outlineLevel="1">
      <c r="A258" s="23"/>
      <c r="B258" s="71"/>
      <c r="C258" s="71"/>
      <c r="D258" s="71"/>
      <c r="E258" s="314"/>
      <c r="F258" s="311" t="str">
        <f>Lists!P240</f>
        <v>Nickel - Casting - Middle East</v>
      </c>
      <c r="G258" s="311" t="str">
        <f t="array" ref="G258">XLOOKUP(1,('Emission Factors'!$E$5:$E$488='GHG emissions calculations'!$F258)*('Emission Factors'!$H$5:$H$488='GHG emissions calculations'!$H258),INDEX('Emission Factors'!$E$5:$T$488,0,MATCH('GHG emissions calculations'!G$6,'Emission Factors'!$E$5:$T$5,0)),"",0)</f>
        <v/>
      </c>
      <c r="H258" s="311" t="s">
        <v>237</v>
      </c>
      <c r="I258" s="312" t="str">
        <f>IF(
    SUMIFS('Import data'!$L$25:$L$80,
           'Import data'!$J$25:$J$80, F258,
           'Import data'!$G$25:$G$80, 'GHG emissions calculations'!$H258,
           'Import data'!$I$25:$I$80,$E$8) &lt;&gt; 0,
    SUMIFS('Import data'!$L$25:$L$80,
           'Import data'!$J$25:$J$80, F258,
           'Import data'!$G$25:$G$80, 'GHG emissions calculations'!$H258,
           'Import data'!$I$25:$I$80,$E$8),
    ""
)</f>
        <v/>
      </c>
      <c r="J258" s="311" t="str">
        <f t="array" ref="J258">IF(
    XLOOKUP(F258, 'Import data'!$J$26:$J$47, 'Import data'!$M$26:$M$47, "", 0) = "Please add the region-specific supplier emission factor or choose a different region available in the IAEG database.",
    "",
    XLOOKUP(F258, 'Import data'!$J$26:$J$47, 'Import data'!$M$26:$M$47, "", 0)
)</f>
        <v/>
      </c>
      <c r="K258" s="311" t="str">
        <f t="array" ref="K258">IFERROR(
    XLOOKUP(F258,
            _xlws.FILTER('Supplier Emission'!$G$15:$G$49,
                   ('Supplier Emission'!$D$15:$D$49=H258) * ('Supplier Emission'!$F$15:$F$49=$E$8)),
            _xlws.FILTER('Supplier Emission'!$I$15:$I$49,
                   ('Supplier Emission'!$D$15:$D$49=H258) * ('Supplier Emission'!$F$15:$F$49=$E$8)),
            ""),
    "")</f>
        <v/>
      </c>
      <c r="L258" s="311" t="str">
        <f t="array" ref="L258">IFERROR(
    XLOOKUP(F258,
            _xlws.FILTER('Supplier Emission'!$G$15:$G$49,
                   ('Supplier Emission'!$D$15:$D$49=H258) * ('Supplier Emission'!$F$15:$F$49=$E$8)),
            _xlws.FILTER('Supplier Emission'!$J$15:$J$49,
                   ('Supplier Emission'!$D$15:$D$49=H258) * ('Supplier Emission'!$F$15:$F$49=$E$8)),
            ""),
    "")</f>
        <v/>
      </c>
      <c r="M258" s="311" t="str">
        <f t="array" ref="M258">IFERROR(
    XLOOKUP(F258,
            _xlws.FILTER('Supplier Emission'!$G$15:$G$49,
                   ('Supplier Emission'!$D$15:$D$49=H258) * ('Supplier Emission'!$F$15:$F$49=$E$8)),
            _xlws.FILTER('Supplier Emission'!$M$15:$M$49,
                   ('Supplier Emission'!$D$15:$D$49=H258) * ('Supplier Emission'!$F$15:$F$49=$E$8)),
            ""),
    "")</f>
        <v/>
      </c>
      <c r="N258" s="311" t="str">
        <f t="array" ref="N258">IFERROR(
    XLOOKUP(F258,
            _xlws.FILTER('Supplier Emission'!$G$15:$G$49,
                   ('Supplier Emission'!$D$15:$D$49=H258) * ('Supplier Emission'!$F$15:$F$49=$E$8)),
            _xlws.FILTER('Supplier Emission'!$H$15:$H$49,
                   ('Supplier Emission'!$D$15:$D$49=H258) * ('Supplier Emission'!$F$15:$F$49=$E$8)),
            ""),
    "")</f>
        <v/>
      </c>
      <c r="O258" s="311" t="str">
        <f t="array" ref="O258">XLOOKUP(1,('Emission Factors'!$E$5:$E$488='GHG emissions calculations'!$F258)*('Emission Factors'!$H$5:$H$488='GHG emissions calculations'!$H258),INDEX('Emission Factors'!$E$5:$T$488,0,MATCH('GHG emissions calculations'!O$6,'Emission Factors'!$E$5:$T$5,0)),"",0)</f>
        <v/>
      </c>
      <c r="P258" s="313" t="str">
        <f t="array" ref="P258">IFERROR(
    INDEX('Emission Factors'!$E$5:$P$488,
          MATCH(1,
                ('Emission Factors'!$E$5:$E$488 = 'GHG emissions calculations'!$F258) *
                ('Emission Factors'!$H$5:$H$488 = 'GHG emissions calculations'!$H258),
                0),
          MATCH('GHG emissions calculations'!P$6,'Emission Factors'!$E$5:$P$5,0)),
    "")</f>
        <v/>
      </c>
      <c r="Q258" s="311" t="str">
        <f t="array" ref="Q258">IFERROR(
    IF(
        INDEX('Emission Factors'!$E$5:$P$488,
              MATCH(1,
                    ('Emission Factors'!$E$5:$E$488 = 'GHG emissions calculations'!$F258) *
                    ('Emission Factors'!$H$5:$H$488 = 'GHG emissions calculations'!$H258),
                    0),
              MATCH('GHG emissions calculations'!Q$6, 'Emission Factors'!$E$5:$P$5, 0)) &lt;&gt; "",
        INDEX('Emission Factors'!$E$5:$P$488,
              MATCH(1,
                    ('Emission Factors'!$E$5:$E$488 = 'GHG emissions calculations'!$F258) *
                    ('Emission Factors'!$H$5:$H$488 = 'GHG emissions calculations'!$H258),
                    0),
              MATCH('GHG emissions calculations'!Q$6, 'Emission Factors'!$E$5:$P$5, 0)),
        ""),
    "")</f>
        <v/>
      </c>
      <c r="R258" s="311" t="str">
        <f t="array" ref="R258">IFERROR(
    IF(
        INDEX('Emission Factors'!$E$5:$R$488,
              MATCH(1,
                    ('Emission Factors'!$E$5:$E$488 = 'GHG emissions calculations'!$F258) *
                    ('Emission Factors'!$H$5:$H$488 = 'GHG emissions calculations'!$H258),
                    0),
              MATCH('GHG emissions calculations'!R$6, 'Emission Factors'!$E$5:$R$5, 0)) &lt;&gt; "",
        INDEX('Emission Factors'!$E$5:$R$488,
              MATCH(1,
                    ('Emission Factors'!$E$5:$E$488 = 'GHG emissions calculations'!$F258) *
                    ('Emission Factors'!$H$5:$H$488 = 'GHG emissions calculations'!$H258),
                    0),
              MATCH('GHG emissions calculations'!R$6, 'Emission Factors'!$E$5:$R$5, 0)),
        ""),
    "")</f>
        <v/>
      </c>
      <c r="S258" s="312">
        <f t="shared" si="1"/>
        <v>0</v>
      </c>
      <c r="T258" s="23"/>
    </row>
    <row r="259" ht="15.75" customHeight="1" outlineLevel="1">
      <c r="A259" s="23"/>
      <c r="B259" s="71"/>
      <c r="C259" s="71"/>
      <c r="D259" s="71"/>
      <c r="E259" s="314"/>
      <c r="F259" s="311" t="str">
        <f>Lists!P239</f>
        <v>Nickel - Casting - Oceania</v>
      </c>
      <c r="G259" s="311" t="str">
        <f t="array" ref="G259">XLOOKUP(1,('Emission Factors'!$E$5:$E$488='GHG emissions calculations'!$F259)*('Emission Factors'!$H$5:$H$488='GHG emissions calculations'!$H259),INDEX('Emission Factors'!$E$5:$T$488,0,MATCH('GHG emissions calculations'!G$6,'Emission Factors'!$E$5:$T$5,0)),"",0)</f>
        <v/>
      </c>
      <c r="H259" s="311" t="s">
        <v>237</v>
      </c>
      <c r="I259" s="312" t="str">
        <f>IF(
    SUMIFS('Import data'!$L$25:$L$80,
           'Import data'!$J$25:$J$80, F259,
           'Import data'!$G$25:$G$80, 'GHG emissions calculations'!$H259,
           'Import data'!$I$25:$I$80,$E$8) &lt;&gt; 0,
    SUMIFS('Import data'!$L$25:$L$80,
           'Import data'!$J$25:$J$80, F259,
           'Import data'!$G$25:$G$80, 'GHG emissions calculations'!$H259,
           'Import data'!$I$25:$I$80,$E$8),
    ""
)</f>
        <v/>
      </c>
      <c r="J259" s="311" t="str">
        <f t="array" ref="J259">IF(
    XLOOKUP(F259, 'Import data'!$J$26:$J$47, 'Import data'!$M$26:$M$47, "", 0) = "Please add the region-specific supplier emission factor or choose a different region available in the IAEG database.",
    "",
    XLOOKUP(F259, 'Import data'!$J$26:$J$47, 'Import data'!$M$26:$M$47, "", 0)
)</f>
        <v/>
      </c>
      <c r="K259" s="311" t="str">
        <f t="array" ref="K259">IFERROR(
    XLOOKUP(F259,
            _xlws.FILTER('Supplier Emission'!$G$15:$G$49,
                   ('Supplier Emission'!$D$15:$D$49=H259) * ('Supplier Emission'!$F$15:$F$49=$E$8)),
            _xlws.FILTER('Supplier Emission'!$I$15:$I$49,
                   ('Supplier Emission'!$D$15:$D$49=H259) * ('Supplier Emission'!$F$15:$F$49=$E$8)),
            ""),
    "")</f>
        <v/>
      </c>
      <c r="L259" s="311" t="str">
        <f t="array" ref="L259">IFERROR(
    XLOOKUP(F259,
            _xlws.FILTER('Supplier Emission'!$G$15:$G$49,
                   ('Supplier Emission'!$D$15:$D$49=H259) * ('Supplier Emission'!$F$15:$F$49=$E$8)),
            _xlws.FILTER('Supplier Emission'!$J$15:$J$49,
                   ('Supplier Emission'!$D$15:$D$49=H259) * ('Supplier Emission'!$F$15:$F$49=$E$8)),
            ""),
    "")</f>
        <v/>
      </c>
      <c r="M259" s="311" t="str">
        <f t="array" ref="M259">IFERROR(
    XLOOKUP(F259,
            _xlws.FILTER('Supplier Emission'!$G$15:$G$49,
                   ('Supplier Emission'!$D$15:$D$49=H259) * ('Supplier Emission'!$F$15:$F$49=$E$8)),
            _xlws.FILTER('Supplier Emission'!$M$15:$M$49,
                   ('Supplier Emission'!$D$15:$D$49=H259) * ('Supplier Emission'!$F$15:$F$49=$E$8)),
            ""),
    "")</f>
        <v/>
      </c>
      <c r="N259" s="311" t="str">
        <f t="array" ref="N259">IFERROR(
    XLOOKUP(F259,
            _xlws.FILTER('Supplier Emission'!$G$15:$G$49,
                   ('Supplier Emission'!$D$15:$D$49=H259) * ('Supplier Emission'!$F$15:$F$49=$E$8)),
            _xlws.FILTER('Supplier Emission'!$H$15:$H$49,
                   ('Supplier Emission'!$D$15:$D$49=H259) * ('Supplier Emission'!$F$15:$F$49=$E$8)),
            ""),
    "")</f>
        <v/>
      </c>
      <c r="O259" s="311" t="str">
        <f t="array" ref="O259">XLOOKUP(1,('Emission Factors'!$E$5:$E$488='GHG emissions calculations'!$F259)*('Emission Factors'!$H$5:$H$488='GHG emissions calculations'!$H259),INDEX('Emission Factors'!$E$5:$T$488,0,MATCH('GHG emissions calculations'!O$6,'Emission Factors'!$E$5:$T$5,0)),"",0)</f>
        <v/>
      </c>
      <c r="P259" s="313" t="str">
        <f t="array" ref="P259">IFERROR(
    INDEX('Emission Factors'!$E$5:$P$488,
          MATCH(1,
                ('Emission Factors'!$E$5:$E$488 = 'GHG emissions calculations'!$F259) *
                ('Emission Factors'!$H$5:$H$488 = 'GHG emissions calculations'!$H259),
                0),
          MATCH('GHG emissions calculations'!P$6,'Emission Factors'!$E$5:$P$5,0)),
    "")</f>
        <v/>
      </c>
      <c r="Q259" s="311" t="str">
        <f t="array" ref="Q259">IFERROR(
    IF(
        INDEX('Emission Factors'!$E$5:$P$488,
              MATCH(1,
                    ('Emission Factors'!$E$5:$E$488 = 'GHG emissions calculations'!$F259) *
                    ('Emission Factors'!$H$5:$H$488 = 'GHG emissions calculations'!$H259),
                    0),
              MATCH('GHG emissions calculations'!Q$6, 'Emission Factors'!$E$5:$P$5, 0)) &lt;&gt; "",
        INDEX('Emission Factors'!$E$5:$P$488,
              MATCH(1,
                    ('Emission Factors'!$E$5:$E$488 = 'GHG emissions calculations'!$F259) *
                    ('Emission Factors'!$H$5:$H$488 = 'GHG emissions calculations'!$H259),
                    0),
              MATCH('GHG emissions calculations'!Q$6, 'Emission Factors'!$E$5:$P$5, 0)),
        ""),
    "")</f>
        <v/>
      </c>
      <c r="R259" s="311" t="str">
        <f t="array" ref="R259">IFERROR(
    IF(
        INDEX('Emission Factors'!$E$5:$R$488,
              MATCH(1,
                    ('Emission Factors'!$E$5:$E$488 = 'GHG emissions calculations'!$F259) *
                    ('Emission Factors'!$H$5:$H$488 = 'GHG emissions calculations'!$H259),
                    0),
              MATCH('GHG emissions calculations'!R$6, 'Emission Factors'!$E$5:$R$5, 0)) &lt;&gt; "",
        INDEX('Emission Factors'!$E$5:$R$488,
              MATCH(1,
                    ('Emission Factors'!$E$5:$E$488 = 'GHG emissions calculations'!$F259) *
                    ('Emission Factors'!$H$5:$H$488 = 'GHG emissions calculations'!$H259),
                    0),
              MATCH('GHG emissions calculations'!R$6, 'Emission Factors'!$E$5:$R$5, 0)),
        ""),
    "")</f>
        <v/>
      </c>
      <c r="S259" s="312">
        <f t="shared" si="1"/>
        <v>0</v>
      </c>
      <c r="T259" s="23"/>
    </row>
    <row r="260" ht="15.75" customHeight="1" outlineLevel="1">
      <c r="A260" s="23"/>
      <c r="B260" s="71"/>
      <c r="C260" s="71"/>
      <c r="D260" s="71"/>
      <c r="E260" s="314"/>
      <c r="F260" s="311" t="str">
        <f>Lists!P244</f>
        <v>Nickel - Cold rolling - Africa</v>
      </c>
      <c r="G260" s="311" t="str">
        <f t="array" ref="G260">XLOOKUP(1,('Emission Factors'!$E$5:$E$488='GHG emissions calculations'!$F260)*('Emission Factors'!$H$5:$H$488='GHG emissions calculations'!$H260),INDEX('Emission Factors'!$E$5:$T$488,0,MATCH('GHG emissions calculations'!G$6,'Emission Factors'!$E$5:$T$5,0)),"",0)</f>
        <v/>
      </c>
      <c r="H260" s="311" t="s">
        <v>237</v>
      </c>
      <c r="I260" s="312" t="str">
        <f>IF(
    SUMIFS('Import data'!$L$25:$L$80,
           'Import data'!$J$25:$J$80, F260,
           'Import data'!$G$25:$G$80, 'GHG emissions calculations'!$H260,
           'Import data'!$I$25:$I$80,$E$8) &lt;&gt; 0,
    SUMIFS('Import data'!$L$25:$L$80,
           'Import data'!$J$25:$J$80, F260,
           'Import data'!$G$25:$G$80, 'GHG emissions calculations'!$H260,
           'Import data'!$I$25:$I$80,$E$8),
    ""
)</f>
        <v/>
      </c>
      <c r="J260" s="311" t="str">
        <f t="array" ref="J260">IF(
    XLOOKUP(F260, 'Import data'!$J$26:$J$47, 'Import data'!$M$26:$M$47, "", 0) = "Please add the region-specific supplier emission factor or choose a different region available in the IAEG database.",
    "",
    XLOOKUP(F260, 'Import data'!$J$26:$J$47, 'Import data'!$M$26:$M$47, "", 0)
)</f>
        <v/>
      </c>
      <c r="K260" s="311" t="str">
        <f t="array" ref="K260">IFERROR(
    XLOOKUP(F260,
            _xlws.FILTER('Supplier Emission'!$G$15:$G$49,
                   ('Supplier Emission'!$D$15:$D$49=H260) * ('Supplier Emission'!$F$15:$F$49=$E$8)),
            _xlws.FILTER('Supplier Emission'!$I$15:$I$49,
                   ('Supplier Emission'!$D$15:$D$49=H260) * ('Supplier Emission'!$F$15:$F$49=$E$8)),
            ""),
    "")</f>
        <v/>
      </c>
      <c r="L260" s="311" t="str">
        <f t="array" ref="L260">IFERROR(
    XLOOKUP(F260,
            _xlws.FILTER('Supplier Emission'!$G$15:$G$49,
                   ('Supplier Emission'!$D$15:$D$49=H260) * ('Supplier Emission'!$F$15:$F$49=$E$8)),
            _xlws.FILTER('Supplier Emission'!$J$15:$J$49,
                   ('Supplier Emission'!$D$15:$D$49=H260) * ('Supplier Emission'!$F$15:$F$49=$E$8)),
            ""),
    "")</f>
        <v/>
      </c>
      <c r="M260" s="311" t="str">
        <f t="array" ref="M260">IFERROR(
    XLOOKUP(F260,
            _xlws.FILTER('Supplier Emission'!$G$15:$G$49,
                   ('Supplier Emission'!$D$15:$D$49=H260) * ('Supplier Emission'!$F$15:$F$49=$E$8)),
            _xlws.FILTER('Supplier Emission'!$M$15:$M$49,
                   ('Supplier Emission'!$D$15:$D$49=H260) * ('Supplier Emission'!$F$15:$F$49=$E$8)),
            ""),
    "")</f>
        <v/>
      </c>
      <c r="N260" s="311" t="str">
        <f t="array" ref="N260">IFERROR(
    XLOOKUP(F260,
            _xlws.FILTER('Supplier Emission'!$G$15:$G$49,
                   ('Supplier Emission'!$D$15:$D$49=H260) * ('Supplier Emission'!$F$15:$F$49=$E$8)),
            _xlws.FILTER('Supplier Emission'!$H$15:$H$49,
                   ('Supplier Emission'!$D$15:$D$49=H260) * ('Supplier Emission'!$F$15:$F$49=$E$8)),
            ""),
    "")</f>
        <v/>
      </c>
      <c r="O260" s="311" t="str">
        <f t="array" ref="O260">XLOOKUP(1,('Emission Factors'!$E$5:$E$488='GHG emissions calculations'!$F260)*('Emission Factors'!$H$5:$H$488='GHG emissions calculations'!$H260),INDEX('Emission Factors'!$E$5:$T$488,0,MATCH('GHG emissions calculations'!O$6,'Emission Factors'!$E$5:$T$5,0)),"",0)</f>
        <v/>
      </c>
      <c r="P260" s="313" t="str">
        <f t="array" ref="P260">IFERROR(
    INDEX('Emission Factors'!$E$5:$P$488,
          MATCH(1,
                ('Emission Factors'!$E$5:$E$488 = 'GHG emissions calculations'!$F260) *
                ('Emission Factors'!$H$5:$H$488 = 'GHG emissions calculations'!$H260),
                0),
          MATCH('GHG emissions calculations'!P$6,'Emission Factors'!$E$5:$P$5,0)),
    "")</f>
        <v/>
      </c>
      <c r="Q260" s="311" t="str">
        <f t="array" ref="Q260">IFERROR(
    IF(
        INDEX('Emission Factors'!$E$5:$P$488,
              MATCH(1,
                    ('Emission Factors'!$E$5:$E$488 = 'GHG emissions calculations'!$F260) *
                    ('Emission Factors'!$H$5:$H$488 = 'GHG emissions calculations'!$H260),
                    0),
              MATCH('GHG emissions calculations'!Q$6, 'Emission Factors'!$E$5:$P$5, 0)) &lt;&gt; "",
        INDEX('Emission Factors'!$E$5:$P$488,
              MATCH(1,
                    ('Emission Factors'!$E$5:$E$488 = 'GHG emissions calculations'!$F260) *
                    ('Emission Factors'!$H$5:$H$488 = 'GHG emissions calculations'!$H260),
                    0),
              MATCH('GHG emissions calculations'!Q$6, 'Emission Factors'!$E$5:$P$5, 0)),
        ""),
    "")</f>
        <v/>
      </c>
      <c r="R260" s="311" t="str">
        <f t="array" ref="R260">IFERROR(
    IF(
        INDEX('Emission Factors'!$E$5:$R$488,
              MATCH(1,
                    ('Emission Factors'!$E$5:$E$488 = 'GHG emissions calculations'!$F260) *
                    ('Emission Factors'!$H$5:$H$488 = 'GHG emissions calculations'!$H260),
                    0),
              MATCH('GHG emissions calculations'!R$6, 'Emission Factors'!$E$5:$R$5, 0)) &lt;&gt; "",
        INDEX('Emission Factors'!$E$5:$R$488,
              MATCH(1,
                    ('Emission Factors'!$E$5:$E$488 = 'GHG emissions calculations'!$F260) *
                    ('Emission Factors'!$H$5:$H$488 = 'GHG emissions calculations'!$H260),
                    0),
              MATCH('GHG emissions calculations'!R$6, 'Emission Factors'!$E$5:$R$5, 0)),
        ""),
    "")</f>
        <v/>
      </c>
      <c r="S260" s="312">
        <f t="shared" si="1"/>
        <v>0</v>
      </c>
      <c r="T260" s="23"/>
    </row>
    <row r="261" ht="15.75" customHeight="1" outlineLevel="1">
      <c r="A261" s="23"/>
      <c r="B261" s="71"/>
      <c r="C261" s="71"/>
      <c r="D261" s="71"/>
      <c r="E261" s="314"/>
      <c r="F261" s="311" t="str">
        <f>Lists!P242</f>
        <v>Nickel - Cold rolling - America</v>
      </c>
      <c r="G261" s="311" t="str">
        <f t="array" ref="G261">XLOOKUP(1,('Emission Factors'!$E$5:$E$488='GHG emissions calculations'!$F261)*('Emission Factors'!$H$5:$H$488='GHG emissions calculations'!$H261),INDEX('Emission Factors'!$E$5:$T$488,0,MATCH('GHG emissions calculations'!G$6,'Emission Factors'!$E$5:$T$5,0)),"",0)</f>
        <v/>
      </c>
      <c r="H261" s="311" t="s">
        <v>237</v>
      </c>
      <c r="I261" s="312" t="str">
        <f>IF(
    SUMIFS('Import data'!$L$25:$L$80,
           'Import data'!$J$25:$J$80, F261,
           'Import data'!$G$25:$G$80, 'GHG emissions calculations'!$H261,
           'Import data'!$I$25:$I$80,$E$8) &lt;&gt; 0,
    SUMIFS('Import data'!$L$25:$L$80,
           'Import data'!$J$25:$J$80, F261,
           'Import data'!$G$25:$G$80, 'GHG emissions calculations'!$H261,
           'Import data'!$I$25:$I$80,$E$8),
    ""
)</f>
        <v/>
      </c>
      <c r="J261" s="311" t="str">
        <f t="array" ref="J261">IF(
    XLOOKUP(F261, 'Import data'!$J$26:$J$47, 'Import data'!$M$26:$M$47, "", 0) = "Please add the region-specific supplier emission factor or choose a different region available in the IAEG database.",
    "",
    XLOOKUP(F261, 'Import data'!$J$26:$J$47, 'Import data'!$M$26:$M$47, "", 0)
)</f>
        <v/>
      </c>
      <c r="K261" s="311" t="str">
        <f t="array" ref="K261">IFERROR(
    XLOOKUP(F261,
            _xlws.FILTER('Supplier Emission'!$G$15:$G$49,
                   ('Supplier Emission'!$D$15:$D$49=H261) * ('Supplier Emission'!$F$15:$F$49=$E$8)),
            _xlws.FILTER('Supplier Emission'!$I$15:$I$49,
                   ('Supplier Emission'!$D$15:$D$49=H261) * ('Supplier Emission'!$F$15:$F$49=$E$8)),
            ""),
    "")</f>
        <v/>
      </c>
      <c r="L261" s="311" t="str">
        <f t="array" ref="L261">IFERROR(
    XLOOKUP(F261,
            _xlws.FILTER('Supplier Emission'!$G$15:$G$49,
                   ('Supplier Emission'!$D$15:$D$49=H261) * ('Supplier Emission'!$F$15:$F$49=$E$8)),
            _xlws.FILTER('Supplier Emission'!$J$15:$J$49,
                   ('Supplier Emission'!$D$15:$D$49=H261) * ('Supplier Emission'!$F$15:$F$49=$E$8)),
            ""),
    "")</f>
        <v/>
      </c>
      <c r="M261" s="311" t="str">
        <f t="array" ref="M261">IFERROR(
    XLOOKUP(F261,
            _xlws.FILTER('Supplier Emission'!$G$15:$G$49,
                   ('Supplier Emission'!$D$15:$D$49=H261) * ('Supplier Emission'!$F$15:$F$49=$E$8)),
            _xlws.FILTER('Supplier Emission'!$M$15:$M$49,
                   ('Supplier Emission'!$D$15:$D$49=H261) * ('Supplier Emission'!$F$15:$F$49=$E$8)),
            ""),
    "")</f>
        <v/>
      </c>
      <c r="N261" s="311" t="str">
        <f t="array" ref="N261">IFERROR(
    XLOOKUP(F261,
            _xlws.FILTER('Supplier Emission'!$G$15:$G$49,
                   ('Supplier Emission'!$D$15:$D$49=H261) * ('Supplier Emission'!$F$15:$F$49=$E$8)),
            _xlws.FILTER('Supplier Emission'!$H$15:$H$49,
                   ('Supplier Emission'!$D$15:$D$49=H261) * ('Supplier Emission'!$F$15:$F$49=$E$8)),
            ""),
    "")</f>
        <v/>
      </c>
      <c r="O261" s="311" t="str">
        <f t="array" ref="O261">XLOOKUP(1,('Emission Factors'!$E$5:$E$488='GHG emissions calculations'!$F261)*('Emission Factors'!$H$5:$H$488='GHG emissions calculations'!$H261),INDEX('Emission Factors'!$E$5:$T$488,0,MATCH('GHG emissions calculations'!O$6,'Emission Factors'!$E$5:$T$5,0)),"",0)</f>
        <v/>
      </c>
      <c r="P261" s="313" t="str">
        <f t="array" ref="P261">IFERROR(
    INDEX('Emission Factors'!$E$5:$P$488,
          MATCH(1,
                ('Emission Factors'!$E$5:$E$488 = 'GHG emissions calculations'!$F261) *
                ('Emission Factors'!$H$5:$H$488 = 'GHG emissions calculations'!$H261),
                0),
          MATCH('GHG emissions calculations'!P$6,'Emission Factors'!$E$5:$P$5,0)),
    "")</f>
        <v/>
      </c>
      <c r="Q261" s="311" t="str">
        <f t="array" ref="Q261">IFERROR(
    IF(
        INDEX('Emission Factors'!$E$5:$P$488,
              MATCH(1,
                    ('Emission Factors'!$E$5:$E$488 = 'GHG emissions calculations'!$F261) *
                    ('Emission Factors'!$H$5:$H$488 = 'GHG emissions calculations'!$H261),
                    0),
              MATCH('GHG emissions calculations'!Q$6, 'Emission Factors'!$E$5:$P$5, 0)) &lt;&gt; "",
        INDEX('Emission Factors'!$E$5:$P$488,
              MATCH(1,
                    ('Emission Factors'!$E$5:$E$488 = 'GHG emissions calculations'!$F261) *
                    ('Emission Factors'!$H$5:$H$488 = 'GHG emissions calculations'!$H261),
                    0),
              MATCH('GHG emissions calculations'!Q$6, 'Emission Factors'!$E$5:$P$5, 0)),
        ""),
    "")</f>
        <v/>
      </c>
      <c r="R261" s="311" t="str">
        <f t="array" ref="R261">IFERROR(
    IF(
        INDEX('Emission Factors'!$E$5:$R$488,
              MATCH(1,
                    ('Emission Factors'!$E$5:$E$488 = 'GHG emissions calculations'!$F261) *
                    ('Emission Factors'!$H$5:$H$488 = 'GHG emissions calculations'!$H261),
                    0),
              MATCH('GHG emissions calculations'!R$6, 'Emission Factors'!$E$5:$R$5, 0)) &lt;&gt; "",
        INDEX('Emission Factors'!$E$5:$R$488,
              MATCH(1,
                    ('Emission Factors'!$E$5:$E$488 = 'GHG emissions calculations'!$F261) *
                    ('Emission Factors'!$H$5:$H$488 = 'GHG emissions calculations'!$H261),
                    0),
              MATCH('GHG emissions calculations'!R$6, 'Emission Factors'!$E$5:$R$5, 0)),
        ""),
    "")</f>
        <v/>
      </c>
      <c r="S261" s="312">
        <f t="shared" si="1"/>
        <v>0</v>
      </c>
      <c r="T261" s="23"/>
    </row>
    <row r="262" ht="15.75" customHeight="1" outlineLevel="1">
      <c r="A262" s="23"/>
      <c r="B262" s="71"/>
      <c r="C262" s="71"/>
      <c r="D262" s="71"/>
      <c r="E262" s="314"/>
      <c r="F262" s="311" t="str">
        <f>Lists!P245</f>
        <v>Nickel - Cold rolling - Asia</v>
      </c>
      <c r="G262" s="311" t="str">
        <f t="array" ref="G262">XLOOKUP(1,('Emission Factors'!$E$5:$E$488='GHG emissions calculations'!$F262)*('Emission Factors'!$H$5:$H$488='GHG emissions calculations'!$H262),INDEX('Emission Factors'!$E$5:$T$488,0,MATCH('GHG emissions calculations'!G$6,'Emission Factors'!$E$5:$T$5,0)),"",0)</f>
        <v/>
      </c>
      <c r="H262" s="311" t="s">
        <v>237</v>
      </c>
      <c r="I262" s="312" t="str">
        <f>IF(
    SUMIFS('Import data'!$L$25:$L$80,
           'Import data'!$J$25:$J$80, F262,
           'Import data'!$G$25:$G$80, 'GHG emissions calculations'!$H262,
           'Import data'!$I$25:$I$80,$E$8) &lt;&gt; 0,
    SUMIFS('Import data'!$L$25:$L$80,
           'Import data'!$J$25:$J$80, F262,
           'Import data'!$G$25:$G$80, 'GHG emissions calculations'!$H262,
           'Import data'!$I$25:$I$80,$E$8),
    ""
)</f>
        <v/>
      </c>
      <c r="J262" s="311" t="str">
        <f t="array" ref="J262">IF(
    XLOOKUP(F262, 'Import data'!$J$26:$J$47, 'Import data'!$M$26:$M$47, "", 0) = "Please add the region-specific supplier emission factor or choose a different region available in the IAEG database.",
    "",
    XLOOKUP(F262, 'Import data'!$J$26:$J$47, 'Import data'!$M$26:$M$47, "", 0)
)</f>
        <v/>
      </c>
      <c r="K262" s="311" t="str">
        <f t="array" ref="K262">IFERROR(
    XLOOKUP(F262,
            _xlws.FILTER('Supplier Emission'!$G$15:$G$49,
                   ('Supplier Emission'!$D$15:$D$49=H262) * ('Supplier Emission'!$F$15:$F$49=$E$8)),
            _xlws.FILTER('Supplier Emission'!$I$15:$I$49,
                   ('Supplier Emission'!$D$15:$D$49=H262) * ('Supplier Emission'!$F$15:$F$49=$E$8)),
            ""),
    "")</f>
        <v/>
      </c>
      <c r="L262" s="311" t="str">
        <f t="array" ref="L262">IFERROR(
    XLOOKUP(F262,
            _xlws.FILTER('Supplier Emission'!$G$15:$G$49,
                   ('Supplier Emission'!$D$15:$D$49=H262) * ('Supplier Emission'!$F$15:$F$49=$E$8)),
            _xlws.FILTER('Supplier Emission'!$J$15:$J$49,
                   ('Supplier Emission'!$D$15:$D$49=H262) * ('Supplier Emission'!$F$15:$F$49=$E$8)),
            ""),
    "")</f>
        <v/>
      </c>
      <c r="M262" s="311" t="str">
        <f t="array" ref="M262">IFERROR(
    XLOOKUP(F262,
            _xlws.FILTER('Supplier Emission'!$G$15:$G$49,
                   ('Supplier Emission'!$D$15:$D$49=H262) * ('Supplier Emission'!$F$15:$F$49=$E$8)),
            _xlws.FILTER('Supplier Emission'!$M$15:$M$49,
                   ('Supplier Emission'!$D$15:$D$49=H262) * ('Supplier Emission'!$F$15:$F$49=$E$8)),
            ""),
    "")</f>
        <v/>
      </c>
      <c r="N262" s="311" t="str">
        <f t="array" ref="N262">IFERROR(
    XLOOKUP(F262,
            _xlws.FILTER('Supplier Emission'!$G$15:$G$49,
                   ('Supplier Emission'!$D$15:$D$49=H262) * ('Supplier Emission'!$F$15:$F$49=$E$8)),
            _xlws.FILTER('Supplier Emission'!$H$15:$H$49,
                   ('Supplier Emission'!$D$15:$D$49=H262) * ('Supplier Emission'!$F$15:$F$49=$E$8)),
            ""),
    "")</f>
        <v/>
      </c>
      <c r="O262" s="311" t="str">
        <f t="array" ref="O262">XLOOKUP(1,('Emission Factors'!$E$5:$E$488='GHG emissions calculations'!$F262)*('Emission Factors'!$H$5:$H$488='GHG emissions calculations'!$H262),INDEX('Emission Factors'!$E$5:$T$488,0,MATCH('GHG emissions calculations'!O$6,'Emission Factors'!$E$5:$T$5,0)),"",0)</f>
        <v/>
      </c>
      <c r="P262" s="313" t="str">
        <f t="array" ref="P262">IFERROR(
    INDEX('Emission Factors'!$E$5:$P$488,
          MATCH(1,
                ('Emission Factors'!$E$5:$E$488 = 'GHG emissions calculations'!$F262) *
                ('Emission Factors'!$H$5:$H$488 = 'GHG emissions calculations'!$H262),
                0),
          MATCH('GHG emissions calculations'!P$6,'Emission Factors'!$E$5:$P$5,0)),
    "")</f>
        <v/>
      </c>
      <c r="Q262" s="311" t="str">
        <f t="array" ref="Q262">IFERROR(
    IF(
        INDEX('Emission Factors'!$E$5:$P$488,
              MATCH(1,
                    ('Emission Factors'!$E$5:$E$488 = 'GHG emissions calculations'!$F262) *
                    ('Emission Factors'!$H$5:$H$488 = 'GHG emissions calculations'!$H262),
                    0),
              MATCH('GHG emissions calculations'!Q$6, 'Emission Factors'!$E$5:$P$5, 0)) &lt;&gt; "",
        INDEX('Emission Factors'!$E$5:$P$488,
              MATCH(1,
                    ('Emission Factors'!$E$5:$E$488 = 'GHG emissions calculations'!$F262) *
                    ('Emission Factors'!$H$5:$H$488 = 'GHG emissions calculations'!$H262),
                    0),
              MATCH('GHG emissions calculations'!Q$6, 'Emission Factors'!$E$5:$P$5, 0)),
        ""),
    "")</f>
        <v/>
      </c>
      <c r="R262" s="311" t="str">
        <f t="array" ref="R262">IFERROR(
    IF(
        INDEX('Emission Factors'!$E$5:$R$488,
              MATCH(1,
                    ('Emission Factors'!$E$5:$E$488 = 'GHG emissions calculations'!$F262) *
                    ('Emission Factors'!$H$5:$H$488 = 'GHG emissions calculations'!$H262),
                    0),
              MATCH('GHG emissions calculations'!R$6, 'Emission Factors'!$E$5:$R$5, 0)) &lt;&gt; "",
        INDEX('Emission Factors'!$E$5:$R$488,
              MATCH(1,
                    ('Emission Factors'!$E$5:$E$488 = 'GHG emissions calculations'!$F262) *
                    ('Emission Factors'!$H$5:$H$488 = 'GHG emissions calculations'!$H262),
                    0),
              MATCH('GHG emissions calculations'!R$6, 'Emission Factors'!$E$5:$R$5, 0)),
        ""),
    "")</f>
        <v/>
      </c>
      <c r="S262" s="312">
        <f t="shared" si="1"/>
        <v>0</v>
      </c>
      <c r="T262" s="23"/>
    </row>
    <row r="263" ht="15.75" customHeight="1" outlineLevel="1">
      <c r="A263" s="23"/>
      <c r="B263" s="71"/>
      <c r="C263" s="71"/>
      <c r="D263" s="71"/>
      <c r="E263" s="314"/>
      <c r="F263" s="311" t="str">
        <f>Lists!P243</f>
        <v>Nickel - Cold rolling - Europe</v>
      </c>
      <c r="G263" s="311">
        <f t="array" ref="G263">XLOOKUP(1,('Emission Factors'!$E$5:$E$488='GHG emissions calculations'!$F263)*('Emission Factors'!$H$5:$H$488='GHG emissions calculations'!$H263),INDEX('Emission Factors'!$E$5:$T$488,0,MATCH('GHG emissions calculations'!G$6,'Emission Factors'!$E$5:$T$5,0)),"",0)</f>
        <v>3</v>
      </c>
      <c r="H263" s="311" t="s">
        <v>237</v>
      </c>
      <c r="I263" s="312" t="str">
        <f>IF(
    SUMIFS('Import data'!$L$25:$L$80,
           'Import data'!$J$25:$J$80, F263,
           'Import data'!$G$25:$G$80, 'GHG emissions calculations'!$H263,
           'Import data'!$I$25:$I$80,$E$8) &lt;&gt; 0,
    SUMIFS('Import data'!$L$25:$L$80,
           'Import data'!$J$25:$J$80, F263,
           'Import data'!$G$25:$G$80, 'GHG emissions calculations'!$H263,
           'Import data'!$I$25:$I$80,$E$8),
    ""
)</f>
        <v/>
      </c>
      <c r="J263" s="311" t="str">
        <f t="array" ref="J263">IF(
    XLOOKUP(F263, 'Import data'!$J$26:$J$47, 'Import data'!$M$26:$M$47, "", 0) = "Please add the region-specific supplier emission factor or choose a different region available in the IAEG database.",
    "",
    XLOOKUP(F263, 'Import data'!$J$26:$J$47, 'Import data'!$M$26:$M$47, "", 0)
)</f>
        <v/>
      </c>
      <c r="K263" s="311" t="str">
        <f t="array" ref="K263">IFERROR(
    XLOOKUP(F263,
            _xlws.FILTER('Supplier Emission'!$G$15:$G$49,
                   ('Supplier Emission'!$D$15:$D$49=H263) * ('Supplier Emission'!$F$15:$F$49=$E$8)),
            _xlws.FILTER('Supplier Emission'!$I$15:$I$49,
                   ('Supplier Emission'!$D$15:$D$49=H263) * ('Supplier Emission'!$F$15:$F$49=$E$8)),
            ""),
    "")</f>
        <v/>
      </c>
      <c r="L263" s="311" t="str">
        <f t="array" ref="L263">IFERROR(
    XLOOKUP(F263,
            _xlws.FILTER('Supplier Emission'!$G$15:$G$49,
                   ('Supplier Emission'!$D$15:$D$49=H263) * ('Supplier Emission'!$F$15:$F$49=$E$8)),
            _xlws.FILTER('Supplier Emission'!$J$15:$J$49,
                   ('Supplier Emission'!$D$15:$D$49=H263) * ('Supplier Emission'!$F$15:$F$49=$E$8)),
            ""),
    "")</f>
        <v/>
      </c>
      <c r="M263" s="311" t="str">
        <f t="array" ref="M263">IFERROR(
    XLOOKUP(F263,
            _xlws.FILTER('Supplier Emission'!$G$15:$G$49,
                   ('Supplier Emission'!$D$15:$D$49=H263) * ('Supplier Emission'!$F$15:$F$49=$E$8)),
            _xlws.FILTER('Supplier Emission'!$M$15:$M$49,
                   ('Supplier Emission'!$D$15:$D$49=H263) * ('Supplier Emission'!$F$15:$F$49=$E$8)),
            ""),
    "")</f>
        <v/>
      </c>
      <c r="N263" s="311" t="str">
        <f t="array" ref="N263">IFERROR(
    XLOOKUP(F263,
            _xlws.FILTER('Supplier Emission'!$G$15:$G$49,
                   ('Supplier Emission'!$D$15:$D$49=H263) * ('Supplier Emission'!$F$15:$F$49=$E$8)),
            _xlws.FILTER('Supplier Emission'!$H$15:$H$49,
                   ('Supplier Emission'!$D$15:$D$49=H263) * ('Supplier Emission'!$F$15:$F$49=$E$8)),
            ""),
    "")</f>
        <v/>
      </c>
      <c r="O263" s="311" t="str">
        <f t="array" ref="O263">XLOOKUP(1,('Emission Factors'!$E$5:$E$488='GHG emissions calculations'!$F263)*('Emission Factors'!$H$5:$H$488='GHG emissions calculations'!$H263),INDEX('Emission Factors'!$E$5:$T$488,0,MATCH('GHG emissions calculations'!O$6,'Emission Factors'!$E$5:$T$5,0)),"",0)</f>
        <v>Nickel (virgin)</v>
      </c>
      <c r="P263" s="313">
        <f t="array" ref="P263">IFERROR(
    INDEX('Emission Factors'!$E$5:$P$488,
          MATCH(1,
                ('Emission Factors'!$E$5:$E$488 = 'GHG emissions calculations'!$F263) *
                ('Emission Factors'!$H$5:$H$488 = 'GHG emissions calculations'!$H263),
                0),
          MATCH('GHG emissions calculations'!P$6,'Emission Factors'!$E$5:$P$5,0)),
    "")</f>
        <v>17.53</v>
      </c>
      <c r="Q263" s="311" t="str">
        <f t="array" ref="Q263">IFERROR(
    IF(
        INDEX('Emission Factors'!$E$5:$P$488,
              MATCH(1,
                    ('Emission Factors'!$E$5:$E$488 = 'GHG emissions calculations'!$F263) *
                    ('Emission Factors'!$H$5:$H$488 = 'GHG emissions calculations'!$H263),
                    0),
              MATCH('GHG emissions calculations'!Q$6, 'Emission Factors'!$E$5:$P$5, 0)) &lt;&gt; "",
        INDEX('Emission Factors'!$E$5:$P$488,
              MATCH(1,
                    ('Emission Factors'!$E$5:$E$488 = 'GHG emissions calculations'!$F263) *
                    ('Emission Factors'!$H$5:$H$488 = 'GHG emissions calculations'!$H263),
                    0),
              MATCH('GHG emissions calculations'!Q$6, 'Emission Factors'!$E$5:$P$5, 0)),
        ""),
    "")</f>
        <v>kgCO2e/kg</v>
      </c>
      <c r="R263" s="311" t="str">
        <f t="array" ref="R263">IFERROR(
    IF(
        INDEX('Emission Factors'!$E$5:$R$488,
              MATCH(1,
                    ('Emission Factors'!$E$5:$E$488 = 'GHG emissions calculations'!$F263) *
                    ('Emission Factors'!$H$5:$H$488 = 'GHG emissions calculations'!$H263),
                    0),
              MATCH('GHG emissions calculations'!R$6, 'Emission Factors'!$E$5:$R$5, 0)) &lt;&gt; "",
        INDEX('Emission Factors'!$E$5:$R$488,
              MATCH(1,
                    ('Emission Factors'!$E$5:$E$488 = 'GHG emissions calculations'!$F263) *
                    ('Emission Factors'!$H$5:$H$488 = 'GHG emissions calculations'!$H263),
                    0),
              MATCH('GHG emissions calculations'!R$6, 'Emission Factors'!$E$5:$R$5, 0)),
        ""),
    "")</f>
        <v>Europe</v>
      </c>
      <c r="S263" s="312">
        <f t="shared" si="1"/>
        <v>0</v>
      </c>
      <c r="T263" s="23"/>
    </row>
    <row r="264" ht="15.75" customHeight="1" outlineLevel="1">
      <c r="A264" s="23"/>
      <c r="B264" s="71"/>
      <c r="C264" s="71"/>
      <c r="D264" s="71"/>
      <c r="E264" s="314"/>
      <c r="F264" s="311" t="str">
        <f>Lists!P248</f>
        <v>Nickel - Cold rolling - Global or unspecified region</v>
      </c>
      <c r="G264" s="311">
        <f t="array" ref="G264">XLOOKUP(1,('Emission Factors'!$E$5:$E$488='GHG emissions calculations'!$F264)*('Emission Factors'!$H$5:$H$488='GHG emissions calculations'!$H264),INDEX('Emission Factors'!$E$5:$T$488,0,MATCH('GHG emissions calculations'!G$6,'Emission Factors'!$E$5:$T$5,0)),"",0)</f>
        <v>3</v>
      </c>
      <c r="H264" s="311" t="s">
        <v>237</v>
      </c>
      <c r="I264" s="312" t="str">
        <f>IF(
    SUMIFS('Import data'!$L$25:$L$80,
           'Import data'!$J$25:$J$80, F264,
           'Import data'!$G$25:$G$80, 'GHG emissions calculations'!$H264,
           'Import data'!$I$25:$I$80,$E$8) &lt;&gt; 0,
    SUMIFS('Import data'!$L$25:$L$80,
           'Import data'!$J$25:$J$80, F264,
           'Import data'!$G$25:$G$80, 'GHG emissions calculations'!$H264,
           'Import data'!$I$25:$I$80,$E$8),
    ""
)</f>
        <v/>
      </c>
      <c r="J264" s="311" t="str">
        <f t="array" ref="J264">IF(
    XLOOKUP(F264, 'Import data'!$J$26:$J$47, 'Import data'!$M$26:$M$47, "", 0) = "Please add the region-specific supplier emission factor or choose a different region available in the IAEG database.",
    "",
    XLOOKUP(F264, 'Import data'!$J$26:$J$47, 'Import data'!$M$26:$M$47, "", 0)
)</f>
        <v/>
      </c>
      <c r="K264" s="311" t="str">
        <f t="array" ref="K264">IFERROR(
    XLOOKUP(F264,
            _xlws.FILTER('Supplier Emission'!$G$15:$G$49,
                   ('Supplier Emission'!$D$15:$D$49=H264) * ('Supplier Emission'!$F$15:$F$49=$E$8)),
            _xlws.FILTER('Supplier Emission'!$I$15:$I$49,
                   ('Supplier Emission'!$D$15:$D$49=H264) * ('Supplier Emission'!$F$15:$F$49=$E$8)),
            ""),
    "")</f>
        <v/>
      </c>
      <c r="L264" s="311" t="str">
        <f t="array" ref="L264">IFERROR(
    XLOOKUP(F264,
            _xlws.FILTER('Supplier Emission'!$G$15:$G$49,
                   ('Supplier Emission'!$D$15:$D$49=H264) * ('Supplier Emission'!$F$15:$F$49=$E$8)),
            _xlws.FILTER('Supplier Emission'!$J$15:$J$49,
                   ('Supplier Emission'!$D$15:$D$49=H264) * ('Supplier Emission'!$F$15:$F$49=$E$8)),
            ""),
    "")</f>
        <v/>
      </c>
      <c r="M264" s="311" t="str">
        <f t="array" ref="M264">IFERROR(
    XLOOKUP(F264,
            _xlws.FILTER('Supplier Emission'!$G$15:$G$49,
                   ('Supplier Emission'!$D$15:$D$49=H264) * ('Supplier Emission'!$F$15:$F$49=$E$8)),
            _xlws.FILTER('Supplier Emission'!$M$15:$M$49,
                   ('Supplier Emission'!$D$15:$D$49=H264) * ('Supplier Emission'!$F$15:$F$49=$E$8)),
            ""),
    "")</f>
        <v/>
      </c>
      <c r="N264" s="311" t="str">
        <f t="array" ref="N264">IFERROR(
    XLOOKUP(F264,
            _xlws.FILTER('Supplier Emission'!$G$15:$G$49,
                   ('Supplier Emission'!$D$15:$D$49=H264) * ('Supplier Emission'!$F$15:$F$49=$E$8)),
            _xlws.FILTER('Supplier Emission'!$H$15:$H$49,
                   ('Supplier Emission'!$D$15:$D$49=H264) * ('Supplier Emission'!$F$15:$F$49=$E$8)),
            ""),
    "")</f>
        <v/>
      </c>
      <c r="O264" s="311" t="str">
        <f t="array" ref="O264">XLOOKUP(1,('Emission Factors'!$E$5:$E$488='GHG emissions calculations'!$F264)*('Emission Factors'!$H$5:$H$488='GHG emissions calculations'!$H264),INDEX('Emission Factors'!$E$5:$T$488,0,MATCH('GHG emissions calculations'!O$6,'Emission Factors'!$E$5:$T$5,0)),"",0)</f>
        <v>Nickel (virgin) + Cold rolling - Laminage à froid (impact modéré)</v>
      </c>
      <c r="P264" s="313">
        <f t="array" ref="P264">IFERROR(
    INDEX('Emission Factors'!$E$5:$P$488,
          MATCH(1,
                ('Emission Factors'!$E$5:$E$488 = 'GHG emissions calculations'!$F264) *
                ('Emission Factors'!$H$5:$H$488 = 'GHG emissions calculations'!$H264),
                0),
          MATCH('GHG emissions calculations'!P$6,'Emission Factors'!$E$5:$P$5,0)),
    "")</f>
        <v>17.530164</v>
      </c>
      <c r="Q264" s="311" t="str">
        <f t="array" ref="Q264">IFERROR(
    IF(
        INDEX('Emission Factors'!$E$5:$P$488,
              MATCH(1,
                    ('Emission Factors'!$E$5:$E$488 = 'GHG emissions calculations'!$F264) *
                    ('Emission Factors'!$H$5:$H$488 = 'GHG emissions calculations'!$H264),
                    0),
              MATCH('GHG emissions calculations'!Q$6, 'Emission Factors'!$E$5:$P$5, 0)) &lt;&gt; "",
        INDEX('Emission Factors'!$E$5:$P$488,
              MATCH(1,
                    ('Emission Factors'!$E$5:$E$488 = 'GHG emissions calculations'!$F264) *
                    ('Emission Factors'!$H$5:$H$488 = 'GHG emissions calculations'!$H264),
                    0),
              MATCH('GHG emissions calculations'!Q$6, 'Emission Factors'!$E$5:$P$5, 0)),
        ""),
    "")</f>
        <v>kgCO2e/kg</v>
      </c>
      <c r="R264" s="311" t="str">
        <f t="array" ref="R264">IFERROR(
    IF(
        INDEX('Emission Factors'!$E$5:$R$488,
              MATCH(1,
                    ('Emission Factors'!$E$5:$E$488 = 'GHG emissions calculations'!$F264) *
                    ('Emission Factors'!$H$5:$H$488 = 'GHG emissions calculations'!$H264),
                    0),
              MATCH('GHG emissions calculations'!R$6, 'Emission Factors'!$E$5:$R$5, 0)) &lt;&gt; "",
        INDEX('Emission Factors'!$E$5:$R$488,
              MATCH(1,
                    ('Emission Factors'!$E$5:$E$488 = 'GHG emissions calculations'!$F264) *
                    ('Emission Factors'!$H$5:$H$488 = 'GHG emissions calculations'!$H264),
                    0),
              MATCH('GHG emissions calculations'!R$6, 'Emission Factors'!$E$5:$R$5, 0)),
        ""),
    "")</f>
        <v>Global or unspecified region</v>
      </c>
      <c r="S264" s="312">
        <f t="shared" si="1"/>
        <v>0</v>
      </c>
      <c r="T264" s="23"/>
    </row>
    <row r="265" ht="15.75" customHeight="1" outlineLevel="1">
      <c r="A265" s="23"/>
      <c r="B265" s="71"/>
      <c r="C265" s="71"/>
      <c r="D265" s="71"/>
      <c r="E265" s="314"/>
      <c r="F265" s="311" t="str">
        <f>Lists!P247</f>
        <v>Nickel - Cold rolling - Middle East</v>
      </c>
      <c r="G265" s="311" t="str">
        <f t="array" ref="G265">XLOOKUP(1,('Emission Factors'!$E$5:$E$488='GHG emissions calculations'!$F265)*('Emission Factors'!$H$5:$H$488='GHG emissions calculations'!$H265),INDEX('Emission Factors'!$E$5:$T$488,0,MATCH('GHG emissions calculations'!G$6,'Emission Factors'!$E$5:$T$5,0)),"",0)</f>
        <v/>
      </c>
      <c r="H265" s="311" t="s">
        <v>237</v>
      </c>
      <c r="I265" s="312" t="str">
        <f>IF(
    SUMIFS('Import data'!$L$25:$L$80,
           'Import data'!$J$25:$J$80, F265,
           'Import data'!$G$25:$G$80, 'GHG emissions calculations'!$H265,
           'Import data'!$I$25:$I$80,$E$8) &lt;&gt; 0,
    SUMIFS('Import data'!$L$25:$L$80,
           'Import data'!$J$25:$J$80, F265,
           'Import data'!$G$25:$G$80, 'GHG emissions calculations'!$H265,
           'Import data'!$I$25:$I$80,$E$8),
    ""
)</f>
        <v/>
      </c>
      <c r="J265" s="311" t="str">
        <f t="array" ref="J265">IF(
    XLOOKUP(F265, 'Import data'!$J$26:$J$47, 'Import data'!$M$26:$M$47, "", 0) = "Please add the region-specific supplier emission factor or choose a different region available in the IAEG database.",
    "",
    XLOOKUP(F265, 'Import data'!$J$26:$J$47, 'Import data'!$M$26:$M$47, "", 0)
)</f>
        <v/>
      </c>
      <c r="K265" s="311" t="str">
        <f t="array" ref="K265">IFERROR(
    XLOOKUP(F265,
            _xlws.FILTER('Supplier Emission'!$G$15:$G$49,
                   ('Supplier Emission'!$D$15:$D$49=H265) * ('Supplier Emission'!$F$15:$F$49=$E$8)),
            _xlws.FILTER('Supplier Emission'!$I$15:$I$49,
                   ('Supplier Emission'!$D$15:$D$49=H265) * ('Supplier Emission'!$F$15:$F$49=$E$8)),
            ""),
    "")</f>
        <v/>
      </c>
      <c r="L265" s="311" t="str">
        <f t="array" ref="L265">IFERROR(
    XLOOKUP(F265,
            _xlws.FILTER('Supplier Emission'!$G$15:$G$49,
                   ('Supplier Emission'!$D$15:$D$49=H265) * ('Supplier Emission'!$F$15:$F$49=$E$8)),
            _xlws.FILTER('Supplier Emission'!$J$15:$J$49,
                   ('Supplier Emission'!$D$15:$D$49=H265) * ('Supplier Emission'!$F$15:$F$49=$E$8)),
            ""),
    "")</f>
        <v/>
      </c>
      <c r="M265" s="311" t="str">
        <f t="array" ref="M265">IFERROR(
    XLOOKUP(F265,
            _xlws.FILTER('Supplier Emission'!$G$15:$G$49,
                   ('Supplier Emission'!$D$15:$D$49=H265) * ('Supplier Emission'!$F$15:$F$49=$E$8)),
            _xlws.FILTER('Supplier Emission'!$M$15:$M$49,
                   ('Supplier Emission'!$D$15:$D$49=H265) * ('Supplier Emission'!$F$15:$F$49=$E$8)),
            ""),
    "")</f>
        <v/>
      </c>
      <c r="N265" s="311" t="str">
        <f t="array" ref="N265">IFERROR(
    XLOOKUP(F265,
            _xlws.FILTER('Supplier Emission'!$G$15:$G$49,
                   ('Supplier Emission'!$D$15:$D$49=H265) * ('Supplier Emission'!$F$15:$F$49=$E$8)),
            _xlws.FILTER('Supplier Emission'!$H$15:$H$49,
                   ('Supplier Emission'!$D$15:$D$49=H265) * ('Supplier Emission'!$F$15:$F$49=$E$8)),
            ""),
    "")</f>
        <v/>
      </c>
      <c r="O265" s="311" t="str">
        <f t="array" ref="O265">XLOOKUP(1,('Emission Factors'!$E$5:$E$488='GHG emissions calculations'!$F265)*('Emission Factors'!$H$5:$H$488='GHG emissions calculations'!$H265),INDEX('Emission Factors'!$E$5:$T$488,0,MATCH('GHG emissions calculations'!O$6,'Emission Factors'!$E$5:$T$5,0)),"",0)</f>
        <v/>
      </c>
      <c r="P265" s="313" t="str">
        <f t="array" ref="P265">IFERROR(
    INDEX('Emission Factors'!$E$5:$P$488,
          MATCH(1,
                ('Emission Factors'!$E$5:$E$488 = 'GHG emissions calculations'!$F265) *
                ('Emission Factors'!$H$5:$H$488 = 'GHG emissions calculations'!$H265),
                0),
          MATCH('GHG emissions calculations'!P$6,'Emission Factors'!$E$5:$P$5,0)),
    "")</f>
        <v/>
      </c>
      <c r="Q265" s="311" t="str">
        <f t="array" ref="Q265">IFERROR(
    IF(
        INDEX('Emission Factors'!$E$5:$P$488,
              MATCH(1,
                    ('Emission Factors'!$E$5:$E$488 = 'GHG emissions calculations'!$F265) *
                    ('Emission Factors'!$H$5:$H$488 = 'GHG emissions calculations'!$H265),
                    0),
              MATCH('GHG emissions calculations'!Q$6, 'Emission Factors'!$E$5:$P$5, 0)) &lt;&gt; "",
        INDEX('Emission Factors'!$E$5:$P$488,
              MATCH(1,
                    ('Emission Factors'!$E$5:$E$488 = 'GHG emissions calculations'!$F265) *
                    ('Emission Factors'!$H$5:$H$488 = 'GHG emissions calculations'!$H265),
                    0),
              MATCH('GHG emissions calculations'!Q$6, 'Emission Factors'!$E$5:$P$5, 0)),
        ""),
    "")</f>
        <v/>
      </c>
      <c r="R265" s="311" t="str">
        <f t="array" ref="R265">IFERROR(
    IF(
        INDEX('Emission Factors'!$E$5:$R$488,
              MATCH(1,
                    ('Emission Factors'!$E$5:$E$488 = 'GHG emissions calculations'!$F265) *
                    ('Emission Factors'!$H$5:$H$488 = 'GHG emissions calculations'!$H265),
                    0),
              MATCH('GHG emissions calculations'!R$6, 'Emission Factors'!$E$5:$R$5, 0)) &lt;&gt; "",
        INDEX('Emission Factors'!$E$5:$R$488,
              MATCH(1,
                    ('Emission Factors'!$E$5:$E$488 = 'GHG emissions calculations'!$F265) *
                    ('Emission Factors'!$H$5:$H$488 = 'GHG emissions calculations'!$H265),
                    0),
              MATCH('GHG emissions calculations'!R$6, 'Emission Factors'!$E$5:$R$5, 0)),
        ""),
    "")</f>
        <v/>
      </c>
      <c r="S265" s="312">
        <f t="shared" si="1"/>
        <v>0</v>
      </c>
      <c r="T265" s="23"/>
    </row>
    <row r="266" ht="15.75" customHeight="1" outlineLevel="1">
      <c r="A266" s="23"/>
      <c r="B266" s="71"/>
      <c r="C266" s="71"/>
      <c r="D266" s="71"/>
      <c r="E266" s="314"/>
      <c r="F266" s="311" t="str">
        <f>Lists!P246</f>
        <v>Nickel - Cold rolling - Oceania</v>
      </c>
      <c r="G266" s="311" t="str">
        <f t="array" ref="G266">XLOOKUP(1,('Emission Factors'!$E$5:$E$488='GHG emissions calculations'!$F266)*('Emission Factors'!$H$5:$H$488='GHG emissions calculations'!$H266),INDEX('Emission Factors'!$E$5:$T$488,0,MATCH('GHG emissions calculations'!G$6,'Emission Factors'!$E$5:$T$5,0)),"",0)</f>
        <v/>
      </c>
      <c r="H266" s="311" t="s">
        <v>237</v>
      </c>
      <c r="I266" s="312" t="str">
        <f>IF(
    SUMIFS('Import data'!$L$25:$L$80,
           'Import data'!$J$25:$J$80, F266,
           'Import data'!$G$25:$G$80, 'GHG emissions calculations'!$H266,
           'Import data'!$I$25:$I$80,$E$8) &lt;&gt; 0,
    SUMIFS('Import data'!$L$25:$L$80,
           'Import data'!$J$25:$J$80, F266,
           'Import data'!$G$25:$G$80, 'GHG emissions calculations'!$H266,
           'Import data'!$I$25:$I$80,$E$8),
    ""
)</f>
        <v/>
      </c>
      <c r="J266" s="311" t="str">
        <f t="array" ref="J266">IF(
    XLOOKUP(F266, 'Import data'!$J$26:$J$47, 'Import data'!$M$26:$M$47, "", 0) = "Please add the region-specific supplier emission factor or choose a different region available in the IAEG database.",
    "",
    XLOOKUP(F266, 'Import data'!$J$26:$J$47, 'Import data'!$M$26:$M$47, "", 0)
)</f>
        <v/>
      </c>
      <c r="K266" s="311" t="str">
        <f t="array" ref="K266">IFERROR(
    XLOOKUP(F266,
            _xlws.FILTER('Supplier Emission'!$G$15:$G$49,
                   ('Supplier Emission'!$D$15:$D$49=H266) * ('Supplier Emission'!$F$15:$F$49=$E$8)),
            _xlws.FILTER('Supplier Emission'!$I$15:$I$49,
                   ('Supplier Emission'!$D$15:$D$49=H266) * ('Supplier Emission'!$F$15:$F$49=$E$8)),
            ""),
    "")</f>
        <v/>
      </c>
      <c r="L266" s="311" t="str">
        <f t="array" ref="L266">IFERROR(
    XLOOKUP(F266,
            _xlws.FILTER('Supplier Emission'!$G$15:$G$49,
                   ('Supplier Emission'!$D$15:$D$49=H266) * ('Supplier Emission'!$F$15:$F$49=$E$8)),
            _xlws.FILTER('Supplier Emission'!$J$15:$J$49,
                   ('Supplier Emission'!$D$15:$D$49=H266) * ('Supplier Emission'!$F$15:$F$49=$E$8)),
            ""),
    "")</f>
        <v/>
      </c>
      <c r="M266" s="311" t="str">
        <f t="array" ref="M266">IFERROR(
    XLOOKUP(F266,
            _xlws.FILTER('Supplier Emission'!$G$15:$G$49,
                   ('Supplier Emission'!$D$15:$D$49=H266) * ('Supplier Emission'!$F$15:$F$49=$E$8)),
            _xlws.FILTER('Supplier Emission'!$M$15:$M$49,
                   ('Supplier Emission'!$D$15:$D$49=H266) * ('Supplier Emission'!$F$15:$F$49=$E$8)),
            ""),
    "")</f>
        <v/>
      </c>
      <c r="N266" s="311" t="str">
        <f t="array" ref="N266">IFERROR(
    XLOOKUP(F266,
            _xlws.FILTER('Supplier Emission'!$G$15:$G$49,
                   ('Supplier Emission'!$D$15:$D$49=H266) * ('Supplier Emission'!$F$15:$F$49=$E$8)),
            _xlws.FILTER('Supplier Emission'!$H$15:$H$49,
                   ('Supplier Emission'!$D$15:$D$49=H266) * ('Supplier Emission'!$F$15:$F$49=$E$8)),
            ""),
    "")</f>
        <v/>
      </c>
      <c r="O266" s="311" t="str">
        <f t="array" ref="O266">XLOOKUP(1,('Emission Factors'!$E$5:$E$488='GHG emissions calculations'!$F266)*('Emission Factors'!$H$5:$H$488='GHG emissions calculations'!$H266),INDEX('Emission Factors'!$E$5:$T$488,0,MATCH('GHG emissions calculations'!O$6,'Emission Factors'!$E$5:$T$5,0)),"",0)</f>
        <v/>
      </c>
      <c r="P266" s="313" t="str">
        <f t="array" ref="P266">IFERROR(
    INDEX('Emission Factors'!$E$5:$P$488,
          MATCH(1,
                ('Emission Factors'!$E$5:$E$488 = 'GHG emissions calculations'!$F266) *
                ('Emission Factors'!$H$5:$H$488 = 'GHG emissions calculations'!$H266),
                0),
          MATCH('GHG emissions calculations'!P$6,'Emission Factors'!$E$5:$P$5,0)),
    "")</f>
        <v/>
      </c>
      <c r="Q266" s="311" t="str">
        <f t="array" ref="Q266">IFERROR(
    IF(
        INDEX('Emission Factors'!$E$5:$P$488,
              MATCH(1,
                    ('Emission Factors'!$E$5:$E$488 = 'GHG emissions calculations'!$F266) *
                    ('Emission Factors'!$H$5:$H$488 = 'GHG emissions calculations'!$H266),
                    0),
              MATCH('GHG emissions calculations'!Q$6, 'Emission Factors'!$E$5:$P$5, 0)) &lt;&gt; "",
        INDEX('Emission Factors'!$E$5:$P$488,
              MATCH(1,
                    ('Emission Factors'!$E$5:$E$488 = 'GHG emissions calculations'!$F266) *
                    ('Emission Factors'!$H$5:$H$488 = 'GHG emissions calculations'!$H266),
                    0),
              MATCH('GHG emissions calculations'!Q$6, 'Emission Factors'!$E$5:$P$5, 0)),
        ""),
    "")</f>
        <v/>
      </c>
      <c r="R266" s="311" t="str">
        <f t="array" ref="R266">IFERROR(
    IF(
        INDEX('Emission Factors'!$E$5:$R$488,
              MATCH(1,
                    ('Emission Factors'!$E$5:$E$488 = 'GHG emissions calculations'!$F266) *
                    ('Emission Factors'!$H$5:$H$488 = 'GHG emissions calculations'!$H266),
                    0),
              MATCH('GHG emissions calculations'!R$6, 'Emission Factors'!$E$5:$R$5, 0)) &lt;&gt; "",
        INDEX('Emission Factors'!$E$5:$R$488,
              MATCH(1,
                    ('Emission Factors'!$E$5:$E$488 = 'GHG emissions calculations'!$F266) *
                    ('Emission Factors'!$H$5:$H$488 = 'GHG emissions calculations'!$H266),
                    0),
              MATCH('GHG emissions calculations'!R$6, 'Emission Factors'!$E$5:$R$5, 0)),
        ""),
    "")</f>
        <v/>
      </c>
      <c r="S266" s="312">
        <f t="shared" si="1"/>
        <v>0</v>
      </c>
      <c r="T266" s="23"/>
    </row>
    <row r="267" ht="15.75" customHeight="1" outlineLevel="1">
      <c r="A267" s="23"/>
      <c r="B267" s="71"/>
      <c r="C267" s="71"/>
      <c r="D267" s="71"/>
      <c r="E267" s="314"/>
      <c r="F267" s="311" t="str">
        <f>Lists!P251</f>
        <v>Nickel - Hot rolling - Africa</v>
      </c>
      <c r="G267" s="311" t="str">
        <f t="array" ref="G267">XLOOKUP(1,('Emission Factors'!$E$5:$E$488='GHG emissions calculations'!$F267)*('Emission Factors'!$H$5:$H$488='GHG emissions calculations'!$H267),INDEX('Emission Factors'!$E$5:$T$488,0,MATCH('GHG emissions calculations'!G$6,'Emission Factors'!$E$5:$T$5,0)),"",0)</f>
        <v/>
      </c>
      <c r="H267" s="311" t="s">
        <v>237</v>
      </c>
      <c r="I267" s="312" t="str">
        <f>IF(
    SUMIFS('Import data'!$L$25:$L$80,
           'Import data'!$J$25:$J$80, F267,
           'Import data'!$G$25:$G$80, 'GHG emissions calculations'!$H267,
           'Import data'!$I$25:$I$80,$E$8) &lt;&gt; 0,
    SUMIFS('Import data'!$L$25:$L$80,
           'Import data'!$J$25:$J$80, F267,
           'Import data'!$G$25:$G$80, 'GHG emissions calculations'!$H267,
           'Import data'!$I$25:$I$80,$E$8),
    ""
)</f>
        <v/>
      </c>
      <c r="J267" s="311" t="str">
        <f t="array" ref="J267">IF(
    XLOOKUP(F267, 'Import data'!$J$26:$J$47, 'Import data'!$M$26:$M$47, "", 0) = "Please add the region-specific supplier emission factor or choose a different region available in the IAEG database.",
    "",
    XLOOKUP(F267, 'Import data'!$J$26:$J$47, 'Import data'!$M$26:$M$47, "", 0)
)</f>
        <v/>
      </c>
      <c r="K267" s="311" t="str">
        <f t="array" ref="K267">IFERROR(
    XLOOKUP(F267,
            _xlws.FILTER('Supplier Emission'!$G$15:$G$49,
                   ('Supplier Emission'!$D$15:$D$49=H267) * ('Supplier Emission'!$F$15:$F$49=$E$8)),
            _xlws.FILTER('Supplier Emission'!$I$15:$I$49,
                   ('Supplier Emission'!$D$15:$D$49=H267) * ('Supplier Emission'!$F$15:$F$49=$E$8)),
            ""),
    "")</f>
        <v/>
      </c>
      <c r="L267" s="311" t="str">
        <f t="array" ref="L267">IFERROR(
    XLOOKUP(F267,
            _xlws.FILTER('Supplier Emission'!$G$15:$G$49,
                   ('Supplier Emission'!$D$15:$D$49=H267) * ('Supplier Emission'!$F$15:$F$49=$E$8)),
            _xlws.FILTER('Supplier Emission'!$J$15:$J$49,
                   ('Supplier Emission'!$D$15:$D$49=H267) * ('Supplier Emission'!$F$15:$F$49=$E$8)),
            ""),
    "")</f>
        <v/>
      </c>
      <c r="M267" s="311" t="str">
        <f t="array" ref="M267">IFERROR(
    XLOOKUP(F267,
            _xlws.FILTER('Supplier Emission'!$G$15:$G$49,
                   ('Supplier Emission'!$D$15:$D$49=H267) * ('Supplier Emission'!$F$15:$F$49=$E$8)),
            _xlws.FILTER('Supplier Emission'!$M$15:$M$49,
                   ('Supplier Emission'!$D$15:$D$49=H267) * ('Supplier Emission'!$F$15:$F$49=$E$8)),
            ""),
    "")</f>
        <v/>
      </c>
      <c r="N267" s="311" t="str">
        <f t="array" ref="N267">IFERROR(
    XLOOKUP(F267,
            _xlws.FILTER('Supplier Emission'!$G$15:$G$49,
                   ('Supplier Emission'!$D$15:$D$49=H267) * ('Supplier Emission'!$F$15:$F$49=$E$8)),
            _xlws.FILTER('Supplier Emission'!$H$15:$H$49,
                   ('Supplier Emission'!$D$15:$D$49=H267) * ('Supplier Emission'!$F$15:$F$49=$E$8)),
            ""),
    "")</f>
        <v/>
      </c>
      <c r="O267" s="311" t="str">
        <f t="array" ref="O267">XLOOKUP(1,('Emission Factors'!$E$5:$E$488='GHG emissions calculations'!$F267)*('Emission Factors'!$H$5:$H$488='GHG emissions calculations'!$H267),INDEX('Emission Factors'!$E$5:$T$488,0,MATCH('GHG emissions calculations'!O$6,'Emission Factors'!$E$5:$T$5,0)),"",0)</f>
        <v/>
      </c>
      <c r="P267" s="313" t="str">
        <f t="array" ref="P267">IFERROR(
    INDEX('Emission Factors'!$E$5:$P$488,
          MATCH(1,
                ('Emission Factors'!$E$5:$E$488 = 'GHG emissions calculations'!$F267) *
                ('Emission Factors'!$H$5:$H$488 = 'GHG emissions calculations'!$H267),
                0),
          MATCH('GHG emissions calculations'!P$6,'Emission Factors'!$E$5:$P$5,0)),
    "")</f>
        <v/>
      </c>
      <c r="Q267" s="311" t="str">
        <f t="array" ref="Q267">IFERROR(
    IF(
        INDEX('Emission Factors'!$E$5:$P$488,
              MATCH(1,
                    ('Emission Factors'!$E$5:$E$488 = 'GHG emissions calculations'!$F267) *
                    ('Emission Factors'!$H$5:$H$488 = 'GHG emissions calculations'!$H267),
                    0),
              MATCH('GHG emissions calculations'!Q$6, 'Emission Factors'!$E$5:$P$5, 0)) &lt;&gt; "",
        INDEX('Emission Factors'!$E$5:$P$488,
              MATCH(1,
                    ('Emission Factors'!$E$5:$E$488 = 'GHG emissions calculations'!$F267) *
                    ('Emission Factors'!$H$5:$H$488 = 'GHG emissions calculations'!$H267),
                    0),
              MATCH('GHG emissions calculations'!Q$6, 'Emission Factors'!$E$5:$P$5, 0)),
        ""),
    "")</f>
        <v/>
      </c>
      <c r="R267" s="311" t="str">
        <f t="array" ref="R267">IFERROR(
    IF(
        INDEX('Emission Factors'!$E$5:$R$488,
              MATCH(1,
                    ('Emission Factors'!$E$5:$E$488 = 'GHG emissions calculations'!$F267) *
                    ('Emission Factors'!$H$5:$H$488 = 'GHG emissions calculations'!$H267),
                    0),
              MATCH('GHG emissions calculations'!R$6, 'Emission Factors'!$E$5:$R$5, 0)) &lt;&gt; "",
        INDEX('Emission Factors'!$E$5:$R$488,
              MATCH(1,
                    ('Emission Factors'!$E$5:$E$488 = 'GHG emissions calculations'!$F267) *
                    ('Emission Factors'!$H$5:$H$488 = 'GHG emissions calculations'!$H267),
                    0),
              MATCH('GHG emissions calculations'!R$6, 'Emission Factors'!$E$5:$R$5, 0)),
        ""),
    "")</f>
        <v/>
      </c>
      <c r="S267" s="312">
        <f t="shared" si="1"/>
        <v>0</v>
      </c>
      <c r="T267" s="23"/>
    </row>
    <row r="268" ht="15.75" customHeight="1" outlineLevel="1">
      <c r="A268" s="23"/>
      <c r="B268" s="71"/>
      <c r="C268" s="71"/>
      <c r="D268" s="71"/>
      <c r="E268" s="314"/>
      <c r="F268" s="311" t="str">
        <f>Lists!P249</f>
        <v>Nickel - Hot rolling - America</v>
      </c>
      <c r="G268" s="311" t="str">
        <f t="array" ref="G268">XLOOKUP(1,('Emission Factors'!$E$5:$E$488='GHG emissions calculations'!$F268)*('Emission Factors'!$H$5:$H$488='GHG emissions calculations'!$H268),INDEX('Emission Factors'!$E$5:$T$488,0,MATCH('GHG emissions calculations'!G$6,'Emission Factors'!$E$5:$T$5,0)),"",0)</f>
        <v/>
      </c>
      <c r="H268" s="311" t="s">
        <v>237</v>
      </c>
      <c r="I268" s="312" t="str">
        <f>IF(
    SUMIFS('Import data'!$L$25:$L$80,
           'Import data'!$J$25:$J$80, F268,
           'Import data'!$G$25:$G$80, 'GHG emissions calculations'!$H268,
           'Import data'!$I$25:$I$80,$E$8) &lt;&gt; 0,
    SUMIFS('Import data'!$L$25:$L$80,
           'Import data'!$J$25:$J$80, F268,
           'Import data'!$G$25:$G$80, 'GHG emissions calculations'!$H268,
           'Import data'!$I$25:$I$80,$E$8),
    ""
)</f>
        <v/>
      </c>
      <c r="J268" s="311" t="str">
        <f t="array" ref="J268">IF(
    XLOOKUP(F268, 'Import data'!$J$26:$J$47, 'Import data'!$M$26:$M$47, "", 0) = "Please add the region-specific supplier emission factor or choose a different region available in the IAEG database.",
    "",
    XLOOKUP(F268, 'Import data'!$J$26:$J$47, 'Import data'!$M$26:$M$47, "", 0)
)</f>
        <v/>
      </c>
      <c r="K268" s="311" t="str">
        <f t="array" ref="K268">IFERROR(
    XLOOKUP(F268,
            _xlws.FILTER('Supplier Emission'!$G$15:$G$49,
                   ('Supplier Emission'!$D$15:$D$49=H268) * ('Supplier Emission'!$F$15:$F$49=$E$8)),
            _xlws.FILTER('Supplier Emission'!$I$15:$I$49,
                   ('Supplier Emission'!$D$15:$D$49=H268) * ('Supplier Emission'!$F$15:$F$49=$E$8)),
            ""),
    "")</f>
        <v/>
      </c>
      <c r="L268" s="311" t="str">
        <f t="array" ref="L268">IFERROR(
    XLOOKUP(F268,
            _xlws.FILTER('Supplier Emission'!$G$15:$G$49,
                   ('Supplier Emission'!$D$15:$D$49=H268) * ('Supplier Emission'!$F$15:$F$49=$E$8)),
            _xlws.FILTER('Supplier Emission'!$J$15:$J$49,
                   ('Supplier Emission'!$D$15:$D$49=H268) * ('Supplier Emission'!$F$15:$F$49=$E$8)),
            ""),
    "")</f>
        <v/>
      </c>
      <c r="M268" s="311" t="str">
        <f t="array" ref="M268">IFERROR(
    XLOOKUP(F268,
            _xlws.FILTER('Supplier Emission'!$G$15:$G$49,
                   ('Supplier Emission'!$D$15:$D$49=H268) * ('Supplier Emission'!$F$15:$F$49=$E$8)),
            _xlws.FILTER('Supplier Emission'!$M$15:$M$49,
                   ('Supplier Emission'!$D$15:$D$49=H268) * ('Supplier Emission'!$F$15:$F$49=$E$8)),
            ""),
    "")</f>
        <v/>
      </c>
      <c r="N268" s="311" t="str">
        <f t="array" ref="N268">IFERROR(
    XLOOKUP(F268,
            _xlws.FILTER('Supplier Emission'!$G$15:$G$49,
                   ('Supplier Emission'!$D$15:$D$49=H268) * ('Supplier Emission'!$F$15:$F$49=$E$8)),
            _xlws.FILTER('Supplier Emission'!$H$15:$H$49,
                   ('Supplier Emission'!$D$15:$D$49=H268) * ('Supplier Emission'!$F$15:$F$49=$E$8)),
            ""),
    "")</f>
        <v/>
      </c>
      <c r="O268" s="311" t="str">
        <f t="array" ref="O268">XLOOKUP(1,('Emission Factors'!$E$5:$E$488='GHG emissions calculations'!$F268)*('Emission Factors'!$H$5:$H$488='GHG emissions calculations'!$H268),INDEX('Emission Factors'!$E$5:$T$488,0,MATCH('GHG emissions calculations'!O$6,'Emission Factors'!$E$5:$T$5,0)),"",0)</f>
        <v/>
      </c>
      <c r="P268" s="313" t="str">
        <f t="array" ref="P268">IFERROR(
    INDEX('Emission Factors'!$E$5:$P$488,
          MATCH(1,
                ('Emission Factors'!$E$5:$E$488 = 'GHG emissions calculations'!$F268) *
                ('Emission Factors'!$H$5:$H$488 = 'GHG emissions calculations'!$H268),
                0),
          MATCH('GHG emissions calculations'!P$6,'Emission Factors'!$E$5:$P$5,0)),
    "")</f>
        <v/>
      </c>
      <c r="Q268" s="311" t="str">
        <f t="array" ref="Q268">IFERROR(
    IF(
        INDEX('Emission Factors'!$E$5:$P$488,
              MATCH(1,
                    ('Emission Factors'!$E$5:$E$488 = 'GHG emissions calculations'!$F268) *
                    ('Emission Factors'!$H$5:$H$488 = 'GHG emissions calculations'!$H268),
                    0),
              MATCH('GHG emissions calculations'!Q$6, 'Emission Factors'!$E$5:$P$5, 0)) &lt;&gt; "",
        INDEX('Emission Factors'!$E$5:$P$488,
              MATCH(1,
                    ('Emission Factors'!$E$5:$E$488 = 'GHG emissions calculations'!$F268) *
                    ('Emission Factors'!$H$5:$H$488 = 'GHG emissions calculations'!$H268),
                    0),
              MATCH('GHG emissions calculations'!Q$6, 'Emission Factors'!$E$5:$P$5, 0)),
        ""),
    "")</f>
        <v/>
      </c>
      <c r="R268" s="311" t="str">
        <f t="array" ref="R268">IFERROR(
    IF(
        INDEX('Emission Factors'!$E$5:$R$488,
              MATCH(1,
                    ('Emission Factors'!$E$5:$E$488 = 'GHG emissions calculations'!$F268) *
                    ('Emission Factors'!$H$5:$H$488 = 'GHG emissions calculations'!$H268),
                    0),
              MATCH('GHG emissions calculations'!R$6, 'Emission Factors'!$E$5:$R$5, 0)) &lt;&gt; "",
        INDEX('Emission Factors'!$E$5:$R$488,
              MATCH(1,
                    ('Emission Factors'!$E$5:$E$488 = 'GHG emissions calculations'!$F268) *
                    ('Emission Factors'!$H$5:$H$488 = 'GHG emissions calculations'!$H268),
                    0),
              MATCH('GHG emissions calculations'!R$6, 'Emission Factors'!$E$5:$R$5, 0)),
        ""),
    "")</f>
        <v/>
      </c>
      <c r="S268" s="312">
        <f t="shared" si="1"/>
        <v>0</v>
      </c>
      <c r="T268" s="23"/>
    </row>
    <row r="269" ht="15.75" customHeight="1" outlineLevel="1">
      <c r="A269" s="23"/>
      <c r="B269" s="71"/>
      <c r="C269" s="71"/>
      <c r="D269" s="71"/>
      <c r="E269" s="314"/>
      <c r="F269" s="311" t="str">
        <f>Lists!P252</f>
        <v>Nickel - Hot rolling - Asia</v>
      </c>
      <c r="G269" s="311" t="str">
        <f t="array" ref="G269">XLOOKUP(1,('Emission Factors'!$E$5:$E$488='GHG emissions calculations'!$F269)*('Emission Factors'!$H$5:$H$488='GHG emissions calculations'!$H269),INDEX('Emission Factors'!$E$5:$T$488,0,MATCH('GHG emissions calculations'!G$6,'Emission Factors'!$E$5:$T$5,0)),"",0)</f>
        <v/>
      </c>
      <c r="H269" s="311" t="s">
        <v>237</v>
      </c>
      <c r="I269" s="312" t="str">
        <f>IF(
    SUMIFS('Import data'!$L$25:$L$80,
           'Import data'!$J$25:$J$80, F269,
           'Import data'!$G$25:$G$80, 'GHG emissions calculations'!$H269,
           'Import data'!$I$25:$I$80,$E$8) &lt;&gt; 0,
    SUMIFS('Import data'!$L$25:$L$80,
           'Import data'!$J$25:$J$80, F269,
           'Import data'!$G$25:$G$80, 'GHG emissions calculations'!$H269,
           'Import data'!$I$25:$I$80,$E$8),
    ""
)</f>
        <v/>
      </c>
      <c r="J269" s="311" t="str">
        <f t="array" ref="J269">IF(
    XLOOKUP(F269, 'Import data'!$J$26:$J$47, 'Import data'!$M$26:$M$47, "", 0) = "Please add the region-specific supplier emission factor or choose a different region available in the IAEG database.",
    "",
    XLOOKUP(F269, 'Import data'!$J$26:$J$47, 'Import data'!$M$26:$M$47, "", 0)
)</f>
        <v/>
      </c>
      <c r="K269" s="311" t="str">
        <f t="array" ref="K269">IFERROR(
    XLOOKUP(F269,
            _xlws.FILTER('Supplier Emission'!$G$15:$G$49,
                   ('Supplier Emission'!$D$15:$D$49=H269) * ('Supplier Emission'!$F$15:$F$49=$E$8)),
            _xlws.FILTER('Supplier Emission'!$I$15:$I$49,
                   ('Supplier Emission'!$D$15:$D$49=H269) * ('Supplier Emission'!$F$15:$F$49=$E$8)),
            ""),
    "")</f>
        <v/>
      </c>
      <c r="L269" s="311" t="str">
        <f t="array" ref="L269">IFERROR(
    XLOOKUP(F269,
            _xlws.FILTER('Supplier Emission'!$G$15:$G$49,
                   ('Supplier Emission'!$D$15:$D$49=H269) * ('Supplier Emission'!$F$15:$F$49=$E$8)),
            _xlws.FILTER('Supplier Emission'!$J$15:$J$49,
                   ('Supplier Emission'!$D$15:$D$49=H269) * ('Supplier Emission'!$F$15:$F$49=$E$8)),
            ""),
    "")</f>
        <v/>
      </c>
      <c r="M269" s="311" t="str">
        <f t="array" ref="M269">IFERROR(
    XLOOKUP(F269,
            _xlws.FILTER('Supplier Emission'!$G$15:$G$49,
                   ('Supplier Emission'!$D$15:$D$49=H269) * ('Supplier Emission'!$F$15:$F$49=$E$8)),
            _xlws.FILTER('Supplier Emission'!$M$15:$M$49,
                   ('Supplier Emission'!$D$15:$D$49=H269) * ('Supplier Emission'!$F$15:$F$49=$E$8)),
            ""),
    "")</f>
        <v/>
      </c>
      <c r="N269" s="311" t="str">
        <f t="array" ref="N269">IFERROR(
    XLOOKUP(F269,
            _xlws.FILTER('Supplier Emission'!$G$15:$G$49,
                   ('Supplier Emission'!$D$15:$D$49=H269) * ('Supplier Emission'!$F$15:$F$49=$E$8)),
            _xlws.FILTER('Supplier Emission'!$H$15:$H$49,
                   ('Supplier Emission'!$D$15:$D$49=H269) * ('Supplier Emission'!$F$15:$F$49=$E$8)),
            ""),
    "")</f>
        <v/>
      </c>
      <c r="O269" s="311" t="str">
        <f t="array" ref="O269">XLOOKUP(1,('Emission Factors'!$E$5:$E$488='GHG emissions calculations'!$F269)*('Emission Factors'!$H$5:$H$488='GHG emissions calculations'!$H269),INDEX('Emission Factors'!$E$5:$T$488,0,MATCH('GHG emissions calculations'!O$6,'Emission Factors'!$E$5:$T$5,0)),"",0)</f>
        <v/>
      </c>
      <c r="P269" s="313" t="str">
        <f t="array" ref="P269">IFERROR(
    INDEX('Emission Factors'!$E$5:$P$488,
          MATCH(1,
                ('Emission Factors'!$E$5:$E$488 = 'GHG emissions calculations'!$F269) *
                ('Emission Factors'!$H$5:$H$488 = 'GHG emissions calculations'!$H269),
                0),
          MATCH('GHG emissions calculations'!P$6,'Emission Factors'!$E$5:$P$5,0)),
    "")</f>
        <v/>
      </c>
      <c r="Q269" s="311" t="str">
        <f t="array" ref="Q269">IFERROR(
    IF(
        INDEX('Emission Factors'!$E$5:$P$488,
              MATCH(1,
                    ('Emission Factors'!$E$5:$E$488 = 'GHG emissions calculations'!$F269) *
                    ('Emission Factors'!$H$5:$H$488 = 'GHG emissions calculations'!$H269),
                    0),
              MATCH('GHG emissions calculations'!Q$6, 'Emission Factors'!$E$5:$P$5, 0)) &lt;&gt; "",
        INDEX('Emission Factors'!$E$5:$P$488,
              MATCH(1,
                    ('Emission Factors'!$E$5:$E$488 = 'GHG emissions calculations'!$F269) *
                    ('Emission Factors'!$H$5:$H$488 = 'GHG emissions calculations'!$H269),
                    0),
              MATCH('GHG emissions calculations'!Q$6, 'Emission Factors'!$E$5:$P$5, 0)),
        ""),
    "")</f>
        <v/>
      </c>
      <c r="R269" s="311" t="str">
        <f t="array" ref="R269">IFERROR(
    IF(
        INDEX('Emission Factors'!$E$5:$R$488,
              MATCH(1,
                    ('Emission Factors'!$E$5:$E$488 = 'GHG emissions calculations'!$F269) *
                    ('Emission Factors'!$H$5:$H$488 = 'GHG emissions calculations'!$H269),
                    0),
              MATCH('GHG emissions calculations'!R$6, 'Emission Factors'!$E$5:$R$5, 0)) &lt;&gt; "",
        INDEX('Emission Factors'!$E$5:$R$488,
              MATCH(1,
                    ('Emission Factors'!$E$5:$E$488 = 'GHG emissions calculations'!$F269) *
                    ('Emission Factors'!$H$5:$H$488 = 'GHG emissions calculations'!$H269),
                    0),
              MATCH('GHG emissions calculations'!R$6, 'Emission Factors'!$E$5:$R$5, 0)),
        ""),
    "")</f>
        <v/>
      </c>
      <c r="S269" s="312">
        <f t="shared" si="1"/>
        <v>0</v>
      </c>
      <c r="T269" s="23"/>
    </row>
    <row r="270" ht="15.75" customHeight="1" outlineLevel="1">
      <c r="A270" s="23"/>
      <c r="B270" s="71"/>
      <c r="C270" s="71"/>
      <c r="D270" s="71"/>
      <c r="E270" s="314"/>
      <c r="F270" s="311" t="str">
        <f>Lists!P250</f>
        <v>Nickel - Hot rolling - Europe</v>
      </c>
      <c r="G270" s="311">
        <f t="array" ref="G270">XLOOKUP(1,('Emission Factors'!$E$5:$E$488='GHG emissions calculations'!$F270)*('Emission Factors'!$H$5:$H$488='GHG emissions calculations'!$H270),INDEX('Emission Factors'!$E$5:$T$488,0,MATCH('GHG emissions calculations'!G$6,'Emission Factors'!$E$5:$T$5,0)),"",0)</f>
        <v>3</v>
      </c>
      <c r="H270" s="311" t="s">
        <v>237</v>
      </c>
      <c r="I270" s="312" t="str">
        <f>IF(
    SUMIFS('Import data'!$L$25:$L$80,
           'Import data'!$J$25:$J$80, F270,
           'Import data'!$G$25:$G$80, 'GHG emissions calculations'!$H270,
           'Import data'!$I$25:$I$80,$E$8) &lt;&gt; 0,
    SUMIFS('Import data'!$L$25:$L$80,
           'Import data'!$J$25:$J$80, F270,
           'Import data'!$G$25:$G$80, 'GHG emissions calculations'!$H270,
           'Import data'!$I$25:$I$80,$E$8),
    ""
)</f>
        <v/>
      </c>
      <c r="J270" s="311" t="str">
        <f t="array" ref="J270">IF(
    XLOOKUP(F270, 'Import data'!$J$26:$J$47, 'Import data'!$M$26:$M$47, "", 0) = "Please add the region-specific supplier emission factor or choose a different region available in the IAEG database.",
    "",
    XLOOKUP(F270, 'Import data'!$J$26:$J$47, 'Import data'!$M$26:$M$47, "", 0)
)</f>
        <v/>
      </c>
      <c r="K270" s="311" t="str">
        <f t="array" ref="K270">IFERROR(
    XLOOKUP(F270,
            _xlws.FILTER('Supplier Emission'!$G$15:$G$49,
                   ('Supplier Emission'!$D$15:$D$49=H270) * ('Supplier Emission'!$F$15:$F$49=$E$8)),
            _xlws.FILTER('Supplier Emission'!$I$15:$I$49,
                   ('Supplier Emission'!$D$15:$D$49=H270) * ('Supplier Emission'!$F$15:$F$49=$E$8)),
            ""),
    "")</f>
        <v/>
      </c>
      <c r="L270" s="311" t="str">
        <f t="array" ref="L270">IFERROR(
    XLOOKUP(F270,
            _xlws.FILTER('Supplier Emission'!$G$15:$G$49,
                   ('Supplier Emission'!$D$15:$D$49=H270) * ('Supplier Emission'!$F$15:$F$49=$E$8)),
            _xlws.FILTER('Supplier Emission'!$J$15:$J$49,
                   ('Supplier Emission'!$D$15:$D$49=H270) * ('Supplier Emission'!$F$15:$F$49=$E$8)),
            ""),
    "")</f>
        <v/>
      </c>
      <c r="M270" s="311" t="str">
        <f t="array" ref="M270">IFERROR(
    XLOOKUP(F270,
            _xlws.FILTER('Supplier Emission'!$G$15:$G$49,
                   ('Supplier Emission'!$D$15:$D$49=H270) * ('Supplier Emission'!$F$15:$F$49=$E$8)),
            _xlws.FILTER('Supplier Emission'!$M$15:$M$49,
                   ('Supplier Emission'!$D$15:$D$49=H270) * ('Supplier Emission'!$F$15:$F$49=$E$8)),
            ""),
    "")</f>
        <v/>
      </c>
      <c r="N270" s="311" t="str">
        <f t="array" ref="N270">IFERROR(
    XLOOKUP(F270,
            _xlws.FILTER('Supplier Emission'!$G$15:$G$49,
                   ('Supplier Emission'!$D$15:$D$49=H270) * ('Supplier Emission'!$F$15:$F$49=$E$8)),
            _xlws.FILTER('Supplier Emission'!$H$15:$H$49,
                   ('Supplier Emission'!$D$15:$D$49=H270) * ('Supplier Emission'!$F$15:$F$49=$E$8)),
            ""),
    "")</f>
        <v/>
      </c>
      <c r="O270" s="311" t="str">
        <f t="array" ref="O270">XLOOKUP(1,('Emission Factors'!$E$5:$E$488='GHG emissions calculations'!$F270)*('Emission Factors'!$H$5:$H$488='GHG emissions calculations'!$H270),INDEX('Emission Factors'!$E$5:$T$488,0,MATCH('GHG emissions calculations'!O$6,'Emission Factors'!$E$5:$T$5,0)),"",0)</f>
        <v>Nickel (virgin)</v>
      </c>
      <c r="P270" s="313">
        <f t="array" ref="P270">IFERROR(
    INDEX('Emission Factors'!$E$5:$P$488,
          MATCH(1,
                ('Emission Factors'!$E$5:$E$488 = 'GHG emissions calculations'!$F270) *
                ('Emission Factors'!$H$5:$H$488 = 'GHG emissions calculations'!$H270),
                0),
          MATCH('GHG emissions calculations'!P$6,'Emission Factors'!$E$5:$P$5,0)),
    "")</f>
        <v>17.53</v>
      </c>
      <c r="Q270" s="311" t="str">
        <f t="array" ref="Q270">IFERROR(
    IF(
        INDEX('Emission Factors'!$E$5:$P$488,
              MATCH(1,
                    ('Emission Factors'!$E$5:$E$488 = 'GHG emissions calculations'!$F270) *
                    ('Emission Factors'!$H$5:$H$488 = 'GHG emissions calculations'!$H270),
                    0),
              MATCH('GHG emissions calculations'!Q$6, 'Emission Factors'!$E$5:$P$5, 0)) &lt;&gt; "",
        INDEX('Emission Factors'!$E$5:$P$488,
              MATCH(1,
                    ('Emission Factors'!$E$5:$E$488 = 'GHG emissions calculations'!$F270) *
                    ('Emission Factors'!$H$5:$H$488 = 'GHG emissions calculations'!$H270),
                    0),
              MATCH('GHG emissions calculations'!Q$6, 'Emission Factors'!$E$5:$P$5, 0)),
        ""),
    "")</f>
        <v>kgCO2e/kg</v>
      </c>
      <c r="R270" s="311" t="str">
        <f t="array" ref="R270">IFERROR(
    IF(
        INDEX('Emission Factors'!$E$5:$R$488,
              MATCH(1,
                    ('Emission Factors'!$E$5:$E$488 = 'GHG emissions calculations'!$F270) *
                    ('Emission Factors'!$H$5:$H$488 = 'GHG emissions calculations'!$H270),
                    0),
              MATCH('GHG emissions calculations'!R$6, 'Emission Factors'!$E$5:$R$5, 0)) &lt;&gt; "",
        INDEX('Emission Factors'!$E$5:$R$488,
              MATCH(1,
                    ('Emission Factors'!$E$5:$E$488 = 'GHG emissions calculations'!$F270) *
                    ('Emission Factors'!$H$5:$H$488 = 'GHG emissions calculations'!$H270),
                    0),
              MATCH('GHG emissions calculations'!R$6, 'Emission Factors'!$E$5:$R$5, 0)),
        ""),
    "")</f>
        <v>Europe</v>
      </c>
      <c r="S270" s="312">
        <f t="shared" si="1"/>
        <v>0</v>
      </c>
      <c r="T270" s="23"/>
    </row>
    <row r="271" ht="15.75" customHeight="1" outlineLevel="1">
      <c r="A271" s="23"/>
      <c r="B271" s="71"/>
      <c r="C271" s="71"/>
      <c r="D271" s="71"/>
      <c r="E271" s="314"/>
      <c r="F271" s="311" t="str">
        <f>Lists!P255</f>
        <v>Nickel - Hot rolling - Global or unspecified region</v>
      </c>
      <c r="G271" s="311">
        <f t="array" ref="G271">XLOOKUP(1,('Emission Factors'!$E$5:$E$488='GHG emissions calculations'!$F271)*('Emission Factors'!$H$5:$H$488='GHG emissions calculations'!$H271),INDEX('Emission Factors'!$E$5:$T$488,0,MATCH('GHG emissions calculations'!G$6,'Emission Factors'!$E$5:$T$5,0)),"",0)</f>
        <v>3</v>
      </c>
      <c r="H271" s="311" t="s">
        <v>237</v>
      </c>
      <c r="I271" s="312" t="str">
        <f>IF(
    SUMIFS('Import data'!$L$25:$L$80,
           'Import data'!$J$25:$J$80, F271,
           'Import data'!$G$25:$G$80, 'GHG emissions calculations'!$H271,
           'Import data'!$I$25:$I$80,$E$8) &lt;&gt; 0,
    SUMIFS('Import data'!$L$25:$L$80,
           'Import data'!$J$25:$J$80, F271,
           'Import data'!$G$25:$G$80, 'GHG emissions calculations'!$H271,
           'Import data'!$I$25:$I$80,$E$8),
    ""
)</f>
        <v/>
      </c>
      <c r="J271" s="311" t="str">
        <f t="array" ref="J271">IF(
    XLOOKUP(F271, 'Import data'!$J$26:$J$47, 'Import data'!$M$26:$M$47, "", 0) = "Please add the region-specific supplier emission factor or choose a different region available in the IAEG database.",
    "",
    XLOOKUP(F271, 'Import data'!$J$26:$J$47, 'Import data'!$M$26:$M$47, "", 0)
)</f>
        <v/>
      </c>
      <c r="K271" s="311" t="str">
        <f t="array" ref="K271">IFERROR(
    XLOOKUP(F271,
            _xlws.FILTER('Supplier Emission'!$G$15:$G$49,
                   ('Supplier Emission'!$D$15:$D$49=H271) * ('Supplier Emission'!$F$15:$F$49=$E$8)),
            _xlws.FILTER('Supplier Emission'!$I$15:$I$49,
                   ('Supplier Emission'!$D$15:$D$49=H271) * ('Supplier Emission'!$F$15:$F$49=$E$8)),
            ""),
    "")</f>
        <v/>
      </c>
      <c r="L271" s="311" t="str">
        <f t="array" ref="L271">IFERROR(
    XLOOKUP(F271,
            _xlws.FILTER('Supplier Emission'!$G$15:$G$49,
                   ('Supplier Emission'!$D$15:$D$49=H271) * ('Supplier Emission'!$F$15:$F$49=$E$8)),
            _xlws.FILTER('Supplier Emission'!$J$15:$J$49,
                   ('Supplier Emission'!$D$15:$D$49=H271) * ('Supplier Emission'!$F$15:$F$49=$E$8)),
            ""),
    "")</f>
        <v/>
      </c>
      <c r="M271" s="311" t="str">
        <f t="array" ref="M271">IFERROR(
    XLOOKUP(F271,
            _xlws.FILTER('Supplier Emission'!$G$15:$G$49,
                   ('Supplier Emission'!$D$15:$D$49=H271) * ('Supplier Emission'!$F$15:$F$49=$E$8)),
            _xlws.FILTER('Supplier Emission'!$M$15:$M$49,
                   ('Supplier Emission'!$D$15:$D$49=H271) * ('Supplier Emission'!$F$15:$F$49=$E$8)),
            ""),
    "")</f>
        <v/>
      </c>
      <c r="N271" s="311" t="str">
        <f t="array" ref="N271">IFERROR(
    XLOOKUP(F271,
            _xlws.FILTER('Supplier Emission'!$G$15:$G$49,
                   ('Supplier Emission'!$D$15:$D$49=H271) * ('Supplier Emission'!$F$15:$F$49=$E$8)),
            _xlws.FILTER('Supplier Emission'!$H$15:$H$49,
                   ('Supplier Emission'!$D$15:$D$49=H271) * ('Supplier Emission'!$F$15:$F$49=$E$8)),
            ""),
    "")</f>
        <v/>
      </c>
      <c r="O271" s="311" t="str">
        <f t="array" ref="O271">XLOOKUP(1,('Emission Factors'!$E$5:$E$488='GHG emissions calculations'!$F271)*('Emission Factors'!$H$5:$H$488='GHG emissions calculations'!$H271),INDEX('Emission Factors'!$E$5:$T$488,0,MATCH('GHG emissions calculations'!O$6,'Emission Factors'!$E$5:$T$5,0)),"",0)</f>
        <v>Nickel (virgin) + Hot rolling - Laminage à chaud (impact modéré)</v>
      </c>
      <c r="P271" s="313">
        <f t="array" ref="P271">IFERROR(
    INDEX('Emission Factors'!$E$5:$P$488,
          MATCH(1,
                ('Emission Factors'!$E$5:$E$488 = 'GHG emissions calculations'!$F271) *
                ('Emission Factors'!$H$5:$H$488 = 'GHG emissions calculations'!$H271),
                0),
          MATCH('GHG emissions calculations'!P$6,'Emission Factors'!$E$5:$P$5,0)),
    "")</f>
        <v>17.52911</v>
      </c>
      <c r="Q271" s="311" t="str">
        <f t="array" ref="Q271">IFERROR(
    IF(
        INDEX('Emission Factors'!$E$5:$P$488,
              MATCH(1,
                    ('Emission Factors'!$E$5:$E$488 = 'GHG emissions calculations'!$F271) *
                    ('Emission Factors'!$H$5:$H$488 = 'GHG emissions calculations'!$H271),
                    0),
              MATCH('GHG emissions calculations'!Q$6, 'Emission Factors'!$E$5:$P$5, 0)) &lt;&gt; "",
        INDEX('Emission Factors'!$E$5:$P$488,
              MATCH(1,
                    ('Emission Factors'!$E$5:$E$488 = 'GHG emissions calculations'!$F271) *
                    ('Emission Factors'!$H$5:$H$488 = 'GHG emissions calculations'!$H271),
                    0),
              MATCH('GHG emissions calculations'!Q$6, 'Emission Factors'!$E$5:$P$5, 0)),
        ""),
    "")</f>
        <v>kgCO2e/kg</v>
      </c>
      <c r="R271" s="311" t="str">
        <f t="array" ref="R271">IFERROR(
    IF(
        INDEX('Emission Factors'!$E$5:$R$488,
              MATCH(1,
                    ('Emission Factors'!$E$5:$E$488 = 'GHG emissions calculations'!$F271) *
                    ('Emission Factors'!$H$5:$H$488 = 'GHG emissions calculations'!$H271),
                    0),
              MATCH('GHG emissions calculations'!R$6, 'Emission Factors'!$E$5:$R$5, 0)) &lt;&gt; "",
        INDEX('Emission Factors'!$E$5:$R$488,
              MATCH(1,
                    ('Emission Factors'!$E$5:$E$488 = 'GHG emissions calculations'!$F271) *
                    ('Emission Factors'!$H$5:$H$488 = 'GHG emissions calculations'!$H271),
                    0),
              MATCH('GHG emissions calculations'!R$6, 'Emission Factors'!$E$5:$R$5, 0)),
        ""),
    "")</f>
        <v>Global or unspecified region</v>
      </c>
      <c r="S271" s="312">
        <f t="shared" si="1"/>
        <v>0</v>
      </c>
      <c r="T271" s="23"/>
    </row>
    <row r="272" ht="15.75" customHeight="1" outlineLevel="1">
      <c r="A272" s="23"/>
      <c r="B272" s="71"/>
      <c r="C272" s="71"/>
      <c r="D272" s="71"/>
      <c r="E272" s="314"/>
      <c r="F272" s="311" t="str">
        <f>Lists!P254</f>
        <v>Nickel - Hot rolling - Middle East</v>
      </c>
      <c r="G272" s="311" t="str">
        <f t="array" ref="G272">XLOOKUP(1,('Emission Factors'!$E$5:$E$488='GHG emissions calculations'!$F272)*('Emission Factors'!$H$5:$H$488='GHG emissions calculations'!$H272),INDEX('Emission Factors'!$E$5:$T$488,0,MATCH('GHG emissions calculations'!G$6,'Emission Factors'!$E$5:$T$5,0)),"",0)</f>
        <v/>
      </c>
      <c r="H272" s="311" t="s">
        <v>237</v>
      </c>
      <c r="I272" s="312" t="str">
        <f>IF(
    SUMIFS('Import data'!$L$25:$L$80,
           'Import data'!$J$25:$J$80, F272,
           'Import data'!$G$25:$G$80, 'GHG emissions calculations'!$H272,
           'Import data'!$I$25:$I$80,$E$8) &lt;&gt; 0,
    SUMIFS('Import data'!$L$25:$L$80,
           'Import data'!$J$25:$J$80, F272,
           'Import data'!$G$25:$G$80, 'GHG emissions calculations'!$H272,
           'Import data'!$I$25:$I$80,$E$8),
    ""
)</f>
        <v/>
      </c>
      <c r="J272" s="311" t="str">
        <f t="array" ref="J272">IF(
    XLOOKUP(F272, 'Import data'!$J$26:$J$47, 'Import data'!$M$26:$M$47, "", 0) = "Please add the region-specific supplier emission factor or choose a different region available in the IAEG database.",
    "",
    XLOOKUP(F272, 'Import data'!$J$26:$J$47, 'Import data'!$M$26:$M$47, "", 0)
)</f>
        <v/>
      </c>
      <c r="K272" s="311" t="str">
        <f t="array" ref="K272">IFERROR(
    XLOOKUP(F272,
            _xlws.FILTER('Supplier Emission'!$G$15:$G$49,
                   ('Supplier Emission'!$D$15:$D$49=H272) * ('Supplier Emission'!$F$15:$F$49=$E$8)),
            _xlws.FILTER('Supplier Emission'!$I$15:$I$49,
                   ('Supplier Emission'!$D$15:$D$49=H272) * ('Supplier Emission'!$F$15:$F$49=$E$8)),
            ""),
    "")</f>
        <v/>
      </c>
      <c r="L272" s="311" t="str">
        <f t="array" ref="L272">IFERROR(
    XLOOKUP(F272,
            _xlws.FILTER('Supplier Emission'!$G$15:$G$49,
                   ('Supplier Emission'!$D$15:$D$49=H272) * ('Supplier Emission'!$F$15:$F$49=$E$8)),
            _xlws.FILTER('Supplier Emission'!$J$15:$J$49,
                   ('Supplier Emission'!$D$15:$D$49=H272) * ('Supplier Emission'!$F$15:$F$49=$E$8)),
            ""),
    "")</f>
        <v/>
      </c>
      <c r="M272" s="311" t="str">
        <f t="array" ref="M272">IFERROR(
    XLOOKUP(F272,
            _xlws.FILTER('Supplier Emission'!$G$15:$G$49,
                   ('Supplier Emission'!$D$15:$D$49=H272) * ('Supplier Emission'!$F$15:$F$49=$E$8)),
            _xlws.FILTER('Supplier Emission'!$M$15:$M$49,
                   ('Supplier Emission'!$D$15:$D$49=H272) * ('Supplier Emission'!$F$15:$F$49=$E$8)),
            ""),
    "")</f>
        <v/>
      </c>
      <c r="N272" s="311" t="str">
        <f t="array" ref="N272">IFERROR(
    XLOOKUP(F272,
            _xlws.FILTER('Supplier Emission'!$G$15:$G$49,
                   ('Supplier Emission'!$D$15:$D$49=H272) * ('Supplier Emission'!$F$15:$F$49=$E$8)),
            _xlws.FILTER('Supplier Emission'!$H$15:$H$49,
                   ('Supplier Emission'!$D$15:$D$49=H272) * ('Supplier Emission'!$F$15:$F$49=$E$8)),
            ""),
    "")</f>
        <v/>
      </c>
      <c r="O272" s="311" t="str">
        <f t="array" ref="O272">XLOOKUP(1,('Emission Factors'!$E$5:$E$488='GHG emissions calculations'!$F272)*('Emission Factors'!$H$5:$H$488='GHG emissions calculations'!$H272),INDEX('Emission Factors'!$E$5:$T$488,0,MATCH('GHG emissions calculations'!O$6,'Emission Factors'!$E$5:$T$5,0)),"",0)</f>
        <v/>
      </c>
      <c r="P272" s="313" t="str">
        <f t="array" ref="P272">IFERROR(
    INDEX('Emission Factors'!$E$5:$P$488,
          MATCH(1,
                ('Emission Factors'!$E$5:$E$488 = 'GHG emissions calculations'!$F272) *
                ('Emission Factors'!$H$5:$H$488 = 'GHG emissions calculations'!$H272),
                0),
          MATCH('GHG emissions calculations'!P$6,'Emission Factors'!$E$5:$P$5,0)),
    "")</f>
        <v/>
      </c>
      <c r="Q272" s="311" t="str">
        <f t="array" ref="Q272">IFERROR(
    IF(
        INDEX('Emission Factors'!$E$5:$P$488,
              MATCH(1,
                    ('Emission Factors'!$E$5:$E$488 = 'GHG emissions calculations'!$F272) *
                    ('Emission Factors'!$H$5:$H$488 = 'GHG emissions calculations'!$H272),
                    0),
              MATCH('GHG emissions calculations'!Q$6, 'Emission Factors'!$E$5:$P$5, 0)) &lt;&gt; "",
        INDEX('Emission Factors'!$E$5:$P$488,
              MATCH(1,
                    ('Emission Factors'!$E$5:$E$488 = 'GHG emissions calculations'!$F272) *
                    ('Emission Factors'!$H$5:$H$488 = 'GHG emissions calculations'!$H272),
                    0),
              MATCH('GHG emissions calculations'!Q$6, 'Emission Factors'!$E$5:$P$5, 0)),
        ""),
    "")</f>
        <v/>
      </c>
      <c r="R272" s="311" t="str">
        <f t="array" ref="R272">IFERROR(
    IF(
        INDEX('Emission Factors'!$E$5:$R$488,
              MATCH(1,
                    ('Emission Factors'!$E$5:$E$488 = 'GHG emissions calculations'!$F272) *
                    ('Emission Factors'!$H$5:$H$488 = 'GHG emissions calculations'!$H272),
                    0),
              MATCH('GHG emissions calculations'!R$6, 'Emission Factors'!$E$5:$R$5, 0)) &lt;&gt; "",
        INDEX('Emission Factors'!$E$5:$R$488,
              MATCH(1,
                    ('Emission Factors'!$E$5:$E$488 = 'GHG emissions calculations'!$F272) *
                    ('Emission Factors'!$H$5:$H$488 = 'GHG emissions calculations'!$H272),
                    0),
              MATCH('GHG emissions calculations'!R$6, 'Emission Factors'!$E$5:$R$5, 0)),
        ""),
    "")</f>
        <v/>
      </c>
      <c r="S272" s="312">
        <f t="shared" si="1"/>
        <v>0</v>
      </c>
      <c r="T272" s="23"/>
    </row>
    <row r="273" ht="15.75" customHeight="1" outlineLevel="1">
      <c r="A273" s="23"/>
      <c r="B273" s="71"/>
      <c r="C273" s="71"/>
      <c r="D273" s="71"/>
      <c r="E273" s="314"/>
      <c r="F273" s="311" t="str">
        <f>Lists!P253</f>
        <v>Nickel - Hot rolling - Oceania</v>
      </c>
      <c r="G273" s="311" t="str">
        <f t="array" ref="G273">XLOOKUP(1,('Emission Factors'!$E$5:$E$488='GHG emissions calculations'!$F273)*('Emission Factors'!$H$5:$H$488='GHG emissions calculations'!$H273),INDEX('Emission Factors'!$E$5:$T$488,0,MATCH('GHG emissions calculations'!G$6,'Emission Factors'!$E$5:$T$5,0)),"",0)</f>
        <v/>
      </c>
      <c r="H273" s="311" t="s">
        <v>237</v>
      </c>
      <c r="I273" s="312" t="str">
        <f>IF(
    SUMIFS('Import data'!$L$25:$L$80,
           'Import data'!$J$25:$J$80, F273,
           'Import data'!$G$25:$G$80, 'GHG emissions calculations'!$H273,
           'Import data'!$I$25:$I$80,$E$8) &lt;&gt; 0,
    SUMIFS('Import data'!$L$25:$L$80,
           'Import data'!$J$25:$J$80, F273,
           'Import data'!$G$25:$G$80, 'GHG emissions calculations'!$H273,
           'Import data'!$I$25:$I$80,$E$8),
    ""
)</f>
        <v/>
      </c>
      <c r="J273" s="311" t="str">
        <f t="array" ref="J273">IF(
    XLOOKUP(F273, 'Import data'!$J$26:$J$47, 'Import data'!$M$26:$M$47, "", 0) = "Please add the region-specific supplier emission factor or choose a different region available in the IAEG database.",
    "",
    XLOOKUP(F273, 'Import data'!$J$26:$J$47, 'Import data'!$M$26:$M$47, "", 0)
)</f>
        <v/>
      </c>
      <c r="K273" s="311" t="str">
        <f t="array" ref="K273">IFERROR(
    XLOOKUP(F273,
            _xlws.FILTER('Supplier Emission'!$G$15:$G$49,
                   ('Supplier Emission'!$D$15:$D$49=H273) * ('Supplier Emission'!$F$15:$F$49=$E$8)),
            _xlws.FILTER('Supplier Emission'!$I$15:$I$49,
                   ('Supplier Emission'!$D$15:$D$49=H273) * ('Supplier Emission'!$F$15:$F$49=$E$8)),
            ""),
    "")</f>
        <v/>
      </c>
      <c r="L273" s="311" t="str">
        <f t="array" ref="L273">IFERROR(
    XLOOKUP(F273,
            _xlws.FILTER('Supplier Emission'!$G$15:$G$49,
                   ('Supplier Emission'!$D$15:$D$49=H273) * ('Supplier Emission'!$F$15:$F$49=$E$8)),
            _xlws.FILTER('Supplier Emission'!$J$15:$J$49,
                   ('Supplier Emission'!$D$15:$D$49=H273) * ('Supplier Emission'!$F$15:$F$49=$E$8)),
            ""),
    "")</f>
        <v/>
      </c>
      <c r="M273" s="311" t="str">
        <f t="array" ref="M273">IFERROR(
    XLOOKUP(F273,
            _xlws.FILTER('Supplier Emission'!$G$15:$G$49,
                   ('Supplier Emission'!$D$15:$D$49=H273) * ('Supplier Emission'!$F$15:$F$49=$E$8)),
            _xlws.FILTER('Supplier Emission'!$M$15:$M$49,
                   ('Supplier Emission'!$D$15:$D$49=H273) * ('Supplier Emission'!$F$15:$F$49=$E$8)),
            ""),
    "")</f>
        <v/>
      </c>
      <c r="N273" s="311" t="str">
        <f t="array" ref="N273">IFERROR(
    XLOOKUP(F273,
            _xlws.FILTER('Supplier Emission'!$G$15:$G$49,
                   ('Supplier Emission'!$D$15:$D$49=H273) * ('Supplier Emission'!$F$15:$F$49=$E$8)),
            _xlws.FILTER('Supplier Emission'!$H$15:$H$49,
                   ('Supplier Emission'!$D$15:$D$49=H273) * ('Supplier Emission'!$F$15:$F$49=$E$8)),
            ""),
    "")</f>
        <v/>
      </c>
      <c r="O273" s="311" t="str">
        <f t="array" ref="O273">XLOOKUP(1,('Emission Factors'!$E$5:$E$488='GHG emissions calculations'!$F273)*('Emission Factors'!$H$5:$H$488='GHG emissions calculations'!$H273),INDEX('Emission Factors'!$E$5:$T$488,0,MATCH('GHG emissions calculations'!O$6,'Emission Factors'!$E$5:$T$5,0)),"",0)</f>
        <v/>
      </c>
      <c r="P273" s="313" t="str">
        <f t="array" ref="P273">IFERROR(
    INDEX('Emission Factors'!$E$5:$P$488,
          MATCH(1,
                ('Emission Factors'!$E$5:$E$488 = 'GHG emissions calculations'!$F273) *
                ('Emission Factors'!$H$5:$H$488 = 'GHG emissions calculations'!$H273),
                0),
          MATCH('GHG emissions calculations'!P$6,'Emission Factors'!$E$5:$P$5,0)),
    "")</f>
        <v/>
      </c>
      <c r="Q273" s="311" t="str">
        <f t="array" ref="Q273">IFERROR(
    IF(
        INDEX('Emission Factors'!$E$5:$P$488,
              MATCH(1,
                    ('Emission Factors'!$E$5:$E$488 = 'GHG emissions calculations'!$F273) *
                    ('Emission Factors'!$H$5:$H$488 = 'GHG emissions calculations'!$H273),
                    0),
              MATCH('GHG emissions calculations'!Q$6, 'Emission Factors'!$E$5:$P$5, 0)) &lt;&gt; "",
        INDEX('Emission Factors'!$E$5:$P$488,
              MATCH(1,
                    ('Emission Factors'!$E$5:$E$488 = 'GHG emissions calculations'!$F273) *
                    ('Emission Factors'!$H$5:$H$488 = 'GHG emissions calculations'!$H273),
                    0),
              MATCH('GHG emissions calculations'!Q$6, 'Emission Factors'!$E$5:$P$5, 0)),
        ""),
    "")</f>
        <v/>
      </c>
      <c r="R273" s="311" t="str">
        <f t="array" ref="R273">IFERROR(
    IF(
        INDEX('Emission Factors'!$E$5:$R$488,
              MATCH(1,
                    ('Emission Factors'!$E$5:$E$488 = 'GHG emissions calculations'!$F273) *
                    ('Emission Factors'!$H$5:$H$488 = 'GHG emissions calculations'!$H273),
                    0),
              MATCH('GHG emissions calculations'!R$6, 'Emission Factors'!$E$5:$R$5, 0)) &lt;&gt; "",
        INDEX('Emission Factors'!$E$5:$R$488,
              MATCH(1,
                    ('Emission Factors'!$E$5:$E$488 = 'GHG emissions calculations'!$F273) *
                    ('Emission Factors'!$H$5:$H$488 = 'GHG emissions calculations'!$H273),
                    0),
              MATCH('GHG emissions calculations'!R$6, 'Emission Factors'!$E$5:$R$5, 0)),
        ""),
    "")</f>
        <v/>
      </c>
      <c r="S273" s="312">
        <f t="shared" si="1"/>
        <v>0</v>
      </c>
      <c r="T273" s="23"/>
    </row>
    <row r="274" ht="15.75" customHeight="1" outlineLevel="1">
      <c r="A274" s="23"/>
      <c r="B274" s="71"/>
      <c r="C274" s="71"/>
      <c r="D274" s="71"/>
      <c r="E274" s="314"/>
      <c r="F274" s="311" t="str">
        <f>Lists!P258</f>
        <v>Nickel - Metal drilling - Africa</v>
      </c>
      <c r="G274" s="311" t="str">
        <f t="array" ref="G274">XLOOKUP(1,('Emission Factors'!$E$5:$E$488='GHG emissions calculations'!$F274)*('Emission Factors'!$H$5:$H$488='GHG emissions calculations'!$H274),INDEX('Emission Factors'!$E$5:$T$488,0,MATCH('GHG emissions calculations'!G$6,'Emission Factors'!$E$5:$T$5,0)),"",0)</f>
        <v/>
      </c>
      <c r="H274" s="311" t="s">
        <v>237</v>
      </c>
      <c r="I274" s="312" t="str">
        <f>IF(
    SUMIFS('Import data'!$L$25:$L$80,
           'Import data'!$J$25:$J$80, F274,
           'Import data'!$G$25:$G$80, 'GHG emissions calculations'!$H274,
           'Import data'!$I$25:$I$80,$E$8) &lt;&gt; 0,
    SUMIFS('Import data'!$L$25:$L$80,
           'Import data'!$J$25:$J$80, F274,
           'Import data'!$G$25:$G$80, 'GHG emissions calculations'!$H274,
           'Import data'!$I$25:$I$80,$E$8),
    ""
)</f>
        <v/>
      </c>
      <c r="J274" s="311" t="str">
        <f t="array" ref="J274">IF(
    XLOOKUP(F274, 'Import data'!$J$26:$J$47, 'Import data'!$M$26:$M$47, "", 0) = "Please add the region-specific supplier emission factor or choose a different region available in the IAEG database.",
    "",
    XLOOKUP(F274, 'Import data'!$J$26:$J$47, 'Import data'!$M$26:$M$47, "", 0)
)</f>
        <v/>
      </c>
      <c r="K274" s="311" t="str">
        <f t="array" ref="K274">IFERROR(
    XLOOKUP(F274,
            _xlws.FILTER('Supplier Emission'!$G$15:$G$49,
                   ('Supplier Emission'!$D$15:$D$49=H274) * ('Supplier Emission'!$F$15:$F$49=$E$8)),
            _xlws.FILTER('Supplier Emission'!$I$15:$I$49,
                   ('Supplier Emission'!$D$15:$D$49=H274) * ('Supplier Emission'!$F$15:$F$49=$E$8)),
            ""),
    "")</f>
        <v/>
      </c>
      <c r="L274" s="311" t="str">
        <f t="array" ref="L274">IFERROR(
    XLOOKUP(F274,
            _xlws.FILTER('Supplier Emission'!$G$15:$G$49,
                   ('Supplier Emission'!$D$15:$D$49=H274) * ('Supplier Emission'!$F$15:$F$49=$E$8)),
            _xlws.FILTER('Supplier Emission'!$J$15:$J$49,
                   ('Supplier Emission'!$D$15:$D$49=H274) * ('Supplier Emission'!$F$15:$F$49=$E$8)),
            ""),
    "")</f>
        <v/>
      </c>
      <c r="M274" s="311" t="str">
        <f t="array" ref="M274">IFERROR(
    XLOOKUP(F274,
            _xlws.FILTER('Supplier Emission'!$G$15:$G$49,
                   ('Supplier Emission'!$D$15:$D$49=H274) * ('Supplier Emission'!$F$15:$F$49=$E$8)),
            _xlws.FILTER('Supplier Emission'!$M$15:$M$49,
                   ('Supplier Emission'!$D$15:$D$49=H274) * ('Supplier Emission'!$F$15:$F$49=$E$8)),
            ""),
    "")</f>
        <v/>
      </c>
      <c r="N274" s="311" t="str">
        <f t="array" ref="N274">IFERROR(
    XLOOKUP(F274,
            _xlws.FILTER('Supplier Emission'!$G$15:$G$49,
                   ('Supplier Emission'!$D$15:$D$49=H274) * ('Supplier Emission'!$F$15:$F$49=$E$8)),
            _xlws.FILTER('Supplier Emission'!$H$15:$H$49,
                   ('Supplier Emission'!$D$15:$D$49=H274) * ('Supplier Emission'!$F$15:$F$49=$E$8)),
            ""),
    "")</f>
        <v/>
      </c>
      <c r="O274" s="311" t="str">
        <f t="array" ref="O274">XLOOKUP(1,('Emission Factors'!$E$5:$E$488='GHG emissions calculations'!$F274)*('Emission Factors'!$H$5:$H$488='GHG emissions calculations'!$H274),INDEX('Emission Factors'!$E$5:$T$488,0,MATCH('GHG emissions calculations'!O$6,'Emission Factors'!$E$5:$T$5,0)),"",0)</f>
        <v/>
      </c>
      <c r="P274" s="313" t="str">
        <f t="array" ref="P274">IFERROR(
    INDEX('Emission Factors'!$E$5:$P$488,
          MATCH(1,
                ('Emission Factors'!$E$5:$E$488 = 'GHG emissions calculations'!$F274) *
                ('Emission Factors'!$H$5:$H$488 = 'GHG emissions calculations'!$H274),
                0),
          MATCH('GHG emissions calculations'!P$6,'Emission Factors'!$E$5:$P$5,0)),
    "")</f>
        <v/>
      </c>
      <c r="Q274" s="311" t="str">
        <f t="array" ref="Q274">IFERROR(
    IF(
        INDEX('Emission Factors'!$E$5:$P$488,
              MATCH(1,
                    ('Emission Factors'!$E$5:$E$488 = 'GHG emissions calculations'!$F274) *
                    ('Emission Factors'!$H$5:$H$488 = 'GHG emissions calculations'!$H274),
                    0),
              MATCH('GHG emissions calculations'!Q$6, 'Emission Factors'!$E$5:$P$5, 0)) &lt;&gt; "",
        INDEX('Emission Factors'!$E$5:$P$488,
              MATCH(1,
                    ('Emission Factors'!$E$5:$E$488 = 'GHG emissions calculations'!$F274) *
                    ('Emission Factors'!$H$5:$H$488 = 'GHG emissions calculations'!$H274),
                    0),
              MATCH('GHG emissions calculations'!Q$6, 'Emission Factors'!$E$5:$P$5, 0)),
        ""),
    "")</f>
        <v/>
      </c>
      <c r="R274" s="311" t="str">
        <f t="array" ref="R274">IFERROR(
    IF(
        INDEX('Emission Factors'!$E$5:$R$488,
              MATCH(1,
                    ('Emission Factors'!$E$5:$E$488 = 'GHG emissions calculations'!$F274) *
                    ('Emission Factors'!$H$5:$H$488 = 'GHG emissions calculations'!$H274),
                    0),
              MATCH('GHG emissions calculations'!R$6, 'Emission Factors'!$E$5:$R$5, 0)) &lt;&gt; "",
        INDEX('Emission Factors'!$E$5:$R$488,
              MATCH(1,
                    ('Emission Factors'!$E$5:$E$488 = 'GHG emissions calculations'!$F274) *
                    ('Emission Factors'!$H$5:$H$488 = 'GHG emissions calculations'!$H274),
                    0),
              MATCH('GHG emissions calculations'!R$6, 'Emission Factors'!$E$5:$R$5, 0)),
        ""),
    "")</f>
        <v/>
      </c>
      <c r="S274" s="312">
        <f t="shared" si="1"/>
        <v>0</v>
      </c>
      <c r="T274" s="23"/>
    </row>
    <row r="275" ht="15.75" customHeight="1" outlineLevel="1">
      <c r="A275" s="23"/>
      <c r="B275" s="71"/>
      <c r="C275" s="71"/>
      <c r="D275" s="71"/>
      <c r="E275" s="314"/>
      <c r="F275" s="311" t="str">
        <f>Lists!P256</f>
        <v>Nickel - Metal drilling - America</v>
      </c>
      <c r="G275" s="311" t="str">
        <f t="array" ref="G275">XLOOKUP(1,('Emission Factors'!$E$5:$E$488='GHG emissions calculations'!$F275)*('Emission Factors'!$H$5:$H$488='GHG emissions calculations'!$H275),INDEX('Emission Factors'!$E$5:$T$488,0,MATCH('GHG emissions calculations'!G$6,'Emission Factors'!$E$5:$T$5,0)),"",0)</f>
        <v/>
      </c>
      <c r="H275" s="311" t="s">
        <v>237</v>
      </c>
      <c r="I275" s="312" t="str">
        <f>IF(
    SUMIFS('Import data'!$L$25:$L$80,
           'Import data'!$J$25:$J$80, F275,
           'Import data'!$G$25:$G$80, 'GHG emissions calculations'!$H275,
           'Import data'!$I$25:$I$80,$E$8) &lt;&gt; 0,
    SUMIFS('Import data'!$L$25:$L$80,
           'Import data'!$J$25:$J$80, F275,
           'Import data'!$G$25:$G$80, 'GHG emissions calculations'!$H275,
           'Import data'!$I$25:$I$80,$E$8),
    ""
)</f>
        <v/>
      </c>
      <c r="J275" s="311" t="str">
        <f t="array" ref="J275">IF(
    XLOOKUP(F275, 'Import data'!$J$26:$J$47, 'Import data'!$M$26:$M$47, "", 0) = "Please add the region-specific supplier emission factor or choose a different region available in the IAEG database.",
    "",
    XLOOKUP(F275, 'Import data'!$J$26:$J$47, 'Import data'!$M$26:$M$47, "", 0)
)</f>
        <v/>
      </c>
      <c r="K275" s="311" t="str">
        <f t="array" ref="K275">IFERROR(
    XLOOKUP(F275,
            _xlws.FILTER('Supplier Emission'!$G$15:$G$49,
                   ('Supplier Emission'!$D$15:$D$49=H275) * ('Supplier Emission'!$F$15:$F$49=$E$8)),
            _xlws.FILTER('Supplier Emission'!$I$15:$I$49,
                   ('Supplier Emission'!$D$15:$D$49=H275) * ('Supplier Emission'!$F$15:$F$49=$E$8)),
            ""),
    "")</f>
        <v/>
      </c>
      <c r="L275" s="311" t="str">
        <f t="array" ref="L275">IFERROR(
    XLOOKUP(F275,
            _xlws.FILTER('Supplier Emission'!$G$15:$G$49,
                   ('Supplier Emission'!$D$15:$D$49=H275) * ('Supplier Emission'!$F$15:$F$49=$E$8)),
            _xlws.FILTER('Supplier Emission'!$J$15:$J$49,
                   ('Supplier Emission'!$D$15:$D$49=H275) * ('Supplier Emission'!$F$15:$F$49=$E$8)),
            ""),
    "")</f>
        <v/>
      </c>
      <c r="M275" s="311" t="str">
        <f t="array" ref="M275">IFERROR(
    XLOOKUP(F275,
            _xlws.FILTER('Supplier Emission'!$G$15:$G$49,
                   ('Supplier Emission'!$D$15:$D$49=H275) * ('Supplier Emission'!$F$15:$F$49=$E$8)),
            _xlws.FILTER('Supplier Emission'!$M$15:$M$49,
                   ('Supplier Emission'!$D$15:$D$49=H275) * ('Supplier Emission'!$F$15:$F$49=$E$8)),
            ""),
    "")</f>
        <v/>
      </c>
      <c r="N275" s="311" t="str">
        <f t="array" ref="N275">IFERROR(
    XLOOKUP(F275,
            _xlws.FILTER('Supplier Emission'!$G$15:$G$49,
                   ('Supplier Emission'!$D$15:$D$49=H275) * ('Supplier Emission'!$F$15:$F$49=$E$8)),
            _xlws.FILTER('Supplier Emission'!$H$15:$H$49,
                   ('Supplier Emission'!$D$15:$D$49=H275) * ('Supplier Emission'!$F$15:$F$49=$E$8)),
            ""),
    "")</f>
        <v/>
      </c>
      <c r="O275" s="311" t="str">
        <f t="array" ref="O275">XLOOKUP(1,('Emission Factors'!$E$5:$E$488='GHG emissions calculations'!$F275)*('Emission Factors'!$H$5:$H$488='GHG emissions calculations'!$H275),INDEX('Emission Factors'!$E$5:$T$488,0,MATCH('GHG emissions calculations'!O$6,'Emission Factors'!$E$5:$T$5,0)),"",0)</f>
        <v/>
      </c>
      <c r="P275" s="313" t="str">
        <f t="array" ref="P275">IFERROR(
    INDEX('Emission Factors'!$E$5:$P$488,
          MATCH(1,
                ('Emission Factors'!$E$5:$E$488 = 'GHG emissions calculations'!$F275) *
                ('Emission Factors'!$H$5:$H$488 = 'GHG emissions calculations'!$H275),
                0),
          MATCH('GHG emissions calculations'!P$6,'Emission Factors'!$E$5:$P$5,0)),
    "")</f>
        <v/>
      </c>
      <c r="Q275" s="311" t="str">
        <f t="array" ref="Q275">IFERROR(
    IF(
        INDEX('Emission Factors'!$E$5:$P$488,
              MATCH(1,
                    ('Emission Factors'!$E$5:$E$488 = 'GHG emissions calculations'!$F275) *
                    ('Emission Factors'!$H$5:$H$488 = 'GHG emissions calculations'!$H275),
                    0),
              MATCH('GHG emissions calculations'!Q$6, 'Emission Factors'!$E$5:$P$5, 0)) &lt;&gt; "",
        INDEX('Emission Factors'!$E$5:$P$488,
              MATCH(1,
                    ('Emission Factors'!$E$5:$E$488 = 'GHG emissions calculations'!$F275) *
                    ('Emission Factors'!$H$5:$H$488 = 'GHG emissions calculations'!$H275),
                    0),
              MATCH('GHG emissions calculations'!Q$6, 'Emission Factors'!$E$5:$P$5, 0)),
        ""),
    "")</f>
        <v/>
      </c>
      <c r="R275" s="311" t="str">
        <f t="array" ref="R275">IFERROR(
    IF(
        INDEX('Emission Factors'!$E$5:$R$488,
              MATCH(1,
                    ('Emission Factors'!$E$5:$E$488 = 'GHG emissions calculations'!$F275) *
                    ('Emission Factors'!$H$5:$H$488 = 'GHG emissions calculations'!$H275),
                    0),
              MATCH('GHG emissions calculations'!R$6, 'Emission Factors'!$E$5:$R$5, 0)) &lt;&gt; "",
        INDEX('Emission Factors'!$E$5:$R$488,
              MATCH(1,
                    ('Emission Factors'!$E$5:$E$488 = 'GHG emissions calculations'!$F275) *
                    ('Emission Factors'!$H$5:$H$488 = 'GHG emissions calculations'!$H275),
                    0),
              MATCH('GHG emissions calculations'!R$6, 'Emission Factors'!$E$5:$R$5, 0)),
        ""),
    "")</f>
        <v/>
      </c>
      <c r="S275" s="312">
        <f t="shared" si="1"/>
        <v>0</v>
      </c>
      <c r="T275" s="23"/>
    </row>
    <row r="276" ht="15.75" customHeight="1" outlineLevel="1">
      <c r="A276" s="23"/>
      <c r="B276" s="71"/>
      <c r="C276" s="71"/>
      <c r="D276" s="71"/>
      <c r="E276" s="314"/>
      <c r="F276" s="311" t="str">
        <f>Lists!P259</f>
        <v>Nickel - Metal drilling - Asia</v>
      </c>
      <c r="G276" s="311" t="str">
        <f t="array" ref="G276">XLOOKUP(1,('Emission Factors'!$E$5:$E$488='GHG emissions calculations'!$F276)*('Emission Factors'!$H$5:$H$488='GHG emissions calculations'!$H276),INDEX('Emission Factors'!$E$5:$T$488,0,MATCH('GHG emissions calculations'!G$6,'Emission Factors'!$E$5:$T$5,0)),"",0)</f>
        <v/>
      </c>
      <c r="H276" s="311" t="s">
        <v>237</v>
      </c>
      <c r="I276" s="312" t="str">
        <f>IF(
    SUMIFS('Import data'!$L$25:$L$80,
           'Import data'!$J$25:$J$80, F276,
           'Import data'!$G$25:$G$80, 'GHG emissions calculations'!$H276,
           'Import data'!$I$25:$I$80,$E$8) &lt;&gt; 0,
    SUMIFS('Import data'!$L$25:$L$80,
           'Import data'!$J$25:$J$80, F276,
           'Import data'!$G$25:$G$80, 'GHG emissions calculations'!$H276,
           'Import data'!$I$25:$I$80,$E$8),
    ""
)</f>
        <v/>
      </c>
      <c r="J276" s="311" t="str">
        <f t="array" ref="J276">IF(
    XLOOKUP(F276, 'Import data'!$J$26:$J$47, 'Import data'!$M$26:$M$47, "", 0) = "Please add the region-specific supplier emission factor or choose a different region available in the IAEG database.",
    "",
    XLOOKUP(F276, 'Import data'!$J$26:$J$47, 'Import data'!$M$26:$M$47, "", 0)
)</f>
        <v/>
      </c>
      <c r="K276" s="311" t="str">
        <f t="array" ref="K276">IFERROR(
    XLOOKUP(F276,
            _xlws.FILTER('Supplier Emission'!$G$15:$G$49,
                   ('Supplier Emission'!$D$15:$D$49=H276) * ('Supplier Emission'!$F$15:$F$49=$E$8)),
            _xlws.FILTER('Supplier Emission'!$I$15:$I$49,
                   ('Supplier Emission'!$D$15:$D$49=H276) * ('Supplier Emission'!$F$15:$F$49=$E$8)),
            ""),
    "")</f>
        <v/>
      </c>
      <c r="L276" s="311" t="str">
        <f t="array" ref="L276">IFERROR(
    XLOOKUP(F276,
            _xlws.FILTER('Supplier Emission'!$G$15:$G$49,
                   ('Supplier Emission'!$D$15:$D$49=H276) * ('Supplier Emission'!$F$15:$F$49=$E$8)),
            _xlws.FILTER('Supplier Emission'!$J$15:$J$49,
                   ('Supplier Emission'!$D$15:$D$49=H276) * ('Supplier Emission'!$F$15:$F$49=$E$8)),
            ""),
    "")</f>
        <v/>
      </c>
      <c r="M276" s="311" t="str">
        <f t="array" ref="M276">IFERROR(
    XLOOKUP(F276,
            _xlws.FILTER('Supplier Emission'!$G$15:$G$49,
                   ('Supplier Emission'!$D$15:$D$49=H276) * ('Supplier Emission'!$F$15:$F$49=$E$8)),
            _xlws.FILTER('Supplier Emission'!$M$15:$M$49,
                   ('Supplier Emission'!$D$15:$D$49=H276) * ('Supplier Emission'!$F$15:$F$49=$E$8)),
            ""),
    "")</f>
        <v/>
      </c>
      <c r="N276" s="311" t="str">
        <f t="array" ref="N276">IFERROR(
    XLOOKUP(F276,
            _xlws.FILTER('Supplier Emission'!$G$15:$G$49,
                   ('Supplier Emission'!$D$15:$D$49=H276) * ('Supplier Emission'!$F$15:$F$49=$E$8)),
            _xlws.FILTER('Supplier Emission'!$H$15:$H$49,
                   ('Supplier Emission'!$D$15:$D$49=H276) * ('Supplier Emission'!$F$15:$F$49=$E$8)),
            ""),
    "")</f>
        <v/>
      </c>
      <c r="O276" s="311" t="str">
        <f t="array" ref="O276">XLOOKUP(1,('Emission Factors'!$E$5:$E$488='GHG emissions calculations'!$F276)*('Emission Factors'!$H$5:$H$488='GHG emissions calculations'!$H276),INDEX('Emission Factors'!$E$5:$T$488,0,MATCH('GHG emissions calculations'!O$6,'Emission Factors'!$E$5:$T$5,0)),"",0)</f>
        <v/>
      </c>
      <c r="P276" s="313" t="str">
        <f t="array" ref="P276">IFERROR(
    INDEX('Emission Factors'!$E$5:$P$488,
          MATCH(1,
                ('Emission Factors'!$E$5:$E$488 = 'GHG emissions calculations'!$F276) *
                ('Emission Factors'!$H$5:$H$488 = 'GHG emissions calculations'!$H276),
                0),
          MATCH('GHG emissions calculations'!P$6,'Emission Factors'!$E$5:$P$5,0)),
    "")</f>
        <v/>
      </c>
      <c r="Q276" s="311" t="str">
        <f t="array" ref="Q276">IFERROR(
    IF(
        INDEX('Emission Factors'!$E$5:$P$488,
              MATCH(1,
                    ('Emission Factors'!$E$5:$E$488 = 'GHG emissions calculations'!$F276) *
                    ('Emission Factors'!$H$5:$H$488 = 'GHG emissions calculations'!$H276),
                    0),
              MATCH('GHG emissions calculations'!Q$6, 'Emission Factors'!$E$5:$P$5, 0)) &lt;&gt; "",
        INDEX('Emission Factors'!$E$5:$P$488,
              MATCH(1,
                    ('Emission Factors'!$E$5:$E$488 = 'GHG emissions calculations'!$F276) *
                    ('Emission Factors'!$H$5:$H$488 = 'GHG emissions calculations'!$H276),
                    0),
              MATCH('GHG emissions calculations'!Q$6, 'Emission Factors'!$E$5:$P$5, 0)),
        ""),
    "")</f>
        <v/>
      </c>
      <c r="R276" s="311" t="str">
        <f t="array" ref="R276">IFERROR(
    IF(
        INDEX('Emission Factors'!$E$5:$R$488,
              MATCH(1,
                    ('Emission Factors'!$E$5:$E$488 = 'GHG emissions calculations'!$F276) *
                    ('Emission Factors'!$H$5:$H$488 = 'GHG emissions calculations'!$H276),
                    0),
              MATCH('GHG emissions calculations'!R$6, 'Emission Factors'!$E$5:$R$5, 0)) &lt;&gt; "",
        INDEX('Emission Factors'!$E$5:$R$488,
              MATCH(1,
                    ('Emission Factors'!$E$5:$E$488 = 'GHG emissions calculations'!$F276) *
                    ('Emission Factors'!$H$5:$H$488 = 'GHG emissions calculations'!$H276),
                    0),
              MATCH('GHG emissions calculations'!R$6, 'Emission Factors'!$E$5:$R$5, 0)),
        ""),
    "")</f>
        <v/>
      </c>
      <c r="S276" s="312">
        <f t="shared" si="1"/>
        <v>0</v>
      </c>
      <c r="T276" s="23"/>
    </row>
    <row r="277" ht="15.75" customHeight="1" outlineLevel="1">
      <c r="A277" s="23"/>
      <c r="B277" s="71"/>
      <c r="C277" s="71"/>
      <c r="D277" s="71"/>
      <c r="E277" s="314"/>
      <c r="F277" s="311" t="str">
        <f>Lists!P257</f>
        <v>Nickel - Metal drilling - Europe</v>
      </c>
      <c r="G277" s="311">
        <f t="array" ref="G277">XLOOKUP(1,('Emission Factors'!$E$5:$E$488='GHG emissions calculations'!$F277)*('Emission Factors'!$H$5:$H$488='GHG emissions calculations'!$H277),INDEX('Emission Factors'!$E$5:$T$488,0,MATCH('GHG emissions calculations'!G$6,'Emission Factors'!$E$5:$T$5,0)),"",0)</f>
        <v>3</v>
      </c>
      <c r="H277" s="311" t="s">
        <v>237</v>
      </c>
      <c r="I277" s="312" t="str">
        <f>IF(
    SUMIFS('Import data'!$L$25:$L$80,
           'Import data'!$J$25:$J$80, F277,
           'Import data'!$G$25:$G$80, 'GHG emissions calculations'!$H277,
           'Import data'!$I$25:$I$80,$E$8) &lt;&gt; 0,
    SUMIFS('Import data'!$L$25:$L$80,
           'Import data'!$J$25:$J$80, F277,
           'Import data'!$G$25:$G$80, 'GHG emissions calculations'!$H277,
           'Import data'!$I$25:$I$80,$E$8),
    ""
)</f>
        <v/>
      </c>
      <c r="J277" s="311" t="str">
        <f t="array" ref="J277">IF(
    XLOOKUP(F277, 'Import data'!$J$26:$J$47, 'Import data'!$M$26:$M$47, "", 0) = "Please add the region-specific supplier emission factor or choose a different region available in the IAEG database.",
    "",
    XLOOKUP(F277, 'Import data'!$J$26:$J$47, 'Import data'!$M$26:$M$47, "", 0)
)</f>
        <v/>
      </c>
      <c r="K277" s="311" t="str">
        <f t="array" ref="K277">IFERROR(
    XLOOKUP(F277,
            _xlws.FILTER('Supplier Emission'!$G$15:$G$49,
                   ('Supplier Emission'!$D$15:$D$49=H277) * ('Supplier Emission'!$F$15:$F$49=$E$8)),
            _xlws.FILTER('Supplier Emission'!$I$15:$I$49,
                   ('Supplier Emission'!$D$15:$D$49=H277) * ('Supplier Emission'!$F$15:$F$49=$E$8)),
            ""),
    "")</f>
        <v/>
      </c>
      <c r="L277" s="311" t="str">
        <f t="array" ref="L277">IFERROR(
    XLOOKUP(F277,
            _xlws.FILTER('Supplier Emission'!$G$15:$G$49,
                   ('Supplier Emission'!$D$15:$D$49=H277) * ('Supplier Emission'!$F$15:$F$49=$E$8)),
            _xlws.FILTER('Supplier Emission'!$J$15:$J$49,
                   ('Supplier Emission'!$D$15:$D$49=H277) * ('Supplier Emission'!$F$15:$F$49=$E$8)),
            ""),
    "")</f>
        <v/>
      </c>
      <c r="M277" s="311" t="str">
        <f t="array" ref="M277">IFERROR(
    XLOOKUP(F277,
            _xlws.FILTER('Supplier Emission'!$G$15:$G$49,
                   ('Supplier Emission'!$D$15:$D$49=H277) * ('Supplier Emission'!$F$15:$F$49=$E$8)),
            _xlws.FILTER('Supplier Emission'!$M$15:$M$49,
                   ('Supplier Emission'!$D$15:$D$49=H277) * ('Supplier Emission'!$F$15:$F$49=$E$8)),
            ""),
    "")</f>
        <v/>
      </c>
      <c r="N277" s="311" t="str">
        <f t="array" ref="N277">IFERROR(
    XLOOKUP(F277,
            _xlws.FILTER('Supplier Emission'!$G$15:$G$49,
                   ('Supplier Emission'!$D$15:$D$49=H277) * ('Supplier Emission'!$F$15:$F$49=$E$8)),
            _xlws.FILTER('Supplier Emission'!$H$15:$H$49,
                   ('Supplier Emission'!$D$15:$D$49=H277) * ('Supplier Emission'!$F$15:$F$49=$E$8)),
            ""),
    "")</f>
        <v/>
      </c>
      <c r="O277" s="311" t="str">
        <f t="array" ref="O277">XLOOKUP(1,('Emission Factors'!$E$5:$E$488='GHG emissions calculations'!$F277)*('Emission Factors'!$H$5:$H$488='GHG emissions calculations'!$H277),INDEX('Emission Factors'!$E$5:$T$488,0,MATCH('GHG emissions calculations'!O$6,'Emission Factors'!$E$5:$T$5,0)),"",0)</f>
        <v>Nickel (virgin)</v>
      </c>
      <c r="P277" s="313">
        <f t="array" ref="P277">IFERROR(
    INDEX('Emission Factors'!$E$5:$P$488,
          MATCH(1,
                ('Emission Factors'!$E$5:$E$488 = 'GHG emissions calculations'!$F277) *
                ('Emission Factors'!$H$5:$H$488 = 'GHG emissions calculations'!$H277),
                0),
          MATCH('GHG emissions calculations'!P$6,'Emission Factors'!$E$5:$P$5,0)),
    "")</f>
        <v>17.53</v>
      </c>
      <c r="Q277" s="311" t="str">
        <f t="array" ref="Q277">IFERROR(
    IF(
        INDEX('Emission Factors'!$E$5:$P$488,
              MATCH(1,
                    ('Emission Factors'!$E$5:$E$488 = 'GHG emissions calculations'!$F277) *
                    ('Emission Factors'!$H$5:$H$488 = 'GHG emissions calculations'!$H277),
                    0),
              MATCH('GHG emissions calculations'!Q$6, 'Emission Factors'!$E$5:$P$5, 0)) &lt;&gt; "",
        INDEX('Emission Factors'!$E$5:$P$488,
              MATCH(1,
                    ('Emission Factors'!$E$5:$E$488 = 'GHG emissions calculations'!$F277) *
                    ('Emission Factors'!$H$5:$H$488 = 'GHG emissions calculations'!$H277),
                    0),
              MATCH('GHG emissions calculations'!Q$6, 'Emission Factors'!$E$5:$P$5, 0)),
        ""),
    "")</f>
        <v>kgCO2e/kg</v>
      </c>
      <c r="R277" s="311" t="str">
        <f t="array" ref="R277">IFERROR(
    IF(
        INDEX('Emission Factors'!$E$5:$R$488,
              MATCH(1,
                    ('Emission Factors'!$E$5:$E$488 = 'GHG emissions calculations'!$F277) *
                    ('Emission Factors'!$H$5:$H$488 = 'GHG emissions calculations'!$H277),
                    0),
              MATCH('GHG emissions calculations'!R$6, 'Emission Factors'!$E$5:$R$5, 0)) &lt;&gt; "",
        INDEX('Emission Factors'!$E$5:$R$488,
              MATCH(1,
                    ('Emission Factors'!$E$5:$E$488 = 'GHG emissions calculations'!$F277) *
                    ('Emission Factors'!$H$5:$H$488 = 'GHG emissions calculations'!$H277),
                    0),
              MATCH('GHG emissions calculations'!R$6, 'Emission Factors'!$E$5:$R$5, 0)),
        ""),
    "")</f>
        <v>Europe</v>
      </c>
      <c r="S277" s="312">
        <f t="shared" si="1"/>
        <v>0</v>
      </c>
      <c r="T277" s="23"/>
    </row>
    <row r="278" ht="15.75" customHeight="1" outlineLevel="1">
      <c r="A278" s="23"/>
      <c r="B278" s="71"/>
      <c r="C278" s="71"/>
      <c r="D278" s="71"/>
      <c r="E278" s="314"/>
      <c r="F278" s="311" t="str">
        <f>Lists!P262</f>
        <v>Nickel - Metal drilling - Global or unspecified region</v>
      </c>
      <c r="G278" s="311">
        <f t="array" ref="G278">XLOOKUP(1,('Emission Factors'!$E$5:$E$488='GHG emissions calculations'!$F278)*('Emission Factors'!$H$5:$H$488='GHG emissions calculations'!$H278),INDEX('Emission Factors'!$E$5:$T$488,0,MATCH('GHG emissions calculations'!G$6,'Emission Factors'!$E$5:$T$5,0)),"",0)</f>
        <v>3</v>
      </c>
      <c r="H278" s="311" t="s">
        <v>237</v>
      </c>
      <c r="I278" s="312" t="str">
        <f>IF(
    SUMIFS('Import data'!$L$25:$L$80,
           'Import data'!$J$25:$J$80, F278,
           'Import data'!$G$25:$G$80, 'GHG emissions calculations'!$H278,
           'Import data'!$I$25:$I$80,$E$8) &lt;&gt; 0,
    SUMIFS('Import data'!$L$25:$L$80,
           'Import data'!$J$25:$J$80, F278,
           'Import data'!$G$25:$G$80, 'GHG emissions calculations'!$H278,
           'Import data'!$I$25:$I$80,$E$8),
    ""
)</f>
        <v/>
      </c>
      <c r="J278" s="311" t="str">
        <f t="array" ref="J278">IF(
    XLOOKUP(F278, 'Import data'!$J$26:$J$47, 'Import data'!$M$26:$M$47, "", 0) = "Please add the region-specific supplier emission factor or choose a different region available in the IAEG database.",
    "",
    XLOOKUP(F278, 'Import data'!$J$26:$J$47, 'Import data'!$M$26:$M$47, "", 0)
)</f>
        <v/>
      </c>
      <c r="K278" s="311" t="str">
        <f t="array" ref="K278">IFERROR(
    XLOOKUP(F278,
            _xlws.FILTER('Supplier Emission'!$G$15:$G$49,
                   ('Supplier Emission'!$D$15:$D$49=H278) * ('Supplier Emission'!$F$15:$F$49=$E$8)),
            _xlws.FILTER('Supplier Emission'!$I$15:$I$49,
                   ('Supplier Emission'!$D$15:$D$49=H278) * ('Supplier Emission'!$F$15:$F$49=$E$8)),
            ""),
    "")</f>
        <v/>
      </c>
      <c r="L278" s="311" t="str">
        <f t="array" ref="L278">IFERROR(
    XLOOKUP(F278,
            _xlws.FILTER('Supplier Emission'!$G$15:$G$49,
                   ('Supplier Emission'!$D$15:$D$49=H278) * ('Supplier Emission'!$F$15:$F$49=$E$8)),
            _xlws.FILTER('Supplier Emission'!$J$15:$J$49,
                   ('Supplier Emission'!$D$15:$D$49=H278) * ('Supplier Emission'!$F$15:$F$49=$E$8)),
            ""),
    "")</f>
        <v/>
      </c>
      <c r="M278" s="311" t="str">
        <f t="array" ref="M278">IFERROR(
    XLOOKUP(F278,
            _xlws.FILTER('Supplier Emission'!$G$15:$G$49,
                   ('Supplier Emission'!$D$15:$D$49=H278) * ('Supplier Emission'!$F$15:$F$49=$E$8)),
            _xlws.FILTER('Supplier Emission'!$M$15:$M$49,
                   ('Supplier Emission'!$D$15:$D$49=H278) * ('Supplier Emission'!$F$15:$F$49=$E$8)),
            ""),
    "")</f>
        <v/>
      </c>
      <c r="N278" s="311" t="str">
        <f t="array" ref="N278">IFERROR(
    XLOOKUP(F278,
            _xlws.FILTER('Supplier Emission'!$G$15:$G$49,
                   ('Supplier Emission'!$D$15:$D$49=H278) * ('Supplier Emission'!$F$15:$F$49=$E$8)),
            _xlws.FILTER('Supplier Emission'!$H$15:$H$49,
                   ('Supplier Emission'!$D$15:$D$49=H278) * ('Supplier Emission'!$F$15:$F$49=$E$8)),
            ""),
    "")</f>
        <v/>
      </c>
      <c r="O278" s="311" t="str">
        <f t="array" ref="O278">XLOOKUP(1,('Emission Factors'!$E$5:$E$488='GHG emissions calculations'!$F278)*('Emission Factors'!$H$5:$H$488='GHG emissions calculations'!$H278),INDEX('Emission Factors'!$E$5:$T$488,0,MATCH('GHG emissions calculations'!O$6,'Emission Factors'!$E$5:$T$5,0)),"",0)</f>
        <v>Nickel (virgin) + Metal drilling - Perçage du métal (impact modéré)</v>
      </c>
      <c r="P278" s="313">
        <f t="array" ref="P278">IFERROR(
    INDEX('Emission Factors'!$E$5:$P$488,
          MATCH(1,
                ('Emission Factors'!$E$5:$E$488 = 'GHG emissions calculations'!$F278) *
                ('Emission Factors'!$H$5:$H$488 = 'GHG emissions calculations'!$H278),
                0),
          MATCH('GHG emissions calculations'!P$6,'Emission Factors'!$E$5:$P$5,0)),
    "")</f>
        <v>17.52832</v>
      </c>
      <c r="Q278" s="311" t="str">
        <f t="array" ref="Q278">IFERROR(
    IF(
        INDEX('Emission Factors'!$E$5:$P$488,
              MATCH(1,
                    ('Emission Factors'!$E$5:$E$488 = 'GHG emissions calculations'!$F278) *
                    ('Emission Factors'!$H$5:$H$488 = 'GHG emissions calculations'!$H278),
                    0),
              MATCH('GHG emissions calculations'!Q$6, 'Emission Factors'!$E$5:$P$5, 0)) &lt;&gt; "",
        INDEX('Emission Factors'!$E$5:$P$488,
              MATCH(1,
                    ('Emission Factors'!$E$5:$E$488 = 'GHG emissions calculations'!$F278) *
                    ('Emission Factors'!$H$5:$H$488 = 'GHG emissions calculations'!$H278),
                    0),
              MATCH('GHG emissions calculations'!Q$6, 'Emission Factors'!$E$5:$P$5, 0)),
        ""),
    "")</f>
        <v>kgCO2e/kg</v>
      </c>
      <c r="R278" s="311" t="str">
        <f t="array" ref="R278">IFERROR(
    IF(
        INDEX('Emission Factors'!$E$5:$R$488,
              MATCH(1,
                    ('Emission Factors'!$E$5:$E$488 = 'GHG emissions calculations'!$F278) *
                    ('Emission Factors'!$H$5:$H$488 = 'GHG emissions calculations'!$H278),
                    0),
              MATCH('GHG emissions calculations'!R$6, 'Emission Factors'!$E$5:$R$5, 0)) &lt;&gt; "",
        INDEX('Emission Factors'!$E$5:$R$488,
              MATCH(1,
                    ('Emission Factors'!$E$5:$E$488 = 'GHG emissions calculations'!$F278) *
                    ('Emission Factors'!$H$5:$H$488 = 'GHG emissions calculations'!$H278),
                    0),
              MATCH('GHG emissions calculations'!R$6, 'Emission Factors'!$E$5:$R$5, 0)),
        ""),
    "")</f>
        <v>Global or unspecified region</v>
      </c>
      <c r="S278" s="312">
        <f t="shared" si="1"/>
        <v>0</v>
      </c>
      <c r="T278" s="23"/>
    </row>
    <row r="279" ht="15.75" customHeight="1" outlineLevel="1">
      <c r="A279" s="23"/>
      <c r="B279" s="71"/>
      <c r="C279" s="71"/>
      <c r="D279" s="71"/>
      <c r="E279" s="314"/>
      <c r="F279" s="311" t="str">
        <f>Lists!P261</f>
        <v>Nickel - Metal drilling - Middle East</v>
      </c>
      <c r="G279" s="311" t="str">
        <f t="array" ref="G279">XLOOKUP(1,('Emission Factors'!$E$5:$E$488='GHG emissions calculations'!$F279)*('Emission Factors'!$H$5:$H$488='GHG emissions calculations'!$H279),INDEX('Emission Factors'!$E$5:$T$488,0,MATCH('GHG emissions calculations'!G$6,'Emission Factors'!$E$5:$T$5,0)),"",0)</f>
        <v/>
      </c>
      <c r="H279" s="311" t="s">
        <v>237</v>
      </c>
      <c r="I279" s="312" t="str">
        <f>IF(
    SUMIFS('Import data'!$L$25:$L$80,
           'Import data'!$J$25:$J$80, F279,
           'Import data'!$G$25:$G$80, 'GHG emissions calculations'!$H279,
           'Import data'!$I$25:$I$80,$E$8) &lt;&gt; 0,
    SUMIFS('Import data'!$L$25:$L$80,
           'Import data'!$J$25:$J$80, F279,
           'Import data'!$G$25:$G$80, 'GHG emissions calculations'!$H279,
           'Import data'!$I$25:$I$80,$E$8),
    ""
)</f>
        <v/>
      </c>
      <c r="J279" s="311" t="str">
        <f t="array" ref="J279">IF(
    XLOOKUP(F279, 'Import data'!$J$26:$J$47, 'Import data'!$M$26:$M$47, "", 0) = "Please add the region-specific supplier emission factor or choose a different region available in the IAEG database.",
    "",
    XLOOKUP(F279, 'Import data'!$J$26:$J$47, 'Import data'!$M$26:$M$47, "", 0)
)</f>
        <v/>
      </c>
      <c r="K279" s="311" t="str">
        <f t="array" ref="K279">IFERROR(
    XLOOKUP(F279,
            _xlws.FILTER('Supplier Emission'!$G$15:$G$49,
                   ('Supplier Emission'!$D$15:$D$49=H279) * ('Supplier Emission'!$F$15:$F$49=$E$8)),
            _xlws.FILTER('Supplier Emission'!$I$15:$I$49,
                   ('Supplier Emission'!$D$15:$D$49=H279) * ('Supplier Emission'!$F$15:$F$49=$E$8)),
            ""),
    "")</f>
        <v/>
      </c>
      <c r="L279" s="311" t="str">
        <f t="array" ref="L279">IFERROR(
    XLOOKUP(F279,
            _xlws.FILTER('Supplier Emission'!$G$15:$G$49,
                   ('Supplier Emission'!$D$15:$D$49=H279) * ('Supplier Emission'!$F$15:$F$49=$E$8)),
            _xlws.FILTER('Supplier Emission'!$J$15:$J$49,
                   ('Supplier Emission'!$D$15:$D$49=H279) * ('Supplier Emission'!$F$15:$F$49=$E$8)),
            ""),
    "")</f>
        <v/>
      </c>
      <c r="M279" s="311" t="str">
        <f t="array" ref="M279">IFERROR(
    XLOOKUP(F279,
            _xlws.FILTER('Supplier Emission'!$G$15:$G$49,
                   ('Supplier Emission'!$D$15:$D$49=H279) * ('Supplier Emission'!$F$15:$F$49=$E$8)),
            _xlws.FILTER('Supplier Emission'!$M$15:$M$49,
                   ('Supplier Emission'!$D$15:$D$49=H279) * ('Supplier Emission'!$F$15:$F$49=$E$8)),
            ""),
    "")</f>
        <v/>
      </c>
      <c r="N279" s="311" t="str">
        <f t="array" ref="N279">IFERROR(
    XLOOKUP(F279,
            _xlws.FILTER('Supplier Emission'!$G$15:$G$49,
                   ('Supplier Emission'!$D$15:$D$49=H279) * ('Supplier Emission'!$F$15:$F$49=$E$8)),
            _xlws.FILTER('Supplier Emission'!$H$15:$H$49,
                   ('Supplier Emission'!$D$15:$D$49=H279) * ('Supplier Emission'!$F$15:$F$49=$E$8)),
            ""),
    "")</f>
        <v/>
      </c>
      <c r="O279" s="311" t="str">
        <f t="array" ref="O279">XLOOKUP(1,('Emission Factors'!$E$5:$E$488='GHG emissions calculations'!$F279)*('Emission Factors'!$H$5:$H$488='GHG emissions calculations'!$H279),INDEX('Emission Factors'!$E$5:$T$488,0,MATCH('GHG emissions calculations'!O$6,'Emission Factors'!$E$5:$T$5,0)),"",0)</f>
        <v/>
      </c>
      <c r="P279" s="313" t="str">
        <f t="array" ref="P279">IFERROR(
    INDEX('Emission Factors'!$E$5:$P$488,
          MATCH(1,
                ('Emission Factors'!$E$5:$E$488 = 'GHG emissions calculations'!$F279) *
                ('Emission Factors'!$H$5:$H$488 = 'GHG emissions calculations'!$H279),
                0),
          MATCH('GHG emissions calculations'!P$6,'Emission Factors'!$E$5:$P$5,0)),
    "")</f>
        <v/>
      </c>
      <c r="Q279" s="311" t="str">
        <f t="array" ref="Q279">IFERROR(
    IF(
        INDEX('Emission Factors'!$E$5:$P$488,
              MATCH(1,
                    ('Emission Factors'!$E$5:$E$488 = 'GHG emissions calculations'!$F279) *
                    ('Emission Factors'!$H$5:$H$488 = 'GHG emissions calculations'!$H279),
                    0),
              MATCH('GHG emissions calculations'!Q$6, 'Emission Factors'!$E$5:$P$5, 0)) &lt;&gt; "",
        INDEX('Emission Factors'!$E$5:$P$488,
              MATCH(1,
                    ('Emission Factors'!$E$5:$E$488 = 'GHG emissions calculations'!$F279) *
                    ('Emission Factors'!$H$5:$H$488 = 'GHG emissions calculations'!$H279),
                    0),
              MATCH('GHG emissions calculations'!Q$6, 'Emission Factors'!$E$5:$P$5, 0)),
        ""),
    "")</f>
        <v/>
      </c>
      <c r="R279" s="311" t="str">
        <f t="array" ref="R279">IFERROR(
    IF(
        INDEX('Emission Factors'!$E$5:$R$488,
              MATCH(1,
                    ('Emission Factors'!$E$5:$E$488 = 'GHG emissions calculations'!$F279) *
                    ('Emission Factors'!$H$5:$H$488 = 'GHG emissions calculations'!$H279),
                    0),
              MATCH('GHG emissions calculations'!R$6, 'Emission Factors'!$E$5:$R$5, 0)) &lt;&gt; "",
        INDEX('Emission Factors'!$E$5:$R$488,
              MATCH(1,
                    ('Emission Factors'!$E$5:$E$488 = 'GHG emissions calculations'!$F279) *
                    ('Emission Factors'!$H$5:$H$488 = 'GHG emissions calculations'!$H279),
                    0),
              MATCH('GHG emissions calculations'!R$6, 'Emission Factors'!$E$5:$R$5, 0)),
        ""),
    "")</f>
        <v/>
      </c>
      <c r="S279" s="312">
        <f t="shared" si="1"/>
        <v>0</v>
      </c>
      <c r="T279" s="23"/>
    </row>
    <row r="280" ht="15.75" customHeight="1" outlineLevel="1">
      <c r="A280" s="23"/>
      <c r="B280" s="71"/>
      <c r="C280" s="71"/>
      <c r="D280" s="71"/>
      <c r="E280" s="314"/>
      <c r="F280" s="311" t="str">
        <f>Lists!P260</f>
        <v>Nickel - Metal drilling - Oceania</v>
      </c>
      <c r="G280" s="311" t="str">
        <f t="array" ref="G280">XLOOKUP(1,('Emission Factors'!$E$5:$E$488='GHG emissions calculations'!$F280)*('Emission Factors'!$H$5:$H$488='GHG emissions calculations'!$H280),INDEX('Emission Factors'!$E$5:$T$488,0,MATCH('GHG emissions calculations'!G$6,'Emission Factors'!$E$5:$T$5,0)),"",0)</f>
        <v/>
      </c>
      <c r="H280" s="311" t="s">
        <v>237</v>
      </c>
      <c r="I280" s="312" t="str">
        <f>IF(
    SUMIFS('Import data'!$L$25:$L$80,
           'Import data'!$J$25:$J$80, F280,
           'Import data'!$G$25:$G$80, 'GHG emissions calculations'!$H280,
           'Import data'!$I$25:$I$80,$E$8) &lt;&gt; 0,
    SUMIFS('Import data'!$L$25:$L$80,
           'Import data'!$J$25:$J$80, F280,
           'Import data'!$G$25:$G$80, 'GHG emissions calculations'!$H280,
           'Import data'!$I$25:$I$80,$E$8),
    ""
)</f>
        <v/>
      </c>
      <c r="J280" s="311" t="str">
        <f t="array" ref="J280">IF(
    XLOOKUP(F280, 'Import data'!$J$26:$J$47, 'Import data'!$M$26:$M$47, "", 0) = "Please add the region-specific supplier emission factor or choose a different region available in the IAEG database.",
    "",
    XLOOKUP(F280, 'Import data'!$J$26:$J$47, 'Import data'!$M$26:$M$47, "", 0)
)</f>
        <v/>
      </c>
      <c r="K280" s="311" t="str">
        <f t="array" ref="K280">IFERROR(
    XLOOKUP(F280,
            _xlws.FILTER('Supplier Emission'!$G$15:$G$49,
                   ('Supplier Emission'!$D$15:$D$49=H280) * ('Supplier Emission'!$F$15:$F$49=$E$8)),
            _xlws.FILTER('Supplier Emission'!$I$15:$I$49,
                   ('Supplier Emission'!$D$15:$D$49=H280) * ('Supplier Emission'!$F$15:$F$49=$E$8)),
            ""),
    "")</f>
        <v/>
      </c>
      <c r="L280" s="311" t="str">
        <f t="array" ref="L280">IFERROR(
    XLOOKUP(F280,
            _xlws.FILTER('Supplier Emission'!$G$15:$G$49,
                   ('Supplier Emission'!$D$15:$D$49=H280) * ('Supplier Emission'!$F$15:$F$49=$E$8)),
            _xlws.FILTER('Supplier Emission'!$J$15:$J$49,
                   ('Supplier Emission'!$D$15:$D$49=H280) * ('Supplier Emission'!$F$15:$F$49=$E$8)),
            ""),
    "")</f>
        <v/>
      </c>
      <c r="M280" s="311" t="str">
        <f t="array" ref="M280">IFERROR(
    XLOOKUP(F280,
            _xlws.FILTER('Supplier Emission'!$G$15:$G$49,
                   ('Supplier Emission'!$D$15:$D$49=H280) * ('Supplier Emission'!$F$15:$F$49=$E$8)),
            _xlws.FILTER('Supplier Emission'!$M$15:$M$49,
                   ('Supplier Emission'!$D$15:$D$49=H280) * ('Supplier Emission'!$F$15:$F$49=$E$8)),
            ""),
    "")</f>
        <v/>
      </c>
      <c r="N280" s="311" t="str">
        <f t="array" ref="N280">IFERROR(
    XLOOKUP(F280,
            _xlws.FILTER('Supplier Emission'!$G$15:$G$49,
                   ('Supplier Emission'!$D$15:$D$49=H280) * ('Supplier Emission'!$F$15:$F$49=$E$8)),
            _xlws.FILTER('Supplier Emission'!$H$15:$H$49,
                   ('Supplier Emission'!$D$15:$D$49=H280) * ('Supplier Emission'!$F$15:$F$49=$E$8)),
            ""),
    "")</f>
        <v/>
      </c>
      <c r="O280" s="311" t="str">
        <f t="array" ref="O280">XLOOKUP(1,('Emission Factors'!$E$5:$E$488='GHG emissions calculations'!$F280)*('Emission Factors'!$H$5:$H$488='GHG emissions calculations'!$H280),INDEX('Emission Factors'!$E$5:$T$488,0,MATCH('GHG emissions calculations'!O$6,'Emission Factors'!$E$5:$T$5,0)),"",0)</f>
        <v/>
      </c>
      <c r="P280" s="313" t="str">
        <f t="array" ref="P280">IFERROR(
    INDEX('Emission Factors'!$E$5:$P$488,
          MATCH(1,
                ('Emission Factors'!$E$5:$E$488 = 'GHG emissions calculations'!$F280) *
                ('Emission Factors'!$H$5:$H$488 = 'GHG emissions calculations'!$H280),
                0),
          MATCH('GHG emissions calculations'!P$6,'Emission Factors'!$E$5:$P$5,0)),
    "")</f>
        <v/>
      </c>
      <c r="Q280" s="311" t="str">
        <f t="array" ref="Q280">IFERROR(
    IF(
        INDEX('Emission Factors'!$E$5:$P$488,
              MATCH(1,
                    ('Emission Factors'!$E$5:$E$488 = 'GHG emissions calculations'!$F280) *
                    ('Emission Factors'!$H$5:$H$488 = 'GHG emissions calculations'!$H280),
                    0),
              MATCH('GHG emissions calculations'!Q$6, 'Emission Factors'!$E$5:$P$5, 0)) &lt;&gt; "",
        INDEX('Emission Factors'!$E$5:$P$488,
              MATCH(1,
                    ('Emission Factors'!$E$5:$E$488 = 'GHG emissions calculations'!$F280) *
                    ('Emission Factors'!$H$5:$H$488 = 'GHG emissions calculations'!$H280),
                    0),
              MATCH('GHG emissions calculations'!Q$6, 'Emission Factors'!$E$5:$P$5, 0)),
        ""),
    "")</f>
        <v/>
      </c>
      <c r="R280" s="311" t="str">
        <f t="array" ref="R280">IFERROR(
    IF(
        INDEX('Emission Factors'!$E$5:$R$488,
              MATCH(1,
                    ('Emission Factors'!$E$5:$E$488 = 'GHG emissions calculations'!$F280) *
                    ('Emission Factors'!$H$5:$H$488 = 'GHG emissions calculations'!$H280),
                    0),
              MATCH('GHG emissions calculations'!R$6, 'Emission Factors'!$E$5:$R$5, 0)) &lt;&gt; "",
        INDEX('Emission Factors'!$E$5:$R$488,
              MATCH(1,
                    ('Emission Factors'!$E$5:$E$488 = 'GHG emissions calculations'!$F280) *
                    ('Emission Factors'!$H$5:$H$488 = 'GHG emissions calculations'!$H280),
                    0),
              MATCH('GHG emissions calculations'!R$6, 'Emission Factors'!$E$5:$R$5, 0)),
        ""),
    "")</f>
        <v/>
      </c>
      <c r="S280" s="312">
        <f t="shared" si="1"/>
        <v>0</v>
      </c>
      <c r="T280" s="23"/>
    </row>
    <row r="281" ht="15.75" customHeight="1" outlineLevel="1">
      <c r="A281" s="23"/>
      <c r="B281" s="71"/>
      <c r="C281" s="71"/>
      <c r="D281" s="71"/>
      <c r="E281" s="314"/>
      <c r="F281" s="311" t="str">
        <f>Lists!P265</f>
        <v>Nickel - Metal sheet stamping - Africa</v>
      </c>
      <c r="G281" s="311" t="str">
        <f t="array" ref="G281">XLOOKUP(1,('Emission Factors'!$E$5:$E$488='GHG emissions calculations'!$F281)*('Emission Factors'!$H$5:$H$488='GHG emissions calculations'!$H281),INDEX('Emission Factors'!$E$5:$T$488,0,MATCH('GHG emissions calculations'!G$6,'Emission Factors'!$E$5:$T$5,0)),"",0)</f>
        <v/>
      </c>
      <c r="H281" s="311" t="s">
        <v>237</v>
      </c>
      <c r="I281" s="312" t="str">
        <f>IF(
    SUMIFS('Import data'!$L$25:$L$80,
           'Import data'!$J$25:$J$80, F281,
           'Import data'!$G$25:$G$80, 'GHG emissions calculations'!$H281,
           'Import data'!$I$25:$I$80,$E$8) &lt;&gt; 0,
    SUMIFS('Import data'!$L$25:$L$80,
           'Import data'!$J$25:$J$80, F281,
           'Import data'!$G$25:$G$80, 'GHG emissions calculations'!$H281,
           'Import data'!$I$25:$I$80,$E$8),
    ""
)</f>
        <v/>
      </c>
      <c r="J281" s="311" t="str">
        <f t="array" ref="J281">IF(
    XLOOKUP(F281, 'Import data'!$J$26:$J$47, 'Import data'!$M$26:$M$47, "", 0) = "Please add the region-specific supplier emission factor or choose a different region available in the IAEG database.",
    "",
    XLOOKUP(F281, 'Import data'!$J$26:$J$47, 'Import data'!$M$26:$M$47, "", 0)
)</f>
        <v/>
      </c>
      <c r="K281" s="311" t="str">
        <f t="array" ref="K281">IFERROR(
    XLOOKUP(F281,
            _xlws.FILTER('Supplier Emission'!$G$15:$G$49,
                   ('Supplier Emission'!$D$15:$D$49=H281) * ('Supplier Emission'!$F$15:$F$49=$E$8)),
            _xlws.FILTER('Supplier Emission'!$I$15:$I$49,
                   ('Supplier Emission'!$D$15:$D$49=H281) * ('Supplier Emission'!$F$15:$F$49=$E$8)),
            ""),
    "")</f>
        <v/>
      </c>
      <c r="L281" s="311" t="str">
        <f t="array" ref="L281">IFERROR(
    XLOOKUP(F281,
            _xlws.FILTER('Supplier Emission'!$G$15:$G$49,
                   ('Supplier Emission'!$D$15:$D$49=H281) * ('Supplier Emission'!$F$15:$F$49=$E$8)),
            _xlws.FILTER('Supplier Emission'!$J$15:$J$49,
                   ('Supplier Emission'!$D$15:$D$49=H281) * ('Supplier Emission'!$F$15:$F$49=$E$8)),
            ""),
    "")</f>
        <v/>
      </c>
      <c r="M281" s="311" t="str">
        <f t="array" ref="M281">IFERROR(
    XLOOKUP(F281,
            _xlws.FILTER('Supplier Emission'!$G$15:$G$49,
                   ('Supplier Emission'!$D$15:$D$49=H281) * ('Supplier Emission'!$F$15:$F$49=$E$8)),
            _xlws.FILTER('Supplier Emission'!$M$15:$M$49,
                   ('Supplier Emission'!$D$15:$D$49=H281) * ('Supplier Emission'!$F$15:$F$49=$E$8)),
            ""),
    "")</f>
        <v/>
      </c>
      <c r="N281" s="311" t="str">
        <f t="array" ref="N281">IFERROR(
    XLOOKUP(F281,
            _xlws.FILTER('Supplier Emission'!$G$15:$G$49,
                   ('Supplier Emission'!$D$15:$D$49=H281) * ('Supplier Emission'!$F$15:$F$49=$E$8)),
            _xlws.FILTER('Supplier Emission'!$H$15:$H$49,
                   ('Supplier Emission'!$D$15:$D$49=H281) * ('Supplier Emission'!$F$15:$F$49=$E$8)),
            ""),
    "")</f>
        <v/>
      </c>
      <c r="O281" s="311" t="str">
        <f t="array" ref="O281">XLOOKUP(1,('Emission Factors'!$E$5:$E$488='GHG emissions calculations'!$F281)*('Emission Factors'!$H$5:$H$488='GHG emissions calculations'!$H281),INDEX('Emission Factors'!$E$5:$T$488,0,MATCH('GHG emissions calculations'!O$6,'Emission Factors'!$E$5:$T$5,0)),"",0)</f>
        <v/>
      </c>
      <c r="P281" s="313" t="str">
        <f t="array" ref="P281">IFERROR(
    INDEX('Emission Factors'!$E$5:$P$488,
          MATCH(1,
                ('Emission Factors'!$E$5:$E$488 = 'GHG emissions calculations'!$F281) *
                ('Emission Factors'!$H$5:$H$488 = 'GHG emissions calculations'!$H281),
                0),
          MATCH('GHG emissions calculations'!P$6,'Emission Factors'!$E$5:$P$5,0)),
    "")</f>
        <v/>
      </c>
      <c r="Q281" s="311" t="str">
        <f t="array" ref="Q281">IFERROR(
    IF(
        INDEX('Emission Factors'!$E$5:$P$488,
              MATCH(1,
                    ('Emission Factors'!$E$5:$E$488 = 'GHG emissions calculations'!$F281) *
                    ('Emission Factors'!$H$5:$H$488 = 'GHG emissions calculations'!$H281),
                    0),
              MATCH('GHG emissions calculations'!Q$6, 'Emission Factors'!$E$5:$P$5, 0)) &lt;&gt; "",
        INDEX('Emission Factors'!$E$5:$P$488,
              MATCH(1,
                    ('Emission Factors'!$E$5:$E$488 = 'GHG emissions calculations'!$F281) *
                    ('Emission Factors'!$H$5:$H$488 = 'GHG emissions calculations'!$H281),
                    0),
              MATCH('GHG emissions calculations'!Q$6, 'Emission Factors'!$E$5:$P$5, 0)),
        ""),
    "")</f>
        <v/>
      </c>
      <c r="R281" s="311" t="str">
        <f t="array" ref="R281">IFERROR(
    IF(
        INDEX('Emission Factors'!$E$5:$R$488,
              MATCH(1,
                    ('Emission Factors'!$E$5:$E$488 = 'GHG emissions calculations'!$F281) *
                    ('Emission Factors'!$H$5:$H$488 = 'GHG emissions calculations'!$H281),
                    0),
              MATCH('GHG emissions calculations'!R$6, 'Emission Factors'!$E$5:$R$5, 0)) &lt;&gt; "",
        INDEX('Emission Factors'!$E$5:$R$488,
              MATCH(1,
                    ('Emission Factors'!$E$5:$E$488 = 'GHG emissions calculations'!$F281) *
                    ('Emission Factors'!$H$5:$H$488 = 'GHG emissions calculations'!$H281),
                    0),
              MATCH('GHG emissions calculations'!R$6, 'Emission Factors'!$E$5:$R$5, 0)),
        ""),
    "")</f>
        <v/>
      </c>
      <c r="S281" s="312">
        <f t="shared" si="1"/>
        <v>0</v>
      </c>
      <c r="T281" s="23"/>
    </row>
    <row r="282" ht="15.75" customHeight="1" outlineLevel="1">
      <c r="A282" s="23"/>
      <c r="B282" s="71"/>
      <c r="C282" s="71"/>
      <c r="D282" s="71"/>
      <c r="E282" s="314"/>
      <c r="F282" s="311" t="str">
        <f>Lists!P263</f>
        <v>Nickel - Metal sheet stamping - America</v>
      </c>
      <c r="G282" s="311" t="str">
        <f t="array" ref="G282">XLOOKUP(1,('Emission Factors'!$E$5:$E$488='GHG emissions calculations'!$F282)*('Emission Factors'!$H$5:$H$488='GHG emissions calculations'!$H282),INDEX('Emission Factors'!$E$5:$T$488,0,MATCH('GHG emissions calculations'!G$6,'Emission Factors'!$E$5:$T$5,0)),"",0)</f>
        <v/>
      </c>
      <c r="H282" s="311" t="s">
        <v>237</v>
      </c>
      <c r="I282" s="312" t="str">
        <f>IF(
    SUMIFS('Import data'!$L$25:$L$80,
           'Import data'!$J$25:$J$80, F282,
           'Import data'!$G$25:$G$80, 'GHG emissions calculations'!$H282,
           'Import data'!$I$25:$I$80,$E$8) &lt;&gt; 0,
    SUMIFS('Import data'!$L$25:$L$80,
           'Import data'!$J$25:$J$80, F282,
           'Import data'!$G$25:$G$80, 'GHG emissions calculations'!$H282,
           'Import data'!$I$25:$I$80,$E$8),
    ""
)</f>
        <v/>
      </c>
      <c r="J282" s="311" t="str">
        <f t="array" ref="J282">IF(
    XLOOKUP(F282, 'Import data'!$J$26:$J$47, 'Import data'!$M$26:$M$47, "", 0) = "Please add the region-specific supplier emission factor or choose a different region available in the IAEG database.",
    "",
    XLOOKUP(F282, 'Import data'!$J$26:$J$47, 'Import data'!$M$26:$M$47, "", 0)
)</f>
        <v/>
      </c>
      <c r="K282" s="311" t="str">
        <f t="array" ref="K282">IFERROR(
    XLOOKUP(F282,
            _xlws.FILTER('Supplier Emission'!$G$15:$G$49,
                   ('Supplier Emission'!$D$15:$D$49=H282) * ('Supplier Emission'!$F$15:$F$49=$E$8)),
            _xlws.FILTER('Supplier Emission'!$I$15:$I$49,
                   ('Supplier Emission'!$D$15:$D$49=H282) * ('Supplier Emission'!$F$15:$F$49=$E$8)),
            ""),
    "")</f>
        <v/>
      </c>
      <c r="L282" s="311" t="str">
        <f t="array" ref="L282">IFERROR(
    XLOOKUP(F282,
            _xlws.FILTER('Supplier Emission'!$G$15:$G$49,
                   ('Supplier Emission'!$D$15:$D$49=H282) * ('Supplier Emission'!$F$15:$F$49=$E$8)),
            _xlws.FILTER('Supplier Emission'!$J$15:$J$49,
                   ('Supplier Emission'!$D$15:$D$49=H282) * ('Supplier Emission'!$F$15:$F$49=$E$8)),
            ""),
    "")</f>
        <v/>
      </c>
      <c r="M282" s="311" t="str">
        <f t="array" ref="M282">IFERROR(
    XLOOKUP(F282,
            _xlws.FILTER('Supplier Emission'!$G$15:$G$49,
                   ('Supplier Emission'!$D$15:$D$49=H282) * ('Supplier Emission'!$F$15:$F$49=$E$8)),
            _xlws.FILTER('Supplier Emission'!$M$15:$M$49,
                   ('Supplier Emission'!$D$15:$D$49=H282) * ('Supplier Emission'!$F$15:$F$49=$E$8)),
            ""),
    "")</f>
        <v/>
      </c>
      <c r="N282" s="311" t="str">
        <f t="array" ref="N282">IFERROR(
    XLOOKUP(F282,
            _xlws.FILTER('Supplier Emission'!$G$15:$G$49,
                   ('Supplier Emission'!$D$15:$D$49=H282) * ('Supplier Emission'!$F$15:$F$49=$E$8)),
            _xlws.FILTER('Supplier Emission'!$H$15:$H$49,
                   ('Supplier Emission'!$D$15:$D$49=H282) * ('Supplier Emission'!$F$15:$F$49=$E$8)),
            ""),
    "")</f>
        <v/>
      </c>
      <c r="O282" s="311" t="str">
        <f t="array" ref="O282">XLOOKUP(1,('Emission Factors'!$E$5:$E$488='GHG emissions calculations'!$F282)*('Emission Factors'!$H$5:$H$488='GHG emissions calculations'!$H282),INDEX('Emission Factors'!$E$5:$T$488,0,MATCH('GHG emissions calculations'!O$6,'Emission Factors'!$E$5:$T$5,0)),"",0)</f>
        <v/>
      </c>
      <c r="P282" s="313" t="str">
        <f t="array" ref="P282">IFERROR(
    INDEX('Emission Factors'!$E$5:$P$488,
          MATCH(1,
                ('Emission Factors'!$E$5:$E$488 = 'GHG emissions calculations'!$F282) *
                ('Emission Factors'!$H$5:$H$488 = 'GHG emissions calculations'!$H282),
                0),
          MATCH('GHG emissions calculations'!P$6,'Emission Factors'!$E$5:$P$5,0)),
    "")</f>
        <v/>
      </c>
      <c r="Q282" s="311" t="str">
        <f t="array" ref="Q282">IFERROR(
    IF(
        INDEX('Emission Factors'!$E$5:$P$488,
              MATCH(1,
                    ('Emission Factors'!$E$5:$E$488 = 'GHG emissions calculations'!$F282) *
                    ('Emission Factors'!$H$5:$H$488 = 'GHG emissions calculations'!$H282),
                    0),
              MATCH('GHG emissions calculations'!Q$6, 'Emission Factors'!$E$5:$P$5, 0)) &lt;&gt; "",
        INDEX('Emission Factors'!$E$5:$P$488,
              MATCH(1,
                    ('Emission Factors'!$E$5:$E$488 = 'GHG emissions calculations'!$F282) *
                    ('Emission Factors'!$H$5:$H$488 = 'GHG emissions calculations'!$H282),
                    0),
              MATCH('GHG emissions calculations'!Q$6, 'Emission Factors'!$E$5:$P$5, 0)),
        ""),
    "")</f>
        <v/>
      </c>
      <c r="R282" s="311" t="str">
        <f t="array" ref="R282">IFERROR(
    IF(
        INDEX('Emission Factors'!$E$5:$R$488,
              MATCH(1,
                    ('Emission Factors'!$E$5:$E$488 = 'GHG emissions calculations'!$F282) *
                    ('Emission Factors'!$H$5:$H$488 = 'GHG emissions calculations'!$H282),
                    0),
              MATCH('GHG emissions calculations'!R$6, 'Emission Factors'!$E$5:$R$5, 0)) &lt;&gt; "",
        INDEX('Emission Factors'!$E$5:$R$488,
              MATCH(1,
                    ('Emission Factors'!$E$5:$E$488 = 'GHG emissions calculations'!$F282) *
                    ('Emission Factors'!$H$5:$H$488 = 'GHG emissions calculations'!$H282),
                    0),
              MATCH('GHG emissions calculations'!R$6, 'Emission Factors'!$E$5:$R$5, 0)),
        ""),
    "")</f>
        <v/>
      </c>
      <c r="S282" s="312">
        <f t="shared" si="1"/>
        <v>0</v>
      </c>
      <c r="T282" s="23"/>
    </row>
    <row r="283" ht="15.75" customHeight="1" outlineLevel="1">
      <c r="A283" s="23"/>
      <c r="B283" s="71"/>
      <c r="C283" s="71"/>
      <c r="D283" s="71"/>
      <c r="E283" s="314"/>
      <c r="F283" s="311" t="str">
        <f>Lists!P266</f>
        <v>Nickel - Metal sheet stamping - Asia</v>
      </c>
      <c r="G283" s="311" t="str">
        <f t="array" ref="G283">XLOOKUP(1,('Emission Factors'!$E$5:$E$488='GHG emissions calculations'!$F283)*('Emission Factors'!$H$5:$H$488='GHG emissions calculations'!$H283),INDEX('Emission Factors'!$E$5:$T$488,0,MATCH('GHG emissions calculations'!G$6,'Emission Factors'!$E$5:$T$5,0)),"",0)</f>
        <v/>
      </c>
      <c r="H283" s="311" t="s">
        <v>237</v>
      </c>
      <c r="I283" s="312" t="str">
        <f>IF(
    SUMIFS('Import data'!$L$25:$L$80,
           'Import data'!$J$25:$J$80, F283,
           'Import data'!$G$25:$G$80, 'GHG emissions calculations'!$H283,
           'Import data'!$I$25:$I$80,$E$8) &lt;&gt; 0,
    SUMIFS('Import data'!$L$25:$L$80,
           'Import data'!$J$25:$J$80, F283,
           'Import data'!$G$25:$G$80, 'GHG emissions calculations'!$H283,
           'Import data'!$I$25:$I$80,$E$8),
    ""
)</f>
        <v/>
      </c>
      <c r="J283" s="311" t="str">
        <f t="array" ref="J283">IF(
    XLOOKUP(F283, 'Import data'!$J$26:$J$47, 'Import data'!$M$26:$M$47, "", 0) = "Please add the region-specific supplier emission factor or choose a different region available in the IAEG database.",
    "",
    XLOOKUP(F283, 'Import data'!$J$26:$J$47, 'Import data'!$M$26:$M$47, "", 0)
)</f>
        <v/>
      </c>
      <c r="K283" s="311" t="str">
        <f t="array" ref="K283">IFERROR(
    XLOOKUP(F283,
            _xlws.FILTER('Supplier Emission'!$G$15:$G$49,
                   ('Supplier Emission'!$D$15:$D$49=H283) * ('Supplier Emission'!$F$15:$F$49=$E$8)),
            _xlws.FILTER('Supplier Emission'!$I$15:$I$49,
                   ('Supplier Emission'!$D$15:$D$49=H283) * ('Supplier Emission'!$F$15:$F$49=$E$8)),
            ""),
    "")</f>
        <v/>
      </c>
      <c r="L283" s="311" t="str">
        <f t="array" ref="L283">IFERROR(
    XLOOKUP(F283,
            _xlws.FILTER('Supplier Emission'!$G$15:$G$49,
                   ('Supplier Emission'!$D$15:$D$49=H283) * ('Supplier Emission'!$F$15:$F$49=$E$8)),
            _xlws.FILTER('Supplier Emission'!$J$15:$J$49,
                   ('Supplier Emission'!$D$15:$D$49=H283) * ('Supplier Emission'!$F$15:$F$49=$E$8)),
            ""),
    "")</f>
        <v/>
      </c>
      <c r="M283" s="311" t="str">
        <f t="array" ref="M283">IFERROR(
    XLOOKUP(F283,
            _xlws.FILTER('Supplier Emission'!$G$15:$G$49,
                   ('Supplier Emission'!$D$15:$D$49=H283) * ('Supplier Emission'!$F$15:$F$49=$E$8)),
            _xlws.FILTER('Supplier Emission'!$M$15:$M$49,
                   ('Supplier Emission'!$D$15:$D$49=H283) * ('Supplier Emission'!$F$15:$F$49=$E$8)),
            ""),
    "")</f>
        <v/>
      </c>
      <c r="N283" s="311" t="str">
        <f t="array" ref="N283">IFERROR(
    XLOOKUP(F283,
            _xlws.FILTER('Supplier Emission'!$G$15:$G$49,
                   ('Supplier Emission'!$D$15:$D$49=H283) * ('Supplier Emission'!$F$15:$F$49=$E$8)),
            _xlws.FILTER('Supplier Emission'!$H$15:$H$49,
                   ('Supplier Emission'!$D$15:$D$49=H283) * ('Supplier Emission'!$F$15:$F$49=$E$8)),
            ""),
    "")</f>
        <v/>
      </c>
      <c r="O283" s="311" t="str">
        <f t="array" ref="O283">XLOOKUP(1,('Emission Factors'!$E$5:$E$488='GHG emissions calculations'!$F283)*('Emission Factors'!$H$5:$H$488='GHG emissions calculations'!$H283),INDEX('Emission Factors'!$E$5:$T$488,0,MATCH('GHG emissions calculations'!O$6,'Emission Factors'!$E$5:$T$5,0)),"",0)</f>
        <v/>
      </c>
      <c r="P283" s="313" t="str">
        <f t="array" ref="P283">IFERROR(
    INDEX('Emission Factors'!$E$5:$P$488,
          MATCH(1,
                ('Emission Factors'!$E$5:$E$488 = 'GHG emissions calculations'!$F283) *
                ('Emission Factors'!$H$5:$H$488 = 'GHG emissions calculations'!$H283),
                0),
          MATCH('GHG emissions calculations'!P$6,'Emission Factors'!$E$5:$P$5,0)),
    "")</f>
        <v/>
      </c>
      <c r="Q283" s="311" t="str">
        <f t="array" ref="Q283">IFERROR(
    IF(
        INDEX('Emission Factors'!$E$5:$P$488,
              MATCH(1,
                    ('Emission Factors'!$E$5:$E$488 = 'GHG emissions calculations'!$F283) *
                    ('Emission Factors'!$H$5:$H$488 = 'GHG emissions calculations'!$H283),
                    0),
              MATCH('GHG emissions calculations'!Q$6, 'Emission Factors'!$E$5:$P$5, 0)) &lt;&gt; "",
        INDEX('Emission Factors'!$E$5:$P$488,
              MATCH(1,
                    ('Emission Factors'!$E$5:$E$488 = 'GHG emissions calculations'!$F283) *
                    ('Emission Factors'!$H$5:$H$488 = 'GHG emissions calculations'!$H283),
                    0),
              MATCH('GHG emissions calculations'!Q$6, 'Emission Factors'!$E$5:$P$5, 0)),
        ""),
    "")</f>
        <v/>
      </c>
      <c r="R283" s="311" t="str">
        <f t="array" ref="R283">IFERROR(
    IF(
        INDEX('Emission Factors'!$E$5:$R$488,
              MATCH(1,
                    ('Emission Factors'!$E$5:$E$488 = 'GHG emissions calculations'!$F283) *
                    ('Emission Factors'!$H$5:$H$488 = 'GHG emissions calculations'!$H283),
                    0),
              MATCH('GHG emissions calculations'!R$6, 'Emission Factors'!$E$5:$R$5, 0)) &lt;&gt; "",
        INDEX('Emission Factors'!$E$5:$R$488,
              MATCH(1,
                    ('Emission Factors'!$E$5:$E$488 = 'GHG emissions calculations'!$F283) *
                    ('Emission Factors'!$H$5:$H$488 = 'GHG emissions calculations'!$H283),
                    0),
              MATCH('GHG emissions calculations'!R$6, 'Emission Factors'!$E$5:$R$5, 0)),
        ""),
    "")</f>
        <v/>
      </c>
      <c r="S283" s="312">
        <f t="shared" si="1"/>
        <v>0</v>
      </c>
      <c r="T283" s="23"/>
    </row>
    <row r="284" ht="15.75" customHeight="1" outlineLevel="1">
      <c r="A284" s="23"/>
      <c r="B284" s="71"/>
      <c r="C284" s="71"/>
      <c r="D284" s="71"/>
      <c r="E284" s="314"/>
      <c r="F284" s="311" t="str">
        <f>Lists!P264</f>
        <v>Nickel - Metal sheet stamping - Europe</v>
      </c>
      <c r="G284" s="311">
        <f t="array" ref="G284">XLOOKUP(1,('Emission Factors'!$E$5:$E$488='GHG emissions calculations'!$F284)*('Emission Factors'!$H$5:$H$488='GHG emissions calculations'!$H284),INDEX('Emission Factors'!$E$5:$T$488,0,MATCH('GHG emissions calculations'!G$6,'Emission Factors'!$E$5:$T$5,0)),"",0)</f>
        <v>3</v>
      </c>
      <c r="H284" s="311" t="s">
        <v>237</v>
      </c>
      <c r="I284" s="312" t="str">
        <f>IF(
    SUMIFS('Import data'!$L$25:$L$80,
           'Import data'!$J$25:$J$80, F284,
           'Import data'!$G$25:$G$80, 'GHG emissions calculations'!$H284,
           'Import data'!$I$25:$I$80,$E$8) &lt;&gt; 0,
    SUMIFS('Import data'!$L$25:$L$80,
           'Import data'!$J$25:$J$80, F284,
           'Import data'!$G$25:$G$80, 'GHG emissions calculations'!$H284,
           'Import data'!$I$25:$I$80,$E$8),
    ""
)</f>
        <v/>
      </c>
      <c r="J284" s="311" t="str">
        <f t="array" ref="J284">IF(
    XLOOKUP(F284, 'Import data'!$J$26:$J$47, 'Import data'!$M$26:$M$47, "", 0) = "Please add the region-specific supplier emission factor or choose a different region available in the IAEG database.",
    "",
    XLOOKUP(F284, 'Import data'!$J$26:$J$47, 'Import data'!$M$26:$M$47, "", 0)
)</f>
        <v/>
      </c>
      <c r="K284" s="311" t="str">
        <f t="array" ref="K284">IFERROR(
    XLOOKUP(F284,
            _xlws.FILTER('Supplier Emission'!$G$15:$G$49,
                   ('Supplier Emission'!$D$15:$D$49=H284) * ('Supplier Emission'!$F$15:$F$49=$E$8)),
            _xlws.FILTER('Supplier Emission'!$I$15:$I$49,
                   ('Supplier Emission'!$D$15:$D$49=H284) * ('Supplier Emission'!$F$15:$F$49=$E$8)),
            ""),
    "")</f>
        <v/>
      </c>
      <c r="L284" s="311" t="str">
        <f t="array" ref="L284">IFERROR(
    XLOOKUP(F284,
            _xlws.FILTER('Supplier Emission'!$G$15:$G$49,
                   ('Supplier Emission'!$D$15:$D$49=H284) * ('Supplier Emission'!$F$15:$F$49=$E$8)),
            _xlws.FILTER('Supplier Emission'!$J$15:$J$49,
                   ('Supplier Emission'!$D$15:$D$49=H284) * ('Supplier Emission'!$F$15:$F$49=$E$8)),
            ""),
    "")</f>
        <v/>
      </c>
      <c r="M284" s="311" t="str">
        <f t="array" ref="M284">IFERROR(
    XLOOKUP(F284,
            _xlws.FILTER('Supplier Emission'!$G$15:$G$49,
                   ('Supplier Emission'!$D$15:$D$49=H284) * ('Supplier Emission'!$F$15:$F$49=$E$8)),
            _xlws.FILTER('Supplier Emission'!$M$15:$M$49,
                   ('Supplier Emission'!$D$15:$D$49=H284) * ('Supplier Emission'!$F$15:$F$49=$E$8)),
            ""),
    "")</f>
        <v/>
      </c>
      <c r="N284" s="311" t="str">
        <f t="array" ref="N284">IFERROR(
    XLOOKUP(F284,
            _xlws.FILTER('Supplier Emission'!$G$15:$G$49,
                   ('Supplier Emission'!$D$15:$D$49=H284) * ('Supplier Emission'!$F$15:$F$49=$E$8)),
            _xlws.FILTER('Supplier Emission'!$H$15:$H$49,
                   ('Supplier Emission'!$D$15:$D$49=H284) * ('Supplier Emission'!$F$15:$F$49=$E$8)),
            ""),
    "")</f>
        <v/>
      </c>
      <c r="O284" s="311" t="str">
        <f t="array" ref="O284">XLOOKUP(1,('Emission Factors'!$E$5:$E$488='GHG emissions calculations'!$F284)*('Emission Factors'!$H$5:$H$488='GHG emissions calculations'!$H284),INDEX('Emission Factors'!$E$5:$T$488,0,MATCH('GHG emissions calculations'!O$6,'Emission Factors'!$E$5:$T$5,0)),"",0)</f>
        <v>Nickel (virgin)</v>
      </c>
      <c r="P284" s="313">
        <f t="array" ref="P284">IFERROR(
    INDEX('Emission Factors'!$E$5:$P$488,
          MATCH(1,
                ('Emission Factors'!$E$5:$E$488 = 'GHG emissions calculations'!$F284) *
                ('Emission Factors'!$H$5:$H$488 = 'GHG emissions calculations'!$H284),
                0),
          MATCH('GHG emissions calculations'!P$6,'Emission Factors'!$E$5:$P$5,0)),
    "")</f>
        <v>17.53</v>
      </c>
      <c r="Q284" s="311" t="str">
        <f t="array" ref="Q284">IFERROR(
    IF(
        INDEX('Emission Factors'!$E$5:$P$488,
              MATCH(1,
                    ('Emission Factors'!$E$5:$E$488 = 'GHG emissions calculations'!$F284) *
                    ('Emission Factors'!$H$5:$H$488 = 'GHG emissions calculations'!$H284),
                    0),
              MATCH('GHG emissions calculations'!Q$6, 'Emission Factors'!$E$5:$P$5, 0)) &lt;&gt; "",
        INDEX('Emission Factors'!$E$5:$P$488,
              MATCH(1,
                    ('Emission Factors'!$E$5:$E$488 = 'GHG emissions calculations'!$F284) *
                    ('Emission Factors'!$H$5:$H$488 = 'GHG emissions calculations'!$H284),
                    0),
              MATCH('GHG emissions calculations'!Q$6, 'Emission Factors'!$E$5:$P$5, 0)),
        ""),
    "")</f>
        <v>kgCO2e/kg</v>
      </c>
      <c r="R284" s="311" t="str">
        <f t="array" ref="R284">IFERROR(
    IF(
        INDEX('Emission Factors'!$E$5:$R$488,
              MATCH(1,
                    ('Emission Factors'!$E$5:$E$488 = 'GHG emissions calculations'!$F284) *
                    ('Emission Factors'!$H$5:$H$488 = 'GHG emissions calculations'!$H284),
                    0),
              MATCH('GHG emissions calculations'!R$6, 'Emission Factors'!$E$5:$R$5, 0)) &lt;&gt; "",
        INDEX('Emission Factors'!$E$5:$R$488,
              MATCH(1,
                    ('Emission Factors'!$E$5:$E$488 = 'GHG emissions calculations'!$F284) *
                    ('Emission Factors'!$H$5:$H$488 = 'GHG emissions calculations'!$H284),
                    0),
              MATCH('GHG emissions calculations'!R$6, 'Emission Factors'!$E$5:$R$5, 0)),
        ""),
    "")</f>
        <v>Europe</v>
      </c>
      <c r="S284" s="312">
        <f t="shared" si="1"/>
        <v>0</v>
      </c>
      <c r="T284" s="23"/>
    </row>
    <row r="285" ht="15.75" customHeight="1" outlineLevel="1">
      <c r="A285" s="23"/>
      <c r="B285" s="71"/>
      <c r="C285" s="71"/>
      <c r="D285" s="71"/>
      <c r="E285" s="314"/>
      <c r="F285" s="311" t="str">
        <f>Lists!P269</f>
        <v>Nickel - Metal sheet stamping - Global or unspecified region</v>
      </c>
      <c r="G285" s="311">
        <f t="array" ref="G285">XLOOKUP(1,('Emission Factors'!$E$5:$E$488='GHG emissions calculations'!$F285)*('Emission Factors'!$H$5:$H$488='GHG emissions calculations'!$H285),INDEX('Emission Factors'!$E$5:$T$488,0,MATCH('GHG emissions calculations'!G$6,'Emission Factors'!$E$5:$T$5,0)),"",0)</f>
        <v>3</v>
      </c>
      <c r="H285" s="311" t="s">
        <v>237</v>
      </c>
      <c r="I285" s="312" t="str">
        <f>IF(
    SUMIFS('Import data'!$L$25:$L$80,
           'Import data'!$J$25:$J$80, F285,
           'Import data'!$G$25:$G$80, 'GHG emissions calculations'!$H285,
           'Import data'!$I$25:$I$80,$E$8) &lt;&gt; 0,
    SUMIFS('Import data'!$L$25:$L$80,
           'Import data'!$J$25:$J$80, F285,
           'Import data'!$G$25:$G$80, 'GHG emissions calculations'!$H285,
           'Import data'!$I$25:$I$80,$E$8),
    ""
)</f>
        <v/>
      </c>
      <c r="J285" s="311" t="str">
        <f t="array" ref="J285">IF(
    XLOOKUP(F285, 'Import data'!$J$26:$J$47, 'Import data'!$M$26:$M$47, "", 0) = "Please add the region-specific supplier emission factor or choose a different region available in the IAEG database.",
    "",
    XLOOKUP(F285, 'Import data'!$J$26:$J$47, 'Import data'!$M$26:$M$47, "", 0)
)</f>
        <v/>
      </c>
      <c r="K285" s="311" t="str">
        <f t="array" ref="K285">IFERROR(
    XLOOKUP(F285,
            _xlws.FILTER('Supplier Emission'!$G$15:$G$49,
                   ('Supplier Emission'!$D$15:$D$49=H285) * ('Supplier Emission'!$F$15:$F$49=$E$8)),
            _xlws.FILTER('Supplier Emission'!$I$15:$I$49,
                   ('Supplier Emission'!$D$15:$D$49=H285) * ('Supplier Emission'!$F$15:$F$49=$E$8)),
            ""),
    "")</f>
        <v/>
      </c>
      <c r="L285" s="311" t="str">
        <f t="array" ref="L285">IFERROR(
    XLOOKUP(F285,
            _xlws.FILTER('Supplier Emission'!$G$15:$G$49,
                   ('Supplier Emission'!$D$15:$D$49=H285) * ('Supplier Emission'!$F$15:$F$49=$E$8)),
            _xlws.FILTER('Supplier Emission'!$J$15:$J$49,
                   ('Supplier Emission'!$D$15:$D$49=H285) * ('Supplier Emission'!$F$15:$F$49=$E$8)),
            ""),
    "")</f>
        <v/>
      </c>
      <c r="M285" s="311" t="str">
        <f t="array" ref="M285">IFERROR(
    XLOOKUP(F285,
            _xlws.FILTER('Supplier Emission'!$G$15:$G$49,
                   ('Supplier Emission'!$D$15:$D$49=H285) * ('Supplier Emission'!$F$15:$F$49=$E$8)),
            _xlws.FILTER('Supplier Emission'!$M$15:$M$49,
                   ('Supplier Emission'!$D$15:$D$49=H285) * ('Supplier Emission'!$F$15:$F$49=$E$8)),
            ""),
    "")</f>
        <v/>
      </c>
      <c r="N285" s="311" t="str">
        <f t="array" ref="N285">IFERROR(
    XLOOKUP(F285,
            _xlws.FILTER('Supplier Emission'!$G$15:$G$49,
                   ('Supplier Emission'!$D$15:$D$49=H285) * ('Supplier Emission'!$F$15:$F$49=$E$8)),
            _xlws.FILTER('Supplier Emission'!$H$15:$H$49,
                   ('Supplier Emission'!$D$15:$D$49=H285) * ('Supplier Emission'!$F$15:$F$49=$E$8)),
            ""),
    "")</f>
        <v/>
      </c>
      <c r="O285" s="311" t="str">
        <f t="array" ref="O285">XLOOKUP(1,('Emission Factors'!$E$5:$E$488='GHG emissions calculations'!$F285)*('Emission Factors'!$H$5:$H$488='GHG emissions calculations'!$H285),INDEX('Emission Factors'!$E$5:$T$488,0,MATCH('GHG emissions calculations'!O$6,'Emission Factors'!$E$5:$T$5,0)),"",0)</f>
        <v>Nickel (virgin) + Metal sheet stamping - Emboutissage de tôle (20% de pertes)</v>
      </c>
      <c r="P285" s="313">
        <f t="array" ref="P285">IFERROR(
    INDEX('Emission Factors'!$E$5:$P$488,
          MATCH(1,
                ('Emission Factors'!$E$5:$E$488 = 'GHG emissions calculations'!$F285) *
                ('Emission Factors'!$H$5:$H$488 = 'GHG emissions calculations'!$H285),
                0),
          MATCH('GHG emissions calculations'!P$6,'Emission Factors'!$E$5:$P$5,0)),
    "")</f>
        <v>17.5184</v>
      </c>
      <c r="Q285" s="311" t="str">
        <f t="array" ref="Q285">IFERROR(
    IF(
        INDEX('Emission Factors'!$E$5:$P$488,
              MATCH(1,
                    ('Emission Factors'!$E$5:$E$488 = 'GHG emissions calculations'!$F285) *
                    ('Emission Factors'!$H$5:$H$488 = 'GHG emissions calculations'!$H285),
                    0),
              MATCH('GHG emissions calculations'!Q$6, 'Emission Factors'!$E$5:$P$5, 0)) &lt;&gt; "",
        INDEX('Emission Factors'!$E$5:$P$488,
              MATCH(1,
                    ('Emission Factors'!$E$5:$E$488 = 'GHG emissions calculations'!$F285) *
                    ('Emission Factors'!$H$5:$H$488 = 'GHG emissions calculations'!$H285),
                    0),
              MATCH('GHG emissions calculations'!Q$6, 'Emission Factors'!$E$5:$P$5, 0)),
        ""),
    "")</f>
        <v>kgCO2e/kg</v>
      </c>
      <c r="R285" s="311" t="str">
        <f t="array" ref="R285">IFERROR(
    IF(
        INDEX('Emission Factors'!$E$5:$R$488,
              MATCH(1,
                    ('Emission Factors'!$E$5:$E$488 = 'GHG emissions calculations'!$F285) *
                    ('Emission Factors'!$H$5:$H$488 = 'GHG emissions calculations'!$H285),
                    0),
              MATCH('GHG emissions calculations'!R$6, 'Emission Factors'!$E$5:$R$5, 0)) &lt;&gt; "",
        INDEX('Emission Factors'!$E$5:$R$488,
              MATCH(1,
                    ('Emission Factors'!$E$5:$E$488 = 'GHG emissions calculations'!$F285) *
                    ('Emission Factors'!$H$5:$H$488 = 'GHG emissions calculations'!$H285),
                    0),
              MATCH('GHG emissions calculations'!R$6, 'Emission Factors'!$E$5:$R$5, 0)),
        ""),
    "")</f>
        <v>Global or unspecified region</v>
      </c>
      <c r="S285" s="312">
        <f t="shared" si="1"/>
        <v>0</v>
      </c>
      <c r="T285" s="23"/>
    </row>
    <row r="286" ht="15.75" customHeight="1" outlineLevel="1">
      <c r="A286" s="23"/>
      <c r="B286" s="71"/>
      <c r="C286" s="71"/>
      <c r="D286" s="71"/>
      <c r="E286" s="314"/>
      <c r="F286" s="311" t="str">
        <f>Lists!P268</f>
        <v>Nickel - Metal sheet stamping - Middle East</v>
      </c>
      <c r="G286" s="311" t="str">
        <f t="array" ref="G286">XLOOKUP(1,('Emission Factors'!$E$5:$E$488='GHG emissions calculations'!$F286)*('Emission Factors'!$H$5:$H$488='GHG emissions calculations'!$H286),INDEX('Emission Factors'!$E$5:$T$488,0,MATCH('GHG emissions calculations'!G$6,'Emission Factors'!$E$5:$T$5,0)),"",0)</f>
        <v/>
      </c>
      <c r="H286" s="311" t="s">
        <v>237</v>
      </c>
      <c r="I286" s="312" t="str">
        <f>IF(
    SUMIFS('Import data'!$L$25:$L$80,
           'Import data'!$J$25:$J$80, F286,
           'Import data'!$G$25:$G$80, 'GHG emissions calculations'!$H286,
           'Import data'!$I$25:$I$80,$E$8) &lt;&gt; 0,
    SUMIFS('Import data'!$L$25:$L$80,
           'Import data'!$J$25:$J$80, F286,
           'Import data'!$G$25:$G$80, 'GHG emissions calculations'!$H286,
           'Import data'!$I$25:$I$80,$E$8),
    ""
)</f>
        <v/>
      </c>
      <c r="J286" s="311" t="str">
        <f t="array" ref="J286">IF(
    XLOOKUP(F286, 'Import data'!$J$26:$J$47, 'Import data'!$M$26:$M$47, "", 0) = "Please add the region-specific supplier emission factor or choose a different region available in the IAEG database.",
    "",
    XLOOKUP(F286, 'Import data'!$J$26:$J$47, 'Import data'!$M$26:$M$47, "", 0)
)</f>
        <v/>
      </c>
      <c r="K286" s="311" t="str">
        <f t="array" ref="K286">IFERROR(
    XLOOKUP(F286,
            _xlws.FILTER('Supplier Emission'!$G$15:$G$49,
                   ('Supplier Emission'!$D$15:$D$49=H286) * ('Supplier Emission'!$F$15:$F$49=$E$8)),
            _xlws.FILTER('Supplier Emission'!$I$15:$I$49,
                   ('Supplier Emission'!$D$15:$D$49=H286) * ('Supplier Emission'!$F$15:$F$49=$E$8)),
            ""),
    "")</f>
        <v/>
      </c>
      <c r="L286" s="311" t="str">
        <f t="array" ref="L286">IFERROR(
    XLOOKUP(F286,
            _xlws.FILTER('Supplier Emission'!$G$15:$G$49,
                   ('Supplier Emission'!$D$15:$D$49=H286) * ('Supplier Emission'!$F$15:$F$49=$E$8)),
            _xlws.FILTER('Supplier Emission'!$J$15:$J$49,
                   ('Supplier Emission'!$D$15:$D$49=H286) * ('Supplier Emission'!$F$15:$F$49=$E$8)),
            ""),
    "")</f>
        <v/>
      </c>
      <c r="M286" s="311" t="str">
        <f t="array" ref="M286">IFERROR(
    XLOOKUP(F286,
            _xlws.FILTER('Supplier Emission'!$G$15:$G$49,
                   ('Supplier Emission'!$D$15:$D$49=H286) * ('Supplier Emission'!$F$15:$F$49=$E$8)),
            _xlws.FILTER('Supplier Emission'!$M$15:$M$49,
                   ('Supplier Emission'!$D$15:$D$49=H286) * ('Supplier Emission'!$F$15:$F$49=$E$8)),
            ""),
    "")</f>
        <v/>
      </c>
      <c r="N286" s="311" t="str">
        <f t="array" ref="N286">IFERROR(
    XLOOKUP(F286,
            _xlws.FILTER('Supplier Emission'!$G$15:$G$49,
                   ('Supplier Emission'!$D$15:$D$49=H286) * ('Supplier Emission'!$F$15:$F$49=$E$8)),
            _xlws.FILTER('Supplier Emission'!$H$15:$H$49,
                   ('Supplier Emission'!$D$15:$D$49=H286) * ('Supplier Emission'!$F$15:$F$49=$E$8)),
            ""),
    "")</f>
        <v/>
      </c>
      <c r="O286" s="311" t="str">
        <f t="array" ref="O286">XLOOKUP(1,('Emission Factors'!$E$5:$E$488='GHG emissions calculations'!$F286)*('Emission Factors'!$H$5:$H$488='GHG emissions calculations'!$H286),INDEX('Emission Factors'!$E$5:$T$488,0,MATCH('GHG emissions calculations'!O$6,'Emission Factors'!$E$5:$T$5,0)),"",0)</f>
        <v/>
      </c>
      <c r="P286" s="313" t="str">
        <f t="array" ref="P286">IFERROR(
    INDEX('Emission Factors'!$E$5:$P$488,
          MATCH(1,
                ('Emission Factors'!$E$5:$E$488 = 'GHG emissions calculations'!$F286) *
                ('Emission Factors'!$H$5:$H$488 = 'GHG emissions calculations'!$H286),
                0),
          MATCH('GHG emissions calculations'!P$6,'Emission Factors'!$E$5:$P$5,0)),
    "")</f>
        <v/>
      </c>
      <c r="Q286" s="311" t="str">
        <f t="array" ref="Q286">IFERROR(
    IF(
        INDEX('Emission Factors'!$E$5:$P$488,
              MATCH(1,
                    ('Emission Factors'!$E$5:$E$488 = 'GHG emissions calculations'!$F286) *
                    ('Emission Factors'!$H$5:$H$488 = 'GHG emissions calculations'!$H286),
                    0),
              MATCH('GHG emissions calculations'!Q$6, 'Emission Factors'!$E$5:$P$5, 0)) &lt;&gt; "",
        INDEX('Emission Factors'!$E$5:$P$488,
              MATCH(1,
                    ('Emission Factors'!$E$5:$E$488 = 'GHG emissions calculations'!$F286) *
                    ('Emission Factors'!$H$5:$H$488 = 'GHG emissions calculations'!$H286),
                    0),
              MATCH('GHG emissions calculations'!Q$6, 'Emission Factors'!$E$5:$P$5, 0)),
        ""),
    "")</f>
        <v/>
      </c>
      <c r="R286" s="311" t="str">
        <f t="array" ref="R286">IFERROR(
    IF(
        INDEX('Emission Factors'!$E$5:$R$488,
              MATCH(1,
                    ('Emission Factors'!$E$5:$E$488 = 'GHG emissions calculations'!$F286) *
                    ('Emission Factors'!$H$5:$H$488 = 'GHG emissions calculations'!$H286),
                    0),
              MATCH('GHG emissions calculations'!R$6, 'Emission Factors'!$E$5:$R$5, 0)) &lt;&gt; "",
        INDEX('Emission Factors'!$E$5:$R$488,
              MATCH(1,
                    ('Emission Factors'!$E$5:$E$488 = 'GHG emissions calculations'!$F286) *
                    ('Emission Factors'!$H$5:$H$488 = 'GHG emissions calculations'!$H286),
                    0),
              MATCH('GHG emissions calculations'!R$6, 'Emission Factors'!$E$5:$R$5, 0)),
        ""),
    "")</f>
        <v/>
      </c>
      <c r="S286" s="312">
        <f t="shared" si="1"/>
        <v>0</v>
      </c>
      <c r="T286" s="23"/>
    </row>
    <row r="287" ht="15.75" customHeight="1" outlineLevel="1">
      <c r="A287" s="23"/>
      <c r="B287" s="71"/>
      <c r="C287" s="71"/>
      <c r="D287" s="71"/>
      <c r="E287" s="314"/>
      <c r="F287" s="311" t="str">
        <f>Lists!P267</f>
        <v>Nickel - Metal sheet stamping - Oceania</v>
      </c>
      <c r="G287" s="311" t="str">
        <f t="array" ref="G287">XLOOKUP(1,('Emission Factors'!$E$5:$E$488='GHG emissions calculations'!$F287)*('Emission Factors'!$H$5:$H$488='GHG emissions calculations'!$H287),INDEX('Emission Factors'!$E$5:$T$488,0,MATCH('GHG emissions calculations'!G$6,'Emission Factors'!$E$5:$T$5,0)),"",0)</f>
        <v/>
      </c>
      <c r="H287" s="311" t="s">
        <v>237</v>
      </c>
      <c r="I287" s="312" t="str">
        <f>IF(
    SUMIFS('Import data'!$L$25:$L$80,
           'Import data'!$J$25:$J$80, F287,
           'Import data'!$G$25:$G$80, 'GHG emissions calculations'!$H287,
           'Import data'!$I$25:$I$80,$E$8) &lt;&gt; 0,
    SUMIFS('Import data'!$L$25:$L$80,
           'Import data'!$J$25:$J$80, F287,
           'Import data'!$G$25:$G$80, 'GHG emissions calculations'!$H287,
           'Import data'!$I$25:$I$80,$E$8),
    ""
)</f>
        <v/>
      </c>
      <c r="J287" s="311" t="str">
        <f t="array" ref="J287">IF(
    XLOOKUP(F287, 'Import data'!$J$26:$J$47, 'Import data'!$M$26:$M$47, "", 0) = "Please add the region-specific supplier emission factor or choose a different region available in the IAEG database.",
    "",
    XLOOKUP(F287, 'Import data'!$J$26:$J$47, 'Import data'!$M$26:$M$47, "", 0)
)</f>
        <v/>
      </c>
      <c r="K287" s="311" t="str">
        <f t="array" ref="K287">IFERROR(
    XLOOKUP(F287,
            _xlws.FILTER('Supplier Emission'!$G$15:$G$49,
                   ('Supplier Emission'!$D$15:$D$49=H287) * ('Supplier Emission'!$F$15:$F$49=$E$8)),
            _xlws.FILTER('Supplier Emission'!$I$15:$I$49,
                   ('Supplier Emission'!$D$15:$D$49=H287) * ('Supplier Emission'!$F$15:$F$49=$E$8)),
            ""),
    "")</f>
        <v/>
      </c>
      <c r="L287" s="311" t="str">
        <f t="array" ref="L287">IFERROR(
    XLOOKUP(F287,
            _xlws.FILTER('Supplier Emission'!$G$15:$G$49,
                   ('Supplier Emission'!$D$15:$D$49=H287) * ('Supplier Emission'!$F$15:$F$49=$E$8)),
            _xlws.FILTER('Supplier Emission'!$J$15:$J$49,
                   ('Supplier Emission'!$D$15:$D$49=H287) * ('Supplier Emission'!$F$15:$F$49=$E$8)),
            ""),
    "")</f>
        <v/>
      </c>
      <c r="M287" s="311" t="str">
        <f t="array" ref="M287">IFERROR(
    XLOOKUP(F287,
            _xlws.FILTER('Supplier Emission'!$G$15:$G$49,
                   ('Supplier Emission'!$D$15:$D$49=H287) * ('Supplier Emission'!$F$15:$F$49=$E$8)),
            _xlws.FILTER('Supplier Emission'!$M$15:$M$49,
                   ('Supplier Emission'!$D$15:$D$49=H287) * ('Supplier Emission'!$F$15:$F$49=$E$8)),
            ""),
    "")</f>
        <v/>
      </c>
      <c r="N287" s="311" t="str">
        <f t="array" ref="N287">IFERROR(
    XLOOKUP(F287,
            _xlws.FILTER('Supplier Emission'!$G$15:$G$49,
                   ('Supplier Emission'!$D$15:$D$49=H287) * ('Supplier Emission'!$F$15:$F$49=$E$8)),
            _xlws.FILTER('Supplier Emission'!$H$15:$H$49,
                   ('Supplier Emission'!$D$15:$D$49=H287) * ('Supplier Emission'!$F$15:$F$49=$E$8)),
            ""),
    "")</f>
        <v/>
      </c>
      <c r="O287" s="311" t="str">
        <f t="array" ref="O287">XLOOKUP(1,('Emission Factors'!$E$5:$E$488='GHG emissions calculations'!$F287)*('Emission Factors'!$H$5:$H$488='GHG emissions calculations'!$H287),INDEX('Emission Factors'!$E$5:$T$488,0,MATCH('GHG emissions calculations'!O$6,'Emission Factors'!$E$5:$T$5,0)),"",0)</f>
        <v/>
      </c>
      <c r="P287" s="313" t="str">
        <f t="array" ref="P287">IFERROR(
    INDEX('Emission Factors'!$E$5:$P$488,
          MATCH(1,
                ('Emission Factors'!$E$5:$E$488 = 'GHG emissions calculations'!$F287) *
                ('Emission Factors'!$H$5:$H$488 = 'GHG emissions calculations'!$H287),
                0),
          MATCH('GHG emissions calculations'!P$6,'Emission Factors'!$E$5:$P$5,0)),
    "")</f>
        <v/>
      </c>
      <c r="Q287" s="311" t="str">
        <f t="array" ref="Q287">IFERROR(
    IF(
        INDEX('Emission Factors'!$E$5:$P$488,
              MATCH(1,
                    ('Emission Factors'!$E$5:$E$488 = 'GHG emissions calculations'!$F287) *
                    ('Emission Factors'!$H$5:$H$488 = 'GHG emissions calculations'!$H287),
                    0),
              MATCH('GHG emissions calculations'!Q$6, 'Emission Factors'!$E$5:$P$5, 0)) &lt;&gt; "",
        INDEX('Emission Factors'!$E$5:$P$488,
              MATCH(1,
                    ('Emission Factors'!$E$5:$E$488 = 'GHG emissions calculations'!$F287) *
                    ('Emission Factors'!$H$5:$H$488 = 'GHG emissions calculations'!$H287),
                    0),
              MATCH('GHG emissions calculations'!Q$6, 'Emission Factors'!$E$5:$P$5, 0)),
        ""),
    "")</f>
        <v/>
      </c>
      <c r="R287" s="311" t="str">
        <f t="array" ref="R287">IFERROR(
    IF(
        INDEX('Emission Factors'!$E$5:$R$488,
              MATCH(1,
                    ('Emission Factors'!$E$5:$E$488 = 'GHG emissions calculations'!$F287) *
                    ('Emission Factors'!$H$5:$H$488 = 'GHG emissions calculations'!$H287),
                    0),
              MATCH('GHG emissions calculations'!R$6, 'Emission Factors'!$E$5:$R$5, 0)) &lt;&gt; "",
        INDEX('Emission Factors'!$E$5:$R$488,
              MATCH(1,
                    ('Emission Factors'!$E$5:$E$488 = 'GHG emissions calculations'!$F287) *
                    ('Emission Factors'!$H$5:$H$488 = 'GHG emissions calculations'!$H287),
                    0),
              MATCH('GHG emissions calculations'!R$6, 'Emission Factors'!$E$5:$R$5, 0)),
        ""),
    "")</f>
        <v/>
      </c>
      <c r="S287" s="312">
        <f t="shared" si="1"/>
        <v>0</v>
      </c>
      <c r="T287" s="23"/>
    </row>
    <row r="288" ht="15.75" customHeight="1" outlineLevel="1">
      <c r="A288" s="23"/>
      <c r="B288" s="71"/>
      <c r="C288" s="71"/>
      <c r="D288" s="71"/>
      <c r="E288" s="314"/>
      <c r="F288" s="311" t="str">
        <f>Lists!P272</f>
        <v>Nickel - Unspecified process - Africa</v>
      </c>
      <c r="G288" s="311" t="str">
        <f t="array" ref="G288">XLOOKUP(1,('Emission Factors'!$E$5:$E$488='GHG emissions calculations'!$F288)*('Emission Factors'!$H$5:$H$488='GHG emissions calculations'!$H288),INDEX('Emission Factors'!$E$5:$T$488,0,MATCH('GHG emissions calculations'!G$6,'Emission Factors'!$E$5:$T$5,0)),"",0)</f>
        <v/>
      </c>
      <c r="H288" s="311" t="s">
        <v>237</v>
      </c>
      <c r="I288" s="312" t="str">
        <f>IF(
    SUMIFS('Import data'!$L$25:$L$80,
           'Import data'!$J$25:$J$80, F288,
           'Import data'!$G$25:$G$80, 'GHG emissions calculations'!$H288,
           'Import data'!$I$25:$I$80,$E$8) &lt;&gt; 0,
    SUMIFS('Import data'!$L$25:$L$80,
           'Import data'!$J$25:$J$80, F288,
           'Import data'!$G$25:$G$80, 'GHG emissions calculations'!$H288,
           'Import data'!$I$25:$I$80,$E$8),
    ""
)</f>
        <v/>
      </c>
      <c r="J288" s="311" t="str">
        <f t="array" ref="J288">IF(
    XLOOKUP(F288, 'Import data'!$J$26:$J$47, 'Import data'!$M$26:$M$47, "", 0) = "Please add the region-specific supplier emission factor or choose a different region available in the IAEG database.",
    "",
    XLOOKUP(F288, 'Import data'!$J$26:$J$47, 'Import data'!$M$26:$M$47, "", 0)
)</f>
        <v/>
      </c>
      <c r="K288" s="311" t="str">
        <f t="array" ref="K288">IFERROR(
    XLOOKUP(F288,
            _xlws.FILTER('Supplier Emission'!$G$15:$G$49,
                   ('Supplier Emission'!$D$15:$D$49=H288) * ('Supplier Emission'!$F$15:$F$49=$E$8)),
            _xlws.FILTER('Supplier Emission'!$I$15:$I$49,
                   ('Supplier Emission'!$D$15:$D$49=H288) * ('Supplier Emission'!$F$15:$F$49=$E$8)),
            ""),
    "")</f>
        <v/>
      </c>
      <c r="L288" s="311" t="str">
        <f t="array" ref="L288">IFERROR(
    XLOOKUP(F288,
            _xlws.FILTER('Supplier Emission'!$G$15:$G$49,
                   ('Supplier Emission'!$D$15:$D$49=H288) * ('Supplier Emission'!$F$15:$F$49=$E$8)),
            _xlws.FILTER('Supplier Emission'!$J$15:$J$49,
                   ('Supplier Emission'!$D$15:$D$49=H288) * ('Supplier Emission'!$F$15:$F$49=$E$8)),
            ""),
    "")</f>
        <v/>
      </c>
      <c r="M288" s="311" t="str">
        <f t="array" ref="M288">IFERROR(
    XLOOKUP(F288,
            _xlws.FILTER('Supplier Emission'!$G$15:$G$49,
                   ('Supplier Emission'!$D$15:$D$49=H288) * ('Supplier Emission'!$F$15:$F$49=$E$8)),
            _xlws.FILTER('Supplier Emission'!$M$15:$M$49,
                   ('Supplier Emission'!$D$15:$D$49=H288) * ('Supplier Emission'!$F$15:$F$49=$E$8)),
            ""),
    "")</f>
        <v/>
      </c>
      <c r="N288" s="311" t="str">
        <f t="array" ref="N288">IFERROR(
    XLOOKUP(F288,
            _xlws.FILTER('Supplier Emission'!$G$15:$G$49,
                   ('Supplier Emission'!$D$15:$D$49=H288) * ('Supplier Emission'!$F$15:$F$49=$E$8)),
            _xlws.FILTER('Supplier Emission'!$H$15:$H$49,
                   ('Supplier Emission'!$D$15:$D$49=H288) * ('Supplier Emission'!$F$15:$F$49=$E$8)),
            ""),
    "")</f>
        <v/>
      </c>
      <c r="O288" s="311" t="str">
        <f t="array" ref="O288">XLOOKUP(1,('Emission Factors'!$E$5:$E$488='GHG emissions calculations'!$F288)*('Emission Factors'!$H$5:$H$488='GHG emissions calculations'!$H288),INDEX('Emission Factors'!$E$5:$T$488,0,MATCH('GHG emissions calculations'!O$6,'Emission Factors'!$E$5:$T$5,0)),"",0)</f>
        <v/>
      </c>
      <c r="P288" s="313" t="str">
        <f t="array" ref="P288">IFERROR(
    INDEX('Emission Factors'!$E$5:$P$488,
          MATCH(1,
                ('Emission Factors'!$E$5:$E$488 = 'GHG emissions calculations'!$F288) *
                ('Emission Factors'!$H$5:$H$488 = 'GHG emissions calculations'!$H288),
                0),
          MATCH('GHG emissions calculations'!P$6,'Emission Factors'!$E$5:$P$5,0)),
    "")</f>
        <v/>
      </c>
      <c r="Q288" s="311" t="str">
        <f t="array" ref="Q288">IFERROR(
    IF(
        INDEX('Emission Factors'!$E$5:$P$488,
              MATCH(1,
                    ('Emission Factors'!$E$5:$E$488 = 'GHG emissions calculations'!$F288) *
                    ('Emission Factors'!$H$5:$H$488 = 'GHG emissions calculations'!$H288),
                    0),
              MATCH('GHG emissions calculations'!Q$6, 'Emission Factors'!$E$5:$P$5, 0)) &lt;&gt; "",
        INDEX('Emission Factors'!$E$5:$P$488,
              MATCH(1,
                    ('Emission Factors'!$E$5:$E$488 = 'GHG emissions calculations'!$F288) *
                    ('Emission Factors'!$H$5:$H$488 = 'GHG emissions calculations'!$H288),
                    0),
              MATCH('GHG emissions calculations'!Q$6, 'Emission Factors'!$E$5:$P$5, 0)),
        ""),
    "")</f>
        <v/>
      </c>
      <c r="R288" s="311" t="str">
        <f t="array" ref="R288">IFERROR(
    IF(
        INDEX('Emission Factors'!$E$5:$R$488,
              MATCH(1,
                    ('Emission Factors'!$E$5:$E$488 = 'GHG emissions calculations'!$F288) *
                    ('Emission Factors'!$H$5:$H$488 = 'GHG emissions calculations'!$H288),
                    0),
              MATCH('GHG emissions calculations'!R$6, 'Emission Factors'!$E$5:$R$5, 0)) &lt;&gt; "",
        INDEX('Emission Factors'!$E$5:$R$488,
              MATCH(1,
                    ('Emission Factors'!$E$5:$E$488 = 'GHG emissions calculations'!$F288) *
                    ('Emission Factors'!$H$5:$H$488 = 'GHG emissions calculations'!$H288),
                    0),
              MATCH('GHG emissions calculations'!R$6, 'Emission Factors'!$E$5:$R$5, 0)),
        ""),
    "")</f>
        <v/>
      </c>
      <c r="S288" s="312">
        <f t="shared" si="1"/>
        <v>0</v>
      </c>
      <c r="T288" s="23"/>
    </row>
    <row r="289" ht="15.75" customHeight="1" outlineLevel="1">
      <c r="A289" s="23"/>
      <c r="B289" s="71"/>
      <c r="C289" s="71"/>
      <c r="D289" s="71"/>
      <c r="E289" s="314"/>
      <c r="F289" s="311" t="str">
        <f>Lists!P270</f>
        <v>Nickel - Unspecified process - America</v>
      </c>
      <c r="G289" s="311" t="str">
        <f t="array" ref="G289">XLOOKUP(1,('Emission Factors'!$E$5:$E$488='GHG emissions calculations'!$F289)*('Emission Factors'!$H$5:$H$488='GHG emissions calculations'!$H289),INDEX('Emission Factors'!$E$5:$T$488,0,MATCH('GHG emissions calculations'!G$6,'Emission Factors'!$E$5:$T$5,0)),"",0)</f>
        <v/>
      </c>
      <c r="H289" s="311" t="s">
        <v>237</v>
      </c>
      <c r="I289" s="312" t="str">
        <f>IF(
    SUMIFS('Import data'!$L$25:$L$80,
           'Import data'!$J$25:$J$80, F289,
           'Import data'!$G$25:$G$80, 'GHG emissions calculations'!$H289,
           'Import data'!$I$25:$I$80,$E$8) &lt;&gt; 0,
    SUMIFS('Import data'!$L$25:$L$80,
           'Import data'!$J$25:$J$80, F289,
           'Import data'!$G$25:$G$80, 'GHG emissions calculations'!$H289,
           'Import data'!$I$25:$I$80,$E$8),
    ""
)</f>
        <v/>
      </c>
      <c r="J289" s="311" t="str">
        <f t="array" ref="J289">IF(
    XLOOKUP(F289, 'Import data'!$J$26:$J$47, 'Import data'!$M$26:$M$47, "", 0) = "Please add the region-specific supplier emission factor or choose a different region available in the IAEG database.",
    "",
    XLOOKUP(F289, 'Import data'!$J$26:$J$47, 'Import data'!$M$26:$M$47, "", 0)
)</f>
        <v/>
      </c>
      <c r="K289" s="311" t="str">
        <f t="array" ref="K289">IFERROR(
    XLOOKUP(F289,
            _xlws.FILTER('Supplier Emission'!$G$15:$G$49,
                   ('Supplier Emission'!$D$15:$D$49=H289) * ('Supplier Emission'!$F$15:$F$49=$E$8)),
            _xlws.FILTER('Supplier Emission'!$I$15:$I$49,
                   ('Supplier Emission'!$D$15:$D$49=H289) * ('Supplier Emission'!$F$15:$F$49=$E$8)),
            ""),
    "")</f>
        <v/>
      </c>
      <c r="L289" s="311" t="str">
        <f t="array" ref="L289">IFERROR(
    XLOOKUP(F289,
            _xlws.FILTER('Supplier Emission'!$G$15:$G$49,
                   ('Supplier Emission'!$D$15:$D$49=H289) * ('Supplier Emission'!$F$15:$F$49=$E$8)),
            _xlws.FILTER('Supplier Emission'!$J$15:$J$49,
                   ('Supplier Emission'!$D$15:$D$49=H289) * ('Supplier Emission'!$F$15:$F$49=$E$8)),
            ""),
    "")</f>
        <v/>
      </c>
      <c r="M289" s="311" t="str">
        <f t="array" ref="M289">IFERROR(
    XLOOKUP(F289,
            _xlws.FILTER('Supplier Emission'!$G$15:$G$49,
                   ('Supplier Emission'!$D$15:$D$49=H289) * ('Supplier Emission'!$F$15:$F$49=$E$8)),
            _xlws.FILTER('Supplier Emission'!$M$15:$M$49,
                   ('Supplier Emission'!$D$15:$D$49=H289) * ('Supplier Emission'!$F$15:$F$49=$E$8)),
            ""),
    "")</f>
        <v/>
      </c>
      <c r="N289" s="311" t="str">
        <f t="array" ref="N289">IFERROR(
    XLOOKUP(F289,
            _xlws.FILTER('Supplier Emission'!$G$15:$G$49,
                   ('Supplier Emission'!$D$15:$D$49=H289) * ('Supplier Emission'!$F$15:$F$49=$E$8)),
            _xlws.FILTER('Supplier Emission'!$H$15:$H$49,
                   ('Supplier Emission'!$D$15:$D$49=H289) * ('Supplier Emission'!$F$15:$F$49=$E$8)),
            ""),
    "")</f>
        <v/>
      </c>
      <c r="O289" s="311" t="str">
        <f t="array" ref="O289">XLOOKUP(1,('Emission Factors'!$E$5:$E$488='GHG emissions calculations'!$F289)*('Emission Factors'!$H$5:$H$488='GHG emissions calculations'!$H289),INDEX('Emission Factors'!$E$5:$T$488,0,MATCH('GHG emissions calculations'!O$6,'Emission Factors'!$E$5:$T$5,0)),"",0)</f>
        <v/>
      </c>
      <c r="P289" s="313" t="str">
        <f t="array" ref="P289">IFERROR(
    INDEX('Emission Factors'!$E$5:$P$488,
          MATCH(1,
                ('Emission Factors'!$E$5:$E$488 = 'GHG emissions calculations'!$F289) *
                ('Emission Factors'!$H$5:$H$488 = 'GHG emissions calculations'!$H289),
                0),
          MATCH('GHG emissions calculations'!P$6,'Emission Factors'!$E$5:$P$5,0)),
    "")</f>
        <v/>
      </c>
      <c r="Q289" s="311" t="str">
        <f t="array" ref="Q289">IFERROR(
    IF(
        INDEX('Emission Factors'!$E$5:$P$488,
              MATCH(1,
                    ('Emission Factors'!$E$5:$E$488 = 'GHG emissions calculations'!$F289) *
                    ('Emission Factors'!$H$5:$H$488 = 'GHG emissions calculations'!$H289),
                    0),
              MATCH('GHG emissions calculations'!Q$6, 'Emission Factors'!$E$5:$P$5, 0)) &lt;&gt; "",
        INDEX('Emission Factors'!$E$5:$P$488,
              MATCH(1,
                    ('Emission Factors'!$E$5:$E$488 = 'GHG emissions calculations'!$F289) *
                    ('Emission Factors'!$H$5:$H$488 = 'GHG emissions calculations'!$H289),
                    0),
              MATCH('GHG emissions calculations'!Q$6, 'Emission Factors'!$E$5:$P$5, 0)),
        ""),
    "")</f>
        <v/>
      </c>
      <c r="R289" s="311" t="str">
        <f t="array" ref="R289">IFERROR(
    IF(
        INDEX('Emission Factors'!$E$5:$R$488,
              MATCH(1,
                    ('Emission Factors'!$E$5:$E$488 = 'GHG emissions calculations'!$F289) *
                    ('Emission Factors'!$H$5:$H$488 = 'GHG emissions calculations'!$H289),
                    0),
              MATCH('GHG emissions calculations'!R$6, 'Emission Factors'!$E$5:$R$5, 0)) &lt;&gt; "",
        INDEX('Emission Factors'!$E$5:$R$488,
              MATCH(1,
                    ('Emission Factors'!$E$5:$E$488 = 'GHG emissions calculations'!$F289) *
                    ('Emission Factors'!$H$5:$H$488 = 'GHG emissions calculations'!$H289),
                    0),
              MATCH('GHG emissions calculations'!R$6, 'Emission Factors'!$E$5:$R$5, 0)),
        ""),
    "")</f>
        <v/>
      </c>
      <c r="S289" s="312">
        <f t="shared" si="1"/>
        <v>0</v>
      </c>
      <c r="T289" s="23"/>
    </row>
    <row r="290" ht="15.75" customHeight="1" outlineLevel="1">
      <c r="A290" s="23"/>
      <c r="B290" s="71"/>
      <c r="C290" s="71"/>
      <c r="D290" s="71"/>
      <c r="E290" s="314"/>
      <c r="F290" s="311" t="str">
        <f>Lists!P273</f>
        <v>Nickel - Unspecified process - Asia</v>
      </c>
      <c r="G290" s="311" t="str">
        <f t="array" ref="G290">XLOOKUP(1,('Emission Factors'!$E$5:$E$488='GHG emissions calculations'!$F290)*('Emission Factors'!$H$5:$H$488='GHG emissions calculations'!$H290),INDEX('Emission Factors'!$E$5:$T$488,0,MATCH('GHG emissions calculations'!G$6,'Emission Factors'!$E$5:$T$5,0)),"",0)</f>
        <v/>
      </c>
      <c r="H290" s="311" t="s">
        <v>237</v>
      </c>
      <c r="I290" s="312" t="str">
        <f>IF(
    SUMIFS('Import data'!$L$25:$L$80,
           'Import data'!$J$25:$J$80, F290,
           'Import data'!$G$25:$G$80, 'GHG emissions calculations'!$H290,
           'Import data'!$I$25:$I$80,$E$8) &lt;&gt; 0,
    SUMIFS('Import data'!$L$25:$L$80,
           'Import data'!$J$25:$J$80, F290,
           'Import data'!$G$25:$G$80, 'GHG emissions calculations'!$H290,
           'Import data'!$I$25:$I$80,$E$8),
    ""
)</f>
        <v/>
      </c>
      <c r="J290" s="311" t="str">
        <f t="array" ref="J290">IF(
    XLOOKUP(F290, 'Import data'!$J$26:$J$47, 'Import data'!$M$26:$M$47, "", 0) = "Please add the region-specific supplier emission factor or choose a different region available in the IAEG database.",
    "",
    XLOOKUP(F290, 'Import data'!$J$26:$J$47, 'Import data'!$M$26:$M$47, "", 0)
)</f>
        <v/>
      </c>
      <c r="K290" s="311" t="str">
        <f t="array" ref="K290">IFERROR(
    XLOOKUP(F290,
            _xlws.FILTER('Supplier Emission'!$G$15:$G$49,
                   ('Supplier Emission'!$D$15:$D$49=H290) * ('Supplier Emission'!$F$15:$F$49=$E$8)),
            _xlws.FILTER('Supplier Emission'!$I$15:$I$49,
                   ('Supplier Emission'!$D$15:$D$49=H290) * ('Supplier Emission'!$F$15:$F$49=$E$8)),
            ""),
    "")</f>
        <v/>
      </c>
      <c r="L290" s="311" t="str">
        <f t="array" ref="L290">IFERROR(
    XLOOKUP(F290,
            _xlws.FILTER('Supplier Emission'!$G$15:$G$49,
                   ('Supplier Emission'!$D$15:$D$49=H290) * ('Supplier Emission'!$F$15:$F$49=$E$8)),
            _xlws.FILTER('Supplier Emission'!$J$15:$J$49,
                   ('Supplier Emission'!$D$15:$D$49=H290) * ('Supplier Emission'!$F$15:$F$49=$E$8)),
            ""),
    "")</f>
        <v/>
      </c>
      <c r="M290" s="311" t="str">
        <f t="array" ref="M290">IFERROR(
    XLOOKUP(F290,
            _xlws.FILTER('Supplier Emission'!$G$15:$G$49,
                   ('Supplier Emission'!$D$15:$D$49=H290) * ('Supplier Emission'!$F$15:$F$49=$E$8)),
            _xlws.FILTER('Supplier Emission'!$M$15:$M$49,
                   ('Supplier Emission'!$D$15:$D$49=H290) * ('Supplier Emission'!$F$15:$F$49=$E$8)),
            ""),
    "")</f>
        <v/>
      </c>
      <c r="N290" s="311" t="str">
        <f t="array" ref="N290">IFERROR(
    XLOOKUP(F290,
            _xlws.FILTER('Supplier Emission'!$G$15:$G$49,
                   ('Supplier Emission'!$D$15:$D$49=H290) * ('Supplier Emission'!$F$15:$F$49=$E$8)),
            _xlws.FILTER('Supplier Emission'!$H$15:$H$49,
                   ('Supplier Emission'!$D$15:$D$49=H290) * ('Supplier Emission'!$F$15:$F$49=$E$8)),
            ""),
    "")</f>
        <v/>
      </c>
      <c r="O290" s="311" t="str">
        <f t="array" ref="O290">XLOOKUP(1,('Emission Factors'!$E$5:$E$488='GHG emissions calculations'!$F290)*('Emission Factors'!$H$5:$H$488='GHG emissions calculations'!$H290),INDEX('Emission Factors'!$E$5:$T$488,0,MATCH('GHG emissions calculations'!O$6,'Emission Factors'!$E$5:$T$5,0)),"",0)</f>
        <v/>
      </c>
      <c r="P290" s="313" t="str">
        <f t="array" ref="P290">IFERROR(
    INDEX('Emission Factors'!$E$5:$P$488,
          MATCH(1,
                ('Emission Factors'!$E$5:$E$488 = 'GHG emissions calculations'!$F290) *
                ('Emission Factors'!$H$5:$H$488 = 'GHG emissions calculations'!$H290),
                0),
          MATCH('GHG emissions calculations'!P$6,'Emission Factors'!$E$5:$P$5,0)),
    "")</f>
        <v/>
      </c>
      <c r="Q290" s="311" t="str">
        <f t="array" ref="Q290">IFERROR(
    IF(
        INDEX('Emission Factors'!$E$5:$P$488,
              MATCH(1,
                    ('Emission Factors'!$E$5:$E$488 = 'GHG emissions calculations'!$F290) *
                    ('Emission Factors'!$H$5:$H$488 = 'GHG emissions calculations'!$H290),
                    0),
              MATCH('GHG emissions calculations'!Q$6, 'Emission Factors'!$E$5:$P$5, 0)) &lt;&gt; "",
        INDEX('Emission Factors'!$E$5:$P$488,
              MATCH(1,
                    ('Emission Factors'!$E$5:$E$488 = 'GHG emissions calculations'!$F290) *
                    ('Emission Factors'!$H$5:$H$488 = 'GHG emissions calculations'!$H290),
                    0),
              MATCH('GHG emissions calculations'!Q$6, 'Emission Factors'!$E$5:$P$5, 0)),
        ""),
    "")</f>
        <v/>
      </c>
      <c r="R290" s="311" t="str">
        <f t="array" ref="R290">IFERROR(
    IF(
        INDEX('Emission Factors'!$E$5:$R$488,
              MATCH(1,
                    ('Emission Factors'!$E$5:$E$488 = 'GHG emissions calculations'!$F290) *
                    ('Emission Factors'!$H$5:$H$488 = 'GHG emissions calculations'!$H290),
                    0),
              MATCH('GHG emissions calculations'!R$6, 'Emission Factors'!$E$5:$R$5, 0)) &lt;&gt; "",
        INDEX('Emission Factors'!$E$5:$R$488,
              MATCH(1,
                    ('Emission Factors'!$E$5:$E$488 = 'GHG emissions calculations'!$F290) *
                    ('Emission Factors'!$H$5:$H$488 = 'GHG emissions calculations'!$H290),
                    0),
              MATCH('GHG emissions calculations'!R$6, 'Emission Factors'!$E$5:$R$5, 0)),
        ""),
    "")</f>
        <v/>
      </c>
      <c r="S290" s="312">
        <f t="shared" si="1"/>
        <v>0</v>
      </c>
      <c r="T290" s="23"/>
    </row>
    <row r="291" ht="15.75" customHeight="1" outlineLevel="1">
      <c r="A291" s="23"/>
      <c r="B291" s="71"/>
      <c r="C291" s="71"/>
      <c r="D291" s="71"/>
      <c r="E291" s="314"/>
      <c r="F291" s="311" t="str">
        <f>Lists!P271</f>
        <v>Nickel - Unspecified process - Europe</v>
      </c>
      <c r="G291" s="311" t="str">
        <f t="array" ref="G291">XLOOKUP(1,('Emission Factors'!$E$5:$E$488='GHG emissions calculations'!$F291)*('Emission Factors'!$H$5:$H$488='GHG emissions calculations'!$H291),INDEX('Emission Factors'!$E$5:$T$488,0,MATCH('GHG emissions calculations'!G$6,'Emission Factors'!$E$5:$T$5,0)),"",0)</f>
        <v/>
      </c>
      <c r="H291" s="311" t="s">
        <v>237</v>
      </c>
      <c r="I291" s="312" t="str">
        <f>IF(
    SUMIFS('Import data'!$L$25:$L$80,
           'Import data'!$J$25:$J$80, F291,
           'Import data'!$G$25:$G$80, 'GHG emissions calculations'!$H291,
           'Import data'!$I$25:$I$80,$E$8) &lt;&gt; 0,
    SUMIFS('Import data'!$L$25:$L$80,
           'Import data'!$J$25:$J$80, F291,
           'Import data'!$G$25:$G$80, 'GHG emissions calculations'!$H291,
           'Import data'!$I$25:$I$80,$E$8),
    ""
)</f>
        <v/>
      </c>
      <c r="J291" s="311" t="str">
        <f t="array" ref="J291">IF(
    XLOOKUP(F291, 'Import data'!$J$26:$J$47, 'Import data'!$M$26:$M$47, "", 0) = "Please add the region-specific supplier emission factor or choose a different region available in the IAEG database.",
    "",
    XLOOKUP(F291, 'Import data'!$J$26:$J$47, 'Import data'!$M$26:$M$47, "", 0)
)</f>
        <v/>
      </c>
      <c r="K291" s="311" t="str">
        <f t="array" ref="K291">IFERROR(
    XLOOKUP(F291,
            _xlws.FILTER('Supplier Emission'!$G$15:$G$49,
                   ('Supplier Emission'!$D$15:$D$49=H291) * ('Supplier Emission'!$F$15:$F$49=$E$8)),
            _xlws.FILTER('Supplier Emission'!$I$15:$I$49,
                   ('Supplier Emission'!$D$15:$D$49=H291) * ('Supplier Emission'!$F$15:$F$49=$E$8)),
            ""),
    "")</f>
        <v/>
      </c>
      <c r="L291" s="311" t="str">
        <f t="array" ref="L291">IFERROR(
    XLOOKUP(F291,
            _xlws.FILTER('Supplier Emission'!$G$15:$G$49,
                   ('Supplier Emission'!$D$15:$D$49=H291) * ('Supplier Emission'!$F$15:$F$49=$E$8)),
            _xlws.FILTER('Supplier Emission'!$J$15:$J$49,
                   ('Supplier Emission'!$D$15:$D$49=H291) * ('Supplier Emission'!$F$15:$F$49=$E$8)),
            ""),
    "")</f>
        <v/>
      </c>
      <c r="M291" s="311" t="str">
        <f t="array" ref="M291">IFERROR(
    XLOOKUP(F291,
            _xlws.FILTER('Supplier Emission'!$G$15:$G$49,
                   ('Supplier Emission'!$D$15:$D$49=H291) * ('Supplier Emission'!$F$15:$F$49=$E$8)),
            _xlws.FILTER('Supplier Emission'!$M$15:$M$49,
                   ('Supplier Emission'!$D$15:$D$49=H291) * ('Supplier Emission'!$F$15:$F$49=$E$8)),
            ""),
    "")</f>
        <v/>
      </c>
      <c r="N291" s="311" t="str">
        <f t="array" ref="N291">IFERROR(
    XLOOKUP(F291,
            _xlws.FILTER('Supplier Emission'!$G$15:$G$49,
                   ('Supplier Emission'!$D$15:$D$49=H291) * ('Supplier Emission'!$F$15:$F$49=$E$8)),
            _xlws.FILTER('Supplier Emission'!$H$15:$H$49,
                   ('Supplier Emission'!$D$15:$D$49=H291) * ('Supplier Emission'!$F$15:$F$49=$E$8)),
            ""),
    "")</f>
        <v/>
      </c>
      <c r="O291" s="311" t="str">
        <f t="array" ref="O291">XLOOKUP(1,('Emission Factors'!$E$5:$E$488='GHG emissions calculations'!$F291)*('Emission Factors'!$H$5:$H$488='GHG emissions calculations'!$H291),INDEX('Emission Factors'!$E$5:$T$488,0,MATCH('GHG emissions calculations'!O$6,'Emission Factors'!$E$5:$T$5,0)),"",0)</f>
        <v/>
      </c>
      <c r="P291" s="313" t="str">
        <f t="array" ref="P291">IFERROR(
    INDEX('Emission Factors'!$E$5:$P$488,
          MATCH(1,
                ('Emission Factors'!$E$5:$E$488 = 'GHG emissions calculations'!$F291) *
                ('Emission Factors'!$H$5:$H$488 = 'GHG emissions calculations'!$H291),
                0),
          MATCH('GHG emissions calculations'!P$6,'Emission Factors'!$E$5:$P$5,0)),
    "")</f>
        <v/>
      </c>
      <c r="Q291" s="311" t="str">
        <f t="array" ref="Q291">IFERROR(
    IF(
        INDEX('Emission Factors'!$E$5:$P$488,
              MATCH(1,
                    ('Emission Factors'!$E$5:$E$488 = 'GHG emissions calculations'!$F291) *
                    ('Emission Factors'!$H$5:$H$488 = 'GHG emissions calculations'!$H291),
                    0),
              MATCH('GHG emissions calculations'!Q$6, 'Emission Factors'!$E$5:$P$5, 0)) &lt;&gt; "",
        INDEX('Emission Factors'!$E$5:$P$488,
              MATCH(1,
                    ('Emission Factors'!$E$5:$E$488 = 'GHG emissions calculations'!$F291) *
                    ('Emission Factors'!$H$5:$H$488 = 'GHG emissions calculations'!$H291),
                    0),
              MATCH('GHG emissions calculations'!Q$6, 'Emission Factors'!$E$5:$P$5, 0)),
        ""),
    "")</f>
        <v/>
      </c>
      <c r="R291" s="311" t="str">
        <f t="array" ref="R291">IFERROR(
    IF(
        INDEX('Emission Factors'!$E$5:$R$488,
              MATCH(1,
                    ('Emission Factors'!$E$5:$E$488 = 'GHG emissions calculations'!$F291) *
                    ('Emission Factors'!$H$5:$H$488 = 'GHG emissions calculations'!$H291),
                    0),
              MATCH('GHG emissions calculations'!R$6, 'Emission Factors'!$E$5:$R$5, 0)) &lt;&gt; "",
        INDEX('Emission Factors'!$E$5:$R$488,
              MATCH(1,
                    ('Emission Factors'!$E$5:$E$488 = 'GHG emissions calculations'!$F291) *
                    ('Emission Factors'!$H$5:$H$488 = 'GHG emissions calculations'!$H291),
                    0),
              MATCH('GHG emissions calculations'!R$6, 'Emission Factors'!$E$5:$R$5, 0)),
        ""),
    "")</f>
        <v/>
      </c>
      <c r="S291" s="312">
        <f t="shared" si="1"/>
        <v>0</v>
      </c>
      <c r="T291" s="23"/>
    </row>
    <row r="292" ht="15.75" customHeight="1" outlineLevel="1">
      <c r="A292" s="23"/>
      <c r="B292" s="71"/>
      <c r="C292" s="71"/>
      <c r="D292" s="71"/>
      <c r="E292" s="314"/>
      <c r="F292" s="311" t="str">
        <f>Lists!P276</f>
        <v>Nickel - Unspecified process - Global or unspecified region</v>
      </c>
      <c r="G292" s="311" t="str">
        <f t="array" ref="G292">XLOOKUP(1,('Emission Factors'!$E$5:$E$488='GHG emissions calculations'!$F292)*('Emission Factors'!$H$5:$H$488='GHG emissions calculations'!$H292),INDEX('Emission Factors'!$E$5:$T$488,0,MATCH('GHG emissions calculations'!G$6,'Emission Factors'!$E$5:$T$5,0)),"",0)</f>
        <v/>
      </c>
      <c r="H292" s="311" t="s">
        <v>237</v>
      </c>
      <c r="I292" s="312" t="str">
        <f>IF(
    SUMIFS('Import data'!$L$25:$L$80,
           'Import data'!$J$25:$J$80, F292,
           'Import data'!$G$25:$G$80, 'GHG emissions calculations'!$H292,
           'Import data'!$I$25:$I$80,$E$8) &lt;&gt; 0,
    SUMIFS('Import data'!$L$25:$L$80,
           'Import data'!$J$25:$J$80, F292,
           'Import data'!$G$25:$G$80, 'GHG emissions calculations'!$H292,
           'Import data'!$I$25:$I$80,$E$8),
    ""
)</f>
        <v/>
      </c>
      <c r="J292" s="311" t="str">
        <f t="array" ref="J292">IF(
    XLOOKUP(F292, 'Import data'!$J$26:$J$47, 'Import data'!$M$26:$M$47, "", 0) = "Please add the region-specific supplier emission factor or choose a different region available in the IAEG database.",
    "",
    XLOOKUP(F292, 'Import data'!$J$26:$J$47, 'Import data'!$M$26:$M$47, "", 0)
)</f>
        <v/>
      </c>
      <c r="K292" s="311" t="str">
        <f t="array" ref="K292">IFERROR(
    XLOOKUP(F292,
            _xlws.FILTER('Supplier Emission'!$G$15:$G$49,
                   ('Supplier Emission'!$D$15:$D$49=H292) * ('Supplier Emission'!$F$15:$F$49=$E$8)),
            _xlws.FILTER('Supplier Emission'!$I$15:$I$49,
                   ('Supplier Emission'!$D$15:$D$49=H292) * ('Supplier Emission'!$F$15:$F$49=$E$8)),
            ""),
    "")</f>
        <v/>
      </c>
      <c r="L292" s="311" t="str">
        <f t="array" ref="L292">IFERROR(
    XLOOKUP(F292,
            _xlws.FILTER('Supplier Emission'!$G$15:$G$49,
                   ('Supplier Emission'!$D$15:$D$49=H292) * ('Supplier Emission'!$F$15:$F$49=$E$8)),
            _xlws.FILTER('Supplier Emission'!$J$15:$J$49,
                   ('Supplier Emission'!$D$15:$D$49=H292) * ('Supplier Emission'!$F$15:$F$49=$E$8)),
            ""),
    "")</f>
        <v/>
      </c>
      <c r="M292" s="311" t="str">
        <f t="array" ref="M292">IFERROR(
    XLOOKUP(F292,
            _xlws.FILTER('Supplier Emission'!$G$15:$G$49,
                   ('Supplier Emission'!$D$15:$D$49=H292) * ('Supplier Emission'!$F$15:$F$49=$E$8)),
            _xlws.FILTER('Supplier Emission'!$M$15:$M$49,
                   ('Supplier Emission'!$D$15:$D$49=H292) * ('Supplier Emission'!$F$15:$F$49=$E$8)),
            ""),
    "")</f>
        <v/>
      </c>
      <c r="N292" s="311" t="str">
        <f t="array" ref="N292">IFERROR(
    XLOOKUP(F292,
            _xlws.FILTER('Supplier Emission'!$G$15:$G$49,
                   ('Supplier Emission'!$D$15:$D$49=H292) * ('Supplier Emission'!$F$15:$F$49=$E$8)),
            _xlws.FILTER('Supplier Emission'!$H$15:$H$49,
                   ('Supplier Emission'!$D$15:$D$49=H292) * ('Supplier Emission'!$F$15:$F$49=$E$8)),
            ""),
    "")</f>
        <v/>
      </c>
      <c r="O292" s="311" t="str">
        <f t="array" ref="O292">XLOOKUP(1,('Emission Factors'!$E$5:$E$488='GHG emissions calculations'!$F292)*('Emission Factors'!$H$5:$H$488='GHG emissions calculations'!$H292),INDEX('Emission Factors'!$E$5:$T$488,0,MATCH('GHG emissions calculations'!O$6,'Emission Factors'!$E$5:$T$5,0)),"",0)</f>
        <v>Processed  Monel (nickel alloy) </v>
      </c>
      <c r="P292" s="313">
        <f t="array" ref="P292">IFERROR(
    INDEX('Emission Factors'!$E$5:$P$488,
          MATCH(1,
                ('Emission Factors'!$E$5:$E$488 = 'GHG emissions calculations'!$F292) *
                ('Emission Factors'!$H$5:$H$488 = 'GHG emissions calculations'!$H292),
                0),
          MATCH('GHG emissions calculations'!P$6,'Emission Factors'!$E$5:$P$5,0)),
    "")</f>
        <v>26.8995</v>
      </c>
      <c r="Q292" s="311" t="str">
        <f t="array" ref="Q292">IFERROR(
    IF(
        INDEX('Emission Factors'!$E$5:$P$488,
              MATCH(1,
                    ('Emission Factors'!$E$5:$E$488 = 'GHG emissions calculations'!$F292) *
                    ('Emission Factors'!$H$5:$H$488 = 'GHG emissions calculations'!$H292),
                    0),
              MATCH('GHG emissions calculations'!Q$6, 'Emission Factors'!$E$5:$P$5, 0)) &lt;&gt; "",
        INDEX('Emission Factors'!$E$5:$P$488,
              MATCH(1,
                    ('Emission Factors'!$E$5:$E$488 = 'GHG emissions calculations'!$F292) *
                    ('Emission Factors'!$H$5:$H$488 = 'GHG emissions calculations'!$H292),
                    0),
              MATCH('GHG emissions calculations'!Q$6, 'Emission Factors'!$E$5:$P$5, 0)),
        ""),
    "")</f>
        <v>kgCO2e/kg</v>
      </c>
      <c r="R292" s="311" t="str">
        <f t="array" ref="R292">IFERROR(
    IF(
        INDEX('Emission Factors'!$E$5:$R$488,
              MATCH(1,
                    ('Emission Factors'!$E$5:$E$488 = 'GHG emissions calculations'!$F292) *
                    ('Emission Factors'!$H$5:$H$488 = 'GHG emissions calculations'!$H292),
                    0),
              MATCH('GHG emissions calculations'!R$6, 'Emission Factors'!$E$5:$R$5, 0)) &lt;&gt; "",
        INDEX('Emission Factors'!$E$5:$R$488,
              MATCH(1,
                    ('Emission Factors'!$E$5:$E$488 = 'GHG emissions calculations'!$F292) *
                    ('Emission Factors'!$H$5:$H$488 = 'GHG emissions calculations'!$H292),
                    0),
              MATCH('GHG emissions calculations'!R$6, 'Emission Factors'!$E$5:$R$5, 0)),
        ""),
    "")</f>
        <v>Global or unspecified region</v>
      </c>
      <c r="S292" s="312">
        <f t="shared" si="1"/>
        <v>0</v>
      </c>
      <c r="T292" s="23"/>
    </row>
    <row r="293" ht="15.75" customHeight="1" outlineLevel="1">
      <c r="A293" s="23"/>
      <c r="B293" s="71"/>
      <c r="C293" s="71"/>
      <c r="D293" s="71"/>
      <c r="E293" s="314"/>
      <c r="F293" s="311" t="str">
        <f>Lists!P275</f>
        <v>Nickel - Unspecified process - Middle East</v>
      </c>
      <c r="G293" s="311" t="str">
        <f t="array" ref="G293">XLOOKUP(1,('Emission Factors'!$E$5:$E$488='GHG emissions calculations'!$F293)*('Emission Factors'!$H$5:$H$488='GHG emissions calculations'!$H293),INDEX('Emission Factors'!$E$5:$T$488,0,MATCH('GHG emissions calculations'!G$6,'Emission Factors'!$E$5:$T$5,0)),"",0)</f>
        <v/>
      </c>
      <c r="H293" s="311" t="s">
        <v>237</v>
      </c>
      <c r="I293" s="312" t="str">
        <f>IF(
    SUMIFS('Import data'!$L$25:$L$80,
           'Import data'!$J$25:$J$80, F293,
           'Import data'!$G$25:$G$80, 'GHG emissions calculations'!$H293,
           'Import data'!$I$25:$I$80,$E$8) &lt;&gt; 0,
    SUMIFS('Import data'!$L$25:$L$80,
           'Import data'!$J$25:$J$80, F293,
           'Import data'!$G$25:$G$80, 'GHG emissions calculations'!$H293,
           'Import data'!$I$25:$I$80,$E$8),
    ""
)</f>
        <v/>
      </c>
      <c r="J293" s="311" t="str">
        <f t="array" ref="J293">IF(
    XLOOKUP(F293, 'Import data'!$J$26:$J$47, 'Import data'!$M$26:$M$47, "", 0) = "Please add the region-specific supplier emission factor or choose a different region available in the IAEG database.",
    "",
    XLOOKUP(F293, 'Import data'!$J$26:$J$47, 'Import data'!$M$26:$M$47, "", 0)
)</f>
        <v/>
      </c>
      <c r="K293" s="311" t="str">
        <f t="array" ref="K293">IFERROR(
    XLOOKUP(F293,
            _xlws.FILTER('Supplier Emission'!$G$15:$G$49,
                   ('Supplier Emission'!$D$15:$D$49=H293) * ('Supplier Emission'!$F$15:$F$49=$E$8)),
            _xlws.FILTER('Supplier Emission'!$I$15:$I$49,
                   ('Supplier Emission'!$D$15:$D$49=H293) * ('Supplier Emission'!$F$15:$F$49=$E$8)),
            ""),
    "")</f>
        <v/>
      </c>
      <c r="L293" s="311" t="str">
        <f t="array" ref="L293">IFERROR(
    XLOOKUP(F293,
            _xlws.FILTER('Supplier Emission'!$G$15:$G$49,
                   ('Supplier Emission'!$D$15:$D$49=H293) * ('Supplier Emission'!$F$15:$F$49=$E$8)),
            _xlws.FILTER('Supplier Emission'!$J$15:$J$49,
                   ('Supplier Emission'!$D$15:$D$49=H293) * ('Supplier Emission'!$F$15:$F$49=$E$8)),
            ""),
    "")</f>
        <v/>
      </c>
      <c r="M293" s="311" t="str">
        <f t="array" ref="M293">IFERROR(
    XLOOKUP(F293,
            _xlws.FILTER('Supplier Emission'!$G$15:$G$49,
                   ('Supplier Emission'!$D$15:$D$49=H293) * ('Supplier Emission'!$F$15:$F$49=$E$8)),
            _xlws.FILTER('Supplier Emission'!$M$15:$M$49,
                   ('Supplier Emission'!$D$15:$D$49=H293) * ('Supplier Emission'!$F$15:$F$49=$E$8)),
            ""),
    "")</f>
        <v/>
      </c>
      <c r="N293" s="311" t="str">
        <f t="array" ref="N293">IFERROR(
    XLOOKUP(F293,
            _xlws.FILTER('Supplier Emission'!$G$15:$G$49,
                   ('Supplier Emission'!$D$15:$D$49=H293) * ('Supplier Emission'!$F$15:$F$49=$E$8)),
            _xlws.FILTER('Supplier Emission'!$H$15:$H$49,
                   ('Supplier Emission'!$D$15:$D$49=H293) * ('Supplier Emission'!$F$15:$F$49=$E$8)),
            ""),
    "")</f>
        <v/>
      </c>
      <c r="O293" s="311" t="str">
        <f t="array" ref="O293">XLOOKUP(1,('Emission Factors'!$E$5:$E$488='GHG emissions calculations'!$F293)*('Emission Factors'!$H$5:$H$488='GHG emissions calculations'!$H293),INDEX('Emission Factors'!$E$5:$T$488,0,MATCH('GHG emissions calculations'!O$6,'Emission Factors'!$E$5:$T$5,0)),"",0)</f>
        <v/>
      </c>
      <c r="P293" s="313" t="str">
        <f t="array" ref="P293">IFERROR(
    INDEX('Emission Factors'!$E$5:$P$488,
          MATCH(1,
                ('Emission Factors'!$E$5:$E$488 = 'GHG emissions calculations'!$F293) *
                ('Emission Factors'!$H$5:$H$488 = 'GHG emissions calculations'!$H293),
                0),
          MATCH('GHG emissions calculations'!P$6,'Emission Factors'!$E$5:$P$5,0)),
    "")</f>
        <v/>
      </c>
      <c r="Q293" s="311" t="str">
        <f t="array" ref="Q293">IFERROR(
    IF(
        INDEX('Emission Factors'!$E$5:$P$488,
              MATCH(1,
                    ('Emission Factors'!$E$5:$E$488 = 'GHG emissions calculations'!$F293) *
                    ('Emission Factors'!$H$5:$H$488 = 'GHG emissions calculations'!$H293),
                    0),
              MATCH('GHG emissions calculations'!Q$6, 'Emission Factors'!$E$5:$P$5, 0)) &lt;&gt; "",
        INDEX('Emission Factors'!$E$5:$P$488,
              MATCH(1,
                    ('Emission Factors'!$E$5:$E$488 = 'GHG emissions calculations'!$F293) *
                    ('Emission Factors'!$H$5:$H$488 = 'GHG emissions calculations'!$H293),
                    0),
              MATCH('GHG emissions calculations'!Q$6, 'Emission Factors'!$E$5:$P$5, 0)),
        ""),
    "")</f>
        <v/>
      </c>
      <c r="R293" s="311" t="str">
        <f t="array" ref="R293">IFERROR(
    IF(
        INDEX('Emission Factors'!$E$5:$R$488,
              MATCH(1,
                    ('Emission Factors'!$E$5:$E$488 = 'GHG emissions calculations'!$F293) *
                    ('Emission Factors'!$H$5:$H$488 = 'GHG emissions calculations'!$H293),
                    0),
              MATCH('GHG emissions calculations'!R$6, 'Emission Factors'!$E$5:$R$5, 0)) &lt;&gt; "",
        INDEX('Emission Factors'!$E$5:$R$488,
              MATCH(1,
                    ('Emission Factors'!$E$5:$E$488 = 'GHG emissions calculations'!$F293) *
                    ('Emission Factors'!$H$5:$H$488 = 'GHG emissions calculations'!$H293),
                    0),
              MATCH('GHG emissions calculations'!R$6, 'Emission Factors'!$E$5:$R$5, 0)),
        ""),
    "")</f>
        <v/>
      </c>
      <c r="S293" s="312">
        <f t="shared" si="1"/>
        <v>0</v>
      </c>
      <c r="T293" s="23"/>
    </row>
    <row r="294" ht="15.75" customHeight="1" outlineLevel="1">
      <c r="A294" s="23"/>
      <c r="B294" s="71"/>
      <c r="C294" s="71"/>
      <c r="D294" s="71"/>
      <c r="E294" s="314"/>
      <c r="F294" s="311" t="str">
        <f>Lists!P274</f>
        <v>Nickel - Unspecified process - Oceania</v>
      </c>
      <c r="G294" s="311" t="str">
        <f t="array" ref="G294">XLOOKUP(1,('Emission Factors'!$E$5:$E$488='GHG emissions calculations'!$F294)*('Emission Factors'!$H$5:$H$488='GHG emissions calculations'!$H294),INDEX('Emission Factors'!$E$5:$T$488,0,MATCH('GHG emissions calculations'!G$6,'Emission Factors'!$E$5:$T$5,0)),"",0)</f>
        <v/>
      </c>
      <c r="H294" s="311" t="s">
        <v>237</v>
      </c>
      <c r="I294" s="312" t="str">
        <f>IF(
    SUMIFS('Import data'!$L$25:$L$80,
           'Import data'!$J$25:$J$80, F294,
           'Import data'!$G$25:$G$80, 'GHG emissions calculations'!$H294,
           'Import data'!$I$25:$I$80,$E$8) &lt;&gt; 0,
    SUMIFS('Import data'!$L$25:$L$80,
           'Import data'!$J$25:$J$80, F294,
           'Import data'!$G$25:$G$80, 'GHG emissions calculations'!$H294,
           'Import data'!$I$25:$I$80,$E$8),
    ""
)</f>
        <v/>
      </c>
      <c r="J294" s="311" t="str">
        <f t="array" ref="J294">IF(
    XLOOKUP(F294, 'Import data'!$J$26:$J$47, 'Import data'!$M$26:$M$47, "", 0) = "Please add the region-specific supplier emission factor or choose a different region available in the IAEG database.",
    "",
    XLOOKUP(F294, 'Import data'!$J$26:$J$47, 'Import data'!$M$26:$M$47, "", 0)
)</f>
        <v/>
      </c>
      <c r="K294" s="311" t="str">
        <f t="array" ref="K294">IFERROR(
    XLOOKUP(F294,
            _xlws.FILTER('Supplier Emission'!$G$15:$G$49,
                   ('Supplier Emission'!$D$15:$D$49=H294) * ('Supplier Emission'!$F$15:$F$49=$E$8)),
            _xlws.FILTER('Supplier Emission'!$I$15:$I$49,
                   ('Supplier Emission'!$D$15:$D$49=H294) * ('Supplier Emission'!$F$15:$F$49=$E$8)),
            ""),
    "")</f>
        <v/>
      </c>
      <c r="L294" s="311" t="str">
        <f t="array" ref="L294">IFERROR(
    XLOOKUP(F294,
            _xlws.FILTER('Supplier Emission'!$G$15:$G$49,
                   ('Supplier Emission'!$D$15:$D$49=H294) * ('Supplier Emission'!$F$15:$F$49=$E$8)),
            _xlws.FILTER('Supplier Emission'!$J$15:$J$49,
                   ('Supplier Emission'!$D$15:$D$49=H294) * ('Supplier Emission'!$F$15:$F$49=$E$8)),
            ""),
    "")</f>
        <v/>
      </c>
      <c r="M294" s="311" t="str">
        <f t="array" ref="M294">IFERROR(
    XLOOKUP(F294,
            _xlws.FILTER('Supplier Emission'!$G$15:$G$49,
                   ('Supplier Emission'!$D$15:$D$49=H294) * ('Supplier Emission'!$F$15:$F$49=$E$8)),
            _xlws.FILTER('Supplier Emission'!$M$15:$M$49,
                   ('Supplier Emission'!$D$15:$D$49=H294) * ('Supplier Emission'!$F$15:$F$49=$E$8)),
            ""),
    "")</f>
        <v/>
      </c>
      <c r="N294" s="311" t="str">
        <f t="array" ref="N294">IFERROR(
    XLOOKUP(F294,
            _xlws.FILTER('Supplier Emission'!$G$15:$G$49,
                   ('Supplier Emission'!$D$15:$D$49=H294) * ('Supplier Emission'!$F$15:$F$49=$E$8)),
            _xlws.FILTER('Supplier Emission'!$H$15:$H$49,
                   ('Supplier Emission'!$D$15:$D$49=H294) * ('Supplier Emission'!$F$15:$F$49=$E$8)),
            ""),
    "")</f>
        <v/>
      </c>
      <c r="O294" s="311" t="str">
        <f t="array" ref="O294">XLOOKUP(1,('Emission Factors'!$E$5:$E$488='GHG emissions calculations'!$F294)*('Emission Factors'!$H$5:$H$488='GHG emissions calculations'!$H294),INDEX('Emission Factors'!$E$5:$T$488,0,MATCH('GHG emissions calculations'!O$6,'Emission Factors'!$E$5:$T$5,0)),"",0)</f>
        <v/>
      </c>
      <c r="P294" s="313" t="str">
        <f t="array" ref="P294">IFERROR(
    INDEX('Emission Factors'!$E$5:$P$488,
          MATCH(1,
                ('Emission Factors'!$E$5:$E$488 = 'GHG emissions calculations'!$F294) *
                ('Emission Factors'!$H$5:$H$488 = 'GHG emissions calculations'!$H294),
                0),
          MATCH('GHG emissions calculations'!P$6,'Emission Factors'!$E$5:$P$5,0)),
    "")</f>
        <v/>
      </c>
      <c r="Q294" s="311" t="str">
        <f t="array" ref="Q294">IFERROR(
    IF(
        INDEX('Emission Factors'!$E$5:$P$488,
              MATCH(1,
                    ('Emission Factors'!$E$5:$E$488 = 'GHG emissions calculations'!$F294) *
                    ('Emission Factors'!$H$5:$H$488 = 'GHG emissions calculations'!$H294),
                    0),
              MATCH('GHG emissions calculations'!Q$6, 'Emission Factors'!$E$5:$P$5, 0)) &lt;&gt; "",
        INDEX('Emission Factors'!$E$5:$P$488,
              MATCH(1,
                    ('Emission Factors'!$E$5:$E$488 = 'GHG emissions calculations'!$F294) *
                    ('Emission Factors'!$H$5:$H$488 = 'GHG emissions calculations'!$H294),
                    0),
              MATCH('GHG emissions calculations'!Q$6, 'Emission Factors'!$E$5:$P$5, 0)),
        ""),
    "")</f>
        <v/>
      </c>
      <c r="R294" s="311" t="str">
        <f t="array" ref="R294">IFERROR(
    IF(
        INDEX('Emission Factors'!$E$5:$R$488,
              MATCH(1,
                    ('Emission Factors'!$E$5:$E$488 = 'GHG emissions calculations'!$F294) *
                    ('Emission Factors'!$H$5:$H$488 = 'GHG emissions calculations'!$H294),
                    0),
              MATCH('GHG emissions calculations'!R$6, 'Emission Factors'!$E$5:$R$5, 0)) &lt;&gt; "",
        INDEX('Emission Factors'!$E$5:$R$488,
              MATCH(1,
                    ('Emission Factors'!$E$5:$E$488 = 'GHG emissions calculations'!$F294) *
                    ('Emission Factors'!$H$5:$H$488 = 'GHG emissions calculations'!$H294),
                    0),
              MATCH('GHG emissions calculations'!R$6, 'Emission Factors'!$E$5:$R$5, 0)),
        ""),
    "")</f>
        <v/>
      </c>
      <c r="S294" s="312">
        <f t="shared" si="1"/>
        <v>0</v>
      </c>
      <c r="T294" s="23"/>
    </row>
    <row r="295" ht="15.75" customHeight="1" outlineLevel="1">
      <c r="A295" s="23"/>
      <c r="B295" s="71"/>
      <c r="C295" s="71"/>
      <c r="D295" s="71"/>
      <c r="E295" s="314"/>
      <c r="F295" s="311" t="str">
        <f>Lists!O27</f>
        <v>Other basic metals and casting - Africa</v>
      </c>
      <c r="G295" s="311" t="str">
        <f t="array" ref="G295">XLOOKUP(1,('Emission Factors'!$E$5:$E$488='GHG emissions calculations'!$F295)*('Emission Factors'!$H$5:$H$488='GHG emissions calculations'!$H295),INDEX('Emission Factors'!$E$5:$T$488,0,MATCH('GHG emissions calculations'!G$6,'Emission Factors'!$E$5:$T$5,0)),"",0)</f>
        <v/>
      </c>
      <c r="H295" s="311" t="s">
        <v>238</v>
      </c>
      <c r="I295" s="312" t="str">
        <f>IF(
    SUMIFS('Import data'!$L$25:$L$80,
           'Import data'!$J$25:$J$80, F295,
           'Import data'!$G$25:$G$80, 'GHG emissions calculations'!$H295,
           'Import data'!$I$25:$I$80,$E$8) &lt;&gt; 0,
    SUMIFS('Import data'!$L$25:$L$80,
           'Import data'!$J$25:$J$80, F295,
           'Import data'!$G$25:$G$80, 'GHG emissions calculations'!$H295,
           'Import data'!$I$25:$I$80,$E$8),
    ""
)</f>
        <v/>
      </c>
      <c r="J295" s="311" t="str">
        <f t="array" ref="J295">IF(
    XLOOKUP(F295, 'Import data'!$J$26:$J$47, 'Import data'!$M$26:$M$47, "", 0) = "Please add the region-specific supplier emission factor or choose a different region available in the IAEG database.",
    "",
    XLOOKUP(F295, 'Import data'!$J$26:$J$47, 'Import data'!$M$26:$M$47, "", 0)
)</f>
        <v/>
      </c>
      <c r="K295" s="311" t="str">
        <f t="array" ref="K295">IFERROR(
    XLOOKUP(F295,
            _xlws.FILTER('Supplier Emission'!$G$15:$G$49,
                   ('Supplier Emission'!$D$15:$D$49=H295) * ('Supplier Emission'!$F$15:$F$49=$E$8)),
            _xlws.FILTER('Supplier Emission'!$I$15:$I$49,
                   ('Supplier Emission'!$D$15:$D$49=H295) * ('Supplier Emission'!$F$15:$F$49=$E$8)),
            ""),
    "")</f>
        <v/>
      </c>
      <c r="L295" s="311" t="str">
        <f t="array" ref="L295">IFERROR(
    XLOOKUP(F295,
            _xlws.FILTER('Supplier Emission'!$G$15:$G$49,
                   ('Supplier Emission'!$D$15:$D$49=H295) * ('Supplier Emission'!$F$15:$F$49=$E$8)),
            _xlws.FILTER('Supplier Emission'!$J$15:$J$49,
                   ('Supplier Emission'!$D$15:$D$49=H295) * ('Supplier Emission'!$F$15:$F$49=$E$8)),
            ""),
    "")</f>
        <v/>
      </c>
      <c r="M295" s="311" t="str">
        <f t="array" ref="M295">IFERROR(
    XLOOKUP(F295,
            _xlws.FILTER('Supplier Emission'!$G$15:$G$49,
                   ('Supplier Emission'!$D$15:$D$49=H295) * ('Supplier Emission'!$F$15:$F$49=$E$8)),
            _xlws.FILTER('Supplier Emission'!$M$15:$M$49,
                   ('Supplier Emission'!$D$15:$D$49=H295) * ('Supplier Emission'!$F$15:$F$49=$E$8)),
            ""),
    "")</f>
        <v/>
      </c>
      <c r="N295" s="311" t="str">
        <f t="array" ref="N295">IFERROR(
    XLOOKUP(F295,
            _xlws.FILTER('Supplier Emission'!$G$15:$G$49,
                   ('Supplier Emission'!$D$15:$D$49=H295) * ('Supplier Emission'!$F$15:$F$49=$E$8)),
            _xlws.FILTER('Supplier Emission'!$H$15:$H$49,
                   ('Supplier Emission'!$D$15:$D$49=H295) * ('Supplier Emission'!$F$15:$F$49=$E$8)),
            ""),
    "")</f>
        <v/>
      </c>
      <c r="O295" s="311" t="str">
        <f t="array" ref="O295">XLOOKUP(1,('Emission Factors'!$E$5:$E$488='GHG emissions calculations'!$F295)*('Emission Factors'!$H$5:$H$488='GHG emissions calculations'!$H295),INDEX('Emission Factors'!$E$5:$T$488,0,MATCH('GHG emissions calculations'!O$6,'Emission Factors'!$E$5:$T$5,0)),"",0)</f>
        <v/>
      </c>
      <c r="P295" s="313" t="str">
        <f t="array" ref="P295">IFERROR(
    INDEX('Emission Factors'!$E$5:$P$488,
          MATCH(1,
                ('Emission Factors'!$E$5:$E$488 = 'GHG emissions calculations'!$F295) *
                ('Emission Factors'!$H$5:$H$488 = 'GHG emissions calculations'!$H295),
                0),
          MATCH('GHG emissions calculations'!P$6,'Emission Factors'!$E$5:$P$5,0)),
    "")</f>
        <v/>
      </c>
      <c r="Q295" s="311" t="str">
        <f t="array" ref="Q295">IFERROR(
    IF(
        INDEX('Emission Factors'!$E$5:$P$488,
              MATCH(1,
                    ('Emission Factors'!$E$5:$E$488 = 'GHG emissions calculations'!$F295) *
                    ('Emission Factors'!$H$5:$H$488 = 'GHG emissions calculations'!$H295),
                    0),
              MATCH('GHG emissions calculations'!Q$6, 'Emission Factors'!$E$5:$P$5, 0)) &lt;&gt; "",
        INDEX('Emission Factors'!$E$5:$P$488,
              MATCH(1,
                    ('Emission Factors'!$E$5:$E$488 = 'GHG emissions calculations'!$F295) *
                    ('Emission Factors'!$H$5:$H$488 = 'GHG emissions calculations'!$H295),
                    0),
              MATCH('GHG emissions calculations'!Q$6, 'Emission Factors'!$E$5:$P$5, 0)),
        ""),
    "")</f>
        <v/>
      </c>
      <c r="R295" s="311" t="str">
        <f t="array" ref="R295">IFERROR(
    IF(
        INDEX('Emission Factors'!$E$5:$R$488,
              MATCH(1,
                    ('Emission Factors'!$E$5:$E$488 = 'GHG emissions calculations'!$F295) *
                    ('Emission Factors'!$H$5:$H$488 = 'GHG emissions calculations'!$H295),
                    0),
              MATCH('GHG emissions calculations'!R$6, 'Emission Factors'!$E$5:$R$5, 0)) &lt;&gt; "",
        INDEX('Emission Factors'!$E$5:$R$488,
              MATCH(1,
                    ('Emission Factors'!$E$5:$E$488 = 'GHG emissions calculations'!$F295) *
                    ('Emission Factors'!$H$5:$H$488 = 'GHG emissions calculations'!$H295),
                    0),
              MATCH('GHG emissions calculations'!R$6, 'Emission Factors'!$E$5:$R$5, 0)),
        ""),
    "")</f>
        <v/>
      </c>
      <c r="S295" s="312">
        <f t="shared" si="1"/>
        <v>0</v>
      </c>
      <c r="T295" s="23"/>
    </row>
    <row r="296" ht="15.75" customHeight="1" outlineLevel="1">
      <c r="A296" s="23"/>
      <c r="B296" s="71"/>
      <c r="C296" s="71"/>
      <c r="D296" s="71"/>
      <c r="E296" s="314"/>
      <c r="F296" s="311" t="str">
        <f>Lists!O25</f>
        <v>Other basic metals and casting - America</v>
      </c>
      <c r="G296" s="311" t="str">
        <f t="array" ref="G296">XLOOKUP(1,('Emission Factors'!$E$5:$E$488='GHG emissions calculations'!$F296)*('Emission Factors'!$H$5:$H$488='GHG emissions calculations'!$H296),INDEX('Emission Factors'!$E$5:$T$488,0,MATCH('GHG emissions calculations'!G$6,'Emission Factors'!$E$5:$T$5,0)),"",0)</f>
        <v/>
      </c>
      <c r="H296" s="311" t="s">
        <v>238</v>
      </c>
      <c r="I296" s="312" t="str">
        <f>IF(
    SUMIFS('Import data'!$L$25:$L$80,
           'Import data'!$J$25:$J$80, F296,
           'Import data'!$G$25:$G$80, 'GHG emissions calculations'!$H296,
           'Import data'!$I$25:$I$80,$E$8) &lt;&gt; 0,
    SUMIFS('Import data'!$L$25:$L$80,
           'Import data'!$J$25:$J$80, F296,
           'Import data'!$G$25:$G$80, 'GHG emissions calculations'!$H296,
           'Import data'!$I$25:$I$80,$E$8),
    ""
)</f>
        <v/>
      </c>
      <c r="J296" s="311" t="str">
        <f t="array" ref="J296">IF(
    XLOOKUP(F296, 'Import data'!$J$26:$J$47, 'Import data'!$M$26:$M$47, "", 0) = "Please add the region-specific supplier emission factor or choose a different region available in the IAEG database.",
    "",
    XLOOKUP(F296, 'Import data'!$J$26:$J$47, 'Import data'!$M$26:$M$47, "", 0)
)</f>
        <v/>
      </c>
      <c r="K296" s="311" t="str">
        <f t="array" ref="K296">IFERROR(
    XLOOKUP(F296,
            _xlws.FILTER('Supplier Emission'!$G$15:$G$49,
                   ('Supplier Emission'!$D$15:$D$49=H296) * ('Supplier Emission'!$F$15:$F$49=$E$8)),
            _xlws.FILTER('Supplier Emission'!$I$15:$I$49,
                   ('Supplier Emission'!$D$15:$D$49=H296) * ('Supplier Emission'!$F$15:$F$49=$E$8)),
            ""),
    "")</f>
        <v/>
      </c>
      <c r="L296" s="311" t="str">
        <f t="array" ref="L296">IFERROR(
    XLOOKUP(F296,
            _xlws.FILTER('Supplier Emission'!$G$15:$G$49,
                   ('Supplier Emission'!$D$15:$D$49=H296) * ('Supplier Emission'!$F$15:$F$49=$E$8)),
            _xlws.FILTER('Supplier Emission'!$J$15:$J$49,
                   ('Supplier Emission'!$D$15:$D$49=H296) * ('Supplier Emission'!$F$15:$F$49=$E$8)),
            ""),
    "")</f>
        <v/>
      </c>
      <c r="M296" s="311" t="str">
        <f t="array" ref="M296">IFERROR(
    XLOOKUP(F296,
            _xlws.FILTER('Supplier Emission'!$G$15:$G$49,
                   ('Supplier Emission'!$D$15:$D$49=H296) * ('Supplier Emission'!$F$15:$F$49=$E$8)),
            _xlws.FILTER('Supplier Emission'!$M$15:$M$49,
                   ('Supplier Emission'!$D$15:$D$49=H296) * ('Supplier Emission'!$F$15:$F$49=$E$8)),
            ""),
    "")</f>
        <v/>
      </c>
      <c r="N296" s="311" t="str">
        <f t="array" ref="N296">IFERROR(
    XLOOKUP(F296,
            _xlws.FILTER('Supplier Emission'!$G$15:$G$49,
                   ('Supplier Emission'!$D$15:$D$49=H296) * ('Supplier Emission'!$F$15:$F$49=$E$8)),
            _xlws.FILTER('Supplier Emission'!$H$15:$H$49,
                   ('Supplier Emission'!$D$15:$D$49=H296) * ('Supplier Emission'!$F$15:$F$49=$E$8)),
            ""),
    "")</f>
        <v/>
      </c>
      <c r="O296" s="311" t="str">
        <f t="array" ref="O296">XLOOKUP(1,('Emission Factors'!$E$5:$E$488='GHG emissions calculations'!$F296)*('Emission Factors'!$H$5:$H$488='GHG emissions calculations'!$H296),INDEX('Emission Factors'!$E$5:$T$488,0,MATCH('GHG emissions calculations'!O$6,'Emission Factors'!$E$5:$T$5,0)),"",0)</f>
        <v/>
      </c>
      <c r="P296" s="313" t="str">
        <f t="array" ref="P296">IFERROR(
    INDEX('Emission Factors'!$E$5:$P$488,
          MATCH(1,
                ('Emission Factors'!$E$5:$E$488 = 'GHG emissions calculations'!$F296) *
                ('Emission Factors'!$H$5:$H$488 = 'GHG emissions calculations'!$H296),
                0),
          MATCH('GHG emissions calculations'!P$6,'Emission Factors'!$E$5:$P$5,0)),
    "")</f>
        <v/>
      </c>
      <c r="Q296" s="311" t="str">
        <f t="array" ref="Q296">IFERROR(
    IF(
        INDEX('Emission Factors'!$E$5:$P$488,
              MATCH(1,
                    ('Emission Factors'!$E$5:$E$488 = 'GHG emissions calculations'!$F296) *
                    ('Emission Factors'!$H$5:$H$488 = 'GHG emissions calculations'!$H296),
                    0),
              MATCH('GHG emissions calculations'!Q$6, 'Emission Factors'!$E$5:$P$5, 0)) &lt;&gt; "",
        INDEX('Emission Factors'!$E$5:$P$488,
              MATCH(1,
                    ('Emission Factors'!$E$5:$E$488 = 'GHG emissions calculations'!$F296) *
                    ('Emission Factors'!$H$5:$H$488 = 'GHG emissions calculations'!$H296),
                    0),
              MATCH('GHG emissions calculations'!Q$6, 'Emission Factors'!$E$5:$P$5, 0)),
        ""),
    "")</f>
        <v/>
      </c>
      <c r="R296" s="311" t="str">
        <f t="array" ref="R296">IFERROR(
    IF(
        INDEX('Emission Factors'!$E$5:$R$488,
              MATCH(1,
                    ('Emission Factors'!$E$5:$E$488 = 'GHG emissions calculations'!$F296) *
                    ('Emission Factors'!$H$5:$H$488 = 'GHG emissions calculations'!$H296),
                    0),
              MATCH('GHG emissions calculations'!R$6, 'Emission Factors'!$E$5:$R$5, 0)) &lt;&gt; "",
        INDEX('Emission Factors'!$E$5:$R$488,
              MATCH(1,
                    ('Emission Factors'!$E$5:$E$488 = 'GHG emissions calculations'!$F296) *
                    ('Emission Factors'!$H$5:$H$488 = 'GHG emissions calculations'!$H296),
                    0),
              MATCH('GHG emissions calculations'!R$6, 'Emission Factors'!$E$5:$R$5, 0)),
        ""),
    "")</f>
        <v/>
      </c>
      <c r="S296" s="312">
        <f t="shared" si="1"/>
        <v>0</v>
      </c>
      <c r="T296" s="23"/>
    </row>
    <row r="297" ht="15.75" customHeight="1" outlineLevel="1">
      <c r="A297" s="23"/>
      <c r="B297" s="71"/>
      <c r="C297" s="71"/>
      <c r="D297" s="71"/>
      <c r="E297" s="314"/>
      <c r="F297" s="311" t="str">
        <f>Lists!O28</f>
        <v>Other basic metals and casting - Asia</v>
      </c>
      <c r="G297" s="311" t="str">
        <f t="array" ref="G297">XLOOKUP(1,('Emission Factors'!$E$5:$E$488='GHG emissions calculations'!$F297)*('Emission Factors'!$H$5:$H$488='GHG emissions calculations'!$H297),INDEX('Emission Factors'!$E$5:$T$488,0,MATCH('GHG emissions calculations'!G$6,'Emission Factors'!$E$5:$T$5,0)),"",0)</f>
        <v/>
      </c>
      <c r="H297" s="311" t="s">
        <v>238</v>
      </c>
      <c r="I297" s="312" t="str">
        <f>IF(
    SUMIFS('Import data'!$L$25:$L$80,
           'Import data'!$J$25:$J$80, F297,
           'Import data'!$G$25:$G$80, 'GHG emissions calculations'!$H297,
           'Import data'!$I$25:$I$80,$E$8) &lt;&gt; 0,
    SUMIFS('Import data'!$L$25:$L$80,
           'Import data'!$J$25:$J$80, F297,
           'Import data'!$G$25:$G$80, 'GHG emissions calculations'!$H297,
           'Import data'!$I$25:$I$80,$E$8),
    ""
)</f>
        <v/>
      </c>
      <c r="J297" s="311" t="str">
        <f t="array" ref="J297">IF(
    XLOOKUP(F297, 'Import data'!$J$26:$J$47, 'Import data'!$M$26:$M$47, "", 0) = "Please add the region-specific supplier emission factor or choose a different region available in the IAEG database.",
    "",
    XLOOKUP(F297, 'Import data'!$J$26:$J$47, 'Import data'!$M$26:$M$47, "", 0)
)</f>
        <v/>
      </c>
      <c r="K297" s="311" t="str">
        <f t="array" ref="K297">IFERROR(
    XLOOKUP(F297,
            _xlws.FILTER('Supplier Emission'!$G$15:$G$49,
                   ('Supplier Emission'!$D$15:$D$49=H297) * ('Supplier Emission'!$F$15:$F$49=$E$8)),
            _xlws.FILTER('Supplier Emission'!$I$15:$I$49,
                   ('Supplier Emission'!$D$15:$D$49=H297) * ('Supplier Emission'!$F$15:$F$49=$E$8)),
            ""),
    "")</f>
        <v/>
      </c>
      <c r="L297" s="311" t="str">
        <f t="array" ref="L297">IFERROR(
    XLOOKUP(F297,
            _xlws.FILTER('Supplier Emission'!$G$15:$G$49,
                   ('Supplier Emission'!$D$15:$D$49=H297) * ('Supplier Emission'!$F$15:$F$49=$E$8)),
            _xlws.FILTER('Supplier Emission'!$J$15:$J$49,
                   ('Supplier Emission'!$D$15:$D$49=H297) * ('Supplier Emission'!$F$15:$F$49=$E$8)),
            ""),
    "")</f>
        <v/>
      </c>
      <c r="M297" s="311" t="str">
        <f t="array" ref="M297">IFERROR(
    XLOOKUP(F297,
            _xlws.FILTER('Supplier Emission'!$G$15:$G$49,
                   ('Supplier Emission'!$D$15:$D$49=H297) * ('Supplier Emission'!$F$15:$F$49=$E$8)),
            _xlws.FILTER('Supplier Emission'!$M$15:$M$49,
                   ('Supplier Emission'!$D$15:$D$49=H297) * ('Supplier Emission'!$F$15:$F$49=$E$8)),
            ""),
    "")</f>
        <v/>
      </c>
      <c r="N297" s="311" t="str">
        <f t="array" ref="N297">IFERROR(
    XLOOKUP(F297,
            _xlws.FILTER('Supplier Emission'!$G$15:$G$49,
                   ('Supplier Emission'!$D$15:$D$49=H297) * ('Supplier Emission'!$F$15:$F$49=$E$8)),
            _xlws.FILTER('Supplier Emission'!$H$15:$H$49,
                   ('Supplier Emission'!$D$15:$D$49=H297) * ('Supplier Emission'!$F$15:$F$49=$E$8)),
            ""),
    "")</f>
        <v/>
      </c>
      <c r="O297" s="311" t="str">
        <f t="array" ref="O297">XLOOKUP(1,('Emission Factors'!$E$5:$E$488='GHG emissions calculations'!$F297)*('Emission Factors'!$H$5:$H$488='GHG emissions calculations'!$H297),INDEX('Emission Factors'!$E$5:$T$488,0,MATCH('GHG emissions calculations'!O$6,'Emission Factors'!$E$5:$T$5,0)),"",0)</f>
        <v/>
      </c>
      <c r="P297" s="313" t="str">
        <f t="array" ref="P297">IFERROR(
    INDEX('Emission Factors'!$E$5:$P$488,
          MATCH(1,
                ('Emission Factors'!$E$5:$E$488 = 'GHG emissions calculations'!$F297) *
                ('Emission Factors'!$H$5:$H$488 = 'GHG emissions calculations'!$H297),
                0),
          MATCH('GHG emissions calculations'!P$6,'Emission Factors'!$E$5:$P$5,0)),
    "")</f>
        <v/>
      </c>
      <c r="Q297" s="311" t="str">
        <f t="array" ref="Q297">IFERROR(
    IF(
        INDEX('Emission Factors'!$E$5:$P$488,
              MATCH(1,
                    ('Emission Factors'!$E$5:$E$488 = 'GHG emissions calculations'!$F297) *
                    ('Emission Factors'!$H$5:$H$488 = 'GHG emissions calculations'!$H297),
                    0),
              MATCH('GHG emissions calculations'!Q$6, 'Emission Factors'!$E$5:$P$5, 0)) &lt;&gt; "",
        INDEX('Emission Factors'!$E$5:$P$488,
              MATCH(1,
                    ('Emission Factors'!$E$5:$E$488 = 'GHG emissions calculations'!$F297) *
                    ('Emission Factors'!$H$5:$H$488 = 'GHG emissions calculations'!$H297),
                    0),
              MATCH('GHG emissions calculations'!Q$6, 'Emission Factors'!$E$5:$P$5, 0)),
        ""),
    "")</f>
        <v/>
      </c>
      <c r="R297" s="311" t="str">
        <f t="array" ref="R297">IFERROR(
    IF(
        INDEX('Emission Factors'!$E$5:$R$488,
              MATCH(1,
                    ('Emission Factors'!$E$5:$E$488 = 'GHG emissions calculations'!$F297) *
                    ('Emission Factors'!$H$5:$H$488 = 'GHG emissions calculations'!$H297),
                    0),
              MATCH('GHG emissions calculations'!R$6, 'Emission Factors'!$E$5:$R$5, 0)) &lt;&gt; "",
        INDEX('Emission Factors'!$E$5:$R$488,
              MATCH(1,
                    ('Emission Factors'!$E$5:$E$488 = 'GHG emissions calculations'!$F297) *
                    ('Emission Factors'!$H$5:$H$488 = 'GHG emissions calculations'!$H297),
                    0),
              MATCH('GHG emissions calculations'!R$6, 'Emission Factors'!$E$5:$R$5, 0)),
        ""),
    "")</f>
        <v/>
      </c>
      <c r="S297" s="312">
        <f t="shared" si="1"/>
        <v>0</v>
      </c>
      <c r="T297" s="23"/>
    </row>
    <row r="298" ht="15.75" customHeight="1" outlineLevel="1">
      <c r="A298" s="23"/>
      <c r="B298" s="71"/>
      <c r="C298" s="71"/>
      <c r="D298" s="71"/>
      <c r="E298" s="314"/>
      <c r="F298" s="311" t="str">
        <f>Lists!O26</f>
        <v>Other basic metals and casting - Europe</v>
      </c>
      <c r="G298" s="311">
        <f t="array" ref="G298">XLOOKUP(1,('Emission Factors'!$E$5:$E$488='GHG emissions calculations'!$F298)*('Emission Factors'!$H$5:$H$488='GHG emissions calculations'!$H298),INDEX('Emission Factors'!$E$5:$T$488,0,MATCH('GHG emissions calculations'!G$6,'Emission Factors'!$E$5:$T$5,0)),"",0)</f>
        <v>2</v>
      </c>
      <c r="H298" s="311" t="s">
        <v>238</v>
      </c>
      <c r="I298" s="312" t="str">
        <f>IF(
    SUMIFS('Import data'!$L$25:$L$80,
           'Import data'!$J$25:$J$80, F298,
           'Import data'!$G$25:$G$80, 'GHG emissions calculations'!$H298,
           'Import data'!$I$25:$I$80,$E$8) &lt;&gt; 0,
    SUMIFS('Import data'!$L$25:$L$80,
           'Import data'!$J$25:$J$80, F298,
           'Import data'!$G$25:$G$80, 'GHG emissions calculations'!$H298,
           'Import data'!$I$25:$I$80,$E$8),
    ""
)</f>
        <v/>
      </c>
      <c r="J298" s="311" t="str">
        <f t="array" ref="J298">IF(
    XLOOKUP(F298, 'Import data'!$J$26:$J$47, 'Import data'!$M$26:$M$47, "", 0) = "Please add the region-specific supplier emission factor or choose a different region available in the IAEG database.",
    "",
    XLOOKUP(F298, 'Import data'!$J$26:$J$47, 'Import data'!$M$26:$M$47, "", 0)
)</f>
        <v/>
      </c>
      <c r="K298" s="311" t="str">
        <f t="array" ref="K298">IFERROR(
    XLOOKUP(F298,
            _xlws.FILTER('Supplier Emission'!$G$15:$G$49,
                   ('Supplier Emission'!$D$15:$D$49=H298) * ('Supplier Emission'!$F$15:$F$49=$E$8)),
            _xlws.FILTER('Supplier Emission'!$I$15:$I$49,
                   ('Supplier Emission'!$D$15:$D$49=H298) * ('Supplier Emission'!$F$15:$F$49=$E$8)),
            ""),
    "")</f>
        <v/>
      </c>
      <c r="L298" s="311" t="str">
        <f t="array" ref="L298">IFERROR(
    XLOOKUP(F298,
            _xlws.FILTER('Supplier Emission'!$G$15:$G$49,
                   ('Supplier Emission'!$D$15:$D$49=H298) * ('Supplier Emission'!$F$15:$F$49=$E$8)),
            _xlws.FILTER('Supplier Emission'!$J$15:$J$49,
                   ('Supplier Emission'!$D$15:$D$49=H298) * ('Supplier Emission'!$F$15:$F$49=$E$8)),
            ""),
    "")</f>
        <v/>
      </c>
      <c r="M298" s="311" t="str">
        <f t="array" ref="M298">IFERROR(
    XLOOKUP(F298,
            _xlws.FILTER('Supplier Emission'!$G$15:$G$49,
                   ('Supplier Emission'!$D$15:$D$49=H298) * ('Supplier Emission'!$F$15:$F$49=$E$8)),
            _xlws.FILTER('Supplier Emission'!$M$15:$M$49,
                   ('Supplier Emission'!$D$15:$D$49=H298) * ('Supplier Emission'!$F$15:$F$49=$E$8)),
            ""),
    "")</f>
        <v/>
      </c>
      <c r="N298" s="311" t="str">
        <f t="array" ref="N298">IFERROR(
    XLOOKUP(F298,
            _xlws.FILTER('Supplier Emission'!$G$15:$G$49,
                   ('Supplier Emission'!$D$15:$D$49=H298) * ('Supplier Emission'!$F$15:$F$49=$E$8)),
            _xlws.FILTER('Supplier Emission'!$H$15:$H$49,
                   ('Supplier Emission'!$D$15:$D$49=H298) * ('Supplier Emission'!$F$15:$F$49=$E$8)),
            ""),
    "")</f>
        <v/>
      </c>
      <c r="O298" s="311" t="str">
        <f t="array" ref="O298">XLOOKUP(1,('Emission Factors'!$E$5:$E$488='GHG emissions calculations'!$F298)*('Emission Factors'!$H$5:$H$488='GHG emissions calculations'!$H298),INDEX('Emission Factors'!$E$5:$T$488,0,MATCH('GHG emissions calculations'!O$6,'Emission Factors'!$E$5:$T$5,0)),"",0)</f>
        <v>Other basic metals and casting           </v>
      </c>
      <c r="P298" s="313">
        <f t="array" ref="P298">IFERROR(
    INDEX('Emission Factors'!$E$5:$P$488,
          MATCH(1,
                ('Emission Factors'!$E$5:$E$488 = 'GHG emissions calculations'!$F298) *
                ('Emission Factors'!$H$5:$H$488 = 'GHG emissions calculations'!$H298),
                0),
          MATCH('GHG emissions calculations'!P$6,'Emission Factors'!$E$5:$P$5,0)),
    "")</f>
        <v>81.252</v>
      </c>
      <c r="Q298" s="311" t="str">
        <f t="array" ref="Q298">IFERROR(
    IF(
        INDEX('Emission Factors'!$E$5:$P$488,
              MATCH(1,
                    ('Emission Factors'!$E$5:$E$488 = 'GHG emissions calculations'!$F298) *
                    ('Emission Factors'!$H$5:$H$488 = 'GHG emissions calculations'!$H298),
                    0),
              MATCH('GHG emissions calculations'!Q$6, 'Emission Factors'!$E$5:$P$5, 0)) &lt;&gt; "",
        INDEX('Emission Factors'!$E$5:$P$488,
              MATCH(1,
                    ('Emission Factors'!$E$5:$E$488 = 'GHG emissions calculations'!$F298) *
                    ('Emission Factors'!$H$5:$H$488 = 'GHG emissions calculations'!$H298),
                    0),
              MATCH('GHG emissions calculations'!Q$6, 'Emission Factors'!$E$5:$P$5, 0)),
        ""),
    "")</f>
        <v>kgCO2e / k€</v>
      </c>
      <c r="R298" s="311" t="str">
        <f t="array" ref="R298">IFERROR(
    IF(
        INDEX('Emission Factors'!$E$5:$R$488,
              MATCH(1,
                    ('Emission Factors'!$E$5:$E$488 = 'GHG emissions calculations'!$F298) *
                    ('Emission Factors'!$H$5:$H$488 = 'GHG emissions calculations'!$H298),
                    0),
              MATCH('GHG emissions calculations'!R$6, 'Emission Factors'!$E$5:$R$5, 0)) &lt;&gt; "",
        INDEX('Emission Factors'!$E$5:$R$488,
              MATCH(1,
                    ('Emission Factors'!$E$5:$E$488 = 'GHG emissions calculations'!$F298) *
                    ('Emission Factors'!$H$5:$H$488 = 'GHG emissions calculations'!$H298),
                    0),
              MATCH('GHG emissions calculations'!R$6, 'Emission Factors'!$E$5:$R$5, 0)),
        ""),
    "")</f>
        <v>Europe</v>
      </c>
      <c r="S298" s="312">
        <f t="shared" si="1"/>
        <v>0</v>
      </c>
      <c r="T298" s="23"/>
    </row>
    <row r="299" ht="15.75" customHeight="1" outlineLevel="1">
      <c r="A299" s="23"/>
      <c r="B299" s="71"/>
      <c r="C299" s="71"/>
      <c r="D299" s="71"/>
      <c r="E299" s="314"/>
      <c r="F299" s="311" t="str">
        <f>Lists!O31</f>
        <v>Other basic metals and casting - Global or unspecified region</v>
      </c>
      <c r="G299" s="311" t="str">
        <f t="array" ref="G299">XLOOKUP(1,('Emission Factors'!$E$5:$E$488='GHG emissions calculations'!$F299)*('Emission Factors'!$H$5:$H$488='GHG emissions calculations'!$H299),INDEX('Emission Factors'!$E$5:$T$488,0,MATCH('GHG emissions calculations'!G$6,'Emission Factors'!$E$5:$T$5,0)),"",0)</f>
        <v/>
      </c>
      <c r="H299" s="311" t="s">
        <v>238</v>
      </c>
      <c r="I299" s="312" t="str">
        <f>IF(
    SUMIFS('Import data'!$L$25:$L$80,
           'Import data'!$J$25:$J$80, F299,
           'Import data'!$G$25:$G$80, 'GHG emissions calculations'!$H299,
           'Import data'!$I$25:$I$80,$E$8) &lt;&gt; 0,
    SUMIFS('Import data'!$L$25:$L$80,
           'Import data'!$J$25:$J$80, F299,
           'Import data'!$G$25:$G$80, 'GHG emissions calculations'!$H299,
           'Import data'!$I$25:$I$80,$E$8),
    ""
)</f>
        <v/>
      </c>
      <c r="J299" s="311" t="str">
        <f t="array" ref="J299">IF(
    XLOOKUP(F299, 'Import data'!$J$26:$J$47, 'Import data'!$M$26:$M$47, "", 0) = "Please add the region-specific supplier emission factor or choose a different region available in the IAEG database.",
    "",
    XLOOKUP(F299, 'Import data'!$J$26:$J$47, 'Import data'!$M$26:$M$47, "", 0)
)</f>
        <v/>
      </c>
      <c r="K299" s="311" t="str">
        <f t="array" ref="K299">IFERROR(
    XLOOKUP(F299,
            _xlws.FILTER('Supplier Emission'!$G$15:$G$49,
                   ('Supplier Emission'!$D$15:$D$49=H299) * ('Supplier Emission'!$F$15:$F$49=$E$8)),
            _xlws.FILTER('Supplier Emission'!$I$15:$I$49,
                   ('Supplier Emission'!$D$15:$D$49=H299) * ('Supplier Emission'!$F$15:$F$49=$E$8)),
            ""),
    "")</f>
        <v/>
      </c>
      <c r="L299" s="311" t="str">
        <f t="array" ref="L299">IFERROR(
    XLOOKUP(F299,
            _xlws.FILTER('Supplier Emission'!$G$15:$G$49,
                   ('Supplier Emission'!$D$15:$D$49=H299) * ('Supplier Emission'!$F$15:$F$49=$E$8)),
            _xlws.FILTER('Supplier Emission'!$J$15:$J$49,
                   ('Supplier Emission'!$D$15:$D$49=H299) * ('Supplier Emission'!$F$15:$F$49=$E$8)),
            ""),
    "")</f>
        <v/>
      </c>
      <c r="M299" s="311" t="str">
        <f t="array" ref="M299">IFERROR(
    XLOOKUP(F299,
            _xlws.FILTER('Supplier Emission'!$G$15:$G$49,
                   ('Supplier Emission'!$D$15:$D$49=H299) * ('Supplier Emission'!$F$15:$F$49=$E$8)),
            _xlws.FILTER('Supplier Emission'!$M$15:$M$49,
                   ('Supplier Emission'!$D$15:$D$49=H299) * ('Supplier Emission'!$F$15:$F$49=$E$8)),
            ""),
    "")</f>
        <v/>
      </c>
      <c r="N299" s="311" t="str">
        <f t="array" ref="N299">IFERROR(
    XLOOKUP(F299,
            _xlws.FILTER('Supplier Emission'!$G$15:$G$49,
                   ('Supplier Emission'!$D$15:$D$49=H299) * ('Supplier Emission'!$F$15:$F$49=$E$8)),
            _xlws.FILTER('Supplier Emission'!$H$15:$H$49,
                   ('Supplier Emission'!$D$15:$D$49=H299) * ('Supplier Emission'!$F$15:$F$49=$E$8)),
            ""),
    "")</f>
        <v/>
      </c>
      <c r="O299" s="311" t="str">
        <f t="array" ref="O299">XLOOKUP(1,('Emission Factors'!$E$5:$E$488='GHG emissions calculations'!$F299)*('Emission Factors'!$H$5:$H$488='GHG emissions calculations'!$H299),INDEX('Emission Factors'!$E$5:$T$488,0,MATCH('GHG emissions calculations'!O$6,'Emission Factors'!$E$5:$T$5,0)),"",0)</f>
        <v/>
      </c>
      <c r="P299" s="313" t="str">
        <f t="array" ref="P299">IFERROR(
    INDEX('Emission Factors'!$E$5:$P$488,
          MATCH(1,
                ('Emission Factors'!$E$5:$E$488 = 'GHG emissions calculations'!$F299) *
                ('Emission Factors'!$H$5:$H$488 = 'GHG emissions calculations'!$H299),
                0),
          MATCH('GHG emissions calculations'!P$6,'Emission Factors'!$E$5:$P$5,0)),
    "")</f>
        <v/>
      </c>
      <c r="Q299" s="311" t="str">
        <f t="array" ref="Q299">IFERROR(
    IF(
        INDEX('Emission Factors'!$E$5:$P$488,
              MATCH(1,
                    ('Emission Factors'!$E$5:$E$488 = 'GHG emissions calculations'!$F299) *
                    ('Emission Factors'!$H$5:$H$488 = 'GHG emissions calculations'!$H299),
                    0),
              MATCH('GHG emissions calculations'!Q$6, 'Emission Factors'!$E$5:$P$5, 0)) &lt;&gt; "",
        INDEX('Emission Factors'!$E$5:$P$488,
              MATCH(1,
                    ('Emission Factors'!$E$5:$E$488 = 'GHG emissions calculations'!$F299) *
                    ('Emission Factors'!$H$5:$H$488 = 'GHG emissions calculations'!$H299),
                    0),
              MATCH('GHG emissions calculations'!Q$6, 'Emission Factors'!$E$5:$P$5, 0)),
        ""),
    "")</f>
        <v/>
      </c>
      <c r="R299" s="311" t="str">
        <f t="array" ref="R299">IFERROR(
    IF(
        INDEX('Emission Factors'!$E$5:$R$488,
              MATCH(1,
                    ('Emission Factors'!$E$5:$E$488 = 'GHG emissions calculations'!$F299) *
                    ('Emission Factors'!$H$5:$H$488 = 'GHG emissions calculations'!$H299),
                    0),
              MATCH('GHG emissions calculations'!R$6, 'Emission Factors'!$E$5:$R$5, 0)) &lt;&gt; "",
        INDEX('Emission Factors'!$E$5:$R$488,
              MATCH(1,
                    ('Emission Factors'!$E$5:$E$488 = 'GHG emissions calculations'!$F299) *
                    ('Emission Factors'!$H$5:$H$488 = 'GHG emissions calculations'!$H299),
                    0),
              MATCH('GHG emissions calculations'!R$6, 'Emission Factors'!$E$5:$R$5, 0)),
        ""),
    "")</f>
        <v/>
      </c>
      <c r="S299" s="312">
        <f t="shared" si="1"/>
        <v>0</v>
      </c>
      <c r="T299" s="23"/>
    </row>
    <row r="300" ht="15.75" customHeight="1" outlineLevel="1">
      <c r="A300" s="23"/>
      <c r="B300" s="71"/>
      <c r="C300" s="71"/>
      <c r="D300" s="71"/>
      <c r="E300" s="314"/>
      <c r="F300" s="311" t="str">
        <f>Lists!O30</f>
        <v>Other basic metals and casting - Middle East</v>
      </c>
      <c r="G300" s="311" t="str">
        <f t="array" ref="G300">XLOOKUP(1,('Emission Factors'!$E$5:$E$488='GHG emissions calculations'!$F300)*('Emission Factors'!$H$5:$H$488='GHG emissions calculations'!$H300),INDEX('Emission Factors'!$E$5:$T$488,0,MATCH('GHG emissions calculations'!G$6,'Emission Factors'!$E$5:$T$5,0)),"",0)</f>
        <v/>
      </c>
      <c r="H300" s="311" t="s">
        <v>238</v>
      </c>
      <c r="I300" s="312" t="str">
        <f>IF(
    SUMIFS('Import data'!$L$25:$L$80,
           'Import data'!$J$25:$J$80, F300,
           'Import data'!$G$25:$G$80, 'GHG emissions calculations'!$H300,
           'Import data'!$I$25:$I$80,$E$8) &lt;&gt; 0,
    SUMIFS('Import data'!$L$25:$L$80,
           'Import data'!$J$25:$J$80, F300,
           'Import data'!$G$25:$G$80, 'GHG emissions calculations'!$H300,
           'Import data'!$I$25:$I$80,$E$8),
    ""
)</f>
        <v/>
      </c>
      <c r="J300" s="311" t="str">
        <f t="array" ref="J300">IF(
    XLOOKUP(F300, 'Import data'!$J$26:$J$47, 'Import data'!$M$26:$M$47, "", 0) = "Please add the region-specific supplier emission factor or choose a different region available in the IAEG database.",
    "",
    XLOOKUP(F300, 'Import data'!$J$26:$J$47, 'Import data'!$M$26:$M$47, "", 0)
)</f>
        <v/>
      </c>
      <c r="K300" s="311" t="str">
        <f t="array" ref="K300">IFERROR(
    XLOOKUP(F300,
            _xlws.FILTER('Supplier Emission'!$G$15:$G$49,
                   ('Supplier Emission'!$D$15:$D$49=H300) * ('Supplier Emission'!$F$15:$F$49=$E$8)),
            _xlws.FILTER('Supplier Emission'!$I$15:$I$49,
                   ('Supplier Emission'!$D$15:$D$49=H300) * ('Supplier Emission'!$F$15:$F$49=$E$8)),
            ""),
    "")</f>
        <v/>
      </c>
      <c r="L300" s="311" t="str">
        <f t="array" ref="L300">IFERROR(
    XLOOKUP(F300,
            _xlws.FILTER('Supplier Emission'!$G$15:$G$49,
                   ('Supplier Emission'!$D$15:$D$49=H300) * ('Supplier Emission'!$F$15:$F$49=$E$8)),
            _xlws.FILTER('Supplier Emission'!$J$15:$J$49,
                   ('Supplier Emission'!$D$15:$D$49=H300) * ('Supplier Emission'!$F$15:$F$49=$E$8)),
            ""),
    "")</f>
        <v/>
      </c>
      <c r="M300" s="311" t="str">
        <f t="array" ref="M300">IFERROR(
    XLOOKUP(F300,
            _xlws.FILTER('Supplier Emission'!$G$15:$G$49,
                   ('Supplier Emission'!$D$15:$D$49=H300) * ('Supplier Emission'!$F$15:$F$49=$E$8)),
            _xlws.FILTER('Supplier Emission'!$M$15:$M$49,
                   ('Supplier Emission'!$D$15:$D$49=H300) * ('Supplier Emission'!$F$15:$F$49=$E$8)),
            ""),
    "")</f>
        <v/>
      </c>
      <c r="N300" s="311" t="str">
        <f t="array" ref="N300">IFERROR(
    XLOOKUP(F300,
            _xlws.FILTER('Supplier Emission'!$G$15:$G$49,
                   ('Supplier Emission'!$D$15:$D$49=H300) * ('Supplier Emission'!$F$15:$F$49=$E$8)),
            _xlws.FILTER('Supplier Emission'!$H$15:$H$49,
                   ('Supplier Emission'!$D$15:$D$49=H300) * ('Supplier Emission'!$F$15:$F$49=$E$8)),
            ""),
    "")</f>
        <v/>
      </c>
      <c r="O300" s="311" t="str">
        <f t="array" ref="O300">XLOOKUP(1,('Emission Factors'!$E$5:$E$488='GHG emissions calculations'!$F300)*('Emission Factors'!$H$5:$H$488='GHG emissions calculations'!$H300),INDEX('Emission Factors'!$E$5:$T$488,0,MATCH('GHG emissions calculations'!O$6,'Emission Factors'!$E$5:$T$5,0)),"",0)</f>
        <v/>
      </c>
      <c r="P300" s="313" t="str">
        <f t="array" ref="P300">IFERROR(
    INDEX('Emission Factors'!$E$5:$P$488,
          MATCH(1,
                ('Emission Factors'!$E$5:$E$488 = 'GHG emissions calculations'!$F300) *
                ('Emission Factors'!$H$5:$H$488 = 'GHG emissions calculations'!$H300),
                0),
          MATCH('GHG emissions calculations'!P$6,'Emission Factors'!$E$5:$P$5,0)),
    "")</f>
        <v/>
      </c>
      <c r="Q300" s="311" t="str">
        <f t="array" ref="Q300">IFERROR(
    IF(
        INDEX('Emission Factors'!$E$5:$P$488,
              MATCH(1,
                    ('Emission Factors'!$E$5:$E$488 = 'GHG emissions calculations'!$F300) *
                    ('Emission Factors'!$H$5:$H$488 = 'GHG emissions calculations'!$H300),
                    0),
              MATCH('GHG emissions calculations'!Q$6, 'Emission Factors'!$E$5:$P$5, 0)) &lt;&gt; "",
        INDEX('Emission Factors'!$E$5:$P$488,
              MATCH(1,
                    ('Emission Factors'!$E$5:$E$488 = 'GHG emissions calculations'!$F300) *
                    ('Emission Factors'!$H$5:$H$488 = 'GHG emissions calculations'!$H300),
                    0),
              MATCH('GHG emissions calculations'!Q$6, 'Emission Factors'!$E$5:$P$5, 0)),
        ""),
    "")</f>
        <v/>
      </c>
      <c r="R300" s="311" t="str">
        <f t="array" ref="R300">IFERROR(
    IF(
        INDEX('Emission Factors'!$E$5:$R$488,
              MATCH(1,
                    ('Emission Factors'!$E$5:$E$488 = 'GHG emissions calculations'!$F300) *
                    ('Emission Factors'!$H$5:$H$488 = 'GHG emissions calculations'!$H300),
                    0),
              MATCH('GHG emissions calculations'!R$6, 'Emission Factors'!$E$5:$R$5, 0)) &lt;&gt; "",
        INDEX('Emission Factors'!$E$5:$R$488,
              MATCH(1,
                    ('Emission Factors'!$E$5:$E$488 = 'GHG emissions calculations'!$F300) *
                    ('Emission Factors'!$H$5:$H$488 = 'GHG emissions calculations'!$H300),
                    0),
              MATCH('GHG emissions calculations'!R$6, 'Emission Factors'!$E$5:$R$5, 0)),
        ""),
    "")</f>
        <v/>
      </c>
      <c r="S300" s="312">
        <f t="shared" si="1"/>
        <v>0</v>
      </c>
      <c r="T300" s="23"/>
    </row>
    <row r="301" ht="15.75" customHeight="1" outlineLevel="1">
      <c r="A301" s="23"/>
      <c r="B301" s="71"/>
      <c r="C301" s="71"/>
      <c r="D301" s="71"/>
      <c r="E301" s="314"/>
      <c r="F301" s="311" t="str">
        <f>Lists!O29</f>
        <v>Other basic metals and casting - Oceania</v>
      </c>
      <c r="G301" s="311" t="str">
        <f t="array" ref="G301">XLOOKUP(1,('Emission Factors'!$E$5:$E$488='GHG emissions calculations'!$F301)*('Emission Factors'!$H$5:$H$488='GHG emissions calculations'!$H301),INDEX('Emission Factors'!$E$5:$T$488,0,MATCH('GHG emissions calculations'!G$6,'Emission Factors'!$E$5:$T$5,0)),"",0)</f>
        <v/>
      </c>
      <c r="H301" s="311" t="s">
        <v>238</v>
      </c>
      <c r="I301" s="312" t="str">
        <f>IF(
    SUMIFS('Import data'!$L$25:$L$80,
           'Import data'!$J$25:$J$80, F301,
           'Import data'!$G$25:$G$80, 'GHG emissions calculations'!$H301,
           'Import data'!$I$25:$I$80,$E$8) &lt;&gt; 0,
    SUMIFS('Import data'!$L$25:$L$80,
           'Import data'!$J$25:$J$80, F301,
           'Import data'!$G$25:$G$80, 'GHG emissions calculations'!$H301,
           'Import data'!$I$25:$I$80,$E$8),
    ""
)</f>
        <v/>
      </c>
      <c r="J301" s="311" t="str">
        <f t="array" ref="J301">IF(
    XLOOKUP(F301, 'Import data'!$J$26:$J$47, 'Import data'!$M$26:$M$47, "", 0) = "Please add the region-specific supplier emission factor or choose a different region available in the IAEG database.",
    "",
    XLOOKUP(F301, 'Import data'!$J$26:$J$47, 'Import data'!$M$26:$M$47, "", 0)
)</f>
        <v/>
      </c>
      <c r="K301" s="311" t="str">
        <f t="array" ref="K301">IFERROR(
    XLOOKUP(F301,
            _xlws.FILTER('Supplier Emission'!$G$15:$G$49,
                   ('Supplier Emission'!$D$15:$D$49=H301) * ('Supplier Emission'!$F$15:$F$49=$E$8)),
            _xlws.FILTER('Supplier Emission'!$I$15:$I$49,
                   ('Supplier Emission'!$D$15:$D$49=H301) * ('Supplier Emission'!$F$15:$F$49=$E$8)),
            ""),
    "")</f>
        <v/>
      </c>
      <c r="L301" s="311" t="str">
        <f t="array" ref="L301">IFERROR(
    XLOOKUP(F301,
            _xlws.FILTER('Supplier Emission'!$G$15:$G$49,
                   ('Supplier Emission'!$D$15:$D$49=H301) * ('Supplier Emission'!$F$15:$F$49=$E$8)),
            _xlws.FILTER('Supplier Emission'!$J$15:$J$49,
                   ('Supplier Emission'!$D$15:$D$49=H301) * ('Supplier Emission'!$F$15:$F$49=$E$8)),
            ""),
    "")</f>
        <v/>
      </c>
      <c r="M301" s="311" t="str">
        <f t="array" ref="M301">IFERROR(
    XLOOKUP(F301,
            _xlws.FILTER('Supplier Emission'!$G$15:$G$49,
                   ('Supplier Emission'!$D$15:$D$49=H301) * ('Supplier Emission'!$F$15:$F$49=$E$8)),
            _xlws.FILTER('Supplier Emission'!$M$15:$M$49,
                   ('Supplier Emission'!$D$15:$D$49=H301) * ('Supplier Emission'!$F$15:$F$49=$E$8)),
            ""),
    "")</f>
        <v/>
      </c>
      <c r="N301" s="311" t="str">
        <f t="array" ref="N301">IFERROR(
    XLOOKUP(F301,
            _xlws.FILTER('Supplier Emission'!$G$15:$G$49,
                   ('Supplier Emission'!$D$15:$D$49=H301) * ('Supplier Emission'!$F$15:$F$49=$E$8)),
            _xlws.FILTER('Supplier Emission'!$H$15:$H$49,
                   ('Supplier Emission'!$D$15:$D$49=H301) * ('Supplier Emission'!$F$15:$F$49=$E$8)),
            ""),
    "")</f>
        <v/>
      </c>
      <c r="O301" s="311" t="str">
        <f t="array" ref="O301">XLOOKUP(1,('Emission Factors'!$E$5:$E$488='GHG emissions calculations'!$F301)*('Emission Factors'!$H$5:$H$488='GHG emissions calculations'!$H301),INDEX('Emission Factors'!$E$5:$T$488,0,MATCH('GHG emissions calculations'!O$6,'Emission Factors'!$E$5:$T$5,0)),"",0)</f>
        <v/>
      </c>
      <c r="P301" s="313" t="str">
        <f t="array" ref="P301">IFERROR(
    INDEX('Emission Factors'!$E$5:$P$488,
          MATCH(1,
                ('Emission Factors'!$E$5:$E$488 = 'GHG emissions calculations'!$F301) *
                ('Emission Factors'!$H$5:$H$488 = 'GHG emissions calculations'!$H301),
                0),
          MATCH('GHG emissions calculations'!P$6,'Emission Factors'!$E$5:$P$5,0)),
    "")</f>
        <v/>
      </c>
      <c r="Q301" s="311" t="str">
        <f t="array" ref="Q301">IFERROR(
    IF(
        INDEX('Emission Factors'!$E$5:$P$488,
              MATCH(1,
                    ('Emission Factors'!$E$5:$E$488 = 'GHG emissions calculations'!$F301) *
                    ('Emission Factors'!$H$5:$H$488 = 'GHG emissions calculations'!$H301),
                    0),
              MATCH('GHG emissions calculations'!Q$6, 'Emission Factors'!$E$5:$P$5, 0)) &lt;&gt; "",
        INDEX('Emission Factors'!$E$5:$P$488,
              MATCH(1,
                    ('Emission Factors'!$E$5:$E$488 = 'GHG emissions calculations'!$F301) *
                    ('Emission Factors'!$H$5:$H$488 = 'GHG emissions calculations'!$H301),
                    0),
              MATCH('GHG emissions calculations'!Q$6, 'Emission Factors'!$E$5:$P$5, 0)),
        ""),
    "")</f>
        <v/>
      </c>
      <c r="R301" s="311" t="str">
        <f t="array" ref="R301">IFERROR(
    IF(
        INDEX('Emission Factors'!$E$5:$R$488,
              MATCH(1,
                    ('Emission Factors'!$E$5:$E$488 = 'GHG emissions calculations'!$F301) *
                    ('Emission Factors'!$H$5:$H$488 = 'GHG emissions calculations'!$H301),
                    0),
              MATCH('GHG emissions calculations'!R$6, 'Emission Factors'!$E$5:$R$5, 0)) &lt;&gt; "",
        INDEX('Emission Factors'!$E$5:$R$488,
              MATCH(1,
                    ('Emission Factors'!$E$5:$E$488 = 'GHG emissions calculations'!$F301) *
                    ('Emission Factors'!$H$5:$H$488 = 'GHG emissions calculations'!$H301),
                    0),
              MATCH('GHG emissions calculations'!R$6, 'Emission Factors'!$E$5:$R$5, 0)),
        ""),
    "")</f>
        <v/>
      </c>
      <c r="S301" s="312">
        <f t="shared" si="1"/>
        <v>0</v>
      </c>
      <c r="T301" s="23"/>
    </row>
    <row r="302" ht="15.75" customHeight="1" outlineLevel="1">
      <c r="A302" s="23"/>
      <c r="B302" s="71"/>
      <c r="C302" s="71"/>
      <c r="D302" s="71"/>
      <c r="E302" s="314"/>
      <c r="F302" s="311" t="str">
        <f>Lists!P279</f>
        <v>Stainless Steel -  Steel part turning - Africa</v>
      </c>
      <c r="G302" s="311" t="str">
        <f t="array" ref="G302">XLOOKUP(1,('Emission Factors'!$E$5:$E$488='GHG emissions calculations'!$F302)*('Emission Factors'!$H$5:$H$488='GHG emissions calculations'!$H302),INDEX('Emission Factors'!$E$5:$T$488,0,MATCH('GHG emissions calculations'!G$6,'Emission Factors'!$E$5:$T$5,0)),"",0)</f>
        <v/>
      </c>
      <c r="H302" s="311" t="s">
        <v>237</v>
      </c>
      <c r="I302" s="312" t="str">
        <f>IF(
    SUMIFS('Import data'!$L$25:$L$80,
           'Import data'!$J$25:$J$80, F302,
           'Import data'!$G$25:$G$80, 'GHG emissions calculations'!$H302,
           'Import data'!$I$25:$I$80,$E$8) &lt;&gt; 0,
    SUMIFS('Import data'!$L$25:$L$80,
           'Import data'!$J$25:$J$80, F302,
           'Import data'!$G$25:$G$80, 'GHG emissions calculations'!$H302,
           'Import data'!$I$25:$I$80,$E$8),
    ""
)</f>
        <v/>
      </c>
      <c r="J302" s="311" t="str">
        <f t="array" ref="J302">IF(
    XLOOKUP(F302, 'Import data'!$J$26:$J$47, 'Import data'!$M$26:$M$47, "", 0) = "Please add the region-specific supplier emission factor or choose a different region available in the IAEG database.",
    "",
    XLOOKUP(F302, 'Import data'!$J$26:$J$47, 'Import data'!$M$26:$M$47, "", 0)
)</f>
        <v/>
      </c>
      <c r="K302" s="311" t="str">
        <f t="array" ref="K302">IFERROR(
    XLOOKUP(F302,
            _xlws.FILTER('Supplier Emission'!$G$15:$G$49,
                   ('Supplier Emission'!$D$15:$D$49=H302) * ('Supplier Emission'!$F$15:$F$49=$E$8)),
            _xlws.FILTER('Supplier Emission'!$I$15:$I$49,
                   ('Supplier Emission'!$D$15:$D$49=H302) * ('Supplier Emission'!$F$15:$F$49=$E$8)),
            ""),
    "")</f>
        <v/>
      </c>
      <c r="L302" s="311" t="str">
        <f t="array" ref="L302">IFERROR(
    XLOOKUP(F302,
            _xlws.FILTER('Supplier Emission'!$G$15:$G$49,
                   ('Supplier Emission'!$D$15:$D$49=H302) * ('Supplier Emission'!$F$15:$F$49=$E$8)),
            _xlws.FILTER('Supplier Emission'!$J$15:$J$49,
                   ('Supplier Emission'!$D$15:$D$49=H302) * ('Supplier Emission'!$F$15:$F$49=$E$8)),
            ""),
    "")</f>
        <v/>
      </c>
      <c r="M302" s="311" t="str">
        <f t="array" ref="M302">IFERROR(
    XLOOKUP(F302,
            _xlws.FILTER('Supplier Emission'!$G$15:$G$49,
                   ('Supplier Emission'!$D$15:$D$49=H302) * ('Supplier Emission'!$F$15:$F$49=$E$8)),
            _xlws.FILTER('Supplier Emission'!$M$15:$M$49,
                   ('Supplier Emission'!$D$15:$D$49=H302) * ('Supplier Emission'!$F$15:$F$49=$E$8)),
            ""),
    "")</f>
        <v/>
      </c>
      <c r="N302" s="311" t="str">
        <f t="array" ref="N302">IFERROR(
    XLOOKUP(F302,
            _xlws.FILTER('Supplier Emission'!$G$15:$G$49,
                   ('Supplier Emission'!$D$15:$D$49=H302) * ('Supplier Emission'!$F$15:$F$49=$E$8)),
            _xlws.FILTER('Supplier Emission'!$H$15:$H$49,
                   ('Supplier Emission'!$D$15:$D$49=H302) * ('Supplier Emission'!$F$15:$F$49=$E$8)),
            ""),
    "")</f>
        <v/>
      </c>
      <c r="O302" s="311" t="str">
        <f t="array" ref="O302">XLOOKUP(1,('Emission Factors'!$E$5:$E$488='GHG emissions calculations'!$F302)*('Emission Factors'!$H$5:$H$488='GHG emissions calculations'!$H302),INDEX('Emission Factors'!$E$5:$T$488,0,MATCH('GHG emissions calculations'!O$6,'Emission Factors'!$E$5:$T$5,0)),"",0)</f>
        <v/>
      </c>
      <c r="P302" s="313" t="str">
        <f t="array" ref="P302">IFERROR(
    INDEX('Emission Factors'!$E$5:$P$488,
          MATCH(1,
                ('Emission Factors'!$E$5:$E$488 = 'GHG emissions calculations'!$F302) *
                ('Emission Factors'!$H$5:$H$488 = 'GHG emissions calculations'!$H302),
                0),
          MATCH('GHG emissions calculations'!P$6,'Emission Factors'!$E$5:$P$5,0)),
    "")</f>
        <v/>
      </c>
      <c r="Q302" s="311" t="str">
        <f t="array" ref="Q302">IFERROR(
    IF(
        INDEX('Emission Factors'!$E$5:$P$488,
              MATCH(1,
                    ('Emission Factors'!$E$5:$E$488 = 'GHG emissions calculations'!$F302) *
                    ('Emission Factors'!$H$5:$H$488 = 'GHG emissions calculations'!$H302),
                    0),
              MATCH('GHG emissions calculations'!Q$6, 'Emission Factors'!$E$5:$P$5, 0)) &lt;&gt; "",
        INDEX('Emission Factors'!$E$5:$P$488,
              MATCH(1,
                    ('Emission Factors'!$E$5:$E$488 = 'GHG emissions calculations'!$F302) *
                    ('Emission Factors'!$H$5:$H$488 = 'GHG emissions calculations'!$H302),
                    0),
              MATCH('GHG emissions calculations'!Q$6, 'Emission Factors'!$E$5:$P$5, 0)),
        ""),
    "")</f>
        <v/>
      </c>
      <c r="R302" s="311" t="str">
        <f t="array" ref="R302">IFERROR(
    IF(
        INDEX('Emission Factors'!$E$5:$R$488,
              MATCH(1,
                    ('Emission Factors'!$E$5:$E$488 = 'GHG emissions calculations'!$F302) *
                    ('Emission Factors'!$H$5:$H$488 = 'GHG emissions calculations'!$H302),
                    0),
              MATCH('GHG emissions calculations'!R$6, 'Emission Factors'!$E$5:$R$5, 0)) &lt;&gt; "",
        INDEX('Emission Factors'!$E$5:$R$488,
              MATCH(1,
                    ('Emission Factors'!$E$5:$E$488 = 'GHG emissions calculations'!$F302) *
                    ('Emission Factors'!$H$5:$H$488 = 'GHG emissions calculations'!$H302),
                    0),
              MATCH('GHG emissions calculations'!R$6, 'Emission Factors'!$E$5:$R$5, 0)),
        ""),
    "")</f>
        <v/>
      </c>
      <c r="S302" s="312">
        <f t="shared" si="1"/>
        <v>0</v>
      </c>
      <c r="T302" s="23"/>
    </row>
    <row r="303" ht="15.75" customHeight="1" outlineLevel="1">
      <c r="A303" s="23"/>
      <c r="B303" s="71"/>
      <c r="C303" s="71"/>
      <c r="D303" s="71"/>
      <c r="E303" s="314"/>
      <c r="F303" s="311" t="str">
        <f>Lists!P277</f>
        <v>Stainless Steel -  Steel part turning - America</v>
      </c>
      <c r="G303" s="311" t="str">
        <f t="array" ref="G303">XLOOKUP(1,('Emission Factors'!$E$5:$E$488='GHG emissions calculations'!$F303)*('Emission Factors'!$H$5:$H$488='GHG emissions calculations'!$H303),INDEX('Emission Factors'!$E$5:$T$488,0,MATCH('GHG emissions calculations'!G$6,'Emission Factors'!$E$5:$T$5,0)),"",0)</f>
        <v/>
      </c>
      <c r="H303" s="311" t="s">
        <v>237</v>
      </c>
      <c r="I303" s="312" t="str">
        <f>IF(
    SUMIFS('Import data'!$L$25:$L$80,
           'Import data'!$J$25:$J$80, F303,
           'Import data'!$G$25:$G$80, 'GHG emissions calculations'!$H303,
           'Import data'!$I$25:$I$80,$E$8) &lt;&gt; 0,
    SUMIFS('Import data'!$L$25:$L$80,
           'Import data'!$J$25:$J$80, F303,
           'Import data'!$G$25:$G$80, 'GHG emissions calculations'!$H303,
           'Import data'!$I$25:$I$80,$E$8),
    ""
)</f>
        <v/>
      </c>
      <c r="J303" s="311" t="str">
        <f t="array" ref="J303">IF(
    XLOOKUP(F303, 'Import data'!$J$26:$J$47, 'Import data'!$M$26:$M$47, "", 0) = "Please add the region-specific supplier emission factor or choose a different region available in the IAEG database.",
    "",
    XLOOKUP(F303, 'Import data'!$J$26:$J$47, 'Import data'!$M$26:$M$47, "", 0)
)</f>
        <v/>
      </c>
      <c r="K303" s="311" t="str">
        <f t="array" ref="K303">IFERROR(
    XLOOKUP(F303,
            _xlws.FILTER('Supplier Emission'!$G$15:$G$49,
                   ('Supplier Emission'!$D$15:$D$49=H303) * ('Supplier Emission'!$F$15:$F$49=$E$8)),
            _xlws.FILTER('Supplier Emission'!$I$15:$I$49,
                   ('Supplier Emission'!$D$15:$D$49=H303) * ('Supplier Emission'!$F$15:$F$49=$E$8)),
            ""),
    "")</f>
        <v/>
      </c>
      <c r="L303" s="311" t="str">
        <f t="array" ref="L303">IFERROR(
    XLOOKUP(F303,
            _xlws.FILTER('Supplier Emission'!$G$15:$G$49,
                   ('Supplier Emission'!$D$15:$D$49=H303) * ('Supplier Emission'!$F$15:$F$49=$E$8)),
            _xlws.FILTER('Supplier Emission'!$J$15:$J$49,
                   ('Supplier Emission'!$D$15:$D$49=H303) * ('Supplier Emission'!$F$15:$F$49=$E$8)),
            ""),
    "")</f>
        <v/>
      </c>
      <c r="M303" s="311" t="str">
        <f t="array" ref="M303">IFERROR(
    XLOOKUP(F303,
            _xlws.FILTER('Supplier Emission'!$G$15:$G$49,
                   ('Supplier Emission'!$D$15:$D$49=H303) * ('Supplier Emission'!$F$15:$F$49=$E$8)),
            _xlws.FILTER('Supplier Emission'!$M$15:$M$49,
                   ('Supplier Emission'!$D$15:$D$49=H303) * ('Supplier Emission'!$F$15:$F$49=$E$8)),
            ""),
    "")</f>
        <v/>
      </c>
      <c r="N303" s="311" t="str">
        <f t="array" ref="N303">IFERROR(
    XLOOKUP(F303,
            _xlws.FILTER('Supplier Emission'!$G$15:$G$49,
                   ('Supplier Emission'!$D$15:$D$49=H303) * ('Supplier Emission'!$F$15:$F$49=$E$8)),
            _xlws.FILTER('Supplier Emission'!$H$15:$H$49,
                   ('Supplier Emission'!$D$15:$D$49=H303) * ('Supplier Emission'!$F$15:$F$49=$E$8)),
            ""),
    "")</f>
        <v/>
      </c>
      <c r="O303" s="311" t="str">
        <f t="array" ref="O303">XLOOKUP(1,('Emission Factors'!$E$5:$E$488='GHG emissions calculations'!$F303)*('Emission Factors'!$H$5:$H$488='GHG emissions calculations'!$H303),INDEX('Emission Factors'!$E$5:$T$488,0,MATCH('GHG emissions calculations'!O$6,'Emission Factors'!$E$5:$T$5,0)),"",0)</f>
        <v/>
      </c>
      <c r="P303" s="313" t="str">
        <f t="array" ref="P303">IFERROR(
    INDEX('Emission Factors'!$E$5:$P$488,
          MATCH(1,
                ('Emission Factors'!$E$5:$E$488 = 'GHG emissions calculations'!$F303) *
                ('Emission Factors'!$H$5:$H$488 = 'GHG emissions calculations'!$H303),
                0),
          MATCH('GHG emissions calculations'!P$6,'Emission Factors'!$E$5:$P$5,0)),
    "")</f>
        <v/>
      </c>
      <c r="Q303" s="311" t="str">
        <f t="array" ref="Q303">IFERROR(
    IF(
        INDEX('Emission Factors'!$E$5:$P$488,
              MATCH(1,
                    ('Emission Factors'!$E$5:$E$488 = 'GHG emissions calculations'!$F303) *
                    ('Emission Factors'!$H$5:$H$488 = 'GHG emissions calculations'!$H303),
                    0),
              MATCH('GHG emissions calculations'!Q$6, 'Emission Factors'!$E$5:$P$5, 0)) &lt;&gt; "",
        INDEX('Emission Factors'!$E$5:$P$488,
              MATCH(1,
                    ('Emission Factors'!$E$5:$E$488 = 'GHG emissions calculations'!$F303) *
                    ('Emission Factors'!$H$5:$H$488 = 'GHG emissions calculations'!$H303),
                    0),
              MATCH('GHG emissions calculations'!Q$6, 'Emission Factors'!$E$5:$P$5, 0)),
        ""),
    "")</f>
        <v/>
      </c>
      <c r="R303" s="311" t="str">
        <f t="array" ref="R303">IFERROR(
    IF(
        INDEX('Emission Factors'!$E$5:$R$488,
              MATCH(1,
                    ('Emission Factors'!$E$5:$E$488 = 'GHG emissions calculations'!$F303) *
                    ('Emission Factors'!$H$5:$H$488 = 'GHG emissions calculations'!$H303),
                    0),
              MATCH('GHG emissions calculations'!R$6, 'Emission Factors'!$E$5:$R$5, 0)) &lt;&gt; "",
        INDEX('Emission Factors'!$E$5:$R$488,
              MATCH(1,
                    ('Emission Factors'!$E$5:$E$488 = 'GHG emissions calculations'!$F303) *
                    ('Emission Factors'!$H$5:$H$488 = 'GHG emissions calculations'!$H303),
                    0),
              MATCH('GHG emissions calculations'!R$6, 'Emission Factors'!$E$5:$R$5, 0)),
        ""),
    "")</f>
        <v/>
      </c>
      <c r="S303" s="312">
        <f t="shared" si="1"/>
        <v>0</v>
      </c>
      <c r="T303" s="23"/>
    </row>
    <row r="304" ht="15.75" customHeight="1" outlineLevel="1">
      <c r="A304" s="23"/>
      <c r="B304" s="71"/>
      <c r="C304" s="71"/>
      <c r="D304" s="71"/>
      <c r="E304" s="314"/>
      <c r="F304" s="311" t="str">
        <f>Lists!P280</f>
        <v>Stainless Steel -  Steel part turning - Asia</v>
      </c>
      <c r="G304" s="311" t="str">
        <f t="array" ref="G304">XLOOKUP(1,('Emission Factors'!$E$5:$E$488='GHG emissions calculations'!$F304)*('Emission Factors'!$H$5:$H$488='GHG emissions calculations'!$H304),INDEX('Emission Factors'!$E$5:$T$488,0,MATCH('GHG emissions calculations'!G$6,'Emission Factors'!$E$5:$T$5,0)),"",0)</f>
        <v/>
      </c>
      <c r="H304" s="311" t="s">
        <v>237</v>
      </c>
      <c r="I304" s="312" t="str">
        <f>IF(
    SUMIFS('Import data'!$L$25:$L$80,
           'Import data'!$J$25:$J$80, F304,
           'Import data'!$G$25:$G$80, 'GHG emissions calculations'!$H304,
           'Import data'!$I$25:$I$80,$E$8) &lt;&gt; 0,
    SUMIFS('Import data'!$L$25:$L$80,
           'Import data'!$J$25:$J$80, F304,
           'Import data'!$G$25:$G$80, 'GHG emissions calculations'!$H304,
           'Import data'!$I$25:$I$80,$E$8),
    ""
)</f>
        <v/>
      </c>
      <c r="J304" s="311" t="str">
        <f t="array" ref="J304">IF(
    XLOOKUP(F304, 'Import data'!$J$26:$J$47, 'Import data'!$M$26:$M$47, "", 0) = "Please add the region-specific supplier emission factor or choose a different region available in the IAEG database.",
    "",
    XLOOKUP(F304, 'Import data'!$J$26:$J$47, 'Import data'!$M$26:$M$47, "", 0)
)</f>
        <v/>
      </c>
      <c r="K304" s="311" t="str">
        <f t="array" ref="K304">IFERROR(
    XLOOKUP(F304,
            _xlws.FILTER('Supplier Emission'!$G$15:$G$49,
                   ('Supplier Emission'!$D$15:$D$49=H304) * ('Supplier Emission'!$F$15:$F$49=$E$8)),
            _xlws.FILTER('Supplier Emission'!$I$15:$I$49,
                   ('Supplier Emission'!$D$15:$D$49=H304) * ('Supplier Emission'!$F$15:$F$49=$E$8)),
            ""),
    "")</f>
        <v/>
      </c>
      <c r="L304" s="311" t="str">
        <f t="array" ref="L304">IFERROR(
    XLOOKUP(F304,
            _xlws.FILTER('Supplier Emission'!$G$15:$G$49,
                   ('Supplier Emission'!$D$15:$D$49=H304) * ('Supplier Emission'!$F$15:$F$49=$E$8)),
            _xlws.FILTER('Supplier Emission'!$J$15:$J$49,
                   ('Supplier Emission'!$D$15:$D$49=H304) * ('Supplier Emission'!$F$15:$F$49=$E$8)),
            ""),
    "")</f>
        <v/>
      </c>
      <c r="M304" s="311" t="str">
        <f t="array" ref="M304">IFERROR(
    XLOOKUP(F304,
            _xlws.FILTER('Supplier Emission'!$G$15:$G$49,
                   ('Supplier Emission'!$D$15:$D$49=H304) * ('Supplier Emission'!$F$15:$F$49=$E$8)),
            _xlws.FILTER('Supplier Emission'!$M$15:$M$49,
                   ('Supplier Emission'!$D$15:$D$49=H304) * ('Supplier Emission'!$F$15:$F$49=$E$8)),
            ""),
    "")</f>
        <v/>
      </c>
      <c r="N304" s="311" t="str">
        <f t="array" ref="N304">IFERROR(
    XLOOKUP(F304,
            _xlws.FILTER('Supplier Emission'!$G$15:$G$49,
                   ('Supplier Emission'!$D$15:$D$49=H304) * ('Supplier Emission'!$F$15:$F$49=$E$8)),
            _xlws.FILTER('Supplier Emission'!$H$15:$H$49,
                   ('Supplier Emission'!$D$15:$D$49=H304) * ('Supplier Emission'!$F$15:$F$49=$E$8)),
            ""),
    "")</f>
        <v/>
      </c>
      <c r="O304" s="311" t="str">
        <f t="array" ref="O304">XLOOKUP(1,('Emission Factors'!$E$5:$E$488='GHG emissions calculations'!$F304)*('Emission Factors'!$H$5:$H$488='GHG emissions calculations'!$H304),INDEX('Emission Factors'!$E$5:$T$488,0,MATCH('GHG emissions calculations'!O$6,'Emission Factors'!$E$5:$T$5,0)),"",0)</f>
        <v/>
      </c>
      <c r="P304" s="313" t="str">
        <f t="array" ref="P304">IFERROR(
    INDEX('Emission Factors'!$E$5:$P$488,
          MATCH(1,
                ('Emission Factors'!$E$5:$E$488 = 'GHG emissions calculations'!$F304) *
                ('Emission Factors'!$H$5:$H$488 = 'GHG emissions calculations'!$H304),
                0),
          MATCH('GHG emissions calculations'!P$6,'Emission Factors'!$E$5:$P$5,0)),
    "")</f>
        <v/>
      </c>
      <c r="Q304" s="311" t="str">
        <f t="array" ref="Q304">IFERROR(
    IF(
        INDEX('Emission Factors'!$E$5:$P$488,
              MATCH(1,
                    ('Emission Factors'!$E$5:$E$488 = 'GHG emissions calculations'!$F304) *
                    ('Emission Factors'!$H$5:$H$488 = 'GHG emissions calculations'!$H304),
                    0),
              MATCH('GHG emissions calculations'!Q$6, 'Emission Factors'!$E$5:$P$5, 0)) &lt;&gt; "",
        INDEX('Emission Factors'!$E$5:$P$488,
              MATCH(1,
                    ('Emission Factors'!$E$5:$E$488 = 'GHG emissions calculations'!$F304) *
                    ('Emission Factors'!$H$5:$H$488 = 'GHG emissions calculations'!$H304),
                    0),
              MATCH('GHG emissions calculations'!Q$6, 'Emission Factors'!$E$5:$P$5, 0)),
        ""),
    "")</f>
        <v/>
      </c>
      <c r="R304" s="311" t="str">
        <f t="array" ref="R304">IFERROR(
    IF(
        INDEX('Emission Factors'!$E$5:$R$488,
              MATCH(1,
                    ('Emission Factors'!$E$5:$E$488 = 'GHG emissions calculations'!$F304) *
                    ('Emission Factors'!$H$5:$H$488 = 'GHG emissions calculations'!$H304),
                    0),
              MATCH('GHG emissions calculations'!R$6, 'Emission Factors'!$E$5:$R$5, 0)) &lt;&gt; "",
        INDEX('Emission Factors'!$E$5:$R$488,
              MATCH(1,
                    ('Emission Factors'!$E$5:$E$488 = 'GHG emissions calculations'!$F304) *
                    ('Emission Factors'!$H$5:$H$488 = 'GHG emissions calculations'!$H304),
                    0),
              MATCH('GHG emissions calculations'!R$6, 'Emission Factors'!$E$5:$R$5, 0)),
        ""),
    "")</f>
        <v/>
      </c>
      <c r="S304" s="312">
        <f t="shared" si="1"/>
        <v>0</v>
      </c>
      <c r="T304" s="23"/>
    </row>
    <row r="305" ht="15.75" customHeight="1" outlineLevel="1">
      <c r="A305" s="23"/>
      <c r="B305" s="71"/>
      <c r="C305" s="71"/>
      <c r="D305" s="71"/>
      <c r="E305" s="314"/>
      <c r="F305" s="311" t="str">
        <f>Lists!P278</f>
        <v>Stainless Steel -  Steel part turning - Europe</v>
      </c>
      <c r="G305" s="311" t="str">
        <f t="array" ref="G305">XLOOKUP(1,('Emission Factors'!$E$5:$E$488='GHG emissions calculations'!$F305)*('Emission Factors'!$H$5:$H$488='GHG emissions calculations'!$H305),INDEX('Emission Factors'!$E$5:$T$488,0,MATCH('GHG emissions calculations'!G$6,'Emission Factors'!$E$5:$T$5,0)),"",0)</f>
        <v/>
      </c>
      <c r="H305" s="311" t="s">
        <v>237</v>
      </c>
      <c r="I305" s="312" t="str">
        <f>IF(
    SUMIFS('Import data'!$L$25:$L$80,
           'Import data'!$J$25:$J$80, F305,
           'Import data'!$G$25:$G$80, 'GHG emissions calculations'!$H305,
           'Import data'!$I$25:$I$80,$E$8) &lt;&gt; 0,
    SUMIFS('Import data'!$L$25:$L$80,
           'Import data'!$J$25:$J$80, F305,
           'Import data'!$G$25:$G$80, 'GHG emissions calculations'!$H305,
           'Import data'!$I$25:$I$80,$E$8),
    ""
)</f>
        <v/>
      </c>
      <c r="J305" s="311" t="str">
        <f t="array" ref="J305">IF(
    XLOOKUP(F305, 'Import data'!$J$26:$J$47, 'Import data'!$M$26:$M$47, "", 0) = "Please add the region-specific supplier emission factor or choose a different region available in the IAEG database.",
    "",
    XLOOKUP(F305, 'Import data'!$J$26:$J$47, 'Import data'!$M$26:$M$47, "", 0)
)</f>
        <v/>
      </c>
      <c r="K305" s="311" t="str">
        <f t="array" ref="K305">IFERROR(
    XLOOKUP(F305,
            _xlws.FILTER('Supplier Emission'!$G$15:$G$49,
                   ('Supplier Emission'!$D$15:$D$49=H305) * ('Supplier Emission'!$F$15:$F$49=$E$8)),
            _xlws.FILTER('Supplier Emission'!$I$15:$I$49,
                   ('Supplier Emission'!$D$15:$D$49=H305) * ('Supplier Emission'!$F$15:$F$49=$E$8)),
            ""),
    "")</f>
        <v/>
      </c>
      <c r="L305" s="311" t="str">
        <f t="array" ref="L305">IFERROR(
    XLOOKUP(F305,
            _xlws.FILTER('Supplier Emission'!$G$15:$G$49,
                   ('Supplier Emission'!$D$15:$D$49=H305) * ('Supplier Emission'!$F$15:$F$49=$E$8)),
            _xlws.FILTER('Supplier Emission'!$J$15:$J$49,
                   ('Supplier Emission'!$D$15:$D$49=H305) * ('Supplier Emission'!$F$15:$F$49=$E$8)),
            ""),
    "")</f>
        <v/>
      </c>
      <c r="M305" s="311" t="str">
        <f t="array" ref="M305">IFERROR(
    XLOOKUP(F305,
            _xlws.FILTER('Supplier Emission'!$G$15:$G$49,
                   ('Supplier Emission'!$D$15:$D$49=H305) * ('Supplier Emission'!$F$15:$F$49=$E$8)),
            _xlws.FILTER('Supplier Emission'!$M$15:$M$49,
                   ('Supplier Emission'!$D$15:$D$49=H305) * ('Supplier Emission'!$F$15:$F$49=$E$8)),
            ""),
    "")</f>
        <v/>
      </c>
      <c r="N305" s="311" t="str">
        <f t="array" ref="N305">IFERROR(
    XLOOKUP(F305,
            _xlws.FILTER('Supplier Emission'!$G$15:$G$49,
                   ('Supplier Emission'!$D$15:$D$49=H305) * ('Supplier Emission'!$F$15:$F$49=$E$8)),
            _xlws.FILTER('Supplier Emission'!$H$15:$H$49,
                   ('Supplier Emission'!$D$15:$D$49=H305) * ('Supplier Emission'!$F$15:$F$49=$E$8)),
            ""),
    "")</f>
        <v/>
      </c>
      <c r="O305" s="311" t="str">
        <f t="array" ref="O305">XLOOKUP(1,('Emission Factors'!$E$5:$E$488='GHG emissions calculations'!$F305)*('Emission Factors'!$H$5:$H$488='GHG emissions calculations'!$H305),INDEX('Emission Factors'!$E$5:$T$488,0,MATCH('GHG emissions calculations'!O$6,'Emission Factors'!$E$5:$T$5,0)),"",0)</f>
        <v/>
      </c>
      <c r="P305" s="313" t="str">
        <f t="array" ref="P305">IFERROR(
    INDEX('Emission Factors'!$E$5:$P$488,
          MATCH(1,
                ('Emission Factors'!$E$5:$E$488 = 'GHG emissions calculations'!$F305) *
                ('Emission Factors'!$H$5:$H$488 = 'GHG emissions calculations'!$H305),
                0),
          MATCH('GHG emissions calculations'!P$6,'Emission Factors'!$E$5:$P$5,0)),
    "")</f>
        <v/>
      </c>
      <c r="Q305" s="311" t="str">
        <f t="array" ref="Q305">IFERROR(
    IF(
        INDEX('Emission Factors'!$E$5:$P$488,
              MATCH(1,
                    ('Emission Factors'!$E$5:$E$488 = 'GHG emissions calculations'!$F305) *
                    ('Emission Factors'!$H$5:$H$488 = 'GHG emissions calculations'!$H305),
                    0),
              MATCH('GHG emissions calculations'!Q$6, 'Emission Factors'!$E$5:$P$5, 0)) &lt;&gt; "",
        INDEX('Emission Factors'!$E$5:$P$488,
              MATCH(1,
                    ('Emission Factors'!$E$5:$E$488 = 'GHG emissions calculations'!$F305) *
                    ('Emission Factors'!$H$5:$H$488 = 'GHG emissions calculations'!$H305),
                    0),
              MATCH('GHG emissions calculations'!Q$6, 'Emission Factors'!$E$5:$P$5, 0)),
        ""),
    "")</f>
        <v/>
      </c>
      <c r="R305" s="311" t="str">
        <f t="array" ref="R305">IFERROR(
    IF(
        INDEX('Emission Factors'!$E$5:$R$488,
              MATCH(1,
                    ('Emission Factors'!$E$5:$E$488 = 'GHG emissions calculations'!$F305) *
                    ('Emission Factors'!$H$5:$H$488 = 'GHG emissions calculations'!$H305),
                    0),
              MATCH('GHG emissions calculations'!R$6, 'Emission Factors'!$E$5:$R$5, 0)) &lt;&gt; "",
        INDEX('Emission Factors'!$E$5:$R$488,
              MATCH(1,
                    ('Emission Factors'!$E$5:$E$488 = 'GHG emissions calculations'!$F305) *
                    ('Emission Factors'!$H$5:$H$488 = 'GHG emissions calculations'!$H305),
                    0),
              MATCH('GHG emissions calculations'!R$6, 'Emission Factors'!$E$5:$R$5, 0)),
        ""),
    "")</f>
        <v/>
      </c>
      <c r="S305" s="312">
        <f t="shared" si="1"/>
        <v>0</v>
      </c>
      <c r="T305" s="23"/>
    </row>
    <row r="306" ht="15.75" customHeight="1" outlineLevel="1">
      <c r="A306" s="23"/>
      <c r="B306" s="71"/>
      <c r="C306" s="71"/>
      <c r="D306" s="71"/>
      <c r="E306" s="314"/>
      <c r="F306" s="311" t="str">
        <f>Lists!P283</f>
        <v>Stainless Steel -  Steel part turning - Global or unspecified region</v>
      </c>
      <c r="G306" s="311">
        <f t="array" ref="G306">XLOOKUP(1,('Emission Factors'!$E$5:$E$488='GHG emissions calculations'!$F306)*('Emission Factors'!$H$5:$H$488='GHG emissions calculations'!$H306),INDEX('Emission Factors'!$E$5:$T$488,0,MATCH('GHG emissions calculations'!G$6,'Emission Factors'!$E$5:$T$5,0)),"",0)</f>
        <v>3</v>
      </c>
      <c r="H306" s="311" t="s">
        <v>237</v>
      </c>
      <c r="I306" s="312" t="str">
        <f>IF(
    SUMIFS('Import data'!$L$25:$L$80,
           'Import data'!$J$25:$J$80, F306,
           'Import data'!$G$25:$G$80, 'GHG emissions calculations'!$H306,
           'Import data'!$I$25:$I$80,$E$8) &lt;&gt; 0,
    SUMIFS('Import data'!$L$25:$L$80,
           'Import data'!$J$25:$J$80, F306,
           'Import data'!$G$25:$G$80, 'GHG emissions calculations'!$H306,
           'Import data'!$I$25:$I$80,$E$8),
    ""
)</f>
        <v/>
      </c>
      <c r="J306" s="311" t="str">
        <f t="array" ref="J306">IF(
    XLOOKUP(F306, 'Import data'!$J$26:$J$47, 'Import data'!$M$26:$M$47, "", 0) = "Please add the region-specific supplier emission factor or choose a different region available in the IAEG database.",
    "",
    XLOOKUP(F306, 'Import data'!$J$26:$J$47, 'Import data'!$M$26:$M$47, "", 0)
)</f>
        <v/>
      </c>
      <c r="K306" s="311" t="str">
        <f t="array" ref="K306">IFERROR(
    XLOOKUP(F306,
            _xlws.FILTER('Supplier Emission'!$G$15:$G$49,
                   ('Supplier Emission'!$D$15:$D$49=H306) * ('Supplier Emission'!$F$15:$F$49=$E$8)),
            _xlws.FILTER('Supplier Emission'!$I$15:$I$49,
                   ('Supplier Emission'!$D$15:$D$49=H306) * ('Supplier Emission'!$F$15:$F$49=$E$8)),
            ""),
    "")</f>
        <v/>
      </c>
      <c r="L306" s="311" t="str">
        <f t="array" ref="L306">IFERROR(
    XLOOKUP(F306,
            _xlws.FILTER('Supplier Emission'!$G$15:$G$49,
                   ('Supplier Emission'!$D$15:$D$49=H306) * ('Supplier Emission'!$F$15:$F$49=$E$8)),
            _xlws.FILTER('Supplier Emission'!$J$15:$J$49,
                   ('Supplier Emission'!$D$15:$D$49=H306) * ('Supplier Emission'!$F$15:$F$49=$E$8)),
            ""),
    "")</f>
        <v/>
      </c>
      <c r="M306" s="311" t="str">
        <f t="array" ref="M306">IFERROR(
    XLOOKUP(F306,
            _xlws.FILTER('Supplier Emission'!$G$15:$G$49,
                   ('Supplier Emission'!$D$15:$D$49=H306) * ('Supplier Emission'!$F$15:$F$49=$E$8)),
            _xlws.FILTER('Supplier Emission'!$M$15:$M$49,
                   ('Supplier Emission'!$D$15:$D$49=H306) * ('Supplier Emission'!$F$15:$F$49=$E$8)),
            ""),
    "")</f>
        <v/>
      </c>
      <c r="N306" s="311" t="str">
        <f t="array" ref="N306">IFERROR(
    XLOOKUP(F306,
            _xlws.FILTER('Supplier Emission'!$G$15:$G$49,
                   ('Supplier Emission'!$D$15:$D$49=H306) * ('Supplier Emission'!$F$15:$F$49=$E$8)),
            _xlws.FILTER('Supplier Emission'!$H$15:$H$49,
                   ('Supplier Emission'!$D$15:$D$49=H306) * ('Supplier Emission'!$F$15:$F$49=$E$8)),
            ""),
    "")</f>
        <v/>
      </c>
      <c r="O306" s="311" t="str">
        <f t="array" ref="O306">XLOOKUP(1,('Emission Factors'!$E$5:$E$488='GHG emissions calculations'!$F306)*('Emission Factors'!$H$5:$H$488='GHG emissions calculations'!$H306),INDEX('Emission Factors'!$E$5:$T$488,0,MATCH('GHG emissions calculations'!O$6,'Emission Factors'!$E$5:$T$5,0)),"",0)</f>
        <v>Stainless Steel +  Steel part turning (5% loss), GLO </v>
      </c>
      <c r="P306" s="313">
        <f t="array" ref="P306">IFERROR(
    INDEX('Emission Factors'!$E$5:$P$488,
          MATCH(1,
                ('Emission Factors'!$E$5:$E$488 = 'GHG emissions calculations'!$F306) *
                ('Emission Factors'!$H$5:$H$488 = 'GHG emissions calculations'!$H306),
                0),
          MATCH('GHG emissions calculations'!P$6,'Emission Factors'!$E$5:$P$5,0)),
    "")</f>
        <v>0.0923014</v>
      </c>
      <c r="Q306" s="311" t="str">
        <f t="array" ref="Q306">IFERROR(
    IF(
        INDEX('Emission Factors'!$E$5:$P$488,
              MATCH(1,
                    ('Emission Factors'!$E$5:$E$488 = 'GHG emissions calculations'!$F306) *
                    ('Emission Factors'!$H$5:$H$488 = 'GHG emissions calculations'!$H306),
                    0),
              MATCH('GHG emissions calculations'!Q$6, 'Emission Factors'!$E$5:$P$5, 0)) &lt;&gt; "",
        INDEX('Emission Factors'!$E$5:$P$488,
              MATCH(1,
                    ('Emission Factors'!$E$5:$E$488 = 'GHG emissions calculations'!$F306) *
                    ('Emission Factors'!$H$5:$H$488 = 'GHG emissions calculations'!$H306),
                    0),
              MATCH('GHG emissions calculations'!Q$6, 'Emission Factors'!$E$5:$P$5, 0)),
        ""),
    "")</f>
        <v>kgCO2e/kg</v>
      </c>
      <c r="R306" s="311" t="str">
        <f t="array" ref="R306">IFERROR(
    IF(
        INDEX('Emission Factors'!$E$5:$R$488,
              MATCH(1,
                    ('Emission Factors'!$E$5:$E$488 = 'GHG emissions calculations'!$F306) *
                    ('Emission Factors'!$H$5:$H$488 = 'GHG emissions calculations'!$H306),
                    0),
              MATCH('GHG emissions calculations'!R$6, 'Emission Factors'!$E$5:$R$5, 0)) &lt;&gt; "",
        INDEX('Emission Factors'!$E$5:$R$488,
              MATCH(1,
                    ('Emission Factors'!$E$5:$E$488 = 'GHG emissions calculations'!$F306) *
                    ('Emission Factors'!$H$5:$H$488 = 'GHG emissions calculations'!$H306),
                    0),
              MATCH('GHG emissions calculations'!R$6, 'Emission Factors'!$E$5:$R$5, 0)),
        ""),
    "")</f>
        <v>Global or unspecified region</v>
      </c>
      <c r="S306" s="312">
        <f t="shared" si="1"/>
        <v>0</v>
      </c>
      <c r="T306" s="23"/>
    </row>
    <row r="307" ht="15.75" customHeight="1" outlineLevel="1">
      <c r="A307" s="23"/>
      <c r="B307" s="71"/>
      <c r="C307" s="71"/>
      <c r="D307" s="71"/>
      <c r="E307" s="314"/>
      <c r="F307" s="311" t="str">
        <f>Lists!P282</f>
        <v>Stainless Steel -  Steel part turning - Middle East</v>
      </c>
      <c r="G307" s="311" t="str">
        <f t="array" ref="G307">XLOOKUP(1,('Emission Factors'!$E$5:$E$488='GHG emissions calculations'!$F307)*('Emission Factors'!$H$5:$H$488='GHG emissions calculations'!$H307),INDEX('Emission Factors'!$E$5:$T$488,0,MATCH('GHG emissions calculations'!G$6,'Emission Factors'!$E$5:$T$5,0)),"",0)</f>
        <v/>
      </c>
      <c r="H307" s="311" t="s">
        <v>237</v>
      </c>
      <c r="I307" s="312" t="str">
        <f>IF(
    SUMIFS('Import data'!$L$25:$L$80,
           'Import data'!$J$25:$J$80, F307,
           'Import data'!$G$25:$G$80, 'GHG emissions calculations'!$H307,
           'Import data'!$I$25:$I$80,$E$8) &lt;&gt; 0,
    SUMIFS('Import data'!$L$25:$L$80,
           'Import data'!$J$25:$J$80, F307,
           'Import data'!$G$25:$G$80, 'GHG emissions calculations'!$H307,
           'Import data'!$I$25:$I$80,$E$8),
    ""
)</f>
        <v/>
      </c>
      <c r="J307" s="311" t="str">
        <f t="array" ref="J307">IF(
    XLOOKUP(F307, 'Import data'!$J$26:$J$47, 'Import data'!$M$26:$M$47, "", 0) = "Please add the region-specific supplier emission factor or choose a different region available in the IAEG database.",
    "",
    XLOOKUP(F307, 'Import data'!$J$26:$J$47, 'Import data'!$M$26:$M$47, "", 0)
)</f>
        <v/>
      </c>
      <c r="K307" s="311" t="str">
        <f t="array" ref="K307">IFERROR(
    XLOOKUP(F307,
            _xlws.FILTER('Supplier Emission'!$G$15:$G$49,
                   ('Supplier Emission'!$D$15:$D$49=H307) * ('Supplier Emission'!$F$15:$F$49=$E$8)),
            _xlws.FILTER('Supplier Emission'!$I$15:$I$49,
                   ('Supplier Emission'!$D$15:$D$49=H307) * ('Supplier Emission'!$F$15:$F$49=$E$8)),
            ""),
    "")</f>
        <v/>
      </c>
      <c r="L307" s="311" t="str">
        <f t="array" ref="L307">IFERROR(
    XLOOKUP(F307,
            _xlws.FILTER('Supplier Emission'!$G$15:$G$49,
                   ('Supplier Emission'!$D$15:$D$49=H307) * ('Supplier Emission'!$F$15:$F$49=$E$8)),
            _xlws.FILTER('Supplier Emission'!$J$15:$J$49,
                   ('Supplier Emission'!$D$15:$D$49=H307) * ('Supplier Emission'!$F$15:$F$49=$E$8)),
            ""),
    "")</f>
        <v/>
      </c>
      <c r="M307" s="311" t="str">
        <f t="array" ref="M307">IFERROR(
    XLOOKUP(F307,
            _xlws.FILTER('Supplier Emission'!$G$15:$G$49,
                   ('Supplier Emission'!$D$15:$D$49=H307) * ('Supplier Emission'!$F$15:$F$49=$E$8)),
            _xlws.FILTER('Supplier Emission'!$M$15:$M$49,
                   ('Supplier Emission'!$D$15:$D$49=H307) * ('Supplier Emission'!$F$15:$F$49=$E$8)),
            ""),
    "")</f>
        <v/>
      </c>
      <c r="N307" s="311" t="str">
        <f t="array" ref="N307">IFERROR(
    XLOOKUP(F307,
            _xlws.FILTER('Supplier Emission'!$G$15:$G$49,
                   ('Supplier Emission'!$D$15:$D$49=H307) * ('Supplier Emission'!$F$15:$F$49=$E$8)),
            _xlws.FILTER('Supplier Emission'!$H$15:$H$49,
                   ('Supplier Emission'!$D$15:$D$49=H307) * ('Supplier Emission'!$F$15:$F$49=$E$8)),
            ""),
    "")</f>
        <v/>
      </c>
      <c r="O307" s="311" t="str">
        <f t="array" ref="O307">XLOOKUP(1,('Emission Factors'!$E$5:$E$488='GHG emissions calculations'!$F307)*('Emission Factors'!$H$5:$H$488='GHG emissions calculations'!$H307),INDEX('Emission Factors'!$E$5:$T$488,0,MATCH('GHG emissions calculations'!O$6,'Emission Factors'!$E$5:$T$5,0)),"",0)</f>
        <v/>
      </c>
      <c r="P307" s="313" t="str">
        <f t="array" ref="P307">IFERROR(
    INDEX('Emission Factors'!$E$5:$P$488,
          MATCH(1,
                ('Emission Factors'!$E$5:$E$488 = 'GHG emissions calculations'!$F307) *
                ('Emission Factors'!$H$5:$H$488 = 'GHG emissions calculations'!$H307),
                0),
          MATCH('GHG emissions calculations'!P$6,'Emission Factors'!$E$5:$P$5,0)),
    "")</f>
        <v/>
      </c>
      <c r="Q307" s="311" t="str">
        <f t="array" ref="Q307">IFERROR(
    IF(
        INDEX('Emission Factors'!$E$5:$P$488,
              MATCH(1,
                    ('Emission Factors'!$E$5:$E$488 = 'GHG emissions calculations'!$F307) *
                    ('Emission Factors'!$H$5:$H$488 = 'GHG emissions calculations'!$H307),
                    0),
              MATCH('GHG emissions calculations'!Q$6, 'Emission Factors'!$E$5:$P$5, 0)) &lt;&gt; "",
        INDEX('Emission Factors'!$E$5:$P$488,
              MATCH(1,
                    ('Emission Factors'!$E$5:$E$488 = 'GHG emissions calculations'!$F307) *
                    ('Emission Factors'!$H$5:$H$488 = 'GHG emissions calculations'!$H307),
                    0),
              MATCH('GHG emissions calculations'!Q$6, 'Emission Factors'!$E$5:$P$5, 0)),
        ""),
    "")</f>
        <v/>
      </c>
      <c r="R307" s="311" t="str">
        <f t="array" ref="R307">IFERROR(
    IF(
        INDEX('Emission Factors'!$E$5:$R$488,
              MATCH(1,
                    ('Emission Factors'!$E$5:$E$488 = 'GHG emissions calculations'!$F307) *
                    ('Emission Factors'!$H$5:$H$488 = 'GHG emissions calculations'!$H307),
                    0),
              MATCH('GHG emissions calculations'!R$6, 'Emission Factors'!$E$5:$R$5, 0)) &lt;&gt; "",
        INDEX('Emission Factors'!$E$5:$R$488,
              MATCH(1,
                    ('Emission Factors'!$E$5:$E$488 = 'GHG emissions calculations'!$F307) *
                    ('Emission Factors'!$H$5:$H$488 = 'GHG emissions calculations'!$H307),
                    0),
              MATCH('GHG emissions calculations'!R$6, 'Emission Factors'!$E$5:$R$5, 0)),
        ""),
    "")</f>
        <v/>
      </c>
      <c r="S307" s="312">
        <f t="shared" si="1"/>
        <v>0</v>
      </c>
      <c r="T307" s="23"/>
    </row>
    <row r="308" ht="15.75" customHeight="1" outlineLevel="1">
      <c r="A308" s="23"/>
      <c r="B308" s="71"/>
      <c r="C308" s="71"/>
      <c r="D308" s="71"/>
      <c r="E308" s="314"/>
      <c r="F308" s="311" t="str">
        <f>Lists!P281</f>
        <v>Stainless Steel -  Steel part turning - Oceania</v>
      </c>
      <c r="G308" s="311" t="str">
        <f t="array" ref="G308">XLOOKUP(1,('Emission Factors'!$E$5:$E$488='GHG emissions calculations'!$F308)*('Emission Factors'!$H$5:$H$488='GHG emissions calculations'!$H308),INDEX('Emission Factors'!$E$5:$T$488,0,MATCH('GHG emissions calculations'!G$6,'Emission Factors'!$E$5:$T$5,0)),"",0)</f>
        <v/>
      </c>
      <c r="H308" s="311" t="s">
        <v>237</v>
      </c>
      <c r="I308" s="312" t="str">
        <f>IF(
    SUMIFS('Import data'!$L$25:$L$80,
           'Import data'!$J$25:$J$80, F308,
           'Import data'!$G$25:$G$80, 'GHG emissions calculations'!$H308,
           'Import data'!$I$25:$I$80,$E$8) &lt;&gt; 0,
    SUMIFS('Import data'!$L$25:$L$80,
           'Import data'!$J$25:$J$80, F308,
           'Import data'!$G$25:$G$80, 'GHG emissions calculations'!$H308,
           'Import data'!$I$25:$I$80,$E$8),
    ""
)</f>
        <v/>
      </c>
      <c r="J308" s="311" t="str">
        <f t="array" ref="J308">IF(
    XLOOKUP(F308, 'Import data'!$J$26:$J$47, 'Import data'!$M$26:$M$47, "", 0) = "Please add the region-specific supplier emission factor or choose a different region available in the IAEG database.",
    "",
    XLOOKUP(F308, 'Import data'!$J$26:$J$47, 'Import data'!$M$26:$M$47, "", 0)
)</f>
        <v/>
      </c>
      <c r="K308" s="311" t="str">
        <f t="array" ref="K308">IFERROR(
    XLOOKUP(F308,
            _xlws.FILTER('Supplier Emission'!$G$15:$G$49,
                   ('Supplier Emission'!$D$15:$D$49=H308) * ('Supplier Emission'!$F$15:$F$49=$E$8)),
            _xlws.FILTER('Supplier Emission'!$I$15:$I$49,
                   ('Supplier Emission'!$D$15:$D$49=H308) * ('Supplier Emission'!$F$15:$F$49=$E$8)),
            ""),
    "")</f>
        <v/>
      </c>
      <c r="L308" s="311" t="str">
        <f t="array" ref="L308">IFERROR(
    XLOOKUP(F308,
            _xlws.FILTER('Supplier Emission'!$G$15:$G$49,
                   ('Supplier Emission'!$D$15:$D$49=H308) * ('Supplier Emission'!$F$15:$F$49=$E$8)),
            _xlws.FILTER('Supplier Emission'!$J$15:$J$49,
                   ('Supplier Emission'!$D$15:$D$49=H308) * ('Supplier Emission'!$F$15:$F$49=$E$8)),
            ""),
    "")</f>
        <v/>
      </c>
      <c r="M308" s="311" t="str">
        <f t="array" ref="M308">IFERROR(
    XLOOKUP(F308,
            _xlws.FILTER('Supplier Emission'!$G$15:$G$49,
                   ('Supplier Emission'!$D$15:$D$49=H308) * ('Supplier Emission'!$F$15:$F$49=$E$8)),
            _xlws.FILTER('Supplier Emission'!$M$15:$M$49,
                   ('Supplier Emission'!$D$15:$D$49=H308) * ('Supplier Emission'!$F$15:$F$49=$E$8)),
            ""),
    "")</f>
        <v/>
      </c>
      <c r="N308" s="311" t="str">
        <f t="array" ref="N308">IFERROR(
    XLOOKUP(F308,
            _xlws.FILTER('Supplier Emission'!$G$15:$G$49,
                   ('Supplier Emission'!$D$15:$D$49=H308) * ('Supplier Emission'!$F$15:$F$49=$E$8)),
            _xlws.FILTER('Supplier Emission'!$H$15:$H$49,
                   ('Supplier Emission'!$D$15:$D$49=H308) * ('Supplier Emission'!$F$15:$F$49=$E$8)),
            ""),
    "")</f>
        <v/>
      </c>
      <c r="O308" s="311" t="str">
        <f t="array" ref="O308">XLOOKUP(1,('Emission Factors'!$E$5:$E$488='GHG emissions calculations'!$F308)*('Emission Factors'!$H$5:$H$488='GHG emissions calculations'!$H308),INDEX('Emission Factors'!$E$5:$T$488,0,MATCH('GHG emissions calculations'!O$6,'Emission Factors'!$E$5:$T$5,0)),"",0)</f>
        <v/>
      </c>
      <c r="P308" s="313" t="str">
        <f t="array" ref="P308">IFERROR(
    INDEX('Emission Factors'!$E$5:$P$488,
          MATCH(1,
                ('Emission Factors'!$E$5:$E$488 = 'GHG emissions calculations'!$F308) *
                ('Emission Factors'!$H$5:$H$488 = 'GHG emissions calculations'!$H308),
                0),
          MATCH('GHG emissions calculations'!P$6,'Emission Factors'!$E$5:$P$5,0)),
    "")</f>
        <v/>
      </c>
      <c r="Q308" s="311" t="str">
        <f t="array" ref="Q308">IFERROR(
    IF(
        INDEX('Emission Factors'!$E$5:$P$488,
              MATCH(1,
                    ('Emission Factors'!$E$5:$E$488 = 'GHG emissions calculations'!$F308) *
                    ('Emission Factors'!$H$5:$H$488 = 'GHG emissions calculations'!$H308),
                    0),
              MATCH('GHG emissions calculations'!Q$6, 'Emission Factors'!$E$5:$P$5, 0)) &lt;&gt; "",
        INDEX('Emission Factors'!$E$5:$P$488,
              MATCH(1,
                    ('Emission Factors'!$E$5:$E$488 = 'GHG emissions calculations'!$F308) *
                    ('Emission Factors'!$H$5:$H$488 = 'GHG emissions calculations'!$H308),
                    0),
              MATCH('GHG emissions calculations'!Q$6, 'Emission Factors'!$E$5:$P$5, 0)),
        ""),
    "")</f>
        <v/>
      </c>
      <c r="R308" s="311" t="str">
        <f t="array" ref="R308">IFERROR(
    IF(
        INDEX('Emission Factors'!$E$5:$R$488,
              MATCH(1,
                    ('Emission Factors'!$E$5:$E$488 = 'GHG emissions calculations'!$F308) *
                    ('Emission Factors'!$H$5:$H$488 = 'GHG emissions calculations'!$H308),
                    0),
              MATCH('GHG emissions calculations'!R$6, 'Emission Factors'!$E$5:$R$5, 0)) &lt;&gt; "",
        INDEX('Emission Factors'!$E$5:$R$488,
              MATCH(1,
                    ('Emission Factors'!$E$5:$E$488 = 'GHG emissions calculations'!$F308) *
                    ('Emission Factors'!$H$5:$H$488 = 'GHG emissions calculations'!$H308),
                    0),
              MATCH('GHG emissions calculations'!R$6, 'Emission Factors'!$E$5:$R$5, 0)),
        ""),
    "")</f>
        <v/>
      </c>
      <c r="S308" s="312">
        <f t="shared" si="1"/>
        <v>0</v>
      </c>
      <c r="T308" s="23"/>
    </row>
    <row r="309" ht="15.75" customHeight="1" outlineLevel="1">
      <c r="A309" s="23"/>
      <c r="B309" s="71"/>
      <c r="C309" s="71"/>
      <c r="D309" s="71"/>
      <c r="E309" s="314"/>
      <c r="F309" s="311" t="str">
        <f>Lists!P286</f>
        <v>Stainless Steel - Steel sheet scouring (deburring) - Africa</v>
      </c>
      <c r="G309" s="311" t="str">
        <f t="array" ref="G309">XLOOKUP(1,('Emission Factors'!$E$5:$E$488='GHG emissions calculations'!$F309)*('Emission Factors'!$H$5:$H$488='GHG emissions calculations'!$H309),INDEX('Emission Factors'!$E$5:$T$488,0,MATCH('GHG emissions calculations'!G$6,'Emission Factors'!$E$5:$T$5,0)),"",0)</f>
        <v/>
      </c>
      <c r="H309" s="311" t="s">
        <v>237</v>
      </c>
      <c r="I309" s="312" t="str">
        <f>IF(
    SUMIFS('Import data'!$L$25:$L$80,
           'Import data'!$J$25:$J$80, F309,
           'Import data'!$G$25:$G$80, 'GHG emissions calculations'!$H309,
           'Import data'!$I$25:$I$80,$E$8) &lt;&gt; 0,
    SUMIFS('Import data'!$L$25:$L$80,
           'Import data'!$J$25:$J$80, F309,
           'Import data'!$G$25:$G$80, 'GHG emissions calculations'!$H309,
           'Import data'!$I$25:$I$80,$E$8),
    ""
)</f>
        <v/>
      </c>
      <c r="J309" s="311" t="str">
        <f t="array" ref="J309">IF(
    XLOOKUP(F309, 'Import data'!$J$26:$J$47, 'Import data'!$M$26:$M$47, "", 0) = "Please add the region-specific supplier emission factor or choose a different region available in the IAEG database.",
    "",
    XLOOKUP(F309, 'Import data'!$J$26:$J$47, 'Import data'!$M$26:$M$47, "", 0)
)</f>
        <v/>
      </c>
      <c r="K309" s="311" t="str">
        <f t="array" ref="K309">IFERROR(
    XLOOKUP(F309,
            _xlws.FILTER('Supplier Emission'!$G$15:$G$49,
                   ('Supplier Emission'!$D$15:$D$49=H309) * ('Supplier Emission'!$F$15:$F$49=$E$8)),
            _xlws.FILTER('Supplier Emission'!$I$15:$I$49,
                   ('Supplier Emission'!$D$15:$D$49=H309) * ('Supplier Emission'!$F$15:$F$49=$E$8)),
            ""),
    "")</f>
        <v/>
      </c>
      <c r="L309" s="311" t="str">
        <f t="array" ref="L309">IFERROR(
    XLOOKUP(F309,
            _xlws.FILTER('Supplier Emission'!$G$15:$G$49,
                   ('Supplier Emission'!$D$15:$D$49=H309) * ('Supplier Emission'!$F$15:$F$49=$E$8)),
            _xlws.FILTER('Supplier Emission'!$J$15:$J$49,
                   ('Supplier Emission'!$D$15:$D$49=H309) * ('Supplier Emission'!$F$15:$F$49=$E$8)),
            ""),
    "")</f>
        <v/>
      </c>
      <c r="M309" s="311" t="str">
        <f t="array" ref="M309">IFERROR(
    XLOOKUP(F309,
            _xlws.FILTER('Supplier Emission'!$G$15:$G$49,
                   ('Supplier Emission'!$D$15:$D$49=H309) * ('Supplier Emission'!$F$15:$F$49=$E$8)),
            _xlws.FILTER('Supplier Emission'!$M$15:$M$49,
                   ('Supplier Emission'!$D$15:$D$49=H309) * ('Supplier Emission'!$F$15:$F$49=$E$8)),
            ""),
    "")</f>
        <v/>
      </c>
      <c r="N309" s="311" t="str">
        <f t="array" ref="N309">IFERROR(
    XLOOKUP(F309,
            _xlws.FILTER('Supplier Emission'!$G$15:$G$49,
                   ('Supplier Emission'!$D$15:$D$49=H309) * ('Supplier Emission'!$F$15:$F$49=$E$8)),
            _xlws.FILTER('Supplier Emission'!$H$15:$H$49,
                   ('Supplier Emission'!$D$15:$D$49=H309) * ('Supplier Emission'!$F$15:$F$49=$E$8)),
            ""),
    "")</f>
        <v/>
      </c>
      <c r="O309" s="311" t="str">
        <f t="array" ref="O309">XLOOKUP(1,('Emission Factors'!$E$5:$E$488='GHG emissions calculations'!$F309)*('Emission Factors'!$H$5:$H$488='GHG emissions calculations'!$H309),INDEX('Emission Factors'!$E$5:$T$488,0,MATCH('GHG emissions calculations'!O$6,'Emission Factors'!$E$5:$T$5,0)),"",0)</f>
        <v/>
      </c>
      <c r="P309" s="313" t="str">
        <f t="array" ref="P309">IFERROR(
    INDEX('Emission Factors'!$E$5:$P$488,
          MATCH(1,
                ('Emission Factors'!$E$5:$E$488 = 'GHG emissions calculations'!$F309) *
                ('Emission Factors'!$H$5:$H$488 = 'GHG emissions calculations'!$H309),
                0),
          MATCH('GHG emissions calculations'!P$6,'Emission Factors'!$E$5:$P$5,0)),
    "")</f>
        <v/>
      </c>
      <c r="Q309" s="311" t="str">
        <f t="array" ref="Q309">IFERROR(
    IF(
        INDEX('Emission Factors'!$E$5:$P$488,
              MATCH(1,
                    ('Emission Factors'!$E$5:$E$488 = 'GHG emissions calculations'!$F309) *
                    ('Emission Factors'!$H$5:$H$488 = 'GHG emissions calculations'!$H309),
                    0),
              MATCH('GHG emissions calculations'!Q$6, 'Emission Factors'!$E$5:$P$5, 0)) &lt;&gt; "",
        INDEX('Emission Factors'!$E$5:$P$488,
              MATCH(1,
                    ('Emission Factors'!$E$5:$E$488 = 'GHG emissions calculations'!$F309) *
                    ('Emission Factors'!$H$5:$H$488 = 'GHG emissions calculations'!$H309),
                    0),
              MATCH('GHG emissions calculations'!Q$6, 'Emission Factors'!$E$5:$P$5, 0)),
        ""),
    "")</f>
        <v/>
      </c>
      <c r="R309" s="311" t="str">
        <f t="array" ref="R309">IFERROR(
    IF(
        INDEX('Emission Factors'!$E$5:$R$488,
              MATCH(1,
                    ('Emission Factors'!$E$5:$E$488 = 'GHG emissions calculations'!$F309) *
                    ('Emission Factors'!$H$5:$H$488 = 'GHG emissions calculations'!$H309),
                    0),
              MATCH('GHG emissions calculations'!R$6, 'Emission Factors'!$E$5:$R$5, 0)) &lt;&gt; "",
        INDEX('Emission Factors'!$E$5:$R$488,
              MATCH(1,
                    ('Emission Factors'!$E$5:$E$488 = 'GHG emissions calculations'!$F309) *
                    ('Emission Factors'!$H$5:$H$488 = 'GHG emissions calculations'!$H309),
                    0),
              MATCH('GHG emissions calculations'!R$6, 'Emission Factors'!$E$5:$R$5, 0)),
        ""),
    "")</f>
        <v/>
      </c>
      <c r="S309" s="312">
        <f t="shared" si="1"/>
        <v>0</v>
      </c>
      <c r="T309" s="23"/>
    </row>
    <row r="310" ht="15.75" customHeight="1" outlineLevel="1">
      <c r="A310" s="23"/>
      <c r="B310" s="71"/>
      <c r="C310" s="71"/>
      <c r="D310" s="71"/>
      <c r="E310" s="314"/>
      <c r="F310" s="311" t="str">
        <f>Lists!P284</f>
        <v>Stainless Steel - Steel sheet scouring (deburring) - America</v>
      </c>
      <c r="G310" s="311" t="str">
        <f t="array" ref="G310">XLOOKUP(1,('Emission Factors'!$E$5:$E$488='GHG emissions calculations'!$F310)*('Emission Factors'!$H$5:$H$488='GHG emissions calculations'!$H310),INDEX('Emission Factors'!$E$5:$T$488,0,MATCH('GHG emissions calculations'!G$6,'Emission Factors'!$E$5:$T$5,0)),"",0)</f>
        <v/>
      </c>
      <c r="H310" s="311" t="s">
        <v>237</v>
      </c>
      <c r="I310" s="312" t="str">
        <f>IF(
    SUMIFS('Import data'!$L$25:$L$80,
           'Import data'!$J$25:$J$80, F310,
           'Import data'!$G$25:$G$80, 'GHG emissions calculations'!$H310,
           'Import data'!$I$25:$I$80,$E$8) &lt;&gt; 0,
    SUMIFS('Import data'!$L$25:$L$80,
           'Import data'!$J$25:$J$80, F310,
           'Import data'!$G$25:$G$80, 'GHG emissions calculations'!$H310,
           'Import data'!$I$25:$I$80,$E$8),
    ""
)</f>
        <v/>
      </c>
      <c r="J310" s="311" t="str">
        <f t="array" ref="J310">IF(
    XLOOKUP(F310, 'Import data'!$J$26:$J$47, 'Import data'!$M$26:$M$47, "", 0) = "Please add the region-specific supplier emission factor or choose a different region available in the IAEG database.",
    "",
    XLOOKUP(F310, 'Import data'!$J$26:$J$47, 'Import data'!$M$26:$M$47, "", 0)
)</f>
        <v/>
      </c>
      <c r="K310" s="311" t="str">
        <f t="array" ref="K310">IFERROR(
    XLOOKUP(F310,
            _xlws.FILTER('Supplier Emission'!$G$15:$G$49,
                   ('Supplier Emission'!$D$15:$D$49=H310) * ('Supplier Emission'!$F$15:$F$49=$E$8)),
            _xlws.FILTER('Supplier Emission'!$I$15:$I$49,
                   ('Supplier Emission'!$D$15:$D$49=H310) * ('Supplier Emission'!$F$15:$F$49=$E$8)),
            ""),
    "")</f>
        <v/>
      </c>
      <c r="L310" s="311" t="str">
        <f t="array" ref="L310">IFERROR(
    XLOOKUP(F310,
            _xlws.FILTER('Supplier Emission'!$G$15:$G$49,
                   ('Supplier Emission'!$D$15:$D$49=H310) * ('Supplier Emission'!$F$15:$F$49=$E$8)),
            _xlws.FILTER('Supplier Emission'!$J$15:$J$49,
                   ('Supplier Emission'!$D$15:$D$49=H310) * ('Supplier Emission'!$F$15:$F$49=$E$8)),
            ""),
    "")</f>
        <v/>
      </c>
      <c r="M310" s="311" t="str">
        <f t="array" ref="M310">IFERROR(
    XLOOKUP(F310,
            _xlws.FILTER('Supplier Emission'!$G$15:$G$49,
                   ('Supplier Emission'!$D$15:$D$49=H310) * ('Supplier Emission'!$F$15:$F$49=$E$8)),
            _xlws.FILTER('Supplier Emission'!$M$15:$M$49,
                   ('Supplier Emission'!$D$15:$D$49=H310) * ('Supplier Emission'!$F$15:$F$49=$E$8)),
            ""),
    "")</f>
        <v/>
      </c>
      <c r="N310" s="311" t="str">
        <f t="array" ref="N310">IFERROR(
    XLOOKUP(F310,
            _xlws.FILTER('Supplier Emission'!$G$15:$G$49,
                   ('Supplier Emission'!$D$15:$D$49=H310) * ('Supplier Emission'!$F$15:$F$49=$E$8)),
            _xlws.FILTER('Supplier Emission'!$H$15:$H$49,
                   ('Supplier Emission'!$D$15:$D$49=H310) * ('Supplier Emission'!$F$15:$F$49=$E$8)),
            ""),
    "")</f>
        <v/>
      </c>
      <c r="O310" s="311" t="str">
        <f t="array" ref="O310">XLOOKUP(1,('Emission Factors'!$E$5:$E$488='GHG emissions calculations'!$F310)*('Emission Factors'!$H$5:$H$488='GHG emissions calculations'!$H310),INDEX('Emission Factors'!$E$5:$T$488,0,MATCH('GHG emissions calculations'!O$6,'Emission Factors'!$E$5:$T$5,0)),"",0)</f>
        <v/>
      </c>
      <c r="P310" s="313" t="str">
        <f t="array" ref="P310">IFERROR(
    INDEX('Emission Factors'!$E$5:$P$488,
          MATCH(1,
                ('Emission Factors'!$E$5:$E$488 = 'GHG emissions calculations'!$F310) *
                ('Emission Factors'!$H$5:$H$488 = 'GHG emissions calculations'!$H310),
                0),
          MATCH('GHG emissions calculations'!P$6,'Emission Factors'!$E$5:$P$5,0)),
    "")</f>
        <v/>
      </c>
      <c r="Q310" s="311" t="str">
        <f t="array" ref="Q310">IFERROR(
    IF(
        INDEX('Emission Factors'!$E$5:$P$488,
              MATCH(1,
                    ('Emission Factors'!$E$5:$E$488 = 'GHG emissions calculations'!$F310) *
                    ('Emission Factors'!$H$5:$H$488 = 'GHG emissions calculations'!$H310),
                    0),
              MATCH('GHG emissions calculations'!Q$6, 'Emission Factors'!$E$5:$P$5, 0)) &lt;&gt; "",
        INDEX('Emission Factors'!$E$5:$P$488,
              MATCH(1,
                    ('Emission Factors'!$E$5:$E$488 = 'GHG emissions calculations'!$F310) *
                    ('Emission Factors'!$H$5:$H$488 = 'GHG emissions calculations'!$H310),
                    0),
              MATCH('GHG emissions calculations'!Q$6, 'Emission Factors'!$E$5:$P$5, 0)),
        ""),
    "")</f>
        <v/>
      </c>
      <c r="R310" s="311" t="str">
        <f t="array" ref="R310">IFERROR(
    IF(
        INDEX('Emission Factors'!$E$5:$R$488,
              MATCH(1,
                    ('Emission Factors'!$E$5:$E$488 = 'GHG emissions calculations'!$F310) *
                    ('Emission Factors'!$H$5:$H$488 = 'GHG emissions calculations'!$H310),
                    0),
              MATCH('GHG emissions calculations'!R$6, 'Emission Factors'!$E$5:$R$5, 0)) &lt;&gt; "",
        INDEX('Emission Factors'!$E$5:$R$488,
              MATCH(1,
                    ('Emission Factors'!$E$5:$E$488 = 'GHG emissions calculations'!$F310) *
                    ('Emission Factors'!$H$5:$H$488 = 'GHG emissions calculations'!$H310),
                    0),
              MATCH('GHG emissions calculations'!R$6, 'Emission Factors'!$E$5:$R$5, 0)),
        ""),
    "")</f>
        <v/>
      </c>
      <c r="S310" s="312">
        <f t="shared" si="1"/>
        <v>0</v>
      </c>
      <c r="T310" s="23"/>
    </row>
    <row r="311" ht="15.75" customHeight="1" outlineLevel="1">
      <c r="A311" s="23"/>
      <c r="B311" s="71"/>
      <c r="C311" s="71"/>
      <c r="D311" s="71"/>
      <c r="E311" s="314"/>
      <c r="F311" s="311" t="str">
        <f>Lists!P287</f>
        <v>Stainless Steel - Steel sheet scouring (deburring) - Asia</v>
      </c>
      <c r="G311" s="311" t="str">
        <f t="array" ref="G311">XLOOKUP(1,('Emission Factors'!$E$5:$E$488='GHG emissions calculations'!$F311)*('Emission Factors'!$H$5:$H$488='GHG emissions calculations'!$H311),INDEX('Emission Factors'!$E$5:$T$488,0,MATCH('GHG emissions calculations'!G$6,'Emission Factors'!$E$5:$T$5,0)),"",0)</f>
        <v/>
      </c>
      <c r="H311" s="311" t="s">
        <v>237</v>
      </c>
      <c r="I311" s="312" t="str">
        <f>IF(
    SUMIFS('Import data'!$L$25:$L$80,
           'Import data'!$J$25:$J$80, F311,
           'Import data'!$G$25:$G$80, 'GHG emissions calculations'!$H311,
           'Import data'!$I$25:$I$80,$E$8) &lt;&gt; 0,
    SUMIFS('Import data'!$L$25:$L$80,
           'Import data'!$J$25:$J$80, F311,
           'Import data'!$G$25:$G$80, 'GHG emissions calculations'!$H311,
           'Import data'!$I$25:$I$80,$E$8),
    ""
)</f>
        <v/>
      </c>
      <c r="J311" s="311" t="str">
        <f t="array" ref="J311">IF(
    XLOOKUP(F311, 'Import data'!$J$26:$J$47, 'Import data'!$M$26:$M$47, "", 0) = "Please add the region-specific supplier emission factor or choose a different region available in the IAEG database.",
    "",
    XLOOKUP(F311, 'Import data'!$J$26:$J$47, 'Import data'!$M$26:$M$47, "", 0)
)</f>
        <v/>
      </c>
      <c r="K311" s="311" t="str">
        <f t="array" ref="K311">IFERROR(
    XLOOKUP(F311,
            _xlws.FILTER('Supplier Emission'!$G$15:$G$49,
                   ('Supplier Emission'!$D$15:$D$49=H311) * ('Supplier Emission'!$F$15:$F$49=$E$8)),
            _xlws.FILTER('Supplier Emission'!$I$15:$I$49,
                   ('Supplier Emission'!$D$15:$D$49=H311) * ('Supplier Emission'!$F$15:$F$49=$E$8)),
            ""),
    "")</f>
        <v/>
      </c>
      <c r="L311" s="311" t="str">
        <f t="array" ref="L311">IFERROR(
    XLOOKUP(F311,
            _xlws.FILTER('Supplier Emission'!$G$15:$G$49,
                   ('Supplier Emission'!$D$15:$D$49=H311) * ('Supplier Emission'!$F$15:$F$49=$E$8)),
            _xlws.FILTER('Supplier Emission'!$J$15:$J$49,
                   ('Supplier Emission'!$D$15:$D$49=H311) * ('Supplier Emission'!$F$15:$F$49=$E$8)),
            ""),
    "")</f>
        <v/>
      </c>
      <c r="M311" s="311" t="str">
        <f t="array" ref="M311">IFERROR(
    XLOOKUP(F311,
            _xlws.FILTER('Supplier Emission'!$G$15:$G$49,
                   ('Supplier Emission'!$D$15:$D$49=H311) * ('Supplier Emission'!$F$15:$F$49=$E$8)),
            _xlws.FILTER('Supplier Emission'!$M$15:$M$49,
                   ('Supplier Emission'!$D$15:$D$49=H311) * ('Supplier Emission'!$F$15:$F$49=$E$8)),
            ""),
    "")</f>
        <v/>
      </c>
      <c r="N311" s="311" t="str">
        <f t="array" ref="N311">IFERROR(
    XLOOKUP(F311,
            _xlws.FILTER('Supplier Emission'!$G$15:$G$49,
                   ('Supplier Emission'!$D$15:$D$49=H311) * ('Supplier Emission'!$F$15:$F$49=$E$8)),
            _xlws.FILTER('Supplier Emission'!$H$15:$H$49,
                   ('Supplier Emission'!$D$15:$D$49=H311) * ('Supplier Emission'!$F$15:$F$49=$E$8)),
            ""),
    "")</f>
        <v/>
      </c>
      <c r="O311" s="311" t="str">
        <f t="array" ref="O311">XLOOKUP(1,('Emission Factors'!$E$5:$E$488='GHG emissions calculations'!$F311)*('Emission Factors'!$H$5:$H$488='GHG emissions calculations'!$H311),INDEX('Emission Factors'!$E$5:$T$488,0,MATCH('GHG emissions calculations'!O$6,'Emission Factors'!$E$5:$T$5,0)),"",0)</f>
        <v/>
      </c>
      <c r="P311" s="313" t="str">
        <f t="array" ref="P311">IFERROR(
    INDEX('Emission Factors'!$E$5:$P$488,
          MATCH(1,
                ('Emission Factors'!$E$5:$E$488 = 'GHG emissions calculations'!$F311) *
                ('Emission Factors'!$H$5:$H$488 = 'GHG emissions calculations'!$H311),
                0),
          MATCH('GHG emissions calculations'!P$6,'Emission Factors'!$E$5:$P$5,0)),
    "")</f>
        <v/>
      </c>
      <c r="Q311" s="311" t="str">
        <f t="array" ref="Q311">IFERROR(
    IF(
        INDEX('Emission Factors'!$E$5:$P$488,
              MATCH(1,
                    ('Emission Factors'!$E$5:$E$488 = 'GHG emissions calculations'!$F311) *
                    ('Emission Factors'!$H$5:$H$488 = 'GHG emissions calculations'!$H311),
                    0),
              MATCH('GHG emissions calculations'!Q$6, 'Emission Factors'!$E$5:$P$5, 0)) &lt;&gt; "",
        INDEX('Emission Factors'!$E$5:$P$488,
              MATCH(1,
                    ('Emission Factors'!$E$5:$E$488 = 'GHG emissions calculations'!$F311) *
                    ('Emission Factors'!$H$5:$H$488 = 'GHG emissions calculations'!$H311),
                    0),
              MATCH('GHG emissions calculations'!Q$6, 'Emission Factors'!$E$5:$P$5, 0)),
        ""),
    "")</f>
        <v/>
      </c>
      <c r="R311" s="311" t="str">
        <f t="array" ref="R311">IFERROR(
    IF(
        INDEX('Emission Factors'!$E$5:$R$488,
              MATCH(1,
                    ('Emission Factors'!$E$5:$E$488 = 'GHG emissions calculations'!$F311) *
                    ('Emission Factors'!$H$5:$H$488 = 'GHG emissions calculations'!$H311),
                    0),
              MATCH('GHG emissions calculations'!R$6, 'Emission Factors'!$E$5:$R$5, 0)) &lt;&gt; "",
        INDEX('Emission Factors'!$E$5:$R$488,
              MATCH(1,
                    ('Emission Factors'!$E$5:$E$488 = 'GHG emissions calculations'!$F311) *
                    ('Emission Factors'!$H$5:$H$488 = 'GHG emissions calculations'!$H311),
                    0),
              MATCH('GHG emissions calculations'!R$6, 'Emission Factors'!$E$5:$R$5, 0)),
        ""),
    "")</f>
        <v/>
      </c>
      <c r="S311" s="312">
        <f t="shared" si="1"/>
        <v>0</v>
      </c>
      <c r="T311" s="23"/>
    </row>
    <row r="312" ht="15.75" customHeight="1" outlineLevel="1">
      <c r="A312" s="23"/>
      <c r="B312" s="71"/>
      <c r="C312" s="71"/>
      <c r="D312" s="71"/>
      <c r="E312" s="314"/>
      <c r="F312" s="311" t="str">
        <f>Lists!P285</f>
        <v>Stainless Steel - Steel sheet scouring (deburring) - Europe</v>
      </c>
      <c r="G312" s="311" t="str">
        <f t="array" ref="G312">XLOOKUP(1,('Emission Factors'!$E$5:$E$488='GHG emissions calculations'!$F312)*('Emission Factors'!$H$5:$H$488='GHG emissions calculations'!$H312),INDEX('Emission Factors'!$E$5:$T$488,0,MATCH('GHG emissions calculations'!G$6,'Emission Factors'!$E$5:$T$5,0)),"",0)</f>
        <v/>
      </c>
      <c r="H312" s="311" t="s">
        <v>237</v>
      </c>
      <c r="I312" s="312" t="str">
        <f>IF(
    SUMIFS('Import data'!$L$25:$L$80,
           'Import data'!$J$25:$J$80, F312,
           'Import data'!$G$25:$G$80, 'GHG emissions calculations'!$H312,
           'Import data'!$I$25:$I$80,$E$8) &lt;&gt; 0,
    SUMIFS('Import data'!$L$25:$L$80,
           'Import data'!$J$25:$J$80, F312,
           'Import data'!$G$25:$G$80, 'GHG emissions calculations'!$H312,
           'Import data'!$I$25:$I$80,$E$8),
    ""
)</f>
        <v/>
      </c>
      <c r="J312" s="311" t="str">
        <f t="array" ref="J312">IF(
    XLOOKUP(F312, 'Import data'!$J$26:$J$47, 'Import data'!$M$26:$M$47, "", 0) = "Please add the region-specific supplier emission factor or choose a different region available in the IAEG database.",
    "",
    XLOOKUP(F312, 'Import data'!$J$26:$J$47, 'Import data'!$M$26:$M$47, "", 0)
)</f>
        <v/>
      </c>
      <c r="K312" s="311" t="str">
        <f t="array" ref="K312">IFERROR(
    XLOOKUP(F312,
            _xlws.FILTER('Supplier Emission'!$G$15:$G$49,
                   ('Supplier Emission'!$D$15:$D$49=H312) * ('Supplier Emission'!$F$15:$F$49=$E$8)),
            _xlws.FILTER('Supplier Emission'!$I$15:$I$49,
                   ('Supplier Emission'!$D$15:$D$49=H312) * ('Supplier Emission'!$F$15:$F$49=$E$8)),
            ""),
    "")</f>
        <v/>
      </c>
      <c r="L312" s="311" t="str">
        <f t="array" ref="L312">IFERROR(
    XLOOKUP(F312,
            _xlws.FILTER('Supplier Emission'!$G$15:$G$49,
                   ('Supplier Emission'!$D$15:$D$49=H312) * ('Supplier Emission'!$F$15:$F$49=$E$8)),
            _xlws.FILTER('Supplier Emission'!$J$15:$J$49,
                   ('Supplier Emission'!$D$15:$D$49=H312) * ('Supplier Emission'!$F$15:$F$49=$E$8)),
            ""),
    "")</f>
        <v/>
      </c>
      <c r="M312" s="311" t="str">
        <f t="array" ref="M312">IFERROR(
    XLOOKUP(F312,
            _xlws.FILTER('Supplier Emission'!$G$15:$G$49,
                   ('Supplier Emission'!$D$15:$D$49=H312) * ('Supplier Emission'!$F$15:$F$49=$E$8)),
            _xlws.FILTER('Supplier Emission'!$M$15:$M$49,
                   ('Supplier Emission'!$D$15:$D$49=H312) * ('Supplier Emission'!$F$15:$F$49=$E$8)),
            ""),
    "")</f>
        <v/>
      </c>
      <c r="N312" s="311" t="str">
        <f t="array" ref="N312">IFERROR(
    XLOOKUP(F312,
            _xlws.FILTER('Supplier Emission'!$G$15:$G$49,
                   ('Supplier Emission'!$D$15:$D$49=H312) * ('Supplier Emission'!$F$15:$F$49=$E$8)),
            _xlws.FILTER('Supplier Emission'!$H$15:$H$49,
                   ('Supplier Emission'!$D$15:$D$49=H312) * ('Supplier Emission'!$F$15:$F$49=$E$8)),
            ""),
    "")</f>
        <v/>
      </c>
      <c r="O312" s="311" t="str">
        <f t="array" ref="O312">XLOOKUP(1,('Emission Factors'!$E$5:$E$488='GHG emissions calculations'!$F312)*('Emission Factors'!$H$5:$H$488='GHG emissions calculations'!$H312),INDEX('Emission Factors'!$E$5:$T$488,0,MATCH('GHG emissions calculations'!O$6,'Emission Factors'!$E$5:$T$5,0)),"",0)</f>
        <v/>
      </c>
      <c r="P312" s="313" t="str">
        <f t="array" ref="P312">IFERROR(
    INDEX('Emission Factors'!$E$5:$P$488,
          MATCH(1,
                ('Emission Factors'!$E$5:$E$488 = 'GHG emissions calculations'!$F312) *
                ('Emission Factors'!$H$5:$H$488 = 'GHG emissions calculations'!$H312),
                0),
          MATCH('GHG emissions calculations'!P$6,'Emission Factors'!$E$5:$P$5,0)),
    "")</f>
        <v/>
      </c>
      <c r="Q312" s="311" t="str">
        <f t="array" ref="Q312">IFERROR(
    IF(
        INDEX('Emission Factors'!$E$5:$P$488,
              MATCH(1,
                    ('Emission Factors'!$E$5:$E$488 = 'GHG emissions calculations'!$F312) *
                    ('Emission Factors'!$H$5:$H$488 = 'GHG emissions calculations'!$H312),
                    0),
              MATCH('GHG emissions calculations'!Q$6, 'Emission Factors'!$E$5:$P$5, 0)) &lt;&gt; "",
        INDEX('Emission Factors'!$E$5:$P$488,
              MATCH(1,
                    ('Emission Factors'!$E$5:$E$488 = 'GHG emissions calculations'!$F312) *
                    ('Emission Factors'!$H$5:$H$488 = 'GHG emissions calculations'!$H312),
                    0),
              MATCH('GHG emissions calculations'!Q$6, 'Emission Factors'!$E$5:$P$5, 0)),
        ""),
    "")</f>
        <v/>
      </c>
      <c r="R312" s="311" t="str">
        <f t="array" ref="R312">IFERROR(
    IF(
        INDEX('Emission Factors'!$E$5:$R$488,
              MATCH(1,
                    ('Emission Factors'!$E$5:$E$488 = 'GHG emissions calculations'!$F312) *
                    ('Emission Factors'!$H$5:$H$488 = 'GHG emissions calculations'!$H312),
                    0),
              MATCH('GHG emissions calculations'!R$6, 'Emission Factors'!$E$5:$R$5, 0)) &lt;&gt; "",
        INDEX('Emission Factors'!$E$5:$R$488,
              MATCH(1,
                    ('Emission Factors'!$E$5:$E$488 = 'GHG emissions calculations'!$F312) *
                    ('Emission Factors'!$H$5:$H$488 = 'GHG emissions calculations'!$H312),
                    0),
              MATCH('GHG emissions calculations'!R$6, 'Emission Factors'!$E$5:$R$5, 0)),
        ""),
    "")</f>
        <v/>
      </c>
      <c r="S312" s="312">
        <f t="shared" si="1"/>
        <v>0</v>
      </c>
      <c r="T312" s="23"/>
    </row>
    <row r="313" ht="15.75" customHeight="1" outlineLevel="1">
      <c r="A313" s="23"/>
      <c r="B313" s="71"/>
      <c r="C313" s="71"/>
      <c r="D313" s="71"/>
      <c r="E313" s="314"/>
      <c r="F313" s="311" t="str">
        <f>Lists!P290</f>
        <v>Stainless Steel - Steel sheet scouring (deburring) - Global or unspecified region</v>
      </c>
      <c r="G313" s="311">
        <f t="array" ref="G313">XLOOKUP(1,('Emission Factors'!$E$5:$E$488='GHG emissions calculations'!$F313)*('Emission Factors'!$H$5:$H$488='GHG emissions calculations'!$H313),INDEX('Emission Factors'!$E$5:$T$488,0,MATCH('GHG emissions calculations'!G$6,'Emission Factors'!$E$5:$T$5,0)),"",0)</f>
        <v>3</v>
      </c>
      <c r="H313" s="311" t="s">
        <v>237</v>
      </c>
      <c r="I313" s="312" t="str">
        <f>IF(
    SUMIFS('Import data'!$L$25:$L$80,
           'Import data'!$J$25:$J$80, F313,
           'Import data'!$G$25:$G$80, 'GHG emissions calculations'!$H313,
           'Import data'!$I$25:$I$80,$E$8) &lt;&gt; 0,
    SUMIFS('Import data'!$L$25:$L$80,
           'Import data'!$J$25:$J$80, F313,
           'Import data'!$G$25:$G$80, 'GHG emissions calculations'!$H313,
           'Import data'!$I$25:$I$80,$E$8),
    ""
)</f>
        <v/>
      </c>
      <c r="J313" s="311" t="str">
        <f t="array" ref="J313">IF(
    XLOOKUP(F313, 'Import data'!$J$26:$J$47, 'Import data'!$M$26:$M$47, "", 0) = "Please add the region-specific supplier emission factor or choose a different region available in the IAEG database.",
    "",
    XLOOKUP(F313, 'Import data'!$J$26:$J$47, 'Import data'!$M$26:$M$47, "", 0)
)</f>
        <v/>
      </c>
      <c r="K313" s="311" t="str">
        <f t="array" ref="K313">IFERROR(
    XLOOKUP(F313,
            _xlws.FILTER('Supplier Emission'!$G$15:$G$49,
                   ('Supplier Emission'!$D$15:$D$49=H313) * ('Supplier Emission'!$F$15:$F$49=$E$8)),
            _xlws.FILTER('Supplier Emission'!$I$15:$I$49,
                   ('Supplier Emission'!$D$15:$D$49=H313) * ('Supplier Emission'!$F$15:$F$49=$E$8)),
            ""),
    "")</f>
        <v/>
      </c>
      <c r="L313" s="311" t="str">
        <f t="array" ref="L313">IFERROR(
    XLOOKUP(F313,
            _xlws.FILTER('Supplier Emission'!$G$15:$G$49,
                   ('Supplier Emission'!$D$15:$D$49=H313) * ('Supplier Emission'!$F$15:$F$49=$E$8)),
            _xlws.FILTER('Supplier Emission'!$J$15:$J$49,
                   ('Supplier Emission'!$D$15:$D$49=H313) * ('Supplier Emission'!$F$15:$F$49=$E$8)),
            ""),
    "")</f>
        <v/>
      </c>
      <c r="M313" s="311" t="str">
        <f t="array" ref="M313">IFERROR(
    XLOOKUP(F313,
            _xlws.FILTER('Supplier Emission'!$G$15:$G$49,
                   ('Supplier Emission'!$D$15:$D$49=H313) * ('Supplier Emission'!$F$15:$F$49=$E$8)),
            _xlws.FILTER('Supplier Emission'!$M$15:$M$49,
                   ('Supplier Emission'!$D$15:$D$49=H313) * ('Supplier Emission'!$F$15:$F$49=$E$8)),
            ""),
    "")</f>
        <v/>
      </c>
      <c r="N313" s="311" t="str">
        <f t="array" ref="N313">IFERROR(
    XLOOKUP(F313,
            _xlws.FILTER('Supplier Emission'!$G$15:$G$49,
                   ('Supplier Emission'!$D$15:$D$49=H313) * ('Supplier Emission'!$F$15:$F$49=$E$8)),
            _xlws.FILTER('Supplier Emission'!$H$15:$H$49,
                   ('Supplier Emission'!$D$15:$D$49=H313) * ('Supplier Emission'!$F$15:$F$49=$E$8)),
            ""),
    "")</f>
        <v/>
      </c>
      <c r="O313" s="311" t="str">
        <f t="array" ref="O313">XLOOKUP(1,('Emission Factors'!$E$5:$E$488='GHG emissions calculations'!$F313)*('Emission Factors'!$H$5:$H$488='GHG emissions calculations'!$H313),INDEX('Emission Factors'!$E$5:$T$488,0,MATCH('GHG emissions calculations'!O$6,'Emission Factors'!$E$5:$T$5,0)),"",0)</f>
        <v>Chariotage de pièces en acier (5% de perte), GLO</v>
      </c>
      <c r="P313" s="313">
        <f t="array" ref="P313">IFERROR(
    INDEX('Emission Factors'!$E$5:$P$488,
          MATCH(1,
                ('Emission Factors'!$E$5:$E$488 = 'GHG emissions calculations'!$F313) *
                ('Emission Factors'!$H$5:$H$488 = 'GHG emissions calculations'!$H313),
                0),
          MATCH('GHG emissions calculations'!P$6,'Emission Factors'!$E$5:$P$5,0)),
    "")</f>
        <v>0.093</v>
      </c>
      <c r="Q313" s="311" t="str">
        <f t="array" ref="Q313">IFERROR(
    IF(
        INDEX('Emission Factors'!$E$5:$P$488,
              MATCH(1,
                    ('Emission Factors'!$E$5:$E$488 = 'GHG emissions calculations'!$F313) *
                    ('Emission Factors'!$H$5:$H$488 = 'GHG emissions calculations'!$H313),
                    0),
              MATCH('GHG emissions calculations'!Q$6, 'Emission Factors'!$E$5:$P$5, 0)) &lt;&gt; "",
        INDEX('Emission Factors'!$E$5:$P$488,
              MATCH(1,
                    ('Emission Factors'!$E$5:$E$488 = 'GHG emissions calculations'!$F313) *
                    ('Emission Factors'!$H$5:$H$488 = 'GHG emissions calculations'!$H313),
                    0),
              MATCH('GHG emissions calculations'!Q$6, 'Emission Factors'!$E$5:$P$5, 0)),
        ""),
    "")</f>
        <v>kgCO2e/kg</v>
      </c>
      <c r="R313" s="311" t="str">
        <f t="array" ref="R313">IFERROR(
    IF(
        INDEX('Emission Factors'!$E$5:$R$488,
              MATCH(1,
                    ('Emission Factors'!$E$5:$E$488 = 'GHG emissions calculations'!$F313) *
                    ('Emission Factors'!$H$5:$H$488 = 'GHG emissions calculations'!$H313),
                    0),
              MATCH('GHG emissions calculations'!R$6, 'Emission Factors'!$E$5:$R$5, 0)) &lt;&gt; "",
        INDEX('Emission Factors'!$E$5:$R$488,
              MATCH(1,
                    ('Emission Factors'!$E$5:$E$488 = 'GHG emissions calculations'!$F313) *
                    ('Emission Factors'!$H$5:$H$488 = 'GHG emissions calculations'!$H313),
                    0),
              MATCH('GHG emissions calculations'!R$6, 'Emission Factors'!$E$5:$R$5, 0)),
        ""),
    "")</f>
        <v>Global or unspecified region</v>
      </c>
      <c r="S313" s="312">
        <f t="shared" si="1"/>
        <v>0</v>
      </c>
      <c r="T313" s="23"/>
    </row>
    <row r="314" ht="15.75" customHeight="1" outlineLevel="1">
      <c r="A314" s="23"/>
      <c r="B314" s="71"/>
      <c r="C314" s="71"/>
      <c r="D314" s="71"/>
      <c r="E314" s="314"/>
      <c r="F314" s="311" t="str">
        <f>Lists!P289</f>
        <v>Stainless Steel - Steel sheet scouring (deburring) - Middle East</v>
      </c>
      <c r="G314" s="311" t="str">
        <f t="array" ref="G314">XLOOKUP(1,('Emission Factors'!$E$5:$E$488='GHG emissions calculations'!$F314)*('Emission Factors'!$H$5:$H$488='GHG emissions calculations'!$H314),INDEX('Emission Factors'!$E$5:$T$488,0,MATCH('GHG emissions calculations'!G$6,'Emission Factors'!$E$5:$T$5,0)),"",0)</f>
        <v/>
      </c>
      <c r="H314" s="311" t="s">
        <v>237</v>
      </c>
      <c r="I314" s="312" t="str">
        <f>IF(
    SUMIFS('Import data'!$L$25:$L$80,
           'Import data'!$J$25:$J$80, F314,
           'Import data'!$G$25:$G$80, 'GHG emissions calculations'!$H314,
           'Import data'!$I$25:$I$80,$E$8) &lt;&gt; 0,
    SUMIFS('Import data'!$L$25:$L$80,
           'Import data'!$J$25:$J$80, F314,
           'Import data'!$G$25:$G$80, 'GHG emissions calculations'!$H314,
           'Import data'!$I$25:$I$80,$E$8),
    ""
)</f>
        <v/>
      </c>
      <c r="J314" s="311" t="str">
        <f t="array" ref="J314">IF(
    XLOOKUP(F314, 'Import data'!$J$26:$J$47, 'Import data'!$M$26:$M$47, "", 0) = "Please add the region-specific supplier emission factor or choose a different region available in the IAEG database.",
    "",
    XLOOKUP(F314, 'Import data'!$J$26:$J$47, 'Import data'!$M$26:$M$47, "", 0)
)</f>
        <v/>
      </c>
      <c r="K314" s="311" t="str">
        <f t="array" ref="K314">IFERROR(
    XLOOKUP(F314,
            _xlws.FILTER('Supplier Emission'!$G$15:$G$49,
                   ('Supplier Emission'!$D$15:$D$49=H314) * ('Supplier Emission'!$F$15:$F$49=$E$8)),
            _xlws.FILTER('Supplier Emission'!$I$15:$I$49,
                   ('Supplier Emission'!$D$15:$D$49=H314) * ('Supplier Emission'!$F$15:$F$49=$E$8)),
            ""),
    "")</f>
        <v/>
      </c>
      <c r="L314" s="311" t="str">
        <f t="array" ref="L314">IFERROR(
    XLOOKUP(F314,
            _xlws.FILTER('Supplier Emission'!$G$15:$G$49,
                   ('Supplier Emission'!$D$15:$D$49=H314) * ('Supplier Emission'!$F$15:$F$49=$E$8)),
            _xlws.FILTER('Supplier Emission'!$J$15:$J$49,
                   ('Supplier Emission'!$D$15:$D$49=H314) * ('Supplier Emission'!$F$15:$F$49=$E$8)),
            ""),
    "")</f>
        <v/>
      </c>
      <c r="M314" s="311" t="str">
        <f t="array" ref="M314">IFERROR(
    XLOOKUP(F314,
            _xlws.FILTER('Supplier Emission'!$G$15:$G$49,
                   ('Supplier Emission'!$D$15:$D$49=H314) * ('Supplier Emission'!$F$15:$F$49=$E$8)),
            _xlws.FILTER('Supplier Emission'!$M$15:$M$49,
                   ('Supplier Emission'!$D$15:$D$49=H314) * ('Supplier Emission'!$F$15:$F$49=$E$8)),
            ""),
    "")</f>
        <v/>
      </c>
      <c r="N314" s="311" t="str">
        <f t="array" ref="N314">IFERROR(
    XLOOKUP(F314,
            _xlws.FILTER('Supplier Emission'!$G$15:$G$49,
                   ('Supplier Emission'!$D$15:$D$49=H314) * ('Supplier Emission'!$F$15:$F$49=$E$8)),
            _xlws.FILTER('Supplier Emission'!$H$15:$H$49,
                   ('Supplier Emission'!$D$15:$D$49=H314) * ('Supplier Emission'!$F$15:$F$49=$E$8)),
            ""),
    "")</f>
        <v/>
      </c>
      <c r="O314" s="311" t="str">
        <f t="array" ref="O314">XLOOKUP(1,('Emission Factors'!$E$5:$E$488='GHG emissions calculations'!$F314)*('Emission Factors'!$H$5:$H$488='GHG emissions calculations'!$H314),INDEX('Emission Factors'!$E$5:$T$488,0,MATCH('GHG emissions calculations'!O$6,'Emission Factors'!$E$5:$T$5,0)),"",0)</f>
        <v/>
      </c>
      <c r="P314" s="313" t="str">
        <f t="array" ref="P314">IFERROR(
    INDEX('Emission Factors'!$E$5:$P$488,
          MATCH(1,
                ('Emission Factors'!$E$5:$E$488 = 'GHG emissions calculations'!$F314) *
                ('Emission Factors'!$H$5:$H$488 = 'GHG emissions calculations'!$H314),
                0),
          MATCH('GHG emissions calculations'!P$6,'Emission Factors'!$E$5:$P$5,0)),
    "")</f>
        <v/>
      </c>
      <c r="Q314" s="311" t="str">
        <f t="array" ref="Q314">IFERROR(
    IF(
        INDEX('Emission Factors'!$E$5:$P$488,
              MATCH(1,
                    ('Emission Factors'!$E$5:$E$488 = 'GHG emissions calculations'!$F314) *
                    ('Emission Factors'!$H$5:$H$488 = 'GHG emissions calculations'!$H314),
                    0),
              MATCH('GHG emissions calculations'!Q$6, 'Emission Factors'!$E$5:$P$5, 0)) &lt;&gt; "",
        INDEX('Emission Factors'!$E$5:$P$488,
              MATCH(1,
                    ('Emission Factors'!$E$5:$E$488 = 'GHG emissions calculations'!$F314) *
                    ('Emission Factors'!$H$5:$H$488 = 'GHG emissions calculations'!$H314),
                    0),
              MATCH('GHG emissions calculations'!Q$6, 'Emission Factors'!$E$5:$P$5, 0)),
        ""),
    "")</f>
        <v/>
      </c>
      <c r="R314" s="311" t="str">
        <f t="array" ref="R314">IFERROR(
    IF(
        INDEX('Emission Factors'!$E$5:$R$488,
              MATCH(1,
                    ('Emission Factors'!$E$5:$E$488 = 'GHG emissions calculations'!$F314) *
                    ('Emission Factors'!$H$5:$H$488 = 'GHG emissions calculations'!$H314),
                    0),
              MATCH('GHG emissions calculations'!R$6, 'Emission Factors'!$E$5:$R$5, 0)) &lt;&gt; "",
        INDEX('Emission Factors'!$E$5:$R$488,
              MATCH(1,
                    ('Emission Factors'!$E$5:$E$488 = 'GHG emissions calculations'!$F314) *
                    ('Emission Factors'!$H$5:$H$488 = 'GHG emissions calculations'!$H314),
                    0),
              MATCH('GHG emissions calculations'!R$6, 'Emission Factors'!$E$5:$R$5, 0)),
        ""),
    "")</f>
        <v/>
      </c>
      <c r="S314" s="312">
        <f t="shared" si="1"/>
        <v>0</v>
      </c>
      <c r="T314" s="23"/>
    </row>
    <row r="315" ht="15.75" customHeight="1" outlineLevel="1">
      <c r="A315" s="23"/>
      <c r="B315" s="71"/>
      <c r="C315" s="71"/>
      <c r="D315" s="71"/>
      <c r="E315" s="314"/>
      <c r="F315" s="311" t="str">
        <f>Lists!P288</f>
        <v>Stainless Steel - Steel sheet scouring (deburring) - Oceania</v>
      </c>
      <c r="G315" s="311" t="str">
        <f t="array" ref="G315">XLOOKUP(1,('Emission Factors'!$E$5:$E$488='GHG emissions calculations'!$F315)*('Emission Factors'!$H$5:$H$488='GHG emissions calculations'!$H315),INDEX('Emission Factors'!$E$5:$T$488,0,MATCH('GHG emissions calculations'!G$6,'Emission Factors'!$E$5:$T$5,0)),"",0)</f>
        <v/>
      </c>
      <c r="H315" s="311" t="s">
        <v>237</v>
      </c>
      <c r="I315" s="312" t="str">
        <f>IF(
    SUMIFS('Import data'!$L$25:$L$80,
           'Import data'!$J$25:$J$80, F315,
           'Import data'!$G$25:$G$80, 'GHG emissions calculations'!$H315,
           'Import data'!$I$25:$I$80,$E$8) &lt;&gt; 0,
    SUMIFS('Import data'!$L$25:$L$80,
           'Import data'!$J$25:$J$80, F315,
           'Import data'!$G$25:$G$80, 'GHG emissions calculations'!$H315,
           'Import data'!$I$25:$I$80,$E$8),
    ""
)</f>
        <v/>
      </c>
      <c r="J315" s="311" t="str">
        <f t="array" ref="J315">IF(
    XLOOKUP(F315, 'Import data'!$J$26:$J$47, 'Import data'!$M$26:$M$47, "", 0) = "Please add the region-specific supplier emission factor or choose a different region available in the IAEG database.",
    "",
    XLOOKUP(F315, 'Import data'!$J$26:$J$47, 'Import data'!$M$26:$M$47, "", 0)
)</f>
        <v/>
      </c>
      <c r="K315" s="311" t="str">
        <f t="array" ref="K315">IFERROR(
    XLOOKUP(F315,
            _xlws.FILTER('Supplier Emission'!$G$15:$G$49,
                   ('Supplier Emission'!$D$15:$D$49=H315) * ('Supplier Emission'!$F$15:$F$49=$E$8)),
            _xlws.FILTER('Supplier Emission'!$I$15:$I$49,
                   ('Supplier Emission'!$D$15:$D$49=H315) * ('Supplier Emission'!$F$15:$F$49=$E$8)),
            ""),
    "")</f>
        <v/>
      </c>
      <c r="L315" s="311" t="str">
        <f t="array" ref="L315">IFERROR(
    XLOOKUP(F315,
            _xlws.FILTER('Supplier Emission'!$G$15:$G$49,
                   ('Supplier Emission'!$D$15:$D$49=H315) * ('Supplier Emission'!$F$15:$F$49=$E$8)),
            _xlws.FILTER('Supplier Emission'!$J$15:$J$49,
                   ('Supplier Emission'!$D$15:$D$49=H315) * ('Supplier Emission'!$F$15:$F$49=$E$8)),
            ""),
    "")</f>
        <v/>
      </c>
      <c r="M315" s="311" t="str">
        <f t="array" ref="M315">IFERROR(
    XLOOKUP(F315,
            _xlws.FILTER('Supplier Emission'!$G$15:$G$49,
                   ('Supplier Emission'!$D$15:$D$49=H315) * ('Supplier Emission'!$F$15:$F$49=$E$8)),
            _xlws.FILTER('Supplier Emission'!$M$15:$M$49,
                   ('Supplier Emission'!$D$15:$D$49=H315) * ('Supplier Emission'!$F$15:$F$49=$E$8)),
            ""),
    "")</f>
        <v/>
      </c>
      <c r="N315" s="311" t="str">
        <f t="array" ref="N315">IFERROR(
    XLOOKUP(F315,
            _xlws.FILTER('Supplier Emission'!$G$15:$G$49,
                   ('Supplier Emission'!$D$15:$D$49=H315) * ('Supplier Emission'!$F$15:$F$49=$E$8)),
            _xlws.FILTER('Supplier Emission'!$H$15:$H$49,
                   ('Supplier Emission'!$D$15:$D$49=H315) * ('Supplier Emission'!$F$15:$F$49=$E$8)),
            ""),
    "")</f>
        <v/>
      </c>
      <c r="O315" s="311" t="str">
        <f t="array" ref="O315">XLOOKUP(1,('Emission Factors'!$E$5:$E$488='GHG emissions calculations'!$F315)*('Emission Factors'!$H$5:$H$488='GHG emissions calculations'!$H315),INDEX('Emission Factors'!$E$5:$T$488,0,MATCH('GHG emissions calculations'!O$6,'Emission Factors'!$E$5:$T$5,0)),"",0)</f>
        <v/>
      </c>
      <c r="P315" s="313" t="str">
        <f t="array" ref="P315">IFERROR(
    INDEX('Emission Factors'!$E$5:$P$488,
          MATCH(1,
                ('Emission Factors'!$E$5:$E$488 = 'GHG emissions calculations'!$F315) *
                ('Emission Factors'!$H$5:$H$488 = 'GHG emissions calculations'!$H315),
                0),
          MATCH('GHG emissions calculations'!P$6,'Emission Factors'!$E$5:$P$5,0)),
    "")</f>
        <v/>
      </c>
      <c r="Q315" s="311" t="str">
        <f t="array" ref="Q315">IFERROR(
    IF(
        INDEX('Emission Factors'!$E$5:$P$488,
              MATCH(1,
                    ('Emission Factors'!$E$5:$E$488 = 'GHG emissions calculations'!$F315) *
                    ('Emission Factors'!$H$5:$H$488 = 'GHG emissions calculations'!$H315),
                    0),
              MATCH('GHG emissions calculations'!Q$6, 'Emission Factors'!$E$5:$P$5, 0)) &lt;&gt; "",
        INDEX('Emission Factors'!$E$5:$P$488,
              MATCH(1,
                    ('Emission Factors'!$E$5:$E$488 = 'GHG emissions calculations'!$F315) *
                    ('Emission Factors'!$H$5:$H$488 = 'GHG emissions calculations'!$H315),
                    0),
              MATCH('GHG emissions calculations'!Q$6, 'Emission Factors'!$E$5:$P$5, 0)),
        ""),
    "")</f>
        <v/>
      </c>
      <c r="R315" s="311" t="str">
        <f t="array" ref="R315">IFERROR(
    IF(
        INDEX('Emission Factors'!$E$5:$R$488,
              MATCH(1,
                    ('Emission Factors'!$E$5:$E$488 = 'GHG emissions calculations'!$F315) *
                    ('Emission Factors'!$H$5:$H$488 = 'GHG emissions calculations'!$H315),
                    0),
              MATCH('GHG emissions calculations'!R$6, 'Emission Factors'!$E$5:$R$5, 0)) &lt;&gt; "",
        INDEX('Emission Factors'!$E$5:$R$488,
              MATCH(1,
                    ('Emission Factors'!$E$5:$E$488 = 'GHG emissions calculations'!$F315) *
                    ('Emission Factors'!$H$5:$H$488 = 'GHG emissions calculations'!$H315),
                    0),
              MATCH('GHG emissions calculations'!R$6, 'Emission Factors'!$E$5:$R$5, 0)),
        ""),
    "")</f>
        <v/>
      </c>
      <c r="S315" s="312">
        <f t="shared" si="1"/>
        <v>0</v>
      </c>
      <c r="T315" s="23"/>
    </row>
    <row r="316" ht="15.75" customHeight="1" outlineLevel="1">
      <c r="A316" s="23"/>
      <c r="B316" s="71"/>
      <c r="C316" s="71"/>
      <c r="D316" s="71"/>
      <c r="E316" s="314"/>
      <c r="F316" s="311" t="str">
        <f>Lists!P293</f>
        <v>Stainless Steel - Unspecified process - Africa</v>
      </c>
      <c r="G316" s="311" t="str">
        <f t="array" ref="G316">XLOOKUP(1,('Emission Factors'!$E$5:$E$488='GHG emissions calculations'!$F316)*('Emission Factors'!$H$5:$H$488='GHG emissions calculations'!$H316),INDEX('Emission Factors'!$E$5:$T$488,0,MATCH('GHG emissions calculations'!G$6,'Emission Factors'!$E$5:$T$5,0)),"",0)</f>
        <v/>
      </c>
      <c r="H316" s="311" t="s">
        <v>237</v>
      </c>
      <c r="I316" s="312" t="str">
        <f>IF(
    SUMIFS('Import data'!$L$25:$L$80,
           'Import data'!$J$25:$J$80, F316,
           'Import data'!$G$25:$G$80, 'GHG emissions calculations'!$H316,
           'Import data'!$I$25:$I$80,$E$8) &lt;&gt; 0,
    SUMIFS('Import data'!$L$25:$L$80,
           'Import data'!$J$25:$J$80, F316,
           'Import data'!$G$25:$G$80, 'GHG emissions calculations'!$H316,
           'Import data'!$I$25:$I$80,$E$8),
    ""
)</f>
        <v/>
      </c>
      <c r="J316" s="311" t="str">
        <f t="array" ref="J316">IF(
    XLOOKUP(F316, 'Import data'!$J$26:$J$47, 'Import data'!$M$26:$M$47, "", 0) = "Please add the region-specific supplier emission factor or choose a different region available in the IAEG database.",
    "",
    XLOOKUP(F316, 'Import data'!$J$26:$J$47, 'Import data'!$M$26:$M$47, "", 0)
)</f>
        <v/>
      </c>
      <c r="K316" s="311" t="str">
        <f t="array" ref="K316">IFERROR(
    XLOOKUP(F316,
            _xlws.FILTER('Supplier Emission'!$G$15:$G$49,
                   ('Supplier Emission'!$D$15:$D$49=H316) * ('Supplier Emission'!$F$15:$F$49=$E$8)),
            _xlws.FILTER('Supplier Emission'!$I$15:$I$49,
                   ('Supplier Emission'!$D$15:$D$49=H316) * ('Supplier Emission'!$F$15:$F$49=$E$8)),
            ""),
    "")</f>
        <v/>
      </c>
      <c r="L316" s="311" t="str">
        <f t="array" ref="L316">IFERROR(
    XLOOKUP(F316,
            _xlws.FILTER('Supplier Emission'!$G$15:$G$49,
                   ('Supplier Emission'!$D$15:$D$49=H316) * ('Supplier Emission'!$F$15:$F$49=$E$8)),
            _xlws.FILTER('Supplier Emission'!$J$15:$J$49,
                   ('Supplier Emission'!$D$15:$D$49=H316) * ('Supplier Emission'!$F$15:$F$49=$E$8)),
            ""),
    "")</f>
        <v/>
      </c>
      <c r="M316" s="311" t="str">
        <f t="array" ref="M316">IFERROR(
    XLOOKUP(F316,
            _xlws.FILTER('Supplier Emission'!$G$15:$G$49,
                   ('Supplier Emission'!$D$15:$D$49=H316) * ('Supplier Emission'!$F$15:$F$49=$E$8)),
            _xlws.FILTER('Supplier Emission'!$M$15:$M$49,
                   ('Supplier Emission'!$D$15:$D$49=H316) * ('Supplier Emission'!$F$15:$F$49=$E$8)),
            ""),
    "")</f>
        <v/>
      </c>
      <c r="N316" s="311" t="str">
        <f t="array" ref="N316">IFERROR(
    XLOOKUP(F316,
            _xlws.FILTER('Supplier Emission'!$G$15:$G$49,
                   ('Supplier Emission'!$D$15:$D$49=H316) * ('Supplier Emission'!$F$15:$F$49=$E$8)),
            _xlws.FILTER('Supplier Emission'!$H$15:$H$49,
                   ('Supplier Emission'!$D$15:$D$49=H316) * ('Supplier Emission'!$F$15:$F$49=$E$8)),
            ""),
    "")</f>
        <v/>
      </c>
      <c r="O316" s="311" t="str">
        <f t="array" ref="O316">XLOOKUP(1,('Emission Factors'!$E$5:$E$488='GHG emissions calculations'!$F316)*('Emission Factors'!$H$5:$H$488='GHG emissions calculations'!$H316),INDEX('Emission Factors'!$E$5:$T$488,0,MATCH('GHG emissions calculations'!O$6,'Emission Factors'!$E$5:$T$5,0)),"",0)</f>
        <v/>
      </c>
      <c r="P316" s="313" t="str">
        <f t="array" ref="P316">IFERROR(
    INDEX('Emission Factors'!$E$5:$P$488,
          MATCH(1,
                ('Emission Factors'!$E$5:$E$488 = 'GHG emissions calculations'!$F316) *
                ('Emission Factors'!$H$5:$H$488 = 'GHG emissions calculations'!$H316),
                0),
          MATCH('GHG emissions calculations'!P$6,'Emission Factors'!$E$5:$P$5,0)),
    "")</f>
        <v/>
      </c>
      <c r="Q316" s="311" t="str">
        <f t="array" ref="Q316">IFERROR(
    IF(
        INDEX('Emission Factors'!$E$5:$P$488,
              MATCH(1,
                    ('Emission Factors'!$E$5:$E$488 = 'GHG emissions calculations'!$F316) *
                    ('Emission Factors'!$H$5:$H$488 = 'GHG emissions calculations'!$H316),
                    0),
              MATCH('GHG emissions calculations'!Q$6, 'Emission Factors'!$E$5:$P$5, 0)) &lt;&gt; "",
        INDEX('Emission Factors'!$E$5:$P$488,
              MATCH(1,
                    ('Emission Factors'!$E$5:$E$488 = 'GHG emissions calculations'!$F316) *
                    ('Emission Factors'!$H$5:$H$488 = 'GHG emissions calculations'!$H316),
                    0),
              MATCH('GHG emissions calculations'!Q$6, 'Emission Factors'!$E$5:$P$5, 0)),
        ""),
    "")</f>
        <v/>
      </c>
      <c r="R316" s="311" t="str">
        <f t="array" ref="R316">IFERROR(
    IF(
        INDEX('Emission Factors'!$E$5:$R$488,
              MATCH(1,
                    ('Emission Factors'!$E$5:$E$488 = 'GHG emissions calculations'!$F316) *
                    ('Emission Factors'!$H$5:$H$488 = 'GHG emissions calculations'!$H316),
                    0),
              MATCH('GHG emissions calculations'!R$6, 'Emission Factors'!$E$5:$R$5, 0)) &lt;&gt; "",
        INDEX('Emission Factors'!$E$5:$R$488,
              MATCH(1,
                    ('Emission Factors'!$E$5:$E$488 = 'GHG emissions calculations'!$F316) *
                    ('Emission Factors'!$H$5:$H$488 = 'GHG emissions calculations'!$H316),
                    0),
              MATCH('GHG emissions calculations'!R$6, 'Emission Factors'!$E$5:$R$5, 0)),
        ""),
    "")</f>
        <v/>
      </c>
      <c r="S316" s="312">
        <f t="shared" si="1"/>
        <v>0</v>
      </c>
      <c r="T316" s="23"/>
    </row>
    <row r="317" ht="15.75" customHeight="1" outlineLevel="1">
      <c r="A317" s="23"/>
      <c r="B317" s="71"/>
      <c r="C317" s="71"/>
      <c r="D317" s="71"/>
      <c r="E317" s="314"/>
      <c r="F317" s="311" t="str">
        <f>Lists!P291</f>
        <v>Stainless Steel - Unspecified process - America</v>
      </c>
      <c r="G317" s="311" t="str">
        <f t="array" ref="G317">XLOOKUP(1,('Emission Factors'!$E$5:$E$488='GHG emissions calculations'!$F317)*('Emission Factors'!$H$5:$H$488='GHG emissions calculations'!$H317),INDEX('Emission Factors'!$E$5:$T$488,0,MATCH('GHG emissions calculations'!G$6,'Emission Factors'!$E$5:$T$5,0)),"",0)</f>
        <v/>
      </c>
      <c r="H317" s="311" t="s">
        <v>237</v>
      </c>
      <c r="I317" s="312" t="str">
        <f>IF(
    SUMIFS('Import data'!$L$25:$L$80,
           'Import data'!$J$25:$J$80, F317,
           'Import data'!$G$25:$G$80, 'GHG emissions calculations'!$H317,
           'Import data'!$I$25:$I$80,$E$8) &lt;&gt; 0,
    SUMIFS('Import data'!$L$25:$L$80,
           'Import data'!$J$25:$J$80, F317,
           'Import data'!$G$25:$G$80, 'GHG emissions calculations'!$H317,
           'Import data'!$I$25:$I$80,$E$8),
    ""
)</f>
        <v/>
      </c>
      <c r="J317" s="311" t="str">
        <f t="array" ref="J317">IF(
    XLOOKUP(F317, 'Import data'!$J$26:$J$47, 'Import data'!$M$26:$M$47, "", 0) = "Please add the region-specific supplier emission factor or choose a different region available in the IAEG database.",
    "",
    XLOOKUP(F317, 'Import data'!$J$26:$J$47, 'Import data'!$M$26:$M$47, "", 0)
)</f>
        <v/>
      </c>
      <c r="K317" s="311" t="str">
        <f t="array" ref="K317">IFERROR(
    XLOOKUP(F317,
            _xlws.FILTER('Supplier Emission'!$G$15:$G$49,
                   ('Supplier Emission'!$D$15:$D$49=H317) * ('Supplier Emission'!$F$15:$F$49=$E$8)),
            _xlws.FILTER('Supplier Emission'!$I$15:$I$49,
                   ('Supplier Emission'!$D$15:$D$49=H317) * ('Supplier Emission'!$F$15:$F$49=$E$8)),
            ""),
    "")</f>
        <v/>
      </c>
      <c r="L317" s="311" t="str">
        <f t="array" ref="L317">IFERROR(
    XLOOKUP(F317,
            _xlws.FILTER('Supplier Emission'!$G$15:$G$49,
                   ('Supplier Emission'!$D$15:$D$49=H317) * ('Supplier Emission'!$F$15:$F$49=$E$8)),
            _xlws.FILTER('Supplier Emission'!$J$15:$J$49,
                   ('Supplier Emission'!$D$15:$D$49=H317) * ('Supplier Emission'!$F$15:$F$49=$E$8)),
            ""),
    "")</f>
        <v/>
      </c>
      <c r="M317" s="311" t="str">
        <f t="array" ref="M317">IFERROR(
    XLOOKUP(F317,
            _xlws.FILTER('Supplier Emission'!$G$15:$G$49,
                   ('Supplier Emission'!$D$15:$D$49=H317) * ('Supplier Emission'!$F$15:$F$49=$E$8)),
            _xlws.FILTER('Supplier Emission'!$M$15:$M$49,
                   ('Supplier Emission'!$D$15:$D$49=H317) * ('Supplier Emission'!$F$15:$F$49=$E$8)),
            ""),
    "")</f>
        <v/>
      </c>
      <c r="N317" s="311" t="str">
        <f t="array" ref="N317">IFERROR(
    XLOOKUP(F317,
            _xlws.FILTER('Supplier Emission'!$G$15:$G$49,
                   ('Supplier Emission'!$D$15:$D$49=H317) * ('Supplier Emission'!$F$15:$F$49=$E$8)),
            _xlws.FILTER('Supplier Emission'!$H$15:$H$49,
                   ('Supplier Emission'!$D$15:$D$49=H317) * ('Supplier Emission'!$F$15:$F$49=$E$8)),
            ""),
    "")</f>
        <v/>
      </c>
      <c r="O317" s="311" t="str">
        <f t="array" ref="O317">XLOOKUP(1,('Emission Factors'!$E$5:$E$488='GHG emissions calculations'!$F317)*('Emission Factors'!$H$5:$H$488='GHG emissions calculations'!$H317),INDEX('Emission Factors'!$E$5:$T$488,0,MATCH('GHG emissions calculations'!O$6,'Emission Factors'!$E$5:$T$5,0)),"",0)</f>
        <v/>
      </c>
      <c r="P317" s="313" t="str">
        <f t="array" ref="P317">IFERROR(
    INDEX('Emission Factors'!$E$5:$P$488,
          MATCH(1,
                ('Emission Factors'!$E$5:$E$488 = 'GHG emissions calculations'!$F317) *
                ('Emission Factors'!$H$5:$H$488 = 'GHG emissions calculations'!$H317),
                0),
          MATCH('GHG emissions calculations'!P$6,'Emission Factors'!$E$5:$P$5,0)),
    "")</f>
        <v/>
      </c>
      <c r="Q317" s="311" t="str">
        <f t="array" ref="Q317">IFERROR(
    IF(
        INDEX('Emission Factors'!$E$5:$P$488,
              MATCH(1,
                    ('Emission Factors'!$E$5:$E$488 = 'GHG emissions calculations'!$F317) *
                    ('Emission Factors'!$H$5:$H$488 = 'GHG emissions calculations'!$H317),
                    0),
              MATCH('GHG emissions calculations'!Q$6, 'Emission Factors'!$E$5:$P$5, 0)) &lt;&gt; "",
        INDEX('Emission Factors'!$E$5:$P$488,
              MATCH(1,
                    ('Emission Factors'!$E$5:$E$488 = 'GHG emissions calculations'!$F317) *
                    ('Emission Factors'!$H$5:$H$488 = 'GHG emissions calculations'!$H317),
                    0),
              MATCH('GHG emissions calculations'!Q$6, 'Emission Factors'!$E$5:$P$5, 0)),
        ""),
    "")</f>
        <v/>
      </c>
      <c r="R317" s="311" t="str">
        <f t="array" ref="R317">IFERROR(
    IF(
        INDEX('Emission Factors'!$E$5:$R$488,
              MATCH(1,
                    ('Emission Factors'!$E$5:$E$488 = 'GHG emissions calculations'!$F317) *
                    ('Emission Factors'!$H$5:$H$488 = 'GHG emissions calculations'!$H317),
                    0),
              MATCH('GHG emissions calculations'!R$6, 'Emission Factors'!$E$5:$R$5, 0)) &lt;&gt; "",
        INDEX('Emission Factors'!$E$5:$R$488,
              MATCH(1,
                    ('Emission Factors'!$E$5:$E$488 = 'GHG emissions calculations'!$F317) *
                    ('Emission Factors'!$H$5:$H$488 = 'GHG emissions calculations'!$H317),
                    0),
              MATCH('GHG emissions calculations'!R$6, 'Emission Factors'!$E$5:$R$5, 0)),
        ""),
    "")</f>
        <v/>
      </c>
      <c r="S317" s="312">
        <f t="shared" si="1"/>
        <v>0</v>
      </c>
      <c r="T317" s="23"/>
    </row>
    <row r="318" ht="15.75" customHeight="1" outlineLevel="1">
      <c r="A318" s="23"/>
      <c r="B318" s="71"/>
      <c r="C318" s="71"/>
      <c r="D318" s="71"/>
      <c r="E318" s="314"/>
      <c r="F318" s="311" t="str">
        <f>Lists!P294</f>
        <v>Stainless Steel - Unspecified process - Asia</v>
      </c>
      <c r="G318" s="311" t="str">
        <f t="array" ref="G318">XLOOKUP(1,('Emission Factors'!$E$5:$E$488='GHG emissions calculations'!$F318)*('Emission Factors'!$H$5:$H$488='GHG emissions calculations'!$H318),INDEX('Emission Factors'!$E$5:$T$488,0,MATCH('GHG emissions calculations'!G$6,'Emission Factors'!$E$5:$T$5,0)),"",0)</f>
        <v/>
      </c>
      <c r="H318" s="311" t="s">
        <v>237</v>
      </c>
      <c r="I318" s="312" t="str">
        <f>IF(
    SUMIFS('Import data'!$L$25:$L$80,
           'Import data'!$J$25:$J$80, F318,
           'Import data'!$G$25:$G$80, 'GHG emissions calculations'!$H318,
           'Import data'!$I$25:$I$80,$E$8) &lt;&gt; 0,
    SUMIFS('Import data'!$L$25:$L$80,
           'Import data'!$J$25:$J$80, F318,
           'Import data'!$G$25:$G$80, 'GHG emissions calculations'!$H318,
           'Import data'!$I$25:$I$80,$E$8),
    ""
)</f>
        <v/>
      </c>
      <c r="J318" s="311" t="str">
        <f t="array" ref="J318">IF(
    XLOOKUP(F318, 'Import data'!$J$26:$J$47, 'Import data'!$M$26:$M$47, "", 0) = "Please add the region-specific supplier emission factor or choose a different region available in the IAEG database.",
    "",
    XLOOKUP(F318, 'Import data'!$J$26:$J$47, 'Import data'!$M$26:$M$47, "", 0)
)</f>
        <v/>
      </c>
      <c r="K318" s="311" t="str">
        <f t="array" ref="K318">IFERROR(
    XLOOKUP(F318,
            _xlws.FILTER('Supplier Emission'!$G$15:$G$49,
                   ('Supplier Emission'!$D$15:$D$49=H318) * ('Supplier Emission'!$F$15:$F$49=$E$8)),
            _xlws.FILTER('Supplier Emission'!$I$15:$I$49,
                   ('Supplier Emission'!$D$15:$D$49=H318) * ('Supplier Emission'!$F$15:$F$49=$E$8)),
            ""),
    "")</f>
        <v/>
      </c>
      <c r="L318" s="311" t="str">
        <f t="array" ref="L318">IFERROR(
    XLOOKUP(F318,
            _xlws.FILTER('Supplier Emission'!$G$15:$G$49,
                   ('Supplier Emission'!$D$15:$D$49=H318) * ('Supplier Emission'!$F$15:$F$49=$E$8)),
            _xlws.FILTER('Supplier Emission'!$J$15:$J$49,
                   ('Supplier Emission'!$D$15:$D$49=H318) * ('Supplier Emission'!$F$15:$F$49=$E$8)),
            ""),
    "")</f>
        <v/>
      </c>
      <c r="M318" s="311" t="str">
        <f t="array" ref="M318">IFERROR(
    XLOOKUP(F318,
            _xlws.FILTER('Supplier Emission'!$G$15:$G$49,
                   ('Supplier Emission'!$D$15:$D$49=H318) * ('Supplier Emission'!$F$15:$F$49=$E$8)),
            _xlws.FILTER('Supplier Emission'!$M$15:$M$49,
                   ('Supplier Emission'!$D$15:$D$49=H318) * ('Supplier Emission'!$F$15:$F$49=$E$8)),
            ""),
    "")</f>
        <v/>
      </c>
      <c r="N318" s="311" t="str">
        <f t="array" ref="N318">IFERROR(
    XLOOKUP(F318,
            _xlws.FILTER('Supplier Emission'!$G$15:$G$49,
                   ('Supplier Emission'!$D$15:$D$49=H318) * ('Supplier Emission'!$F$15:$F$49=$E$8)),
            _xlws.FILTER('Supplier Emission'!$H$15:$H$49,
                   ('Supplier Emission'!$D$15:$D$49=H318) * ('Supplier Emission'!$F$15:$F$49=$E$8)),
            ""),
    "")</f>
        <v/>
      </c>
      <c r="O318" s="311" t="str">
        <f t="array" ref="O318">XLOOKUP(1,('Emission Factors'!$E$5:$E$488='GHG emissions calculations'!$F318)*('Emission Factors'!$H$5:$H$488='GHG emissions calculations'!$H318),INDEX('Emission Factors'!$E$5:$T$488,0,MATCH('GHG emissions calculations'!O$6,'Emission Factors'!$E$5:$T$5,0)),"",0)</f>
        <v/>
      </c>
      <c r="P318" s="313" t="str">
        <f t="array" ref="P318">IFERROR(
    INDEX('Emission Factors'!$E$5:$P$488,
          MATCH(1,
                ('Emission Factors'!$E$5:$E$488 = 'GHG emissions calculations'!$F318) *
                ('Emission Factors'!$H$5:$H$488 = 'GHG emissions calculations'!$H318),
                0),
          MATCH('GHG emissions calculations'!P$6,'Emission Factors'!$E$5:$P$5,0)),
    "")</f>
        <v/>
      </c>
      <c r="Q318" s="311" t="str">
        <f t="array" ref="Q318">IFERROR(
    IF(
        INDEX('Emission Factors'!$E$5:$P$488,
              MATCH(1,
                    ('Emission Factors'!$E$5:$E$488 = 'GHG emissions calculations'!$F318) *
                    ('Emission Factors'!$H$5:$H$488 = 'GHG emissions calculations'!$H318),
                    0),
              MATCH('GHG emissions calculations'!Q$6, 'Emission Factors'!$E$5:$P$5, 0)) &lt;&gt; "",
        INDEX('Emission Factors'!$E$5:$P$488,
              MATCH(1,
                    ('Emission Factors'!$E$5:$E$488 = 'GHG emissions calculations'!$F318) *
                    ('Emission Factors'!$H$5:$H$488 = 'GHG emissions calculations'!$H318),
                    0),
              MATCH('GHG emissions calculations'!Q$6, 'Emission Factors'!$E$5:$P$5, 0)),
        ""),
    "")</f>
        <v/>
      </c>
      <c r="R318" s="311" t="str">
        <f t="array" ref="R318">IFERROR(
    IF(
        INDEX('Emission Factors'!$E$5:$R$488,
              MATCH(1,
                    ('Emission Factors'!$E$5:$E$488 = 'GHG emissions calculations'!$F318) *
                    ('Emission Factors'!$H$5:$H$488 = 'GHG emissions calculations'!$H318),
                    0),
              MATCH('GHG emissions calculations'!R$6, 'Emission Factors'!$E$5:$R$5, 0)) &lt;&gt; "",
        INDEX('Emission Factors'!$E$5:$R$488,
              MATCH(1,
                    ('Emission Factors'!$E$5:$E$488 = 'GHG emissions calculations'!$F318) *
                    ('Emission Factors'!$H$5:$H$488 = 'GHG emissions calculations'!$H318),
                    0),
              MATCH('GHG emissions calculations'!R$6, 'Emission Factors'!$E$5:$R$5, 0)),
        ""),
    "")</f>
        <v/>
      </c>
      <c r="S318" s="312">
        <f t="shared" si="1"/>
        <v>0</v>
      </c>
      <c r="T318" s="23"/>
    </row>
    <row r="319" ht="15.75" customHeight="1" outlineLevel="1">
      <c r="A319" s="23"/>
      <c r="B319" s="71"/>
      <c r="C319" s="71"/>
      <c r="D319" s="71"/>
      <c r="E319" s="314"/>
      <c r="F319" s="311" t="str">
        <f>Lists!P292</f>
        <v>Stainless Steel - Unspecified process - Europe</v>
      </c>
      <c r="G319" s="311" t="str">
        <f t="array" ref="G319">XLOOKUP(1,('Emission Factors'!$E$5:$E$488='GHG emissions calculations'!$F319)*('Emission Factors'!$H$5:$H$488='GHG emissions calculations'!$H319),INDEX('Emission Factors'!$E$5:$T$488,0,MATCH('GHG emissions calculations'!G$6,'Emission Factors'!$E$5:$T$5,0)),"",0)</f>
        <v/>
      </c>
      <c r="H319" s="311" t="s">
        <v>237</v>
      </c>
      <c r="I319" s="312" t="str">
        <f>IF(
    SUMIFS('Import data'!$L$25:$L$80,
           'Import data'!$J$25:$J$80, F319,
           'Import data'!$G$25:$G$80, 'GHG emissions calculations'!$H319,
           'Import data'!$I$25:$I$80,$E$8) &lt;&gt; 0,
    SUMIFS('Import data'!$L$25:$L$80,
           'Import data'!$J$25:$J$80, F319,
           'Import data'!$G$25:$G$80, 'GHG emissions calculations'!$H319,
           'Import data'!$I$25:$I$80,$E$8),
    ""
)</f>
        <v/>
      </c>
      <c r="J319" s="311" t="str">
        <f t="array" ref="J319">IF(
    XLOOKUP(F319, 'Import data'!$J$26:$J$47, 'Import data'!$M$26:$M$47, "", 0) = "Please add the region-specific supplier emission factor or choose a different region available in the IAEG database.",
    "",
    XLOOKUP(F319, 'Import data'!$J$26:$J$47, 'Import data'!$M$26:$M$47, "", 0)
)</f>
        <v/>
      </c>
      <c r="K319" s="311" t="str">
        <f t="array" ref="K319">IFERROR(
    XLOOKUP(F319,
            _xlws.FILTER('Supplier Emission'!$G$15:$G$49,
                   ('Supplier Emission'!$D$15:$D$49=H319) * ('Supplier Emission'!$F$15:$F$49=$E$8)),
            _xlws.FILTER('Supplier Emission'!$I$15:$I$49,
                   ('Supplier Emission'!$D$15:$D$49=H319) * ('Supplier Emission'!$F$15:$F$49=$E$8)),
            ""),
    "")</f>
        <v/>
      </c>
      <c r="L319" s="311" t="str">
        <f t="array" ref="L319">IFERROR(
    XLOOKUP(F319,
            _xlws.FILTER('Supplier Emission'!$G$15:$G$49,
                   ('Supplier Emission'!$D$15:$D$49=H319) * ('Supplier Emission'!$F$15:$F$49=$E$8)),
            _xlws.FILTER('Supplier Emission'!$J$15:$J$49,
                   ('Supplier Emission'!$D$15:$D$49=H319) * ('Supplier Emission'!$F$15:$F$49=$E$8)),
            ""),
    "")</f>
        <v/>
      </c>
      <c r="M319" s="311" t="str">
        <f t="array" ref="M319">IFERROR(
    XLOOKUP(F319,
            _xlws.FILTER('Supplier Emission'!$G$15:$G$49,
                   ('Supplier Emission'!$D$15:$D$49=H319) * ('Supplier Emission'!$F$15:$F$49=$E$8)),
            _xlws.FILTER('Supplier Emission'!$M$15:$M$49,
                   ('Supplier Emission'!$D$15:$D$49=H319) * ('Supplier Emission'!$F$15:$F$49=$E$8)),
            ""),
    "")</f>
        <v/>
      </c>
      <c r="N319" s="311" t="str">
        <f t="array" ref="N319">IFERROR(
    XLOOKUP(F319,
            _xlws.FILTER('Supplier Emission'!$G$15:$G$49,
                   ('Supplier Emission'!$D$15:$D$49=H319) * ('Supplier Emission'!$F$15:$F$49=$E$8)),
            _xlws.FILTER('Supplier Emission'!$H$15:$H$49,
                   ('Supplier Emission'!$D$15:$D$49=H319) * ('Supplier Emission'!$F$15:$F$49=$E$8)),
            ""),
    "")</f>
        <v/>
      </c>
      <c r="O319" s="311" t="str">
        <f t="array" ref="O319">XLOOKUP(1,('Emission Factors'!$E$5:$E$488='GHG emissions calculations'!$F319)*('Emission Factors'!$H$5:$H$488='GHG emissions calculations'!$H319),INDEX('Emission Factors'!$E$5:$T$488,0,MATCH('GHG emissions calculations'!O$6,'Emission Factors'!$E$5:$T$5,0)),"",0)</f>
        <v/>
      </c>
      <c r="P319" s="313" t="str">
        <f t="array" ref="P319">IFERROR(
    INDEX('Emission Factors'!$E$5:$P$488,
          MATCH(1,
                ('Emission Factors'!$E$5:$E$488 = 'GHG emissions calculations'!$F319) *
                ('Emission Factors'!$H$5:$H$488 = 'GHG emissions calculations'!$H319),
                0),
          MATCH('GHG emissions calculations'!P$6,'Emission Factors'!$E$5:$P$5,0)),
    "")</f>
        <v/>
      </c>
      <c r="Q319" s="311" t="str">
        <f t="array" ref="Q319">IFERROR(
    IF(
        INDEX('Emission Factors'!$E$5:$P$488,
              MATCH(1,
                    ('Emission Factors'!$E$5:$E$488 = 'GHG emissions calculations'!$F319) *
                    ('Emission Factors'!$H$5:$H$488 = 'GHG emissions calculations'!$H319),
                    0),
              MATCH('GHG emissions calculations'!Q$6, 'Emission Factors'!$E$5:$P$5, 0)) &lt;&gt; "",
        INDEX('Emission Factors'!$E$5:$P$488,
              MATCH(1,
                    ('Emission Factors'!$E$5:$E$488 = 'GHG emissions calculations'!$F319) *
                    ('Emission Factors'!$H$5:$H$488 = 'GHG emissions calculations'!$H319),
                    0),
              MATCH('GHG emissions calculations'!Q$6, 'Emission Factors'!$E$5:$P$5, 0)),
        ""),
    "")</f>
        <v/>
      </c>
      <c r="R319" s="311" t="str">
        <f t="array" ref="R319">IFERROR(
    IF(
        INDEX('Emission Factors'!$E$5:$R$488,
              MATCH(1,
                    ('Emission Factors'!$E$5:$E$488 = 'GHG emissions calculations'!$F319) *
                    ('Emission Factors'!$H$5:$H$488 = 'GHG emissions calculations'!$H319),
                    0),
              MATCH('GHG emissions calculations'!R$6, 'Emission Factors'!$E$5:$R$5, 0)) &lt;&gt; "",
        INDEX('Emission Factors'!$E$5:$R$488,
              MATCH(1,
                    ('Emission Factors'!$E$5:$E$488 = 'GHG emissions calculations'!$F319) *
                    ('Emission Factors'!$H$5:$H$488 = 'GHG emissions calculations'!$H319),
                    0),
              MATCH('GHG emissions calculations'!R$6, 'Emission Factors'!$E$5:$R$5, 0)),
        ""),
    "")</f>
        <v/>
      </c>
      <c r="S319" s="312">
        <f t="shared" si="1"/>
        <v>0</v>
      </c>
      <c r="T319" s="23"/>
    </row>
    <row r="320" ht="15.75" customHeight="1" outlineLevel="1">
      <c r="A320" s="23"/>
      <c r="B320" s="71"/>
      <c r="C320" s="71"/>
      <c r="D320" s="71"/>
      <c r="E320" s="314"/>
      <c r="F320" s="311" t="str">
        <f>Lists!P297</f>
        <v>Stainless Steel - Unspecified process - Global or unspecified region</v>
      </c>
      <c r="G320" s="311">
        <f t="array" ref="G320">XLOOKUP(1,('Emission Factors'!$E$5:$E$488='GHG emissions calculations'!$F320)*('Emission Factors'!$H$5:$H$488='GHG emissions calculations'!$H320),INDEX('Emission Factors'!$E$5:$T$488,0,MATCH('GHG emissions calculations'!G$6,'Emission Factors'!$E$5:$T$5,0)),"",0)</f>
        <v>3</v>
      </c>
      <c r="H320" s="311" t="s">
        <v>237</v>
      </c>
      <c r="I320" s="312" t="str">
        <f>IF(
    SUMIFS('Import data'!$L$25:$L$80,
           'Import data'!$J$25:$J$80, F320,
           'Import data'!$G$25:$G$80, 'GHG emissions calculations'!$H320,
           'Import data'!$I$25:$I$80,$E$8) &lt;&gt; 0,
    SUMIFS('Import data'!$L$25:$L$80,
           'Import data'!$J$25:$J$80, F320,
           'Import data'!$G$25:$G$80, 'GHG emissions calculations'!$H320,
           'Import data'!$I$25:$I$80,$E$8),
    ""
)</f>
        <v/>
      </c>
      <c r="J320" s="311" t="str">
        <f t="array" ref="J320">IF(
    XLOOKUP(F320, 'Import data'!$J$26:$J$47, 'Import data'!$M$26:$M$47, "", 0) = "Please add the region-specific supplier emission factor or choose a different region available in the IAEG database.",
    "",
    XLOOKUP(F320, 'Import data'!$J$26:$J$47, 'Import data'!$M$26:$M$47, "", 0)
)</f>
        <v/>
      </c>
      <c r="K320" s="311" t="str">
        <f t="array" ref="K320">IFERROR(
    XLOOKUP(F320,
            _xlws.FILTER('Supplier Emission'!$G$15:$G$49,
                   ('Supplier Emission'!$D$15:$D$49=H320) * ('Supplier Emission'!$F$15:$F$49=$E$8)),
            _xlws.FILTER('Supplier Emission'!$I$15:$I$49,
                   ('Supplier Emission'!$D$15:$D$49=H320) * ('Supplier Emission'!$F$15:$F$49=$E$8)),
            ""),
    "")</f>
        <v/>
      </c>
      <c r="L320" s="311" t="str">
        <f t="array" ref="L320">IFERROR(
    XLOOKUP(F320,
            _xlws.FILTER('Supplier Emission'!$G$15:$G$49,
                   ('Supplier Emission'!$D$15:$D$49=H320) * ('Supplier Emission'!$F$15:$F$49=$E$8)),
            _xlws.FILTER('Supplier Emission'!$J$15:$J$49,
                   ('Supplier Emission'!$D$15:$D$49=H320) * ('Supplier Emission'!$F$15:$F$49=$E$8)),
            ""),
    "")</f>
        <v/>
      </c>
      <c r="M320" s="311" t="str">
        <f t="array" ref="M320">IFERROR(
    XLOOKUP(F320,
            _xlws.FILTER('Supplier Emission'!$G$15:$G$49,
                   ('Supplier Emission'!$D$15:$D$49=H320) * ('Supplier Emission'!$F$15:$F$49=$E$8)),
            _xlws.FILTER('Supplier Emission'!$M$15:$M$49,
                   ('Supplier Emission'!$D$15:$D$49=H320) * ('Supplier Emission'!$F$15:$F$49=$E$8)),
            ""),
    "")</f>
        <v/>
      </c>
      <c r="N320" s="311" t="str">
        <f t="array" ref="N320">IFERROR(
    XLOOKUP(F320,
            _xlws.FILTER('Supplier Emission'!$G$15:$G$49,
                   ('Supplier Emission'!$D$15:$D$49=H320) * ('Supplier Emission'!$F$15:$F$49=$E$8)),
            _xlws.FILTER('Supplier Emission'!$H$15:$H$49,
                   ('Supplier Emission'!$D$15:$D$49=H320) * ('Supplier Emission'!$F$15:$F$49=$E$8)),
            ""),
    "")</f>
        <v/>
      </c>
      <c r="O320" s="311" t="str">
        <f t="array" ref="O320">XLOOKUP(1,('Emission Factors'!$E$5:$E$488='GHG emissions calculations'!$F320)*('Emission Factors'!$H$5:$H$488='GHG emissions calculations'!$H320),INDEX('Emission Factors'!$E$5:$T$488,0,MATCH('GHG emissions calculations'!O$6,'Emission Factors'!$E$5:$T$5,0)),"",0)</f>
        <v>Processed Stainless Steel</v>
      </c>
      <c r="P320" s="313">
        <f t="array" ref="P320">IFERROR(
    INDEX('Emission Factors'!$E$5:$P$488,
          MATCH(1,
                ('Emission Factors'!$E$5:$E$488 = 'GHG emissions calculations'!$F320) *
                ('Emission Factors'!$H$5:$H$488 = 'GHG emissions calculations'!$H320),
                0),
          MATCH('GHG emissions calculations'!P$6,'Emission Factors'!$E$5:$P$5,0)),
    "")</f>
        <v>5.34</v>
      </c>
      <c r="Q320" s="311" t="str">
        <f t="array" ref="Q320">IFERROR(
    IF(
        INDEX('Emission Factors'!$E$5:$P$488,
              MATCH(1,
                    ('Emission Factors'!$E$5:$E$488 = 'GHG emissions calculations'!$F320) *
                    ('Emission Factors'!$H$5:$H$488 = 'GHG emissions calculations'!$H320),
                    0),
              MATCH('GHG emissions calculations'!Q$6, 'Emission Factors'!$E$5:$P$5, 0)) &lt;&gt; "",
        INDEX('Emission Factors'!$E$5:$P$488,
              MATCH(1,
                    ('Emission Factors'!$E$5:$E$488 = 'GHG emissions calculations'!$F320) *
                    ('Emission Factors'!$H$5:$H$488 = 'GHG emissions calculations'!$H320),
                    0),
              MATCH('GHG emissions calculations'!Q$6, 'Emission Factors'!$E$5:$P$5, 0)),
        ""),
    "")</f>
        <v>kgCO2e/kg</v>
      </c>
      <c r="R320" s="311" t="str">
        <f t="array" ref="R320">IFERROR(
    IF(
        INDEX('Emission Factors'!$E$5:$R$488,
              MATCH(1,
                    ('Emission Factors'!$E$5:$E$488 = 'GHG emissions calculations'!$F320) *
                    ('Emission Factors'!$H$5:$H$488 = 'GHG emissions calculations'!$H320),
                    0),
              MATCH('GHG emissions calculations'!R$6, 'Emission Factors'!$E$5:$R$5, 0)) &lt;&gt; "",
        INDEX('Emission Factors'!$E$5:$R$488,
              MATCH(1,
                    ('Emission Factors'!$E$5:$E$488 = 'GHG emissions calculations'!$F320) *
                    ('Emission Factors'!$H$5:$H$488 = 'GHG emissions calculations'!$H320),
                    0),
              MATCH('GHG emissions calculations'!R$6, 'Emission Factors'!$E$5:$R$5, 0)),
        ""),
    "")</f>
        <v>Global or unspecified region</v>
      </c>
      <c r="S320" s="312">
        <f t="shared" si="1"/>
        <v>0</v>
      </c>
      <c r="T320" s="23"/>
    </row>
    <row r="321" ht="15.75" customHeight="1" outlineLevel="1">
      <c r="A321" s="23"/>
      <c r="B321" s="71"/>
      <c r="C321" s="71"/>
      <c r="D321" s="71"/>
      <c r="E321" s="314"/>
      <c r="F321" s="311" t="str">
        <f>Lists!P296</f>
        <v>Stainless Steel - Unspecified process - Middle East</v>
      </c>
      <c r="G321" s="311" t="str">
        <f t="array" ref="G321">XLOOKUP(1,('Emission Factors'!$E$5:$E$488='GHG emissions calculations'!$F321)*('Emission Factors'!$H$5:$H$488='GHG emissions calculations'!$H321),INDEX('Emission Factors'!$E$5:$T$488,0,MATCH('GHG emissions calculations'!G$6,'Emission Factors'!$E$5:$T$5,0)),"",0)</f>
        <v/>
      </c>
      <c r="H321" s="311" t="s">
        <v>237</v>
      </c>
      <c r="I321" s="312" t="str">
        <f>IF(
    SUMIFS('Import data'!$L$25:$L$80,
           'Import data'!$J$25:$J$80, F321,
           'Import data'!$G$25:$G$80, 'GHG emissions calculations'!$H321,
           'Import data'!$I$25:$I$80,$E$8) &lt;&gt; 0,
    SUMIFS('Import data'!$L$25:$L$80,
           'Import data'!$J$25:$J$80, F321,
           'Import data'!$G$25:$G$80, 'GHG emissions calculations'!$H321,
           'Import data'!$I$25:$I$80,$E$8),
    ""
)</f>
        <v/>
      </c>
      <c r="J321" s="311" t="str">
        <f t="array" ref="J321">IF(
    XLOOKUP(F321, 'Import data'!$J$26:$J$47, 'Import data'!$M$26:$M$47, "", 0) = "Please add the region-specific supplier emission factor or choose a different region available in the IAEG database.",
    "",
    XLOOKUP(F321, 'Import data'!$J$26:$J$47, 'Import data'!$M$26:$M$47, "", 0)
)</f>
        <v/>
      </c>
      <c r="K321" s="311" t="str">
        <f t="array" ref="K321">IFERROR(
    XLOOKUP(F321,
            _xlws.FILTER('Supplier Emission'!$G$15:$G$49,
                   ('Supplier Emission'!$D$15:$D$49=H321) * ('Supplier Emission'!$F$15:$F$49=$E$8)),
            _xlws.FILTER('Supplier Emission'!$I$15:$I$49,
                   ('Supplier Emission'!$D$15:$D$49=H321) * ('Supplier Emission'!$F$15:$F$49=$E$8)),
            ""),
    "")</f>
        <v/>
      </c>
      <c r="L321" s="311" t="str">
        <f t="array" ref="L321">IFERROR(
    XLOOKUP(F321,
            _xlws.FILTER('Supplier Emission'!$G$15:$G$49,
                   ('Supplier Emission'!$D$15:$D$49=H321) * ('Supplier Emission'!$F$15:$F$49=$E$8)),
            _xlws.FILTER('Supplier Emission'!$J$15:$J$49,
                   ('Supplier Emission'!$D$15:$D$49=H321) * ('Supplier Emission'!$F$15:$F$49=$E$8)),
            ""),
    "")</f>
        <v/>
      </c>
      <c r="M321" s="311" t="str">
        <f t="array" ref="M321">IFERROR(
    XLOOKUP(F321,
            _xlws.FILTER('Supplier Emission'!$G$15:$G$49,
                   ('Supplier Emission'!$D$15:$D$49=H321) * ('Supplier Emission'!$F$15:$F$49=$E$8)),
            _xlws.FILTER('Supplier Emission'!$M$15:$M$49,
                   ('Supplier Emission'!$D$15:$D$49=H321) * ('Supplier Emission'!$F$15:$F$49=$E$8)),
            ""),
    "")</f>
        <v/>
      </c>
      <c r="N321" s="311" t="str">
        <f t="array" ref="N321">IFERROR(
    XLOOKUP(F321,
            _xlws.FILTER('Supplier Emission'!$G$15:$G$49,
                   ('Supplier Emission'!$D$15:$D$49=H321) * ('Supplier Emission'!$F$15:$F$49=$E$8)),
            _xlws.FILTER('Supplier Emission'!$H$15:$H$49,
                   ('Supplier Emission'!$D$15:$D$49=H321) * ('Supplier Emission'!$F$15:$F$49=$E$8)),
            ""),
    "")</f>
        <v/>
      </c>
      <c r="O321" s="311" t="str">
        <f t="array" ref="O321">XLOOKUP(1,('Emission Factors'!$E$5:$E$488='GHG emissions calculations'!$F321)*('Emission Factors'!$H$5:$H$488='GHG emissions calculations'!$H321),INDEX('Emission Factors'!$E$5:$T$488,0,MATCH('GHG emissions calculations'!O$6,'Emission Factors'!$E$5:$T$5,0)),"",0)</f>
        <v/>
      </c>
      <c r="P321" s="313" t="str">
        <f t="array" ref="P321">IFERROR(
    INDEX('Emission Factors'!$E$5:$P$488,
          MATCH(1,
                ('Emission Factors'!$E$5:$E$488 = 'GHG emissions calculations'!$F321) *
                ('Emission Factors'!$H$5:$H$488 = 'GHG emissions calculations'!$H321),
                0),
          MATCH('GHG emissions calculations'!P$6,'Emission Factors'!$E$5:$P$5,0)),
    "")</f>
        <v/>
      </c>
      <c r="Q321" s="311" t="str">
        <f t="array" ref="Q321">IFERROR(
    IF(
        INDEX('Emission Factors'!$E$5:$P$488,
              MATCH(1,
                    ('Emission Factors'!$E$5:$E$488 = 'GHG emissions calculations'!$F321) *
                    ('Emission Factors'!$H$5:$H$488 = 'GHG emissions calculations'!$H321),
                    0),
              MATCH('GHG emissions calculations'!Q$6, 'Emission Factors'!$E$5:$P$5, 0)) &lt;&gt; "",
        INDEX('Emission Factors'!$E$5:$P$488,
              MATCH(1,
                    ('Emission Factors'!$E$5:$E$488 = 'GHG emissions calculations'!$F321) *
                    ('Emission Factors'!$H$5:$H$488 = 'GHG emissions calculations'!$H321),
                    0),
              MATCH('GHG emissions calculations'!Q$6, 'Emission Factors'!$E$5:$P$5, 0)),
        ""),
    "")</f>
        <v/>
      </c>
      <c r="R321" s="311" t="str">
        <f t="array" ref="R321">IFERROR(
    IF(
        INDEX('Emission Factors'!$E$5:$R$488,
              MATCH(1,
                    ('Emission Factors'!$E$5:$E$488 = 'GHG emissions calculations'!$F321) *
                    ('Emission Factors'!$H$5:$H$488 = 'GHG emissions calculations'!$H321),
                    0),
              MATCH('GHG emissions calculations'!R$6, 'Emission Factors'!$E$5:$R$5, 0)) &lt;&gt; "",
        INDEX('Emission Factors'!$E$5:$R$488,
              MATCH(1,
                    ('Emission Factors'!$E$5:$E$488 = 'GHG emissions calculations'!$F321) *
                    ('Emission Factors'!$H$5:$H$488 = 'GHG emissions calculations'!$H321),
                    0),
              MATCH('GHG emissions calculations'!R$6, 'Emission Factors'!$E$5:$R$5, 0)),
        ""),
    "")</f>
        <v/>
      </c>
      <c r="S321" s="312">
        <f t="shared" si="1"/>
        <v>0</v>
      </c>
      <c r="T321" s="23"/>
    </row>
    <row r="322" ht="15.75" customHeight="1" outlineLevel="1">
      <c r="A322" s="23"/>
      <c r="B322" s="71"/>
      <c r="C322" s="71"/>
      <c r="D322" s="71"/>
      <c r="E322" s="314"/>
      <c r="F322" s="311" t="str">
        <f>Lists!P295</f>
        <v>Stainless Steel - Unspecified process - Oceania</v>
      </c>
      <c r="G322" s="311" t="str">
        <f t="array" ref="G322">XLOOKUP(1,('Emission Factors'!$E$5:$E$488='GHG emissions calculations'!$F322)*('Emission Factors'!$H$5:$H$488='GHG emissions calculations'!$H322),INDEX('Emission Factors'!$E$5:$T$488,0,MATCH('GHG emissions calculations'!G$6,'Emission Factors'!$E$5:$T$5,0)),"",0)</f>
        <v/>
      </c>
      <c r="H322" s="311" t="s">
        <v>237</v>
      </c>
      <c r="I322" s="312" t="str">
        <f>IF(
    SUMIFS('Import data'!$L$25:$L$80,
           'Import data'!$J$25:$J$80, F322,
           'Import data'!$G$25:$G$80, 'GHG emissions calculations'!$H322,
           'Import data'!$I$25:$I$80,$E$8) &lt;&gt; 0,
    SUMIFS('Import data'!$L$25:$L$80,
           'Import data'!$J$25:$J$80, F322,
           'Import data'!$G$25:$G$80, 'GHG emissions calculations'!$H322,
           'Import data'!$I$25:$I$80,$E$8),
    ""
)</f>
        <v/>
      </c>
      <c r="J322" s="311" t="str">
        <f t="array" ref="J322">IF(
    XLOOKUP(F322, 'Import data'!$J$26:$J$47, 'Import data'!$M$26:$M$47, "", 0) = "Please add the region-specific supplier emission factor or choose a different region available in the IAEG database.",
    "",
    XLOOKUP(F322, 'Import data'!$J$26:$J$47, 'Import data'!$M$26:$M$47, "", 0)
)</f>
        <v/>
      </c>
      <c r="K322" s="311" t="str">
        <f t="array" ref="K322">IFERROR(
    XLOOKUP(F322,
            _xlws.FILTER('Supplier Emission'!$G$15:$G$49,
                   ('Supplier Emission'!$D$15:$D$49=H322) * ('Supplier Emission'!$F$15:$F$49=$E$8)),
            _xlws.FILTER('Supplier Emission'!$I$15:$I$49,
                   ('Supplier Emission'!$D$15:$D$49=H322) * ('Supplier Emission'!$F$15:$F$49=$E$8)),
            ""),
    "")</f>
        <v/>
      </c>
      <c r="L322" s="311" t="str">
        <f t="array" ref="L322">IFERROR(
    XLOOKUP(F322,
            _xlws.FILTER('Supplier Emission'!$G$15:$G$49,
                   ('Supplier Emission'!$D$15:$D$49=H322) * ('Supplier Emission'!$F$15:$F$49=$E$8)),
            _xlws.FILTER('Supplier Emission'!$J$15:$J$49,
                   ('Supplier Emission'!$D$15:$D$49=H322) * ('Supplier Emission'!$F$15:$F$49=$E$8)),
            ""),
    "")</f>
        <v/>
      </c>
      <c r="M322" s="311" t="str">
        <f t="array" ref="M322">IFERROR(
    XLOOKUP(F322,
            _xlws.FILTER('Supplier Emission'!$G$15:$G$49,
                   ('Supplier Emission'!$D$15:$D$49=H322) * ('Supplier Emission'!$F$15:$F$49=$E$8)),
            _xlws.FILTER('Supplier Emission'!$M$15:$M$49,
                   ('Supplier Emission'!$D$15:$D$49=H322) * ('Supplier Emission'!$F$15:$F$49=$E$8)),
            ""),
    "")</f>
        <v/>
      </c>
      <c r="N322" s="311" t="str">
        <f t="array" ref="N322">IFERROR(
    XLOOKUP(F322,
            _xlws.FILTER('Supplier Emission'!$G$15:$G$49,
                   ('Supplier Emission'!$D$15:$D$49=H322) * ('Supplier Emission'!$F$15:$F$49=$E$8)),
            _xlws.FILTER('Supplier Emission'!$H$15:$H$49,
                   ('Supplier Emission'!$D$15:$D$49=H322) * ('Supplier Emission'!$F$15:$F$49=$E$8)),
            ""),
    "")</f>
        <v/>
      </c>
      <c r="O322" s="311" t="str">
        <f t="array" ref="O322">XLOOKUP(1,('Emission Factors'!$E$5:$E$488='GHG emissions calculations'!$F322)*('Emission Factors'!$H$5:$H$488='GHG emissions calculations'!$H322),INDEX('Emission Factors'!$E$5:$T$488,0,MATCH('GHG emissions calculations'!O$6,'Emission Factors'!$E$5:$T$5,0)),"",0)</f>
        <v/>
      </c>
      <c r="P322" s="313" t="str">
        <f t="array" ref="P322">IFERROR(
    INDEX('Emission Factors'!$E$5:$P$488,
          MATCH(1,
                ('Emission Factors'!$E$5:$E$488 = 'GHG emissions calculations'!$F322) *
                ('Emission Factors'!$H$5:$H$488 = 'GHG emissions calculations'!$H322),
                0),
          MATCH('GHG emissions calculations'!P$6,'Emission Factors'!$E$5:$P$5,0)),
    "")</f>
        <v/>
      </c>
      <c r="Q322" s="311" t="str">
        <f t="array" ref="Q322">IFERROR(
    IF(
        INDEX('Emission Factors'!$E$5:$P$488,
              MATCH(1,
                    ('Emission Factors'!$E$5:$E$488 = 'GHG emissions calculations'!$F322) *
                    ('Emission Factors'!$H$5:$H$488 = 'GHG emissions calculations'!$H322),
                    0),
              MATCH('GHG emissions calculations'!Q$6, 'Emission Factors'!$E$5:$P$5, 0)) &lt;&gt; "",
        INDEX('Emission Factors'!$E$5:$P$488,
              MATCH(1,
                    ('Emission Factors'!$E$5:$E$488 = 'GHG emissions calculations'!$F322) *
                    ('Emission Factors'!$H$5:$H$488 = 'GHG emissions calculations'!$H322),
                    0),
              MATCH('GHG emissions calculations'!Q$6, 'Emission Factors'!$E$5:$P$5, 0)),
        ""),
    "")</f>
        <v/>
      </c>
      <c r="R322" s="311" t="str">
        <f t="array" ref="R322">IFERROR(
    IF(
        INDEX('Emission Factors'!$E$5:$R$488,
              MATCH(1,
                    ('Emission Factors'!$E$5:$E$488 = 'GHG emissions calculations'!$F322) *
                    ('Emission Factors'!$H$5:$H$488 = 'GHG emissions calculations'!$H322),
                    0),
              MATCH('GHG emissions calculations'!R$6, 'Emission Factors'!$E$5:$R$5, 0)) &lt;&gt; "",
        INDEX('Emission Factors'!$E$5:$R$488,
              MATCH(1,
                    ('Emission Factors'!$E$5:$E$488 = 'GHG emissions calculations'!$F322) *
                    ('Emission Factors'!$H$5:$H$488 = 'GHG emissions calculations'!$H322),
                    0),
              MATCH('GHG emissions calculations'!R$6, 'Emission Factors'!$E$5:$R$5, 0)),
        ""),
    "")</f>
        <v/>
      </c>
      <c r="S322" s="312">
        <f t="shared" si="1"/>
        <v>0</v>
      </c>
      <c r="T322" s="23"/>
    </row>
    <row r="323" ht="15.75" customHeight="1" outlineLevel="1">
      <c r="A323" s="23"/>
      <c r="B323" s="71"/>
      <c r="C323" s="71"/>
      <c r="D323" s="71"/>
      <c r="E323" s="314"/>
      <c r="F323" s="311" t="str">
        <f>Lists!P300</f>
        <v>Steel -  Steel part turning - Africa</v>
      </c>
      <c r="G323" s="311" t="str">
        <f t="array" ref="G323">XLOOKUP(1,('Emission Factors'!$E$5:$E$488='GHG emissions calculations'!$F323)*('Emission Factors'!$H$5:$H$488='GHG emissions calculations'!$H323),INDEX('Emission Factors'!$E$5:$T$488,0,MATCH('GHG emissions calculations'!G$6,'Emission Factors'!$E$5:$T$5,0)),"",0)</f>
        <v/>
      </c>
      <c r="H323" s="311" t="s">
        <v>237</v>
      </c>
      <c r="I323" s="312" t="str">
        <f>IF(
    SUMIFS('Import data'!$L$25:$L$80,
           'Import data'!$J$25:$J$80, F323,
           'Import data'!$G$25:$G$80, 'GHG emissions calculations'!$H323,
           'Import data'!$I$25:$I$80,$E$8) &lt;&gt; 0,
    SUMIFS('Import data'!$L$25:$L$80,
           'Import data'!$J$25:$J$80, F323,
           'Import data'!$G$25:$G$80, 'GHG emissions calculations'!$H323,
           'Import data'!$I$25:$I$80,$E$8),
    ""
)</f>
        <v/>
      </c>
      <c r="J323" s="311" t="str">
        <f t="array" ref="J323">IF(
    XLOOKUP(F323, 'Import data'!$J$26:$J$47, 'Import data'!$M$26:$M$47, "", 0) = "Please add the region-specific supplier emission factor or choose a different region available in the IAEG database.",
    "",
    XLOOKUP(F323, 'Import data'!$J$26:$J$47, 'Import data'!$M$26:$M$47, "", 0)
)</f>
        <v/>
      </c>
      <c r="K323" s="311" t="str">
        <f t="array" ref="K323">IFERROR(
    XLOOKUP(F323,
            _xlws.FILTER('Supplier Emission'!$G$15:$G$49,
                   ('Supplier Emission'!$D$15:$D$49=H323) * ('Supplier Emission'!$F$15:$F$49=$E$8)),
            _xlws.FILTER('Supplier Emission'!$I$15:$I$49,
                   ('Supplier Emission'!$D$15:$D$49=H323) * ('Supplier Emission'!$F$15:$F$49=$E$8)),
            ""),
    "")</f>
        <v/>
      </c>
      <c r="L323" s="311" t="str">
        <f t="array" ref="L323">IFERROR(
    XLOOKUP(F323,
            _xlws.FILTER('Supplier Emission'!$G$15:$G$49,
                   ('Supplier Emission'!$D$15:$D$49=H323) * ('Supplier Emission'!$F$15:$F$49=$E$8)),
            _xlws.FILTER('Supplier Emission'!$J$15:$J$49,
                   ('Supplier Emission'!$D$15:$D$49=H323) * ('Supplier Emission'!$F$15:$F$49=$E$8)),
            ""),
    "")</f>
        <v/>
      </c>
      <c r="M323" s="311" t="str">
        <f t="array" ref="M323">IFERROR(
    XLOOKUP(F323,
            _xlws.FILTER('Supplier Emission'!$G$15:$G$49,
                   ('Supplier Emission'!$D$15:$D$49=H323) * ('Supplier Emission'!$F$15:$F$49=$E$8)),
            _xlws.FILTER('Supplier Emission'!$M$15:$M$49,
                   ('Supplier Emission'!$D$15:$D$49=H323) * ('Supplier Emission'!$F$15:$F$49=$E$8)),
            ""),
    "")</f>
        <v/>
      </c>
      <c r="N323" s="311" t="str">
        <f t="array" ref="N323">IFERROR(
    XLOOKUP(F323,
            _xlws.FILTER('Supplier Emission'!$G$15:$G$49,
                   ('Supplier Emission'!$D$15:$D$49=H323) * ('Supplier Emission'!$F$15:$F$49=$E$8)),
            _xlws.FILTER('Supplier Emission'!$H$15:$H$49,
                   ('Supplier Emission'!$D$15:$D$49=H323) * ('Supplier Emission'!$F$15:$F$49=$E$8)),
            ""),
    "")</f>
        <v/>
      </c>
      <c r="O323" s="311" t="str">
        <f t="array" ref="O323">XLOOKUP(1,('Emission Factors'!$E$5:$E$488='GHG emissions calculations'!$F323)*('Emission Factors'!$H$5:$H$488='GHG emissions calculations'!$H323),INDEX('Emission Factors'!$E$5:$T$488,0,MATCH('GHG emissions calculations'!O$6,'Emission Factors'!$E$5:$T$5,0)),"",0)</f>
        <v/>
      </c>
      <c r="P323" s="313" t="str">
        <f t="array" ref="P323">IFERROR(
    INDEX('Emission Factors'!$E$5:$P$488,
          MATCH(1,
                ('Emission Factors'!$E$5:$E$488 = 'GHG emissions calculations'!$F323) *
                ('Emission Factors'!$H$5:$H$488 = 'GHG emissions calculations'!$H323),
                0),
          MATCH('GHG emissions calculations'!P$6,'Emission Factors'!$E$5:$P$5,0)),
    "")</f>
        <v/>
      </c>
      <c r="Q323" s="311" t="str">
        <f t="array" ref="Q323">IFERROR(
    IF(
        INDEX('Emission Factors'!$E$5:$P$488,
              MATCH(1,
                    ('Emission Factors'!$E$5:$E$488 = 'GHG emissions calculations'!$F323) *
                    ('Emission Factors'!$H$5:$H$488 = 'GHG emissions calculations'!$H323),
                    0),
              MATCH('GHG emissions calculations'!Q$6, 'Emission Factors'!$E$5:$P$5, 0)) &lt;&gt; "",
        INDEX('Emission Factors'!$E$5:$P$488,
              MATCH(1,
                    ('Emission Factors'!$E$5:$E$488 = 'GHG emissions calculations'!$F323) *
                    ('Emission Factors'!$H$5:$H$488 = 'GHG emissions calculations'!$H323),
                    0),
              MATCH('GHG emissions calculations'!Q$6, 'Emission Factors'!$E$5:$P$5, 0)),
        ""),
    "")</f>
        <v/>
      </c>
      <c r="R323" s="311" t="str">
        <f t="array" ref="R323">IFERROR(
    IF(
        INDEX('Emission Factors'!$E$5:$R$488,
              MATCH(1,
                    ('Emission Factors'!$E$5:$E$488 = 'GHG emissions calculations'!$F323) *
                    ('Emission Factors'!$H$5:$H$488 = 'GHG emissions calculations'!$H323),
                    0),
              MATCH('GHG emissions calculations'!R$6, 'Emission Factors'!$E$5:$R$5, 0)) &lt;&gt; "",
        INDEX('Emission Factors'!$E$5:$R$488,
              MATCH(1,
                    ('Emission Factors'!$E$5:$E$488 = 'GHG emissions calculations'!$F323) *
                    ('Emission Factors'!$H$5:$H$488 = 'GHG emissions calculations'!$H323),
                    0),
              MATCH('GHG emissions calculations'!R$6, 'Emission Factors'!$E$5:$R$5, 0)),
        ""),
    "")</f>
        <v/>
      </c>
      <c r="S323" s="312">
        <f t="shared" si="1"/>
        <v>0</v>
      </c>
      <c r="T323" s="23"/>
    </row>
    <row r="324" ht="15.75" customHeight="1" outlineLevel="1">
      <c r="A324" s="23"/>
      <c r="B324" s="71"/>
      <c r="C324" s="71"/>
      <c r="D324" s="71"/>
      <c r="E324" s="314"/>
      <c r="F324" s="311" t="str">
        <f>Lists!P298</f>
        <v>Steel -  Steel part turning - America</v>
      </c>
      <c r="G324" s="311" t="str">
        <f t="array" ref="G324">XLOOKUP(1,('Emission Factors'!$E$5:$E$488='GHG emissions calculations'!$F324)*('Emission Factors'!$H$5:$H$488='GHG emissions calculations'!$H324),INDEX('Emission Factors'!$E$5:$T$488,0,MATCH('GHG emissions calculations'!G$6,'Emission Factors'!$E$5:$T$5,0)),"",0)</f>
        <v/>
      </c>
      <c r="H324" s="311" t="s">
        <v>237</v>
      </c>
      <c r="I324" s="312" t="str">
        <f>IF(
    SUMIFS('Import data'!$L$25:$L$80,
           'Import data'!$J$25:$J$80, F324,
           'Import data'!$G$25:$G$80, 'GHG emissions calculations'!$H324,
           'Import data'!$I$25:$I$80,$E$8) &lt;&gt; 0,
    SUMIFS('Import data'!$L$25:$L$80,
           'Import data'!$J$25:$J$80, F324,
           'Import data'!$G$25:$G$80, 'GHG emissions calculations'!$H324,
           'Import data'!$I$25:$I$80,$E$8),
    ""
)</f>
        <v/>
      </c>
      <c r="J324" s="311" t="str">
        <f t="array" ref="J324">IF(
    XLOOKUP(F324, 'Import data'!$J$26:$J$47, 'Import data'!$M$26:$M$47, "", 0) = "Please add the region-specific supplier emission factor or choose a different region available in the IAEG database.",
    "",
    XLOOKUP(F324, 'Import data'!$J$26:$J$47, 'Import data'!$M$26:$M$47, "", 0)
)</f>
        <v/>
      </c>
      <c r="K324" s="311" t="str">
        <f t="array" ref="K324">IFERROR(
    XLOOKUP(F324,
            _xlws.FILTER('Supplier Emission'!$G$15:$G$49,
                   ('Supplier Emission'!$D$15:$D$49=H324) * ('Supplier Emission'!$F$15:$F$49=$E$8)),
            _xlws.FILTER('Supplier Emission'!$I$15:$I$49,
                   ('Supplier Emission'!$D$15:$D$49=H324) * ('Supplier Emission'!$F$15:$F$49=$E$8)),
            ""),
    "")</f>
        <v/>
      </c>
      <c r="L324" s="311" t="str">
        <f t="array" ref="L324">IFERROR(
    XLOOKUP(F324,
            _xlws.FILTER('Supplier Emission'!$G$15:$G$49,
                   ('Supplier Emission'!$D$15:$D$49=H324) * ('Supplier Emission'!$F$15:$F$49=$E$8)),
            _xlws.FILTER('Supplier Emission'!$J$15:$J$49,
                   ('Supplier Emission'!$D$15:$D$49=H324) * ('Supplier Emission'!$F$15:$F$49=$E$8)),
            ""),
    "")</f>
        <v/>
      </c>
      <c r="M324" s="311" t="str">
        <f t="array" ref="M324">IFERROR(
    XLOOKUP(F324,
            _xlws.FILTER('Supplier Emission'!$G$15:$G$49,
                   ('Supplier Emission'!$D$15:$D$49=H324) * ('Supplier Emission'!$F$15:$F$49=$E$8)),
            _xlws.FILTER('Supplier Emission'!$M$15:$M$49,
                   ('Supplier Emission'!$D$15:$D$49=H324) * ('Supplier Emission'!$F$15:$F$49=$E$8)),
            ""),
    "")</f>
        <v/>
      </c>
      <c r="N324" s="311" t="str">
        <f t="array" ref="N324">IFERROR(
    XLOOKUP(F324,
            _xlws.FILTER('Supplier Emission'!$G$15:$G$49,
                   ('Supplier Emission'!$D$15:$D$49=H324) * ('Supplier Emission'!$F$15:$F$49=$E$8)),
            _xlws.FILTER('Supplier Emission'!$H$15:$H$49,
                   ('Supplier Emission'!$D$15:$D$49=H324) * ('Supplier Emission'!$F$15:$F$49=$E$8)),
            ""),
    "")</f>
        <v/>
      </c>
      <c r="O324" s="311" t="str">
        <f t="array" ref="O324">XLOOKUP(1,('Emission Factors'!$E$5:$E$488='GHG emissions calculations'!$F324)*('Emission Factors'!$H$5:$H$488='GHG emissions calculations'!$H324),INDEX('Emission Factors'!$E$5:$T$488,0,MATCH('GHG emissions calculations'!O$6,'Emission Factors'!$E$5:$T$5,0)),"",0)</f>
        <v/>
      </c>
      <c r="P324" s="313" t="str">
        <f t="array" ref="P324">IFERROR(
    INDEX('Emission Factors'!$E$5:$P$488,
          MATCH(1,
                ('Emission Factors'!$E$5:$E$488 = 'GHG emissions calculations'!$F324) *
                ('Emission Factors'!$H$5:$H$488 = 'GHG emissions calculations'!$H324),
                0),
          MATCH('GHG emissions calculations'!P$6,'Emission Factors'!$E$5:$P$5,0)),
    "")</f>
        <v/>
      </c>
      <c r="Q324" s="311" t="str">
        <f t="array" ref="Q324">IFERROR(
    IF(
        INDEX('Emission Factors'!$E$5:$P$488,
              MATCH(1,
                    ('Emission Factors'!$E$5:$E$488 = 'GHG emissions calculations'!$F324) *
                    ('Emission Factors'!$H$5:$H$488 = 'GHG emissions calculations'!$H324),
                    0),
              MATCH('GHG emissions calculations'!Q$6, 'Emission Factors'!$E$5:$P$5, 0)) &lt;&gt; "",
        INDEX('Emission Factors'!$E$5:$P$488,
              MATCH(1,
                    ('Emission Factors'!$E$5:$E$488 = 'GHG emissions calculations'!$F324) *
                    ('Emission Factors'!$H$5:$H$488 = 'GHG emissions calculations'!$H324),
                    0),
              MATCH('GHG emissions calculations'!Q$6, 'Emission Factors'!$E$5:$P$5, 0)),
        ""),
    "")</f>
        <v/>
      </c>
      <c r="R324" s="311" t="str">
        <f t="array" ref="R324">IFERROR(
    IF(
        INDEX('Emission Factors'!$E$5:$R$488,
              MATCH(1,
                    ('Emission Factors'!$E$5:$E$488 = 'GHG emissions calculations'!$F324) *
                    ('Emission Factors'!$H$5:$H$488 = 'GHG emissions calculations'!$H324),
                    0),
              MATCH('GHG emissions calculations'!R$6, 'Emission Factors'!$E$5:$R$5, 0)) &lt;&gt; "",
        INDEX('Emission Factors'!$E$5:$R$488,
              MATCH(1,
                    ('Emission Factors'!$E$5:$E$488 = 'GHG emissions calculations'!$F324) *
                    ('Emission Factors'!$H$5:$H$488 = 'GHG emissions calculations'!$H324),
                    0),
              MATCH('GHG emissions calculations'!R$6, 'Emission Factors'!$E$5:$R$5, 0)),
        ""),
    "")</f>
        <v/>
      </c>
      <c r="S324" s="312">
        <f t="shared" si="1"/>
        <v>0</v>
      </c>
      <c r="T324" s="23"/>
    </row>
    <row r="325" ht="15.75" customHeight="1" outlineLevel="1">
      <c r="A325" s="23"/>
      <c r="B325" s="71"/>
      <c r="C325" s="71"/>
      <c r="D325" s="71"/>
      <c r="E325" s="314"/>
      <c r="F325" s="311" t="str">
        <f>Lists!P301</f>
        <v>Steel -  Steel part turning - Asia</v>
      </c>
      <c r="G325" s="311" t="str">
        <f t="array" ref="G325">XLOOKUP(1,('Emission Factors'!$E$5:$E$488='GHG emissions calculations'!$F325)*('Emission Factors'!$H$5:$H$488='GHG emissions calculations'!$H325),INDEX('Emission Factors'!$E$5:$T$488,0,MATCH('GHG emissions calculations'!G$6,'Emission Factors'!$E$5:$T$5,0)),"",0)</f>
        <v/>
      </c>
      <c r="H325" s="311" t="s">
        <v>237</v>
      </c>
      <c r="I325" s="312" t="str">
        <f>IF(
    SUMIFS('Import data'!$L$25:$L$80,
           'Import data'!$J$25:$J$80, F325,
           'Import data'!$G$25:$G$80, 'GHG emissions calculations'!$H325,
           'Import data'!$I$25:$I$80,$E$8) &lt;&gt; 0,
    SUMIFS('Import data'!$L$25:$L$80,
           'Import data'!$J$25:$J$80, F325,
           'Import data'!$G$25:$G$80, 'GHG emissions calculations'!$H325,
           'Import data'!$I$25:$I$80,$E$8),
    ""
)</f>
        <v/>
      </c>
      <c r="J325" s="311" t="str">
        <f t="array" ref="J325">IF(
    XLOOKUP(F325, 'Import data'!$J$26:$J$47, 'Import data'!$M$26:$M$47, "", 0) = "Please add the region-specific supplier emission factor or choose a different region available in the IAEG database.",
    "",
    XLOOKUP(F325, 'Import data'!$J$26:$J$47, 'Import data'!$M$26:$M$47, "", 0)
)</f>
        <v/>
      </c>
      <c r="K325" s="311" t="str">
        <f t="array" ref="K325">IFERROR(
    XLOOKUP(F325,
            _xlws.FILTER('Supplier Emission'!$G$15:$G$49,
                   ('Supplier Emission'!$D$15:$D$49=H325) * ('Supplier Emission'!$F$15:$F$49=$E$8)),
            _xlws.FILTER('Supplier Emission'!$I$15:$I$49,
                   ('Supplier Emission'!$D$15:$D$49=H325) * ('Supplier Emission'!$F$15:$F$49=$E$8)),
            ""),
    "")</f>
        <v/>
      </c>
      <c r="L325" s="311" t="str">
        <f t="array" ref="L325">IFERROR(
    XLOOKUP(F325,
            _xlws.FILTER('Supplier Emission'!$G$15:$G$49,
                   ('Supplier Emission'!$D$15:$D$49=H325) * ('Supplier Emission'!$F$15:$F$49=$E$8)),
            _xlws.FILTER('Supplier Emission'!$J$15:$J$49,
                   ('Supplier Emission'!$D$15:$D$49=H325) * ('Supplier Emission'!$F$15:$F$49=$E$8)),
            ""),
    "")</f>
        <v/>
      </c>
      <c r="M325" s="311" t="str">
        <f t="array" ref="M325">IFERROR(
    XLOOKUP(F325,
            _xlws.FILTER('Supplier Emission'!$G$15:$G$49,
                   ('Supplier Emission'!$D$15:$D$49=H325) * ('Supplier Emission'!$F$15:$F$49=$E$8)),
            _xlws.FILTER('Supplier Emission'!$M$15:$M$49,
                   ('Supplier Emission'!$D$15:$D$49=H325) * ('Supplier Emission'!$F$15:$F$49=$E$8)),
            ""),
    "")</f>
        <v/>
      </c>
      <c r="N325" s="311" t="str">
        <f t="array" ref="N325">IFERROR(
    XLOOKUP(F325,
            _xlws.FILTER('Supplier Emission'!$G$15:$G$49,
                   ('Supplier Emission'!$D$15:$D$49=H325) * ('Supplier Emission'!$F$15:$F$49=$E$8)),
            _xlws.FILTER('Supplier Emission'!$H$15:$H$49,
                   ('Supplier Emission'!$D$15:$D$49=H325) * ('Supplier Emission'!$F$15:$F$49=$E$8)),
            ""),
    "")</f>
        <v/>
      </c>
      <c r="O325" s="311" t="str">
        <f t="array" ref="O325">XLOOKUP(1,('Emission Factors'!$E$5:$E$488='GHG emissions calculations'!$F325)*('Emission Factors'!$H$5:$H$488='GHG emissions calculations'!$H325),INDEX('Emission Factors'!$E$5:$T$488,0,MATCH('GHG emissions calculations'!O$6,'Emission Factors'!$E$5:$T$5,0)),"",0)</f>
        <v/>
      </c>
      <c r="P325" s="313" t="str">
        <f t="array" ref="P325">IFERROR(
    INDEX('Emission Factors'!$E$5:$P$488,
          MATCH(1,
                ('Emission Factors'!$E$5:$E$488 = 'GHG emissions calculations'!$F325) *
                ('Emission Factors'!$H$5:$H$488 = 'GHG emissions calculations'!$H325),
                0),
          MATCH('GHG emissions calculations'!P$6,'Emission Factors'!$E$5:$P$5,0)),
    "")</f>
        <v/>
      </c>
      <c r="Q325" s="311" t="str">
        <f t="array" ref="Q325">IFERROR(
    IF(
        INDEX('Emission Factors'!$E$5:$P$488,
              MATCH(1,
                    ('Emission Factors'!$E$5:$E$488 = 'GHG emissions calculations'!$F325) *
                    ('Emission Factors'!$H$5:$H$488 = 'GHG emissions calculations'!$H325),
                    0),
              MATCH('GHG emissions calculations'!Q$6, 'Emission Factors'!$E$5:$P$5, 0)) &lt;&gt; "",
        INDEX('Emission Factors'!$E$5:$P$488,
              MATCH(1,
                    ('Emission Factors'!$E$5:$E$488 = 'GHG emissions calculations'!$F325) *
                    ('Emission Factors'!$H$5:$H$488 = 'GHG emissions calculations'!$H325),
                    0),
              MATCH('GHG emissions calculations'!Q$6, 'Emission Factors'!$E$5:$P$5, 0)),
        ""),
    "")</f>
        <v/>
      </c>
      <c r="R325" s="311" t="str">
        <f t="array" ref="R325">IFERROR(
    IF(
        INDEX('Emission Factors'!$E$5:$R$488,
              MATCH(1,
                    ('Emission Factors'!$E$5:$E$488 = 'GHG emissions calculations'!$F325) *
                    ('Emission Factors'!$H$5:$H$488 = 'GHG emissions calculations'!$H325),
                    0),
              MATCH('GHG emissions calculations'!R$6, 'Emission Factors'!$E$5:$R$5, 0)) &lt;&gt; "",
        INDEX('Emission Factors'!$E$5:$R$488,
              MATCH(1,
                    ('Emission Factors'!$E$5:$E$488 = 'GHG emissions calculations'!$F325) *
                    ('Emission Factors'!$H$5:$H$488 = 'GHG emissions calculations'!$H325),
                    0),
              MATCH('GHG emissions calculations'!R$6, 'Emission Factors'!$E$5:$R$5, 0)),
        ""),
    "")</f>
        <v/>
      </c>
      <c r="S325" s="312">
        <f t="shared" si="1"/>
        <v>0</v>
      </c>
      <c r="T325" s="23"/>
    </row>
    <row r="326" ht="15.75" customHeight="1" outlineLevel="1">
      <c r="A326" s="23"/>
      <c r="B326" s="71"/>
      <c r="C326" s="71"/>
      <c r="D326" s="71"/>
      <c r="E326" s="314"/>
      <c r="F326" s="311" t="str">
        <f>Lists!P299</f>
        <v>Steel -  Steel part turning - Europe</v>
      </c>
      <c r="G326" s="311" t="str">
        <f t="array" ref="G326">XLOOKUP(1,('Emission Factors'!$E$5:$E$488='GHG emissions calculations'!$F326)*('Emission Factors'!$H$5:$H$488='GHG emissions calculations'!$H326),INDEX('Emission Factors'!$E$5:$T$488,0,MATCH('GHG emissions calculations'!G$6,'Emission Factors'!$E$5:$T$5,0)),"",0)</f>
        <v/>
      </c>
      <c r="H326" s="311" t="s">
        <v>237</v>
      </c>
      <c r="I326" s="312" t="str">
        <f>IF(
    SUMIFS('Import data'!$L$25:$L$80,
           'Import data'!$J$25:$J$80, F326,
           'Import data'!$G$25:$G$80, 'GHG emissions calculations'!$H326,
           'Import data'!$I$25:$I$80,$E$8) &lt;&gt; 0,
    SUMIFS('Import data'!$L$25:$L$80,
           'Import data'!$J$25:$J$80, F326,
           'Import data'!$G$25:$G$80, 'GHG emissions calculations'!$H326,
           'Import data'!$I$25:$I$80,$E$8),
    ""
)</f>
        <v/>
      </c>
      <c r="J326" s="311" t="str">
        <f t="array" ref="J326">IF(
    XLOOKUP(F326, 'Import data'!$J$26:$J$47, 'Import data'!$M$26:$M$47, "", 0) = "Please add the region-specific supplier emission factor or choose a different region available in the IAEG database.",
    "",
    XLOOKUP(F326, 'Import data'!$J$26:$J$47, 'Import data'!$M$26:$M$47, "", 0)
)</f>
        <v/>
      </c>
      <c r="K326" s="311" t="str">
        <f t="array" ref="K326">IFERROR(
    XLOOKUP(F326,
            _xlws.FILTER('Supplier Emission'!$G$15:$G$49,
                   ('Supplier Emission'!$D$15:$D$49=H326) * ('Supplier Emission'!$F$15:$F$49=$E$8)),
            _xlws.FILTER('Supplier Emission'!$I$15:$I$49,
                   ('Supplier Emission'!$D$15:$D$49=H326) * ('Supplier Emission'!$F$15:$F$49=$E$8)),
            ""),
    "")</f>
        <v/>
      </c>
      <c r="L326" s="311" t="str">
        <f t="array" ref="L326">IFERROR(
    XLOOKUP(F326,
            _xlws.FILTER('Supplier Emission'!$G$15:$G$49,
                   ('Supplier Emission'!$D$15:$D$49=H326) * ('Supplier Emission'!$F$15:$F$49=$E$8)),
            _xlws.FILTER('Supplier Emission'!$J$15:$J$49,
                   ('Supplier Emission'!$D$15:$D$49=H326) * ('Supplier Emission'!$F$15:$F$49=$E$8)),
            ""),
    "")</f>
        <v/>
      </c>
      <c r="M326" s="311" t="str">
        <f t="array" ref="M326">IFERROR(
    XLOOKUP(F326,
            _xlws.FILTER('Supplier Emission'!$G$15:$G$49,
                   ('Supplier Emission'!$D$15:$D$49=H326) * ('Supplier Emission'!$F$15:$F$49=$E$8)),
            _xlws.FILTER('Supplier Emission'!$M$15:$M$49,
                   ('Supplier Emission'!$D$15:$D$49=H326) * ('Supplier Emission'!$F$15:$F$49=$E$8)),
            ""),
    "")</f>
        <v/>
      </c>
      <c r="N326" s="311" t="str">
        <f t="array" ref="N326">IFERROR(
    XLOOKUP(F326,
            _xlws.FILTER('Supplier Emission'!$G$15:$G$49,
                   ('Supplier Emission'!$D$15:$D$49=H326) * ('Supplier Emission'!$F$15:$F$49=$E$8)),
            _xlws.FILTER('Supplier Emission'!$H$15:$H$49,
                   ('Supplier Emission'!$D$15:$D$49=H326) * ('Supplier Emission'!$F$15:$F$49=$E$8)),
            ""),
    "")</f>
        <v/>
      </c>
      <c r="O326" s="311" t="str">
        <f t="array" ref="O326">XLOOKUP(1,('Emission Factors'!$E$5:$E$488='GHG emissions calculations'!$F326)*('Emission Factors'!$H$5:$H$488='GHG emissions calculations'!$H326),INDEX('Emission Factors'!$E$5:$T$488,0,MATCH('GHG emissions calculations'!O$6,'Emission Factors'!$E$5:$T$5,0)),"",0)</f>
        <v/>
      </c>
      <c r="P326" s="313" t="str">
        <f t="array" ref="P326">IFERROR(
    INDEX('Emission Factors'!$E$5:$P$488,
          MATCH(1,
                ('Emission Factors'!$E$5:$E$488 = 'GHG emissions calculations'!$F326) *
                ('Emission Factors'!$H$5:$H$488 = 'GHG emissions calculations'!$H326),
                0),
          MATCH('GHG emissions calculations'!P$6,'Emission Factors'!$E$5:$P$5,0)),
    "")</f>
        <v/>
      </c>
      <c r="Q326" s="311" t="str">
        <f t="array" ref="Q326">IFERROR(
    IF(
        INDEX('Emission Factors'!$E$5:$P$488,
              MATCH(1,
                    ('Emission Factors'!$E$5:$E$488 = 'GHG emissions calculations'!$F326) *
                    ('Emission Factors'!$H$5:$H$488 = 'GHG emissions calculations'!$H326),
                    0),
              MATCH('GHG emissions calculations'!Q$6, 'Emission Factors'!$E$5:$P$5, 0)) &lt;&gt; "",
        INDEX('Emission Factors'!$E$5:$P$488,
              MATCH(1,
                    ('Emission Factors'!$E$5:$E$488 = 'GHG emissions calculations'!$F326) *
                    ('Emission Factors'!$H$5:$H$488 = 'GHG emissions calculations'!$H326),
                    0),
              MATCH('GHG emissions calculations'!Q$6, 'Emission Factors'!$E$5:$P$5, 0)),
        ""),
    "")</f>
        <v/>
      </c>
      <c r="R326" s="311" t="str">
        <f t="array" ref="R326">IFERROR(
    IF(
        INDEX('Emission Factors'!$E$5:$R$488,
              MATCH(1,
                    ('Emission Factors'!$E$5:$E$488 = 'GHG emissions calculations'!$F326) *
                    ('Emission Factors'!$H$5:$H$488 = 'GHG emissions calculations'!$H326),
                    0),
              MATCH('GHG emissions calculations'!R$6, 'Emission Factors'!$E$5:$R$5, 0)) &lt;&gt; "",
        INDEX('Emission Factors'!$E$5:$R$488,
              MATCH(1,
                    ('Emission Factors'!$E$5:$E$488 = 'GHG emissions calculations'!$F326) *
                    ('Emission Factors'!$H$5:$H$488 = 'GHG emissions calculations'!$H326),
                    0),
              MATCH('GHG emissions calculations'!R$6, 'Emission Factors'!$E$5:$R$5, 0)),
        ""),
    "")</f>
        <v/>
      </c>
      <c r="S326" s="312">
        <f t="shared" si="1"/>
        <v>0</v>
      </c>
      <c r="T326" s="23"/>
    </row>
    <row r="327" ht="15.75" customHeight="1" outlineLevel="1">
      <c r="A327" s="23"/>
      <c r="B327" s="71"/>
      <c r="C327" s="71"/>
      <c r="D327" s="71"/>
      <c r="E327" s="314"/>
      <c r="F327" s="311" t="str">
        <f>Lists!P304</f>
        <v>Steel -  Steel part turning - Global or unspecified region</v>
      </c>
      <c r="G327" s="311">
        <f t="array" ref="G327">XLOOKUP(1,('Emission Factors'!$E$5:$E$488='GHG emissions calculations'!$F327)*('Emission Factors'!$H$5:$H$488='GHG emissions calculations'!$H327),INDEX('Emission Factors'!$E$5:$T$488,0,MATCH('GHG emissions calculations'!G$6,'Emission Factors'!$E$5:$T$5,0)),"",0)</f>
        <v>3</v>
      </c>
      <c r="H327" s="311" t="s">
        <v>237</v>
      </c>
      <c r="I327" s="312" t="str">
        <f>IF(
    SUMIFS('Import data'!$L$25:$L$80,
           'Import data'!$J$25:$J$80, F327,
           'Import data'!$G$25:$G$80, 'GHG emissions calculations'!$H327,
           'Import data'!$I$25:$I$80,$E$8) &lt;&gt; 0,
    SUMIFS('Import data'!$L$25:$L$80,
           'Import data'!$J$25:$J$80, F327,
           'Import data'!$G$25:$G$80, 'GHG emissions calculations'!$H327,
           'Import data'!$I$25:$I$80,$E$8),
    ""
)</f>
        <v/>
      </c>
      <c r="J327" s="311" t="str">
        <f t="array" ref="J327">IF(
    XLOOKUP(F327, 'Import data'!$J$26:$J$47, 'Import data'!$M$26:$M$47, "", 0) = "Please add the region-specific supplier emission factor or choose a different region available in the IAEG database.",
    "",
    XLOOKUP(F327, 'Import data'!$J$26:$J$47, 'Import data'!$M$26:$M$47, "", 0)
)</f>
        <v/>
      </c>
      <c r="K327" s="311" t="str">
        <f t="array" ref="K327">IFERROR(
    XLOOKUP(F327,
            _xlws.FILTER('Supplier Emission'!$G$15:$G$49,
                   ('Supplier Emission'!$D$15:$D$49=H327) * ('Supplier Emission'!$F$15:$F$49=$E$8)),
            _xlws.FILTER('Supplier Emission'!$I$15:$I$49,
                   ('Supplier Emission'!$D$15:$D$49=H327) * ('Supplier Emission'!$F$15:$F$49=$E$8)),
            ""),
    "")</f>
        <v/>
      </c>
      <c r="L327" s="311" t="str">
        <f t="array" ref="L327">IFERROR(
    XLOOKUP(F327,
            _xlws.FILTER('Supplier Emission'!$G$15:$G$49,
                   ('Supplier Emission'!$D$15:$D$49=H327) * ('Supplier Emission'!$F$15:$F$49=$E$8)),
            _xlws.FILTER('Supplier Emission'!$J$15:$J$49,
                   ('Supplier Emission'!$D$15:$D$49=H327) * ('Supplier Emission'!$F$15:$F$49=$E$8)),
            ""),
    "")</f>
        <v/>
      </c>
      <c r="M327" s="311" t="str">
        <f t="array" ref="M327">IFERROR(
    XLOOKUP(F327,
            _xlws.FILTER('Supplier Emission'!$G$15:$G$49,
                   ('Supplier Emission'!$D$15:$D$49=H327) * ('Supplier Emission'!$F$15:$F$49=$E$8)),
            _xlws.FILTER('Supplier Emission'!$M$15:$M$49,
                   ('Supplier Emission'!$D$15:$D$49=H327) * ('Supplier Emission'!$F$15:$F$49=$E$8)),
            ""),
    "")</f>
        <v/>
      </c>
      <c r="N327" s="311" t="str">
        <f t="array" ref="N327">IFERROR(
    XLOOKUP(F327,
            _xlws.FILTER('Supplier Emission'!$G$15:$G$49,
                   ('Supplier Emission'!$D$15:$D$49=H327) * ('Supplier Emission'!$F$15:$F$49=$E$8)),
            _xlws.FILTER('Supplier Emission'!$H$15:$H$49,
                   ('Supplier Emission'!$D$15:$D$49=H327) * ('Supplier Emission'!$F$15:$F$49=$E$8)),
            ""),
    "")</f>
        <v/>
      </c>
      <c r="O327" s="311" t="str">
        <f t="array" ref="O327">XLOOKUP(1,('Emission Factors'!$E$5:$E$488='GHG emissions calculations'!$F327)*('Emission Factors'!$H$5:$H$488='GHG emissions calculations'!$H327),INDEX('Emission Factors'!$E$5:$T$488,0,MATCH('GHG emissions calculations'!O$6,'Emission Factors'!$E$5:$T$5,0)),"",0)</f>
        <v>Chariotage de pièces en acier (5% de perte), GLO</v>
      </c>
      <c r="P327" s="313">
        <f t="array" ref="P327">IFERROR(
    INDEX('Emission Factors'!$E$5:$P$488,
          MATCH(1,
                ('Emission Factors'!$E$5:$E$488 = 'GHG emissions calculations'!$F327) *
                ('Emission Factors'!$H$5:$H$488 = 'GHG emissions calculations'!$H327),
                0),
          MATCH('GHG emissions calculations'!P$6,'Emission Factors'!$E$5:$P$5,0)),
    "")</f>
        <v>0.0932</v>
      </c>
      <c r="Q327" s="311" t="str">
        <f t="array" ref="Q327">IFERROR(
    IF(
        INDEX('Emission Factors'!$E$5:$P$488,
              MATCH(1,
                    ('Emission Factors'!$E$5:$E$488 = 'GHG emissions calculations'!$F327) *
                    ('Emission Factors'!$H$5:$H$488 = 'GHG emissions calculations'!$H327),
                    0),
              MATCH('GHG emissions calculations'!Q$6, 'Emission Factors'!$E$5:$P$5, 0)) &lt;&gt; "",
        INDEX('Emission Factors'!$E$5:$P$488,
              MATCH(1,
                    ('Emission Factors'!$E$5:$E$488 = 'GHG emissions calculations'!$F327) *
                    ('Emission Factors'!$H$5:$H$488 = 'GHG emissions calculations'!$H327),
                    0),
              MATCH('GHG emissions calculations'!Q$6, 'Emission Factors'!$E$5:$P$5, 0)),
        ""),
    "")</f>
        <v>kgCO2e/kg</v>
      </c>
      <c r="R327" s="311" t="str">
        <f t="array" ref="R327">IFERROR(
    IF(
        INDEX('Emission Factors'!$E$5:$R$488,
              MATCH(1,
                    ('Emission Factors'!$E$5:$E$488 = 'GHG emissions calculations'!$F327) *
                    ('Emission Factors'!$H$5:$H$488 = 'GHG emissions calculations'!$H327),
                    0),
              MATCH('GHG emissions calculations'!R$6, 'Emission Factors'!$E$5:$R$5, 0)) &lt;&gt; "",
        INDEX('Emission Factors'!$E$5:$R$488,
              MATCH(1,
                    ('Emission Factors'!$E$5:$E$488 = 'GHG emissions calculations'!$F327) *
                    ('Emission Factors'!$H$5:$H$488 = 'GHG emissions calculations'!$H327),
                    0),
              MATCH('GHG emissions calculations'!R$6, 'Emission Factors'!$E$5:$R$5, 0)),
        ""),
    "")</f>
        <v>Global or unspecified region</v>
      </c>
      <c r="S327" s="312">
        <f t="shared" si="1"/>
        <v>0</v>
      </c>
      <c r="T327" s="23"/>
    </row>
    <row r="328" ht="15.75" customHeight="1" outlineLevel="1">
      <c r="A328" s="23"/>
      <c r="B328" s="71"/>
      <c r="C328" s="71"/>
      <c r="D328" s="71"/>
      <c r="E328" s="314"/>
      <c r="F328" s="311" t="str">
        <f>Lists!P303</f>
        <v>Steel -  Steel part turning - Middle East</v>
      </c>
      <c r="G328" s="311" t="str">
        <f t="array" ref="G328">XLOOKUP(1,('Emission Factors'!$E$5:$E$488='GHG emissions calculations'!$F328)*('Emission Factors'!$H$5:$H$488='GHG emissions calculations'!$H328),INDEX('Emission Factors'!$E$5:$T$488,0,MATCH('GHG emissions calculations'!G$6,'Emission Factors'!$E$5:$T$5,0)),"",0)</f>
        <v/>
      </c>
      <c r="H328" s="311" t="s">
        <v>237</v>
      </c>
      <c r="I328" s="312" t="str">
        <f>IF(
    SUMIFS('Import data'!$L$25:$L$80,
           'Import data'!$J$25:$J$80, F328,
           'Import data'!$G$25:$G$80, 'GHG emissions calculations'!$H328,
           'Import data'!$I$25:$I$80,$E$8) &lt;&gt; 0,
    SUMIFS('Import data'!$L$25:$L$80,
           'Import data'!$J$25:$J$80, F328,
           'Import data'!$G$25:$G$80, 'GHG emissions calculations'!$H328,
           'Import data'!$I$25:$I$80,$E$8),
    ""
)</f>
        <v/>
      </c>
      <c r="J328" s="311" t="str">
        <f t="array" ref="J328">IF(
    XLOOKUP(F328, 'Import data'!$J$26:$J$47, 'Import data'!$M$26:$M$47, "", 0) = "Please add the region-specific supplier emission factor or choose a different region available in the IAEG database.",
    "",
    XLOOKUP(F328, 'Import data'!$J$26:$J$47, 'Import data'!$M$26:$M$47, "", 0)
)</f>
        <v/>
      </c>
      <c r="K328" s="311" t="str">
        <f t="array" ref="K328">IFERROR(
    XLOOKUP(F328,
            _xlws.FILTER('Supplier Emission'!$G$15:$G$49,
                   ('Supplier Emission'!$D$15:$D$49=H328) * ('Supplier Emission'!$F$15:$F$49=$E$8)),
            _xlws.FILTER('Supplier Emission'!$I$15:$I$49,
                   ('Supplier Emission'!$D$15:$D$49=H328) * ('Supplier Emission'!$F$15:$F$49=$E$8)),
            ""),
    "")</f>
        <v/>
      </c>
      <c r="L328" s="311" t="str">
        <f t="array" ref="L328">IFERROR(
    XLOOKUP(F328,
            _xlws.FILTER('Supplier Emission'!$G$15:$G$49,
                   ('Supplier Emission'!$D$15:$D$49=H328) * ('Supplier Emission'!$F$15:$F$49=$E$8)),
            _xlws.FILTER('Supplier Emission'!$J$15:$J$49,
                   ('Supplier Emission'!$D$15:$D$49=H328) * ('Supplier Emission'!$F$15:$F$49=$E$8)),
            ""),
    "")</f>
        <v/>
      </c>
      <c r="M328" s="311" t="str">
        <f t="array" ref="M328">IFERROR(
    XLOOKUP(F328,
            _xlws.FILTER('Supplier Emission'!$G$15:$G$49,
                   ('Supplier Emission'!$D$15:$D$49=H328) * ('Supplier Emission'!$F$15:$F$49=$E$8)),
            _xlws.FILTER('Supplier Emission'!$M$15:$M$49,
                   ('Supplier Emission'!$D$15:$D$49=H328) * ('Supplier Emission'!$F$15:$F$49=$E$8)),
            ""),
    "")</f>
        <v/>
      </c>
      <c r="N328" s="311" t="str">
        <f t="array" ref="N328">IFERROR(
    XLOOKUP(F328,
            _xlws.FILTER('Supplier Emission'!$G$15:$G$49,
                   ('Supplier Emission'!$D$15:$D$49=H328) * ('Supplier Emission'!$F$15:$F$49=$E$8)),
            _xlws.FILTER('Supplier Emission'!$H$15:$H$49,
                   ('Supplier Emission'!$D$15:$D$49=H328) * ('Supplier Emission'!$F$15:$F$49=$E$8)),
            ""),
    "")</f>
        <v/>
      </c>
      <c r="O328" s="311" t="str">
        <f t="array" ref="O328">XLOOKUP(1,('Emission Factors'!$E$5:$E$488='GHG emissions calculations'!$F328)*('Emission Factors'!$H$5:$H$488='GHG emissions calculations'!$H328),INDEX('Emission Factors'!$E$5:$T$488,0,MATCH('GHG emissions calculations'!O$6,'Emission Factors'!$E$5:$T$5,0)),"",0)</f>
        <v/>
      </c>
      <c r="P328" s="313" t="str">
        <f t="array" ref="P328">IFERROR(
    INDEX('Emission Factors'!$E$5:$P$488,
          MATCH(1,
                ('Emission Factors'!$E$5:$E$488 = 'GHG emissions calculations'!$F328) *
                ('Emission Factors'!$H$5:$H$488 = 'GHG emissions calculations'!$H328),
                0),
          MATCH('GHG emissions calculations'!P$6,'Emission Factors'!$E$5:$P$5,0)),
    "")</f>
        <v/>
      </c>
      <c r="Q328" s="311" t="str">
        <f t="array" ref="Q328">IFERROR(
    IF(
        INDEX('Emission Factors'!$E$5:$P$488,
              MATCH(1,
                    ('Emission Factors'!$E$5:$E$488 = 'GHG emissions calculations'!$F328) *
                    ('Emission Factors'!$H$5:$H$488 = 'GHG emissions calculations'!$H328),
                    0),
              MATCH('GHG emissions calculations'!Q$6, 'Emission Factors'!$E$5:$P$5, 0)) &lt;&gt; "",
        INDEX('Emission Factors'!$E$5:$P$488,
              MATCH(1,
                    ('Emission Factors'!$E$5:$E$488 = 'GHG emissions calculations'!$F328) *
                    ('Emission Factors'!$H$5:$H$488 = 'GHG emissions calculations'!$H328),
                    0),
              MATCH('GHG emissions calculations'!Q$6, 'Emission Factors'!$E$5:$P$5, 0)),
        ""),
    "")</f>
        <v/>
      </c>
      <c r="R328" s="311" t="str">
        <f t="array" ref="R328">IFERROR(
    IF(
        INDEX('Emission Factors'!$E$5:$R$488,
              MATCH(1,
                    ('Emission Factors'!$E$5:$E$488 = 'GHG emissions calculations'!$F328) *
                    ('Emission Factors'!$H$5:$H$488 = 'GHG emissions calculations'!$H328),
                    0),
              MATCH('GHG emissions calculations'!R$6, 'Emission Factors'!$E$5:$R$5, 0)) &lt;&gt; "",
        INDEX('Emission Factors'!$E$5:$R$488,
              MATCH(1,
                    ('Emission Factors'!$E$5:$E$488 = 'GHG emissions calculations'!$F328) *
                    ('Emission Factors'!$H$5:$H$488 = 'GHG emissions calculations'!$H328),
                    0),
              MATCH('GHG emissions calculations'!R$6, 'Emission Factors'!$E$5:$R$5, 0)),
        ""),
    "")</f>
        <v/>
      </c>
      <c r="S328" s="312">
        <f t="shared" si="1"/>
        <v>0</v>
      </c>
      <c r="T328" s="23"/>
    </row>
    <row r="329" ht="15.75" customHeight="1" outlineLevel="1">
      <c r="A329" s="23"/>
      <c r="B329" s="71"/>
      <c r="C329" s="71"/>
      <c r="D329" s="71"/>
      <c r="E329" s="314"/>
      <c r="F329" s="311" t="str">
        <f>Lists!P302</f>
        <v>Steel -  Steel part turning - Oceania</v>
      </c>
      <c r="G329" s="311" t="str">
        <f t="array" ref="G329">XLOOKUP(1,('Emission Factors'!$E$5:$E$488='GHG emissions calculations'!$F329)*('Emission Factors'!$H$5:$H$488='GHG emissions calculations'!$H329),INDEX('Emission Factors'!$E$5:$T$488,0,MATCH('GHG emissions calculations'!G$6,'Emission Factors'!$E$5:$T$5,0)),"",0)</f>
        <v/>
      </c>
      <c r="H329" s="311" t="s">
        <v>237</v>
      </c>
      <c r="I329" s="312" t="str">
        <f>IF(
    SUMIFS('Import data'!$L$25:$L$80,
           'Import data'!$J$25:$J$80, F329,
           'Import data'!$G$25:$G$80, 'GHG emissions calculations'!$H329,
           'Import data'!$I$25:$I$80,$E$8) &lt;&gt; 0,
    SUMIFS('Import data'!$L$25:$L$80,
           'Import data'!$J$25:$J$80, F329,
           'Import data'!$G$25:$G$80, 'GHG emissions calculations'!$H329,
           'Import data'!$I$25:$I$80,$E$8),
    ""
)</f>
        <v/>
      </c>
      <c r="J329" s="311" t="str">
        <f t="array" ref="J329">IF(
    XLOOKUP(F329, 'Import data'!$J$26:$J$47, 'Import data'!$M$26:$M$47, "", 0) = "Please add the region-specific supplier emission factor or choose a different region available in the IAEG database.",
    "",
    XLOOKUP(F329, 'Import data'!$J$26:$J$47, 'Import data'!$M$26:$M$47, "", 0)
)</f>
        <v/>
      </c>
      <c r="K329" s="311" t="str">
        <f t="array" ref="K329">IFERROR(
    XLOOKUP(F329,
            _xlws.FILTER('Supplier Emission'!$G$15:$G$49,
                   ('Supplier Emission'!$D$15:$D$49=H329) * ('Supplier Emission'!$F$15:$F$49=$E$8)),
            _xlws.FILTER('Supplier Emission'!$I$15:$I$49,
                   ('Supplier Emission'!$D$15:$D$49=H329) * ('Supplier Emission'!$F$15:$F$49=$E$8)),
            ""),
    "")</f>
        <v/>
      </c>
      <c r="L329" s="311" t="str">
        <f t="array" ref="L329">IFERROR(
    XLOOKUP(F329,
            _xlws.FILTER('Supplier Emission'!$G$15:$G$49,
                   ('Supplier Emission'!$D$15:$D$49=H329) * ('Supplier Emission'!$F$15:$F$49=$E$8)),
            _xlws.FILTER('Supplier Emission'!$J$15:$J$49,
                   ('Supplier Emission'!$D$15:$D$49=H329) * ('Supplier Emission'!$F$15:$F$49=$E$8)),
            ""),
    "")</f>
        <v/>
      </c>
      <c r="M329" s="311" t="str">
        <f t="array" ref="M329">IFERROR(
    XLOOKUP(F329,
            _xlws.FILTER('Supplier Emission'!$G$15:$G$49,
                   ('Supplier Emission'!$D$15:$D$49=H329) * ('Supplier Emission'!$F$15:$F$49=$E$8)),
            _xlws.FILTER('Supplier Emission'!$M$15:$M$49,
                   ('Supplier Emission'!$D$15:$D$49=H329) * ('Supplier Emission'!$F$15:$F$49=$E$8)),
            ""),
    "")</f>
        <v/>
      </c>
      <c r="N329" s="311" t="str">
        <f t="array" ref="N329">IFERROR(
    XLOOKUP(F329,
            _xlws.FILTER('Supplier Emission'!$G$15:$G$49,
                   ('Supplier Emission'!$D$15:$D$49=H329) * ('Supplier Emission'!$F$15:$F$49=$E$8)),
            _xlws.FILTER('Supplier Emission'!$H$15:$H$49,
                   ('Supplier Emission'!$D$15:$D$49=H329) * ('Supplier Emission'!$F$15:$F$49=$E$8)),
            ""),
    "")</f>
        <v/>
      </c>
      <c r="O329" s="311" t="str">
        <f t="array" ref="O329">XLOOKUP(1,('Emission Factors'!$E$5:$E$488='GHG emissions calculations'!$F329)*('Emission Factors'!$H$5:$H$488='GHG emissions calculations'!$H329),INDEX('Emission Factors'!$E$5:$T$488,0,MATCH('GHG emissions calculations'!O$6,'Emission Factors'!$E$5:$T$5,0)),"",0)</f>
        <v/>
      </c>
      <c r="P329" s="313" t="str">
        <f t="array" ref="P329">IFERROR(
    INDEX('Emission Factors'!$E$5:$P$488,
          MATCH(1,
                ('Emission Factors'!$E$5:$E$488 = 'GHG emissions calculations'!$F329) *
                ('Emission Factors'!$H$5:$H$488 = 'GHG emissions calculations'!$H329),
                0),
          MATCH('GHG emissions calculations'!P$6,'Emission Factors'!$E$5:$P$5,0)),
    "")</f>
        <v/>
      </c>
      <c r="Q329" s="311" t="str">
        <f t="array" ref="Q329">IFERROR(
    IF(
        INDEX('Emission Factors'!$E$5:$P$488,
              MATCH(1,
                    ('Emission Factors'!$E$5:$E$488 = 'GHG emissions calculations'!$F329) *
                    ('Emission Factors'!$H$5:$H$488 = 'GHG emissions calculations'!$H329),
                    0),
              MATCH('GHG emissions calculations'!Q$6, 'Emission Factors'!$E$5:$P$5, 0)) &lt;&gt; "",
        INDEX('Emission Factors'!$E$5:$P$488,
              MATCH(1,
                    ('Emission Factors'!$E$5:$E$488 = 'GHG emissions calculations'!$F329) *
                    ('Emission Factors'!$H$5:$H$488 = 'GHG emissions calculations'!$H329),
                    0),
              MATCH('GHG emissions calculations'!Q$6, 'Emission Factors'!$E$5:$P$5, 0)),
        ""),
    "")</f>
        <v/>
      </c>
      <c r="R329" s="311" t="str">
        <f t="array" ref="R329">IFERROR(
    IF(
        INDEX('Emission Factors'!$E$5:$R$488,
              MATCH(1,
                    ('Emission Factors'!$E$5:$E$488 = 'GHG emissions calculations'!$F329) *
                    ('Emission Factors'!$H$5:$H$488 = 'GHG emissions calculations'!$H329),
                    0),
              MATCH('GHG emissions calculations'!R$6, 'Emission Factors'!$E$5:$R$5, 0)) &lt;&gt; "",
        INDEX('Emission Factors'!$E$5:$R$488,
              MATCH(1,
                    ('Emission Factors'!$E$5:$E$488 = 'GHG emissions calculations'!$F329) *
                    ('Emission Factors'!$H$5:$H$488 = 'GHG emissions calculations'!$H329),
                    0),
              MATCH('GHG emissions calculations'!R$6, 'Emission Factors'!$E$5:$R$5, 0)),
        ""),
    "")</f>
        <v/>
      </c>
      <c r="S329" s="312">
        <f t="shared" si="1"/>
        <v>0</v>
      </c>
      <c r="T329" s="23"/>
    </row>
    <row r="330" ht="15.75" customHeight="1" outlineLevel="1">
      <c r="A330" s="23"/>
      <c r="B330" s="71"/>
      <c r="C330" s="71"/>
      <c r="D330" s="71"/>
      <c r="E330" s="314"/>
      <c r="F330" s="311" t="str">
        <f>Lists!P307</f>
        <v>Steel -  Steel sheet scouring (deburring) - Africa</v>
      </c>
      <c r="G330" s="311" t="str">
        <f t="array" ref="G330">XLOOKUP(1,('Emission Factors'!$E$5:$E$488='GHG emissions calculations'!$F330)*('Emission Factors'!$H$5:$H$488='GHG emissions calculations'!$H330),INDEX('Emission Factors'!$E$5:$T$488,0,MATCH('GHG emissions calculations'!G$6,'Emission Factors'!$E$5:$T$5,0)),"",0)</f>
        <v/>
      </c>
      <c r="H330" s="311" t="s">
        <v>237</v>
      </c>
      <c r="I330" s="312" t="str">
        <f>IF(
    SUMIFS('Import data'!$L$25:$L$80,
           'Import data'!$J$25:$J$80, F330,
           'Import data'!$G$25:$G$80, 'GHG emissions calculations'!$H330,
           'Import data'!$I$25:$I$80,$E$8) &lt;&gt; 0,
    SUMIFS('Import data'!$L$25:$L$80,
           'Import data'!$J$25:$J$80, F330,
           'Import data'!$G$25:$G$80, 'GHG emissions calculations'!$H330,
           'Import data'!$I$25:$I$80,$E$8),
    ""
)</f>
        <v/>
      </c>
      <c r="J330" s="311" t="str">
        <f t="array" ref="J330">IF(
    XLOOKUP(F330, 'Import data'!$J$26:$J$47, 'Import data'!$M$26:$M$47, "", 0) = "Please add the region-specific supplier emission factor or choose a different region available in the IAEG database.",
    "",
    XLOOKUP(F330, 'Import data'!$J$26:$J$47, 'Import data'!$M$26:$M$47, "", 0)
)</f>
        <v/>
      </c>
      <c r="K330" s="311" t="str">
        <f t="array" ref="K330">IFERROR(
    XLOOKUP(F330,
            _xlws.FILTER('Supplier Emission'!$G$15:$G$49,
                   ('Supplier Emission'!$D$15:$D$49=H330) * ('Supplier Emission'!$F$15:$F$49=$E$8)),
            _xlws.FILTER('Supplier Emission'!$I$15:$I$49,
                   ('Supplier Emission'!$D$15:$D$49=H330) * ('Supplier Emission'!$F$15:$F$49=$E$8)),
            ""),
    "")</f>
        <v/>
      </c>
      <c r="L330" s="311" t="str">
        <f t="array" ref="L330">IFERROR(
    XLOOKUP(F330,
            _xlws.FILTER('Supplier Emission'!$G$15:$G$49,
                   ('Supplier Emission'!$D$15:$D$49=H330) * ('Supplier Emission'!$F$15:$F$49=$E$8)),
            _xlws.FILTER('Supplier Emission'!$J$15:$J$49,
                   ('Supplier Emission'!$D$15:$D$49=H330) * ('Supplier Emission'!$F$15:$F$49=$E$8)),
            ""),
    "")</f>
        <v/>
      </c>
      <c r="M330" s="311" t="str">
        <f t="array" ref="M330">IFERROR(
    XLOOKUP(F330,
            _xlws.FILTER('Supplier Emission'!$G$15:$G$49,
                   ('Supplier Emission'!$D$15:$D$49=H330) * ('Supplier Emission'!$F$15:$F$49=$E$8)),
            _xlws.FILTER('Supplier Emission'!$M$15:$M$49,
                   ('Supplier Emission'!$D$15:$D$49=H330) * ('Supplier Emission'!$F$15:$F$49=$E$8)),
            ""),
    "")</f>
        <v/>
      </c>
      <c r="N330" s="311" t="str">
        <f t="array" ref="N330">IFERROR(
    XLOOKUP(F330,
            _xlws.FILTER('Supplier Emission'!$G$15:$G$49,
                   ('Supplier Emission'!$D$15:$D$49=H330) * ('Supplier Emission'!$F$15:$F$49=$E$8)),
            _xlws.FILTER('Supplier Emission'!$H$15:$H$49,
                   ('Supplier Emission'!$D$15:$D$49=H330) * ('Supplier Emission'!$F$15:$F$49=$E$8)),
            ""),
    "")</f>
        <v/>
      </c>
      <c r="O330" s="311" t="str">
        <f t="array" ref="O330">XLOOKUP(1,('Emission Factors'!$E$5:$E$488='GHG emissions calculations'!$F330)*('Emission Factors'!$H$5:$H$488='GHG emissions calculations'!$H330),INDEX('Emission Factors'!$E$5:$T$488,0,MATCH('GHG emissions calculations'!O$6,'Emission Factors'!$E$5:$T$5,0)),"",0)</f>
        <v/>
      </c>
      <c r="P330" s="313" t="str">
        <f t="array" ref="P330">IFERROR(
    INDEX('Emission Factors'!$E$5:$P$488,
          MATCH(1,
                ('Emission Factors'!$E$5:$E$488 = 'GHG emissions calculations'!$F330) *
                ('Emission Factors'!$H$5:$H$488 = 'GHG emissions calculations'!$H330),
                0),
          MATCH('GHG emissions calculations'!P$6,'Emission Factors'!$E$5:$P$5,0)),
    "")</f>
        <v/>
      </c>
      <c r="Q330" s="311" t="str">
        <f t="array" ref="Q330">IFERROR(
    IF(
        INDEX('Emission Factors'!$E$5:$P$488,
              MATCH(1,
                    ('Emission Factors'!$E$5:$E$488 = 'GHG emissions calculations'!$F330) *
                    ('Emission Factors'!$H$5:$H$488 = 'GHG emissions calculations'!$H330),
                    0),
              MATCH('GHG emissions calculations'!Q$6, 'Emission Factors'!$E$5:$P$5, 0)) &lt;&gt; "",
        INDEX('Emission Factors'!$E$5:$P$488,
              MATCH(1,
                    ('Emission Factors'!$E$5:$E$488 = 'GHG emissions calculations'!$F330) *
                    ('Emission Factors'!$H$5:$H$488 = 'GHG emissions calculations'!$H330),
                    0),
              MATCH('GHG emissions calculations'!Q$6, 'Emission Factors'!$E$5:$P$5, 0)),
        ""),
    "")</f>
        <v/>
      </c>
      <c r="R330" s="311" t="str">
        <f t="array" ref="R330">IFERROR(
    IF(
        INDEX('Emission Factors'!$E$5:$R$488,
              MATCH(1,
                    ('Emission Factors'!$E$5:$E$488 = 'GHG emissions calculations'!$F330) *
                    ('Emission Factors'!$H$5:$H$488 = 'GHG emissions calculations'!$H330),
                    0),
              MATCH('GHG emissions calculations'!R$6, 'Emission Factors'!$E$5:$R$5, 0)) &lt;&gt; "",
        INDEX('Emission Factors'!$E$5:$R$488,
              MATCH(1,
                    ('Emission Factors'!$E$5:$E$488 = 'GHG emissions calculations'!$F330) *
                    ('Emission Factors'!$H$5:$H$488 = 'GHG emissions calculations'!$H330),
                    0),
              MATCH('GHG emissions calculations'!R$6, 'Emission Factors'!$E$5:$R$5, 0)),
        ""),
    "")</f>
        <v/>
      </c>
      <c r="S330" s="312">
        <f t="shared" si="1"/>
        <v>0</v>
      </c>
      <c r="T330" s="23"/>
    </row>
    <row r="331" ht="15.75" customHeight="1" outlineLevel="1">
      <c r="A331" s="23"/>
      <c r="B331" s="71"/>
      <c r="C331" s="71"/>
      <c r="D331" s="71"/>
      <c r="E331" s="314"/>
      <c r="F331" s="311" t="str">
        <f>Lists!P305</f>
        <v>Steel -  Steel sheet scouring (deburring) - America</v>
      </c>
      <c r="G331" s="311" t="str">
        <f t="array" ref="G331">XLOOKUP(1,('Emission Factors'!$E$5:$E$488='GHG emissions calculations'!$F331)*('Emission Factors'!$H$5:$H$488='GHG emissions calculations'!$H331),INDEX('Emission Factors'!$E$5:$T$488,0,MATCH('GHG emissions calculations'!G$6,'Emission Factors'!$E$5:$T$5,0)),"",0)</f>
        <v/>
      </c>
      <c r="H331" s="311" t="s">
        <v>237</v>
      </c>
      <c r="I331" s="312" t="str">
        <f>IF(
    SUMIFS('Import data'!$L$25:$L$80,
           'Import data'!$J$25:$J$80, F331,
           'Import data'!$G$25:$G$80, 'GHG emissions calculations'!$H331,
           'Import data'!$I$25:$I$80,$E$8) &lt;&gt; 0,
    SUMIFS('Import data'!$L$25:$L$80,
           'Import data'!$J$25:$J$80, F331,
           'Import data'!$G$25:$G$80, 'GHG emissions calculations'!$H331,
           'Import data'!$I$25:$I$80,$E$8),
    ""
)</f>
        <v/>
      </c>
      <c r="J331" s="311" t="str">
        <f t="array" ref="J331">IF(
    XLOOKUP(F331, 'Import data'!$J$26:$J$47, 'Import data'!$M$26:$M$47, "", 0) = "Please add the region-specific supplier emission factor or choose a different region available in the IAEG database.",
    "",
    XLOOKUP(F331, 'Import data'!$J$26:$J$47, 'Import data'!$M$26:$M$47, "", 0)
)</f>
        <v/>
      </c>
      <c r="K331" s="311" t="str">
        <f t="array" ref="K331">IFERROR(
    XLOOKUP(F331,
            _xlws.FILTER('Supplier Emission'!$G$15:$G$49,
                   ('Supplier Emission'!$D$15:$D$49=H331) * ('Supplier Emission'!$F$15:$F$49=$E$8)),
            _xlws.FILTER('Supplier Emission'!$I$15:$I$49,
                   ('Supplier Emission'!$D$15:$D$49=H331) * ('Supplier Emission'!$F$15:$F$49=$E$8)),
            ""),
    "")</f>
        <v/>
      </c>
      <c r="L331" s="311" t="str">
        <f t="array" ref="L331">IFERROR(
    XLOOKUP(F331,
            _xlws.FILTER('Supplier Emission'!$G$15:$G$49,
                   ('Supplier Emission'!$D$15:$D$49=H331) * ('Supplier Emission'!$F$15:$F$49=$E$8)),
            _xlws.FILTER('Supplier Emission'!$J$15:$J$49,
                   ('Supplier Emission'!$D$15:$D$49=H331) * ('Supplier Emission'!$F$15:$F$49=$E$8)),
            ""),
    "")</f>
        <v/>
      </c>
      <c r="M331" s="311" t="str">
        <f t="array" ref="M331">IFERROR(
    XLOOKUP(F331,
            _xlws.FILTER('Supplier Emission'!$G$15:$G$49,
                   ('Supplier Emission'!$D$15:$D$49=H331) * ('Supplier Emission'!$F$15:$F$49=$E$8)),
            _xlws.FILTER('Supplier Emission'!$M$15:$M$49,
                   ('Supplier Emission'!$D$15:$D$49=H331) * ('Supplier Emission'!$F$15:$F$49=$E$8)),
            ""),
    "")</f>
        <v/>
      </c>
      <c r="N331" s="311" t="str">
        <f t="array" ref="N331">IFERROR(
    XLOOKUP(F331,
            _xlws.FILTER('Supplier Emission'!$G$15:$G$49,
                   ('Supplier Emission'!$D$15:$D$49=H331) * ('Supplier Emission'!$F$15:$F$49=$E$8)),
            _xlws.FILTER('Supplier Emission'!$H$15:$H$49,
                   ('Supplier Emission'!$D$15:$D$49=H331) * ('Supplier Emission'!$F$15:$F$49=$E$8)),
            ""),
    "")</f>
        <v/>
      </c>
      <c r="O331" s="311" t="str">
        <f t="array" ref="O331">XLOOKUP(1,('Emission Factors'!$E$5:$E$488='GHG emissions calculations'!$F331)*('Emission Factors'!$H$5:$H$488='GHG emissions calculations'!$H331),INDEX('Emission Factors'!$E$5:$T$488,0,MATCH('GHG emissions calculations'!O$6,'Emission Factors'!$E$5:$T$5,0)),"",0)</f>
        <v/>
      </c>
      <c r="P331" s="313" t="str">
        <f t="array" ref="P331">IFERROR(
    INDEX('Emission Factors'!$E$5:$P$488,
          MATCH(1,
                ('Emission Factors'!$E$5:$E$488 = 'GHG emissions calculations'!$F331) *
                ('Emission Factors'!$H$5:$H$488 = 'GHG emissions calculations'!$H331),
                0),
          MATCH('GHG emissions calculations'!P$6,'Emission Factors'!$E$5:$P$5,0)),
    "")</f>
        <v/>
      </c>
      <c r="Q331" s="311" t="str">
        <f t="array" ref="Q331">IFERROR(
    IF(
        INDEX('Emission Factors'!$E$5:$P$488,
              MATCH(1,
                    ('Emission Factors'!$E$5:$E$488 = 'GHG emissions calculations'!$F331) *
                    ('Emission Factors'!$H$5:$H$488 = 'GHG emissions calculations'!$H331),
                    0),
              MATCH('GHG emissions calculations'!Q$6, 'Emission Factors'!$E$5:$P$5, 0)) &lt;&gt; "",
        INDEX('Emission Factors'!$E$5:$P$488,
              MATCH(1,
                    ('Emission Factors'!$E$5:$E$488 = 'GHG emissions calculations'!$F331) *
                    ('Emission Factors'!$H$5:$H$488 = 'GHG emissions calculations'!$H331),
                    0),
              MATCH('GHG emissions calculations'!Q$6, 'Emission Factors'!$E$5:$P$5, 0)),
        ""),
    "")</f>
        <v/>
      </c>
      <c r="R331" s="311" t="str">
        <f t="array" ref="R331">IFERROR(
    IF(
        INDEX('Emission Factors'!$E$5:$R$488,
              MATCH(1,
                    ('Emission Factors'!$E$5:$E$488 = 'GHG emissions calculations'!$F331) *
                    ('Emission Factors'!$H$5:$H$488 = 'GHG emissions calculations'!$H331),
                    0),
              MATCH('GHG emissions calculations'!R$6, 'Emission Factors'!$E$5:$R$5, 0)) &lt;&gt; "",
        INDEX('Emission Factors'!$E$5:$R$488,
              MATCH(1,
                    ('Emission Factors'!$E$5:$E$488 = 'GHG emissions calculations'!$F331) *
                    ('Emission Factors'!$H$5:$H$488 = 'GHG emissions calculations'!$H331),
                    0),
              MATCH('GHG emissions calculations'!R$6, 'Emission Factors'!$E$5:$R$5, 0)),
        ""),
    "")</f>
        <v/>
      </c>
      <c r="S331" s="312">
        <f t="shared" si="1"/>
        <v>0</v>
      </c>
      <c r="T331" s="23"/>
    </row>
    <row r="332" ht="15.75" customHeight="1" outlineLevel="1">
      <c r="A332" s="23"/>
      <c r="B332" s="71"/>
      <c r="C332" s="71"/>
      <c r="D332" s="71"/>
      <c r="E332" s="314"/>
      <c r="F332" s="311" t="str">
        <f>Lists!P308</f>
        <v>Steel -  Steel sheet scouring (deburring) - Asia</v>
      </c>
      <c r="G332" s="311" t="str">
        <f t="array" ref="G332">XLOOKUP(1,('Emission Factors'!$E$5:$E$488='GHG emissions calculations'!$F332)*('Emission Factors'!$H$5:$H$488='GHG emissions calculations'!$H332),INDEX('Emission Factors'!$E$5:$T$488,0,MATCH('GHG emissions calculations'!G$6,'Emission Factors'!$E$5:$T$5,0)),"",0)</f>
        <v/>
      </c>
      <c r="H332" s="311" t="s">
        <v>237</v>
      </c>
      <c r="I332" s="312" t="str">
        <f>IF(
    SUMIFS('Import data'!$L$25:$L$80,
           'Import data'!$J$25:$J$80, F332,
           'Import data'!$G$25:$G$80, 'GHG emissions calculations'!$H332,
           'Import data'!$I$25:$I$80,$E$8) &lt;&gt; 0,
    SUMIFS('Import data'!$L$25:$L$80,
           'Import data'!$J$25:$J$80, F332,
           'Import data'!$G$25:$G$80, 'GHG emissions calculations'!$H332,
           'Import data'!$I$25:$I$80,$E$8),
    ""
)</f>
        <v/>
      </c>
      <c r="J332" s="311" t="str">
        <f t="array" ref="J332">IF(
    XLOOKUP(F332, 'Import data'!$J$26:$J$47, 'Import data'!$M$26:$M$47, "", 0) = "Please add the region-specific supplier emission factor or choose a different region available in the IAEG database.",
    "",
    XLOOKUP(F332, 'Import data'!$J$26:$J$47, 'Import data'!$M$26:$M$47, "", 0)
)</f>
        <v/>
      </c>
      <c r="K332" s="311" t="str">
        <f t="array" ref="K332">IFERROR(
    XLOOKUP(F332,
            _xlws.FILTER('Supplier Emission'!$G$15:$G$49,
                   ('Supplier Emission'!$D$15:$D$49=H332) * ('Supplier Emission'!$F$15:$F$49=$E$8)),
            _xlws.FILTER('Supplier Emission'!$I$15:$I$49,
                   ('Supplier Emission'!$D$15:$D$49=H332) * ('Supplier Emission'!$F$15:$F$49=$E$8)),
            ""),
    "")</f>
        <v/>
      </c>
      <c r="L332" s="311" t="str">
        <f t="array" ref="L332">IFERROR(
    XLOOKUP(F332,
            _xlws.FILTER('Supplier Emission'!$G$15:$G$49,
                   ('Supplier Emission'!$D$15:$D$49=H332) * ('Supplier Emission'!$F$15:$F$49=$E$8)),
            _xlws.FILTER('Supplier Emission'!$J$15:$J$49,
                   ('Supplier Emission'!$D$15:$D$49=H332) * ('Supplier Emission'!$F$15:$F$49=$E$8)),
            ""),
    "")</f>
        <v/>
      </c>
      <c r="M332" s="311" t="str">
        <f t="array" ref="M332">IFERROR(
    XLOOKUP(F332,
            _xlws.FILTER('Supplier Emission'!$G$15:$G$49,
                   ('Supplier Emission'!$D$15:$D$49=H332) * ('Supplier Emission'!$F$15:$F$49=$E$8)),
            _xlws.FILTER('Supplier Emission'!$M$15:$M$49,
                   ('Supplier Emission'!$D$15:$D$49=H332) * ('Supplier Emission'!$F$15:$F$49=$E$8)),
            ""),
    "")</f>
        <v/>
      </c>
      <c r="N332" s="311" t="str">
        <f t="array" ref="N332">IFERROR(
    XLOOKUP(F332,
            _xlws.FILTER('Supplier Emission'!$G$15:$G$49,
                   ('Supplier Emission'!$D$15:$D$49=H332) * ('Supplier Emission'!$F$15:$F$49=$E$8)),
            _xlws.FILTER('Supplier Emission'!$H$15:$H$49,
                   ('Supplier Emission'!$D$15:$D$49=H332) * ('Supplier Emission'!$F$15:$F$49=$E$8)),
            ""),
    "")</f>
        <v/>
      </c>
      <c r="O332" s="311" t="str">
        <f t="array" ref="O332">XLOOKUP(1,('Emission Factors'!$E$5:$E$488='GHG emissions calculations'!$F332)*('Emission Factors'!$H$5:$H$488='GHG emissions calculations'!$H332),INDEX('Emission Factors'!$E$5:$T$488,0,MATCH('GHG emissions calculations'!O$6,'Emission Factors'!$E$5:$T$5,0)),"",0)</f>
        <v/>
      </c>
      <c r="P332" s="313" t="str">
        <f t="array" ref="P332">IFERROR(
    INDEX('Emission Factors'!$E$5:$P$488,
          MATCH(1,
                ('Emission Factors'!$E$5:$E$488 = 'GHG emissions calculations'!$F332) *
                ('Emission Factors'!$H$5:$H$488 = 'GHG emissions calculations'!$H332),
                0),
          MATCH('GHG emissions calculations'!P$6,'Emission Factors'!$E$5:$P$5,0)),
    "")</f>
        <v/>
      </c>
      <c r="Q332" s="311" t="str">
        <f t="array" ref="Q332">IFERROR(
    IF(
        INDEX('Emission Factors'!$E$5:$P$488,
              MATCH(1,
                    ('Emission Factors'!$E$5:$E$488 = 'GHG emissions calculations'!$F332) *
                    ('Emission Factors'!$H$5:$H$488 = 'GHG emissions calculations'!$H332),
                    0),
              MATCH('GHG emissions calculations'!Q$6, 'Emission Factors'!$E$5:$P$5, 0)) &lt;&gt; "",
        INDEX('Emission Factors'!$E$5:$P$488,
              MATCH(1,
                    ('Emission Factors'!$E$5:$E$488 = 'GHG emissions calculations'!$F332) *
                    ('Emission Factors'!$H$5:$H$488 = 'GHG emissions calculations'!$H332),
                    0),
              MATCH('GHG emissions calculations'!Q$6, 'Emission Factors'!$E$5:$P$5, 0)),
        ""),
    "")</f>
        <v/>
      </c>
      <c r="R332" s="311" t="str">
        <f t="array" ref="R332">IFERROR(
    IF(
        INDEX('Emission Factors'!$E$5:$R$488,
              MATCH(1,
                    ('Emission Factors'!$E$5:$E$488 = 'GHG emissions calculations'!$F332) *
                    ('Emission Factors'!$H$5:$H$488 = 'GHG emissions calculations'!$H332),
                    0),
              MATCH('GHG emissions calculations'!R$6, 'Emission Factors'!$E$5:$R$5, 0)) &lt;&gt; "",
        INDEX('Emission Factors'!$E$5:$R$488,
              MATCH(1,
                    ('Emission Factors'!$E$5:$E$488 = 'GHG emissions calculations'!$F332) *
                    ('Emission Factors'!$H$5:$H$488 = 'GHG emissions calculations'!$H332),
                    0),
              MATCH('GHG emissions calculations'!R$6, 'Emission Factors'!$E$5:$R$5, 0)),
        ""),
    "")</f>
        <v/>
      </c>
      <c r="S332" s="312">
        <f t="shared" si="1"/>
        <v>0</v>
      </c>
      <c r="T332" s="23"/>
    </row>
    <row r="333" ht="15.75" customHeight="1" outlineLevel="1">
      <c r="A333" s="23"/>
      <c r="B333" s="71"/>
      <c r="C333" s="71"/>
      <c r="D333" s="71"/>
      <c r="E333" s="314"/>
      <c r="F333" s="311" t="str">
        <f>Lists!P306</f>
        <v>Steel -  Steel sheet scouring (deburring) - Europe</v>
      </c>
      <c r="G333" s="311" t="str">
        <f t="array" ref="G333">XLOOKUP(1,('Emission Factors'!$E$5:$E$488='GHG emissions calculations'!$F333)*('Emission Factors'!$H$5:$H$488='GHG emissions calculations'!$H333),INDEX('Emission Factors'!$E$5:$T$488,0,MATCH('GHG emissions calculations'!G$6,'Emission Factors'!$E$5:$T$5,0)),"",0)</f>
        <v/>
      </c>
      <c r="H333" s="311" t="s">
        <v>237</v>
      </c>
      <c r="I333" s="312" t="str">
        <f>IF(
    SUMIFS('Import data'!$L$25:$L$80,
           'Import data'!$J$25:$J$80, F333,
           'Import data'!$G$25:$G$80, 'GHG emissions calculations'!$H333,
           'Import data'!$I$25:$I$80,$E$8) &lt;&gt; 0,
    SUMIFS('Import data'!$L$25:$L$80,
           'Import data'!$J$25:$J$80, F333,
           'Import data'!$G$25:$G$80, 'GHG emissions calculations'!$H333,
           'Import data'!$I$25:$I$80,$E$8),
    ""
)</f>
        <v/>
      </c>
      <c r="J333" s="311" t="str">
        <f t="array" ref="J333">IF(
    XLOOKUP(F333, 'Import data'!$J$26:$J$47, 'Import data'!$M$26:$M$47, "", 0) = "Please add the region-specific supplier emission factor or choose a different region available in the IAEG database.",
    "",
    XLOOKUP(F333, 'Import data'!$J$26:$J$47, 'Import data'!$M$26:$M$47, "", 0)
)</f>
        <v/>
      </c>
      <c r="K333" s="311" t="str">
        <f t="array" ref="K333">IFERROR(
    XLOOKUP(F333,
            _xlws.FILTER('Supplier Emission'!$G$15:$G$49,
                   ('Supplier Emission'!$D$15:$D$49=H333) * ('Supplier Emission'!$F$15:$F$49=$E$8)),
            _xlws.FILTER('Supplier Emission'!$I$15:$I$49,
                   ('Supplier Emission'!$D$15:$D$49=H333) * ('Supplier Emission'!$F$15:$F$49=$E$8)),
            ""),
    "")</f>
        <v/>
      </c>
      <c r="L333" s="311" t="str">
        <f t="array" ref="L333">IFERROR(
    XLOOKUP(F333,
            _xlws.FILTER('Supplier Emission'!$G$15:$G$49,
                   ('Supplier Emission'!$D$15:$D$49=H333) * ('Supplier Emission'!$F$15:$F$49=$E$8)),
            _xlws.FILTER('Supplier Emission'!$J$15:$J$49,
                   ('Supplier Emission'!$D$15:$D$49=H333) * ('Supplier Emission'!$F$15:$F$49=$E$8)),
            ""),
    "")</f>
        <v/>
      </c>
      <c r="M333" s="311" t="str">
        <f t="array" ref="M333">IFERROR(
    XLOOKUP(F333,
            _xlws.FILTER('Supplier Emission'!$G$15:$G$49,
                   ('Supplier Emission'!$D$15:$D$49=H333) * ('Supplier Emission'!$F$15:$F$49=$E$8)),
            _xlws.FILTER('Supplier Emission'!$M$15:$M$49,
                   ('Supplier Emission'!$D$15:$D$49=H333) * ('Supplier Emission'!$F$15:$F$49=$E$8)),
            ""),
    "")</f>
        <v/>
      </c>
      <c r="N333" s="311" t="str">
        <f t="array" ref="N333">IFERROR(
    XLOOKUP(F333,
            _xlws.FILTER('Supplier Emission'!$G$15:$G$49,
                   ('Supplier Emission'!$D$15:$D$49=H333) * ('Supplier Emission'!$F$15:$F$49=$E$8)),
            _xlws.FILTER('Supplier Emission'!$H$15:$H$49,
                   ('Supplier Emission'!$D$15:$D$49=H333) * ('Supplier Emission'!$F$15:$F$49=$E$8)),
            ""),
    "")</f>
        <v/>
      </c>
      <c r="O333" s="311" t="str">
        <f t="array" ref="O333">XLOOKUP(1,('Emission Factors'!$E$5:$E$488='GHG emissions calculations'!$F333)*('Emission Factors'!$H$5:$H$488='GHG emissions calculations'!$H333),INDEX('Emission Factors'!$E$5:$T$488,0,MATCH('GHG emissions calculations'!O$6,'Emission Factors'!$E$5:$T$5,0)),"",0)</f>
        <v/>
      </c>
      <c r="P333" s="313" t="str">
        <f t="array" ref="P333">IFERROR(
    INDEX('Emission Factors'!$E$5:$P$488,
          MATCH(1,
                ('Emission Factors'!$E$5:$E$488 = 'GHG emissions calculations'!$F333) *
                ('Emission Factors'!$H$5:$H$488 = 'GHG emissions calculations'!$H333),
                0),
          MATCH('GHG emissions calculations'!P$6,'Emission Factors'!$E$5:$P$5,0)),
    "")</f>
        <v/>
      </c>
      <c r="Q333" s="311" t="str">
        <f t="array" ref="Q333">IFERROR(
    IF(
        INDEX('Emission Factors'!$E$5:$P$488,
              MATCH(1,
                    ('Emission Factors'!$E$5:$E$488 = 'GHG emissions calculations'!$F333) *
                    ('Emission Factors'!$H$5:$H$488 = 'GHG emissions calculations'!$H333),
                    0),
              MATCH('GHG emissions calculations'!Q$6, 'Emission Factors'!$E$5:$P$5, 0)) &lt;&gt; "",
        INDEX('Emission Factors'!$E$5:$P$488,
              MATCH(1,
                    ('Emission Factors'!$E$5:$E$488 = 'GHG emissions calculations'!$F333) *
                    ('Emission Factors'!$H$5:$H$488 = 'GHG emissions calculations'!$H333),
                    0),
              MATCH('GHG emissions calculations'!Q$6, 'Emission Factors'!$E$5:$P$5, 0)),
        ""),
    "")</f>
        <v/>
      </c>
      <c r="R333" s="311" t="str">
        <f t="array" ref="R333">IFERROR(
    IF(
        INDEX('Emission Factors'!$E$5:$R$488,
              MATCH(1,
                    ('Emission Factors'!$E$5:$E$488 = 'GHG emissions calculations'!$F333) *
                    ('Emission Factors'!$H$5:$H$488 = 'GHG emissions calculations'!$H333),
                    0),
              MATCH('GHG emissions calculations'!R$6, 'Emission Factors'!$E$5:$R$5, 0)) &lt;&gt; "",
        INDEX('Emission Factors'!$E$5:$R$488,
              MATCH(1,
                    ('Emission Factors'!$E$5:$E$488 = 'GHG emissions calculations'!$F333) *
                    ('Emission Factors'!$H$5:$H$488 = 'GHG emissions calculations'!$H333),
                    0),
              MATCH('GHG emissions calculations'!R$6, 'Emission Factors'!$E$5:$R$5, 0)),
        ""),
    "")</f>
        <v/>
      </c>
      <c r="S333" s="312">
        <f t="shared" si="1"/>
        <v>0</v>
      </c>
      <c r="T333" s="23"/>
    </row>
    <row r="334" ht="15.75" customHeight="1" outlineLevel="1">
      <c r="A334" s="23"/>
      <c r="B334" s="71"/>
      <c r="C334" s="71"/>
      <c r="D334" s="71"/>
      <c r="E334" s="314"/>
      <c r="F334" s="311" t="str">
        <f>Lists!P311</f>
        <v>Steel -  Steel sheet scouring (deburring) - Global or unspecified region</v>
      </c>
      <c r="G334" s="311">
        <f t="array" ref="G334">XLOOKUP(1,('Emission Factors'!$E$5:$E$488='GHG emissions calculations'!$F334)*('Emission Factors'!$H$5:$H$488='GHG emissions calculations'!$H334),INDEX('Emission Factors'!$E$5:$T$488,0,MATCH('GHG emissions calculations'!G$6,'Emission Factors'!$E$5:$T$5,0)),"",0)</f>
        <v>3</v>
      </c>
      <c r="H334" s="311" t="s">
        <v>237</v>
      </c>
      <c r="I334" s="312" t="str">
        <f>IF(
    SUMIFS('Import data'!$L$25:$L$80,
           'Import data'!$J$25:$J$80, F334,
           'Import data'!$G$25:$G$80, 'GHG emissions calculations'!$H334,
           'Import data'!$I$25:$I$80,$E$8) &lt;&gt; 0,
    SUMIFS('Import data'!$L$25:$L$80,
           'Import data'!$J$25:$J$80, F334,
           'Import data'!$G$25:$G$80, 'GHG emissions calculations'!$H334,
           'Import data'!$I$25:$I$80,$E$8),
    ""
)</f>
        <v/>
      </c>
      <c r="J334" s="311" t="str">
        <f t="array" ref="J334">IF(
    XLOOKUP(F334, 'Import data'!$J$26:$J$47, 'Import data'!$M$26:$M$47, "", 0) = "Please add the region-specific supplier emission factor or choose a different region available in the IAEG database.",
    "",
    XLOOKUP(F334, 'Import data'!$J$26:$J$47, 'Import data'!$M$26:$M$47, "", 0)
)</f>
        <v/>
      </c>
      <c r="K334" s="311" t="str">
        <f t="array" ref="K334">IFERROR(
    XLOOKUP(F334,
            _xlws.FILTER('Supplier Emission'!$G$15:$G$49,
                   ('Supplier Emission'!$D$15:$D$49=H334) * ('Supplier Emission'!$F$15:$F$49=$E$8)),
            _xlws.FILTER('Supplier Emission'!$I$15:$I$49,
                   ('Supplier Emission'!$D$15:$D$49=H334) * ('Supplier Emission'!$F$15:$F$49=$E$8)),
            ""),
    "")</f>
        <v/>
      </c>
      <c r="L334" s="311" t="str">
        <f t="array" ref="L334">IFERROR(
    XLOOKUP(F334,
            _xlws.FILTER('Supplier Emission'!$G$15:$G$49,
                   ('Supplier Emission'!$D$15:$D$49=H334) * ('Supplier Emission'!$F$15:$F$49=$E$8)),
            _xlws.FILTER('Supplier Emission'!$J$15:$J$49,
                   ('Supplier Emission'!$D$15:$D$49=H334) * ('Supplier Emission'!$F$15:$F$49=$E$8)),
            ""),
    "")</f>
        <v/>
      </c>
      <c r="M334" s="311" t="str">
        <f t="array" ref="M334">IFERROR(
    XLOOKUP(F334,
            _xlws.FILTER('Supplier Emission'!$G$15:$G$49,
                   ('Supplier Emission'!$D$15:$D$49=H334) * ('Supplier Emission'!$F$15:$F$49=$E$8)),
            _xlws.FILTER('Supplier Emission'!$M$15:$M$49,
                   ('Supplier Emission'!$D$15:$D$49=H334) * ('Supplier Emission'!$F$15:$F$49=$E$8)),
            ""),
    "")</f>
        <v/>
      </c>
      <c r="N334" s="311" t="str">
        <f t="array" ref="N334">IFERROR(
    XLOOKUP(F334,
            _xlws.FILTER('Supplier Emission'!$G$15:$G$49,
                   ('Supplier Emission'!$D$15:$D$49=H334) * ('Supplier Emission'!$F$15:$F$49=$E$8)),
            _xlws.FILTER('Supplier Emission'!$H$15:$H$49,
                   ('Supplier Emission'!$D$15:$D$49=H334) * ('Supplier Emission'!$F$15:$F$49=$E$8)),
            ""),
    "")</f>
        <v/>
      </c>
      <c r="O334" s="311" t="str">
        <f t="array" ref="O334">XLOOKUP(1,('Emission Factors'!$E$5:$E$488='GHG emissions calculations'!$F334)*('Emission Factors'!$H$5:$H$488='GHG emissions calculations'!$H334),INDEX('Emission Factors'!$E$5:$T$488,0,MATCH('GHG emissions calculations'!O$6,'Emission Factors'!$E$5:$T$5,0)),"",0)</f>
        <v>Steel +  Steel sheet scouring (deburring), GLO </v>
      </c>
      <c r="P334" s="313">
        <f t="array" ref="P334">IFERROR(
    INDEX('Emission Factors'!$E$5:$P$488,
          MATCH(1,
                ('Emission Factors'!$E$5:$E$488 = 'GHG emissions calculations'!$F334) *
                ('Emission Factors'!$H$5:$H$488 = 'GHG emissions calculations'!$H334),
                0),
          MATCH('GHG emissions calculations'!P$6,'Emission Factors'!$E$5:$P$5,0)),
    "")</f>
        <v>1.3355783</v>
      </c>
      <c r="Q334" s="311" t="str">
        <f t="array" ref="Q334">IFERROR(
    IF(
        INDEX('Emission Factors'!$E$5:$P$488,
              MATCH(1,
                    ('Emission Factors'!$E$5:$E$488 = 'GHG emissions calculations'!$F334) *
                    ('Emission Factors'!$H$5:$H$488 = 'GHG emissions calculations'!$H334),
                    0),
              MATCH('GHG emissions calculations'!Q$6, 'Emission Factors'!$E$5:$P$5, 0)) &lt;&gt; "",
        INDEX('Emission Factors'!$E$5:$P$488,
              MATCH(1,
                    ('Emission Factors'!$E$5:$E$488 = 'GHG emissions calculations'!$F334) *
                    ('Emission Factors'!$H$5:$H$488 = 'GHG emissions calculations'!$H334),
                    0),
              MATCH('GHG emissions calculations'!Q$6, 'Emission Factors'!$E$5:$P$5, 0)),
        ""),
    "")</f>
        <v>kgCO2e/kg</v>
      </c>
      <c r="R334" s="311" t="str">
        <f t="array" ref="R334">IFERROR(
    IF(
        INDEX('Emission Factors'!$E$5:$R$488,
              MATCH(1,
                    ('Emission Factors'!$E$5:$E$488 = 'GHG emissions calculations'!$F334) *
                    ('Emission Factors'!$H$5:$H$488 = 'GHG emissions calculations'!$H334),
                    0),
              MATCH('GHG emissions calculations'!R$6, 'Emission Factors'!$E$5:$R$5, 0)) &lt;&gt; "",
        INDEX('Emission Factors'!$E$5:$R$488,
              MATCH(1,
                    ('Emission Factors'!$E$5:$E$488 = 'GHG emissions calculations'!$F334) *
                    ('Emission Factors'!$H$5:$H$488 = 'GHG emissions calculations'!$H334),
                    0),
              MATCH('GHG emissions calculations'!R$6, 'Emission Factors'!$E$5:$R$5, 0)),
        ""),
    "")</f>
        <v>Global or unspecified region</v>
      </c>
      <c r="S334" s="312">
        <f t="shared" si="1"/>
        <v>0</v>
      </c>
      <c r="T334" s="23"/>
    </row>
    <row r="335" ht="15.75" customHeight="1" outlineLevel="1">
      <c r="A335" s="23"/>
      <c r="B335" s="71"/>
      <c r="C335" s="71"/>
      <c r="D335" s="71"/>
      <c r="E335" s="314"/>
      <c r="F335" s="311" t="str">
        <f>Lists!P310</f>
        <v>Steel -  Steel sheet scouring (deburring) - Middle East</v>
      </c>
      <c r="G335" s="311" t="str">
        <f t="array" ref="G335">XLOOKUP(1,('Emission Factors'!$E$5:$E$488='GHG emissions calculations'!$F335)*('Emission Factors'!$H$5:$H$488='GHG emissions calculations'!$H335),INDEX('Emission Factors'!$E$5:$T$488,0,MATCH('GHG emissions calculations'!G$6,'Emission Factors'!$E$5:$T$5,0)),"",0)</f>
        <v/>
      </c>
      <c r="H335" s="311" t="s">
        <v>237</v>
      </c>
      <c r="I335" s="312" t="str">
        <f>IF(
    SUMIFS('Import data'!$L$25:$L$80,
           'Import data'!$J$25:$J$80, F335,
           'Import data'!$G$25:$G$80, 'GHG emissions calculations'!$H335,
           'Import data'!$I$25:$I$80,$E$8) &lt;&gt; 0,
    SUMIFS('Import data'!$L$25:$L$80,
           'Import data'!$J$25:$J$80, F335,
           'Import data'!$G$25:$G$80, 'GHG emissions calculations'!$H335,
           'Import data'!$I$25:$I$80,$E$8),
    ""
)</f>
        <v/>
      </c>
      <c r="J335" s="311" t="str">
        <f t="array" ref="J335">IF(
    XLOOKUP(F335, 'Import data'!$J$26:$J$47, 'Import data'!$M$26:$M$47, "", 0) = "Please add the region-specific supplier emission factor or choose a different region available in the IAEG database.",
    "",
    XLOOKUP(F335, 'Import data'!$J$26:$J$47, 'Import data'!$M$26:$M$47, "", 0)
)</f>
        <v/>
      </c>
      <c r="K335" s="311" t="str">
        <f t="array" ref="K335">IFERROR(
    XLOOKUP(F335,
            _xlws.FILTER('Supplier Emission'!$G$15:$G$49,
                   ('Supplier Emission'!$D$15:$D$49=H335) * ('Supplier Emission'!$F$15:$F$49=$E$8)),
            _xlws.FILTER('Supplier Emission'!$I$15:$I$49,
                   ('Supplier Emission'!$D$15:$D$49=H335) * ('Supplier Emission'!$F$15:$F$49=$E$8)),
            ""),
    "")</f>
        <v/>
      </c>
      <c r="L335" s="311" t="str">
        <f t="array" ref="L335">IFERROR(
    XLOOKUP(F335,
            _xlws.FILTER('Supplier Emission'!$G$15:$G$49,
                   ('Supplier Emission'!$D$15:$D$49=H335) * ('Supplier Emission'!$F$15:$F$49=$E$8)),
            _xlws.FILTER('Supplier Emission'!$J$15:$J$49,
                   ('Supplier Emission'!$D$15:$D$49=H335) * ('Supplier Emission'!$F$15:$F$49=$E$8)),
            ""),
    "")</f>
        <v/>
      </c>
      <c r="M335" s="311" t="str">
        <f t="array" ref="M335">IFERROR(
    XLOOKUP(F335,
            _xlws.FILTER('Supplier Emission'!$G$15:$G$49,
                   ('Supplier Emission'!$D$15:$D$49=H335) * ('Supplier Emission'!$F$15:$F$49=$E$8)),
            _xlws.FILTER('Supplier Emission'!$M$15:$M$49,
                   ('Supplier Emission'!$D$15:$D$49=H335) * ('Supplier Emission'!$F$15:$F$49=$E$8)),
            ""),
    "")</f>
        <v/>
      </c>
      <c r="N335" s="311" t="str">
        <f t="array" ref="N335">IFERROR(
    XLOOKUP(F335,
            _xlws.FILTER('Supplier Emission'!$G$15:$G$49,
                   ('Supplier Emission'!$D$15:$D$49=H335) * ('Supplier Emission'!$F$15:$F$49=$E$8)),
            _xlws.FILTER('Supplier Emission'!$H$15:$H$49,
                   ('Supplier Emission'!$D$15:$D$49=H335) * ('Supplier Emission'!$F$15:$F$49=$E$8)),
            ""),
    "")</f>
        <v/>
      </c>
      <c r="O335" s="311" t="str">
        <f t="array" ref="O335">XLOOKUP(1,('Emission Factors'!$E$5:$E$488='GHG emissions calculations'!$F335)*('Emission Factors'!$H$5:$H$488='GHG emissions calculations'!$H335),INDEX('Emission Factors'!$E$5:$T$488,0,MATCH('GHG emissions calculations'!O$6,'Emission Factors'!$E$5:$T$5,0)),"",0)</f>
        <v/>
      </c>
      <c r="P335" s="313" t="str">
        <f t="array" ref="P335">IFERROR(
    INDEX('Emission Factors'!$E$5:$P$488,
          MATCH(1,
                ('Emission Factors'!$E$5:$E$488 = 'GHG emissions calculations'!$F335) *
                ('Emission Factors'!$H$5:$H$488 = 'GHG emissions calculations'!$H335),
                0),
          MATCH('GHG emissions calculations'!P$6,'Emission Factors'!$E$5:$P$5,0)),
    "")</f>
        <v/>
      </c>
      <c r="Q335" s="311" t="str">
        <f t="array" ref="Q335">IFERROR(
    IF(
        INDEX('Emission Factors'!$E$5:$P$488,
              MATCH(1,
                    ('Emission Factors'!$E$5:$E$488 = 'GHG emissions calculations'!$F335) *
                    ('Emission Factors'!$H$5:$H$488 = 'GHG emissions calculations'!$H335),
                    0),
              MATCH('GHG emissions calculations'!Q$6, 'Emission Factors'!$E$5:$P$5, 0)) &lt;&gt; "",
        INDEX('Emission Factors'!$E$5:$P$488,
              MATCH(1,
                    ('Emission Factors'!$E$5:$E$488 = 'GHG emissions calculations'!$F335) *
                    ('Emission Factors'!$H$5:$H$488 = 'GHG emissions calculations'!$H335),
                    0),
              MATCH('GHG emissions calculations'!Q$6, 'Emission Factors'!$E$5:$P$5, 0)),
        ""),
    "")</f>
        <v/>
      </c>
      <c r="R335" s="311" t="str">
        <f t="array" ref="R335">IFERROR(
    IF(
        INDEX('Emission Factors'!$E$5:$R$488,
              MATCH(1,
                    ('Emission Factors'!$E$5:$E$488 = 'GHG emissions calculations'!$F335) *
                    ('Emission Factors'!$H$5:$H$488 = 'GHG emissions calculations'!$H335),
                    0),
              MATCH('GHG emissions calculations'!R$6, 'Emission Factors'!$E$5:$R$5, 0)) &lt;&gt; "",
        INDEX('Emission Factors'!$E$5:$R$488,
              MATCH(1,
                    ('Emission Factors'!$E$5:$E$488 = 'GHG emissions calculations'!$F335) *
                    ('Emission Factors'!$H$5:$H$488 = 'GHG emissions calculations'!$H335),
                    0),
              MATCH('GHG emissions calculations'!R$6, 'Emission Factors'!$E$5:$R$5, 0)),
        ""),
    "")</f>
        <v/>
      </c>
      <c r="S335" s="312">
        <f t="shared" si="1"/>
        <v>0</v>
      </c>
      <c r="T335" s="23"/>
    </row>
    <row r="336" ht="15.75" customHeight="1" outlineLevel="1">
      <c r="A336" s="23"/>
      <c r="B336" s="71"/>
      <c r="C336" s="71"/>
      <c r="D336" s="71"/>
      <c r="E336" s="314"/>
      <c r="F336" s="311" t="str">
        <f>Lists!P309</f>
        <v>Steel -  Steel sheet scouring (deburring) - Oceania</v>
      </c>
      <c r="G336" s="311" t="str">
        <f t="array" ref="G336">XLOOKUP(1,('Emission Factors'!$E$5:$E$488='GHG emissions calculations'!$F336)*('Emission Factors'!$H$5:$H$488='GHG emissions calculations'!$H336),INDEX('Emission Factors'!$E$5:$T$488,0,MATCH('GHG emissions calculations'!G$6,'Emission Factors'!$E$5:$T$5,0)),"",0)</f>
        <v/>
      </c>
      <c r="H336" s="311" t="s">
        <v>237</v>
      </c>
      <c r="I336" s="312" t="str">
        <f>IF(
    SUMIFS('Import data'!$L$25:$L$80,
           'Import data'!$J$25:$J$80, F336,
           'Import data'!$G$25:$G$80, 'GHG emissions calculations'!$H336,
           'Import data'!$I$25:$I$80,$E$8) &lt;&gt; 0,
    SUMIFS('Import data'!$L$25:$L$80,
           'Import data'!$J$25:$J$80, F336,
           'Import data'!$G$25:$G$80, 'GHG emissions calculations'!$H336,
           'Import data'!$I$25:$I$80,$E$8),
    ""
)</f>
        <v/>
      </c>
      <c r="J336" s="311" t="str">
        <f t="array" ref="J336">IF(
    XLOOKUP(F336, 'Import data'!$J$26:$J$47, 'Import data'!$M$26:$M$47, "", 0) = "Please add the region-specific supplier emission factor or choose a different region available in the IAEG database.",
    "",
    XLOOKUP(F336, 'Import data'!$J$26:$J$47, 'Import data'!$M$26:$M$47, "", 0)
)</f>
        <v/>
      </c>
      <c r="K336" s="311" t="str">
        <f t="array" ref="K336">IFERROR(
    XLOOKUP(F336,
            _xlws.FILTER('Supplier Emission'!$G$15:$G$49,
                   ('Supplier Emission'!$D$15:$D$49=H336) * ('Supplier Emission'!$F$15:$F$49=$E$8)),
            _xlws.FILTER('Supplier Emission'!$I$15:$I$49,
                   ('Supplier Emission'!$D$15:$D$49=H336) * ('Supplier Emission'!$F$15:$F$49=$E$8)),
            ""),
    "")</f>
        <v/>
      </c>
      <c r="L336" s="311" t="str">
        <f t="array" ref="L336">IFERROR(
    XLOOKUP(F336,
            _xlws.FILTER('Supplier Emission'!$G$15:$G$49,
                   ('Supplier Emission'!$D$15:$D$49=H336) * ('Supplier Emission'!$F$15:$F$49=$E$8)),
            _xlws.FILTER('Supplier Emission'!$J$15:$J$49,
                   ('Supplier Emission'!$D$15:$D$49=H336) * ('Supplier Emission'!$F$15:$F$49=$E$8)),
            ""),
    "")</f>
        <v/>
      </c>
      <c r="M336" s="311" t="str">
        <f t="array" ref="M336">IFERROR(
    XLOOKUP(F336,
            _xlws.FILTER('Supplier Emission'!$G$15:$G$49,
                   ('Supplier Emission'!$D$15:$D$49=H336) * ('Supplier Emission'!$F$15:$F$49=$E$8)),
            _xlws.FILTER('Supplier Emission'!$M$15:$M$49,
                   ('Supplier Emission'!$D$15:$D$49=H336) * ('Supplier Emission'!$F$15:$F$49=$E$8)),
            ""),
    "")</f>
        <v/>
      </c>
      <c r="N336" s="311" t="str">
        <f t="array" ref="N336">IFERROR(
    XLOOKUP(F336,
            _xlws.FILTER('Supplier Emission'!$G$15:$G$49,
                   ('Supplier Emission'!$D$15:$D$49=H336) * ('Supplier Emission'!$F$15:$F$49=$E$8)),
            _xlws.FILTER('Supplier Emission'!$H$15:$H$49,
                   ('Supplier Emission'!$D$15:$D$49=H336) * ('Supplier Emission'!$F$15:$F$49=$E$8)),
            ""),
    "")</f>
        <v/>
      </c>
      <c r="O336" s="311" t="str">
        <f t="array" ref="O336">XLOOKUP(1,('Emission Factors'!$E$5:$E$488='GHG emissions calculations'!$F336)*('Emission Factors'!$H$5:$H$488='GHG emissions calculations'!$H336),INDEX('Emission Factors'!$E$5:$T$488,0,MATCH('GHG emissions calculations'!O$6,'Emission Factors'!$E$5:$T$5,0)),"",0)</f>
        <v/>
      </c>
      <c r="P336" s="313" t="str">
        <f t="array" ref="P336">IFERROR(
    INDEX('Emission Factors'!$E$5:$P$488,
          MATCH(1,
                ('Emission Factors'!$E$5:$E$488 = 'GHG emissions calculations'!$F336) *
                ('Emission Factors'!$H$5:$H$488 = 'GHG emissions calculations'!$H336),
                0),
          MATCH('GHG emissions calculations'!P$6,'Emission Factors'!$E$5:$P$5,0)),
    "")</f>
        <v/>
      </c>
      <c r="Q336" s="311" t="str">
        <f t="array" ref="Q336">IFERROR(
    IF(
        INDEX('Emission Factors'!$E$5:$P$488,
              MATCH(1,
                    ('Emission Factors'!$E$5:$E$488 = 'GHG emissions calculations'!$F336) *
                    ('Emission Factors'!$H$5:$H$488 = 'GHG emissions calculations'!$H336),
                    0),
              MATCH('GHG emissions calculations'!Q$6, 'Emission Factors'!$E$5:$P$5, 0)) &lt;&gt; "",
        INDEX('Emission Factors'!$E$5:$P$488,
              MATCH(1,
                    ('Emission Factors'!$E$5:$E$488 = 'GHG emissions calculations'!$F336) *
                    ('Emission Factors'!$H$5:$H$488 = 'GHG emissions calculations'!$H336),
                    0),
              MATCH('GHG emissions calculations'!Q$6, 'Emission Factors'!$E$5:$P$5, 0)),
        ""),
    "")</f>
        <v/>
      </c>
      <c r="R336" s="311" t="str">
        <f t="array" ref="R336">IFERROR(
    IF(
        INDEX('Emission Factors'!$E$5:$R$488,
              MATCH(1,
                    ('Emission Factors'!$E$5:$E$488 = 'GHG emissions calculations'!$F336) *
                    ('Emission Factors'!$H$5:$H$488 = 'GHG emissions calculations'!$H336),
                    0),
              MATCH('GHG emissions calculations'!R$6, 'Emission Factors'!$E$5:$R$5, 0)) &lt;&gt; "",
        INDEX('Emission Factors'!$E$5:$R$488,
              MATCH(1,
                    ('Emission Factors'!$E$5:$E$488 = 'GHG emissions calculations'!$F336) *
                    ('Emission Factors'!$H$5:$H$488 = 'GHG emissions calculations'!$H336),
                    0),
              MATCH('GHG emissions calculations'!R$6, 'Emission Factors'!$E$5:$R$5, 0)),
        ""),
    "")</f>
        <v/>
      </c>
      <c r="S336" s="312">
        <f t="shared" si="1"/>
        <v>0</v>
      </c>
      <c r="T336" s="23"/>
    </row>
    <row r="337" ht="15.75" customHeight="1" outlineLevel="1">
      <c r="A337" s="23"/>
      <c r="B337" s="71"/>
      <c r="C337" s="71"/>
      <c r="D337" s="71"/>
      <c r="E337" s="314"/>
      <c r="F337" s="311" t="str">
        <f>Lists!P314</f>
        <v>Steel - Galvanisation steel sheet - Africa</v>
      </c>
      <c r="G337" s="311" t="str">
        <f t="array" ref="G337">XLOOKUP(1,('Emission Factors'!$E$5:$E$488='GHG emissions calculations'!$F337)*('Emission Factors'!$H$5:$H$488='GHG emissions calculations'!$H337),INDEX('Emission Factors'!$E$5:$T$488,0,MATCH('GHG emissions calculations'!G$6,'Emission Factors'!$E$5:$T$5,0)),"",0)</f>
        <v/>
      </c>
      <c r="H337" s="311" t="s">
        <v>237</v>
      </c>
      <c r="I337" s="312" t="str">
        <f>IF(
    SUMIFS('Import data'!$L$25:$L$80,
           'Import data'!$J$25:$J$80, F337,
           'Import data'!$G$25:$G$80, 'GHG emissions calculations'!$H337,
           'Import data'!$I$25:$I$80,$E$8) &lt;&gt; 0,
    SUMIFS('Import data'!$L$25:$L$80,
           'Import data'!$J$25:$J$80, F337,
           'Import data'!$G$25:$G$80, 'GHG emissions calculations'!$H337,
           'Import data'!$I$25:$I$80,$E$8),
    ""
)</f>
        <v/>
      </c>
      <c r="J337" s="311" t="str">
        <f t="array" ref="J337">IF(
    XLOOKUP(F337, 'Import data'!$J$26:$J$47, 'Import data'!$M$26:$M$47, "", 0) = "Please add the region-specific supplier emission factor or choose a different region available in the IAEG database.",
    "",
    XLOOKUP(F337, 'Import data'!$J$26:$J$47, 'Import data'!$M$26:$M$47, "", 0)
)</f>
        <v/>
      </c>
      <c r="K337" s="311" t="str">
        <f t="array" ref="K337">IFERROR(
    XLOOKUP(F337,
            _xlws.FILTER('Supplier Emission'!$G$15:$G$49,
                   ('Supplier Emission'!$D$15:$D$49=H337) * ('Supplier Emission'!$F$15:$F$49=$E$8)),
            _xlws.FILTER('Supplier Emission'!$I$15:$I$49,
                   ('Supplier Emission'!$D$15:$D$49=H337) * ('Supplier Emission'!$F$15:$F$49=$E$8)),
            ""),
    "")</f>
        <v/>
      </c>
      <c r="L337" s="311" t="str">
        <f t="array" ref="L337">IFERROR(
    XLOOKUP(F337,
            _xlws.FILTER('Supplier Emission'!$G$15:$G$49,
                   ('Supplier Emission'!$D$15:$D$49=H337) * ('Supplier Emission'!$F$15:$F$49=$E$8)),
            _xlws.FILTER('Supplier Emission'!$J$15:$J$49,
                   ('Supplier Emission'!$D$15:$D$49=H337) * ('Supplier Emission'!$F$15:$F$49=$E$8)),
            ""),
    "")</f>
        <v/>
      </c>
      <c r="M337" s="311" t="str">
        <f t="array" ref="M337">IFERROR(
    XLOOKUP(F337,
            _xlws.FILTER('Supplier Emission'!$G$15:$G$49,
                   ('Supplier Emission'!$D$15:$D$49=H337) * ('Supplier Emission'!$F$15:$F$49=$E$8)),
            _xlws.FILTER('Supplier Emission'!$M$15:$M$49,
                   ('Supplier Emission'!$D$15:$D$49=H337) * ('Supplier Emission'!$F$15:$F$49=$E$8)),
            ""),
    "")</f>
        <v/>
      </c>
      <c r="N337" s="311" t="str">
        <f t="array" ref="N337">IFERROR(
    XLOOKUP(F337,
            _xlws.FILTER('Supplier Emission'!$G$15:$G$49,
                   ('Supplier Emission'!$D$15:$D$49=H337) * ('Supplier Emission'!$F$15:$F$49=$E$8)),
            _xlws.FILTER('Supplier Emission'!$H$15:$H$49,
                   ('Supplier Emission'!$D$15:$D$49=H337) * ('Supplier Emission'!$F$15:$F$49=$E$8)),
            ""),
    "")</f>
        <v/>
      </c>
      <c r="O337" s="311" t="str">
        <f t="array" ref="O337">XLOOKUP(1,('Emission Factors'!$E$5:$E$488='GHG emissions calculations'!$F337)*('Emission Factors'!$H$5:$H$488='GHG emissions calculations'!$H337),INDEX('Emission Factors'!$E$5:$T$488,0,MATCH('GHG emissions calculations'!O$6,'Emission Factors'!$E$5:$T$5,0)),"",0)</f>
        <v/>
      </c>
      <c r="P337" s="313" t="str">
        <f t="array" ref="P337">IFERROR(
    INDEX('Emission Factors'!$E$5:$P$488,
          MATCH(1,
                ('Emission Factors'!$E$5:$E$488 = 'GHG emissions calculations'!$F337) *
                ('Emission Factors'!$H$5:$H$488 = 'GHG emissions calculations'!$H337),
                0),
          MATCH('GHG emissions calculations'!P$6,'Emission Factors'!$E$5:$P$5,0)),
    "")</f>
        <v/>
      </c>
      <c r="Q337" s="311" t="str">
        <f t="array" ref="Q337">IFERROR(
    IF(
        INDEX('Emission Factors'!$E$5:$P$488,
              MATCH(1,
                    ('Emission Factors'!$E$5:$E$488 = 'GHG emissions calculations'!$F337) *
                    ('Emission Factors'!$H$5:$H$488 = 'GHG emissions calculations'!$H337),
                    0),
              MATCH('GHG emissions calculations'!Q$6, 'Emission Factors'!$E$5:$P$5, 0)) &lt;&gt; "",
        INDEX('Emission Factors'!$E$5:$P$488,
              MATCH(1,
                    ('Emission Factors'!$E$5:$E$488 = 'GHG emissions calculations'!$F337) *
                    ('Emission Factors'!$H$5:$H$488 = 'GHG emissions calculations'!$H337),
                    0),
              MATCH('GHG emissions calculations'!Q$6, 'Emission Factors'!$E$5:$P$5, 0)),
        ""),
    "")</f>
        <v/>
      </c>
      <c r="R337" s="311" t="str">
        <f t="array" ref="R337">IFERROR(
    IF(
        INDEX('Emission Factors'!$E$5:$R$488,
              MATCH(1,
                    ('Emission Factors'!$E$5:$E$488 = 'GHG emissions calculations'!$F337) *
                    ('Emission Factors'!$H$5:$H$488 = 'GHG emissions calculations'!$H337),
                    0),
              MATCH('GHG emissions calculations'!R$6, 'Emission Factors'!$E$5:$R$5, 0)) &lt;&gt; "",
        INDEX('Emission Factors'!$E$5:$R$488,
              MATCH(1,
                    ('Emission Factors'!$E$5:$E$488 = 'GHG emissions calculations'!$F337) *
                    ('Emission Factors'!$H$5:$H$488 = 'GHG emissions calculations'!$H337),
                    0),
              MATCH('GHG emissions calculations'!R$6, 'Emission Factors'!$E$5:$R$5, 0)),
        ""),
    "")</f>
        <v/>
      </c>
      <c r="S337" s="312">
        <f t="shared" si="1"/>
        <v>0</v>
      </c>
      <c r="T337" s="23"/>
    </row>
    <row r="338" ht="15.75" customHeight="1" outlineLevel="1">
      <c r="A338" s="23"/>
      <c r="B338" s="71"/>
      <c r="C338" s="71"/>
      <c r="D338" s="71"/>
      <c r="E338" s="314"/>
      <c r="F338" s="311" t="str">
        <f>Lists!P312</f>
        <v>Steel - Galvanisation steel sheet - America</v>
      </c>
      <c r="G338" s="311" t="str">
        <f t="array" ref="G338">XLOOKUP(1,('Emission Factors'!$E$5:$E$488='GHG emissions calculations'!$F338)*('Emission Factors'!$H$5:$H$488='GHG emissions calculations'!$H338),INDEX('Emission Factors'!$E$5:$T$488,0,MATCH('GHG emissions calculations'!G$6,'Emission Factors'!$E$5:$T$5,0)),"",0)</f>
        <v/>
      </c>
      <c r="H338" s="311" t="s">
        <v>237</v>
      </c>
      <c r="I338" s="312" t="str">
        <f>IF(
    SUMIFS('Import data'!$L$25:$L$80,
           'Import data'!$J$25:$J$80, F338,
           'Import data'!$G$25:$G$80, 'GHG emissions calculations'!$H338,
           'Import data'!$I$25:$I$80,$E$8) &lt;&gt; 0,
    SUMIFS('Import data'!$L$25:$L$80,
           'Import data'!$J$25:$J$80, F338,
           'Import data'!$G$25:$G$80, 'GHG emissions calculations'!$H338,
           'Import data'!$I$25:$I$80,$E$8),
    ""
)</f>
        <v/>
      </c>
      <c r="J338" s="311" t="str">
        <f t="array" ref="J338">IF(
    XLOOKUP(F338, 'Import data'!$J$26:$J$47, 'Import data'!$M$26:$M$47, "", 0) = "Please add the region-specific supplier emission factor or choose a different region available in the IAEG database.",
    "",
    XLOOKUP(F338, 'Import data'!$J$26:$J$47, 'Import data'!$M$26:$M$47, "", 0)
)</f>
        <v/>
      </c>
      <c r="K338" s="311" t="str">
        <f t="array" ref="K338">IFERROR(
    XLOOKUP(F338,
            _xlws.FILTER('Supplier Emission'!$G$15:$G$49,
                   ('Supplier Emission'!$D$15:$D$49=H338) * ('Supplier Emission'!$F$15:$F$49=$E$8)),
            _xlws.FILTER('Supplier Emission'!$I$15:$I$49,
                   ('Supplier Emission'!$D$15:$D$49=H338) * ('Supplier Emission'!$F$15:$F$49=$E$8)),
            ""),
    "")</f>
        <v/>
      </c>
      <c r="L338" s="311" t="str">
        <f t="array" ref="L338">IFERROR(
    XLOOKUP(F338,
            _xlws.FILTER('Supplier Emission'!$G$15:$G$49,
                   ('Supplier Emission'!$D$15:$D$49=H338) * ('Supplier Emission'!$F$15:$F$49=$E$8)),
            _xlws.FILTER('Supplier Emission'!$J$15:$J$49,
                   ('Supplier Emission'!$D$15:$D$49=H338) * ('Supplier Emission'!$F$15:$F$49=$E$8)),
            ""),
    "")</f>
        <v/>
      </c>
      <c r="M338" s="311" t="str">
        <f t="array" ref="M338">IFERROR(
    XLOOKUP(F338,
            _xlws.FILTER('Supplier Emission'!$G$15:$G$49,
                   ('Supplier Emission'!$D$15:$D$49=H338) * ('Supplier Emission'!$F$15:$F$49=$E$8)),
            _xlws.FILTER('Supplier Emission'!$M$15:$M$49,
                   ('Supplier Emission'!$D$15:$D$49=H338) * ('Supplier Emission'!$F$15:$F$49=$E$8)),
            ""),
    "")</f>
        <v/>
      </c>
      <c r="N338" s="311" t="str">
        <f t="array" ref="N338">IFERROR(
    XLOOKUP(F338,
            _xlws.FILTER('Supplier Emission'!$G$15:$G$49,
                   ('Supplier Emission'!$D$15:$D$49=H338) * ('Supplier Emission'!$F$15:$F$49=$E$8)),
            _xlws.FILTER('Supplier Emission'!$H$15:$H$49,
                   ('Supplier Emission'!$D$15:$D$49=H338) * ('Supplier Emission'!$F$15:$F$49=$E$8)),
            ""),
    "")</f>
        <v/>
      </c>
      <c r="O338" s="311" t="str">
        <f t="array" ref="O338">XLOOKUP(1,('Emission Factors'!$E$5:$E$488='GHG emissions calculations'!$F338)*('Emission Factors'!$H$5:$H$488='GHG emissions calculations'!$H338),INDEX('Emission Factors'!$E$5:$T$488,0,MATCH('GHG emissions calculations'!O$6,'Emission Factors'!$E$5:$T$5,0)),"",0)</f>
        <v/>
      </c>
      <c r="P338" s="313" t="str">
        <f t="array" ref="P338">IFERROR(
    INDEX('Emission Factors'!$E$5:$P$488,
          MATCH(1,
                ('Emission Factors'!$E$5:$E$488 = 'GHG emissions calculations'!$F338) *
                ('Emission Factors'!$H$5:$H$488 = 'GHG emissions calculations'!$H338),
                0),
          MATCH('GHG emissions calculations'!P$6,'Emission Factors'!$E$5:$P$5,0)),
    "")</f>
        <v/>
      </c>
      <c r="Q338" s="311" t="str">
        <f t="array" ref="Q338">IFERROR(
    IF(
        INDEX('Emission Factors'!$E$5:$P$488,
              MATCH(1,
                    ('Emission Factors'!$E$5:$E$488 = 'GHG emissions calculations'!$F338) *
                    ('Emission Factors'!$H$5:$H$488 = 'GHG emissions calculations'!$H338),
                    0),
              MATCH('GHG emissions calculations'!Q$6, 'Emission Factors'!$E$5:$P$5, 0)) &lt;&gt; "",
        INDEX('Emission Factors'!$E$5:$P$488,
              MATCH(1,
                    ('Emission Factors'!$E$5:$E$488 = 'GHG emissions calculations'!$F338) *
                    ('Emission Factors'!$H$5:$H$488 = 'GHG emissions calculations'!$H338),
                    0),
              MATCH('GHG emissions calculations'!Q$6, 'Emission Factors'!$E$5:$P$5, 0)),
        ""),
    "")</f>
        <v/>
      </c>
      <c r="R338" s="311" t="str">
        <f t="array" ref="R338">IFERROR(
    IF(
        INDEX('Emission Factors'!$E$5:$R$488,
              MATCH(1,
                    ('Emission Factors'!$E$5:$E$488 = 'GHG emissions calculations'!$F338) *
                    ('Emission Factors'!$H$5:$H$488 = 'GHG emissions calculations'!$H338),
                    0),
              MATCH('GHG emissions calculations'!R$6, 'Emission Factors'!$E$5:$R$5, 0)) &lt;&gt; "",
        INDEX('Emission Factors'!$E$5:$R$488,
              MATCH(1,
                    ('Emission Factors'!$E$5:$E$488 = 'GHG emissions calculations'!$F338) *
                    ('Emission Factors'!$H$5:$H$488 = 'GHG emissions calculations'!$H338),
                    0),
              MATCH('GHG emissions calculations'!R$6, 'Emission Factors'!$E$5:$R$5, 0)),
        ""),
    "")</f>
        <v/>
      </c>
      <c r="S338" s="312">
        <f t="shared" si="1"/>
        <v>0</v>
      </c>
      <c r="T338" s="23"/>
    </row>
    <row r="339" ht="15.75" customHeight="1" outlineLevel="1">
      <c r="A339" s="23"/>
      <c r="B339" s="71"/>
      <c r="C339" s="71"/>
      <c r="D339" s="71"/>
      <c r="E339" s="314"/>
      <c r="F339" s="311" t="str">
        <f>Lists!P315</f>
        <v>Steel - Galvanisation steel sheet - Asia</v>
      </c>
      <c r="G339" s="311" t="str">
        <f t="array" ref="G339">XLOOKUP(1,('Emission Factors'!$E$5:$E$488='GHG emissions calculations'!$F339)*('Emission Factors'!$H$5:$H$488='GHG emissions calculations'!$H339),INDEX('Emission Factors'!$E$5:$T$488,0,MATCH('GHG emissions calculations'!G$6,'Emission Factors'!$E$5:$T$5,0)),"",0)</f>
        <v/>
      </c>
      <c r="H339" s="311" t="s">
        <v>237</v>
      </c>
      <c r="I339" s="312" t="str">
        <f>IF(
    SUMIFS('Import data'!$L$25:$L$80,
           'Import data'!$J$25:$J$80, F339,
           'Import data'!$G$25:$G$80, 'GHG emissions calculations'!$H339,
           'Import data'!$I$25:$I$80,$E$8) &lt;&gt; 0,
    SUMIFS('Import data'!$L$25:$L$80,
           'Import data'!$J$25:$J$80, F339,
           'Import data'!$G$25:$G$80, 'GHG emissions calculations'!$H339,
           'Import data'!$I$25:$I$80,$E$8),
    ""
)</f>
        <v/>
      </c>
      <c r="J339" s="311" t="str">
        <f t="array" ref="J339">IF(
    XLOOKUP(F339, 'Import data'!$J$26:$J$47, 'Import data'!$M$26:$M$47, "", 0) = "Please add the region-specific supplier emission factor or choose a different region available in the IAEG database.",
    "",
    XLOOKUP(F339, 'Import data'!$J$26:$J$47, 'Import data'!$M$26:$M$47, "", 0)
)</f>
        <v/>
      </c>
      <c r="K339" s="311" t="str">
        <f t="array" ref="K339">IFERROR(
    XLOOKUP(F339,
            _xlws.FILTER('Supplier Emission'!$G$15:$G$49,
                   ('Supplier Emission'!$D$15:$D$49=H339) * ('Supplier Emission'!$F$15:$F$49=$E$8)),
            _xlws.FILTER('Supplier Emission'!$I$15:$I$49,
                   ('Supplier Emission'!$D$15:$D$49=H339) * ('Supplier Emission'!$F$15:$F$49=$E$8)),
            ""),
    "")</f>
        <v/>
      </c>
      <c r="L339" s="311" t="str">
        <f t="array" ref="L339">IFERROR(
    XLOOKUP(F339,
            _xlws.FILTER('Supplier Emission'!$G$15:$G$49,
                   ('Supplier Emission'!$D$15:$D$49=H339) * ('Supplier Emission'!$F$15:$F$49=$E$8)),
            _xlws.FILTER('Supplier Emission'!$J$15:$J$49,
                   ('Supplier Emission'!$D$15:$D$49=H339) * ('Supplier Emission'!$F$15:$F$49=$E$8)),
            ""),
    "")</f>
        <v/>
      </c>
      <c r="M339" s="311" t="str">
        <f t="array" ref="M339">IFERROR(
    XLOOKUP(F339,
            _xlws.FILTER('Supplier Emission'!$G$15:$G$49,
                   ('Supplier Emission'!$D$15:$D$49=H339) * ('Supplier Emission'!$F$15:$F$49=$E$8)),
            _xlws.FILTER('Supplier Emission'!$M$15:$M$49,
                   ('Supplier Emission'!$D$15:$D$49=H339) * ('Supplier Emission'!$F$15:$F$49=$E$8)),
            ""),
    "")</f>
        <v/>
      </c>
      <c r="N339" s="311" t="str">
        <f t="array" ref="N339">IFERROR(
    XLOOKUP(F339,
            _xlws.FILTER('Supplier Emission'!$G$15:$G$49,
                   ('Supplier Emission'!$D$15:$D$49=H339) * ('Supplier Emission'!$F$15:$F$49=$E$8)),
            _xlws.FILTER('Supplier Emission'!$H$15:$H$49,
                   ('Supplier Emission'!$D$15:$D$49=H339) * ('Supplier Emission'!$F$15:$F$49=$E$8)),
            ""),
    "")</f>
        <v/>
      </c>
      <c r="O339" s="311" t="str">
        <f t="array" ref="O339">XLOOKUP(1,('Emission Factors'!$E$5:$E$488='GHG emissions calculations'!$F339)*('Emission Factors'!$H$5:$H$488='GHG emissions calculations'!$H339),INDEX('Emission Factors'!$E$5:$T$488,0,MATCH('GHG emissions calculations'!O$6,'Emission Factors'!$E$5:$T$5,0)),"",0)</f>
        <v/>
      </c>
      <c r="P339" s="313" t="str">
        <f t="array" ref="P339">IFERROR(
    INDEX('Emission Factors'!$E$5:$P$488,
          MATCH(1,
                ('Emission Factors'!$E$5:$E$488 = 'GHG emissions calculations'!$F339) *
                ('Emission Factors'!$H$5:$H$488 = 'GHG emissions calculations'!$H339),
                0),
          MATCH('GHG emissions calculations'!P$6,'Emission Factors'!$E$5:$P$5,0)),
    "")</f>
        <v/>
      </c>
      <c r="Q339" s="311" t="str">
        <f t="array" ref="Q339">IFERROR(
    IF(
        INDEX('Emission Factors'!$E$5:$P$488,
              MATCH(1,
                    ('Emission Factors'!$E$5:$E$488 = 'GHG emissions calculations'!$F339) *
                    ('Emission Factors'!$H$5:$H$488 = 'GHG emissions calculations'!$H339),
                    0),
              MATCH('GHG emissions calculations'!Q$6, 'Emission Factors'!$E$5:$P$5, 0)) &lt;&gt; "",
        INDEX('Emission Factors'!$E$5:$P$488,
              MATCH(1,
                    ('Emission Factors'!$E$5:$E$488 = 'GHG emissions calculations'!$F339) *
                    ('Emission Factors'!$H$5:$H$488 = 'GHG emissions calculations'!$H339),
                    0),
              MATCH('GHG emissions calculations'!Q$6, 'Emission Factors'!$E$5:$P$5, 0)),
        ""),
    "")</f>
        <v/>
      </c>
      <c r="R339" s="311" t="str">
        <f t="array" ref="R339">IFERROR(
    IF(
        INDEX('Emission Factors'!$E$5:$R$488,
              MATCH(1,
                    ('Emission Factors'!$E$5:$E$488 = 'GHG emissions calculations'!$F339) *
                    ('Emission Factors'!$H$5:$H$488 = 'GHG emissions calculations'!$H339),
                    0),
              MATCH('GHG emissions calculations'!R$6, 'Emission Factors'!$E$5:$R$5, 0)) &lt;&gt; "",
        INDEX('Emission Factors'!$E$5:$R$488,
              MATCH(1,
                    ('Emission Factors'!$E$5:$E$488 = 'GHG emissions calculations'!$F339) *
                    ('Emission Factors'!$H$5:$H$488 = 'GHG emissions calculations'!$H339),
                    0),
              MATCH('GHG emissions calculations'!R$6, 'Emission Factors'!$E$5:$R$5, 0)),
        ""),
    "")</f>
        <v/>
      </c>
      <c r="S339" s="312">
        <f t="shared" si="1"/>
        <v>0</v>
      </c>
      <c r="T339" s="23"/>
    </row>
    <row r="340" ht="15.75" customHeight="1" outlineLevel="1">
      <c r="A340" s="23"/>
      <c r="B340" s="71"/>
      <c r="C340" s="71"/>
      <c r="D340" s="71"/>
      <c r="E340" s="314"/>
      <c r="F340" s="311" t="str">
        <f>Lists!P313</f>
        <v>Steel - Galvanisation steel sheet - Europe</v>
      </c>
      <c r="G340" s="311">
        <f t="array" ref="G340">XLOOKUP(1,('Emission Factors'!$E$5:$E$488='GHG emissions calculations'!$F340)*('Emission Factors'!$H$5:$H$488='GHG emissions calculations'!$H340),INDEX('Emission Factors'!$E$5:$T$488,0,MATCH('GHG emissions calculations'!G$6,'Emission Factors'!$E$5:$T$5,0)),"",0)</f>
        <v>3</v>
      </c>
      <c r="H340" s="311" t="s">
        <v>237</v>
      </c>
      <c r="I340" s="312" t="str">
        <f>IF(
    SUMIFS('Import data'!$L$25:$L$80,
           'Import data'!$J$25:$J$80, F340,
           'Import data'!$G$25:$G$80, 'GHG emissions calculations'!$H340,
           'Import data'!$I$25:$I$80,$E$8) &lt;&gt; 0,
    SUMIFS('Import data'!$L$25:$L$80,
           'Import data'!$J$25:$J$80, F340,
           'Import data'!$G$25:$G$80, 'GHG emissions calculations'!$H340,
           'Import data'!$I$25:$I$80,$E$8),
    ""
)</f>
        <v/>
      </c>
      <c r="J340" s="311" t="str">
        <f t="array" ref="J340">IF(
    XLOOKUP(F340, 'Import data'!$J$26:$J$47, 'Import data'!$M$26:$M$47, "", 0) = "Please add the region-specific supplier emission factor or choose a different region available in the IAEG database.",
    "",
    XLOOKUP(F340, 'Import data'!$J$26:$J$47, 'Import data'!$M$26:$M$47, "", 0)
)</f>
        <v/>
      </c>
      <c r="K340" s="311" t="str">
        <f t="array" ref="K340">IFERROR(
    XLOOKUP(F340,
            _xlws.FILTER('Supplier Emission'!$G$15:$G$49,
                   ('Supplier Emission'!$D$15:$D$49=H340) * ('Supplier Emission'!$F$15:$F$49=$E$8)),
            _xlws.FILTER('Supplier Emission'!$I$15:$I$49,
                   ('Supplier Emission'!$D$15:$D$49=H340) * ('Supplier Emission'!$F$15:$F$49=$E$8)),
            ""),
    "")</f>
        <v/>
      </c>
      <c r="L340" s="311" t="str">
        <f t="array" ref="L340">IFERROR(
    XLOOKUP(F340,
            _xlws.FILTER('Supplier Emission'!$G$15:$G$49,
                   ('Supplier Emission'!$D$15:$D$49=H340) * ('Supplier Emission'!$F$15:$F$49=$E$8)),
            _xlws.FILTER('Supplier Emission'!$J$15:$J$49,
                   ('Supplier Emission'!$D$15:$D$49=H340) * ('Supplier Emission'!$F$15:$F$49=$E$8)),
            ""),
    "")</f>
        <v/>
      </c>
      <c r="M340" s="311" t="str">
        <f t="array" ref="M340">IFERROR(
    XLOOKUP(F340,
            _xlws.FILTER('Supplier Emission'!$G$15:$G$49,
                   ('Supplier Emission'!$D$15:$D$49=H340) * ('Supplier Emission'!$F$15:$F$49=$E$8)),
            _xlws.FILTER('Supplier Emission'!$M$15:$M$49,
                   ('Supplier Emission'!$D$15:$D$49=H340) * ('Supplier Emission'!$F$15:$F$49=$E$8)),
            ""),
    "")</f>
        <v/>
      </c>
      <c r="N340" s="311" t="str">
        <f t="array" ref="N340">IFERROR(
    XLOOKUP(F340,
            _xlws.FILTER('Supplier Emission'!$G$15:$G$49,
                   ('Supplier Emission'!$D$15:$D$49=H340) * ('Supplier Emission'!$F$15:$F$49=$E$8)),
            _xlws.FILTER('Supplier Emission'!$H$15:$H$49,
                   ('Supplier Emission'!$D$15:$D$49=H340) * ('Supplier Emission'!$F$15:$F$49=$E$8)),
            ""),
    "")</f>
        <v/>
      </c>
      <c r="O340" s="311" t="str">
        <f t="array" ref="O340">XLOOKUP(1,('Emission Factors'!$E$5:$E$488='GHG emissions calculations'!$F340)*('Emission Factors'!$H$5:$H$488='GHG emissions calculations'!$H340),INDEX('Emission Factors'!$E$5:$T$488,0,MATCH('GHG emissions calculations'!O$6,'Emission Factors'!$E$5:$T$5,0)),"",0)</f>
        <v>Steel sheet (galvanized)</v>
      </c>
      <c r="P340" s="313">
        <f t="array" ref="P340">IFERROR(
    INDEX('Emission Factors'!$E$5:$P$488,
          MATCH(1,
                ('Emission Factors'!$E$5:$E$488 = 'GHG emissions calculations'!$F340) *
                ('Emission Factors'!$H$5:$H$488 = 'GHG emissions calculations'!$H340),
                0),
          MATCH('GHG emissions calculations'!P$6,'Emission Factors'!$E$5:$P$5,0)),
    "")</f>
        <v>2.284</v>
      </c>
      <c r="Q340" s="311" t="str">
        <f t="array" ref="Q340">IFERROR(
    IF(
        INDEX('Emission Factors'!$E$5:$P$488,
              MATCH(1,
                    ('Emission Factors'!$E$5:$E$488 = 'GHG emissions calculations'!$F340) *
                    ('Emission Factors'!$H$5:$H$488 = 'GHG emissions calculations'!$H340),
                    0),
              MATCH('GHG emissions calculations'!Q$6, 'Emission Factors'!$E$5:$P$5, 0)) &lt;&gt; "",
        INDEX('Emission Factors'!$E$5:$P$488,
              MATCH(1,
                    ('Emission Factors'!$E$5:$E$488 = 'GHG emissions calculations'!$F340) *
                    ('Emission Factors'!$H$5:$H$488 = 'GHG emissions calculations'!$H340),
                    0),
              MATCH('GHG emissions calculations'!Q$6, 'Emission Factors'!$E$5:$P$5, 0)),
        ""),
    "")</f>
        <v>kgCO2e/kg</v>
      </c>
      <c r="R340" s="311" t="str">
        <f t="array" ref="R340">IFERROR(
    IF(
        INDEX('Emission Factors'!$E$5:$R$488,
              MATCH(1,
                    ('Emission Factors'!$E$5:$E$488 = 'GHG emissions calculations'!$F340) *
                    ('Emission Factors'!$H$5:$H$488 = 'GHG emissions calculations'!$H340),
                    0),
              MATCH('GHG emissions calculations'!R$6, 'Emission Factors'!$E$5:$R$5, 0)) &lt;&gt; "",
        INDEX('Emission Factors'!$E$5:$R$488,
              MATCH(1,
                    ('Emission Factors'!$E$5:$E$488 = 'GHG emissions calculations'!$F340) *
                    ('Emission Factors'!$H$5:$H$488 = 'GHG emissions calculations'!$H340),
                    0),
              MATCH('GHG emissions calculations'!R$6, 'Emission Factors'!$E$5:$R$5, 0)),
        ""),
    "")</f>
        <v>Europe</v>
      </c>
      <c r="S340" s="312">
        <f t="shared" si="1"/>
        <v>0</v>
      </c>
      <c r="T340" s="23"/>
    </row>
    <row r="341" ht="15.75" customHeight="1" outlineLevel="1">
      <c r="A341" s="23"/>
      <c r="B341" s="71"/>
      <c r="C341" s="71"/>
      <c r="D341" s="71"/>
      <c r="E341" s="314"/>
      <c r="F341" s="311" t="str">
        <f>Lists!P318</f>
        <v>Steel - Galvanisation steel sheet - Global or unspecified region</v>
      </c>
      <c r="G341" s="311" t="str">
        <f t="array" ref="G341">XLOOKUP(1,('Emission Factors'!$E$5:$E$488='GHG emissions calculations'!$F341)*('Emission Factors'!$H$5:$H$488='GHG emissions calculations'!$H341),INDEX('Emission Factors'!$E$5:$T$488,0,MATCH('GHG emissions calculations'!G$6,'Emission Factors'!$E$5:$T$5,0)),"",0)</f>
        <v/>
      </c>
      <c r="H341" s="311" t="s">
        <v>237</v>
      </c>
      <c r="I341" s="312" t="str">
        <f>IF(
    SUMIFS('Import data'!$L$25:$L$80,
           'Import data'!$J$25:$J$80, F341,
           'Import data'!$G$25:$G$80, 'GHG emissions calculations'!$H341,
           'Import data'!$I$25:$I$80,$E$8) &lt;&gt; 0,
    SUMIFS('Import data'!$L$25:$L$80,
           'Import data'!$J$25:$J$80, F341,
           'Import data'!$G$25:$G$80, 'GHG emissions calculations'!$H341,
           'Import data'!$I$25:$I$80,$E$8),
    ""
)</f>
        <v/>
      </c>
      <c r="J341" s="311" t="str">
        <f t="array" ref="J341">IF(
    XLOOKUP(F341, 'Import data'!$J$26:$J$47, 'Import data'!$M$26:$M$47, "", 0) = "Please add the region-specific supplier emission factor or choose a different region available in the IAEG database.",
    "",
    XLOOKUP(F341, 'Import data'!$J$26:$J$47, 'Import data'!$M$26:$M$47, "", 0)
)</f>
        <v/>
      </c>
      <c r="K341" s="311" t="str">
        <f t="array" ref="K341">IFERROR(
    XLOOKUP(F341,
            _xlws.FILTER('Supplier Emission'!$G$15:$G$49,
                   ('Supplier Emission'!$D$15:$D$49=H341) * ('Supplier Emission'!$F$15:$F$49=$E$8)),
            _xlws.FILTER('Supplier Emission'!$I$15:$I$49,
                   ('Supplier Emission'!$D$15:$D$49=H341) * ('Supplier Emission'!$F$15:$F$49=$E$8)),
            ""),
    "")</f>
        <v/>
      </c>
      <c r="L341" s="311" t="str">
        <f t="array" ref="L341">IFERROR(
    XLOOKUP(F341,
            _xlws.FILTER('Supplier Emission'!$G$15:$G$49,
                   ('Supplier Emission'!$D$15:$D$49=H341) * ('Supplier Emission'!$F$15:$F$49=$E$8)),
            _xlws.FILTER('Supplier Emission'!$J$15:$J$49,
                   ('Supplier Emission'!$D$15:$D$49=H341) * ('Supplier Emission'!$F$15:$F$49=$E$8)),
            ""),
    "")</f>
        <v/>
      </c>
      <c r="M341" s="311" t="str">
        <f t="array" ref="M341">IFERROR(
    XLOOKUP(F341,
            _xlws.FILTER('Supplier Emission'!$G$15:$G$49,
                   ('Supplier Emission'!$D$15:$D$49=H341) * ('Supplier Emission'!$F$15:$F$49=$E$8)),
            _xlws.FILTER('Supplier Emission'!$M$15:$M$49,
                   ('Supplier Emission'!$D$15:$D$49=H341) * ('Supplier Emission'!$F$15:$F$49=$E$8)),
            ""),
    "")</f>
        <v/>
      </c>
      <c r="N341" s="311" t="str">
        <f t="array" ref="N341">IFERROR(
    XLOOKUP(F341,
            _xlws.FILTER('Supplier Emission'!$G$15:$G$49,
                   ('Supplier Emission'!$D$15:$D$49=H341) * ('Supplier Emission'!$F$15:$F$49=$E$8)),
            _xlws.FILTER('Supplier Emission'!$H$15:$H$49,
                   ('Supplier Emission'!$D$15:$D$49=H341) * ('Supplier Emission'!$F$15:$F$49=$E$8)),
            ""),
    "")</f>
        <v/>
      </c>
      <c r="O341" s="311" t="str">
        <f t="array" ref="O341">XLOOKUP(1,('Emission Factors'!$E$5:$E$488='GHG emissions calculations'!$F341)*('Emission Factors'!$H$5:$H$488='GHG emissions calculations'!$H341),INDEX('Emission Factors'!$E$5:$T$488,0,MATCH('GHG emissions calculations'!O$6,'Emission Factors'!$E$5:$T$5,0)),"",0)</f>
        <v/>
      </c>
      <c r="P341" s="313" t="str">
        <f t="array" ref="P341">IFERROR(
    INDEX('Emission Factors'!$E$5:$P$488,
          MATCH(1,
                ('Emission Factors'!$E$5:$E$488 = 'GHG emissions calculations'!$F341) *
                ('Emission Factors'!$H$5:$H$488 = 'GHG emissions calculations'!$H341),
                0),
          MATCH('GHG emissions calculations'!P$6,'Emission Factors'!$E$5:$P$5,0)),
    "")</f>
        <v/>
      </c>
      <c r="Q341" s="311" t="str">
        <f t="array" ref="Q341">IFERROR(
    IF(
        INDEX('Emission Factors'!$E$5:$P$488,
              MATCH(1,
                    ('Emission Factors'!$E$5:$E$488 = 'GHG emissions calculations'!$F341) *
                    ('Emission Factors'!$H$5:$H$488 = 'GHG emissions calculations'!$H341),
                    0),
              MATCH('GHG emissions calculations'!Q$6, 'Emission Factors'!$E$5:$P$5, 0)) &lt;&gt; "",
        INDEX('Emission Factors'!$E$5:$P$488,
              MATCH(1,
                    ('Emission Factors'!$E$5:$E$488 = 'GHG emissions calculations'!$F341) *
                    ('Emission Factors'!$H$5:$H$488 = 'GHG emissions calculations'!$H341),
                    0),
              MATCH('GHG emissions calculations'!Q$6, 'Emission Factors'!$E$5:$P$5, 0)),
        ""),
    "")</f>
        <v/>
      </c>
      <c r="R341" s="311" t="str">
        <f t="array" ref="R341">IFERROR(
    IF(
        INDEX('Emission Factors'!$E$5:$R$488,
              MATCH(1,
                    ('Emission Factors'!$E$5:$E$488 = 'GHG emissions calculations'!$F341) *
                    ('Emission Factors'!$H$5:$H$488 = 'GHG emissions calculations'!$H341),
                    0),
              MATCH('GHG emissions calculations'!R$6, 'Emission Factors'!$E$5:$R$5, 0)) &lt;&gt; "",
        INDEX('Emission Factors'!$E$5:$R$488,
              MATCH(1,
                    ('Emission Factors'!$E$5:$E$488 = 'GHG emissions calculations'!$F341) *
                    ('Emission Factors'!$H$5:$H$488 = 'GHG emissions calculations'!$H341),
                    0),
              MATCH('GHG emissions calculations'!R$6, 'Emission Factors'!$E$5:$R$5, 0)),
        ""),
    "")</f>
        <v/>
      </c>
      <c r="S341" s="312">
        <f t="shared" si="1"/>
        <v>0</v>
      </c>
      <c r="T341" s="23"/>
    </row>
    <row r="342" ht="15.75" customHeight="1" outlineLevel="1">
      <c r="A342" s="23"/>
      <c r="B342" s="71"/>
      <c r="C342" s="71"/>
      <c r="D342" s="71"/>
      <c r="E342" s="314"/>
      <c r="F342" s="311" t="str">
        <f>Lists!P317</f>
        <v>Steel - Galvanisation steel sheet - Middle East</v>
      </c>
      <c r="G342" s="311" t="str">
        <f t="array" ref="G342">XLOOKUP(1,('Emission Factors'!$E$5:$E$488='GHG emissions calculations'!$F342)*('Emission Factors'!$H$5:$H$488='GHG emissions calculations'!$H342),INDEX('Emission Factors'!$E$5:$T$488,0,MATCH('GHG emissions calculations'!G$6,'Emission Factors'!$E$5:$T$5,0)),"",0)</f>
        <v/>
      </c>
      <c r="H342" s="311" t="s">
        <v>237</v>
      </c>
      <c r="I342" s="312" t="str">
        <f>IF(
    SUMIFS('Import data'!$L$25:$L$80,
           'Import data'!$J$25:$J$80, F342,
           'Import data'!$G$25:$G$80, 'GHG emissions calculations'!$H342,
           'Import data'!$I$25:$I$80,$E$8) &lt;&gt; 0,
    SUMIFS('Import data'!$L$25:$L$80,
           'Import data'!$J$25:$J$80, F342,
           'Import data'!$G$25:$G$80, 'GHG emissions calculations'!$H342,
           'Import data'!$I$25:$I$80,$E$8),
    ""
)</f>
        <v/>
      </c>
      <c r="J342" s="311" t="str">
        <f t="array" ref="J342">IF(
    XLOOKUP(F342, 'Import data'!$J$26:$J$47, 'Import data'!$M$26:$M$47, "", 0) = "Please add the region-specific supplier emission factor or choose a different region available in the IAEG database.",
    "",
    XLOOKUP(F342, 'Import data'!$J$26:$J$47, 'Import data'!$M$26:$M$47, "", 0)
)</f>
        <v/>
      </c>
      <c r="K342" s="311" t="str">
        <f t="array" ref="K342">IFERROR(
    XLOOKUP(F342,
            _xlws.FILTER('Supplier Emission'!$G$15:$G$49,
                   ('Supplier Emission'!$D$15:$D$49=H342) * ('Supplier Emission'!$F$15:$F$49=$E$8)),
            _xlws.FILTER('Supplier Emission'!$I$15:$I$49,
                   ('Supplier Emission'!$D$15:$D$49=H342) * ('Supplier Emission'!$F$15:$F$49=$E$8)),
            ""),
    "")</f>
        <v/>
      </c>
      <c r="L342" s="311" t="str">
        <f t="array" ref="L342">IFERROR(
    XLOOKUP(F342,
            _xlws.FILTER('Supplier Emission'!$G$15:$G$49,
                   ('Supplier Emission'!$D$15:$D$49=H342) * ('Supplier Emission'!$F$15:$F$49=$E$8)),
            _xlws.FILTER('Supplier Emission'!$J$15:$J$49,
                   ('Supplier Emission'!$D$15:$D$49=H342) * ('Supplier Emission'!$F$15:$F$49=$E$8)),
            ""),
    "")</f>
        <v/>
      </c>
      <c r="M342" s="311" t="str">
        <f t="array" ref="M342">IFERROR(
    XLOOKUP(F342,
            _xlws.FILTER('Supplier Emission'!$G$15:$G$49,
                   ('Supplier Emission'!$D$15:$D$49=H342) * ('Supplier Emission'!$F$15:$F$49=$E$8)),
            _xlws.FILTER('Supplier Emission'!$M$15:$M$49,
                   ('Supplier Emission'!$D$15:$D$49=H342) * ('Supplier Emission'!$F$15:$F$49=$E$8)),
            ""),
    "")</f>
        <v/>
      </c>
      <c r="N342" s="311" t="str">
        <f t="array" ref="N342">IFERROR(
    XLOOKUP(F342,
            _xlws.FILTER('Supplier Emission'!$G$15:$G$49,
                   ('Supplier Emission'!$D$15:$D$49=H342) * ('Supplier Emission'!$F$15:$F$49=$E$8)),
            _xlws.FILTER('Supplier Emission'!$H$15:$H$49,
                   ('Supplier Emission'!$D$15:$D$49=H342) * ('Supplier Emission'!$F$15:$F$49=$E$8)),
            ""),
    "")</f>
        <v/>
      </c>
      <c r="O342" s="311" t="str">
        <f t="array" ref="O342">XLOOKUP(1,('Emission Factors'!$E$5:$E$488='GHG emissions calculations'!$F342)*('Emission Factors'!$H$5:$H$488='GHG emissions calculations'!$H342),INDEX('Emission Factors'!$E$5:$T$488,0,MATCH('GHG emissions calculations'!O$6,'Emission Factors'!$E$5:$T$5,0)),"",0)</f>
        <v/>
      </c>
      <c r="P342" s="313" t="str">
        <f t="array" ref="P342">IFERROR(
    INDEX('Emission Factors'!$E$5:$P$488,
          MATCH(1,
                ('Emission Factors'!$E$5:$E$488 = 'GHG emissions calculations'!$F342) *
                ('Emission Factors'!$H$5:$H$488 = 'GHG emissions calculations'!$H342),
                0),
          MATCH('GHG emissions calculations'!P$6,'Emission Factors'!$E$5:$P$5,0)),
    "")</f>
        <v/>
      </c>
      <c r="Q342" s="311" t="str">
        <f t="array" ref="Q342">IFERROR(
    IF(
        INDEX('Emission Factors'!$E$5:$P$488,
              MATCH(1,
                    ('Emission Factors'!$E$5:$E$488 = 'GHG emissions calculations'!$F342) *
                    ('Emission Factors'!$H$5:$H$488 = 'GHG emissions calculations'!$H342),
                    0),
              MATCH('GHG emissions calculations'!Q$6, 'Emission Factors'!$E$5:$P$5, 0)) &lt;&gt; "",
        INDEX('Emission Factors'!$E$5:$P$488,
              MATCH(1,
                    ('Emission Factors'!$E$5:$E$488 = 'GHG emissions calculations'!$F342) *
                    ('Emission Factors'!$H$5:$H$488 = 'GHG emissions calculations'!$H342),
                    0),
              MATCH('GHG emissions calculations'!Q$6, 'Emission Factors'!$E$5:$P$5, 0)),
        ""),
    "")</f>
        <v/>
      </c>
      <c r="R342" s="311" t="str">
        <f t="array" ref="R342">IFERROR(
    IF(
        INDEX('Emission Factors'!$E$5:$R$488,
              MATCH(1,
                    ('Emission Factors'!$E$5:$E$488 = 'GHG emissions calculations'!$F342) *
                    ('Emission Factors'!$H$5:$H$488 = 'GHG emissions calculations'!$H342),
                    0),
              MATCH('GHG emissions calculations'!R$6, 'Emission Factors'!$E$5:$R$5, 0)) &lt;&gt; "",
        INDEX('Emission Factors'!$E$5:$R$488,
              MATCH(1,
                    ('Emission Factors'!$E$5:$E$488 = 'GHG emissions calculations'!$F342) *
                    ('Emission Factors'!$H$5:$H$488 = 'GHG emissions calculations'!$H342),
                    0),
              MATCH('GHG emissions calculations'!R$6, 'Emission Factors'!$E$5:$R$5, 0)),
        ""),
    "")</f>
        <v/>
      </c>
      <c r="S342" s="312">
        <f t="shared" si="1"/>
        <v>0</v>
      </c>
      <c r="T342" s="23"/>
    </row>
    <row r="343" ht="15.75" customHeight="1" outlineLevel="1">
      <c r="A343" s="23"/>
      <c r="B343" s="71"/>
      <c r="C343" s="71"/>
      <c r="D343" s="71"/>
      <c r="E343" s="314"/>
      <c r="F343" s="311" t="str">
        <f>Lists!P316</f>
        <v>Steel - Galvanisation steel sheet - Oceania</v>
      </c>
      <c r="G343" s="311" t="str">
        <f t="array" ref="G343">XLOOKUP(1,('Emission Factors'!$E$5:$E$488='GHG emissions calculations'!$F343)*('Emission Factors'!$H$5:$H$488='GHG emissions calculations'!$H343),INDEX('Emission Factors'!$E$5:$T$488,0,MATCH('GHG emissions calculations'!G$6,'Emission Factors'!$E$5:$T$5,0)),"",0)</f>
        <v/>
      </c>
      <c r="H343" s="311" t="s">
        <v>237</v>
      </c>
      <c r="I343" s="312" t="str">
        <f>IF(
    SUMIFS('Import data'!$L$25:$L$80,
           'Import data'!$J$25:$J$80, F343,
           'Import data'!$G$25:$G$80, 'GHG emissions calculations'!$H343,
           'Import data'!$I$25:$I$80,$E$8) &lt;&gt; 0,
    SUMIFS('Import data'!$L$25:$L$80,
           'Import data'!$J$25:$J$80, F343,
           'Import data'!$G$25:$G$80, 'GHG emissions calculations'!$H343,
           'Import data'!$I$25:$I$80,$E$8),
    ""
)</f>
        <v/>
      </c>
      <c r="J343" s="311" t="str">
        <f t="array" ref="J343">IF(
    XLOOKUP(F343, 'Import data'!$J$26:$J$47, 'Import data'!$M$26:$M$47, "", 0) = "Please add the region-specific supplier emission factor or choose a different region available in the IAEG database.",
    "",
    XLOOKUP(F343, 'Import data'!$J$26:$J$47, 'Import data'!$M$26:$M$47, "", 0)
)</f>
        <v/>
      </c>
      <c r="K343" s="311" t="str">
        <f t="array" ref="K343">IFERROR(
    XLOOKUP(F343,
            _xlws.FILTER('Supplier Emission'!$G$15:$G$49,
                   ('Supplier Emission'!$D$15:$D$49=H343) * ('Supplier Emission'!$F$15:$F$49=$E$8)),
            _xlws.FILTER('Supplier Emission'!$I$15:$I$49,
                   ('Supplier Emission'!$D$15:$D$49=H343) * ('Supplier Emission'!$F$15:$F$49=$E$8)),
            ""),
    "")</f>
        <v/>
      </c>
      <c r="L343" s="311" t="str">
        <f t="array" ref="L343">IFERROR(
    XLOOKUP(F343,
            _xlws.FILTER('Supplier Emission'!$G$15:$G$49,
                   ('Supplier Emission'!$D$15:$D$49=H343) * ('Supplier Emission'!$F$15:$F$49=$E$8)),
            _xlws.FILTER('Supplier Emission'!$J$15:$J$49,
                   ('Supplier Emission'!$D$15:$D$49=H343) * ('Supplier Emission'!$F$15:$F$49=$E$8)),
            ""),
    "")</f>
        <v/>
      </c>
      <c r="M343" s="311" t="str">
        <f t="array" ref="M343">IFERROR(
    XLOOKUP(F343,
            _xlws.FILTER('Supplier Emission'!$G$15:$G$49,
                   ('Supplier Emission'!$D$15:$D$49=H343) * ('Supplier Emission'!$F$15:$F$49=$E$8)),
            _xlws.FILTER('Supplier Emission'!$M$15:$M$49,
                   ('Supplier Emission'!$D$15:$D$49=H343) * ('Supplier Emission'!$F$15:$F$49=$E$8)),
            ""),
    "")</f>
        <v/>
      </c>
      <c r="N343" s="311" t="str">
        <f t="array" ref="N343">IFERROR(
    XLOOKUP(F343,
            _xlws.FILTER('Supplier Emission'!$G$15:$G$49,
                   ('Supplier Emission'!$D$15:$D$49=H343) * ('Supplier Emission'!$F$15:$F$49=$E$8)),
            _xlws.FILTER('Supplier Emission'!$H$15:$H$49,
                   ('Supplier Emission'!$D$15:$D$49=H343) * ('Supplier Emission'!$F$15:$F$49=$E$8)),
            ""),
    "")</f>
        <v/>
      </c>
      <c r="O343" s="311" t="str">
        <f t="array" ref="O343">XLOOKUP(1,('Emission Factors'!$E$5:$E$488='GHG emissions calculations'!$F343)*('Emission Factors'!$H$5:$H$488='GHG emissions calculations'!$H343),INDEX('Emission Factors'!$E$5:$T$488,0,MATCH('GHG emissions calculations'!O$6,'Emission Factors'!$E$5:$T$5,0)),"",0)</f>
        <v/>
      </c>
      <c r="P343" s="313" t="str">
        <f t="array" ref="P343">IFERROR(
    INDEX('Emission Factors'!$E$5:$P$488,
          MATCH(1,
                ('Emission Factors'!$E$5:$E$488 = 'GHG emissions calculations'!$F343) *
                ('Emission Factors'!$H$5:$H$488 = 'GHG emissions calculations'!$H343),
                0),
          MATCH('GHG emissions calculations'!P$6,'Emission Factors'!$E$5:$P$5,0)),
    "")</f>
        <v/>
      </c>
      <c r="Q343" s="311" t="str">
        <f t="array" ref="Q343">IFERROR(
    IF(
        INDEX('Emission Factors'!$E$5:$P$488,
              MATCH(1,
                    ('Emission Factors'!$E$5:$E$488 = 'GHG emissions calculations'!$F343) *
                    ('Emission Factors'!$H$5:$H$488 = 'GHG emissions calculations'!$H343),
                    0),
              MATCH('GHG emissions calculations'!Q$6, 'Emission Factors'!$E$5:$P$5, 0)) &lt;&gt; "",
        INDEX('Emission Factors'!$E$5:$P$488,
              MATCH(1,
                    ('Emission Factors'!$E$5:$E$488 = 'GHG emissions calculations'!$F343) *
                    ('Emission Factors'!$H$5:$H$488 = 'GHG emissions calculations'!$H343),
                    0),
              MATCH('GHG emissions calculations'!Q$6, 'Emission Factors'!$E$5:$P$5, 0)),
        ""),
    "")</f>
        <v/>
      </c>
      <c r="R343" s="311" t="str">
        <f t="array" ref="R343">IFERROR(
    IF(
        INDEX('Emission Factors'!$E$5:$R$488,
              MATCH(1,
                    ('Emission Factors'!$E$5:$E$488 = 'GHG emissions calculations'!$F343) *
                    ('Emission Factors'!$H$5:$H$488 = 'GHG emissions calculations'!$H343),
                    0),
              MATCH('GHG emissions calculations'!R$6, 'Emission Factors'!$E$5:$R$5, 0)) &lt;&gt; "",
        INDEX('Emission Factors'!$E$5:$R$488,
              MATCH(1,
                    ('Emission Factors'!$E$5:$E$488 = 'GHG emissions calculations'!$F343) *
                    ('Emission Factors'!$H$5:$H$488 = 'GHG emissions calculations'!$H343),
                    0),
              MATCH('GHG emissions calculations'!R$6, 'Emission Factors'!$E$5:$R$5, 0)),
        ""),
    "")</f>
        <v/>
      </c>
      <c r="S343" s="312">
        <f t="shared" si="1"/>
        <v>0</v>
      </c>
      <c r="T343" s="23"/>
    </row>
    <row r="344" ht="15.75" customHeight="1" outlineLevel="1">
      <c r="A344" s="23"/>
      <c r="B344" s="71"/>
      <c r="C344" s="71"/>
      <c r="D344" s="71"/>
      <c r="E344" s="314"/>
      <c r="F344" s="311" t="str">
        <f>Lists!P321</f>
        <v>Steel - Unspecified process - Africa</v>
      </c>
      <c r="G344" s="311" t="str">
        <f t="array" ref="G344">XLOOKUP(1,('Emission Factors'!$E$5:$E$488='GHG emissions calculations'!$F344)*('Emission Factors'!$H$5:$H$488='GHG emissions calculations'!$H344),INDEX('Emission Factors'!$E$5:$T$488,0,MATCH('GHG emissions calculations'!G$6,'Emission Factors'!$E$5:$T$5,0)),"",0)</f>
        <v/>
      </c>
      <c r="H344" s="311" t="s">
        <v>237</v>
      </c>
      <c r="I344" s="312" t="str">
        <f>IF(
    SUMIFS('Import data'!$L$25:$L$80,
           'Import data'!$J$25:$J$80, F344,
           'Import data'!$G$25:$G$80, 'GHG emissions calculations'!$H344,
           'Import data'!$I$25:$I$80,$E$8) &lt;&gt; 0,
    SUMIFS('Import data'!$L$25:$L$80,
           'Import data'!$J$25:$J$80, F344,
           'Import data'!$G$25:$G$80, 'GHG emissions calculations'!$H344,
           'Import data'!$I$25:$I$80,$E$8),
    ""
)</f>
        <v/>
      </c>
      <c r="J344" s="311" t="str">
        <f t="array" ref="J344">IF(
    XLOOKUP(F344, 'Import data'!$J$26:$J$47, 'Import data'!$M$26:$M$47, "", 0) = "Please add the region-specific supplier emission factor or choose a different region available in the IAEG database.",
    "",
    XLOOKUP(F344, 'Import data'!$J$26:$J$47, 'Import data'!$M$26:$M$47, "", 0)
)</f>
        <v/>
      </c>
      <c r="K344" s="311" t="str">
        <f t="array" ref="K344">IFERROR(
    XLOOKUP(F344,
            _xlws.FILTER('Supplier Emission'!$G$15:$G$49,
                   ('Supplier Emission'!$D$15:$D$49=H344) * ('Supplier Emission'!$F$15:$F$49=$E$8)),
            _xlws.FILTER('Supplier Emission'!$I$15:$I$49,
                   ('Supplier Emission'!$D$15:$D$49=H344) * ('Supplier Emission'!$F$15:$F$49=$E$8)),
            ""),
    "")</f>
        <v/>
      </c>
      <c r="L344" s="311" t="str">
        <f t="array" ref="L344">IFERROR(
    XLOOKUP(F344,
            _xlws.FILTER('Supplier Emission'!$G$15:$G$49,
                   ('Supplier Emission'!$D$15:$D$49=H344) * ('Supplier Emission'!$F$15:$F$49=$E$8)),
            _xlws.FILTER('Supplier Emission'!$J$15:$J$49,
                   ('Supplier Emission'!$D$15:$D$49=H344) * ('Supplier Emission'!$F$15:$F$49=$E$8)),
            ""),
    "")</f>
        <v/>
      </c>
      <c r="M344" s="311" t="str">
        <f t="array" ref="M344">IFERROR(
    XLOOKUP(F344,
            _xlws.FILTER('Supplier Emission'!$G$15:$G$49,
                   ('Supplier Emission'!$D$15:$D$49=H344) * ('Supplier Emission'!$F$15:$F$49=$E$8)),
            _xlws.FILTER('Supplier Emission'!$M$15:$M$49,
                   ('Supplier Emission'!$D$15:$D$49=H344) * ('Supplier Emission'!$F$15:$F$49=$E$8)),
            ""),
    "")</f>
        <v/>
      </c>
      <c r="N344" s="311" t="str">
        <f t="array" ref="N344">IFERROR(
    XLOOKUP(F344,
            _xlws.FILTER('Supplier Emission'!$G$15:$G$49,
                   ('Supplier Emission'!$D$15:$D$49=H344) * ('Supplier Emission'!$F$15:$F$49=$E$8)),
            _xlws.FILTER('Supplier Emission'!$H$15:$H$49,
                   ('Supplier Emission'!$D$15:$D$49=H344) * ('Supplier Emission'!$F$15:$F$49=$E$8)),
            ""),
    "")</f>
        <v/>
      </c>
      <c r="O344" s="311" t="str">
        <f t="array" ref="O344">XLOOKUP(1,('Emission Factors'!$E$5:$E$488='GHG emissions calculations'!$F344)*('Emission Factors'!$H$5:$H$488='GHG emissions calculations'!$H344),INDEX('Emission Factors'!$E$5:$T$488,0,MATCH('GHG emissions calculations'!O$6,'Emission Factors'!$E$5:$T$5,0)),"",0)</f>
        <v/>
      </c>
      <c r="P344" s="313" t="str">
        <f t="array" ref="P344">IFERROR(
    INDEX('Emission Factors'!$E$5:$P$488,
          MATCH(1,
                ('Emission Factors'!$E$5:$E$488 = 'GHG emissions calculations'!$F344) *
                ('Emission Factors'!$H$5:$H$488 = 'GHG emissions calculations'!$H344),
                0),
          MATCH('GHG emissions calculations'!P$6,'Emission Factors'!$E$5:$P$5,0)),
    "")</f>
        <v/>
      </c>
      <c r="Q344" s="311" t="str">
        <f t="array" ref="Q344">IFERROR(
    IF(
        INDEX('Emission Factors'!$E$5:$P$488,
              MATCH(1,
                    ('Emission Factors'!$E$5:$E$488 = 'GHG emissions calculations'!$F344) *
                    ('Emission Factors'!$H$5:$H$488 = 'GHG emissions calculations'!$H344),
                    0),
              MATCH('GHG emissions calculations'!Q$6, 'Emission Factors'!$E$5:$P$5, 0)) &lt;&gt; "",
        INDEX('Emission Factors'!$E$5:$P$488,
              MATCH(1,
                    ('Emission Factors'!$E$5:$E$488 = 'GHG emissions calculations'!$F344) *
                    ('Emission Factors'!$H$5:$H$488 = 'GHG emissions calculations'!$H344),
                    0),
              MATCH('GHG emissions calculations'!Q$6, 'Emission Factors'!$E$5:$P$5, 0)),
        ""),
    "")</f>
        <v/>
      </c>
      <c r="R344" s="311" t="str">
        <f t="array" ref="R344">IFERROR(
    IF(
        INDEX('Emission Factors'!$E$5:$R$488,
              MATCH(1,
                    ('Emission Factors'!$E$5:$E$488 = 'GHG emissions calculations'!$F344) *
                    ('Emission Factors'!$H$5:$H$488 = 'GHG emissions calculations'!$H344),
                    0),
              MATCH('GHG emissions calculations'!R$6, 'Emission Factors'!$E$5:$R$5, 0)) &lt;&gt; "",
        INDEX('Emission Factors'!$E$5:$R$488,
              MATCH(1,
                    ('Emission Factors'!$E$5:$E$488 = 'GHG emissions calculations'!$F344) *
                    ('Emission Factors'!$H$5:$H$488 = 'GHG emissions calculations'!$H344),
                    0),
              MATCH('GHG emissions calculations'!R$6, 'Emission Factors'!$E$5:$R$5, 0)),
        ""),
    "")</f>
        <v/>
      </c>
      <c r="S344" s="312">
        <f t="shared" si="1"/>
        <v>0</v>
      </c>
      <c r="T344" s="23"/>
    </row>
    <row r="345" ht="15.75" customHeight="1" outlineLevel="1">
      <c r="A345" s="23"/>
      <c r="B345" s="71"/>
      <c r="C345" s="71"/>
      <c r="D345" s="71"/>
      <c r="E345" s="314"/>
      <c r="F345" s="311" t="str">
        <f>Lists!P319</f>
        <v>Steel - Unspecified process - America</v>
      </c>
      <c r="G345" s="311" t="str">
        <f t="array" ref="G345">XLOOKUP(1,('Emission Factors'!$E$5:$E$488='GHG emissions calculations'!$F345)*('Emission Factors'!$H$5:$H$488='GHG emissions calculations'!$H345),INDEX('Emission Factors'!$E$5:$T$488,0,MATCH('GHG emissions calculations'!G$6,'Emission Factors'!$E$5:$T$5,0)),"",0)</f>
        <v/>
      </c>
      <c r="H345" s="311" t="s">
        <v>237</v>
      </c>
      <c r="I345" s="312" t="str">
        <f>IF(
    SUMIFS('Import data'!$L$25:$L$80,
           'Import data'!$J$25:$J$80, F345,
           'Import data'!$G$25:$G$80, 'GHG emissions calculations'!$H345,
           'Import data'!$I$25:$I$80,$E$8) &lt;&gt; 0,
    SUMIFS('Import data'!$L$25:$L$80,
           'Import data'!$J$25:$J$80, F345,
           'Import data'!$G$25:$G$80, 'GHG emissions calculations'!$H345,
           'Import data'!$I$25:$I$80,$E$8),
    ""
)</f>
        <v/>
      </c>
      <c r="J345" s="311" t="str">
        <f t="array" ref="J345">IF(
    XLOOKUP(F345, 'Import data'!$J$26:$J$47, 'Import data'!$M$26:$M$47, "", 0) = "Please add the region-specific supplier emission factor or choose a different region available in the IAEG database.",
    "",
    XLOOKUP(F345, 'Import data'!$J$26:$J$47, 'Import data'!$M$26:$M$47, "", 0)
)</f>
        <v/>
      </c>
      <c r="K345" s="311" t="str">
        <f t="array" ref="K345">IFERROR(
    XLOOKUP(F345,
            _xlws.FILTER('Supplier Emission'!$G$15:$G$49,
                   ('Supplier Emission'!$D$15:$D$49=H345) * ('Supplier Emission'!$F$15:$F$49=$E$8)),
            _xlws.FILTER('Supplier Emission'!$I$15:$I$49,
                   ('Supplier Emission'!$D$15:$D$49=H345) * ('Supplier Emission'!$F$15:$F$49=$E$8)),
            ""),
    "")</f>
        <v/>
      </c>
      <c r="L345" s="311" t="str">
        <f t="array" ref="L345">IFERROR(
    XLOOKUP(F345,
            _xlws.FILTER('Supplier Emission'!$G$15:$G$49,
                   ('Supplier Emission'!$D$15:$D$49=H345) * ('Supplier Emission'!$F$15:$F$49=$E$8)),
            _xlws.FILTER('Supplier Emission'!$J$15:$J$49,
                   ('Supplier Emission'!$D$15:$D$49=H345) * ('Supplier Emission'!$F$15:$F$49=$E$8)),
            ""),
    "")</f>
        <v/>
      </c>
      <c r="M345" s="311" t="str">
        <f t="array" ref="M345">IFERROR(
    XLOOKUP(F345,
            _xlws.FILTER('Supplier Emission'!$G$15:$G$49,
                   ('Supplier Emission'!$D$15:$D$49=H345) * ('Supplier Emission'!$F$15:$F$49=$E$8)),
            _xlws.FILTER('Supplier Emission'!$M$15:$M$49,
                   ('Supplier Emission'!$D$15:$D$49=H345) * ('Supplier Emission'!$F$15:$F$49=$E$8)),
            ""),
    "")</f>
        <v/>
      </c>
      <c r="N345" s="311" t="str">
        <f t="array" ref="N345">IFERROR(
    XLOOKUP(F345,
            _xlws.FILTER('Supplier Emission'!$G$15:$G$49,
                   ('Supplier Emission'!$D$15:$D$49=H345) * ('Supplier Emission'!$F$15:$F$49=$E$8)),
            _xlws.FILTER('Supplier Emission'!$H$15:$H$49,
                   ('Supplier Emission'!$D$15:$D$49=H345) * ('Supplier Emission'!$F$15:$F$49=$E$8)),
            ""),
    "")</f>
        <v/>
      </c>
      <c r="O345" s="311" t="str">
        <f t="array" ref="O345">XLOOKUP(1,('Emission Factors'!$E$5:$E$488='GHG emissions calculations'!$F345)*('Emission Factors'!$H$5:$H$488='GHG emissions calculations'!$H345),INDEX('Emission Factors'!$E$5:$T$488,0,MATCH('GHG emissions calculations'!O$6,'Emission Factors'!$E$5:$T$5,0)),"",0)</f>
        <v/>
      </c>
      <c r="P345" s="313" t="str">
        <f t="array" ref="P345">IFERROR(
    INDEX('Emission Factors'!$E$5:$P$488,
          MATCH(1,
                ('Emission Factors'!$E$5:$E$488 = 'GHG emissions calculations'!$F345) *
                ('Emission Factors'!$H$5:$H$488 = 'GHG emissions calculations'!$H345),
                0),
          MATCH('GHG emissions calculations'!P$6,'Emission Factors'!$E$5:$P$5,0)),
    "")</f>
        <v/>
      </c>
      <c r="Q345" s="311" t="str">
        <f t="array" ref="Q345">IFERROR(
    IF(
        INDEX('Emission Factors'!$E$5:$P$488,
              MATCH(1,
                    ('Emission Factors'!$E$5:$E$488 = 'GHG emissions calculations'!$F345) *
                    ('Emission Factors'!$H$5:$H$488 = 'GHG emissions calculations'!$H345),
                    0),
              MATCH('GHG emissions calculations'!Q$6, 'Emission Factors'!$E$5:$P$5, 0)) &lt;&gt; "",
        INDEX('Emission Factors'!$E$5:$P$488,
              MATCH(1,
                    ('Emission Factors'!$E$5:$E$488 = 'GHG emissions calculations'!$F345) *
                    ('Emission Factors'!$H$5:$H$488 = 'GHG emissions calculations'!$H345),
                    0),
              MATCH('GHG emissions calculations'!Q$6, 'Emission Factors'!$E$5:$P$5, 0)),
        ""),
    "")</f>
        <v/>
      </c>
      <c r="R345" s="311" t="str">
        <f t="array" ref="R345">IFERROR(
    IF(
        INDEX('Emission Factors'!$E$5:$R$488,
              MATCH(1,
                    ('Emission Factors'!$E$5:$E$488 = 'GHG emissions calculations'!$F345) *
                    ('Emission Factors'!$H$5:$H$488 = 'GHG emissions calculations'!$H345),
                    0),
              MATCH('GHG emissions calculations'!R$6, 'Emission Factors'!$E$5:$R$5, 0)) &lt;&gt; "",
        INDEX('Emission Factors'!$E$5:$R$488,
              MATCH(1,
                    ('Emission Factors'!$E$5:$E$488 = 'GHG emissions calculations'!$F345) *
                    ('Emission Factors'!$H$5:$H$488 = 'GHG emissions calculations'!$H345),
                    0),
              MATCH('GHG emissions calculations'!R$6, 'Emission Factors'!$E$5:$R$5, 0)),
        ""),
    "")</f>
        <v/>
      </c>
      <c r="S345" s="312">
        <f t="shared" si="1"/>
        <v>0</v>
      </c>
      <c r="T345" s="23"/>
    </row>
    <row r="346" ht="15.75" customHeight="1" outlineLevel="1">
      <c r="A346" s="23"/>
      <c r="B346" s="71"/>
      <c r="C346" s="71"/>
      <c r="D346" s="71"/>
      <c r="E346" s="314"/>
      <c r="F346" s="311" t="str">
        <f>Lists!P322</f>
        <v>Steel - Unspecified process - Asia</v>
      </c>
      <c r="G346" s="311" t="str">
        <f t="array" ref="G346">XLOOKUP(1,('Emission Factors'!$E$5:$E$488='GHG emissions calculations'!$F346)*('Emission Factors'!$H$5:$H$488='GHG emissions calculations'!$H346),INDEX('Emission Factors'!$E$5:$T$488,0,MATCH('GHG emissions calculations'!G$6,'Emission Factors'!$E$5:$T$5,0)),"",0)</f>
        <v/>
      </c>
      <c r="H346" s="311" t="s">
        <v>237</v>
      </c>
      <c r="I346" s="312" t="str">
        <f>IF(
    SUMIFS('Import data'!$L$25:$L$80,
           'Import data'!$J$25:$J$80, F346,
           'Import data'!$G$25:$G$80, 'GHG emissions calculations'!$H346,
           'Import data'!$I$25:$I$80,$E$8) &lt;&gt; 0,
    SUMIFS('Import data'!$L$25:$L$80,
           'Import data'!$J$25:$J$80, F346,
           'Import data'!$G$25:$G$80, 'GHG emissions calculations'!$H346,
           'Import data'!$I$25:$I$80,$E$8),
    ""
)</f>
        <v/>
      </c>
      <c r="J346" s="311" t="str">
        <f t="array" ref="J346">IF(
    XLOOKUP(F346, 'Import data'!$J$26:$J$47, 'Import data'!$M$26:$M$47, "", 0) = "Please add the region-specific supplier emission factor or choose a different region available in the IAEG database.",
    "",
    XLOOKUP(F346, 'Import data'!$J$26:$J$47, 'Import data'!$M$26:$M$47, "", 0)
)</f>
        <v/>
      </c>
      <c r="K346" s="311" t="str">
        <f t="array" ref="K346">IFERROR(
    XLOOKUP(F346,
            _xlws.FILTER('Supplier Emission'!$G$15:$G$49,
                   ('Supplier Emission'!$D$15:$D$49=H346) * ('Supplier Emission'!$F$15:$F$49=$E$8)),
            _xlws.FILTER('Supplier Emission'!$I$15:$I$49,
                   ('Supplier Emission'!$D$15:$D$49=H346) * ('Supplier Emission'!$F$15:$F$49=$E$8)),
            ""),
    "")</f>
        <v/>
      </c>
      <c r="L346" s="311" t="str">
        <f t="array" ref="L346">IFERROR(
    XLOOKUP(F346,
            _xlws.FILTER('Supplier Emission'!$G$15:$G$49,
                   ('Supplier Emission'!$D$15:$D$49=H346) * ('Supplier Emission'!$F$15:$F$49=$E$8)),
            _xlws.FILTER('Supplier Emission'!$J$15:$J$49,
                   ('Supplier Emission'!$D$15:$D$49=H346) * ('Supplier Emission'!$F$15:$F$49=$E$8)),
            ""),
    "")</f>
        <v/>
      </c>
      <c r="M346" s="311" t="str">
        <f t="array" ref="M346">IFERROR(
    XLOOKUP(F346,
            _xlws.FILTER('Supplier Emission'!$G$15:$G$49,
                   ('Supplier Emission'!$D$15:$D$49=H346) * ('Supplier Emission'!$F$15:$F$49=$E$8)),
            _xlws.FILTER('Supplier Emission'!$M$15:$M$49,
                   ('Supplier Emission'!$D$15:$D$49=H346) * ('Supplier Emission'!$F$15:$F$49=$E$8)),
            ""),
    "")</f>
        <v/>
      </c>
      <c r="N346" s="311" t="str">
        <f t="array" ref="N346">IFERROR(
    XLOOKUP(F346,
            _xlws.FILTER('Supplier Emission'!$G$15:$G$49,
                   ('Supplier Emission'!$D$15:$D$49=H346) * ('Supplier Emission'!$F$15:$F$49=$E$8)),
            _xlws.FILTER('Supplier Emission'!$H$15:$H$49,
                   ('Supplier Emission'!$D$15:$D$49=H346) * ('Supplier Emission'!$F$15:$F$49=$E$8)),
            ""),
    "")</f>
        <v/>
      </c>
      <c r="O346" s="311" t="str">
        <f t="array" ref="O346">XLOOKUP(1,('Emission Factors'!$E$5:$E$488='GHG emissions calculations'!$F346)*('Emission Factors'!$H$5:$H$488='GHG emissions calculations'!$H346),INDEX('Emission Factors'!$E$5:$T$488,0,MATCH('GHG emissions calculations'!O$6,'Emission Factors'!$E$5:$T$5,0)),"",0)</f>
        <v/>
      </c>
      <c r="P346" s="313" t="str">
        <f t="array" ref="P346">IFERROR(
    INDEX('Emission Factors'!$E$5:$P$488,
          MATCH(1,
                ('Emission Factors'!$E$5:$E$488 = 'GHG emissions calculations'!$F346) *
                ('Emission Factors'!$H$5:$H$488 = 'GHG emissions calculations'!$H346),
                0),
          MATCH('GHG emissions calculations'!P$6,'Emission Factors'!$E$5:$P$5,0)),
    "")</f>
        <v/>
      </c>
      <c r="Q346" s="311" t="str">
        <f t="array" ref="Q346">IFERROR(
    IF(
        INDEX('Emission Factors'!$E$5:$P$488,
              MATCH(1,
                    ('Emission Factors'!$E$5:$E$488 = 'GHG emissions calculations'!$F346) *
                    ('Emission Factors'!$H$5:$H$488 = 'GHG emissions calculations'!$H346),
                    0),
              MATCH('GHG emissions calculations'!Q$6, 'Emission Factors'!$E$5:$P$5, 0)) &lt;&gt; "",
        INDEX('Emission Factors'!$E$5:$P$488,
              MATCH(1,
                    ('Emission Factors'!$E$5:$E$488 = 'GHG emissions calculations'!$F346) *
                    ('Emission Factors'!$H$5:$H$488 = 'GHG emissions calculations'!$H346),
                    0),
              MATCH('GHG emissions calculations'!Q$6, 'Emission Factors'!$E$5:$P$5, 0)),
        ""),
    "")</f>
        <v/>
      </c>
      <c r="R346" s="311" t="str">
        <f t="array" ref="R346">IFERROR(
    IF(
        INDEX('Emission Factors'!$E$5:$R$488,
              MATCH(1,
                    ('Emission Factors'!$E$5:$E$488 = 'GHG emissions calculations'!$F346) *
                    ('Emission Factors'!$H$5:$H$488 = 'GHG emissions calculations'!$H346),
                    0),
              MATCH('GHG emissions calculations'!R$6, 'Emission Factors'!$E$5:$R$5, 0)) &lt;&gt; "",
        INDEX('Emission Factors'!$E$5:$R$488,
              MATCH(1,
                    ('Emission Factors'!$E$5:$E$488 = 'GHG emissions calculations'!$F346) *
                    ('Emission Factors'!$H$5:$H$488 = 'GHG emissions calculations'!$H346),
                    0),
              MATCH('GHG emissions calculations'!R$6, 'Emission Factors'!$E$5:$R$5, 0)),
        ""),
    "")</f>
        <v/>
      </c>
      <c r="S346" s="312">
        <f t="shared" si="1"/>
        <v>0</v>
      </c>
      <c r="T346" s="23"/>
    </row>
    <row r="347" ht="15.75" customHeight="1" outlineLevel="1">
      <c r="A347" s="23"/>
      <c r="B347" s="71"/>
      <c r="C347" s="71"/>
      <c r="D347" s="71"/>
      <c r="E347" s="314"/>
      <c r="F347" s="311" t="str">
        <f>Lists!P320</f>
        <v>Steel - Unspecified process - Europe</v>
      </c>
      <c r="G347" s="311">
        <f t="array" ref="G347">XLOOKUP(1,('Emission Factors'!$E$5:$E$488='GHG emissions calculations'!$F347)*('Emission Factors'!$H$5:$H$488='GHG emissions calculations'!$H347),INDEX('Emission Factors'!$E$5:$T$488,0,MATCH('GHG emissions calculations'!G$6,'Emission Factors'!$E$5:$T$5,0)),"",0)</f>
        <v>3</v>
      </c>
      <c r="H347" s="311" t="s">
        <v>237</v>
      </c>
      <c r="I347" s="312" t="str">
        <f>IF(
    SUMIFS('Import data'!$L$25:$L$80,
           'Import data'!$J$25:$J$80, F347,
           'Import data'!$G$25:$G$80, 'GHG emissions calculations'!$H347,
           'Import data'!$I$25:$I$80,$E$8) &lt;&gt; 0,
    SUMIFS('Import data'!$L$25:$L$80,
           'Import data'!$J$25:$J$80, F347,
           'Import data'!$G$25:$G$80, 'GHG emissions calculations'!$H347,
           'Import data'!$I$25:$I$80,$E$8),
    ""
)</f>
        <v/>
      </c>
      <c r="J347" s="311" t="str">
        <f t="array" ref="J347">IF(
    XLOOKUP(F347, 'Import data'!$J$26:$J$47, 'Import data'!$M$26:$M$47, "", 0) = "Please add the region-specific supplier emission factor or choose a different region available in the IAEG database.",
    "",
    XLOOKUP(F347, 'Import data'!$J$26:$J$47, 'Import data'!$M$26:$M$47, "", 0)
)</f>
        <v/>
      </c>
      <c r="K347" s="311" t="str">
        <f t="array" ref="K347">IFERROR(
    XLOOKUP(F347,
            _xlws.FILTER('Supplier Emission'!$G$15:$G$49,
                   ('Supplier Emission'!$D$15:$D$49=H347) * ('Supplier Emission'!$F$15:$F$49=$E$8)),
            _xlws.FILTER('Supplier Emission'!$I$15:$I$49,
                   ('Supplier Emission'!$D$15:$D$49=H347) * ('Supplier Emission'!$F$15:$F$49=$E$8)),
            ""),
    "")</f>
        <v/>
      </c>
      <c r="L347" s="311" t="str">
        <f t="array" ref="L347">IFERROR(
    XLOOKUP(F347,
            _xlws.FILTER('Supplier Emission'!$G$15:$G$49,
                   ('Supplier Emission'!$D$15:$D$49=H347) * ('Supplier Emission'!$F$15:$F$49=$E$8)),
            _xlws.FILTER('Supplier Emission'!$J$15:$J$49,
                   ('Supplier Emission'!$D$15:$D$49=H347) * ('Supplier Emission'!$F$15:$F$49=$E$8)),
            ""),
    "")</f>
        <v/>
      </c>
      <c r="M347" s="311" t="str">
        <f t="array" ref="M347">IFERROR(
    XLOOKUP(F347,
            _xlws.FILTER('Supplier Emission'!$G$15:$G$49,
                   ('Supplier Emission'!$D$15:$D$49=H347) * ('Supplier Emission'!$F$15:$F$49=$E$8)),
            _xlws.FILTER('Supplier Emission'!$M$15:$M$49,
                   ('Supplier Emission'!$D$15:$D$49=H347) * ('Supplier Emission'!$F$15:$F$49=$E$8)),
            ""),
    "")</f>
        <v/>
      </c>
      <c r="N347" s="311" t="str">
        <f t="array" ref="N347">IFERROR(
    XLOOKUP(F347,
            _xlws.FILTER('Supplier Emission'!$G$15:$G$49,
                   ('Supplier Emission'!$D$15:$D$49=H347) * ('Supplier Emission'!$F$15:$F$49=$E$8)),
            _xlws.FILTER('Supplier Emission'!$H$15:$H$49,
                   ('Supplier Emission'!$D$15:$D$49=H347) * ('Supplier Emission'!$F$15:$F$49=$E$8)),
            ""),
    "")</f>
        <v/>
      </c>
      <c r="O347" s="311" t="str">
        <f t="array" ref="O347">XLOOKUP(1,('Emission Factors'!$E$5:$E$488='GHG emissions calculations'!$F347)*('Emission Factors'!$H$5:$H$488='GHG emissions calculations'!$H347),INDEX('Emission Factors'!$E$5:$T$488,0,MATCH('GHG emissions calculations'!O$6,'Emission Factors'!$E$5:$T$5,0)),"",0)</f>
        <v>Steel</v>
      </c>
      <c r="P347" s="313">
        <f t="array" ref="P347">IFERROR(
    INDEX('Emission Factors'!$E$5:$P$488,
          MATCH(1,
                ('Emission Factors'!$E$5:$E$488 = 'GHG emissions calculations'!$F347) *
                ('Emission Factors'!$H$5:$H$488 = 'GHG emissions calculations'!$H347),
                0),
          MATCH('GHG emissions calculations'!P$6,'Emission Factors'!$E$5:$P$5,0)),
    "")</f>
        <v>1.3</v>
      </c>
      <c r="Q347" s="311" t="str">
        <f t="array" ref="Q347">IFERROR(
    IF(
        INDEX('Emission Factors'!$E$5:$P$488,
              MATCH(1,
                    ('Emission Factors'!$E$5:$E$488 = 'GHG emissions calculations'!$F347) *
                    ('Emission Factors'!$H$5:$H$488 = 'GHG emissions calculations'!$H347),
                    0),
              MATCH('GHG emissions calculations'!Q$6, 'Emission Factors'!$E$5:$P$5, 0)) &lt;&gt; "",
        INDEX('Emission Factors'!$E$5:$P$488,
              MATCH(1,
                    ('Emission Factors'!$E$5:$E$488 = 'GHG emissions calculations'!$F347) *
                    ('Emission Factors'!$H$5:$H$488 = 'GHG emissions calculations'!$H347),
                    0),
              MATCH('GHG emissions calculations'!Q$6, 'Emission Factors'!$E$5:$P$5, 0)),
        ""),
    "")</f>
        <v>kgCO2e/kg</v>
      </c>
      <c r="R347" s="311" t="str">
        <f t="array" ref="R347">IFERROR(
    IF(
        INDEX('Emission Factors'!$E$5:$R$488,
              MATCH(1,
                    ('Emission Factors'!$E$5:$E$488 = 'GHG emissions calculations'!$F347) *
                    ('Emission Factors'!$H$5:$H$488 = 'GHG emissions calculations'!$H347),
                    0),
              MATCH('GHG emissions calculations'!R$6, 'Emission Factors'!$E$5:$R$5, 0)) &lt;&gt; "",
        INDEX('Emission Factors'!$E$5:$R$488,
              MATCH(1,
                    ('Emission Factors'!$E$5:$E$488 = 'GHG emissions calculations'!$F347) *
                    ('Emission Factors'!$H$5:$H$488 = 'GHG emissions calculations'!$H347),
                    0),
              MATCH('GHG emissions calculations'!R$6, 'Emission Factors'!$E$5:$R$5, 0)),
        ""),
    "")</f>
        <v>Europe</v>
      </c>
      <c r="S347" s="312">
        <f t="shared" si="1"/>
        <v>0</v>
      </c>
      <c r="T347" s="23"/>
    </row>
    <row r="348" ht="15.75" customHeight="1" outlineLevel="1">
      <c r="A348" s="23"/>
      <c r="B348" s="71"/>
      <c r="C348" s="71"/>
      <c r="D348" s="71"/>
      <c r="E348" s="314"/>
      <c r="F348" s="311" t="str">
        <f>Lists!P325</f>
        <v>Steel - Unspecified process - Global or unspecified region</v>
      </c>
      <c r="G348" s="311" t="str">
        <f t="array" ref="G348">XLOOKUP(1,('Emission Factors'!$E$5:$E$488='GHG emissions calculations'!$F348)*('Emission Factors'!$H$5:$H$488='GHG emissions calculations'!$H348),INDEX('Emission Factors'!$E$5:$T$488,0,MATCH('GHG emissions calculations'!G$6,'Emission Factors'!$E$5:$T$5,0)),"",0)</f>
        <v/>
      </c>
      <c r="H348" s="311" t="s">
        <v>237</v>
      </c>
      <c r="I348" s="312" t="str">
        <f>IF(
    SUMIFS('Import data'!$L$25:$L$80,
           'Import data'!$J$25:$J$80, F348,
           'Import data'!$G$25:$G$80, 'GHG emissions calculations'!$H348,
           'Import data'!$I$25:$I$80,$E$8) &lt;&gt; 0,
    SUMIFS('Import data'!$L$25:$L$80,
           'Import data'!$J$25:$J$80, F348,
           'Import data'!$G$25:$G$80, 'GHG emissions calculations'!$H348,
           'Import data'!$I$25:$I$80,$E$8),
    ""
)</f>
        <v/>
      </c>
      <c r="J348" s="311" t="str">
        <f t="array" ref="J348">IF(
    XLOOKUP(F348, 'Import data'!$J$26:$J$47, 'Import data'!$M$26:$M$47, "", 0) = "Please add the region-specific supplier emission factor or choose a different region available in the IAEG database.",
    "",
    XLOOKUP(F348, 'Import data'!$J$26:$J$47, 'Import data'!$M$26:$M$47, "", 0)
)</f>
        <v/>
      </c>
      <c r="K348" s="311" t="str">
        <f t="array" ref="K348">IFERROR(
    XLOOKUP(F348,
            _xlws.FILTER('Supplier Emission'!$G$15:$G$49,
                   ('Supplier Emission'!$D$15:$D$49=H348) * ('Supplier Emission'!$F$15:$F$49=$E$8)),
            _xlws.FILTER('Supplier Emission'!$I$15:$I$49,
                   ('Supplier Emission'!$D$15:$D$49=H348) * ('Supplier Emission'!$F$15:$F$49=$E$8)),
            ""),
    "")</f>
        <v/>
      </c>
      <c r="L348" s="311" t="str">
        <f t="array" ref="L348">IFERROR(
    XLOOKUP(F348,
            _xlws.FILTER('Supplier Emission'!$G$15:$G$49,
                   ('Supplier Emission'!$D$15:$D$49=H348) * ('Supplier Emission'!$F$15:$F$49=$E$8)),
            _xlws.FILTER('Supplier Emission'!$J$15:$J$49,
                   ('Supplier Emission'!$D$15:$D$49=H348) * ('Supplier Emission'!$F$15:$F$49=$E$8)),
            ""),
    "")</f>
        <v/>
      </c>
      <c r="M348" s="311" t="str">
        <f t="array" ref="M348">IFERROR(
    XLOOKUP(F348,
            _xlws.FILTER('Supplier Emission'!$G$15:$G$49,
                   ('Supplier Emission'!$D$15:$D$49=H348) * ('Supplier Emission'!$F$15:$F$49=$E$8)),
            _xlws.FILTER('Supplier Emission'!$M$15:$M$49,
                   ('Supplier Emission'!$D$15:$D$49=H348) * ('Supplier Emission'!$F$15:$F$49=$E$8)),
            ""),
    "")</f>
        <v/>
      </c>
      <c r="N348" s="311" t="str">
        <f t="array" ref="N348">IFERROR(
    XLOOKUP(F348,
            _xlws.FILTER('Supplier Emission'!$G$15:$G$49,
                   ('Supplier Emission'!$D$15:$D$49=H348) * ('Supplier Emission'!$F$15:$F$49=$E$8)),
            _xlws.FILTER('Supplier Emission'!$H$15:$H$49,
                   ('Supplier Emission'!$D$15:$D$49=H348) * ('Supplier Emission'!$F$15:$F$49=$E$8)),
            ""),
    "")</f>
        <v/>
      </c>
      <c r="O348" s="311" t="str">
        <f t="array" ref="O348">XLOOKUP(1,('Emission Factors'!$E$5:$E$488='GHG emissions calculations'!$F348)*('Emission Factors'!$H$5:$H$488='GHG emissions calculations'!$H348),INDEX('Emission Factors'!$E$5:$T$488,0,MATCH('GHG emissions calculations'!O$6,'Emission Factors'!$E$5:$T$5,0)),"",0)</f>
        <v/>
      </c>
      <c r="P348" s="313" t="str">
        <f t="array" ref="P348">IFERROR(
    INDEX('Emission Factors'!$E$5:$P$488,
          MATCH(1,
                ('Emission Factors'!$E$5:$E$488 = 'GHG emissions calculations'!$F348) *
                ('Emission Factors'!$H$5:$H$488 = 'GHG emissions calculations'!$H348),
                0),
          MATCH('GHG emissions calculations'!P$6,'Emission Factors'!$E$5:$P$5,0)),
    "")</f>
        <v/>
      </c>
      <c r="Q348" s="311" t="str">
        <f t="array" ref="Q348">IFERROR(
    IF(
        INDEX('Emission Factors'!$E$5:$P$488,
              MATCH(1,
                    ('Emission Factors'!$E$5:$E$488 = 'GHG emissions calculations'!$F348) *
                    ('Emission Factors'!$H$5:$H$488 = 'GHG emissions calculations'!$H348),
                    0),
              MATCH('GHG emissions calculations'!Q$6, 'Emission Factors'!$E$5:$P$5, 0)) &lt;&gt; "",
        INDEX('Emission Factors'!$E$5:$P$488,
              MATCH(1,
                    ('Emission Factors'!$E$5:$E$488 = 'GHG emissions calculations'!$F348) *
                    ('Emission Factors'!$H$5:$H$488 = 'GHG emissions calculations'!$H348),
                    0),
              MATCH('GHG emissions calculations'!Q$6, 'Emission Factors'!$E$5:$P$5, 0)),
        ""),
    "")</f>
        <v/>
      </c>
      <c r="R348" s="311" t="str">
        <f t="array" ref="R348">IFERROR(
    IF(
        INDEX('Emission Factors'!$E$5:$R$488,
              MATCH(1,
                    ('Emission Factors'!$E$5:$E$488 = 'GHG emissions calculations'!$F348) *
                    ('Emission Factors'!$H$5:$H$488 = 'GHG emissions calculations'!$H348),
                    0),
              MATCH('GHG emissions calculations'!R$6, 'Emission Factors'!$E$5:$R$5, 0)) &lt;&gt; "",
        INDEX('Emission Factors'!$E$5:$R$488,
              MATCH(1,
                    ('Emission Factors'!$E$5:$E$488 = 'GHG emissions calculations'!$F348) *
                    ('Emission Factors'!$H$5:$H$488 = 'GHG emissions calculations'!$H348),
                    0),
              MATCH('GHG emissions calculations'!R$6, 'Emission Factors'!$E$5:$R$5, 0)),
        ""),
    "")</f>
        <v/>
      </c>
      <c r="S348" s="312">
        <f t="shared" si="1"/>
        <v>0</v>
      </c>
      <c r="T348" s="23"/>
    </row>
    <row r="349" ht="15.75" customHeight="1" outlineLevel="1">
      <c r="A349" s="23"/>
      <c r="B349" s="71"/>
      <c r="C349" s="71"/>
      <c r="D349" s="71"/>
      <c r="E349" s="314"/>
      <c r="F349" s="311" t="str">
        <f>Lists!P324</f>
        <v>Steel - Unspecified process - Middle East</v>
      </c>
      <c r="G349" s="311" t="str">
        <f t="array" ref="G349">XLOOKUP(1,('Emission Factors'!$E$5:$E$488='GHG emissions calculations'!$F349)*('Emission Factors'!$H$5:$H$488='GHG emissions calculations'!$H349),INDEX('Emission Factors'!$E$5:$T$488,0,MATCH('GHG emissions calculations'!G$6,'Emission Factors'!$E$5:$T$5,0)),"",0)</f>
        <v/>
      </c>
      <c r="H349" s="311" t="s">
        <v>237</v>
      </c>
      <c r="I349" s="312" t="str">
        <f>IF(
    SUMIFS('Import data'!$L$25:$L$80,
           'Import data'!$J$25:$J$80, F349,
           'Import data'!$G$25:$G$80, 'GHG emissions calculations'!$H349,
           'Import data'!$I$25:$I$80,$E$8) &lt;&gt; 0,
    SUMIFS('Import data'!$L$25:$L$80,
           'Import data'!$J$25:$J$80, F349,
           'Import data'!$G$25:$G$80, 'GHG emissions calculations'!$H349,
           'Import data'!$I$25:$I$80,$E$8),
    ""
)</f>
        <v/>
      </c>
      <c r="J349" s="311" t="str">
        <f t="array" ref="J349">IF(
    XLOOKUP(F349, 'Import data'!$J$26:$J$47, 'Import data'!$M$26:$M$47, "", 0) = "Please add the region-specific supplier emission factor or choose a different region available in the IAEG database.",
    "",
    XLOOKUP(F349, 'Import data'!$J$26:$J$47, 'Import data'!$M$26:$M$47, "", 0)
)</f>
        <v/>
      </c>
      <c r="K349" s="311" t="str">
        <f t="array" ref="K349">IFERROR(
    XLOOKUP(F349,
            _xlws.FILTER('Supplier Emission'!$G$15:$G$49,
                   ('Supplier Emission'!$D$15:$D$49=H349) * ('Supplier Emission'!$F$15:$F$49=$E$8)),
            _xlws.FILTER('Supplier Emission'!$I$15:$I$49,
                   ('Supplier Emission'!$D$15:$D$49=H349) * ('Supplier Emission'!$F$15:$F$49=$E$8)),
            ""),
    "")</f>
        <v/>
      </c>
      <c r="L349" s="311" t="str">
        <f t="array" ref="L349">IFERROR(
    XLOOKUP(F349,
            _xlws.FILTER('Supplier Emission'!$G$15:$G$49,
                   ('Supplier Emission'!$D$15:$D$49=H349) * ('Supplier Emission'!$F$15:$F$49=$E$8)),
            _xlws.FILTER('Supplier Emission'!$J$15:$J$49,
                   ('Supplier Emission'!$D$15:$D$49=H349) * ('Supplier Emission'!$F$15:$F$49=$E$8)),
            ""),
    "")</f>
        <v/>
      </c>
      <c r="M349" s="311" t="str">
        <f t="array" ref="M349">IFERROR(
    XLOOKUP(F349,
            _xlws.FILTER('Supplier Emission'!$G$15:$G$49,
                   ('Supplier Emission'!$D$15:$D$49=H349) * ('Supplier Emission'!$F$15:$F$49=$E$8)),
            _xlws.FILTER('Supplier Emission'!$M$15:$M$49,
                   ('Supplier Emission'!$D$15:$D$49=H349) * ('Supplier Emission'!$F$15:$F$49=$E$8)),
            ""),
    "")</f>
        <v/>
      </c>
      <c r="N349" s="311" t="str">
        <f t="array" ref="N349">IFERROR(
    XLOOKUP(F349,
            _xlws.FILTER('Supplier Emission'!$G$15:$G$49,
                   ('Supplier Emission'!$D$15:$D$49=H349) * ('Supplier Emission'!$F$15:$F$49=$E$8)),
            _xlws.FILTER('Supplier Emission'!$H$15:$H$49,
                   ('Supplier Emission'!$D$15:$D$49=H349) * ('Supplier Emission'!$F$15:$F$49=$E$8)),
            ""),
    "")</f>
        <v/>
      </c>
      <c r="O349" s="311" t="str">
        <f t="array" ref="O349">XLOOKUP(1,('Emission Factors'!$E$5:$E$488='GHG emissions calculations'!$F349)*('Emission Factors'!$H$5:$H$488='GHG emissions calculations'!$H349),INDEX('Emission Factors'!$E$5:$T$488,0,MATCH('GHG emissions calculations'!O$6,'Emission Factors'!$E$5:$T$5,0)),"",0)</f>
        <v/>
      </c>
      <c r="P349" s="313" t="str">
        <f t="array" ref="P349">IFERROR(
    INDEX('Emission Factors'!$E$5:$P$488,
          MATCH(1,
                ('Emission Factors'!$E$5:$E$488 = 'GHG emissions calculations'!$F349) *
                ('Emission Factors'!$H$5:$H$488 = 'GHG emissions calculations'!$H349),
                0),
          MATCH('GHG emissions calculations'!P$6,'Emission Factors'!$E$5:$P$5,0)),
    "")</f>
        <v/>
      </c>
      <c r="Q349" s="311" t="str">
        <f t="array" ref="Q349">IFERROR(
    IF(
        INDEX('Emission Factors'!$E$5:$P$488,
              MATCH(1,
                    ('Emission Factors'!$E$5:$E$488 = 'GHG emissions calculations'!$F349) *
                    ('Emission Factors'!$H$5:$H$488 = 'GHG emissions calculations'!$H349),
                    0),
              MATCH('GHG emissions calculations'!Q$6, 'Emission Factors'!$E$5:$P$5, 0)) &lt;&gt; "",
        INDEX('Emission Factors'!$E$5:$P$488,
              MATCH(1,
                    ('Emission Factors'!$E$5:$E$488 = 'GHG emissions calculations'!$F349) *
                    ('Emission Factors'!$H$5:$H$488 = 'GHG emissions calculations'!$H349),
                    0),
              MATCH('GHG emissions calculations'!Q$6, 'Emission Factors'!$E$5:$P$5, 0)),
        ""),
    "")</f>
        <v/>
      </c>
      <c r="R349" s="311" t="str">
        <f t="array" ref="R349">IFERROR(
    IF(
        INDEX('Emission Factors'!$E$5:$R$488,
              MATCH(1,
                    ('Emission Factors'!$E$5:$E$488 = 'GHG emissions calculations'!$F349) *
                    ('Emission Factors'!$H$5:$H$488 = 'GHG emissions calculations'!$H349),
                    0),
              MATCH('GHG emissions calculations'!R$6, 'Emission Factors'!$E$5:$R$5, 0)) &lt;&gt; "",
        INDEX('Emission Factors'!$E$5:$R$488,
              MATCH(1,
                    ('Emission Factors'!$E$5:$E$488 = 'GHG emissions calculations'!$F349) *
                    ('Emission Factors'!$H$5:$H$488 = 'GHG emissions calculations'!$H349),
                    0),
              MATCH('GHG emissions calculations'!R$6, 'Emission Factors'!$E$5:$R$5, 0)),
        ""),
    "")</f>
        <v/>
      </c>
      <c r="S349" s="312">
        <f t="shared" si="1"/>
        <v>0</v>
      </c>
      <c r="T349" s="23"/>
    </row>
    <row r="350" ht="15.75" customHeight="1" outlineLevel="1">
      <c r="A350" s="23"/>
      <c r="B350" s="71"/>
      <c r="C350" s="71"/>
      <c r="D350" s="71"/>
      <c r="E350" s="314"/>
      <c r="F350" s="311" t="str">
        <f>Lists!P323</f>
        <v>Steel - Unspecified process - Oceania</v>
      </c>
      <c r="G350" s="311" t="str">
        <f t="array" ref="G350">XLOOKUP(1,('Emission Factors'!$E$5:$E$488='GHG emissions calculations'!$F350)*('Emission Factors'!$H$5:$H$488='GHG emissions calculations'!$H350),INDEX('Emission Factors'!$E$5:$T$488,0,MATCH('GHG emissions calculations'!G$6,'Emission Factors'!$E$5:$T$5,0)),"",0)</f>
        <v/>
      </c>
      <c r="H350" s="311" t="s">
        <v>237</v>
      </c>
      <c r="I350" s="312" t="str">
        <f>IF(
    SUMIFS('Import data'!$L$25:$L$80,
           'Import data'!$J$25:$J$80, F350,
           'Import data'!$G$25:$G$80, 'GHG emissions calculations'!$H350,
           'Import data'!$I$25:$I$80,$E$8) &lt;&gt; 0,
    SUMIFS('Import data'!$L$25:$L$80,
           'Import data'!$J$25:$J$80, F350,
           'Import data'!$G$25:$G$80, 'GHG emissions calculations'!$H350,
           'Import data'!$I$25:$I$80,$E$8),
    ""
)</f>
        <v/>
      </c>
      <c r="J350" s="311" t="str">
        <f t="array" ref="J350">IF(
    XLOOKUP(F350, 'Import data'!$J$26:$J$47, 'Import data'!$M$26:$M$47, "", 0) = "Please add the region-specific supplier emission factor or choose a different region available in the IAEG database.",
    "",
    XLOOKUP(F350, 'Import data'!$J$26:$J$47, 'Import data'!$M$26:$M$47, "", 0)
)</f>
        <v/>
      </c>
      <c r="K350" s="311" t="str">
        <f t="array" ref="K350">IFERROR(
    XLOOKUP(F350,
            _xlws.FILTER('Supplier Emission'!$G$15:$G$49,
                   ('Supplier Emission'!$D$15:$D$49=H350) * ('Supplier Emission'!$F$15:$F$49=$E$8)),
            _xlws.FILTER('Supplier Emission'!$I$15:$I$49,
                   ('Supplier Emission'!$D$15:$D$49=H350) * ('Supplier Emission'!$F$15:$F$49=$E$8)),
            ""),
    "")</f>
        <v/>
      </c>
      <c r="L350" s="311" t="str">
        <f t="array" ref="L350">IFERROR(
    XLOOKUP(F350,
            _xlws.FILTER('Supplier Emission'!$G$15:$G$49,
                   ('Supplier Emission'!$D$15:$D$49=H350) * ('Supplier Emission'!$F$15:$F$49=$E$8)),
            _xlws.FILTER('Supplier Emission'!$J$15:$J$49,
                   ('Supplier Emission'!$D$15:$D$49=H350) * ('Supplier Emission'!$F$15:$F$49=$E$8)),
            ""),
    "")</f>
        <v/>
      </c>
      <c r="M350" s="311" t="str">
        <f t="array" ref="M350">IFERROR(
    XLOOKUP(F350,
            _xlws.FILTER('Supplier Emission'!$G$15:$G$49,
                   ('Supplier Emission'!$D$15:$D$49=H350) * ('Supplier Emission'!$F$15:$F$49=$E$8)),
            _xlws.FILTER('Supplier Emission'!$M$15:$M$49,
                   ('Supplier Emission'!$D$15:$D$49=H350) * ('Supplier Emission'!$F$15:$F$49=$E$8)),
            ""),
    "")</f>
        <v/>
      </c>
      <c r="N350" s="311" t="str">
        <f t="array" ref="N350">IFERROR(
    XLOOKUP(F350,
            _xlws.FILTER('Supplier Emission'!$G$15:$G$49,
                   ('Supplier Emission'!$D$15:$D$49=H350) * ('Supplier Emission'!$F$15:$F$49=$E$8)),
            _xlws.FILTER('Supplier Emission'!$H$15:$H$49,
                   ('Supplier Emission'!$D$15:$D$49=H350) * ('Supplier Emission'!$F$15:$F$49=$E$8)),
            ""),
    "")</f>
        <v/>
      </c>
      <c r="O350" s="311" t="str">
        <f t="array" ref="O350">XLOOKUP(1,('Emission Factors'!$E$5:$E$488='GHG emissions calculations'!$F350)*('Emission Factors'!$H$5:$H$488='GHG emissions calculations'!$H350),INDEX('Emission Factors'!$E$5:$T$488,0,MATCH('GHG emissions calculations'!O$6,'Emission Factors'!$E$5:$T$5,0)),"",0)</f>
        <v/>
      </c>
      <c r="P350" s="313" t="str">
        <f t="array" ref="P350">IFERROR(
    INDEX('Emission Factors'!$E$5:$P$488,
          MATCH(1,
                ('Emission Factors'!$E$5:$E$488 = 'GHG emissions calculations'!$F350) *
                ('Emission Factors'!$H$5:$H$488 = 'GHG emissions calculations'!$H350),
                0),
          MATCH('GHG emissions calculations'!P$6,'Emission Factors'!$E$5:$P$5,0)),
    "")</f>
        <v/>
      </c>
      <c r="Q350" s="311" t="str">
        <f t="array" ref="Q350">IFERROR(
    IF(
        INDEX('Emission Factors'!$E$5:$P$488,
              MATCH(1,
                    ('Emission Factors'!$E$5:$E$488 = 'GHG emissions calculations'!$F350) *
                    ('Emission Factors'!$H$5:$H$488 = 'GHG emissions calculations'!$H350),
                    0),
              MATCH('GHG emissions calculations'!Q$6, 'Emission Factors'!$E$5:$P$5, 0)) &lt;&gt; "",
        INDEX('Emission Factors'!$E$5:$P$488,
              MATCH(1,
                    ('Emission Factors'!$E$5:$E$488 = 'GHG emissions calculations'!$F350) *
                    ('Emission Factors'!$H$5:$H$488 = 'GHG emissions calculations'!$H350),
                    0),
              MATCH('GHG emissions calculations'!Q$6, 'Emission Factors'!$E$5:$P$5, 0)),
        ""),
    "")</f>
        <v/>
      </c>
      <c r="R350" s="311" t="str">
        <f t="array" ref="R350">IFERROR(
    IF(
        INDEX('Emission Factors'!$E$5:$R$488,
              MATCH(1,
                    ('Emission Factors'!$E$5:$E$488 = 'GHG emissions calculations'!$F350) *
                    ('Emission Factors'!$H$5:$H$488 = 'GHG emissions calculations'!$H350),
                    0),
              MATCH('GHG emissions calculations'!R$6, 'Emission Factors'!$E$5:$R$5, 0)) &lt;&gt; "",
        INDEX('Emission Factors'!$E$5:$R$488,
              MATCH(1,
                    ('Emission Factors'!$E$5:$E$488 = 'GHG emissions calculations'!$F350) *
                    ('Emission Factors'!$H$5:$H$488 = 'GHG emissions calculations'!$H350),
                    0),
              MATCH('GHG emissions calculations'!R$6, 'Emission Factors'!$E$5:$R$5, 0)),
        ""),
    "")</f>
        <v/>
      </c>
      <c r="S350" s="312">
        <f t="shared" si="1"/>
        <v>0</v>
      </c>
      <c r="T350" s="23"/>
    </row>
    <row r="351" ht="15.75" customHeight="1" outlineLevel="1">
      <c r="A351" s="23"/>
      <c r="B351" s="71"/>
      <c r="C351" s="71"/>
      <c r="D351" s="71"/>
      <c r="E351" s="314"/>
      <c r="F351" s="311" t="str">
        <f>Lists!P328</f>
        <v>Titanium - Casting - Africa</v>
      </c>
      <c r="G351" s="311" t="str">
        <f t="array" ref="G351">XLOOKUP(1,('Emission Factors'!$E$5:$E$488='GHG emissions calculations'!$F351)*('Emission Factors'!$H$5:$H$488='GHG emissions calculations'!$H351),INDEX('Emission Factors'!$E$5:$T$488,0,MATCH('GHG emissions calculations'!G$6,'Emission Factors'!$E$5:$T$5,0)),"",0)</f>
        <v/>
      </c>
      <c r="H351" s="311" t="s">
        <v>237</v>
      </c>
      <c r="I351" s="312" t="str">
        <f>IF(
    SUMIFS('Import data'!$L$25:$L$80,
           'Import data'!$J$25:$J$80, F351,
           'Import data'!$G$25:$G$80, 'GHG emissions calculations'!$H351,
           'Import data'!$I$25:$I$80,$E$8) &lt;&gt; 0,
    SUMIFS('Import data'!$L$25:$L$80,
           'Import data'!$J$25:$J$80, F351,
           'Import data'!$G$25:$G$80, 'GHG emissions calculations'!$H351,
           'Import data'!$I$25:$I$80,$E$8),
    ""
)</f>
        <v/>
      </c>
      <c r="J351" s="311" t="str">
        <f t="array" ref="J351">IF(
    XLOOKUP(F351, 'Import data'!$J$26:$J$47, 'Import data'!$M$26:$M$47, "", 0) = "Please add the region-specific supplier emission factor or choose a different region available in the IAEG database.",
    "",
    XLOOKUP(F351, 'Import data'!$J$26:$J$47, 'Import data'!$M$26:$M$47, "", 0)
)</f>
        <v/>
      </c>
      <c r="K351" s="311" t="str">
        <f t="array" ref="K351">IFERROR(
    XLOOKUP(F351,
            _xlws.FILTER('Supplier Emission'!$G$15:$G$49,
                   ('Supplier Emission'!$D$15:$D$49=H351) * ('Supplier Emission'!$F$15:$F$49=$E$8)),
            _xlws.FILTER('Supplier Emission'!$I$15:$I$49,
                   ('Supplier Emission'!$D$15:$D$49=H351) * ('Supplier Emission'!$F$15:$F$49=$E$8)),
            ""),
    "")</f>
        <v/>
      </c>
      <c r="L351" s="311" t="str">
        <f t="array" ref="L351">IFERROR(
    XLOOKUP(F351,
            _xlws.FILTER('Supplier Emission'!$G$15:$G$49,
                   ('Supplier Emission'!$D$15:$D$49=H351) * ('Supplier Emission'!$F$15:$F$49=$E$8)),
            _xlws.FILTER('Supplier Emission'!$J$15:$J$49,
                   ('Supplier Emission'!$D$15:$D$49=H351) * ('Supplier Emission'!$F$15:$F$49=$E$8)),
            ""),
    "")</f>
        <v/>
      </c>
      <c r="M351" s="311" t="str">
        <f t="array" ref="M351">IFERROR(
    XLOOKUP(F351,
            _xlws.FILTER('Supplier Emission'!$G$15:$G$49,
                   ('Supplier Emission'!$D$15:$D$49=H351) * ('Supplier Emission'!$F$15:$F$49=$E$8)),
            _xlws.FILTER('Supplier Emission'!$M$15:$M$49,
                   ('Supplier Emission'!$D$15:$D$49=H351) * ('Supplier Emission'!$F$15:$F$49=$E$8)),
            ""),
    "")</f>
        <v/>
      </c>
      <c r="N351" s="311" t="str">
        <f t="array" ref="N351">IFERROR(
    XLOOKUP(F351,
            _xlws.FILTER('Supplier Emission'!$G$15:$G$49,
                   ('Supplier Emission'!$D$15:$D$49=H351) * ('Supplier Emission'!$F$15:$F$49=$E$8)),
            _xlws.FILTER('Supplier Emission'!$H$15:$H$49,
                   ('Supplier Emission'!$D$15:$D$49=H351) * ('Supplier Emission'!$F$15:$F$49=$E$8)),
            ""),
    "")</f>
        <v/>
      </c>
      <c r="O351" s="311" t="str">
        <f t="array" ref="O351">XLOOKUP(1,('Emission Factors'!$E$5:$E$488='GHG emissions calculations'!$F351)*('Emission Factors'!$H$5:$H$488='GHG emissions calculations'!$H351),INDEX('Emission Factors'!$E$5:$T$488,0,MATCH('GHG emissions calculations'!O$6,'Emission Factors'!$E$5:$T$5,0)),"",0)</f>
        <v/>
      </c>
      <c r="P351" s="313" t="str">
        <f t="array" ref="P351">IFERROR(
    INDEX('Emission Factors'!$E$5:$P$488,
          MATCH(1,
                ('Emission Factors'!$E$5:$E$488 = 'GHG emissions calculations'!$F351) *
                ('Emission Factors'!$H$5:$H$488 = 'GHG emissions calculations'!$H351),
                0),
          MATCH('GHG emissions calculations'!P$6,'Emission Factors'!$E$5:$P$5,0)),
    "")</f>
        <v/>
      </c>
      <c r="Q351" s="311" t="str">
        <f t="array" ref="Q351">IFERROR(
    IF(
        INDEX('Emission Factors'!$E$5:$P$488,
              MATCH(1,
                    ('Emission Factors'!$E$5:$E$488 = 'GHG emissions calculations'!$F351) *
                    ('Emission Factors'!$H$5:$H$488 = 'GHG emissions calculations'!$H351),
                    0),
              MATCH('GHG emissions calculations'!Q$6, 'Emission Factors'!$E$5:$P$5, 0)) &lt;&gt; "",
        INDEX('Emission Factors'!$E$5:$P$488,
              MATCH(1,
                    ('Emission Factors'!$E$5:$E$488 = 'GHG emissions calculations'!$F351) *
                    ('Emission Factors'!$H$5:$H$488 = 'GHG emissions calculations'!$H351),
                    0),
              MATCH('GHG emissions calculations'!Q$6, 'Emission Factors'!$E$5:$P$5, 0)),
        ""),
    "")</f>
        <v/>
      </c>
      <c r="R351" s="311" t="str">
        <f t="array" ref="R351">IFERROR(
    IF(
        INDEX('Emission Factors'!$E$5:$R$488,
              MATCH(1,
                    ('Emission Factors'!$E$5:$E$488 = 'GHG emissions calculations'!$F351) *
                    ('Emission Factors'!$H$5:$H$488 = 'GHG emissions calculations'!$H351),
                    0),
              MATCH('GHG emissions calculations'!R$6, 'Emission Factors'!$E$5:$R$5, 0)) &lt;&gt; "",
        INDEX('Emission Factors'!$E$5:$R$488,
              MATCH(1,
                    ('Emission Factors'!$E$5:$E$488 = 'GHG emissions calculations'!$F351) *
                    ('Emission Factors'!$H$5:$H$488 = 'GHG emissions calculations'!$H351),
                    0),
              MATCH('GHG emissions calculations'!R$6, 'Emission Factors'!$E$5:$R$5, 0)),
        ""),
    "")</f>
        <v/>
      </c>
      <c r="S351" s="312">
        <f t="shared" si="1"/>
        <v>0</v>
      </c>
      <c r="T351" s="23"/>
    </row>
    <row r="352" ht="15.75" customHeight="1" outlineLevel="1">
      <c r="A352" s="23"/>
      <c r="B352" s="71"/>
      <c r="C352" s="71"/>
      <c r="D352" s="71"/>
      <c r="E352" s="314"/>
      <c r="F352" s="311" t="str">
        <f>Lists!P326</f>
        <v>Titanium - Casting - America</v>
      </c>
      <c r="G352" s="311">
        <f t="array" ref="G352">XLOOKUP(1,('Emission Factors'!$E$5:$E$488='GHG emissions calculations'!$F352)*('Emission Factors'!$H$5:$H$488='GHG emissions calculations'!$H352),INDEX('Emission Factors'!$E$5:$T$488,0,MATCH('GHG emissions calculations'!G$6,'Emission Factors'!$E$5:$T$5,0)),"",0)</f>
        <v>3</v>
      </c>
      <c r="H352" s="311" t="s">
        <v>237</v>
      </c>
      <c r="I352" s="312" t="str">
        <f>IF(
    SUMIFS('Import data'!$L$25:$L$80,
           'Import data'!$J$25:$J$80, F352,
           'Import data'!$G$25:$G$80, 'GHG emissions calculations'!$H352,
           'Import data'!$I$25:$I$80,$E$8) &lt;&gt; 0,
    SUMIFS('Import data'!$L$25:$L$80,
           'Import data'!$J$25:$J$80, F352,
           'Import data'!$G$25:$G$80, 'GHG emissions calculations'!$H352,
           'Import data'!$I$25:$I$80,$E$8),
    ""
)</f>
        <v/>
      </c>
      <c r="J352" s="311" t="str">
        <f t="array" ref="J352">IF(
    XLOOKUP(F352, 'Import data'!$J$26:$J$47, 'Import data'!$M$26:$M$47, "", 0) = "Please add the region-specific supplier emission factor or choose a different region available in the IAEG database.",
    "",
    XLOOKUP(F352, 'Import data'!$J$26:$J$47, 'Import data'!$M$26:$M$47, "", 0)
)</f>
        <v/>
      </c>
      <c r="K352" s="311" t="str">
        <f t="array" ref="K352">IFERROR(
    XLOOKUP(F352,
            _xlws.FILTER('Supplier Emission'!$G$15:$G$49,
                   ('Supplier Emission'!$D$15:$D$49=H352) * ('Supplier Emission'!$F$15:$F$49=$E$8)),
            _xlws.FILTER('Supplier Emission'!$I$15:$I$49,
                   ('Supplier Emission'!$D$15:$D$49=H352) * ('Supplier Emission'!$F$15:$F$49=$E$8)),
            ""),
    "")</f>
        <v/>
      </c>
      <c r="L352" s="311" t="str">
        <f t="array" ref="L352">IFERROR(
    XLOOKUP(F352,
            _xlws.FILTER('Supplier Emission'!$G$15:$G$49,
                   ('Supplier Emission'!$D$15:$D$49=H352) * ('Supplier Emission'!$F$15:$F$49=$E$8)),
            _xlws.FILTER('Supplier Emission'!$J$15:$J$49,
                   ('Supplier Emission'!$D$15:$D$49=H352) * ('Supplier Emission'!$F$15:$F$49=$E$8)),
            ""),
    "")</f>
        <v/>
      </c>
      <c r="M352" s="311" t="str">
        <f t="array" ref="M352">IFERROR(
    XLOOKUP(F352,
            _xlws.FILTER('Supplier Emission'!$G$15:$G$49,
                   ('Supplier Emission'!$D$15:$D$49=H352) * ('Supplier Emission'!$F$15:$F$49=$E$8)),
            _xlws.FILTER('Supplier Emission'!$M$15:$M$49,
                   ('Supplier Emission'!$D$15:$D$49=H352) * ('Supplier Emission'!$F$15:$F$49=$E$8)),
            ""),
    "")</f>
        <v/>
      </c>
      <c r="N352" s="311" t="str">
        <f t="array" ref="N352">IFERROR(
    XLOOKUP(F352,
            _xlws.FILTER('Supplier Emission'!$G$15:$G$49,
                   ('Supplier Emission'!$D$15:$D$49=H352) * ('Supplier Emission'!$F$15:$F$49=$E$8)),
            _xlws.FILTER('Supplier Emission'!$H$15:$H$49,
                   ('Supplier Emission'!$D$15:$D$49=H352) * ('Supplier Emission'!$F$15:$F$49=$E$8)),
            ""),
    "")</f>
        <v/>
      </c>
      <c r="O352" s="311" t="str">
        <f t="array" ref="O352">XLOOKUP(1,('Emission Factors'!$E$5:$E$488='GHG emissions calculations'!$F352)*('Emission Factors'!$H$5:$H$488='GHG emissions calculations'!$H352),INDEX('Emission Factors'!$E$5:$T$488,0,MATCH('GHG emissions calculations'!O$6,'Emission Factors'!$E$5:$T$5,0)),"",0)</f>
        <v>Titanium</v>
      </c>
      <c r="P352" s="313">
        <f t="array" ref="P352">IFERROR(
    INDEX('Emission Factors'!$E$5:$P$488,
          MATCH(1,
                ('Emission Factors'!$E$5:$E$488 = 'GHG emissions calculations'!$F352) *
                ('Emission Factors'!$H$5:$H$488 = 'GHG emissions calculations'!$H352),
                0),
          MATCH('GHG emissions calculations'!P$6,'Emission Factors'!$E$5:$P$5,0)),
    "")</f>
        <v>17</v>
      </c>
      <c r="Q352" s="311" t="str">
        <f t="array" ref="Q352">IFERROR(
    IF(
        INDEX('Emission Factors'!$E$5:$P$488,
              MATCH(1,
                    ('Emission Factors'!$E$5:$E$488 = 'GHG emissions calculations'!$F352) *
                    ('Emission Factors'!$H$5:$H$488 = 'GHG emissions calculations'!$H352),
                    0),
              MATCH('GHG emissions calculations'!Q$6, 'Emission Factors'!$E$5:$P$5, 0)) &lt;&gt; "",
        INDEX('Emission Factors'!$E$5:$P$488,
              MATCH(1,
                    ('Emission Factors'!$E$5:$E$488 = 'GHG emissions calculations'!$F352) *
                    ('Emission Factors'!$H$5:$H$488 = 'GHG emissions calculations'!$H352),
                    0),
              MATCH('GHG emissions calculations'!Q$6, 'Emission Factors'!$E$5:$P$5, 0)),
        ""),
    "")</f>
        <v>kgCO2e/kg</v>
      </c>
      <c r="R352" s="311" t="str">
        <f t="array" ref="R352">IFERROR(
    IF(
        INDEX('Emission Factors'!$E$5:$R$488,
              MATCH(1,
                    ('Emission Factors'!$E$5:$E$488 = 'GHG emissions calculations'!$F352) *
                    ('Emission Factors'!$H$5:$H$488 = 'GHG emissions calculations'!$H352),
                    0),
              MATCH('GHG emissions calculations'!R$6, 'Emission Factors'!$E$5:$R$5, 0)) &lt;&gt; "",
        INDEX('Emission Factors'!$E$5:$R$488,
              MATCH(1,
                    ('Emission Factors'!$E$5:$E$488 = 'GHG emissions calculations'!$F352) *
                    ('Emission Factors'!$H$5:$H$488 = 'GHG emissions calculations'!$H352),
                    0),
              MATCH('GHG emissions calculations'!R$6, 'Emission Factors'!$E$5:$R$5, 0)),
        ""),
    "")</f>
        <v>America</v>
      </c>
      <c r="S352" s="312">
        <f t="shared" si="1"/>
        <v>0</v>
      </c>
      <c r="T352" s="23"/>
    </row>
    <row r="353" ht="15.75" customHeight="1" outlineLevel="1">
      <c r="A353" s="23"/>
      <c r="B353" s="71"/>
      <c r="C353" s="71"/>
      <c r="D353" s="71"/>
      <c r="E353" s="314"/>
      <c r="F353" s="311" t="str">
        <f>Lists!P329</f>
        <v>Titanium - Casting - Asia</v>
      </c>
      <c r="G353" s="311" t="str">
        <f t="array" ref="G353">XLOOKUP(1,('Emission Factors'!$E$5:$E$488='GHG emissions calculations'!$F353)*('Emission Factors'!$H$5:$H$488='GHG emissions calculations'!$H353),INDEX('Emission Factors'!$E$5:$T$488,0,MATCH('GHG emissions calculations'!G$6,'Emission Factors'!$E$5:$T$5,0)),"",0)</f>
        <v/>
      </c>
      <c r="H353" s="311" t="s">
        <v>237</v>
      </c>
      <c r="I353" s="312" t="str">
        <f>IF(
    SUMIFS('Import data'!$L$25:$L$80,
           'Import data'!$J$25:$J$80, F353,
           'Import data'!$G$25:$G$80, 'GHG emissions calculations'!$H353,
           'Import data'!$I$25:$I$80,$E$8) &lt;&gt; 0,
    SUMIFS('Import data'!$L$25:$L$80,
           'Import data'!$J$25:$J$80, F353,
           'Import data'!$G$25:$G$80, 'GHG emissions calculations'!$H353,
           'Import data'!$I$25:$I$80,$E$8),
    ""
)</f>
        <v/>
      </c>
      <c r="J353" s="311" t="str">
        <f t="array" ref="J353">IF(
    XLOOKUP(F353, 'Import data'!$J$26:$J$47, 'Import data'!$M$26:$M$47, "", 0) = "Please add the region-specific supplier emission factor or choose a different region available in the IAEG database.",
    "",
    XLOOKUP(F353, 'Import data'!$J$26:$J$47, 'Import data'!$M$26:$M$47, "", 0)
)</f>
        <v/>
      </c>
      <c r="K353" s="311" t="str">
        <f t="array" ref="K353">IFERROR(
    XLOOKUP(F353,
            _xlws.FILTER('Supplier Emission'!$G$15:$G$49,
                   ('Supplier Emission'!$D$15:$D$49=H353) * ('Supplier Emission'!$F$15:$F$49=$E$8)),
            _xlws.FILTER('Supplier Emission'!$I$15:$I$49,
                   ('Supplier Emission'!$D$15:$D$49=H353) * ('Supplier Emission'!$F$15:$F$49=$E$8)),
            ""),
    "")</f>
        <v/>
      </c>
      <c r="L353" s="311" t="str">
        <f t="array" ref="L353">IFERROR(
    XLOOKUP(F353,
            _xlws.FILTER('Supplier Emission'!$G$15:$G$49,
                   ('Supplier Emission'!$D$15:$D$49=H353) * ('Supplier Emission'!$F$15:$F$49=$E$8)),
            _xlws.FILTER('Supplier Emission'!$J$15:$J$49,
                   ('Supplier Emission'!$D$15:$D$49=H353) * ('Supplier Emission'!$F$15:$F$49=$E$8)),
            ""),
    "")</f>
        <v/>
      </c>
      <c r="M353" s="311" t="str">
        <f t="array" ref="M353">IFERROR(
    XLOOKUP(F353,
            _xlws.FILTER('Supplier Emission'!$G$15:$G$49,
                   ('Supplier Emission'!$D$15:$D$49=H353) * ('Supplier Emission'!$F$15:$F$49=$E$8)),
            _xlws.FILTER('Supplier Emission'!$M$15:$M$49,
                   ('Supplier Emission'!$D$15:$D$49=H353) * ('Supplier Emission'!$F$15:$F$49=$E$8)),
            ""),
    "")</f>
        <v/>
      </c>
      <c r="N353" s="311" t="str">
        <f t="array" ref="N353">IFERROR(
    XLOOKUP(F353,
            _xlws.FILTER('Supplier Emission'!$G$15:$G$49,
                   ('Supplier Emission'!$D$15:$D$49=H353) * ('Supplier Emission'!$F$15:$F$49=$E$8)),
            _xlws.FILTER('Supplier Emission'!$H$15:$H$49,
                   ('Supplier Emission'!$D$15:$D$49=H353) * ('Supplier Emission'!$F$15:$F$49=$E$8)),
            ""),
    "")</f>
        <v/>
      </c>
      <c r="O353" s="311" t="str">
        <f t="array" ref="O353">XLOOKUP(1,('Emission Factors'!$E$5:$E$488='GHG emissions calculations'!$F353)*('Emission Factors'!$H$5:$H$488='GHG emissions calculations'!$H353),INDEX('Emission Factors'!$E$5:$T$488,0,MATCH('GHG emissions calculations'!O$6,'Emission Factors'!$E$5:$T$5,0)),"",0)</f>
        <v/>
      </c>
      <c r="P353" s="313" t="str">
        <f t="array" ref="P353">IFERROR(
    INDEX('Emission Factors'!$E$5:$P$488,
          MATCH(1,
                ('Emission Factors'!$E$5:$E$488 = 'GHG emissions calculations'!$F353) *
                ('Emission Factors'!$H$5:$H$488 = 'GHG emissions calculations'!$H353),
                0),
          MATCH('GHG emissions calculations'!P$6,'Emission Factors'!$E$5:$P$5,0)),
    "")</f>
        <v/>
      </c>
      <c r="Q353" s="311" t="str">
        <f t="array" ref="Q353">IFERROR(
    IF(
        INDEX('Emission Factors'!$E$5:$P$488,
              MATCH(1,
                    ('Emission Factors'!$E$5:$E$488 = 'GHG emissions calculations'!$F353) *
                    ('Emission Factors'!$H$5:$H$488 = 'GHG emissions calculations'!$H353),
                    0),
              MATCH('GHG emissions calculations'!Q$6, 'Emission Factors'!$E$5:$P$5, 0)) &lt;&gt; "",
        INDEX('Emission Factors'!$E$5:$P$488,
              MATCH(1,
                    ('Emission Factors'!$E$5:$E$488 = 'GHG emissions calculations'!$F353) *
                    ('Emission Factors'!$H$5:$H$488 = 'GHG emissions calculations'!$H353),
                    0),
              MATCH('GHG emissions calculations'!Q$6, 'Emission Factors'!$E$5:$P$5, 0)),
        ""),
    "")</f>
        <v/>
      </c>
      <c r="R353" s="311" t="str">
        <f t="array" ref="R353">IFERROR(
    IF(
        INDEX('Emission Factors'!$E$5:$R$488,
              MATCH(1,
                    ('Emission Factors'!$E$5:$E$488 = 'GHG emissions calculations'!$F353) *
                    ('Emission Factors'!$H$5:$H$488 = 'GHG emissions calculations'!$H353),
                    0),
              MATCH('GHG emissions calculations'!R$6, 'Emission Factors'!$E$5:$R$5, 0)) &lt;&gt; "",
        INDEX('Emission Factors'!$E$5:$R$488,
              MATCH(1,
                    ('Emission Factors'!$E$5:$E$488 = 'GHG emissions calculations'!$F353) *
                    ('Emission Factors'!$H$5:$H$488 = 'GHG emissions calculations'!$H353),
                    0),
              MATCH('GHG emissions calculations'!R$6, 'Emission Factors'!$E$5:$R$5, 0)),
        ""),
    "")</f>
        <v/>
      </c>
      <c r="S353" s="312">
        <f t="shared" si="1"/>
        <v>0</v>
      </c>
      <c r="T353" s="23"/>
    </row>
    <row r="354" ht="15.75" customHeight="1" outlineLevel="1">
      <c r="A354" s="23"/>
      <c r="B354" s="71"/>
      <c r="C354" s="71"/>
      <c r="D354" s="71"/>
      <c r="E354" s="314"/>
      <c r="F354" s="311" t="str">
        <f>Lists!P327</f>
        <v>Titanium - Casting - Europe</v>
      </c>
      <c r="G354" s="311" t="str">
        <f t="array" ref="G354">XLOOKUP(1,('Emission Factors'!$E$5:$E$488='GHG emissions calculations'!$F354)*('Emission Factors'!$H$5:$H$488='GHG emissions calculations'!$H354),INDEX('Emission Factors'!$E$5:$T$488,0,MATCH('GHG emissions calculations'!G$6,'Emission Factors'!$E$5:$T$5,0)),"",0)</f>
        <v/>
      </c>
      <c r="H354" s="311" t="s">
        <v>237</v>
      </c>
      <c r="I354" s="312" t="str">
        <f>IF(
    SUMIFS('Import data'!$L$25:$L$80,
           'Import data'!$J$25:$J$80, F354,
           'Import data'!$G$25:$G$80, 'GHG emissions calculations'!$H354,
           'Import data'!$I$25:$I$80,$E$8) &lt;&gt; 0,
    SUMIFS('Import data'!$L$25:$L$80,
           'Import data'!$J$25:$J$80, F354,
           'Import data'!$G$25:$G$80, 'GHG emissions calculations'!$H354,
           'Import data'!$I$25:$I$80,$E$8),
    ""
)</f>
        <v/>
      </c>
      <c r="J354" s="311" t="str">
        <f t="array" ref="J354">IF(
    XLOOKUP(F354, 'Import data'!$J$26:$J$47, 'Import data'!$M$26:$M$47, "", 0) = "Please add the region-specific supplier emission factor or choose a different region available in the IAEG database.",
    "",
    XLOOKUP(F354, 'Import data'!$J$26:$J$47, 'Import data'!$M$26:$M$47, "", 0)
)</f>
        <v/>
      </c>
      <c r="K354" s="311" t="str">
        <f t="array" ref="K354">IFERROR(
    XLOOKUP(F354,
            _xlws.FILTER('Supplier Emission'!$G$15:$G$49,
                   ('Supplier Emission'!$D$15:$D$49=H354) * ('Supplier Emission'!$F$15:$F$49=$E$8)),
            _xlws.FILTER('Supplier Emission'!$I$15:$I$49,
                   ('Supplier Emission'!$D$15:$D$49=H354) * ('Supplier Emission'!$F$15:$F$49=$E$8)),
            ""),
    "")</f>
        <v/>
      </c>
      <c r="L354" s="311" t="str">
        <f t="array" ref="L354">IFERROR(
    XLOOKUP(F354,
            _xlws.FILTER('Supplier Emission'!$G$15:$G$49,
                   ('Supplier Emission'!$D$15:$D$49=H354) * ('Supplier Emission'!$F$15:$F$49=$E$8)),
            _xlws.FILTER('Supplier Emission'!$J$15:$J$49,
                   ('Supplier Emission'!$D$15:$D$49=H354) * ('Supplier Emission'!$F$15:$F$49=$E$8)),
            ""),
    "")</f>
        <v/>
      </c>
      <c r="M354" s="311" t="str">
        <f t="array" ref="M354">IFERROR(
    XLOOKUP(F354,
            _xlws.FILTER('Supplier Emission'!$G$15:$G$49,
                   ('Supplier Emission'!$D$15:$D$49=H354) * ('Supplier Emission'!$F$15:$F$49=$E$8)),
            _xlws.FILTER('Supplier Emission'!$M$15:$M$49,
                   ('Supplier Emission'!$D$15:$D$49=H354) * ('Supplier Emission'!$F$15:$F$49=$E$8)),
            ""),
    "")</f>
        <v/>
      </c>
      <c r="N354" s="311" t="str">
        <f t="array" ref="N354">IFERROR(
    XLOOKUP(F354,
            _xlws.FILTER('Supplier Emission'!$G$15:$G$49,
                   ('Supplier Emission'!$D$15:$D$49=H354) * ('Supplier Emission'!$F$15:$F$49=$E$8)),
            _xlws.FILTER('Supplier Emission'!$H$15:$H$49,
                   ('Supplier Emission'!$D$15:$D$49=H354) * ('Supplier Emission'!$F$15:$F$49=$E$8)),
            ""),
    "")</f>
        <v/>
      </c>
      <c r="O354" s="311" t="str">
        <f t="array" ref="O354">XLOOKUP(1,('Emission Factors'!$E$5:$E$488='GHG emissions calculations'!$F354)*('Emission Factors'!$H$5:$H$488='GHG emissions calculations'!$H354),INDEX('Emission Factors'!$E$5:$T$488,0,MATCH('GHG emissions calculations'!O$6,'Emission Factors'!$E$5:$T$5,0)),"",0)</f>
        <v/>
      </c>
      <c r="P354" s="313" t="str">
        <f t="array" ref="P354">IFERROR(
    INDEX('Emission Factors'!$E$5:$P$488,
          MATCH(1,
                ('Emission Factors'!$E$5:$E$488 = 'GHG emissions calculations'!$F354) *
                ('Emission Factors'!$H$5:$H$488 = 'GHG emissions calculations'!$H354),
                0),
          MATCH('GHG emissions calculations'!P$6,'Emission Factors'!$E$5:$P$5,0)),
    "")</f>
        <v/>
      </c>
      <c r="Q354" s="311" t="str">
        <f t="array" ref="Q354">IFERROR(
    IF(
        INDEX('Emission Factors'!$E$5:$P$488,
              MATCH(1,
                    ('Emission Factors'!$E$5:$E$488 = 'GHG emissions calculations'!$F354) *
                    ('Emission Factors'!$H$5:$H$488 = 'GHG emissions calculations'!$H354),
                    0),
              MATCH('GHG emissions calculations'!Q$6, 'Emission Factors'!$E$5:$P$5, 0)) &lt;&gt; "",
        INDEX('Emission Factors'!$E$5:$P$488,
              MATCH(1,
                    ('Emission Factors'!$E$5:$E$488 = 'GHG emissions calculations'!$F354) *
                    ('Emission Factors'!$H$5:$H$488 = 'GHG emissions calculations'!$H354),
                    0),
              MATCH('GHG emissions calculations'!Q$6, 'Emission Factors'!$E$5:$P$5, 0)),
        ""),
    "")</f>
        <v/>
      </c>
      <c r="R354" s="311" t="str">
        <f t="array" ref="R354">IFERROR(
    IF(
        INDEX('Emission Factors'!$E$5:$R$488,
              MATCH(1,
                    ('Emission Factors'!$E$5:$E$488 = 'GHG emissions calculations'!$F354) *
                    ('Emission Factors'!$H$5:$H$488 = 'GHG emissions calculations'!$H354),
                    0),
              MATCH('GHG emissions calculations'!R$6, 'Emission Factors'!$E$5:$R$5, 0)) &lt;&gt; "",
        INDEX('Emission Factors'!$E$5:$R$488,
              MATCH(1,
                    ('Emission Factors'!$E$5:$E$488 = 'GHG emissions calculations'!$F354) *
                    ('Emission Factors'!$H$5:$H$488 = 'GHG emissions calculations'!$H354),
                    0),
              MATCH('GHG emissions calculations'!R$6, 'Emission Factors'!$E$5:$R$5, 0)),
        ""),
    "")</f>
        <v/>
      </c>
      <c r="S354" s="312">
        <f t="shared" si="1"/>
        <v>0</v>
      </c>
      <c r="T354" s="23"/>
    </row>
    <row r="355" ht="15.75" customHeight="1" outlineLevel="1">
      <c r="A355" s="23"/>
      <c r="B355" s="71"/>
      <c r="C355" s="71"/>
      <c r="D355" s="71"/>
      <c r="E355" s="314"/>
      <c r="F355" s="311" t="str">
        <f>Lists!P332</f>
        <v>Titanium - Casting - Global or unspecified region</v>
      </c>
      <c r="G355" s="311">
        <f t="array" ref="G355">XLOOKUP(1,('Emission Factors'!$E$5:$E$488='GHG emissions calculations'!$F355)*('Emission Factors'!$H$5:$H$488='GHG emissions calculations'!$H355),INDEX('Emission Factors'!$E$5:$T$488,0,MATCH('GHG emissions calculations'!G$6,'Emission Factors'!$E$5:$T$5,0)),"",0)</f>
        <v>3</v>
      </c>
      <c r="H355" s="311" t="s">
        <v>237</v>
      </c>
      <c r="I355" s="312" t="str">
        <f>IF(
    SUMIFS('Import data'!$L$25:$L$80,
           'Import data'!$J$25:$J$80, F355,
           'Import data'!$G$25:$G$80, 'GHG emissions calculations'!$H355,
           'Import data'!$I$25:$I$80,$E$8) &lt;&gt; 0,
    SUMIFS('Import data'!$L$25:$L$80,
           'Import data'!$J$25:$J$80, F355,
           'Import data'!$G$25:$G$80, 'GHG emissions calculations'!$H355,
           'Import data'!$I$25:$I$80,$E$8),
    ""
)</f>
        <v/>
      </c>
      <c r="J355" s="311" t="str">
        <f t="array" ref="J355">IF(
    XLOOKUP(F355, 'Import data'!$J$26:$J$47, 'Import data'!$M$26:$M$47, "", 0) = "Please add the region-specific supplier emission factor or choose a different region available in the IAEG database.",
    "",
    XLOOKUP(F355, 'Import data'!$J$26:$J$47, 'Import data'!$M$26:$M$47, "", 0)
)</f>
        <v/>
      </c>
      <c r="K355" s="311" t="str">
        <f t="array" ref="K355">IFERROR(
    XLOOKUP(F355,
            _xlws.FILTER('Supplier Emission'!$G$15:$G$49,
                   ('Supplier Emission'!$D$15:$D$49=H355) * ('Supplier Emission'!$F$15:$F$49=$E$8)),
            _xlws.FILTER('Supplier Emission'!$I$15:$I$49,
                   ('Supplier Emission'!$D$15:$D$49=H355) * ('Supplier Emission'!$F$15:$F$49=$E$8)),
            ""),
    "")</f>
        <v/>
      </c>
      <c r="L355" s="311" t="str">
        <f t="array" ref="L355">IFERROR(
    XLOOKUP(F355,
            _xlws.FILTER('Supplier Emission'!$G$15:$G$49,
                   ('Supplier Emission'!$D$15:$D$49=H355) * ('Supplier Emission'!$F$15:$F$49=$E$8)),
            _xlws.FILTER('Supplier Emission'!$J$15:$J$49,
                   ('Supplier Emission'!$D$15:$D$49=H355) * ('Supplier Emission'!$F$15:$F$49=$E$8)),
            ""),
    "")</f>
        <v/>
      </c>
      <c r="M355" s="311" t="str">
        <f t="array" ref="M355">IFERROR(
    XLOOKUP(F355,
            _xlws.FILTER('Supplier Emission'!$G$15:$G$49,
                   ('Supplier Emission'!$D$15:$D$49=H355) * ('Supplier Emission'!$F$15:$F$49=$E$8)),
            _xlws.FILTER('Supplier Emission'!$M$15:$M$49,
                   ('Supplier Emission'!$D$15:$D$49=H355) * ('Supplier Emission'!$F$15:$F$49=$E$8)),
            ""),
    "")</f>
        <v/>
      </c>
      <c r="N355" s="311" t="str">
        <f t="array" ref="N355">IFERROR(
    XLOOKUP(F355,
            _xlws.FILTER('Supplier Emission'!$G$15:$G$49,
                   ('Supplier Emission'!$D$15:$D$49=H355) * ('Supplier Emission'!$F$15:$F$49=$E$8)),
            _xlws.FILTER('Supplier Emission'!$H$15:$H$49,
                   ('Supplier Emission'!$D$15:$D$49=H355) * ('Supplier Emission'!$F$15:$F$49=$E$8)),
            ""),
    "")</f>
        <v/>
      </c>
      <c r="O355" s="311" t="str">
        <f t="array" ref="O355">XLOOKUP(1,('Emission Factors'!$E$5:$E$488='GHG emissions calculations'!$F355)*('Emission Factors'!$H$5:$H$488='GHG emissions calculations'!$H355),INDEX('Emission Factors'!$E$5:$T$488,0,MATCH('GHG emissions calculations'!O$6,'Emission Factors'!$E$5:$T$5,0)),"",0)</f>
        <v>Titanium + Moulage (impact réduit)</v>
      </c>
      <c r="P355" s="313">
        <f t="array" ref="P355">IFERROR(
    INDEX('Emission Factors'!$E$5:$P$488,
          MATCH(1,
                ('Emission Factors'!$E$5:$E$488 = 'GHG emissions calculations'!$F355) *
                ('Emission Factors'!$H$5:$H$488 = 'GHG emissions calculations'!$H355),
                0),
          MATCH('GHG emissions calculations'!P$6,'Emission Factors'!$E$5:$P$5,0)),
    "")</f>
        <v>17.403</v>
      </c>
      <c r="Q355" s="311" t="str">
        <f t="array" ref="Q355">IFERROR(
    IF(
        INDEX('Emission Factors'!$E$5:$P$488,
              MATCH(1,
                    ('Emission Factors'!$E$5:$E$488 = 'GHG emissions calculations'!$F355) *
                    ('Emission Factors'!$H$5:$H$488 = 'GHG emissions calculations'!$H355),
                    0),
              MATCH('GHG emissions calculations'!Q$6, 'Emission Factors'!$E$5:$P$5, 0)) &lt;&gt; "",
        INDEX('Emission Factors'!$E$5:$P$488,
              MATCH(1,
                    ('Emission Factors'!$E$5:$E$488 = 'GHG emissions calculations'!$F355) *
                    ('Emission Factors'!$H$5:$H$488 = 'GHG emissions calculations'!$H355),
                    0),
              MATCH('GHG emissions calculations'!Q$6, 'Emission Factors'!$E$5:$P$5, 0)),
        ""),
    "")</f>
        <v>kgCO2e/kg</v>
      </c>
      <c r="R355" s="311" t="str">
        <f t="array" ref="R355">IFERROR(
    IF(
        INDEX('Emission Factors'!$E$5:$R$488,
              MATCH(1,
                    ('Emission Factors'!$E$5:$E$488 = 'GHG emissions calculations'!$F355) *
                    ('Emission Factors'!$H$5:$H$488 = 'GHG emissions calculations'!$H355),
                    0),
              MATCH('GHG emissions calculations'!R$6, 'Emission Factors'!$E$5:$R$5, 0)) &lt;&gt; "",
        INDEX('Emission Factors'!$E$5:$R$488,
              MATCH(1,
                    ('Emission Factors'!$E$5:$E$488 = 'GHG emissions calculations'!$F355) *
                    ('Emission Factors'!$H$5:$H$488 = 'GHG emissions calculations'!$H355),
                    0),
              MATCH('GHG emissions calculations'!R$6, 'Emission Factors'!$E$5:$R$5, 0)),
        ""),
    "")</f>
        <v>Global or unspecified region</v>
      </c>
      <c r="S355" s="312">
        <f t="shared" si="1"/>
        <v>0</v>
      </c>
      <c r="T355" s="23"/>
    </row>
    <row r="356" ht="15.75" customHeight="1" outlineLevel="1">
      <c r="A356" s="23"/>
      <c r="B356" s="71"/>
      <c r="C356" s="71"/>
      <c r="D356" s="71"/>
      <c r="E356" s="314"/>
      <c r="F356" s="311" t="str">
        <f>Lists!P331</f>
        <v>Titanium - Casting - Middle East</v>
      </c>
      <c r="G356" s="311" t="str">
        <f t="array" ref="G356">XLOOKUP(1,('Emission Factors'!$E$5:$E$488='GHG emissions calculations'!$F356)*('Emission Factors'!$H$5:$H$488='GHG emissions calculations'!$H356),INDEX('Emission Factors'!$E$5:$T$488,0,MATCH('GHG emissions calculations'!G$6,'Emission Factors'!$E$5:$T$5,0)),"",0)</f>
        <v/>
      </c>
      <c r="H356" s="311" t="s">
        <v>237</v>
      </c>
      <c r="I356" s="312" t="str">
        <f>IF(
    SUMIFS('Import data'!$L$25:$L$80,
           'Import data'!$J$25:$J$80, F356,
           'Import data'!$G$25:$G$80, 'GHG emissions calculations'!$H356,
           'Import data'!$I$25:$I$80,$E$8) &lt;&gt; 0,
    SUMIFS('Import data'!$L$25:$L$80,
           'Import data'!$J$25:$J$80, F356,
           'Import data'!$G$25:$G$80, 'GHG emissions calculations'!$H356,
           'Import data'!$I$25:$I$80,$E$8),
    ""
)</f>
        <v/>
      </c>
      <c r="J356" s="311" t="str">
        <f t="array" ref="J356">IF(
    XLOOKUP(F356, 'Import data'!$J$26:$J$47, 'Import data'!$M$26:$M$47, "", 0) = "Please add the region-specific supplier emission factor or choose a different region available in the IAEG database.",
    "",
    XLOOKUP(F356, 'Import data'!$J$26:$J$47, 'Import data'!$M$26:$M$47, "", 0)
)</f>
        <v/>
      </c>
      <c r="K356" s="311" t="str">
        <f t="array" ref="K356">IFERROR(
    XLOOKUP(F356,
            _xlws.FILTER('Supplier Emission'!$G$15:$G$49,
                   ('Supplier Emission'!$D$15:$D$49=H356) * ('Supplier Emission'!$F$15:$F$49=$E$8)),
            _xlws.FILTER('Supplier Emission'!$I$15:$I$49,
                   ('Supplier Emission'!$D$15:$D$49=H356) * ('Supplier Emission'!$F$15:$F$49=$E$8)),
            ""),
    "")</f>
        <v/>
      </c>
      <c r="L356" s="311" t="str">
        <f t="array" ref="L356">IFERROR(
    XLOOKUP(F356,
            _xlws.FILTER('Supplier Emission'!$G$15:$G$49,
                   ('Supplier Emission'!$D$15:$D$49=H356) * ('Supplier Emission'!$F$15:$F$49=$E$8)),
            _xlws.FILTER('Supplier Emission'!$J$15:$J$49,
                   ('Supplier Emission'!$D$15:$D$49=H356) * ('Supplier Emission'!$F$15:$F$49=$E$8)),
            ""),
    "")</f>
        <v/>
      </c>
      <c r="M356" s="311" t="str">
        <f t="array" ref="M356">IFERROR(
    XLOOKUP(F356,
            _xlws.FILTER('Supplier Emission'!$G$15:$G$49,
                   ('Supplier Emission'!$D$15:$D$49=H356) * ('Supplier Emission'!$F$15:$F$49=$E$8)),
            _xlws.FILTER('Supplier Emission'!$M$15:$M$49,
                   ('Supplier Emission'!$D$15:$D$49=H356) * ('Supplier Emission'!$F$15:$F$49=$E$8)),
            ""),
    "")</f>
        <v/>
      </c>
      <c r="N356" s="311" t="str">
        <f t="array" ref="N356">IFERROR(
    XLOOKUP(F356,
            _xlws.FILTER('Supplier Emission'!$G$15:$G$49,
                   ('Supplier Emission'!$D$15:$D$49=H356) * ('Supplier Emission'!$F$15:$F$49=$E$8)),
            _xlws.FILTER('Supplier Emission'!$H$15:$H$49,
                   ('Supplier Emission'!$D$15:$D$49=H356) * ('Supplier Emission'!$F$15:$F$49=$E$8)),
            ""),
    "")</f>
        <v/>
      </c>
      <c r="O356" s="311" t="str">
        <f t="array" ref="O356">XLOOKUP(1,('Emission Factors'!$E$5:$E$488='GHG emissions calculations'!$F356)*('Emission Factors'!$H$5:$H$488='GHG emissions calculations'!$H356),INDEX('Emission Factors'!$E$5:$T$488,0,MATCH('GHG emissions calculations'!O$6,'Emission Factors'!$E$5:$T$5,0)),"",0)</f>
        <v/>
      </c>
      <c r="P356" s="313" t="str">
        <f t="array" ref="P356">IFERROR(
    INDEX('Emission Factors'!$E$5:$P$488,
          MATCH(1,
                ('Emission Factors'!$E$5:$E$488 = 'GHG emissions calculations'!$F356) *
                ('Emission Factors'!$H$5:$H$488 = 'GHG emissions calculations'!$H356),
                0),
          MATCH('GHG emissions calculations'!P$6,'Emission Factors'!$E$5:$P$5,0)),
    "")</f>
        <v/>
      </c>
      <c r="Q356" s="311" t="str">
        <f t="array" ref="Q356">IFERROR(
    IF(
        INDEX('Emission Factors'!$E$5:$P$488,
              MATCH(1,
                    ('Emission Factors'!$E$5:$E$488 = 'GHG emissions calculations'!$F356) *
                    ('Emission Factors'!$H$5:$H$488 = 'GHG emissions calculations'!$H356),
                    0),
              MATCH('GHG emissions calculations'!Q$6, 'Emission Factors'!$E$5:$P$5, 0)) &lt;&gt; "",
        INDEX('Emission Factors'!$E$5:$P$488,
              MATCH(1,
                    ('Emission Factors'!$E$5:$E$488 = 'GHG emissions calculations'!$F356) *
                    ('Emission Factors'!$H$5:$H$488 = 'GHG emissions calculations'!$H356),
                    0),
              MATCH('GHG emissions calculations'!Q$6, 'Emission Factors'!$E$5:$P$5, 0)),
        ""),
    "")</f>
        <v/>
      </c>
      <c r="R356" s="311" t="str">
        <f t="array" ref="R356">IFERROR(
    IF(
        INDEX('Emission Factors'!$E$5:$R$488,
              MATCH(1,
                    ('Emission Factors'!$E$5:$E$488 = 'GHG emissions calculations'!$F356) *
                    ('Emission Factors'!$H$5:$H$488 = 'GHG emissions calculations'!$H356),
                    0),
              MATCH('GHG emissions calculations'!R$6, 'Emission Factors'!$E$5:$R$5, 0)) &lt;&gt; "",
        INDEX('Emission Factors'!$E$5:$R$488,
              MATCH(1,
                    ('Emission Factors'!$E$5:$E$488 = 'GHG emissions calculations'!$F356) *
                    ('Emission Factors'!$H$5:$H$488 = 'GHG emissions calculations'!$H356),
                    0),
              MATCH('GHG emissions calculations'!R$6, 'Emission Factors'!$E$5:$R$5, 0)),
        ""),
    "")</f>
        <v/>
      </c>
      <c r="S356" s="312">
        <f t="shared" si="1"/>
        <v>0</v>
      </c>
      <c r="T356" s="23"/>
    </row>
    <row r="357" ht="15.75" customHeight="1" outlineLevel="1">
      <c r="A357" s="23"/>
      <c r="B357" s="71"/>
      <c r="C357" s="71"/>
      <c r="D357" s="71"/>
      <c r="E357" s="314"/>
      <c r="F357" s="311" t="str">
        <f>Lists!P330</f>
        <v>Titanium - Casting - Oceania</v>
      </c>
      <c r="G357" s="311" t="str">
        <f t="array" ref="G357">XLOOKUP(1,('Emission Factors'!$E$5:$E$488='GHG emissions calculations'!$F357)*('Emission Factors'!$H$5:$H$488='GHG emissions calculations'!$H357),INDEX('Emission Factors'!$E$5:$T$488,0,MATCH('GHG emissions calculations'!G$6,'Emission Factors'!$E$5:$T$5,0)),"",0)</f>
        <v/>
      </c>
      <c r="H357" s="311" t="s">
        <v>237</v>
      </c>
      <c r="I357" s="312" t="str">
        <f>IF(
    SUMIFS('Import data'!$L$25:$L$80,
           'Import data'!$J$25:$J$80, F357,
           'Import data'!$G$25:$G$80, 'GHG emissions calculations'!$H357,
           'Import data'!$I$25:$I$80,$E$8) &lt;&gt; 0,
    SUMIFS('Import data'!$L$25:$L$80,
           'Import data'!$J$25:$J$80, F357,
           'Import data'!$G$25:$G$80, 'GHG emissions calculations'!$H357,
           'Import data'!$I$25:$I$80,$E$8),
    ""
)</f>
        <v/>
      </c>
      <c r="J357" s="311" t="str">
        <f t="array" ref="J357">IF(
    XLOOKUP(F357, 'Import data'!$J$26:$J$47, 'Import data'!$M$26:$M$47, "", 0) = "Please add the region-specific supplier emission factor or choose a different region available in the IAEG database.",
    "",
    XLOOKUP(F357, 'Import data'!$J$26:$J$47, 'Import data'!$M$26:$M$47, "", 0)
)</f>
        <v/>
      </c>
      <c r="K357" s="311" t="str">
        <f t="array" ref="K357">IFERROR(
    XLOOKUP(F357,
            _xlws.FILTER('Supplier Emission'!$G$15:$G$49,
                   ('Supplier Emission'!$D$15:$D$49=H357) * ('Supplier Emission'!$F$15:$F$49=$E$8)),
            _xlws.FILTER('Supplier Emission'!$I$15:$I$49,
                   ('Supplier Emission'!$D$15:$D$49=H357) * ('Supplier Emission'!$F$15:$F$49=$E$8)),
            ""),
    "")</f>
        <v/>
      </c>
      <c r="L357" s="311" t="str">
        <f t="array" ref="L357">IFERROR(
    XLOOKUP(F357,
            _xlws.FILTER('Supplier Emission'!$G$15:$G$49,
                   ('Supplier Emission'!$D$15:$D$49=H357) * ('Supplier Emission'!$F$15:$F$49=$E$8)),
            _xlws.FILTER('Supplier Emission'!$J$15:$J$49,
                   ('Supplier Emission'!$D$15:$D$49=H357) * ('Supplier Emission'!$F$15:$F$49=$E$8)),
            ""),
    "")</f>
        <v/>
      </c>
      <c r="M357" s="311" t="str">
        <f t="array" ref="M357">IFERROR(
    XLOOKUP(F357,
            _xlws.FILTER('Supplier Emission'!$G$15:$G$49,
                   ('Supplier Emission'!$D$15:$D$49=H357) * ('Supplier Emission'!$F$15:$F$49=$E$8)),
            _xlws.FILTER('Supplier Emission'!$M$15:$M$49,
                   ('Supplier Emission'!$D$15:$D$49=H357) * ('Supplier Emission'!$F$15:$F$49=$E$8)),
            ""),
    "")</f>
        <v/>
      </c>
      <c r="N357" s="311" t="str">
        <f t="array" ref="N357">IFERROR(
    XLOOKUP(F357,
            _xlws.FILTER('Supplier Emission'!$G$15:$G$49,
                   ('Supplier Emission'!$D$15:$D$49=H357) * ('Supplier Emission'!$F$15:$F$49=$E$8)),
            _xlws.FILTER('Supplier Emission'!$H$15:$H$49,
                   ('Supplier Emission'!$D$15:$D$49=H357) * ('Supplier Emission'!$F$15:$F$49=$E$8)),
            ""),
    "")</f>
        <v/>
      </c>
      <c r="O357" s="311" t="str">
        <f t="array" ref="O357">XLOOKUP(1,('Emission Factors'!$E$5:$E$488='GHG emissions calculations'!$F357)*('Emission Factors'!$H$5:$H$488='GHG emissions calculations'!$H357),INDEX('Emission Factors'!$E$5:$T$488,0,MATCH('GHG emissions calculations'!O$6,'Emission Factors'!$E$5:$T$5,0)),"",0)</f>
        <v/>
      </c>
      <c r="P357" s="313" t="str">
        <f t="array" ref="P357">IFERROR(
    INDEX('Emission Factors'!$E$5:$P$488,
          MATCH(1,
                ('Emission Factors'!$E$5:$E$488 = 'GHG emissions calculations'!$F357) *
                ('Emission Factors'!$H$5:$H$488 = 'GHG emissions calculations'!$H357),
                0),
          MATCH('GHG emissions calculations'!P$6,'Emission Factors'!$E$5:$P$5,0)),
    "")</f>
        <v/>
      </c>
      <c r="Q357" s="311" t="str">
        <f t="array" ref="Q357">IFERROR(
    IF(
        INDEX('Emission Factors'!$E$5:$P$488,
              MATCH(1,
                    ('Emission Factors'!$E$5:$E$488 = 'GHG emissions calculations'!$F357) *
                    ('Emission Factors'!$H$5:$H$488 = 'GHG emissions calculations'!$H357),
                    0),
              MATCH('GHG emissions calculations'!Q$6, 'Emission Factors'!$E$5:$P$5, 0)) &lt;&gt; "",
        INDEX('Emission Factors'!$E$5:$P$488,
              MATCH(1,
                    ('Emission Factors'!$E$5:$E$488 = 'GHG emissions calculations'!$F357) *
                    ('Emission Factors'!$H$5:$H$488 = 'GHG emissions calculations'!$H357),
                    0),
              MATCH('GHG emissions calculations'!Q$6, 'Emission Factors'!$E$5:$P$5, 0)),
        ""),
    "")</f>
        <v/>
      </c>
      <c r="R357" s="311" t="str">
        <f t="array" ref="R357">IFERROR(
    IF(
        INDEX('Emission Factors'!$E$5:$R$488,
              MATCH(1,
                    ('Emission Factors'!$E$5:$E$488 = 'GHG emissions calculations'!$F357) *
                    ('Emission Factors'!$H$5:$H$488 = 'GHG emissions calculations'!$H357),
                    0),
              MATCH('GHG emissions calculations'!R$6, 'Emission Factors'!$E$5:$R$5, 0)) &lt;&gt; "",
        INDEX('Emission Factors'!$E$5:$R$488,
              MATCH(1,
                    ('Emission Factors'!$E$5:$E$488 = 'GHG emissions calculations'!$F357) *
                    ('Emission Factors'!$H$5:$H$488 = 'GHG emissions calculations'!$H357),
                    0),
              MATCH('GHG emissions calculations'!R$6, 'Emission Factors'!$E$5:$R$5, 0)),
        ""),
    "")</f>
        <v/>
      </c>
      <c r="S357" s="312">
        <f t="shared" si="1"/>
        <v>0</v>
      </c>
      <c r="T357" s="23"/>
    </row>
    <row r="358" ht="15.75" customHeight="1" outlineLevel="1">
      <c r="A358" s="23"/>
      <c r="B358" s="71"/>
      <c r="C358" s="71"/>
      <c r="D358" s="71"/>
      <c r="E358" s="314"/>
      <c r="F358" s="311" t="str">
        <f>Lists!P335</f>
        <v>Titanium - Cold rolling - Africa</v>
      </c>
      <c r="G358" s="311" t="str">
        <f t="array" ref="G358">XLOOKUP(1,('Emission Factors'!$E$5:$E$488='GHG emissions calculations'!$F358)*('Emission Factors'!$H$5:$H$488='GHG emissions calculations'!$H358),INDEX('Emission Factors'!$E$5:$T$488,0,MATCH('GHG emissions calculations'!G$6,'Emission Factors'!$E$5:$T$5,0)),"",0)</f>
        <v/>
      </c>
      <c r="H358" s="311" t="s">
        <v>237</v>
      </c>
      <c r="I358" s="312" t="str">
        <f>IF(
    SUMIFS('Import data'!$L$25:$L$80,
           'Import data'!$J$25:$J$80, F358,
           'Import data'!$G$25:$G$80, 'GHG emissions calculations'!$H358,
           'Import data'!$I$25:$I$80,$E$8) &lt;&gt; 0,
    SUMIFS('Import data'!$L$25:$L$80,
           'Import data'!$J$25:$J$80, F358,
           'Import data'!$G$25:$G$80, 'GHG emissions calculations'!$H358,
           'Import data'!$I$25:$I$80,$E$8),
    ""
)</f>
        <v/>
      </c>
      <c r="J358" s="311" t="str">
        <f t="array" ref="J358">IF(
    XLOOKUP(F358, 'Import data'!$J$26:$J$47, 'Import data'!$M$26:$M$47, "", 0) = "Please add the region-specific supplier emission factor or choose a different region available in the IAEG database.",
    "",
    XLOOKUP(F358, 'Import data'!$J$26:$J$47, 'Import data'!$M$26:$M$47, "", 0)
)</f>
        <v/>
      </c>
      <c r="K358" s="311" t="str">
        <f t="array" ref="K358">IFERROR(
    XLOOKUP(F358,
            _xlws.FILTER('Supplier Emission'!$G$15:$G$49,
                   ('Supplier Emission'!$D$15:$D$49=H358) * ('Supplier Emission'!$F$15:$F$49=$E$8)),
            _xlws.FILTER('Supplier Emission'!$I$15:$I$49,
                   ('Supplier Emission'!$D$15:$D$49=H358) * ('Supplier Emission'!$F$15:$F$49=$E$8)),
            ""),
    "")</f>
        <v/>
      </c>
      <c r="L358" s="311" t="str">
        <f t="array" ref="L358">IFERROR(
    XLOOKUP(F358,
            _xlws.FILTER('Supplier Emission'!$G$15:$G$49,
                   ('Supplier Emission'!$D$15:$D$49=H358) * ('Supplier Emission'!$F$15:$F$49=$E$8)),
            _xlws.FILTER('Supplier Emission'!$J$15:$J$49,
                   ('Supplier Emission'!$D$15:$D$49=H358) * ('Supplier Emission'!$F$15:$F$49=$E$8)),
            ""),
    "")</f>
        <v/>
      </c>
      <c r="M358" s="311" t="str">
        <f t="array" ref="M358">IFERROR(
    XLOOKUP(F358,
            _xlws.FILTER('Supplier Emission'!$G$15:$G$49,
                   ('Supplier Emission'!$D$15:$D$49=H358) * ('Supplier Emission'!$F$15:$F$49=$E$8)),
            _xlws.FILTER('Supplier Emission'!$M$15:$M$49,
                   ('Supplier Emission'!$D$15:$D$49=H358) * ('Supplier Emission'!$F$15:$F$49=$E$8)),
            ""),
    "")</f>
        <v/>
      </c>
      <c r="N358" s="311" t="str">
        <f t="array" ref="N358">IFERROR(
    XLOOKUP(F358,
            _xlws.FILTER('Supplier Emission'!$G$15:$G$49,
                   ('Supplier Emission'!$D$15:$D$49=H358) * ('Supplier Emission'!$F$15:$F$49=$E$8)),
            _xlws.FILTER('Supplier Emission'!$H$15:$H$49,
                   ('Supplier Emission'!$D$15:$D$49=H358) * ('Supplier Emission'!$F$15:$F$49=$E$8)),
            ""),
    "")</f>
        <v/>
      </c>
      <c r="O358" s="311" t="str">
        <f t="array" ref="O358">XLOOKUP(1,('Emission Factors'!$E$5:$E$488='GHG emissions calculations'!$F358)*('Emission Factors'!$H$5:$H$488='GHG emissions calculations'!$H358),INDEX('Emission Factors'!$E$5:$T$488,0,MATCH('GHG emissions calculations'!O$6,'Emission Factors'!$E$5:$T$5,0)),"",0)</f>
        <v/>
      </c>
      <c r="P358" s="313" t="str">
        <f t="array" ref="P358">IFERROR(
    INDEX('Emission Factors'!$E$5:$P$488,
          MATCH(1,
                ('Emission Factors'!$E$5:$E$488 = 'GHG emissions calculations'!$F358) *
                ('Emission Factors'!$H$5:$H$488 = 'GHG emissions calculations'!$H358),
                0),
          MATCH('GHG emissions calculations'!P$6,'Emission Factors'!$E$5:$P$5,0)),
    "")</f>
        <v/>
      </c>
      <c r="Q358" s="311" t="str">
        <f t="array" ref="Q358">IFERROR(
    IF(
        INDEX('Emission Factors'!$E$5:$P$488,
              MATCH(1,
                    ('Emission Factors'!$E$5:$E$488 = 'GHG emissions calculations'!$F358) *
                    ('Emission Factors'!$H$5:$H$488 = 'GHG emissions calculations'!$H358),
                    0),
              MATCH('GHG emissions calculations'!Q$6, 'Emission Factors'!$E$5:$P$5, 0)) &lt;&gt; "",
        INDEX('Emission Factors'!$E$5:$P$488,
              MATCH(1,
                    ('Emission Factors'!$E$5:$E$488 = 'GHG emissions calculations'!$F358) *
                    ('Emission Factors'!$H$5:$H$488 = 'GHG emissions calculations'!$H358),
                    0),
              MATCH('GHG emissions calculations'!Q$6, 'Emission Factors'!$E$5:$P$5, 0)),
        ""),
    "")</f>
        <v/>
      </c>
      <c r="R358" s="311" t="str">
        <f t="array" ref="R358">IFERROR(
    IF(
        INDEX('Emission Factors'!$E$5:$R$488,
              MATCH(1,
                    ('Emission Factors'!$E$5:$E$488 = 'GHG emissions calculations'!$F358) *
                    ('Emission Factors'!$H$5:$H$488 = 'GHG emissions calculations'!$H358),
                    0),
              MATCH('GHG emissions calculations'!R$6, 'Emission Factors'!$E$5:$R$5, 0)) &lt;&gt; "",
        INDEX('Emission Factors'!$E$5:$R$488,
              MATCH(1,
                    ('Emission Factors'!$E$5:$E$488 = 'GHG emissions calculations'!$F358) *
                    ('Emission Factors'!$H$5:$H$488 = 'GHG emissions calculations'!$H358),
                    0),
              MATCH('GHG emissions calculations'!R$6, 'Emission Factors'!$E$5:$R$5, 0)),
        ""),
    "")</f>
        <v/>
      </c>
      <c r="S358" s="312">
        <f t="shared" si="1"/>
        <v>0</v>
      </c>
      <c r="T358" s="23"/>
    </row>
    <row r="359" ht="15.75" customHeight="1" outlineLevel="1">
      <c r="A359" s="23"/>
      <c r="B359" s="71"/>
      <c r="C359" s="71"/>
      <c r="D359" s="71"/>
      <c r="E359" s="314"/>
      <c r="F359" s="311" t="str">
        <f>Lists!P333</f>
        <v>Titanium - Cold rolling - America</v>
      </c>
      <c r="G359" s="311">
        <f t="array" ref="G359">XLOOKUP(1,('Emission Factors'!$E$5:$E$488='GHG emissions calculations'!$F359)*('Emission Factors'!$H$5:$H$488='GHG emissions calculations'!$H359),INDEX('Emission Factors'!$E$5:$T$488,0,MATCH('GHG emissions calculations'!G$6,'Emission Factors'!$E$5:$T$5,0)),"",0)</f>
        <v>3</v>
      </c>
      <c r="H359" s="311" t="s">
        <v>237</v>
      </c>
      <c r="I359" s="312" t="str">
        <f>IF(
    SUMIFS('Import data'!$L$25:$L$80,
           'Import data'!$J$25:$J$80, F359,
           'Import data'!$G$25:$G$80, 'GHG emissions calculations'!$H359,
           'Import data'!$I$25:$I$80,$E$8) &lt;&gt; 0,
    SUMIFS('Import data'!$L$25:$L$80,
           'Import data'!$J$25:$J$80, F359,
           'Import data'!$G$25:$G$80, 'GHG emissions calculations'!$H359,
           'Import data'!$I$25:$I$80,$E$8),
    ""
)</f>
        <v/>
      </c>
      <c r="J359" s="311" t="str">
        <f t="array" ref="J359">IF(
    XLOOKUP(F359, 'Import data'!$J$26:$J$47, 'Import data'!$M$26:$M$47, "", 0) = "Please add the region-specific supplier emission factor or choose a different region available in the IAEG database.",
    "",
    XLOOKUP(F359, 'Import data'!$J$26:$J$47, 'Import data'!$M$26:$M$47, "", 0)
)</f>
        <v/>
      </c>
      <c r="K359" s="311" t="str">
        <f t="array" ref="K359">IFERROR(
    XLOOKUP(F359,
            _xlws.FILTER('Supplier Emission'!$G$15:$G$49,
                   ('Supplier Emission'!$D$15:$D$49=H359) * ('Supplier Emission'!$F$15:$F$49=$E$8)),
            _xlws.FILTER('Supplier Emission'!$I$15:$I$49,
                   ('Supplier Emission'!$D$15:$D$49=H359) * ('Supplier Emission'!$F$15:$F$49=$E$8)),
            ""),
    "")</f>
        <v/>
      </c>
      <c r="L359" s="311" t="str">
        <f t="array" ref="L359">IFERROR(
    XLOOKUP(F359,
            _xlws.FILTER('Supplier Emission'!$G$15:$G$49,
                   ('Supplier Emission'!$D$15:$D$49=H359) * ('Supplier Emission'!$F$15:$F$49=$E$8)),
            _xlws.FILTER('Supplier Emission'!$J$15:$J$49,
                   ('Supplier Emission'!$D$15:$D$49=H359) * ('Supplier Emission'!$F$15:$F$49=$E$8)),
            ""),
    "")</f>
        <v/>
      </c>
      <c r="M359" s="311" t="str">
        <f t="array" ref="M359">IFERROR(
    XLOOKUP(F359,
            _xlws.FILTER('Supplier Emission'!$G$15:$G$49,
                   ('Supplier Emission'!$D$15:$D$49=H359) * ('Supplier Emission'!$F$15:$F$49=$E$8)),
            _xlws.FILTER('Supplier Emission'!$M$15:$M$49,
                   ('Supplier Emission'!$D$15:$D$49=H359) * ('Supplier Emission'!$F$15:$F$49=$E$8)),
            ""),
    "")</f>
        <v/>
      </c>
      <c r="N359" s="311" t="str">
        <f t="array" ref="N359">IFERROR(
    XLOOKUP(F359,
            _xlws.FILTER('Supplier Emission'!$G$15:$G$49,
                   ('Supplier Emission'!$D$15:$D$49=H359) * ('Supplier Emission'!$F$15:$F$49=$E$8)),
            _xlws.FILTER('Supplier Emission'!$H$15:$H$49,
                   ('Supplier Emission'!$D$15:$D$49=H359) * ('Supplier Emission'!$F$15:$F$49=$E$8)),
            ""),
    "")</f>
        <v/>
      </c>
      <c r="O359" s="311" t="str">
        <f t="array" ref="O359">XLOOKUP(1,('Emission Factors'!$E$5:$E$488='GHG emissions calculations'!$F359)*('Emission Factors'!$H$5:$H$488='GHG emissions calculations'!$H359),INDEX('Emission Factors'!$E$5:$T$488,0,MATCH('GHG emissions calculations'!O$6,'Emission Factors'!$E$5:$T$5,0)),"",0)</f>
        <v>Titanium</v>
      </c>
      <c r="P359" s="313">
        <f t="array" ref="P359">IFERROR(
    INDEX('Emission Factors'!$E$5:$P$488,
          MATCH(1,
                ('Emission Factors'!$E$5:$E$488 = 'GHG emissions calculations'!$F359) *
                ('Emission Factors'!$H$5:$H$488 = 'GHG emissions calculations'!$H359),
                0),
          MATCH('GHG emissions calculations'!P$6,'Emission Factors'!$E$5:$P$5,0)),
    "")</f>
        <v>17</v>
      </c>
      <c r="Q359" s="311" t="str">
        <f t="array" ref="Q359">IFERROR(
    IF(
        INDEX('Emission Factors'!$E$5:$P$488,
              MATCH(1,
                    ('Emission Factors'!$E$5:$E$488 = 'GHG emissions calculations'!$F359) *
                    ('Emission Factors'!$H$5:$H$488 = 'GHG emissions calculations'!$H359),
                    0),
              MATCH('GHG emissions calculations'!Q$6, 'Emission Factors'!$E$5:$P$5, 0)) &lt;&gt; "",
        INDEX('Emission Factors'!$E$5:$P$488,
              MATCH(1,
                    ('Emission Factors'!$E$5:$E$488 = 'GHG emissions calculations'!$F359) *
                    ('Emission Factors'!$H$5:$H$488 = 'GHG emissions calculations'!$H359),
                    0),
              MATCH('GHG emissions calculations'!Q$6, 'Emission Factors'!$E$5:$P$5, 0)),
        ""),
    "")</f>
        <v>kgCO2e/kg</v>
      </c>
      <c r="R359" s="311" t="str">
        <f t="array" ref="R359">IFERROR(
    IF(
        INDEX('Emission Factors'!$E$5:$R$488,
              MATCH(1,
                    ('Emission Factors'!$E$5:$E$488 = 'GHG emissions calculations'!$F359) *
                    ('Emission Factors'!$H$5:$H$488 = 'GHG emissions calculations'!$H359),
                    0),
              MATCH('GHG emissions calculations'!R$6, 'Emission Factors'!$E$5:$R$5, 0)) &lt;&gt; "",
        INDEX('Emission Factors'!$E$5:$R$488,
              MATCH(1,
                    ('Emission Factors'!$E$5:$E$488 = 'GHG emissions calculations'!$F359) *
                    ('Emission Factors'!$H$5:$H$488 = 'GHG emissions calculations'!$H359),
                    0),
              MATCH('GHG emissions calculations'!R$6, 'Emission Factors'!$E$5:$R$5, 0)),
        ""),
    "")</f>
        <v>America</v>
      </c>
      <c r="S359" s="312">
        <f t="shared" si="1"/>
        <v>0</v>
      </c>
      <c r="T359" s="23"/>
    </row>
    <row r="360" ht="15.75" customHeight="1" outlineLevel="1">
      <c r="A360" s="23"/>
      <c r="B360" s="71"/>
      <c r="C360" s="71"/>
      <c r="D360" s="71"/>
      <c r="E360" s="314"/>
      <c r="F360" s="311" t="str">
        <f>Lists!P336</f>
        <v>Titanium - Cold rolling - Asia</v>
      </c>
      <c r="G360" s="311" t="str">
        <f t="array" ref="G360">XLOOKUP(1,('Emission Factors'!$E$5:$E$488='GHG emissions calculations'!$F360)*('Emission Factors'!$H$5:$H$488='GHG emissions calculations'!$H360),INDEX('Emission Factors'!$E$5:$T$488,0,MATCH('GHG emissions calculations'!G$6,'Emission Factors'!$E$5:$T$5,0)),"",0)</f>
        <v/>
      </c>
      <c r="H360" s="311" t="s">
        <v>237</v>
      </c>
      <c r="I360" s="312" t="str">
        <f>IF(
    SUMIFS('Import data'!$L$25:$L$80,
           'Import data'!$J$25:$J$80, F360,
           'Import data'!$G$25:$G$80, 'GHG emissions calculations'!$H360,
           'Import data'!$I$25:$I$80,$E$8) &lt;&gt; 0,
    SUMIFS('Import data'!$L$25:$L$80,
           'Import data'!$J$25:$J$80, F360,
           'Import data'!$G$25:$G$80, 'GHG emissions calculations'!$H360,
           'Import data'!$I$25:$I$80,$E$8),
    ""
)</f>
        <v/>
      </c>
      <c r="J360" s="311" t="str">
        <f t="array" ref="J360">IF(
    XLOOKUP(F360, 'Import data'!$J$26:$J$47, 'Import data'!$M$26:$M$47, "", 0) = "Please add the region-specific supplier emission factor or choose a different region available in the IAEG database.",
    "",
    XLOOKUP(F360, 'Import data'!$J$26:$J$47, 'Import data'!$M$26:$M$47, "", 0)
)</f>
        <v/>
      </c>
      <c r="K360" s="311" t="str">
        <f t="array" ref="K360">IFERROR(
    XLOOKUP(F360,
            _xlws.FILTER('Supplier Emission'!$G$15:$G$49,
                   ('Supplier Emission'!$D$15:$D$49=H360) * ('Supplier Emission'!$F$15:$F$49=$E$8)),
            _xlws.FILTER('Supplier Emission'!$I$15:$I$49,
                   ('Supplier Emission'!$D$15:$D$49=H360) * ('Supplier Emission'!$F$15:$F$49=$E$8)),
            ""),
    "")</f>
        <v/>
      </c>
      <c r="L360" s="311" t="str">
        <f t="array" ref="L360">IFERROR(
    XLOOKUP(F360,
            _xlws.FILTER('Supplier Emission'!$G$15:$G$49,
                   ('Supplier Emission'!$D$15:$D$49=H360) * ('Supplier Emission'!$F$15:$F$49=$E$8)),
            _xlws.FILTER('Supplier Emission'!$J$15:$J$49,
                   ('Supplier Emission'!$D$15:$D$49=H360) * ('Supplier Emission'!$F$15:$F$49=$E$8)),
            ""),
    "")</f>
        <v/>
      </c>
      <c r="M360" s="311" t="str">
        <f t="array" ref="M360">IFERROR(
    XLOOKUP(F360,
            _xlws.FILTER('Supplier Emission'!$G$15:$G$49,
                   ('Supplier Emission'!$D$15:$D$49=H360) * ('Supplier Emission'!$F$15:$F$49=$E$8)),
            _xlws.FILTER('Supplier Emission'!$M$15:$M$49,
                   ('Supplier Emission'!$D$15:$D$49=H360) * ('Supplier Emission'!$F$15:$F$49=$E$8)),
            ""),
    "")</f>
        <v/>
      </c>
      <c r="N360" s="311" t="str">
        <f t="array" ref="N360">IFERROR(
    XLOOKUP(F360,
            _xlws.FILTER('Supplier Emission'!$G$15:$G$49,
                   ('Supplier Emission'!$D$15:$D$49=H360) * ('Supplier Emission'!$F$15:$F$49=$E$8)),
            _xlws.FILTER('Supplier Emission'!$H$15:$H$49,
                   ('Supplier Emission'!$D$15:$D$49=H360) * ('Supplier Emission'!$F$15:$F$49=$E$8)),
            ""),
    "")</f>
        <v/>
      </c>
      <c r="O360" s="311" t="str">
        <f t="array" ref="O360">XLOOKUP(1,('Emission Factors'!$E$5:$E$488='GHG emissions calculations'!$F360)*('Emission Factors'!$H$5:$H$488='GHG emissions calculations'!$H360),INDEX('Emission Factors'!$E$5:$T$488,0,MATCH('GHG emissions calculations'!O$6,'Emission Factors'!$E$5:$T$5,0)),"",0)</f>
        <v/>
      </c>
      <c r="P360" s="313" t="str">
        <f t="array" ref="P360">IFERROR(
    INDEX('Emission Factors'!$E$5:$P$488,
          MATCH(1,
                ('Emission Factors'!$E$5:$E$488 = 'GHG emissions calculations'!$F360) *
                ('Emission Factors'!$H$5:$H$488 = 'GHG emissions calculations'!$H360),
                0),
          MATCH('GHG emissions calculations'!P$6,'Emission Factors'!$E$5:$P$5,0)),
    "")</f>
        <v/>
      </c>
      <c r="Q360" s="311" t="str">
        <f t="array" ref="Q360">IFERROR(
    IF(
        INDEX('Emission Factors'!$E$5:$P$488,
              MATCH(1,
                    ('Emission Factors'!$E$5:$E$488 = 'GHG emissions calculations'!$F360) *
                    ('Emission Factors'!$H$5:$H$488 = 'GHG emissions calculations'!$H360),
                    0),
              MATCH('GHG emissions calculations'!Q$6, 'Emission Factors'!$E$5:$P$5, 0)) &lt;&gt; "",
        INDEX('Emission Factors'!$E$5:$P$488,
              MATCH(1,
                    ('Emission Factors'!$E$5:$E$488 = 'GHG emissions calculations'!$F360) *
                    ('Emission Factors'!$H$5:$H$488 = 'GHG emissions calculations'!$H360),
                    0),
              MATCH('GHG emissions calculations'!Q$6, 'Emission Factors'!$E$5:$P$5, 0)),
        ""),
    "")</f>
        <v/>
      </c>
      <c r="R360" s="311" t="str">
        <f t="array" ref="R360">IFERROR(
    IF(
        INDEX('Emission Factors'!$E$5:$R$488,
              MATCH(1,
                    ('Emission Factors'!$E$5:$E$488 = 'GHG emissions calculations'!$F360) *
                    ('Emission Factors'!$H$5:$H$488 = 'GHG emissions calculations'!$H360),
                    0),
              MATCH('GHG emissions calculations'!R$6, 'Emission Factors'!$E$5:$R$5, 0)) &lt;&gt; "",
        INDEX('Emission Factors'!$E$5:$R$488,
              MATCH(1,
                    ('Emission Factors'!$E$5:$E$488 = 'GHG emissions calculations'!$F360) *
                    ('Emission Factors'!$H$5:$H$488 = 'GHG emissions calculations'!$H360),
                    0),
              MATCH('GHG emissions calculations'!R$6, 'Emission Factors'!$E$5:$R$5, 0)),
        ""),
    "")</f>
        <v/>
      </c>
      <c r="S360" s="312">
        <f t="shared" si="1"/>
        <v>0</v>
      </c>
      <c r="T360" s="23"/>
    </row>
    <row r="361" ht="15.75" customHeight="1" outlineLevel="1">
      <c r="A361" s="23"/>
      <c r="B361" s="71"/>
      <c r="C361" s="71"/>
      <c r="D361" s="71"/>
      <c r="E361" s="314"/>
      <c r="F361" s="311" t="str">
        <f>Lists!P334</f>
        <v>Titanium - Cold rolling - Europe</v>
      </c>
      <c r="G361" s="311">
        <f t="array" ref="G361">XLOOKUP(1,('Emission Factors'!$E$5:$E$488='GHG emissions calculations'!$F361)*('Emission Factors'!$H$5:$H$488='GHG emissions calculations'!$H361),INDEX('Emission Factors'!$E$5:$T$488,0,MATCH('GHG emissions calculations'!G$6,'Emission Factors'!$E$5:$T$5,0)),"",0)</f>
        <v>3</v>
      </c>
      <c r="H361" s="311" t="s">
        <v>237</v>
      </c>
      <c r="I361" s="312" t="str">
        <f>IF(
    SUMIFS('Import data'!$L$25:$L$80,
           'Import data'!$J$25:$J$80, F361,
           'Import data'!$G$25:$G$80, 'GHG emissions calculations'!$H361,
           'Import data'!$I$25:$I$80,$E$8) &lt;&gt; 0,
    SUMIFS('Import data'!$L$25:$L$80,
           'Import data'!$J$25:$J$80, F361,
           'Import data'!$G$25:$G$80, 'GHG emissions calculations'!$H361,
           'Import data'!$I$25:$I$80,$E$8),
    ""
)</f>
        <v/>
      </c>
      <c r="J361" s="311" t="str">
        <f t="array" ref="J361">IF(
    XLOOKUP(F361, 'Import data'!$J$26:$J$47, 'Import data'!$M$26:$M$47, "", 0) = "Please add the region-specific supplier emission factor or choose a different region available in the IAEG database.",
    "",
    XLOOKUP(F361, 'Import data'!$J$26:$J$47, 'Import data'!$M$26:$M$47, "", 0)
)</f>
        <v/>
      </c>
      <c r="K361" s="311" t="str">
        <f t="array" ref="K361">IFERROR(
    XLOOKUP(F361,
            _xlws.FILTER('Supplier Emission'!$G$15:$G$49,
                   ('Supplier Emission'!$D$15:$D$49=H361) * ('Supplier Emission'!$F$15:$F$49=$E$8)),
            _xlws.FILTER('Supplier Emission'!$I$15:$I$49,
                   ('Supplier Emission'!$D$15:$D$49=H361) * ('Supplier Emission'!$F$15:$F$49=$E$8)),
            ""),
    "")</f>
        <v/>
      </c>
      <c r="L361" s="311" t="str">
        <f t="array" ref="L361">IFERROR(
    XLOOKUP(F361,
            _xlws.FILTER('Supplier Emission'!$G$15:$G$49,
                   ('Supplier Emission'!$D$15:$D$49=H361) * ('Supplier Emission'!$F$15:$F$49=$E$8)),
            _xlws.FILTER('Supplier Emission'!$J$15:$J$49,
                   ('Supplier Emission'!$D$15:$D$49=H361) * ('Supplier Emission'!$F$15:$F$49=$E$8)),
            ""),
    "")</f>
        <v/>
      </c>
      <c r="M361" s="311" t="str">
        <f t="array" ref="M361">IFERROR(
    XLOOKUP(F361,
            _xlws.FILTER('Supplier Emission'!$G$15:$G$49,
                   ('Supplier Emission'!$D$15:$D$49=H361) * ('Supplier Emission'!$F$15:$F$49=$E$8)),
            _xlws.FILTER('Supplier Emission'!$M$15:$M$49,
                   ('Supplier Emission'!$D$15:$D$49=H361) * ('Supplier Emission'!$F$15:$F$49=$E$8)),
            ""),
    "")</f>
        <v/>
      </c>
      <c r="N361" s="311" t="str">
        <f t="array" ref="N361">IFERROR(
    XLOOKUP(F361,
            _xlws.FILTER('Supplier Emission'!$G$15:$G$49,
                   ('Supplier Emission'!$D$15:$D$49=H361) * ('Supplier Emission'!$F$15:$F$49=$E$8)),
            _xlws.FILTER('Supplier Emission'!$H$15:$H$49,
                   ('Supplier Emission'!$D$15:$D$49=H361) * ('Supplier Emission'!$F$15:$F$49=$E$8)),
            ""),
    "")</f>
        <v/>
      </c>
      <c r="O361" s="311" t="str">
        <f t="array" ref="O361">XLOOKUP(1,('Emission Factors'!$E$5:$E$488='GHG emissions calculations'!$F361)*('Emission Factors'!$H$5:$H$488='GHG emissions calculations'!$H361),INDEX('Emission Factors'!$E$5:$T$488,0,MATCH('GHG emissions calculations'!O$6,'Emission Factors'!$E$5:$T$5,0)),"",0)</f>
        <v>Cold rolling - Laminage à froid (impact modéré)</v>
      </c>
      <c r="P361" s="313">
        <f t="array" ref="P361">IFERROR(
    INDEX('Emission Factors'!$E$5:$P$488,
          MATCH(1,
                ('Emission Factors'!$E$5:$E$488 = 'GHG emissions calculations'!$F361) *
                ('Emission Factors'!$H$5:$H$488 = 'GHG emissions calculations'!$H361),
                0),
          MATCH('GHG emissions calculations'!P$6,'Emission Factors'!$E$5:$P$5,0)),
    "")</f>
        <v>0.000164</v>
      </c>
      <c r="Q361" s="311" t="str">
        <f t="array" ref="Q361">IFERROR(
    IF(
        INDEX('Emission Factors'!$E$5:$P$488,
              MATCH(1,
                    ('Emission Factors'!$E$5:$E$488 = 'GHG emissions calculations'!$F361) *
                    ('Emission Factors'!$H$5:$H$488 = 'GHG emissions calculations'!$H361),
                    0),
              MATCH('GHG emissions calculations'!Q$6, 'Emission Factors'!$E$5:$P$5, 0)) &lt;&gt; "",
        INDEX('Emission Factors'!$E$5:$P$488,
              MATCH(1,
                    ('Emission Factors'!$E$5:$E$488 = 'GHG emissions calculations'!$F361) *
                    ('Emission Factors'!$H$5:$H$488 = 'GHG emissions calculations'!$H361),
                    0),
              MATCH('GHG emissions calculations'!Q$6, 'Emission Factors'!$E$5:$P$5, 0)),
        ""),
    "")</f>
        <v>kgCO2e/kg</v>
      </c>
      <c r="R361" s="311" t="str">
        <f t="array" ref="R361">IFERROR(
    IF(
        INDEX('Emission Factors'!$E$5:$R$488,
              MATCH(1,
                    ('Emission Factors'!$E$5:$E$488 = 'GHG emissions calculations'!$F361) *
                    ('Emission Factors'!$H$5:$H$488 = 'GHG emissions calculations'!$H361),
                    0),
              MATCH('GHG emissions calculations'!R$6, 'Emission Factors'!$E$5:$R$5, 0)) &lt;&gt; "",
        INDEX('Emission Factors'!$E$5:$R$488,
              MATCH(1,
                    ('Emission Factors'!$E$5:$E$488 = 'GHG emissions calculations'!$F361) *
                    ('Emission Factors'!$H$5:$H$488 = 'GHG emissions calculations'!$H361),
                    0),
              MATCH('GHG emissions calculations'!R$6, 'Emission Factors'!$E$5:$R$5, 0)),
        ""),
    "")</f>
        <v>Europe</v>
      </c>
      <c r="S361" s="312">
        <f t="shared" si="1"/>
        <v>0</v>
      </c>
      <c r="T361" s="23"/>
    </row>
    <row r="362" ht="15.75" customHeight="1" outlineLevel="1">
      <c r="A362" s="23"/>
      <c r="B362" s="71"/>
      <c r="C362" s="71"/>
      <c r="D362" s="71"/>
      <c r="E362" s="314"/>
      <c r="F362" s="311" t="str">
        <f>Lists!P339</f>
        <v>Titanium - Cold rolling - Global or unspecified region</v>
      </c>
      <c r="G362" s="311">
        <f t="array" ref="G362">XLOOKUP(1,('Emission Factors'!$E$5:$E$488='GHG emissions calculations'!$F362)*('Emission Factors'!$H$5:$H$488='GHG emissions calculations'!$H362),INDEX('Emission Factors'!$E$5:$T$488,0,MATCH('GHG emissions calculations'!G$6,'Emission Factors'!$E$5:$T$5,0)),"",0)</f>
        <v>3</v>
      </c>
      <c r="H362" s="311" t="s">
        <v>237</v>
      </c>
      <c r="I362" s="312" t="str">
        <f>IF(
    SUMIFS('Import data'!$L$25:$L$80,
           'Import data'!$J$25:$J$80, F362,
           'Import data'!$G$25:$G$80, 'GHG emissions calculations'!$H362,
           'Import data'!$I$25:$I$80,$E$8) &lt;&gt; 0,
    SUMIFS('Import data'!$L$25:$L$80,
           'Import data'!$J$25:$J$80, F362,
           'Import data'!$G$25:$G$80, 'GHG emissions calculations'!$H362,
           'Import data'!$I$25:$I$80,$E$8),
    ""
)</f>
        <v/>
      </c>
      <c r="J362" s="311" t="str">
        <f t="array" ref="J362">IF(
    XLOOKUP(F362, 'Import data'!$J$26:$J$47, 'Import data'!$M$26:$M$47, "", 0) = "Please add the region-specific supplier emission factor or choose a different region available in the IAEG database.",
    "",
    XLOOKUP(F362, 'Import data'!$J$26:$J$47, 'Import data'!$M$26:$M$47, "", 0)
)</f>
        <v/>
      </c>
      <c r="K362" s="311" t="str">
        <f t="array" ref="K362">IFERROR(
    XLOOKUP(F362,
            _xlws.FILTER('Supplier Emission'!$G$15:$G$49,
                   ('Supplier Emission'!$D$15:$D$49=H362) * ('Supplier Emission'!$F$15:$F$49=$E$8)),
            _xlws.FILTER('Supplier Emission'!$I$15:$I$49,
                   ('Supplier Emission'!$D$15:$D$49=H362) * ('Supplier Emission'!$F$15:$F$49=$E$8)),
            ""),
    "")</f>
        <v/>
      </c>
      <c r="L362" s="311" t="str">
        <f t="array" ref="L362">IFERROR(
    XLOOKUP(F362,
            _xlws.FILTER('Supplier Emission'!$G$15:$G$49,
                   ('Supplier Emission'!$D$15:$D$49=H362) * ('Supplier Emission'!$F$15:$F$49=$E$8)),
            _xlws.FILTER('Supplier Emission'!$J$15:$J$49,
                   ('Supplier Emission'!$D$15:$D$49=H362) * ('Supplier Emission'!$F$15:$F$49=$E$8)),
            ""),
    "")</f>
        <v/>
      </c>
      <c r="M362" s="311" t="str">
        <f t="array" ref="M362">IFERROR(
    XLOOKUP(F362,
            _xlws.FILTER('Supplier Emission'!$G$15:$G$49,
                   ('Supplier Emission'!$D$15:$D$49=H362) * ('Supplier Emission'!$F$15:$F$49=$E$8)),
            _xlws.FILTER('Supplier Emission'!$M$15:$M$49,
                   ('Supplier Emission'!$D$15:$D$49=H362) * ('Supplier Emission'!$F$15:$F$49=$E$8)),
            ""),
    "")</f>
        <v/>
      </c>
      <c r="N362" s="311" t="str">
        <f t="array" ref="N362">IFERROR(
    XLOOKUP(F362,
            _xlws.FILTER('Supplier Emission'!$G$15:$G$49,
                   ('Supplier Emission'!$D$15:$D$49=H362) * ('Supplier Emission'!$F$15:$F$49=$E$8)),
            _xlws.FILTER('Supplier Emission'!$H$15:$H$49,
                   ('Supplier Emission'!$D$15:$D$49=H362) * ('Supplier Emission'!$F$15:$F$49=$E$8)),
            ""),
    "")</f>
        <v/>
      </c>
      <c r="O362" s="311" t="str">
        <f t="array" ref="O362">XLOOKUP(1,('Emission Factors'!$E$5:$E$488='GHG emissions calculations'!$F362)*('Emission Factors'!$H$5:$H$488='GHG emissions calculations'!$H362),INDEX('Emission Factors'!$E$5:$T$488,0,MATCH('GHG emissions calculations'!O$6,'Emission Factors'!$E$5:$T$5,0)),"",0)</f>
        <v>Titanium + Cold rolling - Laminage à froid (impact modéré)</v>
      </c>
      <c r="P362" s="313">
        <f t="array" ref="P362">IFERROR(
    INDEX('Emission Factors'!$E$5:$P$488,
          MATCH(1,
                ('Emission Factors'!$E$5:$E$488 = 'GHG emissions calculations'!$F362) *
                ('Emission Factors'!$H$5:$H$488 = 'GHG emissions calculations'!$H362),
                0),
          MATCH('GHG emissions calculations'!P$6,'Emission Factors'!$E$5:$P$5,0)),
    "")</f>
        <v>17.000164</v>
      </c>
      <c r="Q362" s="311" t="str">
        <f t="array" ref="Q362">IFERROR(
    IF(
        INDEX('Emission Factors'!$E$5:$P$488,
              MATCH(1,
                    ('Emission Factors'!$E$5:$E$488 = 'GHG emissions calculations'!$F362) *
                    ('Emission Factors'!$H$5:$H$488 = 'GHG emissions calculations'!$H362),
                    0),
              MATCH('GHG emissions calculations'!Q$6, 'Emission Factors'!$E$5:$P$5, 0)) &lt;&gt; "",
        INDEX('Emission Factors'!$E$5:$P$488,
              MATCH(1,
                    ('Emission Factors'!$E$5:$E$488 = 'GHG emissions calculations'!$F362) *
                    ('Emission Factors'!$H$5:$H$488 = 'GHG emissions calculations'!$H362),
                    0),
              MATCH('GHG emissions calculations'!Q$6, 'Emission Factors'!$E$5:$P$5, 0)),
        ""),
    "")</f>
        <v>kgCO2e/kg</v>
      </c>
      <c r="R362" s="311" t="str">
        <f t="array" ref="R362">IFERROR(
    IF(
        INDEX('Emission Factors'!$E$5:$R$488,
              MATCH(1,
                    ('Emission Factors'!$E$5:$E$488 = 'GHG emissions calculations'!$F362) *
                    ('Emission Factors'!$H$5:$H$488 = 'GHG emissions calculations'!$H362),
                    0),
              MATCH('GHG emissions calculations'!R$6, 'Emission Factors'!$E$5:$R$5, 0)) &lt;&gt; "",
        INDEX('Emission Factors'!$E$5:$R$488,
              MATCH(1,
                    ('Emission Factors'!$E$5:$E$488 = 'GHG emissions calculations'!$F362) *
                    ('Emission Factors'!$H$5:$H$488 = 'GHG emissions calculations'!$H362),
                    0),
              MATCH('GHG emissions calculations'!R$6, 'Emission Factors'!$E$5:$R$5, 0)),
        ""),
    "")</f>
        <v>Global or unspecified region</v>
      </c>
      <c r="S362" s="312">
        <f t="shared" si="1"/>
        <v>0</v>
      </c>
      <c r="T362" s="23"/>
    </row>
    <row r="363" ht="15.75" customHeight="1" outlineLevel="1">
      <c r="A363" s="23"/>
      <c r="B363" s="71"/>
      <c r="C363" s="71"/>
      <c r="D363" s="71"/>
      <c r="E363" s="314"/>
      <c r="F363" s="311" t="str">
        <f>Lists!P338</f>
        <v>Titanium - Cold rolling - Middle East</v>
      </c>
      <c r="G363" s="311" t="str">
        <f t="array" ref="G363">XLOOKUP(1,('Emission Factors'!$E$5:$E$488='GHG emissions calculations'!$F363)*('Emission Factors'!$H$5:$H$488='GHG emissions calculations'!$H363),INDEX('Emission Factors'!$E$5:$T$488,0,MATCH('GHG emissions calculations'!G$6,'Emission Factors'!$E$5:$T$5,0)),"",0)</f>
        <v/>
      </c>
      <c r="H363" s="311" t="s">
        <v>237</v>
      </c>
      <c r="I363" s="312" t="str">
        <f>IF(
    SUMIFS('Import data'!$L$25:$L$80,
           'Import data'!$J$25:$J$80, F363,
           'Import data'!$G$25:$G$80, 'GHG emissions calculations'!$H363,
           'Import data'!$I$25:$I$80,$E$8) &lt;&gt; 0,
    SUMIFS('Import data'!$L$25:$L$80,
           'Import data'!$J$25:$J$80, F363,
           'Import data'!$G$25:$G$80, 'GHG emissions calculations'!$H363,
           'Import data'!$I$25:$I$80,$E$8),
    ""
)</f>
        <v/>
      </c>
      <c r="J363" s="311" t="str">
        <f t="array" ref="J363">IF(
    XLOOKUP(F363, 'Import data'!$J$26:$J$47, 'Import data'!$M$26:$M$47, "", 0) = "Please add the region-specific supplier emission factor or choose a different region available in the IAEG database.",
    "",
    XLOOKUP(F363, 'Import data'!$J$26:$J$47, 'Import data'!$M$26:$M$47, "", 0)
)</f>
        <v/>
      </c>
      <c r="K363" s="311" t="str">
        <f t="array" ref="K363">IFERROR(
    XLOOKUP(F363,
            _xlws.FILTER('Supplier Emission'!$G$15:$G$49,
                   ('Supplier Emission'!$D$15:$D$49=H363) * ('Supplier Emission'!$F$15:$F$49=$E$8)),
            _xlws.FILTER('Supplier Emission'!$I$15:$I$49,
                   ('Supplier Emission'!$D$15:$D$49=H363) * ('Supplier Emission'!$F$15:$F$49=$E$8)),
            ""),
    "")</f>
        <v/>
      </c>
      <c r="L363" s="311" t="str">
        <f t="array" ref="L363">IFERROR(
    XLOOKUP(F363,
            _xlws.FILTER('Supplier Emission'!$G$15:$G$49,
                   ('Supplier Emission'!$D$15:$D$49=H363) * ('Supplier Emission'!$F$15:$F$49=$E$8)),
            _xlws.FILTER('Supplier Emission'!$J$15:$J$49,
                   ('Supplier Emission'!$D$15:$D$49=H363) * ('Supplier Emission'!$F$15:$F$49=$E$8)),
            ""),
    "")</f>
        <v/>
      </c>
      <c r="M363" s="311" t="str">
        <f t="array" ref="M363">IFERROR(
    XLOOKUP(F363,
            _xlws.FILTER('Supplier Emission'!$G$15:$G$49,
                   ('Supplier Emission'!$D$15:$D$49=H363) * ('Supplier Emission'!$F$15:$F$49=$E$8)),
            _xlws.FILTER('Supplier Emission'!$M$15:$M$49,
                   ('Supplier Emission'!$D$15:$D$49=H363) * ('Supplier Emission'!$F$15:$F$49=$E$8)),
            ""),
    "")</f>
        <v/>
      </c>
      <c r="N363" s="311" t="str">
        <f t="array" ref="N363">IFERROR(
    XLOOKUP(F363,
            _xlws.FILTER('Supplier Emission'!$G$15:$G$49,
                   ('Supplier Emission'!$D$15:$D$49=H363) * ('Supplier Emission'!$F$15:$F$49=$E$8)),
            _xlws.FILTER('Supplier Emission'!$H$15:$H$49,
                   ('Supplier Emission'!$D$15:$D$49=H363) * ('Supplier Emission'!$F$15:$F$49=$E$8)),
            ""),
    "")</f>
        <v/>
      </c>
      <c r="O363" s="311" t="str">
        <f t="array" ref="O363">XLOOKUP(1,('Emission Factors'!$E$5:$E$488='GHG emissions calculations'!$F363)*('Emission Factors'!$H$5:$H$488='GHG emissions calculations'!$H363),INDEX('Emission Factors'!$E$5:$T$488,0,MATCH('GHG emissions calculations'!O$6,'Emission Factors'!$E$5:$T$5,0)),"",0)</f>
        <v/>
      </c>
      <c r="P363" s="313" t="str">
        <f t="array" ref="P363">IFERROR(
    INDEX('Emission Factors'!$E$5:$P$488,
          MATCH(1,
                ('Emission Factors'!$E$5:$E$488 = 'GHG emissions calculations'!$F363) *
                ('Emission Factors'!$H$5:$H$488 = 'GHG emissions calculations'!$H363),
                0),
          MATCH('GHG emissions calculations'!P$6,'Emission Factors'!$E$5:$P$5,0)),
    "")</f>
        <v/>
      </c>
      <c r="Q363" s="311" t="str">
        <f t="array" ref="Q363">IFERROR(
    IF(
        INDEX('Emission Factors'!$E$5:$P$488,
              MATCH(1,
                    ('Emission Factors'!$E$5:$E$488 = 'GHG emissions calculations'!$F363) *
                    ('Emission Factors'!$H$5:$H$488 = 'GHG emissions calculations'!$H363),
                    0),
              MATCH('GHG emissions calculations'!Q$6, 'Emission Factors'!$E$5:$P$5, 0)) &lt;&gt; "",
        INDEX('Emission Factors'!$E$5:$P$488,
              MATCH(1,
                    ('Emission Factors'!$E$5:$E$488 = 'GHG emissions calculations'!$F363) *
                    ('Emission Factors'!$H$5:$H$488 = 'GHG emissions calculations'!$H363),
                    0),
              MATCH('GHG emissions calculations'!Q$6, 'Emission Factors'!$E$5:$P$5, 0)),
        ""),
    "")</f>
        <v/>
      </c>
      <c r="R363" s="311" t="str">
        <f t="array" ref="R363">IFERROR(
    IF(
        INDEX('Emission Factors'!$E$5:$R$488,
              MATCH(1,
                    ('Emission Factors'!$E$5:$E$488 = 'GHG emissions calculations'!$F363) *
                    ('Emission Factors'!$H$5:$H$488 = 'GHG emissions calculations'!$H363),
                    0),
              MATCH('GHG emissions calculations'!R$6, 'Emission Factors'!$E$5:$R$5, 0)) &lt;&gt; "",
        INDEX('Emission Factors'!$E$5:$R$488,
              MATCH(1,
                    ('Emission Factors'!$E$5:$E$488 = 'GHG emissions calculations'!$F363) *
                    ('Emission Factors'!$H$5:$H$488 = 'GHG emissions calculations'!$H363),
                    0),
              MATCH('GHG emissions calculations'!R$6, 'Emission Factors'!$E$5:$R$5, 0)),
        ""),
    "")</f>
        <v/>
      </c>
      <c r="S363" s="312">
        <f t="shared" si="1"/>
        <v>0</v>
      </c>
      <c r="T363" s="23"/>
    </row>
    <row r="364" ht="15.75" customHeight="1" outlineLevel="1">
      <c r="A364" s="23"/>
      <c r="B364" s="71"/>
      <c r="C364" s="71"/>
      <c r="D364" s="71"/>
      <c r="E364" s="314"/>
      <c r="F364" s="311" t="str">
        <f>Lists!P337</f>
        <v>Titanium - Cold rolling - Oceania</v>
      </c>
      <c r="G364" s="311" t="str">
        <f t="array" ref="G364">XLOOKUP(1,('Emission Factors'!$E$5:$E$488='GHG emissions calculations'!$F364)*('Emission Factors'!$H$5:$H$488='GHG emissions calculations'!$H364),INDEX('Emission Factors'!$E$5:$T$488,0,MATCH('GHG emissions calculations'!G$6,'Emission Factors'!$E$5:$T$5,0)),"",0)</f>
        <v/>
      </c>
      <c r="H364" s="311" t="s">
        <v>237</v>
      </c>
      <c r="I364" s="312" t="str">
        <f>IF(
    SUMIFS('Import data'!$L$25:$L$80,
           'Import data'!$J$25:$J$80, F364,
           'Import data'!$G$25:$G$80, 'GHG emissions calculations'!$H364,
           'Import data'!$I$25:$I$80,$E$8) &lt;&gt; 0,
    SUMIFS('Import data'!$L$25:$L$80,
           'Import data'!$J$25:$J$80, F364,
           'Import data'!$G$25:$G$80, 'GHG emissions calculations'!$H364,
           'Import data'!$I$25:$I$80,$E$8),
    ""
)</f>
        <v/>
      </c>
      <c r="J364" s="311" t="str">
        <f t="array" ref="J364">IF(
    XLOOKUP(F364, 'Import data'!$J$26:$J$47, 'Import data'!$M$26:$M$47, "", 0) = "Please add the region-specific supplier emission factor or choose a different region available in the IAEG database.",
    "",
    XLOOKUP(F364, 'Import data'!$J$26:$J$47, 'Import data'!$M$26:$M$47, "", 0)
)</f>
        <v/>
      </c>
      <c r="K364" s="311" t="str">
        <f t="array" ref="K364">IFERROR(
    XLOOKUP(F364,
            _xlws.FILTER('Supplier Emission'!$G$15:$G$49,
                   ('Supplier Emission'!$D$15:$D$49=H364) * ('Supplier Emission'!$F$15:$F$49=$E$8)),
            _xlws.FILTER('Supplier Emission'!$I$15:$I$49,
                   ('Supplier Emission'!$D$15:$D$49=H364) * ('Supplier Emission'!$F$15:$F$49=$E$8)),
            ""),
    "")</f>
        <v/>
      </c>
      <c r="L364" s="311" t="str">
        <f t="array" ref="L364">IFERROR(
    XLOOKUP(F364,
            _xlws.FILTER('Supplier Emission'!$G$15:$G$49,
                   ('Supplier Emission'!$D$15:$D$49=H364) * ('Supplier Emission'!$F$15:$F$49=$E$8)),
            _xlws.FILTER('Supplier Emission'!$J$15:$J$49,
                   ('Supplier Emission'!$D$15:$D$49=H364) * ('Supplier Emission'!$F$15:$F$49=$E$8)),
            ""),
    "")</f>
        <v/>
      </c>
      <c r="M364" s="311" t="str">
        <f t="array" ref="M364">IFERROR(
    XLOOKUP(F364,
            _xlws.FILTER('Supplier Emission'!$G$15:$G$49,
                   ('Supplier Emission'!$D$15:$D$49=H364) * ('Supplier Emission'!$F$15:$F$49=$E$8)),
            _xlws.FILTER('Supplier Emission'!$M$15:$M$49,
                   ('Supplier Emission'!$D$15:$D$49=H364) * ('Supplier Emission'!$F$15:$F$49=$E$8)),
            ""),
    "")</f>
        <v/>
      </c>
      <c r="N364" s="311" t="str">
        <f t="array" ref="N364">IFERROR(
    XLOOKUP(F364,
            _xlws.FILTER('Supplier Emission'!$G$15:$G$49,
                   ('Supplier Emission'!$D$15:$D$49=H364) * ('Supplier Emission'!$F$15:$F$49=$E$8)),
            _xlws.FILTER('Supplier Emission'!$H$15:$H$49,
                   ('Supplier Emission'!$D$15:$D$49=H364) * ('Supplier Emission'!$F$15:$F$49=$E$8)),
            ""),
    "")</f>
        <v/>
      </c>
      <c r="O364" s="311" t="str">
        <f t="array" ref="O364">XLOOKUP(1,('Emission Factors'!$E$5:$E$488='GHG emissions calculations'!$F364)*('Emission Factors'!$H$5:$H$488='GHG emissions calculations'!$H364),INDEX('Emission Factors'!$E$5:$T$488,0,MATCH('GHG emissions calculations'!O$6,'Emission Factors'!$E$5:$T$5,0)),"",0)</f>
        <v/>
      </c>
      <c r="P364" s="313" t="str">
        <f t="array" ref="P364">IFERROR(
    INDEX('Emission Factors'!$E$5:$P$488,
          MATCH(1,
                ('Emission Factors'!$E$5:$E$488 = 'GHG emissions calculations'!$F364) *
                ('Emission Factors'!$H$5:$H$488 = 'GHG emissions calculations'!$H364),
                0),
          MATCH('GHG emissions calculations'!P$6,'Emission Factors'!$E$5:$P$5,0)),
    "")</f>
        <v/>
      </c>
      <c r="Q364" s="311" t="str">
        <f t="array" ref="Q364">IFERROR(
    IF(
        INDEX('Emission Factors'!$E$5:$P$488,
              MATCH(1,
                    ('Emission Factors'!$E$5:$E$488 = 'GHG emissions calculations'!$F364) *
                    ('Emission Factors'!$H$5:$H$488 = 'GHG emissions calculations'!$H364),
                    0),
              MATCH('GHG emissions calculations'!Q$6, 'Emission Factors'!$E$5:$P$5, 0)) &lt;&gt; "",
        INDEX('Emission Factors'!$E$5:$P$488,
              MATCH(1,
                    ('Emission Factors'!$E$5:$E$488 = 'GHG emissions calculations'!$F364) *
                    ('Emission Factors'!$H$5:$H$488 = 'GHG emissions calculations'!$H364),
                    0),
              MATCH('GHG emissions calculations'!Q$6, 'Emission Factors'!$E$5:$P$5, 0)),
        ""),
    "")</f>
        <v/>
      </c>
      <c r="R364" s="311" t="str">
        <f t="array" ref="R364">IFERROR(
    IF(
        INDEX('Emission Factors'!$E$5:$R$488,
              MATCH(1,
                    ('Emission Factors'!$E$5:$E$488 = 'GHG emissions calculations'!$F364) *
                    ('Emission Factors'!$H$5:$H$488 = 'GHG emissions calculations'!$H364),
                    0),
              MATCH('GHG emissions calculations'!R$6, 'Emission Factors'!$E$5:$R$5, 0)) &lt;&gt; "",
        INDEX('Emission Factors'!$E$5:$R$488,
              MATCH(1,
                    ('Emission Factors'!$E$5:$E$488 = 'GHG emissions calculations'!$F364) *
                    ('Emission Factors'!$H$5:$H$488 = 'GHG emissions calculations'!$H364),
                    0),
              MATCH('GHG emissions calculations'!R$6, 'Emission Factors'!$E$5:$R$5, 0)),
        ""),
    "")</f>
        <v/>
      </c>
      <c r="S364" s="312">
        <f t="shared" si="1"/>
        <v>0</v>
      </c>
      <c r="T364" s="23"/>
    </row>
    <row r="365" ht="15.75" customHeight="1" outlineLevel="1">
      <c r="A365" s="23"/>
      <c r="B365" s="71"/>
      <c r="C365" s="71"/>
      <c r="D365" s="71"/>
      <c r="E365" s="314"/>
      <c r="F365" s="311" t="str">
        <f>Lists!P342</f>
        <v>Titanium - Hot rolling - Africa</v>
      </c>
      <c r="G365" s="311" t="str">
        <f t="array" ref="G365">XLOOKUP(1,('Emission Factors'!$E$5:$E$488='GHG emissions calculations'!$F365)*('Emission Factors'!$H$5:$H$488='GHG emissions calculations'!$H365),INDEX('Emission Factors'!$E$5:$T$488,0,MATCH('GHG emissions calculations'!G$6,'Emission Factors'!$E$5:$T$5,0)),"",0)</f>
        <v/>
      </c>
      <c r="H365" s="311" t="s">
        <v>237</v>
      </c>
      <c r="I365" s="312" t="str">
        <f>IF(
    SUMIFS('Import data'!$L$25:$L$80,
           'Import data'!$J$25:$J$80, F365,
           'Import data'!$G$25:$G$80, 'GHG emissions calculations'!$H365,
           'Import data'!$I$25:$I$80,$E$8) &lt;&gt; 0,
    SUMIFS('Import data'!$L$25:$L$80,
           'Import data'!$J$25:$J$80, F365,
           'Import data'!$G$25:$G$80, 'GHG emissions calculations'!$H365,
           'Import data'!$I$25:$I$80,$E$8),
    ""
)</f>
        <v/>
      </c>
      <c r="J365" s="311" t="str">
        <f t="array" ref="J365">IF(
    XLOOKUP(F365, 'Import data'!$J$26:$J$47, 'Import data'!$M$26:$M$47, "", 0) = "Please add the region-specific supplier emission factor or choose a different region available in the IAEG database.",
    "",
    XLOOKUP(F365, 'Import data'!$J$26:$J$47, 'Import data'!$M$26:$M$47, "", 0)
)</f>
        <v/>
      </c>
      <c r="K365" s="311" t="str">
        <f t="array" ref="K365">IFERROR(
    XLOOKUP(F365,
            _xlws.FILTER('Supplier Emission'!$G$15:$G$49,
                   ('Supplier Emission'!$D$15:$D$49=H365) * ('Supplier Emission'!$F$15:$F$49=$E$8)),
            _xlws.FILTER('Supplier Emission'!$I$15:$I$49,
                   ('Supplier Emission'!$D$15:$D$49=H365) * ('Supplier Emission'!$F$15:$F$49=$E$8)),
            ""),
    "")</f>
        <v/>
      </c>
      <c r="L365" s="311" t="str">
        <f t="array" ref="L365">IFERROR(
    XLOOKUP(F365,
            _xlws.FILTER('Supplier Emission'!$G$15:$G$49,
                   ('Supplier Emission'!$D$15:$D$49=H365) * ('Supplier Emission'!$F$15:$F$49=$E$8)),
            _xlws.FILTER('Supplier Emission'!$J$15:$J$49,
                   ('Supplier Emission'!$D$15:$D$49=H365) * ('Supplier Emission'!$F$15:$F$49=$E$8)),
            ""),
    "")</f>
        <v/>
      </c>
      <c r="M365" s="311" t="str">
        <f t="array" ref="M365">IFERROR(
    XLOOKUP(F365,
            _xlws.FILTER('Supplier Emission'!$G$15:$G$49,
                   ('Supplier Emission'!$D$15:$D$49=H365) * ('Supplier Emission'!$F$15:$F$49=$E$8)),
            _xlws.FILTER('Supplier Emission'!$M$15:$M$49,
                   ('Supplier Emission'!$D$15:$D$49=H365) * ('Supplier Emission'!$F$15:$F$49=$E$8)),
            ""),
    "")</f>
        <v/>
      </c>
      <c r="N365" s="311" t="str">
        <f t="array" ref="N365">IFERROR(
    XLOOKUP(F365,
            _xlws.FILTER('Supplier Emission'!$G$15:$G$49,
                   ('Supplier Emission'!$D$15:$D$49=H365) * ('Supplier Emission'!$F$15:$F$49=$E$8)),
            _xlws.FILTER('Supplier Emission'!$H$15:$H$49,
                   ('Supplier Emission'!$D$15:$D$49=H365) * ('Supplier Emission'!$F$15:$F$49=$E$8)),
            ""),
    "")</f>
        <v/>
      </c>
      <c r="O365" s="311" t="str">
        <f t="array" ref="O365">XLOOKUP(1,('Emission Factors'!$E$5:$E$488='GHG emissions calculations'!$F365)*('Emission Factors'!$H$5:$H$488='GHG emissions calculations'!$H365),INDEX('Emission Factors'!$E$5:$T$488,0,MATCH('GHG emissions calculations'!O$6,'Emission Factors'!$E$5:$T$5,0)),"",0)</f>
        <v/>
      </c>
      <c r="P365" s="313" t="str">
        <f t="array" ref="P365">IFERROR(
    INDEX('Emission Factors'!$E$5:$P$488,
          MATCH(1,
                ('Emission Factors'!$E$5:$E$488 = 'GHG emissions calculations'!$F365) *
                ('Emission Factors'!$H$5:$H$488 = 'GHG emissions calculations'!$H365),
                0),
          MATCH('GHG emissions calculations'!P$6,'Emission Factors'!$E$5:$P$5,0)),
    "")</f>
        <v/>
      </c>
      <c r="Q365" s="311" t="str">
        <f t="array" ref="Q365">IFERROR(
    IF(
        INDEX('Emission Factors'!$E$5:$P$488,
              MATCH(1,
                    ('Emission Factors'!$E$5:$E$488 = 'GHG emissions calculations'!$F365) *
                    ('Emission Factors'!$H$5:$H$488 = 'GHG emissions calculations'!$H365),
                    0),
              MATCH('GHG emissions calculations'!Q$6, 'Emission Factors'!$E$5:$P$5, 0)) &lt;&gt; "",
        INDEX('Emission Factors'!$E$5:$P$488,
              MATCH(1,
                    ('Emission Factors'!$E$5:$E$488 = 'GHG emissions calculations'!$F365) *
                    ('Emission Factors'!$H$5:$H$488 = 'GHG emissions calculations'!$H365),
                    0),
              MATCH('GHG emissions calculations'!Q$6, 'Emission Factors'!$E$5:$P$5, 0)),
        ""),
    "")</f>
        <v/>
      </c>
      <c r="R365" s="311" t="str">
        <f t="array" ref="R365">IFERROR(
    IF(
        INDEX('Emission Factors'!$E$5:$R$488,
              MATCH(1,
                    ('Emission Factors'!$E$5:$E$488 = 'GHG emissions calculations'!$F365) *
                    ('Emission Factors'!$H$5:$H$488 = 'GHG emissions calculations'!$H365),
                    0),
              MATCH('GHG emissions calculations'!R$6, 'Emission Factors'!$E$5:$R$5, 0)) &lt;&gt; "",
        INDEX('Emission Factors'!$E$5:$R$488,
              MATCH(1,
                    ('Emission Factors'!$E$5:$E$488 = 'GHG emissions calculations'!$F365) *
                    ('Emission Factors'!$H$5:$H$488 = 'GHG emissions calculations'!$H365),
                    0),
              MATCH('GHG emissions calculations'!R$6, 'Emission Factors'!$E$5:$R$5, 0)),
        ""),
    "")</f>
        <v/>
      </c>
      <c r="S365" s="312">
        <f t="shared" si="1"/>
        <v>0</v>
      </c>
      <c r="T365" s="23"/>
    </row>
    <row r="366" ht="15.75" customHeight="1" outlineLevel="1">
      <c r="A366" s="23"/>
      <c r="B366" s="71"/>
      <c r="C366" s="71"/>
      <c r="D366" s="71"/>
      <c r="E366" s="314"/>
      <c r="F366" s="311" t="str">
        <f>Lists!P340</f>
        <v>Titanium - Hot rolling - America</v>
      </c>
      <c r="G366" s="311">
        <f t="array" ref="G366">XLOOKUP(1,('Emission Factors'!$E$5:$E$488='GHG emissions calculations'!$F366)*('Emission Factors'!$H$5:$H$488='GHG emissions calculations'!$H366),INDEX('Emission Factors'!$E$5:$T$488,0,MATCH('GHG emissions calculations'!G$6,'Emission Factors'!$E$5:$T$5,0)),"",0)</f>
        <v>3</v>
      </c>
      <c r="H366" s="311" t="s">
        <v>237</v>
      </c>
      <c r="I366" s="312" t="str">
        <f>IF(
    SUMIFS('Import data'!$L$25:$L$80,
           'Import data'!$J$25:$J$80, F366,
           'Import data'!$G$25:$G$80, 'GHG emissions calculations'!$H366,
           'Import data'!$I$25:$I$80,$E$8) &lt;&gt; 0,
    SUMIFS('Import data'!$L$25:$L$80,
           'Import data'!$J$25:$J$80, F366,
           'Import data'!$G$25:$G$80, 'GHG emissions calculations'!$H366,
           'Import data'!$I$25:$I$80,$E$8),
    ""
)</f>
        <v/>
      </c>
      <c r="J366" s="311" t="str">
        <f t="array" ref="J366">IF(
    XLOOKUP(F366, 'Import data'!$J$26:$J$47, 'Import data'!$M$26:$M$47, "", 0) = "Please add the region-specific supplier emission factor or choose a different region available in the IAEG database.",
    "",
    XLOOKUP(F366, 'Import data'!$J$26:$J$47, 'Import data'!$M$26:$M$47, "", 0)
)</f>
        <v/>
      </c>
      <c r="K366" s="311" t="str">
        <f t="array" ref="K366">IFERROR(
    XLOOKUP(F366,
            _xlws.FILTER('Supplier Emission'!$G$15:$G$49,
                   ('Supplier Emission'!$D$15:$D$49=H366) * ('Supplier Emission'!$F$15:$F$49=$E$8)),
            _xlws.FILTER('Supplier Emission'!$I$15:$I$49,
                   ('Supplier Emission'!$D$15:$D$49=H366) * ('Supplier Emission'!$F$15:$F$49=$E$8)),
            ""),
    "")</f>
        <v/>
      </c>
      <c r="L366" s="311" t="str">
        <f t="array" ref="L366">IFERROR(
    XLOOKUP(F366,
            _xlws.FILTER('Supplier Emission'!$G$15:$G$49,
                   ('Supplier Emission'!$D$15:$D$49=H366) * ('Supplier Emission'!$F$15:$F$49=$E$8)),
            _xlws.FILTER('Supplier Emission'!$J$15:$J$49,
                   ('Supplier Emission'!$D$15:$D$49=H366) * ('Supplier Emission'!$F$15:$F$49=$E$8)),
            ""),
    "")</f>
        <v/>
      </c>
      <c r="M366" s="311" t="str">
        <f t="array" ref="M366">IFERROR(
    XLOOKUP(F366,
            _xlws.FILTER('Supplier Emission'!$G$15:$G$49,
                   ('Supplier Emission'!$D$15:$D$49=H366) * ('Supplier Emission'!$F$15:$F$49=$E$8)),
            _xlws.FILTER('Supplier Emission'!$M$15:$M$49,
                   ('Supplier Emission'!$D$15:$D$49=H366) * ('Supplier Emission'!$F$15:$F$49=$E$8)),
            ""),
    "")</f>
        <v/>
      </c>
      <c r="N366" s="311" t="str">
        <f t="array" ref="N366">IFERROR(
    XLOOKUP(F366,
            _xlws.FILTER('Supplier Emission'!$G$15:$G$49,
                   ('Supplier Emission'!$D$15:$D$49=H366) * ('Supplier Emission'!$F$15:$F$49=$E$8)),
            _xlws.FILTER('Supplier Emission'!$H$15:$H$49,
                   ('Supplier Emission'!$D$15:$D$49=H366) * ('Supplier Emission'!$F$15:$F$49=$E$8)),
            ""),
    "")</f>
        <v/>
      </c>
      <c r="O366" s="311" t="str">
        <f t="array" ref="O366">XLOOKUP(1,('Emission Factors'!$E$5:$E$488='GHG emissions calculations'!$F366)*('Emission Factors'!$H$5:$H$488='GHG emissions calculations'!$H366),INDEX('Emission Factors'!$E$5:$T$488,0,MATCH('GHG emissions calculations'!O$6,'Emission Factors'!$E$5:$T$5,0)),"",0)</f>
        <v>Titanium</v>
      </c>
      <c r="P366" s="313">
        <f t="array" ref="P366">IFERROR(
    INDEX('Emission Factors'!$E$5:$P$488,
          MATCH(1,
                ('Emission Factors'!$E$5:$E$488 = 'GHG emissions calculations'!$F366) *
                ('Emission Factors'!$H$5:$H$488 = 'GHG emissions calculations'!$H366),
                0),
          MATCH('GHG emissions calculations'!P$6,'Emission Factors'!$E$5:$P$5,0)),
    "")</f>
        <v>17</v>
      </c>
      <c r="Q366" s="311" t="str">
        <f t="array" ref="Q366">IFERROR(
    IF(
        INDEX('Emission Factors'!$E$5:$P$488,
              MATCH(1,
                    ('Emission Factors'!$E$5:$E$488 = 'GHG emissions calculations'!$F366) *
                    ('Emission Factors'!$H$5:$H$488 = 'GHG emissions calculations'!$H366),
                    0),
              MATCH('GHG emissions calculations'!Q$6, 'Emission Factors'!$E$5:$P$5, 0)) &lt;&gt; "",
        INDEX('Emission Factors'!$E$5:$P$488,
              MATCH(1,
                    ('Emission Factors'!$E$5:$E$488 = 'GHG emissions calculations'!$F366) *
                    ('Emission Factors'!$H$5:$H$488 = 'GHG emissions calculations'!$H366),
                    0),
              MATCH('GHG emissions calculations'!Q$6, 'Emission Factors'!$E$5:$P$5, 0)),
        ""),
    "")</f>
        <v>kgCO2e/kg</v>
      </c>
      <c r="R366" s="311" t="str">
        <f t="array" ref="R366">IFERROR(
    IF(
        INDEX('Emission Factors'!$E$5:$R$488,
              MATCH(1,
                    ('Emission Factors'!$E$5:$E$488 = 'GHG emissions calculations'!$F366) *
                    ('Emission Factors'!$H$5:$H$488 = 'GHG emissions calculations'!$H366),
                    0),
              MATCH('GHG emissions calculations'!R$6, 'Emission Factors'!$E$5:$R$5, 0)) &lt;&gt; "",
        INDEX('Emission Factors'!$E$5:$R$488,
              MATCH(1,
                    ('Emission Factors'!$E$5:$E$488 = 'GHG emissions calculations'!$F366) *
                    ('Emission Factors'!$H$5:$H$488 = 'GHG emissions calculations'!$H366),
                    0),
              MATCH('GHG emissions calculations'!R$6, 'Emission Factors'!$E$5:$R$5, 0)),
        ""),
    "")</f>
        <v>America</v>
      </c>
      <c r="S366" s="312">
        <f t="shared" si="1"/>
        <v>0</v>
      </c>
      <c r="T366" s="23"/>
    </row>
    <row r="367" ht="15.75" customHeight="1" outlineLevel="1">
      <c r="A367" s="23"/>
      <c r="B367" s="71"/>
      <c r="C367" s="71"/>
      <c r="D367" s="71"/>
      <c r="E367" s="314"/>
      <c r="F367" s="311" t="str">
        <f>Lists!P343</f>
        <v>Titanium - Hot rolling - Asia</v>
      </c>
      <c r="G367" s="311" t="str">
        <f t="array" ref="G367">XLOOKUP(1,('Emission Factors'!$E$5:$E$488='GHG emissions calculations'!$F367)*('Emission Factors'!$H$5:$H$488='GHG emissions calculations'!$H367),INDEX('Emission Factors'!$E$5:$T$488,0,MATCH('GHG emissions calculations'!G$6,'Emission Factors'!$E$5:$T$5,0)),"",0)</f>
        <v/>
      </c>
      <c r="H367" s="311" t="s">
        <v>237</v>
      </c>
      <c r="I367" s="312" t="str">
        <f>IF(
    SUMIFS('Import data'!$L$25:$L$80,
           'Import data'!$J$25:$J$80, F367,
           'Import data'!$G$25:$G$80, 'GHG emissions calculations'!$H367,
           'Import data'!$I$25:$I$80,$E$8) &lt;&gt; 0,
    SUMIFS('Import data'!$L$25:$L$80,
           'Import data'!$J$25:$J$80, F367,
           'Import data'!$G$25:$G$80, 'GHG emissions calculations'!$H367,
           'Import data'!$I$25:$I$80,$E$8),
    ""
)</f>
        <v/>
      </c>
      <c r="J367" s="311" t="str">
        <f t="array" ref="J367">IF(
    XLOOKUP(F367, 'Import data'!$J$26:$J$47, 'Import data'!$M$26:$M$47, "", 0) = "Please add the region-specific supplier emission factor or choose a different region available in the IAEG database.",
    "",
    XLOOKUP(F367, 'Import data'!$J$26:$J$47, 'Import data'!$M$26:$M$47, "", 0)
)</f>
        <v/>
      </c>
      <c r="K367" s="311" t="str">
        <f t="array" ref="K367">IFERROR(
    XLOOKUP(F367,
            _xlws.FILTER('Supplier Emission'!$G$15:$G$49,
                   ('Supplier Emission'!$D$15:$D$49=H367) * ('Supplier Emission'!$F$15:$F$49=$E$8)),
            _xlws.FILTER('Supplier Emission'!$I$15:$I$49,
                   ('Supplier Emission'!$D$15:$D$49=H367) * ('Supplier Emission'!$F$15:$F$49=$E$8)),
            ""),
    "")</f>
        <v/>
      </c>
      <c r="L367" s="311" t="str">
        <f t="array" ref="L367">IFERROR(
    XLOOKUP(F367,
            _xlws.FILTER('Supplier Emission'!$G$15:$G$49,
                   ('Supplier Emission'!$D$15:$D$49=H367) * ('Supplier Emission'!$F$15:$F$49=$E$8)),
            _xlws.FILTER('Supplier Emission'!$J$15:$J$49,
                   ('Supplier Emission'!$D$15:$D$49=H367) * ('Supplier Emission'!$F$15:$F$49=$E$8)),
            ""),
    "")</f>
        <v/>
      </c>
      <c r="M367" s="311" t="str">
        <f t="array" ref="M367">IFERROR(
    XLOOKUP(F367,
            _xlws.FILTER('Supplier Emission'!$G$15:$G$49,
                   ('Supplier Emission'!$D$15:$D$49=H367) * ('Supplier Emission'!$F$15:$F$49=$E$8)),
            _xlws.FILTER('Supplier Emission'!$M$15:$M$49,
                   ('Supplier Emission'!$D$15:$D$49=H367) * ('Supplier Emission'!$F$15:$F$49=$E$8)),
            ""),
    "")</f>
        <v/>
      </c>
      <c r="N367" s="311" t="str">
        <f t="array" ref="N367">IFERROR(
    XLOOKUP(F367,
            _xlws.FILTER('Supplier Emission'!$G$15:$G$49,
                   ('Supplier Emission'!$D$15:$D$49=H367) * ('Supplier Emission'!$F$15:$F$49=$E$8)),
            _xlws.FILTER('Supplier Emission'!$H$15:$H$49,
                   ('Supplier Emission'!$D$15:$D$49=H367) * ('Supplier Emission'!$F$15:$F$49=$E$8)),
            ""),
    "")</f>
        <v/>
      </c>
      <c r="O367" s="311" t="str">
        <f t="array" ref="O367">XLOOKUP(1,('Emission Factors'!$E$5:$E$488='GHG emissions calculations'!$F367)*('Emission Factors'!$H$5:$H$488='GHG emissions calculations'!$H367),INDEX('Emission Factors'!$E$5:$T$488,0,MATCH('GHG emissions calculations'!O$6,'Emission Factors'!$E$5:$T$5,0)),"",0)</f>
        <v/>
      </c>
      <c r="P367" s="313" t="str">
        <f t="array" ref="P367">IFERROR(
    INDEX('Emission Factors'!$E$5:$P$488,
          MATCH(1,
                ('Emission Factors'!$E$5:$E$488 = 'GHG emissions calculations'!$F367) *
                ('Emission Factors'!$H$5:$H$488 = 'GHG emissions calculations'!$H367),
                0),
          MATCH('GHG emissions calculations'!P$6,'Emission Factors'!$E$5:$P$5,0)),
    "")</f>
        <v/>
      </c>
      <c r="Q367" s="311" t="str">
        <f t="array" ref="Q367">IFERROR(
    IF(
        INDEX('Emission Factors'!$E$5:$P$488,
              MATCH(1,
                    ('Emission Factors'!$E$5:$E$488 = 'GHG emissions calculations'!$F367) *
                    ('Emission Factors'!$H$5:$H$488 = 'GHG emissions calculations'!$H367),
                    0),
              MATCH('GHG emissions calculations'!Q$6, 'Emission Factors'!$E$5:$P$5, 0)) &lt;&gt; "",
        INDEX('Emission Factors'!$E$5:$P$488,
              MATCH(1,
                    ('Emission Factors'!$E$5:$E$488 = 'GHG emissions calculations'!$F367) *
                    ('Emission Factors'!$H$5:$H$488 = 'GHG emissions calculations'!$H367),
                    0),
              MATCH('GHG emissions calculations'!Q$6, 'Emission Factors'!$E$5:$P$5, 0)),
        ""),
    "")</f>
        <v/>
      </c>
      <c r="R367" s="311" t="str">
        <f t="array" ref="R367">IFERROR(
    IF(
        INDEX('Emission Factors'!$E$5:$R$488,
              MATCH(1,
                    ('Emission Factors'!$E$5:$E$488 = 'GHG emissions calculations'!$F367) *
                    ('Emission Factors'!$H$5:$H$488 = 'GHG emissions calculations'!$H367),
                    0),
              MATCH('GHG emissions calculations'!R$6, 'Emission Factors'!$E$5:$R$5, 0)) &lt;&gt; "",
        INDEX('Emission Factors'!$E$5:$R$488,
              MATCH(1,
                    ('Emission Factors'!$E$5:$E$488 = 'GHG emissions calculations'!$F367) *
                    ('Emission Factors'!$H$5:$H$488 = 'GHG emissions calculations'!$H367),
                    0),
              MATCH('GHG emissions calculations'!R$6, 'Emission Factors'!$E$5:$R$5, 0)),
        ""),
    "")</f>
        <v/>
      </c>
      <c r="S367" s="312">
        <f t="shared" si="1"/>
        <v>0</v>
      </c>
      <c r="T367" s="23"/>
    </row>
    <row r="368" ht="15.75" customHeight="1" outlineLevel="1">
      <c r="A368" s="23"/>
      <c r="B368" s="71"/>
      <c r="C368" s="71"/>
      <c r="D368" s="71"/>
      <c r="E368" s="314"/>
      <c r="F368" s="311" t="str">
        <f>Lists!P341</f>
        <v>Titanium - Hot rolling - Europe</v>
      </c>
      <c r="G368" s="311">
        <f t="array" ref="G368">XLOOKUP(1,('Emission Factors'!$E$5:$E$488='GHG emissions calculations'!$F368)*('Emission Factors'!$H$5:$H$488='GHG emissions calculations'!$H368),INDEX('Emission Factors'!$E$5:$T$488,0,MATCH('GHG emissions calculations'!G$6,'Emission Factors'!$E$5:$T$5,0)),"",0)</f>
        <v>3</v>
      </c>
      <c r="H368" s="311" t="s">
        <v>237</v>
      </c>
      <c r="I368" s="312" t="str">
        <f>IF(
    SUMIFS('Import data'!$L$25:$L$80,
           'Import data'!$J$25:$J$80, F368,
           'Import data'!$G$25:$G$80, 'GHG emissions calculations'!$H368,
           'Import data'!$I$25:$I$80,$E$8) &lt;&gt; 0,
    SUMIFS('Import data'!$L$25:$L$80,
           'Import data'!$J$25:$J$80, F368,
           'Import data'!$G$25:$G$80, 'GHG emissions calculations'!$H368,
           'Import data'!$I$25:$I$80,$E$8),
    ""
)</f>
        <v/>
      </c>
      <c r="J368" s="311" t="str">
        <f t="array" ref="J368">IF(
    XLOOKUP(F368, 'Import data'!$J$26:$J$47, 'Import data'!$M$26:$M$47, "", 0) = "Please add the region-specific supplier emission factor or choose a different region available in the IAEG database.",
    "",
    XLOOKUP(F368, 'Import data'!$J$26:$J$47, 'Import data'!$M$26:$M$47, "", 0)
)</f>
        <v/>
      </c>
      <c r="K368" s="311" t="str">
        <f t="array" ref="K368">IFERROR(
    XLOOKUP(F368,
            _xlws.FILTER('Supplier Emission'!$G$15:$G$49,
                   ('Supplier Emission'!$D$15:$D$49=H368) * ('Supplier Emission'!$F$15:$F$49=$E$8)),
            _xlws.FILTER('Supplier Emission'!$I$15:$I$49,
                   ('Supplier Emission'!$D$15:$D$49=H368) * ('Supplier Emission'!$F$15:$F$49=$E$8)),
            ""),
    "")</f>
        <v/>
      </c>
      <c r="L368" s="311" t="str">
        <f t="array" ref="L368">IFERROR(
    XLOOKUP(F368,
            _xlws.FILTER('Supplier Emission'!$G$15:$G$49,
                   ('Supplier Emission'!$D$15:$D$49=H368) * ('Supplier Emission'!$F$15:$F$49=$E$8)),
            _xlws.FILTER('Supplier Emission'!$J$15:$J$49,
                   ('Supplier Emission'!$D$15:$D$49=H368) * ('Supplier Emission'!$F$15:$F$49=$E$8)),
            ""),
    "")</f>
        <v/>
      </c>
      <c r="M368" s="311" t="str">
        <f t="array" ref="M368">IFERROR(
    XLOOKUP(F368,
            _xlws.FILTER('Supplier Emission'!$G$15:$G$49,
                   ('Supplier Emission'!$D$15:$D$49=H368) * ('Supplier Emission'!$F$15:$F$49=$E$8)),
            _xlws.FILTER('Supplier Emission'!$M$15:$M$49,
                   ('Supplier Emission'!$D$15:$D$49=H368) * ('Supplier Emission'!$F$15:$F$49=$E$8)),
            ""),
    "")</f>
        <v/>
      </c>
      <c r="N368" s="311" t="str">
        <f t="array" ref="N368">IFERROR(
    XLOOKUP(F368,
            _xlws.FILTER('Supplier Emission'!$G$15:$G$49,
                   ('Supplier Emission'!$D$15:$D$49=H368) * ('Supplier Emission'!$F$15:$F$49=$E$8)),
            _xlws.FILTER('Supplier Emission'!$H$15:$H$49,
                   ('Supplier Emission'!$D$15:$D$49=H368) * ('Supplier Emission'!$F$15:$F$49=$E$8)),
            ""),
    "")</f>
        <v/>
      </c>
      <c r="O368" s="311" t="str">
        <f t="array" ref="O368">XLOOKUP(1,('Emission Factors'!$E$5:$E$488='GHG emissions calculations'!$F368)*('Emission Factors'!$H$5:$H$488='GHG emissions calculations'!$H368),INDEX('Emission Factors'!$E$5:$T$488,0,MATCH('GHG emissions calculations'!O$6,'Emission Factors'!$E$5:$T$5,0)),"",0)</f>
        <v>Hot rolling - Laminage à chaud (impact modéré)</v>
      </c>
      <c r="P368" s="313">
        <f t="array" ref="P368">IFERROR(
    INDEX('Emission Factors'!$E$5:$P$488,
          MATCH(1,
                ('Emission Factors'!$E$5:$E$488 = 'GHG emissions calculations'!$F368) *
                ('Emission Factors'!$H$5:$H$488 = 'GHG emissions calculations'!$H368),
                0),
          MATCH('GHG emissions calculations'!P$6,'Emission Factors'!$E$5:$P$5,0)),
    "")</f>
        <v>-0.00089</v>
      </c>
      <c r="Q368" s="311" t="str">
        <f t="array" ref="Q368">IFERROR(
    IF(
        INDEX('Emission Factors'!$E$5:$P$488,
              MATCH(1,
                    ('Emission Factors'!$E$5:$E$488 = 'GHG emissions calculations'!$F368) *
                    ('Emission Factors'!$H$5:$H$488 = 'GHG emissions calculations'!$H368),
                    0),
              MATCH('GHG emissions calculations'!Q$6, 'Emission Factors'!$E$5:$P$5, 0)) &lt;&gt; "",
        INDEX('Emission Factors'!$E$5:$P$488,
              MATCH(1,
                    ('Emission Factors'!$E$5:$E$488 = 'GHG emissions calculations'!$F368) *
                    ('Emission Factors'!$H$5:$H$488 = 'GHG emissions calculations'!$H368),
                    0),
              MATCH('GHG emissions calculations'!Q$6, 'Emission Factors'!$E$5:$P$5, 0)),
        ""),
    "")</f>
        <v>kgCO2e/kg</v>
      </c>
      <c r="R368" s="311" t="str">
        <f t="array" ref="R368">IFERROR(
    IF(
        INDEX('Emission Factors'!$E$5:$R$488,
              MATCH(1,
                    ('Emission Factors'!$E$5:$E$488 = 'GHG emissions calculations'!$F368) *
                    ('Emission Factors'!$H$5:$H$488 = 'GHG emissions calculations'!$H368),
                    0),
              MATCH('GHG emissions calculations'!R$6, 'Emission Factors'!$E$5:$R$5, 0)) &lt;&gt; "",
        INDEX('Emission Factors'!$E$5:$R$488,
              MATCH(1,
                    ('Emission Factors'!$E$5:$E$488 = 'GHG emissions calculations'!$F368) *
                    ('Emission Factors'!$H$5:$H$488 = 'GHG emissions calculations'!$H368),
                    0),
              MATCH('GHG emissions calculations'!R$6, 'Emission Factors'!$E$5:$R$5, 0)),
        ""),
    "")</f>
        <v>Europe</v>
      </c>
      <c r="S368" s="312">
        <f t="shared" si="1"/>
        <v>0</v>
      </c>
      <c r="T368" s="23"/>
    </row>
    <row r="369" ht="15.75" customHeight="1" outlineLevel="1">
      <c r="A369" s="23"/>
      <c r="B369" s="71"/>
      <c r="C369" s="71"/>
      <c r="D369" s="71"/>
      <c r="E369" s="314"/>
      <c r="F369" s="311" t="str">
        <f>Lists!P346</f>
        <v>Titanium - Hot rolling - Global or unspecified region</v>
      </c>
      <c r="G369" s="311">
        <f t="array" ref="G369">XLOOKUP(1,('Emission Factors'!$E$5:$E$488='GHG emissions calculations'!$F369)*('Emission Factors'!$H$5:$H$488='GHG emissions calculations'!$H369),INDEX('Emission Factors'!$E$5:$T$488,0,MATCH('GHG emissions calculations'!G$6,'Emission Factors'!$E$5:$T$5,0)),"",0)</f>
        <v>3</v>
      </c>
      <c r="H369" s="311" t="s">
        <v>237</v>
      </c>
      <c r="I369" s="312" t="str">
        <f>IF(
    SUMIFS('Import data'!$L$25:$L$80,
           'Import data'!$J$25:$J$80, F369,
           'Import data'!$G$25:$G$80, 'GHG emissions calculations'!$H369,
           'Import data'!$I$25:$I$80,$E$8) &lt;&gt; 0,
    SUMIFS('Import data'!$L$25:$L$80,
           'Import data'!$J$25:$J$80, F369,
           'Import data'!$G$25:$G$80, 'GHG emissions calculations'!$H369,
           'Import data'!$I$25:$I$80,$E$8),
    ""
)</f>
        <v/>
      </c>
      <c r="J369" s="311" t="str">
        <f t="array" ref="J369">IF(
    XLOOKUP(F369, 'Import data'!$J$26:$J$47, 'Import data'!$M$26:$M$47, "", 0) = "Please add the region-specific supplier emission factor or choose a different region available in the IAEG database.",
    "",
    XLOOKUP(F369, 'Import data'!$J$26:$J$47, 'Import data'!$M$26:$M$47, "", 0)
)</f>
        <v/>
      </c>
      <c r="K369" s="311" t="str">
        <f t="array" ref="K369">IFERROR(
    XLOOKUP(F369,
            _xlws.FILTER('Supplier Emission'!$G$15:$G$49,
                   ('Supplier Emission'!$D$15:$D$49=H369) * ('Supplier Emission'!$F$15:$F$49=$E$8)),
            _xlws.FILTER('Supplier Emission'!$I$15:$I$49,
                   ('Supplier Emission'!$D$15:$D$49=H369) * ('Supplier Emission'!$F$15:$F$49=$E$8)),
            ""),
    "")</f>
        <v/>
      </c>
      <c r="L369" s="311" t="str">
        <f t="array" ref="L369">IFERROR(
    XLOOKUP(F369,
            _xlws.FILTER('Supplier Emission'!$G$15:$G$49,
                   ('Supplier Emission'!$D$15:$D$49=H369) * ('Supplier Emission'!$F$15:$F$49=$E$8)),
            _xlws.FILTER('Supplier Emission'!$J$15:$J$49,
                   ('Supplier Emission'!$D$15:$D$49=H369) * ('Supplier Emission'!$F$15:$F$49=$E$8)),
            ""),
    "")</f>
        <v/>
      </c>
      <c r="M369" s="311" t="str">
        <f t="array" ref="M369">IFERROR(
    XLOOKUP(F369,
            _xlws.FILTER('Supplier Emission'!$G$15:$G$49,
                   ('Supplier Emission'!$D$15:$D$49=H369) * ('Supplier Emission'!$F$15:$F$49=$E$8)),
            _xlws.FILTER('Supplier Emission'!$M$15:$M$49,
                   ('Supplier Emission'!$D$15:$D$49=H369) * ('Supplier Emission'!$F$15:$F$49=$E$8)),
            ""),
    "")</f>
        <v/>
      </c>
      <c r="N369" s="311" t="str">
        <f t="array" ref="N369">IFERROR(
    XLOOKUP(F369,
            _xlws.FILTER('Supplier Emission'!$G$15:$G$49,
                   ('Supplier Emission'!$D$15:$D$49=H369) * ('Supplier Emission'!$F$15:$F$49=$E$8)),
            _xlws.FILTER('Supplier Emission'!$H$15:$H$49,
                   ('Supplier Emission'!$D$15:$D$49=H369) * ('Supplier Emission'!$F$15:$F$49=$E$8)),
            ""),
    "")</f>
        <v/>
      </c>
      <c r="O369" s="311" t="str">
        <f t="array" ref="O369">XLOOKUP(1,('Emission Factors'!$E$5:$E$488='GHG emissions calculations'!$F369)*('Emission Factors'!$H$5:$H$488='GHG emissions calculations'!$H369),INDEX('Emission Factors'!$E$5:$T$488,0,MATCH('GHG emissions calculations'!O$6,'Emission Factors'!$E$5:$T$5,0)),"",0)</f>
        <v>Titanium + Hot rolling - Laminage à chaud (impact modéré)</v>
      </c>
      <c r="P369" s="313">
        <f t="array" ref="P369">IFERROR(
    INDEX('Emission Factors'!$E$5:$P$488,
          MATCH(1,
                ('Emission Factors'!$E$5:$E$488 = 'GHG emissions calculations'!$F369) *
                ('Emission Factors'!$H$5:$H$488 = 'GHG emissions calculations'!$H369),
                0),
          MATCH('GHG emissions calculations'!P$6,'Emission Factors'!$E$5:$P$5,0)),
    "")</f>
        <v>16.99911</v>
      </c>
      <c r="Q369" s="311" t="str">
        <f t="array" ref="Q369">IFERROR(
    IF(
        INDEX('Emission Factors'!$E$5:$P$488,
              MATCH(1,
                    ('Emission Factors'!$E$5:$E$488 = 'GHG emissions calculations'!$F369) *
                    ('Emission Factors'!$H$5:$H$488 = 'GHG emissions calculations'!$H369),
                    0),
              MATCH('GHG emissions calculations'!Q$6, 'Emission Factors'!$E$5:$P$5, 0)) &lt;&gt; "",
        INDEX('Emission Factors'!$E$5:$P$488,
              MATCH(1,
                    ('Emission Factors'!$E$5:$E$488 = 'GHG emissions calculations'!$F369) *
                    ('Emission Factors'!$H$5:$H$488 = 'GHG emissions calculations'!$H369),
                    0),
              MATCH('GHG emissions calculations'!Q$6, 'Emission Factors'!$E$5:$P$5, 0)),
        ""),
    "")</f>
        <v>kgCO2e/kg</v>
      </c>
      <c r="R369" s="311" t="str">
        <f t="array" ref="R369">IFERROR(
    IF(
        INDEX('Emission Factors'!$E$5:$R$488,
              MATCH(1,
                    ('Emission Factors'!$E$5:$E$488 = 'GHG emissions calculations'!$F369) *
                    ('Emission Factors'!$H$5:$H$488 = 'GHG emissions calculations'!$H369),
                    0),
              MATCH('GHG emissions calculations'!R$6, 'Emission Factors'!$E$5:$R$5, 0)) &lt;&gt; "",
        INDEX('Emission Factors'!$E$5:$R$488,
              MATCH(1,
                    ('Emission Factors'!$E$5:$E$488 = 'GHG emissions calculations'!$F369) *
                    ('Emission Factors'!$H$5:$H$488 = 'GHG emissions calculations'!$H369),
                    0),
              MATCH('GHG emissions calculations'!R$6, 'Emission Factors'!$E$5:$R$5, 0)),
        ""),
    "")</f>
        <v>Global or unspecified region</v>
      </c>
      <c r="S369" s="312">
        <f t="shared" si="1"/>
        <v>0</v>
      </c>
      <c r="T369" s="23"/>
    </row>
    <row r="370" ht="15.75" customHeight="1" outlineLevel="1">
      <c r="A370" s="23"/>
      <c r="B370" s="71"/>
      <c r="C370" s="71"/>
      <c r="D370" s="71"/>
      <c r="E370" s="314"/>
      <c r="F370" s="311" t="str">
        <f>Lists!P345</f>
        <v>Titanium - Hot rolling - Middle East</v>
      </c>
      <c r="G370" s="311" t="str">
        <f t="array" ref="G370">XLOOKUP(1,('Emission Factors'!$E$5:$E$488='GHG emissions calculations'!$F370)*('Emission Factors'!$H$5:$H$488='GHG emissions calculations'!$H370),INDEX('Emission Factors'!$E$5:$T$488,0,MATCH('GHG emissions calculations'!G$6,'Emission Factors'!$E$5:$T$5,0)),"",0)</f>
        <v/>
      </c>
      <c r="H370" s="311" t="s">
        <v>237</v>
      </c>
      <c r="I370" s="312" t="str">
        <f>IF(
    SUMIFS('Import data'!$L$25:$L$80,
           'Import data'!$J$25:$J$80, F370,
           'Import data'!$G$25:$G$80, 'GHG emissions calculations'!$H370,
           'Import data'!$I$25:$I$80,$E$8) &lt;&gt; 0,
    SUMIFS('Import data'!$L$25:$L$80,
           'Import data'!$J$25:$J$80, F370,
           'Import data'!$G$25:$G$80, 'GHG emissions calculations'!$H370,
           'Import data'!$I$25:$I$80,$E$8),
    ""
)</f>
        <v/>
      </c>
      <c r="J370" s="311" t="str">
        <f t="array" ref="J370">IF(
    XLOOKUP(F370, 'Import data'!$J$26:$J$47, 'Import data'!$M$26:$M$47, "", 0) = "Please add the region-specific supplier emission factor or choose a different region available in the IAEG database.",
    "",
    XLOOKUP(F370, 'Import data'!$J$26:$J$47, 'Import data'!$M$26:$M$47, "", 0)
)</f>
        <v/>
      </c>
      <c r="K370" s="311" t="str">
        <f t="array" ref="K370">IFERROR(
    XLOOKUP(F370,
            _xlws.FILTER('Supplier Emission'!$G$15:$G$49,
                   ('Supplier Emission'!$D$15:$D$49=H370) * ('Supplier Emission'!$F$15:$F$49=$E$8)),
            _xlws.FILTER('Supplier Emission'!$I$15:$I$49,
                   ('Supplier Emission'!$D$15:$D$49=H370) * ('Supplier Emission'!$F$15:$F$49=$E$8)),
            ""),
    "")</f>
        <v/>
      </c>
      <c r="L370" s="311" t="str">
        <f t="array" ref="L370">IFERROR(
    XLOOKUP(F370,
            _xlws.FILTER('Supplier Emission'!$G$15:$G$49,
                   ('Supplier Emission'!$D$15:$D$49=H370) * ('Supplier Emission'!$F$15:$F$49=$E$8)),
            _xlws.FILTER('Supplier Emission'!$J$15:$J$49,
                   ('Supplier Emission'!$D$15:$D$49=H370) * ('Supplier Emission'!$F$15:$F$49=$E$8)),
            ""),
    "")</f>
        <v/>
      </c>
      <c r="M370" s="311" t="str">
        <f t="array" ref="M370">IFERROR(
    XLOOKUP(F370,
            _xlws.FILTER('Supplier Emission'!$G$15:$G$49,
                   ('Supplier Emission'!$D$15:$D$49=H370) * ('Supplier Emission'!$F$15:$F$49=$E$8)),
            _xlws.FILTER('Supplier Emission'!$M$15:$M$49,
                   ('Supplier Emission'!$D$15:$D$49=H370) * ('Supplier Emission'!$F$15:$F$49=$E$8)),
            ""),
    "")</f>
        <v/>
      </c>
      <c r="N370" s="311" t="str">
        <f t="array" ref="N370">IFERROR(
    XLOOKUP(F370,
            _xlws.FILTER('Supplier Emission'!$G$15:$G$49,
                   ('Supplier Emission'!$D$15:$D$49=H370) * ('Supplier Emission'!$F$15:$F$49=$E$8)),
            _xlws.FILTER('Supplier Emission'!$H$15:$H$49,
                   ('Supplier Emission'!$D$15:$D$49=H370) * ('Supplier Emission'!$F$15:$F$49=$E$8)),
            ""),
    "")</f>
        <v/>
      </c>
      <c r="O370" s="311" t="str">
        <f t="array" ref="O370">XLOOKUP(1,('Emission Factors'!$E$5:$E$488='GHG emissions calculations'!$F370)*('Emission Factors'!$H$5:$H$488='GHG emissions calculations'!$H370),INDEX('Emission Factors'!$E$5:$T$488,0,MATCH('GHG emissions calculations'!O$6,'Emission Factors'!$E$5:$T$5,0)),"",0)</f>
        <v/>
      </c>
      <c r="P370" s="313" t="str">
        <f t="array" ref="P370">IFERROR(
    INDEX('Emission Factors'!$E$5:$P$488,
          MATCH(1,
                ('Emission Factors'!$E$5:$E$488 = 'GHG emissions calculations'!$F370) *
                ('Emission Factors'!$H$5:$H$488 = 'GHG emissions calculations'!$H370),
                0),
          MATCH('GHG emissions calculations'!P$6,'Emission Factors'!$E$5:$P$5,0)),
    "")</f>
        <v/>
      </c>
      <c r="Q370" s="311" t="str">
        <f t="array" ref="Q370">IFERROR(
    IF(
        INDEX('Emission Factors'!$E$5:$P$488,
              MATCH(1,
                    ('Emission Factors'!$E$5:$E$488 = 'GHG emissions calculations'!$F370) *
                    ('Emission Factors'!$H$5:$H$488 = 'GHG emissions calculations'!$H370),
                    0),
              MATCH('GHG emissions calculations'!Q$6, 'Emission Factors'!$E$5:$P$5, 0)) &lt;&gt; "",
        INDEX('Emission Factors'!$E$5:$P$488,
              MATCH(1,
                    ('Emission Factors'!$E$5:$E$488 = 'GHG emissions calculations'!$F370) *
                    ('Emission Factors'!$H$5:$H$488 = 'GHG emissions calculations'!$H370),
                    0),
              MATCH('GHG emissions calculations'!Q$6, 'Emission Factors'!$E$5:$P$5, 0)),
        ""),
    "")</f>
        <v/>
      </c>
      <c r="R370" s="311" t="str">
        <f t="array" ref="R370">IFERROR(
    IF(
        INDEX('Emission Factors'!$E$5:$R$488,
              MATCH(1,
                    ('Emission Factors'!$E$5:$E$488 = 'GHG emissions calculations'!$F370) *
                    ('Emission Factors'!$H$5:$H$488 = 'GHG emissions calculations'!$H370),
                    0),
              MATCH('GHG emissions calculations'!R$6, 'Emission Factors'!$E$5:$R$5, 0)) &lt;&gt; "",
        INDEX('Emission Factors'!$E$5:$R$488,
              MATCH(1,
                    ('Emission Factors'!$E$5:$E$488 = 'GHG emissions calculations'!$F370) *
                    ('Emission Factors'!$H$5:$H$488 = 'GHG emissions calculations'!$H370),
                    0),
              MATCH('GHG emissions calculations'!R$6, 'Emission Factors'!$E$5:$R$5, 0)),
        ""),
    "")</f>
        <v/>
      </c>
      <c r="S370" s="312">
        <f t="shared" si="1"/>
        <v>0</v>
      </c>
      <c r="T370" s="23"/>
    </row>
    <row r="371" ht="15.75" customHeight="1" outlineLevel="1">
      <c r="A371" s="23"/>
      <c r="B371" s="71"/>
      <c r="C371" s="71"/>
      <c r="D371" s="71"/>
      <c r="E371" s="314"/>
      <c r="F371" s="311" t="str">
        <f>Lists!P344</f>
        <v>Titanium - Hot rolling - Oceania</v>
      </c>
      <c r="G371" s="311" t="str">
        <f t="array" ref="G371">XLOOKUP(1,('Emission Factors'!$E$5:$E$488='GHG emissions calculations'!$F371)*('Emission Factors'!$H$5:$H$488='GHG emissions calculations'!$H371),INDEX('Emission Factors'!$E$5:$T$488,0,MATCH('GHG emissions calculations'!G$6,'Emission Factors'!$E$5:$T$5,0)),"",0)</f>
        <v/>
      </c>
      <c r="H371" s="311" t="s">
        <v>237</v>
      </c>
      <c r="I371" s="312" t="str">
        <f>IF(
    SUMIFS('Import data'!$L$25:$L$80,
           'Import data'!$J$25:$J$80, F371,
           'Import data'!$G$25:$G$80, 'GHG emissions calculations'!$H371,
           'Import data'!$I$25:$I$80,$E$8) &lt;&gt; 0,
    SUMIFS('Import data'!$L$25:$L$80,
           'Import data'!$J$25:$J$80, F371,
           'Import data'!$G$25:$G$80, 'GHG emissions calculations'!$H371,
           'Import data'!$I$25:$I$80,$E$8),
    ""
)</f>
        <v/>
      </c>
      <c r="J371" s="311" t="str">
        <f t="array" ref="J371">IF(
    XLOOKUP(F371, 'Import data'!$J$26:$J$47, 'Import data'!$M$26:$M$47, "", 0) = "Please add the region-specific supplier emission factor or choose a different region available in the IAEG database.",
    "",
    XLOOKUP(F371, 'Import data'!$J$26:$J$47, 'Import data'!$M$26:$M$47, "", 0)
)</f>
        <v/>
      </c>
      <c r="K371" s="311" t="str">
        <f t="array" ref="K371">IFERROR(
    XLOOKUP(F371,
            _xlws.FILTER('Supplier Emission'!$G$15:$G$49,
                   ('Supplier Emission'!$D$15:$D$49=H371) * ('Supplier Emission'!$F$15:$F$49=$E$8)),
            _xlws.FILTER('Supplier Emission'!$I$15:$I$49,
                   ('Supplier Emission'!$D$15:$D$49=H371) * ('Supplier Emission'!$F$15:$F$49=$E$8)),
            ""),
    "")</f>
        <v/>
      </c>
      <c r="L371" s="311" t="str">
        <f t="array" ref="L371">IFERROR(
    XLOOKUP(F371,
            _xlws.FILTER('Supplier Emission'!$G$15:$G$49,
                   ('Supplier Emission'!$D$15:$D$49=H371) * ('Supplier Emission'!$F$15:$F$49=$E$8)),
            _xlws.FILTER('Supplier Emission'!$J$15:$J$49,
                   ('Supplier Emission'!$D$15:$D$49=H371) * ('Supplier Emission'!$F$15:$F$49=$E$8)),
            ""),
    "")</f>
        <v/>
      </c>
      <c r="M371" s="311" t="str">
        <f t="array" ref="M371">IFERROR(
    XLOOKUP(F371,
            _xlws.FILTER('Supplier Emission'!$G$15:$G$49,
                   ('Supplier Emission'!$D$15:$D$49=H371) * ('Supplier Emission'!$F$15:$F$49=$E$8)),
            _xlws.FILTER('Supplier Emission'!$M$15:$M$49,
                   ('Supplier Emission'!$D$15:$D$49=H371) * ('Supplier Emission'!$F$15:$F$49=$E$8)),
            ""),
    "")</f>
        <v/>
      </c>
      <c r="N371" s="311" t="str">
        <f t="array" ref="N371">IFERROR(
    XLOOKUP(F371,
            _xlws.FILTER('Supplier Emission'!$G$15:$G$49,
                   ('Supplier Emission'!$D$15:$D$49=H371) * ('Supplier Emission'!$F$15:$F$49=$E$8)),
            _xlws.FILTER('Supplier Emission'!$H$15:$H$49,
                   ('Supplier Emission'!$D$15:$D$49=H371) * ('Supplier Emission'!$F$15:$F$49=$E$8)),
            ""),
    "")</f>
        <v/>
      </c>
      <c r="O371" s="311" t="str">
        <f t="array" ref="O371">XLOOKUP(1,('Emission Factors'!$E$5:$E$488='GHG emissions calculations'!$F371)*('Emission Factors'!$H$5:$H$488='GHG emissions calculations'!$H371),INDEX('Emission Factors'!$E$5:$T$488,0,MATCH('GHG emissions calculations'!O$6,'Emission Factors'!$E$5:$T$5,0)),"",0)</f>
        <v/>
      </c>
      <c r="P371" s="313" t="str">
        <f t="array" ref="P371">IFERROR(
    INDEX('Emission Factors'!$E$5:$P$488,
          MATCH(1,
                ('Emission Factors'!$E$5:$E$488 = 'GHG emissions calculations'!$F371) *
                ('Emission Factors'!$H$5:$H$488 = 'GHG emissions calculations'!$H371),
                0),
          MATCH('GHG emissions calculations'!P$6,'Emission Factors'!$E$5:$P$5,0)),
    "")</f>
        <v/>
      </c>
      <c r="Q371" s="311" t="str">
        <f t="array" ref="Q371">IFERROR(
    IF(
        INDEX('Emission Factors'!$E$5:$P$488,
              MATCH(1,
                    ('Emission Factors'!$E$5:$E$488 = 'GHG emissions calculations'!$F371) *
                    ('Emission Factors'!$H$5:$H$488 = 'GHG emissions calculations'!$H371),
                    0),
              MATCH('GHG emissions calculations'!Q$6, 'Emission Factors'!$E$5:$P$5, 0)) &lt;&gt; "",
        INDEX('Emission Factors'!$E$5:$P$488,
              MATCH(1,
                    ('Emission Factors'!$E$5:$E$488 = 'GHG emissions calculations'!$F371) *
                    ('Emission Factors'!$H$5:$H$488 = 'GHG emissions calculations'!$H371),
                    0),
              MATCH('GHG emissions calculations'!Q$6, 'Emission Factors'!$E$5:$P$5, 0)),
        ""),
    "")</f>
        <v/>
      </c>
      <c r="R371" s="311" t="str">
        <f t="array" ref="R371">IFERROR(
    IF(
        INDEX('Emission Factors'!$E$5:$R$488,
              MATCH(1,
                    ('Emission Factors'!$E$5:$E$488 = 'GHG emissions calculations'!$F371) *
                    ('Emission Factors'!$H$5:$H$488 = 'GHG emissions calculations'!$H371),
                    0),
              MATCH('GHG emissions calculations'!R$6, 'Emission Factors'!$E$5:$R$5, 0)) &lt;&gt; "",
        INDEX('Emission Factors'!$E$5:$R$488,
              MATCH(1,
                    ('Emission Factors'!$E$5:$E$488 = 'GHG emissions calculations'!$F371) *
                    ('Emission Factors'!$H$5:$H$488 = 'GHG emissions calculations'!$H371),
                    0),
              MATCH('GHG emissions calculations'!R$6, 'Emission Factors'!$E$5:$R$5, 0)),
        ""),
    "")</f>
        <v/>
      </c>
      <c r="S371" s="312">
        <f t="shared" si="1"/>
        <v>0</v>
      </c>
      <c r="T371" s="23"/>
    </row>
    <row r="372" ht="15.75" customHeight="1" outlineLevel="1">
      <c r="A372" s="23"/>
      <c r="B372" s="71"/>
      <c r="C372" s="71"/>
      <c r="D372" s="71"/>
      <c r="E372" s="314"/>
      <c r="F372" s="311" t="str">
        <f>Lists!P349</f>
        <v>Titanium - Metal drilling - Africa</v>
      </c>
      <c r="G372" s="311" t="str">
        <f t="array" ref="G372">XLOOKUP(1,('Emission Factors'!$E$5:$E$488='GHG emissions calculations'!$F372)*('Emission Factors'!$H$5:$H$488='GHG emissions calculations'!$H372),INDEX('Emission Factors'!$E$5:$T$488,0,MATCH('GHG emissions calculations'!G$6,'Emission Factors'!$E$5:$T$5,0)),"",0)</f>
        <v/>
      </c>
      <c r="H372" s="311" t="s">
        <v>237</v>
      </c>
      <c r="I372" s="312" t="str">
        <f>IF(
    SUMIFS('Import data'!$L$25:$L$80,
           'Import data'!$J$25:$J$80, F372,
           'Import data'!$G$25:$G$80, 'GHG emissions calculations'!$H372,
           'Import data'!$I$25:$I$80,$E$8) &lt;&gt; 0,
    SUMIFS('Import data'!$L$25:$L$80,
           'Import data'!$J$25:$J$80, F372,
           'Import data'!$G$25:$G$80, 'GHG emissions calculations'!$H372,
           'Import data'!$I$25:$I$80,$E$8),
    ""
)</f>
        <v/>
      </c>
      <c r="J372" s="311" t="str">
        <f t="array" ref="J372">IF(
    XLOOKUP(F372, 'Import data'!$J$26:$J$47, 'Import data'!$M$26:$M$47, "", 0) = "Please add the region-specific supplier emission factor or choose a different region available in the IAEG database.",
    "",
    XLOOKUP(F372, 'Import data'!$J$26:$J$47, 'Import data'!$M$26:$M$47, "", 0)
)</f>
        <v/>
      </c>
      <c r="K372" s="311" t="str">
        <f t="array" ref="K372">IFERROR(
    XLOOKUP(F372,
            _xlws.FILTER('Supplier Emission'!$G$15:$G$49,
                   ('Supplier Emission'!$D$15:$D$49=H372) * ('Supplier Emission'!$F$15:$F$49=$E$8)),
            _xlws.FILTER('Supplier Emission'!$I$15:$I$49,
                   ('Supplier Emission'!$D$15:$D$49=H372) * ('Supplier Emission'!$F$15:$F$49=$E$8)),
            ""),
    "")</f>
        <v/>
      </c>
      <c r="L372" s="311" t="str">
        <f t="array" ref="L372">IFERROR(
    XLOOKUP(F372,
            _xlws.FILTER('Supplier Emission'!$G$15:$G$49,
                   ('Supplier Emission'!$D$15:$D$49=H372) * ('Supplier Emission'!$F$15:$F$49=$E$8)),
            _xlws.FILTER('Supplier Emission'!$J$15:$J$49,
                   ('Supplier Emission'!$D$15:$D$49=H372) * ('Supplier Emission'!$F$15:$F$49=$E$8)),
            ""),
    "")</f>
        <v/>
      </c>
      <c r="M372" s="311" t="str">
        <f t="array" ref="M372">IFERROR(
    XLOOKUP(F372,
            _xlws.FILTER('Supplier Emission'!$G$15:$G$49,
                   ('Supplier Emission'!$D$15:$D$49=H372) * ('Supplier Emission'!$F$15:$F$49=$E$8)),
            _xlws.FILTER('Supplier Emission'!$M$15:$M$49,
                   ('Supplier Emission'!$D$15:$D$49=H372) * ('Supplier Emission'!$F$15:$F$49=$E$8)),
            ""),
    "")</f>
        <v/>
      </c>
      <c r="N372" s="311" t="str">
        <f t="array" ref="N372">IFERROR(
    XLOOKUP(F372,
            _xlws.FILTER('Supplier Emission'!$G$15:$G$49,
                   ('Supplier Emission'!$D$15:$D$49=H372) * ('Supplier Emission'!$F$15:$F$49=$E$8)),
            _xlws.FILTER('Supplier Emission'!$H$15:$H$49,
                   ('Supplier Emission'!$D$15:$D$49=H372) * ('Supplier Emission'!$F$15:$F$49=$E$8)),
            ""),
    "")</f>
        <v/>
      </c>
      <c r="O372" s="311" t="str">
        <f t="array" ref="O372">XLOOKUP(1,('Emission Factors'!$E$5:$E$488='GHG emissions calculations'!$F372)*('Emission Factors'!$H$5:$H$488='GHG emissions calculations'!$H372),INDEX('Emission Factors'!$E$5:$T$488,0,MATCH('GHG emissions calculations'!O$6,'Emission Factors'!$E$5:$T$5,0)),"",0)</f>
        <v/>
      </c>
      <c r="P372" s="313" t="str">
        <f t="array" ref="P372">IFERROR(
    INDEX('Emission Factors'!$E$5:$P$488,
          MATCH(1,
                ('Emission Factors'!$E$5:$E$488 = 'GHG emissions calculations'!$F372) *
                ('Emission Factors'!$H$5:$H$488 = 'GHG emissions calculations'!$H372),
                0),
          MATCH('GHG emissions calculations'!P$6,'Emission Factors'!$E$5:$P$5,0)),
    "")</f>
        <v/>
      </c>
      <c r="Q372" s="311" t="str">
        <f t="array" ref="Q372">IFERROR(
    IF(
        INDEX('Emission Factors'!$E$5:$P$488,
              MATCH(1,
                    ('Emission Factors'!$E$5:$E$488 = 'GHG emissions calculations'!$F372) *
                    ('Emission Factors'!$H$5:$H$488 = 'GHG emissions calculations'!$H372),
                    0),
              MATCH('GHG emissions calculations'!Q$6, 'Emission Factors'!$E$5:$P$5, 0)) &lt;&gt; "",
        INDEX('Emission Factors'!$E$5:$P$488,
              MATCH(1,
                    ('Emission Factors'!$E$5:$E$488 = 'GHG emissions calculations'!$F372) *
                    ('Emission Factors'!$H$5:$H$488 = 'GHG emissions calculations'!$H372),
                    0),
              MATCH('GHG emissions calculations'!Q$6, 'Emission Factors'!$E$5:$P$5, 0)),
        ""),
    "")</f>
        <v/>
      </c>
      <c r="R372" s="311" t="str">
        <f t="array" ref="R372">IFERROR(
    IF(
        INDEX('Emission Factors'!$E$5:$R$488,
              MATCH(1,
                    ('Emission Factors'!$E$5:$E$488 = 'GHG emissions calculations'!$F372) *
                    ('Emission Factors'!$H$5:$H$488 = 'GHG emissions calculations'!$H372),
                    0),
              MATCH('GHG emissions calculations'!R$6, 'Emission Factors'!$E$5:$R$5, 0)) &lt;&gt; "",
        INDEX('Emission Factors'!$E$5:$R$488,
              MATCH(1,
                    ('Emission Factors'!$E$5:$E$488 = 'GHG emissions calculations'!$F372) *
                    ('Emission Factors'!$H$5:$H$488 = 'GHG emissions calculations'!$H372),
                    0),
              MATCH('GHG emissions calculations'!R$6, 'Emission Factors'!$E$5:$R$5, 0)),
        ""),
    "")</f>
        <v/>
      </c>
      <c r="S372" s="312">
        <f t="shared" si="1"/>
        <v>0</v>
      </c>
      <c r="T372" s="23"/>
    </row>
    <row r="373" ht="15.75" customHeight="1" outlineLevel="1">
      <c r="A373" s="23"/>
      <c r="B373" s="71"/>
      <c r="C373" s="71"/>
      <c r="D373" s="71"/>
      <c r="E373" s="314"/>
      <c r="F373" s="311" t="str">
        <f>Lists!P347</f>
        <v>Titanium - Metal drilling - America</v>
      </c>
      <c r="G373" s="311">
        <f t="array" ref="G373">XLOOKUP(1,('Emission Factors'!$E$5:$E$488='GHG emissions calculations'!$F373)*('Emission Factors'!$H$5:$H$488='GHG emissions calculations'!$H373),INDEX('Emission Factors'!$E$5:$T$488,0,MATCH('GHG emissions calculations'!G$6,'Emission Factors'!$E$5:$T$5,0)),"",0)</f>
        <v>3</v>
      </c>
      <c r="H373" s="311" t="s">
        <v>237</v>
      </c>
      <c r="I373" s="312" t="str">
        <f>IF(
    SUMIFS('Import data'!$L$25:$L$80,
           'Import data'!$J$25:$J$80, F373,
           'Import data'!$G$25:$G$80, 'GHG emissions calculations'!$H373,
           'Import data'!$I$25:$I$80,$E$8) &lt;&gt; 0,
    SUMIFS('Import data'!$L$25:$L$80,
           'Import data'!$J$25:$J$80, F373,
           'Import data'!$G$25:$G$80, 'GHG emissions calculations'!$H373,
           'Import data'!$I$25:$I$80,$E$8),
    ""
)</f>
        <v/>
      </c>
      <c r="J373" s="311" t="str">
        <f t="array" ref="J373">IF(
    XLOOKUP(F373, 'Import data'!$J$26:$J$47, 'Import data'!$M$26:$M$47, "", 0) = "Please add the region-specific supplier emission factor or choose a different region available in the IAEG database.",
    "",
    XLOOKUP(F373, 'Import data'!$J$26:$J$47, 'Import data'!$M$26:$M$47, "", 0)
)</f>
        <v/>
      </c>
      <c r="K373" s="311" t="str">
        <f t="array" ref="K373">IFERROR(
    XLOOKUP(F373,
            _xlws.FILTER('Supplier Emission'!$G$15:$G$49,
                   ('Supplier Emission'!$D$15:$D$49=H373) * ('Supplier Emission'!$F$15:$F$49=$E$8)),
            _xlws.FILTER('Supplier Emission'!$I$15:$I$49,
                   ('Supplier Emission'!$D$15:$D$49=H373) * ('Supplier Emission'!$F$15:$F$49=$E$8)),
            ""),
    "")</f>
        <v/>
      </c>
      <c r="L373" s="311" t="str">
        <f t="array" ref="L373">IFERROR(
    XLOOKUP(F373,
            _xlws.FILTER('Supplier Emission'!$G$15:$G$49,
                   ('Supplier Emission'!$D$15:$D$49=H373) * ('Supplier Emission'!$F$15:$F$49=$E$8)),
            _xlws.FILTER('Supplier Emission'!$J$15:$J$49,
                   ('Supplier Emission'!$D$15:$D$49=H373) * ('Supplier Emission'!$F$15:$F$49=$E$8)),
            ""),
    "")</f>
        <v/>
      </c>
      <c r="M373" s="311" t="str">
        <f t="array" ref="M373">IFERROR(
    XLOOKUP(F373,
            _xlws.FILTER('Supplier Emission'!$G$15:$G$49,
                   ('Supplier Emission'!$D$15:$D$49=H373) * ('Supplier Emission'!$F$15:$F$49=$E$8)),
            _xlws.FILTER('Supplier Emission'!$M$15:$M$49,
                   ('Supplier Emission'!$D$15:$D$49=H373) * ('Supplier Emission'!$F$15:$F$49=$E$8)),
            ""),
    "")</f>
        <v/>
      </c>
      <c r="N373" s="311" t="str">
        <f t="array" ref="N373">IFERROR(
    XLOOKUP(F373,
            _xlws.FILTER('Supplier Emission'!$G$15:$G$49,
                   ('Supplier Emission'!$D$15:$D$49=H373) * ('Supplier Emission'!$F$15:$F$49=$E$8)),
            _xlws.FILTER('Supplier Emission'!$H$15:$H$49,
                   ('Supplier Emission'!$D$15:$D$49=H373) * ('Supplier Emission'!$F$15:$F$49=$E$8)),
            ""),
    "")</f>
        <v/>
      </c>
      <c r="O373" s="311" t="str">
        <f t="array" ref="O373">XLOOKUP(1,('Emission Factors'!$E$5:$E$488='GHG emissions calculations'!$F373)*('Emission Factors'!$H$5:$H$488='GHG emissions calculations'!$H373),INDEX('Emission Factors'!$E$5:$T$488,0,MATCH('GHG emissions calculations'!O$6,'Emission Factors'!$E$5:$T$5,0)),"",0)</f>
        <v>Titanium</v>
      </c>
      <c r="P373" s="313">
        <f t="array" ref="P373">IFERROR(
    INDEX('Emission Factors'!$E$5:$P$488,
          MATCH(1,
                ('Emission Factors'!$E$5:$E$488 = 'GHG emissions calculations'!$F373) *
                ('Emission Factors'!$H$5:$H$488 = 'GHG emissions calculations'!$H373),
                0),
          MATCH('GHG emissions calculations'!P$6,'Emission Factors'!$E$5:$P$5,0)),
    "")</f>
        <v>17</v>
      </c>
      <c r="Q373" s="311" t="str">
        <f t="array" ref="Q373">IFERROR(
    IF(
        INDEX('Emission Factors'!$E$5:$P$488,
              MATCH(1,
                    ('Emission Factors'!$E$5:$E$488 = 'GHG emissions calculations'!$F373) *
                    ('Emission Factors'!$H$5:$H$488 = 'GHG emissions calculations'!$H373),
                    0),
              MATCH('GHG emissions calculations'!Q$6, 'Emission Factors'!$E$5:$P$5, 0)) &lt;&gt; "",
        INDEX('Emission Factors'!$E$5:$P$488,
              MATCH(1,
                    ('Emission Factors'!$E$5:$E$488 = 'GHG emissions calculations'!$F373) *
                    ('Emission Factors'!$H$5:$H$488 = 'GHG emissions calculations'!$H373),
                    0),
              MATCH('GHG emissions calculations'!Q$6, 'Emission Factors'!$E$5:$P$5, 0)),
        ""),
    "")</f>
        <v>kgCO2e/kg</v>
      </c>
      <c r="R373" s="311" t="str">
        <f t="array" ref="R373">IFERROR(
    IF(
        INDEX('Emission Factors'!$E$5:$R$488,
              MATCH(1,
                    ('Emission Factors'!$E$5:$E$488 = 'GHG emissions calculations'!$F373) *
                    ('Emission Factors'!$H$5:$H$488 = 'GHG emissions calculations'!$H373),
                    0),
              MATCH('GHG emissions calculations'!R$6, 'Emission Factors'!$E$5:$R$5, 0)) &lt;&gt; "",
        INDEX('Emission Factors'!$E$5:$R$488,
              MATCH(1,
                    ('Emission Factors'!$E$5:$E$488 = 'GHG emissions calculations'!$F373) *
                    ('Emission Factors'!$H$5:$H$488 = 'GHG emissions calculations'!$H373),
                    0),
              MATCH('GHG emissions calculations'!R$6, 'Emission Factors'!$E$5:$R$5, 0)),
        ""),
    "")</f>
        <v>America</v>
      </c>
      <c r="S373" s="312">
        <f t="shared" si="1"/>
        <v>0</v>
      </c>
      <c r="T373" s="23"/>
    </row>
    <row r="374" ht="15.75" customHeight="1" outlineLevel="1">
      <c r="A374" s="23"/>
      <c r="B374" s="71"/>
      <c r="C374" s="71"/>
      <c r="D374" s="71"/>
      <c r="E374" s="314"/>
      <c r="F374" s="311" t="str">
        <f>Lists!P350</f>
        <v>Titanium - Metal drilling - Asia</v>
      </c>
      <c r="G374" s="311" t="str">
        <f t="array" ref="G374">XLOOKUP(1,('Emission Factors'!$E$5:$E$488='GHG emissions calculations'!$F374)*('Emission Factors'!$H$5:$H$488='GHG emissions calculations'!$H374),INDEX('Emission Factors'!$E$5:$T$488,0,MATCH('GHG emissions calculations'!G$6,'Emission Factors'!$E$5:$T$5,0)),"",0)</f>
        <v/>
      </c>
      <c r="H374" s="311" t="s">
        <v>237</v>
      </c>
      <c r="I374" s="312" t="str">
        <f>IF(
    SUMIFS('Import data'!$L$25:$L$80,
           'Import data'!$J$25:$J$80, F374,
           'Import data'!$G$25:$G$80, 'GHG emissions calculations'!$H374,
           'Import data'!$I$25:$I$80,$E$8) &lt;&gt; 0,
    SUMIFS('Import data'!$L$25:$L$80,
           'Import data'!$J$25:$J$80, F374,
           'Import data'!$G$25:$G$80, 'GHG emissions calculations'!$H374,
           'Import data'!$I$25:$I$80,$E$8),
    ""
)</f>
        <v/>
      </c>
      <c r="J374" s="311" t="str">
        <f t="array" ref="J374">IF(
    XLOOKUP(F374, 'Import data'!$J$26:$J$47, 'Import data'!$M$26:$M$47, "", 0) = "Please add the region-specific supplier emission factor or choose a different region available in the IAEG database.",
    "",
    XLOOKUP(F374, 'Import data'!$J$26:$J$47, 'Import data'!$M$26:$M$47, "", 0)
)</f>
        <v/>
      </c>
      <c r="K374" s="311" t="str">
        <f t="array" ref="K374">IFERROR(
    XLOOKUP(F374,
            _xlws.FILTER('Supplier Emission'!$G$15:$G$49,
                   ('Supplier Emission'!$D$15:$D$49=H374) * ('Supplier Emission'!$F$15:$F$49=$E$8)),
            _xlws.FILTER('Supplier Emission'!$I$15:$I$49,
                   ('Supplier Emission'!$D$15:$D$49=H374) * ('Supplier Emission'!$F$15:$F$49=$E$8)),
            ""),
    "")</f>
        <v/>
      </c>
      <c r="L374" s="311" t="str">
        <f t="array" ref="L374">IFERROR(
    XLOOKUP(F374,
            _xlws.FILTER('Supplier Emission'!$G$15:$G$49,
                   ('Supplier Emission'!$D$15:$D$49=H374) * ('Supplier Emission'!$F$15:$F$49=$E$8)),
            _xlws.FILTER('Supplier Emission'!$J$15:$J$49,
                   ('Supplier Emission'!$D$15:$D$49=H374) * ('Supplier Emission'!$F$15:$F$49=$E$8)),
            ""),
    "")</f>
        <v/>
      </c>
      <c r="M374" s="311" t="str">
        <f t="array" ref="M374">IFERROR(
    XLOOKUP(F374,
            _xlws.FILTER('Supplier Emission'!$G$15:$G$49,
                   ('Supplier Emission'!$D$15:$D$49=H374) * ('Supplier Emission'!$F$15:$F$49=$E$8)),
            _xlws.FILTER('Supplier Emission'!$M$15:$M$49,
                   ('Supplier Emission'!$D$15:$D$49=H374) * ('Supplier Emission'!$F$15:$F$49=$E$8)),
            ""),
    "")</f>
        <v/>
      </c>
      <c r="N374" s="311" t="str">
        <f t="array" ref="N374">IFERROR(
    XLOOKUP(F374,
            _xlws.FILTER('Supplier Emission'!$G$15:$G$49,
                   ('Supplier Emission'!$D$15:$D$49=H374) * ('Supplier Emission'!$F$15:$F$49=$E$8)),
            _xlws.FILTER('Supplier Emission'!$H$15:$H$49,
                   ('Supplier Emission'!$D$15:$D$49=H374) * ('Supplier Emission'!$F$15:$F$49=$E$8)),
            ""),
    "")</f>
        <v/>
      </c>
      <c r="O374" s="311" t="str">
        <f t="array" ref="O374">XLOOKUP(1,('Emission Factors'!$E$5:$E$488='GHG emissions calculations'!$F374)*('Emission Factors'!$H$5:$H$488='GHG emissions calculations'!$H374),INDEX('Emission Factors'!$E$5:$T$488,0,MATCH('GHG emissions calculations'!O$6,'Emission Factors'!$E$5:$T$5,0)),"",0)</f>
        <v/>
      </c>
      <c r="P374" s="313" t="str">
        <f t="array" ref="P374">IFERROR(
    INDEX('Emission Factors'!$E$5:$P$488,
          MATCH(1,
                ('Emission Factors'!$E$5:$E$488 = 'GHG emissions calculations'!$F374) *
                ('Emission Factors'!$H$5:$H$488 = 'GHG emissions calculations'!$H374),
                0),
          MATCH('GHG emissions calculations'!P$6,'Emission Factors'!$E$5:$P$5,0)),
    "")</f>
        <v/>
      </c>
      <c r="Q374" s="311" t="str">
        <f t="array" ref="Q374">IFERROR(
    IF(
        INDEX('Emission Factors'!$E$5:$P$488,
              MATCH(1,
                    ('Emission Factors'!$E$5:$E$488 = 'GHG emissions calculations'!$F374) *
                    ('Emission Factors'!$H$5:$H$488 = 'GHG emissions calculations'!$H374),
                    0),
              MATCH('GHG emissions calculations'!Q$6, 'Emission Factors'!$E$5:$P$5, 0)) &lt;&gt; "",
        INDEX('Emission Factors'!$E$5:$P$488,
              MATCH(1,
                    ('Emission Factors'!$E$5:$E$488 = 'GHG emissions calculations'!$F374) *
                    ('Emission Factors'!$H$5:$H$488 = 'GHG emissions calculations'!$H374),
                    0),
              MATCH('GHG emissions calculations'!Q$6, 'Emission Factors'!$E$5:$P$5, 0)),
        ""),
    "")</f>
        <v/>
      </c>
      <c r="R374" s="311" t="str">
        <f t="array" ref="R374">IFERROR(
    IF(
        INDEX('Emission Factors'!$E$5:$R$488,
              MATCH(1,
                    ('Emission Factors'!$E$5:$E$488 = 'GHG emissions calculations'!$F374) *
                    ('Emission Factors'!$H$5:$H$488 = 'GHG emissions calculations'!$H374),
                    0),
              MATCH('GHG emissions calculations'!R$6, 'Emission Factors'!$E$5:$R$5, 0)) &lt;&gt; "",
        INDEX('Emission Factors'!$E$5:$R$488,
              MATCH(1,
                    ('Emission Factors'!$E$5:$E$488 = 'GHG emissions calculations'!$F374) *
                    ('Emission Factors'!$H$5:$H$488 = 'GHG emissions calculations'!$H374),
                    0),
              MATCH('GHG emissions calculations'!R$6, 'Emission Factors'!$E$5:$R$5, 0)),
        ""),
    "")</f>
        <v/>
      </c>
      <c r="S374" s="312">
        <f t="shared" si="1"/>
        <v>0</v>
      </c>
      <c r="T374" s="23"/>
    </row>
    <row r="375" ht="15.75" customHeight="1" outlineLevel="1">
      <c r="A375" s="23"/>
      <c r="B375" s="71"/>
      <c r="C375" s="71"/>
      <c r="D375" s="71"/>
      <c r="E375" s="314"/>
      <c r="F375" s="311" t="str">
        <f>Lists!P348</f>
        <v>Titanium - Metal drilling - Europe</v>
      </c>
      <c r="G375" s="311" t="str">
        <f t="array" ref="G375">XLOOKUP(1,('Emission Factors'!$E$5:$E$488='GHG emissions calculations'!$F375)*('Emission Factors'!$H$5:$H$488='GHG emissions calculations'!$H375),INDEX('Emission Factors'!$E$5:$T$488,0,MATCH('GHG emissions calculations'!G$6,'Emission Factors'!$E$5:$T$5,0)),"",0)</f>
        <v/>
      </c>
      <c r="H375" s="311" t="s">
        <v>237</v>
      </c>
      <c r="I375" s="312" t="str">
        <f>IF(
    SUMIFS('Import data'!$L$25:$L$80,
           'Import data'!$J$25:$J$80, F375,
           'Import data'!$G$25:$G$80, 'GHG emissions calculations'!$H375,
           'Import data'!$I$25:$I$80,$E$8) &lt;&gt; 0,
    SUMIFS('Import data'!$L$25:$L$80,
           'Import data'!$J$25:$J$80, F375,
           'Import data'!$G$25:$G$80, 'GHG emissions calculations'!$H375,
           'Import data'!$I$25:$I$80,$E$8),
    ""
)</f>
        <v/>
      </c>
      <c r="J375" s="311" t="str">
        <f t="array" ref="J375">IF(
    XLOOKUP(F375, 'Import data'!$J$26:$J$47, 'Import data'!$M$26:$M$47, "", 0) = "Please add the region-specific supplier emission factor or choose a different region available in the IAEG database.",
    "",
    XLOOKUP(F375, 'Import data'!$J$26:$J$47, 'Import data'!$M$26:$M$47, "", 0)
)</f>
        <v/>
      </c>
      <c r="K375" s="311" t="str">
        <f t="array" ref="K375">IFERROR(
    XLOOKUP(F375,
            _xlws.FILTER('Supplier Emission'!$G$15:$G$49,
                   ('Supplier Emission'!$D$15:$D$49=H375) * ('Supplier Emission'!$F$15:$F$49=$E$8)),
            _xlws.FILTER('Supplier Emission'!$I$15:$I$49,
                   ('Supplier Emission'!$D$15:$D$49=H375) * ('Supplier Emission'!$F$15:$F$49=$E$8)),
            ""),
    "")</f>
        <v/>
      </c>
      <c r="L375" s="311" t="str">
        <f t="array" ref="L375">IFERROR(
    XLOOKUP(F375,
            _xlws.FILTER('Supplier Emission'!$G$15:$G$49,
                   ('Supplier Emission'!$D$15:$D$49=H375) * ('Supplier Emission'!$F$15:$F$49=$E$8)),
            _xlws.FILTER('Supplier Emission'!$J$15:$J$49,
                   ('Supplier Emission'!$D$15:$D$49=H375) * ('Supplier Emission'!$F$15:$F$49=$E$8)),
            ""),
    "")</f>
        <v/>
      </c>
      <c r="M375" s="311" t="str">
        <f t="array" ref="M375">IFERROR(
    XLOOKUP(F375,
            _xlws.FILTER('Supplier Emission'!$G$15:$G$49,
                   ('Supplier Emission'!$D$15:$D$49=H375) * ('Supplier Emission'!$F$15:$F$49=$E$8)),
            _xlws.FILTER('Supplier Emission'!$M$15:$M$49,
                   ('Supplier Emission'!$D$15:$D$49=H375) * ('Supplier Emission'!$F$15:$F$49=$E$8)),
            ""),
    "")</f>
        <v/>
      </c>
      <c r="N375" s="311" t="str">
        <f t="array" ref="N375">IFERROR(
    XLOOKUP(F375,
            _xlws.FILTER('Supplier Emission'!$G$15:$G$49,
                   ('Supplier Emission'!$D$15:$D$49=H375) * ('Supplier Emission'!$F$15:$F$49=$E$8)),
            _xlws.FILTER('Supplier Emission'!$H$15:$H$49,
                   ('Supplier Emission'!$D$15:$D$49=H375) * ('Supplier Emission'!$F$15:$F$49=$E$8)),
            ""),
    "")</f>
        <v/>
      </c>
      <c r="O375" s="311" t="str">
        <f t="array" ref="O375">XLOOKUP(1,('Emission Factors'!$E$5:$E$488='GHG emissions calculations'!$F375)*('Emission Factors'!$H$5:$H$488='GHG emissions calculations'!$H375),INDEX('Emission Factors'!$E$5:$T$488,0,MATCH('GHG emissions calculations'!O$6,'Emission Factors'!$E$5:$T$5,0)),"",0)</f>
        <v/>
      </c>
      <c r="P375" s="313" t="str">
        <f t="array" ref="P375">IFERROR(
    INDEX('Emission Factors'!$E$5:$P$488,
          MATCH(1,
                ('Emission Factors'!$E$5:$E$488 = 'GHG emissions calculations'!$F375) *
                ('Emission Factors'!$H$5:$H$488 = 'GHG emissions calculations'!$H375),
                0),
          MATCH('GHG emissions calculations'!P$6,'Emission Factors'!$E$5:$P$5,0)),
    "")</f>
        <v/>
      </c>
      <c r="Q375" s="311" t="str">
        <f t="array" ref="Q375">IFERROR(
    IF(
        INDEX('Emission Factors'!$E$5:$P$488,
              MATCH(1,
                    ('Emission Factors'!$E$5:$E$488 = 'GHG emissions calculations'!$F375) *
                    ('Emission Factors'!$H$5:$H$488 = 'GHG emissions calculations'!$H375),
                    0),
              MATCH('GHG emissions calculations'!Q$6, 'Emission Factors'!$E$5:$P$5, 0)) &lt;&gt; "",
        INDEX('Emission Factors'!$E$5:$P$488,
              MATCH(1,
                    ('Emission Factors'!$E$5:$E$488 = 'GHG emissions calculations'!$F375) *
                    ('Emission Factors'!$H$5:$H$488 = 'GHG emissions calculations'!$H375),
                    0),
              MATCH('GHG emissions calculations'!Q$6, 'Emission Factors'!$E$5:$P$5, 0)),
        ""),
    "")</f>
        <v/>
      </c>
      <c r="R375" s="311" t="str">
        <f t="array" ref="R375">IFERROR(
    IF(
        INDEX('Emission Factors'!$E$5:$R$488,
              MATCH(1,
                    ('Emission Factors'!$E$5:$E$488 = 'GHG emissions calculations'!$F375) *
                    ('Emission Factors'!$H$5:$H$488 = 'GHG emissions calculations'!$H375),
                    0),
              MATCH('GHG emissions calculations'!R$6, 'Emission Factors'!$E$5:$R$5, 0)) &lt;&gt; "",
        INDEX('Emission Factors'!$E$5:$R$488,
              MATCH(1,
                    ('Emission Factors'!$E$5:$E$488 = 'GHG emissions calculations'!$F375) *
                    ('Emission Factors'!$H$5:$H$488 = 'GHG emissions calculations'!$H375),
                    0),
              MATCH('GHG emissions calculations'!R$6, 'Emission Factors'!$E$5:$R$5, 0)),
        ""),
    "")</f>
        <v/>
      </c>
      <c r="S375" s="312">
        <f t="shared" si="1"/>
        <v>0</v>
      </c>
      <c r="T375" s="23"/>
    </row>
    <row r="376" ht="15.75" customHeight="1" outlineLevel="1">
      <c r="A376" s="23"/>
      <c r="B376" s="71"/>
      <c r="C376" s="71"/>
      <c r="D376" s="71"/>
      <c r="E376" s="314"/>
      <c r="F376" s="311" t="str">
        <f>Lists!P353</f>
        <v>Titanium - Metal drilling - Global or unspecified region</v>
      </c>
      <c r="G376" s="311">
        <f t="array" ref="G376">XLOOKUP(1,('Emission Factors'!$E$5:$E$488='GHG emissions calculations'!$F376)*('Emission Factors'!$H$5:$H$488='GHG emissions calculations'!$H376),INDEX('Emission Factors'!$E$5:$T$488,0,MATCH('GHG emissions calculations'!G$6,'Emission Factors'!$E$5:$T$5,0)),"",0)</f>
        <v>3</v>
      </c>
      <c r="H376" s="311" t="s">
        <v>237</v>
      </c>
      <c r="I376" s="312" t="str">
        <f>IF(
    SUMIFS('Import data'!$L$25:$L$80,
           'Import data'!$J$25:$J$80, F376,
           'Import data'!$G$25:$G$80, 'GHG emissions calculations'!$H376,
           'Import data'!$I$25:$I$80,$E$8) &lt;&gt; 0,
    SUMIFS('Import data'!$L$25:$L$80,
           'Import data'!$J$25:$J$80, F376,
           'Import data'!$G$25:$G$80, 'GHG emissions calculations'!$H376,
           'Import data'!$I$25:$I$80,$E$8),
    ""
)</f>
        <v/>
      </c>
      <c r="J376" s="311" t="str">
        <f t="array" ref="J376">IF(
    XLOOKUP(F376, 'Import data'!$J$26:$J$47, 'Import data'!$M$26:$M$47, "", 0) = "Please add the region-specific supplier emission factor or choose a different region available in the IAEG database.",
    "",
    XLOOKUP(F376, 'Import data'!$J$26:$J$47, 'Import data'!$M$26:$M$47, "", 0)
)</f>
        <v/>
      </c>
      <c r="K376" s="311" t="str">
        <f t="array" ref="K376">IFERROR(
    XLOOKUP(F376,
            _xlws.FILTER('Supplier Emission'!$G$15:$G$49,
                   ('Supplier Emission'!$D$15:$D$49=H376) * ('Supplier Emission'!$F$15:$F$49=$E$8)),
            _xlws.FILTER('Supplier Emission'!$I$15:$I$49,
                   ('Supplier Emission'!$D$15:$D$49=H376) * ('Supplier Emission'!$F$15:$F$49=$E$8)),
            ""),
    "")</f>
        <v/>
      </c>
      <c r="L376" s="311" t="str">
        <f t="array" ref="L376">IFERROR(
    XLOOKUP(F376,
            _xlws.FILTER('Supplier Emission'!$G$15:$G$49,
                   ('Supplier Emission'!$D$15:$D$49=H376) * ('Supplier Emission'!$F$15:$F$49=$E$8)),
            _xlws.FILTER('Supplier Emission'!$J$15:$J$49,
                   ('Supplier Emission'!$D$15:$D$49=H376) * ('Supplier Emission'!$F$15:$F$49=$E$8)),
            ""),
    "")</f>
        <v/>
      </c>
      <c r="M376" s="311" t="str">
        <f t="array" ref="M376">IFERROR(
    XLOOKUP(F376,
            _xlws.FILTER('Supplier Emission'!$G$15:$G$49,
                   ('Supplier Emission'!$D$15:$D$49=H376) * ('Supplier Emission'!$F$15:$F$49=$E$8)),
            _xlws.FILTER('Supplier Emission'!$M$15:$M$49,
                   ('Supplier Emission'!$D$15:$D$49=H376) * ('Supplier Emission'!$F$15:$F$49=$E$8)),
            ""),
    "")</f>
        <v/>
      </c>
      <c r="N376" s="311" t="str">
        <f t="array" ref="N376">IFERROR(
    XLOOKUP(F376,
            _xlws.FILTER('Supplier Emission'!$G$15:$G$49,
                   ('Supplier Emission'!$D$15:$D$49=H376) * ('Supplier Emission'!$F$15:$F$49=$E$8)),
            _xlws.FILTER('Supplier Emission'!$H$15:$H$49,
                   ('Supplier Emission'!$D$15:$D$49=H376) * ('Supplier Emission'!$F$15:$F$49=$E$8)),
            ""),
    "")</f>
        <v/>
      </c>
      <c r="O376" s="311" t="str">
        <f t="array" ref="O376">XLOOKUP(1,('Emission Factors'!$E$5:$E$488='GHG emissions calculations'!$F376)*('Emission Factors'!$H$5:$H$488='GHG emissions calculations'!$H376),INDEX('Emission Factors'!$E$5:$T$488,0,MATCH('GHG emissions calculations'!O$6,'Emission Factors'!$E$5:$T$5,0)),"",0)</f>
        <v>Titanium + Metal drilling - Perçage du métal (impact modéré)</v>
      </c>
      <c r="P376" s="313">
        <f t="array" ref="P376">IFERROR(
    INDEX('Emission Factors'!$E$5:$P$488,
          MATCH(1,
                ('Emission Factors'!$E$5:$E$488 = 'GHG emissions calculations'!$F376) *
                ('Emission Factors'!$H$5:$H$488 = 'GHG emissions calculations'!$H376),
                0),
          MATCH('GHG emissions calculations'!P$6,'Emission Factors'!$E$5:$P$5,0)),
    "")</f>
        <v>16.99832</v>
      </c>
      <c r="Q376" s="311" t="str">
        <f t="array" ref="Q376">IFERROR(
    IF(
        INDEX('Emission Factors'!$E$5:$P$488,
              MATCH(1,
                    ('Emission Factors'!$E$5:$E$488 = 'GHG emissions calculations'!$F376) *
                    ('Emission Factors'!$H$5:$H$488 = 'GHG emissions calculations'!$H376),
                    0),
              MATCH('GHG emissions calculations'!Q$6, 'Emission Factors'!$E$5:$P$5, 0)) &lt;&gt; "",
        INDEX('Emission Factors'!$E$5:$P$488,
              MATCH(1,
                    ('Emission Factors'!$E$5:$E$488 = 'GHG emissions calculations'!$F376) *
                    ('Emission Factors'!$H$5:$H$488 = 'GHG emissions calculations'!$H376),
                    0),
              MATCH('GHG emissions calculations'!Q$6, 'Emission Factors'!$E$5:$P$5, 0)),
        ""),
    "")</f>
        <v>kgCO2e/kg</v>
      </c>
      <c r="R376" s="311" t="str">
        <f t="array" ref="R376">IFERROR(
    IF(
        INDEX('Emission Factors'!$E$5:$R$488,
              MATCH(1,
                    ('Emission Factors'!$E$5:$E$488 = 'GHG emissions calculations'!$F376) *
                    ('Emission Factors'!$H$5:$H$488 = 'GHG emissions calculations'!$H376),
                    0),
              MATCH('GHG emissions calculations'!R$6, 'Emission Factors'!$E$5:$R$5, 0)) &lt;&gt; "",
        INDEX('Emission Factors'!$E$5:$R$488,
              MATCH(1,
                    ('Emission Factors'!$E$5:$E$488 = 'GHG emissions calculations'!$F376) *
                    ('Emission Factors'!$H$5:$H$488 = 'GHG emissions calculations'!$H376),
                    0),
              MATCH('GHG emissions calculations'!R$6, 'Emission Factors'!$E$5:$R$5, 0)),
        ""),
    "")</f>
        <v>Global or unspecified region</v>
      </c>
      <c r="S376" s="312">
        <f t="shared" si="1"/>
        <v>0</v>
      </c>
      <c r="T376" s="23"/>
    </row>
    <row r="377" ht="15.75" customHeight="1" outlineLevel="1">
      <c r="A377" s="23"/>
      <c r="B377" s="71"/>
      <c r="C377" s="71"/>
      <c r="D377" s="71"/>
      <c r="E377" s="314"/>
      <c r="F377" s="311" t="str">
        <f>Lists!P352</f>
        <v>Titanium - Metal drilling - Middle East</v>
      </c>
      <c r="G377" s="311" t="str">
        <f t="array" ref="G377">XLOOKUP(1,('Emission Factors'!$E$5:$E$488='GHG emissions calculations'!$F377)*('Emission Factors'!$H$5:$H$488='GHG emissions calculations'!$H377),INDEX('Emission Factors'!$E$5:$T$488,0,MATCH('GHG emissions calculations'!G$6,'Emission Factors'!$E$5:$T$5,0)),"",0)</f>
        <v/>
      </c>
      <c r="H377" s="311" t="s">
        <v>237</v>
      </c>
      <c r="I377" s="312" t="str">
        <f>IF(
    SUMIFS('Import data'!$L$25:$L$80,
           'Import data'!$J$25:$J$80, F377,
           'Import data'!$G$25:$G$80, 'GHG emissions calculations'!$H377,
           'Import data'!$I$25:$I$80,$E$8) &lt;&gt; 0,
    SUMIFS('Import data'!$L$25:$L$80,
           'Import data'!$J$25:$J$80, F377,
           'Import data'!$G$25:$G$80, 'GHG emissions calculations'!$H377,
           'Import data'!$I$25:$I$80,$E$8),
    ""
)</f>
        <v/>
      </c>
      <c r="J377" s="311" t="str">
        <f t="array" ref="J377">IF(
    XLOOKUP(F377, 'Import data'!$J$26:$J$47, 'Import data'!$M$26:$M$47, "", 0) = "Please add the region-specific supplier emission factor or choose a different region available in the IAEG database.",
    "",
    XLOOKUP(F377, 'Import data'!$J$26:$J$47, 'Import data'!$M$26:$M$47, "", 0)
)</f>
        <v/>
      </c>
      <c r="K377" s="311" t="str">
        <f t="array" ref="K377">IFERROR(
    XLOOKUP(F377,
            _xlws.FILTER('Supplier Emission'!$G$15:$G$49,
                   ('Supplier Emission'!$D$15:$D$49=H377) * ('Supplier Emission'!$F$15:$F$49=$E$8)),
            _xlws.FILTER('Supplier Emission'!$I$15:$I$49,
                   ('Supplier Emission'!$D$15:$D$49=H377) * ('Supplier Emission'!$F$15:$F$49=$E$8)),
            ""),
    "")</f>
        <v/>
      </c>
      <c r="L377" s="311" t="str">
        <f t="array" ref="L377">IFERROR(
    XLOOKUP(F377,
            _xlws.FILTER('Supplier Emission'!$G$15:$G$49,
                   ('Supplier Emission'!$D$15:$D$49=H377) * ('Supplier Emission'!$F$15:$F$49=$E$8)),
            _xlws.FILTER('Supplier Emission'!$J$15:$J$49,
                   ('Supplier Emission'!$D$15:$D$49=H377) * ('Supplier Emission'!$F$15:$F$49=$E$8)),
            ""),
    "")</f>
        <v/>
      </c>
      <c r="M377" s="311" t="str">
        <f t="array" ref="M377">IFERROR(
    XLOOKUP(F377,
            _xlws.FILTER('Supplier Emission'!$G$15:$G$49,
                   ('Supplier Emission'!$D$15:$D$49=H377) * ('Supplier Emission'!$F$15:$F$49=$E$8)),
            _xlws.FILTER('Supplier Emission'!$M$15:$M$49,
                   ('Supplier Emission'!$D$15:$D$49=H377) * ('Supplier Emission'!$F$15:$F$49=$E$8)),
            ""),
    "")</f>
        <v/>
      </c>
      <c r="N377" s="311" t="str">
        <f t="array" ref="N377">IFERROR(
    XLOOKUP(F377,
            _xlws.FILTER('Supplier Emission'!$G$15:$G$49,
                   ('Supplier Emission'!$D$15:$D$49=H377) * ('Supplier Emission'!$F$15:$F$49=$E$8)),
            _xlws.FILTER('Supplier Emission'!$H$15:$H$49,
                   ('Supplier Emission'!$D$15:$D$49=H377) * ('Supplier Emission'!$F$15:$F$49=$E$8)),
            ""),
    "")</f>
        <v/>
      </c>
      <c r="O377" s="311" t="str">
        <f t="array" ref="O377">XLOOKUP(1,('Emission Factors'!$E$5:$E$488='GHG emissions calculations'!$F377)*('Emission Factors'!$H$5:$H$488='GHG emissions calculations'!$H377),INDEX('Emission Factors'!$E$5:$T$488,0,MATCH('GHG emissions calculations'!O$6,'Emission Factors'!$E$5:$T$5,0)),"",0)</f>
        <v/>
      </c>
      <c r="P377" s="313" t="str">
        <f t="array" ref="P377">IFERROR(
    INDEX('Emission Factors'!$E$5:$P$488,
          MATCH(1,
                ('Emission Factors'!$E$5:$E$488 = 'GHG emissions calculations'!$F377) *
                ('Emission Factors'!$H$5:$H$488 = 'GHG emissions calculations'!$H377),
                0),
          MATCH('GHG emissions calculations'!P$6,'Emission Factors'!$E$5:$P$5,0)),
    "")</f>
        <v/>
      </c>
      <c r="Q377" s="311" t="str">
        <f t="array" ref="Q377">IFERROR(
    IF(
        INDEX('Emission Factors'!$E$5:$P$488,
              MATCH(1,
                    ('Emission Factors'!$E$5:$E$488 = 'GHG emissions calculations'!$F377) *
                    ('Emission Factors'!$H$5:$H$488 = 'GHG emissions calculations'!$H377),
                    0),
              MATCH('GHG emissions calculations'!Q$6, 'Emission Factors'!$E$5:$P$5, 0)) &lt;&gt; "",
        INDEX('Emission Factors'!$E$5:$P$488,
              MATCH(1,
                    ('Emission Factors'!$E$5:$E$488 = 'GHG emissions calculations'!$F377) *
                    ('Emission Factors'!$H$5:$H$488 = 'GHG emissions calculations'!$H377),
                    0),
              MATCH('GHG emissions calculations'!Q$6, 'Emission Factors'!$E$5:$P$5, 0)),
        ""),
    "")</f>
        <v/>
      </c>
      <c r="R377" s="311" t="str">
        <f t="array" ref="R377">IFERROR(
    IF(
        INDEX('Emission Factors'!$E$5:$R$488,
              MATCH(1,
                    ('Emission Factors'!$E$5:$E$488 = 'GHG emissions calculations'!$F377) *
                    ('Emission Factors'!$H$5:$H$488 = 'GHG emissions calculations'!$H377),
                    0),
              MATCH('GHG emissions calculations'!R$6, 'Emission Factors'!$E$5:$R$5, 0)) &lt;&gt; "",
        INDEX('Emission Factors'!$E$5:$R$488,
              MATCH(1,
                    ('Emission Factors'!$E$5:$E$488 = 'GHG emissions calculations'!$F377) *
                    ('Emission Factors'!$H$5:$H$488 = 'GHG emissions calculations'!$H377),
                    0),
              MATCH('GHG emissions calculations'!R$6, 'Emission Factors'!$E$5:$R$5, 0)),
        ""),
    "")</f>
        <v/>
      </c>
      <c r="S377" s="312">
        <f t="shared" si="1"/>
        <v>0</v>
      </c>
      <c r="T377" s="23"/>
    </row>
    <row r="378" ht="15.75" customHeight="1" outlineLevel="1">
      <c r="A378" s="23"/>
      <c r="B378" s="71"/>
      <c r="C378" s="71"/>
      <c r="D378" s="71"/>
      <c r="E378" s="314"/>
      <c r="F378" s="311" t="str">
        <f>Lists!P351</f>
        <v>Titanium - Metal drilling - Oceania</v>
      </c>
      <c r="G378" s="311" t="str">
        <f t="array" ref="G378">XLOOKUP(1,('Emission Factors'!$E$5:$E$488='GHG emissions calculations'!$F378)*('Emission Factors'!$H$5:$H$488='GHG emissions calculations'!$H378),INDEX('Emission Factors'!$E$5:$T$488,0,MATCH('GHG emissions calculations'!G$6,'Emission Factors'!$E$5:$T$5,0)),"",0)</f>
        <v/>
      </c>
      <c r="H378" s="311" t="s">
        <v>237</v>
      </c>
      <c r="I378" s="312" t="str">
        <f>IF(
    SUMIFS('Import data'!$L$25:$L$80,
           'Import data'!$J$25:$J$80, F378,
           'Import data'!$G$25:$G$80, 'GHG emissions calculations'!$H378,
           'Import data'!$I$25:$I$80,$E$8) &lt;&gt; 0,
    SUMIFS('Import data'!$L$25:$L$80,
           'Import data'!$J$25:$J$80, F378,
           'Import data'!$G$25:$G$80, 'GHG emissions calculations'!$H378,
           'Import data'!$I$25:$I$80,$E$8),
    ""
)</f>
        <v/>
      </c>
      <c r="J378" s="311" t="str">
        <f t="array" ref="J378">IF(
    XLOOKUP(F378, 'Import data'!$J$26:$J$47, 'Import data'!$M$26:$M$47, "", 0) = "Please add the region-specific supplier emission factor or choose a different region available in the IAEG database.",
    "",
    XLOOKUP(F378, 'Import data'!$J$26:$J$47, 'Import data'!$M$26:$M$47, "", 0)
)</f>
        <v/>
      </c>
      <c r="K378" s="311" t="str">
        <f t="array" ref="K378">IFERROR(
    XLOOKUP(F378,
            _xlws.FILTER('Supplier Emission'!$G$15:$G$49,
                   ('Supplier Emission'!$D$15:$D$49=H378) * ('Supplier Emission'!$F$15:$F$49=$E$8)),
            _xlws.FILTER('Supplier Emission'!$I$15:$I$49,
                   ('Supplier Emission'!$D$15:$D$49=H378) * ('Supplier Emission'!$F$15:$F$49=$E$8)),
            ""),
    "")</f>
        <v/>
      </c>
      <c r="L378" s="311" t="str">
        <f t="array" ref="L378">IFERROR(
    XLOOKUP(F378,
            _xlws.FILTER('Supplier Emission'!$G$15:$G$49,
                   ('Supplier Emission'!$D$15:$D$49=H378) * ('Supplier Emission'!$F$15:$F$49=$E$8)),
            _xlws.FILTER('Supplier Emission'!$J$15:$J$49,
                   ('Supplier Emission'!$D$15:$D$49=H378) * ('Supplier Emission'!$F$15:$F$49=$E$8)),
            ""),
    "")</f>
        <v/>
      </c>
      <c r="M378" s="311" t="str">
        <f t="array" ref="M378">IFERROR(
    XLOOKUP(F378,
            _xlws.FILTER('Supplier Emission'!$G$15:$G$49,
                   ('Supplier Emission'!$D$15:$D$49=H378) * ('Supplier Emission'!$F$15:$F$49=$E$8)),
            _xlws.FILTER('Supplier Emission'!$M$15:$M$49,
                   ('Supplier Emission'!$D$15:$D$49=H378) * ('Supplier Emission'!$F$15:$F$49=$E$8)),
            ""),
    "")</f>
        <v/>
      </c>
      <c r="N378" s="311" t="str">
        <f t="array" ref="N378">IFERROR(
    XLOOKUP(F378,
            _xlws.FILTER('Supplier Emission'!$G$15:$G$49,
                   ('Supplier Emission'!$D$15:$D$49=H378) * ('Supplier Emission'!$F$15:$F$49=$E$8)),
            _xlws.FILTER('Supplier Emission'!$H$15:$H$49,
                   ('Supplier Emission'!$D$15:$D$49=H378) * ('Supplier Emission'!$F$15:$F$49=$E$8)),
            ""),
    "")</f>
        <v/>
      </c>
      <c r="O378" s="311" t="str">
        <f t="array" ref="O378">XLOOKUP(1,('Emission Factors'!$E$5:$E$488='GHG emissions calculations'!$F378)*('Emission Factors'!$H$5:$H$488='GHG emissions calculations'!$H378),INDEX('Emission Factors'!$E$5:$T$488,0,MATCH('GHG emissions calculations'!O$6,'Emission Factors'!$E$5:$T$5,0)),"",0)</f>
        <v/>
      </c>
      <c r="P378" s="313" t="str">
        <f t="array" ref="P378">IFERROR(
    INDEX('Emission Factors'!$E$5:$P$488,
          MATCH(1,
                ('Emission Factors'!$E$5:$E$488 = 'GHG emissions calculations'!$F378) *
                ('Emission Factors'!$H$5:$H$488 = 'GHG emissions calculations'!$H378),
                0),
          MATCH('GHG emissions calculations'!P$6,'Emission Factors'!$E$5:$P$5,0)),
    "")</f>
        <v/>
      </c>
      <c r="Q378" s="311" t="str">
        <f t="array" ref="Q378">IFERROR(
    IF(
        INDEX('Emission Factors'!$E$5:$P$488,
              MATCH(1,
                    ('Emission Factors'!$E$5:$E$488 = 'GHG emissions calculations'!$F378) *
                    ('Emission Factors'!$H$5:$H$488 = 'GHG emissions calculations'!$H378),
                    0),
              MATCH('GHG emissions calculations'!Q$6, 'Emission Factors'!$E$5:$P$5, 0)) &lt;&gt; "",
        INDEX('Emission Factors'!$E$5:$P$488,
              MATCH(1,
                    ('Emission Factors'!$E$5:$E$488 = 'GHG emissions calculations'!$F378) *
                    ('Emission Factors'!$H$5:$H$488 = 'GHG emissions calculations'!$H378),
                    0),
              MATCH('GHG emissions calculations'!Q$6, 'Emission Factors'!$E$5:$P$5, 0)),
        ""),
    "")</f>
        <v/>
      </c>
      <c r="R378" s="311" t="str">
        <f t="array" ref="R378">IFERROR(
    IF(
        INDEX('Emission Factors'!$E$5:$R$488,
              MATCH(1,
                    ('Emission Factors'!$E$5:$E$488 = 'GHG emissions calculations'!$F378) *
                    ('Emission Factors'!$H$5:$H$488 = 'GHG emissions calculations'!$H378),
                    0),
              MATCH('GHG emissions calculations'!R$6, 'Emission Factors'!$E$5:$R$5, 0)) &lt;&gt; "",
        INDEX('Emission Factors'!$E$5:$R$488,
              MATCH(1,
                    ('Emission Factors'!$E$5:$E$488 = 'GHG emissions calculations'!$F378) *
                    ('Emission Factors'!$H$5:$H$488 = 'GHG emissions calculations'!$H378),
                    0),
              MATCH('GHG emissions calculations'!R$6, 'Emission Factors'!$E$5:$R$5, 0)),
        ""),
    "")</f>
        <v/>
      </c>
      <c r="S378" s="312">
        <f t="shared" si="1"/>
        <v>0</v>
      </c>
      <c r="T378" s="23"/>
    </row>
    <row r="379" ht="15.75" customHeight="1" outlineLevel="1">
      <c r="A379" s="23"/>
      <c r="B379" s="71"/>
      <c r="C379" s="71"/>
      <c r="D379" s="71"/>
      <c r="E379" s="314"/>
      <c r="F379" s="311" t="str">
        <f>Lists!P356</f>
        <v>Titanium - Metal sheet stamping - Africa</v>
      </c>
      <c r="G379" s="311" t="str">
        <f t="array" ref="G379">XLOOKUP(1,('Emission Factors'!$E$5:$E$488='GHG emissions calculations'!$F379)*('Emission Factors'!$H$5:$H$488='GHG emissions calculations'!$H379),INDEX('Emission Factors'!$E$5:$T$488,0,MATCH('GHG emissions calculations'!G$6,'Emission Factors'!$E$5:$T$5,0)),"",0)</f>
        <v/>
      </c>
      <c r="H379" s="311" t="s">
        <v>237</v>
      </c>
      <c r="I379" s="312" t="str">
        <f>IF(
    SUMIFS('Import data'!$L$25:$L$80,
           'Import data'!$J$25:$J$80, F379,
           'Import data'!$G$25:$G$80, 'GHG emissions calculations'!$H379,
           'Import data'!$I$25:$I$80,$E$8) &lt;&gt; 0,
    SUMIFS('Import data'!$L$25:$L$80,
           'Import data'!$J$25:$J$80, F379,
           'Import data'!$G$25:$G$80, 'GHG emissions calculations'!$H379,
           'Import data'!$I$25:$I$80,$E$8),
    ""
)</f>
        <v/>
      </c>
      <c r="J379" s="311" t="str">
        <f t="array" ref="J379">IF(
    XLOOKUP(F379, 'Import data'!$J$26:$J$47, 'Import data'!$M$26:$M$47, "", 0) = "Please add the region-specific supplier emission factor or choose a different region available in the IAEG database.",
    "",
    XLOOKUP(F379, 'Import data'!$J$26:$J$47, 'Import data'!$M$26:$M$47, "", 0)
)</f>
        <v/>
      </c>
      <c r="K379" s="311" t="str">
        <f t="array" ref="K379">IFERROR(
    XLOOKUP(F379,
            _xlws.FILTER('Supplier Emission'!$G$15:$G$49,
                   ('Supplier Emission'!$D$15:$D$49=H379) * ('Supplier Emission'!$F$15:$F$49=$E$8)),
            _xlws.FILTER('Supplier Emission'!$I$15:$I$49,
                   ('Supplier Emission'!$D$15:$D$49=H379) * ('Supplier Emission'!$F$15:$F$49=$E$8)),
            ""),
    "")</f>
        <v/>
      </c>
      <c r="L379" s="311" t="str">
        <f t="array" ref="L379">IFERROR(
    XLOOKUP(F379,
            _xlws.FILTER('Supplier Emission'!$G$15:$G$49,
                   ('Supplier Emission'!$D$15:$D$49=H379) * ('Supplier Emission'!$F$15:$F$49=$E$8)),
            _xlws.FILTER('Supplier Emission'!$J$15:$J$49,
                   ('Supplier Emission'!$D$15:$D$49=H379) * ('Supplier Emission'!$F$15:$F$49=$E$8)),
            ""),
    "")</f>
        <v/>
      </c>
      <c r="M379" s="311" t="str">
        <f t="array" ref="M379">IFERROR(
    XLOOKUP(F379,
            _xlws.FILTER('Supplier Emission'!$G$15:$G$49,
                   ('Supplier Emission'!$D$15:$D$49=H379) * ('Supplier Emission'!$F$15:$F$49=$E$8)),
            _xlws.FILTER('Supplier Emission'!$M$15:$M$49,
                   ('Supplier Emission'!$D$15:$D$49=H379) * ('Supplier Emission'!$F$15:$F$49=$E$8)),
            ""),
    "")</f>
        <v/>
      </c>
      <c r="N379" s="311" t="str">
        <f t="array" ref="N379">IFERROR(
    XLOOKUP(F379,
            _xlws.FILTER('Supplier Emission'!$G$15:$G$49,
                   ('Supplier Emission'!$D$15:$D$49=H379) * ('Supplier Emission'!$F$15:$F$49=$E$8)),
            _xlws.FILTER('Supplier Emission'!$H$15:$H$49,
                   ('Supplier Emission'!$D$15:$D$49=H379) * ('Supplier Emission'!$F$15:$F$49=$E$8)),
            ""),
    "")</f>
        <v/>
      </c>
      <c r="O379" s="311" t="str">
        <f t="array" ref="O379">XLOOKUP(1,('Emission Factors'!$E$5:$E$488='GHG emissions calculations'!$F379)*('Emission Factors'!$H$5:$H$488='GHG emissions calculations'!$H379),INDEX('Emission Factors'!$E$5:$T$488,0,MATCH('GHG emissions calculations'!O$6,'Emission Factors'!$E$5:$T$5,0)),"",0)</f>
        <v/>
      </c>
      <c r="P379" s="313" t="str">
        <f t="array" ref="P379">IFERROR(
    INDEX('Emission Factors'!$E$5:$P$488,
          MATCH(1,
                ('Emission Factors'!$E$5:$E$488 = 'GHG emissions calculations'!$F379) *
                ('Emission Factors'!$H$5:$H$488 = 'GHG emissions calculations'!$H379),
                0),
          MATCH('GHG emissions calculations'!P$6,'Emission Factors'!$E$5:$P$5,0)),
    "")</f>
        <v/>
      </c>
      <c r="Q379" s="311" t="str">
        <f t="array" ref="Q379">IFERROR(
    IF(
        INDEX('Emission Factors'!$E$5:$P$488,
              MATCH(1,
                    ('Emission Factors'!$E$5:$E$488 = 'GHG emissions calculations'!$F379) *
                    ('Emission Factors'!$H$5:$H$488 = 'GHG emissions calculations'!$H379),
                    0),
              MATCH('GHG emissions calculations'!Q$6, 'Emission Factors'!$E$5:$P$5, 0)) &lt;&gt; "",
        INDEX('Emission Factors'!$E$5:$P$488,
              MATCH(1,
                    ('Emission Factors'!$E$5:$E$488 = 'GHG emissions calculations'!$F379) *
                    ('Emission Factors'!$H$5:$H$488 = 'GHG emissions calculations'!$H379),
                    0),
              MATCH('GHG emissions calculations'!Q$6, 'Emission Factors'!$E$5:$P$5, 0)),
        ""),
    "")</f>
        <v/>
      </c>
      <c r="R379" s="311" t="str">
        <f t="array" ref="R379">IFERROR(
    IF(
        INDEX('Emission Factors'!$E$5:$R$488,
              MATCH(1,
                    ('Emission Factors'!$E$5:$E$488 = 'GHG emissions calculations'!$F379) *
                    ('Emission Factors'!$H$5:$H$488 = 'GHG emissions calculations'!$H379),
                    0),
              MATCH('GHG emissions calculations'!R$6, 'Emission Factors'!$E$5:$R$5, 0)) &lt;&gt; "",
        INDEX('Emission Factors'!$E$5:$R$488,
              MATCH(1,
                    ('Emission Factors'!$E$5:$E$488 = 'GHG emissions calculations'!$F379) *
                    ('Emission Factors'!$H$5:$H$488 = 'GHG emissions calculations'!$H379),
                    0),
              MATCH('GHG emissions calculations'!R$6, 'Emission Factors'!$E$5:$R$5, 0)),
        ""),
    "")</f>
        <v/>
      </c>
      <c r="S379" s="312">
        <f t="shared" si="1"/>
        <v>0</v>
      </c>
      <c r="T379" s="23"/>
    </row>
    <row r="380" ht="15.75" customHeight="1" outlineLevel="1">
      <c r="A380" s="23"/>
      <c r="B380" s="71"/>
      <c r="C380" s="71"/>
      <c r="D380" s="71"/>
      <c r="E380" s="314"/>
      <c r="F380" s="311" t="str">
        <f>Lists!P354</f>
        <v>Titanium - Metal sheet stamping - America</v>
      </c>
      <c r="G380" s="311">
        <f t="array" ref="G380">XLOOKUP(1,('Emission Factors'!$E$5:$E$488='GHG emissions calculations'!$F380)*('Emission Factors'!$H$5:$H$488='GHG emissions calculations'!$H380),INDEX('Emission Factors'!$E$5:$T$488,0,MATCH('GHG emissions calculations'!G$6,'Emission Factors'!$E$5:$T$5,0)),"",0)</f>
        <v>3</v>
      </c>
      <c r="H380" s="311" t="s">
        <v>237</v>
      </c>
      <c r="I380" s="312" t="str">
        <f>IF(
    SUMIFS('Import data'!$L$25:$L$80,
           'Import data'!$J$25:$J$80, F380,
           'Import data'!$G$25:$G$80, 'GHG emissions calculations'!$H380,
           'Import data'!$I$25:$I$80,$E$8) &lt;&gt; 0,
    SUMIFS('Import data'!$L$25:$L$80,
           'Import data'!$J$25:$J$80, F380,
           'Import data'!$G$25:$G$80, 'GHG emissions calculations'!$H380,
           'Import data'!$I$25:$I$80,$E$8),
    ""
)</f>
        <v/>
      </c>
      <c r="J380" s="311" t="str">
        <f t="array" ref="J380">IF(
    XLOOKUP(F380, 'Import data'!$J$26:$J$47, 'Import data'!$M$26:$M$47, "", 0) = "Please add the region-specific supplier emission factor or choose a different region available in the IAEG database.",
    "",
    XLOOKUP(F380, 'Import data'!$J$26:$J$47, 'Import data'!$M$26:$M$47, "", 0)
)</f>
        <v/>
      </c>
      <c r="K380" s="311" t="str">
        <f t="array" ref="K380">IFERROR(
    XLOOKUP(F380,
            _xlws.FILTER('Supplier Emission'!$G$15:$G$49,
                   ('Supplier Emission'!$D$15:$D$49=H380) * ('Supplier Emission'!$F$15:$F$49=$E$8)),
            _xlws.FILTER('Supplier Emission'!$I$15:$I$49,
                   ('Supplier Emission'!$D$15:$D$49=H380) * ('Supplier Emission'!$F$15:$F$49=$E$8)),
            ""),
    "")</f>
        <v/>
      </c>
      <c r="L380" s="311" t="str">
        <f t="array" ref="L380">IFERROR(
    XLOOKUP(F380,
            _xlws.FILTER('Supplier Emission'!$G$15:$G$49,
                   ('Supplier Emission'!$D$15:$D$49=H380) * ('Supplier Emission'!$F$15:$F$49=$E$8)),
            _xlws.FILTER('Supplier Emission'!$J$15:$J$49,
                   ('Supplier Emission'!$D$15:$D$49=H380) * ('Supplier Emission'!$F$15:$F$49=$E$8)),
            ""),
    "")</f>
        <v/>
      </c>
      <c r="M380" s="311" t="str">
        <f t="array" ref="M380">IFERROR(
    XLOOKUP(F380,
            _xlws.FILTER('Supplier Emission'!$G$15:$G$49,
                   ('Supplier Emission'!$D$15:$D$49=H380) * ('Supplier Emission'!$F$15:$F$49=$E$8)),
            _xlws.FILTER('Supplier Emission'!$M$15:$M$49,
                   ('Supplier Emission'!$D$15:$D$49=H380) * ('Supplier Emission'!$F$15:$F$49=$E$8)),
            ""),
    "")</f>
        <v/>
      </c>
      <c r="N380" s="311" t="str">
        <f t="array" ref="N380">IFERROR(
    XLOOKUP(F380,
            _xlws.FILTER('Supplier Emission'!$G$15:$G$49,
                   ('Supplier Emission'!$D$15:$D$49=H380) * ('Supplier Emission'!$F$15:$F$49=$E$8)),
            _xlws.FILTER('Supplier Emission'!$H$15:$H$49,
                   ('Supplier Emission'!$D$15:$D$49=H380) * ('Supplier Emission'!$F$15:$F$49=$E$8)),
            ""),
    "")</f>
        <v/>
      </c>
      <c r="O380" s="311" t="str">
        <f t="array" ref="O380">XLOOKUP(1,('Emission Factors'!$E$5:$E$488='GHG emissions calculations'!$F380)*('Emission Factors'!$H$5:$H$488='GHG emissions calculations'!$H380),INDEX('Emission Factors'!$E$5:$T$488,0,MATCH('GHG emissions calculations'!O$6,'Emission Factors'!$E$5:$T$5,0)),"",0)</f>
        <v>Titanium</v>
      </c>
      <c r="P380" s="313">
        <f t="array" ref="P380">IFERROR(
    INDEX('Emission Factors'!$E$5:$P$488,
          MATCH(1,
                ('Emission Factors'!$E$5:$E$488 = 'GHG emissions calculations'!$F380) *
                ('Emission Factors'!$H$5:$H$488 = 'GHG emissions calculations'!$H380),
                0),
          MATCH('GHG emissions calculations'!P$6,'Emission Factors'!$E$5:$P$5,0)),
    "")</f>
        <v>17</v>
      </c>
      <c r="Q380" s="311" t="str">
        <f t="array" ref="Q380">IFERROR(
    IF(
        INDEX('Emission Factors'!$E$5:$P$488,
              MATCH(1,
                    ('Emission Factors'!$E$5:$E$488 = 'GHG emissions calculations'!$F380) *
                    ('Emission Factors'!$H$5:$H$488 = 'GHG emissions calculations'!$H380),
                    0),
              MATCH('GHG emissions calculations'!Q$6, 'Emission Factors'!$E$5:$P$5, 0)) &lt;&gt; "",
        INDEX('Emission Factors'!$E$5:$P$488,
              MATCH(1,
                    ('Emission Factors'!$E$5:$E$488 = 'GHG emissions calculations'!$F380) *
                    ('Emission Factors'!$H$5:$H$488 = 'GHG emissions calculations'!$H380),
                    0),
              MATCH('GHG emissions calculations'!Q$6, 'Emission Factors'!$E$5:$P$5, 0)),
        ""),
    "")</f>
        <v>kgCO2e/kg</v>
      </c>
      <c r="R380" s="311" t="str">
        <f t="array" ref="R380">IFERROR(
    IF(
        INDEX('Emission Factors'!$E$5:$R$488,
              MATCH(1,
                    ('Emission Factors'!$E$5:$E$488 = 'GHG emissions calculations'!$F380) *
                    ('Emission Factors'!$H$5:$H$488 = 'GHG emissions calculations'!$H380),
                    0),
              MATCH('GHG emissions calculations'!R$6, 'Emission Factors'!$E$5:$R$5, 0)) &lt;&gt; "",
        INDEX('Emission Factors'!$E$5:$R$488,
              MATCH(1,
                    ('Emission Factors'!$E$5:$E$488 = 'GHG emissions calculations'!$F380) *
                    ('Emission Factors'!$H$5:$H$488 = 'GHG emissions calculations'!$H380),
                    0),
              MATCH('GHG emissions calculations'!R$6, 'Emission Factors'!$E$5:$R$5, 0)),
        ""),
    "")</f>
        <v>America</v>
      </c>
      <c r="S380" s="312">
        <f t="shared" si="1"/>
        <v>0</v>
      </c>
      <c r="T380" s="23"/>
    </row>
    <row r="381" ht="15.75" customHeight="1" outlineLevel="1">
      <c r="A381" s="23"/>
      <c r="B381" s="71"/>
      <c r="C381" s="71"/>
      <c r="D381" s="71"/>
      <c r="E381" s="314"/>
      <c r="F381" s="311" t="str">
        <f>Lists!P357</f>
        <v>Titanium - Metal sheet stamping - Asia</v>
      </c>
      <c r="G381" s="311" t="str">
        <f t="array" ref="G381">XLOOKUP(1,('Emission Factors'!$E$5:$E$488='GHG emissions calculations'!$F381)*('Emission Factors'!$H$5:$H$488='GHG emissions calculations'!$H381),INDEX('Emission Factors'!$E$5:$T$488,0,MATCH('GHG emissions calculations'!G$6,'Emission Factors'!$E$5:$T$5,0)),"",0)</f>
        <v/>
      </c>
      <c r="H381" s="311" t="s">
        <v>237</v>
      </c>
      <c r="I381" s="312" t="str">
        <f>IF(
    SUMIFS('Import data'!$L$25:$L$80,
           'Import data'!$J$25:$J$80, F381,
           'Import data'!$G$25:$G$80, 'GHG emissions calculations'!$H381,
           'Import data'!$I$25:$I$80,$E$8) &lt;&gt; 0,
    SUMIFS('Import data'!$L$25:$L$80,
           'Import data'!$J$25:$J$80, F381,
           'Import data'!$G$25:$G$80, 'GHG emissions calculations'!$H381,
           'Import data'!$I$25:$I$80,$E$8),
    ""
)</f>
        <v/>
      </c>
      <c r="J381" s="311" t="str">
        <f t="array" ref="J381">IF(
    XLOOKUP(F381, 'Import data'!$J$26:$J$47, 'Import data'!$M$26:$M$47, "", 0) = "Please add the region-specific supplier emission factor or choose a different region available in the IAEG database.",
    "",
    XLOOKUP(F381, 'Import data'!$J$26:$J$47, 'Import data'!$M$26:$M$47, "", 0)
)</f>
        <v/>
      </c>
      <c r="K381" s="311" t="str">
        <f t="array" ref="K381">IFERROR(
    XLOOKUP(F381,
            _xlws.FILTER('Supplier Emission'!$G$15:$G$49,
                   ('Supplier Emission'!$D$15:$D$49=H381) * ('Supplier Emission'!$F$15:$F$49=$E$8)),
            _xlws.FILTER('Supplier Emission'!$I$15:$I$49,
                   ('Supplier Emission'!$D$15:$D$49=H381) * ('Supplier Emission'!$F$15:$F$49=$E$8)),
            ""),
    "")</f>
        <v/>
      </c>
      <c r="L381" s="311" t="str">
        <f t="array" ref="L381">IFERROR(
    XLOOKUP(F381,
            _xlws.FILTER('Supplier Emission'!$G$15:$G$49,
                   ('Supplier Emission'!$D$15:$D$49=H381) * ('Supplier Emission'!$F$15:$F$49=$E$8)),
            _xlws.FILTER('Supplier Emission'!$J$15:$J$49,
                   ('Supplier Emission'!$D$15:$D$49=H381) * ('Supplier Emission'!$F$15:$F$49=$E$8)),
            ""),
    "")</f>
        <v/>
      </c>
      <c r="M381" s="311" t="str">
        <f t="array" ref="M381">IFERROR(
    XLOOKUP(F381,
            _xlws.FILTER('Supplier Emission'!$G$15:$G$49,
                   ('Supplier Emission'!$D$15:$D$49=H381) * ('Supplier Emission'!$F$15:$F$49=$E$8)),
            _xlws.FILTER('Supplier Emission'!$M$15:$M$49,
                   ('Supplier Emission'!$D$15:$D$49=H381) * ('Supplier Emission'!$F$15:$F$49=$E$8)),
            ""),
    "")</f>
        <v/>
      </c>
      <c r="N381" s="311" t="str">
        <f t="array" ref="N381">IFERROR(
    XLOOKUP(F381,
            _xlws.FILTER('Supplier Emission'!$G$15:$G$49,
                   ('Supplier Emission'!$D$15:$D$49=H381) * ('Supplier Emission'!$F$15:$F$49=$E$8)),
            _xlws.FILTER('Supplier Emission'!$H$15:$H$49,
                   ('Supplier Emission'!$D$15:$D$49=H381) * ('Supplier Emission'!$F$15:$F$49=$E$8)),
            ""),
    "")</f>
        <v/>
      </c>
      <c r="O381" s="311" t="str">
        <f t="array" ref="O381">XLOOKUP(1,('Emission Factors'!$E$5:$E$488='GHG emissions calculations'!$F381)*('Emission Factors'!$H$5:$H$488='GHG emissions calculations'!$H381),INDEX('Emission Factors'!$E$5:$T$488,0,MATCH('GHG emissions calculations'!O$6,'Emission Factors'!$E$5:$T$5,0)),"",0)</f>
        <v/>
      </c>
      <c r="P381" s="313" t="str">
        <f t="array" ref="P381">IFERROR(
    INDEX('Emission Factors'!$E$5:$P$488,
          MATCH(1,
                ('Emission Factors'!$E$5:$E$488 = 'GHG emissions calculations'!$F381) *
                ('Emission Factors'!$H$5:$H$488 = 'GHG emissions calculations'!$H381),
                0),
          MATCH('GHG emissions calculations'!P$6,'Emission Factors'!$E$5:$P$5,0)),
    "")</f>
        <v/>
      </c>
      <c r="Q381" s="311" t="str">
        <f t="array" ref="Q381">IFERROR(
    IF(
        INDEX('Emission Factors'!$E$5:$P$488,
              MATCH(1,
                    ('Emission Factors'!$E$5:$E$488 = 'GHG emissions calculations'!$F381) *
                    ('Emission Factors'!$H$5:$H$488 = 'GHG emissions calculations'!$H381),
                    0),
              MATCH('GHG emissions calculations'!Q$6, 'Emission Factors'!$E$5:$P$5, 0)) &lt;&gt; "",
        INDEX('Emission Factors'!$E$5:$P$488,
              MATCH(1,
                    ('Emission Factors'!$E$5:$E$488 = 'GHG emissions calculations'!$F381) *
                    ('Emission Factors'!$H$5:$H$488 = 'GHG emissions calculations'!$H381),
                    0),
              MATCH('GHG emissions calculations'!Q$6, 'Emission Factors'!$E$5:$P$5, 0)),
        ""),
    "")</f>
        <v/>
      </c>
      <c r="R381" s="311" t="str">
        <f t="array" ref="R381">IFERROR(
    IF(
        INDEX('Emission Factors'!$E$5:$R$488,
              MATCH(1,
                    ('Emission Factors'!$E$5:$E$488 = 'GHG emissions calculations'!$F381) *
                    ('Emission Factors'!$H$5:$H$488 = 'GHG emissions calculations'!$H381),
                    0),
              MATCH('GHG emissions calculations'!R$6, 'Emission Factors'!$E$5:$R$5, 0)) &lt;&gt; "",
        INDEX('Emission Factors'!$E$5:$R$488,
              MATCH(1,
                    ('Emission Factors'!$E$5:$E$488 = 'GHG emissions calculations'!$F381) *
                    ('Emission Factors'!$H$5:$H$488 = 'GHG emissions calculations'!$H381),
                    0),
              MATCH('GHG emissions calculations'!R$6, 'Emission Factors'!$E$5:$R$5, 0)),
        ""),
    "")</f>
        <v/>
      </c>
      <c r="S381" s="312">
        <f t="shared" si="1"/>
        <v>0</v>
      </c>
      <c r="T381" s="23"/>
    </row>
    <row r="382" ht="15.75" customHeight="1" outlineLevel="1">
      <c r="A382" s="23"/>
      <c r="B382" s="71"/>
      <c r="C382" s="71"/>
      <c r="D382" s="71"/>
      <c r="E382" s="314"/>
      <c r="F382" s="311" t="str">
        <f>Lists!P355</f>
        <v>Titanium - Metal sheet stamping - Europe</v>
      </c>
      <c r="G382" s="311" t="str">
        <f t="array" ref="G382">XLOOKUP(1,('Emission Factors'!$E$5:$E$488='GHG emissions calculations'!$F382)*('Emission Factors'!$H$5:$H$488='GHG emissions calculations'!$H382),INDEX('Emission Factors'!$E$5:$T$488,0,MATCH('GHG emissions calculations'!G$6,'Emission Factors'!$E$5:$T$5,0)),"",0)</f>
        <v/>
      </c>
      <c r="H382" s="311" t="s">
        <v>237</v>
      </c>
      <c r="I382" s="312" t="str">
        <f>IF(
    SUMIFS('Import data'!$L$25:$L$80,
           'Import data'!$J$25:$J$80, F382,
           'Import data'!$G$25:$G$80, 'GHG emissions calculations'!$H382,
           'Import data'!$I$25:$I$80,$E$8) &lt;&gt; 0,
    SUMIFS('Import data'!$L$25:$L$80,
           'Import data'!$J$25:$J$80, F382,
           'Import data'!$G$25:$G$80, 'GHG emissions calculations'!$H382,
           'Import data'!$I$25:$I$80,$E$8),
    ""
)</f>
        <v/>
      </c>
      <c r="J382" s="311" t="str">
        <f t="array" ref="J382">IF(
    XLOOKUP(F382, 'Import data'!$J$26:$J$47, 'Import data'!$M$26:$M$47, "", 0) = "Please add the region-specific supplier emission factor or choose a different region available in the IAEG database.",
    "",
    XLOOKUP(F382, 'Import data'!$J$26:$J$47, 'Import data'!$M$26:$M$47, "", 0)
)</f>
        <v/>
      </c>
      <c r="K382" s="311" t="str">
        <f t="array" ref="K382">IFERROR(
    XLOOKUP(F382,
            _xlws.FILTER('Supplier Emission'!$G$15:$G$49,
                   ('Supplier Emission'!$D$15:$D$49=H382) * ('Supplier Emission'!$F$15:$F$49=$E$8)),
            _xlws.FILTER('Supplier Emission'!$I$15:$I$49,
                   ('Supplier Emission'!$D$15:$D$49=H382) * ('Supplier Emission'!$F$15:$F$49=$E$8)),
            ""),
    "")</f>
        <v/>
      </c>
      <c r="L382" s="311" t="str">
        <f t="array" ref="L382">IFERROR(
    XLOOKUP(F382,
            _xlws.FILTER('Supplier Emission'!$G$15:$G$49,
                   ('Supplier Emission'!$D$15:$D$49=H382) * ('Supplier Emission'!$F$15:$F$49=$E$8)),
            _xlws.FILTER('Supplier Emission'!$J$15:$J$49,
                   ('Supplier Emission'!$D$15:$D$49=H382) * ('Supplier Emission'!$F$15:$F$49=$E$8)),
            ""),
    "")</f>
        <v/>
      </c>
      <c r="M382" s="311" t="str">
        <f t="array" ref="M382">IFERROR(
    XLOOKUP(F382,
            _xlws.FILTER('Supplier Emission'!$G$15:$G$49,
                   ('Supplier Emission'!$D$15:$D$49=H382) * ('Supplier Emission'!$F$15:$F$49=$E$8)),
            _xlws.FILTER('Supplier Emission'!$M$15:$M$49,
                   ('Supplier Emission'!$D$15:$D$49=H382) * ('Supplier Emission'!$F$15:$F$49=$E$8)),
            ""),
    "")</f>
        <v/>
      </c>
      <c r="N382" s="311" t="str">
        <f t="array" ref="N382">IFERROR(
    XLOOKUP(F382,
            _xlws.FILTER('Supplier Emission'!$G$15:$G$49,
                   ('Supplier Emission'!$D$15:$D$49=H382) * ('Supplier Emission'!$F$15:$F$49=$E$8)),
            _xlws.FILTER('Supplier Emission'!$H$15:$H$49,
                   ('Supplier Emission'!$D$15:$D$49=H382) * ('Supplier Emission'!$F$15:$F$49=$E$8)),
            ""),
    "")</f>
        <v/>
      </c>
      <c r="O382" s="311" t="str">
        <f t="array" ref="O382">XLOOKUP(1,('Emission Factors'!$E$5:$E$488='GHG emissions calculations'!$F382)*('Emission Factors'!$H$5:$H$488='GHG emissions calculations'!$H382),INDEX('Emission Factors'!$E$5:$T$488,0,MATCH('GHG emissions calculations'!O$6,'Emission Factors'!$E$5:$T$5,0)),"",0)</f>
        <v/>
      </c>
      <c r="P382" s="313" t="str">
        <f t="array" ref="P382">IFERROR(
    INDEX('Emission Factors'!$E$5:$P$488,
          MATCH(1,
                ('Emission Factors'!$E$5:$E$488 = 'GHG emissions calculations'!$F382) *
                ('Emission Factors'!$H$5:$H$488 = 'GHG emissions calculations'!$H382),
                0),
          MATCH('GHG emissions calculations'!P$6,'Emission Factors'!$E$5:$P$5,0)),
    "")</f>
        <v/>
      </c>
      <c r="Q382" s="311" t="str">
        <f t="array" ref="Q382">IFERROR(
    IF(
        INDEX('Emission Factors'!$E$5:$P$488,
              MATCH(1,
                    ('Emission Factors'!$E$5:$E$488 = 'GHG emissions calculations'!$F382) *
                    ('Emission Factors'!$H$5:$H$488 = 'GHG emissions calculations'!$H382),
                    0),
              MATCH('GHG emissions calculations'!Q$6, 'Emission Factors'!$E$5:$P$5, 0)) &lt;&gt; "",
        INDEX('Emission Factors'!$E$5:$P$488,
              MATCH(1,
                    ('Emission Factors'!$E$5:$E$488 = 'GHG emissions calculations'!$F382) *
                    ('Emission Factors'!$H$5:$H$488 = 'GHG emissions calculations'!$H382),
                    0),
              MATCH('GHG emissions calculations'!Q$6, 'Emission Factors'!$E$5:$P$5, 0)),
        ""),
    "")</f>
        <v/>
      </c>
      <c r="R382" s="311" t="str">
        <f t="array" ref="R382">IFERROR(
    IF(
        INDEX('Emission Factors'!$E$5:$R$488,
              MATCH(1,
                    ('Emission Factors'!$E$5:$E$488 = 'GHG emissions calculations'!$F382) *
                    ('Emission Factors'!$H$5:$H$488 = 'GHG emissions calculations'!$H382),
                    0),
              MATCH('GHG emissions calculations'!R$6, 'Emission Factors'!$E$5:$R$5, 0)) &lt;&gt; "",
        INDEX('Emission Factors'!$E$5:$R$488,
              MATCH(1,
                    ('Emission Factors'!$E$5:$E$488 = 'GHG emissions calculations'!$F382) *
                    ('Emission Factors'!$H$5:$H$488 = 'GHG emissions calculations'!$H382),
                    0),
              MATCH('GHG emissions calculations'!R$6, 'Emission Factors'!$E$5:$R$5, 0)),
        ""),
    "")</f>
        <v/>
      </c>
      <c r="S382" s="312">
        <f t="shared" si="1"/>
        <v>0</v>
      </c>
      <c r="T382" s="23"/>
    </row>
    <row r="383" ht="15.75" customHeight="1" outlineLevel="1">
      <c r="A383" s="23"/>
      <c r="B383" s="71"/>
      <c r="C383" s="71"/>
      <c r="D383" s="71"/>
      <c r="E383" s="314"/>
      <c r="F383" s="311" t="str">
        <f>Lists!P360</f>
        <v>Titanium - Metal sheet stamping - Global or unspecified region</v>
      </c>
      <c r="G383" s="311">
        <f t="array" ref="G383">XLOOKUP(1,('Emission Factors'!$E$5:$E$488='GHG emissions calculations'!$F383)*('Emission Factors'!$H$5:$H$488='GHG emissions calculations'!$H383),INDEX('Emission Factors'!$E$5:$T$488,0,MATCH('GHG emissions calculations'!G$6,'Emission Factors'!$E$5:$T$5,0)),"",0)</f>
        <v>3</v>
      </c>
      <c r="H383" s="311" t="s">
        <v>237</v>
      </c>
      <c r="I383" s="312" t="str">
        <f>IF(
    SUMIFS('Import data'!$L$25:$L$80,
           'Import data'!$J$25:$J$80, F383,
           'Import data'!$G$25:$G$80, 'GHG emissions calculations'!$H383,
           'Import data'!$I$25:$I$80,$E$8) &lt;&gt; 0,
    SUMIFS('Import data'!$L$25:$L$80,
           'Import data'!$J$25:$J$80, F383,
           'Import data'!$G$25:$G$80, 'GHG emissions calculations'!$H383,
           'Import data'!$I$25:$I$80,$E$8),
    ""
)</f>
        <v/>
      </c>
      <c r="J383" s="311" t="str">
        <f t="array" ref="J383">IF(
    XLOOKUP(F383, 'Import data'!$J$26:$J$47, 'Import data'!$M$26:$M$47, "", 0) = "Please add the region-specific supplier emission factor or choose a different region available in the IAEG database.",
    "",
    XLOOKUP(F383, 'Import data'!$J$26:$J$47, 'Import data'!$M$26:$M$47, "", 0)
)</f>
        <v/>
      </c>
      <c r="K383" s="311" t="str">
        <f t="array" ref="K383">IFERROR(
    XLOOKUP(F383,
            _xlws.FILTER('Supplier Emission'!$G$15:$G$49,
                   ('Supplier Emission'!$D$15:$D$49=H383) * ('Supplier Emission'!$F$15:$F$49=$E$8)),
            _xlws.FILTER('Supplier Emission'!$I$15:$I$49,
                   ('Supplier Emission'!$D$15:$D$49=H383) * ('Supplier Emission'!$F$15:$F$49=$E$8)),
            ""),
    "")</f>
        <v/>
      </c>
      <c r="L383" s="311" t="str">
        <f t="array" ref="L383">IFERROR(
    XLOOKUP(F383,
            _xlws.FILTER('Supplier Emission'!$G$15:$G$49,
                   ('Supplier Emission'!$D$15:$D$49=H383) * ('Supplier Emission'!$F$15:$F$49=$E$8)),
            _xlws.FILTER('Supplier Emission'!$J$15:$J$49,
                   ('Supplier Emission'!$D$15:$D$49=H383) * ('Supplier Emission'!$F$15:$F$49=$E$8)),
            ""),
    "")</f>
        <v/>
      </c>
      <c r="M383" s="311" t="str">
        <f t="array" ref="M383">IFERROR(
    XLOOKUP(F383,
            _xlws.FILTER('Supplier Emission'!$G$15:$G$49,
                   ('Supplier Emission'!$D$15:$D$49=H383) * ('Supplier Emission'!$F$15:$F$49=$E$8)),
            _xlws.FILTER('Supplier Emission'!$M$15:$M$49,
                   ('Supplier Emission'!$D$15:$D$49=H383) * ('Supplier Emission'!$F$15:$F$49=$E$8)),
            ""),
    "")</f>
        <v/>
      </c>
      <c r="N383" s="311" t="str">
        <f t="array" ref="N383">IFERROR(
    XLOOKUP(F383,
            _xlws.FILTER('Supplier Emission'!$G$15:$G$49,
                   ('Supplier Emission'!$D$15:$D$49=H383) * ('Supplier Emission'!$F$15:$F$49=$E$8)),
            _xlws.FILTER('Supplier Emission'!$H$15:$H$49,
                   ('Supplier Emission'!$D$15:$D$49=H383) * ('Supplier Emission'!$F$15:$F$49=$E$8)),
            ""),
    "")</f>
        <v/>
      </c>
      <c r="O383" s="311" t="str">
        <f t="array" ref="O383">XLOOKUP(1,('Emission Factors'!$E$5:$E$488='GHG emissions calculations'!$F383)*('Emission Factors'!$H$5:$H$488='GHG emissions calculations'!$H383),INDEX('Emission Factors'!$E$5:$T$488,0,MATCH('GHG emissions calculations'!O$6,'Emission Factors'!$E$5:$T$5,0)),"",0)</f>
        <v>Titanium + Metal sheet stamping - Emboutissage de tôle (20% de pertes)</v>
      </c>
      <c r="P383" s="313">
        <f t="array" ref="P383">IFERROR(
    INDEX('Emission Factors'!$E$5:$P$488,
          MATCH(1,
                ('Emission Factors'!$E$5:$E$488 = 'GHG emissions calculations'!$F383) *
                ('Emission Factors'!$H$5:$H$488 = 'GHG emissions calculations'!$H383),
                0),
          MATCH('GHG emissions calculations'!P$6,'Emission Factors'!$E$5:$P$5,0)),
    "")</f>
        <v>16.9884</v>
      </c>
      <c r="Q383" s="311" t="str">
        <f t="array" ref="Q383">IFERROR(
    IF(
        INDEX('Emission Factors'!$E$5:$P$488,
              MATCH(1,
                    ('Emission Factors'!$E$5:$E$488 = 'GHG emissions calculations'!$F383) *
                    ('Emission Factors'!$H$5:$H$488 = 'GHG emissions calculations'!$H383),
                    0),
              MATCH('GHG emissions calculations'!Q$6, 'Emission Factors'!$E$5:$P$5, 0)) &lt;&gt; "",
        INDEX('Emission Factors'!$E$5:$P$488,
              MATCH(1,
                    ('Emission Factors'!$E$5:$E$488 = 'GHG emissions calculations'!$F383) *
                    ('Emission Factors'!$H$5:$H$488 = 'GHG emissions calculations'!$H383),
                    0),
              MATCH('GHG emissions calculations'!Q$6, 'Emission Factors'!$E$5:$P$5, 0)),
        ""),
    "")</f>
        <v>kgCO2e/kg</v>
      </c>
      <c r="R383" s="311" t="str">
        <f t="array" ref="R383">IFERROR(
    IF(
        INDEX('Emission Factors'!$E$5:$R$488,
              MATCH(1,
                    ('Emission Factors'!$E$5:$E$488 = 'GHG emissions calculations'!$F383) *
                    ('Emission Factors'!$H$5:$H$488 = 'GHG emissions calculations'!$H383),
                    0),
              MATCH('GHG emissions calculations'!R$6, 'Emission Factors'!$E$5:$R$5, 0)) &lt;&gt; "",
        INDEX('Emission Factors'!$E$5:$R$488,
              MATCH(1,
                    ('Emission Factors'!$E$5:$E$488 = 'GHG emissions calculations'!$F383) *
                    ('Emission Factors'!$H$5:$H$488 = 'GHG emissions calculations'!$H383),
                    0),
              MATCH('GHG emissions calculations'!R$6, 'Emission Factors'!$E$5:$R$5, 0)),
        ""),
    "")</f>
        <v>Global or unspecified region</v>
      </c>
      <c r="S383" s="312">
        <f t="shared" si="1"/>
        <v>0</v>
      </c>
      <c r="T383" s="23"/>
    </row>
    <row r="384" ht="15.75" customHeight="1" outlineLevel="1">
      <c r="A384" s="23"/>
      <c r="B384" s="71"/>
      <c r="C384" s="71"/>
      <c r="D384" s="71"/>
      <c r="E384" s="314"/>
      <c r="F384" s="311" t="str">
        <f>Lists!P359</f>
        <v>Titanium - Metal sheet stamping - Middle East</v>
      </c>
      <c r="G384" s="311" t="str">
        <f t="array" ref="G384">XLOOKUP(1,('Emission Factors'!$E$5:$E$488='GHG emissions calculations'!$F384)*('Emission Factors'!$H$5:$H$488='GHG emissions calculations'!$H384),INDEX('Emission Factors'!$E$5:$T$488,0,MATCH('GHG emissions calculations'!G$6,'Emission Factors'!$E$5:$T$5,0)),"",0)</f>
        <v/>
      </c>
      <c r="H384" s="311" t="s">
        <v>237</v>
      </c>
      <c r="I384" s="312" t="str">
        <f>IF(
    SUMIFS('Import data'!$L$25:$L$80,
           'Import data'!$J$25:$J$80, F384,
           'Import data'!$G$25:$G$80, 'GHG emissions calculations'!$H384,
           'Import data'!$I$25:$I$80,$E$8) &lt;&gt; 0,
    SUMIFS('Import data'!$L$25:$L$80,
           'Import data'!$J$25:$J$80, F384,
           'Import data'!$G$25:$G$80, 'GHG emissions calculations'!$H384,
           'Import data'!$I$25:$I$80,$E$8),
    ""
)</f>
        <v/>
      </c>
      <c r="J384" s="311" t="str">
        <f t="array" ref="J384">IF(
    XLOOKUP(F384, 'Import data'!$J$26:$J$47, 'Import data'!$M$26:$M$47, "", 0) = "Please add the region-specific supplier emission factor or choose a different region available in the IAEG database.",
    "",
    XLOOKUP(F384, 'Import data'!$J$26:$J$47, 'Import data'!$M$26:$M$47, "", 0)
)</f>
        <v/>
      </c>
      <c r="K384" s="311" t="str">
        <f t="array" ref="K384">IFERROR(
    XLOOKUP(F384,
            _xlws.FILTER('Supplier Emission'!$G$15:$G$49,
                   ('Supplier Emission'!$D$15:$D$49=H384) * ('Supplier Emission'!$F$15:$F$49=$E$8)),
            _xlws.FILTER('Supplier Emission'!$I$15:$I$49,
                   ('Supplier Emission'!$D$15:$D$49=H384) * ('Supplier Emission'!$F$15:$F$49=$E$8)),
            ""),
    "")</f>
        <v/>
      </c>
      <c r="L384" s="311" t="str">
        <f t="array" ref="L384">IFERROR(
    XLOOKUP(F384,
            _xlws.FILTER('Supplier Emission'!$G$15:$G$49,
                   ('Supplier Emission'!$D$15:$D$49=H384) * ('Supplier Emission'!$F$15:$F$49=$E$8)),
            _xlws.FILTER('Supplier Emission'!$J$15:$J$49,
                   ('Supplier Emission'!$D$15:$D$49=H384) * ('Supplier Emission'!$F$15:$F$49=$E$8)),
            ""),
    "")</f>
        <v/>
      </c>
      <c r="M384" s="311" t="str">
        <f t="array" ref="M384">IFERROR(
    XLOOKUP(F384,
            _xlws.FILTER('Supplier Emission'!$G$15:$G$49,
                   ('Supplier Emission'!$D$15:$D$49=H384) * ('Supplier Emission'!$F$15:$F$49=$E$8)),
            _xlws.FILTER('Supplier Emission'!$M$15:$M$49,
                   ('Supplier Emission'!$D$15:$D$49=H384) * ('Supplier Emission'!$F$15:$F$49=$E$8)),
            ""),
    "")</f>
        <v/>
      </c>
      <c r="N384" s="311" t="str">
        <f t="array" ref="N384">IFERROR(
    XLOOKUP(F384,
            _xlws.FILTER('Supplier Emission'!$G$15:$G$49,
                   ('Supplier Emission'!$D$15:$D$49=H384) * ('Supplier Emission'!$F$15:$F$49=$E$8)),
            _xlws.FILTER('Supplier Emission'!$H$15:$H$49,
                   ('Supplier Emission'!$D$15:$D$49=H384) * ('Supplier Emission'!$F$15:$F$49=$E$8)),
            ""),
    "")</f>
        <v/>
      </c>
      <c r="O384" s="311" t="str">
        <f t="array" ref="O384">XLOOKUP(1,('Emission Factors'!$E$5:$E$488='GHG emissions calculations'!$F384)*('Emission Factors'!$H$5:$H$488='GHG emissions calculations'!$H384),INDEX('Emission Factors'!$E$5:$T$488,0,MATCH('GHG emissions calculations'!O$6,'Emission Factors'!$E$5:$T$5,0)),"",0)</f>
        <v/>
      </c>
      <c r="P384" s="313" t="str">
        <f t="array" ref="P384">IFERROR(
    INDEX('Emission Factors'!$E$5:$P$488,
          MATCH(1,
                ('Emission Factors'!$E$5:$E$488 = 'GHG emissions calculations'!$F384) *
                ('Emission Factors'!$H$5:$H$488 = 'GHG emissions calculations'!$H384),
                0),
          MATCH('GHG emissions calculations'!P$6,'Emission Factors'!$E$5:$P$5,0)),
    "")</f>
        <v/>
      </c>
      <c r="Q384" s="311" t="str">
        <f t="array" ref="Q384">IFERROR(
    IF(
        INDEX('Emission Factors'!$E$5:$P$488,
              MATCH(1,
                    ('Emission Factors'!$E$5:$E$488 = 'GHG emissions calculations'!$F384) *
                    ('Emission Factors'!$H$5:$H$488 = 'GHG emissions calculations'!$H384),
                    0),
              MATCH('GHG emissions calculations'!Q$6, 'Emission Factors'!$E$5:$P$5, 0)) &lt;&gt; "",
        INDEX('Emission Factors'!$E$5:$P$488,
              MATCH(1,
                    ('Emission Factors'!$E$5:$E$488 = 'GHG emissions calculations'!$F384) *
                    ('Emission Factors'!$H$5:$H$488 = 'GHG emissions calculations'!$H384),
                    0),
              MATCH('GHG emissions calculations'!Q$6, 'Emission Factors'!$E$5:$P$5, 0)),
        ""),
    "")</f>
        <v/>
      </c>
      <c r="R384" s="311" t="str">
        <f t="array" ref="R384">IFERROR(
    IF(
        INDEX('Emission Factors'!$E$5:$R$488,
              MATCH(1,
                    ('Emission Factors'!$E$5:$E$488 = 'GHG emissions calculations'!$F384) *
                    ('Emission Factors'!$H$5:$H$488 = 'GHG emissions calculations'!$H384),
                    0),
              MATCH('GHG emissions calculations'!R$6, 'Emission Factors'!$E$5:$R$5, 0)) &lt;&gt; "",
        INDEX('Emission Factors'!$E$5:$R$488,
              MATCH(1,
                    ('Emission Factors'!$E$5:$E$488 = 'GHG emissions calculations'!$F384) *
                    ('Emission Factors'!$H$5:$H$488 = 'GHG emissions calculations'!$H384),
                    0),
              MATCH('GHG emissions calculations'!R$6, 'Emission Factors'!$E$5:$R$5, 0)),
        ""),
    "")</f>
        <v/>
      </c>
      <c r="S384" s="312">
        <f t="shared" si="1"/>
        <v>0</v>
      </c>
      <c r="T384" s="23"/>
    </row>
    <row r="385" ht="15.75" customHeight="1" outlineLevel="1">
      <c r="A385" s="23"/>
      <c r="B385" s="71"/>
      <c r="C385" s="71"/>
      <c r="D385" s="71"/>
      <c r="E385" s="314"/>
      <c r="F385" s="311" t="str">
        <f>Lists!P358</f>
        <v>Titanium - Metal sheet stamping - Oceania</v>
      </c>
      <c r="G385" s="311" t="str">
        <f t="array" ref="G385">XLOOKUP(1,('Emission Factors'!$E$5:$E$488='GHG emissions calculations'!$F385)*('Emission Factors'!$H$5:$H$488='GHG emissions calculations'!$H385),INDEX('Emission Factors'!$E$5:$T$488,0,MATCH('GHG emissions calculations'!G$6,'Emission Factors'!$E$5:$T$5,0)),"",0)</f>
        <v/>
      </c>
      <c r="H385" s="311" t="s">
        <v>237</v>
      </c>
      <c r="I385" s="312" t="str">
        <f>IF(
    SUMIFS('Import data'!$L$25:$L$80,
           'Import data'!$J$25:$J$80, F385,
           'Import data'!$G$25:$G$80, 'GHG emissions calculations'!$H385,
           'Import data'!$I$25:$I$80,$E$8) &lt;&gt; 0,
    SUMIFS('Import data'!$L$25:$L$80,
           'Import data'!$J$25:$J$80, F385,
           'Import data'!$G$25:$G$80, 'GHG emissions calculations'!$H385,
           'Import data'!$I$25:$I$80,$E$8),
    ""
)</f>
        <v/>
      </c>
      <c r="J385" s="311" t="str">
        <f t="array" ref="J385">IF(
    XLOOKUP(F385, 'Import data'!$J$26:$J$47, 'Import data'!$M$26:$M$47, "", 0) = "Please add the region-specific supplier emission factor or choose a different region available in the IAEG database.",
    "",
    XLOOKUP(F385, 'Import data'!$J$26:$J$47, 'Import data'!$M$26:$M$47, "", 0)
)</f>
        <v/>
      </c>
      <c r="K385" s="311" t="str">
        <f t="array" ref="K385">IFERROR(
    XLOOKUP(F385,
            _xlws.FILTER('Supplier Emission'!$G$15:$G$49,
                   ('Supplier Emission'!$D$15:$D$49=H385) * ('Supplier Emission'!$F$15:$F$49=$E$8)),
            _xlws.FILTER('Supplier Emission'!$I$15:$I$49,
                   ('Supplier Emission'!$D$15:$D$49=H385) * ('Supplier Emission'!$F$15:$F$49=$E$8)),
            ""),
    "")</f>
        <v/>
      </c>
      <c r="L385" s="311" t="str">
        <f t="array" ref="L385">IFERROR(
    XLOOKUP(F385,
            _xlws.FILTER('Supplier Emission'!$G$15:$G$49,
                   ('Supplier Emission'!$D$15:$D$49=H385) * ('Supplier Emission'!$F$15:$F$49=$E$8)),
            _xlws.FILTER('Supplier Emission'!$J$15:$J$49,
                   ('Supplier Emission'!$D$15:$D$49=H385) * ('Supplier Emission'!$F$15:$F$49=$E$8)),
            ""),
    "")</f>
        <v/>
      </c>
      <c r="M385" s="311" t="str">
        <f t="array" ref="M385">IFERROR(
    XLOOKUP(F385,
            _xlws.FILTER('Supplier Emission'!$G$15:$G$49,
                   ('Supplier Emission'!$D$15:$D$49=H385) * ('Supplier Emission'!$F$15:$F$49=$E$8)),
            _xlws.FILTER('Supplier Emission'!$M$15:$M$49,
                   ('Supplier Emission'!$D$15:$D$49=H385) * ('Supplier Emission'!$F$15:$F$49=$E$8)),
            ""),
    "")</f>
        <v/>
      </c>
      <c r="N385" s="311" t="str">
        <f t="array" ref="N385">IFERROR(
    XLOOKUP(F385,
            _xlws.FILTER('Supplier Emission'!$G$15:$G$49,
                   ('Supplier Emission'!$D$15:$D$49=H385) * ('Supplier Emission'!$F$15:$F$49=$E$8)),
            _xlws.FILTER('Supplier Emission'!$H$15:$H$49,
                   ('Supplier Emission'!$D$15:$D$49=H385) * ('Supplier Emission'!$F$15:$F$49=$E$8)),
            ""),
    "")</f>
        <v/>
      </c>
      <c r="O385" s="311" t="str">
        <f t="array" ref="O385">XLOOKUP(1,('Emission Factors'!$E$5:$E$488='GHG emissions calculations'!$F385)*('Emission Factors'!$H$5:$H$488='GHG emissions calculations'!$H385),INDEX('Emission Factors'!$E$5:$T$488,0,MATCH('GHG emissions calculations'!O$6,'Emission Factors'!$E$5:$T$5,0)),"",0)</f>
        <v/>
      </c>
      <c r="P385" s="313" t="str">
        <f t="array" ref="P385">IFERROR(
    INDEX('Emission Factors'!$E$5:$P$488,
          MATCH(1,
                ('Emission Factors'!$E$5:$E$488 = 'GHG emissions calculations'!$F385) *
                ('Emission Factors'!$H$5:$H$488 = 'GHG emissions calculations'!$H385),
                0),
          MATCH('GHG emissions calculations'!P$6,'Emission Factors'!$E$5:$P$5,0)),
    "")</f>
        <v/>
      </c>
      <c r="Q385" s="311" t="str">
        <f t="array" ref="Q385">IFERROR(
    IF(
        INDEX('Emission Factors'!$E$5:$P$488,
              MATCH(1,
                    ('Emission Factors'!$E$5:$E$488 = 'GHG emissions calculations'!$F385) *
                    ('Emission Factors'!$H$5:$H$488 = 'GHG emissions calculations'!$H385),
                    0),
              MATCH('GHG emissions calculations'!Q$6, 'Emission Factors'!$E$5:$P$5, 0)) &lt;&gt; "",
        INDEX('Emission Factors'!$E$5:$P$488,
              MATCH(1,
                    ('Emission Factors'!$E$5:$E$488 = 'GHG emissions calculations'!$F385) *
                    ('Emission Factors'!$H$5:$H$488 = 'GHG emissions calculations'!$H385),
                    0),
              MATCH('GHG emissions calculations'!Q$6, 'Emission Factors'!$E$5:$P$5, 0)),
        ""),
    "")</f>
        <v/>
      </c>
      <c r="R385" s="311" t="str">
        <f t="array" ref="R385">IFERROR(
    IF(
        INDEX('Emission Factors'!$E$5:$R$488,
              MATCH(1,
                    ('Emission Factors'!$E$5:$E$488 = 'GHG emissions calculations'!$F385) *
                    ('Emission Factors'!$H$5:$H$488 = 'GHG emissions calculations'!$H385),
                    0),
              MATCH('GHG emissions calculations'!R$6, 'Emission Factors'!$E$5:$R$5, 0)) &lt;&gt; "",
        INDEX('Emission Factors'!$E$5:$R$488,
              MATCH(1,
                    ('Emission Factors'!$E$5:$E$488 = 'GHG emissions calculations'!$F385) *
                    ('Emission Factors'!$H$5:$H$488 = 'GHG emissions calculations'!$H385),
                    0),
              MATCH('GHG emissions calculations'!R$6, 'Emission Factors'!$E$5:$R$5, 0)),
        ""),
    "")</f>
        <v/>
      </c>
      <c r="S385" s="312">
        <f t="shared" si="1"/>
        <v>0</v>
      </c>
      <c r="T385" s="23"/>
    </row>
    <row r="386" ht="15.75" customHeight="1" outlineLevel="1">
      <c r="A386" s="23"/>
      <c r="B386" s="71"/>
      <c r="C386" s="71"/>
      <c r="D386" s="71"/>
      <c r="E386" s="314"/>
      <c r="F386" s="311" t="str">
        <f>Lists!P363</f>
        <v>Titanium - Unspecified process - Africa</v>
      </c>
      <c r="G386" s="311" t="str">
        <f t="array" ref="G386">XLOOKUP(1,('Emission Factors'!$E$5:$E$488='GHG emissions calculations'!$F386)*('Emission Factors'!$H$5:$H$488='GHG emissions calculations'!$H386),INDEX('Emission Factors'!$E$5:$T$488,0,MATCH('GHG emissions calculations'!G$6,'Emission Factors'!$E$5:$T$5,0)),"",0)</f>
        <v/>
      </c>
      <c r="H386" s="311" t="s">
        <v>237</v>
      </c>
      <c r="I386" s="312" t="str">
        <f>IF(
    SUMIFS('Import data'!$L$25:$L$80,
           'Import data'!$J$25:$J$80, F386,
           'Import data'!$G$25:$G$80, 'GHG emissions calculations'!$H386,
           'Import data'!$I$25:$I$80,$E$8) &lt;&gt; 0,
    SUMIFS('Import data'!$L$25:$L$80,
           'Import data'!$J$25:$J$80, F386,
           'Import data'!$G$25:$G$80, 'GHG emissions calculations'!$H386,
           'Import data'!$I$25:$I$80,$E$8),
    ""
)</f>
        <v/>
      </c>
      <c r="J386" s="311" t="str">
        <f t="array" ref="J386">IF(
    XLOOKUP(F386, 'Import data'!$J$26:$J$47, 'Import data'!$M$26:$M$47, "", 0) = "Please add the region-specific supplier emission factor or choose a different region available in the IAEG database.",
    "",
    XLOOKUP(F386, 'Import data'!$J$26:$J$47, 'Import data'!$M$26:$M$47, "", 0)
)</f>
        <v/>
      </c>
      <c r="K386" s="311" t="str">
        <f t="array" ref="K386">IFERROR(
    XLOOKUP(F386,
            _xlws.FILTER('Supplier Emission'!$G$15:$G$49,
                   ('Supplier Emission'!$D$15:$D$49=H386) * ('Supplier Emission'!$F$15:$F$49=$E$8)),
            _xlws.FILTER('Supplier Emission'!$I$15:$I$49,
                   ('Supplier Emission'!$D$15:$D$49=H386) * ('Supplier Emission'!$F$15:$F$49=$E$8)),
            ""),
    "")</f>
        <v/>
      </c>
      <c r="L386" s="311" t="str">
        <f t="array" ref="L386">IFERROR(
    XLOOKUP(F386,
            _xlws.FILTER('Supplier Emission'!$G$15:$G$49,
                   ('Supplier Emission'!$D$15:$D$49=H386) * ('Supplier Emission'!$F$15:$F$49=$E$8)),
            _xlws.FILTER('Supplier Emission'!$J$15:$J$49,
                   ('Supplier Emission'!$D$15:$D$49=H386) * ('Supplier Emission'!$F$15:$F$49=$E$8)),
            ""),
    "")</f>
        <v/>
      </c>
      <c r="M386" s="311" t="str">
        <f t="array" ref="M386">IFERROR(
    XLOOKUP(F386,
            _xlws.FILTER('Supplier Emission'!$G$15:$G$49,
                   ('Supplier Emission'!$D$15:$D$49=H386) * ('Supplier Emission'!$F$15:$F$49=$E$8)),
            _xlws.FILTER('Supplier Emission'!$M$15:$M$49,
                   ('Supplier Emission'!$D$15:$D$49=H386) * ('Supplier Emission'!$F$15:$F$49=$E$8)),
            ""),
    "")</f>
        <v/>
      </c>
      <c r="N386" s="311" t="str">
        <f t="array" ref="N386">IFERROR(
    XLOOKUP(F386,
            _xlws.FILTER('Supplier Emission'!$G$15:$G$49,
                   ('Supplier Emission'!$D$15:$D$49=H386) * ('Supplier Emission'!$F$15:$F$49=$E$8)),
            _xlws.FILTER('Supplier Emission'!$H$15:$H$49,
                   ('Supplier Emission'!$D$15:$D$49=H386) * ('Supplier Emission'!$F$15:$F$49=$E$8)),
            ""),
    "")</f>
        <v/>
      </c>
      <c r="O386" s="311" t="str">
        <f t="array" ref="O386">XLOOKUP(1,('Emission Factors'!$E$5:$E$488='GHG emissions calculations'!$F386)*('Emission Factors'!$H$5:$H$488='GHG emissions calculations'!$H386),INDEX('Emission Factors'!$E$5:$T$488,0,MATCH('GHG emissions calculations'!O$6,'Emission Factors'!$E$5:$T$5,0)),"",0)</f>
        <v/>
      </c>
      <c r="P386" s="313" t="str">
        <f t="array" ref="P386">IFERROR(
    INDEX('Emission Factors'!$E$5:$P$488,
          MATCH(1,
                ('Emission Factors'!$E$5:$E$488 = 'GHG emissions calculations'!$F386) *
                ('Emission Factors'!$H$5:$H$488 = 'GHG emissions calculations'!$H386),
                0),
          MATCH('GHG emissions calculations'!P$6,'Emission Factors'!$E$5:$P$5,0)),
    "")</f>
        <v/>
      </c>
      <c r="Q386" s="311" t="str">
        <f t="array" ref="Q386">IFERROR(
    IF(
        INDEX('Emission Factors'!$E$5:$P$488,
              MATCH(1,
                    ('Emission Factors'!$E$5:$E$488 = 'GHG emissions calculations'!$F386) *
                    ('Emission Factors'!$H$5:$H$488 = 'GHG emissions calculations'!$H386),
                    0),
              MATCH('GHG emissions calculations'!Q$6, 'Emission Factors'!$E$5:$P$5, 0)) &lt;&gt; "",
        INDEX('Emission Factors'!$E$5:$P$488,
              MATCH(1,
                    ('Emission Factors'!$E$5:$E$488 = 'GHG emissions calculations'!$F386) *
                    ('Emission Factors'!$H$5:$H$488 = 'GHG emissions calculations'!$H386),
                    0),
              MATCH('GHG emissions calculations'!Q$6, 'Emission Factors'!$E$5:$P$5, 0)),
        ""),
    "")</f>
        <v/>
      </c>
      <c r="R386" s="311" t="str">
        <f t="array" ref="R386">IFERROR(
    IF(
        INDEX('Emission Factors'!$E$5:$R$488,
              MATCH(1,
                    ('Emission Factors'!$E$5:$E$488 = 'GHG emissions calculations'!$F386) *
                    ('Emission Factors'!$H$5:$H$488 = 'GHG emissions calculations'!$H386),
                    0),
              MATCH('GHG emissions calculations'!R$6, 'Emission Factors'!$E$5:$R$5, 0)) &lt;&gt; "",
        INDEX('Emission Factors'!$E$5:$R$488,
              MATCH(1,
                    ('Emission Factors'!$E$5:$E$488 = 'GHG emissions calculations'!$F386) *
                    ('Emission Factors'!$H$5:$H$488 = 'GHG emissions calculations'!$H386),
                    0),
              MATCH('GHG emissions calculations'!R$6, 'Emission Factors'!$E$5:$R$5, 0)),
        ""),
    "")</f>
        <v/>
      </c>
      <c r="S386" s="312">
        <f t="shared" si="1"/>
        <v>0</v>
      </c>
      <c r="T386" s="23"/>
    </row>
    <row r="387" ht="15.75" customHeight="1" outlineLevel="1">
      <c r="A387" s="23"/>
      <c r="B387" s="71"/>
      <c r="C387" s="71"/>
      <c r="D387" s="71"/>
      <c r="E387" s="314"/>
      <c r="F387" s="311" t="str">
        <f>Lists!P361</f>
        <v>Titanium - Unspecified process - America</v>
      </c>
      <c r="G387" s="311" t="str">
        <f t="array" ref="G387">XLOOKUP(1,('Emission Factors'!$E$5:$E$488='GHG emissions calculations'!$F387)*('Emission Factors'!$H$5:$H$488='GHG emissions calculations'!$H387),INDEX('Emission Factors'!$E$5:$T$488,0,MATCH('GHG emissions calculations'!G$6,'Emission Factors'!$E$5:$T$5,0)),"",0)</f>
        <v/>
      </c>
      <c r="H387" s="311" t="s">
        <v>237</v>
      </c>
      <c r="I387" s="312" t="str">
        <f>IF(
    SUMIFS('Import data'!$L$25:$L$80,
           'Import data'!$J$25:$J$80, F387,
           'Import data'!$G$25:$G$80, 'GHG emissions calculations'!$H387,
           'Import data'!$I$25:$I$80,$E$8) &lt;&gt; 0,
    SUMIFS('Import data'!$L$25:$L$80,
           'Import data'!$J$25:$J$80, F387,
           'Import data'!$G$25:$G$80, 'GHG emissions calculations'!$H387,
           'Import data'!$I$25:$I$80,$E$8),
    ""
)</f>
        <v/>
      </c>
      <c r="J387" s="311" t="str">
        <f t="array" ref="J387">IF(
    XLOOKUP(F387, 'Import data'!$J$26:$J$47, 'Import data'!$M$26:$M$47, "", 0) = "Please add the region-specific supplier emission factor or choose a different region available in the IAEG database.",
    "",
    XLOOKUP(F387, 'Import data'!$J$26:$J$47, 'Import data'!$M$26:$M$47, "", 0)
)</f>
        <v/>
      </c>
      <c r="K387" s="311" t="str">
        <f t="array" ref="K387">IFERROR(
    XLOOKUP(F387,
            _xlws.FILTER('Supplier Emission'!$G$15:$G$49,
                   ('Supplier Emission'!$D$15:$D$49=H387) * ('Supplier Emission'!$F$15:$F$49=$E$8)),
            _xlws.FILTER('Supplier Emission'!$I$15:$I$49,
                   ('Supplier Emission'!$D$15:$D$49=H387) * ('Supplier Emission'!$F$15:$F$49=$E$8)),
            ""),
    "")</f>
        <v/>
      </c>
      <c r="L387" s="311" t="str">
        <f t="array" ref="L387">IFERROR(
    XLOOKUP(F387,
            _xlws.FILTER('Supplier Emission'!$G$15:$G$49,
                   ('Supplier Emission'!$D$15:$D$49=H387) * ('Supplier Emission'!$F$15:$F$49=$E$8)),
            _xlws.FILTER('Supplier Emission'!$J$15:$J$49,
                   ('Supplier Emission'!$D$15:$D$49=H387) * ('Supplier Emission'!$F$15:$F$49=$E$8)),
            ""),
    "")</f>
        <v/>
      </c>
      <c r="M387" s="311" t="str">
        <f t="array" ref="M387">IFERROR(
    XLOOKUP(F387,
            _xlws.FILTER('Supplier Emission'!$G$15:$G$49,
                   ('Supplier Emission'!$D$15:$D$49=H387) * ('Supplier Emission'!$F$15:$F$49=$E$8)),
            _xlws.FILTER('Supplier Emission'!$M$15:$M$49,
                   ('Supplier Emission'!$D$15:$D$49=H387) * ('Supplier Emission'!$F$15:$F$49=$E$8)),
            ""),
    "")</f>
        <v/>
      </c>
      <c r="N387" s="311" t="str">
        <f t="array" ref="N387">IFERROR(
    XLOOKUP(F387,
            _xlws.FILTER('Supplier Emission'!$G$15:$G$49,
                   ('Supplier Emission'!$D$15:$D$49=H387) * ('Supplier Emission'!$F$15:$F$49=$E$8)),
            _xlws.FILTER('Supplier Emission'!$H$15:$H$49,
                   ('Supplier Emission'!$D$15:$D$49=H387) * ('Supplier Emission'!$F$15:$F$49=$E$8)),
            ""),
    "")</f>
        <v/>
      </c>
      <c r="O387" s="311" t="str">
        <f t="array" ref="O387">XLOOKUP(1,('Emission Factors'!$E$5:$E$488='GHG emissions calculations'!$F387)*('Emission Factors'!$H$5:$H$488='GHG emissions calculations'!$H387),INDEX('Emission Factors'!$E$5:$T$488,0,MATCH('GHG emissions calculations'!O$6,'Emission Factors'!$E$5:$T$5,0)),"",0)</f>
        <v/>
      </c>
      <c r="P387" s="313" t="str">
        <f t="array" ref="P387">IFERROR(
    INDEX('Emission Factors'!$E$5:$P$488,
          MATCH(1,
                ('Emission Factors'!$E$5:$E$488 = 'GHG emissions calculations'!$F387) *
                ('Emission Factors'!$H$5:$H$488 = 'GHG emissions calculations'!$H387),
                0),
          MATCH('GHG emissions calculations'!P$6,'Emission Factors'!$E$5:$P$5,0)),
    "")</f>
        <v/>
      </c>
      <c r="Q387" s="311" t="str">
        <f t="array" ref="Q387">IFERROR(
    IF(
        INDEX('Emission Factors'!$E$5:$P$488,
              MATCH(1,
                    ('Emission Factors'!$E$5:$E$488 = 'GHG emissions calculations'!$F387) *
                    ('Emission Factors'!$H$5:$H$488 = 'GHG emissions calculations'!$H387),
                    0),
              MATCH('GHG emissions calculations'!Q$6, 'Emission Factors'!$E$5:$P$5, 0)) &lt;&gt; "",
        INDEX('Emission Factors'!$E$5:$P$488,
              MATCH(1,
                    ('Emission Factors'!$E$5:$E$488 = 'GHG emissions calculations'!$F387) *
                    ('Emission Factors'!$H$5:$H$488 = 'GHG emissions calculations'!$H387),
                    0),
              MATCH('GHG emissions calculations'!Q$6, 'Emission Factors'!$E$5:$P$5, 0)),
        ""),
    "")</f>
        <v/>
      </c>
      <c r="R387" s="311" t="str">
        <f t="array" ref="R387">IFERROR(
    IF(
        INDEX('Emission Factors'!$E$5:$R$488,
              MATCH(1,
                    ('Emission Factors'!$E$5:$E$488 = 'GHG emissions calculations'!$F387) *
                    ('Emission Factors'!$H$5:$H$488 = 'GHG emissions calculations'!$H387),
                    0),
              MATCH('GHG emissions calculations'!R$6, 'Emission Factors'!$E$5:$R$5, 0)) &lt;&gt; "",
        INDEX('Emission Factors'!$E$5:$R$488,
              MATCH(1,
                    ('Emission Factors'!$E$5:$E$488 = 'GHG emissions calculations'!$F387) *
                    ('Emission Factors'!$H$5:$H$488 = 'GHG emissions calculations'!$H387),
                    0),
              MATCH('GHG emissions calculations'!R$6, 'Emission Factors'!$E$5:$R$5, 0)),
        ""),
    "")</f>
        <v/>
      </c>
      <c r="S387" s="312">
        <f t="shared" si="1"/>
        <v>0</v>
      </c>
      <c r="T387" s="23"/>
    </row>
    <row r="388" ht="15.75" customHeight="1" outlineLevel="1">
      <c r="A388" s="23"/>
      <c r="B388" s="71"/>
      <c r="C388" s="71"/>
      <c r="D388" s="71"/>
      <c r="E388" s="314"/>
      <c r="F388" s="311" t="str">
        <f>Lists!P364</f>
        <v>Titanium - Unspecified process - Asia</v>
      </c>
      <c r="G388" s="311" t="str">
        <f t="array" ref="G388">XLOOKUP(1,('Emission Factors'!$E$5:$E$488='GHG emissions calculations'!$F388)*('Emission Factors'!$H$5:$H$488='GHG emissions calculations'!$H388),INDEX('Emission Factors'!$E$5:$T$488,0,MATCH('GHG emissions calculations'!G$6,'Emission Factors'!$E$5:$T$5,0)),"",0)</f>
        <v/>
      </c>
      <c r="H388" s="311" t="s">
        <v>237</v>
      </c>
      <c r="I388" s="312" t="str">
        <f>IF(
    SUMIFS('Import data'!$L$25:$L$80,
           'Import data'!$J$25:$J$80, F388,
           'Import data'!$G$25:$G$80, 'GHG emissions calculations'!$H388,
           'Import data'!$I$25:$I$80,$E$8) &lt;&gt; 0,
    SUMIFS('Import data'!$L$25:$L$80,
           'Import data'!$J$25:$J$80, F388,
           'Import data'!$G$25:$G$80, 'GHG emissions calculations'!$H388,
           'Import data'!$I$25:$I$80,$E$8),
    ""
)</f>
        <v/>
      </c>
      <c r="J388" s="311" t="str">
        <f t="array" ref="J388">IF(
    XLOOKUP(F388, 'Import data'!$J$26:$J$47, 'Import data'!$M$26:$M$47, "", 0) = "Please add the region-specific supplier emission factor or choose a different region available in the IAEG database.",
    "",
    XLOOKUP(F388, 'Import data'!$J$26:$J$47, 'Import data'!$M$26:$M$47, "", 0)
)</f>
        <v/>
      </c>
      <c r="K388" s="311" t="str">
        <f t="array" ref="K388">IFERROR(
    XLOOKUP(F388,
            _xlws.FILTER('Supplier Emission'!$G$15:$G$49,
                   ('Supplier Emission'!$D$15:$D$49=H388) * ('Supplier Emission'!$F$15:$F$49=$E$8)),
            _xlws.FILTER('Supplier Emission'!$I$15:$I$49,
                   ('Supplier Emission'!$D$15:$D$49=H388) * ('Supplier Emission'!$F$15:$F$49=$E$8)),
            ""),
    "")</f>
        <v/>
      </c>
      <c r="L388" s="311" t="str">
        <f t="array" ref="L388">IFERROR(
    XLOOKUP(F388,
            _xlws.FILTER('Supplier Emission'!$G$15:$G$49,
                   ('Supplier Emission'!$D$15:$D$49=H388) * ('Supplier Emission'!$F$15:$F$49=$E$8)),
            _xlws.FILTER('Supplier Emission'!$J$15:$J$49,
                   ('Supplier Emission'!$D$15:$D$49=H388) * ('Supplier Emission'!$F$15:$F$49=$E$8)),
            ""),
    "")</f>
        <v/>
      </c>
      <c r="M388" s="311" t="str">
        <f t="array" ref="M388">IFERROR(
    XLOOKUP(F388,
            _xlws.FILTER('Supplier Emission'!$G$15:$G$49,
                   ('Supplier Emission'!$D$15:$D$49=H388) * ('Supplier Emission'!$F$15:$F$49=$E$8)),
            _xlws.FILTER('Supplier Emission'!$M$15:$M$49,
                   ('Supplier Emission'!$D$15:$D$49=H388) * ('Supplier Emission'!$F$15:$F$49=$E$8)),
            ""),
    "")</f>
        <v/>
      </c>
      <c r="N388" s="311" t="str">
        <f t="array" ref="N388">IFERROR(
    XLOOKUP(F388,
            _xlws.FILTER('Supplier Emission'!$G$15:$G$49,
                   ('Supplier Emission'!$D$15:$D$49=H388) * ('Supplier Emission'!$F$15:$F$49=$E$8)),
            _xlws.FILTER('Supplier Emission'!$H$15:$H$49,
                   ('Supplier Emission'!$D$15:$D$49=H388) * ('Supplier Emission'!$F$15:$F$49=$E$8)),
            ""),
    "")</f>
        <v/>
      </c>
      <c r="O388" s="311" t="str">
        <f t="array" ref="O388">XLOOKUP(1,('Emission Factors'!$E$5:$E$488='GHG emissions calculations'!$F388)*('Emission Factors'!$H$5:$H$488='GHG emissions calculations'!$H388),INDEX('Emission Factors'!$E$5:$T$488,0,MATCH('GHG emissions calculations'!O$6,'Emission Factors'!$E$5:$T$5,0)),"",0)</f>
        <v/>
      </c>
      <c r="P388" s="313" t="str">
        <f t="array" ref="P388">IFERROR(
    INDEX('Emission Factors'!$E$5:$P$488,
          MATCH(1,
                ('Emission Factors'!$E$5:$E$488 = 'GHG emissions calculations'!$F388) *
                ('Emission Factors'!$H$5:$H$488 = 'GHG emissions calculations'!$H388),
                0),
          MATCH('GHG emissions calculations'!P$6,'Emission Factors'!$E$5:$P$5,0)),
    "")</f>
        <v/>
      </c>
      <c r="Q388" s="311" t="str">
        <f t="array" ref="Q388">IFERROR(
    IF(
        INDEX('Emission Factors'!$E$5:$P$488,
              MATCH(1,
                    ('Emission Factors'!$E$5:$E$488 = 'GHG emissions calculations'!$F388) *
                    ('Emission Factors'!$H$5:$H$488 = 'GHG emissions calculations'!$H388),
                    0),
              MATCH('GHG emissions calculations'!Q$6, 'Emission Factors'!$E$5:$P$5, 0)) &lt;&gt; "",
        INDEX('Emission Factors'!$E$5:$P$488,
              MATCH(1,
                    ('Emission Factors'!$E$5:$E$488 = 'GHG emissions calculations'!$F388) *
                    ('Emission Factors'!$H$5:$H$488 = 'GHG emissions calculations'!$H388),
                    0),
              MATCH('GHG emissions calculations'!Q$6, 'Emission Factors'!$E$5:$P$5, 0)),
        ""),
    "")</f>
        <v/>
      </c>
      <c r="R388" s="311" t="str">
        <f t="array" ref="R388">IFERROR(
    IF(
        INDEX('Emission Factors'!$E$5:$R$488,
              MATCH(1,
                    ('Emission Factors'!$E$5:$E$488 = 'GHG emissions calculations'!$F388) *
                    ('Emission Factors'!$H$5:$H$488 = 'GHG emissions calculations'!$H388),
                    0),
              MATCH('GHG emissions calculations'!R$6, 'Emission Factors'!$E$5:$R$5, 0)) &lt;&gt; "",
        INDEX('Emission Factors'!$E$5:$R$488,
              MATCH(1,
                    ('Emission Factors'!$E$5:$E$488 = 'GHG emissions calculations'!$F388) *
                    ('Emission Factors'!$H$5:$H$488 = 'GHG emissions calculations'!$H388),
                    0),
              MATCH('GHG emissions calculations'!R$6, 'Emission Factors'!$E$5:$R$5, 0)),
        ""),
    "")</f>
        <v/>
      </c>
      <c r="S388" s="312">
        <f t="shared" si="1"/>
        <v>0</v>
      </c>
      <c r="T388" s="23"/>
    </row>
    <row r="389" ht="15.75" customHeight="1" outlineLevel="1">
      <c r="A389" s="23"/>
      <c r="B389" s="71"/>
      <c r="C389" s="71"/>
      <c r="D389" s="71"/>
      <c r="E389" s="314"/>
      <c r="F389" s="311" t="str">
        <f>Lists!P362</f>
        <v>Titanium - Unspecified process - Europe</v>
      </c>
      <c r="G389" s="311" t="str">
        <f t="array" ref="G389">XLOOKUP(1,('Emission Factors'!$E$5:$E$488='GHG emissions calculations'!$F389)*('Emission Factors'!$H$5:$H$488='GHG emissions calculations'!$H389),INDEX('Emission Factors'!$E$5:$T$488,0,MATCH('GHG emissions calculations'!G$6,'Emission Factors'!$E$5:$T$5,0)),"",0)</f>
        <v/>
      </c>
      <c r="H389" s="311" t="s">
        <v>237</v>
      </c>
      <c r="I389" s="312" t="str">
        <f>IF(
    SUMIFS('Import data'!$L$25:$L$80,
           'Import data'!$J$25:$J$80, F389,
           'Import data'!$G$25:$G$80, 'GHG emissions calculations'!$H389,
           'Import data'!$I$25:$I$80,$E$8) &lt;&gt; 0,
    SUMIFS('Import data'!$L$25:$L$80,
           'Import data'!$J$25:$J$80, F389,
           'Import data'!$G$25:$G$80, 'GHG emissions calculations'!$H389,
           'Import data'!$I$25:$I$80,$E$8),
    ""
)</f>
        <v/>
      </c>
      <c r="J389" s="311" t="str">
        <f t="array" ref="J389">IF(
    XLOOKUP(F389, 'Import data'!$J$26:$J$47, 'Import data'!$M$26:$M$47, "", 0) = "Please add the region-specific supplier emission factor or choose a different region available in the IAEG database.",
    "",
    XLOOKUP(F389, 'Import data'!$J$26:$J$47, 'Import data'!$M$26:$M$47, "", 0)
)</f>
        <v/>
      </c>
      <c r="K389" s="311" t="str">
        <f t="array" ref="K389">IFERROR(
    XLOOKUP(F389,
            _xlws.FILTER('Supplier Emission'!$G$15:$G$49,
                   ('Supplier Emission'!$D$15:$D$49=H389) * ('Supplier Emission'!$F$15:$F$49=$E$8)),
            _xlws.FILTER('Supplier Emission'!$I$15:$I$49,
                   ('Supplier Emission'!$D$15:$D$49=H389) * ('Supplier Emission'!$F$15:$F$49=$E$8)),
            ""),
    "")</f>
        <v/>
      </c>
      <c r="L389" s="311" t="str">
        <f t="array" ref="L389">IFERROR(
    XLOOKUP(F389,
            _xlws.FILTER('Supplier Emission'!$G$15:$G$49,
                   ('Supplier Emission'!$D$15:$D$49=H389) * ('Supplier Emission'!$F$15:$F$49=$E$8)),
            _xlws.FILTER('Supplier Emission'!$J$15:$J$49,
                   ('Supplier Emission'!$D$15:$D$49=H389) * ('Supplier Emission'!$F$15:$F$49=$E$8)),
            ""),
    "")</f>
        <v/>
      </c>
      <c r="M389" s="311" t="str">
        <f t="array" ref="M389">IFERROR(
    XLOOKUP(F389,
            _xlws.FILTER('Supplier Emission'!$G$15:$G$49,
                   ('Supplier Emission'!$D$15:$D$49=H389) * ('Supplier Emission'!$F$15:$F$49=$E$8)),
            _xlws.FILTER('Supplier Emission'!$M$15:$M$49,
                   ('Supplier Emission'!$D$15:$D$49=H389) * ('Supplier Emission'!$F$15:$F$49=$E$8)),
            ""),
    "")</f>
        <v/>
      </c>
      <c r="N389" s="311" t="str">
        <f t="array" ref="N389">IFERROR(
    XLOOKUP(F389,
            _xlws.FILTER('Supplier Emission'!$G$15:$G$49,
                   ('Supplier Emission'!$D$15:$D$49=H389) * ('Supplier Emission'!$F$15:$F$49=$E$8)),
            _xlws.FILTER('Supplier Emission'!$H$15:$H$49,
                   ('Supplier Emission'!$D$15:$D$49=H389) * ('Supplier Emission'!$F$15:$F$49=$E$8)),
            ""),
    "")</f>
        <v/>
      </c>
      <c r="O389" s="311" t="str">
        <f t="array" ref="O389">XLOOKUP(1,('Emission Factors'!$E$5:$E$488='GHG emissions calculations'!$F389)*('Emission Factors'!$H$5:$H$488='GHG emissions calculations'!$H389),INDEX('Emission Factors'!$E$5:$T$488,0,MATCH('GHG emissions calculations'!O$6,'Emission Factors'!$E$5:$T$5,0)),"",0)</f>
        <v/>
      </c>
      <c r="P389" s="313" t="str">
        <f t="array" ref="P389">IFERROR(
    INDEX('Emission Factors'!$E$5:$P$488,
          MATCH(1,
                ('Emission Factors'!$E$5:$E$488 = 'GHG emissions calculations'!$F389) *
                ('Emission Factors'!$H$5:$H$488 = 'GHG emissions calculations'!$H389),
                0),
          MATCH('GHG emissions calculations'!P$6,'Emission Factors'!$E$5:$P$5,0)),
    "")</f>
        <v/>
      </c>
      <c r="Q389" s="311" t="str">
        <f t="array" ref="Q389">IFERROR(
    IF(
        INDEX('Emission Factors'!$E$5:$P$488,
              MATCH(1,
                    ('Emission Factors'!$E$5:$E$488 = 'GHG emissions calculations'!$F389) *
                    ('Emission Factors'!$H$5:$H$488 = 'GHG emissions calculations'!$H389),
                    0),
              MATCH('GHG emissions calculations'!Q$6, 'Emission Factors'!$E$5:$P$5, 0)) &lt;&gt; "",
        INDEX('Emission Factors'!$E$5:$P$488,
              MATCH(1,
                    ('Emission Factors'!$E$5:$E$488 = 'GHG emissions calculations'!$F389) *
                    ('Emission Factors'!$H$5:$H$488 = 'GHG emissions calculations'!$H389),
                    0),
              MATCH('GHG emissions calculations'!Q$6, 'Emission Factors'!$E$5:$P$5, 0)),
        ""),
    "")</f>
        <v/>
      </c>
      <c r="R389" s="311" t="str">
        <f t="array" ref="R389">IFERROR(
    IF(
        INDEX('Emission Factors'!$E$5:$R$488,
              MATCH(1,
                    ('Emission Factors'!$E$5:$E$488 = 'GHG emissions calculations'!$F389) *
                    ('Emission Factors'!$H$5:$H$488 = 'GHG emissions calculations'!$H389),
                    0),
              MATCH('GHG emissions calculations'!R$6, 'Emission Factors'!$E$5:$R$5, 0)) &lt;&gt; "",
        INDEX('Emission Factors'!$E$5:$R$488,
              MATCH(1,
                    ('Emission Factors'!$E$5:$E$488 = 'GHG emissions calculations'!$F389) *
                    ('Emission Factors'!$H$5:$H$488 = 'GHG emissions calculations'!$H389),
                    0),
              MATCH('GHG emissions calculations'!R$6, 'Emission Factors'!$E$5:$R$5, 0)),
        ""),
    "")</f>
        <v/>
      </c>
      <c r="S389" s="312">
        <f t="shared" si="1"/>
        <v>0</v>
      </c>
      <c r="T389" s="23"/>
    </row>
    <row r="390" ht="15.75" customHeight="1" outlineLevel="1">
      <c r="A390" s="23"/>
      <c r="B390" s="71"/>
      <c r="C390" s="71"/>
      <c r="D390" s="71"/>
      <c r="E390" s="314"/>
      <c r="F390" s="311" t="str">
        <f>Lists!P367</f>
        <v>Titanium - Unspecified process - Global or unspecified region</v>
      </c>
      <c r="G390" s="311">
        <f t="array" ref="G390">XLOOKUP(1,('Emission Factors'!$E$5:$E$488='GHG emissions calculations'!$F390)*('Emission Factors'!$H$5:$H$488='GHG emissions calculations'!$H390),INDEX('Emission Factors'!$E$5:$T$488,0,MATCH('GHG emissions calculations'!G$6,'Emission Factors'!$E$5:$T$5,0)),"",0)</f>
        <v>3</v>
      </c>
      <c r="H390" s="311" t="s">
        <v>237</v>
      </c>
      <c r="I390" s="312" t="str">
        <f>IF(
    SUMIFS('Import data'!$L$25:$L$80,
           'Import data'!$J$25:$J$80, F390,
           'Import data'!$G$25:$G$80, 'GHG emissions calculations'!$H390,
           'Import data'!$I$25:$I$80,$E$8) &lt;&gt; 0,
    SUMIFS('Import data'!$L$25:$L$80,
           'Import data'!$J$25:$J$80, F390,
           'Import data'!$G$25:$G$80, 'GHG emissions calculations'!$H390,
           'Import data'!$I$25:$I$80,$E$8),
    ""
)</f>
        <v/>
      </c>
      <c r="J390" s="311" t="str">
        <f t="array" ref="J390">IF(
    XLOOKUP(F390, 'Import data'!$J$26:$J$47, 'Import data'!$M$26:$M$47, "", 0) = "Please add the region-specific supplier emission factor or choose a different region available in the IAEG database.",
    "",
    XLOOKUP(F390, 'Import data'!$J$26:$J$47, 'Import data'!$M$26:$M$47, "", 0)
)</f>
        <v/>
      </c>
      <c r="K390" s="311" t="str">
        <f t="array" ref="K390">IFERROR(
    XLOOKUP(F390,
            _xlws.FILTER('Supplier Emission'!$G$15:$G$49,
                   ('Supplier Emission'!$D$15:$D$49=H390) * ('Supplier Emission'!$F$15:$F$49=$E$8)),
            _xlws.FILTER('Supplier Emission'!$I$15:$I$49,
                   ('Supplier Emission'!$D$15:$D$49=H390) * ('Supplier Emission'!$F$15:$F$49=$E$8)),
            ""),
    "")</f>
        <v/>
      </c>
      <c r="L390" s="311" t="str">
        <f t="array" ref="L390">IFERROR(
    XLOOKUP(F390,
            _xlws.FILTER('Supplier Emission'!$G$15:$G$49,
                   ('Supplier Emission'!$D$15:$D$49=H390) * ('Supplier Emission'!$F$15:$F$49=$E$8)),
            _xlws.FILTER('Supplier Emission'!$J$15:$J$49,
                   ('Supplier Emission'!$D$15:$D$49=H390) * ('Supplier Emission'!$F$15:$F$49=$E$8)),
            ""),
    "")</f>
        <v/>
      </c>
      <c r="M390" s="311" t="str">
        <f t="array" ref="M390">IFERROR(
    XLOOKUP(F390,
            _xlws.FILTER('Supplier Emission'!$G$15:$G$49,
                   ('Supplier Emission'!$D$15:$D$49=H390) * ('Supplier Emission'!$F$15:$F$49=$E$8)),
            _xlws.FILTER('Supplier Emission'!$M$15:$M$49,
                   ('Supplier Emission'!$D$15:$D$49=H390) * ('Supplier Emission'!$F$15:$F$49=$E$8)),
            ""),
    "")</f>
        <v/>
      </c>
      <c r="N390" s="311" t="str">
        <f t="array" ref="N390">IFERROR(
    XLOOKUP(F390,
            _xlws.FILTER('Supplier Emission'!$G$15:$G$49,
                   ('Supplier Emission'!$D$15:$D$49=H390) * ('Supplier Emission'!$F$15:$F$49=$E$8)),
            _xlws.FILTER('Supplier Emission'!$H$15:$H$49,
                   ('Supplier Emission'!$D$15:$D$49=H390) * ('Supplier Emission'!$F$15:$F$49=$E$8)),
            ""),
    "")</f>
        <v/>
      </c>
      <c r="O390" s="311" t="str">
        <f t="array" ref="O390">XLOOKUP(1,('Emission Factors'!$E$5:$E$488='GHG emissions calculations'!$F390)*('Emission Factors'!$H$5:$H$488='GHG emissions calculations'!$H390),INDEX('Emission Factors'!$E$5:$T$488,0,MATCH('GHG emissions calculations'!O$6,'Emission Factors'!$E$5:$T$5,0)),"",0)</f>
        <v>Processed  Titanium </v>
      </c>
      <c r="P390" s="313">
        <f t="array" ref="P390">IFERROR(
    INDEX('Emission Factors'!$E$5:$P$488,
          MATCH(1,
                ('Emission Factors'!$E$5:$E$488 = 'GHG emissions calculations'!$F390) *
                ('Emission Factors'!$H$5:$H$488 = 'GHG emissions calculations'!$H390),
                0),
          MATCH('GHG emissions calculations'!P$6,'Emission Factors'!$E$5:$P$5,0)),
    "")</f>
        <v>25.5</v>
      </c>
      <c r="Q390" s="311" t="str">
        <f t="array" ref="Q390">IFERROR(
    IF(
        INDEX('Emission Factors'!$E$5:$P$488,
              MATCH(1,
                    ('Emission Factors'!$E$5:$E$488 = 'GHG emissions calculations'!$F390) *
                    ('Emission Factors'!$H$5:$H$488 = 'GHG emissions calculations'!$H390),
                    0),
              MATCH('GHG emissions calculations'!Q$6, 'Emission Factors'!$E$5:$P$5, 0)) &lt;&gt; "",
        INDEX('Emission Factors'!$E$5:$P$488,
              MATCH(1,
                    ('Emission Factors'!$E$5:$E$488 = 'GHG emissions calculations'!$F390) *
                    ('Emission Factors'!$H$5:$H$488 = 'GHG emissions calculations'!$H390),
                    0),
              MATCH('GHG emissions calculations'!Q$6, 'Emission Factors'!$E$5:$P$5, 0)),
        ""),
    "")</f>
        <v>kgCO2e/kg</v>
      </c>
      <c r="R390" s="311" t="str">
        <f t="array" ref="R390">IFERROR(
    IF(
        INDEX('Emission Factors'!$E$5:$R$488,
              MATCH(1,
                    ('Emission Factors'!$E$5:$E$488 = 'GHG emissions calculations'!$F390) *
                    ('Emission Factors'!$H$5:$H$488 = 'GHG emissions calculations'!$H390),
                    0),
              MATCH('GHG emissions calculations'!R$6, 'Emission Factors'!$E$5:$R$5, 0)) &lt;&gt; "",
        INDEX('Emission Factors'!$E$5:$R$488,
              MATCH(1,
                    ('Emission Factors'!$E$5:$E$488 = 'GHG emissions calculations'!$F390) *
                    ('Emission Factors'!$H$5:$H$488 = 'GHG emissions calculations'!$H390),
                    0),
              MATCH('GHG emissions calculations'!R$6, 'Emission Factors'!$E$5:$R$5, 0)),
        ""),
    "")</f>
        <v>Global or unspecified region</v>
      </c>
      <c r="S390" s="312">
        <f t="shared" si="1"/>
        <v>0</v>
      </c>
      <c r="T390" s="23"/>
    </row>
    <row r="391" ht="15.75" customHeight="1" outlineLevel="1">
      <c r="A391" s="23"/>
      <c r="B391" s="71"/>
      <c r="C391" s="71"/>
      <c r="D391" s="71"/>
      <c r="E391" s="314"/>
      <c r="F391" s="311" t="str">
        <f>Lists!P366</f>
        <v>Titanium - Unspecified process - Middle East</v>
      </c>
      <c r="G391" s="311" t="str">
        <f t="array" ref="G391">XLOOKUP(1,('Emission Factors'!$E$5:$E$488='GHG emissions calculations'!$F391)*('Emission Factors'!$H$5:$H$488='GHG emissions calculations'!$H391),INDEX('Emission Factors'!$E$5:$T$488,0,MATCH('GHG emissions calculations'!G$6,'Emission Factors'!$E$5:$T$5,0)),"",0)</f>
        <v/>
      </c>
      <c r="H391" s="311" t="s">
        <v>237</v>
      </c>
      <c r="I391" s="312" t="str">
        <f>IF(
    SUMIFS('Import data'!$L$25:$L$80,
           'Import data'!$J$25:$J$80, F391,
           'Import data'!$G$25:$G$80, 'GHG emissions calculations'!$H391,
           'Import data'!$I$25:$I$80,$E$8) &lt;&gt; 0,
    SUMIFS('Import data'!$L$25:$L$80,
           'Import data'!$J$25:$J$80, F391,
           'Import data'!$G$25:$G$80, 'GHG emissions calculations'!$H391,
           'Import data'!$I$25:$I$80,$E$8),
    ""
)</f>
        <v/>
      </c>
      <c r="J391" s="311" t="str">
        <f t="array" ref="J391">IF(
    XLOOKUP(F391, 'Import data'!$J$26:$J$47, 'Import data'!$M$26:$M$47, "", 0) = "Please add the region-specific supplier emission factor or choose a different region available in the IAEG database.",
    "",
    XLOOKUP(F391, 'Import data'!$J$26:$J$47, 'Import data'!$M$26:$M$47, "", 0)
)</f>
        <v/>
      </c>
      <c r="K391" s="311" t="str">
        <f t="array" ref="K391">IFERROR(
    XLOOKUP(F391,
            _xlws.FILTER('Supplier Emission'!$G$15:$G$49,
                   ('Supplier Emission'!$D$15:$D$49=H391) * ('Supplier Emission'!$F$15:$F$49=$E$8)),
            _xlws.FILTER('Supplier Emission'!$I$15:$I$49,
                   ('Supplier Emission'!$D$15:$D$49=H391) * ('Supplier Emission'!$F$15:$F$49=$E$8)),
            ""),
    "")</f>
        <v/>
      </c>
      <c r="L391" s="311" t="str">
        <f t="array" ref="L391">IFERROR(
    XLOOKUP(F391,
            _xlws.FILTER('Supplier Emission'!$G$15:$G$49,
                   ('Supplier Emission'!$D$15:$D$49=H391) * ('Supplier Emission'!$F$15:$F$49=$E$8)),
            _xlws.FILTER('Supplier Emission'!$J$15:$J$49,
                   ('Supplier Emission'!$D$15:$D$49=H391) * ('Supplier Emission'!$F$15:$F$49=$E$8)),
            ""),
    "")</f>
        <v/>
      </c>
      <c r="M391" s="311" t="str">
        <f t="array" ref="M391">IFERROR(
    XLOOKUP(F391,
            _xlws.FILTER('Supplier Emission'!$G$15:$G$49,
                   ('Supplier Emission'!$D$15:$D$49=H391) * ('Supplier Emission'!$F$15:$F$49=$E$8)),
            _xlws.FILTER('Supplier Emission'!$M$15:$M$49,
                   ('Supplier Emission'!$D$15:$D$49=H391) * ('Supplier Emission'!$F$15:$F$49=$E$8)),
            ""),
    "")</f>
        <v/>
      </c>
      <c r="N391" s="311" t="str">
        <f t="array" ref="N391">IFERROR(
    XLOOKUP(F391,
            _xlws.FILTER('Supplier Emission'!$G$15:$G$49,
                   ('Supplier Emission'!$D$15:$D$49=H391) * ('Supplier Emission'!$F$15:$F$49=$E$8)),
            _xlws.FILTER('Supplier Emission'!$H$15:$H$49,
                   ('Supplier Emission'!$D$15:$D$49=H391) * ('Supplier Emission'!$F$15:$F$49=$E$8)),
            ""),
    "")</f>
        <v/>
      </c>
      <c r="O391" s="311" t="str">
        <f t="array" ref="O391">XLOOKUP(1,('Emission Factors'!$E$5:$E$488='GHG emissions calculations'!$F391)*('Emission Factors'!$H$5:$H$488='GHG emissions calculations'!$H391),INDEX('Emission Factors'!$E$5:$T$488,0,MATCH('GHG emissions calculations'!O$6,'Emission Factors'!$E$5:$T$5,0)),"",0)</f>
        <v/>
      </c>
      <c r="P391" s="313" t="str">
        <f t="array" ref="P391">IFERROR(
    INDEX('Emission Factors'!$E$5:$P$488,
          MATCH(1,
                ('Emission Factors'!$E$5:$E$488 = 'GHG emissions calculations'!$F391) *
                ('Emission Factors'!$H$5:$H$488 = 'GHG emissions calculations'!$H391),
                0),
          MATCH('GHG emissions calculations'!P$6,'Emission Factors'!$E$5:$P$5,0)),
    "")</f>
        <v/>
      </c>
      <c r="Q391" s="311" t="str">
        <f t="array" ref="Q391">IFERROR(
    IF(
        INDEX('Emission Factors'!$E$5:$P$488,
              MATCH(1,
                    ('Emission Factors'!$E$5:$E$488 = 'GHG emissions calculations'!$F391) *
                    ('Emission Factors'!$H$5:$H$488 = 'GHG emissions calculations'!$H391),
                    0),
              MATCH('GHG emissions calculations'!Q$6, 'Emission Factors'!$E$5:$P$5, 0)) &lt;&gt; "",
        INDEX('Emission Factors'!$E$5:$P$488,
              MATCH(1,
                    ('Emission Factors'!$E$5:$E$488 = 'GHG emissions calculations'!$F391) *
                    ('Emission Factors'!$H$5:$H$488 = 'GHG emissions calculations'!$H391),
                    0),
              MATCH('GHG emissions calculations'!Q$6, 'Emission Factors'!$E$5:$P$5, 0)),
        ""),
    "")</f>
        <v/>
      </c>
      <c r="R391" s="311" t="str">
        <f t="array" ref="R391">IFERROR(
    IF(
        INDEX('Emission Factors'!$E$5:$R$488,
              MATCH(1,
                    ('Emission Factors'!$E$5:$E$488 = 'GHG emissions calculations'!$F391) *
                    ('Emission Factors'!$H$5:$H$488 = 'GHG emissions calculations'!$H391),
                    0),
              MATCH('GHG emissions calculations'!R$6, 'Emission Factors'!$E$5:$R$5, 0)) &lt;&gt; "",
        INDEX('Emission Factors'!$E$5:$R$488,
              MATCH(1,
                    ('Emission Factors'!$E$5:$E$488 = 'GHG emissions calculations'!$F391) *
                    ('Emission Factors'!$H$5:$H$488 = 'GHG emissions calculations'!$H391),
                    0),
              MATCH('GHG emissions calculations'!R$6, 'Emission Factors'!$E$5:$R$5, 0)),
        ""),
    "")</f>
        <v/>
      </c>
      <c r="S391" s="312">
        <f t="shared" si="1"/>
        <v>0</v>
      </c>
      <c r="T391" s="23"/>
    </row>
    <row r="392" ht="15.75" customHeight="1" outlineLevel="1">
      <c r="A392" s="23"/>
      <c r="B392" s="71"/>
      <c r="C392" s="71"/>
      <c r="D392" s="71"/>
      <c r="E392" s="314"/>
      <c r="F392" s="311" t="str">
        <f>Lists!P365</f>
        <v>Titanium - Unspecified process - Oceania</v>
      </c>
      <c r="G392" s="311" t="str">
        <f t="array" ref="G392">XLOOKUP(1,('Emission Factors'!$E$5:$E$488='GHG emissions calculations'!$F392)*('Emission Factors'!$H$5:$H$488='GHG emissions calculations'!$H392),INDEX('Emission Factors'!$E$5:$T$488,0,MATCH('GHG emissions calculations'!G$6,'Emission Factors'!$E$5:$T$5,0)),"",0)</f>
        <v/>
      </c>
      <c r="H392" s="311" t="s">
        <v>237</v>
      </c>
      <c r="I392" s="312" t="str">
        <f>IF(
    SUMIFS('Import data'!$L$25:$L$80,
           'Import data'!$J$25:$J$80, F392,
           'Import data'!$G$25:$G$80, 'GHG emissions calculations'!$H392,
           'Import data'!$I$25:$I$80,$E$8) &lt;&gt; 0,
    SUMIFS('Import data'!$L$25:$L$80,
           'Import data'!$J$25:$J$80, F392,
           'Import data'!$G$25:$G$80, 'GHG emissions calculations'!$H392,
           'Import data'!$I$25:$I$80,$E$8),
    ""
)</f>
        <v/>
      </c>
      <c r="J392" s="311" t="str">
        <f t="array" ref="J392">IF(
    XLOOKUP(F392, 'Import data'!$J$26:$J$47, 'Import data'!$M$26:$M$47, "", 0) = "Please add the region-specific supplier emission factor or choose a different region available in the IAEG database.",
    "",
    XLOOKUP(F392, 'Import data'!$J$26:$J$47, 'Import data'!$M$26:$M$47, "", 0)
)</f>
        <v/>
      </c>
      <c r="K392" s="311" t="str">
        <f t="array" ref="K392">IFERROR(
    XLOOKUP(F392,
            _xlws.FILTER('Supplier Emission'!$G$15:$G$49,
                   ('Supplier Emission'!$D$15:$D$49=H392) * ('Supplier Emission'!$F$15:$F$49=$E$8)),
            _xlws.FILTER('Supplier Emission'!$I$15:$I$49,
                   ('Supplier Emission'!$D$15:$D$49=H392) * ('Supplier Emission'!$F$15:$F$49=$E$8)),
            ""),
    "")</f>
        <v/>
      </c>
      <c r="L392" s="311" t="str">
        <f t="array" ref="L392">IFERROR(
    XLOOKUP(F392,
            _xlws.FILTER('Supplier Emission'!$G$15:$G$49,
                   ('Supplier Emission'!$D$15:$D$49=H392) * ('Supplier Emission'!$F$15:$F$49=$E$8)),
            _xlws.FILTER('Supplier Emission'!$J$15:$J$49,
                   ('Supplier Emission'!$D$15:$D$49=H392) * ('Supplier Emission'!$F$15:$F$49=$E$8)),
            ""),
    "")</f>
        <v/>
      </c>
      <c r="M392" s="311" t="str">
        <f t="array" ref="M392">IFERROR(
    XLOOKUP(F392,
            _xlws.FILTER('Supplier Emission'!$G$15:$G$49,
                   ('Supplier Emission'!$D$15:$D$49=H392) * ('Supplier Emission'!$F$15:$F$49=$E$8)),
            _xlws.FILTER('Supplier Emission'!$M$15:$M$49,
                   ('Supplier Emission'!$D$15:$D$49=H392) * ('Supplier Emission'!$F$15:$F$49=$E$8)),
            ""),
    "")</f>
        <v/>
      </c>
      <c r="N392" s="311" t="str">
        <f t="array" ref="N392">IFERROR(
    XLOOKUP(F392,
            _xlws.FILTER('Supplier Emission'!$G$15:$G$49,
                   ('Supplier Emission'!$D$15:$D$49=H392) * ('Supplier Emission'!$F$15:$F$49=$E$8)),
            _xlws.FILTER('Supplier Emission'!$H$15:$H$49,
                   ('Supplier Emission'!$D$15:$D$49=H392) * ('Supplier Emission'!$F$15:$F$49=$E$8)),
            ""),
    "")</f>
        <v/>
      </c>
      <c r="O392" s="311" t="str">
        <f t="array" ref="O392">XLOOKUP(1,('Emission Factors'!$E$5:$E$488='GHG emissions calculations'!$F392)*('Emission Factors'!$H$5:$H$488='GHG emissions calculations'!$H392),INDEX('Emission Factors'!$E$5:$T$488,0,MATCH('GHG emissions calculations'!O$6,'Emission Factors'!$E$5:$T$5,0)),"",0)</f>
        <v/>
      </c>
      <c r="P392" s="313" t="str">
        <f t="array" ref="P392">IFERROR(
    INDEX('Emission Factors'!$E$5:$P$488,
          MATCH(1,
                ('Emission Factors'!$E$5:$E$488 = 'GHG emissions calculations'!$F392) *
                ('Emission Factors'!$H$5:$H$488 = 'GHG emissions calculations'!$H392),
                0),
          MATCH('GHG emissions calculations'!P$6,'Emission Factors'!$E$5:$P$5,0)),
    "")</f>
        <v/>
      </c>
      <c r="Q392" s="311" t="str">
        <f t="array" ref="Q392">IFERROR(
    IF(
        INDEX('Emission Factors'!$E$5:$P$488,
              MATCH(1,
                    ('Emission Factors'!$E$5:$E$488 = 'GHG emissions calculations'!$F392) *
                    ('Emission Factors'!$H$5:$H$488 = 'GHG emissions calculations'!$H392),
                    0),
              MATCH('GHG emissions calculations'!Q$6, 'Emission Factors'!$E$5:$P$5, 0)) &lt;&gt; "",
        INDEX('Emission Factors'!$E$5:$P$488,
              MATCH(1,
                    ('Emission Factors'!$E$5:$E$488 = 'GHG emissions calculations'!$F392) *
                    ('Emission Factors'!$H$5:$H$488 = 'GHG emissions calculations'!$H392),
                    0),
              MATCH('GHG emissions calculations'!Q$6, 'Emission Factors'!$E$5:$P$5, 0)),
        ""),
    "")</f>
        <v/>
      </c>
      <c r="R392" s="311" t="str">
        <f t="array" ref="R392">IFERROR(
    IF(
        INDEX('Emission Factors'!$E$5:$R$488,
              MATCH(1,
                    ('Emission Factors'!$E$5:$E$488 = 'GHG emissions calculations'!$F392) *
                    ('Emission Factors'!$H$5:$H$488 = 'GHG emissions calculations'!$H392),
                    0),
              MATCH('GHG emissions calculations'!R$6, 'Emission Factors'!$E$5:$R$5, 0)) &lt;&gt; "",
        INDEX('Emission Factors'!$E$5:$R$488,
              MATCH(1,
                    ('Emission Factors'!$E$5:$E$488 = 'GHG emissions calculations'!$F392) *
                    ('Emission Factors'!$H$5:$H$488 = 'GHG emissions calculations'!$H392),
                    0),
              MATCH('GHG emissions calculations'!R$6, 'Emission Factors'!$E$5:$R$5, 0)),
        ""),
    "")</f>
        <v/>
      </c>
      <c r="S392" s="312">
        <f t="shared" si="1"/>
        <v>0</v>
      </c>
      <c r="T392" s="23"/>
    </row>
    <row r="393" ht="15.75" customHeight="1" outlineLevel="1">
      <c r="A393" s="23"/>
      <c r="B393" s="71"/>
      <c r="C393" s="71"/>
      <c r="D393" s="71"/>
      <c r="E393" s="314"/>
      <c r="F393" s="311" t="str">
        <f>Lists!P370</f>
        <v>Zinc - Casting - Africa</v>
      </c>
      <c r="G393" s="311" t="str">
        <f t="array" ref="G393">XLOOKUP(1,('Emission Factors'!$E$5:$E$488='GHG emissions calculations'!$F393)*('Emission Factors'!$H$5:$H$488='GHG emissions calculations'!$H393),INDEX('Emission Factors'!$E$5:$T$488,0,MATCH('GHG emissions calculations'!G$6,'Emission Factors'!$E$5:$T$5,0)),"",0)</f>
        <v/>
      </c>
      <c r="H393" s="311" t="s">
        <v>237</v>
      </c>
      <c r="I393" s="312" t="str">
        <f>IF(
    SUMIFS('Import data'!$L$25:$L$80,
           'Import data'!$J$25:$J$80, F393,
           'Import data'!$G$25:$G$80, 'GHG emissions calculations'!$H393,
           'Import data'!$I$25:$I$80,$E$8) &lt;&gt; 0,
    SUMIFS('Import data'!$L$25:$L$80,
           'Import data'!$J$25:$J$80, F393,
           'Import data'!$G$25:$G$80, 'GHG emissions calculations'!$H393,
           'Import data'!$I$25:$I$80,$E$8),
    ""
)</f>
        <v/>
      </c>
      <c r="J393" s="311" t="str">
        <f t="array" ref="J393">IF(
    XLOOKUP(F393, 'Import data'!$J$26:$J$47, 'Import data'!$M$26:$M$47, "", 0) = "Please add the region-specific supplier emission factor or choose a different region available in the IAEG database.",
    "",
    XLOOKUP(F393, 'Import data'!$J$26:$J$47, 'Import data'!$M$26:$M$47, "", 0)
)</f>
        <v/>
      </c>
      <c r="K393" s="311" t="str">
        <f t="array" ref="K393">IFERROR(
    XLOOKUP(F393,
            _xlws.FILTER('Supplier Emission'!$G$15:$G$49,
                   ('Supplier Emission'!$D$15:$D$49=H393) * ('Supplier Emission'!$F$15:$F$49=$E$8)),
            _xlws.FILTER('Supplier Emission'!$I$15:$I$49,
                   ('Supplier Emission'!$D$15:$D$49=H393) * ('Supplier Emission'!$F$15:$F$49=$E$8)),
            ""),
    "")</f>
        <v/>
      </c>
      <c r="L393" s="311" t="str">
        <f t="array" ref="L393">IFERROR(
    XLOOKUP(F393,
            _xlws.FILTER('Supplier Emission'!$G$15:$G$49,
                   ('Supplier Emission'!$D$15:$D$49=H393) * ('Supplier Emission'!$F$15:$F$49=$E$8)),
            _xlws.FILTER('Supplier Emission'!$J$15:$J$49,
                   ('Supplier Emission'!$D$15:$D$49=H393) * ('Supplier Emission'!$F$15:$F$49=$E$8)),
            ""),
    "")</f>
        <v/>
      </c>
      <c r="M393" s="311" t="str">
        <f t="array" ref="M393">IFERROR(
    XLOOKUP(F393,
            _xlws.FILTER('Supplier Emission'!$G$15:$G$49,
                   ('Supplier Emission'!$D$15:$D$49=H393) * ('Supplier Emission'!$F$15:$F$49=$E$8)),
            _xlws.FILTER('Supplier Emission'!$M$15:$M$49,
                   ('Supplier Emission'!$D$15:$D$49=H393) * ('Supplier Emission'!$F$15:$F$49=$E$8)),
            ""),
    "")</f>
        <v/>
      </c>
      <c r="N393" s="311" t="str">
        <f t="array" ref="N393">IFERROR(
    XLOOKUP(F393,
            _xlws.FILTER('Supplier Emission'!$G$15:$G$49,
                   ('Supplier Emission'!$D$15:$D$49=H393) * ('Supplier Emission'!$F$15:$F$49=$E$8)),
            _xlws.FILTER('Supplier Emission'!$H$15:$H$49,
                   ('Supplier Emission'!$D$15:$D$49=H393) * ('Supplier Emission'!$F$15:$F$49=$E$8)),
            ""),
    "")</f>
        <v/>
      </c>
      <c r="O393" s="311" t="str">
        <f t="array" ref="O393">XLOOKUP(1,('Emission Factors'!$E$5:$E$488='GHG emissions calculations'!$F393)*('Emission Factors'!$H$5:$H$488='GHG emissions calculations'!$H393),INDEX('Emission Factors'!$E$5:$T$488,0,MATCH('GHG emissions calculations'!O$6,'Emission Factors'!$E$5:$T$5,0)),"",0)</f>
        <v/>
      </c>
      <c r="P393" s="313" t="str">
        <f t="array" ref="P393">IFERROR(
    INDEX('Emission Factors'!$E$5:$P$488,
          MATCH(1,
                ('Emission Factors'!$E$5:$E$488 = 'GHG emissions calculations'!$F393) *
                ('Emission Factors'!$H$5:$H$488 = 'GHG emissions calculations'!$H393),
                0),
          MATCH('GHG emissions calculations'!P$6,'Emission Factors'!$E$5:$P$5,0)),
    "")</f>
        <v/>
      </c>
      <c r="Q393" s="311" t="str">
        <f t="array" ref="Q393">IFERROR(
    IF(
        INDEX('Emission Factors'!$E$5:$P$488,
              MATCH(1,
                    ('Emission Factors'!$E$5:$E$488 = 'GHG emissions calculations'!$F393) *
                    ('Emission Factors'!$H$5:$H$488 = 'GHG emissions calculations'!$H393),
                    0),
              MATCH('GHG emissions calculations'!Q$6, 'Emission Factors'!$E$5:$P$5, 0)) &lt;&gt; "",
        INDEX('Emission Factors'!$E$5:$P$488,
              MATCH(1,
                    ('Emission Factors'!$E$5:$E$488 = 'GHG emissions calculations'!$F393) *
                    ('Emission Factors'!$H$5:$H$488 = 'GHG emissions calculations'!$H393),
                    0),
              MATCH('GHG emissions calculations'!Q$6, 'Emission Factors'!$E$5:$P$5, 0)),
        ""),
    "")</f>
        <v/>
      </c>
      <c r="R393" s="311" t="str">
        <f t="array" ref="R393">IFERROR(
    IF(
        INDEX('Emission Factors'!$E$5:$R$488,
              MATCH(1,
                    ('Emission Factors'!$E$5:$E$488 = 'GHG emissions calculations'!$F393) *
                    ('Emission Factors'!$H$5:$H$488 = 'GHG emissions calculations'!$H393),
                    0),
              MATCH('GHG emissions calculations'!R$6, 'Emission Factors'!$E$5:$R$5, 0)) &lt;&gt; "",
        INDEX('Emission Factors'!$E$5:$R$488,
              MATCH(1,
                    ('Emission Factors'!$E$5:$E$488 = 'GHG emissions calculations'!$F393) *
                    ('Emission Factors'!$H$5:$H$488 = 'GHG emissions calculations'!$H393),
                    0),
              MATCH('GHG emissions calculations'!R$6, 'Emission Factors'!$E$5:$R$5, 0)),
        ""),
    "")</f>
        <v/>
      </c>
      <c r="S393" s="312">
        <f t="shared" si="1"/>
        <v>0</v>
      </c>
      <c r="T393" s="23"/>
    </row>
    <row r="394" ht="15.75" customHeight="1" outlineLevel="1">
      <c r="A394" s="23"/>
      <c r="B394" s="71"/>
      <c r="C394" s="71"/>
      <c r="D394" s="71"/>
      <c r="E394" s="314"/>
      <c r="F394" s="311" t="str">
        <f>Lists!P368</f>
        <v>Zinc - Casting - America</v>
      </c>
      <c r="G394" s="311" t="str">
        <f t="array" ref="G394">XLOOKUP(1,('Emission Factors'!$E$5:$E$488='GHG emissions calculations'!$F394)*('Emission Factors'!$H$5:$H$488='GHG emissions calculations'!$H394),INDEX('Emission Factors'!$E$5:$T$488,0,MATCH('GHG emissions calculations'!G$6,'Emission Factors'!$E$5:$T$5,0)),"",0)</f>
        <v/>
      </c>
      <c r="H394" s="311" t="s">
        <v>237</v>
      </c>
      <c r="I394" s="312" t="str">
        <f>IF(
    SUMIFS('Import data'!$L$25:$L$80,
           'Import data'!$J$25:$J$80, F394,
           'Import data'!$G$25:$G$80, 'GHG emissions calculations'!$H394,
           'Import data'!$I$25:$I$80,$E$8) &lt;&gt; 0,
    SUMIFS('Import data'!$L$25:$L$80,
           'Import data'!$J$25:$J$80, F394,
           'Import data'!$G$25:$G$80, 'GHG emissions calculations'!$H394,
           'Import data'!$I$25:$I$80,$E$8),
    ""
)</f>
        <v/>
      </c>
      <c r="J394" s="311" t="str">
        <f t="array" ref="J394">IF(
    XLOOKUP(F394, 'Import data'!$J$26:$J$47, 'Import data'!$M$26:$M$47, "", 0) = "Please add the region-specific supplier emission factor or choose a different region available in the IAEG database.",
    "",
    XLOOKUP(F394, 'Import data'!$J$26:$J$47, 'Import data'!$M$26:$M$47, "", 0)
)</f>
        <v/>
      </c>
      <c r="K394" s="311" t="str">
        <f t="array" ref="K394">IFERROR(
    XLOOKUP(F394,
            _xlws.FILTER('Supplier Emission'!$G$15:$G$49,
                   ('Supplier Emission'!$D$15:$D$49=H394) * ('Supplier Emission'!$F$15:$F$49=$E$8)),
            _xlws.FILTER('Supplier Emission'!$I$15:$I$49,
                   ('Supplier Emission'!$D$15:$D$49=H394) * ('Supplier Emission'!$F$15:$F$49=$E$8)),
            ""),
    "")</f>
        <v/>
      </c>
      <c r="L394" s="311" t="str">
        <f t="array" ref="L394">IFERROR(
    XLOOKUP(F394,
            _xlws.FILTER('Supplier Emission'!$G$15:$G$49,
                   ('Supplier Emission'!$D$15:$D$49=H394) * ('Supplier Emission'!$F$15:$F$49=$E$8)),
            _xlws.FILTER('Supplier Emission'!$J$15:$J$49,
                   ('Supplier Emission'!$D$15:$D$49=H394) * ('Supplier Emission'!$F$15:$F$49=$E$8)),
            ""),
    "")</f>
        <v/>
      </c>
      <c r="M394" s="311" t="str">
        <f t="array" ref="M394">IFERROR(
    XLOOKUP(F394,
            _xlws.FILTER('Supplier Emission'!$G$15:$G$49,
                   ('Supplier Emission'!$D$15:$D$49=H394) * ('Supplier Emission'!$F$15:$F$49=$E$8)),
            _xlws.FILTER('Supplier Emission'!$M$15:$M$49,
                   ('Supplier Emission'!$D$15:$D$49=H394) * ('Supplier Emission'!$F$15:$F$49=$E$8)),
            ""),
    "")</f>
        <v/>
      </c>
      <c r="N394" s="311" t="str">
        <f t="array" ref="N394">IFERROR(
    XLOOKUP(F394,
            _xlws.FILTER('Supplier Emission'!$G$15:$G$49,
                   ('Supplier Emission'!$D$15:$D$49=H394) * ('Supplier Emission'!$F$15:$F$49=$E$8)),
            _xlws.FILTER('Supplier Emission'!$H$15:$H$49,
                   ('Supplier Emission'!$D$15:$D$49=H394) * ('Supplier Emission'!$F$15:$F$49=$E$8)),
            ""),
    "")</f>
        <v/>
      </c>
      <c r="O394" s="311" t="str">
        <f t="array" ref="O394">XLOOKUP(1,('Emission Factors'!$E$5:$E$488='GHG emissions calculations'!$F394)*('Emission Factors'!$H$5:$H$488='GHG emissions calculations'!$H394),INDEX('Emission Factors'!$E$5:$T$488,0,MATCH('GHG emissions calculations'!O$6,'Emission Factors'!$E$5:$T$5,0)),"",0)</f>
        <v/>
      </c>
      <c r="P394" s="313" t="str">
        <f t="array" ref="P394">IFERROR(
    INDEX('Emission Factors'!$E$5:$P$488,
          MATCH(1,
                ('Emission Factors'!$E$5:$E$488 = 'GHG emissions calculations'!$F394) *
                ('Emission Factors'!$H$5:$H$488 = 'GHG emissions calculations'!$H394),
                0),
          MATCH('GHG emissions calculations'!P$6,'Emission Factors'!$E$5:$P$5,0)),
    "")</f>
        <v/>
      </c>
      <c r="Q394" s="311" t="str">
        <f t="array" ref="Q394">IFERROR(
    IF(
        INDEX('Emission Factors'!$E$5:$P$488,
              MATCH(1,
                    ('Emission Factors'!$E$5:$E$488 = 'GHG emissions calculations'!$F394) *
                    ('Emission Factors'!$H$5:$H$488 = 'GHG emissions calculations'!$H394),
                    0),
              MATCH('GHG emissions calculations'!Q$6, 'Emission Factors'!$E$5:$P$5, 0)) &lt;&gt; "",
        INDEX('Emission Factors'!$E$5:$P$488,
              MATCH(1,
                    ('Emission Factors'!$E$5:$E$488 = 'GHG emissions calculations'!$F394) *
                    ('Emission Factors'!$H$5:$H$488 = 'GHG emissions calculations'!$H394),
                    0),
              MATCH('GHG emissions calculations'!Q$6, 'Emission Factors'!$E$5:$P$5, 0)),
        ""),
    "")</f>
        <v/>
      </c>
      <c r="R394" s="311" t="str">
        <f t="array" ref="R394">IFERROR(
    IF(
        INDEX('Emission Factors'!$E$5:$R$488,
              MATCH(1,
                    ('Emission Factors'!$E$5:$E$488 = 'GHG emissions calculations'!$F394) *
                    ('Emission Factors'!$H$5:$H$488 = 'GHG emissions calculations'!$H394),
                    0),
              MATCH('GHG emissions calculations'!R$6, 'Emission Factors'!$E$5:$R$5, 0)) &lt;&gt; "",
        INDEX('Emission Factors'!$E$5:$R$488,
              MATCH(1,
                    ('Emission Factors'!$E$5:$E$488 = 'GHG emissions calculations'!$F394) *
                    ('Emission Factors'!$H$5:$H$488 = 'GHG emissions calculations'!$H394),
                    0),
              MATCH('GHG emissions calculations'!R$6, 'Emission Factors'!$E$5:$R$5, 0)),
        ""),
    "")</f>
        <v/>
      </c>
      <c r="S394" s="312">
        <f t="shared" si="1"/>
        <v>0</v>
      </c>
      <c r="T394" s="23"/>
    </row>
    <row r="395" ht="15.75" customHeight="1" outlineLevel="1">
      <c r="A395" s="23"/>
      <c r="B395" s="71"/>
      <c r="C395" s="71"/>
      <c r="D395" s="71"/>
      <c r="E395" s="314"/>
      <c r="F395" s="311" t="str">
        <f>Lists!P371</f>
        <v>Zinc - Casting - Asia</v>
      </c>
      <c r="G395" s="311" t="str">
        <f t="array" ref="G395">XLOOKUP(1,('Emission Factors'!$E$5:$E$488='GHG emissions calculations'!$F395)*('Emission Factors'!$H$5:$H$488='GHG emissions calculations'!$H395),INDEX('Emission Factors'!$E$5:$T$488,0,MATCH('GHG emissions calculations'!G$6,'Emission Factors'!$E$5:$T$5,0)),"",0)</f>
        <v/>
      </c>
      <c r="H395" s="311" t="s">
        <v>237</v>
      </c>
      <c r="I395" s="312" t="str">
        <f>IF(
    SUMIFS('Import data'!$L$25:$L$80,
           'Import data'!$J$25:$J$80, F395,
           'Import data'!$G$25:$G$80, 'GHG emissions calculations'!$H395,
           'Import data'!$I$25:$I$80,$E$8) &lt;&gt; 0,
    SUMIFS('Import data'!$L$25:$L$80,
           'Import data'!$J$25:$J$80, F395,
           'Import data'!$G$25:$G$80, 'GHG emissions calculations'!$H395,
           'Import data'!$I$25:$I$80,$E$8),
    ""
)</f>
        <v/>
      </c>
      <c r="J395" s="311" t="str">
        <f t="array" ref="J395">IF(
    XLOOKUP(F395, 'Import data'!$J$26:$J$47, 'Import data'!$M$26:$M$47, "", 0) = "Please add the region-specific supplier emission factor or choose a different region available in the IAEG database.",
    "",
    XLOOKUP(F395, 'Import data'!$J$26:$J$47, 'Import data'!$M$26:$M$47, "", 0)
)</f>
        <v/>
      </c>
      <c r="K395" s="311" t="str">
        <f t="array" ref="K395">IFERROR(
    XLOOKUP(F395,
            _xlws.FILTER('Supplier Emission'!$G$15:$G$49,
                   ('Supplier Emission'!$D$15:$D$49=H395) * ('Supplier Emission'!$F$15:$F$49=$E$8)),
            _xlws.FILTER('Supplier Emission'!$I$15:$I$49,
                   ('Supplier Emission'!$D$15:$D$49=H395) * ('Supplier Emission'!$F$15:$F$49=$E$8)),
            ""),
    "")</f>
        <v/>
      </c>
      <c r="L395" s="311" t="str">
        <f t="array" ref="L395">IFERROR(
    XLOOKUP(F395,
            _xlws.FILTER('Supplier Emission'!$G$15:$G$49,
                   ('Supplier Emission'!$D$15:$D$49=H395) * ('Supplier Emission'!$F$15:$F$49=$E$8)),
            _xlws.FILTER('Supplier Emission'!$J$15:$J$49,
                   ('Supplier Emission'!$D$15:$D$49=H395) * ('Supplier Emission'!$F$15:$F$49=$E$8)),
            ""),
    "")</f>
        <v/>
      </c>
      <c r="M395" s="311" t="str">
        <f t="array" ref="M395">IFERROR(
    XLOOKUP(F395,
            _xlws.FILTER('Supplier Emission'!$G$15:$G$49,
                   ('Supplier Emission'!$D$15:$D$49=H395) * ('Supplier Emission'!$F$15:$F$49=$E$8)),
            _xlws.FILTER('Supplier Emission'!$M$15:$M$49,
                   ('Supplier Emission'!$D$15:$D$49=H395) * ('Supplier Emission'!$F$15:$F$49=$E$8)),
            ""),
    "")</f>
        <v/>
      </c>
      <c r="N395" s="311" t="str">
        <f t="array" ref="N395">IFERROR(
    XLOOKUP(F395,
            _xlws.FILTER('Supplier Emission'!$G$15:$G$49,
                   ('Supplier Emission'!$D$15:$D$49=H395) * ('Supplier Emission'!$F$15:$F$49=$E$8)),
            _xlws.FILTER('Supplier Emission'!$H$15:$H$49,
                   ('Supplier Emission'!$D$15:$D$49=H395) * ('Supplier Emission'!$F$15:$F$49=$E$8)),
            ""),
    "")</f>
        <v/>
      </c>
      <c r="O395" s="311" t="str">
        <f t="array" ref="O395">XLOOKUP(1,('Emission Factors'!$E$5:$E$488='GHG emissions calculations'!$F395)*('Emission Factors'!$H$5:$H$488='GHG emissions calculations'!$H395),INDEX('Emission Factors'!$E$5:$T$488,0,MATCH('GHG emissions calculations'!O$6,'Emission Factors'!$E$5:$T$5,0)),"",0)</f>
        <v/>
      </c>
      <c r="P395" s="313" t="str">
        <f t="array" ref="P395">IFERROR(
    INDEX('Emission Factors'!$E$5:$P$488,
          MATCH(1,
                ('Emission Factors'!$E$5:$E$488 = 'GHG emissions calculations'!$F395) *
                ('Emission Factors'!$H$5:$H$488 = 'GHG emissions calculations'!$H395),
                0),
          MATCH('GHG emissions calculations'!P$6,'Emission Factors'!$E$5:$P$5,0)),
    "")</f>
        <v/>
      </c>
      <c r="Q395" s="311" t="str">
        <f t="array" ref="Q395">IFERROR(
    IF(
        INDEX('Emission Factors'!$E$5:$P$488,
              MATCH(1,
                    ('Emission Factors'!$E$5:$E$488 = 'GHG emissions calculations'!$F395) *
                    ('Emission Factors'!$H$5:$H$488 = 'GHG emissions calculations'!$H395),
                    0),
              MATCH('GHG emissions calculations'!Q$6, 'Emission Factors'!$E$5:$P$5, 0)) &lt;&gt; "",
        INDEX('Emission Factors'!$E$5:$P$488,
              MATCH(1,
                    ('Emission Factors'!$E$5:$E$488 = 'GHG emissions calculations'!$F395) *
                    ('Emission Factors'!$H$5:$H$488 = 'GHG emissions calculations'!$H395),
                    0),
              MATCH('GHG emissions calculations'!Q$6, 'Emission Factors'!$E$5:$P$5, 0)),
        ""),
    "")</f>
        <v/>
      </c>
      <c r="R395" s="311" t="str">
        <f t="array" ref="R395">IFERROR(
    IF(
        INDEX('Emission Factors'!$E$5:$R$488,
              MATCH(1,
                    ('Emission Factors'!$E$5:$E$488 = 'GHG emissions calculations'!$F395) *
                    ('Emission Factors'!$H$5:$H$488 = 'GHG emissions calculations'!$H395),
                    0),
              MATCH('GHG emissions calculations'!R$6, 'Emission Factors'!$E$5:$R$5, 0)) &lt;&gt; "",
        INDEX('Emission Factors'!$E$5:$R$488,
              MATCH(1,
                    ('Emission Factors'!$E$5:$E$488 = 'GHG emissions calculations'!$F395) *
                    ('Emission Factors'!$H$5:$H$488 = 'GHG emissions calculations'!$H395),
                    0),
              MATCH('GHG emissions calculations'!R$6, 'Emission Factors'!$E$5:$R$5, 0)),
        ""),
    "")</f>
        <v/>
      </c>
      <c r="S395" s="312">
        <f t="shared" si="1"/>
        <v>0</v>
      </c>
      <c r="T395" s="23"/>
    </row>
    <row r="396" ht="15.75" customHeight="1" outlineLevel="1">
      <c r="A396" s="23"/>
      <c r="B396" s="71"/>
      <c r="C396" s="71"/>
      <c r="D396" s="71"/>
      <c r="E396" s="314"/>
      <c r="F396" s="311" t="str">
        <f>Lists!P369</f>
        <v>Zinc - Casting - Europe</v>
      </c>
      <c r="G396" s="311">
        <f t="array" ref="G396">XLOOKUP(1,('Emission Factors'!$E$5:$E$488='GHG emissions calculations'!$F396)*('Emission Factors'!$H$5:$H$488='GHG emissions calculations'!$H396),INDEX('Emission Factors'!$E$5:$T$488,0,MATCH('GHG emissions calculations'!G$6,'Emission Factors'!$E$5:$T$5,0)),"",0)</f>
        <v>3</v>
      </c>
      <c r="H396" s="311" t="s">
        <v>237</v>
      </c>
      <c r="I396" s="312" t="str">
        <f>IF(
    SUMIFS('Import data'!$L$25:$L$80,
           'Import data'!$J$25:$J$80, F396,
           'Import data'!$G$25:$G$80, 'GHG emissions calculations'!$H396,
           'Import data'!$I$25:$I$80,$E$8) &lt;&gt; 0,
    SUMIFS('Import data'!$L$25:$L$80,
           'Import data'!$J$25:$J$80, F396,
           'Import data'!$G$25:$G$80, 'GHG emissions calculations'!$H396,
           'Import data'!$I$25:$I$80,$E$8),
    ""
)</f>
        <v/>
      </c>
      <c r="J396" s="311" t="str">
        <f t="array" ref="J396">IF(
    XLOOKUP(F396, 'Import data'!$J$26:$J$47, 'Import data'!$M$26:$M$47, "", 0) = "Please add the region-specific supplier emission factor or choose a different region available in the IAEG database.",
    "",
    XLOOKUP(F396, 'Import data'!$J$26:$J$47, 'Import data'!$M$26:$M$47, "", 0)
)</f>
        <v/>
      </c>
      <c r="K396" s="311" t="str">
        <f t="array" ref="K396">IFERROR(
    XLOOKUP(F396,
            _xlws.FILTER('Supplier Emission'!$G$15:$G$49,
                   ('Supplier Emission'!$D$15:$D$49=H396) * ('Supplier Emission'!$F$15:$F$49=$E$8)),
            _xlws.FILTER('Supplier Emission'!$I$15:$I$49,
                   ('Supplier Emission'!$D$15:$D$49=H396) * ('Supplier Emission'!$F$15:$F$49=$E$8)),
            ""),
    "")</f>
        <v/>
      </c>
      <c r="L396" s="311" t="str">
        <f t="array" ref="L396">IFERROR(
    XLOOKUP(F396,
            _xlws.FILTER('Supplier Emission'!$G$15:$G$49,
                   ('Supplier Emission'!$D$15:$D$49=H396) * ('Supplier Emission'!$F$15:$F$49=$E$8)),
            _xlws.FILTER('Supplier Emission'!$J$15:$J$49,
                   ('Supplier Emission'!$D$15:$D$49=H396) * ('Supplier Emission'!$F$15:$F$49=$E$8)),
            ""),
    "")</f>
        <v/>
      </c>
      <c r="M396" s="311" t="str">
        <f t="array" ref="M396">IFERROR(
    XLOOKUP(F396,
            _xlws.FILTER('Supplier Emission'!$G$15:$G$49,
                   ('Supplier Emission'!$D$15:$D$49=H396) * ('Supplier Emission'!$F$15:$F$49=$E$8)),
            _xlws.FILTER('Supplier Emission'!$M$15:$M$49,
                   ('Supplier Emission'!$D$15:$D$49=H396) * ('Supplier Emission'!$F$15:$F$49=$E$8)),
            ""),
    "")</f>
        <v/>
      </c>
      <c r="N396" s="311" t="str">
        <f t="array" ref="N396">IFERROR(
    XLOOKUP(F396,
            _xlws.FILTER('Supplier Emission'!$G$15:$G$49,
                   ('Supplier Emission'!$D$15:$D$49=H396) * ('Supplier Emission'!$F$15:$F$49=$E$8)),
            _xlws.FILTER('Supplier Emission'!$H$15:$H$49,
                   ('Supplier Emission'!$D$15:$D$49=H396) * ('Supplier Emission'!$F$15:$F$49=$E$8)),
            ""),
    "")</f>
        <v/>
      </c>
      <c r="O396" s="311" t="str">
        <f t="array" ref="O396">XLOOKUP(1,('Emission Factors'!$E$5:$E$488='GHG emissions calculations'!$F396)*('Emission Factors'!$H$5:$H$488='GHG emissions calculations'!$H396),INDEX('Emission Factors'!$E$5:$T$488,0,MATCH('GHG emissions calculations'!O$6,'Emission Factors'!$E$5:$T$5,0)),"",0)</f>
        <v> Zamak zinc alloy (ZnAlMgCu) </v>
      </c>
      <c r="P396" s="313">
        <f t="array" ref="P396">IFERROR(
    INDEX('Emission Factors'!$E$5:$P$488,
          MATCH(1,
                ('Emission Factors'!$E$5:$E$488 = 'GHG emissions calculations'!$F396) *
                ('Emission Factors'!$H$5:$H$488 = 'GHG emissions calculations'!$H396),
                0),
          MATCH('GHG emissions calculations'!P$6,'Emission Factors'!$E$5:$P$5,0)),
    "")</f>
        <v>5.177</v>
      </c>
      <c r="Q396" s="311" t="str">
        <f t="array" ref="Q396">IFERROR(
    IF(
        INDEX('Emission Factors'!$E$5:$P$488,
              MATCH(1,
                    ('Emission Factors'!$E$5:$E$488 = 'GHG emissions calculations'!$F396) *
                    ('Emission Factors'!$H$5:$H$488 = 'GHG emissions calculations'!$H396),
                    0),
              MATCH('GHG emissions calculations'!Q$6, 'Emission Factors'!$E$5:$P$5, 0)) &lt;&gt; "",
        INDEX('Emission Factors'!$E$5:$P$488,
              MATCH(1,
                    ('Emission Factors'!$E$5:$E$488 = 'GHG emissions calculations'!$F396) *
                    ('Emission Factors'!$H$5:$H$488 = 'GHG emissions calculations'!$H396),
                    0),
              MATCH('GHG emissions calculations'!Q$6, 'Emission Factors'!$E$5:$P$5, 0)),
        ""),
    "")</f>
        <v>kgCO2e/kg</v>
      </c>
      <c r="R396" s="311" t="str">
        <f t="array" ref="R396">IFERROR(
    IF(
        INDEX('Emission Factors'!$E$5:$R$488,
              MATCH(1,
                    ('Emission Factors'!$E$5:$E$488 = 'GHG emissions calculations'!$F396) *
                    ('Emission Factors'!$H$5:$H$488 = 'GHG emissions calculations'!$H396),
                    0),
              MATCH('GHG emissions calculations'!R$6, 'Emission Factors'!$E$5:$R$5, 0)) &lt;&gt; "",
        INDEX('Emission Factors'!$E$5:$R$488,
              MATCH(1,
                    ('Emission Factors'!$E$5:$E$488 = 'GHG emissions calculations'!$F396) *
                    ('Emission Factors'!$H$5:$H$488 = 'GHG emissions calculations'!$H396),
                    0),
              MATCH('GHG emissions calculations'!R$6, 'Emission Factors'!$E$5:$R$5, 0)),
        ""),
    "")</f>
        <v>Europe</v>
      </c>
      <c r="S396" s="312">
        <f t="shared" si="1"/>
        <v>0</v>
      </c>
      <c r="T396" s="23"/>
    </row>
    <row r="397" ht="15.75" customHeight="1" outlineLevel="1">
      <c r="A397" s="23"/>
      <c r="B397" s="71"/>
      <c r="C397" s="71"/>
      <c r="D397" s="71"/>
      <c r="E397" s="314"/>
      <c r="F397" s="311" t="str">
        <f>Lists!P374</f>
        <v>Zinc - Casting - Global or unspecified region</v>
      </c>
      <c r="G397" s="311">
        <f t="array" ref="G397">XLOOKUP(1,('Emission Factors'!$E$5:$E$488='GHG emissions calculations'!$F397)*('Emission Factors'!$H$5:$H$488='GHG emissions calculations'!$H397),INDEX('Emission Factors'!$E$5:$T$488,0,MATCH('GHG emissions calculations'!G$6,'Emission Factors'!$E$5:$T$5,0)),"",0)</f>
        <v>3</v>
      </c>
      <c r="H397" s="311" t="s">
        <v>237</v>
      </c>
      <c r="I397" s="312" t="str">
        <f>IF(
    SUMIFS('Import data'!$L$25:$L$80,
           'Import data'!$J$25:$J$80, F397,
           'Import data'!$G$25:$G$80, 'GHG emissions calculations'!$H397,
           'Import data'!$I$25:$I$80,$E$8) &lt;&gt; 0,
    SUMIFS('Import data'!$L$25:$L$80,
           'Import data'!$J$25:$J$80, F397,
           'Import data'!$G$25:$G$80, 'GHG emissions calculations'!$H397,
           'Import data'!$I$25:$I$80,$E$8),
    ""
)</f>
        <v/>
      </c>
      <c r="J397" s="311" t="str">
        <f t="array" ref="J397">IF(
    XLOOKUP(F397, 'Import data'!$J$26:$J$47, 'Import data'!$M$26:$M$47, "", 0) = "Please add the region-specific supplier emission factor or choose a different region available in the IAEG database.",
    "",
    XLOOKUP(F397, 'Import data'!$J$26:$J$47, 'Import data'!$M$26:$M$47, "", 0)
)</f>
        <v/>
      </c>
      <c r="K397" s="311" t="str">
        <f t="array" ref="K397">IFERROR(
    XLOOKUP(F397,
            _xlws.FILTER('Supplier Emission'!$G$15:$G$49,
                   ('Supplier Emission'!$D$15:$D$49=H397) * ('Supplier Emission'!$F$15:$F$49=$E$8)),
            _xlws.FILTER('Supplier Emission'!$I$15:$I$49,
                   ('Supplier Emission'!$D$15:$D$49=H397) * ('Supplier Emission'!$F$15:$F$49=$E$8)),
            ""),
    "")</f>
        <v/>
      </c>
      <c r="L397" s="311" t="str">
        <f t="array" ref="L397">IFERROR(
    XLOOKUP(F397,
            _xlws.FILTER('Supplier Emission'!$G$15:$G$49,
                   ('Supplier Emission'!$D$15:$D$49=H397) * ('Supplier Emission'!$F$15:$F$49=$E$8)),
            _xlws.FILTER('Supplier Emission'!$J$15:$J$49,
                   ('Supplier Emission'!$D$15:$D$49=H397) * ('Supplier Emission'!$F$15:$F$49=$E$8)),
            ""),
    "")</f>
        <v/>
      </c>
      <c r="M397" s="311" t="str">
        <f t="array" ref="M397">IFERROR(
    XLOOKUP(F397,
            _xlws.FILTER('Supplier Emission'!$G$15:$G$49,
                   ('Supplier Emission'!$D$15:$D$49=H397) * ('Supplier Emission'!$F$15:$F$49=$E$8)),
            _xlws.FILTER('Supplier Emission'!$M$15:$M$49,
                   ('Supplier Emission'!$D$15:$D$49=H397) * ('Supplier Emission'!$F$15:$F$49=$E$8)),
            ""),
    "")</f>
        <v/>
      </c>
      <c r="N397" s="311" t="str">
        <f t="array" ref="N397">IFERROR(
    XLOOKUP(F397,
            _xlws.FILTER('Supplier Emission'!$G$15:$G$49,
                   ('Supplier Emission'!$D$15:$D$49=H397) * ('Supplier Emission'!$F$15:$F$49=$E$8)),
            _xlws.FILTER('Supplier Emission'!$H$15:$H$49,
                   ('Supplier Emission'!$D$15:$D$49=H397) * ('Supplier Emission'!$F$15:$F$49=$E$8)),
            ""),
    "")</f>
        <v/>
      </c>
      <c r="O397" s="311" t="str">
        <f t="array" ref="O397">XLOOKUP(1,('Emission Factors'!$E$5:$E$488='GHG emissions calculations'!$F397)*('Emission Factors'!$H$5:$H$488='GHG emissions calculations'!$H397),INDEX('Emission Factors'!$E$5:$T$488,0,MATCH('GHG emissions calculations'!O$6,'Emission Factors'!$E$5:$T$5,0)),"",0)</f>
        <v> Zamak zinc alloy (ZnAlMgCu)  + Moulage (impact réduit)</v>
      </c>
      <c r="P397" s="313">
        <f t="array" ref="P397">IFERROR(
    INDEX('Emission Factors'!$E$5:$P$488,
          MATCH(1,
                ('Emission Factors'!$E$5:$E$488 = 'GHG emissions calculations'!$F397) *
                ('Emission Factors'!$H$5:$H$488 = 'GHG emissions calculations'!$H397),
                0),
          MATCH('GHG emissions calculations'!P$6,'Emission Factors'!$E$5:$P$5,0)),
    "")</f>
        <v>5.58</v>
      </c>
      <c r="Q397" s="311" t="str">
        <f t="array" ref="Q397">IFERROR(
    IF(
        INDEX('Emission Factors'!$E$5:$P$488,
              MATCH(1,
                    ('Emission Factors'!$E$5:$E$488 = 'GHG emissions calculations'!$F397) *
                    ('Emission Factors'!$H$5:$H$488 = 'GHG emissions calculations'!$H397),
                    0),
              MATCH('GHG emissions calculations'!Q$6, 'Emission Factors'!$E$5:$P$5, 0)) &lt;&gt; "",
        INDEX('Emission Factors'!$E$5:$P$488,
              MATCH(1,
                    ('Emission Factors'!$E$5:$E$488 = 'GHG emissions calculations'!$F397) *
                    ('Emission Factors'!$H$5:$H$488 = 'GHG emissions calculations'!$H397),
                    0),
              MATCH('GHG emissions calculations'!Q$6, 'Emission Factors'!$E$5:$P$5, 0)),
        ""),
    "")</f>
        <v>kgCO2e/kg</v>
      </c>
      <c r="R397" s="311" t="str">
        <f t="array" ref="R397">IFERROR(
    IF(
        INDEX('Emission Factors'!$E$5:$R$488,
              MATCH(1,
                    ('Emission Factors'!$E$5:$E$488 = 'GHG emissions calculations'!$F397) *
                    ('Emission Factors'!$H$5:$H$488 = 'GHG emissions calculations'!$H397),
                    0),
              MATCH('GHG emissions calculations'!R$6, 'Emission Factors'!$E$5:$R$5, 0)) &lt;&gt; "",
        INDEX('Emission Factors'!$E$5:$R$488,
              MATCH(1,
                    ('Emission Factors'!$E$5:$E$488 = 'GHG emissions calculations'!$F397) *
                    ('Emission Factors'!$H$5:$H$488 = 'GHG emissions calculations'!$H397),
                    0),
              MATCH('GHG emissions calculations'!R$6, 'Emission Factors'!$E$5:$R$5, 0)),
        ""),
    "")</f>
        <v>Global or unspecified region</v>
      </c>
      <c r="S397" s="312">
        <f t="shared" si="1"/>
        <v>0</v>
      </c>
      <c r="T397" s="23"/>
    </row>
    <row r="398" ht="15.75" customHeight="1" outlineLevel="1">
      <c r="A398" s="23"/>
      <c r="B398" s="71"/>
      <c r="C398" s="71"/>
      <c r="D398" s="71"/>
      <c r="E398" s="314"/>
      <c r="F398" s="311" t="str">
        <f>Lists!P373</f>
        <v>Zinc - Casting - Middle East</v>
      </c>
      <c r="G398" s="311" t="str">
        <f t="array" ref="G398">XLOOKUP(1,('Emission Factors'!$E$5:$E$488='GHG emissions calculations'!$F398)*('Emission Factors'!$H$5:$H$488='GHG emissions calculations'!$H398),INDEX('Emission Factors'!$E$5:$T$488,0,MATCH('GHG emissions calculations'!G$6,'Emission Factors'!$E$5:$T$5,0)),"",0)</f>
        <v/>
      </c>
      <c r="H398" s="311" t="s">
        <v>237</v>
      </c>
      <c r="I398" s="312" t="str">
        <f>IF(
    SUMIFS('Import data'!$L$25:$L$80,
           'Import data'!$J$25:$J$80, F398,
           'Import data'!$G$25:$G$80, 'GHG emissions calculations'!$H398,
           'Import data'!$I$25:$I$80,$E$8) &lt;&gt; 0,
    SUMIFS('Import data'!$L$25:$L$80,
           'Import data'!$J$25:$J$80, F398,
           'Import data'!$G$25:$G$80, 'GHG emissions calculations'!$H398,
           'Import data'!$I$25:$I$80,$E$8),
    ""
)</f>
        <v/>
      </c>
      <c r="J398" s="311" t="str">
        <f t="array" ref="J398">IF(
    XLOOKUP(F398, 'Import data'!$J$26:$J$47, 'Import data'!$M$26:$M$47, "", 0) = "Please add the region-specific supplier emission factor or choose a different region available in the IAEG database.",
    "",
    XLOOKUP(F398, 'Import data'!$J$26:$J$47, 'Import data'!$M$26:$M$47, "", 0)
)</f>
        <v/>
      </c>
      <c r="K398" s="311" t="str">
        <f t="array" ref="K398">IFERROR(
    XLOOKUP(F398,
            _xlws.FILTER('Supplier Emission'!$G$15:$G$49,
                   ('Supplier Emission'!$D$15:$D$49=H398) * ('Supplier Emission'!$F$15:$F$49=$E$8)),
            _xlws.FILTER('Supplier Emission'!$I$15:$I$49,
                   ('Supplier Emission'!$D$15:$D$49=H398) * ('Supplier Emission'!$F$15:$F$49=$E$8)),
            ""),
    "")</f>
        <v/>
      </c>
      <c r="L398" s="311" t="str">
        <f t="array" ref="L398">IFERROR(
    XLOOKUP(F398,
            _xlws.FILTER('Supplier Emission'!$G$15:$G$49,
                   ('Supplier Emission'!$D$15:$D$49=H398) * ('Supplier Emission'!$F$15:$F$49=$E$8)),
            _xlws.FILTER('Supplier Emission'!$J$15:$J$49,
                   ('Supplier Emission'!$D$15:$D$49=H398) * ('Supplier Emission'!$F$15:$F$49=$E$8)),
            ""),
    "")</f>
        <v/>
      </c>
      <c r="M398" s="311" t="str">
        <f t="array" ref="M398">IFERROR(
    XLOOKUP(F398,
            _xlws.FILTER('Supplier Emission'!$G$15:$G$49,
                   ('Supplier Emission'!$D$15:$D$49=H398) * ('Supplier Emission'!$F$15:$F$49=$E$8)),
            _xlws.FILTER('Supplier Emission'!$M$15:$M$49,
                   ('Supplier Emission'!$D$15:$D$49=H398) * ('Supplier Emission'!$F$15:$F$49=$E$8)),
            ""),
    "")</f>
        <v/>
      </c>
      <c r="N398" s="311" t="str">
        <f t="array" ref="N398">IFERROR(
    XLOOKUP(F398,
            _xlws.FILTER('Supplier Emission'!$G$15:$G$49,
                   ('Supplier Emission'!$D$15:$D$49=H398) * ('Supplier Emission'!$F$15:$F$49=$E$8)),
            _xlws.FILTER('Supplier Emission'!$H$15:$H$49,
                   ('Supplier Emission'!$D$15:$D$49=H398) * ('Supplier Emission'!$F$15:$F$49=$E$8)),
            ""),
    "")</f>
        <v/>
      </c>
      <c r="O398" s="311" t="str">
        <f t="array" ref="O398">XLOOKUP(1,('Emission Factors'!$E$5:$E$488='GHG emissions calculations'!$F398)*('Emission Factors'!$H$5:$H$488='GHG emissions calculations'!$H398),INDEX('Emission Factors'!$E$5:$T$488,0,MATCH('GHG emissions calculations'!O$6,'Emission Factors'!$E$5:$T$5,0)),"",0)</f>
        <v/>
      </c>
      <c r="P398" s="313" t="str">
        <f t="array" ref="P398">IFERROR(
    INDEX('Emission Factors'!$E$5:$P$488,
          MATCH(1,
                ('Emission Factors'!$E$5:$E$488 = 'GHG emissions calculations'!$F398) *
                ('Emission Factors'!$H$5:$H$488 = 'GHG emissions calculations'!$H398),
                0),
          MATCH('GHG emissions calculations'!P$6,'Emission Factors'!$E$5:$P$5,0)),
    "")</f>
        <v/>
      </c>
      <c r="Q398" s="311" t="str">
        <f t="array" ref="Q398">IFERROR(
    IF(
        INDEX('Emission Factors'!$E$5:$P$488,
              MATCH(1,
                    ('Emission Factors'!$E$5:$E$488 = 'GHG emissions calculations'!$F398) *
                    ('Emission Factors'!$H$5:$H$488 = 'GHG emissions calculations'!$H398),
                    0),
              MATCH('GHG emissions calculations'!Q$6, 'Emission Factors'!$E$5:$P$5, 0)) &lt;&gt; "",
        INDEX('Emission Factors'!$E$5:$P$488,
              MATCH(1,
                    ('Emission Factors'!$E$5:$E$488 = 'GHG emissions calculations'!$F398) *
                    ('Emission Factors'!$H$5:$H$488 = 'GHG emissions calculations'!$H398),
                    0),
              MATCH('GHG emissions calculations'!Q$6, 'Emission Factors'!$E$5:$P$5, 0)),
        ""),
    "")</f>
        <v/>
      </c>
      <c r="R398" s="311" t="str">
        <f t="array" ref="R398">IFERROR(
    IF(
        INDEX('Emission Factors'!$E$5:$R$488,
              MATCH(1,
                    ('Emission Factors'!$E$5:$E$488 = 'GHG emissions calculations'!$F398) *
                    ('Emission Factors'!$H$5:$H$488 = 'GHG emissions calculations'!$H398),
                    0),
              MATCH('GHG emissions calculations'!R$6, 'Emission Factors'!$E$5:$R$5, 0)) &lt;&gt; "",
        INDEX('Emission Factors'!$E$5:$R$488,
              MATCH(1,
                    ('Emission Factors'!$E$5:$E$488 = 'GHG emissions calculations'!$F398) *
                    ('Emission Factors'!$H$5:$H$488 = 'GHG emissions calculations'!$H398),
                    0),
              MATCH('GHG emissions calculations'!R$6, 'Emission Factors'!$E$5:$R$5, 0)),
        ""),
    "")</f>
        <v/>
      </c>
      <c r="S398" s="312">
        <f t="shared" si="1"/>
        <v>0</v>
      </c>
      <c r="T398" s="23"/>
    </row>
    <row r="399" ht="15.75" customHeight="1" outlineLevel="1">
      <c r="A399" s="23"/>
      <c r="B399" s="71"/>
      <c r="C399" s="71"/>
      <c r="D399" s="71"/>
      <c r="E399" s="314"/>
      <c r="F399" s="311" t="str">
        <f>Lists!P372</f>
        <v>Zinc - Casting - Oceania</v>
      </c>
      <c r="G399" s="311" t="str">
        <f t="array" ref="G399">XLOOKUP(1,('Emission Factors'!$E$5:$E$488='GHG emissions calculations'!$F399)*('Emission Factors'!$H$5:$H$488='GHG emissions calculations'!$H399),INDEX('Emission Factors'!$E$5:$T$488,0,MATCH('GHG emissions calculations'!G$6,'Emission Factors'!$E$5:$T$5,0)),"",0)</f>
        <v/>
      </c>
      <c r="H399" s="311" t="s">
        <v>237</v>
      </c>
      <c r="I399" s="312" t="str">
        <f>IF(
    SUMIFS('Import data'!$L$25:$L$80,
           'Import data'!$J$25:$J$80, F399,
           'Import data'!$G$25:$G$80, 'GHG emissions calculations'!$H399,
           'Import data'!$I$25:$I$80,$E$8) &lt;&gt; 0,
    SUMIFS('Import data'!$L$25:$L$80,
           'Import data'!$J$25:$J$80, F399,
           'Import data'!$G$25:$G$80, 'GHG emissions calculations'!$H399,
           'Import data'!$I$25:$I$80,$E$8),
    ""
)</f>
        <v/>
      </c>
      <c r="J399" s="311" t="str">
        <f t="array" ref="J399">IF(
    XLOOKUP(F399, 'Import data'!$J$26:$J$47, 'Import data'!$M$26:$M$47, "", 0) = "Please add the region-specific supplier emission factor or choose a different region available in the IAEG database.",
    "",
    XLOOKUP(F399, 'Import data'!$J$26:$J$47, 'Import data'!$M$26:$M$47, "", 0)
)</f>
        <v/>
      </c>
      <c r="K399" s="311" t="str">
        <f t="array" ref="K399">IFERROR(
    XLOOKUP(F399,
            _xlws.FILTER('Supplier Emission'!$G$15:$G$49,
                   ('Supplier Emission'!$D$15:$D$49=H399) * ('Supplier Emission'!$F$15:$F$49=$E$8)),
            _xlws.FILTER('Supplier Emission'!$I$15:$I$49,
                   ('Supplier Emission'!$D$15:$D$49=H399) * ('Supplier Emission'!$F$15:$F$49=$E$8)),
            ""),
    "")</f>
        <v/>
      </c>
      <c r="L399" s="311" t="str">
        <f t="array" ref="L399">IFERROR(
    XLOOKUP(F399,
            _xlws.FILTER('Supplier Emission'!$G$15:$G$49,
                   ('Supplier Emission'!$D$15:$D$49=H399) * ('Supplier Emission'!$F$15:$F$49=$E$8)),
            _xlws.FILTER('Supplier Emission'!$J$15:$J$49,
                   ('Supplier Emission'!$D$15:$D$49=H399) * ('Supplier Emission'!$F$15:$F$49=$E$8)),
            ""),
    "")</f>
        <v/>
      </c>
      <c r="M399" s="311" t="str">
        <f t="array" ref="M399">IFERROR(
    XLOOKUP(F399,
            _xlws.FILTER('Supplier Emission'!$G$15:$G$49,
                   ('Supplier Emission'!$D$15:$D$49=H399) * ('Supplier Emission'!$F$15:$F$49=$E$8)),
            _xlws.FILTER('Supplier Emission'!$M$15:$M$49,
                   ('Supplier Emission'!$D$15:$D$49=H399) * ('Supplier Emission'!$F$15:$F$49=$E$8)),
            ""),
    "")</f>
        <v/>
      </c>
      <c r="N399" s="311" t="str">
        <f t="array" ref="N399">IFERROR(
    XLOOKUP(F399,
            _xlws.FILTER('Supplier Emission'!$G$15:$G$49,
                   ('Supplier Emission'!$D$15:$D$49=H399) * ('Supplier Emission'!$F$15:$F$49=$E$8)),
            _xlws.FILTER('Supplier Emission'!$H$15:$H$49,
                   ('Supplier Emission'!$D$15:$D$49=H399) * ('Supplier Emission'!$F$15:$F$49=$E$8)),
            ""),
    "")</f>
        <v/>
      </c>
      <c r="O399" s="311" t="str">
        <f t="array" ref="O399">XLOOKUP(1,('Emission Factors'!$E$5:$E$488='GHG emissions calculations'!$F399)*('Emission Factors'!$H$5:$H$488='GHG emissions calculations'!$H399),INDEX('Emission Factors'!$E$5:$T$488,0,MATCH('GHG emissions calculations'!O$6,'Emission Factors'!$E$5:$T$5,0)),"",0)</f>
        <v/>
      </c>
      <c r="P399" s="313" t="str">
        <f t="array" ref="P399">IFERROR(
    INDEX('Emission Factors'!$E$5:$P$488,
          MATCH(1,
                ('Emission Factors'!$E$5:$E$488 = 'GHG emissions calculations'!$F399) *
                ('Emission Factors'!$H$5:$H$488 = 'GHG emissions calculations'!$H399),
                0),
          MATCH('GHG emissions calculations'!P$6,'Emission Factors'!$E$5:$P$5,0)),
    "")</f>
        <v/>
      </c>
      <c r="Q399" s="311" t="str">
        <f t="array" ref="Q399">IFERROR(
    IF(
        INDEX('Emission Factors'!$E$5:$P$488,
              MATCH(1,
                    ('Emission Factors'!$E$5:$E$488 = 'GHG emissions calculations'!$F399) *
                    ('Emission Factors'!$H$5:$H$488 = 'GHG emissions calculations'!$H399),
                    0),
              MATCH('GHG emissions calculations'!Q$6, 'Emission Factors'!$E$5:$P$5, 0)) &lt;&gt; "",
        INDEX('Emission Factors'!$E$5:$P$488,
              MATCH(1,
                    ('Emission Factors'!$E$5:$E$488 = 'GHG emissions calculations'!$F399) *
                    ('Emission Factors'!$H$5:$H$488 = 'GHG emissions calculations'!$H399),
                    0),
              MATCH('GHG emissions calculations'!Q$6, 'Emission Factors'!$E$5:$P$5, 0)),
        ""),
    "")</f>
        <v/>
      </c>
      <c r="R399" s="311" t="str">
        <f t="array" ref="R399">IFERROR(
    IF(
        INDEX('Emission Factors'!$E$5:$R$488,
              MATCH(1,
                    ('Emission Factors'!$E$5:$E$488 = 'GHG emissions calculations'!$F399) *
                    ('Emission Factors'!$H$5:$H$488 = 'GHG emissions calculations'!$H399),
                    0),
              MATCH('GHG emissions calculations'!R$6, 'Emission Factors'!$E$5:$R$5, 0)) &lt;&gt; "",
        INDEX('Emission Factors'!$E$5:$R$488,
              MATCH(1,
                    ('Emission Factors'!$E$5:$E$488 = 'GHG emissions calculations'!$F399) *
                    ('Emission Factors'!$H$5:$H$488 = 'GHG emissions calculations'!$H399),
                    0),
              MATCH('GHG emissions calculations'!R$6, 'Emission Factors'!$E$5:$R$5, 0)),
        ""),
    "")</f>
        <v/>
      </c>
      <c r="S399" s="312">
        <f t="shared" si="1"/>
        <v>0</v>
      </c>
      <c r="T399" s="23"/>
    </row>
    <row r="400" ht="15.75" customHeight="1" outlineLevel="1">
      <c r="A400" s="23"/>
      <c r="B400" s="71"/>
      <c r="C400" s="71"/>
      <c r="D400" s="71"/>
      <c r="E400" s="314"/>
      <c r="F400" s="311" t="str">
        <f>Lists!P377</f>
        <v>Zinc - Cold rolling - Africa</v>
      </c>
      <c r="G400" s="311" t="str">
        <f t="array" ref="G400">XLOOKUP(1,('Emission Factors'!$E$5:$E$488='GHG emissions calculations'!$F400)*('Emission Factors'!$H$5:$H$488='GHG emissions calculations'!$H400),INDEX('Emission Factors'!$E$5:$T$488,0,MATCH('GHG emissions calculations'!G$6,'Emission Factors'!$E$5:$T$5,0)),"",0)</f>
        <v/>
      </c>
      <c r="H400" s="311" t="s">
        <v>237</v>
      </c>
      <c r="I400" s="312" t="str">
        <f>IF(
    SUMIFS('Import data'!$L$25:$L$80,
           'Import data'!$J$25:$J$80, F400,
           'Import data'!$G$25:$G$80, 'GHG emissions calculations'!$H400,
           'Import data'!$I$25:$I$80,$E$8) &lt;&gt; 0,
    SUMIFS('Import data'!$L$25:$L$80,
           'Import data'!$J$25:$J$80, F400,
           'Import data'!$G$25:$G$80, 'GHG emissions calculations'!$H400,
           'Import data'!$I$25:$I$80,$E$8),
    ""
)</f>
        <v/>
      </c>
      <c r="J400" s="311" t="str">
        <f t="array" ref="J400">IF(
    XLOOKUP(F400, 'Import data'!$J$26:$J$47, 'Import data'!$M$26:$M$47, "", 0) = "Please add the region-specific supplier emission factor or choose a different region available in the IAEG database.",
    "",
    XLOOKUP(F400, 'Import data'!$J$26:$J$47, 'Import data'!$M$26:$M$47, "", 0)
)</f>
        <v/>
      </c>
      <c r="K400" s="311" t="str">
        <f t="array" ref="K400">IFERROR(
    XLOOKUP(F400,
            _xlws.FILTER('Supplier Emission'!$G$15:$G$49,
                   ('Supplier Emission'!$D$15:$D$49=H400) * ('Supplier Emission'!$F$15:$F$49=$E$8)),
            _xlws.FILTER('Supplier Emission'!$I$15:$I$49,
                   ('Supplier Emission'!$D$15:$D$49=H400) * ('Supplier Emission'!$F$15:$F$49=$E$8)),
            ""),
    "")</f>
        <v/>
      </c>
      <c r="L400" s="311" t="str">
        <f t="array" ref="L400">IFERROR(
    XLOOKUP(F400,
            _xlws.FILTER('Supplier Emission'!$G$15:$G$49,
                   ('Supplier Emission'!$D$15:$D$49=H400) * ('Supplier Emission'!$F$15:$F$49=$E$8)),
            _xlws.FILTER('Supplier Emission'!$J$15:$J$49,
                   ('Supplier Emission'!$D$15:$D$49=H400) * ('Supplier Emission'!$F$15:$F$49=$E$8)),
            ""),
    "")</f>
        <v/>
      </c>
      <c r="M400" s="311" t="str">
        <f t="array" ref="M400">IFERROR(
    XLOOKUP(F400,
            _xlws.FILTER('Supplier Emission'!$G$15:$G$49,
                   ('Supplier Emission'!$D$15:$D$49=H400) * ('Supplier Emission'!$F$15:$F$49=$E$8)),
            _xlws.FILTER('Supplier Emission'!$M$15:$M$49,
                   ('Supplier Emission'!$D$15:$D$49=H400) * ('Supplier Emission'!$F$15:$F$49=$E$8)),
            ""),
    "")</f>
        <v/>
      </c>
      <c r="N400" s="311" t="str">
        <f t="array" ref="N400">IFERROR(
    XLOOKUP(F400,
            _xlws.FILTER('Supplier Emission'!$G$15:$G$49,
                   ('Supplier Emission'!$D$15:$D$49=H400) * ('Supplier Emission'!$F$15:$F$49=$E$8)),
            _xlws.FILTER('Supplier Emission'!$H$15:$H$49,
                   ('Supplier Emission'!$D$15:$D$49=H400) * ('Supplier Emission'!$F$15:$F$49=$E$8)),
            ""),
    "")</f>
        <v/>
      </c>
      <c r="O400" s="311" t="str">
        <f t="array" ref="O400">XLOOKUP(1,('Emission Factors'!$E$5:$E$488='GHG emissions calculations'!$F400)*('Emission Factors'!$H$5:$H$488='GHG emissions calculations'!$H400),INDEX('Emission Factors'!$E$5:$T$488,0,MATCH('GHG emissions calculations'!O$6,'Emission Factors'!$E$5:$T$5,0)),"",0)</f>
        <v/>
      </c>
      <c r="P400" s="313" t="str">
        <f t="array" ref="P400">IFERROR(
    INDEX('Emission Factors'!$E$5:$P$488,
          MATCH(1,
                ('Emission Factors'!$E$5:$E$488 = 'GHG emissions calculations'!$F400) *
                ('Emission Factors'!$H$5:$H$488 = 'GHG emissions calculations'!$H400),
                0),
          MATCH('GHG emissions calculations'!P$6,'Emission Factors'!$E$5:$P$5,0)),
    "")</f>
        <v/>
      </c>
      <c r="Q400" s="311" t="str">
        <f t="array" ref="Q400">IFERROR(
    IF(
        INDEX('Emission Factors'!$E$5:$P$488,
              MATCH(1,
                    ('Emission Factors'!$E$5:$E$488 = 'GHG emissions calculations'!$F400) *
                    ('Emission Factors'!$H$5:$H$488 = 'GHG emissions calculations'!$H400),
                    0),
              MATCH('GHG emissions calculations'!Q$6, 'Emission Factors'!$E$5:$P$5, 0)) &lt;&gt; "",
        INDEX('Emission Factors'!$E$5:$P$488,
              MATCH(1,
                    ('Emission Factors'!$E$5:$E$488 = 'GHG emissions calculations'!$F400) *
                    ('Emission Factors'!$H$5:$H$488 = 'GHG emissions calculations'!$H400),
                    0),
              MATCH('GHG emissions calculations'!Q$6, 'Emission Factors'!$E$5:$P$5, 0)),
        ""),
    "")</f>
        <v/>
      </c>
      <c r="R400" s="311" t="str">
        <f t="array" ref="R400">IFERROR(
    IF(
        INDEX('Emission Factors'!$E$5:$R$488,
              MATCH(1,
                    ('Emission Factors'!$E$5:$E$488 = 'GHG emissions calculations'!$F400) *
                    ('Emission Factors'!$H$5:$H$488 = 'GHG emissions calculations'!$H400),
                    0),
              MATCH('GHG emissions calculations'!R$6, 'Emission Factors'!$E$5:$R$5, 0)) &lt;&gt; "",
        INDEX('Emission Factors'!$E$5:$R$488,
              MATCH(1,
                    ('Emission Factors'!$E$5:$E$488 = 'GHG emissions calculations'!$F400) *
                    ('Emission Factors'!$H$5:$H$488 = 'GHG emissions calculations'!$H400),
                    0),
              MATCH('GHG emissions calculations'!R$6, 'Emission Factors'!$E$5:$R$5, 0)),
        ""),
    "")</f>
        <v/>
      </c>
      <c r="S400" s="312">
        <f t="shared" si="1"/>
        <v>0</v>
      </c>
      <c r="T400" s="23"/>
    </row>
    <row r="401" ht="15.75" customHeight="1" outlineLevel="1">
      <c r="A401" s="23"/>
      <c r="B401" s="71"/>
      <c r="C401" s="71"/>
      <c r="D401" s="71"/>
      <c r="E401" s="314"/>
      <c r="F401" s="311" t="str">
        <f>Lists!P375</f>
        <v>Zinc - Cold rolling - America</v>
      </c>
      <c r="G401" s="311" t="str">
        <f t="array" ref="G401">XLOOKUP(1,('Emission Factors'!$E$5:$E$488='GHG emissions calculations'!$F401)*('Emission Factors'!$H$5:$H$488='GHG emissions calculations'!$H401),INDEX('Emission Factors'!$E$5:$T$488,0,MATCH('GHG emissions calculations'!G$6,'Emission Factors'!$E$5:$T$5,0)),"",0)</f>
        <v/>
      </c>
      <c r="H401" s="311" t="s">
        <v>237</v>
      </c>
      <c r="I401" s="312" t="str">
        <f>IF(
    SUMIFS('Import data'!$L$25:$L$80,
           'Import data'!$J$25:$J$80, F401,
           'Import data'!$G$25:$G$80, 'GHG emissions calculations'!$H401,
           'Import data'!$I$25:$I$80,$E$8) &lt;&gt; 0,
    SUMIFS('Import data'!$L$25:$L$80,
           'Import data'!$J$25:$J$80, F401,
           'Import data'!$G$25:$G$80, 'GHG emissions calculations'!$H401,
           'Import data'!$I$25:$I$80,$E$8),
    ""
)</f>
        <v/>
      </c>
      <c r="J401" s="311" t="str">
        <f t="array" ref="J401">IF(
    XLOOKUP(F401, 'Import data'!$J$26:$J$47, 'Import data'!$M$26:$M$47, "", 0) = "Please add the region-specific supplier emission factor or choose a different region available in the IAEG database.",
    "",
    XLOOKUP(F401, 'Import data'!$J$26:$J$47, 'Import data'!$M$26:$M$47, "", 0)
)</f>
        <v/>
      </c>
      <c r="K401" s="311" t="str">
        <f t="array" ref="K401">IFERROR(
    XLOOKUP(F401,
            _xlws.FILTER('Supplier Emission'!$G$15:$G$49,
                   ('Supplier Emission'!$D$15:$D$49=H401) * ('Supplier Emission'!$F$15:$F$49=$E$8)),
            _xlws.FILTER('Supplier Emission'!$I$15:$I$49,
                   ('Supplier Emission'!$D$15:$D$49=H401) * ('Supplier Emission'!$F$15:$F$49=$E$8)),
            ""),
    "")</f>
        <v/>
      </c>
      <c r="L401" s="311" t="str">
        <f t="array" ref="L401">IFERROR(
    XLOOKUP(F401,
            _xlws.FILTER('Supplier Emission'!$G$15:$G$49,
                   ('Supplier Emission'!$D$15:$D$49=H401) * ('Supplier Emission'!$F$15:$F$49=$E$8)),
            _xlws.FILTER('Supplier Emission'!$J$15:$J$49,
                   ('Supplier Emission'!$D$15:$D$49=H401) * ('Supplier Emission'!$F$15:$F$49=$E$8)),
            ""),
    "")</f>
        <v/>
      </c>
      <c r="M401" s="311" t="str">
        <f t="array" ref="M401">IFERROR(
    XLOOKUP(F401,
            _xlws.FILTER('Supplier Emission'!$G$15:$G$49,
                   ('Supplier Emission'!$D$15:$D$49=H401) * ('Supplier Emission'!$F$15:$F$49=$E$8)),
            _xlws.FILTER('Supplier Emission'!$M$15:$M$49,
                   ('Supplier Emission'!$D$15:$D$49=H401) * ('Supplier Emission'!$F$15:$F$49=$E$8)),
            ""),
    "")</f>
        <v/>
      </c>
      <c r="N401" s="311" t="str">
        <f t="array" ref="N401">IFERROR(
    XLOOKUP(F401,
            _xlws.FILTER('Supplier Emission'!$G$15:$G$49,
                   ('Supplier Emission'!$D$15:$D$49=H401) * ('Supplier Emission'!$F$15:$F$49=$E$8)),
            _xlws.FILTER('Supplier Emission'!$H$15:$H$49,
                   ('Supplier Emission'!$D$15:$D$49=H401) * ('Supplier Emission'!$F$15:$F$49=$E$8)),
            ""),
    "")</f>
        <v/>
      </c>
      <c r="O401" s="311" t="str">
        <f t="array" ref="O401">XLOOKUP(1,('Emission Factors'!$E$5:$E$488='GHG emissions calculations'!$F401)*('Emission Factors'!$H$5:$H$488='GHG emissions calculations'!$H401),INDEX('Emission Factors'!$E$5:$T$488,0,MATCH('GHG emissions calculations'!O$6,'Emission Factors'!$E$5:$T$5,0)),"",0)</f>
        <v/>
      </c>
      <c r="P401" s="313" t="str">
        <f t="array" ref="P401">IFERROR(
    INDEX('Emission Factors'!$E$5:$P$488,
          MATCH(1,
                ('Emission Factors'!$E$5:$E$488 = 'GHG emissions calculations'!$F401) *
                ('Emission Factors'!$H$5:$H$488 = 'GHG emissions calculations'!$H401),
                0),
          MATCH('GHG emissions calculations'!P$6,'Emission Factors'!$E$5:$P$5,0)),
    "")</f>
        <v/>
      </c>
      <c r="Q401" s="311" t="str">
        <f t="array" ref="Q401">IFERROR(
    IF(
        INDEX('Emission Factors'!$E$5:$P$488,
              MATCH(1,
                    ('Emission Factors'!$E$5:$E$488 = 'GHG emissions calculations'!$F401) *
                    ('Emission Factors'!$H$5:$H$488 = 'GHG emissions calculations'!$H401),
                    0),
              MATCH('GHG emissions calculations'!Q$6, 'Emission Factors'!$E$5:$P$5, 0)) &lt;&gt; "",
        INDEX('Emission Factors'!$E$5:$P$488,
              MATCH(1,
                    ('Emission Factors'!$E$5:$E$488 = 'GHG emissions calculations'!$F401) *
                    ('Emission Factors'!$H$5:$H$488 = 'GHG emissions calculations'!$H401),
                    0),
              MATCH('GHG emissions calculations'!Q$6, 'Emission Factors'!$E$5:$P$5, 0)),
        ""),
    "")</f>
        <v/>
      </c>
      <c r="R401" s="311" t="str">
        <f t="array" ref="R401">IFERROR(
    IF(
        INDEX('Emission Factors'!$E$5:$R$488,
              MATCH(1,
                    ('Emission Factors'!$E$5:$E$488 = 'GHG emissions calculations'!$F401) *
                    ('Emission Factors'!$H$5:$H$488 = 'GHG emissions calculations'!$H401),
                    0),
              MATCH('GHG emissions calculations'!R$6, 'Emission Factors'!$E$5:$R$5, 0)) &lt;&gt; "",
        INDEX('Emission Factors'!$E$5:$R$488,
              MATCH(1,
                    ('Emission Factors'!$E$5:$E$488 = 'GHG emissions calculations'!$F401) *
                    ('Emission Factors'!$H$5:$H$488 = 'GHG emissions calculations'!$H401),
                    0),
              MATCH('GHG emissions calculations'!R$6, 'Emission Factors'!$E$5:$R$5, 0)),
        ""),
    "")</f>
        <v/>
      </c>
      <c r="S401" s="312">
        <f t="shared" si="1"/>
        <v>0</v>
      </c>
      <c r="T401" s="23"/>
    </row>
    <row r="402" ht="15.75" customHeight="1" outlineLevel="1">
      <c r="A402" s="23"/>
      <c r="B402" s="71"/>
      <c r="C402" s="71"/>
      <c r="D402" s="71"/>
      <c r="E402" s="314"/>
      <c r="F402" s="311" t="str">
        <f>Lists!P378</f>
        <v>Zinc - Cold rolling - Asia</v>
      </c>
      <c r="G402" s="311" t="str">
        <f t="array" ref="G402">XLOOKUP(1,('Emission Factors'!$E$5:$E$488='GHG emissions calculations'!$F402)*('Emission Factors'!$H$5:$H$488='GHG emissions calculations'!$H402),INDEX('Emission Factors'!$E$5:$T$488,0,MATCH('GHG emissions calculations'!G$6,'Emission Factors'!$E$5:$T$5,0)),"",0)</f>
        <v/>
      </c>
      <c r="H402" s="311" t="s">
        <v>237</v>
      </c>
      <c r="I402" s="312" t="str">
        <f>IF(
    SUMIFS('Import data'!$L$25:$L$80,
           'Import data'!$J$25:$J$80, F402,
           'Import data'!$G$25:$G$80, 'GHG emissions calculations'!$H402,
           'Import data'!$I$25:$I$80,$E$8) &lt;&gt; 0,
    SUMIFS('Import data'!$L$25:$L$80,
           'Import data'!$J$25:$J$80, F402,
           'Import data'!$G$25:$G$80, 'GHG emissions calculations'!$H402,
           'Import data'!$I$25:$I$80,$E$8),
    ""
)</f>
        <v/>
      </c>
      <c r="J402" s="311" t="str">
        <f t="array" ref="J402">IF(
    XLOOKUP(F402, 'Import data'!$J$26:$J$47, 'Import data'!$M$26:$M$47, "", 0) = "Please add the region-specific supplier emission factor or choose a different region available in the IAEG database.",
    "",
    XLOOKUP(F402, 'Import data'!$J$26:$J$47, 'Import data'!$M$26:$M$47, "", 0)
)</f>
        <v/>
      </c>
      <c r="K402" s="311" t="str">
        <f t="array" ref="K402">IFERROR(
    XLOOKUP(F402,
            _xlws.FILTER('Supplier Emission'!$G$15:$G$49,
                   ('Supplier Emission'!$D$15:$D$49=H402) * ('Supplier Emission'!$F$15:$F$49=$E$8)),
            _xlws.FILTER('Supplier Emission'!$I$15:$I$49,
                   ('Supplier Emission'!$D$15:$D$49=H402) * ('Supplier Emission'!$F$15:$F$49=$E$8)),
            ""),
    "")</f>
        <v/>
      </c>
      <c r="L402" s="311" t="str">
        <f t="array" ref="L402">IFERROR(
    XLOOKUP(F402,
            _xlws.FILTER('Supplier Emission'!$G$15:$G$49,
                   ('Supplier Emission'!$D$15:$D$49=H402) * ('Supplier Emission'!$F$15:$F$49=$E$8)),
            _xlws.FILTER('Supplier Emission'!$J$15:$J$49,
                   ('Supplier Emission'!$D$15:$D$49=H402) * ('Supplier Emission'!$F$15:$F$49=$E$8)),
            ""),
    "")</f>
        <v/>
      </c>
      <c r="M402" s="311" t="str">
        <f t="array" ref="M402">IFERROR(
    XLOOKUP(F402,
            _xlws.FILTER('Supplier Emission'!$G$15:$G$49,
                   ('Supplier Emission'!$D$15:$D$49=H402) * ('Supplier Emission'!$F$15:$F$49=$E$8)),
            _xlws.FILTER('Supplier Emission'!$M$15:$M$49,
                   ('Supplier Emission'!$D$15:$D$49=H402) * ('Supplier Emission'!$F$15:$F$49=$E$8)),
            ""),
    "")</f>
        <v/>
      </c>
      <c r="N402" s="311" t="str">
        <f t="array" ref="N402">IFERROR(
    XLOOKUP(F402,
            _xlws.FILTER('Supplier Emission'!$G$15:$G$49,
                   ('Supplier Emission'!$D$15:$D$49=H402) * ('Supplier Emission'!$F$15:$F$49=$E$8)),
            _xlws.FILTER('Supplier Emission'!$H$15:$H$49,
                   ('Supplier Emission'!$D$15:$D$49=H402) * ('Supplier Emission'!$F$15:$F$49=$E$8)),
            ""),
    "")</f>
        <v/>
      </c>
      <c r="O402" s="311" t="str">
        <f t="array" ref="O402">XLOOKUP(1,('Emission Factors'!$E$5:$E$488='GHG emissions calculations'!$F402)*('Emission Factors'!$H$5:$H$488='GHG emissions calculations'!$H402),INDEX('Emission Factors'!$E$5:$T$488,0,MATCH('GHG emissions calculations'!O$6,'Emission Factors'!$E$5:$T$5,0)),"",0)</f>
        <v/>
      </c>
      <c r="P402" s="313" t="str">
        <f t="array" ref="P402">IFERROR(
    INDEX('Emission Factors'!$E$5:$P$488,
          MATCH(1,
                ('Emission Factors'!$E$5:$E$488 = 'GHG emissions calculations'!$F402) *
                ('Emission Factors'!$H$5:$H$488 = 'GHG emissions calculations'!$H402),
                0),
          MATCH('GHG emissions calculations'!P$6,'Emission Factors'!$E$5:$P$5,0)),
    "")</f>
        <v/>
      </c>
      <c r="Q402" s="311" t="str">
        <f t="array" ref="Q402">IFERROR(
    IF(
        INDEX('Emission Factors'!$E$5:$P$488,
              MATCH(1,
                    ('Emission Factors'!$E$5:$E$488 = 'GHG emissions calculations'!$F402) *
                    ('Emission Factors'!$H$5:$H$488 = 'GHG emissions calculations'!$H402),
                    0),
              MATCH('GHG emissions calculations'!Q$6, 'Emission Factors'!$E$5:$P$5, 0)) &lt;&gt; "",
        INDEX('Emission Factors'!$E$5:$P$488,
              MATCH(1,
                    ('Emission Factors'!$E$5:$E$488 = 'GHG emissions calculations'!$F402) *
                    ('Emission Factors'!$H$5:$H$488 = 'GHG emissions calculations'!$H402),
                    0),
              MATCH('GHG emissions calculations'!Q$6, 'Emission Factors'!$E$5:$P$5, 0)),
        ""),
    "")</f>
        <v/>
      </c>
      <c r="R402" s="311" t="str">
        <f t="array" ref="R402">IFERROR(
    IF(
        INDEX('Emission Factors'!$E$5:$R$488,
              MATCH(1,
                    ('Emission Factors'!$E$5:$E$488 = 'GHG emissions calculations'!$F402) *
                    ('Emission Factors'!$H$5:$H$488 = 'GHG emissions calculations'!$H402),
                    0),
              MATCH('GHG emissions calculations'!R$6, 'Emission Factors'!$E$5:$R$5, 0)) &lt;&gt; "",
        INDEX('Emission Factors'!$E$5:$R$488,
              MATCH(1,
                    ('Emission Factors'!$E$5:$E$488 = 'GHG emissions calculations'!$F402) *
                    ('Emission Factors'!$H$5:$H$488 = 'GHG emissions calculations'!$H402),
                    0),
              MATCH('GHG emissions calculations'!R$6, 'Emission Factors'!$E$5:$R$5, 0)),
        ""),
    "")</f>
        <v/>
      </c>
      <c r="S402" s="312">
        <f t="shared" si="1"/>
        <v>0</v>
      </c>
      <c r="T402" s="23"/>
    </row>
    <row r="403" ht="15.75" customHeight="1" outlineLevel="1">
      <c r="A403" s="23"/>
      <c r="B403" s="71"/>
      <c r="C403" s="71"/>
      <c r="D403" s="71"/>
      <c r="E403" s="314"/>
      <c r="F403" s="311" t="str">
        <f>Lists!P376</f>
        <v>Zinc - Cold rolling - Europe</v>
      </c>
      <c r="G403" s="311">
        <f t="array" ref="G403">XLOOKUP(1,('Emission Factors'!$E$5:$E$488='GHG emissions calculations'!$F403)*('Emission Factors'!$H$5:$H$488='GHG emissions calculations'!$H403),INDEX('Emission Factors'!$E$5:$T$488,0,MATCH('GHG emissions calculations'!G$6,'Emission Factors'!$E$5:$T$5,0)),"",0)</f>
        <v>3</v>
      </c>
      <c r="H403" s="311" t="s">
        <v>237</v>
      </c>
      <c r="I403" s="312" t="str">
        <f>IF(
    SUMIFS('Import data'!$L$25:$L$80,
           'Import data'!$J$25:$J$80, F403,
           'Import data'!$G$25:$G$80, 'GHG emissions calculations'!$H403,
           'Import data'!$I$25:$I$80,$E$8) &lt;&gt; 0,
    SUMIFS('Import data'!$L$25:$L$80,
           'Import data'!$J$25:$J$80, F403,
           'Import data'!$G$25:$G$80, 'GHG emissions calculations'!$H403,
           'Import data'!$I$25:$I$80,$E$8),
    ""
)</f>
        <v/>
      </c>
      <c r="J403" s="311" t="str">
        <f t="array" ref="J403">IF(
    XLOOKUP(F403, 'Import data'!$J$26:$J$47, 'Import data'!$M$26:$M$47, "", 0) = "Please add the region-specific supplier emission factor or choose a different region available in the IAEG database.",
    "",
    XLOOKUP(F403, 'Import data'!$J$26:$J$47, 'Import data'!$M$26:$M$47, "", 0)
)</f>
        <v/>
      </c>
      <c r="K403" s="311" t="str">
        <f t="array" ref="K403">IFERROR(
    XLOOKUP(F403,
            _xlws.FILTER('Supplier Emission'!$G$15:$G$49,
                   ('Supplier Emission'!$D$15:$D$49=H403) * ('Supplier Emission'!$F$15:$F$49=$E$8)),
            _xlws.FILTER('Supplier Emission'!$I$15:$I$49,
                   ('Supplier Emission'!$D$15:$D$49=H403) * ('Supplier Emission'!$F$15:$F$49=$E$8)),
            ""),
    "")</f>
        <v/>
      </c>
      <c r="L403" s="311" t="str">
        <f t="array" ref="L403">IFERROR(
    XLOOKUP(F403,
            _xlws.FILTER('Supplier Emission'!$G$15:$G$49,
                   ('Supplier Emission'!$D$15:$D$49=H403) * ('Supplier Emission'!$F$15:$F$49=$E$8)),
            _xlws.FILTER('Supplier Emission'!$J$15:$J$49,
                   ('Supplier Emission'!$D$15:$D$49=H403) * ('Supplier Emission'!$F$15:$F$49=$E$8)),
            ""),
    "")</f>
        <v/>
      </c>
      <c r="M403" s="311" t="str">
        <f t="array" ref="M403">IFERROR(
    XLOOKUP(F403,
            _xlws.FILTER('Supplier Emission'!$G$15:$G$49,
                   ('Supplier Emission'!$D$15:$D$49=H403) * ('Supplier Emission'!$F$15:$F$49=$E$8)),
            _xlws.FILTER('Supplier Emission'!$M$15:$M$49,
                   ('Supplier Emission'!$D$15:$D$49=H403) * ('Supplier Emission'!$F$15:$F$49=$E$8)),
            ""),
    "")</f>
        <v/>
      </c>
      <c r="N403" s="311" t="str">
        <f t="array" ref="N403">IFERROR(
    XLOOKUP(F403,
            _xlws.FILTER('Supplier Emission'!$G$15:$G$49,
                   ('Supplier Emission'!$D$15:$D$49=H403) * ('Supplier Emission'!$F$15:$F$49=$E$8)),
            _xlws.FILTER('Supplier Emission'!$H$15:$H$49,
                   ('Supplier Emission'!$D$15:$D$49=H403) * ('Supplier Emission'!$F$15:$F$49=$E$8)),
            ""),
    "")</f>
        <v/>
      </c>
      <c r="O403" s="311" t="str">
        <f t="array" ref="O403">XLOOKUP(1,('Emission Factors'!$E$5:$E$488='GHG emissions calculations'!$F403)*('Emission Factors'!$H$5:$H$488='GHG emissions calculations'!$H403),INDEX('Emission Factors'!$E$5:$T$488,0,MATCH('GHG emissions calculations'!O$6,'Emission Factors'!$E$5:$T$5,0)),"",0)</f>
        <v> Zamak zinc alloy (ZnAlMgCu) </v>
      </c>
      <c r="P403" s="313">
        <f t="array" ref="P403">IFERROR(
    INDEX('Emission Factors'!$E$5:$P$488,
          MATCH(1,
                ('Emission Factors'!$E$5:$E$488 = 'GHG emissions calculations'!$F403) *
                ('Emission Factors'!$H$5:$H$488 = 'GHG emissions calculations'!$H403),
                0),
          MATCH('GHG emissions calculations'!P$6,'Emission Factors'!$E$5:$P$5,0)),
    "")</f>
        <v>5.177</v>
      </c>
      <c r="Q403" s="311" t="str">
        <f t="array" ref="Q403">IFERROR(
    IF(
        INDEX('Emission Factors'!$E$5:$P$488,
              MATCH(1,
                    ('Emission Factors'!$E$5:$E$488 = 'GHG emissions calculations'!$F403) *
                    ('Emission Factors'!$H$5:$H$488 = 'GHG emissions calculations'!$H403),
                    0),
              MATCH('GHG emissions calculations'!Q$6, 'Emission Factors'!$E$5:$P$5, 0)) &lt;&gt; "",
        INDEX('Emission Factors'!$E$5:$P$488,
              MATCH(1,
                    ('Emission Factors'!$E$5:$E$488 = 'GHG emissions calculations'!$F403) *
                    ('Emission Factors'!$H$5:$H$488 = 'GHG emissions calculations'!$H403),
                    0),
              MATCH('GHG emissions calculations'!Q$6, 'Emission Factors'!$E$5:$P$5, 0)),
        ""),
    "")</f>
        <v>kgCO2e/kg</v>
      </c>
      <c r="R403" s="311" t="str">
        <f t="array" ref="R403">IFERROR(
    IF(
        INDEX('Emission Factors'!$E$5:$R$488,
              MATCH(1,
                    ('Emission Factors'!$E$5:$E$488 = 'GHG emissions calculations'!$F403) *
                    ('Emission Factors'!$H$5:$H$488 = 'GHG emissions calculations'!$H403),
                    0),
              MATCH('GHG emissions calculations'!R$6, 'Emission Factors'!$E$5:$R$5, 0)) &lt;&gt; "",
        INDEX('Emission Factors'!$E$5:$R$488,
              MATCH(1,
                    ('Emission Factors'!$E$5:$E$488 = 'GHG emissions calculations'!$F403) *
                    ('Emission Factors'!$H$5:$H$488 = 'GHG emissions calculations'!$H403),
                    0),
              MATCH('GHG emissions calculations'!R$6, 'Emission Factors'!$E$5:$R$5, 0)),
        ""),
    "")</f>
        <v>Europe</v>
      </c>
      <c r="S403" s="312">
        <f t="shared" si="1"/>
        <v>0</v>
      </c>
      <c r="T403" s="23"/>
    </row>
    <row r="404" ht="15.75" customHeight="1" outlineLevel="1">
      <c r="A404" s="23"/>
      <c r="B404" s="71"/>
      <c r="C404" s="71"/>
      <c r="D404" s="71"/>
      <c r="E404" s="314"/>
      <c r="F404" s="311" t="str">
        <f>Lists!P381</f>
        <v>Zinc - Cold rolling - Global or unspecified region</v>
      </c>
      <c r="G404" s="311">
        <f t="array" ref="G404">XLOOKUP(1,('Emission Factors'!$E$5:$E$488='GHG emissions calculations'!$F404)*('Emission Factors'!$H$5:$H$488='GHG emissions calculations'!$H404),INDEX('Emission Factors'!$E$5:$T$488,0,MATCH('GHG emissions calculations'!G$6,'Emission Factors'!$E$5:$T$5,0)),"",0)</f>
        <v>3</v>
      </c>
      <c r="H404" s="311" t="s">
        <v>237</v>
      </c>
      <c r="I404" s="312" t="str">
        <f>IF(
    SUMIFS('Import data'!$L$25:$L$80,
           'Import data'!$J$25:$J$80, F404,
           'Import data'!$G$25:$G$80, 'GHG emissions calculations'!$H404,
           'Import data'!$I$25:$I$80,$E$8) &lt;&gt; 0,
    SUMIFS('Import data'!$L$25:$L$80,
           'Import data'!$J$25:$J$80, F404,
           'Import data'!$G$25:$G$80, 'GHG emissions calculations'!$H404,
           'Import data'!$I$25:$I$80,$E$8),
    ""
)</f>
        <v/>
      </c>
      <c r="J404" s="311" t="str">
        <f t="array" ref="J404">IF(
    XLOOKUP(F404, 'Import data'!$J$26:$J$47, 'Import data'!$M$26:$M$47, "", 0) = "Please add the region-specific supplier emission factor or choose a different region available in the IAEG database.",
    "",
    XLOOKUP(F404, 'Import data'!$J$26:$J$47, 'Import data'!$M$26:$M$47, "", 0)
)</f>
        <v/>
      </c>
      <c r="K404" s="311" t="str">
        <f t="array" ref="K404">IFERROR(
    XLOOKUP(F404,
            _xlws.FILTER('Supplier Emission'!$G$15:$G$49,
                   ('Supplier Emission'!$D$15:$D$49=H404) * ('Supplier Emission'!$F$15:$F$49=$E$8)),
            _xlws.FILTER('Supplier Emission'!$I$15:$I$49,
                   ('Supplier Emission'!$D$15:$D$49=H404) * ('Supplier Emission'!$F$15:$F$49=$E$8)),
            ""),
    "")</f>
        <v/>
      </c>
      <c r="L404" s="311" t="str">
        <f t="array" ref="L404">IFERROR(
    XLOOKUP(F404,
            _xlws.FILTER('Supplier Emission'!$G$15:$G$49,
                   ('Supplier Emission'!$D$15:$D$49=H404) * ('Supplier Emission'!$F$15:$F$49=$E$8)),
            _xlws.FILTER('Supplier Emission'!$J$15:$J$49,
                   ('Supplier Emission'!$D$15:$D$49=H404) * ('Supplier Emission'!$F$15:$F$49=$E$8)),
            ""),
    "")</f>
        <v/>
      </c>
      <c r="M404" s="311" t="str">
        <f t="array" ref="M404">IFERROR(
    XLOOKUP(F404,
            _xlws.FILTER('Supplier Emission'!$G$15:$G$49,
                   ('Supplier Emission'!$D$15:$D$49=H404) * ('Supplier Emission'!$F$15:$F$49=$E$8)),
            _xlws.FILTER('Supplier Emission'!$M$15:$M$49,
                   ('Supplier Emission'!$D$15:$D$49=H404) * ('Supplier Emission'!$F$15:$F$49=$E$8)),
            ""),
    "")</f>
        <v/>
      </c>
      <c r="N404" s="311" t="str">
        <f t="array" ref="N404">IFERROR(
    XLOOKUP(F404,
            _xlws.FILTER('Supplier Emission'!$G$15:$G$49,
                   ('Supplier Emission'!$D$15:$D$49=H404) * ('Supplier Emission'!$F$15:$F$49=$E$8)),
            _xlws.FILTER('Supplier Emission'!$H$15:$H$49,
                   ('Supplier Emission'!$D$15:$D$49=H404) * ('Supplier Emission'!$F$15:$F$49=$E$8)),
            ""),
    "")</f>
        <v/>
      </c>
      <c r="O404" s="311" t="str">
        <f t="array" ref="O404">XLOOKUP(1,('Emission Factors'!$E$5:$E$488='GHG emissions calculations'!$F404)*('Emission Factors'!$H$5:$H$488='GHG emissions calculations'!$H404),INDEX('Emission Factors'!$E$5:$T$488,0,MATCH('GHG emissions calculations'!O$6,'Emission Factors'!$E$5:$T$5,0)),"",0)</f>
        <v> Zamak zinc alloy (ZnAlMgCu)  + Cold rolling - Laminage à froid (impact modéré)</v>
      </c>
      <c r="P404" s="313">
        <f t="array" ref="P404">IFERROR(
    INDEX('Emission Factors'!$E$5:$P$488,
          MATCH(1,
                ('Emission Factors'!$E$5:$E$488 = 'GHG emissions calculations'!$F404) *
                ('Emission Factors'!$H$5:$H$488 = 'GHG emissions calculations'!$H404),
                0),
          MATCH('GHG emissions calculations'!P$6,'Emission Factors'!$E$5:$P$5,0)),
    "")</f>
        <v>5.177164</v>
      </c>
      <c r="Q404" s="311" t="str">
        <f t="array" ref="Q404">IFERROR(
    IF(
        INDEX('Emission Factors'!$E$5:$P$488,
              MATCH(1,
                    ('Emission Factors'!$E$5:$E$488 = 'GHG emissions calculations'!$F404) *
                    ('Emission Factors'!$H$5:$H$488 = 'GHG emissions calculations'!$H404),
                    0),
              MATCH('GHG emissions calculations'!Q$6, 'Emission Factors'!$E$5:$P$5, 0)) &lt;&gt; "",
        INDEX('Emission Factors'!$E$5:$P$488,
              MATCH(1,
                    ('Emission Factors'!$E$5:$E$488 = 'GHG emissions calculations'!$F404) *
                    ('Emission Factors'!$H$5:$H$488 = 'GHG emissions calculations'!$H404),
                    0),
              MATCH('GHG emissions calculations'!Q$6, 'Emission Factors'!$E$5:$P$5, 0)),
        ""),
    "")</f>
        <v>kgCO2e/kg</v>
      </c>
      <c r="R404" s="311" t="str">
        <f t="array" ref="R404">IFERROR(
    IF(
        INDEX('Emission Factors'!$E$5:$R$488,
              MATCH(1,
                    ('Emission Factors'!$E$5:$E$488 = 'GHG emissions calculations'!$F404) *
                    ('Emission Factors'!$H$5:$H$488 = 'GHG emissions calculations'!$H404),
                    0),
              MATCH('GHG emissions calculations'!R$6, 'Emission Factors'!$E$5:$R$5, 0)) &lt;&gt; "",
        INDEX('Emission Factors'!$E$5:$R$488,
              MATCH(1,
                    ('Emission Factors'!$E$5:$E$488 = 'GHG emissions calculations'!$F404) *
                    ('Emission Factors'!$H$5:$H$488 = 'GHG emissions calculations'!$H404),
                    0),
              MATCH('GHG emissions calculations'!R$6, 'Emission Factors'!$E$5:$R$5, 0)),
        ""),
    "")</f>
        <v>Global or unspecified region</v>
      </c>
      <c r="S404" s="312">
        <f t="shared" si="1"/>
        <v>0</v>
      </c>
      <c r="T404" s="23"/>
    </row>
    <row r="405" ht="15.75" customHeight="1" outlineLevel="1">
      <c r="A405" s="23"/>
      <c r="B405" s="71"/>
      <c r="C405" s="71"/>
      <c r="D405" s="71"/>
      <c r="E405" s="314"/>
      <c r="F405" s="311" t="str">
        <f>Lists!P380</f>
        <v>Zinc - Cold rolling - Middle East</v>
      </c>
      <c r="G405" s="311" t="str">
        <f t="array" ref="G405">XLOOKUP(1,('Emission Factors'!$E$5:$E$488='GHG emissions calculations'!$F405)*('Emission Factors'!$H$5:$H$488='GHG emissions calculations'!$H405),INDEX('Emission Factors'!$E$5:$T$488,0,MATCH('GHG emissions calculations'!G$6,'Emission Factors'!$E$5:$T$5,0)),"",0)</f>
        <v/>
      </c>
      <c r="H405" s="311" t="s">
        <v>237</v>
      </c>
      <c r="I405" s="312" t="str">
        <f>IF(
    SUMIFS('Import data'!$L$25:$L$80,
           'Import data'!$J$25:$J$80, F405,
           'Import data'!$G$25:$G$80, 'GHG emissions calculations'!$H405,
           'Import data'!$I$25:$I$80,$E$8) &lt;&gt; 0,
    SUMIFS('Import data'!$L$25:$L$80,
           'Import data'!$J$25:$J$80, F405,
           'Import data'!$G$25:$G$80, 'GHG emissions calculations'!$H405,
           'Import data'!$I$25:$I$80,$E$8),
    ""
)</f>
        <v/>
      </c>
      <c r="J405" s="311" t="str">
        <f t="array" ref="J405">IF(
    XLOOKUP(F405, 'Import data'!$J$26:$J$47, 'Import data'!$M$26:$M$47, "", 0) = "Please add the region-specific supplier emission factor or choose a different region available in the IAEG database.",
    "",
    XLOOKUP(F405, 'Import data'!$J$26:$J$47, 'Import data'!$M$26:$M$47, "", 0)
)</f>
        <v/>
      </c>
      <c r="K405" s="311" t="str">
        <f t="array" ref="K405">IFERROR(
    XLOOKUP(F405,
            _xlws.FILTER('Supplier Emission'!$G$15:$G$49,
                   ('Supplier Emission'!$D$15:$D$49=H405) * ('Supplier Emission'!$F$15:$F$49=$E$8)),
            _xlws.FILTER('Supplier Emission'!$I$15:$I$49,
                   ('Supplier Emission'!$D$15:$D$49=H405) * ('Supplier Emission'!$F$15:$F$49=$E$8)),
            ""),
    "")</f>
        <v/>
      </c>
      <c r="L405" s="311" t="str">
        <f t="array" ref="L405">IFERROR(
    XLOOKUP(F405,
            _xlws.FILTER('Supplier Emission'!$G$15:$G$49,
                   ('Supplier Emission'!$D$15:$D$49=H405) * ('Supplier Emission'!$F$15:$F$49=$E$8)),
            _xlws.FILTER('Supplier Emission'!$J$15:$J$49,
                   ('Supplier Emission'!$D$15:$D$49=H405) * ('Supplier Emission'!$F$15:$F$49=$E$8)),
            ""),
    "")</f>
        <v/>
      </c>
      <c r="M405" s="311" t="str">
        <f t="array" ref="M405">IFERROR(
    XLOOKUP(F405,
            _xlws.FILTER('Supplier Emission'!$G$15:$G$49,
                   ('Supplier Emission'!$D$15:$D$49=H405) * ('Supplier Emission'!$F$15:$F$49=$E$8)),
            _xlws.FILTER('Supplier Emission'!$M$15:$M$49,
                   ('Supplier Emission'!$D$15:$D$49=H405) * ('Supplier Emission'!$F$15:$F$49=$E$8)),
            ""),
    "")</f>
        <v/>
      </c>
      <c r="N405" s="311" t="str">
        <f t="array" ref="N405">IFERROR(
    XLOOKUP(F405,
            _xlws.FILTER('Supplier Emission'!$G$15:$G$49,
                   ('Supplier Emission'!$D$15:$D$49=H405) * ('Supplier Emission'!$F$15:$F$49=$E$8)),
            _xlws.FILTER('Supplier Emission'!$H$15:$H$49,
                   ('Supplier Emission'!$D$15:$D$49=H405) * ('Supplier Emission'!$F$15:$F$49=$E$8)),
            ""),
    "")</f>
        <v/>
      </c>
      <c r="O405" s="311" t="str">
        <f t="array" ref="O405">XLOOKUP(1,('Emission Factors'!$E$5:$E$488='GHG emissions calculations'!$F405)*('Emission Factors'!$H$5:$H$488='GHG emissions calculations'!$H405),INDEX('Emission Factors'!$E$5:$T$488,0,MATCH('GHG emissions calculations'!O$6,'Emission Factors'!$E$5:$T$5,0)),"",0)</f>
        <v/>
      </c>
      <c r="P405" s="313" t="str">
        <f t="array" ref="P405">IFERROR(
    INDEX('Emission Factors'!$E$5:$P$488,
          MATCH(1,
                ('Emission Factors'!$E$5:$E$488 = 'GHG emissions calculations'!$F405) *
                ('Emission Factors'!$H$5:$H$488 = 'GHG emissions calculations'!$H405),
                0),
          MATCH('GHG emissions calculations'!P$6,'Emission Factors'!$E$5:$P$5,0)),
    "")</f>
        <v/>
      </c>
      <c r="Q405" s="311" t="str">
        <f t="array" ref="Q405">IFERROR(
    IF(
        INDEX('Emission Factors'!$E$5:$P$488,
              MATCH(1,
                    ('Emission Factors'!$E$5:$E$488 = 'GHG emissions calculations'!$F405) *
                    ('Emission Factors'!$H$5:$H$488 = 'GHG emissions calculations'!$H405),
                    0),
              MATCH('GHG emissions calculations'!Q$6, 'Emission Factors'!$E$5:$P$5, 0)) &lt;&gt; "",
        INDEX('Emission Factors'!$E$5:$P$488,
              MATCH(1,
                    ('Emission Factors'!$E$5:$E$488 = 'GHG emissions calculations'!$F405) *
                    ('Emission Factors'!$H$5:$H$488 = 'GHG emissions calculations'!$H405),
                    0),
              MATCH('GHG emissions calculations'!Q$6, 'Emission Factors'!$E$5:$P$5, 0)),
        ""),
    "")</f>
        <v/>
      </c>
      <c r="R405" s="311" t="str">
        <f t="array" ref="R405">IFERROR(
    IF(
        INDEX('Emission Factors'!$E$5:$R$488,
              MATCH(1,
                    ('Emission Factors'!$E$5:$E$488 = 'GHG emissions calculations'!$F405) *
                    ('Emission Factors'!$H$5:$H$488 = 'GHG emissions calculations'!$H405),
                    0),
              MATCH('GHG emissions calculations'!R$6, 'Emission Factors'!$E$5:$R$5, 0)) &lt;&gt; "",
        INDEX('Emission Factors'!$E$5:$R$488,
              MATCH(1,
                    ('Emission Factors'!$E$5:$E$488 = 'GHG emissions calculations'!$F405) *
                    ('Emission Factors'!$H$5:$H$488 = 'GHG emissions calculations'!$H405),
                    0),
              MATCH('GHG emissions calculations'!R$6, 'Emission Factors'!$E$5:$R$5, 0)),
        ""),
    "")</f>
        <v/>
      </c>
      <c r="S405" s="312">
        <f t="shared" si="1"/>
        <v>0</v>
      </c>
      <c r="T405" s="23"/>
    </row>
    <row r="406" ht="15.75" customHeight="1" outlineLevel="1">
      <c r="A406" s="23"/>
      <c r="B406" s="71"/>
      <c r="C406" s="71"/>
      <c r="D406" s="71"/>
      <c r="E406" s="314"/>
      <c r="F406" s="311" t="str">
        <f>Lists!P379</f>
        <v>Zinc - Cold rolling - Oceania</v>
      </c>
      <c r="G406" s="311" t="str">
        <f t="array" ref="G406">XLOOKUP(1,('Emission Factors'!$E$5:$E$488='GHG emissions calculations'!$F406)*('Emission Factors'!$H$5:$H$488='GHG emissions calculations'!$H406),INDEX('Emission Factors'!$E$5:$T$488,0,MATCH('GHG emissions calculations'!G$6,'Emission Factors'!$E$5:$T$5,0)),"",0)</f>
        <v/>
      </c>
      <c r="H406" s="311" t="s">
        <v>237</v>
      </c>
      <c r="I406" s="312" t="str">
        <f>IF(
    SUMIFS('Import data'!$L$25:$L$80,
           'Import data'!$J$25:$J$80, F406,
           'Import data'!$G$25:$G$80, 'GHG emissions calculations'!$H406,
           'Import data'!$I$25:$I$80,$E$8) &lt;&gt; 0,
    SUMIFS('Import data'!$L$25:$L$80,
           'Import data'!$J$25:$J$80, F406,
           'Import data'!$G$25:$G$80, 'GHG emissions calculations'!$H406,
           'Import data'!$I$25:$I$80,$E$8),
    ""
)</f>
        <v/>
      </c>
      <c r="J406" s="311" t="str">
        <f t="array" ref="J406">IF(
    XLOOKUP(F406, 'Import data'!$J$26:$J$47, 'Import data'!$M$26:$M$47, "", 0) = "Please add the region-specific supplier emission factor or choose a different region available in the IAEG database.",
    "",
    XLOOKUP(F406, 'Import data'!$J$26:$J$47, 'Import data'!$M$26:$M$47, "", 0)
)</f>
        <v/>
      </c>
      <c r="K406" s="311" t="str">
        <f t="array" ref="K406">IFERROR(
    XLOOKUP(F406,
            _xlws.FILTER('Supplier Emission'!$G$15:$G$49,
                   ('Supplier Emission'!$D$15:$D$49=H406) * ('Supplier Emission'!$F$15:$F$49=$E$8)),
            _xlws.FILTER('Supplier Emission'!$I$15:$I$49,
                   ('Supplier Emission'!$D$15:$D$49=H406) * ('Supplier Emission'!$F$15:$F$49=$E$8)),
            ""),
    "")</f>
        <v/>
      </c>
      <c r="L406" s="311" t="str">
        <f t="array" ref="L406">IFERROR(
    XLOOKUP(F406,
            _xlws.FILTER('Supplier Emission'!$G$15:$G$49,
                   ('Supplier Emission'!$D$15:$D$49=H406) * ('Supplier Emission'!$F$15:$F$49=$E$8)),
            _xlws.FILTER('Supplier Emission'!$J$15:$J$49,
                   ('Supplier Emission'!$D$15:$D$49=H406) * ('Supplier Emission'!$F$15:$F$49=$E$8)),
            ""),
    "")</f>
        <v/>
      </c>
      <c r="M406" s="311" t="str">
        <f t="array" ref="M406">IFERROR(
    XLOOKUP(F406,
            _xlws.FILTER('Supplier Emission'!$G$15:$G$49,
                   ('Supplier Emission'!$D$15:$D$49=H406) * ('Supplier Emission'!$F$15:$F$49=$E$8)),
            _xlws.FILTER('Supplier Emission'!$M$15:$M$49,
                   ('Supplier Emission'!$D$15:$D$49=H406) * ('Supplier Emission'!$F$15:$F$49=$E$8)),
            ""),
    "")</f>
        <v/>
      </c>
      <c r="N406" s="311" t="str">
        <f t="array" ref="N406">IFERROR(
    XLOOKUP(F406,
            _xlws.FILTER('Supplier Emission'!$G$15:$G$49,
                   ('Supplier Emission'!$D$15:$D$49=H406) * ('Supplier Emission'!$F$15:$F$49=$E$8)),
            _xlws.FILTER('Supplier Emission'!$H$15:$H$49,
                   ('Supplier Emission'!$D$15:$D$49=H406) * ('Supplier Emission'!$F$15:$F$49=$E$8)),
            ""),
    "")</f>
        <v/>
      </c>
      <c r="O406" s="311" t="str">
        <f t="array" ref="O406">XLOOKUP(1,('Emission Factors'!$E$5:$E$488='GHG emissions calculations'!$F406)*('Emission Factors'!$H$5:$H$488='GHG emissions calculations'!$H406),INDEX('Emission Factors'!$E$5:$T$488,0,MATCH('GHG emissions calculations'!O$6,'Emission Factors'!$E$5:$T$5,0)),"",0)</f>
        <v/>
      </c>
      <c r="P406" s="313" t="str">
        <f t="array" ref="P406">IFERROR(
    INDEX('Emission Factors'!$E$5:$P$488,
          MATCH(1,
                ('Emission Factors'!$E$5:$E$488 = 'GHG emissions calculations'!$F406) *
                ('Emission Factors'!$H$5:$H$488 = 'GHG emissions calculations'!$H406),
                0),
          MATCH('GHG emissions calculations'!P$6,'Emission Factors'!$E$5:$P$5,0)),
    "")</f>
        <v/>
      </c>
      <c r="Q406" s="311" t="str">
        <f t="array" ref="Q406">IFERROR(
    IF(
        INDEX('Emission Factors'!$E$5:$P$488,
              MATCH(1,
                    ('Emission Factors'!$E$5:$E$488 = 'GHG emissions calculations'!$F406) *
                    ('Emission Factors'!$H$5:$H$488 = 'GHG emissions calculations'!$H406),
                    0),
              MATCH('GHG emissions calculations'!Q$6, 'Emission Factors'!$E$5:$P$5, 0)) &lt;&gt; "",
        INDEX('Emission Factors'!$E$5:$P$488,
              MATCH(1,
                    ('Emission Factors'!$E$5:$E$488 = 'GHG emissions calculations'!$F406) *
                    ('Emission Factors'!$H$5:$H$488 = 'GHG emissions calculations'!$H406),
                    0),
              MATCH('GHG emissions calculations'!Q$6, 'Emission Factors'!$E$5:$P$5, 0)),
        ""),
    "")</f>
        <v/>
      </c>
      <c r="R406" s="311" t="str">
        <f t="array" ref="R406">IFERROR(
    IF(
        INDEX('Emission Factors'!$E$5:$R$488,
              MATCH(1,
                    ('Emission Factors'!$E$5:$E$488 = 'GHG emissions calculations'!$F406) *
                    ('Emission Factors'!$H$5:$H$488 = 'GHG emissions calculations'!$H406),
                    0),
              MATCH('GHG emissions calculations'!R$6, 'Emission Factors'!$E$5:$R$5, 0)) &lt;&gt; "",
        INDEX('Emission Factors'!$E$5:$R$488,
              MATCH(1,
                    ('Emission Factors'!$E$5:$E$488 = 'GHG emissions calculations'!$F406) *
                    ('Emission Factors'!$H$5:$H$488 = 'GHG emissions calculations'!$H406),
                    0),
              MATCH('GHG emissions calculations'!R$6, 'Emission Factors'!$E$5:$R$5, 0)),
        ""),
    "")</f>
        <v/>
      </c>
      <c r="S406" s="312">
        <f t="shared" si="1"/>
        <v>0</v>
      </c>
      <c r="T406" s="23"/>
    </row>
    <row r="407" ht="15.75" customHeight="1" outlineLevel="1">
      <c r="A407" s="23"/>
      <c r="B407" s="71"/>
      <c r="C407" s="71"/>
      <c r="D407" s="71"/>
      <c r="E407" s="314"/>
      <c r="F407" s="311" t="str">
        <f>Lists!P384</f>
        <v>Zinc - Hot rolling - Africa</v>
      </c>
      <c r="G407" s="311" t="str">
        <f t="array" ref="G407">XLOOKUP(1,('Emission Factors'!$E$5:$E$488='GHG emissions calculations'!$F407)*('Emission Factors'!$H$5:$H$488='GHG emissions calculations'!$H407),INDEX('Emission Factors'!$E$5:$T$488,0,MATCH('GHG emissions calculations'!G$6,'Emission Factors'!$E$5:$T$5,0)),"",0)</f>
        <v/>
      </c>
      <c r="H407" s="311" t="s">
        <v>237</v>
      </c>
      <c r="I407" s="312" t="str">
        <f>IF(
    SUMIFS('Import data'!$L$25:$L$80,
           'Import data'!$J$25:$J$80, F407,
           'Import data'!$G$25:$G$80, 'GHG emissions calculations'!$H407,
           'Import data'!$I$25:$I$80,$E$8) &lt;&gt; 0,
    SUMIFS('Import data'!$L$25:$L$80,
           'Import data'!$J$25:$J$80, F407,
           'Import data'!$G$25:$G$80, 'GHG emissions calculations'!$H407,
           'Import data'!$I$25:$I$80,$E$8),
    ""
)</f>
        <v/>
      </c>
      <c r="J407" s="311" t="str">
        <f t="array" ref="J407">IF(
    XLOOKUP(F407, 'Import data'!$J$26:$J$47, 'Import data'!$M$26:$M$47, "", 0) = "Please add the region-specific supplier emission factor or choose a different region available in the IAEG database.",
    "",
    XLOOKUP(F407, 'Import data'!$J$26:$J$47, 'Import data'!$M$26:$M$47, "", 0)
)</f>
        <v/>
      </c>
      <c r="K407" s="311" t="str">
        <f t="array" ref="K407">IFERROR(
    XLOOKUP(F407,
            _xlws.FILTER('Supplier Emission'!$G$15:$G$49,
                   ('Supplier Emission'!$D$15:$D$49=H407) * ('Supplier Emission'!$F$15:$F$49=$E$8)),
            _xlws.FILTER('Supplier Emission'!$I$15:$I$49,
                   ('Supplier Emission'!$D$15:$D$49=H407) * ('Supplier Emission'!$F$15:$F$49=$E$8)),
            ""),
    "")</f>
        <v/>
      </c>
      <c r="L407" s="311" t="str">
        <f t="array" ref="L407">IFERROR(
    XLOOKUP(F407,
            _xlws.FILTER('Supplier Emission'!$G$15:$G$49,
                   ('Supplier Emission'!$D$15:$D$49=H407) * ('Supplier Emission'!$F$15:$F$49=$E$8)),
            _xlws.FILTER('Supplier Emission'!$J$15:$J$49,
                   ('Supplier Emission'!$D$15:$D$49=H407) * ('Supplier Emission'!$F$15:$F$49=$E$8)),
            ""),
    "")</f>
        <v/>
      </c>
      <c r="M407" s="311" t="str">
        <f t="array" ref="M407">IFERROR(
    XLOOKUP(F407,
            _xlws.FILTER('Supplier Emission'!$G$15:$G$49,
                   ('Supplier Emission'!$D$15:$D$49=H407) * ('Supplier Emission'!$F$15:$F$49=$E$8)),
            _xlws.FILTER('Supplier Emission'!$M$15:$M$49,
                   ('Supplier Emission'!$D$15:$D$49=H407) * ('Supplier Emission'!$F$15:$F$49=$E$8)),
            ""),
    "")</f>
        <v/>
      </c>
      <c r="N407" s="311" t="str">
        <f t="array" ref="N407">IFERROR(
    XLOOKUP(F407,
            _xlws.FILTER('Supplier Emission'!$G$15:$G$49,
                   ('Supplier Emission'!$D$15:$D$49=H407) * ('Supplier Emission'!$F$15:$F$49=$E$8)),
            _xlws.FILTER('Supplier Emission'!$H$15:$H$49,
                   ('Supplier Emission'!$D$15:$D$49=H407) * ('Supplier Emission'!$F$15:$F$49=$E$8)),
            ""),
    "")</f>
        <v/>
      </c>
      <c r="O407" s="311" t="str">
        <f t="array" ref="O407">XLOOKUP(1,('Emission Factors'!$E$5:$E$488='GHG emissions calculations'!$F407)*('Emission Factors'!$H$5:$H$488='GHG emissions calculations'!$H407),INDEX('Emission Factors'!$E$5:$T$488,0,MATCH('GHG emissions calculations'!O$6,'Emission Factors'!$E$5:$T$5,0)),"",0)</f>
        <v/>
      </c>
      <c r="P407" s="313" t="str">
        <f t="array" ref="P407">IFERROR(
    INDEX('Emission Factors'!$E$5:$P$488,
          MATCH(1,
                ('Emission Factors'!$E$5:$E$488 = 'GHG emissions calculations'!$F407) *
                ('Emission Factors'!$H$5:$H$488 = 'GHG emissions calculations'!$H407),
                0),
          MATCH('GHG emissions calculations'!P$6,'Emission Factors'!$E$5:$P$5,0)),
    "")</f>
        <v/>
      </c>
      <c r="Q407" s="311" t="str">
        <f t="array" ref="Q407">IFERROR(
    IF(
        INDEX('Emission Factors'!$E$5:$P$488,
              MATCH(1,
                    ('Emission Factors'!$E$5:$E$488 = 'GHG emissions calculations'!$F407) *
                    ('Emission Factors'!$H$5:$H$488 = 'GHG emissions calculations'!$H407),
                    0),
              MATCH('GHG emissions calculations'!Q$6, 'Emission Factors'!$E$5:$P$5, 0)) &lt;&gt; "",
        INDEX('Emission Factors'!$E$5:$P$488,
              MATCH(1,
                    ('Emission Factors'!$E$5:$E$488 = 'GHG emissions calculations'!$F407) *
                    ('Emission Factors'!$H$5:$H$488 = 'GHG emissions calculations'!$H407),
                    0),
              MATCH('GHG emissions calculations'!Q$6, 'Emission Factors'!$E$5:$P$5, 0)),
        ""),
    "")</f>
        <v/>
      </c>
      <c r="R407" s="311" t="str">
        <f t="array" ref="R407">IFERROR(
    IF(
        INDEX('Emission Factors'!$E$5:$R$488,
              MATCH(1,
                    ('Emission Factors'!$E$5:$E$488 = 'GHG emissions calculations'!$F407) *
                    ('Emission Factors'!$H$5:$H$488 = 'GHG emissions calculations'!$H407),
                    0),
              MATCH('GHG emissions calculations'!R$6, 'Emission Factors'!$E$5:$R$5, 0)) &lt;&gt; "",
        INDEX('Emission Factors'!$E$5:$R$488,
              MATCH(1,
                    ('Emission Factors'!$E$5:$E$488 = 'GHG emissions calculations'!$F407) *
                    ('Emission Factors'!$H$5:$H$488 = 'GHG emissions calculations'!$H407),
                    0),
              MATCH('GHG emissions calculations'!R$6, 'Emission Factors'!$E$5:$R$5, 0)),
        ""),
    "")</f>
        <v/>
      </c>
      <c r="S407" s="312">
        <f t="shared" si="1"/>
        <v>0</v>
      </c>
      <c r="T407" s="23"/>
    </row>
    <row r="408" ht="15.75" customHeight="1" outlineLevel="1">
      <c r="A408" s="23"/>
      <c r="B408" s="71"/>
      <c r="C408" s="71"/>
      <c r="D408" s="71"/>
      <c r="E408" s="314"/>
      <c r="F408" s="311" t="str">
        <f>Lists!P382</f>
        <v>Zinc - Hot rolling - America</v>
      </c>
      <c r="G408" s="311" t="str">
        <f t="array" ref="G408">XLOOKUP(1,('Emission Factors'!$E$5:$E$488='GHG emissions calculations'!$F408)*('Emission Factors'!$H$5:$H$488='GHG emissions calculations'!$H408),INDEX('Emission Factors'!$E$5:$T$488,0,MATCH('GHG emissions calculations'!G$6,'Emission Factors'!$E$5:$T$5,0)),"",0)</f>
        <v/>
      </c>
      <c r="H408" s="311" t="s">
        <v>237</v>
      </c>
      <c r="I408" s="312" t="str">
        <f>IF(
    SUMIFS('Import data'!$L$25:$L$80,
           'Import data'!$J$25:$J$80, F408,
           'Import data'!$G$25:$G$80, 'GHG emissions calculations'!$H408,
           'Import data'!$I$25:$I$80,$E$8) &lt;&gt; 0,
    SUMIFS('Import data'!$L$25:$L$80,
           'Import data'!$J$25:$J$80, F408,
           'Import data'!$G$25:$G$80, 'GHG emissions calculations'!$H408,
           'Import data'!$I$25:$I$80,$E$8),
    ""
)</f>
        <v/>
      </c>
      <c r="J408" s="311" t="str">
        <f t="array" ref="J408">IF(
    XLOOKUP(F408, 'Import data'!$J$26:$J$47, 'Import data'!$M$26:$M$47, "", 0) = "Please add the region-specific supplier emission factor or choose a different region available in the IAEG database.",
    "",
    XLOOKUP(F408, 'Import data'!$J$26:$J$47, 'Import data'!$M$26:$M$47, "", 0)
)</f>
        <v/>
      </c>
      <c r="K408" s="311" t="str">
        <f t="array" ref="K408">IFERROR(
    XLOOKUP(F408,
            _xlws.FILTER('Supplier Emission'!$G$15:$G$49,
                   ('Supplier Emission'!$D$15:$D$49=H408) * ('Supplier Emission'!$F$15:$F$49=$E$8)),
            _xlws.FILTER('Supplier Emission'!$I$15:$I$49,
                   ('Supplier Emission'!$D$15:$D$49=H408) * ('Supplier Emission'!$F$15:$F$49=$E$8)),
            ""),
    "")</f>
        <v/>
      </c>
      <c r="L408" s="311" t="str">
        <f t="array" ref="L408">IFERROR(
    XLOOKUP(F408,
            _xlws.FILTER('Supplier Emission'!$G$15:$G$49,
                   ('Supplier Emission'!$D$15:$D$49=H408) * ('Supplier Emission'!$F$15:$F$49=$E$8)),
            _xlws.FILTER('Supplier Emission'!$J$15:$J$49,
                   ('Supplier Emission'!$D$15:$D$49=H408) * ('Supplier Emission'!$F$15:$F$49=$E$8)),
            ""),
    "")</f>
        <v/>
      </c>
      <c r="M408" s="311" t="str">
        <f t="array" ref="M408">IFERROR(
    XLOOKUP(F408,
            _xlws.FILTER('Supplier Emission'!$G$15:$G$49,
                   ('Supplier Emission'!$D$15:$D$49=H408) * ('Supplier Emission'!$F$15:$F$49=$E$8)),
            _xlws.FILTER('Supplier Emission'!$M$15:$M$49,
                   ('Supplier Emission'!$D$15:$D$49=H408) * ('Supplier Emission'!$F$15:$F$49=$E$8)),
            ""),
    "")</f>
        <v/>
      </c>
      <c r="N408" s="311" t="str">
        <f t="array" ref="N408">IFERROR(
    XLOOKUP(F408,
            _xlws.FILTER('Supplier Emission'!$G$15:$G$49,
                   ('Supplier Emission'!$D$15:$D$49=H408) * ('Supplier Emission'!$F$15:$F$49=$E$8)),
            _xlws.FILTER('Supplier Emission'!$H$15:$H$49,
                   ('Supplier Emission'!$D$15:$D$49=H408) * ('Supplier Emission'!$F$15:$F$49=$E$8)),
            ""),
    "")</f>
        <v/>
      </c>
      <c r="O408" s="311" t="str">
        <f t="array" ref="O408">XLOOKUP(1,('Emission Factors'!$E$5:$E$488='GHG emissions calculations'!$F408)*('Emission Factors'!$H$5:$H$488='GHG emissions calculations'!$H408),INDEX('Emission Factors'!$E$5:$T$488,0,MATCH('GHG emissions calculations'!O$6,'Emission Factors'!$E$5:$T$5,0)),"",0)</f>
        <v/>
      </c>
      <c r="P408" s="313" t="str">
        <f t="array" ref="P408">IFERROR(
    INDEX('Emission Factors'!$E$5:$P$488,
          MATCH(1,
                ('Emission Factors'!$E$5:$E$488 = 'GHG emissions calculations'!$F408) *
                ('Emission Factors'!$H$5:$H$488 = 'GHG emissions calculations'!$H408),
                0),
          MATCH('GHG emissions calculations'!P$6,'Emission Factors'!$E$5:$P$5,0)),
    "")</f>
        <v/>
      </c>
      <c r="Q408" s="311" t="str">
        <f t="array" ref="Q408">IFERROR(
    IF(
        INDEX('Emission Factors'!$E$5:$P$488,
              MATCH(1,
                    ('Emission Factors'!$E$5:$E$488 = 'GHG emissions calculations'!$F408) *
                    ('Emission Factors'!$H$5:$H$488 = 'GHG emissions calculations'!$H408),
                    0),
              MATCH('GHG emissions calculations'!Q$6, 'Emission Factors'!$E$5:$P$5, 0)) &lt;&gt; "",
        INDEX('Emission Factors'!$E$5:$P$488,
              MATCH(1,
                    ('Emission Factors'!$E$5:$E$488 = 'GHG emissions calculations'!$F408) *
                    ('Emission Factors'!$H$5:$H$488 = 'GHG emissions calculations'!$H408),
                    0),
              MATCH('GHG emissions calculations'!Q$6, 'Emission Factors'!$E$5:$P$5, 0)),
        ""),
    "")</f>
        <v/>
      </c>
      <c r="R408" s="311" t="str">
        <f t="array" ref="R408">IFERROR(
    IF(
        INDEX('Emission Factors'!$E$5:$R$488,
              MATCH(1,
                    ('Emission Factors'!$E$5:$E$488 = 'GHG emissions calculations'!$F408) *
                    ('Emission Factors'!$H$5:$H$488 = 'GHG emissions calculations'!$H408),
                    0),
              MATCH('GHG emissions calculations'!R$6, 'Emission Factors'!$E$5:$R$5, 0)) &lt;&gt; "",
        INDEX('Emission Factors'!$E$5:$R$488,
              MATCH(1,
                    ('Emission Factors'!$E$5:$E$488 = 'GHG emissions calculations'!$F408) *
                    ('Emission Factors'!$H$5:$H$488 = 'GHG emissions calculations'!$H408),
                    0),
              MATCH('GHG emissions calculations'!R$6, 'Emission Factors'!$E$5:$R$5, 0)),
        ""),
    "")</f>
        <v/>
      </c>
      <c r="S408" s="312">
        <f t="shared" si="1"/>
        <v>0</v>
      </c>
      <c r="T408" s="23"/>
    </row>
    <row r="409" ht="15.75" customHeight="1" outlineLevel="1">
      <c r="A409" s="23"/>
      <c r="B409" s="71"/>
      <c r="C409" s="71"/>
      <c r="D409" s="71"/>
      <c r="E409" s="314"/>
      <c r="F409" s="311" t="str">
        <f>Lists!P385</f>
        <v>Zinc - Hot rolling - Asia</v>
      </c>
      <c r="G409" s="311" t="str">
        <f t="array" ref="G409">XLOOKUP(1,('Emission Factors'!$E$5:$E$488='GHG emissions calculations'!$F409)*('Emission Factors'!$H$5:$H$488='GHG emissions calculations'!$H409),INDEX('Emission Factors'!$E$5:$T$488,0,MATCH('GHG emissions calculations'!G$6,'Emission Factors'!$E$5:$T$5,0)),"",0)</f>
        <v/>
      </c>
      <c r="H409" s="311" t="s">
        <v>237</v>
      </c>
      <c r="I409" s="312" t="str">
        <f>IF(
    SUMIFS('Import data'!$L$25:$L$80,
           'Import data'!$J$25:$J$80, F409,
           'Import data'!$G$25:$G$80, 'GHG emissions calculations'!$H409,
           'Import data'!$I$25:$I$80,$E$8) &lt;&gt; 0,
    SUMIFS('Import data'!$L$25:$L$80,
           'Import data'!$J$25:$J$80, F409,
           'Import data'!$G$25:$G$80, 'GHG emissions calculations'!$H409,
           'Import data'!$I$25:$I$80,$E$8),
    ""
)</f>
        <v/>
      </c>
      <c r="J409" s="311" t="str">
        <f t="array" ref="J409">IF(
    XLOOKUP(F409, 'Import data'!$J$26:$J$47, 'Import data'!$M$26:$M$47, "", 0) = "Please add the region-specific supplier emission factor or choose a different region available in the IAEG database.",
    "",
    XLOOKUP(F409, 'Import data'!$J$26:$J$47, 'Import data'!$M$26:$M$47, "", 0)
)</f>
        <v/>
      </c>
      <c r="K409" s="311" t="str">
        <f t="array" ref="K409">IFERROR(
    XLOOKUP(F409,
            _xlws.FILTER('Supplier Emission'!$G$15:$G$49,
                   ('Supplier Emission'!$D$15:$D$49=H409) * ('Supplier Emission'!$F$15:$F$49=$E$8)),
            _xlws.FILTER('Supplier Emission'!$I$15:$I$49,
                   ('Supplier Emission'!$D$15:$D$49=H409) * ('Supplier Emission'!$F$15:$F$49=$E$8)),
            ""),
    "")</f>
        <v/>
      </c>
      <c r="L409" s="311" t="str">
        <f t="array" ref="L409">IFERROR(
    XLOOKUP(F409,
            _xlws.FILTER('Supplier Emission'!$G$15:$G$49,
                   ('Supplier Emission'!$D$15:$D$49=H409) * ('Supplier Emission'!$F$15:$F$49=$E$8)),
            _xlws.FILTER('Supplier Emission'!$J$15:$J$49,
                   ('Supplier Emission'!$D$15:$D$49=H409) * ('Supplier Emission'!$F$15:$F$49=$E$8)),
            ""),
    "")</f>
        <v/>
      </c>
      <c r="M409" s="311" t="str">
        <f t="array" ref="M409">IFERROR(
    XLOOKUP(F409,
            _xlws.FILTER('Supplier Emission'!$G$15:$G$49,
                   ('Supplier Emission'!$D$15:$D$49=H409) * ('Supplier Emission'!$F$15:$F$49=$E$8)),
            _xlws.FILTER('Supplier Emission'!$M$15:$M$49,
                   ('Supplier Emission'!$D$15:$D$49=H409) * ('Supplier Emission'!$F$15:$F$49=$E$8)),
            ""),
    "")</f>
        <v/>
      </c>
      <c r="N409" s="311" t="str">
        <f t="array" ref="N409">IFERROR(
    XLOOKUP(F409,
            _xlws.FILTER('Supplier Emission'!$G$15:$G$49,
                   ('Supplier Emission'!$D$15:$D$49=H409) * ('Supplier Emission'!$F$15:$F$49=$E$8)),
            _xlws.FILTER('Supplier Emission'!$H$15:$H$49,
                   ('Supplier Emission'!$D$15:$D$49=H409) * ('Supplier Emission'!$F$15:$F$49=$E$8)),
            ""),
    "")</f>
        <v/>
      </c>
      <c r="O409" s="311" t="str">
        <f t="array" ref="O409">XLOOKUP(1,('Emission Factors'!$E$5:$E$488='GHG emissions calculations'!$F409)*('Emission Factors'!$H$5:$H$488='GHG emissions calculations'!$H409),INDEX('Emission Factors'!$E$5:$T$488,0,MATCH('GHG emissions calculations'!O$6,'Emission Factors'!$E$5:$T$5,0)),"",0)</f>
        <v/>
      </c>
      <c r="P409" s="313" t="str">
        <f t="array" ref="P409">IFERROR(
    INDEX('Emission Factors'!$E$5:$P$488,
          MATCH(1,
                ('Emission Factors'!$E$5:$E$488 = 'GHG emissions calculations'!$F409) *
                ('Emission Factors'!$H$5:$H$488 = 'GHG emissions calculations'!$H409),
                0),
          MATCH('GHG emissions calculations'!P$6,'Emission Factors'!$E$5:$P$5,0)),
    "")</f>
        <v/>
      </c>
      <c r="Q409" s="311" t="str">
        <f t="array" ref="Q409">IFERROR(
    IF(
        INDEX('Emission Factors'!$E$5:$P$488,
              MATCH(1,
                    ('Emission Factors'!$E$5:$E$488 = 'GHG emissions calculations'!$F409) *
                    ('Emission Factors'!$H$5:$H$488 = 'GHG emissions calculations'!$H409),
                    0),
              MATCH('GHG emissions calculations'!Q$6, 'Emission Factors'!$E$5:$P$5, 0)) &lt;&gt; "",
        INDEX('Emission Factors'!$E$5:$P$488,
              MATCH(1,
                    ('Emission Factors'!$E$5:$E$488 = 'GHG emissions calculations'!$F409) *
                    ('Emission Factors'!$H$5:$H$488 = 'GHG emissions calculations'!$H409),
                    0),
              MATCH('GHG emissions calculations'!Q$6, 'Emission Factors'!$E$5:$P$5, 0)),
        ""),
    "")</f>
        <v/>
      </c>
      <c r="R409" s="311" t="str">
        <f t="array" ref="R409">IFERROR(
    IF(
        INDEX('Emission Factors'!$E$5:$R$488,
              MATCH(1,
                    ('Emission Factors'!$E$5:$E$488 = 'GHG emissions calculations'!$F409) *
                    ('Emission Factors'!$H$5:$H$488 = 'GHG emissions calculations'!$H409),
                    0),
              MATCH('GHG emissions calculations'!R$6, 'Emission Factors'!$E$5:$R$5, 0)) &lt;&gt; "",
        INDEX('Emission Factors'!$E$5:$R$488,
              MATCH(1,
                    ('Emission Factors'!$E$5:$E$488 = 'GHG emissions calculations'!$F409) *
                    ('Emission Factors'!$H$5:$H$488 = 'GHG emissions calculations'!$H409),
                    0),
              MATCH('GHG emissions calculations'!R$6, 'Emission Factors'!$E$5:$R$5, 0)),
        ""),
    "")</f>
        <v/>
      </c>
      <c r="S409" s="312">
        <f t="shared" si="1"/>
        <v>0</v>
      </c>
      <c r="T409" s="23"/>
    </row>
    <row r="410" ht="15.75" customHeight="1" outlineLevel="1">
      <c r="A410" s="23"/>
      <c r="B410" s="71"/>
      <c r="C410" s="71"/>
      <c r="D410" s="71"/>
      <c r="E410" s="314"/>
      <c r="F410" s="311" t="str">
        <f>Lists!P383</f>
        <v>Zinc - Hot rolling - Europe</v>
      </c>
      <c r="G410" s="311">
        <f t="array" ref="G410">XLOOKUP(1,('Emission Factors'!$E$5:$E$488='GHG emissions calculations'!$F410)*('Emission Factors'!$H$5:$H$488='GHG emissions calculations'!$H410),INDEX('Emission Factors'!$E$5:$T$488,0,MATCH('GHG emissions calculations'!G$6,'Emission Factors'!$E$5:$T$5,0)),"",0)</f>
        <v>3</v>
      </c>
      <c r="H410" s="311" t="s">
        <v>237</v>
      </c>
      <c r="I410" s="312" t="str">
        <f>IF(
    SUMIFS('Import data'!$L$25:$L$80,
           'Import data'!$J$25:$J$80, F410,
           'Import data'!$G$25:$G$80, 'GHG emissions calculations'!$H410,
           'Import data'!$I$25:$I$80,$E$8) &lt;&gt; 0,
    SUMIFS('Import data'!$L$25:$L$80,
           'Import data'!$J$25:$J$80, F410,
           'Import data'!$G$25:$G$80, 'GHG emissions calculations'!$H410,
           'Import data'!$I$25:$I$80,$E$8),
    ""
)</f>
        <v/>
      </c>
      <c r="J410" s="311" t="str">
        <f t="array" ref="J410">IF(
    XLOOKUP(F410, 'Import data'!$J$26:$J$47, 'Import data'!$M$26:$M$47, "", 0) = "Please add the region-specific supplier emission factor or choose a different region available in the IAEG database.",
    "",
    XLOOKUP(F410, 'Import data'!$J$26:$J$47, 'Import data'!$M$26:$M$47, "", 0)
)</f>
        <v/>
      </c>
      <c r="K410" s="311" t="str">
        <f t="array" ref="K410">IFERROR(
    XLOOKUP(F410,
            _xlws.FILTER('Supplier Emission'!$G$15:$G$49,
                   ('Supplier Emission'!$D$15:$D$49=H410) * ('Supplier Emission'!$F$15:$F$49=$E$8)),
            _xlws.FILTER('Supplier Emission'!$I$15:$I$49,
                   ('Supplier Emission'!$D$15:$D$49=H410) * ('Supplier Emission'!$F$15:$F$49=$E$8)),
            ""),
    "")</f>
        <v/>
      </c>
      <c r="L410" s="311" t="str">
        <f t="array" ref="L410">IFERROR(
    XLOOKUP(F410,
            _xlws.FILTER('Supplier Emission'!$G$15:$G$49,
                   ('Supplier Emission'!$D$15:$D$49=H410) * ('Supplier Emission'!$F$15:$F$49=$E$8)),
            _xlws.FILTER('Supplier Emission'!$J$15:$J$49,
                   ('Supplier Emission'!$D$15:$D$49=H410) * ('Supplier Emission'!$F$15:$F$49=$E$8)),
            ""),
    "")</f>
        <v/>
      </c>
      <c r="M410" s="311" t="str">
        <f t="array" ref="M410">IFERROR(
    XLOOKUP(F410,
            _xlws.FILTER('Supplier Emission'!$G$15:$G$49,
                   ('Supplier Emission'!$D$15:$D$49=H410) * ('Supplier Emission'!$F$15:$F$49=$E$8)),
            _xlws.FILTER('Supplier Emission'!$M$15:$M$49,
                   ('Supplier Emission'!$D$15:$D$49=H410) * ('Supplier Emission'!$F$15:$F$49=$E$8)),
            ""),
    "")</f>
        <v/>
      </c>
      <c r="N410" s="311" t="str">
        <f t="array" ref="N410">IFERROR(
    XLOOKUP(F410,
            _xlws.FILTER('Supplier Emission'!$G$15:$G$49,
                   ('Supplier Emission'!$D$15:$D$49=H410) * ('Supplier Emission'!$F$15:$F$49=$E$8)),
            _xlws.FILTER('Supplier Emission'!$H$15:$H$49,
                   ('Supplier Emission'!$D$15:$D$49=H410) * ('Supplier Emission'!$F$15:$F$49=$E$8)),
            ""),
    "")</f>
        <v/>
      </c>
      <c r="O410" s="311" t="str">
        <f t="array" ref="O410">XLOOKUP(1,('Emission Factors'!$E$5:$E$488='GHG emissions calculations'!$F410)*('Emission Factors'!$H$5:$H$488='GHG emissions calculations'!$H410),INDEX('Emission Factors'!$E$5:$T$488,0,MATCH('GHG emissions calculations'!O$6,'Emission Factors'!$E$5:$T$5,0)),"",0)</f>
        <v> Zamak zinc alloy (ZnAlMgCu) </v>
      </c>
      <c r="P410" s="313">
        <f t="array" ref="P410">IFERROR(
    INDEX('Emission Factors'!$E$5:$P$488,
          MATCH(1,
                ('Emission Factors'!$E$5:$E$488 = 'GHG emissions calculations'!$F410) *
                ('Emission Factors'!$H$5:$H$488 = 'GHG emissions calculations'!$H410),
                0),
          MATCH('GHG emissions calculations'!P$6,'Emission Factors'!$E$5:$P$5,0)),
    "")</f>
        <v>5.177</v>
      </c>
      <c r="Q410" s="311" t="str">
        <f t="array" ref="Q410">IFERROR(
    IF(
        INDEX('Emission Factors'!$E$5:$P$488,
              MATCH(1,
                    ('Emission Factors'!$E$5:$E$488 = 'GHG emissions calculations'!$F410) *
                    ('Emission Factors'!$H$5:$H$488 = 'GHG emissions calculations'!$H410),
                    0),
              MATCH('GHG emissions calculations'!Q$6, 'Emission Factors'!$E$5:$P$5, 0)) &lt;&gt; "",
        INDEX('Emission Factors'!$E$5:$P$488,
              MATCH(1,
                    ('Emission Factors'!$E$5:$E$488 = 'GHG emissions calculations'!$F410) *
                    ('Emission Factors'!$H$5:$H$488 = 'GHG emissions calculations'!$H410),
                    0),
              MATCH('GHG emissions calculations'!Q$6, 'Emission Factors'!$E$5:$P$5, 0)),
        ""),
    "")</f>
        <v>kgCO2e/kg</v>
      </c>
      <c r="R410" s="311" t="str">
        <f t="array" ref="R410">IFERROR(
    IF(
        INDEX('Emission Factors'!$E$5:$R$488,
              MATCH(1,
                    ('Emission Factors'!$E$5:$E$488 = 'GHG emissions calculations'!$F410) *
                    ('Emission Factors'!$H$5:$H$488 = 'GHG emissions calculations'!$H410),
                    0),
              MATCH('GHG emissions calculations'!R$6, 'Emission Factors'!$E$5:$R$5, 0)) &lt;&gt; "",
        INDEX('Emission Factors'!$E$5:$R$488,
              MATCH(1,
                    ('Emission Factors'!$E$5:$E$488 = 'GHG emissions calculations'!$F410) *
                    ('Emission Factors'!$H$5:$H$488 = 'GHG emissions calculations'!$H410),
                    0),
              MATCH('GHG emissions calculations'!R$6, 'Emission Factors'!$E$5:$R$5, 0)),
        ""),
    "")</f>
        <v>Europe</v>
      </c>
      <c r="S410" s="312">
        <f t="shared" si="1"/>
        <v>0</v>
      </c>
      <c r="T410" s="23"/>
    </row>
    <row r="411" ht="15.75" customHeight="1" outlineLevel="1">
      <c r="A411" s="23"/>
      <c r="B411" s="71"/>
      <c r="C411" s="71"/>
      <c r="D411" s="71"/>
      <c r="E411" s="314"/>
      <c r="F411" s="311" t="str">
        <f>Lists!P388</f>
        <v>Zinc - Hot rolling - Global or unspecified region</v>
      </c>
      <c r="G411" s="311">
        <f t="array" ref="G411">XLOOKUP(1,('Emission Factors'!$E$5:$E$488='GHG emissions calculations'!$F411)*('Emission Factors'!$H$5:$H$488='GHG emissions calculations'!$H411),INDEX('Emission Factors'!$E$5:$T$488,0,MATCH('GHG emissions calculations'!G$6,'Emission Factors'!$E$5:$T$5,0)),"",0)</f>
        <v>3</v>
      </c>
      <c r="H411" s="311" t="s">
        <v>237</v>
      </c>
      <c r="I411" s="312" t="str">
        <f>IF(
    SUMIFS('Import data'!$L$25:$L$80,
           'Import data'!$J$25:$J$80, F411,
           'Import data'!$G$25:$G$80, 'GHG emissions calculations'!$H411,
           'Import data'!$I$25:$I$80,$E$8) &lt;&gt; 0,
    SUMIFS('Import data'!$L$25:$L$80,
           'Import data'!$J$25:$J$80, F411,
           'Import data'!$G$25:$G$80, 'GHG emissions calculations'!$H411,
           'Import data'!$I$25:$I$80,$E$8),
    ""
)</f>
        <v/>
      </c>
      <c r="J411" s="311" t="str">
        <f t="array" ref="J411">IF(
    XLOOKUP(F411, 'Import data'!$J$26:$J$47, 'Import data'!$M$26:$M$47, "", 0) = "Please add the region-specific supplier emission factor or choose a different region available in the IAEG database.",
    "",
    XLOOKUP(F411, 'Import data'!$J$26:$J$47, 'Import data'!$M$26:$M$47, "", 0)
)</f>
        <v/>
      </c>
      <c r="K411" s="311" t="str">
        <f t="array" ref="K411">IFERROR(
    XLOOKUP(F411,
            _xlws.FILTER('Supplier Emission'!$G$15:$G$49,
                   ('Supplier Emission'!$D$15:$D$49=H411) * ('Supplier Emission'!$F$15:$F$49=$E$8)),
            _xlws.FILTER('Supplier Emission'!$I$15:$I$49,
                   ('Supplier Emission'!$D$15:$D$49=H411) * ('Supplier Emission'!$F$15:$F$49=$E$8)),
            ""),
    "")</f>
        <v/>
      </c>
      <c r="L411" s="311" t="str">
        <f t="array" ref="L411">IFERROR(
    XLOOKUP(F411,
            _xlws.FILTER('Supplier Emission'!$G$15:$G$49,
                   ('Supplier Emission'!$D$15:$D$49=H411) * ('Supplier Emission'!$F$15:$F$49=$E$8)),
            _xlws.FILTER('Supplier Emission'!$J$15:$J$49,
                   ('Supplier Emission'!$D$15:$D$49=H411) * ('Supplier Emission'!$F$15:$F$49=$E$8)),
            ""),
    "")</f>
        <v/>
      </c>
      <c r="M411" s="311" t="str">
        <f t="array" ref="M411">IFERROR(
    XLOOKUP(F411,
            _xlws.FILTER('Supplier Emission'!$G$15:$G$49,
                   ('Supplier Emission'!$D$15:$D$49=H411) * ('Supplier Emission'!$F$15:$F$49=$E$8)),
            _xlws.FILTER('Supplier Emission'!$M$15:$M$49,
                   ('Supplier Emission'!$D$15:$D$49=H411) * ('Supplier Emission'!$F$15:$F$49=$E$8)),
            ""),
    "")</f>
        <v/>
      </c>
      <c r="N411" s="311" t="str">
        <f t="array" ref="N411">IFERROR(
    XLOOKUP(F411,
            _xlws.FILTER('Supplier Emission'!$G$15:$G$49,
                   ('Supplier Emission'!$D$15:$D$49=H411) * ('Supplier Emission'!$F$15:$F$49=$E$8)),
            _xlws.FILTER('Supplier Emission'!$H$15:$H$49,
                   ('Supplier Emission'!$D$15:$D$49=H411) * ('Supplier Emission'!$F$15:$F$49=$E$8)),
            ""),
    "")</f>
        <v/>
      </c>
      <c r="O411" s="311" t="str">
        <f t="array" ref="O411">XLOOKUP(1,('Emission Factors'!$E$5:$E$488='GHG emissions calculations'!$F411)*('Emission Factors'!$H$5:$H$488='GHG emissions calculations'!$H411),INDEX('Emission Factors'!$E$5:$T$488,0,MATCH('GHG emissions calculations'!O$6,'Emission Factors'!$E$5:$T$5,0)),"",0)</f>
        <v> Zamak zinc alloy (ZnAlMgCu)  + Hot rolling - Laminage à chaud (impact modéré)</v>
      </c>
      <c r="P411" s="313">
        <f t="array" ref="P411">IFERROR(
    INDEX('Emission Factors'!$E$5:$P$488,
          MATCH(1,
                ('Emission Factors'!$E$5:$E$488 = 'GHG emissions calculations'!$F411) *
                ('Emission Factors'!$H$5:$H$488 = 'GHG emissions calculations'!$H411),
                0),
          MATCH('GHG emissions calculations'!P$6,'Emission Factors'!$E$5:$P$5,0)),
    "")</f>
        <v>5.17611</v>
      </c>
      <c r="Q411" s="311" t="str">
        <f t="array" ref="Q411">IFERROR(
    IF(
        INDEX('Emission Factors'!$E$5:$P$488,
              MATCH(1,
                    ('Emission Factors'!$E$5:$E$488 = 'GHG emissions calculations'!$F411) *
                    ('Emission Factors'!$H$5:$H$488 = 'GHG emissions calculations'!$H411),
                    0),
              MATCH('GHG emissions calculations'!Q$6, 'Emission Factors'!$E$5:$P$5, 0)) &lt;&gt; "",
        INDEX('Emission Factors'!$E$5:$P$488,
              MATCH(1,
                    ('Emission Factors'!$E$5:$E$488 = 'GHG emissions calculations'!$F411) *
                    ('Emission Factors'!$H$5:$H$488 = 'GHG emissions calculations'!$H411),
                    0),
              MATCH('GHG emissions calculations'!Q$6, 'Emission Factors'!$E$5:$P$5, 0)),
        ""),
    "")</f>
        <v>kgCO2e/kg</v>
      </c>
      <c r="R411" s="311" t="str">
        <f t="array" ref="R411">IFERROR(
    IF(
        INDEX('Emission Factors'!$E$5:$R$488,
              MATCH(1,
                    ('Emission Factors'!$E$5:$E$488 = 'GHG emissions calculations'!$F411) *
                    ('Emission Factors'!$H$5:$H$488 = 'GHG emissions calculations'!$H411),
                    0),
              MATCH('GHG emissions calculations'!R$6, 'Emission Factors'!$E$5:$R$5, 0)) &lt;&gt; "",
        INDEX('Emission Factors'!$E$5:$R$488,
              MATCH(1,
                    ('Emission Factors'!$E$5:$E$488 = 'GHG emissions calculations'!$F411) *
                    ('Emission Factors'!$H$5:$H$488 = 'GHG emissions calculations'!$H411),
                    0),
              MATCH('GHG emissions calculations'!R$6, 'Emission Factors'!$E$5:$R$5, 0)),
        ""),
    "")</f>
        <v>Global or unspecified region</v>
      </c>
      <c r="S411" s="312">
        <f t="shared" si="1"/>
        <v>0</v>
      </c>
      <c r="T411" s="23"/>
    </row>
    <row r="412" ht="15.75" customHeight="1" outlineLevel="1">
      <c r="A412" s="23"/>
      <c r="B412" s="71"/>
      <c r="C412" s="71"/>
      <c r="D412" s="71"/>
      <c r="E412" s="314"/>
      <c r="F412" s="311" t="str">
        <f>Lists!P387</f>
        <v>Zinc - Hot rolling - Middle East</v>
      </c>
      <c r="G412" s="311" t="str">
        <f t="array" ref="G412">XLOOKUP(1,('Emission Factors'!$E$5:$E$488='GHG emissions calculations'!$F412)*('Emission Factors'!$H$5:$H$488='GHG emissions calculations'!$H412),INDEX('Emission Factors'!$E$5:$T$488,0,MATCH('GHG emissions calculations'!G$6,'Emission Factors'!$E$5:$T$5,0)),"",0)</f>
        <v/>
      </c>
      <c r="H412" s="311" t="s">
        <v>237</v>
      </c>
      <c r="I412" s="312" t="str">
        <f>IF(
    SUMIFS('Import data'!$L$25:$L$80,
           'Import data'!$J$25:$J$80, F412,
           'Import data'!$G$25:$G$80, 'GHG emissions calculations'!$H412,
           'Import data'!$I$25:$I$80,$E$8) &lt;&gt; 0,
    SUMIFS('Import data'!$L$25:$L$80,
           'Import data'!$J$25:$J$80, F412,
           'Import data'!$G$25:$G$80, 'GHG emissions calculations'!$H412,
           'Import data'!$I$25:$I$80,$E$8),
    ""
)</f>
        <v/>
      </c>
      <c r="J412" s="311" t="str">
        <f t="array" ref="J412">IF(
    XLOOKUP(F412, 'Import data'!$J$26:$J$47, 'Import data'!$M$26:$M$47, "", 0) = "Please add the region-specific supplier emission factor or choose a different region available in the IAEG database.",
    "",
    XLOOKUP(F412, 'Import data'!$J$26:$J$47, 'Import data'!$M$26:$M$47, "", 0)
)</f>
        <v/>
      </c>
      <c r="K412" s="311" t="str">
        <f t="array" ref="K412">IFERROR(
    XLOOKUP(F412,
            _xlws.FILTER('Supplier Emission'!$G$15:$G$49,
                   ('Supplier Emission'!$D$15:$D$49=H412) * ('Supplier Emission'!$F$15:$F$49=$E$8)),
            _xlws.FILTER('Supplier Emission'!$I$15:$I$49,
                   ('Supplier Emission'!$D$15:$D$49=H412) * ('Supplier Emission'!$F$15:$F$49=$E$8)),
            ""),
    "")</f>
        <v/>
      </c>
      <c r="L412" s="311" t="str">
        <f t="array" ref="L412">IFERROR(
    XLOOKUP(F412,
            _xlws.FILTER('Supplier Emission'!$G$15:$G$49,
                   ('Supplier Emission'!$D$15:$D$49=H412) * ('Supplier Emission'!$F$15:$F$49=$E$8)),
            _xlws.FILTER('Supplier Emission'!$J$15:$J$49,
                   ('Supplier Emission'!$D$15:$D$49=H412) * ('Supplier Emission'!$F$15:$F$49=$E$8)),
            ""),
    "")</f>
        <v/>
      </c>
      <c r="M412" s="311" t="str">
        <f t="array" ref="M412">IFERROR(
    XLOOKUP(F412,
            _xlws.FILTER('Supplier Emission'!$G$15:$G$49,
                   ('Supplier Emission'!$D$15:$D$49=H412) * ('Supplier Emission'!$F$15:$F$49=$E$8)),
            _xlws.FILTER('Supplier Emission'!$M$15:$M$49,
                   ('Supplier Emission'!$D$15:$D$49=H412) * ('Supplier Emission'!$F$15:$F$49=$E$8)),
            ""),
    "")</f>
        <v/>
      </c>
      <c r="N412" s="311" t="str">
        <f t="array" ref="N412">IFERROR(
    XLOOKUP(F412,
            _xlws.FILTER('Supplier Emission'!$G$15:$G$49,
                   ('Supplier Emission'!$D$15:$D$49=H412) * ('Supplier Emission'!$F$15:$F$49=$E$8)),
            _xlws.FILTER('Supplier Emission'!$H$15:$H$49,
                   ('Supplier Emission'!$D$15:$D$49=H412) * ('Supplier Emission'!$F$15:$F$49=$E$8)),
            ""),
    "")</f>
        <v/>
      </c>
      <c r="O412" s="311" t="str">
        <f t="array" ref="O412">XLOOKUP(1,('Emission Factors'!$E$5:$E$488='GHG emissions calculations'!$F412)*('Emission Factors'!$H$5:$H$488='GHG emissions calculations'!$H412),INDEX('Emission Factors'!$E$5:$T$488,0,MATCH('GHG emissions calculations'!O$6,'Emission Factors'!$E$5:$T$5,0)),"",0)</f>
        <v/>
      </c>
      <c r="P412" s="313" t="str">
        <f t="array" ref="P412">IFERROR(
    INDEX('Emission Factors'!$E$5:$P$488,
          MATCH(1,
                ('Emission Factors'!$E$5:$E$488 = 'GHG emissions calculations'!$F412) *
                ('Emission Factors'!$H$5:$H$488 = 'GHG emissions calculations'!$H412),
                0),
          MATCH('GHG emissions calculations'!P$6,'Emission Factors'!$E$5:$P$5,0)),
    "")</f>
        <v/>
      </c>
      <c r="Q412" s="311" t="str">
        <f t="array" ref="Q412">IFERROR(
    IF(
        INDEX('Emission Factors'!$E$5:$P$488,
              MATCH(1,
                    ('Emission Factors'!$E$5:$E$488 = 'GHG emissions calculations'!$F412) *
                    ('Emission Factors'!$H$5:$H$488 = 'GHG emissions calculations'!$H412),
                    0),
              MATCH('GHG emissions calculations'!Q$6, 'Emission Factors'!$E$5:$P$5, 0)) &lt;&gt; "",
        INDEX('Emission Factors'!$E$5:$P$488,
              MATCH(1,
                    ('Emission Factors'!$E$5:$E$488 = 'GHG emissions calculations'!$F412) *
                    ('Emission Factors'!$H$5:$H$488 = 'GHG emissions calculations'!$H412),
                    0),
              MATCH('GHG emissions calculations'!Q$6, 'Emission Factors'!$E$5:$P$5, 0)),
        ""),
    "")</f>
        <v/>
      </c>
      <c r="R412" s="311" t="str">
        <f t="array" ref="R412">IFERROR(
    IF(
        INDEX('Emission Factors'!$E$5:$R$488,
              MATCH(1,
                    ('Emission Factors'!$E$5:$E$488 = 'GHG emissions calculations'!$F412) *
                    ('Emission Factors'!$H$5:$H$488 = 'GHG emissions calculations'!$H412),
                    0),
              MATCH('GHG emissions calculations'!R$6, 'Emission Factors'!$E$5:$R$5, 0)) &lt;&gt; "",
        INDEX('Emission Factors'!$E$5:$R$488,
              MATCH(1,
                    ('Emission Factors'!$E$5:$E$488 = 'GHG emissions calculations'!$F412) *
                    ('Emission Factors'!$H$5:$H$488 = 'GHG emissions calculations'!$H412),
                    0),
              MATCH('GHG emissions calculations'!R$6, 'Emission Factors'!$E$5:$R$5, 0)),
        ""),
    "")</f>
        <v/>
      </c>
      <c r="S412" s="312">
        <f t="shared" si="1"/>
        <v>0</v>
      </c>
      <c r="T412" s="23"/>
    </row>
    <row r="413" ht="15.75" customHeight="1" outlineLevel="1">
      <c r="A413" s="23"/>
      <c r="B413" s="71"/>
      <c r="C413" s="71"/>
      <c r="D413" s="71"/>
      <c r="E413" s="314"/>
      <c r="F413" s="311" t="str">
        <f>Lists!P386</f>
        <v>Zinc - Hot rolling - Oceania</v>
      </c>
      <c r="G413" s="311" t="str">
        <f t="array" ref="G413">XLOOKUP(1,('Emission Factors'!$E$5:$E$488='GHG emissions calculations'!$F413)*('Emission Factors'!$H$5:$H$488='GHG emissions calculations'!$H413),INDEX('Emission Factors'!$E$5:$T$488,0,MATCH('GHG emissions calculations'!G$6,'Emission Factors'!$E$5:$T$5,0)),"",0)</f>
        <v/>
      </c>
      <c r="H413" s="311" t="s">
        <v>237</v>
      </c>
      <c r="I413" s="312" t="str">
        <f>IF(
    SUMIFS('Import data'!$L$25:$L$80,
           'Import data'!$J$25:$J$80, F413,
           'Import data'!$G$25:$G$80, 'GHG emissions calculations'!$H413,
           'Import data'!$I$25:$I$80,$E$8) &lt;&gt; 0,
    SUMIFS('Import data'!$L$25:$L$80,
           'Import data'!$J$25:$J$80, F413,
           'Import data'!$G$25:$G$80, 'GHG emissions calculations'!$H413,
           'Import data'!$I$25:$I$80,$E$8),
    ""
)</f>
        <v/>
      </c>
      <c r="J413" s="311" t="str">
        <f t="array" ref="J413">IF(
    XLOOKUP(F413, 'Import data'!$J$26:$J$47, 'Import data'!$M$26:$M$47, "", 0) = "Please add the region-specific supplier emission factor or choose a different region available in the IAEG database.",
    "",
    XLOOKUP(F413, 'Import data'!$J$26:$J$47, 'Import data'!$M$26:$M$47, "", 0)
)</f>
        <v/>
      </c>
      <c r="K413" s="311" t="str">
        <f t="array" ref="K413">IFERROR(
    XLOOKUP(F413,
            _xlws.FILTER('Supplier Emission'!$G$15:$G$49,
                   ('Supplier Emission'!$D$15:$D$49=H413) * ('Supplier Emission'!$F$15:$F$49=$E$8)),
            _xlws.FILTER('Supplier Emission'!$I$15:$I$49,
                   ('Supplier Emission'!$D$15:$D$49=H413) * ('Supplier Emission'!$F$15:$F$49=$E$8)),
            ""),
    "")</f>
        <v/>
      </c>
      <c r="L413" s="311" t="str">
        <f t="array" ref="L413">IFERROR(
    XLOOKUP(F413,
            _xlws.FILTER('Supplier Emission'!$G$15:$G$49,
                   ('Supplier Emission'!$D$15:$D$49=H413) * ('Supplier Emission'!$F$15:$F$49=$E$8)),
            _xlws.FILTER('Supplier Emission'!$J$15:$J$49,
                   ('Supplier Emission'!$D$15:$D$49=H413) * ('Supplier Emission'!$F$15:$F$49=$E$8)),
            ""),
    "")</f>
        <v/>
      </c>
      <c r="M413" s="311" t="str">
        <f t="array" ref="M413">IFERROR(
    XLOOKUP(F413,
            _xlws.FILTER('Supplier Emission'!$G$15:$G$49,
                   ('Supplier Emission'!$D$15:$D$49=H413) * ('Supplier Emission'!$F$15:$F$49=$E$8)),
            _xlws.FILTER('Supplier Emission'!$M$15:$M$49,
                   ('Supplier Emission'!$D$15:$D$49=H413) * ('Supplier Emission'!$F$15:$F$49=$E$8)),
            ""),
    "")</f>
        <v/>
      </c>
      <c r="N413" s="311" t="str">
        <f t="array" ref="N413">IFERROR(
    XLOOKUP(F413,
            _xlws.FILTER('Supplier Emission'!$G$15:$G$49,
                   ('Supplier Emission'!$D$15:$D$49=H413) * ('Supplier Emission'!$F$15:$F$49=$E$8)),
            _xlws.FILTER('Supplier Emission'!$H$15:$H$49,
                   ('Supplier Emission'!$D$15:$D$49=H413) * ('Supplier Emission'!$F$15:$F$49=$E$8)),
            ""),
    "")</f>
        <v/>
      </c>
      <c r="O413" s="311" t="str">
        <f t="array" ref="O413">XLOOKUP(1,('Emission Factors'!$E$5:$E$488='GHG emissions calculations'!$F413)*('Emission Factors'!$H$5:$H$488='GHG emissions calculations'!$H413),INDEX('Emission Factors'!$E$5:$T$488,0,MATCH('GHG emissions calculations'!O$6,'Emission Factors'!$E$5:$T$5,0)),"",0)</f>
        <v/>
      </c>
      <c r="P413" s="313" t="str">
        <f t="array" ref="P413">IFERROR(
    INDEX('Emission Factors'!$E$5:$P$488,
          MATCH(1,
                ('Emission Factors'!$E$5:$E$488 = 'GHG emissions calculations'!$F413) *
                ('Emission Factors'!$H$5:$H$488 = 'GHG emissions calculations'!$H413),
                0),
          MATCH('GHG emissions calculations'!P$6,'Emission Factors'!$E$5:$P$5,0)),
    "")</f>
        <v/>
      </c>
      <c r="Q413" s="311" t="str">
        <f t="array" ref="Q413">IFERROR(
    IF(
        INDEX('Emission Factors'!$E$5:$P$488,
              MATCH(1,
                    ('Emission Factors'!$E$5:$E$488 = 'GHG emissions calculations'!$F413) *
                    ('Emission Factors'!$H$5:$H$488 = 'GHG emissions calculations'!$H413),
                    0),
              MATCH('GHG emissions calculations'!Q$6, 'Emission Factors'!$E$5:$P$5, 0)) &lt;&gt; "",
        INDEX('Emission Factors'!$E$5:$P$488,
              MATCH(1,
                    ('Emission Factors'!$E$5:$E$488 = 'GHG emissions calculations'!$F413) *
                    ('Emission Factors'!$H$5:$H$488 = 'GHG emissions calculations'!$H413),
                    0),
              MATCH('GHG emissions calculations'!Q$6, 'Emission Factors'!$E$5:$P$5, 0)),
        ""),
    "")</f>
        <v/>
      </c>
      <c r="R413" s="311" t="str">
        <f t="array" ref="R413">IFERROR(
    IF(
        INDEX('Emission Factors'!$E$5:$R$488,
              MATCH(1,
                    ('Emission Factors'!$E$5:$E$488 = 'GHG emissions calculations'!$F413) *
                    ('Emission Factors'!$H$5:$H$488 = 'GHG emissions calculations'!$H413),
                    0),
              MATCH('GHG emissions calculations'!R$6, 'Emission Factors'!$E$5:$R$5, 0)) &lt;&gt; "",
        INDEX('Emission Factors'!$E$5:$R$488,
              MATCH(1,
                    ('Emission Factors'!$E$5:$E$488 = 'GHG emissions calculations'!$F413) *
                    ('Emission Factors'!$H$5:$H$488 = 'GHG emissions calculations'!$H413),
                    0),
              MATCH('GHG emissions calculations'!R$6, 'Emission Factors'!$E$5:$R$5, 0)),
        ""),
    "")</f>
        <v/>
      </c>
      <c r="S413" s="312">
        <f t="shared" si="1"/>
        <v>0</v>
      </c>
      <c r="T413" s="23"/>
    </row>
    <row r="414" ht="15.75" customHeight="1" outlineLevel="1">
      <c r="A414" s="23"/>
      <c r="B414" s="71"/>
      <c r="C414" s="71"/>
      <c r="D414" s="71"/>
      <c r="E414" s="314"/>
      <c r="F414" s="311" t="str">
        <f>Lists!P391</f>
        <v>Zinc - Metal drilling - Africa</v>
      </c>
      <c r="G414" s="311" t="str">
        <f t="array" ref="G414">XLOOKUP(1,('Emission Factors'!$E$5:$E$488='GHG emissions calculations'!$F414)*('Emission Factors'!$H$5:$H$488='GHG emissions calculations'!$H414),INDEX('Emission Factors'!$E$5:$T$488,0,MATCH('GHG emissions calculations'!G$6,'Emission Factors'!$E$5:$T$5,0)),"",0)</f>
        <v/>
      </c>
      <c r="H414" s="311" t="s">
        <v>237</v>
      </c>
      <c r="I414" s="312" t="str">
        <f>IF(
    SUMIFS('Import data'!$L$25:$L$80,
           'Import data'!$J$25:$J$80, F414,
           'Import data'!$G$25:$G$80, 'GHG emissions calculations'!$H414,
           'Import data'!$I$25:$I$80,$E$8) &lt;&gt; 0,
    SUMIFS('Import data'!$L$25:$L$80,
           'Import data'!$J$25:$J$80, F414,
           'Import data'!$G$25:$G$80, 'GHG emissions calculations'!$H414,
           'Import data'!$I$25:$I$80,$E$8),
    ""
)</f>
        <v/>
      </c>
      <c r="J414" s="311" t="str">
        <f t="array" ref="J414">IF(
    XLOOKUP(F414, 'Import data'!$J$26:$J$47, 'Import data'!$M$26:$M$47, "", 0) = "Please add the region-specific supplier emission factor or choose a different region available in the IAEG database.",
    "",
    XLOOKUP(F414, 'Import data'!$J$26:$J$47, 'Import data'!$M$26:$M$47, "", 0)
)</f>
        <v/>
      </c>
      <c r="K414" s="311" t="str">
        <f t="array" ref="K414">IFERROR(
    XLOOKUP(F414,
            _xlws.FILTER('Supplier Emission'!$G$15:$G$49,
                   ('Supplier Emission'!$D$15:$D$49=H414) * ('Supplier Emission'!$F$15:$F$49=$E$8)),
            _xlws.FILTER('Supplier Emission'!$I$15:$I$49,
                   ('Supplier Emission'!$D$15:$D$49=H414) * ('Supplier Emission'!$F$15:$F$49=$E$8)),
            ""),
    "")</f>
        <v/>
      </c>
      <c r="L414" s="311" t="str">
        <f t="array" ref="L414">IFERROR(
    XLOOKUP(F414,
            _xlws.FILTER('Supplier Emission'!$G$15:$G$49,
                   ('Supplier Emission'!$D$15:$D$49=H414) * ('Supplier Emission'!$F$15:$F$49=$E$8)),
            _xlws.FILTER('Supplier Emission'!$J$15:$J$49,
                   ('Supplier Emission'!$D$15:$D$49=H414) * ('Supplier Emission'!$F$15:$F$49=$E$8)),
            ""),
    "")</f>
        <v/>
      </c>
      <c r="M414" s="311" t="str">
        <f t="array" ref="M414">IFERROR(
    XLOOKUP(F414,
            _xlws.FILTER('Supplier Emission'!$G$15:$G$49,
                   ('Supplier Emission'!$D$15:$D$49=H414) * ('Supplier Emission'!$F$15:$F$49=$E$8)),
            _xlws.FILTER('Supplier Emission'!$M$15:$M$49,
                   ('Supplier Emission'!$D$15:$D$49=H414) * ('Supplier Emission'!$F$15:$F$49=$E$8)),
            ""),
    "")</f>
        <v/>
      </c>
      <c r="N414" s="311" t="str">
        <f t="array" ref="N414">IFERROR(
    XLOOKUP(F414,
            _xlws.FILTER('Supplier Emission'!$G$15:$G$49,
                   ('Supplier Emission'!$D$15:$D$49=H414) * ('Supplier Emission'!$F$15:$F$49=$E$8)),
            _xlws.FILTER('Supplier Emission'!$H$15:$H$49,
                   ('Supplier Emission'!$D$15:$D$49=H414) * ('Supplier Emission'!$F$15:$F$49=$E$8)),
            ""),
    "")</f>
        <v/>
      </c>
      <c r="O414" s="311" t="str">
        <f t="array" ref="O414">XLOOKUP(1,('Emission Factors'!$E$5:$E$488='GHG emissions calculations'!$F414)*('Emission Factors'!$H$5:$H$488='GHG emissions calculations'!$H414),INDEX('Emission Factors'!$E$5:$T$488,0,MATCH('GHG emissions calculations'!O$6,'Emission Factors'!$E$5:$T$5,0)),"",0)</f>
        <v/>
      </c>
      <c r="P414" s="313" t="str">
        <f t="array" ref="P414">IFERROR(
    INDEX('Emission Factors'!$E$5:$P$488,
          MATCH(1,
                ('Emission Factors'!$E$5:$E$488 = 'GHG emissions calculations'!$F414) *
                ('Emission Factors'!$H$5:$H$488 = 'GHG emissions calculations'!$H414),
                0),
          MATCH('GHG emissions calculations'!P$6,'Emission Factors'!$E$5:$P$5,0)),
    "")</f>
        <v/>
      </c>
      <c r="Q414" s="311" t="str">
        <f t="array" ref="Q414">IFERROR(
    IF(
        INDEX('Emission Factors'!$E$5:$P$488,
              MATCH(1,
                    ('Emission Factors'!$E$5:$E$488 = 'GHG emissions calculations'!$F414) *
                    ('Emission Factors'!$H$5:$H$488 = 'GHG emissions calculations'!$H414),
                    0),
              MATCH('GHG emissions calculations'!Q$6, 'Emission Factors'!$E$5:$P$5, 0)) &lt;&gt; "",
        INDEX('Emission Factors'!$E$5:$P$488,
              MATCH(1,
                    ('Emission Factors'!$E$5:$E$488 = 'GHG emissions calculations'!$F414) *
                    ('Emission Factors'!$H$5:$H$488 = 'GHG emissions calculations'!$H414),
                    0),
              MATCH('GHG emissions calculations'!Q$6, 'Emission Factors'!$E$5:$P$5, 0)),
        ""),
    "")</f>
        <v/>
      </c>
      <c r="R414" s="311" t="str">
        <f t="array" ref="R414">IFERROR(
    IF(
        INDEX('Emission Factors'!$E$5:$R$488,
              MATCH(1,
                    ('Emission Factors'!$E$5:$E$488 = 'GHG emissions calculations'!$F414) *
                    ('Emission Factors'!$H$5:$H$488 = 'GHG emissions calculations'!$H414),
                    0),
              MATCH('GHG emissions calculations'!R$6, 'Emission Factors'!$E$5:$R$5, 0)) &lt;&gt; "",
        INDEX('Emission Factors'!$E$5:$R$488,
              MATCH(1,
                    ('Emission Factors'!$E$5:$E$488 = 'GHG emissions calculations'!$F414) *
                    ('Emission Factors'!$H$5:$H$488 = 'GHG emissions calculations'!$H414),
                    0),
              MATCH('GHG emissions calculations'!R$6, 'Emission Factors'!$E$5:$R$5, 0)),
        ""),
    "")</f>
        <v/>
      </c>
      <c r="S414" s="312">
        <f t="shared" si="1"/>
        <v>0</v>
      </c>
      <c r="T414" s="23"/>
    </row>
    <row r="415" ht="15.75" customHeight="1" outlineLevel="1">
      <c r="A415" s="23"/>
      <c r="B415" s="71"/>
      <c r="C415" s="71"/>
      <c r="D415" s="71"/>
      <c r="E415" s="314"/>
      <c r="F415" s="311" t="str">
        <f>Lists!P389</f>
        <v>Zinc - Metal drilling - America</v>
      </c>
      <c r="G415" s="311" t="str">
        <f t="array" ref="G415">XLOOKUP(1,('Emission Factors'!$E$5:$E$488='GHG emissions calculations'!$F415)*('Emission Factors'!$H$5:$H$488='GHG emissions calculations'!$H415),INDEX('Emission Factors'!$E$5:$T$488,0,MATCH('GHG emissions calculations'!G$6,'Emission Factors'!$E$5:$T$5,0)),"",0)</f>
        <v/>
      </c>
      <c r="H415" s="311" t="s">
        <v>237</v>
      </c>
      <c r="I415" s="312" t="str">
        <f>IF(
    SUMIFS('Import data'!$L$25:$L$80,
           'Import data'!$J$25:$J$80, F415,
           'Import data'!$G$25:$G$80, 'GHG emissions calculations'!$H415,
           'Import data'!$I$25:$I$80,$E$8) &lt;&gt; 0,
    SUMIFS('Import data'!$L$25:$L$80,
           'Import data'!$J$25:$J$80, F415,
           'Import data'!$G$25:$G$80, 'GHG emissions calculations'!$H415,
           'Import data'!$I$25:$I$80,$E$8),
    ""
)</f>
        <v/>
      </c>
      <c r="J415" s="311" t="str">
        <f t="array" ref="J415">IF(
    XLOOKUP(F415, 'Import data'!$J$26:$J$47, 'Import data'!$M$26:$M$47, "", 0) = "Please add the region-specific supplier emission factor or choose a different region available in the IAEG database.",
    "",
    XLOOKUP(F415, 'Import data'!$J$26:$J$47, 'Import data'!$M$26:$M$47, "", 0)
)</f>
        <v/>
      </c>
      <c r="K415" s="311" t="str">
        <f t="array" ref="K415">IFERROR(
    XLOOKUP(F415,
            _xlws.FILTER('Supplier Emission'!$G$15:$G$49,
                   ('Supplier Emission'!$D$15:$D$49=H415) * ('Supplier Emission'!$F$15:$F$49=$E$8)),
            _xlws.FILTER('Supplier Emission'!$I$15:$I$49,
                   ('Supplier Emission'!$D$15:$D$49=H415) * ('Supplier Emission'!$F$15:$F$49=$E$8)),
            ""),
    "")</f>
        <v/>
      </c>
      <c r="L415" s="311" t="str">
        <f t="array" ref="L415">IFERROR(
    XLOOKUP(F415,
            _xlws.FILTER('Supplier Emission'!$G$15:$G$49,
                   ('Supplier Emission'!$D$15:$D$49=H415) * ('Supplier Emission'!$F$15:$F$49=$E$8)),
            _xlws.FILTER('Supplier Emission'!$J$15:$J$49,
                   ('Supplier Emission'!$D$15:$D$49=H415) * ('Supplier Emission'!$F$15:$F$49=$E$8)),
            ""),
    "")</f>
        <v/>
      </c>
      <c r="M415" s="311" t="str">
        <f t="array" ref="M415">IFERROR(
    XLOOKUP(F415,
            _xlws.FILTER('Supplier Emission'!$G$15:$G$49,
                   ('Supplier Emission'!$D$15:$D$49=H415) * ('Supplier Emission'!$F$15:$F$49=$E$8)),
            _xlws.FILTER('Supplier Emission'!$M$15:$M$49,
                   ('Supplier Emission'!$D$15:$D$49=H415) * ('Supplier Emission'!$F$15:$F$49=$E$8)),
            ""),
    "")</f>
        <v/>
      </c>
      <c r="N415" s="311" t="str">
        <f t="array" ref="N415">IFERROR(
    XLOOKUP(F415,
            _xlws.FILTER('Supplier Emission'!$G$15:$G$49,
                   ('Supplier Emission'!$D$15:$D$49=H415) * ('Supplier Emission'!$F$15:$F$49=$E$8)),
            _xlws.FILTER('Supplier Emission'!$H$15:$H$49,
                   ('Supplier Emission'!$D$15:$D$49=H415) * ('Supplier Emission'!$F$15:$F$49=$E$8)),
            ""),
    "")</f>
        <v/>
      </c>
      <c r="O415" s="311" t="str">
        <f t="array" ref="O415">XLOOKUP(1,('Emission Factors'!$E$5:$E$488='GHG emissions calculations'!$F415)*('Emission Factors'!$H$5:$H$488='GHG emissions calculations'!$H415),INDEX('Emission Factors'!$E$5:$T$488,0,MATCH('GHG emissions calculations'!O$6,'Emission Factors'!$E$5:$T$5,0)),"",0)</f>
        <v/>
      </c>
      <c r="P415" s="313" t="str">
        <f t="array" ref="P415">IFERROR(
    INDEX('Emission Factors'!$E$5:$P$488,
          MATCH(1,
                ('Emission Factors'!$E$5:$E$488 = 'GHG emissions calculations'!$F415) *
                ('Emission Factors'!$H$5:$H$488 = 'GHG emissions calculations'!$H415),
                0),
          MATCH('GHG emissions calculations'!P$6,'Emission Factors'!$E$5:$P$5,0)),
    "")</f>
        <v/>
      </c>
      <c r="Q415" s="311" t="str">
        <f t="array" ref="Q415">IFERROR(
    IF(
        INDEX('Emission Factors'!$E$5:$P$488,
              MATCH(1,
                    ('Emission Factors'!$E$5:$E$488 = 'GHG emissions calculations'!$F415) *
                    ('Emission Factors'!$H$5:$H$488 = 'GHG emissions calculations'!$H415),
                    0),
              MATCH('GHG emissions calculations'!Q$6, 'Emission Factors'!$E$5:$P$5, 0)) &lt;&gt; "",
        INDEX('Emission Factors'!$E$5:$P$488,
              MATCH(1,
                    ('Emission Factors'!$E$5:$E$488 = 'GHG emissions calculations'!$F415) *
                    ('Emission Factors'!$H$5:$H$488 = 'GHG emissions calculations'!$H415),
                    0),
              MATCH('GHG emissions calculations'!Q$6, 'Emission Factors'!$E$5:$P$5, 0)),
        ""),
    "")</f>
        <v/>
      </c>
      <c r="R415" s="311" t="str">
        <f t="array" ref="R415">IFERROR(
    IF(
        INDEX('Emission Factors'!$E$5:$R$488,
              MATCH(1,
                    ('Emission Factors'!$E$5:$E$488 = 'GHG emissions calculations'!$F415) *
                    ('Emission Factors'!$H$5:$H$488 = 'GHG emissions calculations'!$H415),
                    0),
              MATCH('GHG emissions calculations'!R$6, 'Emission Factors'!$E$5:$R$5, 0)) &lt;&gt; "",
        INDEX('Emission Factors'!$E$5:$R$488,
              MATCH(1,
                    ('Emission Factors'!$E$5:$E$488 = 'GHG emissions calculations'!$F415) *
                    ('Emission Factors'!$H$5:$H$488 = 'GHG emissions calculations'!$H415),
                    0),
              MATCH('GHG emissions calculations'!R$6, 'Emission Factors'!$E$5:$R$5, 0)),
        ""),
    "")</f>
        <v/>
      </c>
      <c r="S415" s="312">
        <f t="shared" si="1"/>
        <v>0</v>
      </c>
      <c r="T415" s="23"/>
    </row>
    <row r="416" ht="15.75" customHeight="1" outlineLevel="1">
      <c r="A416" s="23"/>
      <c r="B416" s="71"/>
      <c r="C416" s="71"/>
      <c r="D416" s="71"/>
      <c r="E416" s="314"/>
      <c r="F416" s="311" t="str">
        <f>Lists!P392</f>
        <v>Zinc - Metal drilling - Asia</v>
      </c>
      <c r="G416" s="311" t="str">
        <f t="array" ref="G416">XLOOKUP(1,('Emission Factors'!$E$5:$E$488='GHG emissions calculations'!$F416)*('Emission Factors'!$H$5:$H$488='GHG emissions calculations'!$H416),INDEX('Emission Factors'!$E$5:$T$488,0,MATCH('GHG emissions calculations'!G$6,'Emission Factors'!$E$5:$T$5,0)),"",0)</f>
        <v/>
      </c>
      <c r="H416" s="311" t="s">
        <v>237</v>
      </c>
      <c r="I416" s="312" t="str">
        <f>IF(
    SUMIFS('Import data'!$L$25:$L$80,
           'Import data'!$J$25:$J$80, F416,
           'Import data'!$G$25:$G$80, 'GHG emissions calculations'!$H416,
           'Import data'!$I$25:$I$80,$E$8) &lt;&gt; 0,
    SUMIFS('Import data'!$L$25:$L$80,
           'Import data'!$J$25:$J$80, F416,
           'Import data'!$G$25:$G$80, 'GHG emissions calculations'!$H416,
           'Import data'!$I$25:$I$80,$E$8),
    ""
)</f>
        <v/>
      </c>
      <c r="J416" s="311" t="str">
        <f t="array" ref="J416">IF(
    XLOOKUP(F416, 'Import data'!$J$26:$J$47, 'Import data'!$M$26:$M$47, "", 0) = "Please add the region-specific supplier emission factor or choose a different region available in the IAEG database.",
    "",
    XLOOKUP(F416, 'Import data'!$J$26:$J$47, 'Import data'!$M$26:$M$47, "", 0)
)</f>
        <v/>
      </c>
      <c r="K416" s="311" t="str">
        <f t="array" ref="K416">IFERROR(
    XLOOKUP(F416,
            _xlws.FILTER('Supplier Emission'!$G$15:$G$49,
                   ('Supplier Emission'!$D$15:$D$49=H416) * ('Supplier Emission'!$F$15:$F$49=$E$8)),
            _xlws.FILTER('Supplier Emission'!$I$15:$I$49,
                   ('Supplier Emission'!$D$15:$D$49=H416) * ('Supplier Emission'!$F$15:$F$49=$E$8)),
            ""),
    "")</f>
        <v/>
      </c>
      <c r="L416" s="311" t="str">
        <f t="array" ref="L416">IFERROR(
    XLOOKUP(F416,
            _xlws.FILTER('Supplier Emission'!$G$15:$G$49,
                   ('Supplier Emission'!$D$15:$D$49=H416) * ('Supplier Emission'!$F$15:$F$49=$E$8)),
            _xlws.FILTER('Supplier Emission'!$J$15:$J$49,
                   ('Supplier Emission'!$D$15:$D$49=H416) * ('Supplier Emission'!$F$15:$F$49=$E$8)),
            ""),
    "")</f>
        <v/>
      </c>
      <c r="M416" s="311" t="str">
        <f t="array" ref="M416">IFERROR(
    XLOOKUP(F416,
            _xlws.FILTER('Supplier Emission'!$G$15:$G$49,
                   ('Supplier Emission'!$D$15:$D$49=H416) * ('Supplier Emission'!$F$15:$F$49=$E$8)),
            _xlws.FILTER('Supplier Emission'!$M$15:$M$49,
                   ('Supplier Emission'!$D$15:$D$49=H416) * ('Supplier Emission'!$F$15:$F$49=$E$8)),
            ""),
    "")</f>
        <v/>
      </c>
      <c r="N416" s="311" t="str">
        <f t="array" ref="N416">IFERROR(
    XLOOKUP(F416,
            _xlws.FILTER('Supplier Emission'!$G$15:$G$49,
                   ('Supplier Emission'!$D$15:$D$49=H416) * ('Supplier Emission'!$F$15:$F$49=$E$8)),
            _xlws.FILTER('Supplier Emission'!$H$15:$H$49,
                   ('Supplier Emission'!$D$15:$D$49=H416) * ('Supplier Emission'!$F$15:$F$49=$E$8)),
            ""),
    "")</f>
        <v/>
      </c>
      <c r="O416" s="311" t="str">
        <f t="array" ref="O416">XLOOKUP(1,('Emission Factors'!$E$5:$E$488='GHG emissions calculations'!$F416)*('Emission Factors'!$H$5:$H$488='GHG emissions calculations'!$H416),INDEX('Emission Factors'!$E$5:$T$488,0,MATCH('GHG emissions calculations'!O$6,'Emission Factors'!$E$5:$T$5,0)),"",0)</f>
        <v/>
      </c>
      <c r="P416" s="313" t="str">
        <f t="array" ref="P416">IFERROR(
    INDEX('Emission Factors'!$E$5:$P$488,
          MATCH(1,
                ('Emission Factors'!$E$5:$E$488 = 'GHG emissions calculations'!$F416) *
                ('Emission Factors'!$H$5:$H$488 = 'GHG emissions calculations'!$H416),
                0),
          MATCH('GHG emissions calculations'!P$6,'Emission Factors'!$E$5:$P$5,0)),
    "")</f>
        <v/>
      </c>
      <c r="Q416" s="311" t="str">
        <f t="array" ref="Q416">IFERROR(
    IF(
        INDEX('Emission Factors'!$E$5:$P$488,
              MATCH(1,
                    ('Emission Factors'!$E$5:$E$488 = 'GHG emissions calculations'!$F416) *
                    ('Emission Factors'!$H$5:$H$488 = 'GHG emissions calculations'!$H416),
                    0),
              MATCH('GHG emissions calculations'!Q$6, 'Emission Factors'!$E$5:$P$5, 0)) &lt;&gt; "",
        INDEX('Emission Factors'!$E$5:$P$488,
              MATCH(1,
                    ('Emission Factors'!$E$5:$E$488 = 'GHG emissions calculations'!$F416) *
                    ('Emission Factors'!$H$5:$H$488 = 'GHG emissions calculations'!$H416),
                    0),
              MATCH('GHG emissions calculations'!Q$6, 'Emission Factors'!$E$5:$P$5, 0)),
        ""),
    "")</f>
        <v/>
      </c>
      <c r="R416" s="311" t="str">
        <f t="array" ref="R416">IFERROR(
    IF(
        INDEX('Emission Factors'!$E$5:$R$488,
              MATCH(1,
                    ('Emission Factors'!$E$5:$E$488 = 'GHG emissions calculations'!$F416) *
                    ('Emission Factors'!$H$5:$H$488 = 'GHG emissions calculations'!$H416),
                    0),
              MATCH('GHG emissions calculations'!R$6, 'Emission Factors'!$E$5:$R$5, 0)) &lt;&gt; "",
        INDEX('Emission Factors'!$E$5:$R$488,
              MATCH(1,
                    ('Emission Factors'!$E$5:$E$488 = 'GHG emissions calculations'!$F416) *
                    ('Emission Factors'!$H$5:$H$488 = 'GHG emissions calculations'!$H416),
                    0),
              MATCH('GHG emissions calculations'!R$6, 'Emission Factors'!$E$5:$R$5, 0)),
        ""),
    "")</f>
        <v/>
      </c>
      <c r="S416" s="312">
        <f t="shared" si="1"/>
        <v>0</v>
      </c>
      <c r="T416" s="23"/>
    </row>
    <row r="417" ht="15.75" customHeight="1" outlineLevel="1">
      <c r="A417" s="23"/>
      <c r="B417" s="71"/>
      <c r="C417" s="71"/>
      <c r="D417" s="71"/>
      <c r="E417" s="314"/>
      <c r="F417" s="311" t="str">
        <f>Lists!P390</f>
        <v>Zinc - Metal drilling - Europe</v>
      </c>
      <c r="G417" s="311">
        <f t="array" ref="G417">XLOOKUP(1,('Emission Factors'!$E$5:$E$488='GHG emissions calculations'!$F417)*('Emission Factors'!$H$5:$H$488='GHG emissions calculations'!$H417),INDEX('Emission Factors'!$E$5:$T$488,0,MATCH('GHG emissions calculations'!G$6,'Emission Factors'!$E$5:$T$5,0)),"",0)</f>
        <v>3</v>
      </c>
      <c r="H417" s="311" t="s">
        <v>237</v>
      </c>
      <c r="I417" s="312" t="str">
        <f>IF(
    SUMIFS('Import data'!$L$25:$L$80,
           'Import data'!$J$25:$J$80, F417,
           'Import data'!$G$25:$G$80, 'GHG emissions calculations'!$H417,
           'Import data'!$I$25:$I$80,$E$8) &lt;&gt; 0,
    SUMIFS('Import data'!$L$25:$L$80,
           'Import data'!$J$25:$J$80, F417,
           'Import data'!$G$25:$G$80, 'GHG emissions calculations'!$H417,
           'Import data'!$I$25:$I$80,$E$8),
    ""
)</f>
        <v/>
      </c>
      <c r="J417" s="311" t="str">
        <f t="array" ref="J417">IF(
    XLOOKUP(F417, 'Import data'!$J$26:$J$47, 'Import data'!$M$26:$M$47, "", 0) = "Please add the region-specific supplier emission factor or choose a different region available in the IAEG database.",
    "",
    XLOOKUP(F417, 'Import data'!$J$26:$J$47, 'Import data'!$M$26:$M$47, "", 0)
)</f>
        <v/>
      </c>
      <c r="K417" s="311" t="str">
        <f t="array" ref="K417">IFERROR(
    XLOOKUP(F417,
            _xlws.FILTER('Supplier Emission'!$G$15:$G$49,
                   ('Supplier Emission'!$D$15:$D$49=H417) * ('Supplier Emission'!$F$15:$F$49=$E$8)),
            _xlws.FILTER('Supplier Emission'!$I$15:$I$49,
                   ('Supplier Emission'!$D$15:$D$49=H417) * ('Supplier Emission'!$F$15:$F$49=$E$8)),
            ""),
    "")</f>
        <v/>
      </c>
      <c r="L417" s="311" t="str">
        <f t="array" ref="L417">IFERROR(
    XLOOKUP(F417,
            _xlws.FILTER('Supplier Emission'!$G$15:$G$49,
                   ('Supplier Emission'!$D$15:$D$49=H417) * ('Supplier Emission'!$F$15:$F$49=$E$8)),
            _xlws.FILTER('Supplier Emission'!$J$15:$J$49,
                   ('Supplier Emission'!$D$15:$D$49=H417) * ('Supplier Emission'!$F$15:$F$49=$E$8)),
            ""),
    "")</f>
        <v/>
      </c>
      <c r="M417" s="311" t="str">
        <f t="array" ref="M417">IFERROR(
    XLOOKUP(F417,
            _xlws.FILTER('Supplier Emission'!$G$15:$G$49,
                   ('Supplier Emission'!$D$15:$D$49=H417) * ('Supplier Emission'!$F$15:$F$49=$E$8)),
            _xlws.FILTER('Supplier Emission'!$M$15:$M$49,
                   ('Supplier Emission'!$D$15:$D$49=H417) * ('Supplier Emission'!$F$15:$F$49=$E$8)),
            ""),
    "")</f>
        <v/>
      </c>
      <c r="N417" s="311" t="str">
        <f t="array" ref="N417">IFERROR(
    XLOOKUP(F417,
            _xlws.FILTER('Supplier Emission'!$G$15:$G$49,
                   ('Supplier Emission'!$D$15:$D$49=H417) * ('Supplier Emission'!$F$15:$F$49=$E$8)),
            _xlws.FILTER('Supplier Emission'!$H$15:$H$49,
                   ('Supplier Emission'!$D$15:$D$49=H417) * ('Supplier Emission'!$F$15:$F$49=$E$8)),
            ""),
    "")</f>
        <v/>
      </c>
      <c r="O417" s="311" t="str">
        <f t="array" ref="O417">XLOOKUP(1,('Emission Factors'!$E$5:$E$488='GHG emissions calculations'!$F417)*('Emission Factors'!$H$5:$H$488='GHG emissions calculations'!$H417),INDEX('Emission Factors'!$E$5:$T$488,0,MATCH('GHG emissions calculations'!O$6,'Emission Factors'!$E$5:$T$5,0)),"",0)</f>
        <v> Zamak zinc alloy (ZnAlMgCu) </v>
      </c>
      <c r="P417" s="313">
        <f t="array" ref="P417">IFERROR(
    INDEX('Emission Factors'!$E$5:$P$488,
          MATCH(1,
                ('Emission Factors'!$E$5:$E$488 = 'GHG emissions calculations'!$F417) *
                ('Emission Factors'!$H$5:$H$488 = 'GHG emissions calculations'!$H417),
                0),
          MATCH('GHG emissions calculations'!P$6,'Emission Factors'!$E$5:$P$5,0)),
    "")</f>
        <v>5.177</v>
      </c>
      <c r="Q417" s="311" t="str">
        <f t="array" ref="Q417">IFERROR(
    IF(
        INDEX('Emission Factors'!$E$5:$P$488,
              MATCH(1,
                    ('Emission Factors'!$E$5:$E$488 = 'GHG emissions calculations'!$F417) *
                    ('Emission Factors'!$H$5:$H$488 = 'GHG emissions calculations'!$H417),
                    0),
              MATCH('GHG emissions calculations'!Q$6, 'Emission Factors'!$E$5:$P$5, 0)) &lt;&gt; "",
        INDEX('Emission Factors'!$E$5:$P$488,
              MATCH(1,
                    ('Emission Factors'!$E$5:$E$488 = 'GHG emissions calculations'!$F417) *
                    ('Emission Factors'!$H$5:$H$488 = 'GHG emissions calculations'!$H417),
                    0),
              MATCH('GHG emissions calculations'!Q$6, 'Emission Factors'!$E$5:$P$5, 0)),
        ""),
    "")</f>
        <v>kgCO2e/kg</v>
      </c>
      <c r="R417" s="311" t="str">
        <f t="array" ref="R417">IFERROR(
    IF(
        INDEX('Emission Factors'!$E$5:$R$488,
              MATCH(1,
                    ('Emission Factors'!$E$5:$E$488 = 'GHG emissions calculations'!$F417) *
                    ('Emission Factors'!$H$5:$H$488 = 'GHG emissions calculations'!$H417),
                    0),
              MATCH('GHG emissions calculations'!R$6, 'Emission Factors'!$E$5:$R$5, 0)) &lt;&gt; "",
        INDEX('Emission Factors'!$E$5:$R$488,
              MATCH(1,
                    ('Emission Factors'!$E$5:$E$488 = 'GHG emissions calculations'!$F417) *
                    ('Emission Factors'!$H$5:$H$488 = 'GHG emissions calculations'!$H417),
                    0),
              MATCH('GHG emissions calculations'!R$6, 'Emission Factors'!$E$5:$R$5, 0)),
        ""),
    "")</f>
        <v>Europe</v>
      </c>
      <c r="S417" s="312">
        <f t="shared" si="1"/>
        <v>0</v>
      </c>
      <c r="T417" s="23"/>
    </row>
    <row r="418" ht="15.75" customHeight="1" outlineLevel="1">
      <c r="A418" s="23"/>
      <c r="B418" s="71"/>
      <c r="C418" s="71"/>
      <c r="D418" s="71"/>
      <c r="E418" s="314"/>
      <c r="F418" s="311" t="str">
        <f>Lists!P395</f>
        <v>Zinc - Metal drilling - Global or unspecified region</v>
      </c>
      <c r="G418" s="311">
        <f t="array" ref="G418">XLOOKUP(1,('Emission Factors'!$E$5:$E$488='GHG emissions calculations'!$F418)*('Emission Factors'!$H$5:$H$488='GHG emissions calculations'!$H418),INDEX('Emission Factors'!$E$5:$T$488,0,MATCH('GHG emissions calculations'!G$6,'Emission Factors'!$E$5:$T$5,0)),"",0)</f>
        <v>3</v>
      </c>
      <c r="H418" s="311" t="s">
        <v>237</v>
      </c>
      <c r="I418" s="312" t="str">
        <f>IF(
    SUMIFS('Import data'!$L$25:$L$80,
           'Import data'!$J$25:$J$80, F418,
           'Import data'!$G$25:$G$80, 'GHG emissions calculations'!$H418,
           'Import data'!$I$25:$I$80,$E$8) &lt;&gt; 0,
    SUMIFS('Import data'!$L$25:$L$80,
           'Import data'!$J$25:$J$80, F418,
           'Import data'!$G$25:$G$80, 'GHG emissions calculations'!$H418,
           'Import data'!$I$25:$I$80,$E$8),
    ""
)</f>
        <v/>
      </c>
      <c r="J418" s="311" t="str">
        <f t="array" ref="J418">IF(
    XLOOKUP(F418, 'Import data'!$J$26:$J$47, 'Import data'!$M$26:$M$47, "", 0) = "Please add the region-specific supplier emission factor or choose a different region available in the IAEG database.",
    "",
    XLOOKUP(F418, 'Import data'!$J$26:$J$47, 'Import data'!$M$26:$M$47, "", 0)
)</f>
        <v/>
      </c>
      <c r="K418" s="311" t="str">
        <f t="array" ref="K418">IFERROR(
    XLOOKUP(F418,
            _xlws.FILTER('Supplier Emission'!$G$15:$G$49,
                   ('Supplier Emission'!$D$15:$D$49=H418) * ('Supplier Emission'!$F$15:$F$49=$E$8)),
            _xlws.FILTER('Supplier Emission'!$I$15:$I$49,
                   ('Supplier Emission'!$D$15:$D$49=H418) * ('Supplier Emission'!$F$15:$F$49=$E$8)),
            ""),
    "")</f>
        <v/>
      </c>
      <c r="L418" s="311" t="str">
        <f t="array" ref="L418">IFERROR(
    XLOOKUP(F418,
            _xlws.FILTER('Supplier Emission'!$G$15:$G$49,
                   ('Supplier Emission'!$D$15:$D$49=H418) * ('Supplier Emission'!$F$15:$F$49=$E$8)),
            _xlws.FILTER('Supplier Emission'!$J$15:$J$49,
                   ('Supplier Emission'!$D$15:$D$49=H418) * ('Supplier Emission'!$F$15:$F$49=$E$8)),
            ""),
    "")</f>
        <v/>
      </c>
      <c r="M418" s="311" t="str">
        <f t="array" ref="M418">IFERROR(
    XLOOKUP(F418,
            _xlws.FILTER('Supplier Emission'!$G$15:$G$49,
                   ('Supplier Emission'!$D$15:$D$49=H418) * ('Supplier Emission'!$F$15:$F$49=$E$8)),
            _xlws.FILTER('Supplier Emission'!$M$15:$M$49,
                   ('Supplier Emission'!$D$15:$D$49=H418) * ('Supplier Emission'!$F$15:$F$49=$E$8)),
            ""),
    "")</f>
        <v/>
      </c>
      <c r="N418" s="311" t="str">
        <f t="array" ref="N418">IFERROR(
    XLOOKUP(F418,
            _xlws.FILTER('Supplier Emission'!$G$15:$G$49,
                   ('Supplier Emission'!$D$15:$D$49=H418) * ('Supplier Emission'!$F$15:$F$49=$E$8)),
            _xlws.FILTER('Supplier Emission'!$H$15:$H$49,
                   ('Supplier Emission'!$D$15:$D$49=H418) * ('Supplier Emission'!$F$15:$F$49=$E$8)),
            ""),
    "")</f>
        <v/>
      </c>
      <c r="O418" s="311" t="str">
        <f t="array" ref="O418">XLOOKUP(1,('Emission Factors'!$E$5:$E$488='GHG emissions calculations'!$F418)*('Emission Factors'!$H$5:$H$488='GHG emissions calculations'!$H418),INDEX('Emission Factors'!$E$5:$T$488,0,MATCH('GHG emissions calculations'!O$6,'Emission Factors'!$E$5:$T$5,0)),"",0)</f>
        <v> Zamak zinc alloy (ZnAlMgCu)  + Metal drilling - Perçage du métal (impact modéré)</v>
      </c>
      <c r="P418" s="313">
        <f t="array" ref="P418">IFERROR(
    INDEX('Emission Factors'!$E$5:$P$488,
          MATCH(1,
                ('Emission Factors'!$E$5:$E$488 = 'GHG emissions calculations'!$F418) *
                ('Emission Factors'!$H$5:$H$488 = 'GHG emissions calculations'!$H418),
                0),
          MATCH('GHG emissions calculations'!P$6,'Emission Factors'!$E$5:$P$5,0)),
    "")</f>
        <v>5.17532</v>
      </c>
      <c r="Q418" s="311" t="str">
        <f t="array" ref="Q418">IFERROR(
    IF(
        INDEX('Emission Factors'!$E$5:$P$488,
              MATCH(1,
                    ('Emission Factors'!$E$5:$E$488 = 'GHG emissions calculations'!$F418) *
                    ('Emission Factors'!$H$5:$H$488 = 'GHG emissions calculations'!$H418),
                    0),
              MATCH('GHG emissions calculations'!Q$6, 'Emission Factors'!$E$5:$P$5, 0)) &lt;&gt; "",
        INDEX('Emission Factors'!$E$5:$P$488,
              MATCH(1,
                    ('Emission Factors'!$E$5:$E$488 = 'GHG emissions calculations'!$F418) *
                    ('Emission Factors'!$H$5:$H$488 = 'GHG emissions calculations'!$H418),
                    0),
              MATCH('GHG emissions calculations'!Q$6, 'Emission Factors'!$E$5:$P$5, 0)),
        ""),
    "")</f>
        <v>kgCO2e/kg</v>
      </c>
      <c r="R418" s="311" t="str">
        <f t="array" ref="R418">IFERROR(
    IF(
        INDEX('Emission Factors'!$E$5:$R$488,
              MATCH(1,
                    ('Emission Factors'!$E$5:$E$488 = 'GHG emissions calculations'!$F418) *
                    ('Emission Factors'!$H$5:$H$488 = 'GHG emissions calculations'!$H418),
                    0),
              MATCH('GHG emissions calculations'!R$6, 'Emission Factors'!$E$5:$R$5, 0)) &lt;&gt; "",
        INDEX('Emission Factors'!$E$5:$R$488,
              MATCH(1,
                    ('Emission Factors'!$E$5:$E$488 = 'GHG emissions calculations'!$F418) *
                    ('Emission Factors'!$H$5:$H$488 = 'GHG emissions calculations'!$H418),
                    0),
              MATCH('GHG emissions calculations'!R$6, 'Emission Factors'!$E$5:$R$5, 0)),
        ""),
    "")</f>
        <v>Global or unspecified region</v>
      </c>
      <c r="S418" s="312">
        <f t="shared" si="1"/>
        <v>0</v>
      </c>
      <c r="T418" s="23"/>
    </row>
    <row r="419" ht="15.75" customHeight="1" outlineLevel="1">
      <c r="A419" s="23"/>
      <c r="B419" s="71"/>
      <c r="C419" s="71"/>
      <c r="D419" s="71"/>
      <c r="E419" s="314"/>
      <c r="F419" s="311" t="str">
        <f>Lists!P394</f>
        <v>Zinc - Metal drilling - Middle East</v>
      </c>
      <c r="G419" s="311" t="str">
        <f t="array" ref="G419">XLOOKUP(1,('Emission Factors'!$E$5:$E$488='GHG emissions calculations'!$F419)*('Emission Factors'!$H$5:$H$488='GHG emissions calculations'!$H419),INDEX('Emission Factors'!$E$5:$T$488,0,MATCH('GHG emissions calculations'!G$6,'Emission Factors'!$E$5:$T$5,0)),"",0)</f>
        <v/>
      </c>
      <c r="H419" s="311" t="s">
        <v>237</v>
      </c>
      <c r="I419" s="312" t="str">
        <f>IF(
    SUMIFS('Import data'!$L$25:$L$80,
           'Import data'!$J$25:$J$80, F419,
           'Import data'!$G$25:$G$80, 'GHG emissions calculations'!$H419,
           'Import data'!$I$25:$I$80,$E$8) &lt;&gt; 0,
    SUMIFS('Import data'!$L$25:$L$80,
           'Import data'!$J$25:$J$80, F419,
           'Import data'!$G$25:$G$80, 'GHG emissions calculations'!$H419,
           'Import data'!$I$25:$I$80,$E$8),
    ""
)</f>
        <v/>
      </c>
      <c r="J419" s="311" t="str">
        <f t="array" ref="J419">IF(
    XLOOKUP(F419, 'Import data'!$J$26:$J$47, 'Import data'!$M$26:$M$47, "", 0) = "Please add the region-specific supplier emission factor or choose a different region available in the IAEG database.",
    "",
    XLOOKUP(F419, 'Import data'!$J$26:$J$47, 'Import data'!$M$26:$M$47, "", 0)
)</f>
        <v/>
      </c>
      <c r="K419" s="311" t="str">
        <f t="array" ref="K419">IFERROR(
    XLOOKUP(F419,
            _xlws.FILTER('Supplier Emission'!$G$15:$G$49,
                   ('Supplier Emission'!$D$15:$D$49=H419) * ('Supplier Emission'!$F$15:$F$49=$E$8)),
            _xlws.FILTER('Supplier Emission'!$I$15:$I$49,
                   ('Supplier Emission'!$D$15:$D$49=H419) * ('Supplier Emission'!$F$15:$F$49=$E$8)),
            ""),
    "")</f>
        <v/>
      </c>
      <c r="L419" s="311" t="str">
        <f t="array" ref="L419">IFERROR(
    XLOOKUP(F419,
            _xlws.FILTER('Supplier Emission'!$G$15:$G$49,
                   ('Supplier Emission'!$D$15:$D$49=H419) * ('Supplier Emission'!$F$15:$F$49=$E$8)),
            _xlws.FILTER('Supplier Emission'!$J$15:$J$49,
                   ('Supplier Emission'!$D$15:$D$49=H419) * ('Supplier Emission'!$F$15:$F$49=$E$8)),
            ""),
    "")</f>
        <v/>
      </c>
      <c r="M419" s="311" t="str">
        <f t="array" ref="M419">IFERROR(
    XLOOKUP(F419,
            _xlws.FILTER('Supplier Emission'!$G$15:$G$49,
                   ('Supplier Emission'!$D$15:$D$49=H419) * ('Supplier Emission'!$F$15:$F$49=$E$8)),
            _xlws.FILTER('Supplier Emission'!$M$15:$M$49,
                   ('Supplier Emission'!$D$15:$D$49=H419) * ('Supplier Emission'!$F$15:$F$49=$E$8)),
            ""),
    "")</f>
        <v/>
      </c>
      <c r="N419" s="311" t="str">
        <f t="array" ref="N419">IFERROR(
    XLOOKUP(F419,
            _xlws.FILTER('Supplier Emission'!$G$15:$G$49,
                   ('Supplier Emission'!$D$15:$D$49=H419) * ('Supplier Emission'!$F$15:$F$49=$E$8)),
            _xlws.FILTER('Supplier Emission'!$H$15:$H$49,
                   ('Supplier Emission'!$D$15:$D$49=H419) * ('Supplier Emission'!$F$15:$F$49=$E$8)),
            ""),
    "")</f>
        <v/>
      </c>
      <c r="O419" s="311" t="str">
        <f t="array" ref="O419">XLOOKUP(1,('Emission Factors'!$E$5:$E$488='GHG emissions calculations'!$F419)*('Emission Factors'!$H$5:$H$488='GHG emissions calculations'!$H419),INDEX('Emission Factors'!$E$5:$T$488,0,MATCH('GHG emissions calculations'!O$6,'Emission Factors'!$E$5:$T$5,0)),"",0)</f>
        <v/>
      </c>
      <c r="P419" s="313" t="str">
        <f t="array" ref="P419">IFERROR(
    INDEX('Emission Factors'!$E$5:$P$488,
          MATCH(1,
                ('Emission Factors'!$E$5:$E$488 = 'GHG emissions calculations'!$F419) *
                ('Emission Factors'!$H$5:$H$488 = 'GHG emissions calculations'!$H419),
                0),
          MATCH('GHG emissions calculations'!P$6,'Emission Factors'!$E$5:$P$5,0)),
    "")</f>
        <v/>
      </c>
      <c r="Q419" s="311" t="str">
        <f t="array" ref="Q419">IFERROR(
    IF(
        INDEX('Emission Factors'!$E$5:$P$488,
              MATCH(1,
                    ('Emission Factors'!$E$5:$E$488 = 'GHG emissions calculations'!$F419) *
                    ('Emission Factors'!$H$5:$H$488 = 'GHG emissions calculations'!$H419),
                    0),
              MATCH('GHG emissions calculations'!Q$6, 'Emission Factors'!$E$5:$P$5, 0)) &lt;&gt; "",
        INDEX('Emission Factors'!$E$5:$P$488,
              MATCH(1,
                    ('Emission Factors'!$E$5:$E$488 = 'GHG emissions calculations'!$F419) *
                    ('Emission Factors'!$H$5:$H$488 = 'GHG emissions calculations'!$H419),
                    0),
              MATCH('GHG emissions calculations'!Q$6, 'Emission Factors'!$E$5:$P$5, 0)),
        ""),
    "")</f>
        <v/>
      </c>
      <c r="R419" s="311" t="str">
        <f t="array" ref="R419">IFERROR(
    IF(
        INDEX('Emission Factors'!$E$5:$R$488,
              MATCH(1,
                    ('Emission Factors'!$E$5:$E$488 = 'GHG emissions calculations'!$F419) *
                    ('Emission Factors'!$H$5:$H$488 = 'GHG emissions calculations'!$H419),
                    0),
              MATCH('GHG emissions calculations'!R$6, 'Emission Factors'!$E$5:$R$5, 0)) &lt;&gt; "",
        INDEX('Emission Factors'!$E$5:$R$488,
              MATCH(1,
                    ('Emission Factors'!$E$5:$E$488 = 'GHG emissions calculations'!$F419) *
                    ('Emission Factors'!$H$5:$H$488 = 'GHG emissions calculations'!$H419),
                    0),
              MATCH('GHG emissions calculations'!R$6, 'Emission Factors'!$E$5:$R$5, 0)),
        ""),
    "")</f>
        <v/>
      </c>
      <c r="S419" s="312">
        <f t="shared" si="1"/>
        <v>0</v>
      </c>
      <c r="T419" s="23"/>
    </row>
    <row r="420" ht="15.75" customHeight="1" outlineLevel="1">
      <c r="A420" s="23"/>
      <c r="B420" s="71"/>
      <c r="C420" s="71"/>
      <c r="D420" s="71"/>
      <c r="E420" s="314"/>
      <c r="F420" s="311" t="str">
        <f>Lists!P393</f>
        <v>Zinc - Metal drilling - Oceania</v>
      </c>
      <c r="G420" s="311" t="str">
        <f t="array" ref="G420">XLOOKUP(1,('Emission Factors'!$E$5:$E$488='GHG emissions calculations'!$F420)*('Emission Factors'!$H$5:$H$488='GHG emissions calculations'!$H420),INDEX('Emission Factors'!$E$5:$T$488,0,MATCH('GHG emissions calculations'!G$6,'Emission Factors'!$E$5:$T$5,0)),"",0)</f>
        <v/>
      </c>
      <c r="H420" s="311" t="s">
        <v>237</v>
      </c>
      <c r="I420" s="312" t="str">
        <f>IF(
    SUMIFS('Import data'!$L$25:$L$80,
           'Import data'!$J$25:$J$80, F420,
           'Import data'!$G$25:$G$80, 'GHG emissions calculations'!$H420,
           'Import data'!$I$25:$I$80,$E$8) &lt;&gt; 0,
    SUMIFS('Import data'!$L$25:$L$80,
           'Import data'!$J$25:$J$80, F420,
           'Import data'!$G$25:$G$80, 'GHG emissions calculations'!$H420,
           'Import data'!$I$25:$I$80,$E$8),
    ""
)</f>
        <v/>
      </c>
      <c r="J420" s="311" t="str">
        <f t="array" ref="J420">IF(
    XLOOKUP(F420, 'Import data'!$J$26:$J$47, 'Import data'!$M$26:$M$47, "", 0) = "Please add the region-specific supplier emission factor or choose a different region available in the IAEG database.",
    "",
    XLOOKUP(F420, 'Import data'!$J$26:$J$47, 'Import data'!$M$26:$M$47, "", 0)
)</f>
        <v/>
      </c>
      <c r="K420" s="311" t="str">
        <f t="array" ref="K420">IFERROR(
    XLOOKUP(F420,
            _xlws.FILTER('Supplier Emission'!$G$15:$G$49,
                   ('Supplier Emission'!$D$15:$D$49=H420) * ('Supplier Emission'!$F$15:$F$49=$E$8)),
            _xlws.FILTER('Supplier Emission'!$I$15:$I$49,
                   ('Supplier Emission'!$D$15:$D$49=H420) * ('Supplier Emission'!$F$15:$F$49=$E$8)),
            ""),
    "")</f>
        <v/>
      </c>
      <c r="L420" s="311" t="str">
        <f t="array" ref="L420">IFERROR(
    XLOOKUP(F420,
            _xlws.FILTER('Supplier Emission'!$G$15:$G$49,
                   ('Supplier Emission'!$D$15:$D$49=H420) * ('Supplier Emission'!$F$15:$F$49=$E$8)),
            _xlws.FILTER('Supplier Emission'!$J$15:$J$49,
                   ('Supplier Emission'!$D$15:$D$49=H420) * ('Supplier Emission'!$F$15:$F$49=$E$8)),
            ""),
    "")</f>
        <v/>
      </c>
      <c r="M420" s="311" t="str">
        <f t="array" ref="M420">IFERROR(
    XLOOKUP(F420,
            _xlws.FILTER('Supplier Emission'!$G$15:$G$49,
                   ('Supplier Emission'!$D$15:$D$49=H420) * ('Supplier Emission'!$F$15:$F$49=$E$8)),
            _xlws.FILTER('Supplier Emission'!$M$15:$M$49,
                   ('Supplier Emission'!$D$15:$D$49=H420) * ('Supplier Emission'!$F$15:$F$49=$E$8)),
            ""),
    "")</f>
        <v/>
      </c>
      <c r="N420" s="311" t="str">
        <f t="array" ref="N420">IFERROR(
    XLOOKUP(F420,
            _xlws.FILTER('Supplier Emission'!$G$15:$G$49,
                   ('Supplier Emission'!$D$15:$D$49=H420) * ('Supplier Emission'!$F$15:$F$49=$E$8)),
            _xlws.FILTER('Supplier Emission'!$H$15:$H$49,
                   ('Supplier Emission'!$D$15:$D$49=H420) * ('Supplier Emission'!$F$15:$F$49=$E$8)),
            ""),
    "")</f>
        <v/>
      </c>
      <c r="O420" s="311" t="str">
        <f t="array" ref="O420">XLOOKUP(1,('Emission Factors'!$E$5:$E$488='GHG emissions calculations'!$F420)*('Emission Factors'!$H$5:$H$488='GHG emissions calculations'!$H420),INDEX('Emission Factors'!$E$5:$T$488,0,MATCH('GHG emissions calculations'!O$6,'Emission Factors'!$E$5:$T$5,0)),"",0)</f>
        <v/>
      </c>
      <c r="P420" s="313" t="str">
        <f t="array" ref="P420">IFERROR(
    INDEX('Emission Factors'!$E$5:$P$488,
          MATCH(1,
                ('Emission Factors'!$E$5:$E$488 = 'GHG emissions calculations'!$F420) *
                ('Emission Factors'!$H$5:$H$488 = 'GHG emissions calculations'!$H420),
                0),
          MATCH('GHG emissions calculations'!P$6,'Emission Factors'!$E$5:$P$5,0)),
    "")</f>
        <v/>
      </c>
      <c r="Q420" s="311" t="str">
        <f t="array" ref="Q420">IFERROR(
    IF(
        INDEX('Emission Factors'!$E$5:$P$488,
              MATCH(1,
                    ('Emission Factors'!$E$5:$E$488 = 'GHG emissions calculations'!$F420) *
                    ('Emission Factors'!$H$5:$H$488 = 'GHG emissions calculations'!$H420),
                    0),
              MATCH('GHG emissions calculations'!Q$6, 'Emission Factors'!$E$5:$P$5, 0)) &lt;&gt; "",
        INDEX('Emission Factors'!$E$5:$P$488,
              MATCH(1,
                    ('Emission Factors'!$E$5:$E$488 = 'GHG emissions calculations'!$F420) *
                    ('Emission Factors'!$H$5:$H$488 = 'GHG emissions calculations'!$H420),
                    0),
              MATCH('GHG emissions calculations'!Q$6, 'Emission Factors'!$E$5:$P$5, 0)),
        ""),
    "")</f>
        <v/>
      </c>
      <c r="R420" s="311" t="str">
        <f t="array" ref="R420">IFERROR(
    IF(
        INDEX('Emission Factors'!$E$5:$R$488,
              MATCH(1,
                    ('Emission Factors'!$E$5:$E$488 = 'GHG emissions calculations'!$F420) *
                    ('Emission Factors'!$H$5:$H$488 = 'GHG emissions calculations'!$H420),
                    0),
              MATCH('GHG emissions calculations'!R$6, 'Emission Factors'!$E$5:$R$5, 0)) &lt;&gt; "",
        INDEX('Emission Factors'!$E$5:$R$488,
              MATCH(1,
                    ('Emission Factors'!$E$5:$E$488 = 'GHG emissions calculations'!$F420) *
                    ('Emission Factors'!$H$5:$H$488 = 'GHG emissions calculations'!$H420),
                    0),
              MATCH('GHG emissions calculations'!R$6, 'Emission Factors'!$E$5:$R$5, 0)),
        ""),
    "")</f>
        <v/>
      </c>
      <c r="S420" s="312">
        <f t="shared" si="1"/>
        <v>0</v>
      </c>
      <c r="T420" s="23"/>
    </row>
    <row r="421" ht="15.75" customHeight="1" outlineLevel="1">
      <c r="A421" s="23"/>
      <c r="B421" s="71"/>
      <c r="C421" s="71"/>
      <c r="D421" s="71"/>
      <c r="E421" s="314"/>
      <c r="F421" s="311" t="str">
        <f>Lists!P398</f>
        <v>Zinc - Metal sheet stamping - Africa</v>
      </c>
      <c r="G421" s="311" t="str">
        <f t="array" ref="G421">XLOOKUP(1,('Emission Factors'!$E$5:$E$488='GHG emissions calculations'!$F421)*('Emission Factors'!$H$5:$H$488='GHG emissions calculations'!$H421),INDEX('Emission Factors'!$E$5:$T$488,0,MATCH('GHG emissions calculations'!G$6,'Emission Factors'!$E$5:$T$5,0)),"",0)</f>
        <v/>
      </c>
      <c r="H421" s="311" t="s">
        <v>237</v>
      </c>
      <c r="I421" s="312" t="str">
        <f>IF(
    SUMIFS('Import data'!$L$25:$L$80,
           'Import data'!$J$25:$J$80, F421,
           'Import data'!$G$25:$G$80, 'GHG emissions calculations'!$H421,
           'Import data'!$I$25:$I$80,$E$8) &lt;&gt; 0,
    SUMIFS('Import data'!$L$25:$L$80,
           'Import data'!$J$25:$J$80, F421,
           'Import data'!$G$25:$G$80, 'GHG emissions calculations'!$H421,
           'Import data'!$I$25:$I$80,$E$8),
    ""
)</f>
        <v/>
      </c>
      <c r="J421" s="311" t="str">
        <f t="array" ref="J421">IF(
    XLOOKUP(F421, 'Import data'!$J$26:$J$47, 'Import data'!$M$26:$M$47, "", 0) = "Please add the region-specific supplier emission factor or choose a different region available in the IAEG database.",
    "",
    XLOOKUP(F421, 'Import data'!$J$26:$J$47, 'Import data'!$M$26:$M$47, "", 0)
)</f>
        <v/>
      </c>
      <c r="K421" s="311" t="str">
        <f t="array" ref="K421">IFERROR(
    XLOOKUP(F421,
            _xlws.FILTER('Supplier Emission'!$G$15:$G$49,
                   ('Supplier Emission'!$D$15:$D$49=H421) * ('Supplier Emission'!$F$15:$F$49=$E$8)),
            _xlws.FILTER('Supplier Emission'!$I$15:$I$49,
                   ('Supplier Emission'!$D$15:$D$49=H421) * ('Supplier Emission'!$F$15:$F$49=$E$8)),
            ""),
    "")</f>
        <v/>
      </c>
      <c r="L421" s="311" t="str">
        <f t="array" ref="L421">IFERROR(
    XLOOKUP(F421,
            _xlws.FILTER('Supplier Emission'!$G$15:$G$49,
                   ('Supplier Emission'!$D$15:$D$49=H421) * ('Supplier Emission'!$F$15:$F$49=$E$8)),
            _xlws.FILTER('Supplier Emission'!$J$15:$J$49,
                   ('Supplier Emission'!$D$15:$D$49=H421) * ('Supplier Emission'!$F$15:$F$49=$E$8)),
            ""),
    "")</f>
        <v/>
      </c>
      <c r="M421" s="311" t="str">
        <f t="array" ref="M421">IFERROR(
    XLOOKUP(F421,
            _xlws.FILTER('Supplier Emission'!$G$15:$G$49,
                   ('Supplier Emission'!$D$15:$D$49=H421) * ('Supplier Emission'!$F$15:$F$49=$E$8)),
            _xlws.FILTER('Supplier Emission'!$M$15:$M$49,
                   ('Supplier Emission'!$D$15:$D$49=H421) * ('Supplier Emission'!$F$15:$F$49=$E$8)),
            ""),
    "")</f>
        <v/>
      </c>
      <c r="N421" s="311" t="str">
        <f t="array" ref="N421">IFERROR(
    XLOOKUP(F421,
            _xlws.FILTER('Supplier Emission'!$G$15:$G$49,
                   ('Supplier Emission'!$D$15:$D$49=H421) * ('Supplier Emission'!$F$15:$F$49=$E$8)),
            _xlws.FILTER('Supplier Emission'!$H$15:$H$49,
                   ('Supplier Emission'!$D$15:$D$49=H421) * ('Supplier Emission'!$F$15:$F$49=$E$8)),
            ""),
    "")</f>
        <v/>
      </c>
      <c r="O421" s="311" t="str">
        <f t="array" ref="O421">XLOOKUP(1,('Emission Factors'!$E$5:$E$488='GHG emissions calculations'!$F421)*('Emission Factors'!$H$5:$H$488='GHG emissions calculations'!$H421),INDEX('Emission Factors'!$E$5:$T$488,0,MATCH('GHG emissions calculations'!O$6,'Emission Factors'!$E$5:$T$5,0)),"",0)</f>
        <v/>
      </c>
      <c r="P421" s="313" t="str">
        <f t="array" ref="P421">IFERROR(
    INDEX('Emission Factors'!$E$5:$P$488,
          MATCH(1,
                ('Emission Factors'!$E$5:$E$488 = 'GHG emissions calculations'!$F421) *
                ('Emission Factors'!$H$5:$H$488 = 'GHG emissions calculations'!$H421),
                0),
          MATCH('GHG emissions calculations'!P$6,'Emission Factors'!$E$5:$P$5,0)),
    "")</f>
        <v/>
      </c>
      <c r="Q421" s="311" t="str">
        <f t="array" ref="Q421">IFERROR(
    IF(
        INDEX('Emission Factors'!$E$5:$P$488,
              MATCH(1,
                    ('Emission Factors'!$E$5:$E$488 = 'GHG emissions calculations'!$F421) *
                    ('Emission Factors'!$H$5:$H$488 = 'GHG emissions calculations'!$H421),
                    0),
              MATCH('GHG emissions calculations'!Q$6, 'Emission Factors'!$E$5:$P$5, 0)) &lt;&gt; "",
        INDEX('Emission Factors'!$E$5:$P$488,
              MATCH(1,
                    ('Emission Factors'!$E$5:$E$488 = 'GHG emissions calculations'!$F421) *
                    ('Emission Factors'!$H$5:$H$488 = 'GHG emissions calculations'!$H421),
                    0),
              MATCH('GHG emissions calculations'!Q$6, 'Emission Factors'!$E$5:$P$5, 0)),
        ""),
    "")</f>
        <v/>
      </c>
      <c r="R421" s="311" t="str">
        <f t="array" ref="R421">IFERROR(
    IF(
        INDEX('Emission Factors'!$E$5:$R$488,
              MATCH(1,
                    ('Emission Factors'!$E$5:$E$488 = 'GHG emissions calculations'!$F421) *
                    ('Emission Factors'!$H$5:$H$488 = 'GHG emissions calculations'!$H421),
                    0),
              MATCH('GHG emissions calculations'!R$6, 'Emission Factors'!$E$5:$R$5, 0)) &lt;&gt; "",
        INDEX('Emission Factors'!$E$5:$R$488,
              MATCH(1,
                    ('Emission Factors'!$E$5:$E$488 = 'GHG emissions calculations'!$F421) *
                    ('Emission Factors'!$H$5:$H$488 = 'GHG emissions calculations'!$H421),
                    0),
              MATCH('GHG emissions calculations'!R$6, 'Emission Factors'!$E$5:$R$5, 0)),
        ""),
    "")</f>
        <v/>
      </c>
      <c r="S421" s="312">
        <f t="shared" si="1"/>
        <v>0</v>
      </c>
      <c r="T421" s="23"/>
    </row>
    <row r="422" ht="15.75" customHeight="1" outlineLevel="1">
      <c r="A422" s="23"/>
      <c r="B422" s="71"/>
      <c r="C422" s="71"/>
      <c r="D422" s="71"/>
      <c r="E422" s="314"/>
      <c r="F422" s="311" t="str">
        <f>Lists!P396</f>
        <v>Zinc - Metal sheet stamping - America</v>
      </c>
      <c r="G422" s="311" t="str">
        <f t="array" ref="G422">XLOOKUP(1,('Emission Factors'!$E$5:$E$488='GHG emissions calculations'!$F422)*('Emission Factors'!$H$5:$H$488='GHG emissions calculations'!$H422),INDEX('Emission Factors'!$E$5:$T$488,0,MATCH('GHG emissions calculations'!G$6,'Emission Factors'!$E$5:$T$5,0)),"",0)</f>
        <v/>
      </c>
      <c r="H422" s="311" t="s">
        <v>237</v>
      </c>
      <c r="I422" s="312" t="str">
        <f>IF(
    SUMIFS('Import data'!$L$25:$L$80,
           'Import data'!$J$25:$J$80, F422,
           'Import data'!$G$25:$G$80, 'GHG emissions calculations'!$H422,
           'Import data'!$I$25:$I$80,$E$8) &lt;&gt; 0,
    SUMIFS('Import data'!$L$25:$L$80,
           'Import data'!$J$25:$J$80, F422,
           'Import data'!$G$25:$G$80, 'GHG emissions calculations'!$H422,
           'Import data'!$I$25:$I$80,$E$8),
    ""
)</f>
        <v/>
      </c>
      <c r="J422" s="311" t="str">
        <f t="array" ref="J422">IF(
    XLOOKUP(F422, 'Import data'!$J$26:$J$47, 'Import data'!$M$26:$M$47, "", 0) = "Please add the region-specific supplier emission factor or choose a different region available in the IAEG database.",
    "",
    XLOOKUP(F422, 'Import data'!$J$26:$J$47, 'Import data'!$M$26:$M$47, "", 0)
)</f>
        <v/>
      </c>
      <c r="K422" s="311" t="str">
        <f t="array" ref="K422">IFERROR(
    XLOOKUP(F422,
            _xlws.FILTER('Supplier Emission'!$G$15:$G$49,
                   ('Supplier Emission'!$D$15:$D$49=H422) * ('Supplier Emission'!$F$15:$F$49=$E$8)),
            _xlws.FILTER('Supplier Emission'!$I$15:$I$49,
                   ('Supplier Emission'!$D$15:$D$49=H422) * ('Supplier Emission'!$F$15:$F$49=$E$8)),
            ""),
    "")</f>
        <v/>
      </c>
      <c r="L422" s="311" t="str">
        <f t="array" ref="L422">IFERROR(
    XLOOKUP(F422,
            _xlws.FILTER('Supplier Emission'!$G$15:$G$49,
                   ('Supplier Emission'!$D$15:$D$49=H422) * ('Supplier Emission'!$F$15:$F$49=$E$8)),
            _xlws.FILTER('Supplier Emission'!$J$15:$J$49,
                   ('Supplier Emission'!$D$15:$D$49=H422) * ('Supplier Emission'!$F$15:$F$49=$E$8)),
            ""),
    "")</f>
        <v/>
      </c>
      <c r="M422" s="311" t="str">
        <f t="array" ref="M422">IFERROR(
    XLOOKUP(F422,
            _xlws.FILTER('Supplier Emission'!$G$15:$G$49,
                   ('Supplier Emission'!$D$15:$D$49=H422) * ('Supplier Emission'!$F$15:$F$49=$E$8)),
            _xlws.FILTER('Supplier Emission'!$M$15:$M$49,
                   ('Supplier Emission'!$D$15:$D$49=H422) * ('Supplier Emission'!$F$15:$F$49=$E$8)),
            ""),
    "")</f>
        <v/>
      </c>
      <c r="N422" s="311" t="str">
        <f t="array" ref="N422">IFERROR(
    XLOOKUP(F422,
            _xlws.FILTER('Supplier Emission'!$G$15:$G$49,
                   ('Supplier Emission'!$D$15:$D$49=H422) * ('Supplier Emission'!$F$15:$F$49=$E$8)),
            _xlws.FILTER('Supplier Emission'!$H$15:$H$49,
                   ('Supplier Emission'!$D$15:$D$49=H422) * ('Supplier Emission'!$F$15:$F$49=$E$8)),
            ""),
    "")</f>
        <v/>
      </c>
      <c r="O422" s="311" t="str">
        <f t="array" ref="O422">XLOOKUP(1,('Emission Factors'!$E$5:$E$488='GHG emissions calculations'!$F422)*('Emission Factors'!$H$5:$H$488='GHG emissions calculations'!$H422),INDEX('Emission Factors'!$E$5:$T$488,0,MATCH('GHG emissions calculations'!O$6,'Emission Factors'!$E$5:$T$5,0)),"",0)</f>
        <v/>
      </c>
      <c r="P422" s="313" t="str">
        <f t="array" ref="P422">IFERROR(
    INDEX('Emission Factors'!$E$5:$P$488,
          MATCH(1,
                ('Emission Factors'!$E$5:$E$488 = 'GHG emissions calculations'!$F422) *
                ('Emission Factors'!$H$5:$H$488 = 'GHG emissions calculations'!$H422),
                0),
          MATCH('GHG emissions calculations'!P$6,'Emission Factors'!$E$5:$P$5,0)),
    "")</f>
        <v/>
      </c>
      <c r="Q422" s="311" t="str">
        <f t="array" ref="Q422">IFERROR(
    IF(
        INDEX('Emission Factors'!$E$5:$P$488,
              MATCH(1,
                    ('Emission Factors'!$E$5:$E$488 = 'GHG emissions calculations'!$F422) *
                    ('Emission Factors'!$H$5:$H$488 = 'GHG emissions calculations'!$H422),
                    0),
              MATCH('GHG emissions calculations'!Q$6, 'Emission Factors'!$E$5:$P$5, 0)) &lt;&gt; "",
        INDEX('Emission Factors'!$E$5:$P$488,
              MATCH(1,
                    ('Emission Factors'!$E$5:$E$488 = 'GHG emissions calculations'!$F422) *
                    ('Emission Factors'!$H$5:$H$488 = 'GHG emissions calculations'!$H422),
                    0),
              MATCH('GHG emissions calculations'!Q$6, 'Emission Factors'!$E$5:$P$5, 0)),
        ""),
    "")</f>
        <v/>
      </c>
      <c r="R422" s="311" t="str">
        <f t="array" ref="R422">IFERROR(
    IF(
        INDEX('Emission Factors'!$E$5:$R$488,
              MATCH(1,
                    ('Emission Factors'!$E$5:$E$488 = 'GHG emissions calculations'!$F422) *
                    ('Emission Factors'!$H$5:$H$488 = 'GHG emissions calculations'!$H422),
                    0),
              MATCH('GHG emissions calculations'!R$6, 'Emission Factors'!$E$5:$R$5, 0)) &lt;&gt; "",
        INDEX('Emission Factors'!$E$5:$R$488,
              MATCH(1,
                    ('Emission Factors'!$E$5:$E$488 = 'GHG emissions calculations'!$F422) *
                    ('Emission Factors'!$H$5:$H$488 = 'GHG emissions calculations'!$H422),
                    0),
              MATCH('GHG emissions calculations'!R$6, 'Emission Factors'!$E$5:$R$5, 0)),
        ""),
    "")</f>
        <v/>
      </c>
      <c r="S422" s="312">
        <f t="shared" si="1"/>
        <v>0</v>
      </c>
      <c r="T422" s="23"/>
    </row>
    <row r="423" ht="15.75" customHeight="1" outlineLevel="1">
      <c r="A423" s="23"/>
      <c r="B423" s="71"/>
      <c r="C423" s="71"/>
      <c r="D423" s="71"/>
      <c r="E423" s="314"/>
      <c r="F423" s="311" t="str">
        <f>Lists!P399</f>
        <v>Zinc - Metal sheet stamping - Asia</v>
      </c>
      <c r="G423" s="311" t="str">
        <f t="array" ref="G423">XLOOKUP(1,('Emission Factors'!$E$5:$E$488='GHG emissions calculations'!$F423)*('Emission Factors'!$H$5:$H$488='GHG emissions calculations'!$H423),INDEX('Emission Factors'!$E$5:$T$488,0,MATCH('GHG emissions calculations'!G$6,'Emission Factors'!$E$5:$T$5,0)),"",0)</f>
        <v/>
      </c>
      <c r="H423" s="311" t="s">
        <v>237</v>
      </c>
      <c r="I423" s="312" t="str">
        <f>IF(
    SUMIFS('Import data'!$L$25:$L$80,
           'Import data'!$J$25:$J$80, F423,
           'Import data'!$G$25:$G$80, 'GHG emissions calculations'!$H423,
           'Import data'!$I$25:$I$80,$E$8) &lt;&gt; 0,
    SUMIFS('Import data'!$L$25:$L$80,
           'Import data'!$J$25:$J$80, F423,
           'Import data'!$G$25:$G$80, 'GHG emissions calculations'!$H423,
           'Import data'!$I$25:$I$80,$E$8),
    ""
)</f>
        <v/>
      </c>
      <c r="J423" s="311" t="str">
        <f t="array" ref="J423">IF(
    XLOOKUP(F423, 'Import data'!$J$26:$J$47, 'Import data'!$M$26:$M$47, "", 0) = "Please add the region-specific supplier emission factor or choose a different region available in the IAEG database.",
    "",
    XLOOKUP(F423, 'Import data'!$J$26:$J$47, 'Import data'!$M$26:$M$47, "", 0)
)</f>
        <v/>
      </c>
      <c r="K423" s="311" t="str">
        <f t="array" ref="K423">IFERROR(
    XLOOKUP(F423,
            _xlws.FILTER('Supplier Emission'!$G$15:$G$49,
                   ('Supplier Emission'!$D$15:$D$49=H423) * ('Supplier Emission'!$F$15:$F$49=$E$8)),
            _xlws.FILTER('Supplier Emission'!$I$15:$I$49,
                   ('Supplier Emission'!$D$15:$D$49=H423) * ('Supplier Emission'!$F$15:$F$49=$E$8)),
            ""),
    "")</f>
        <v/>
      </c>
      <c r="L423" s="311" t="str">
        <f t="array" ref="L423">IFERROR(
    XLOOKUP(F423,
            _xlws.FILTER('Supplier Emission'!$G$15:$G$49,
                   ('Supplier Emission'!$D$15:$D$49=H423) * ('Supplier Emission'!$F$15:$F$49=$E$8)),
            _xlws.FILTER('Supplier Emission'!$J$15:$J$49,
                   ('Supplier Emission'!$D$15:$D$49=H423) * ('Supplier Emission'!$F$15:$F$49=$E$8)),
            ""),
    "")</f>
        <v/>
      </c>
      <c r="M423" s="311" t="str">
        <f t="array" ref="M423">IFERROR(
    XLOOKUP(F423,
            _xlws.FILTER('Supplier Emission'!$G$15:$G$49,
                   ('Supplier Emission'!$D$15:$D$49=H423) * ('Supplier Emission'!$F$15:$F$49=$E$8)),
            _xlws.FILTER('Supplier Emission'!$M$15:$M$49,
                   ('Supplier Emission'!$D$15:$D$49=H423) * ('Supplier Emission'!$F$15:$F$49=$E$8)),
            ""),
    "")</f>
        <v/>
      </c>
      <c r="N423" s="311" t="str">
        <f t="array" ref="N423">IFERROR(
    XLOOKUP(F423,
            _xlws.FILTER('Supplier Emission'!$G$15:$G$49,
                   ('Supplier Emission'!$D$15:$D$49=H423) * ('Supplier Emission'!$F$15:$F$49=$E$8)),
            _xlws.FILTER('Supplier Emission'!$H$15:$H$49,
                   ('Supplier Emission'!$D$15:$D$49=H423) * ('Supplier Emission'!$F$15:$F$49=$E$8)),
            ""),
    "")</f>
        <v/>
      </c>
      <c r="O423" s="311" t="str">
        <f t="array" ref="O423">XLOOKUP(1,('Emission Factors'!$E$5:$E$488='GHG emissions calculations'!$F423)*('Emission Factors'!$H$5:$H$488='GHG emissions calculations'!$H423),INDEX('Emission Factors'!$E$5:$T$488,0,MATCH('GHG emissions calculations'!O$6,'Emission Factors'!$E$5:$T$5,0)),"",0)</f>
        <v/>
      </c>
      <c r="P423" s="313" t="str">
        <f t="array" ref="P423">IFERROR(
    INDEX('Emission Factors'!$E$5:$P$488,
          MATCH(1,
                ('Emission Factors'!$E$5:$E$488 = 'GHG emissions calculations'!$F423) *
                ('Emission Factors'!$H$5:$H$488 = 'GHG emissions calculations'!$H423),
                0),
          MATCH('GHG emissions calculations'!P$6,'Emission Factors'!$E$5:$P$5,0)),
    "")</f>
        <v/>
      </c>
      <c r="Q423" s="311" t="str">
        <f t="array" ref="Q423">IFERROR(
    IF(
        INDEX('Emission Factors'!$E$5:$P$488,
              MATCH(1,
                    ('Emission Factors'!$E$5:$E$488 = 'GHG emissions calculations'!$F423) *
                    ('Emission Factors'!$H$5:$H$488 = 'GHG emissions calculations'!$H423),
                    0),
              MATCH('GHG emissions calculations'!Q$6, 'Emission Factors'!$E$5:$P$5, 0)) &lt;&gt; "",
        INDEX('Emission Factors'!$E$5:$P$488,
              MATCH(1,
                    ('Emission Factors'!$E$5:$E$488 = 'GHG emissions calculations'!$F423) *
                    ('Emission Factors'!$H$5:$H$488 = 'GHG emissions calculations'!$H423),
                    0),
              MATCH('GHG emissions calculations'!Q$6, 'Emission Factors'!$E$5:$P$5, 0)),
        ""),
    "")</f>
        <v/>
      </c>
      <c r="R423" s="311" t="str">
        <f t="array" ref="R423">IFERROR(
    IF(
        INDEX('Emission Factors'!$E$5:$R$488,
              MATCH(1,
                    ('Emission Factors'!$E$5:$E$488 = 'GHG emissions calculations'!$F423) *
                    ('Emission Factors'!$H$5:$H$488 = 'GHG emissions calculations'!$H423),
                    0),
              MATCH('GHG emissions calculations'!R$6, 'Emission Factors'!$E$5:$R$5, 0)) &lt;&gt; "",
        INDEX('Emission Factors'!$E$5:$R$488,
              MATCH(1,
                    ('Emission Factors'!$E$5:$E$488 = 'GHG emissions calculations'!$F423) *
                    ('Emission Factors'!$H$5:$H$488 = 'GHG emissions calculations'!$H423),
                    0),
              MATCH('GHG emissions calculations'!R$6, 'Emission Factors'!$E$5:$R$5, 0)),
        ""),
    "")</f>
        <v/>
      </c>
      <c r="S423" s="312">
        <f t="shared" si="1"/>
        <v>0</v>
      </c>
      <c r="T423" s="23"/>
    </row>
    <row r="424" ht="15.75" customHeight="1" outlineLevel="1">
      <c r="A424" s="23"/>
      <c r="B424" s="71"/>
      <c r="C424" s="71"/>
      <c r="D424" s="71"/>
      <c r="E424" s="314"/>
      <c r="F424" s="311" t="str">
        <f>Lists!P397</f>
        <v>Zinc - Metal sheet stamping - Europe</v>
      </c>
      <c r="G424" s="311">
        <f t="array" ref="G424">XLOOKUP(1,('Emission Factors'!$E$5:$E$488='GHG emissions calculations'!$F424)*('Emission Factors'!$H$5:$H$488='GHG emissions calculations'!$H424),INDEX('Emission Factors'!$E$5:$T$488,0,MATCH('GHG emissions calculations'!G$6,'Emission Factors'!$E$5:$T$5,0)),"",0)</f>
        <v>3</v>
      </c>
      <c r="H424" s="311" t="s">
        <v>237</v>
      </c>
      <c r="I424" s="312" t="str">
        <f>IF(
    SUMIFS('Import data'!$L$25:$L$80,
           'Import data'!$J$25:$J$80, F424,
           'Import data'!$G$25:$G$80, 'GHG emissions calculations'!$H424,
           'Import data'!$I$25:$I$80,$E$8) &lt;&gt; 0,
    SUMIFS('Import data'!$L$25:$L$80,
           'Import data'!$J$25:$J$80, F424,
           'Import data'!$G$25:$G$80, 'GHG emissions calculations'!$H424,
           'Import data'!$I$25:$I$80,$E$8),
    ""
)</f>
        <v/>
      </c>
      <c r="J424" s="311" t="str">
        <f t="array" ref="J424">IF(
    XLOOKUP(F424, 'Import data'!$J$26:$J$47, 'Import data'!$M$26:$M$47, "", 0) = "Please add the region-specific supplier emission factor or choose a different region available in the IAEG database.",
    "",
    XLOOKUP(F424, 'Import data'!$J$26:$J$47, 'Import data'!$M$26:$M$47, "", 0)
)</f>
        <v/>
      </c>
      <c r="K424" s="311" t="str">
        <f t="array" ref="K424">IFERROR(
    XLOOKUP(F424,
            _xlws.FILTER('Supplier Emission'!$G$15:$G$49,
                   ('Supplier Emission'!$D$15:$D$49=H424) * ('Supplier Emission'!$F$15:$F$49=$E$8)),
            _xlws.FILTER('Supplier Emission'!$I$15:$I$49,
                   ('Supplier Emission'!$D$15:$D$49=H424) * ('Supplier Emission'!$F$15:$F$49=$E$8)),
            ""),
    "")</f>
        <v/>
      </c>
      <c r="L424" s="311" t="str">
        <f t="array" ref="L424">IFERROR(
    XLOOKUP(F424,
            _xlws.FILTER('Supplier Emission'!$G$15:$G$49,
                   ('Supplier Emission'!$D$15:$D$49=H424) * ('Supplier Emission'!$F$15:$F$49=$E$8)),
            _xlws.FILTER('Supplier Emission'!$J$15:$J$49,
                   ('Supplier Emission'!$D$15:$D$49=H424) * ('Supplier Emission'!$F$15:$F$49=$E$8)),
            ""),
    "")</f>
        <v/>
      </c>
      <c r="M424" s="311" t="str">
        <f t="array" ref="M424">IFERROR(
    XLOOKUP(F424,
            _xlws.FILTER('Supplier Emission'!$G$15:$G$49,
                   ('Supplier Emission'!$D$15:$D$49=H424) * ('Supplier Emission'!$F$15:$F$49=$E$8)),
            _xlws.FILTER('Supplier Emission'!$M$15:$M$49,
                   ('Supplier Emission'!$D$15:$D$49=H424) * ('Supplier Emission'!$F$15:$F$49=$E$8)),
            ""),
    "")</f>
        <v/>
      </c>
      <c r="N424" s="311" t="str">
        <f t="array" ref="N424">IFERROR(
    XLOOKUP(F424,
            _xlws.FILTER('Supplier Emission'!$G$15:$G$49,
                   ('Supplier Emission'!$D$15:$D$49=H424) * ('Supplier Emission'!$F$15:$F$49=$E$8)),
            _xlws.FILTER('Supplier Emission'!$H$15:$H$49,
                   ('Supplier Emission'!$D$15:$D$49=H424) * ('Supplier Emission'!$F$15:$F$49=$E$8)),
            ""),
    "")</f>
        <v/>
      </c>
      <c r="O424" s="311" t="str">
        <f t="array" ref="O424">XLOOKUP(1,('Emission Factors'!$E$5:$E$488='GHG emissions calculations'!$F424)*('Emission Factors'!$H$5:$H$488='GHG emissions calculations'!$H424),INDEX('Emission Factors'!$E$5:$T$488,0,MATCH('GHG emissions calculations'!O$6,'Emission Factors'!$E$5:$T$5,0)),"",0)</f>
        <v> Zamak zinc alloy (ZnAlMgCu) </v>
      </c>
      <c r="P424" s="313">
        <f t="array" ref="P424">IFERROR(
    INDEX('Emission Factors'!$E$5:$P$488,
          MATCH(1,
                ('Emission Factors'!$E$5:$E$488 = 'GHG emissions calculations'!$F424) *
                ('Emission Factors'!$H$5:$H$488 = 'GHG emissions calculations'!$H424),
                0),
          MATCH('GHG emissions calculations'!P$6,'Emission Factors'!$E$5:$P$5,0)),
    "")</f>
        <v>5.177</v>
      </c>
      <c r="Q424" s="311" t="str">
        <f t="array" ref="Q424">IFERROR(
    IF(
        INDEX('Emission Factors'!$E$5:$P$488,
              MATCH(1,
                    ('Emission Factors'!$E$5:$E$488 = 'GHG emissions calculations'!$F424) *
                    ('Emission Factors'!$H$5:$H$488 = 'GHG emissions calculations'!$H424),
                    0),
              MATCH('GHG emissions calculations'!Q$6, 'Emission Factors'!$E$5:$P$5, 0)) &lt;&gt; "",
        INDEX('Emission Factors'!$E$5:$P$488,
              MATCH(1,
                    ('Emission Factors'!$E$5:$E$488 = 'GHG emissions calculations'!$F424) *
                    ('Emission Factors'!$H$5:$H$488 = 'GHG emissions calculations'!$H424),
                    0),
              MATCH('GHG emissions calculations'!Q$6, 'Emission Factors'!$E$5:$P$5, 0)),
        ""),
    "")</f>
        <v>kgCO2e/kg</v>
      </c>
      <c r="R424" s="311" t="str">
        <f t="array" ref="R424">IFERROR(
    IF(
        INDEX('Emission Factors'!$E$5:$R$488,
              MATCH(1,
                    ('Emission Factors'!$E$5:$E$488 = 'GHG emissions calculations'!$F424) *
                    ('Emission Factors'!$H$5:$H$488 = 'GHG emissions calculations'!$H424),
                    0),
              MATCH('GHG emissions calculations'!R$6, 'Emission Factors'!$E$5:$R$5, 0)) &lt;&gt; "",
        INDEX('Emission Factors'!$E$5:$R$488,
              MATCH(1,
                    ('Emission Factors'!$E$5:$E$488 = 'GHG emissions calculations'!$F424) *
                    ('Emission Factors'!$H$5:$H$488 = 'GHG emissions calculations'!$H424),
                    0),
              MATCH('GHG emissions calculations'!R$6, 'Emission Factors'!$E$5:$R$5, 0)),
        ""),
    "")</f>
        <v>Europe</v>
      </c>
      <c r="S424" s="312">
        <f t="shared" si="1"/>
        <v>0</v>
      </c>
      <c r="T424" s="23"/>
    </row>
    <row r="425" ht="15.75" customHeight="1" outlineLevel="1">
      <c r="A425" s="23"/>
      <c r="B425" s="71"/>
      <c r="C425" s="71"/>
      <c r="D425" s="71"/>
      <c r="E425" s="314"/>
      <c r="F425" s="311" t="str">
        <f>Lists!P402</f>
        <v>Zinc - Metal sheet stamping - Global or unspecified region</v>
      </c>
      <c r="G425" s="311">
        <f t="array" ref="G425">XLOOKUP(1,('Emission Factors'!$E$5:$E$488='GHG emissions calculations'!$F425)*('Emission Factors'!$H$5:$H$488='GHG emissions calculations'!$H425),INDEX('Emission Factors'!$E$5:$T$488,0,MATCH('GHG emissions calculations'!G$6,'Emission Factors'!$E$5:$T$5,0)),"",0)</f>
        <v>3</v>
      </c>
      <c r="H425" s="311" t="s">
        <v>237</v>
      </c>
      <c r="I425" s="312" t="str">
        <f>IF(
    SUMIFS('Import data'!$L$25:$L$80,
           'Import data'!$J$25:$J$80, F425,
           'Import data'!$G$25:$G$80, 'GHG emissions calculations'!$H425,
           'Import data'!$I$25:$I$80,$E$8) &lt;&gt; 0,
    SUMIFS('Import data'!$L$25:$L$80,
           'Import data'!$J$25:$J$80, F425,
           'Import data'!$G$25:$G$80, 'GHG emissions calculations'!$H425,
           'Import data'!$I$25:$I$80,$E$8),
    ""
)</f>
        <v/>
      </c>
      <c r="J425" s="311" t="str">
        <f t="array" ref="J425">IF(
    XLOOKUP(F425, 'Import data'!$J$26:$J$47, 'Import data'!$M$26:$M$47, "", 0) = "Please add the region-specific supplier emission factor or choose a different region available in the IAEG database.",
    "",
    XLOOKUP(F425, 'Import data'!$J$26:$J$47, 'Import data'!$M$26:$M$47, "", 0)
)</f>
        <v/>
      </c>
      <c r="K425" s="311" t="str">
        <f t="array" ref="K425">IFERROR(
    XLOOKUP(F425,
            _xlws.FILTER('Supplier Emission'!$G$15:$G$49,
                   ('Supplier Emission'!$D$15:$D$49=H425) * ('Supplier Emission'!$F$15:$F$49=$E$8)),
            _xlws.FILTER('Supplier Emission'!$I$15:$I$49,
                   ('Supplier Emission'!$D$15:$D$49=H425) * ('Supplier Emission'!$F$15:$F$49=$E$8)),
            ""),
    "")</f>
        <v/>
      </c>
      <c r="L425" s="311" t="str">
        <f t="array" ref="L425">IFERROR(
    XLOOKUP(F425,
            _xlws.FILTER('Supplier Emission'!$G$15:$G$49,
                   ('Supplier Emission'!$D$15:$D$49=H425) * ('Supplier Emission'!$F$15:$F$49=$E$8)),
            _xlws.FILTER('Supplier Emission'!$J$15:$J$49,
                   ('Supplier Emission'!$D$15:$D$49=H425) * ('Supplier Emission'!$F$15:$F$49=$E$8)),
            ""),
    "")</f>
        <v/>
      </c>
      <c r="M425" s="311" t="str">
        <f t="array" ref="M425">IFERROR(
    XLOOKUP(F425,
            _xlws.FILTER('Supplier Emission'!$G$15:$G$49,
                   ('Supplier Emission'!$D$15:$D$49=H425) * ('Supplier Emission'!$F$15:$F$49=$E$8)),
            _xlws.FILTER('Supplier Emission'!$M$15:$M$49,
                   ('Supplier Emission'!$D$15:$D$49=H425) * ('Supplier Emission'!$F$15:$F$49=$E$8)),
            ""),
    "")</f>
        <v/>
      </c>
      <c r="N425" s="311" t="str">
        <f t="array" ref="N425">IFERROR(
    XLOOKUP(F425,
            _xlws.FILTER('Supplier Emission'!$G$15:$G$49,
                   ('Supplier Emission'!$D$15:$D$49=H425) * ('Supplier Emission'!$F$15:$F$49=$E$8)),
            _xlws.FILTER('Supplier Emission'!$H$15:$H$49,
                   ('Supplier Emission'!$D$15:$D$49=H425) * ('Supplier Emission'!$F$15:$F$49=$E$8)),
            ""),
    "")</f>
        <v/>
      </c>
      <c r="O425" s="311" t="str">
        <f t="array" ref="O425">XLOOKUP(1,('Emission Factors'!$E$5:$E$488='GHG emissions calculations'!$F425)*('Emission Factors'!$H$5:$H$488='GHG emissions calculations'!$H425),INDEX('Emission Factors'!$E$5:$T$488,0,MATCH('GHG emissions calculations'!O$6,'Emission Factors'!$E$5:$T$5,0)),"",0)</f>
        <v> Zamak zinc alloy (ZnAlMgCu)  + Metal sheet stamping - Emboutissage de tôle (20% de pertes)</v>
      </c>
      <c r="P425" s="313">
        <f t="array" ref="P425">IFERROR(
    INDEX('Emission Factors'!$E$5:$P$488,
          MATCH(1,
                ('Emission Factors'!$E$5:$E$488 = 'GHG emissions calculations'!$F425) *
                ('Emission Factors'!$H$5:$H$488 = 'GHG emissions calculations'!$H425),
                0),
          MATCH('GHG emissions calculations'!P$6,'Emission Factors'!$E$5:$P$5,0)),
    "")</f>
        <v>5.1654</v>
      </c>
      <c r="Q425" s="311" t="str">
        <f t="array" ref="Q425">IFERROR(
    IF(
        INDEX('Emission Factors'!$E$5:$P$488,
              MATCH(1,
                    ('Emission Factors'!$E$5:$E$488 = 'GHG emissions calculations'!$F425) *
                    ('Emission Factors'!$H$5:$H$488 = 'GHG emissions calculations'!$H425),
                    0),
              MATCH('GHG emissions calculations'!Q$6, 'Emission Factors'!$E$5:$P$5, 0)) &lt;&gt; "",
        INDEX('Emission Factors'!$E$5:$P$488,
              MATCH(1,
                    ('Emission Factors'!$E$5:$E$488 = 'GHG emissions calculations'!$F425) *
                    ('Emission Factors'!$H$5:$H$488 = 'GHG emissions calculations'!$H425),
                    0),
              MATCH('GHG emissions calculations'!Q$6, 'Emission Factors'!$E$5:$P$5, 0)),
        ""),
    "")</f>
        <v>kgCO2e/kg</v>
      </c>
      <c r="R425" s="311" t="str">
        <f t="array" ref="R425">IFERROR(
    IF(
        INDEX('Emission Factors'!$E$5:$R$488,
              MATCH(1,
                    ('Emission Factors'!$E$5:$E$488 = 'GHG emissions calculations'!$F425) *
                    ('Emission Factors'!$H$5:$H$488 = 'GHG emissions calculations'!$H425),
                    0),
              MATCH('GHG emissions calculations'!R$6, 'Emission Factors'!$E$5:$R$5, 0)) &lt;&gt; "",
        INDEX('Emission Factors'!$E$5:$R$488,
              MATCH(1,
                    ('Emission Factors'!$E$5:$E$488 = 'GHG emissions calculations'!$F425) *
                    ('Emission Factors'!$H$5:$H$488 = 'GHG emissions calculations'!$H425),
                    0),
              MATCH('GHG emissions calculations'!R$6, 'Emission Factors'!$E$5:$R$5, 0)),
        ""),
    "")</f>
        <v>Global or unspecified region</v>
      </c>
      <c r="S425" s="312">
        <f t="shared" si="1"/>
        <v>0</v>
      </c>
      <c r="T425" s="23"/>
    </row>
    <row r="426" ht="15.75" customHeight="1" outlineLevel="1">
      <c r="A426" s="23"/>
      <c r="B426" s="71"/>
      <c r="C426" s="71"/>
      <c r="D426" s="71"/>
      <c r="E426" s="314"/>
      <c r="F426" s="311" t="str">
        <f>Lists!P401</f>
        <v>Zinc - Metal sheet stamping - Middle East</v>
      </c>
      <c r="G426" s="311" t="str">
        <f t="array" ref="G426">XLOOKUP(1,('Emission Factors'!$E$5:$E$488='GHG emissions calculations'!$F426)*('Emission Factors'!$H$5:$H$488='GHG emissions calculations'!$H426),INDEX('Emission Factors'!$E$5:$T$488,0,MATCH('GHG emissions calculations'!G$6,'Emission Factors'!$E$5:$T$5,0)),"",0)</f>
        <v/>
      </c>
      <c r="H426" s="311" t="s">
        <v>237</v>
      </c>
      <c r="I426" s="312" t="str">
        <f>IF(
    SUMIFS('Import data'!$L$25:$L$80,
           'Import data'!$J$25:$J$80, F426,
           'Import data'!$G$25:$G$80, 'GHG emissions calculations'!$H426,
           'Import data'!$I$25:$I$80,$E$8) &lt;&gt; 0,
    SUMIFS('Import data'!$L$25:$L$80,
           'Import data'!$J$25:$J$80, F426,
           'Import data'!$G$25:$G$80, 'GHG emissions calculations'!$H426,
           'Import data'!$I$25:$I$80,$E$8),
    ""
)</f>
        <v/>
      </c>
      <c r="J426" s="311" t="str">
        <f t="array" ref="J426">IF(
    XLOOKUP(F426, 'Import data'!$J$26:$J$47, 'Import data'!$M$26:$M$47, "", 0) = "Please add the region-specific supplier emission factor or choose a different region available in the IAEG database.",
    "",
    XLOOKUP(F426, 'Import data'!$J$26:$J$47, 'Import data'!$M$26:$M$47, "", 0)
)</f>
        <v/>
      </c>
      <c r="K426" s="311" t="str">
        <f t="array" ref="K426">IFERROR(
    XLOOKUP(F426,
            _xlws.FILTER('Supplier Emission'!$G$15:$G$49,
                   ('Supplier Emission'!$D$15:$D$49=H426) * ('Supplier Emission'!$F$15:$F$49=$E$8)),
            _xlws.FILTER('Supplier Emission'!$I$15:$I$49,
                   ('Supplier Emission'!$D$15:$D$49=H426) * ('Supplier Emission'!$F$15:$F$49=$E$8)),
            ""),
    "")</f>
        <v/>
      </c>
      <c r="L426" s="311" t="str">
        <f t="array" ref="L426">IFERROR(
    XLOOKUP(F426,
            _xlws.FILTER('Supplier Emission'!$G$15:$G$49,
                   ('Supplier Emission'!$D$15:$D$49=H426) * ('Supplier Emission'!$F$15:$F$49=$E$8)),
            _xlws.FILTER('Supplier Emission'!$J$15:$J$49,
                   ('Supplier Emission'!$D$15:$D$49=H426) * ('Supplier Emission'!$F$15:$F$49=$E$8)),
            ""),
    "")</f>
        <v/>
      </c>
      <c r="M426" s="311" t="str">
        <f t="array" ref="M426">IFERROR(
    XLOOKUP(F426,
            _xlws.FILTER('Supplier Emission'!$G$15:$G$49,
                   ('Supplier Emission'!$D$15:$D$49=H426) * ('Supplier Emission'!$F$15:$F$49=$E$8)),
            _xlws.FILTER('Supplier Emission'!$M$15:$M$49,
                   ('Supplier Emission'!$D$15:$D$49=H426) * ('Supplier Emission'!$F$15:$F$49=$E$8)),
            ""),
    "")</f>
        <v/>
      </c>
      <c r="N426" s="311" t="str">
        <f t="array" ref="N426">IFERROR(
    XLOOKUP(F426,
            _xlws.FILTER('Supplier Emission'!$G$15:$G$49,
                   ('Supplier Emission'!$D$15:$D$49=H426) * ('Supplier Emission'!$F$15:$F$49=$E$8)),
            _xlws.FILTER('Supplier Emission'!$H$15:$H$49,
                   ('Supplier Emission'!$D$15:$D$49=H426) * ('Supplier Emission'!$F$15:$F$49=$E$8)),
            ""),
    "")</f>
        <v/>
      </c>
      <c r="O426" s="311" t="str">
        <f t="array" ref="O426">XLOOKUP(1,('Emission Factors'!$E$5:$E$488='GHG emissions calculations'!$F426)*('Emission Factors'!$H$5:$H$488='GHG emissions calculations'!$H426),INDEX('Emission Factors'!$E$5:$T$488,0,MATCH('GHG emissions calculations'!O$6,'Emission Factors'!$E$5:$T$5,0)),"",0)</f>
        <v/>
      </c>
      <c r="P426" s="313" t="str">
        <f t="array" ref="P426">IFERROR(
    INDEX('Emission Factors'!$E$5:$P$488,
          MATCH(1,
                ('Emission Factors'!$E$5:$E$488 = 'GHG emissions calculations'!$F426) *
                ('Emission Factors'!$H$5:$H$488 = 'GHG emissions calculations'!$H426),
                0),
          MATCH('GHG emissions calculations'!P$6,'Emission Factors'!$E$5:$P$5,0)),
    "")</f>
        <v/>
      </c>
      <c r="Q426" s="311" t="str">
        <f t="array" ref="Q426">IFERROR(
    IF(
        INDEX('Emission Factors'!$E$5:$P$488,
              MATCH(1,
                    ('Emission Factors'!$E$5:$E$488 = 'GHG emissions calculations'!$F426) *
                    ('Emission Factors'!$H$5:$H$488 = 'GHG emissions calculations'!$H426),
                    0),
              MATCH('GHG emissions calculations'!Q$6, 'Emission Factors'!$E$5:$P$5, 0)) &lt;&gt; "",
        INDEX('Emission Factors'!$E$5:$P$488,
              MATCH(1,
                    ('Emission Factors'!$E$5:$E$488 = 'GHG emissions calculations'!$F426) *
                    ('Emission Factors'!$H$5:$H$488 = 'GHG emissions calculations'!$H426),
                    0),
              MATCH('GHG emissions calculations'!Q$6, 'Emission Factors'!$E$5:$P$5, 0)),
        ""),
    "")</f>
        <v/>
      </c>
      <c r="R426" s="311" t="str">
        <f t="array" ref="R426">IFERROR(
    IF(
        INDEX('Emission Factors'!$E$5:$R$488,
              MATCH(1,
                    ('Emission Factors'!$E$5:$E$488 = 'GHG emissions calculations'!$F426) *
                    ('Emission Factors'!$H$5:$H$488 = 'GHG emissions calculations'!$H426),
                    0),
              MATCH('GHG emissions calculations'!R$6, 'Emission Factors'!$E$5:$R$5, 0)) &lt;&gt; "",
        INDEX('Emission Factors'!$E$5:$R$488,
              MATCH(1,
                    ('Emission Factors'!$E$5:$E$488 = 'GHG emissions calculations'!$F426) *
                    ('Emission Factors'!$H$5:$H$488 = 'GHG emissions calculations'!$H426),
                    0),
              MATCH('GHG emissions calculations'!R$6, 'Emission Factors'!$E$5:$R$5, 0)),
        ""),
    "")</f>
        <v/>
      </c>
      <c r="S426" s="312">
        <f t="shared" si="1"/>
        <v>0</v>
      </c>
      <c r="T426" s="23"/>
    </row>
    <row r="427" ht="15.75" customHeight="1" outlineLevel="1">
      <c r="A427" s="23"/>
      <c r="B427" s="71"/>
      <c r="C427" s="71"/>
      <c r="D427" s="71"/>
      <c r="E427" s="314"/>
      <c r="F427" s="311" t="str">
        <f>Lists!P400</f>
        <v>Zinc - Metal sheet stamping - Oceania</v>
      </c>
      <c r="G427" s="311" t="str">
        <f t="array" ref="G427">XLOOKUP(1,('Emission Factors'!$E$5:$E$488='GHG emissions calculations'!$F427)*('Emission Factors'!$H$5:$H$488='GHG emissions calculations'!$H427),INDEX('Emission Factors'!$E$5:$T$488,0,MATCH('GHG emissions calculations'!G$6,'Emission Factors'!$E$5:$T$5,0)),"",0)</f>
        <v/>
      </c>
      <c r="H427" s="311" t="s">
        <v>237</v>
      </c>
      <c r="I427" s="312" t="str">
        <f>IF(
    SUMIFS('Import data'!$L$25:$L$80,
           'Import data'!$J$25:$J$80, F427,
           'Import data'!$G$25:$G$80, 'GHG emissions calculations'!$H427,
           'Import data'!$I$25:$I$80,$E$8) &lt;&gt; 0,
    SUMIFS('Import data'!$L$25:$L$80,
           'Import data'!$J$25:$J$80, F427,
           'Import data'!$G$25:$G$80, 'GHG emissions calculations'!$H427,
           'Import data'!$I$25:$I$80,$E$8),
    ""
)</f>
        <v/>
      </c>
      <c r="J427" s="311" t="str">
        <f t="array" ref="J427">IF(
    XLOOKUP(F427, 'Import data'!$J$26:$J$47, 'Import data'!$M$26:$M$47, "", 0) = "Please add the region-specific supplier emission factor or choose a different region available in the IAEG database.",
    "",
    XLOOKUP(F427, 'Import data'!$J$26:$J$47, 'Import data'!$M$26:$M$47, "", 0)
)</f>
        <v/>
      </c>
      <c r="K427" s="311" t="str">
        <f t="array" ref="K427">IFERROR(
    XLOOKUP(F427,
            _xlws.FILTER('Supplier Emission'!$G$15:$G$49,
                   ('Supplier Emission'!$D$15:$D$49=H427) * ('Supplier Emission'!$F$15:$F$49=$E$8)),
            _xlws.FILTER('Supplier Emission'!$I$15:$I$49,
                   ('Supplier Emission'!$D$15:$D$49=H427) * ('Supplier Emission'!$F$15:$F$49=$E$8)),
            ""),
    "")</f>
        <v/>
      </c>
      <c r="L427" s="311" t="str">
        <f t="array" ref="L427">IFERROR(
    XLOOKUP(F427,
            _xlws.FILTER('Supplier Emission'!$G$15:$G$49,
                   ('Supplier Emission'!$D$15:$D$49=H427) * ('Supplier Emission'!$F$15:$F$49=$E$8)),
            _xlws.FILTER('Supplier Emission'!$J$15:$J$49,
                   ('Supplier Emission'!$D$15:$D$49=H427) * ('Supplier Emission'!$F$15:$F$49=$E$8)),
            ""),
    "")</f>
        <v/>
      </c>
      <c r="M427" s="311" t="str">
        <f t="array" ref="M427">IFERROR(
    XLOOKUP(F427,
            _xlws.FILTER('Supplier Emission'!$G$15:$G$49,
                   ('Supplier Emission'!$D$15:$D$49=H427) * ('Supplier Emission'!$F$15:$F$49=$E$8)),
            _xlws.FILTER('Supplier Emission'!$M$15:$M$49,
                   ('Supplier Emission'!$D$15:$D$49=H427) * ('Supplier Emission'!$F$15:$F$49=$E$8)),
            ""),
    "")</f>
        <v/>
      </c>
      <c r="N427" s="311" t="str">
        <f t="array" ref="N427">IFERROR(
    XLOOKUP(F427,
            _xlws.FILTER('Supplier Emission'!$G$15:$G$49,
                   ('Supplier Emission'!$D$15:$D$49=H427) * ('Supplier Emission'!$F$15:$F$49=$E$8)),
            _xlws.FILTER('Supplier Emission'!$H$15:$H$49,
                   ('Supplier Emission'!$D$15:$D$49=H427) * ('Supplier Emission'!$F$15:$F$49=$E$8)),
            ""),
    "")</f>
        <v/>
      </c>
      <c r="O427" s="311" t="str">
        <f t="array" ref="O427">XLOOKUP(1,('Emission Factors'!$E$5:$E$488='GHG emissions calculations'!$F427)*('Emission Factors'!$H$5:$H$488='GHG emissions calculations'!$H427),INDEX('Emission Factors'!$E$5:$T$488,0,MATCH('GHG emissions calculations'!O$6,'Emission Factors'!$E$5:$T$5,0)),"",0)</f>
        <v/>
      </c>
      <c r="P427" s="313" t="str">
        <f t="array" ref="P427">IFERROR(
    INDEX('Emission Factors'!$E$5:$P$488,
          MATCH(1,
                ('Emission Factors'!$E$5:$E$488 = 'GHG emissions calculations'!$F427) *
                ('Emission Factors'!$H$5:$H$488 = 'GHG emissions calculations'!$H427),
                0),
          MATCH('GHG emissions calculations'!P$6,'Emission Factors'!$E$5:$P$5,0)),
    "")</f>
        <v/>
      </c>
      <c r="Q427" s="311" t="str">
        <f t="array" ref="Q427">IFERROR(
    IF(
        INDEX('Emission Factors'!$E$5:$P$488,
              MATCH(1,
                    ('Emission Factors'!$E$5:$E$488 = 'GHG emissions calculations'!$F427) *
                    ('Emission Factors'!$H$5:$H$488 = 'GHG emissions calculations'!$H427),
                    0),
              MATCH('GHG emissions calculations'!Q$6, 'Emission Factors'!$E$5:$P$5, 0)) &lt;&gt; "",
        INDEX('Emission Factors'!$E$5:$P$488,
              MATCH(1,
                    ('Emission Factors'!$E$5:$E$488 = 'GHG emissions calculations'!$F427) *
                    ('Emission Factors'!$H$5:$H$488 = 'GHG emissions calculations'!$H427),
                    0),
              MATCH('GHG emissions calculations'!Q$6, 'Emission Factors'!$E$5:$P$5, 0)),
        ""),
    "")</f>
        <v/>
      </c>
      <c r="R427" s="311" t="str">
        <f t="array" ref="R427">IFERROR(
    IF(
        INDEX('Emission Factors'!$E$5:$R$488,
              MATCH(1,
                    ('Emission Factors'!$E$5:$E$488 = 'GHG emissions calculations'!$F427) *
                    ('Emission Factors'!$H$5:$H$488 = 'GHG emissions calculations'!$H427),
                    0),
              MATCH('GHG emissions calculations'!R$6, 'Emission Factors'!$E$5:$R$5, 0)) &lt;&gt; "",
        INDEX('Emission Factors'!$E$5:$R$488,
              MATCH(1,
                    ('Emission Factors'!$E$5:$E$488 = 'GHG emissions calculations'!$F427) *
                    ('Emission Factors'!$H$5:$H$488 = 'GHG emissions calculations'!$H427),
                    0),
              MATCH('GHG emissions calculations'!R$6, 'Emission Factors'!$E$5:$R$5, 0)),
        ""),
    "")</f>
        <v/>
      </c>
      <c r="S427" s="312">
        <f t="shared" si="1"/>
        <v>0</v>
      </c>
      <c r="T427" s="23"/>
    </row>
    <row r="428" ht="15.75" customHeight="1" outlineLevel="1">
      <c r="A428" s="23"/>
      <c r="B428" s="71"/>
      <c r="C428" s="71"/>
      <c r="D428" s="71"/>
      <c r="E428" s="314"/>
      <c r="F428" s="311" t="str">
        <f>Lists!P405</f>
        <v>Zinc - Unspecified process - Africa</v>
      </c>
      <c r="G428" s="311" t="str">
        <f t="array" ref="G428">XLOOKUP(1,('Emission Factors'!$E$5:$E$488='GHG emissions calculations'!$F428)*('Emission Factors'!$H$5:$H$488='GHG emissions calculations'!$H428),INDEX('Emission Factors'!$E$5:$T$488,0,MATCH('GHG emissions calculations'!G$6,'Emission Factors'!$E$5:$T$5,0)),"",0)</f>
        <v/>
      </c>
      <c r="H428" s="311" t="s">
        <v>237</v>
      </c>
      <c r="I428" s="312" t="str">
        <f>IF(
    SUMIFS('Import data'!$L$25:$L$80,
           'Import data'!$J$25:$J$80, F428,
           'Import data'!$G$25:$G$80, 'GHG emissions calculations'!$H428,
           'Import data'!$I$25:$I$80,$E$8) &lt;&gt; 0,
    SUMIFS('Import data'!$L$25:$L$80,
           'Import data'!$J$25:$J$80, F428,
           'Import data'!$G$25:$G$80, 'GHG emissions calculations'!$H428,
           'Import data'!$I$25:$I$80,$E$8),
    ""
)</f>
        <v/>
      </c>
      <c r="J428" s="311" t="str">
        <f t="array" ref="J428">IF(
    XLOOKUP(F428, 'Import data'!$J$26:$J$47, 'Import data'!$M$26:$M$47, "", 0) = "Please add the region-specific supplier emission factor or choose a different region available in the IAEG database.",
    "",
    XLOOKUP(F428, 'Import data'!$J$26:$J$47, 'Import data'!$M$26:$M$47, "", 0)
)</f>
        <v/>
      </c>
      <c r="K428" s="311" t="str">
        <f t="array" ref="K428">IFERROR(
    XLOOKUP(F428,
            _xlws.FILTER('Supplier Emission'!$G$15:$G$49,
                   ('Supplier Emission'!$D$15:$D$49=H428) * ('Supplier Emission'!$F$15:$F$49=$E$8)),
            _xlws.FILTER('Supplier Emission'!$I$15:$I$49,
                   ('Supplier Emission'!$D$15:$D$49=H428) * ('Supplier Emission'!$F$15:$F$49=$E$8)),
            ""),
    "")</f>
        <v/>
      </c>
      <c r="L428" s="311" t="str">
        <f t="array" ref="L428">IFERROR(
    XLOOKUP(F428,
            _xlws.FILTER('Supplier Emission'!$G$15:$G$49,
                   ('Supplier Emission'!$D$15:$D$49=H428) * ('Supplier Emission'!$F$15:$F$49=$E$8)),
            _xlws.FILTER('Supplier Emission'!$J$15:$J$49,
                   ('Supplier Emission'!$D$15:$D$49=H428) * ('Supplier Emission'!$F$15:$F$49=$E$8)),
            ""),
    "")</f>
        <v/>
      </c>
      <c r="M428" s="311" t="str">
        <f t="array" ref="M428">IFERROR(
    XLOOKUP(F428,
            _xlws.FILTER('Supplier Emission'!$G$15:$G$49,
                   ('Supplier Emission'!$D$15:$D$49=H428) * ('Supplier Emission'!$F$15:$F$49=$E$8)),
            _xlws.FILTER('Supplier Emission'!$M$15:$M$49,
                   ('Supplier Emission'!$D$15:$D$49=H428) * ('Supplier Emission'!$F$15:$F$49=$E$8)),
            ""),
    "")</f>
        <v/>
      </c>
      <c r="N428" s="311" t="str">
        <f t="array" ref="N428">IFERROR(
    XLOOKUP(F428,
            _xlws.FILTER('Supplier Emission'!$G$15:$G$49,
                   ('Supplier Emission'!$D$15:$D$49=H428) * ('Supplier Emission'!$F$15:$F$49=$E$8)),
            _xlws.FILTER('Supplier Emission'!$H$15:$H$49,
                   ('Supplier Emission'!$D$15:$D$49=H428) * ('Supplier Emission'!$F$15:$F$49=$E$8)),
            ""),
    "")</f>
        <v/>
      </c>
      <c r="O428" s="311" t="str">
        <f t="array" ref="O428">XLOOKUP(1,('Emission Factors'!$E$5:$E$488='GHG emissions calculations'!$F428)*('Emission Factors'!$H$5:$H$488='GHG emissions calculations'!$H428),INDEX('Emission Factors'!$E$5:$T$488,0,MATCH('GHG emissions calculations'!O$6,'Emission Factors'!$E$5:$T$5,0)),"",0)</f>
        <v/>
      </c>
      <c r="P428" s="313" t="str">
        <f t="array" ref="P428">IFERROR(
    INDEX('Emission Factors'!$E$5:$P$488,
          MATCH(1,
                ('Emission Factors'!$E$5:$E$488 = 'GHG emissions calculations'!$F428) *
                ('Emission Factors'!$H$5:$H$488 = 'GHG emissions calculations'!$H428),
                0),
          MATCH('GHG emissions calculations'!P$6,'Emission Factors'!$E$5:$P$5,0)),
    "")</f>
        <v/>
      </c>
      <c r="Q428" s="311" t="str">
        <f t="array" ref="Q428">IFERROR(
    IF(
        INDEX('Emission Factors'!$E$5:$P$488,
              MATCH(1,
                    ('Emission Factors'!$E$5:$E$488 = 'GHG emissions calculations'!$F428) *
                    ('Emission Factors'!$H$5:$H$488 = 'GHG emissions calculations'!$H428),
                    0),
              MATCH('GHG emissions calculations'!Q$6, 'Emission Factors'!$E$5:$P$5, 0)) &lt;&gt; "",
        INDEX('Emission Factors'!$E$5:$P$488,
              MATCH(1,
                    ('Emission Factors'!$E$5:$E$488 = 'GHG emissions calculations'!$F428) *
                    ('Emission Factors'!$H$5:$H$488 = 'GHG emissions calculations'!$H428),
                    0),
              MATCH('GHG emissions calculations'!Q$6, 'Emission Factors'!$E$5:$P$5, 0)),
        ""),
    "")</f>
        <v/>
      </c>
      <c r="R428" s="311" t="str">
        <f t="array" ref="R428">IFERROR(
    IF(
        INDEX('Emission Factors'!$E$5:$R$488,
              MATCH(1,
                    ('Emission Factors'!$E$5:$E$488 = 'GHG emissions calculations'!$F428) *
                    ('Emission Factors'!$H$5:$H$488 = 'GHG emissions calculations'!$H428),
                    0),
              MATCH('GHG emissions calculations'!R$6, 'Emission Factors'!$E$5:$R$5, 0)) &lt;&gt; "",
        INDEX('Emission Factors'!$E$5:$R$488,
              MATCH(1,
                    ('Emission Factors'!$E$5:$E$488 = 'GHG emissions calculations'!$F428) *
                    ('Emission Factors'!$H$5:$H$488 = 'GHG emissions calculations'!$H428),
                    0),
              MATCH('GHG emissions calculations'!R$6, 'Emission Factors'!$E$5:$R$5, 0)),
        ""),
    "")</f>
        <v/>
      </c>
      <c r="S428" s="312">
        <f t="shared" si="1"/>
        <v>0</v>
      </c>
      <c r="T428" s="23"/>
    </row>
    <row r="429" ht="15.75" customHeight="1" outlineLevel="1">
      <c r="A429" s="23"/>
      <c r="B429" s="71"/>
      <c r="C429" s="71"/>
      <c r="D429" s="71"/>
      <c r="E429" s="314"/>
      <c r="F429" s="311" t="str">
        <f>Lists!P403</f>
        <v>Zinc - Unspecified process - America</v>
      </c>
      <c r="G429" s="311" t="str">
        <f t="array" ref="G429">XLOOKUP(1,('Emission Factors'!$E$5:$E$488='GHG emissions calculations'!$F429)*('Emission Factors'!$H$5:$H$488='GHG emissions calculations'!$H429),INDEX('Emission Factors'!$E$5:$T$488,0,MATCH('GHG emissions calculations'!G$6,'Emission Factors'!$E$5:$T$5,0)),"",0)</f>
        <v/>
      </c>
      <c r="H429" s="311" t="s">
        <v>237</v>
      </c>
      <c r="I429" s="312" t="str">
        <f>IF(
    SUMIFS('Import data'!$L$25:$L$80,
           'Import data'!$J$25:$J$80, F429,
           'Import data'!$G$25:$G$80, 'GHG emissions calculations'!$H429,
           'Import data'!$I$25:$I$80,$E$8) &lt;&gt; 0,
    SUMIFS('Import data'!$L$25:$L$80,
           'Import data'!$J$25:$J$80, F429,
           'Import data'!$G$25:$G$80, 'GHG emissions calculations'!$H429,
           'Import data'!$I$25:$I$80,$E$8),
    ""
)</f>
        <v/>
      </c>
      <c r="J429" s="311" t="str">
        <f t="array" ref="J429">IF(
    XLOOKUP(F429, 'Import data'!$J$26:$J$47, 'Import data'!$M$26:$M$47, "", 0) = "Please add the region-specific supplier emission factor or choose a different region available in the IAEG database.",
    "",
    XLOOKUP(F429, 'Import data'!$J$26:$J$47, 'Import data'!$M$26:$M$47, "", 0)
)</f>
        <v/>
      </c>
      <c r="K429" s="311" t="str">
        <f t="array" ref="K429">IFERROR(
    XLOOKUP(F429,
            _xlws.FILTER('Supplier Emission'!$G$15:$G$49,
                   ('Supplier Emission'!$D$15:$D$49=H429) * ('Supplier Emission'!$F$15:$F$49=$E$8)),
            _xlws.FILTER('Supplier Emission'!$I$15:$I$49,
                   ('Supplier Emission'!$D$15:$D$49=H429) * ('Supplier Emission'!$F$15:$F$49=$E$8)),
            ""),
    "")</f>
        <v/>
      </c>
      <c r="L429" s="311" t="str">
        <f t="array" ref="L429">IFERROR(
    XLOOKUP(F429,
            _xlws.FILTER('Supplier Emission'!$G$15:$G$49,
                   ('Supplier Emission'!$D$15:$D$49=H429) * ('Supplier Emission'!$F$15:$F$49=$E$8)),
            _xlws.FILTER('Supplier Emission'!$J$15:$J$49,
                   ('Supplier Emission'!$D$15:$D$49=H429) * ('Supplier Emission'!$F$15:$F$49=$E$8)),
            ""),
    "")</f>
        <v/>
      </c>
      <c r="M429" s="311" t="str">
        <f t="array" ref="M429">IFERROR(
    XLOOKUP(F429,
            _xlws.FILTER('Supplier Emission'!$G$15:$G$49,
                   ('Supplier Emission'!$D$15:$D$49=H429) * ('Supplier Emission'!$F$15:$F$49=$E$8)),
            _xlws.FILTER('Supplier Emission'!$M$15:$M$49,
                   ('Supplier Emission'!$D$15:$D$49=H429) * ('Supplier Emission'!$F$15:$F$49=$E$8)),
            ""),
    "")</f>
        <v/>
      </c>
      <c r="N429" s="311" t="str">
        <f t="array" ref="N429">IFERROR(
    XLOOKUP(F429,
            _xlws.FILTER('Supplier Emission'!$G$15:$G$49,
                   ('Supplier Emission'!$D$15:$D$49=H429) * ('Supplier Emission'!$F$15:$F$49=$E$8)),
            _xlws.FILTER('Supplier Emission'!$H$15:$H$49,
                   ('Supplier Emission'!$D$15:$D$49=H429) * ('Supplier Emission'!$F$15:$F$49=$E$8)),
            ""),
    "")</f>
        <v/>
      </c>
      <c r="O429" s="311" t="str">
        <f t="array" ref="O429">XLOOKUP(1,('Emission Factors'!$E$5:$E$488='GHG emissions calculations'!$F429)*('Emission Factors'!$H$5:$H$488='GHG emissions calculations'!$H429),INDEX('Emission Factors'!$E$5:$T$488,0,MATCH('GHG emissions calculations'!O$6,'Emission Factors'!$E$5:$T$5,0)),"",0)</f>
        <v/>
      </c>
      <c r="P429" s="313" t="str">
        <f t="array" ref="P429">IFERROR(
    INDEX('Emission Factors'!$E$5:$P$488,
          MATCH(1,
                ('Emission Factors'!$E$5:$E$488 = 'GHG emissions calculations'!$F429) *
                ('Emission Factors'!$H$5:$H$488 = 'GHG emissions calculations'!$H429),
                0),
          MATCH('GHG emissions calculations'!P$6,'Emission Factors'!$E$5:$P$5,0)),
    "")</f>
        <v/>
      </c>
      <c r="Q429" s="311" t="str">
        <f t="array" ref="Q429">IFERROR(
    IF(
        INDEX('Emission Factors'!$E$5:$P$488,
              MATCH(1,
                    ('Emission Factors'!$E$5:$E$488 = 'GHG emissions calculations'!$F429) *
                    ('Emission Factors'!$H$5:$H$488 = 'GHG emissions calculations'!$H429),
                    0),
              MATCH('GHG emissions calculations'!Q$6, 'Emission Factors'!$E$5:$P$5, 0)) &lt;&gt; "",
        INDEX('Emission Factors'!$E$5:$P$488,
              MATCH(1,
                    ('Emission Factors'!$E$5:$E$488 = 'GHG emissions calculations'!$F429) *
                    ('Emission Factors'!$H$5:$H$488 = 'GHG emissions calculations'!$H429),
                    0),
              MATCH('GHG emissions calculations'!Q$6, 'Emission Factors'!$E$5:$P$5, 0)),
        ""),
    "")</f>
        <v/>
      </c>
      <c r="R429" s="311" t="str">
        <f t="array" ref="R429">IFERROR(
    IF(
        INDEX('Emission Factors'!$E$5:$R$488,
              MATCH(1,
                    ('Emission Factors'!$E$5:$E$488 = 'GHG emissions calculations'!$F429) *
                    ('Emission Factors'!$H$5:$H$488 = 'GHG emissions calculations'!$H429),
                    0),
              MATCH('GHG emissions calculations'!R$6, 'Emission Factors'!$E$5:$R$5, 0)) &lt;&gt; "",
        INDEX('Emission Factors'!$E$5:$R$488,
              MATCH(1,
                    ('Emission Factors'!$E$5:$E$488 = 'GHG emissions calculations'!$F429) *
                    ('Emission Factors'!$H$5:$H$488 = 'GHG emissions calculations'!$H429),
                    0),
              MATCH('GHG emissions calculations'!R$6, 'Emission Factors'!$E$5:$R$5, 0)),
        ""),
    "")</f>
        <v/>
      </c>
      <c r="S429" s="312">
        <f t="shared" si="1"/>
        <v>0</v>
      </c>
      <c r="T429" s="23"/>
    </row>
    <row r="430" ht="15.75" customHeight="1" outlineLevel="1">
      <c r="A430" s="23"/>
      <c r="B430" s="71"/>
      <c r="C430" s="71"/>
      <c r="D430" s="71"/>
      <c r="E430" s="314"/>
      <c r="F430" s="311" t="str">
        <f>Lists!P406</f>
        <v>Zinc - Unspecified process - Asia</v>
      </c>
      <c r="G430" s="311" t="str">
        <f t="array" ref="G430">XLOOKUP(1,('Emission Factors'!$E$5:$E$488='GHG emissions calculations'!$F430)*('Emission Factors'!$H$5:$H$488='GHG emissions calculations'!$H430),INDEX('Emission Factors'!$E$5:$T$488,0,MATCH('GHG emissions calculations'!G$6,'Emission Factors'!$E$5:$T$5,0)),"",0)</f>
        <v/>
      </c>
      <c r="H430" s="311" t="s">
        <v>237</v>
      </c>
      <c r="I430" s="312" t="str">
        <f>IF(
    SUMIFS('Import data'!$L$25:$L$80,
           'Import data'!$J$25:$J$80, F430,
           'Import data'!$G$25:$G$80, 'GHG emissions calculations'!$H430,
           'Import data'!$I$25:$I$80,$E$8) &lt;&gt; 0,
    SUMIFS('Import data'!$L$25:$L$80,
           'Import data'!$J$25:$J$80, F430,
           'Import data'!$G$25:$G$80, 'GHG emissions calculations'!$H430,
           'Import data'!$I$25:$I$80,$E$8),
    ""
)</f>
        <v/>
      </c>
      <c r="J430" s="311" t="str">
        <f t="array" ref="J430">IF(
    XLOOKUP(F430, 'Import data'!$J$26:$J$47, 'Import data'!$M$26:$M$47, "", 0) = "Please add the region-specific supplier emission factor or choose a different region available in the IAEG database.",
    "",
    XLOOKUP(F430, 'Import data'!$J$26:$J$47, 'Import data'!$M$26:$M$47, "", 0)
)</f>
        <v/>
      </c>
      <c r="K430" s="311" t="str">
        <f t="array" ref="K430">IFERROR(
    XLOOKUP(F430,
            _xlws.FILTER('Supplier Emission'!$G$15:$G$49,
                   ('Supplier Emission'!$D$15:$D$49=H430) * ('Supplier Emission'!$F$15:$F$49=$E$8)),
            _xlws.FILTER('Supplier Emission'!$I$15:$I$49,
                   ('Supplier Emission'!$D$15:$D$49=H430) * ('Supplier Emission'!$F$15:$F$49=$E$8)),
            ""),
    "")</f>
        <v/>
      </c>
      <c r="L430" s="311" t="str">
        <f t="array" ref="L430">IFERROR(
    XLOOKUP(F430,
            _xlws.FILTER('Supplier Emission'!$G$15:$G$49,
                   ('Supplier Emission'!$D$15:$D$49=H430) * ('Supplier Emission'!$F$15:$F$49=$E$8)),
            _xlws.FILTER('Supplier Emission'!$J$15:$J$49,
                   ('Supplier Emission'!$D$15:$D$49=H430) * ('Supplier Emission'!$F$15:$F$49=$E$8)),
            ""),
    "")</f>
        <v/>
      </c>
      <c r="M430" s="311" t="str">
        <f t="array" ref="M430">IFERROR(
    XLOOKUP(F430,
            _xlws.FILTER('Supplier Emission'!$G$15:$G$49,
                   ('Supplier Emission'!$D$15:$D$49=H430) * ('Supplier Emission'!$F$15:$F$49=$E$8)),
            _xlws.FILTER('Supplier Emission'!$M$15:$M$49,
                   ('Supplier Emission'!$D$15:$D$49=H430) * ('Supplier Emission'!$F$15:$F$49=$E$8)),
            ""),
    "")</f>
        <v/>
      </c>
      <c r="N430" s="311" t="str">
        <f t="array" ref="N430">IFERROR(
    XLOOKUP(F430,
            _xlws.FILTER('Supplier Emission'!$G$15:$G$49,
                   ('Supplier Emission'!$D$15:$D$49=H430) * ('Supplier Emission'!$F$15:$F$49=$E$8)),
            _xlws.FILTER('Supplier Emission'!$H$15:$H$49,
                   ('Supplier Emission'!$D$15:$D$49=H430) * ('Supplier Emission'!$F$15:$F$49=$E$8)),
            ""),
    "")</f>
        <v/>
      </c>
      <c r="O430" s="311" t="str">
        <f t="array" ref="O430">XLOOKUP(1,('Emission Factors'!$E$5:$E$488='GHG emissions calculations'!$F430)*('Emission Factors'!$H$5:$H$488='GHG emissions calculations'!$H430),INDEX('Emission Factors'!$E$5:$T$488,0,MATCH('GHG emissions calculations'!O$6,'Emission Factors'!$E$5:$T$5,0)),"",0)</f>
        <v/>
      </c>
      <c r="P430" s="313" t="str">
        <f t="array" ref="P430">IFERROR(
    INDEX('Emission Factors'!$E$5:$P$488,
          MATCH(1,
                ('Emission Factors'!$E$5:$E$488 = 'GHG emissions calculations'!$F430) *
                ('Emission Factors'!$H$5:$H$488 = 'GHG emissions calculations'!$H430),
                0),
          MATCH('GHG emissions calculations'!P$6,'Emission Factors'!$E$5:$P$5,0)),
    "")</f>
        <v/>
      </c>
      <c r="Q430" s="311" t="str">
        <f t="array" ref="Q430">IFERROR(
    IF(
        INDEX('Emission Factors'!$E$5:$P$488,
              MATCH(1,
                    ('Emission Factors'!$E$5:$E$488 = 'GHG emissions calculations'!$F430) *
                    ('Emission Factors'!$H$5:$H$488 = 'GHG emissions calculations'!$H430),
                    0),
              MATCH('GHG emissions calculations'!Q$6, 'Emission Factors'!$E$5:$P$5, 0)) &lt;&gt; "",
        INDEX('Emission Factors'!$E$5:$P$488,
              MATCH(1,
                    ('Emission Factors'!$E$5:$E$488 = 'GHG emissions calculations'!$F430) *
                    ('Emission Factors'!$H$5:$H$488 = 'GHG emissions calculations'!$H430),
                    0),
              MATCH('GHG emissions calculations'!Q$6, 'Emission Factors'!$E$5:$P$5, 0)),
        ""),
    "")</f>
        <v/>
      </c>
      <c r="R430" s="311" t="str">
        <f t="array" ref="R430">IFERROR(
    IF(
        INDEX('Emission Factors'!$E$5:$R$488,
              MATCH(1,
                    ('Emission Factors'!$E$5:$E$488 = 'GHG emissions calculations'!$F430) *
                    ('Emission Factors'!$H$5:$H$488 = 'GHG emissions calculations'!$H430),
                    0),
              MATCH('GHG emissions calculations'!R$6, 'Emission Factors'!$E$5:$R$5, 0)) &lt;&gt; "",
        INDEX('Emission Factors'!$E$5:$R$488,
              MATCH(1,
                    ('Emission Factors'!$E$5:$E$488 = 'GHG emissions calculations'!$F430) *
                    ('Emission Factors'!$H$5:$H$488 = 'GHG emissions calculations'!$H430),
                    0),
              MATCH('GHG emissions calculations'!R$6, 'Emission Factors'!$E$5:$R$5, 0)),
        ""),
    "")</f>
        <v/>
      </c>
      <c r="S430" s="312">
        <f t="shared" si="1"/>
        <v>0</v>
      </c>
      <c r="T430" s="23"/>
    </row>
    <row r="431" ht="15.75" customHeight="1" outlineLevel="1">
      <c r="A431" s="23"/>
      <c r="B431" s="71"/>
      <c r="C431" s="71"/>
      <c r="D431" s="71"/>
      <c r="E431" s="314"/>
      <c r="F431" s="311" t="str">
        <f>Lists!P404</f>
        <v>Zinc - Unspecified process - Europe</v>
      </c>
      <c r="G431" s="311" t="str">
        <f t="array" ref="G431">XLOOKUP(1,('Emission Factors'!$E$5:$E$488='GHG emissions calculations'!$F431)*('Emission Factors'!$H$5:$H$488='GHG emissions calculations'!$H431),INDEX('Emission Factors'!$E$5:$T$488,0,MATCH('GHG emissions calculations'!G$6,'Emission Factors'!$E$5:$T$5,0)),"",0)</f>
        <v/>
      </c>
      <c r="H431" s="311" t="s">
        <v>237</v>
      </c>
      <c r="I431" s="312" t="str">
        <f>IF(
    SUMIFS('Import data'!$L$25:$L$80,
           'Import data'!$J$25:$J$80, F431,
           'Import data'!$G$25:$G$80, 'GHG emissions calculations'!$H431,
           'Import data'!$I$25:$I$80,$E$8) &lt;&gt; 0,
    SUMIFS('Import data'!$L$25:$L$80,
           'Import data'!$J$25:$J$80, F431,
           'Import data'!$G$25:$G$80, 'GHG emissions calculations'!$H431,
           'Import data'!$I$25:$I$80,$E$8),
    ""
)</f>
        <v/>
      </c>
      <c r="J431" s="311" t="str">
        <f t="array" ref="J431">IF(
    XLOOKUP(F431, 'Import data'!$J$26:$J$47, 'Import data'!$M$26:$M$47, "", 0) = "Please add the region-specific supplier emission factor or choose a different region available in the IAEG database.",
    "",
    XLOOKUP(F431, 'Import data'!$J$26:$J$47, 'Import data'!$M$26:$M$47, "", 0)
)</f>
        <v/>
      </c>
      <c r="K431" s="311" t="str">
        <f t="array" ref="K431">IFERROR(
    XLOOKUP(F431,
            _xlws.FILTER('Supplier Emission'!$G$15:$G$49,
                   ('Supplier Emission'!$D$15:$D$49=H431) * ('Supplier Emission'!$F$15:$F$49=$E$8)),
            _xlws.FILTER('Supplier Emission'!$I$15:$I$49,
                   ('Supplier Emission'!$D$15:$D$49=H431) * ('Supplier Emission'!$F$15:$F$49=$E$8)),
            ""),
    "")</f>
        <v/>
      </c>
      <c r="L431" s="311" t="str">
        <f t="array" ref="L431">IFERROR(
    XLOOKUP(F431,
            _xlws.FILTER('Supplier Emission'!$G$15:$G$49,
                   ('Supplier Emission'!$D$15:$D$49=H431) * ('Supplier Emission'!$F$15:$F$49=$E$8)),
            _xlws.FILTER('Supplier Emission'!$J$15:$J$49,
                   ('Supplier Emission'!$D$15:$D$49=H431) * ('Supplier Emission'!$F$15:$F$49=$E$8)),
            ""),
    "")</f>
        <v/>
      </c>
      <c r="M431" s="311" t="str">
        <f t="array" ref="M431">IFERROR(
    XLOOKUP(F431,
            _xlws.FILTER('Supplier Emission'!$G$15:$G$49,
                   ('Supplier Emission'!$D$15:$D$49=H431) * ('Supplier Emission'!$F$15:$F$49=$E$8)),
            _xlws.FILTER('Supplier Emission'!$M$15:$M$49,
                   ('Supplier Emission'!$D$15:$D$49=H431) * ('Supplier Emission'!$F$15:$F$49=$E$8)),
            ""),
    "")</f>
        <v/>
      </c>
      <c r="N431" s="311" t="str">
        <f t="array" ref="N431">IFERROR(
    XLOOKUP(F431,
            _xlws.FILTER('Supplier Emission'!$G$15:$G$49,
                   ('Supplier Emission'!$D$15:$D$49=H431) * ('Supplier Emission'!$F$15:$F$49=$E$8)),
            _xlws.FILTER('Supplier Emission'!$H$15:$H$49,
                   ('Supplier Emission'!$D$15:$D$49=H431) * ('Supplier Emission'!$F$15:$F$49=$E$8)),
            ""),
    "")</f>
        <v/>
      </c>
      <c r="O431" s="311" t="str">
        <f t="array" ref="O431">XLOOKUP(1,('Emission Factors'!$E$5:$E$488='GHG emissions calculations'!$F431)*('Emission Factors'!$H$5:$H$488='GHG emissions calculations'!$H431),INDEX('Emission Factors'!$E$5:$T$488,0,MATCH('GHG emissions calculations'!O$6,'Emission Factors'!$E$5:$T$5,0)),"",0)</f>
        <v/>
      </c>
      <c r="P431" s="313" t="str">
        <f t="array" ref="P431">IFERROR(
    INDEX('Emission Factors'!$E$5:$P$488,
          MATCH(1,
                ('Emission Factors'!$E$5:$E$488 = 'GHG emissions calculations'!$F431) *
                ('Emission Factors'!$H$5:$H$488 = 'GHG emissions calculations'!$H431),
                0),
          MATCH('GHG emissions calculations'!P$6,'Emission Factors'!$E$5:$P$5,0)),
    "")</f>
        <v/>
      </c>
      <c r="Q431" s="311" t="str">
        <f t="array" ref="Q431">IFERROR(
    IF(
        INDEX('Emission Factors'!$E$5:$P$488,
              MATCH(1,
                    ('Emission Factors'!$E$5:$E$488 = 'GHG emissions calculations'!$F431) *
                    ('Emission Factors'!$H$5:$H$488 = 'GHG emissions calculations'!$H431),
                    0),
              MATCH('GHG emissions calculations'!Q$6, 'Emission Factors'!$E$5:$P$5, 0)) &lt;&gt; "",
        INDEX('Emission Factors'!$E$5:$P$488,
              MATCH(1,
                    ('Emission Factors'!$E$5:$E$488 = 'GHG emissions calculations'!$F431) *
                    ('Emission Factors'!$H$5:$H$488 = 'GHG emissions calculations'!$H431),
                    0),
              MATCH('GHG emissions calculations'!Q$6, 'Emission Factors'!$E$5:$P$5, 0)),
        ""),
    "")</f>
        <v/>
      </c>
      <c r="R431" s="311" t="str">
        <f t="array" ref="R431">IFERROR(
    IF(
        INDEX('Emission Factors'!$E$5:$R$488,
              MATCH(1,
                    ('Emission Factors'!$E$5:$E$488 = 'GHG emissions calculations'!$F431) *
                    ('Emission Factors'!$H$5:$H$488 = 'GHG emissions calculations'!$H431),
                    0),
              MATCH('GHG emissions calculations'!R$6, 'Emission Factors'!$E$5:$R$5, 0)) &lt;&gt; "",
        INDEX('Emission Factors'!$E$5:$R$488,
              MATCH(1,
                    ('Emission Factors'!$E$5:$E$488 = 'GHG emissions calculations'!$F431) *
                    ('Emission Factors'!$H$5:$H$488 = 'GHG emissions calculations'!$H431),
                    0),
              MATCH('GHG emissions calculations'!R$6, 'Emission Factors'!$E$5:$R$5, 0)),
        ""),
    "")</f>
        <v/>
      </c>
      <c r="S431" s="312">
        <f t="shared" si="1"/>
        <v>0</v>
      </c>
      <c r="T431" s="23"/>
    </row>
    <row r="432" ht="15.75" customHeight="1" outlineLevel="1">
      <c r="A432" s="23"/>
      <c r="B432" s="71"/>
      <c r="C432" s="71"/>
      <c r="D432" s="71"/>
      <c r="E432" s="314"/>
      <c r="F432" s="311" t="str">
        <f>Lists!P409</f>
        <v>Zinc - Unspecified process - Global or unspecified region</v>
      </c>
      <c r="G432" s="311">
        <f t="array" ref="G432">XLOOKUP(1,('Emission Factors'!$E$5:$E$488='GHG emissions calculations'!$F432)*('Emission Factors'!$H$5:$H$488='GHG emissions calculations'!$H432),INDEX('Emission Factors'!$E$5:$T$488,0,MATCH('GHG emissions calculations'!G$6,'Emission Factors'!$E$5:$T$5,0)),"",0)</f>
        <v>3</v>
      </c>
      <c r="H432" s="311" t="s">
        <v>237</v>
      </c>
      <c r="I432" s="312" t="str">
        <f>IF(
    SUMIFS('Import data'!$L$25:$L$80,
           'Import data'!$J$25:$J$80, F432,
           'Import data'!$G$25:$G$80, 'GHG emissions calculations'!$H432,
           'Import data'!$I$25:$I$80,$E$8) &lt;&gt; 0,
    SUMIFS('Import data'!$L$25:$L$80,
           'Import data'!$J$25:$J$80, F432,
           'Import data'!$G$25:$G$80, 'GHG emissions calculations'!$H432,
           'Import data'!$I$25:$I$80,$E$8),
    ""
)</f>
        <v/>
      </c>
      <c r="J432" s="311" t="str">
        <f t="array" ref="J432">IF(
    XLOOKUP(F432, 'Import data'!$J$26:$J$47, 'Import data'!$M$26:$M$47, "", 0) = "Please add the region-specific supplier emission factor or choose a different region available in the IAEG database.",
    "",
    XLOOKUP(F432, 'Import data'!$J$26:$J$47, 'Import data'!$M$26:$M$47, "", 0)
)</f>
        <v/>
      </c>
      <c r="K432" s="311" t="str">
        <f t="array" ref="K432">IFERROR(
    XLOOKUP(F432,
            _xlws.FILTER('Supplier Emission'!$G$15:$G$49,
                   ('Supplier Emission'!$D$15:$D$49=H432) * ('Supplier Emission'!$F$15:$F$49=$E$8)),
            _xlws.FILTER('Supplier Emission'!$I$15:$I$49,
                   ('Supplier Emission'!$D$15:$D$49=H432) * ('Supplier Emission'!$F$15:$F$49=$E$8)),
            ""),
    "")</f>
        <v/>
      </c>
      <c r="L432" s="311" t="str">
        <f t="array" ref="L432">IFERROR(
    XLOOKUP(F432,
            _xlws.FILTER('Supplier Emission'!$G$15:$G$49,
                   ('Supplier Emission'!$D$15:$D$49=H432) * ('Supplier Emission'!$F$15:$F$49=$E$8)),
            _xlws.FILTER('Supplier Emission'!$J$15:$J$49,
                   ('Supplier Emission'!$D$15:$D$49=H432) * ('Supplier Emission'!$F$15:$F$49=$E$8)),
            ""),
    "")</f>
        <v/>
      </c>
      <c r="M432" s="311" t="str">
        <f t="array" ref="M432">IFERROR(
    XLOOKUP(F432,
            _xlws.FILTER('Supplier Emission'!$G$15:$G$49,
                   ('Supplier Emission'!$D$15:$D$49=H432) * ('Supplier Emission'!$F$15:$F$49=$E$8)),
            _xlws.FILTER('Supplier Emission'!$M$15:$M$49,
                   ('Supplier Emission'!$D$15:$D$49=H432) * ('Supplier Emission'!$F$15:$F$49=$E$8)),
            ""),
    "")</f>
        <v/>
      </c>
      <c r="N432" s="311" t="str">
        <f t="array" ref="N432">IFERROR(
    XLOOKUP(F432,
            _xlws.FILTER('Supplier Emission'!$G$15:$G$49,
                   ('Supplier Emission'!$D$15:$D$49=H432) * ('Supplier Emission'!$F$15:$F$49=$E$8)),
            _xlws.FILTER('Supplier Emission'!$H$15:$H$49,
                   ('Supplier Emission'!$D$15:$D$49=H432) * ('Supplier Emission'!$F$15:$F$49=$E$8)),
            ""),
    "")</f>
        <v/>
      </c>
      <c r="O432" s="311" t="str">
        <f t="array" ref="O432">XLOOKUP(1,('Emission Factors'!$E$5:$E$488='GHG emissions calculations'!$F432)*('Emission Factors'!$H$5:$H$488='GHG emissions calculations'!$H432),INDEX('Emission Factors'!$E$5:$T$488,0,MATCH('GHG emissions calculations'!O$6,'Emission Factors'!$E$5:$T$5,0)),"",0)</f>
        <v>Processed  Zamak zinc alloy (ZnAlMgCu) </v>
      </c>
      <c r="P432" s="313">
        <f t="array" ref="P432">IFERROR(
    INDEX('Emission Factors'!$E$5:$P$488,
          MATCH(1,
                ('Emission Factors'!$E$5:$E$488 = 'GHG emissions calculations'!$F432) *
                ('Emission Factors'!$H$5:$H$488 = 'GHG emissions calculations'!$H432),
                0),
          MATCH('GHG emissions calculations'!P$6,'Emission Factors'!$E$5:$P$5,0)),
    "")</f>
        <v>7.7655</v>
      </c>
      <c r="Q432" s="311" t="str">
        <f t="array" ref="Q432">IFERROR(
    IF(
        INDEX('Emission Factors'!$E$5:$P$488,
              MATCH(1,
                    ('Emission Factors'!$E$5:$E$488 = 'GHG emissions calculations'!$F432) *
                    ('Emission Factors'!$H$5:$H$488 = 'GHG emissions calculations'!$H432),
                    0),
              MATCH('GHG emissions calculations'!Q$6, 'Emission Factors'!$E$5:$P$5, 0)) &lt;&gt; "",
        INDEX('Emission Factors'!$E$5:$P$488,
              MATCH(1,
                    ('Emission Factors'!$E$5:$E$488 = 'GHG emissions calculations'!$F432) *
                    ('Emission Factors'!$H$5:$H$488 = 'GHG emissions calculations'!$H432),
                    0),
              MATCH('GHG emissions calculations'!Q$6, 'Emission Factors'!$E$5:$P$5, 0)),
        ""),
    "")</f>
        <v>kgCO2e/kg</v>
      </c>
      <c r="R432" s="311" t="str">
        <f t="array" ref="R432">IFERROR(
    IF(
        INDEX('Emission Factors'!$E$5:$R$488,
              MATCH(1,
                    ('Emission Factors'!$E$5:$E$488 = 'GHG emissions calculations'!$F432) *
                    ('Emission Factors'!$H$5:$H$488 = 'GHG emissions calculations'!$H432),
                    0),
              MATCH('GHG emissions calculations'!R$6, 'Emission Factors'!$E$5:$R$5, 0)) &lt;&gt; "",
        INDEX('Emission Factors'!$E$5:$R$488,
              MATCH(1,
                    ('Emission Factors'!$E$5:$E$488 = 'GHG emissions calculations'!$F432) *
                    ('Emission Factors'!$H$5:$H$488 = 'GHG emissions calculations'!$H432),
                    0),
              MATCH('GHG emissions calculations'!R$6, 'Emission Factors'!$E$5:$R$5, 0)),
        ""),
    "")</f>
        <v>Global or unspecified region</v>
      </c>
      <c r="S432" s="312">
        <f t="shared" si="1"/>
        <v>0</v>
      </c>
      <c r="T432" s="23"/>
    </row>
    <row r="433" ht="15.75" customHeight="1" outlineLevel="1">
      <c r="A433" s="23"/>
      <c r="B433" s="71"/>
      <c r="C433" s="71"/>
      <c r="D433" s="71"/>
      <c r="E433" s="314"/>
      <c r="F433" s="311" t="str">
        <f>Lists!P408</f>
        <v>Zinc - Unspecified process - Middle East</v>
      </c>
      <c r="G433" s="311" t="str">
        <f t="array" ref="G433">XLOOKUP(1,('Emission Factors'!$E$5:$E$488='GHG emissions calculations'!$F433)*('Emission Factors'!$H$5:$H$488='GHG emissions calculations'!$H433),INDEX('Emission Factors'!$E$5:$T$488,0,MATCH('GHG emissions calculations'!G$6,'Emission Factors'!$E$5:$T$5,0)),"",0)</f>
        <v/>
      </c>
      <c r="H433" s="311" t="s">
        <v>237</v>
      </c>
      <c r="I433" s="312" t="str">
        <f>IF(
    SUMIFS('Import data'!$L$25:$L$80,
           'Import data'!$J$25:$J$80, F433,
           'Import data'!$G$25:$G$80, 'GHG emissions calculations'!$H433,
           'Import data'!$I$25:$I$80,$E$8) &lt;&gt; 0,
    SUMIFS('Import data'!$L$25:$L$80,
           'Import data'!$J$25:$J$80, F433,
           'Import data'!$G$25:$G$80, 'GHG emissions calculations'!$H433,
           'Import data'!$I$25:$I$80,$E$8),
    ""
)</f>
        <v/>
      </c>
      <c r="J433" s="311" t="str">
        <f t="array" ref="J433">IF(
    XLOOKUP(F433, 'Import data'!$J$26:$J$47, 'Import data'!$M$26:$M$47, "", 0) = "Please add the region-specific supplier emission factor or choose a different region available in the IAEG database.",
    "",
    XLOOKUP(F433, 'Import data'!$J$26:$J$47, 'Import data'!$M$26:$M$47, "", 0)
)</f>
        <v/>
      </c>
      <c r="K433" s="311" t="str">
        <f t="array" ref="K433">IFERROR(
    XLOOKUP(F433,
            _xlws.FILTER('Supplier Emission'!$G$15:$G$49,
                   ('Supplier Emission'!$D$15:$D$49=H433) * ('Supplier Emission'!$F$15:$F$49=$E$8)),
            _xlws.FILTER('Supplier Emission'!$I$15:$I$49,
                   ('Supplier Emission'!$D$15:$D$49=H433) * ('Supplier Emission'!$F$15:$F$49=$E$8)),
            ""),
    "")</f>
        <v/>
      </c>
      <c r="L433" s="311" t="str">
        <f t="array" ref="L433">IFERROR(
    XLOOKUP(F433,
            _xlws.FILTER('Supplier Emission'!$G$15:$G$49,
                   ('Supplier Emission'!$D$15:$D$49=H433) * ('Supplier Emission'!$F$15:$F$49=$E$8)),
            _xlws.FILTER('Supplier Emission'!$J$15:$J$49,
                   ('Supplier Emission'!$D$15:$D$49=H433) * ('Supplier Emission'!$F$15:$F$49=$E$8)),
            ""),
    "")</f>
        <v/>
      </c>
      <c r="M433" s="311" t="str">
        <f t="array" ref="M433">IFERROR(
    XLOOKUP(F433,
            _xlws.FILTER('Supplier Emission'!$G$15:$G$49,
                   ('Supplier Emission'!$D$15:$D$49=H433) * ('Supplier Emission'!$F$15:$F$49=$E$8)),
            _xlws.FILTER('Supplier Emission'!$M$15:$M$49,
                   ('Supplier Emission'!$D$15:$D$49=H433) * ('Supplier Emission'!$F$15:$F$49=$E$8)),
            ""),
    "")</f>
        <v/>
      </c>
      <c r="N433" s="311" t="str">
        <f t="array" ref="N433">IFERROR(
    XLOOKUP(F433,
            _xlws.FILTER('Supplier Emission'!$G$15:$G$49,
                   ('Supplier Emission'!$D$15:$D$49=H433) * ('Supplier Emission'!$F$15:$F$49=$E$8)),
            _xlws.FILTER('Supplier Emission'!$H$15:$H$49,
                   ('Supplier Emission'!$D$15:$D$49=H433) * ('Supplier Emission'!$F$15:$F$49=$E$8)),
            ""),
    "")</f>
        <v/>
      </c>
      <c r="O433" s="311" t="str">
        <f t="array" ref="O433">XLOOKUP(1,('Emission Factors'!$E$5:$E$488='GHG emissions calculations'!$F433)*('Emission Factors'!$H$5:$H$488='GHG emissions calculations'!$H433),INDEX('Emission Factors'!$E$5:$T$488,0,MATCH('GHG emissions calculations'!O$6,'Emission Factors'!$E$5:$T$5,0)),"",0)</f>
        <v/>
      </c>
      <c r="P433" s="313" t="str">
        <f t="array" ref="P433">IFERROR(
    INDEX('Emission Factors'!$E$5:$P$488,
          MATCH(1,
                ('Emission Factors'!$E$5:$E$488 = 'GHG emissions calculations'!$F433) *
                ('Emission Factors'!$H$5:$H$488 = 'GHG emissions calculations'!$H433),
                0),
          MATCH('GHG emissions calculations'!P$6,'Emission Factors'!$E$5:$P$5,0)),
    "")</f>
        <v/>
      </c>
      <c r="Q433" s="311" t="str">
        <f t="array" ref="Q433">IFERROR(
    IF(
        INDEX('Emission Factors'!$E$5:$P$488,
              MATCH(1,
                    ('Emission Factors'!$E$5:$E$488 = 'GHG emissions calculations'!$F433) *
                    ('Emission Factors'!$H$5:$H$488 = 'GHG emissions calculations'!$H433),
                    0),
              MATCH('GHG emissions calculations'!Q$6, 'Emission Factors'!$E$5:$P$5, 0)) &lt;&gt; "",
        INDEX('Emission Factors'!$E$5:$P$488,
              MATCH(1,
                    ('Emission Factors'!$E$5:$E$488 = 'GHG emissions calculations'!$F433) *
                    ('Emission Factors'!$H$5:$H$488 = 'GHG emissions calculations'!$H433),
                    0),
              MATCH('GHG emissions calculations'!Q$6, 'Emission Factors'!$E$5:$P$5, 0)),
        ""),
    "")</f>
        <v/>
      </c>
      <c r="R433" s="311" t="str">
        <f t="array" ref="R433">IFERROR(
    IF(
        INDEX('Emission Factors'!$E$5:$R$488,
              MATCH(1,
                    ('Emission Factors'!$E$5:$E$488 = 'GHG emissions calculations'!$F433) *
                    ('Emission Factors'!$H$5:$H$488 = 'GHG emissions calculations'!$H433),
                    0),
              MATCH('GHG emissions calculations'!R$6, 'Emission Factors'!$E$5:$R$5, 0)) &lt;&gt; "",
        INDEX('Emission Factors'!$E$5:$R$488,
              MATCH(1,
                    ('Emission Factors'!$E$5:$E$488 = 'GHG emissions calculations'!$F433) *
                    ('Emission Factors'!$H$5:$H$488 = 'GHG emissions calculations'!$H433),
                    0),
              MATCH('GHG emissions calculations'!R$6, 'Emission Factors'!$E$5:$R$5, 0)),
        ""),
    "")</f>
        <v/>
      </c>
      <c r="S433" s="312">
        <f t="shared" si="1"/>
        <v>0</v>
      </c>
      <c r="T433" s="23"/>
    </row>
    <row r="434" ht="15.75" customHeight="1" outlineLevel="1">
      <c r="A434" s="23"/>
      <c r="B434" s="71"/>
      <c r="C434" s="71"/>
      <c r="D434" s="71"/>
      <c r="E434" s="315"/>
      <c r="F434" s="311" t="str">
        <f>Lists!P407</f>
        <v>Zinc - Unspecified process - Oceania</v>
      </c>
      <c r="G434" s="311" t="str">
        <f t="array" ref="G434">XLOOKUP(1,('Emission Factors'!$E$5:$E$488='GHG emissions calculations'!$F434)*('Emission Factors'!$H$5:$H$488='GHG emissions calculations'!$H434),INDEX('Emission Factors'!$E$5:$T$488,0,MATCH('GHG emissions calculations'!G$6,'Emission Factors'!$E$5:$T$5,0)),"",0)</f>
        <v/>
      </c>
      <c r="H434" s="311" t="s">
        <v>237</v>
      </c>
      <c r="I434" s="312" t="str">
        <f>IF(
    SUMIFS('Import data'!$L$25:$L$80,
           'Import data'!$J$25:$J$80, F434,
           'Import data'!$G$25:$G$80, 'GHG emissions calculations'!$H434,
           'Import data'!$I$25:$I$80,$E$8) &lt;&gt; 0,
    SUMIFS('Import data'!$L$25:$L$80,
           'Import data'!$J$25:$J$80, F434,
           'Import data'!$G$25:$G$80, 'GHG emissions calculations'!$H434,
           'Import data'!$I$25:$I$80,$E$8),
    ""
)</f>
        <v/>
      </c>
      <c r="J434" s="311" t="str">
        <f t="array" ref="J434">IF(
    XLOOKUP(F434, 'Import data'!$J$26:$J$47, 'Import data'!$M$26:$M$47, "", 0) = "Please add the region-specific supplier emission factor or choose a different region available in the IAEG database.",
    "",
    XLOOKUP(F434, 'Import data'!$J$26:$J$47, 'Import data'!$M$26:$M$47, "", 0)
)</f>
        <v/>
      </c>
      <c r="K434" s="311" t="str">
        <f t="array" ref="K434">IFERROR(
    XLOOKUP(F434,
            _xlws.FILTER('Supplier Emission'!$G$15:$G$49,
                   ('Supplier Emission'!$D$15:$D$49=H434) * ('Supplier Emission'!$F$15:$F$49=$E$8)),
            _xlws.FILTER('Supplier Emission'!$I$15:$I$49,
                   ('Supplier Emission'!$D$15:$D$49=H434) * ('Supplier Emission'!$F$15:$F$49=$E$8)),
            ""),
    "")</f>
        <v/>
      </c>
      <c r="L434" s="311" t="str">
        <f t="array" ref="L434">IFERROR(
    XLOOKUP(F434,
            _xlws.FILTER('Supplier Emission'!$G$15:$G$49,
                   ('Supplier Emission'!$D$15:$D$49=H434) * ('Supplier Emission'!$F$15:$F$49=$E$8)),
            _xlws.FILTER('Supplier Emission'!$J$15:$J$49,
                   ('Supplier Emission'!$D$15:$D$49=H434) * ('Supplier Emission'!$F$15:$F$49=$E$8)),
            ""),
    "")</f>
        <v/>
      </c>
      <c r="M434" s="311" t="str">
        <f t="array" ref="M434">IFERROR(
    XLOOKUP(F434,
            _xlws.FILTER('Supplier Emission'!$G$15:$G$49,
                   ('Supplier Emission'!$D$15:$D$49=H434) * ('Supplier Emission'!$F$15:$F$49=$E$8)),
            _xlws.FILTER('Supplier Emission'!$M$15:$M$49,
                   ('Supplier Emission'!$D$15:$D$49=H434) * ('Supplier Emission'!$F$15:$F$49=$E$8)),
            ""),
    "")</f>
        <v/>
      </c>
      <c r="N434" s="311" t="str">
        <f t="array" ref="N434">IFERROR(
    XLOOKUP(F434,
            _xlws.FILTER('Supplier Emission'!$G$15:$G$49,
                   ('Supplier Emission'!$D$15:$D$49=H434) * ('Supplier Emission'!$F$15:$F$49=$E$8)),
            _xlws.FILTER('Supplier Emission'!$H$15:$H$49,
                   ('Supplier Emission'!$D$15:$D$49=H434) * ('Supplier Emission'!$F$15:$F$49=$E$8)),
            ""),
    "")</f>
        <v/>
      </c>
      <c r="O434" s="311" t="str">
        <f t="array" ref="O434">XLOOKUP(1,('Emission Factors'!$E$5:$E$488='GHG emissions calculations'!$F434)*('Emission Factors'!$H$5:$H$488='GHG emissions calculations'!$H434),INDEX('Emission Factors'!$E$5:$T$488,0,MATCH('GHG emissions calculations'!O$6,'Emission Factors'!$E$5:$T$5,0)),"",0)</f>
        <v/>
      </c>
      <c r="P434" s="313" t="str">
        <f t="array" ref="P434">IFERROR(
    INDEX('Emission Factors'!$E$5:$P$488,
          MATCH(1,
                ('Emission Factors'!$E$5:$E$488 = 'GHG emissions calculations'!$F434) *
                ('Emission Factors'!$H$5:$H$488 = 'GHG emissions calculations'!$H434),
                0),
          MATCH('GHG emissions calculations'!P$6,'Emission Factors'!$E$5:$P$5,0)),
    "")</f>
        <v/>
      </c>
      <c r="Q434" s="311" t="str">
        <f t="array" ref="Q434">IFERROR(
    IF(
        INDEX('Emission Factors'!$E$5:$P$488,
              MATCH(1,
                    ('Emission Factors'!$E$5:$E$488 = 'GHG emissions calculations'!$F434) *
                    ('Emission Factors'!$H$5:$H$488 = 'GHG emissions calculations'!$H434),
                    0),
              MATCH('GHG emissions calculations'!Q$6, 'Emission Factors'!$E$5:$P$5, 0)) &lt;&gt; "",
        INDEX('Emission Factors'!$E$5:$P$488,
              MATCH(1,
                    ('Emission Factors'!$E$5:$E$488 = 'GHG emissions calculations'!$F434) *
                    ('Emission Factors'!$H$5:$H$488 = 'GHG emissions calculations'!$H434),
                    0),
              MATCH('GHG emissions calculations'!Q$6, 'Emission Factors'!$E$5:$P$5, 0)),
        ""),
    "")</f>
        <v/>
      </c>
      <c r="R434" s="311" t="str">
        <f t="array" ref="R434">IFERROR(
    IF(
        INDEX('Emission Factors'!$E$5:$R$488,
              MATCH(1,
                    ('Emission Factors'!$E$5:$E$488 = 'GHG emissions calculations'!$F434) *
                    ('Emission Factors'!$H$5:$H$488 = 'GHG emissions calculations'!$H434),
                    0),
              MATCH('GHG emissions calculations'!R$6, 'Emission Factors'!$E$5:$R$5, 0)) &lt;&gt; "",
        INDEX('Emission Factors'!$E$5:$R$488,
              MATCH(1,
                    ('Emission Factors'!$E$5:$E$488 = 'GHG emissions calculations'!$F434) *
                    ('Emission Factors'!$H$5:$H$488 = 'GHG emissions calculations'!$H434),
                    0),
              MATCH('GHG emissions calculations'!R$6, 'Emission Factors'!$E$5:$R$5, 0)),
        ""),
    "")</f>
        <v/>
      </c>
      <c r="S434" s="312">
        <f t="shared" si="1"/>
        <v>0</v>
      </c>
      <c r="T434" s="23"/>
    </row>
    <row r="435" ht="15.75" customHeight="1" outlineLevel="1">
      <c r="A435" s="23"/>
      <c r="B435" s="71"/>
      <c r="C435" s="71"/>
      <c r="D435" s="71"/>
      <c r="E435" s="310" t="s">
        <v>198</v>
      </c>
      <c r="F435" s="311" t="str">
        <f>Lists!Q25</f>
        <v>Composite-based structural product, unknown material and/or mass - America</v>
      </c>
      <c r="G435" s="311">
        <f t="array" ref="G435">XLOOKUP(1,('Emission Factors'!$E$5:$E$488='GHG emissions calculations'!$F435)*('Emission Factors'!$H$5:$H$488='GHG emissions calculations'!$H435),INDEX('Emission Factors'!$E$5:$T$488,0,MATCH('GHG emissions calculations'!G$6,'Emission Factors'!$E$5:$T$5,0)),"",0)</f>
        <v>2</v>
      </c>
      <c r="H435" s="311" t="s">
        <v>238</v>
      </c>
      <c r="I435" s="312" t="str">
        <f>IF(
    SUMIFS('Import data'!$L$25:$L$80,
           'Import data'!$J$25:$J$80, F435,
           'Import data'!$G$25:$G$80, 'GHG emissions calculations'!$H435,
           'Import data'!$I$25:$I$80,$E$435) &lt;&gt; 0,
    SUMIFS('Import data'!$L$25:$L$80,
           'Import data'!$J$25:$J$80, F435,
           'Import data'!$G$25:$G$80, 'GHG emissions calculations'!$H435,
           'Import data'!$I$25:$I$80,$E$435),
    ""
)</f>
        <v/>
      </c>
      <c r="J435" s="311" t="str">
        <f t="array" ref="J435">IF(
    XLOOKUP(F435, 'Import data'!$J$26:$J$47, 'Import data'!$M$26:$M$47, "", 0) = "Please add the region-specific supplier emission factor or choose a different region available in the IAEG database.",
    "",
    XLOOKUP(F435, 'Import data'!$J$26:$J$47, 'Import data'!$M$26:$M$47, "", 0)
)</f>
        <v/>
      </c>
      <c r="K435" s="311" t="str">
        <f t="array" ref="K435">IFERROR(
    XLOOKUP(F435,
            _xlws.FILTER('Supplier Emission'!$G$15:$G$49,
                   ('Supplier Emission'!$D$15:$D$49=H435) * ('Supplier Emission'!$F$15:$F$49=$E$435)),
            _xlws.FILTER('Supplier Emission'!$I$15:$I$49,
                   ('Supplier Emission'!$D$15:$D$49=H435) * ('Supplier Emission'!$F$15:$F$49=$E$435)),
            ""),
    "")</f>
        <v/>
      </c>
      <c r="L435" s="311" t="str">
        <f t="array" ref="L435">IFERROR(
    XLOOKUP(F435,
            _xlws.FILTER('Supplier Emission'!$G$15:$G$49,
                   ('Supplier Emission'!$D$15:$D$49=H435) * ('Supplier Emission'!$F$15:$F$49=$E$435)),
            _xlws.FILTER('Supplier Emission'!$J$15:$J$49,
                   ('Supplier Emission'!$D$15:$D$49=H435) * ('Supplier Emission'!$F$15:$F$49=$E$435)),
            ""),
    "")</f>
        <v/>
      </c>
      <c r="M435" s="311" t="str">
        <f t="array" ref="M435">IFERROR(
    XLOOKUP(F435,
            _xlws.FILTER('Supplier Emission'!$G$15:$G$49,
                   ('Supplier Emission'!$D$15:$D$49=H435) * ('Supplier Emission'!$F$15:$F$49=$E$435)),
            _xlws.FILTER('Supplier Emission'!$M$15:$M$49,
                   ('Supplier Emission'!$D$15:$D$49=H435) * ('Supplier Emission'!$F$15:$F$49=$E$435)),
            ""),
    "")</f>
        <v/>
      </c>
      <c r="N435" s="311" t="str">
        <f t="array" ref="N435">IFERROR(
    XLOOKUP(F435,
            _xlws.FILTER('Supplier Emission'!$G$15:$G$49,
                   ('Supplier Emission'!$D$15:$D$49=H435) * ('Supplier Emission'!$F$15:$F$49=$E$435)),
            _xlws.FILTER('Supplier Emission'!$H$15:$H$49,
                   ('Supplier Emission'!$D$15:$D$49=H435) * ('Supplier Emission'!$F$15:$F$49=$E$435)),
            ""),
    "")</f>
        <v/>
      </c>
      <c r="O435" s="311" t="str">
        <f t="array" ref="O435">XLOOKUP(1,('Emission Factors'!$E$5:$E$488='GHG emissions calculations'!$F435)*('Emission Factors'!$H$5:$H$488='GHG emissions calculations'!$H435),INDEX('Emission Factors'!$E$5:$T$488,0,MATCH('GHG emissions calculations'!O$6,'Emission Factors'!$E$5:$T$5,0)),"",0)</f>
        <v>Carbon fiber (CF, from PAN, high strengths, long fibers ) </v>
      </c>
      <c r="P435" s="313">
        <f t="array" ref="P435">IFERROR(
    INDEX('Emission Factors'!$E$5:$P$488,
          MATCH(1,
                ('Emission Factors'!$E$5:$E$488 = 'GHG emissions calculations'!$F435) *
                ('Emission Factors'!$H$5:$H$488 = 'GHG emissions calculations'!$H435),
                0),
          MATCH('GHG emissions calculations'!P$6,'Emission Factors'!$E$5:$P$5,0)),
    "")</f>
        <v>326.5297185</v>
      </c>
      <c r="Q435" s="311" t="str">
        <f t="array" ref="Q435">IFERROR(
    IF(
        INDEX('Emission Factors'!$E$5:$P$488,
              MATCH(1,
                    ('Emission Factors'!$E$5:$E$488 = 'GHG emissions calculations'!$F435) *
                    ('Emission Factors'!$H$5:$H$488 = 'GHG emissions calculations'!$H435),
                    0),
              MATCH('GHG emissions calculations'!Q$6, 'Emission Factors'!$E$5:$P$5, 0)) &lt;&gt; "",
        INDEX('Emission Factors'!$E$5:$P$488,
              MATCH(1,
                    ('Emission Factors'!$E$5:$E$488 = 'GHG emissions calculations'!$F435) *
                    ('Emission Factors'!$H$5:$H$488 = 'GHG emissions calculations'!$H435),
                    0),
              MATCH('GHG emissions calculations'!Q$6, 'Emission Factors'!$E$5:$P$5, 0)),
        ""),
    "")</f>
        <v>kgCO2e / k€</v>
      </c>
      <c r="R435" s="311" t="str">
        <f t="array" ref="R435">IFERROR(
    IF(
        INDEX('Emission Factors'!$E$5:$R$488,
              MATCH(1,
                    ('Emission Factors'!$E$5:$E$488 = 'GHG emissions calculations'!$F435) *
                    ('Emission Factors'!$H$5:$H$488 = 'GHG emissions calculations'!$H435),
                    0),
              MATCH('GHG emissions calculations'!R$6, 'Emission Factors'!$E$5:$R$5, 0)) &lt;&gt; "",
        INDEX('Emission Factors'!$E$5:$R$488,
              MATCH(1,
                    ('Emission Factors'!$E$5:$E$488 = 'GHG emissions calculations'!$F435) *
                    ('Emission Factors'!$H$5:$H$488 = 'GHG emissions calculations'!$H435),
                    0),
              MATCH('GHG emissions calculations'!R$6, 'Emission Factors'!$E$5:$R$5, 0)),
        ""),
    "")</f>
        <v>America</v>
      </c>
      <c r="S435" s="312">
        <f t="shared" si="1"/>
        <v>0</v>
      </c>
      <c r="T435" s="23"/>
    </row>
    <row r="436" ht="15.75" customHeight="1" outlineLevel="1">
      <c r="A436" s="23"/>
      <c r="B436" s="71"/>
      <c r="C436" s="71"/>
      <c r="D436" s="71"/>
      <c r="E436" s="314"/>
      <c r="F436" s="311" t="str">
        <f>Lists!R27</f>
        <v>Carbon fiber, high strengths, long fibers - Pultrusion  - Africa</v>
      </c>
      <c r="G436" s="311" t="str">
        <f t="array" ref="G436">XLOOKUP(1,('Emission Factors'!$E$5:$E$488='GHG emissions calculations'!$F436)*('Emission Factors'!$H$5:$H$488='GHG emissions calculations'!$H436),INDEX('Emission Factors'!$E$5:$T$488,0,MATCH('GHG emissions calculations'!G$6,'Emission Factors'!$E$5:$T$5,0)),"",0)</f>
        <v/>
      </c>
      <c r="H436" s="311" t="s">
        <v>237</v>
      </c>
      <c r="I436" s="312" t="str">
        <f>IF(
    SUMIFS('Import data'!$L$25:$L$80,
           'Import data'!$J$25:$J$80, F436,
           'Import data'!$G$25:$G$80, 'GHG emissions calculations'!$H436,
           'Import data'!$I$25:$I$80,$E$435) &lt;&gt; 0,
    SUMIFS('Import data'!$L$25:$L$80,
           'Import data'!$J$25:$J$80, F436,
           'Import data'!$G$25:$G$80, 'GHG emissions calculations'!$H436,
           'Import data'!$I$25:$I$80,$E$435),
    ""
)</f>
        <v/>
      </c>
      <c r="J436" s="311" t="str">
        <f t="array" ref="J436">IF(
    XLOOKUP(F436, 'Import data'!$J$26:$J$47, 'Import data'!$M$26:$M$47, "", 0) = "Please add the region-specific supplier emission factor or choose a different region available in the IAEG database.",
    "",
    XLOOKUP(F436, 'Import data'!$J$26:$J$47, 'Import data'!$M$26:$M$47, "", 0)
)</f>
        <v/>
      </c>
      <c r="K436" s="311" t="str">
        <f t="array" ref="K436">IFERROR(
    XLOOKUP(F436,
            _xlws.FILTER('Supplier Emission'!$G$15:$G$49,
                   ('Supplier Emission'!$D$15:$D$49=H436) * ('Supplier Emission'!$F$15:$F$49=$E$435)),
            _xlws.FILTER('Supplier Emission'!$I$15:$I$49,
                   ('Supplier Emission'!$D$15:$D$49=H436) * ('Supplier Emission'!$F$15:$F$49=$E$435)),
            ""),
    "")</f>
        <v/>
      </c>
      <c r="L436" s="311" t="str">
        <f t="array" ref="L436">IFERROR(
    XLOOKUP(F436,
            _xlws.FILTER('Supplier Emission'!$G$15:$G$49,
                   ('Supplier Emission'!$D$15:$D$49=H436) * ('Supplier Emission'!$F$15:$F$49=$E$435)),
            _xlws.FILTER('Supplier Emission'!$J$15:$J$49,
                   ('Supplier Emission'!$D$15:$D$49=H436) * ('Supplier Emission'!$F$15:$F$49=$E$435)),
            ""),
    "")</f>
        <v/>
      </c>
      <c r="M436" s="311" t="str">
        <f t="array" ref="M436">IFERROR(
    XLOOKUP(F436,
            _xlws.FILTER('Supplier Emission'!$G$15:$G$49,
                   ('Supplier Emission'!$D$15:$D$49=H436) * ('Supplier Emission'!$F$15:$F$49=$E$435)),
            _xlws.FILTER('Supplier Emission'!$M$15:$M$49,
                   ('Supplier Emission'!$D$15:$D$49=H436) * ('Supplier Emission'!$F$15:$F$49=$E$435)),
            ""),
    "")</f>
        <v/>
      </c>
      <c r="N436" s="311" t="str">
        <f t="array" ref="N436">IFERROR(
    XLOOKUP(F436,
            _xlws.FILTER('Supplier Emission'!$G$15:$G$49,
                   ('Supplier Emission'!$D$15:$D$49=H436) * ('Supplier Emission'!$F$15:$F$49=$E$435)),
            _xlws.FILTER('Supplier Emission'!$H$15:$H$49,
                   ('Supplier Emission'!$D$15:$D$49=H436) * ('Supplier Emission'!$F$15:$F$49=$E$435)),
            ""),
    "")</f>
        <v/>
      </c>
      <c r="O436" s="311" t="str">
        <f t="array" ref="O436">XLOOKUP(1,('Emission Factors'!$E$5:$E$488='GHG emissions calculations'!$F436)*('Emission Factors'!$H$5:$H$488='GHG emissions calculations'!$H436),INDEX('Emission Factors'!$E$5:$T$488,0,MATCH('GHG emissions calculations'!O$6,'Emission Factors'!$E$5:$T$5,0)),"",0)</f>
        <v/>
      </c>
      <c r="P436" s="313" t="str">
        <f t="array" ref="P436">IFERROR(
    INDEX('Emission Factors'!$E$5:$P$488,
          MATCH(1,
                ('Emission Factors'!$E$5:$E$488 = 'GHG emissions calculations'!$F436) *
                ('Emission Factors'!$H$5:$H$488 = 'GHG emissions calculations'!$H436),
                0),
          MATCH('GHG emissions calculations'!P$6,'Emission Factors'!$E$5:$P$5,0)),
    "")</f>
        <v/>
      </c>
      <c r="Q436" s="311" t="str">
        <f t="array" ref="Q436">IFERROR(
    IF(
        INDEX('Emission Factors'!$E$5:$P$488,
              MATCH(1,
                    ('Emission Factors'!$E$5:$E$488 = 'GHG emissions calculations'!$F436) *
                    ('Emission Factors'!$H$5:$H$488 = 'GHG emissions calculations'!$H436),
                    0),
              MATCH('GHG emissions calculations'!Q$6, 'Emission Factors'!$E$5:$P$5, 0)) &lt;&gt; "",
        INDEX('Emission Factors'!$E$5:$P$488,
              MATCH(1,
                    ('Emission Factors'!$E$5:$E$488 = 'GHG emissions calculations'!$F436) *
                    ('Emission Factors'!$H$5:$H$488 = 'GHG emissions calculations'!$H436),
                    0),
              MATCH('GHG emissions calculations'!Q$6, 'Emission Factors'!$E$5:$P$5, 0)),
        ""),
    "")</f>
        <v/>
      </c>
      <c r="R436" s="311" t="str">
        <f t="array" ref="R436">IFERROR(
    IF(
        INDEX('Emission Factors'!$E$5:$R$488,
              MATCH(1,
                    ('Emission Factors'!$E$5:$E$488 = 'GHG emissions calculations'!$F436) *
                    ('Emission Factors'!$H$5:$H$488 = 'GHG emissions calculations'!$H436),
                    0),
              MATCH('GHG emissions calculations'!R$6, 'Emission Factors'!$E$5:$R$5, 0)) &lt;&gt; "",
        INDEX('Emission Factors'!$E$5:$R$488,
              MATCH(1,
                    ('Emission Factors'!$E$5:$E$488 = 'GHG emissions calculations'!$F436) *
                    ('Emission Factors'!$H$5:$H$488 = 'GHG emissions calculations'!$H436),
                    0),
              MATCH('GHG emissions calculations'!R$6, 'Emission Factors'!$E$5:$R$5, 0)),
        ""),
    "")</f>
        <v/>
      </c>
      <c r="S436" s="312">
        <f t="shared" si="1"/>
        <v>0</v>
      </c>
      <c r="T436" s="23"/>
    </row>
    <row r="437" ht="15.75" customHeight="1" outlineLevel="1">
      <c r="A437" s="23"/>
      <c r="B437" s="71"/>
      <c r="C437" s="71"/>
      <c r="D437" s="71"/>
      <c r="E437" s="314"/>
      <c r="F437" s="311" t="str">
        <f>Lists!R25</f>
        <v>Carbon fiber, high strengths, long fibers - Pultrusion  - America</v>
      </c>
      <c r="G437" s="311" t="str">
        <f t="array" ref="G437">XLOOKUP(1,('Emission Factors'!$E$5:$E$488='GHG emissions calculations'!$F437)*('Emission Factors'!$H$5:$H$488='GHG emissions calculations'!$H437),INDEX('Emission Factors'!$E$5:$T$488,0,MATCH('GHG emissions calculations'!G$6,'Emission Factors'!$E$5:$T$5,0)),"",0)</f>
        <v/>
      </c>
      <c r="H437" s="311" t="s">
        <v>237</v>
      </c>
      <c r="I437" s="312" t="str">
        <f>IF(
    SUMIFS('Import data'!$L$25:$L$80,
           'Import data'!$J$25:$J$80, F437,
           'Import data'!$G$25:$G$80, 'GHG emissions calculations'!$H437,
           'Import data'!$I$25:$I$80,$E$435) &lt;&gt; 0,
    SUMIFS('Import data'!$L$25:$L$80,
           'Import data'!$J$25:$J$80, F437,
           'Import data'!$G$25:$G$80, 'GHG emissions calculations'!$H437,
           'Import data'!$I$25:$I$80,$E$435),
    ""
)</f>
        <v/>
      </c>
      <c r="J437" s="311" t="str">
        <f t="array" ref="J437">IF(
    XLOOKUP(F437, 'Import data'!$J$26:$J$47, 'Import data'!$M$26:$M$47, "", 0) = "Please add the region-specific supplier emission factor or choose a different region available in the IAEG database.",
    "",
    XLOOKUP(F437, 'Import data'!$J$26:$J$47, 'Import data'!$M$26:$M$47, "", 0)
)</f>
        <v/>
      </c>
      <c r="K437" s="311" t="str">
        <f t="array" ref="K437">IFERROR(
    XLOOKUP(F437,
            _xlws.FILTER('Supplier Emission'!$G$15:$G$49,
                   ('Supplier Emission'!$D$15:$D$49=H437) * ('Supplier Emission'!$F$15:$F$49=$E$435)),
            _xlws.FILTER('Supplier Emission'!$I$15:$I$49,
                   ('Supplier Emission'!$D$15:$D$49=H437) * ('Supplier Emission'!$F$15:$F$49=$E$435)),
            ""),
    "")</f>
        <v/>
      </c>
      <c r="L437" s="311" t="str">
        <f t="array" ref="L437">IFERROR(
    XLOOKUP(F437,
            _xlws.FILTER('Supplier Emission'!$G$15:$G$49,
                   ('Supplier Emission'!$D$15:$D$49=H437) * ('Supplier Emission'!$F$15:$F$49=$E$435)),
            _xlws.FILTER('Supplier Emission'!$J$15:$J$49,
                   ('Supplier Emission'!$D$15:$D$49=H437) * ('Supplier Emission'!$F$15:$F$49=$E$435)),
            ""),
    "")</f>
        <v/>
      </c>
      <c r="M437" s="311" t="str">
        <f t="array" ref="M437">IFERROR(
    XLOOKUP(F437,
            _xlws.FILTER('Supplier Emission'!$G$15:$G$49,
                   ('Supplier Emission'!$D$15:$D$49=H437) * ('Supplier Emission'!$F$15:$F$49=$E$435)),
            _xlws.FILTER('Supplier Emission'!$M$15:$M$49,
                   ('Supplier Emission'!$D$15:$D$49=H437) * ('Supplier Emission'!$F$15:$F$49=$E$435)),
            ""),
    "")</f>
        <v/>
      </c>
      <c r="N437" s="311" t="str">
        <f t="array" ref="N437">IFERROR(
    XLOOKUP(F437,
            _xlws.FILTER('Supplier Emission'!$G$15:$G$49,
                   ('Supplier Emission'!$D$15:$D$49=H437) * ('Supplier Emission'!$F$15:$F$49=$E$435)),
            _xlws.FILTER('Supplier Emission'!$H$15:$H$49,
                   ('Supplier Emission'!$D$15:$D$49=H437) * ('Supplier Emission'!$F$15:$F$49=$E$435)),
            ""),
    "")</f>
        <v/>
      </c>
      <c r="O437" s="311" t="str">
        <f t="array" ref="O437">XLOOKUP(1,('Emission Factors'!$E$5:$E$488='GHG emissions calculations'!$F437)*('Emission Factors'!$H$5:$H$488='GHG emissions calculations'!$H437),INDEX('Emission Factors'!$E$5:$T$488,0,MATCH('GHG emissions calculations'!O$6,'Emission Factors'!$E$5:$T$5,0)),"",0)</f>
        <v/>
      </c>
      <c r="P437" s="313" t="str">
        <f t="array" ref="P437">IFERROR(
    INDEX('Emission Factors'!$E$5:$P$488,
          MATCH(1,
                ('Emission Factors'!$E$5:$E$488 = 'GHG emissions calculations'!$F437) *
                ('Emission Factors'!$H$5:$H$488 = 'GHG emissions calculations'!$H437),
                0),
          MATCH('GHG emissions calculations'!P$6,'Emission Factors'!$E$5:$P$5,0)),
    "")</f>
        <v/>
      </c>
      <c r="Q437" s="311" t="str">
        <f t="array" ref="Q437">IFERROR(
    IF(
        INDEX('Emission Factors'!$E$5:$P$488,
              MATCH(1,
                    ('Emission Factors'!$E$5:$E$488 = 'GHG emissions calculations'!$F437) *
                    ('Emission Factors'!$H$5:$H$488 = 'GHG emissions calculations'!$H437),
                    0),
              MATCH('GHG emissions calculations'!Q$6, 'Emission Factors'!$E$5:$P$5, 0)) &lt;&gt; "",
        INDEX('Emission Factors'!$E$5:$P$488,
              MATCH(1,
                    ('Emission Factors'!$E$5:$E$488 = 'GHG emissions calculations'!$F437) *
                    ('Emission Factors'!$H$5:$H$488 = 'GHG emissions calculations'!$H437),
                    0),
              MATCH('GHG emissions calculations'!Q$6, 'Emission Factors'!$E$5:$P$5, 0)),
        ""),
    "")</f>
        <v/>
      </c>
      <c r="R437" s="311" t="str">
        <f t="array" ref="R437">IFERROR(
    IF(
        INDEX('Emission Factors'!$E$5:$R$488,
              MATCH(1,
                    ('Emission Factors'!$E$5:$E$488 = 'GHG emissions calculations'!$F437) *
                    ('Emission Factors'!$H$5:$H$488 = 'GHG emissions calculations'!$H437),
                    0),
              MATCH('GHG emissions calculations'!R$6, 'Emission Factors'!$E$5:$R$5, 0)) &lt;&gt; "",
        INDEX('Emission Factors'!$E$5:$R$488,
              MATCH(1,
                    ('Emission Factors'!$E$5:$E$488 = 'GHG emissions calculations'!$F437) *
                    ('Emission Factors'!$H$5:$H$488 = 'GHG emissions calculations'!$H437),
                    0),
              MATCH('GHG emissions calculations'!R$6, 'Emission Factors'!$E$5:$R$5, 0)),
        ""),
    "")</f>
        <v/>
      </c>
      <c r="S437" s="312">
        <f t="shared" si="1"/>
        <v>0</v>
      </c>
      <c r="T437" s="23"/>
    </row>
    <row r="438" ht="15.75" customHeight="1" outlineLevel="1">
      <c r="A438" s="23"/>
      <c r="B438" s="71"/>
      <c r="C438" s="71"/>
      <c r="D438" s="71"/>
      <c r="E438" s="314"/>
      <c r="F438" s="316" t="str">
        <f>Lists!R28</f>
        <v>Carbon fiber, high strengths, long fibers - Pultrusion  - Asia</v>
      </c>
      <c r="G438" s="316" t="str">
        <f t="array" ref="G438">XLOOKUP(1,('Emission Factors'!$E$5:$E$488='GHG emissions calculations'!$F438)*('Emission Factors'!$H$5:$H$488='GHG emissions calculations'!$H438),INDEX('Emission Factors'!$E$5:$T$488,0,MATCH('GHG emissions calculations'!G$6,'Emission Factors'!$E$5:$T$5,0)),"",0)</f>
        <v/>
      </c>
      <c r="H438" s="316" t="s">
        <v>237</v>
      </c>
      <c r="I438" s="312" t="str">
        <f>IF(
    SUMIFS('Import data'!$L$25:$L$80,
           'Import data'!$J$25:$J$80, F438,
           'Import data'!$G$25:$G$80, 'GHG emissions calculations'!$H438,
           'Import data'!$I$25:$I$80,$E$435) &lt;&gt; 0,
    SUMIFS('Import data'!$L$25:$L$80,
           'Import data'!$J$25:$J$80, F438,
           'Import data'!$G$25:$G$80, 'GHG emissions calculations'!$H438,
           'Import data'!$I$25:$I$80,$E$435),
    ""
)</f>
        <v/>
      </c>
      <c r="J438" s="316" t="str">
        <f t="array" ref="J438">IF(
    XLOOKUP(F438, 'Import data'!$J$26:$J$47, 'Import data'!$M$26:$M$47, "", 0) = "Please add the region-specific supplier emission factor or choose a different region available in the IAEG database.",
    "",
    XLOOKUP(F438, 'Import data'!$J$26:$J$47, 'Import data'!$M$26:$M$47, "", 0)
)</f>
        <v/>
      </c>
      <c r="K438" s="311" t="str">
        <f t="array" ref="K438">IFERROR(
    XLOOKUP(F438,
            _xlws.FILTER('Supplier Emission'!$G$15:$G$49,
                   ('Supplier Emission'!$D$15:$D$49=H438) * ('Supplier Emission'!$F$15:$F$49=$E$435)),
            _xlws.FILTER('Supplier Emission'!$I$15:$I$49,
                   ('Supplier Emission'!$D$15:$D$49=H438) * ('Supplier Emission'!$F$15:$F$49=$E$435)),
            ""),
    "")</f>
        <v/>
      </c>
      <c r="L438" s="311" t="str">
        <f t="array" ref="L438">IFERROR(
    XLOOKUP(F438,
            _xlws.FILTER('Supplier Emission'!$G$15:$G$49,
                   ('Supplier Emission'!$D$15:$D$49=H438) * ('Supplier Emission'!$F$15:$F$49=$E$435)),
            _xlws.FILTER('Supplier Emission'!$J$15:$J$49,
                   ('Supplier Emission'!$D$15:$D$49=H438) * ('Supplier Emission'!$F$15:$F$49=$E$435)),
            ""),
    "")</f>
        <v/>
      </c>
      <c r="M438" s="311" t="str">
        <f t="array" ref="M438">IFERROR(
    XLOOKUP(F438,
            _xlws.FILTER('Supplier Emission'!$G$15:$G$49,
                   ('Supplier Emission'!$D$15:$D$49=H438) * ('Supplier Emission'!$F$15:$F$49=$E$435)),
            _xlws.FILTER('Supplier Emission'!$M$15:$M$49,
                   ('Supplier Emission'!$D$15:$D$49=H438) * ('Supplier Emission'!$F$15:$F$49=$E$435)),
            ""),
    "")</f>
        <v/>
      </c>
      <c r="N438" s="311" t="str">
        <f t="array" ref="N438">IFERROR(
    XLOOKUP(F438,
            _xlws.FILTER('Supplier Emission'!$G$15:$G$49,
                   ('Supplier Emission'!$D$15:$D$49=H438) * ('Supplier Emission'!$F$15:$F$49=$E$435)),
            _xlws.FILTER('Supplier Emission'!$H$15:$H$49,
                   ('Supplier Emission'!$D$15:$D$49=H438) * ('Supplier Emission'!$F$15:$F$49=$E$435)),
            ""),
    "")</f>
        <v/>
      </c>
      <c r="O438" s="317" t="str">
        <f t="array" ref="O438">XLOOKUP(1,('Emission Factors'!$E$5:$E$488='GHG emissions calculations'!$F438)*('Emission Factors'!$H$5:$H$488='GHG emissions calculations'!$H438),INDEX('Emission Factors'!$E$5:$T$488,0,MATCH('GHG emissions calculations'!O$6,'Emission Factors'!$E$5:$T$5,0)),"",0)</f>
        <v/>
      </c>
      <c r="P438" s="313" t="str">
        <f t="array" ref="P438">IFERROR(
    INDEX('Emission Factors'!$E$5:$P$488,
          MATCH(1,
                ('Emission Factors'!$E$5:$E$488 = 'GHG emissions calculations'!$F438) *
                ('Emission Factors'!$H$5:$H$488 = 'GHG emissions calculations'!$H438),
                0),
          MATCH('GHG emissions calculations'!P$6,'Emission Factors'!$E$5:$P$5,0)),
    "")</f>
        <v/>
      </c>
      <c r="Q438" s="311" t="str">
        <f t="array" ref="Q438">IFERROR(
    IF(
        INDEX('Emission Factors'!$E$5:$P$488,
              MATCH(1,
                    ('Emission Factors'!$E$5:$E$488 = 'GHG emissions calculations'!$F438) *
                    ('Emission Factors'!$H$5:$H$488 = 'GHG emissions calculations'!$H438),
                    0),
              MATCH('GHG emissions calculations'!Q$6, 'Emission Factors'!$E$5:$P$5, 0)) &lt;&gt; "",
        INDEX('Emission Factors'!$E$5:$P$488,
              MATCH(1,
                    ('Emission Factors'!$E$5:$E$488 = 'GHG emissions calculations'!$F438) *
                    ('Emission Factors'!$H$5:$H$488 = 'GHG emissions calculations'!$H438),
                    0),
              MATCH('GHG emissions calculations'!Q$6, 'Emission Factors'!$E$5:$P$5, 0)),
        ""),
    "")</f>
        <v/>
      </c>
      <c r="R438" s="311" t="str">
        <f t="array" ref="R438">IFERROR(
    IF(
        INDEX('Emission Factors'!$E$5:$R$488,
              MATCH(1,
                    ('Emission Factors'!$E$5:$E$488 = 'GHG emissions calculations'!$F438) *
                    ('Emission Factors'!$H$5:$H$488 = 'GHG emissions calculations'!$H438),
                    0),
              MATCH('GHG emissions calculations'!R$6, 'Emission Factors'!$E$5:$R$5, 0)) &lt;&gt; "",
        INDEX('Emission Factors'!$E$5:$R$488,
              MATCH(1,
                    ('Emission Factors'!$E$5:$E$488 = 'GHG emissions calculations'!$F438) *
                    ('Emission Factors'!$H$5:$H$488 = 'GHG emissions calculations'!$H438),
                    0),
              MATCH('GHG emissions calculations'!R$6, 'Emission Factors'!$E$5:$R$5, 0)),
        ""),
    "")</f>
        <v/>
      </c>
      <c r="S438" s="312">
        <f t="shared" si="1"/>
        <v>0</v>
      </c>
      <c r="T438" s="23"/>
    </row>
    <row r="439" ht="15.75" customHeight="1" outlineLevel="1">
      <c r="A439" s="23"/>
      <c r="B439" s="71"/>
      <c r="C439" s="71"/>
      <c r="D439" s="71"/>
      <c r="E439" s="314"/>
      <c r="F439" s="311" t="str">
        <f>Lists!R26</f>
        <v>Carbon fiber, high strengths, long fibers - Pultrusion  - Europe</v>
      </c>
      <c r="G439" s="311">
        <f t="array" ref="G439">XLOOKUP(1,('Emission Factors'!$E$5:$E$488='GHG emissions calculations'!$F439)*('Emission Factors'!$H$5:$H$488='GHG emissions calculations'!$H439),INDEX('Emission Factors'!$E$5:$T$488,0,MATCH('GHG emissions calculations'!G$6,'Emission Factors'!$E$5:$T$5,0)),"",0)</f>
        <v>3</v>
      </c>
      <c r="H439" s="311" t="s">
        <v>237</v>
      </c>
      <c r="I439" s="312" t="str">
        <f>IF(
    SUMIFS('Import data'!$L$25:$L$80,
           'Import data'!$J$25:$J$80, F439,
           'Import data'!$G$25:$G$80, 'GHG emissions calculations'!$H439,
           'Import data'!$I$25:$I$80,$E$435) &lt;&gt; 0,
    SUMIFS('Import data'!$L$25:$L$80,
           'Import data'!$J$25:$J$80, F439,
           'Import data'!$G$25:$G$80, 'GHG emissions calculations'!$H439,
           'Import data'!$I$25:$I$80,$E$435),
    ""
)</f>
        <v/>
      </c>
      <c r="J439" s="311" t="str">
        <f t="array" ref="J439">IF(
    XLOOKUP(F439, 'Import data'!$J$26:$J$47, 'Import data'!$M$26:$M$47, "", 0) = "Please add the region-specific supplier emission factor or choose a different region available in the IAEG database.",
    "",
    XLOOKUP(F439, 'Import data'!$J$26:$J$47, 'Import data'!$M$26:$M$47, "", 0)
)</f>
        <v/>
      </c>
      <c r="K439" s="311" t="str">
        <f t="array" ref="K439">IFERROR(
    XLOOKUP(F439,
            _xlws.FILTER('Supplier Emission'!$G$15:$G$49,
                   ('Supplier Emission'!$D$15:$D$49=H439) * ('Supplier Emission'!$F$15:$F$49=$E$435)),
            _xlws.FILTER('Supplier Emission'!$I$15:$I$49,
                   ('Supplier Emission'!$D$15:$D$49=H439) * ('Supplier Emission'!$F$15:$F$49=$E$435)),
            ""),
    "")</f>
        <v/>
      </c>
      <c r="L439" s="311" t="str">
        <f t="array" ref="L439">IFERROR(
    XLOOKUP(F439,
            _xlws.FILTER('Supplier Emission'!$G$15:$G$49,
                   ('Supplier Emission'!$D$15:$D$49=H439) * ('Supplier Emission'!$F$15:$F$49=$E$435)),
            _xlws.FILTER('Supplier Emission'!$J$15:$J$49,
                   ('Supplier Emission'!$D$15:$D$49=H439) * ('Supplier Emission'!$F$15:$F$49=$E$435)),
            ""),
    "")</f>
        <v/>
      </c>
      <c r="M439" s="311" t="str">
        <f t="array" ref="M439">IFERROR(
    XLOOKUP(F439,
            _xlws.FILTER('Supplier Emission'!$G$15:$G$49,
                   ('Supplier Emission'!$D$15:$D$49=H439) * ('Supplier Emission'!$F$15:$F$49=$E$435)),
            _xlws.FILTER('Supplier Emission'!$M$15:$M$49,
                   ('Supplier Emission'!$D$15:$D$49=H439) * ('Supplier Emission'!$F$15:$F$49=$E$435)),
            ""),
    "")</f>
        <v/>
      </c>
      <c r="N439" s="311" t="str">
        <f t="array" ref="N439">IFERROR(
    XLOOKUP(F439,
            _xlws.FILTER('Supplier Emission'!$G$15:$G$49,
                   ('Supplier Emission'!$D$15:$D$49=H439) * ('Supplier Emission'!$F$15:$F$49=$E$435)),
            _xlws.FILTER('Supplier Emission'!$H$15:$H$49,
                   ('Supplier Emission'!$D$15:$D$49=H439) * ('Supplier Emission'!$F$15:$F$49=$E$435)),
            ""),
    "")</f>
        <v/>
      </c>
      <c r="O439" s="311" t="str">
        <f t="array" ref="O439">XLOOKUP(1,('Emission Factors'!$E$5:$E$488='GHG emissions calculations'!$F439)*('Emission Factors'!$H$5:$H$488='GHG emissions calculations'!$H439),INDEX('Emission Factors'!$E$5:$T$488,0,MATCH('GHG emissions calculations'!O$6,'Emission Factors'!$E$5:$T$5,0)),"",0)</f>
        <v>Fibre de carbone (CF, depuis PAN, haute résistance, fibres longues)</v>
      </c>
      <c r="P439" s="313">
        <f t="array" ref="P439">IFERROR(
    INDEX('Emission Factors'!$E$5:$P$488,
          MATCH(1,
                ('Emission Factors'!$E$5:$E$488 = 'GHG emissions calculations'!$F439) *
                ('Emission Factors'!$H$5:$H$488 = 'GHG emissions calculations'!$H439),
                0),
          MATCH('GHG emissions calculations'!P$6,'Emission Factors'!$E$5:$P$5,0)),
    "")</f>
        <v>40.8</v>
      </c>
      <c r="Q439" s="311" t="str">
        <f t="array" ref="Q439">IFERROR(
    IF(
        INDEX('Emission Factors'!$E$5:$P$488,
              MATCH(1,
                    ('Emission Factors'!$E$5:$E$488 = 'GHG emissions calculations'!$F439) *
                    ('Emission Factors'!$H$5:$H$488 = 'GHG emissions calculations'!$H439),
                    0),
              MATCH('GHG emissions calculations'!Q$6, 'Emission Factors'!$E$5:$P$5, 0)) &lt;&gt; "",
        INDEX('Emission Factors'!$E$5:$P$488,
              MATCH(1,
                    ('Emission Factors'!$E$5:$E$488 = 'GHG emissions calculations'!$F439) *
                    ('Emission Factors'!$H$5:$H$488 = 'GHG emissions calculations'!$H439),
                    0),
              MATCH('GHG emissions calculations'!Q$6, 'Emission Factors'!$E$5:$P$5, 0)),
        ""),
    "")</f>
        <v>kgCO2e/kg</v>
      </c>
      <c r="R439" s="311" t="str">
        <f t="array" ref="R439">IFERROR(
    IF(
        INDEX('Emission Factors'!$E$5:$R$488,
              MATCH(1,
                    ('Emission Factors'!$E$5:$E$488 = 'GHG emissions calculations'!$F439) *
                    ('Emission Factors'!$H$5:$H$488 = 'GHG emissions calculations'!$H439),
                    0),
              MATCH('GHG emissions calculations'!R$6, 'Emission Factors'!$E$5:$R$5, 0)) &lt;&gt; "",
        INDEX('Emission Factors'!$E$5:$R$488,
              MATCH(1,
                    ('Emission Factors'!$E$5:$E$488 = 'GHG emissions calculations'!$F439) *
                    ('Emission Factors'!$H$5:$H$488 = 'GHG emissions calculations'!$H439),
                    0),
              MATCH('GHG emissions calculations'!R$6, 'Emission Factors'!$E$5:$R$5, 0)),
        ""),
    "")</f>
        <v>Europe</v>
      </c>
      <c r="S439" s="312">
        <f t="shared" si="1"/>
        <v>0</v>
      </c>
      <c r="T439" s="23"/>
    </row>
    <row r="440" ht="15.75" customHeight="1" outlineLevel="1">
      <c r="A440" s="23"/>
      <c r="B440" s="71"/>
      <c r="C440" s="71"/>
      <c r="D440" s="71"/>
      <c r="E440" s="314"/>
      <c r="F440" s="311" t="str">
        <f>Lists!R31</f>
        <v>Carbon fiber, high strengths, long fibers - Pultrusion  - Global or unspecified region</v>
      </c>
      <c r="G440" s="311">
        <f t="array" ref="G440">XLOOKUP(1,('Emission Factors'!$E$5:$E$488='GHG emissions calculations'!$F440)*('Emission Factors'!$H$5:$H$488='GHG emissions calculations'!$H440),INDEX('Emission Factors'!$E$5:$T$488,0,MATCH('GHG emissions calculations'!G$6,'Emission Factors'!$E$5:$T$5,0)),"",0)</f>
        <v>3</v>
      </c>
      <c r="H440" s="311" t="s">
        <v>237</v>
      </c>
      <c r="I440" s="312" t="str">
        <f>IF(
    SUMIFS('Import data'!$L$25:$L$80,
           'Import data'!$J$25:$J$80, F440,
           'Import data'!$G$25:$G$80, 'GHG emissions calculations'!$H440,
           'Import data'!$I$25:$I$80,$E$435) &lt;&gt; 0,
    SUMIFS('Import data'!$L$25:$L$80,
           'Import data'!$J$25:$J$80, F440,
           'Import data'!$G$25:$G$80, 'GHG emissions calculations'!$H440,
           'Import data'!$I$25:$I$80,$E$435),
    ""
)</f>
        <v/>
      </c>
      <c r="J440" s="311" t="str">
        <f t="array" ref="J440">IF(
    XLOOKUP(F440, 'Import data'!$J$26:$J$47, 'Import data'!$M$26:$M$47, "", 0) = "Please add the region-specific supplier emission factor or choose a different region available in the IAEG database.",
    "",
    XLOOKUP(F440, 'Import data'!$J$26:$J$47, 'Import data'!$M$26:$M$47, "", 0)
)</f>
        <v/>
      </c>
      <c r="K440" s="311" t="str">
        <f t="array" ref="K440">IFERROR(
    XLOOKUP(F440,
            _xlws.FILTER('Supplier Emission'!$G$15:$G$49,
                   ('Supplier Emission'!$D$15:$D$49=H440) * ('Supplier Emission'!$F$15:$F$49=$E$435)),
            _xlws.FILTER('Supplier Emission'!$I$15:$I$49,
                   ('Supplier Emission'!$D$15:$D$49=H440) * ('Supplier Emission'!$F$15:$F$49=$E$435)),
            ""),
    "")</f>
        <v/>
      </c>
      <c r="L440" s="311" t="str">
        <f t="array" ref="L440">IFERROR(
    XLOOKUP(F440,
            _xlws.FILTER('Supplier Emission'!$G$15:$G$49,
                   ('Supplier Emission'!$D$15:$D$49=H440) * ('Supplier Emission'!$F$15:$F$49=$E$435)),
            _xlws.FILTER('Supplier Emission'!$J$15:$J$49,
                   ('Supplier Emission'!$D$15:$D$49=H440) * ('Supplier Emission'!$F$15:$F$49=$E$435)),
            ""),
    "")</f>
        <v/>
      </c>
      <c r="M440" s="311" t="str">
        <f t="array" ref="M440">IFERROR(
    XLOOKUP(F440,
            _xlws.FILTER('Supplier Emission'!$G$15:$G$49,
                   ('Supplier Emission'!$D$15:$D$49=H440) * ('Supplier Emission'!$F$15:$F$49=$E$435)),
            _xlws.FILTER('Supplier Emission'!$M$15:$M$49,
                   ('Supplier Emission'!$D$15:$D$49=H440) * ('Supplier Emission'!$F$15:$F$49=$E$435)),
            ""),
    "")</f>
        <v/>
      </c>
      <c r="N440" s="311" t="str">
        <f t="array" ref="N440">IFERROR(
    XLOOKUP(F440,
            _xlws.FILTER('Supplier Emission'!$G$15:$G$49,
                   ('Supplier Emission'!$D$15:$D$49=H440) * ('Supplier Emission'!$F$15:$F$49=$E$435)),
            _xlws.FILTER('Supplier Emission'!$H$15:$H$49,
                   ('Supplier Emission'!$D$15:$D$49=H440) * ('Supplier Emission'!$F$15:$F$49=$E$435)),
            ""),
    "")</f>
        <v/>
      </c>
      <c r="O440" s="311" t="str">
        <f t="array" ref="O440">XLOOKUP(1,('Emission Factors'!$E$5:$E$488='GHG emissions calculations'!$F440)*('Emission Factors'!$H$5:$H$488='GHG emissions calculations'!$H440),INDEX('Emission Factors'!$E$5:$T$488,0,MATCH('GHG emissions calculations'!O$6,'Emission Factors'!$E$5:$T$5,0)),"",0)</f>
        <v>Fibre de carbone (CF, depuis PAN, haute résistance, fibres longues) + Pultrusion</v>
      </c>
      <c r="P440" s="313">
        <f t="array" ref="P440">IFERROR(
    INDEX('Emission Factors'!$E$5:$P$488,
          MATCH(1,
                ('Emission Factors'!$E$5:$E$488 = 'GHG emissions calculations'!$F440) *
                ('Emission Factors'!$H$5:$H$488 = 'GHG emissions calculations'!$H440),
                0),
          MATCH('GHG emissions calculations'!P$6,'Emission Factors'!$E$5:$P$5,0)),
    "")</f>
        <v>40.8</v>
      </c>
      <c r="Q440" s="311" t="str">
        <f t="array" ref="Q440">IFERROR(
    IF(
        INDEX('Emission Factors'!$E$5:$P$488,
              MATCH(1,
                    ('Emission Factors'!$E$5:$E$488 = 'GHG emissions calculations'!$F440) *
                    ('Emission Factors'!$H$5:$H$488 = 'GHG emissions calculations'!$H440),
                    0),
              MATCH('GHG emissions calculations'!Q$6, 'Emission Factors'!$E$5:$P$5, 0)) &lt;&gt; "",
        INDEX('Emission Factors'!$E$5:$P$488,
              MATCH(1,
                    ('Emission Factors'!$E$5:$E$488 = 'GHG emissions calculations'!$F440) *
                    ('Emission Factors'!$H$5:$H$488 = 'GHG emissions calculations'!$H440),
                    0),
              MATCH('GHG emissions calculations'!Q$6, 'Emission Factors'!$E$5:$P$5, 0)),
        ""),
    "")</f>
        <v>kgCO2e/kg</v>
      </c>
      <c r="R440" s="311" t="str">
        <f t="array" ref="R440">IFERROR(
    IF(
        INDEX('Emission Factors'!$E$5:$R$488,
              MATCH(1,
                    ('Emission Factors'!$E$5:$E$488 = 'GHG emissions calculations'!$F440) *
                    ('Emission Factors'!$H$5:$H$488 = 'GHG emissions calculations'!$H440),
                    0),
              MATCH('GHG emissions calculations'!R$6, 'Emission Factors'!$E$5:$R$5, 0)) &lt;&gt; "",
        INDEX('Emission Factors'!$E$5:$R$488,
              MATCH(1,
                    ('Emission Factors'!$E$5:$E$488 = 'GHG emissions calculations'!$F440) *
                    ('Emission Factors'!$H$5:$H$488 = 'GHG emissions calculations'!$H440),
                    0),
              MATCH('GHG emissions calculations'!R$6, 'Emission Factors'!$E$5:$R$5, 0)),
        ""),
    "")</f>
        <v>Global or unspecified region</v>
      </c>
      <c r="S440" s="312">
        <f t="shared" si="1"/>
        <v>0</v>
      </c>
      <c r="T440" s="23"/>
    </row>
    <row r="441" ht="15.75" customHeight="1" outlineLevel="1">
      <c r="A441" s="23"/>
      <c r="B441" s="71"/>
      <c r="C441" s="71"/>
      <c r="D441" s="71"/>
      <c r="E441" s="314"/>
      <c r="F441" s="311" t="str">
        <f>Lists!R30</f>
        <v>Carbon fiber, high strengths, long fibers - Pultrusion  - Middle East</v>
      </c>
      <c r="G441" s="311" t="str">
        <f t="array" ref="G441">XLOOKUP(1,('Emission Factors'!$E$5:$E$488='GHG emissions calculations'!$F441)*('Emission Factors'!$H$5:$H$488='GHG emissions calculations'!$H441),INDEX('Emission Factors'!$E$5:$T$488,0,MATCH('GHG emissions calculations'!G$6,'Emission Factors'!$E$5:$T$5,0)),"",0)</f>
        <v/>
      </c>
      <c r="H441" s="311" t="s">
        <v>237</v>
      </c>
      <c r="I441" s="312" t="str">
        <f>IF(
    SUMIFS('Import data'!$L$25:$L$80,
           'Import data'!$J$25:$J$80, F441,
           'Import data'!$G$25:$G$80, 'GHG emissions calculations'!$H441,
           'Import data'!$I$25:$I$80,$E$435) &lt;&gt; 0,
    SUMIFS('Import data'!$L$25:$L$80,
           'Import data'!$J$25:$J$80, F441,
           'Import data'!$G$25:$G$80, 'GHG emissions calculations'!$H441,
           'Import data'!$I$25:$I$80,$E$435),
    ""
)</f>
        <v/>
      </c>
      <c r="J441" s="311" t="str">
        <f t="array" ref="J441">IF(
    XLOOKUP(F441, 'Import data'!$J$26:$J$47, 'Import data'!$M$26:$M$47, "", 0) = "Please add the region-specific supplier emission factor or choose a different region available in the IAEG database.",
    "",
    XLOOKUP(F441, 'Import data'!$J$26:$J$47, 'Import data'!$M$26:$M$47, "", 0)
)</f>
        <v/>
      </c>
      <c r="K441" s="311" t="str">
        <f t="array" ref="K441">IFERROR(
    XLOOKUP(F441,
            _xlws.FILTER('Supplier Emission'!$G$15:$G$49,
                   ('Supplier Emission'!$D$15:$D$49=H441) * ('Supplier Emission'!$F$15:$F$49=$E$435)),
            _xlws.FILTER('Supplier Emission'!$I$15:$I$49,
                   ('Supplier Emission'!$D$15:$D$49=H441) * ('Supplier Emission'!$F$15:$F$49=$E$435)),
            ""),
    "")</f>
        <v/>
      </c>
      <c r="L441" s="311" t="str">
        <f t="array" ref="L441">IFERROR(
    XLOOKUP(F441,
            _xlws.FILTER('Supplier Emission'!$G$15:$G$49,
                   ('Supplier Emission'!$D$15:$D$49=H441) * ('Supplier Emission'!$F$15:$F$49=$E$435)),
            _xlws.FILTER('Supplier Emission'!$J$15:$J$49,
                   ('Supplier Emission'!$D$15:$D$49=H441) * ('Supplier Emission'!$F$15:$F$49=$E$435)),
            ""),
    "")</f>
        <v/>
      </c>
      <c r="M441" s="311" t="str">
        <f t="array" ref="M441">IFERROR(
    XLOOKUP(F441,
            _xlws.FILTER('Supplier Emission'!$G$15:$G$49,
                   ('Supplier Emission'!$D$15:$D$49=H441) * ('Supplier Emission'!$F$15:$F$49=$E$435)),
            _xlws.FILTER('Supplier Emission'!$M$15:$M$49,
                   ('Supplier Emission'!$D$15:$D$49=H441) * ('Supplier Emission'!$F$15:$F$49=$E$435)),
            ""),
    "")</f>
        <v/>
      </c>
      <c r="N441" s="311" t="str">
        <f t="array" ref="N441">IFERROR(
    XLOOKUP(F441,
            _xlws.FILTER('Supplier Emission'!$G$15:$G$49,
                   ('Supplier Emission'!$D$15:$D$49=H441) * ('Supplier Emission'!$F$15:$F$49=$E$435)),
            _xlws.FILTER('Supplier Emission'!$H$15:$H$49,
                   ('Supplier Emission'!$D$15:$D$49=H441) * ('Supplier Emission'!$F$15:$F$49=$E$435)),
            ""),
    "")</f>
        <v/>
      </c>
      <c r="O441" s="311" t="str">
        <f t="array" ref="O441">XLOOKUP(1,('Emission Factors'!$E$5:$E$488='GHG emissions calculations'!$F441)*('Emission Factors'!$H$5:$H$488='GHG emissions calculations'!$H441),INDEX('Emission Factors'!$E$5:$T$488,0,MATCH('GHG emissions calculations'!O$6,'Emission Factors'!$E$5:$T$5,0)),"",0)</f>
        <v/>
      </c>
      <c r="P441" s="313" t="str">
        <f t="array" ref="P441">IFERROR(
    INDEX('Emission Factors'!$E$5:$P$488,
          MATCH(1,
                ('Emission Factors'!$E$5:$E$488 = 'GHG emissions calculations'!$F441) *
                ('Emission Factors'!$H$5:$H$488 = 'GHG emissions calculations'!$H441),
                0),
          MATCH('GHG emissions calculations'!P$6,'Emission Factors'!$E$5:$P$5,0)),
    "")</f>
        <v/>
      </c>
      <c r="Q441" s="311" t="str">
        <f t="array" ref="Q441">IFERROR(
    IF(
        INDEX('Emission Factors'!$E$5:$P$488,
              MATCH(1,
                    ('Emission Factors'!$E$5:$E$488 = 'GHG emissions calculations'!$F441) *
                    ('Emission Factors'!$H$5:$H$488 = 'GHG emissions calculations'!$H441),
                    0),
              MATCH('GHG emissions calculations'!Q$6, 'Emission Factors'!$E$5:$P$5, 0)) &lt;&gt; "",
        INDEX('Emission Factors'!$E$5:$P$488,
              MATCH(1,
                    ('Emission Factors'!$E$5:$E$488 = 'GHG emissions calculations'!$F441) *
                    ('Emission Factors'!$H$5:$H$488 = 'GHG emissions calculations'!$H441),
                    0),
              MATCH('GHG emissions calculations'!Q$6, 'Emission Factors'!$E$5:$P$5, 0)),
        ""),
    "")</f>
        <v/>
      </c>
      <c r="R441" s="311" t="str">
        <f t="array" ref="R441">IFERROR(
    IF(
        INDEX('Emission Factors'!$E$5:$R$488,
              MATCH(1,
                    ('Emission Factors'!$E$5:$E$488 = 'GHG emissions calculations'!$F441) *
                    ('Emission Factors'!$H$5:$H$488 = 'GHG emissions calculations'!$H441),
                    0),
              MATCH('GHG emissions calculations'!R$6, 'Emission Factors'!$E$5:$R$5, 0)) &lt;&gt; "",
        INDEX('Emission Factors'!$E$5:$R$488,
              MATCH(1,
                    ('Emission Factors'!$E$5:$E$488 = 'GHG emissions calculations'!$F441) *
                    ('Emission Factors'!$H$5:$H$488 = 'GHG emissions calculations'!$H441),
                    0),
              MATCH('GHG emissions calculations'!R$6, 'Emission Factors'!$E$5:$R$5, 0)),
        ""),
    "")</f>
        <v/>
      </c>
      <c r="S441" s="312">
        <f t="shared" si="1"/>
        <v>0</v>
      </c>
      <c r="T441" s="23"/>
    </row>
    <row r="442" ht="15.75" customHeight="1" outlineLevel="1">
      <c r="A442" s="23"/>
      <c r="B442" s="71"/>
      <c r="C442" s="71"/>
      <c r="D442" s="71"/>
      <c r="E442" s="314"/>
      <c r="F442" s="311" t="str">
        <f>Lists!R29</f>
        <v>Carbon fiber, high strengths, long fibers - Pultrusion  - Oceania</v>
      </c>
      <c r="G442" s="311" t="str">
        <f t="array" ref="G442">XLOOKUP(1,('Emission Factors'!$E$5:$E$488='GHG emissions calculations'!$F442)*('Emission Factors'!$H$5:$H$488='GHG emissions calculations'!$H442),INDEX('Emission Factors'!$E$5:$T$488,0,MATCH('GHG emissions calculations'!G$6,'Emission Factors'!$E$5:$T$5,0)),"",0)</f>
        <v/>
      </c>
      <c r="H442" s="311" t="s">
        <v>237</v>
      </c>
      <c r="I442" s="312" t="str">
        <f>IF(
    SUMIFS('Import data'!$L$25:$L$80,
           'Import data'!$J$25:$J$80, F442,
           'Import data'!$G$25:$G$80, 'GHG emissions calculations'!$H442,
           'Import data'!$I$25:$I$80,$E$435) &lt;&gt; 0,
    SUMIFS('Import data'!$L$25:$L$80,
           'Import data'!$J$25:$J$80, F442,
           'Import data'!$G$25:$G$80, 'GHG emissions calculations'!$H442,
           'Import data'!$I$25:$I$80,$E$435),
    ""
)</f>
        <v/>
      </c>
      <c r="J442" s="311" t="str">
        <f t="array" ref="J442">IF(
    XLOOKUP(F442, 'Import data'!$J$26:$J$47, 'Import data'!$M$26:$M$47, "", 0) = "Please add the region-specific supplier emission factor or choose a different region available in the IAEG database.",
    "",
    XLOOKUP(F442, 'Import data'!$J$26:$J$47, 'Import data'!$M$26:$M$47, "", 0)
)</f>
        <v/>
      </c>
      <c r="K442" s="311" t="str">
        <f t="array" ref="K442">IFERROR(
    XLOOKUP(F442,
            _xlws.FILTER('Supplier Emission'!$G$15:$G$49,
                   ('Supplier Emission'!$D$15:$D$49=H442) * ('Supplier Emission'!$F$15:$F$49=$E$435)),
            _xlws.FILTER('Supplier Emission'!$I$15:$I$49,
                   ('Supplier Emission'!$D$15:$D$49=H442) * ('Supplier Emission'!$F$15:$F$49=$E$435)),
            ""),
    "")</f>
        <v/>
      </c>
      <c r="L442" s="311" t="str">
        <f t="array" ref="L442">IFERROR(
    XLOOKUP(F442,
            _xlws.FILTER('Supplier Emission'!$G$15:$G$49,
                   ('Supplier Emission'!$D$15:$D$49=H442) * ('Supplier Emission'!$F$15:$F$49=$E$435)),
            _xlws.FILTER('Supplier Emission'!$J$15:$J$49,
                   ('Supplier Emission'!$D$15:$D$49=H442) * ('Supplier Emission'!$F$15:$F$49=$E$435)),
            ""),
    "")</f>
        <v/>
      </c>
      <c r="M442" s="311" t="str">
        <f t="array" ref="M442">IFERROR(
    XLOOKUP(F442,
            _xlws.FILTER('Supplier Emission'!$G$15:$G$49,
                   ('Supplier Emission'!$D$15:$D$49=H442) * ('Supplier Emission'!$F$15:$F$49=$E$435)),
            _xlws.FILTER('Supplier Emission'!$M$15:$M$49,
                   ('Supplier Emission'!$D$15:$D$49=H442) * ('Supplier Emission'!$F$15:$F$49=$E$435)),
            ""),
    "")</f>
        <v/>
      </c>
      <c r="N442" s="311" t="str">
        <f t="array" ref="N442">IFERROR(
    XLOOKUP(F442,
            _xlws.FILTER('Supplier Emission'!$G$15:$G$49,
                   ('Supplier Emission'!$D$15:$D$49=H442) * ('Supplier Emission'!$F$15:$F$49=$E$435)),
            _xlws.FILTER('Supplier Emission'!$H$15:$H$49,
                   ('Supplier Emission'!$D$15:$D$49=H442) * ('Supplier Emission'!$F$15:$F$49=$E$435)),
            ""),
    "")</f>
        <v/>
      </c>
      <c r="O442" s="311" t="str">
        <f t="array" ref="O442">XLOOKUP(1,('Emission Factors'!$E$5:$E$488='GHG emissions calculations'!$F442)*('Emission Factors'!$H$5:$H$488='GHG emissions calculations'!$H442),INDEX('Emission Factors'!$E$5:$T$488,0,MATCH('GHG emissions calculations'!O$6,'Emission Factors'!$E$5:$T$5,0)),"",0)</f>
        <v/>
      </c>
      <c r="P442" s="313" t="str">
        <f t="array" ref="P442">IFERROR(
    INDEX('Emission Factors'!$E$5:$P$488,
          MATCH(1,
                ('Emission Factors'!$E$5:$E$488 = 'GHG emissions calculations'!$F442) *
                ('Emission Factors'!$H$5:$H$488 = 'GHG emissions calculations'!$H442),
                0),
          MATCH('GHG emissions calculations'!P$6,'Emission Factors'!$E$5:$P$5,0)),
    "")</f>
        <v/>
      </c>
      <c r="Q442" s="311" t="str">
        <f t="array" ref="Q442">IFERROR(
    IF(
        INDEX('Emission Factors'!$E$5:$P$488,
              MATCH(1,
                    ('Emission Factors'!$E$5:$E$488 = 'GHG emissions calculations'!$F442) *
                    ('Emission Factors'!$H$5:$H$488 = 'GHG emissions calculations'!$H442),
                    0),
              MATCH('GHG emissions calculations'!Q$6, 'Emission Factors'!$E$5:$P$5, 0)) &lt;&gt; "",
        INDEX('Emission Factors'!$E$5:$P$488,
              MATCH(1,
                    ('Emission Factors'!$E$5:$E$488 = 'GHG emissions calculations'!$F442) *
                    ('Emission Factors'!$H$5:$H$488 = 'GHG emissions calculations'!$H442),
                    0),
              MATCH('GHG emissions calculations'!Q$6, 'Emission Factors'!$E$5:$P$5, 0)),
        ""),
    "")</f>
        <v/>
      </c>
      <c r="R442" s="311" t="str">
        <f t="array" ref="R442">IFERROR(
    IF(
        INDEX('Emission Factors'!$E$5:$R$488,
              MATCH(1,
                    ('Emission Factors'!$E$5:$E$488 = 'GHG emissions calculations'!$F442) *
                    ('Emission Factors'!$H$5:$H$488 = 'GHG emissions calculations'!$H442),
                    0),
              MATCH('GHG emissions calculations'!R$6, 'Emission Factors'!$E$5:$R$5, 0)) &lt;&gt; "",
        INDEX('Emission Factors'!$E$5:$R$488,
              MATCH(1,
                    ('Emission Factors'!$E$5:$E$488 = 'GHG emissions calculations'!$F442) *
                    ('Emission Factors'!$H$5:$H$488 = 'GHG emissions calculations'!$H442),
                    0),
              MATCH('GHG emissions calculations'!R$6, 'Emission Factors'!$E$5:$R$5, 0)),
        ""),
    "")</f>
        <v/>
      </c>
      <c r="S442" s="312">
        <f t="shared" si="1"/>
        <v>0</v>
      </c>
      <c r="T442" s="23"/>
    </row>
    <row r="443" ht="15.75" customHeight="1" outlineLevel="1">
      <c r="A443" s="23"/>
      <c r="B443" s="71"/>
      <c r="C443" s="71"/>
      <c r="D443" s="71"/>
      <c r="E443" s="314"/>
      <c r="F443" s="311" t="str">
        <f>Lists!R34</f>
        <v>Carbon fiber, high strengths, long fibers - Thermocompression  - Africa</v>
      </c>
      <c r="G443" s="311" t="str">
        <f t="array" ref="G443">XLOOKUP(1,('Emission Factors'!$E$5:$E$488='GHG emissions calculations'!$F443)*('Emission Factors'!$H$5:$H$488='GHG emissions calculations'!$H443),INDEX('Emission Factors'!$E$5:$T$488,0,MATCH('GHG emissions calculations'!G$6,'Emission Factors'!$E$5:$T$5,0)),"",0)</f>
        <v/>
      </c>
      <c r="H443" s="311" t="s">
        <v>237</v>
      </c>
      <c r="I443" s="312" t="str">
        <f>IF(
    SUMIFS('Import data'!$L$25:$L$80,
           'Import data'!$J$25:$J$80, F443,
           'Import data'!$G$25:$G$80, 'GHG emissions calculations'!$H443,
           'Import data'!$I$25:$I$80,$E$435) &lt;&gt; 0,
    SUMIFS('Import data'!$L$25:$L$80,
           'Import data'!$J$25:$J$80, F443,
           'Import data'!$G$25:$G$80, 'GHG emissions calculations'!$H443,
           'Import data'!$I$25:$I$80,$E$435),
    ""
)</f>
        <v/>
      </c>
      <c r="J443" s="311" t="str">
        <f t="array" ref="J443">IF(
    XLOOKUP(F443, 'Import data'!$J$26:$J$47, 'Import data'!$M$26:$M$47, "", 0) = "Please add the region-specific supplier emission factor or choose a different region available in the IAEG database.",
    "",
    XLOOKUP(F443, 'Import data'!$J$26:$J$47, 'Import data'!$M$26:$M$47, "", 0)
)</f>
        <v/>
      </c>
      <c r="K443" s="311" t="str">
        <f t="array" ref="K443">IFERROR(
    XLOOKUP(F443,
            _xlws.FILTER('Supplier Emission'!$G$15:$G$49,
                   ('Supplier Emission'!$D$15:$D$49=H443) * ('Supplier Emission'!$F$15:$F$49=$E$435)),
            _xlws.FILTER('Supplier Emission'!$I$15:$I$49,
                   ('Supplier Emission'!$D$15:$D$49=H443) * ('Supplier Emission'!$F$15:$F$49=$E$435)),
            ""),
    "")</f>
        <v/>
      </c>
      <c r="L443" s="311" t="str">
        <f t="array" ref="L443">IFERROR(
    XLOOKUP(F443,
            _xlws.FILTER('Supplier Emission'!$G$15:$G$49,
                   ('Supplier Emission'!$D$15:$D$49=H443) * ('Supplier Emission'!$F$15:$F$49=$E$435)),
            _xlws.FILTER('Supplier Emission'!$J$15:$J$49,
                   ('Supplier Emission'!$D$15:$D$49=H443) * ('Supplier Emission'!$F$15:$F$49=$E$435)),
            ""),
    "")</f>
        <v/>
      </c>
      <c r="M443" s="311" t="str">
        <f t="array" ref="M443">IFERROR(
    XLOOKUP(F443,
            _xlws.FILTER('Supplier Emission'!$G$15:$G$49,
                   ('Supplier Emission'!$D$15:$D$49=H443) * ('Supplier Emission'!$F$15:$F$49=$E$435)),
            _xlws.FILTER('Supplier Emission'!$M$15:$M$49,
                   ('Supplier Emission'!$D$15:$D$49=H443) * ('Supplier Emission'!$F$15:$F$49=$E$435)),
            ""),
    "")</f>
        <v/>
      </c>
      <c r="N443" s="311" t="str">
        <f t="array" ref="N443">IFERROR(
    XLOOKUP(F443,
            _xlws.FILTER('Supplier Emission'!$G$15:$G$49,
                   ('Supplier Emission'!$D$15:$D$49=H443) * ('Supplier Emission'!$F$15:$F$49=$E$435)),
            _xlws.FILTER('Supplier Emission'!$H$15:$H$49,
                   ('Supplier Emission'!$D$15:$D$49=H443) * ('Supplier Emission'!$F$15:$F$49=$E$435)),
            ""),
    "")</f>
        <v/>
      </c>
      <c r="O443" s="311" t="str">
        <f t="array" ref="O443">XLOOKUP(1,('Emission Factors'!$E$5:$E$488='GHG emissions calculations'!$F443)*('Emission Factors'!$H$5:$H$488='GHG emissions calculations'!$H443),INDEX('Emission Factors'!$E$5:$T$488,0,MATCH('GHG emissions calculations'!O$6,'Emission Factors'!$E$5:$T$5,0)),"",0)</f>
        <v/>
      </c>
      <c r="P443" s="313" t="str">
        <f t="array" ref="P443">IFERROR(
    INDEX('Emission Factors'!$E$5:$P$488,
          MATCH(1,
                ('Emission Factors'!$E$5:$E$488 = 'GHG emissions calculations'!$F443) *
                ('Emission Factors'!$H$5:$H$488 = 'GHG emissions calculations'!$H443),
                0),
          MATCH('GHG emissions calculations'!P$6,'Emission Factors'!$E$5:$P$5,0)),
    "")</f>
        <v/>
      </c>
      <c r="Q443" s="311" t="str">
        <f t="array" ref="Q443">IFERROR(
    IF(
        INDEX('Emission Factors'!$E$5:$P$488,
              MATCH(1,
                    ('Emission Factors'!$E$5:$E$488 = 'GHG emissions calculations'!$F443) *
                    ('Emission Factors'!$H$5:$H$488 = 'GHG emissions calculations'!$H443),
                    0),
              MATCH('GHG emissions calculations'!Q$6, 'Emission Factors'!$E$5:$P$5, 0)) &lt;&gt; "",
        INDEX('Emission Factors'!$E$5:$P$488,
              MATCH(1,
                    ('Emission Factors'!$E$5:$E$488 = 'GHG emissions calculations'!$F443) *
                    ('Emission Factors'!$H$5:$H$488 = 'GHG emissions calculations'!$H443),
                    0),
              MATCH('GHG emissions calculations'!Q$6, 'Emission Factors'!$E$5:$P$5, 0)),
        ""),
    "")</f>
        <v/>
      </c>
      <c r="R443" s="311" t="str">
        <f t="array" ref="R443">IFERROR(
    IF(
        INDEX('Emission Factors'!$E$5:$R$488,
              MATCH(1,
                    ('Emission Factors'!$E$5:$E$488 = 'GHG emissions calculations'!$F443) *
                    ('Emission Factors'!$H$5:$H$488 = 'GHG emissions calculations'!$H443),
                    0),
              MATCH('GHG emissions calculations'!R$6, 'Emission Factors'!$E$5:$R$5, 0)) &lt;&gt; "",
        INDEX('Emission Factors'!$E$5:$R$488,
              MATCH(1,
                    ('Emission Factors'!$E$5:$E$488 = 'GHG emissions calculations'!$F443) *
                    ('Emission Factors'!$H$5:$H$488 = 'GHG emissions calculations'!$H443),
                    0),
              MATCH('GHG emissions calculations'!R$6, 'Emission Factors'!$E$5:$R$5, 0)),
        ""),
    "")</f>
        <v/>
      </c>
      <c r="S443" s="312">
        <f t="shared" si="1"/>
        <v>0</v>
      </c>
      <c r="T443" s="23"/>
    </row>
    <row r="444" ht="15.75" customHeight="1" outlineLevel="1">
      <c r="A444" s="23"/>
      <c r="B444" s="71"/>
      <c r="C444" s="71"/>
      <c r="D444" s="71"/>
      <c r="E444" s="314"/>
      <c r="F444" s="311" t="str">
        <f>Lists!R32</f>
        <v>Carbon fiber, high strengths, long fibers - Thermocompression  - America</v>
      </c>
      <c r="G444" s="311" t="str">
        <f t="array" ref="G444">XLOOKUP(1,('Emission Factors'!$E$5:$E$488='GHG emissions calculations'!$F444)*('Emission Factors'!$H$5:$H$488='GHG emissions calculations'!$H444),INDEX('Emission Factors'!$E$5:$T$488,0,MATCH('GHG emissions calculations'!G$6,'Emission Factors'!$E$5:$T$5,0)),"",0)</f>
        <v/>
      </c>
      <c r="H444" s="311" t="s">
        <v>237</v>
      </c>
      <c r="I444" s="312" t="str">
        <f>IF(
    SUMIFS('Import data'!$L$25:$L$80,
           'Import data'!$J$25:$J$80, F444,
           'Import data'!$G$25:$G$80, 'GHG emissions calculations'!$H444,
           'Import data'!$I$25:$I$80,$E$435) &lt;&gt; 0,
    SUMIFS('Import data'!$L$25:$L$80,
           'Import data'!$J$25:$J$80, F444,
           'Import data'!$G$25:$G$80, 'GHG emissions calculations'!$H444,
           'Import data'!$I$25:$I$80,$E$435),
    ""
)</f>
        <v/>
      </c>
      <c r="J444" s="311" t="str">
        <f t="array" ref="J444">IF(
    XLOOKUP(F444, 'Import data'!$J$26:$J$47, 'Import data'!$M$26:$M$47, "", 0) = "Please add the region-specific supplier emission factor or choose a different region available in the IAEG database.",
    "",
    XLOOKUP(F444, 'Import data'!$J$26:$J$47, 'Import data'!$M$26:$M$47, "", 0)
)</f>
        <v/>
      </c>
      <c r="K444" s="311" t="str">
        <f t="array" ref="K444">IFERROR(
    XLOOKUP(F444,
            _xlws.FILTER('Supplier Emission'!$G$15:$G$49,
                   ('Supplier Emission'!$D$15:$D$49=H444) * ('Supplier Emission'!$F$15:$F$49=$E$435)),
            _xlws.FILTER('Supplier Emission'!$I$15:$I$49,
                   ('Supplier Emission'!$D$15:$D$49=H444) * ('Supplier Emission'!$F$15:$F$49=$E$435)),
            ""),
    "")</f>
        <v/>
      </c>
      <c r="L444" s="311" t="str">
        <f t="array" ref="L444">IFERROR(
    XLOOKUP(F444,
            _xlws.FILTER('Supplier Emission'!$G$15:$G$49,
                   ('Supplier Emission'!$D$15:$D$49=H444) * ('Supplier Emission'!$F$15:$F$49=$E$435)),
            _xlws.FILTER('Supplier Emission'!$J$15:$J$49,
                   ('Supplier Emission'!$D$15:$D$49=H444) * ('Supplier Emission'!$F$15:$F$49=$E$435)),
            ""),
    "")</f>
        <v/>
      </c>
      <c r="M444" s="311" t="str">
        <f t="array" ref="M444">IFERROR(
    XLOOKUP(F444,
            _xlws.FILTER('Supplier Emission'!$G$15:$G$49,
                   ('Supplier Emission'!$D$15:$D$49=H444) * ('Supplier Emission'!$F$15:$F$49=$E$435)),
            _xlws.FILTER('Supplier Emission'!$M$15:$M$49,
                   ('Supplier Emission'!$D$15:$D$49=H444) * ('Supplier Emission'!$F$15:$F$49=$E$435)),
            ""),
    "")</f>
        <v/>
      </c>
      <c r="N444" s="311" t="str">
        <f t="array" ref="N444">IFERROR(
    XLOOKUP(F444,
            _xlws.FILTER('Supplier Emission'!$G$15:$G$49,
                   ('Supplier Emission'!$D$15:$D$49=H444) * ('Supplier Emission'!$F$15:$F$49=$E$435)),
            _xlws.FILTER('Supplier Emission'!$H$15:$H$49,
                   ('Supplier Emission'!$D$15:$D$49=H444) * ('Supplier Emission'!$F$15:$F$49=$E$435)),
            ""),
    "")</f>
        <v/>
      </c>
      <c r="O444" s="311" t="str">
        <f t="array" ref="O444">XLOOKUP(1,('Emission Factors'!$E$5:$E$488='GHG emissions calculations'!$F444)*('Emission Factors'!$H$5:$H$488='GHG emissions calculations'!$H444),INDEX('Emission Factors'!$E$5:$T$488,0,MATCH('GHG emissions calculations'!O$6,'Emission Factors'!$E$5:$T$5,0)),"",0)</f>
        <v/>
      </c>
      <c r="P444" s="313" t="str">
        <f t="array" ref="P444">IFERROR(
    INDEX('Emission Factors'!$E$5:$P$488,
          MATCH(1,
                ('Emission Factors'!$E$5:$E$488 = 'GHG emissions calculations'!$F444) *
                ('Emission Factors'!$H$5:$H$488 = 'GHG emissions calculations'!$H444),
                0),
          MATCH('GHG emissions calculations'!P$6,'Emission Factors'!$E$5:$P$5,0)),
    "")</f>
        <v/>
      </c>
      <c r="Q444" s="311" t="str">
        <f t="array" ref="Q444">IFERROR(
    IF(
        INDEX('Emission Factors'!$E$5:$P$488,
              MATCH(1,
                    ('Emission Factors'!$E$5:$E$488 = 'GHG emissions calculations'!$F444) *
                    ('Emission Factors'!$H$5:$H$488 = 'GHG emissions calculations'!$H444),
                    0),
              MATCH('GHG emissions calculations'!Q$6, 'Emission Factors'!$E$5:$P$5, 0)) &lt;&gt; "",
        INDEX('Emission Factors'!$E$5:$P$488,
              MATCH(1,
                    ('Emission Factors'!$E$5:$E$488 = 'GHG emissions calculations'!$F444) *
                    ('Emission Factors'!$H$5:$H$488 = 'GHG emissions calculations'!$H444),
                    0),
              MATCH('GHG emissions calculations'!Q$6, 'Emission Factors'!$E$5:$P$5, 0)),
        ""),
    "")</f>
        <v/>
      </c>
      <c r="R444" s="311" t="str">
        <f t="array" ref="R444">IFERROR(
    IF(
        INDEX('Emission Factors'!$E$5:$R$488,
              MATCH(1,
                    ('Emission Factors'!$E$5:$E$488 = 'GHG emissions calculations'!$F444) *
                    ('Emission Factors'!$H$5:$H$488 = 'GHG emissions calculations'!$H444),
                    0),
              MATCH('GHG emissions calculations'!R$6, 'Emission Factors'!$E$5:$R$5, 0)) &lt;&gt; "",
        INDEX('Emission Factors'!$E$5:$R$488,
              MATCH(1,
                    ('Emission Factors'!$E$5:$E$488 = 'GHG emissions calculations'!$F444) *
                    ('Emission Factors'!$H$5:$H$488 = 'GHG emissions calculations'!$H444),
                    0),
              MATCH('GHG emissions calculations'!R$6, 'Emission Factors'!$E$5:$R$5, 0)),
        ""),
    "")</f>
        <v/>
      </c>
      <c r="S444" s="312">
        <f t="shared" si="1"/>
        <v>0</v>
      </c>
      <c r="T444" s="23"/>
    </row>
    <row r="445" ht="15.75" customHeight="1" outlineLevel="1">
      <c r="A445" s="23"/>
      <c r="B445" s="71"/>
      <c r="C445" s="71"/>
      <c r="D445" s="71"/>
      <c r="E445" s="314"/>
      <c r="F445" s="316" t="str">
        <f>Lists!R35</f>
        <v>Carbon fiber, high strengths, long fibers - Thermocompression  - Asia</v>
      </c>
      <c r="G445" s="316" t="str">
        <f t="array" ref="G445">XLOOKUP(1,('Emission Factors'!$E$5:$E$488='GHG emissions calculations'!$F445)*('Emission Factors'!$H$5:$H$488='GHG emissions calculations'!$H445),INDEX('Emission Factors'!$E$5:$T$488,0,MATCH('GHG emissions calculations'!G$6,'Emission Factors'!$E$5:$T$5,0)),"",0)</f>
        <v/>
      </c>
      <c r="H445" s="316" t="s">
        <v>237</v>
      </c>
      <c r="I445" s="312" t="str">
        <f>IF(
    SUMIFS('Import data'!$L$25:$L$80,
           'Import data'!$J$25:$J$80, F445,
           'Import data'!$G$25:$G$80, 'GHG emissions calculations'!$H445,
           'Import data'!$I$25:$I$80,$E$435) &lt;&gt; 0,
    SUMIFS('Import data'!$L$25:$L$80,
           'Import data'!$J$25:$J$80, F445,
           'Import data'!$G$25:$G$80, 'GHG emissions calculations'!$H445,
           'Import data'!$I$25:$I$80,$E$435),
    ""
)</f>
        <v/>
      </c>
      <c r="J445" s="316" t="str">
        <f t="array" ref="J445">IF(
    XLOOKUP(F445, 'Import data'!$J$26:$J$47, 'Import data'!$M$26:$M$47, "", 0) = "Please add the region-specific supplier emission factor or choose a different region available in the IAEG database.",
    "",
    XLOOKUP(F445, 'Import data'!$J$26:$J$47, 'Import data'!$M$26:$M$47, "", 0)
)</f>
        <v/>
      </c>
      <c r="K445" s="311" t="str">
        <f t="array" ref="K445">IFERROR(
    XLOOKUP(F445,
            _xlws.FILTER('Supplier Emission'!$G$15:$G$49,
                   ('Supplier Emission'!$D$15:$D$49=H445) * ('Supplier Emission'!$F$15:$F$49=$E$435)),
            _xlws.FILTER('Supplier Emission'!$I$15:$I$49,
                   ('Supplier Emission'!$D$15:$D$49=H445) * ('Supplier Emission'!$F$15:$F$49=$E$435)),
            ""),
    "")</f>
        <v/>
      </c>
      <c r="L445" s="311" t="str">
        <f t="array" ref="L445">IFERROR(
    XLOOKUP(F445,
            _xlws.FILTER('Supplier Emission'!$G$15:$G$49,
                   ('Supplier Emission'!$D$15:$D$49=H445) * ('Supplier Emission'!$F$15:$F$49=$E$435)),
            _xlws.FILTER('Supplier Emission'!$J$15:$J$49,
                   ('Supplier Emission'!$D$15:$D$49=H445) * ('Supplier Emission'!$F$15:$F$49=$E$435)),
            ""),
    "")</f>
        <v/>
      </c>
      <c r="M445" s="311" t="str">
        <f t="array" ref="M445">IFERROR(
    XLOOKUP(F445,
            _xlws.FILTER('Supplier Emission'!$G$15:$G$49,
                   ('Supplier Emission'!$D$15:$D$49=H445) * ('Supplier Emission'!$F$15:$F$49=$E$435)),
            _xlws.FILTER('Supplier Emission'!$M$15:$M$49,
                   ('Supplier Emission'!$D$15:$D$49=H445) * ('Supplier Emission'!$F$15:$F$49=$E$435)),
            ""),
    "")</f>
        <v/>
      </c>
      <c r="N445" s="311" t="str">
        <f t="array" ref="N445">IFERROR(
    XLOOKUP(F445,
            _xlws.FILTER('Supplier Emission'!$G$15:$G$49,
                   ('Supplier Emission'!$D$15:$D$49=H445) * ('Supplier Emission'!$F$15:$F$49=$E$435)),
            _xlws.FILTER('Supplier Emission'!$H$15:$H$49,
                   ('Supplier Emission'!$D$15:$D$49=H445) * ('Supplier Emission'!$F$15:$F$49=$E$435)),
            ""),
    "")</f>
        <v/>
      </c>
      <c r="O445" s="317" t="str">
        <f t="array" ref="O445">XLOOKUP(1,('Emission Factors'!$E$5:$E$488='GHG emissions calculations'!$F445)*('Emission Factors'!$H$5:$H$488='GHG emissions calculations'!$H445),INDEX('Emission Factors'!$E$5:$T$488,0,MATCH('GHG emissions calculations'!O$6,'Emission Factors'!$E$5:$T$5,0)),"",0)</f>
        <v/>
      </c>
      <c r="P445" s="313" t="str">
        <f t="array" ref="P445">IFERROR(
    INDEX('Emission Factors'!$E$5:$P$488,
          MATCH(1,
                ('Emission Factors'!$E$5:$E$488 = 'GHG emissions calculations'!$F445) *
                ('Emission Factors'!$H$5:$H$488 = 'GHG emissions calculations'!$H445),
                0),
          MATCH('GHG emissions calculations'!P$6,'Emission Factors'!$E$5:$P$5,0)),
    "")</f>
        <v/>
      </c>
      <c r="Q445" s="311" t="str">
        <f t="array" ref="Q445">IFERROR(
    IF(
        INDEX('Emission Factors'!$E$5:$P$488,
              MATCH(1,
                    ('Emission Factors'!$E$5:$E$488 = 'GHG emissions calculations'!$F445) *
                    ('Emission Factors'!$H$5:$H$488 = 'GHG emissions calculations'!$H445),
                    0),
              MATCH('GHG emissions calculations'!Q$6, 'Emission Factors'!$E$5:$P$5, 0)) &lt;&gt; "",
        INDEX('Emission Factors'!$E$5:$P$488,
              MATCH(1,
                    ('Emission Factors'!$E$5:$E$488 = 'GHG emissions calculations'!$F445) *
                    ('Emission Factors'!$H$5:$H$488 = 'GHG emissions calculations'!$H445),
                    0),
              MATCH('GHG emissions calculations'!Q$6, 'Emission Factors'!$E$5:$P$5, 0)),
        ""),
    "")</f>
        <v/>
      </c>
      <c r="R445" s="311" t="str">
        <f t="array" ref="R445">IFERROR(
    IF(
        INDEX('Emission Factors'!$E$5:$R$488,
              MATCH(1,
                    ('Emission Factors'!$E$5:$E$488 = 'GHG emissions calculations'!$F445) *
                    ('Emission Factors'!$H$5:$H$488 = 'GHG emissions calculations'!$H445),
                    0),
              MATCH('GHG emissions calculations'!R$6, 'Emission Factors'!$E$5:$R$5, 0)) &lt;&gt; "",
        INDEX('Emission Factors'!$E$5:$R$488,
              MATCH(1,
                    ('Emission Factors'!$E$5:$E$488 = 'GHG emissions calculations'!$F445) *
                    ('Emission Factors'!$H$5:$H$488 = 'GHG emissions calculations'!$H445),
                    0),
              MATCH('GHG emissions calculations'!R$6, 'Emission Factors'!$E$5:$R$5, 0)),
        ""),
    "")</f>
        <v/>
      </c>
      <c r="S445" s="312">
        <f t="shared" si="1"/>
        <v>0</v>
      </c>
      <c r="T445" s="23"/>
    </row>
    <row r="446" ht="15.75" customHeight="1" outlineLevel="1">
      <c r="A446" s="23"/>
      <c r="B446" s="71"/>
      <c r="C446" s="71"/>
      <c r="D446" s="71"/>
      <c r="E446" s="314"/>
      <c r="F446" s="311" t="str">
        <f>Lists!R33</f>
        <v>Carbon fiber, high strengths, long fibers - Thermocompression  - Europe</v>
      </c>
      <c r="G446" s="311">
        <f t="array" ref="G446">XLOOKUP(1,('Emission Factors'!$E$5:$E$488='GHG emissions calculations'!$F446)*('Emission Factors'!$H$5:$H$488='GHG emissions calculations'!$H446),INDEX('Emission Factors'!$E$5:$T$488,0,MATCH('GHG emissions calculations'!G$6,'Emission Factors'!$E$5:$T$5,0)),"",0)</f>
        <v>3</v>
      </c>
      <c r="H446" s="311" t="s">
        <v>237</v>
      </c>
      <c r="I446" s="312" t="str">
        <f>IF(
    SUMIFS('Import data'!$L$25:$L$80,
           'Import data'!$J$25:$J$80, F446,
           'Import data'!$G$25:$G$80, 'GHG emissions calculations'!$H446,
           'Import data'!$I$25:$I$80,$E$435) &lt;&gt; 0,
    SUMIFS('Import data'!$L$25:$L$80,
           'Import data'!$J$25:$J$80, F446,
           'Import data'!$G$25:$G$80, 'GHG emissions calculations'!$H446,
           'Import data'!$I$25:$I$80,$E$435),
    ""
)</f>
        <v/>
      </c>
      <c r="J446" s="311" t="str">
        <f t="array" ref="J446">IF(
    XLOOKUP(F446, 'Import data'!$J$26:$J$47, 'Import data'!$M$26:$M$47, "", 0) = "Please add the region-specific supplier emission factor or choose a different region available in the IAEG database.",
    "",
    XLOOKUP(F446, 'Import data'!$J$26:$J$47, 'Import data'!$M$26:$M$47, "", 0)
)</f>
        <v/>
      </c>
      <c r="K446" s="311" t="str">
        <f t="array" ref="K446">IFERROR(
    XLOOKUP(F446,
            _xlws.FILTER('Supplier Emission'!$G$15:$G$49,
                   ('Supplier Emission'!$D$15:$D$49=H446) * ('Supplier Emission'!$F$15:$F$49=$E$435)),
            _xlws.FILTER('Supplier Emission'!$I$15:$I$49,
                   ('Supplier Emission'!$D$15:$D$49=H446) * ('Supplier Emission'!$F$15:$F$49=$E$435)),
            ""),
    "")</f>
        <v/>
      </c>
      <c r="L446" s="311" t="str">
        <f t="array" ref="L446">IFERROR(
    XLOOKUP(F446,
            _xlws.FILTER('Supplier Emission'!$G$15:$G$49,
                   ('Supplier Emission'!$D$15:$D$49=H446) * ('Supplier Emission'!$F$15:$F$49=$E$435)),
            _xlws.FILTER('Supplier Emission'!$J$15:$J$49,
                   ('Supplier Emission'!$D$15:$D$49=H446) * ('Supplier Emission'!$F$15:$F$49=$E$435)),
            ""),
    "")</f>
        <v/>
      </c>
      <c r="M446" s="311" t="str">
        <f t="array" ref="M446">IFERROR(
    XLOOKUP(F446,
            _xlws.FILTER('Supplier Emission'!$G$15:$G$49,
                   ('Supplier Emission'!$D$15:$D$49=H446) * ('Supplier Emission'!$F$15:$F$49=$E$435)),
            _xlws.FILTER('Supplier Emission'!$M$15:$M$49,
                   ('Supplier Emission'!$D$15:$D$49=H446) * ('Supplier Emission'!$F$15:$F$49=$E$435)),
            ""),
    "")</f>
        <v/>
      </c>
      <c r="N446" s="311" t="str">
        <f t="array" ref="N446">IFERROR(
    XLOOKUP(F446,
            _xlws.FILTER('Supplier Emission'!$G$15:$G$49,
                   ('Supplier Emission'!$D$15:$D$49=H446) * ('Supplier Emission'!$F$15:$F$49=$E$435)),
            _xlws.FILTER('Supplier Emission'!$H$15:$H$49,
                   ('Supplier Emission'!$D$15:$D$49=H446) * ('Supplier Emission'!$F$15:$F$49=$E$435)),
            ""),
    "")</f>
        <v/>
      </c>
      <c r="O446" s="311" t="str">
        <f t="array" ref="O446">XLOOKUP(1,('Emission Factors'!$E$5:$E$488='GHG emissions calculations'!$F446)*('Emission Factors'!$H$5:$H$488='GHG emissions calculations'!$H446),INDEX('Emission Factors'!$E$5:$T$488,0,MATCH('GHG emissions calculations'!O$6,'Emission Factors'!$E$5:$T$5,0)),"",0)</f>
        <v>Fibre de carbone (CF, depuis PAN, haute résistance, fibres longues)</v>
      </c>
      <c r="P446" s="313">
        <f t="array" ref="P446">IFERROR(
    INDEX('Emission Factors'!$E$5:$P$488,
          MATCH(1,
                ('Emission Factors'!$E$5:$E$488 = 'GHG emissions calculations'!$F446) *
                ('Emission Factors'!$H$5:$H$488 = 'GHG emissions calculations'!$H446),
                0),
          MATCH('GHG emissions calculations'!P$6,'Emission Factors'!$E$5:$P$5,0)),
    "")</f>
        <v>40.8</v>
      </c>
      <c r="Q446" s="311" t="str">
        <f t="array" ref="Q446">IFERROR(
    IF(
        INDEX('Emission Factors'!$E$5:$P$488,
              MATCH(1,
                    ('Emission Factors'!$E$5:$E$488 = 'GHG emissions calculations'!$F446) *
                    ('Emission Factors'!$H$5:$H$488 = 'GHG emissions calculations'!$H446),
                    0),
              MATCH('GHG emissions calculations'!Q$6, 'Emission Factors'!$E$5:$P$5, 0)) &lt;&gt; "",
        INDEX('Emission Factors'!$E$5:$P$488,
              MATCH(1,
                    ('Emission Factors'!$E$5:$E$488 = 'GHG emissions calculations'!$F446) *
                    ('Emission Factors'!$H$5:$H$488 = 'GHG emissions calculations'!$H446),
                    0),
              MATCH('GHG emissions calculations'!Q$6, 'Emission Factors'!$E$5:$P$5, 0)),
        ""),
    "")</f>
        <v>kgCO2e/kg</v>
      </c>
      <c r="R446" s="311" t="str">
        <f t="array" ref="R446">IFERROR(
    IF(
        INDEX('Emission Factors'!$E$5:$R$488,
              MATCH(1,
                    ('Emission Factors'!$E$5:$E$488 = 'GHG emissions calculations'!$F446) *
                    ('Emission Factors'!$H$5:$H$488 = 'GHG emissions calculations'!$H446),
                    0),
              MATCH('GHG emissions calculations'!R$6, 'Emission Factors'!$E$5:$R$5, 0)) &lt;&gt; "",
        INDEX('Emission Factors'!$E$5:$R$488,
              MATCH(1,
                    ('Emission Factors'!$E$5:$E$488 = 'GHG emissions calculations'!$F446) *
                    ('Emission Factors'!$H$5:$H$488 = 'GHG emissions calculations'!$H446),
                    0),
              MATCH('GHG emissions calculations'!R$6, 'Emission Factors'!$E$5:$R$5, 0)),
        ""),
    "")</f>
        <v>Europe</v>
      </c>
      <c r="S446" s="312">
        <f t="shared" si="1"/>
        <v>0</v>
      </c>
      <c r="T446" s="23"/>
    </row>
    <row r="447" ht="15.75" customHeight="1" outlineLevel="1">
      <c r="A447" s="23"/>
      <c r="B447" s="71"/>
      <c r="C447" s="71"/>
      <c r="D447" s="71"/>
      <c r="E447" s="314"/>
      <c r="F447" s="311" t="str">
        <f>Lists!R38</f>
        <v>Carbon fiber, high strengths, long fibers - Thermocompression  - Global or unspecified region</v>
      </c>
      <c r="G447" s="311">
        <f t="array" ref="G447">XLOOKUP(1,('Emission Factors'!$E$5:$E$488='GHG emissions calculations'!$F447)*('Emission Factors'!$H$5:$H$488='GHG emissions calculations'!$H447),INDEX('Emission Factors'!$E$5:$T$488,0,MATCH('GHG emissions calculations'!G$6,'Emission Factors'!$E$5:$T$5,0)),"",0)</f>
        <v>3</v>
      </c>
      <c r="H447" s="311" t="s">
        <v>237</v>
      </c>
      <c r="I447" s="312" t="str">
        <f>IF(
    SUMIFS('Import data'!$L$25:$L$80,
           'Import data'!$J$25:$J$80, F447,
           'Import data'!$G$25:$G$80, 'GHG emissions calculations'!$H447,
           'Import data'!$I$25:$I$80,$E$435) &lt;&gt; 0,
    SUMIFS('Import data'!$L$25:$L$80,
           'Import data'!$J$25:$J$80, F447,
           'Import data'!$G$25:$G$80, 'GHG emissions calculations'!$H447,
           'Import data'!$I$25:$I$80,$E$435),
    ""
)</f>
        <v/>
      </c>
      <c r="J447" s="311" t="str">
        <f t="array" ref="J447">IF(
    XLOOKUP(F447, 'Import data'!$J$26:$J$47, 'Import data'!$M$26:$M$47, "", 0) = "Please add the region-specific supplier emission factor or choose a different region available in the IAEG database.",
    "",
    XLOOKUP(F447, 'Import data'!$J$26:$J$47, 'Import data'!$M$26:$M$47, "", 0)
)</f>
        <v/>
      </c>
      <c r="K447" s="311" t="str">
        <f t="array" ref="K447">IFERROR(
    XLOOKUP(F447,
            _xlws.FILTER('Supplier Emission'!$G$15:$G$49,
                   ('Supplier Emission'!$D$15:$D$49=H447) * ('Supplier Emission'!$F$15:$F$49=$E$435)),
            _xlws.FILTER('Supplier Emission'!$I$15:$I$49,
                   ('Supplier Emission'!$D$15:$D$49=H447) * ('Supplier Emission'!$F$15:$F$49=$E$435)),
            ""),
    "")</f>
        <v/>
      </c>
      <c r="L447" s="311" t="str">
        <f t="array" ref="L447">IFERROR(
    XLOOKUP(F447,
            _xlws.FILTER('Supplier Emission'!$G$15:$G$49,
                   ('Supplier Emission'!$D$15:$D$49=H447) * ('Supplier Emission'!$F$15:$F$49=$E$435)),
            _xlws.FILTER('Supplier Emission'!$J$15:$J$49,
                   ('Supplier Emission'!$D$15:$D$49=H447) * ('Supplier Emission'!$F$15:$F$49=$E$435)),
            ""),
    "")</f>
        <v/>
      </c>
      <c r="M447" s="311" t="str">
        <f t="array" ref="M447">IFERROR(
    XLOOKUP(F447,
            _xlws.FILTER('Supplier Emission'!$G$15:$G$49,
                   ('Supplier Emission'!$D$15:$D$49=H447) * ('Supplier Emission'!$F$15:$F$49=$E$435)),
            _xlws.FILTER('Supplier Emission'!$M$15:$M$49,
                   ('Supplier Emission'!$D$15:$D$49=H447) * ('Supplier Emission'!$F$15:$F$49=$E$435)),
            ""),
    "")</f>
        <v/>
      </c>
      <c r="N447" s="311" t="str">
        <f t="array" ref="N447">IFERROR(
    XLOOKUP(F447,
            _xlws.FILTER('Supplier Emission'!$G$15:$G$49,
                   ('Supplier Emission'!$D$15:$D$49=H447) * ('Supplier Emission'!$F$15:$F$49=$E$435)),
            _xlws.FILTER('Supplier Emission'!$H$15:$H$49,
                   ('Supplier Emission'!$D$15:$D$49=H447) * ('Supplier Emission'!$F$15:$F$49=$E$435)),
            ""),
    "")</f>
        <v/>
      </c>
      <c r="O447" s="311" t="str">
        <f t="array" ref="O447">XLOOKUP(1,('Emission Factors'!$E$5:$E$488='GHG emissions calculations'!$F447)*('Emission Factors'!$H$5:$H$488='GHG emissions calculations'!$H447),INDEX('Emission Factors'!$E$5:$T$488,0,MATCH('GHG emissions calculations'!O$6,'Emission Factors'!$E$5:$T$5,0)),"",0)</f>
        <v>Fibre de carbone (CF, depuis PAN, haute résistance, fibres longues) + Thermocompression</v>
      </c>
      <c r="P447" s="313">
        <f t="array" ref="P447">IFERROR(
    INDEX('Emission Factors'!$E$5:$P$488,
          MATCH(1,
                ('Emission Factors'!$E$5:$E$488 = 'GHG emissions calculations'!$F447) *
                ('Emission Factors'!$H$5:$H$488 = 'GHG emissions calculations'!$H447),
                0),
          MATCH('GHG emissions calculations'!P$6,'Emission Factors'!$E$5:$P$5,0)),
    "")</f>
        <v>40.8</v>
      </c>
      <c r="Q447" s="311" t="str">
        <f t="array" ref="Q447">IFERROR(
    IF(
        INDEX('Emission Factors'!$E$5:$P$488,
              MATCH(1,
                    ('Emission Factors'!$E$5:$E$488 = 'GHG emissions calculations'!$F447) *
                    ('Emission Factors'!$H$5:$H$488 = 'GHG emissions calculations'!$H447),
                    0),
              MATCH('GHG emissions calculations'!Q$6, 'Emission Factors'!$E$5:$P$5, 0)) &lt;&gt; "",
        INDEX('Emission Factors'!$E$5:$P$488,
              MATCH(1,
                    ('Emission Factors'!$E$5:$E$488 = 'GHG emissions calculations'!$F447) *
                    ('Emission Factors'!$H$5:$H$488 = 'GHG emissions calculations'!$H447),
                    0),
              MATCH('GHG emissions calculations'!Q$6, 'Emission Factors'!$E$5:$P$5, 0)),
        ""),
    "")</f>
        <v>kgCO2e/kg</v>
      </c>
      <c r="R447" s="311" t="str">
        <f t="array" ref="R447">IFERROR(
    IF(
        INDEX('Emission Factors'!$E$5:$R$488,
              MATCH(1,
                    ('Emission Factors'!$E$5:$E$488 = 'GHG emissions calculations'!$F447) *
                    ('Emission Factors'!$H$5:$H$488 = 'GHG emissions calculations'!$H447),
                    0),
              MATCH('GHG emissions calculations'!R$6, 'Emission Factors'!$E$5:$R$5, 0)) &lt;&gt; "",
        INDEX('Emission Factors'!$E$5:$R$488,
              MATCH(1,
                    ('Emission Factors'!$E$5:$E$488 = 'GHG emissions calculations'!$F447) *
                    ('Emission Factors'!$H$5:$H$488 = 'GHG emissions calculations'!$H447),
                    0),
              MATCH('GHG emissions calculations'!R$6, 'Emission Factors'!$E$5:$R$5, 0)),
        ""),
    "")</f>
        <v>Global or unspecified region</v>
      </c>
      <c r="S447" s="312">
        <f t="shared" si="1"/>
        <v>0</v>
      </c>
      <c r="T447" s="23"/>
    </row>
    <row r="448" ht="15.75" customHeight="1" outlineLevel="1">
      <c r="A448" s="23"/>
      <c r="B448" s="71"/>
      <c r="C448" s="71"/>
      <c r="D448" s="71"/>
      <c r="E448" s="314"/>
      <c r="F448" s="311" t="str">
        <f>Lists!R37</f>
        <v>Carbon fiber, high strengths, long fibers - Thermocompression  - Middle East</v>
      </c>
      <c r="G448" s="311" t="str">
        <f t="array" ref="G448">XLOOKUP(1,('Emission Factors'!$E$5:$E$488='GHG emissions calculations'!$F448)*('Emission Factors'!$H$5:$H$488='GHG emissions calculations'!$H448),INDEX('Emission Factors'!$E$5:$T$488,0,MATCH('GHG emissions calculations'!G$6,'Emission Factors'!$E$5:$T$5,0)),"",0)</f>
        <v/>
      </c>
      <c r="H448" s="311" t="s">
        <v>237</v>
      </c>
      <c r="I448" s="312" t="str">
        <f>IF(
    SUMIFS('Import data'!$L$25:$L$80,
           'Import data'!$J$25:$J$80, F448,
           'Import data'!$G$25:$G$80, 'GHG emissions calculations'!$H448,
           'Import data'!$I$25:$I$80,$E$435) &lt;&gt; 0,
    SUMIFS('Import data'!$L$25:$L$80,
           'Import data'!$J$25:$J$80, F448,
           'Import data'!$G$25:$G$80, 'GHG emissions calculations'!$H448,
           'Import data'!$I$25:$I$80,$E$435),
    ""
)</f>
        <v/>
      </c>
      <c r="J448" s="311" t="str">
        <f t="array" ref="J448">IF(
    XLOOKUP(F448, 'Import data'!$J$26:$J$47, 'Import data'!$M$26:$M$47, "", 0) = "Please add the region-specific supplier emission factor or choose a different region available in the IAEG database.",
    "",
    XLOOKUP(F448, 'Import data'!$J$26:$J$47, 'Import data'!$M$26:$M$47, "", 0)
)</f>
        <v/>
      </c>
      <c r="K448" s="311" t="str">
        <f t="array" ref="K448">IFERROR(
    XLOOKUP(F448,
            _xlws.FILTER('Supplier Emission'!$G$15:$G$49,
                   ('Supplier Emission'!$D$15:$D$49=H448) * ('Supplier Emission'!$F$15:$F$49=$E$435)),
            _xlws.FILTER('Supplier Emission'!$I$15:$I$49,
                   ('Supplier Emission'!$D$15:$D$49=H448) * ('Supplier Emission'!$F$15:$F$49=$E$435)),
            ""),
    "")</f>
        <v/>
      </c>
      <c r="L448" s="311" t="str">
        <f t="array" ref="L448">IFERROR(
    XLOOKUP(F448,
            _xlws.FILTER('Supplier Emission'!$G$15:$G$49,
                   ('Supplier Emission'!$D$15:$D$49=H448) * ('Supplier Emission'!$F$15:$F$49=$E$435)),
            _xlws.FILTER('Supplier Emission'!$J$15:$J$49,
                   ('Supplier Emission'!$D$15:$D$49=H448) * ('Supplier Emission'!$F$15:$F$49=$E$435)),
            ""),
    "")</f>
        <v/>
      </c>
      <c r="M448" s="311" t="str">
        <f t="array" ref="M448">IFERROR(
    XLOOKUP(F448,
            _xlws.FILTER('Supplier Emission'!$G$15:$G$49,
                   ('Supplier Emission'!$D$15:$D$49=H448) * ('Supplier Emission'!$F$15:$F$49=$E$435)),
            _xlws.FILTER('Supplier Emission'!$M$15:$M$49,
                   ('Supplier Emission'!$D$15:$D$49=H448) * ('Supplier Emission'!$F$15:$F$49=$E$435)),
            ""),
    "")</f>
        <v/>
      </c>
      <c r="N448" s="311" t="str">
        <f t="array" ref="N448">IFERROR(
    XLOOKUP(F448,
            _xlws.FILTER('Supplier Emission'!$G$15:$G$49,
                   ('Supplier Emission'!$D$15:$D$49=H448) * ('Supplier Emission'!$F$15:$F$49=$E$435)),
            _xlws.FILTER('Supplier Emission'!$H$15:$H$49,
                   ('Supplier Emission'!$D$15:$D$49=H448) * ('Supplier Emission'!$F$15:$F$49=$E$435)),
            ""),
    "")</f>
        <v/>
      </c>
      <c r="O448" s="311" t="str">
        <f t="array" ref="O448">XLOOKUP(1,('Emission Factors'!$E$5:$E$488='GHG emissions calculations'!$F448)*('Emission Factors'!$H$5:$H$488='GHG emissions calculations'!$H448),INDEX('Emission Factors'!$E$5:$T$488,0,MATCH('GHG emissions calculations'!O$6,'Emission Factors'!$E$5:$T$5,0)),"",0)</f>
        <v/>
      </c>
      <c r="P448" s="313" t="str">
        <f t="array" ref="P448">IFERROR(
    INDEX('Emission Factors'!$E$5:$P$488,
          MATCH(1,
                ('Emission Factors'!$E$5:$E$488 = 'GHG emissions calculations'!$F448) *
                ('Emission Factors'!$H$5:$H$488 = 'GHG emissions calculations'!$H448),
                0),
          MATCH('GHG emissions calculations'!P$6,'Emission Factors'!$E$5:$P$5,0)),
    "")</f>
        <v/>
      </c>
      <c r="Q448" s="311" t="str">
        <f t="array" ref="Q448">IFERROR(
    IF(
        INDEX('Emission Factors'!$E$5:$P$488,
              MATCH(1,
                    ('Emission Factors'!$E$5:$E$488 = 'GHG emissions calculations'!$F448) *
                    ('Emission Factors'!$H$5:$H$488 = 'GHG emissions calculations'!$H448),
                    0),
              MATCH('GHG emissions calculations'!Q$6, 'Emission Factors'!$E$5:$P$5, 0)) &lt;&gt; "",
        INDEX('Emission Factors'!$E$5:$P$488,
              MATCH(1,
                    ('Emission Factors'!$E$5:$E$488 = 'GHG emissions calculations'!$F448) *
                    ('Emission Factors'!$H$5:$H$488 = 'GHG emissions calculations'!$H448),
                    0),
              MATCH('GHG emissions calculations'!Q$6, 'Emission Factors'!$E$5:$P$5, 0)),
        ""),
    "")</f>
        <v/>
      </c>
      <c r="R448" s="311" t="str">
        <f t="array" ref="R448">IFERROR(
    IF(
        INDEX('Emission Factors'!$E$5:$R$488,
              MATCH(1,
                    ('Emission Factors'!$E$5:$E$488 = 'GHG emissions calculations'!$F448) *
                    ('Emission Factors'!$H$5:$H$488 = 'GHG emissions calculations'!$H448),
                    0),
              MATCH('GHG emissions calculations'!R$6, 'Emission Factors'!$E$5:$R$5, 0)) &lt;&gt; "",
        INDEX('Emission Factors'!$E$5:$R$488,
              MATCH(1,
                    ('Emission Factors'!$E$5:$E$488 = 'GHG emissions calculations'!$F448) *
                    ('Emission Factors'!$H$5:$H$488 = 'GHG emissions calculations'!$H448),
                    0),
              MATCH('GHG emissions calculations'!R$6, 'Emission Factors'!$E$5:$R$5, 0)),
        ""),
    "")</f>
        <v/>
      </c>
      <c r="S448" s="312">
        <f t="shared" si="1"/>
        <v>0</v>
      </c>
      <c r="T448" s="23"/>
    </row>
    <row r="449" ht="15.75" customHeight="1" outlineLevel="1">
      <c r="A449" s="23"/>
      <c r="B449" s="71"/>
      <c r="C449" s="71"/>
      <c r="D449" s="71"/>
      <c r="E449" s="314"/>
      <c r="F449" s="311" t="str">
        <f>Lists!R36</f>
        <v>Carbon fiber, high strengths, long fibers - Thermocompression  - Oceania</v>
      </c>
      <c r="G449" s="311" t="str">
        <f t="array" ref="G449">XLOOKUP(1,('Emission Factors'!$E$5:$E$488='GHG emissions calculations'!$F449)*('Emission Factors'!$H$5:$H$488='GHG emissions calculations'!$H449),INDEX('Emission Factors'!$E$5:$T$488,0,MATCH('GHG emissions calculations'!G$6,'Emission Factors'!$E$5:$T$5,0)),"",0)</f>
        <v/>
      </c>
      <c r="H449" s="311" t="s">
        <v>237</v>
      </c>
      <c r="I449" s="312" t="str">
        <f>IF(
    SUMIFS('Import data'!$L$25:$L$80,
           'Import data'!$J$25:$J$80, F449,
           'Import data'!$G$25:$G$80, 'GHG emissions calculations'!$H449,
           'Import data'!$I$25:$I$80,$E$435) &lt;&gt; 0,
    SUMIFS('Import data'!$L$25:$L$80,
           'Import data'!$J$25:$J$80, F449,
           'Import data'!$G$25:$G$80, 'GHG emissions calculations'!$H449,
           'Import data'!$I$25:$I$80,$E$435),
    ""
)</f>
        <v/>
      </c>
      <c r="J449" s="311" t="str">
        <f t="array" ref="J449">IF(
    XLOOKUP(F449, 'Import data'!$J$26:$J$47, 'Import data'!$M$26:$M$47, "", 0) = "Please add the region-specific supplier emission factor or choose a different region available in the IAEG database.",
    "",
    XLOOKUP(F449, 'Import data'!$J$26:$J$47, 'Import data'!$M$26:$M$47, "", 0)
)</f>
        <v/>
      </c>
      <c r="K449" s="311" t="str">
        <f t="array" ref="K449">IFERROR(
    XLOOKUP(F449,
            _xlws.FILTER('Supplier Emission'!$G$15:$G$49,
                   ('Supplier Emission'!$D$15:$D$49=H449) * ('Supplier Emission'!$F$15:$F$49=$E$435)),
            _xlws.FILTER('Supplier Emission'!$I$15:$I$49,
                   ('Supplier Emission'!$D$15:$D$49=H449) * ('Supplier Emission'!$F$15:$F$49=$E$435)),
            ""),
    "")</f>
        <v/>
      </c>
      <c r="L449" s="311" t="str">
        <f t="array" ref="L449">IFERROR(
    XLOOKUP(F449,
            _xlws.FILTER('Supplier Emission'!$G$15:$G$49,
                   ('Supplier Emission'!$D$15:$D$49=H449) * ('Supplier Emission'!$F$15:$F$49=$E$435)),
            _xlws.FILTER('Supplier Emission'!$J$15:$J$49,
                   ('Supplier Emission'!$D$15:$D$49=H449) * ('Supplier Emission'!$F$15:$F$49=$E$435)),
            ""),
    "")</f>
        <v/>
      </c>
      <c r="M449" s="311" t="str">
        <f t="array" ref="M449">IFERROR(
    XLOOKUP(F449,
            _xlws.FILTER('Supplier Emission'!$G$15:$G$49,
                   ('Supplier Emission'!$D$15:$D$49=H449) * ('Supplier Emission'!$F$15:$F$49=$E$435)),
            _xlws.FILTER('Supplier Emission'!$M$15:$M$49,
                   ('Supplier Emission'!$D$15:$D$49=H449) * ('Supplier Emission'!$F$15:$F$49=$E$435)),
            ""),
    "")</f>
        <v/>
      </c>
      <c r="N449" s="311" t="str">
        <f t="array" ref="N449">IFERROR(
    XLOOKUP(F449,
            _xlws.FILTER('Supplier Emission'!$G$15:$G$49,
                   ('Supplier Emission'!$D$15:$D$49=H449) * ('Supplier Emission'!$F$15:$F$49=$E$435)),
            _xlws.FILTER('Supplier Emission'!$H$15:$H$49,
                   ('Supplier Emission'!$D$15:$D$49=H449) * ('Supplier Emission'!$F$15:$F$49=$E$435)),
            ""),
    "")</f>
        <v/>
      </c>
      <c r="O449" s="311" t="str">
        <f t="array" ref="O449">XLOOKUP(1,('Emission Factors'!$E$5:$E$488='GHG emissions calculations'!$F449)*('Emission Factors'!$H$5:$H$488='GHG emissions calculations'!$H449),INDEX('Emission Factors'!$E$5:$T$488,0,MATCH('GHG emissions calculations'!O$6,'Emission Factors'!$E$5:$T$5,0)),"",0)</f>
        <v/>
      </c>
      <c r="P449" s="313" t="str">
        <f t="array" ref="P449">IFERROR(
    INDEX('Emission Factors'!$E$5:$P$488,
          MATCH(1,
                ('Emission Factors'!$E$5:$E$488 = 'GHG emissions calculations'!$F449) *
                ('Emission Factors'!$H$5:$H$488 = 'GHG emissions calculations'!$H449),
                0),
          MATCH('GHG emissions calculations'!P$6,'Emission Factors'!$E$5:$P$5,0)),
    "")</f>
        <v/>
      </c>
      <c r="Q449" s="311" t="str">
        <f t="array" ref="Q449">IFERROR(
    IF(
        INDEX('Emission Factors'!$E$5:$P$488,
              MATCH(1,
                    ('Emission Factors'!$E$5:$E$488 = 'GHG emissions calculations'!$F449) *
                    ('Emission Factors'!$H$5:$H$488 = 'GHG emissions calculations'!$H449),
                    0),
              MATCH('GHG emissions calculations'!Q$6, 'Emission Factors'!$E$5:$P$5, 0)) &lt;&gt; "",
        INDEX('Emission Factors'!$E$5:$P$488,
              MATCH(1,
                    ('Emission Factors'!$E$5:$E$488 = 'GHG emissions calculations'!$F449) *
                    ('Emission Factors'!$H$5:$H$488 = 'GHG emissions calculations'!$H449),
                    0),
              MATCH('GHG emissions calculations'!Q$6, 'Emission Factors'!$E$5:$P$5, 0)),
        ""),
    "")</f>
        <v/>
      </c>
      <c r="R449" s="311" t="str">
        <f t="array" ref="R449">IFERROR(
    IF(
        INDEX('Emission Factors'!$E$5:$R$488,
              MATCH(1,
                    ('Emission Factors'!$E$5:$E$488 = 'GHG emissions calculations'!$F449) *
                    ('Emission Factors'!$H$5:$H$488 = 'GHG emissions calculations'!$H449),
                    0),
              MATCH('GHG emissions calculations'!R$6, 'Emission Factors'!$E$5:$R$5, 0)) &lt;&gt; "",
        INDEX('Emission Factors'!$E$5:$R$488,
              MATCH(1,
                    ('Emission Factors'!$E$5:$E$488 = 'GHG emissions calculations'!$F449) *
                    ('Emission Factors'!$H$5:$H$488 = 'GHG emissions calculations'!$H449),
                    0),
              MATCH('GHG emissions calculations'!R$6, 'Emission Factors'!$E$5:$R$5, 0)),
        ""),
    "")</f>
        <v/>
      </c>
      <c r="S449" s="312">
        <f t="shared" si="1"/>
        <v>0</v>
      </c>
      <c r="T449" s="23"/>
    </row>
    <row r="450" ht="15.75" customHeight="1" outlineLevel="1">
      <c r="A450" s="23"/>
      <c r="B450" s="71"/>
      <c r="C450" s="71"/>
      <c r="D450" s="71"/>
      <c r="E450" s="314"/>
      <c r="F450" s="311" t="str">
        <f>Lists!R41</f>
        <v>Carbon fiber, high strengths, long fibers - Unspecified process - Africa</v>
      </c>
      <c r="G450" s="311" t="str">
        <f t="array" ref="G450">XLOOKUP(1,('Emission Factors'!$E$5:$E$488='GHG emissions calculations'!$F450)*('Emission Factors'!$H$5:$H$488='GHG emissions calculations'!$H450),INDEX('Emission Factors'!$E$5:$T$488,0,MATCH('GHG emissions calculations'!G$6,'Emission Factors'!$E$5:$T$5,0)),"",0)</f>
        <v/>
      </c>
      <c r="H450" s="311" t="s">
        <v>237</v>
      </c>
      <c r="I450" s="312" t="str">
        <f>IF(
    SUMIFS('Import data'!$L$25:$L$80,
           'Import data'!$J$25:$J$80, F450,
           'Import data'!$G$25:$G$80, 'GHG emissions calculations'!$H450,
           'Import data'!$I$25:$I$80,$E$435) &lt;&gt; 0,
    SUMIFS('Import data'!$L$25:$L$80,
           'Import data'!$J$25:$J$80, F450,
           'Import data'!$G$25:$G$80, 'GHG emissions calculations'!$H450,
           'Import data'!$I$25:$I$80,$E$435),
    ""
)</f>
        <v/>
      </c>
      <c r="J450" s="311" t="str">
        <f t="array" ref="J450">IF(
    XLOOKUP(F450, 'Import data'!$J$26:$J$47, 'Import data'!$M$26:$M$47, "", 0) = "Please add the region-specific supplier emission factor or choose a different region available in the IAEG database.",
    "",
    XLOOKUP(F450, 'Import data'!$J$26:$J$47, 'Import data'!$M$26:$M$47, "", 0)
)</f>
        <v/>
      </c>
      <c r="K450" s="311" t="str">
        <f t="array" ref="K450">IFERROR(
    XLOOKUP(F450,
            _xlws.FILTER('Supplier Emission'!$G$15:$G$49,
                   ('Supplier Emission'!$D$15:$D$49=H450) * ('Supplier Emission'!$F$15:$F$49=$E$435)),
            _xlws.FILTER('Supplier Emission'!$I$15:$I$49,
                   ('Supplier Emission'!$D$15:$D$49=H450) * ('Supplier Emission'!$F$15:$F$49=$E$435)),
            ""),
    "")</f>
        <v/>
      </c>
      <c r="L450" s="311" t="str">
        <f t="array" ref="L450">IFERROR(
    XLOOKUP(F450,
            _xlws.FILTER('Supplier Emission'!$G$15:$G$49,
                   ('Supplier Emission'!$D$15:$D$49=H450) * ('Supplier Emission'!$F$15:$F$49=$E$435)),
            _xlws.FILTER('Supplier Emission'!$J$15:$J$49,
                   ('Supplier Emission'!$D$15:$D$49=H450) * ('Supplier Emission'!$F$15:$F$49=$E$435)),
            ""),
    "")</f>
        <v/>
      </c>
      <c r="M450" s="311" t="str">
        <f t="array" ref="M450">IFERROR(
    XLOOKUP(F450,
            _xlws.FILTER('Supplier Emission'!$G$15:$G$49,
                   ('Supplier Emission'!$D$15:$D$49=H450) * ('Supplier Emission'!$F$15:$F$49=$E$435)),
            _xlws.FILTER('Supplier Emission'!$M$15:$M$49,
                   ('Supplier Emission'!$D$15:$D$49=H450) * ('Supplier Emission'!$F$15:$F$49=$E$435)),
            ""),
    "")</f>
        <v/>
      </c>
      <c r="N450" s="311" t="str">
        <f t="array" ref="N450">IFERROR(
    XLOOKUP(F450,
            _xlws.FILTER('Supplier Emission'!$G$15:$G$49,
                   ('Supplier Emission'!$D$15:$D$49=H450) * ('Supplier Emission'!$F$15:$F$49=$E$435)),
            _xlws.FILTER('Supplier Emission'!$H$15:$H$49,
                   ('Supplier Emission'!$D$15:$D$49=H450) * ('Supplier Emission'!$F$15:$F$49=$E$435)),
            ""),
    "")</f>
        <v/>
      </c>
      <c r="O450" s="311" t="str">
        <f t="array" ref="O450">XLOOKUP(1,('Emission Factors'!$E$5:$E$488='GHG emissions calculations'!$F450)*('Emission Factors'!$H$5:$H$488='GHG emissions calculations'!$H450),INDEX('Emission Factors'!$E$5:$T$488,0,MATCH('GHG emissions calculations'!O$6,'Emission Factors'!$E$5:$T$5,0)),"",0)</f>
        <v/>
      </c>
      <c r="P450" s="313" t="str">
        <f t="array" ref="P450">IFERROR(
    INDEX('Emission Factors'!$E$5:$P$488,
          MATCH(1,
                ('Emission Factors'!$E$5:$E$488 = 'GHG emissions calculations'!$F450) *
                ('Emission Factors'!$H$5:$H$488 = 'GHG emissions calculations'!$H450),
                0),
          MATCH('GHG emissions calculations'!P$6,'Emission Factors'!$E$5:$P$5,0)),
    "")</f>
        <v/>
      </c>
      <c r="Q450" s="311" t="str">
        <f t="array" ref="Q450">IFERROR(
    IF(
        INDEX('Emission Factors'!$E$5:$P$488,
              MATCH(1,
                    ('Emission Factors'!$E$5:$E$488 = 'GHG emissions calculations'!$F450) *
                    ('Emission Factors'!$H$5:$H$488 = 'GHG emissions calculations'!$H450),
                    0),
              MATCH('GHG emissions calculations'!Q$6, 'Emission Factors'!$E$5:$P$5, 0)) &lt;&gt; "",
        INDEX('Emission Factors'!$E$5:$P$488,
              MATCH(1,
                    ('Emission Factors'!$E$5:$E$488 = 'GHG emissions calculations'!$F450) *
                    ('Emission Factors'!$H$5:$H$488 = 'GHG emissions calculations'!$H450),
                    0),
              MATCH('GHG emissions calculations'!Q$6, 'Emission Factors'!$E$5:$P$5, 0)),
        ""),
    "")</f>
        <v/>
      </c>
      <c r="R450" s="311" t="str">
        <f t="array" ref="R450">IFERROR(
    IF(
        INDEX('Emission Factors'!$E$5:$R$488,
              MATCH(1,
                    ('Emission Factors'!$E$5:$E$488 = 'GHG emissions calculations'!$F450) *
                    ('Emission Factors'!$H$5:$H$488 = 'GHG emissions calculations'!$H450),
                    0),
              MATCH('GHG emissions calculations'!R$6, 'Emission Factors'!$E$5:$R$5, 0)) &lt;&gt; "",
        INDEX('Emission Factors'!$E$5:$R$488,
              MATCH(1,
                    ('Emission Factors'!$E$5:$E$488 = 'GHG emissions calculations'!$F450) *
                    ('Emission Factors'!$H$5:$H$488 = 'GHG emissions calculations'!$H450),
                    0),
              MATCH('GHG emissions calculations'!R$6, 'Emission Factors'!$E$5:$R$5, 0)),
        ""),
    "")</f>
        <v/>
      </c>
      <c r="S450" s="312">
        <f t="shared" si="1"/>
        <v>0</v>
      </c>
      <c r="T450" s="23"/>
    </row>
    <row r="451" ht="15.75" customHeight="1" outlineLevel="1">
      <c r="A451" s="23"/>
      <c r="B451" s="71"/>
      <c r="C451" s="71"/>
      <c r="D451" s="71"/>
      <c r="E451" s="314"/>
      <c r="F451" s="311" t="str">
        <f>Lists!R39</f>
        <v>Carbon fiber, high strengths, long fibers - Unspecified process - America</v>
      </c>
      <c r="G451" s="311" t="str">
        <f t="array" ref="G451">XLOOKUP(1,('Emission Factors'!$E$5:$E$488='GHG emissions calculations'!$F451)*('Emission Factors'!$H$5:$H$488='GHG emissions calculations'!$H451),INDEX('Emission Factors'!$E$5:$T$488,0,MATCH('GHG emissions calculations'!G$6,'Emission Factors'!$E$5:$T$5,0)),"",0)</f>
        <v/>
      </c>
      <c r="H451" s="311" t="s">
        <v>237</v>
      </c>
      <c r="I451" s="312" t="str">
        <f>IF(
    SUMIFS('Import data'!$L$25:$L$80,
           'Import data'!$J$25:$J$80, F451,
           'Import data'!$G$25:$G$80, 'GHG emissions calculations'!$H451,
           'Import data'!$I$25:$I$80,$E$435) &lt;&gt; 0,
    SUMIFS('Import data'!$L$25:$L$80,
           'Import data'!$J$25:$J$80, F451,
           'Import data'!$G$25:$G$80, 'GHG emissions calculations'!$H451,
           'Import data'!$I$25:$I$80,$E$435),
    ""
)</f>
        <v/>
      </c>
      <c r="J451" s="311" t="str">
        <f t="array" ref="J451">IF(
    XLOOKUP(F451, 'Import data'!$J$26:$J$47, 'Import data'!$M$26:$M$47, "", 0) = "Please add the region-specific supplier emission factor or choose a different region available in the IAEG database.",
    "",
    XLOOKUP(F451, 'Import data'!$J$26:$J$47, 'Import data'!$M$26:$M$47, "", 0)
)</f>
        <v/>
      </c>
      <c r="K451" s="311" t="str">
        <f t="array" ref="K451">IFERROR(
    XLOOKUP(F451,
            _xlws.FILTER('Supplier Emission'!$G$15:$G$49,
                   ('Supplier Emission'!$D$15:$D$49=H451) * ('Supplier Emission'!$F$15:$F$49=$E$435)),
            _xlws.FILTER('Supplier Emission'!$I$15:$I$49,
                   ('Supplier Emission'!$D$15:$D$49=H451) * ('Supplier Emission'!$F$15:$F$49=$E$435)),
            ""),
    "")</f>
        <v/>
      </c>
      <c r="L451" s="311" t="str">
        <f t="array" ref="L451">IFERROR(
    XLOOKUP(F451,
            _xlws.FILTER('Supplier Emission'!$G$15:$G$49,
                   ('Supplier Emission'!$D$15:$D$49=H451) * ('Supplier Emission'!$F$15:$F$49=$E$435)),
            _xlws.FILTER('Supplier Emission'!$J$15:$J$49,
                   ('Supplier Emission'!$D$15:$D$49=H451) * ('Supplier Emission'!$F$15:$F$49=$E$435)),
            ""),
    "")</f>
        <v/>
      </c>
      <c r="M451" s="311" t="str">
        <f t="array" ref="M451">IFERROR(
    XLOOKUP(F451,
            _xlws.FILTER('Supplier Emission'!$G$15:$G$49,
                   ('Supplier Emission'!$D$15:$D$49=H451) * ('Supplier Emission'!$F$15:$F$49=$E$435)),
            _xlws.FILTER('Supplier Emission'!$M$15:$M$49,
                   ('Supplier Emission'!$D$15:$D$49=H451) * ('Supplier Emission'!$F$15:$F$49=$E$435)),
            ""),
    "")</f>
        <v/>
      </c>
      <c r="N451" s="311" t="str">
        <f t="array" ref="N451">IFERROR(
    XLOOKUP(F451,
            _xlws.FILTER('Supplier Emission'!$G$15:$G$49,
                   ('Supplier Emission'!$D$15:$D$49=H451) * ('Supplier Emission'!$F$15:$F$49=$E$435)),
            _xlws.FILTER('Supplier Emission'!$H$15:$H$49,
                   ('Supplier Emission'!$D$15:$D$49=H451) * ('Supplier Emission'!$F$15:$F$49=$E$435)),
            ""),
    "")</f>
        <v/>
      </c>
      <c r="O451" s="311" t="str">
        <f t="array" ref="O451">XLOOKUP(1,('Emission Factors'!$E$5:$E$488='GHG emissions calculations'!$F451)*('Emission Factors'!$H$5:$H$488='GHG emissions calculations'!$H451),INDEX('Emission Factors'!$E$5:$T$488,0,MATCH('GHG emissions calculations'!O$6,'Emission Factors'!$E$5:$T$5,0)),"",0)</f>
        <v/>
      </c>
      <c r="P451" s="313" t="str">
        <f t="array" ref="P451">IFERROR(
    INDEX('Emission Factors'!$E$5:$P$488,
          MATCH(1,
                ('Emission Factors'!$E$5:$E$488 = 'GHG emissions calculations'!$F451) *
                ('Emission Factors'!$H$5:$H$488 = 'GHG emissions calculations'!$H451),
                0),
          MATCH('GHG emissions calculations'!P$6,'Emission Factors'!$E$5:$P$5,0)),
    "")</f>
        <v/>
      </c>
      <c r="Q451" s="311" t="str">
        <f t="array" ref="Q451">IFERROR(
    IF(
        INDEX('Emission Factors'!$E$5:$P$488,
              MATCH(1,
                    ('Emission Factors'!$E$5:$E$488 = 'GHG emissions calculations'!$F451) *
                    ('Emission Factors'!$H$5:$H$488 = 'GHG emissions calculations'!$H451),
                    0),
              MATCH('GHG emissions calculations'!Q$6, 'Emission Factors'!$E$5:$P$5, 0)) &lt;&gt; "",
        INDEX('Emission Factors'!$E$5:$P$488,
              MATCH(1,
                    ('Emission Factors'!$E$5:$E$488 = 'GHG emissions calculations'!$F451) *
                    ('Emission Factors'!$H$5:$H$488 = 'GHG emissions calculations'!$H451),
                    0),
              MATCH('GHG emissions calculations'!Q$6, 'Emission Factors'!$E$5:$P$5, 0)),
        ""),
    "")</f>
        <v/>
      </c>
      <c r="R451" s="311" t="str">
        <f t="array" ref="R451">IFERROR(
    IF(
        INDEX('Emission Factors'!$E$5:$R$488,
              MATCH(1,
                    ('Emission Factors'!$E$5:$E$488 = 'GHG emissions calculations'!$F451) *
                    ('Emission Factors'!$H$5:$H$488 = 'GHG emissions calculations'!$H451),
                    0),
              MATCH('GHG emissions calculations'!R$6, 'Emission Factors'!$E$5:$R$5, 0)) &lt;&gt; "",
        INDEX('Emission Factors'!$E$5:$R$488,
              MATCH(1,
                    ('Emission Factors'!$E$5:$E$488 = 'GHG emissions calculations'!$F451) *
                    ('Emission Factors'!$H$5:$H$488 = 'GHG emissions calculations'!$H451),
                    0),
              MATCH('GHG emissions calculations'!R$6, 'Emission Factors'!$E$5:$R$5, 0)),
        ""),
    "")</f>
        <v/>
      </c>
      <c r="S451" s="312">
        <f t="shared" si="1"/>
        <v>0</v>
      </c>
      <c r="T451" s="23"/>
    </row>
    <row r="452" ht="15.75" customHeight="1" outlineLevel="1">
      <c r="A452" s="23"/>
      <c r="B452" s="71"/>
      <c r="C452" s="71"/>
      <c r="D452" s="71"/>
      <c r="E452" s="314"/>
      <c r="F452" s="311" t="str">
        <f>Lists!R42</f>
        <v>Carbon fiber, high strengths, long fibers - Unspecified process - Asia</v>
      </c>
      <c r="G452" s="311" t="str">
        <f t="array" ref="G452">XLOOKUP(1,('Emission Factors'!$E$5:$E$488='GHG emissions calculations'!$F452)*('Emission Factors'!$H$5:$H$488='GHG emissions calculations'!$H452),INDEX('Emission Factors'!$E$5:$T$488,0,MATCH('GHG emissions calculations'!G$6,'Emission Factors'!$E$5:$T$5,0)),"",0)</f>
        <v/>
      </c>
      <c r="H452" s="311" t="s">
        <v>237</v>
      </c>
      <c r="I452" s="312" t="str">
        <f>IF(
    SUMIFS('Import data'!$L$25:$L$80,
           'Import data'!$J$25:$J$80, F452,
           'Import data'!$G$25:$G$80, 'GHG emissions calculations'!$H452,
           'Import data'!$I$25:$I$80,$E$435) &lt;&gt; 0,
    SUMIFS('Import data'!$L$25:$L$80,
           'Import data'!$J$25:$J$80, F452,
           'Import data'!$G$25:$G$80, 'GHG emissions calculations'!$H452,
           'Import data'!$I$25:$I$80,$E$435),
    ""
)</f>
        <v/>
      </c>
      <c r="J452" s="311" t="str">
        <f t="array" ref="J452">IF(
    XLOOKUP(F452, 'Import data'!$J$26:$J$47, 'Import data'!$M$26:$M$47, "", 0) = "Please add the region-specific supplier emission factor or choose a different region available in the IAEG database.",
    "",
    XLOOKUP(F452, 'Import data'!$J$26:$J$47, 'Import data'!$M$26:$M$47, "", 0)
)</f>
        <v/>
      </c>
      <c r="K452" s="311" t="str">
        <f t="array" ref="K452">IFERROR(
    XLOOKUP(F452,
            _xlws.FILTER('Supplier Emission'!$G$15:$G$49,
                   ('Supplier Emission'!$D$15:$D$49=H452) * ('Supplier Emission'!$F$15:$F$49=$E$435)),
            _xlws.FILTER('Supplier Emission'!$I$15:$I$49,
                   ('Supplier Emission'!$D$15:$D$49=H452) * ('Supplier Emission'!$F$15:$F$49=$E$435)),
            ""),
    "")</f>
        <v/>
      </c>
      <c r="L452" s="311" t="str">
        <f t="array" ref="L452">IFERROR(
    XLOOKUP(F452,
            _xlws.FILTER('Supplier Emission'!$G$15:$G$49,
                   ('Supplier Emission'!$D$15:$D$49=H452) * ('Supplier Emission'!$F$15:$F$49=$E$435)),
            _xlws.FILTER('Supplier Emission'!$J$15:$J$49,
                   ('Supplier Emission'!$D$15:$D$49=H452) * ('Supplier Emission'!$F$15:$F$49=$E$435)),
            ""),
    "")</f>
        <v/>
      </c>
      <c r="M452" s="311" t="str">
        <f t="array" ref="M452">IFERROR(
    XLOOKUP(F452,
            _xlws.FILTER('Supplier Emission'!$G$15:$G$49,
                   ('Supplier Emission'!$D$15:$D$49=H452) * ('Supplier Emission'!$F$15:$F$49=$E$435)),
            _xlws.FILTER('Supplier Emission'!$M$15:$M$49,
                   ('Supplier Emission'!$D$15:$D$49=H452) * ('Supplier Emission'!$F$15:$F$49=$E$435)),
            ""),
    "")</f>
        <v/>
      </c>
      <c r="N452" s="311" t="str">
        <f t="array" ref="N452">IFERROR(
    XLOOKUP(F452,
            _xlws.FILTER('Supplier Emission'!$G$15:$G$49,
                   ('Supplier Emission'!$D$15:$D$49=H452) * ('Supplier Emission'!$F$15:$F$49=$E$435)),
            _xlws.FILTER('Supplier Emission'!$H$15:$H$49,
                   ('Supplier Emission'!$D$15:$D$49=H452) * ('Supplier Emission'!$F$15:$F$49=$E$435)),
            ""),
    "")</f>
        <v/>
      </c>
      <c r="O452" s="311" t="str">
        <f t="array" ref="O452">XLOOKUP(1,('Emission Factors'!$E$5:$E$488='GHG emissions calculations'!$F452)*('Emission Factors'!$H$5:$H$488='GHG emissions calculations'!$H452),INDEX('Emission Factors'!$E$5:$T$488,0,MATCH('GHG emissions calculations'!O$6,'Emission Factors'!$E$5:$T$5,0)),"",0)</f>
        <v/>
      </c>
      <c r="P452" s="313" t="str">
        <f t="array" ref="P452">IFERROR(
    INDEX('Emission Factors'!$E$5:$P$488,
          MATCH(1,
                ('Emission Factors'!$E$5:$E$488 = 'GHG emissions calculations'!$F452) *
                ('Emission Factors'!$H$5:$H$488 = 'GHG emissions calculations'!$H452),
                0),
          MATCH('GHG emissions calculations'!P$6,'Emission Factors'!$E$5:$P$5,0)),
    "")</f>
        <v/>
      </c>
      <c r="Q452" s="311" t="str">
        <f t="array" ref="Q452">IFERROR(
    IF(
        INDEX('Emission Factors'!$E$5:$P$488,
              MATCH(1,
                    ('Emission Factors'!$E$5:$E$488 = 'GHG emissions calculations'!$F452) *
                    ('Emission Factors'!$H$5:$H$488 = 'GHG emissions calculations'!$H452),
                    0),
              MATCH('GHG emissions calculations'!Q$6, 'Emission Factors'!$E$5:$P$5, 0)) &lt;&gt; "",
        INDEX('Emission Factors'!$E$5:$P$488,
              MATCH(1,
                    ('Emission Factors'!$E$5:$E$488 = 'GHG emissions calculations'!$F452) *
                    ('Emission Factors'!$H$5:$H$488 = 'GHG emissions calculations'!$H452),
                    0),
              MATCH('GHG emissions calculations'!Q$6, 'Emission Factors'!$E$5:$P$5, 0)),
        ""),
    "")</f>
        <v/>
      </c>
      <c r="R452" s="311" t="str">
        <f t="array" ref="R452">IFERROR(
    IF(
        INDEX('Emission Factors'!$E$5:$R$488,
              MATCH(1,
                    ('Emission Factors'!$E$5:$E$488 = 'GHG emissions calculations'!$F452) *
                    ('Emission Factors'!$H$5:$H$488 = 'GHG emissions calculations'!$H452),
                    0),
              MATCH('GHG emissions calculations'!R$6, 'Emission Factors'!$E$5:$R$5, 0)) &lt;&gt; "",
        INDEX('Emission Factors'!$E$5:$R$488,
              MATCH(1,
                    ('Emission Factors'!$E$5:$E$488 = 'GHG emissions calculations'!$F452) *
                    ('Emission Factors'!$H$5:$H$488 = 'GHG emissions calculations'!$H452),
                    0),
              MATCH('GHG emissions calculations'!R$6, 'Emission Factors'!$E$5:$R$5, 0)),
        ""),
    "")</f>
        <v/>
      </c>
      <c r="S452" s="312">
        <f t="shared" si="1"/>
        <v>0</v>
      </c>
      <c r="T452" s="23"/>
    </row>
    <row r="453" ht="15.75" customHeight="1" outlineLevel="1">
      <c r="A453" s="23"/>
      <c r="B453" s="71"/>
      <c r="C453" s="71"/>
      <c r="D453" s="71"/>
      <c r="E453" s="314"/>
      <c r="F453" s="316" t="str">
        <f>Lists!R40</f>
        <v>Carbon fiber, high strengths, long fibers - Unspecified process - Europe</v>
      </c>
      <c r="G453" s="316" t="str">
        <f t="array" ref="G453">XLOOKUP(1,('Emission Factors'!$E$5:$E$488='GHG emissions calculations'!$F453)*('Emission Factors'!$H$5:$H$488='GHG emissions calculations'!$H453),INDEX('Emission Factors'!$E$5:$T$488,0,MATCH('GHG emissions calculations'!G$6,'Emission Factors'!$E$5:$T$5,0)),"",0)</f>
        <v/>
      </c>
      <c r="H453" s="316" t="s">
        <v>237</v>
      </c>
      <c r="I453" s="312" t="str">
        <f>IF(
    SUMIFS('Import data'!$L$25:$L$80,
           'Import data'!$J$25:$J$80, F453,
           'Import data'!$G$25:$G$80, 'GHG emissions calculations'!$H453,
           'Import data'!$I$25:$I$80,$E$435) &lt;&gt; 0,
    SUMIFS('Import data'!$L$25:$L$80,
           'Import data'!$J$25:$J$80, F453,
           'Import data'!$G$25:$G$80, 'GHG emissions calculations'!$H453,
           'Import data'!$I$25:$I$80,$E$435),
    ""
)</f>
        <v/>
      </c>
      <c r="J453" s="316" t="str">
        <f t="array" ref="J453">IF(
    XLOOKUP(F453, 'Import data'!$J$26:$J$47, 'Import data'!$M$26:$M$47, "", 0) = "Please add the region-specific supplier emission factor or choose a different region available in the IAEG database.",
    "",
    XLOOKUP(F453, 'Import data'!$J$26:$J$47, 'Import data'!$M$26:$M$47, "", 0)
)</f>
        <v/>
      </c>
      <c r="K453" s="311" t="str">
        <f t="array" ref="K453">IFERROR(
    XLOOKUP(F453,
            _xlws.FILTER('Supplier Emission'!$G$15:$G$49,
                   ('Supplier Emission'!$D$15:$D$49=H453) * ('Supplier Emission'!$F$15:$F$49=$E$435)),
            _xlws.FILTER('Supplier Emission'!$I$15:$I$49,
                   ('Supplier Emission'!$D$15:$D$49=H453) * ('Supplier Emission'!$F$15:$F$49=$E$435)),
            ""),
    "")</f>
        <v/>
      </c>
      <c r="L453" s="311" t="str">
        <f t="array" ref="L453">IFERROR(
    XLOOKUP(F453,
            _xlws.FILTER('Supplier Emission'!$G$15:$G$49,
                   ('Supplier Emission'!$D$15:$D$49=H453) * ('Supplier Emission'!$F$15:$F$49=$E$435)),
            _xlws.FILTER('Supplier Emission'!$J$15:$J$49,
                   ('Supplier Emission'!$D$15:$D$49=H453) * ('Supplier Emission'!$F$15:$F$49=$E$435)),
            ""),
    "")</f>
        <v/>
      </c>
      <c r="M453" s="311" t="str">
        <f t="array" ref="M453">IFERROR(
    XLOOKUP(F453,
            _xlws.FILTER('Supplier Emission'!$G$15:$G$49,
                   ('Supplier Emission'!$D$15:$D$49=H453) * ('Supplier Emission'!$F$15:$F$49=$E$435)),
            _xlws.FILTER('Supplier Emission'!$M$15:$M$49,
                   ('Supplier Emission'!$D$15:$D$49=H453) * ('Supplier Emission'!$F$15:$F$49=$E$435)),
            ""),
    "")</f>
        <v/>
      </c>
      <c r="N453" s="311" t="str">
        <f t="array" ref="N453">IFERROR(
    XLOOKUP(F453,
            _xlws.FILTER('Supplier Emission'!$G$15:$G$49,
                   ('Supplier Emission'!$D$15:$D$49=H453) * ('Supplier Emission'!$F$15:$F$49=$E$435)),
            _xlws.FILTER('Supplier Emission'!$H$15:$H$49,
                   ('Supplier Emission'!$D$15:$D$49=H453) * ('Supplier Emission'!$F$15:$F$49=$E$435)),
            ""),
    "")</f>
        <v/>
      </c>
      <c r="O453" s="317" t="str">
        <f t="array" ref="O453">XLOOKUP(1,('Emission Factors'!$E$5:$E$488='GHG emissions calculations'!$F453)*('Emission Factors'!$H$5:$H$488='GHG emissions calculations'!$H453),INDEX('Emission Factors'!$E$5:$T$488,0,MATCH('GHG emissions calculations'!O$6,'Emission Factors'!$E$5:$T$5,0)),"",0)</f>
        <v/>
      </c>
      <c r="P453" s="313" t="str">
        <f t="array" ref="P453">IFERROR(
    INDEX('Emission Factors'!$E$5:$P$488,
          MATCH(1,
                ('Emission Factors'!$E$5:$E$488 = 'GHG emissions calculations'!$F453) *
                ('Emission Factors'!$H$5:$H$488 = 'GHG emissions calculations'!$H453),
                0),
          MATCH('GHG emissions calculations'!P$6,'Emission Factors'!$E$5:$P$5,0)),
    "")</f>
        <v/>
      </c>
      <c r="Q453" s="311" t="str">
        <f t="array" ref="Q453">IFERROR(
    IF(
        INDEX('Emission Factors'!$E$5:$P$488,
              MATCH(1,
                    ('Emission Factors'!$E$5:$E$488 = 'GHG emissions calculations'!$F453) *
                    ('Emission Factors'!$H$5:$H$488 = 'GHG emissions calculations'!$H453),
                    0),
              MATCH('GHG emissions calculations'!Q$6, 'Emission Factors'!$E$5:$P$5, 0)) &lt;&gt; "",
        INDEX('Emission Factors'!$E$5:$P$488,
              MATCH(1,
                    ('Emission Factors'!$E$5:$E$488 = 'GHG emissions calculations'!$F453) *
                    ('Emission Factors'!$H$5:$H$488 = 'GHG emissions calculations'!$H453),
                    0),
              MATCH('GHG emissions calculations'!Q$6, 'Emission Factors'!$E$5:$P$5, 0)),
        ""),
    "")</f>
        <v/>
      </c>
      <c r="R453" s="311" t="str">
        <f t="array" ref="R453">IFERROR(
    IF(
        INDEX('Emission Factors'!$E$5:$R$488,
              MATCH(1,
                    ('Emission Factors'!$E$5:$E$488 = 'GHG emissions calculations'!$F453) *
                    ('Emission Factors'!$H$5:$H$488 = 'GHG emissions calculations'!$H453),
                    0),
              MATCH('GHG emissions calculations'!R$6, 'Emission Factors'!$E$5:$R$5, 0)) &lt;&gt; "",
        INDEX('Emission Factors'!$E$5:$R$488,
              MATCH(1,
                    ('Emission Factors'!$E$5:$E$488 = 'GHG emissions calculations'!$F453) *
                    ('Emission Factors'!$H$5:$H$488 = 'GHG emissions calculations'!$H453),
                    0),
              MATCH('GHG emissions calculations'!R$6, 'Emission Factors'!$E$5:$R$5, 0)),
        ""),
    "")</f>
        <v/>
      </c>
      <c r="S453" s="312">
        <f t="shared" si="1"/>
        <v>0</v>
      </c>
      <c r="T453" s="23"/>
    </row>
    <row r="454" ht="15.75" customHeight="1" outlineLevel="1">
      <c r="A454" s="23"/>
      <c r="B454" s="71"/>
      <c r="C454" s="71"/>
      <c r="D454" s="71"/>
      <c r="E454" s="314"/>
      <c r="F454" s="311" t="str">
        <f>Lists!R45</f>
        <v>Carbon fiber, high strengths, long fibers - Unspecified process - Global or unspecified region</v>
      </c>
      <c r="G454" s="311">
        <f t="array" ref="G454">XLOOKUP(1,('Emission Factors'!$E$5:$E$488='GHG emissions calculations'!$F454)*('Emission Factors'!$H$5:$H$488='GHG emissions calculations'!$H454),INDEX('Emission Factors'!$E$5:$T$488,0,MATCH('GHG emissions calculations'!G$6,'Emission Factors'!$E$5:$T$5,0)),"",0)</f>
        <v>3</v>
      </c>
      <c r="H454" s="311" t="s">
        <v>237</v>
      </c>
      <c r="I454" s="312" t="str">
        <f>IF(
    SUMIFS('Import data'!$L$25:$L$80,
           'Import data'!$J$25:$J$80, F454,
           'Import data'!$G$25:$G$80, 'GHG emissions calculations'!$H454,
           'Import data'!$I$25:$I$80,$E$435) &lt;&gt; 0,
    SUMIFS('Import data'!$L$25:$L$80,
           'Import data'!$J$25:$J$80, F454,
           'Import data'!$G$25:$G$80, 'GHG emissions calculations'!$H454,
           'Import data'!$I$25:$I$80,$E$435),
    ""
)</f>
        <v/>
      </c>
      <c r="J454" s="311" t="str">
        <f t="array" ref="J454">IF(
    XLOOKUP(F454, 'Import data'!$J$26:$J$47, 'Import data'!$M$26:$M$47, "", 0) = "Please add the region-specific supplier emission factor or choose a different region available in the IAEG database.",
    "",
    XLOOKUP(F454, 'Import data'!$J$26:$J$47, 'Import data'!$M$26:$M$47, "", 0)
)</f>
        <v/>
      </c>
      <c r="K454" s="311" t="str">
        <f t="array" ref="K454">IFERROR(
    XLOOKUP(F454,
            _xlws.FILTER('Supplier Emission'!$G$15:$G$49,
                   ('Supplier Emission'!$D$15:$D$49=H454) * ('Supplier Emission'!$F$15:$F$49=$E$435)),
            _xlws.FILTER('Supplier Emission'!$I$15:$I$49,
                   ('Supplier Emission'!$D$15:$D$49=H454) * ('Supplier Emission'!$F$15:$F$49=$E$435)),
            ""),
    "")</f>
        <v/>
      </c>
      <c r="L454" s="311" t="str">
        <f t="array" ref="L454">IFERROR(
    XLOOKUP(F454,
            _xlws.FILTER('Supplier Emission'!$G$15:$G$49,
                   ('Supplier Emission'!$D$15:$D$49=H454) * ('Supplier Emission'!$F$15:$F$49=$E$435)),
            _xlws.FILTER('Supplier Emission'!$J$15:$J$49,
                   ('Supplier Emission'!$D$15:$D$49=H454) * ('Supplier Emission'!$F$15:$F$49=$E$435)),
            ""),
    "")</f>
        <v/>
      </c>
      <c r="M454" s="311" t="str">
        <f t="array" ref="M454">IFERROR(
    XLOOKUP(F454,
            _xlws.FILTER('Supplier Emission'!$G$15:$G$49,
                   ('Supplier Emission'!$D$15:$D$49=H454) * ('Supplier Emission'!$F$15:$F$49=$E$435)),
            _xlws.FILTER('Supplier Emission'!$M$15:$M$49,
                   ('Supplier Emission'!$D$15:$D$49=H454) * ('Supplier Emission'!$F$15:$F$49=$E$435)),
            ""),
    "")</f>
        <v/>
      </c>
      <c r="N454" s="311" t="str">
        <f t="array" ref="N454">IFERROR(
    XLOOKUP(F454,
            _xlws.FILTER('Supplier Emission'!$G$15:$G$49,
                   ('Supplier Emission'!$D$15:$D$49=H454) * ('Supplier Emission'!$F$15:$F$49=$E$435)),
            _xlws.FILTER('Supplier Emission'!$H$15:$H$49,
                   ('Supplier Emission'!$D$15:$D$49=H454) * ('Supplier Emission'!$F$15:$F$49=$E$435)),
            ""),
    "")</f>
        <v/>
      </c>
      <c r="O454" s="311" t="str">
        <f t="array" ref="O454">XLOOKUP(1,('Emission Factors'!$E$5:$E$488='GHG emissions calculations'!$F454)*('Emission Factors'!$H$5:$H$488='GHG emissions calculations'!$H454),INDEX('Emission Factors'!$E$5:$T$488,0,MATCH('GHG emissions calculations'!O$6,'Emission Factors'!$E$5:$T$5,0)),"",0)</f>
        <v>Processed Carbon fiber (CF, from PAN, high strengths, long fibers ) </v>
      </c>
      <c r="P454" s="313">
        <f t="array" ref="P454">IFERROR(
    INDEX('Emission Factors'!$E$5:$P$488,
          MATCH(1,
                ('Emission Factors'!$E$5:$E$488 = 'GHG emissions calculations'!$F454) *
                ('Emission Factors'!$H$5:$H$488 = 'GHG emissions calculations'!$H454),
                0),
          MATCH('GHG emissions calculations'!P$6,'Emission Factors'!$E$5:$P$5,0)),
    "")</f>
        <v>61.2</v>
      </c>
      <c r="Q454" s="311" t="str">
        <f t="array" ref="Q454">IFERROR(
    IF(
        INDEX('Emission Factors'!$E$5:$P$488,
              MATCH(1,
                    ('Emission Factors'!$E$5:$E$488 = 'GHG emissions calculations'!$F454) *
                    ('Emission Factors'!$H$5:$H$488 = 'GHG emissions calculations'!$H454),
                    0),
              MATCH('GHG emissions calculations'!Q$6, 'Emission Factors'!$E$5:$P$5, 0)) &lt;&gt; "",
        INDEX('Emission Factors'!$E$5:$P$488,
              MATCH(1,
                    ('Emission Factors'!$E$5:$E$488 = 'GHG emissions calculations'!$F454) *
                    ('Emission Factors'!$H$5:$H$488 = 'GHG emissions calculations'!$H454),
                    0),
              MATCH('GHG emissions calculations'!Q$6, 'Emission Factors'!$E$5:$P$5, 0)),
        ""),
    "")</f>
        <v>kgCO2e/kg</v>
      </c>
      <c r="R454" s="311" t="str">
        <f t="array" ref="R454">IFERROR(
    IF(
        INDEX('Emission Factors'!$E$5:$R$488,
              MATCH(1,
                    ('Emission Factors'!$E$5:$E$488 = 'GHG emissions calculations'!$F454) *
                    ('Emission Factors'!$H$5:$H$488 = 'GHG emissions calculations'!$H454),
                    0),
              MATCH('GHG emissions calculations'!R$6, 'Emission Factors'!$E$5:$R$5, 0)) &lt;&gt; "",
        INDEX('Emission Factors'!$E$5:$R$488,
              MATCH(1,
                    ('Emission Factors'!$E$5:$E$488 = 'GHG emissions calculations'!$F454) *
                    ('Emission Factors'!$H$5:$H$488 = 'GHG emissions calculations'!$H454),
                    0),
              MATCH('GHG emissions calculations'!R$6, 'Emission Factors'!$E$5:$R$5, 0)),
        ""),
    "")</f>
        <v>Global or unspecified region</v>
      </c>
      <c r="S454" s="312">
        <f t="shared" si="1"/>
        <v>0</v>
      </c>
      <c r="T454" s="23"/>
    </row>
    <row r="455" ht="15.75" customHeight="1" outlineLevel="1">
      <c r="A455" s="23"/>
      <c r="B455" s="71"/>
      <c r="C455" s="71"/>
      <c r="D455" s="71"/>
      <c r="E455" s="314"/>
      <c r="F455" s="311" t="str">
        <f>Lists!R44</f>
        <v>Carbon fiber, high strengths, long fibers - Unspecified process - Middle East</v>
      </c>
      <c r="G455" s="311" t="str">
        <f t="array" ref="G455">XLOOKUP(1,('Emission Factors'!$E$5:$E$488='GHG emissions calculations'!$F455)*('Emission Factors'!$H$5:$H$488='GHG emissions calculations'!$H455),INDEX('Emission Factors'!$E$5:$T$488,0,MATCH('GHG emissions calculations'!G$6,'Emission Factors'!$E$5:$T$5,0)),"",0)</f>
        <v/>
      </c>
      <c r="H455" s="311" t="s">
        <v>237</v>
      </c>
      <c r="I455" s="312" t="str">
        <f>IF(
    SUMIFS('Import data'!$L$25:$L$80,
           'Import data'!$J$25:$J$80, F455,
           'Import data'!$G$25:$G$80, 'GHG emissions calculations'!$H455,
           'Import data'!$I$25:$I$80,$E$435) &lt;&gt; 0,
    SUMIFS('Import data'!$L$25:$L$80,
           'Import data'!$J$25:$J$80, F455,
           'Import data'!$G$25:$G$80, 'GHG emissions calculations'!$H455,
           'Import data'!$I$25:$I$80,$E$435),
    ""
)</f>
        <v/>
      </c>
      <c r="J455" s="311" t="str">
        <f t="array" ref="J455">IF(
    XLOOKUP(F455, 'Import data'!$J$26:$J$47, 'Import data'!$M$26:$M$47, "", 0) = "Please add the region-specific supplier emission factor or choose a different region available in the IAEG database.",
    "",
    XLOOKUP(F455, 'Import data'!$J$26:$J$47, 'Import data'!$M$26:$M$47, "", 0)
)</f>
        <v/>
      </c>
      <c r="K455" s="311" t="str">
        <f t="array" ref="K455">IFERROR(
    XLOOKUP(F455,
            _xlws.FILTER('Supplier Emission'!$G$15:$G$49,
                   ('Supplier Emission'!$D$15:$D$49=H455) * ('Supplier Emission'!$F$15:$F$49=$E$435)),
            _xlws.FILTER('Supplier Emission'!$I$15:$I$49,
                   ('Supplier Emission'!$D$15:$D$49=H455) * ('Supplier Emission'!$F$15:$F$49=$E$435)),
            ""),
    "")</f>
        <v/>
      </c>
      <c r="L455" s="311" t="str">
        <f t="array" ref="L455">IFERROR(
    XLOOKUP(F455,
            _xlws.FILTER('Supplier Emission'!$G$15:$G$49,
                   ('Supplier Emission'!$D$15:$D$49=H455) * ('Supplier Emission'!$F$15:$F$49=$E$435)),
            _xlws.FILTER('Supplier Emission'!$J$15:$J$49,
                   ('Supplier Emission'!$D$15:$D$49=H455) * ('Supplier Emission'!$F$15:$F$49=$E$435)),
            ""),
    "")</f>
        <v/>
      </c>
      <c r="M455" s="311" t="str">
        <f t="array" ref="M455">IFERROR(
    XLOOKUP(F455,
            _xlws.FILTER('Supplier Emission'!$G$15:$G$49,
                   ('Supplier Emission'!$D$15:$D$49=H455) * ('Supplier Emission'!$F$15:$F$49=$E$435)),
            _xlws.FILTER('Supplier Emission'!$M$15:$M$49,
                   ('Supplier Emission'!$D$15:$D$49=H455) * ('Supplier Emission'!$F$15:$F$49=$E$435)),
            ""),
    "")</f>
        <v/>
      </c>
      <c r="N455" s="311" t="str">
        <f t="array" ref="N455">IFERROR(
    XLOOKUP(F455,
            _xlws.FILTER('Supplier Emission'!$G$15:$G$49,
                   ('Supplier Emission'!$D$15:$D$49=H455) * ('Supplier Emission'!$F$15:$F$49=$E$435)),
            _xlws.FILTER('Supplier Emission'!$H$15:$H$49,
                   ('Supplier Emission'!$D$15:$D$49=H455) * ('Supplier Emission'!$F$15:$F$49=$E$435)),
            ""),
    "")</f>
        <v/>
      </c>
      <c r="O455" s="311" t="str">
        <f t="array" ref="O455">XLOOKUP(1,('Emission Factors'!$E$5:$E$488='GHG emissions calculations'!$F455)*('Emission Factors'!$H$5:$H$488='GHG emissions calculations'!$H455),INDEX('Emission Factors'!$E$5:$T$488,0,MATCH('GHG emissions calculations'!O$6,'Emission Factors'!$E$5:$T$5,0)),"",0)</f>
        <v/>
      </c>
      <c r="P455" s="313" t="str">
        <f t="array" ref="P455">IFERROR(
    INDEX('Emission Factors'!$E$5:$P$488,
          MATCH(1,
                ('Emission Factors'!$E$5:$E$488 = 'GHG emissions calculations'!$F455) *
                ('Emission Factors'!$H$5:$H$488 = 'GHG emissions calculations'!$H455),
                0),
          MATCH('GHG emissions calculations'!P$6,'Emission Factors'!$E$5:$P$5,0)),
    "")</f>
        <v/>
      </c>
      <c r="Q455" s="311" t="str">
        <f t="array" ref="Q455">IFERROR(
    IF(
        INDEX('Emission Factors'!$E$5:$P$488,
              MATCH(1,
                    ('Emission Factors'!$E$5:$E$488 = 'GHG emissions calculations'!$F455) *
                    ('Emission Factors'!$H$5:$H$488 = 'GHG emissions calculations'!$H455),
                    0),
              MATCH('GHG emissions calculations'!Q$6, 'Emission Factors'!$E$5:$P$5, 0)) &lt;&gt; "",
        INDEX('Emission Factors'!$E$5:$P$488,
              MATCH(1,
                    ('Emission Factors'!$E$5:$E$488 = 'GHG emissions calculations'!$F455) *
                    ('Emission Factors'!$H$5:$H$488 = 'GHG emissions calculations'!$H455),
                    0),
              MATCH('GHG emissions calculations'!Q$6, 'Emission Factors'!$E$5:$P$5, 0)),
        ""),
    "")</f>
        <v/>
      </c>
      <c r="R455" s="311" t="str">
        <f t="array" ref="R455">IFERROR(
    IF(
        INDEX('Emission Factors'!$E$5:$R$488,
              MATCH(1,
                    ('Emission Factors'!$E$5:$E$488 = 'GHG emissions calculations'!$F455) *
                    ('Emission Factors'!$H$5:$H$488 = 'GHG emissions calculations'!$H455),
                    0),
              MATCH('GHG emissions calculations'!R$6, 'Emission Factors'!$E$5:$R$5, 0)) &lt;&gt; "",
        INDEX('Emission Factors'!$E$5:$R$488,
              MATCH(1,
                    ('Emission Factors'!$E$5:$E$488 = 'GHG emissions calculations'!$F455) *
                    ('Emission Factors'!$H$5:$H$488 = 'GHG emissions calculations'!$H455),
                    0),
              MATCH('GHG emissions calculations'!R$6, 'Emission Factors'!$E$5:$R$5, 0)),
        ""),
    "")</f>
        <v/>
      </c>
      <c r="S455" s="312">
        <f t="shared" si="1"/>
        <v>0</v>
      </c>
      <c r="T455" s="23"/>
    </row>
    <row r="456" ht="15.75" customHeight="1" outlineLevel="1">
      <c r="A456" s="23"/>
      <c r="B456" s="71"/>
      <c r="C456" s="71"/>
      <c r="D456" s="71"/>
      <c r="E456" s="314"/>
      <c r="F456" s="311" t="str">
        <f>Lists!R43</f>
        <v>Carbon fiber, high strengths, long fibers - Unspecified process - Oceania</v>
      </c>
      <c r="G456" s="311" t="str">
        <f t="array" ref="G456">XLOOKUP(1,('Emission Factors'!$E$5:$E$488='GHG emissions calculations'!$F456)*('Emission Factors'!$H$5:$H$488='GHG emissions calculations'!$H456),INDEX('Emission Factors'!$E$5:$T$488,0,MATCH('GHG emissions calculations'!G$6,'Emission Factors'!$E$5:$T$5,0)),"",0)</f>
        <v/>
      </c>
      <c r="H456" s="311" t="s">
        <v>237</v>
      </c>
      <c r="I456" s="312" t="str">
        <f>IF(
    SUMIFS('Import data'!$L$25:$L$80,
           'Import data'!$J$25:$J$80, F456,
           'Import data'!$G$25:$G$80, 'GHG emissions calculations'!$H456,
           'Import data'!$I$25:$I$80,$E$435) &lt;&gt; 0,
    SUMIFS('Import data'!$L$25:$L$80,
           'Import data'!$J$25:$J$80, F456,
           'Import data'!$G$25:$G$80, 'GHG emissions calculations'!$H456,
           'Import data'!$I$25:$I$80,$E$435),
    ""
)</f>
        <v/>
      </c>
      <c r="J456" s="311" t="str">
        <f t="array" ref="J456">IF(
    XLOOKUP(F456, 'Import data'!$J$26:$J$47, 'Import data'!$M$26:$M$47, "", 0) = "Please add the region-specific supplier emission factor or choose a different region available in the IAEG database.",
    "",
    XLOOKUP(F456, 'Import data'!$J$26:$J$47, 'Import data'!$M$26:$M$47, "", 0)
)</f>
        <v/>
      </c>
      <c r="K456" s="311" t="str">
        <f t="array" ref="K456">IFERROR(
    XLOOKUP(F456,
            _xlws.FILTER('Supplier Emission'!$G$15:$G$49,
                   ('Supplier Emission'!$D$15:$D$49=H456) * ('Supplier Emission'!$F$15:$F$49=$E$435)),
            _xlws.FILTER('Supplier Emission'!$I$15:$I$49,
                   ('Supplier Emission'!$D$15:$D$49=H456) * ('Supplier Emission'!$F$15:$F$49=$E$435)),
            ""),
    "")</f>
        <v/>
      </c>
      <c r="L456" s="311" t="str">
        <f t="array" ref="L456">IFERROR(
    XLOOKUP(F456,
            _xlws.FILTER('Supplier Emission'!$G$15:$G$49,
                   ('Supplier Emission'!$D$15:$D$49=H456) * ('Supplier Emission'!$F$15:$F$49=$E$435)),
            _xlws.FILTER('Supplier Emission'!$J$15:$J$49,
                   ('Supplier Emission'!$D$15:$D$49=H456) * ('Supplier Emission'!$F$15:$F$49=$E$435)),
            ""),
    "")</f>
        <v/>
      </c>
      <c r="M456" s="311" t="str">
        <f t="array" ref="M456">IFERROR(
    XLOOKUP(F456,
            _xlws.FILTER('Supplier Emission'!$G$15:$G$49,
                   ('Supplier Emission'!$D$15:$D$49=H456) * ('Supplier Emission'!$F$15:$F$49=$E$435)),
            _xlws.FILTER('Supplier Emission'!$M$15:$M$49,
                   ('Supplier Emission'!$D$15:$D$49=H456) * ('Supplier Emission'!$F$15:$F$49=$E$435)),
            ""),
    "")</f>
        <v/>
      </c>
      <c r="N456" s="311" t="str">
        <f t="array" ref="N456">IFERROR(
    XLOOKUP(F456,
            _xlws.FILTER('Supplier Emission'!$G$15:$G$49,
                   ('Supplier Emission'!$D$15:$D$49=H456) * ('Supplier Emission'!$F$15:$F$49=$E$435)),
            _xlws.FILTER('Supplier Emission'!$H$15:$H$49,
                   ('Supplier Emission'!$D$15:$D$49=H456) * ('Supplier Emission'!$F$15:$F$49=$E$435)),
            ""),
    "")</f>
        <v/>
      </c>
      <c r="O456" s="311" t="str">
        <f t="array" ref="O456">XLOOKUP(1,('Emission Factors'!$E$5:$E$488='GHG emissions calculations'!$F456)*('Emission Factors'!$H$5:$H$488='GHG emissions calculations'!$H456),INDEX('Emission Factors'!$E$5:$T$488,0,MATCH('GHG emissions calculations'!O$6,'Emission Factors'!$E$5:$T$5,0)),"",0)</f>
        <v/>
      </c>
      <c r="P456" s="313" t="str">
        <f t="array" ref="P456">IFERROR(
    INDEX('Emission Factors'!$E$5:$P$488,
          MATCH(1,
                ('Emission Factors'!$E$5:$E$488 = 'GHG emissions calculations'!$F456) *
                ('Emission Factors'!$H$5:$H$488 = 'GHG emissions calculations'!$H456),
                0),
          MATCH('GHG emissions calculations'!P$6,'Emission Factors'!$E$5:$P$5,0)),
    "")</f>
        <v/>
      </c>
      <c r="Q456" s="311" t="str">
        <f t="array" ref="Q456">IFERROR(
    IF(
        INDEX('Emission Factors'!$E$5:$P$488,
              MATCH(1,
                    ('Emission Factors'!$E$5:$E$488 = 'GHG emissions calculations'!$F456) *
                    ('Emission Factors'!$H$5:$H$488 = 'GHG emissions calculations'!$H456),
                    0),
              MATCH('GHG emissions calculations'!Q$6, 'Emission Factors'!$E$5:$P$5, 0)) &lt;&gt; "",
        INDEX('Emission Factors'!$E$5:$P$488,
              MATCH(1,
                    ('Emission Factors'!$E$5:$E$488 = 'GHG emissions calculations'!$F456) *
                    ('Emission Factors'!$H$5:$H$488 = 'GHG emissions calculations'!$H456),
                    0),
              MATCH('GHG emissions calculations'!Q$6, 'Emission Factors'!$E$5:$P$5, 0)),
        ""),
    "")</f>
        <v/>
      </c>
      <c r="R456" s="311" t="str">
        <f t="array" ref="R456">IFERROR(
    IF(
        INDEX('Emission Factors'!$E$5:$R$488,
              MATCH(1,
                    ('Emission Factors'!$E$5:$E$488 = 'GHG emissions calculations'!$F456) *
                    ('Emission Factors'!$H$5:$H$488 = 'GHG emissions calculations'!$H456),
                    0),
              MATCH('GHG emissions calculations'!R$6, 'Emission Factors'!$E$5:$R$5, 0)) &lt;&gt; "",
        INDEX('Emission Factors'!$E$5:$R$488,
              MATCH(1,
                    ('Emission Factors'!$E$5:$E$488 = 'GHG emissions calculations'!$F456) *
                    ('Emission Factors'!$H$5:$H$488 = 'GHG emissions calculations'!$H456),
                    0),
              MATCH('GHG emissions calculations'!R$6, 'Emission Factors'!$E$5:$R$5, 0)),
        ""),
    "")</f>
        <v/>
      </c>
      <c r="S456" s="312">
        <f t="shared" si="1"/>
        <v>0</v>
      </c>
      <c r="T456" s="23"/>
    </row>
    <row r="457" ht="15.75" customHeight="1" outlineLevel="1">
      <c r="A457" s="23"/>
      <c r="B457" s="71"/>
      <c r="C457" s="71"/>
      <c r="D457" s="71"/>
      <c r="E457" s="314"/>
      <c r="F457" s="311" t="str">
        <f>Lists!R48</f>
        <v>Carbon Fiber, short fibers - Pultrusion  - Africa</v>
      </c>
      <c r="G457" s="311" t="str">
        <f t="array" ref="G457">XLOOKUP(1,('Emission Factors'!$E$5:$E$488='GHG emissions calculations'!$F457)*('Emission Factors'!$H$5:$H$488='GHG emissions calculations'!$H457),INDEX('Emission Factors'!$E$5:$T$488,0,MATCH('GHG emissions calculations'!G$6,'Emission Factors'!$E$5:$T$5,0)),"",0)</f>
        <v/>
      </c>
      <c r="H457" s="311" t="s">
        <v>237</v>
      </c>
      <c r="I457" s="312" t="str">
        <f>IF(
    SUMIFS('Import data'!$L$25:$L$80,
           'Import data'!$J$25:$J$80, F457,
           'Import data'!$G$25:$G$80, 'GHG emissions calculations'!$H457,
           'Import data'!$I$25:$I$80,$E$435) &lt;&gt; 0,
    SUMIFS('Import data'!$L$25:$L$80,
           'Import data'!$J$25:$J$80, F457,
           'Import data'!$G$25:$G$80, 'GHG emissions calculations'!$H457,
           'Import data'!$I$25:$I$80,$E$435),
    ""
)</f>
        <v/>
      </c>
      <c r="J457" s="311" t="str">
        <f t="array" ref="J457">IF(
    XLOOKUP(F457, 'Import data'!$J$26:$J$47, 'Import data'!$M$26:$M$47, "", 0) = "Please add the region-specific supplier emission factor or choose a different region available in the IAEG database.",
    "",
    XLOOKUP(F457, 'Import data'!$J$26:$J$47, 'Import data'!$M$26:$M$47, "", 0)
)</f>
        <v/>
      </c>
      <c r="K457" s="311" t="str">
        <f t="array" ref="K457">IFERROR(
    XLOOKUP(F457,
            _xlws.FILTER('Supplier Emission'!$G$15:$G$49,
                   ('Supplier Emission'!$D$15:$D$49=H457) * ('Supplier Emission'!$F$15:$F$49=$E$435)),
            _xlws.FILTER('Supplier Emission'!$I$15:$I$49,
                   ('Supplier Emission'!$D$15:$D$49=H457) * ('Supplier Emission'!$F$15:$F$49=$E$435)),
            ""),
    "")</f>
        <v/>
      </c>
      <c r="L457" s="311" t="str">
        <f t="array" ref="L457">IFERROR(
    XLOOKUP(F457,
            _xlws.FILTER('Supplier Emission'!$G$15:$G$49,
                   ('Supplier Emission'!$D$15:$D$49=H457) * ('Supplier Emission'!$F$15:$F$49=$E$435)),
            _xlws.FILTER('Supplier Emission'!$J$15:$J$49,
                   ('Supplier Emission'!$D$15:$D$49=H457) * ('Supplier Emission'!$F$15:$F$49=$E$435)),
            ""),
    "")</f>
        <v/>
      </c>
      <c r="M457" s="311" t="str">
        <f t="array" ref="M457">IFERROR(
    XLOOKUP(F457,
            _xlws.FILTER('Supplier Emission'!$G$15:$G$49,
                   ('Supplier Emission'!$D$15:$D$49=H457) * ('Supplier Emission'!$F$15:$F$49=$E$435)),
            _xlws.FILTER('Supplier Emission'!$M$15:$M$49,
                   ('Supplier Emission'!$D$15:$D$49=H457) * ('Supplier Emission'!$F$15:$F$49=$E$435)),
            ""),
    "")</f>
        <v/>
      </c>
      <c r="N457" s="311" t="str">
        <f t="array" ref="N457">IFERROR(
    XLOOKUP(F457,
            _xlws.FILTER('Supplier Emission'!$G$15:$G$49,
                   ('Supplier Emission'!$D$15:$D$49=H457) * ('Supplier Emission'!$F$15:$F$49=$E$435)),
            _xlws.FILTER('Supplier Emission'!$H$15:$H$49,
                   ('Supplier Emission'!$D$15:$D$49=H457) * ('Supplier Emission'!$F$15:$F$49=$E$435)),
            ""),
    "")</f>
        <v/>
      </c>
      <c r="O457" s="311" t="str">
        <f t="array" ref="O457">XLOOKUP(1,('Emission Factors'!$E$5:$E$488='GHG emissions calculations'!$F457)*('Emission Factors'!$H$5:$H$488='GHG emissions calculations'!$H457),INDEX('Emission Factors'!$E$5:$T$488,0,MATCH('GHG emissions calculations'!O$6,'Emission Factors'!$E$5:$T$5,0)),"",0)</f>
        <v/>
      </c>
      <c r="P457" s="313" t="str">
        <f t="array" ref="P457">IFERROR(
    INDEX('Emission Factors'!$E$5:$P$488,
          MATCH(1,
                ('Emission Factors'!$E$5:$E$488 = 'GHG emissions calculations'!$F457) *
                ('Emission Factors'!$H$5:$H$488 = 'GHG emissions calculations'!$H457),
                0),
          MATCH('GHG emissions calculations'!P$6,'Emission Factors'!$E$5:$P$5,0)),
    "")</f>
        <v/>
      </c>
      <c r="Q457" s="311" t="str">
        <f t="array" ref="Q457">IFERROR(
    IF(
        INDEX('Emission Factors'!$E$5:$P$488,
              MATCH(1,
                    ('Emission Factors'!$E$5:$E$488 = 'GHG emissions calculations'!$F457) *
                    ('Emission Factors'!$H$5:$H$488 = 'GHG emissions calculations'!$H457),
                    0),
              MATCH('GHG emissions calculations'!Q$6, 'Emission Factors'!$E$5:$P$5, 0)) &lt;&gt; "",
        INDEX('Emission Factors'!$E$5:$P$488,
              MATCH(1,
                    ('Emission Factors'!$E$5:$E$488 = 'GHG emissions calculations'!$F457) *
                    ('Emission Factors'!$H$5:$H$488 = 'GHG emissions calculations'!$H457),
                    0),
              MATCH('GHG emissions calculations'!Q$6, 'Emission Factors'!$E$5:$P$5, 0)),
        ""),
    "")</f>
        <v/>
      </c>
      <c r="R457" s="311" t="str">
        <f t="array" ref="R457">IFERROR(
    IF(
        INDEX('Emission Factors'!$E$5:$R$488,
              MATCH(1,
                    ('Emission Factors'!$E$5:$E$488 = 'GHG emissions calculations'!$F457) *
                    ('Emission Factors'!$H$5:$H$488 = 'GHG emissions calculations'!$H457),
                    0),
              MATCH('GHG emissions calculations'!R$6, 'Emission Factors'!$E$5:$R$5, 0)) &lt;&gt; "",
        INDEX('Emission Factors'!$E$5:$R$488,
              MATCH(1,
                    ('Emission Factors'!$E$5:$E$488 = 'GHG emissions calculations'!$F457) *
                    ('Emission Factors'!$H$5:$H$488 = 'GHG emissions calculations'!$H457),
                    0),
              MATCH('GHG emissions calculations'!R$6, 'Emission Factors'!$E$5:$R$5, 0)),
        ""),
    "")</f>
        <v/>
      </c>
      <c r="S457" s="312">
        <f t="shared" si="1"/>
        <v>0</v>
      </c>
      <c r="T457" s="23"/>
    </row>
    <row r="458" ht="15.75" customHeight="1" outlineLevel="1">
      <c r="A458" s="23"/>
      <c r="B458" s="71"/>
      <c r="C458" s="71"/>
      <c r="D458" s="71"/>
      <c r="E458" s="314"/>
      <c r="F458" s="311" t="str">
        <f>Lists!R46</f>
        <v>Carbon Fiber, short fibers - Pultrusion  - America</v>
      </c>
      <c r="G458" s="311" t="str">
        <f t="array" ref="G458">XLOOKUP(1,('Emission Factors'!$E$5:$E$488='GHG emissions calculations'!$F458)*('Emission Factors'!$H$5:$H$488='GHG emissions calculations'!$H458),INDEX('Emission Factors'!$E$5:$T$488,0,MATCH('GHG emissions calculations'!G$6,'Emission Factors'!$E$5:$T$5,0)),"",0)</f>
        <v/>
      </c>
      <c r="H458" s="311" t="s">
        <v>237</v>
      </c>
      <c r="I458" s="312" t="str">
        <f>IF(
    SUMIFS('Import data'!$L$25:$L$80,
           'Import data'!$J$25:$J$80, F458,
           'Import data'!$G$25:$G$80, 'GHG emissions calculations'!$H458,
           'Import data'!$I$25:$I$80,$E$435) &lt;&gt; 0,
    SUMIFS('Import data'!$L$25:$L$80,
           'Import data'!$J$25:$J$80, F458,
           'Import data'!$G$25:$G$80, 'GHG emissions calculations'!$H458,
           'Import data'!$I$25:$I$80,$E$435),
    ""
)</f>
        <v/>
      </c>
      <c r="J458" s="311" t="str">
        <f t="array" ref="J458">IF(
    XLOOKUP(F458, 'Import data'!$J$26:$J$47, 'Import data'!$M$26:$M$47, "", 0) = "Please add the region-specific supplier emission factor or choose a different region available in the IAEG database.",
    "",
    XLOOKUP(F458, 'Import data'!$J$26:$J$47, 'Import data'!$M$26:$M$47, "", 0)
)</f>
        <v/>
      </c>
      <c r="K458" s="311" t="str">
        <f t="array" ref="K458">IFERROR(
    XLOOKUP(F458,
            _xlws.FILTER('Supplier Emission'!$G$15:$G$49,
                   ('Supplier Emission'!$D$15:$D$49=H458) * ('Supplier Emission'!$F$15:$F$49=$E$435)),
            _xlws.FILTER('Supplier Emission'!$I$15:$I$49,
                   ('Supplier Emission'!$D$15:$D$49=H458) * ('Supplier Emission'!$F$15:$F$49=$E$435)),
            ""),
    "")</f>
        <v/>
      </c>
      <c r="L458" s="311" t="str">
        <f t="array" ref="L458">IFERROR(
    XLOOKUP(F458,
            _xlws.FILTER('Supplier Emission'!$G$15:$G$49,
                   ('Supplier Emission'!$D$15:$D$49=H458) * ('Supplier Emission'!$F$15:$F$49=$E$435)),
            _xlws.FILTER('Supplier Emission'!$J$15:$J$49,
                   ('Supplier Emission'!$D$15:$D$49=H458) * ('Supplier Emission'!$F$15:$F$49=$E$435)),
            ""),
    "")</f>
        <v/>
      </c>
      <c r="M458" s="311" t="str">
        <f t="array" ref="M458">IFERROR(
    XLOOKUP(F458,
            _xlws.FILTER('Supplier Emission'!$G$15:$G$49,
                   ('Supplier Emission'!$D$15:$D$49=H458) * ('Supplier Emission'!$F$15:$F$49=$E$435)),
            _xlws.FILTER('Supplier Emission'!$M$15:$M$49,
                   ('Supplier Emission'!$D$15:$D$49=H458) * ('Supplier Emission'!$F$15:$F$49=$E$435)),
            ""),
    "")</f>
        <v/>
      </c>
      <c r="N458" s="311" t="str">
        <f t="array" ref="N458">IFERROR(
    XLOOKUP(F458,
            _xlws.FILTER('Supplier Emission'!$G$15:$G$49,
                   ('Supplier Emission'!$D$15:$D$49=H458) * ('Supplier Emission'!$F$15:$F$49=$E$435)),
            _xlws.FILTER('Supplier Emission'!$H$15:$H$49,
                   ('Supplier Emission'!$D$15:$D$49=H458) * ('Supplier Emission'!$F$15:$F$49=$E$435)),
            ""),
    "")</f>
        <v/>
      </c>
      <c r="O458" s="311" t="str">
        <f t="array" ref="O458">XLOOKUP(1,('Emission Factors'!$E$5:$E$488='GHG emissions calculations'!$F458)*('Emission Factors'!$H$5:$H$488='GHG emissions calculations'!$H458),INDEX('Emission Factors'!$E$5:$T$488,0,MATCH('GHG emissions calculations'!O$6,'Emission Factors'!$E$5:$T$5,0)),"",0)</f>
        <v/>
      </c>
      <c r="P458" s="313" t="str">
        <f t="array" ref="P458">IFERROR(
    INDEX('Emission Factors'!$E$5:$P$488,
          MATCH(1,
                ('Emission Factors'!$E$5:$E$488 = 'GHG emissions calculations'!$F458) *
                ('Emission Factors'!$H$5:$H$488 = 'GHG emissions calculations'!$H458),
                0),
          MATCH('GHG emissions calculations'!P$6,'Emission Factors'!$E$5:$P$5,0)),
    "")</f>
        <v/>
      </c>
      <c r="Q458" s="311" t="str">
        <f t="array" ref="Q458">IFERROR(
    IF(
        INDEX('Emission Factors'!$E$5:$P$488,
              MATCH(1,
                    ('Emission Factors'!$E$5:$E$488 = 'GHG emissions calculations'!$F458) *
                    ('Emission Factors'!$H$5:$H$488 = 'GHG emissions calculations'!$H458),
                    0),
              MATCH('GHG emissions calculations'!Q$6, 'Emission Factors'!$E$5:$P$5, 0)) &lt;&gt; "",
        INDEX('Emission Factors'!$E$5:$P$488,
              MATCH(1,
                    ('Emission Factors'!$E$5:$E$488 = 'GHG emissions calculations'!$F458) *
                    ('Emission Factors'!$H$5:$H$488 = 'GHG emissions calculations'!$H458),
                    0),
              MATCH('GHG emissions calculations'!Q$6, 'Emission Factors'!$E$5:$P$5, 0)),
        ""),
    "")</f>
        <v/>
      </c>
      <c r="R458" s="311" t="str">
        <f t="array" ref="R458">IFERROR(
    IF(
        INDEX('Emission Factors'!$E$5:$R$488,
              MATCH(1,
                    ('Emission Factors'!$E$5:$E$488 = 'GHG emissions calculations'!$F458) *
                    ('Emission Factors'!$H$5:$H$488 = 'GHG emissions calculations'!$H458),
                    0),
              MATCH('GHG emissions calculations'!R$6, 'Emission Factors'!$E$5:$R$5, 0)) &lt;&gt; "",
        INDEX('Emission Factors'!$E$5:$R$488,
              MATCH(1,
                    ('Emission Factors'!$E$5:$E$488 = 'GHG emissions calculations'!$F458) *
                    ('Emission Factors'!$H$5:$H$488 = 'GHG emissions calculations'!$H458),
                    0),
              MATCH('GHG emissions calculations'!R$6, 'Emission Factors'!$E$5:$R$5, 0)),
        ""),
    "")</f>
        <v/>
      </c>
      <c r="S458" s="312">
        <f t="shared" si="1"/>
        <v>0</v>
      </c>
      <c r="T458" s="23"/>
    </row>
    <row r="459" ht="15.75" customHeight="1" outlineLevel="1">
      <c r="A459" s="23"/>
      <c r="B459" s="71"/>
      <c r="C459" s="71"/>
      <c r="D459" s="71"/>
      <c r="E459" s="314"/>
      <c r="F459" s="311" t="str">
        <f>Lists!R49</f>
        <v>Carbon Fiber, short fibers - Pultrusion  - Asia</v>
      </c>
      <c r="G459" s="311" t="str">
        <f t="array" ref="G459">XLOOKUP(1,('Emission Factors'!$E$5:$E$488='GHG emissions calculations'!$F459)*('Emission Factors'!$H$5:$H$488='GHG emissions calculations'!$H459),INDEX('Emission Factors'!$E$5:$T$488,0,MATCH('GHG emissions calculations'!G$6,'Emission Factors'!$E$5:$T$5,0)),"",0)</f>
        <v/>
      </c>
      <c r="H459" s="311" t="s">
        <v>237</v>
      </c>
      <c r="I459" s="312" t="str">
        <f>IF(
    SUMIFS('Import data'!$L$25:$L$80,
           'Import data'!$J$25:$J$80, F459,
           'Import data'!$G$25:$G$80, 'GHG emissions calculations'!$H459,
           'Import data'!$I$25:$I$80,$E$435) &lt;&gt; 0,
    SUMIFS('Import data'!$L$25:$L$80,
           'Import data'!$J$25:$J$80, F459,
           'Import data'!$G$25:$G$80, 'GHG emissions calculations'!$H459,
           'Import data'!$I$25:$I$80,$E$435),
    ""
)</f>
        <v/>
      </c>
      <c r="J459" s="311" t="str">
        <f t="array" ref="J459">IF(
    XLOOKUP(F459, 'Import data'!$J$26:$J$47, 'Import data'!$M$26:$M$47, "", 0) = "Please add the region-specific supplier emission factor or choose a different region available in the IAEG database.",
    "",
    XLOOKUP(F459, 'Import data'!$J$26:$J$47, 'Import data'!$M$26:$M$47, "", 0)
)</f>
        <v/>
      </c>
      <c r="K459" s="311" t="str">
        <f t="array" ref="K459">IFERROR(
    XLOOKUP(F459,
            _xlws.FILTER('Supplier Emission'!$G$15:$G$49,
                   ('Supplier Emission'!$D$15:$D$49=H459) * ('Supplier Emission'!$F$15:$F$49=$E$435)),
            _xlws.FILTER('Supplier Emission'!$I$15:$I$49,
                   ('Supplier Emission'!$D$15:$D$49=H459) * ('Supplier Emission'!$F$15:$F$49=$E$435)),
            ""),
    "")</f>
        <v/>
      </c>
      <c r="L459" s="311" t="str">
        <f t="array" ref="L459">IFERROR(
    XLOOKUP(F459,
            _xlws.FILTER('Supplier Emission'!$G$15:$G$49,
                   ('Supplier Emission'!$D$15:$D$49=H459) * ('Supplier Emission'!$F$15:$F$49=$E$435)),
            _xlws.FILTER('Supplier Emission'!$J$15:$J$49,
                   ('Supplier Emission'!$D$15:$D$49=H459) * ('Supplier Emission'!$F$15:$F$49=$E$435)),
            ""),
    "")</f>
        <v/>
      </c>
      <c r="M459" s="311" t="str">
        <f t="array" ref="M459">IFERROR(
    XLOOKUP(F459,
            _xlws.FILTER('Supplier Emission'!$G$15:$G$49,
                   ('Supplier Emission'!$D$15:$D$49=H459) * ('Supplier Emission'!$F$15:$F$49=$E$435)),
            _xlws.FILTER('Supplier Emission'!$M$15:$M$49,
                   ('Supplier Emission'!$D$15:$D$49=H459) * ('Supplier Emission'!$F$15:$F$49=$E$435)),
            ""),
    "")</f>
        <v/>
      </c>
      <c r="N459" s="311" t="str">
        <f t="array" ref="N459">IFERROR(
    XLOOKUP(F459,
            _xlws.FILTER('Supplier Emission'!$G$15:$G$49,
                   ('Supplier Emission'!$D$15:$D$49=H459) * ('Supplier Emission'!$F$15:$F$49=$E$435)),
            _xlws.FILTER('Supplier Emission'!$H$15:$H$49,
                   ('Supplier Emission'!$D$15:$D$49=H459) * ('Supplier Emission'!$F$15:$F$49=$E$435)),
            ""),
    "")</f>
        <v/>
      </c>
      <c r="O459" s="311" t="str">
        <f t="array" ref="O459">XLOOKUP(1,('Emission Factors'!$E$5:$E$488='GHG emissions calculations'!$F459)*('Emission Factors'!$H$5:$H$488='GHG emissions calculations'!$H459),INDEX('Emission Factors'!$E$5:$T$488,0,MATCH('GHG emissions calculations'!O$6,'Emission Factors'!$E$5:$T$5,0)),"",0)</f>
        <v/>
      </c>
      <c r="P459" s="313" t="str">
        <f t="array" ref="P459">IFERROR(
    INDEX('Emission Factors'!$E$5:$P$488,
          MATCH(1,
                ('Emission Factors'!$E$5:$E$488 = 'GHG emissions calculations'!$F459) *
                ('Emission Factors'!$H$5:$H$488 = 'GHG emissions calculations'!$H459),
                0),
          MATCH('GHG emissions calculations'!P$6,'Emission Factors'!$E$5:$P$5,0)),
    "")</f>
        <v/>
      </c>
      <c r="Q459" s="311" t="str">
        <f t="array" ref="Q459">IFERROR(
    IF(
        INDEX('Emission Factors'!$E$5:$P$488,
              MATCH(1,
                    ('Emission Factors'!$E$5:$E$488 = 'GHG emissions calculations'!$F459) *
                    ('Emission Factors'!$H$5:$H$488 = 'GHG emissions calculations'!$H459),
                    0),
              MATCH('GHG emissions calculations'!Q$6, 'Emission Factors'!$E$5:$P$5, 0)) &lt;&gt; "",
        INDEX('Emission Factors'!$E$5:$P$488,
              MATCH(1,
                    ('Emission Factors'!$E$5:$E$488 = 'GHG emissions calculations'!$F459) *
                    ('Emission Factors'!$H$5:$H$488 = 'GHG emissions calculations'!$H459),
                    0),
              MATCH('GHG emissions calculations'!Q$6, 'Emission Factors'!$E$5:$P$5, 0)),
        ""),
    "")</f>
        <v/>
      </c>
      <c r="R459" s="311" t="str">
        <f t="array" ref="R459">IFERROR(
    IF(
        INDEX('Emission Factors'!$E$5:$R$488,
              MATCH(1,
                    ('Emission Factors'!$E$5:$E$488 = 'GHG emissions calculations'!$F459) *
                    ('Emission Factors'!$H$5:$H$488 = 'GHG emissions calculations'!$H459),
                    0),
              MATCH('GHG emissions calculations'!R$6, 'Emission Factors'!$E$5:$R$5, 0)) &lt;&gt; "",
        INDEX('Emission Factors'!$E$5:$R$488,
              MATCH(1,
                    ('Emission Factors'!$E$5:$E$488 = 'GHG emissions calculations'!$F459) *
                    ('Emission Factors'!$H$5:$H$488 = 'GHG emissions calculations'!$H459),
                    0),
              MATCH('GHG emissions calculations'!R$6, 'Emission Factors'!$E$5:$R$5, 0)),
        ""),
    "")</f>
        <v/>
      </c>
      <c r="S459" s="312">
        <f t="shared" si="1"/>
        <v>0</v>
      </c>
      <c r="T459" s="23"/>
    </row>
    <row r="460" ht="15.75" customHeight="1" outlineLevel="1">
      <c r="A460" s="23"/>
      <c r="B460" s="71"/>
      <c r="C460" s="71"/>
      <c r="D460" s="71"/>
      <c r="E460" s="314"/>
      <c r="F460" s="311" t="str">
        <f>Lists!R47</f>
        <v>Carbon Fiber, short fibers - Pultrusion  - Europe</v>
      </c>
      <c r="G460" s="311">
        <f t="array" ref="G460">XLOOKUP(1,('Emission Factors'!$E$5:$E$488='GHG emissions calculations'!$F460)*('Emission Factors'!$H$5:$H$488='GHG emissions calculations'!$H460),INDEX('Emission Factors'!$E$5:$T$488,0,MATCH('GHG emissions calculations'!G$6,'Emission Factors'!$E$5:$T$5,0)),"",0)</f>
        <v>3</v>
      </c>
      <c r="H460" s="311" t="s">
        <v>237</v>
      </c>
      <c r="I460" s="312" t="str">
        <f>IF(
    SUMIFS('Import data'!$L$25:$L$80,
           'Import data'!$J$25:$J$80, F460,
           'Import data'!$G$25:$G$80, 'GHG emissions calculations'!$H460,
           'Import data'!$I$25:$I$80,$E$435) &lt;&gt; 0,
    SUMIFS('Import data'!$L$25:$L$80,
           'Import data'!$J$25:$J$80, F460,
           'Import data'!$G$25:$G$80, 'GHG emissions calculations'!$H460,
           'Import data'!$I$25:$I$80,$E$435),
    ""
)</f>
        <v/>
      </c>
      <c r="J460" s="311" t="str">
        <f t="array" ref="J460">IF(
    XLOOKUP(F460, 'Import data'!$J$26:$J$47, 'Import data'!$M$26:$M$47, "", 0) = "Please add the region-specific supplier emission factor or choose a different region available in the IAEG database.",
    "",
    XLOOKUP(F460, 'Import data'!$J$26:$J$47, 'Import data'!$M$26:$M$47, "", 0)
)</f>
        <v/>
      </c>
      <c r="K460" s="311" t="str">
        <f t="array" ref="K460">IFERROR(
    XLOOKUP(F460,
            _xlws.FILTER('Supplier Emission'!$G$15:$G$49,
                   ('Supplier Emission'!$D$15:$D$49=H460) * ('Supplier Emission'!$F$15:$F$49=$E$435)),
            _xlws.FILTER('Supplier Emission'!$I$15:$I$49,
                   ('Supplier Emission'!$D$15:$D$49=H460) * ('Supplier Emission'!$F$15:$F$49=$E$435)),
            ""),
    "")</f>
        <v/>
      </c>
      <c r="L460" s="311" t="str">
        <f t="array" ref="L460">IFERROR(
    XLOOKUP(F460,
            _xlws.FILTER('Supplier Emission'!$G$15:$G$49,
                   ('Supplier Emission'!$D$15:$D$49=H460) * ('Supplier Emission'!$F$15:$F$49=$E$435)),
            _xlws.FILTER('Supplier Emission'!$J$15:$J$49,
                   ('Supplier Emission'!$D$15:$D$49=H460) * ('Supplier Emission'!$F$15:$F$49=$E$435)),
            ""),
    "")</f>
        <v/>
      </c>
      <c r="M460" s="311" t="str">
        <f t="array" ref="M460">IFERROR(
    XLOOKUP(F460,
            _xlws.FILTER('Supplier Emission'!$G$15:$G$49,
                   ('Supplier Emission'!$D$15:$D$49=H460) * ('Supplier Emission'!$F$15:$F$49=$E$435)),
            _xlws.FILTER('Supplier Emission'!$M$15:$M$49,
                   ('Supplier Emission'!$D$15:$D$49=H460) * ('Supplier Emission'!$F$15:$F$49=$E$435)),
            ""),
    "")</f>
        <v/>
      </c>
      <c r="N460" s="311" t="str">
        <f t="array" ref="N460">IFERROR(
    XLOOKUP(F460,
            _xlws.FILTER('Supplier Emission'!$G$15:$G$49,
                   ('Supplier Emission'!$D$15:$D$49=H460) * ('Supplier Emission'!$F$15:$F$49=$E$435)),
            _xlws.FILTER('Supplier Emission'!$H$15:$H$49,
                   ('Supplier Emission'!$D$15:$D$49=H460) * ('Supplier Emission'!$F$15:$F$49=$E$435)),
            ""),
    "")</f>
        <v/>
      </c>
      <c r="O460" s="311" t="str">
        <f t="array" ref="O460">XLOOKUP(1,('Emission Factors'!$E$5:$E$488='GHG emissions calculations'!$F460)*('Emission Factors'!$H$5:$H$488='GHG emissions calculations'!$H460),INDEX('Emission Factors'!$E$5:$T$488,0,MATCH('GHG emissions calculations'!O$6,'Emission Factors'!$E$5:$T$5,0)),"",0)</f>
        <v>Fibre de carbone (CF, depuis PAN, fibres courtes)</v>
      </c>
      <c r="P460" s="313">
        <f t="array" ref="P460">IFERROR(
    INDEX('Emission Factors'!$E$5:$P$488,
          MATCH(1,
                ('Emission Factors'!$E$5:$E$488 = 'GHG emissions calculations'!$F460) *
                ('Emission Factors'!$H$5:$H$488 = 'GHG emissions calculations'!$H460),
                0),
          MATCH('GHG emissions calculations'!P$6,'Emission Factors'!$E$5:$P$5,0)),
    "")</f>
        <v>18.4</v>
      </c>
      <c r="Q460" s="311" t="str">
        <f t="array" ref="Q460">IFERROR(
    IF(
        INDEX('Emission Factors'!$E$5:$P$488,
              MATCH(1,
                    ('Emission Factors'!$E$5:$E$488 = 'GHG emissions calculations'!$F460) *
                    ('Emission Factors'!$H$5:$H$488 = 'GHG emissions calculations'!$H460),
                    0),
              MATCH('GHG emissions calculations'!Q$6, 'Emission Factors'!$E$5:$P$5, 0)) &lt;&gt; "",
        INDEX('Emission Factors'!$E$5:$P$488,
              MATCH(1,
                    ('Emission Factors'!$E$5:$E$488 = 'GHG emissions calculations'!$F460) *
                    ('Emission Factors'!$H$5:$H$488 = 'GHG emissions calculations'!$H460),
                    0),
              MATCH('GHG emissions calculations'!Q$6, 'Emission Factors'!$E$5:$P$5, 0)),
        ""),
    "")</f>
        <v>kgCO2e/kg</v>
      </c>
      <c r="R460" s="311" t="str">
        <f t="array" ref="R460">IFERROR(
    IF(
        INDEX('Emission Factors'!$E$5:$R$488,
              MATCH(1,
                    ('Emission Factors'!$E$5:$E$488 = 'GHG emissions calculations'!$F460) *
                    ('Emission Factors'!$H$5:$H$488 = 'GHG emissions calculations'!$H460),
                    0),
              MATCH('GHG emissions calculations'!R$6, 'Emission Factors'!$E$5:$R$5, 0)) &lt;&gt; "",
        INDEX('Emission Factors'!$E$5:$R$488,
              MATCH(1,
                    ('Emission Factors'!$E$5:$E$488 = 'GHG emissions calculations'!$F460) *
                    ('Emission Factors'!$H$5:$H$488 = 'GHG emissions calculations'!$H460),
                    0),
              MATCH('GHG emissions calculations'!R$6, 'Emission Factors'!$E$5:$R$5, 0)),
        ""),
    "")</f>
        <v>Europe</v>
      </c>
      <c r="S460" s="312">
        <f t="shared" si="1"/>
        <v>0</v>
      </c>
      <c r="T460" s="23"/>
    </row>
    <row r="461" ht="15.75" customHeight="1" outlineLevel="1">
      <c r="A461" s="23"/>
      <c r="B461" s="71"/>
      <c r="C461" s="71"/>
      <c r="D461" s="71"/>
      <c r="E461" s="314"/>
      <c r="F461" s="311" t="str">
        <f>Lists!R52</f>
        <v>Carbon Fiber, short fibers - Pultrusion  - Global or unspecified region</v>
      </c>
      <c r="G461" s="311">
        <f t="array" ref="G461">XLOOKUP(1,('Emission Factors'!$E$5:$E$488='GHG emissions calculations'!$F461)*('Emission Factors'!$H$5:$H$488='GHG emissions calculations'!$H461),INDEX('Emission Factors'!$E$5:$T$488,0,MATCH('GHG emissions calculations'!G$6,'Emission Factors'!$E$5:$T$5,0)),"",0)</f>
        <v>3</v>
      </c>
      <c r="H461" s="311" t="s">
        <v>237</v>
      </c>
      <c r="I461" s="312" t="str">
        <f>IF(
    SUMIFS('Import data'!$L$25:$L$80,
           'Import data'!$J$25:$J$80, F461,
           'Import data'!$G$25:$G$80, 'GHG emissions calculations'!$H461,
           'Import data'!$I$25:$I$80,$E$435) &lt;&gt; 0,
    SUMIFS('Import data'!$L$25:$L$80,
           'Import data'!$J$25:$J$80, F461,
           'Import data'!$G$25:$G$80, 'GHG emissions calculations'!$H461,
           'Import data'!$I$25:$I$80,$E$435),
    ""
)</f>
        <v/>
      </c>
      <c r="J461" s="311" t="str">
        <f t="array" ref="J461">IF(
    XLOOKUP(F461, 'Import data'!$J$26:$J$47, 'Import data'!$M$26:$M$47, "", 0) = "Please add the region-specific supplier emission factor or choose a different region available in the IAEG database.",
    "",
    XLOOKUP(F461, 'Import data'!$J$26:$J$47, 'Import data'!$M$26:$M$47, "", 0)
)</f>
        <v/>
      </c>
      <c r="K461" s="311" t="str">
        <f t="array" ref="K461">IFERROR(
    XLOOKUP(F461,
            _xlws.FILTER('Supplier Emission'!$G$15:$G$49,
                   ('Supplier Emission'!$D$15:$D$49=H461) * ('Supplier Emission'!$F$15:$F$49=$E$435)),
            _xlws.FILTER('Supplier Emission'!$I$15:$I$49,
                   ('Supplier Emission'!$D$15:$D$49=H461) * ('Supplier Emission'!$F$15:$F$49=$E$435)),
            ""),
    "")</f>
        <v/>
      </c>
      <c r="L461" s="311" t="str">
        <f t="array" ref="L461">IFERROR(
    XLOOKUP(F461,
            _xlws.FILTER('Supplier Emission'!$G$15:$G$49,
                   ('Supplier Emission'!$D$15:$D$49=H461) * ('Supplier Emission'!$F$15:$F$49=$E$435)),
            _xlws.FILTER('Supplier Emission'!$J$15:$J$49,
                   ('Supplier Emission'!$D$15:$D$49=H461) * ('Supplier Emission'!$F$15:$F$49=$E$435)),
            ""),
    "")</f>
        <v/>
      </c>
      <c r="M461" s="311" t="str">
        <f t="array" ref="M461">IFERROR(
    XLOOKUP(F461,
            _xlws.FILTER('Supplier Emission'!$G$15:$G$49,
                   ('Supplier Emission'!$D$15:$D$49=H461) * ('Supplier Emission'!$F$15:$F$49=$E$435)),
            _xlws.FILTER('Supplier Emission'!$M$15:$M$49,
                   ('Supplier Emission'!$D$15:$D$49=H461) * ('Supplier Emission'!$F$15:$F$49=$E$435)),
            ""),
    "")</f>
        <v/>
      </c>
      <c r="N461" s="311" t="str">
        <f t="array" ref="N461">IFERROR(
    XLOOKUP(F461,
            _xlws.FILTER('Supplier Emission'!$G$15:$G$49,
                   ('Supplier Emission'!$D$15:$D$49=H461) * ('Supplier Emission'!$F$15:$F$49=$E$435)),
            _xlws.FILTER('Supplier Emission'!$H$15:$H$49,
                   ('Supplier Emission'!$D$15:$D$49=H461) * ('Supplier Emission'!$F$15:$F$49=$E$435)),
            ""),
    "")</f>
        <v/>
      </c>
      <c r="O461" s="311" t="str">
        <f t="array" ref="O461">XLOOKUP(1,('Emission Factors'!$E$5:$E$488='GHG emissions calculations'!$F461)*('Emission Factors'!$H$5:$H$488='GHG emissions calculations'!$H461),INDEX('Emission Factors'!$E$5:$T$488,0,MATCH('GHG emissions calculations'!O$6,'Emission Factors'!$E$5:$T$5,0)),"",0)</f>
        <v>Fibre de carbone (CF, depuis PAN, fibres courtes  + Pultrusion</v>
      </c>
      <c r="P461" s="313">
        <f t="array" ref="P461">IFERROR(
    INDEX('Emission Factors'!$E$5:$P$488,
          MATCH(1,
                ('Emission Factors'!$E$5:$E$488 = 'GHG emissions calculations'!$F461) *
                ('Emission Factors'!$H$5:$H$488 = 'GHG emissions calculations'!$H461),
                0),
          MATCH('GHG emissions calculations'!P$6,'Emission Factors'!$E$5:$P$5,0)),
    "")</f>
        <v>18.4</v>
      </c>
      <c r="Q461" s="311" t="str">
        <f t="array" ref="Q461">IFERROR(
    IF(
        INDEX('Emission Factors'!$E$5:$P$488,
              MATCH(1,
                    ('Emission Factors'!$E$5:$E$488 = 'GHG emissions calculations'!$F461) *
                    ('Emission Factors'!$H$5:$H$488 = 'GHG emissions calculations'!$H461),
                    0),
              MATCH('GHG emissions calculations'!Q$6, 'Emission Factors'!$E$5:$P$5, 0)) &lt;&gt; "",
        INDEX('Emission Factors'!$E$5:$P$488,
              MATCH(1,
                    ('Emission Factors'!$E$5:$E$488 = 'GHG emissions calculations'!$F461) *
                    ('Emission Factors'!$H$5:$H$488 = 'GHG emissions calculations'!$H461),
                    0),
              MATCH('GHG emissions calculations'!Q$6, 'Emission Factors'!$E$5:$P$5, 0)),
        ""),
    "")</f>
        <v>kgCO2e/kg</v>
      </c>
      <c r="R461" s="311" t="str">
        <f t="array" ref="R461">IFERROR(
    IF(
        INDEX('Emission Factors'!$E$5:$R$488,
              MATCH(1,
                    ('Emission Factors'!$E$5:$E$488 = 'GHG emissions calculations'!$F461) *
                    ('Emission Factors'!$H$5:$H$488 = 'GHG emissions calculations'!$H461),
                    0),
              MATCH('GHG emissions calculations'!R$6, 'Emission Factors'!$E$5:$R$5, 0)) &lt;&gt; "",
        INDEX('Emission Factors'!$E$5:$R$488,
              MATCH(1,
                    ('Emission Factors'!$E$5:$E$488 = 'GHG emissions calculations'!$F461) *
                    ('Emission Factors'!$H$5:$H$488 = 'GHG emissions calculations'!$H461),
                    0),
              MATCH('GHG emissions calculations'!R$6, 'Emission Factors'!$E$5:$R$5, 0)),
        ""),
    "")</f>
        <v>Global or unspecified region</v>
      </c>
      <c r="S461" s="312">
        <f t="shared" si="1"/>
        <v>0</v>
      </c>
      <c r="T461" s="23"/>
    </row>
    <row r="462" ht="15.75" customHeight="1" outlineLevel="1">
      <c r="A462" s="23"/>
      <c r="B462" s="71"/>
      <c r="C462" s="71"/>
      <c r="D462" s="71"/>
      <c r="E462" s="314"/>
      <c r="F462" s="311" t="str">
        <f>Lists!R51</f>
        <v>Carbon Fiber, short fibers - Pultrusion  - Middle East</v>
      </c>
      <c r="G462" s="311" t="str">
        <f t="array" ref="G462">XLOOKUP(1,('Emission Factors'!$E$5:$E$488='GHG emissions calculations'!$F462)*('Emission Factors'!$H$5:$H$488='GHG emissions calculations'!$H462),INDEX('Emission Factors'!$E$5:$T$488,0,MATCH('GHG emissions calculations'!G$6,'Emission Factors'!$E$5:$T$5,0)),"",0)</f>
        <v/>
      </c>
      <c r="H462" s="311" t="s">
        <v>237</v>
      </c>
      <c r="I462" s="312" t="str">
        <f>IF(
    SUMIFS('Import data'!$L$25:$L$80,
           'Import data'!$J$25:$J$80, F462,
           'Import data'!$G$25:$G$80, 'GHG emissions calculations'!$H462,
           'Import data'!$I$25:$I$80,$E$435) &lt;&gt; 0,
    SUMIFS('Import data'!$L$25:$L$80,
           'Import data'!$J$25:$J$80, F462,
           'Import data'!$G$25:$G$80, 'GHG emissions calculations'!$H462,
           'Import data'!$I$25:$I$80,$E$435),
    ""
)</f>
        <v/>
      </c>
      <c r="J462" s="311" t="str">
        <f t="array" ref="J462">IF(
    XLOOKUP(F462, 'Import data'!$J$26:$J$47, 'Import data'!$M$26:$M$47, "", 0) = "Please add the region-specific supplier emission factor or choose a different region available in the IAEG database.",
    "",
    XLOOKUP(F462, 'Import data'!$J$26:$J$47, 'Import data'!$M$26:$M$47, "", 0)
)</f>
        <v/>
      </c>
      <c r="K462" s="311" t="str">
        <f t="array" ref="K462">IFERROR(
    XLOOKUP(F462,
            _xlws.FILTER('Supplier Emission'!$G$15:$G$49,
                   ('Supplier Emission'!$D$15:$D$49=H462) * ('Supplier Emission'!$F$15:$F$49=$E$435)),
            _xlws.FILTER('Supplier Emission'!$I$15:$I$49,
                   ('Supplier Emission'!$D$15:$D$49=H462) * ('Supplier Emission'!$F$15:$F$49=$E$435)),
            ""),
    "")</f>
        <v/>
      </c>
      <c r="L462" s="311" t="str">
        <f t="array" ref="L462">IFERROR(
    XLOOKUP(F462,
            _xlws.FILTER('Supplier Emission'!$G$15:$G$49,
                   ('Supplier Emission'!$D$15:$D$49=H462) * ('Supplier Emission'!$F$15:$F$49=$E$435)),
            _xlws.FILTER('Supplier Emission'!$J$15:$J$49,
                   ('Supplier Emission'!$D$15:$D$49=H462) * ('Supplier Emission'!$F$15:$F$49=$E$435)),
            ""),
    "")</f>
        <v/>
      </c>
      <c r="M462" s="311" t="str">
        <f t="array" ref="M462">IFERROR(
    XLOOKUP(F462,
            _xlws.FILTER('Supplier Emission'!$G$15:$G$49,
                   ('Supplier Emission'!$D$15:$D$49=H462) * ('Supplier Emission'!$F$15:$F$49=$E$435)),
            _xlws.FILTER('Supplier Emission'!$M$15:$M$49,
                   ('Supplier Emission'!$D$15:$D$49=H462) * ('Supplier Emission'!$F$15:$F$49=$E$435)),
            ""),
    "")</f>
        <v/>
      </c>
      <c r="N462" s="311" t="str">
        <f t="array" ref="N462">IFERROR(
    XLOOKUP(F462,
            _xlws.FILTER('Supplier Emission'!$G$15:$G$49,
                   ('Supplier Emission'!$D$15:$D$49=H462) * ('Supplier Emission'!$F$15:$F$49=$E$435)),
            _xlws.FILTER('Supplier Emission'!$H$15:$H$49,
                   ('Supplier Emission'!$D$15:$D$49=H462) * ('Supplier Emission'!$F$15:$F$49=$E$435)),
            ""),
    "")</f>
        <v/>
      </c>
      <c r="O462" s="311" t="str">
        <f t="array" ref="O462">XLOOKUP(1,('Emission Factors'!$E$5:$E$488='GHG emissions calculations'!$F462)*('Emission Factors'!$H$5:$H$488='GHG emissions calculations'!$H462),INDEX('Emission Factors'!$E$5:$T$488,0,MATCH('GHG emissions calculations'!O$6,'Emission Factors'!$E$5:$T$5,0)),"",0)</f>
        <v/>
      </c>
      <c r="P462" s="313" t="str">
        <f t="array" ref="P462">IFERROR(
    INDEX('Emission Factors'!$E$5:$P$488,
          MATCH(1,
                ('Emission Factors'!$E$5:$E$488 = 'GHG emissions calculations'!$F462) *
                ('Emission Factors'!$H$5:$H$488 = 'GHG emissions calculations'!$H462),
                0),
          MATCH('GHG emissions calculations'!P$6,'Emission Factors'!$E$5:$P$5,0)),
    "")</f>
        <v/>
      </c>
      <c r="Q462" s="311" t="str">
        <f t="array" ref="Q462">IFERROR(
    IF(
        INDEX('Emission Factors'!$E$5:$P$488,
              MATCH(1,
                    ('Emission Factors'!$E$5:$E$488 = 'GHG emissions calculations'!$F462) *
                    ('Emission Factors'!$H$5:$H$488 = 'GHG emissions calculations'!$H462),
                    0),
              MATCH('GHG emissions calculations'!Q$6, 'Emission Factors'!$E$5:$P$5, 0)) &lt;&gt; "",
        INDEX('Emission Factors'!$E$5:$P$488,
              MATCH(1,
                    ('Emission Factors'!$E$5:$E$488 = 'GHG emissions calculations'!$F462) *
                    ('Emission Factors'!$H$5:$H$488 = 'GHG emissions calculations'!$H462),
                    0),
              MATCH('GHG emissions calculations'!Q$6, 'Emission Factors'!$E$5:$P$5, 0)),
        ""),
    "")</f>
        <v/>
      </c>
      <c r="R462" s="311" t="str">
        <f t="array" ref="R462">IFERROR(
    IF(
        INDEX('Emission Factors'!$E$5:$R$488,
              MATCH(1,
                    ('Emission Factors'!$E$5:$E$488 = 'GHG emissions calculations'!$F462) *
                    ('Emission Factors'!$H$5:$H$488 = 'GHG emissions calculations'!$H462),
                    0),
              MATCH('GHG emissions calculations'!R$6, 'Emission Factors'!$E$5:$R$5, 0)) &lt;&gt; "",
        INDEX('Emission Factors'!$E$5:$R$488,
              MATCH(1,
                    ('Emission Factors'!$E$5:$E$488 = 'GHG emissions calculations'!$F462) *
                    ('Emission Factors'!$H$5:$H$488 = 'GHG emissions calculations'!$H462),
                    0),
              MATCH('GHG emissions calculations'!R$6, 'Emission Factors'!$E$5:$R$5, 0)),
        ""),
    "")</f>
        <v/>
      </c>
      <c r="S462" s="312">
        <f t="shared" si="1"/>
        <v>0</v>
      </c>
      <c r="T462" s="23"/>
    </row>
    <row r="463" ht="15.75" customHeight="1" outlineLevel="1">
      <c r="A463" s="23"/>
      <c r="B463" s="71"/>
      <c r="C463" s="71"/>
      <c r="D463" s="71"/>
      <c r="E463" s="314"/>
      <c r="F463" s="311" t="str">
        <f>Lists!R50</f>
        <v>Carbon Fiber, short fibers - Pultrusion  - Oceania</v>
      </c>
      <c r="G463" s="311" t="str">
        <f t="array" ref="G463">XLOOKUP(1,('Emission Factors'!$E$5:$E$488='GHG emissions calculations'!$F463)*('Emission Factors'!$H$5:$H$488='GHG emissions calculations'!$H463),INDEX('Emission Factors'!$E$5:$T$488,0,MATCH('GHG emissions calculations'!G$6,'Emission Factors'!$E$5:$T$5,0)),"",0)</f>
        <v/>
      </c>
      <c r="H463" s="311" t="s">
        <v>237</v>
      </c>
      <c r="I463" s="312" t="str">
        <f>IF(
    SUMIFS('Import data'!$L$25:$L$80,
           'Import data'!$J$25:$J$80, F463,
           'Import data'!$G$25:$G$80, 'GHG emissions calculations'!$H463,
           'Import data'!$I$25:$I$80,$E$435) &lt;&gt; 0,
    SUMIFS('Import data'!$L$25:$L$80,
           'Import data'!$J$25:$J$80, F463,
           'Import data'!$G$25:$G$80, 'GHG emissions calculations'!$H463,
           'Import data'!$I$25:$I$80,$E$435),
    ""
)</f>
        <v/>
      </c>
      <c r="J463" s="311" t="str">
        <f t="array" ref="J463">IF(
    XLOOKUP(F463, 'Import data'!$J$26:$J$47, 'Import data'!$M$26:$M$47, "", 0) = "Please add the region-specific supplier emission factor or choose a different region available in the IAEG database.",
    "",
    XLOOKUP(F463, 'Import data'!$J$26:$J$47, 'Import data'!$M$26:$M$47, "", 0)
)</f>
        <v/>
      </c>
      <c r="K463" s="311" t="str">
        <f t="array" ref="K463">IFERROR(
    XLOOKUP(F463,
            _xlws.FILTER('Supplier Emission'!$G$15:$G$49,
                   ('Supplier Emission'!$D$15:$D$49=H463) * ('Supplier Emission'!$F$15:$F$49=$E$435)),
            _xlws.FILTER('Supplier Emission'!$I$15:$I$49,
                   ('Supplier Emission'!$D$15:$D$49=H463) * ('Supplier Emission'!$F$15:$F$49=$E$435)),
            ""),
    "")</f>
        <v/>
      </c>
      <c r="L463" s="311" t="str">
        <f t="array" ref="L463">IFERROR(
    XLOOKUP(F463,
            _xlws.FILTER('Supplier Emission'!$G$15:$G$49,
                   ('Supplier Emission'!$D$15:$D$49=H463) * ('Supplier Emission'!$F$15:$F$49=$E$435)),
            _xlws.FILTER('Supplier Emission'!$J$15:$J$49,
                   ('Supplier Emission'!$D$15:$D$49=H463) * ('Supplier Emission'!$F$15:$F$49=$E$435)),
            ""),
    "")</f>
        <v/>
      </c>
      <c r="M463" s="311" t="str">
        <f t="array" ref="M463">IFERROR(
    XLOOKUP(F463,
            _xlws.FILTER('Supplier Emission'!$G$15:$G$49,
                   ('Supplier Emission'!$D$15:$D$49=H463) * ('Supplier Emission'!$F$15:$F$49=$E$435)),
            _xlws.FILTER('Supplier Emission'!$M$15:$M$49,
                   ('Supplier Emission'!$D$15:$D$49=H463) * ('Supplier Emission'!$F$15:$F$49=$E$435)),
            ""),
    "")</f>
        <v/>
      </c>
      <c r="N463" s="311" t="str">
        <f t="array" ref="N463">IFERROR(
    XLOOKUP(F463,
            _xlws.FILTER('Supplier Emission'!$G$15:$G$49,
                   ('Supplier Emission'!$D$15:$D$49=H463) * ('Supplier Emission'!$F$15:$F$49=$E$435)),
            _xlws.FILTER('Supplier Emission'!$H$15:$H$49,
                   ('Supplier Emission'!$D$15:$D$49=H463) * ('Supplier Emission'!$F$15:$F$49=$E$435)),
            ""),
    "")</f>
        <v/>
      </c>
      <c r="O463" s="311" t="str">
        <f t="array" ref="O463">XLOOKUP(1,('Emission Factors'!$E$5:$E$488='GHG emissions calculations'!$F463)*('Emission Factors'!$H$5:$H$488='GHG emissions calculations'!$H463),INDEX('Emission Factors'!$E$5:$T$488,0,MATCH('GHG emissions calculations'!O$6,'Emission Factors'!$E$5:$T$5,0)),"",0)</f>
        <v/>
      </c>
      <c r="P463" s="313" t="str">
        <f t="array" ref="P463">IFERROR(
    INDEX('Emission Factors'!$E$5:$P$488,
          MATCH(1,
                ('Emission Factors'!$E$5:$E$488 = 'GHG emissions calculations'!$F463) *
                ('Emission Factors'!$H$5:$H$488 = 'GHG emissions calculations'!$H463),
                0),
          MATCH('GHG emissions calculations'!P$6,'Emission Factors'!$E$5:$P$5,0)),
    "")</f>
        <v/>
      </c>
      <c r="Q463" s="311" t="str">
        <f t="array" ref="Q463">IFERROR(
    IF(
        INDEX('Emission Factors'!$E$5:$P$488,
              MATCH(1,
                    ('Emission Factors'!$E$5:$E$488 = 'GHG emissions calculations'!$F463) *
                    ('Emission Factors'!$H$5:$H$488 = 'GHG emissions calculations'!$H463),
                    0),
              MATCH('GHG emissions calculations'!Q$6, 'Emission Factors'!$E$5:$P$5, 0)) &lt;&gt; "",
        INDEX('Emission Factors'!$E$5:$P$488,
              MATCH(1,
                    ('Emission Factors'!$E$5:$E$488 = 'GHG emissions calculations'!$F463) *
                    ('Emission Factors'!$H$5:$H$488 = 'GHG emissions calculations'!$H463),
                    0),
              MATCH('GHG emissions calculations'!Q$6, 'Emission Factors'!$E$5:$P$5, 0)),
        ""),
    "")</f>
        <v/>
      </c>
      <c r="R463" s="311" t="str">
        <f t="array" ref="R463">IFERROR(
    IF(
        INDEX('Emission Factors'!$E$5:$R$488,
              MATCH(1,
                    ('Emission Factors'!$E$5:$E$488 = 'GHG emissions calculations'!$F463) *
                    ('Emission Factors'!$H$5:$H$488 = 'GHG emissions calculations'!$H463),
                    0),
              MATCH('GHG emissions calculations'!R$6, 'Emission Factors'!$E$5:$R$5, 0)) &lt;&gt; "",
        INDEX('Emission Factors'!$E$5:$R$488,
              MATCH(1,
                    ('Emission Factors'!$E$5:$E$488 = 'GHG emissions calculations'!$F463) *
                    ('Emission Factors'!$H$5:$H$488 = 'GHG emissions calculations'!$H463),
                    0),
              MATCH('GHG emissions calculations'!R$6, 'Emission Factors'!$E$5:$R$5, 0)),
        ""),
    "")</f>
        <v/>
      </c>
      <c r="S463" s="312">
        <f t="shared" si="1"/>
        <v>0</v>
      </c>
      <c r="T463" s="23"/>
    </row>
    <row r="464" ht="15.75" customHeight="1" outlineLevel="1">
      <c r="A464" s="23"/>
      <c r="B464" s="71"/>
      <c r="C464" s="71"/>
      <c r="D464" s="71"/>
      <c r="E464" s="314"/>
      <c r="F464" s="311" t="str">
        <f>Lists!R55</f>
        <v>Carbon Fiber, short fibers - Thermocompression  - Africa</v>
      </c>
      <c r="G464" s="311" t="str">
        <f t="array" ref="G464">XLOOKUP(1,('Emission Factors'!$E$5:$E$488='GHG emissions calculations'!$F464)*('Emission Factors'!$H$5:$H$488='GHG emissions calculations'!$H464),INDEX('Emission Factors'!$E$5:$T$488,0,MATCH('GHG emissions calculations'!G$6,'Emission Factors'!$E$5:$T$5,0)),"",0)</f>
        <v/>
      </c>
      <c r="H464" s="311" t="s">
        <v>237</v>
      </c>
      <c r="I464" s="312" t="str">
        <f>IF(
    SUMIFS('Import data'!$L$25:$L$80,
           'Import data'!$J$25:$J$80, F464,
           'Import data'!$G$25:$G$80, 'GHG emissions calculations'!$H464,
           'Import data'!$I$25:$I$80,$E$435) &lt;&gt; 0,
    SUMIFS('Import data'!$L$25:$L$80,
           'Import data'!$J$25:$J$80, F464,
           'Import data'!$G$25:$G$80, 'GHG emissions calculations'!$H464,
           'Import data'!$I$25:$I$80,$E$435),
    ""
)</f>
        <v/>
      </c>
      <c r="J464" s="311" t="str">
        <f t="array" ref="J464">IF(
    XLOOKUP(F464, 'Import data'!$J$26:$J$47, 'Import data'!$M$26:$M$47, "", 0) = "Please add the region-specific supplier emission factor or choose a different region available in the IAEG database.",
    "",
    XLOOKUP(F464, 'Import data'!$J$26:$J$47, 'Import data'!$M$26:$M$47, "", 0)
)</f>
        <v/>
      </c>
      <c r="K464" s="311" t="str">
        <f t="array" ref="K464">IFERROR(
    XLOOKUP(F464,
            _xlws.FILTER('Supplier Emission'!$G$15:$G$49,
                   ('Supplier Emission'!$D$15:$D$49=H464) * ('Supplier Emission'!$F$15:$F$49=$E$435)),
            _xlws.FILTER('Supplier Emission'!$I$15:$I$49,
                   ('Supplier Emission'!$D$15:$D$49=H464) * ('Supplier Emission'!$F$15:$F$49=$E$435)),
            ""),
    "")</f>
        <v/>
      </c>
      <c r="L464" s="311" t="str">
        <f t="array" ref="L464">IFERROR(
    XLOOKUP(F464,
            _xlws.FILTER('Supplier Emission'!$G$15:$G$49,
                   ('Supplier Emission'!$D$15:$D$49=H464) * ('Supplier Emission'!$F$15:$F$49=$E$435)),
            _xlws.FILTER('Supplier Emission'!$J$15:$J$49,
                   ('Supplier Emission'!$D$15:$D$49=H464) * ('Supplier Emission'!$F$15:$F$49=$E$435)),
            ""),
    "")</f>
        <v/>
      </c>
      <c r="M464" s="311" t="str">
        <f t="array" ref="M464">IFERROR(
    XLOOKUP(F464,
            _xlws.FILTER('Supplier Emission'!$G$15:$G$49,
                   ('Supplier Emission'!$D$15:$D$49=H464) * ('Supplier Emission'!$F$15:$F$49=$E$435)),
            _xlws.FILTER('Supplier Emission'!$M$15:$M$49,
                   ('Supplier Emission'!$D$15:$D$49=H464) * ('Supplier Emission'!$F$15:$F$49=$E$435)),
            ""),
    "")</f>
        <v/>
      </c>
      <c r="N464" s="311" t="str">
        <f t="array" ref="N464">IFERROR(
    XLOOKUP(F464,
            _xlws.FILTER('Supplier Emission'!$G$15:$G$49,
                   ('Supplier Emission'!$D$15:$D$49=H464) * ('Supplier Emission'!$F$15:$F$49=$E$435)),
            _xlws.FILTER('Supplier Emission'!$H$15:$H$49,
                   ('Supplier Emission'!$D$15:$D$49=H464) * ('Supplier Emission'!$F$15:$F$49=$E$435)),
            ""),
    "")</f>
        <v/>
      </c>
      <c r="O464" s="311" t="str">
        <f t="array" ref="O464">XLOOKUP(1,('Emission Factors'!$E$5:$E$488='GHG emissions calculations'!$F464)*('Emission Factors'!$H$5:$H$488='GHG emissions calculations'!$H464),INDEX('Emission Factors'!$E$5:$T$488,0,MATCH('GHG emissions calculations'!O$6,'Emission Factors'!$E$5:$T$5,0)),"",0)</f>
        <v/>
      </c>
      <c r="P464" s="313" t="str">
        <f t="array" ref="P464">IFERROR(
    INDEX('Emission Factors'!$E$5:$P$488,
          MATCH(1,
                ('Emission Factors'!$E$5:$E$488 = 'GHG emissions calculations'!$F464) *
                ('Emission Factors'!$H$5:$H$488 = 'GHG emissions calculations'!$H464),
                0),
          MATCH('GHG emissions calculations'!P$6,'Emission Factors'!$E$5:$P$5,0)),
    "")</f>
        <v/>
      </c>
      <c r="Q464" s="311" t="str">
        <f t="array" ref="Q464">IFERROR(
    IF(
        INDEX('Emission Factors'!$E$5:$P$488,
              MATCH(1,
                    ('Emission Factors'!$E$5:$E$488 = 'GHG emissions calculations'!$F464) *
                    ('Emission Factors'!$H$5:$H$488 = 'GHG emissions calculations'!$H464),
                    0),
              MATCH('GHG emissions calculations'!Q$6, 'Emission Factors'!$E$5:$P$5, 0)) &lt;&gt; "",
        INDEX('Emission Factors'!$E$5:$P$488,
              MATCH(1,
                    ('Emission Factors'!$E$5:$E$488 = 'GHG emissions calculations'!$F464) *
                    ('Emission Factors'!$H$5:$H$488 = 'GHG emissions calculations'!$H464),
                    0),
              MATCH('GHG emissions calculations'!Q$6, 'Emission Factors'!$E$5:$P$5, 0)),
        ""),
    "")</f>
        <v/>
      </c>
      <c r="R464" s="311" t="str">
        <f t="array" ref="R464">IFERROR(
    IF(
        INDEX('Emission Factors'!$E$5:$R$488,
              MATCH(1,
                    ('Emission Factors'!$E$5:$E$488 = 'GHG emissions calculations'!$F464) *
                    ('Emission Factors'!$H$5:$H$488 = 'GHG emissions calculations'!$H464),
                    0),
              MATCH('GHG emissions calculations'!R$6, 'Emission Factors'!$E$5:$R$5, 0)) &lt;&gt; "",
        INDEX('Emission Factors'!$E$5:$R$488,
              MATCH(1,
                    ('Emission Factors'!$E$5:$E$488 = 'GHG emissions calculations'!$F464) *
                    ('Emission Factors'!$H$5:$H$488 = 'GHG emissions calculations'!$H464),
                    0),
              MATCH('GHG emissions calculations'!R$6, 'Emission Factors'!$E$5:$R$5, 0)),
        ""),
    "")</f>
        <v/>
      </c>
      <c r="S464" s="312">
        <f t="shared" si="1"/>
        <v>0</v>
      </c>
      <c r="T464" s="23"/>
    </row>
    <row r="465" ht="15.75" customHeight="1" outlineLevel="1">
      <c r="A465" s="23"/>
      <c r="B465" s="71"/>
      <c r="C465" s="71"/>
      <c r="D465" s="71"/>
      <c r="E465" s="314"/>
      <c r="F465" s="311" t="str">
        <f>Lists!R53</f>
        <v>Carbon Fiber, short fibers - Thermocompression  - America</v>
      </c>
      <c r="G465" s="311" t="str">
        <f t="array" ref="G465">XLOOKUP(1,('Emission Factors'!$E$5:$E$488='GHG emissions calculations'!$F465)*('Emission Factors'!$H$5:$H$488='GHG emissions calculations'!$H465),INDEX('Emission Factors'!$E$5:$T$488,0,MATCH('GHG emissions calculations'!G$6,'Emission Factors'!$E$5:$T$5,0)),"",0)</f>
        <v/>
      </c>
      <c r="H465" s="311" t="s">
        <v>237</v>
      </c>
      <c r="I465" s="312" t="str">
        <f>IF(
    SUMIFS('Import data'!$L$25:$L$80,
           'Import data'!$J$25:$J$80, F465,
           'Import data'!$G$25:$G$80, 'GHG emissions calculations'!$H465,
           'Import data'!$I$25:$I$80,$E$435) &lt;&gt; 0,
    SUMIFS('Import data'!$L$25:$L$80,
           'Import data'!$J$25:$J$80, F465,
           'Import data'!$G$25:$G$80, 'GHG emissions calculations'!$H465,
           'Import data'!$I$25:$I$80,$E$435),
    ""
)</f>
        <v/>
      </c>
      <c r="J465" s="311" t="str">
        <f t="array" ref="J465">IF(
    XLOOKUP(F465, 'Import data'!$J$26:$J$47, 'Import data'!$M$26:$M$47, "", 0) = "Please add the region-specific supplier emission factor or choose a different region available in the IAEG database.",
    "",
    XLOOKUP(F465, 'Import data'!$J$26:$J$47, 'Import data'!$M$26:$M$47, "", 0)
)</f>
        <v/>
      </c>
      <c r="K465" s="311" t="str">
        <f t="array" ref="K465">IFERROR(
    XLOOKUP(F465,
            _xlws.FILTER('Supplier Emission'!$G$15:$G$49,
                   ('Supplier Emission'!$D$15:$D$49=H465) * ('Supplier Emission'!$F$15:$F$49=$E$435)),
            _xlws.FILTER('Supplier Emission'!$I$15:$I$49,
                   ('Supplier Emission'!$D$15:$D$49=H465) * ('Supplier Emission'!$F$15:$F$49=$E$435)),
            ""),
    "")</f>
        <v/>
      </c>
      <c r="L465" s="311" t="str">
        <f t="array" ref="L465">IFERROR(
    XLOOKUP(F465,
            _xlws.FILTER('Supplier Emission'!$G$15:$G$49,
                   ('Supplier Emission'!$D$15:$D$49=H465) * ('Supplier Emission'!$F$15:$F$49=$E$435)),
            _xlws.FILTER('Supplier Emission'!$J$15:$J$49,
                   ('Supplier Emission'!$D$15:$D$49=H465) * ('Supplier Emission'!$F$15:$F$49=$E$435)),
            ""),
    "")</f>
        <v/>
      </c>
      <c r="M465" s="311" t="str">
        <f t="array" ref="M465">IFERROR(
    XLOOKUP(F465,
            _xlws.FILTER('Supplier Emission'!$G$15:$G$49,
                   ('Supplier Emission'!$D$15:$D$49=H465) * ('Supplier Emission'!$F$15:$F$49=$E$435)),
            _xlws.FILTER('Supplier Emission'!$M$15:$M$49,
                   ('Supplier Emission'!$D$15:$D$49=H465) * ('Supplier Emission'!$F$15:$F$49=$E$435)),
            ""),
    "")</f>
        <v/>
      </c>
      <c r="N465" s="311" t="str">
        <f t="array" ref="N465">IFERROR(
    XLOOKUP(F465,
            _xlws.FILTER('Supplier Emission'!$G$15:$G$49,
                   ('Supplier Emission'!$D$15:$D$49=H465) * ('Supplier Emission'!$F$15:$F$49=$E$435)),
            _xlws.FILTER('Supplier Emission'!$H$15:$H$49,
                   ('Supplier Emission'!$D$15:$D$49=H465) * ('Supplier Emission'!$F$15:$F$49=$E$435)),
            ""),
    "")</f>
        <v/>
      </c>
      <c r="O465" s="311" t="str">
        <f t="array" ref="O465">XLOOKUP(1,('Emission Factors'!$E$5:$E$488='GHG emissions calculations'!$F465)*('Emission Factors'!$H$5:$H$488='GHG emissions calculations'!$H465),INDEX('Emission Factors'!$E$5:$T$488,0,MATCH('GHG emissions calculations'!O$6,'Emission Factors'!$E$5:$T$5,0)),"",0)</f>
        <v/>
      </c>
      <c r="P465" s="313" t="str">
        <f t="array" ref="P465">IFERROR(
    INDEX('Emission Factors'!$E$5:$P$488,
          MATCH(1,
                ('Emission Factors'!$E$5:$E$488 = 'GHG emissions calculations'!$F465) *
                ('Emission Factors'!$H$5:$H$488 = 'GHG emissions calculations'!$H465),
                0),
          MATCH('GHG emissions calculations'!P$6,'Emission Factors'!$E$5:$P$5,0)),
    "")</f>
        <v/>
      </c>
      <c r="Q465" s="311" t="str">
        <f t="array" ref="Q465">IFERROR(
    IF(
        INDEX('Emission Factors'!$E$5:$P$488,
              MATCH(1,
                    ('Emission Factors'!$E$5:$E$488 = 'GHG emissions calculations'!$F465) *
                    ('Emission Factors'!$H$5:$H$488 = 'GHG emissions calculations'!$H465),
                    0),
              MATCH('GHG emissions calculations'!Q$6, 'Emission Factors'!$E$5:$P$5, 0)) &lt;&gt; "",
        INDEX('Emission Factors'!$E$5:$P$488,
              MATCH(1,
                    ('Emission Factors'!$E$5:$E$488 = 'GHG emissions calculations'!$F465) *
                    ('Emission Factors'!$H$5:$H$488 = 'GHG emissions calculations'!$H465),
                    0),
              MATCH('GHG emissions calculations'!Q$6, 'Emission Factors'!$E$5:$P$5, 0)),
        ""),
    "")</f>
        <v/>
      </c>
      <c r="R465" s="311" t="str">
        <f t="array" ref="R465">IFERROR(
    IF(
        INDEX('Emission Factors'!$E$5:$R$488,
              MATCH(1,
                    ('Emission Factors'!$E$5:$E$488 = 'GHG emissions calculations'!$F465) *
                    ('Emission Factors'!$H$5:$H$488 = 'GHG emissions calculations'!$H465),
                    0),
              MATCH('GHG emissions calculations'!R$6, 'Emission Factors'!$E$5:$R$5, 0)) &lt;&gt; "",
        INDEX('Emission Factors'!$E$5:$R$488,
              MATCH(1,
                    ('Emission Factors'!$E$5:$E$488 = 'GHG emissions calculations'!$F465) *
                    ('Emission Factors'!$H$5:$H$488 = 'GHG emissions calculations'!$H465),
                    0),
              MATCH('GHG emissions calculations'!R$6, 'Emission Factors'!$E$5:$R$5, 0)),
        ""),
    "")</f>
        <v/>
      </c>
      <c r="S465" s="312">
        <f t="shared" si="1"/>
        <v>0</v>
      </c>
      <c r="T465" s="23"/>
    </row>
    <row r="466" ht="15.75" customHeight="1" outlineLevel="1">
      <c r="A466" s="23"/>
      <c r="B466" s="71"/>
      <c r="C466" s="71"/>
      <c r="D466" s="71"/>
      <c r="E466" s="314"/>
      <c r="F466" s="311" t="str">
        <f>Lists!R56</f>
        <v>Carbon Fiber, short fibers - Thermocompression  - Asia</v>
      </c>
      <c r="G466" s="311" t="str">
        <f t="array" ref="G466">XLOOKUP(1,('Emission Factors'!$E$5:$E$488='GHG emissions calculations'!$F466)*('Emission Factors'!$H$5:$H$488='GHG emissions calculations'!$H466),INDEX('Emission Factors'!$E$5:$T$488,0,MATCH('GHG emissions calculations'!G$6,'Emission Factors'!$E$5:$T$5,0)),"",0)</f>
        <v/>
      </c>
      <c r="H466" s="311" t="s">
        <v>237</v>
      </c>
      <c r="I466" s="312" t="str">
        <f>IF(
    SUMIFS('Import data'!$L$25:$L$80,
           'Import data'!$J$25:$J$80, F466,
           'Import data'!$G$25:$G$80, 'GHG emissions calculations'!$H466,
           'Import data'!$I$25:$I$80,$E$435) &lt;&gt; 0,
    SUMIFS('Import data'!$L$25:$L$80,
           'Import data'!$J$25:$J$80, F466,
           'Import data'!$G$25:$G$80, 'GHG emissions calculations'!$H466,
           'Import data'!$I$25:$I$80,$E$435),
    ""
)</f>
        <v/>
      </c>
      <c r="J466" s="311" t="str">
        <f t="array" ref="J466">IF(
    XLOOKUP(F466, 'Import data'!$J$26:$J$47, 'Import data'!$M$26:$M$47, "", 0) = "Please add the region-specific supplier emission factor or choose a different region available in the IAEG database.",
    "",
    XLOOKUP(F466, 'Import data'!$J$26:$J$47, 'Import data'!$M$26:$M$47, "", 0)
)</f>
        <v/>
      </c>
      <c r="K466" s="311" t="str">
        <f t="array" ref="K466">IFERROR(
    XLOOKUP(F466,
            _xlws.FILTER('Supplier Emission'!$G$15:$G$49,
                   ('Supplier Emission'!$D$15:$D$49=H466) * ('Supplier Emission'!$F$15:$F$49=$E$435)),
            _xlws.FILTER('Supplier Emission'!$I$15:$I$49,
                   ('Supplier Emission'!$D$15:$D$49=H466) * ('Supplier Emission'!$F$15:$F$49=$E$435)),
            ""),
    "")</f>
        <v/>
      </c>
      <c r="L466" s="311" t="str">
        <f t="array" ref="L466">IFERROR(
    XLOOKUP(F466,
            _xlws.FILTER('Supplier Emission'!$G$15:$G$49,
                   ('Supplier Emission'!$D$15:$D$49=H466) * ('Supplier Emission'!$F$15:$F$49=$E$435)),
            _xlws.FILTER('Supplier Emission'!$J$15:$J$49,
                   ('Supplier Emission'!$D$15:$D$49=H466) * ('Supplier Emission'!$F$15:$F$49=$E$435)),
            ""),
    "")</f>
        <v/>
      </c>
      <c r="M466" s="311" t="str">
        <f t="array" ref="M466">IFERROR(
    XLOOKUP(F466,
            _xlws.FILTER('Supplier Emission'!$G$15:$G$49,
                   ('Supplier Emission'!$D$15:$D$49=H466) * ('Supplier Emission'!$F$15:$F$49=$E$435)),
            _xlws.FILTER('Supplier Emission'!$M$15:$M$49,
                   ('Supplier Emission'!$D$15:$D$49=H466) * ('Supplier Emission'!$F$15:$F$49=$E$435)),
            ""),
    "")</f>
        <v/>
      </c>
      <c r="N466" s="311" t="str">
        <f t="array" ref="N466">IFERROR(
    XLOOKUP(F466,
            _xlws.FILTER('Supplier Emission'!$G$15:$G$49,
                   ('Supplier Emission'!$D$15:$D$49=H466) * ('Supplier Emission'!$F$15:$F$49=$E$435)),
            _xlws.FILTER('Supplier Emission'!$H$15:$H$49,
                   ('Supplier Emission'!$D$15:$D$49=H466) * ('Supplier Emission'!$F$15:$F$49=$E$435)),
            ""),
    "")</f>
        <v/>
      </c>
      <c r="O466" s="311" t="str">
        <f t="array" ref="O466">XLOOKUP(1,('Emission Factors'!$E$5:$E$488='GHG emissions calculations'!$F466)*('Emission Factors'!$H$5:$H$488='GHG emissions calculations'!$H466),INDEX('Emission Factors'!$E$5:$T$488,0,MATCH('GHG emissions calculations'!O$6,'Emission Factors'!$E$5:$T$5,0)),"",0)</f>
        <v/>
      </c>
      <c r="P466" s="313" t="str">
        <f t="array" ref="P466">IFERROR(
    INDEX('Emission Factors'!$E$5:$P$488,
          MATCH(1,
                ('Emission Factors'!$E$5:$E$488 = 'GHG emissions calculations'!$F466) *
                ('Emission Factors'!$H$5:$H$488 = 'GHG emissions calculations'!$H466),
                0),
          MATCH('GHG emissions calculations'!P$6,'Emission Factors'!$E$5:$P$5,0)),
    "")</f>
        <v/>
      </c>
      <c r="Q466" s="311" t="str">
        <f t="array" ref="Q466">IFERROR(
    IF(
        INDEX('Emission Factors'!$E$5:$P$488,
              MATCH(1,
                    ('Emission Factors'!$E$5:$E$488 = 'GHG emissions calculations'!$F466) *
                    ('Emission Factors'!$H$5:$H$488 = 'GHG emissions calculations'!$H466),
                    0),
              MATCH('GHG emissions calculations'!Q$6, 'Emission Factors'!$E$5:$P$5, 0)) &lt;&gt; "",
        INDEX('Emission Factors'!$E$5:$P$488,
              MATCH(1,
                    ('Emission Factors'!$E$5:$E$488 = 'GHG emissions calculations'!$F466) *
                    ('Emission Factors'!$H$5:$H$488 = 'GHG emissions calculations'!$H466),
                    0),
              MATCH('GHG emissions calculations'!Q$6, 'Emission Factors'!$E$5:$P$5, 0)),
        ""),
    "")</f>
        <v/>
      </c>
      <c r="R466" s="311" t="str">
        <f t="array" ref="R466">IFERROR(
    IF(
        INDEX('Emission Factors'!$E$5:$R$488,
              MATCH(1,
                    ('Emission Factors'!$E$5:$E$488 = 'GHG emissions calculations'!$F466) *
                    ('Emission Factors'!$H$5:$H$488 = 'GHG emissions calculations'!$H466),
                    0),
              MATCH('GHG emissions calculations'!R$6, 'Emission Factors'!$E$5:$R$5, 0)) &lt;&gt; "",
        INDEX('Emission Factors'!$E$5:$R$488,
              MATCH(1,
                    ('Emission Factors'!$E$5:$E$488 = 'GHG emissions calculations'!$F466) *
                    ('Emission Factors'!$H$5:$H$488 = 'GHG emissions calculations'!$H466),
                    0),
              MATCH('GHG emissions calculations'!R$6, 'Emission Factors'!$E$5:$R$5, 0)),
        ""),
    "")</f>
        <v/>
      </c>
      <c r="S466" s="312">
        <f t="shared" si="1"/>
        <v>0</v>
      </c>
      <c r="T466" s="23"/>
    </row>
    <row r="467" ht="15.75" customHeight="1" outlineLevel="1">
      <c r="A467" s="23"/>
      <c r="B467" s="71"/>
      <c r="C467" s="71"/>
      <c r="D467" s="71"/>
      <c r="E467" s="314"/>
      <c r="F467" s="311" t="str">
        <f>Lists!R54</f>
        <v>Carbon Fiber, short fibers - Thermocompression  - Europe</v>
      </c>
      <c r="G467" s="311">
        <f t="array" ref="G467">XLOOKUP(1,('Emission Factors'!$E$5:$E$488='GHG emissions calculations'!$F467)*('Emission Factors'!$H$5:$H$488='GHG emissions calculations'!$H467),INDEX('Emission Factors'!$E$5:$T$488,0,MATCH('GHG emissions calculations'!G$6,'Emission Factors'!$E$5:$T$5,0)),"",0)</f>
        <v>3</v>
      </c>
      <c r="H467" s="311" t="s">
        <v>237</v>
      </c>
      <c r="I467" s="312" t="str">
        <f>IF(
    SUMIFS('Import data'!$L$25:$L$80,
           'Import data'!$J$25:$J$80, F467,
           'Import data'!$G$25:$G$80, 'GHG emissions calculations'!$H467,
           'Import data'!$I$25:$I$80,$E$435) &lt;&gt; 0,
    SUMIFS('Import data'!$L$25:$L$80,
           'Import data'!$J$25:$J$80, F467,
           'Import data'!$G$25:$G$80, 'GHG emissions calculations'!$H467,
           'Import data'!$I$25:$I$80,$E$435),
    ""
)</f>
        <v/>
      </c>
      <c r="J467" s="311" t="str">
        <f t="array" ref="J467">IF(
    XLOOKUP(F467, 'Import data'!$J$26:$J$47, 'Import data'!$M$26:$M$47, "", 0) = "Please add the region-specific supplier emission factor or choose a different region available in the IAEG database.",
    "",
    XLOOKUP(F467, 'Import data'!$J$26:$J$47, 'Import data'!$M$26:$M$47, "", 0)
)</f>
        <v/>
      </c>
      <c r="K467" s="311" t="str">
        <f t="array" ref="K467">IFERROR(
    XLOOKUP(F467,
            _xlws.FILTER('Supplier Emission'!$G$15:$G$49,
                   ('Supplier Emission'!$D$15:$D$49=H467) * ('Supplier Emission'!$F$15:$F$49=$E$435)),
            _xlws.FILTER('Supplier Emission'!$I$15:$I$49,
                   ('Supplier Emission'!$D$15:$D$49=H467) * ('Supplier Emission'!$F$15:$F$49=$E$435)),
            ""),
    "")</f>
        <v/>
      </c>
      <c r="L467" s="311" t="str">
        <f t="array" ref="L467">IFERROR(
    XLOOKUP(F467,
            _xlws.FILTER('Supplier Emission'!$G$15:$G$49,
                   ('Supplier Emission'!$D$15:$D$49=H467) * ('Supplier Emission'!$F$15:$F$49=$E$435)),
            _xlws.FILTER('Supplier Emission'!$J$15:$J$49,
                   ('Supplier Emission'!$D$15:$D$49=H467) * ('Supplier Emission'!$F$15:$F$49=$E$435)),
            ""),
    "")</f>
        <v/>
      </c>
      <c r="M467" s="311" t="str">
        <f t="array" ref="M467">IFERROR(
    XLOOKUP(F467,
            _xlws.FILTER('Supplier Emission'!$G$15:$G$49,
                   ('Supplier Emission'!$D$15:$D$49=H467) * ('Supplier Emission'!$F$15:$F$49=$E$435)),
            _xlws.FILTER('Supplier Emission'!$M$15:$M$49,
                   ('Supplier Emission'!$D$15:$D$49=H467) * ('Supplier Emission'!$F$15:$F$49=$E$435)),
            ""),
    "")</f>
        <v/>
      </c>
      <c r="N467" s="311" t="str">
        <f t="array" ref="N467">IFERROR(
    XLOOKUP(F467,
            _xlws.FILTER('Supplier Emission'!$G$15:$G$49,
                   ('Supplier Emission'!$D$15:$D$49=H467) * ('Supplier Emission'!$F$15:$F$49=$E$435)),
            _xlws.FILTER('Supplier Emission'!$H$15:$H$49,
                   ('Supplier Emission'!$D$15:$D$49=H467) * ('Supplier Emission'!$F$15:$F$49=$E$435)),
            ""),
    "")</f>
        <v/>
      </c>
      <c r="O467" s="311" t="str">
        <f t="array" ref="O467">XLOOKUP(1,('Emission Factors'!$E$5:$E$488='GHG emissions calculations'!$F467)*('Emission Factors'!$H$5:$H$488='GHG emissions calculations'!$H467),INDEX('Emission Factors'!$E$5:$T$488,0,MATCH('GHG emissions calculations'!O$6,'Emission Factors'!$E$5:$T$5,0)),"",0)</f>
        <v>Fibre de carbone (CF, depuis PAN, fibres courtes)</v>
      </c>
      <c r="P467" s="313">
        <f t="array" ref="P467">IFERROR(
    INDEX('Emission Factors'!$E$5:$P$488,
          MATCH(1,
                ('Emission Factors'!$E$5:$E$488 = 'GHG emissions calculations'!$F467) *
                ('Emission Factors'!$H$5:$H$488 = 'GHG emissions calculations'!$H467),
                0),
          MATCH('GHG emissions calculations'!P$6,'Emission Factors'!$E$5:$P$5,0)),
    "")</f>
        <v>18.4</v>
      </c>
      <c r="Q467" s="311" t="str">
        <f t="array" ref="Q467">IFERROR(
    IF(
        INDEX('Emission Factors'!$E$5:$P$488,
              MATCH(1,
                    ('Emission Factors'!$E$5:$E$488 = 'GHG emissions calculations'!$F467) *
                    ('Emission Factors'!$H$5:$H$488 = 'GHG emissions calculations'!$H467),
                    0),
              MATCH('GHG emissions calculations'!Q$6, 'Emission Factors'!$E$5:$P$5, 0)) &lt;&gt; "",
        INDEX('Emission Factors'!$E$5:$P$488,
              MATCH(1,
                    ('Emission Factors'!$E$5:$E$488 = 'GHG emissions calculations'!$F467) *
                    ('Emission Factors'!$H$5:$H$488 = 'GHG emissions calculations'!$H467),
                    0),
              MATCH('GHG emissions calculations'!Q$6, 'Emission Factors'!$E$5:$P$5, 0)),
        ""),
    "")</f>
        <v>kgCO2e/kg</v>
      </c>
      <c r="R467" s="311" t="str">
        <f t="array" ref="R467">IFERROR(
    IF(
        INDEX('Emission Factors'!$E$5:$R$488,
              MATCH(1,
                    ('Emission Factors'!$E$5:$E$488 = 'GHG emissions calculations'!$F467) *
                    ('Emission Factors'!$H$5:$H$488 = 'GHG emissions calculations'!$H467),
                    0),
              MATCH('GHG emissions calculations'!R$6, 'Emission Factors'!$E$5:$R$5, 0)) &lt;&gt; "",
        INDEX('Emission Factors'!$E$5:$R$488,
              MATCH(1,
                    ('Emission Factors'!$E$5:$E$488 = 'GHG emissions calculations'!$F467) *
                    ('Emission Factors'!$H$5:$H$488 = 'GHG emissions calculations'!$H467),
                    0),
              MATCH('GHG emissions calculations'!R$6, 'Emission Factors'!$E$5:$R$5, 0)),
        ""),
    "")</f>
        <v>Europe</v>
      </c>
      <c r="S467" s="312">
        <f t="shared" si="1"/>
        <v>0</v>
      </c>
      <c r="T467" s="23"/>
    </row>
    <row r="468" ht="15.75" customHeight="1" outlineLevel="1">
      <c r="A468" s="23"/>
      <c r="B468" s="71"/>
      <c r="C468" s="71"/>
      <c r="D468" s="71"/>
      <c r="E468" s="314"/>
      <c r="F468" s="311" t="str">
        <f>Lists!R59</f>
        <v>Carbon Fiber, short fibers - Thermocompression  - Global or unspecified region</v>
      </c>
      <c r="G468" s="311">
        <f t="array" ref="G468">XLOOKUP(1,('Emission Factors'!$E$5:$E$488='GHG emissions calculations'!$F468)*('Emission Factors'!$H$5:$H$488='GHG emissions calculations'!$H468),INDEX('Emission Factors'!$E$5:$T$488,0,MATCH('GHG emissions calculations'!G$6,'Emission Factors'!$E$5:$T$5,0)),"",0)</f>
        <v>3</v>
      </c>
      <c r="H468" s="311" t="s">
        <v>237</v>
      </c>
      <c r="I468" s="312" t="str">
        <f>IF(
    SUMIFS('Import data'!$L$25:$L$80,
           'Import data'!$J$25:$J$80, F468,
           'Import data'!$G$25:$G$80, 'GHG emissions calculations'!$H468,
           'Import data'!$I$25:$I$80,$E$435) &lt;&gt; 0,
    SUMIFS('Import data'!$L$25:$L$80,
           'Import data'!$J$25:$J$80, F468,
           'Import data'!$G$25:$G$80, 'GHG emissions calculations'!$H468,
           'Import data'!$I$25:$I$80,$E$435),
    ""
)</f>
        <v/>
      </c>
      <c r="J468" s="311" t="str">
        <f t="array" ref="J468">IF(
    XLOOKUP(F468, 'Import data'!$J$26:$J$47, 'Import data'!$M$26:$M$47, "", 0) = "Please add the region-specific supplier emission factor or choose a different region available in the IAEG database.",
    "",
    XLOOKUP(F468, 'Import data'!$J$26:$J$47, 'Import data'!$M$26:$M$47, "", 0)
)</f>
        <v/>
      </c>
      <c r="K468" s="311" t="str">
        <f t="array" ref="K468">IFERROR(
    XLOOKUP(F468,
            _xlws.FILTER('Supplier Emission'!$G$15:$G$49,
                   ('Supplier Emission'!$D$15:$D$49=H468) * ('Supplier Emission'!$F$15:$F$49=$E$435)),
            _xlws.FILTER('Supplier Emission'!$I$15:$I$49,
                   ('Supplier Emission'!$D$15:$D$49=H468) * ('Supplier Emission'!$F$15:$F$49=$E$435)),
            ""),
    "")</f>
        <v/>
      </c>
      <c r="L468" s="311" t="str">
        <f t="array" ref="L468">IFERROR(
    XLOOKUP(F468,
            _xlws.FILTER('Supplier Emission'!$G$15:$G$49,
                   ('Supplier Emission'!$D$15:$D$49=H468) * ('Supplier Emission'!$F$15:$F$49=$E$435)),
            _xlws.FILTER('Supplier Emission'!$J$15:$J$49,
                   ('Supplier Emission'!$D$15:$D$49=H468) * ('Supplier Emission'!$F$15:$F$49=$E$435)),
            ""),
    "")</f>
        <v/>
      </c>
      <c r="M468" s="311" t="str">
        <f t="array" ref="M468">IFERROR(
    XLOOKUP(F468,
            _xlws.FILTER('Supplier Emission'!$G$15:$G$49,
                   ('Supplier Emission'!$D$15:$D$49=H468) * ('Supplier Emission'!$F$15:$F$49=$E$435)),
            _xlws.FILTER('Supplier Emission'!$M$15:$M$49,
                   ('Supplier Emission'!$D$15:$D$49=H468) * ('Supplier Emission'!$F$15:$F$49=$E$435)),
            ""),
    "")</f>
        <v/>
      </c>
      <c r="N468" s="311" t="str">
        <f t="array" ref="N468">IFERROR(
    XLOOKUP(F468,
            _xlws.FILTER('Supplier Emission'!$G$15:$G$49,
                   ('Supplier Emission'!$D$15:$D$49=H468) * ('Supplier Emission'!$F$15:$F$49=$E$435)),
            _xlws.FILTER('Supplier Emission'!$H$15:$H$49,
                   ('Supplier Emission'!$D$15:$D$49=H468) * ('Supplier Emission'!$F$15:$F$49=$E$435)),
            ""),
    "")</f>
        <v/>
      </c>
      <c r="O468" s="311" t="str">
        <f t="array" ref="O468">XLOOKUP(1,('Emission Factors'!$E$5:$E$488='GHG emissions calculations'!$F468)*('Emission Factors'!$H$5:$H$488='GHG emissions calculations'!$H468),INDEX('Emission Factors'!$E$5:$T$488,0,MATCH('GHG emissions calculations'!O$6,'Emission Factors'!$E$5:$T$5,0)),"",0)</f>
        <v>Fibre de carbone (CF, depuis PAN, fibres courtes) + Thermocompression</v>
      </c>
      <c r="P468" s="313">
        <f t="array" ref="P468">IFERROR(
    INDEX('Emission Factors'!$E$5:$P$488,
          MATCH(1,
                ('Emission Factors'!$E$5:$E$488 = 'GHG emissions calculations'!$F468) *
                ('Emission Factors'!$H$5:$H$488 = 'GHG emissions calculations'!$H468),
                0),
          MATCH('GHG emissions calculations'!P$6,'Emission Factors'!$E$5:$P$5,0)),
    "")</f>
        <v>18.4</v>
      </c>
      <c r="Q468" s="311" t="str">
        <f t="array" ref="Q468">IFERROR(
    IF(
        INDEX('Emission Factors'!$E$5:$P$488,
              MATCH(1,
                    ('Emission Factors'!$E$5:$E$488 = 'GHG emissions calculations'!$F468) *
                    ('Emission Factors'!$H$5:$H$488 = 'GHG emissions calculations'!$H468),
                    0),
              MATCH('GHG emissions calculations'!Q$6, 'Emission Factors'!$E$5:$P$5, 0)) &lt;&gt; "",
        INDEX('Emission Factors'!$E$5:$P$488,
              MATCH(1,
                    ('Emission Factors'!$E$5:$E$488 = 'GHG emissions calculations'!$F468) *
                    ('Emission Factors'!$H$5:$H$488 = 'GHG emissions calculations'!$H468),
                    0),
              MATCH('GHG emissions calculations'!Q$6, 'Emission Factors'!$E$5:$P$5, 0)),
        ""),
    "")</f>
        <v>kgCO2e/kg</v>
      </c>
      <c r="R468" s="311" t="str">
        <f t="array" ref="R468">IFERROR(
    IF(
        INDEX('Emission Factors'!$E$5:$R$488,
              MATCH(1,
                    ('Emission Factors'!$E$5:$E$488 = 'GHG emissions calculations'!$F468) *
                    ('Emission Factors'!$H$5:$H$488 = 'GHG emissions calculations'!$H468),
                    0),
              MATCH('GHG emissions calculations'!R$6, 'Emission Factors'!$E$5:$R$5, 0)) &lt;&gt; "",
        INDEX('Emission Factors'!$E$5:$R$488,
              MATCH(1,
                    ('Emission Factors'!$E$5:$E$488 = 'GHG emissions calculations'!$F468) *
                    ('Emission Factors'!$H$5:$H$488 = 'GHG emissions calculations'!$H468),
                    0),
              MATCH('GHG emissions calculations'!R$6, 'Emission Factors'!$E$5:$R$5, 0)),
        ""),
    "")</f>
        <v>Global or unspecified region</v>
      </c>
      <c r="S468" s="312">
        <f t="shared" si="1"/>
        <v>0</v>
      </c>
      <c r="T468" s="23"/>
    </row>
    <row r="469" ht="15.75" customHeight="1" outlineLevel="1">
      <c r="A469" s="23"/>
      <c r="B469" s="71"/>
      <c r="C469" s="71"/>
      <c r="D469" s="71"/>
      <c r="E469" s="314"/>
      <c r="F469" s="311" t="str">
        <f>Lists!R58</f>
        <v>Carbon Fiber, short fibers - Thermocompression  - Middle East</v>
      </c>
      <c r="G469" s="311" t="str">
        <f t="array" ref="G469">XLOOKUP(1,('Emission Factors'!$E$5:$E$488='GHG emissions calculations'!$F469)*('Emission Factors'!$H$5:$H$488='GHG emissions calculations'!$H469),INDEX('Emission Factors'!$E$5:$T$488,0,MATCH('GHG emissions calculations'!G$6,'Emission Factors'!$E$5:$T$5,0)),"",0)</f>
        <v/>
      </c>
      <c r="H469" s="311" t="s">
        <v>237</v>
      </c>
      <c r="I469" s="312" t="str">
        <f>IF(
    SUMIFS('Import data'!$L$25:$L$80,
           'Import data'!$J$25:$J$80, F469,
           'Import data'!$G$25:$G$80, 'GHG emissions calculations'!$H469,
           'Import data'!$I$25:$I$80,$E$435) &lt;&gt; 0,
    SUMIFS('Import data'!$L$25:$L$80,
           'Import data'!$J$25:$J$80, F469,
           'Import data'!$G$25:$G$80, 'GHG emissions calculations'!$H469,
           'Import data'!$I$25:$I$80,$E$435),
    ""
)</f>
        <v/>
      </c>
      <c r="J469" s="311" t="str">
        <f t="array" ref="J469">IF(
    XLOOKUP(F469, 'Import data'!$J$26:$J$47, 'Import data'!$M$26:$M$47, "", 0) = "Please add the region-specific supplier emission factor or choose a different region available in the IAEG database.",
    "",
    XLOOKUP(F469, 'Import data'!$J$26:$J$47, 'Import data'!$M$26:$M$47, "", 0)
)</f>
        <v/>
      </c>
      <c r="K469" s="311" t="str">
        <f t="array" ref="K469">IFERROR(
    XLOOKUP(F469,
            _xlws.FILTER('Supplier Emission'!$G$15:$G$49,
                   ('Supplier Emission'!$D$15:$D$49=H469) * ('Supplier Emission'!$F$15:$F$49=$E$435)),
            _xlws.FILTER('Supplier Emission'!$I$15:$I$49,
                   ('Supplier Emission'!$D$15:$D$49=H469) * ('Supplier Emission'!$F$15:$F$49=$E$435)),
            ""),
    "")</f>
        <v/>
      </c>
      <c r="L469" s="311" t="str">
        <f t="array" ref="L469">IFERROR(
    XLOOKUP(F469,
            _xlws.FILTER('Supplier Emission'!$G$15:$G$49,
                   ('Supplier Emission'!$D$15:$D$49=H469) * ('Supplier Emission'!$F$15:$F$49=$E$435)),
            _xlws.FILTER('Supplier Emission'!$J$15:$J$49,
                   ('Supplier Emission'!$D$15:$D$49=H469) * ('Supplier Emission'!$F$15:$F$49=$E$435)),
            ""),
    "")</f>
        <v/>
      </c>
      <c r="M469" s="311" t="str">
        <f t="array" ref="M469">IFERROR(
    XLOOKUP(F469,
            _xlws.FILTER('Supplier Emission'!$G$15:$G$49,
                   ('Supplier Emission'!$D$15:$D$49=H469) * ('Supplier Emission'!$F$15:$F$49=$E$435)),
            _xlws.FILTER('Supplier Emission'!$M$15:$M$49,
                   ('Supplier Emission'!$D$15:$D$49=H469) * ('Supplier Emission'!$F$15:$F$49=$E$435)),
            ""),
    "")</f>
        <v/>
      </c>
      <c r="N469" s="311" t="str">
        <f t="array" ref="N469">IFERROR(
    XLOOKUP(F469,
            _xlws.FILTER('Supplier Emission'!$G$15:$G$49,
                   ('Supplier Emission'!$D$15:$D$49=H469) * ('Supplier Emission'!$F$15:$F$49=$E$435)),
            _xlws.FILTER('Supplier Emission'!$H$15:$H$49,
                   ('Supplier Emission'!$D$15:$D$49=H469) * ('Supplier Emission'!$F$15:$F$49=$E$435)),
            ""),
    "")</f>
        <v/>
      </c>
      <c r="O469" s="311" t="str">
        <f t="array" ref="O469">XLOOKUP(1,('Emission Factors'!$E$5:$E$488='GHG emissions calculations'!$F469)*('Emission Factors'!$H$5:$H$488='GHG emissions calculations'!$H469),INDEX('Emission Factors'!$E$5:$T$488,0,MATCH('GHG emissions calculations'!O$6,'Emission Factors'!$E$5:$T$5,0)),"",0)</f>
        <v/>
      </c>
      <c r="P469" s="313" t="str">
        <f t="array" ref="P469">IFERROR(
    INDEX('Emission Factors'!$E$5:$P$488,
          MATCH(1,
                ('Emission Factors'!$E$5:$E$488 = 'GHG emissions calculations'!$F469) *
                ('Emission Factors'!$H$5:$H$488 = 'GHG emissions calculations'!$H469),
                0),
          MATCH('GHG emissions calculations'!P$6,'Emission Factors'!$E$5:$P$5,0)),
    "")</f>
        <v/>
      </c>
      <c r="Q469" s="311" t="str">
        <f t="array" ref="Q469">IFERROR(
    IF(
        INDEX('Emission Factors'!$E$5:$P$488,
              MATCH(1,
                    ('Emission Factors'!$E$5:$E$488 = 'GHG emissions calculations'!$F469) *
                    ('Emission Factors'!$H$5:$H$488 = 'GHG emissions calculations'!$H469),
                    0),
              MATCH('GHG emissions calculations'!Q$6, 'Emission Factors'!$E$5:$P$5, 0)) &lt;&gt; "",
        INDEX('Emission Factors'!$E$5:$P$488,
              MATCH(1,
                    ('Emission Factors'!$E$5:$E$488 = 'GHG emissions calculations'!$F469) *
                    ('Emission Factors'!$H$5:$H$488 = 'GHG emissions calculations'!$H469),
                    0),
              MATCH('GHG emissions calculations'!Q$6, 'Emission Factors'!$E$5:$P$5, 0)),
        ""),
    "")</f>
        <v/>
      </c>
      <c r="R469" s="311" t="str">
        <f t="array" ref="R469">IFERROR(
    IF(
        INDEX('Emission Factors'!$E$5:$R$488,
              MATCH(1,
                    ('Emission Factors'!$E$5:$E$488 = 'GHG emissions calculations'!$F469) *
                    ('Emission Factors'!$H$5:$H$488 = 'GHG emissions calculations'!$H469),
                    0),
              MATCH('GHG emissions calculations'!R$6, 'Emission Factors'!$E$5:$R$5, 0)) &lt;&gt; "",
        INDEX('Emission Factors'!$E$5:$R$488,
              MATCH(1,
                    ('Emission Factors'!$E$5:$E$488 = 'GHG emissions calculations'!$F469) *
                    ('Emission Factors'!$H$5:$H$488 = 'GHG emissions calculations'!$H469),
                    0),
              MATCH('GHG emissions calculations'!R$6, 'Emission Factors'!$E$5:$R$5, 0)),
        ""),
    "")</f>
        <v/>
      </c>
      <c r="S469" s="312">
        <f t="shared" si="1"/>
        <v>0</v>
      </c>
      <c r="T469" s="23"/>
    </row>
    <row r="470" ht="15.75" customHeight="1" outlineLevel="1">
      <c r="A470" s="23"/>
      <c r="B470" s="71"/>
      <c r="C470" s="71"/>
      <c r="D470" s="71"/>
      <c r="E470" s="314"/>
      <c r="F470" s="311" t="str">
        <f>Lists!R57</f>
        <v>Carbon Fiber, short fibers - Thermocompression  - Oceania</v>
      </c>
      <c r="G470" s="311" t="str">
        <f t="array" ref="G470">XLOOKUP(1,('Emission Factors'!$E$5:$E$488='GHG emissions calculations'!$F470)*('Emission Factors'!$H$5:$H$488='GHG emissions calculations'!$H470),INDEX('Emission Factors'!$E$5:$T$488,0,MATCH('GHG emissions calculations'!G$6,'Emission Factors'!$E$5:$T$5,0)),"",0)</f>
        <v/>
      </c>
      <c r="H470" s="311" t="s">
        <v>237</v>
      </c>
      <c r="I470" s="312" t="str">
        <f>IF(
    SUMIFS('Import data'!$L$25:$L$80,
           'Import data'!$J$25:$J$80, F470,
           'Import data'!$G$25:$G$80, 'GHG emissions calculations'!$H470,
           'Import data'!$I$25:$I$80,$E$435) &lt;&gt; 0,
    SUMIFS('Import data'!$L$25:$L$80,
           'Import data'!$J$25:$J$80, F470,
           'Import data'!$G$25:$G$80, 'GHG emissions calculations'!$H470,
           'Import data'!$I$25:$I$80,$E$435),
    ""
)</f>
        <v/>
      </c>
      <c r="J470" s="311" t="str">
        <f t="array" ref="J470">IF(
    XLOOKUP(F470, 'Import data'!$J$26:$J$47, 'Import data'!$M$26:$M$47, "", 0) = "Please add the region-specific supplier emission factor or choose a different region available in the IAEG database.",
    "",
    XLOOKUP(F470, 'Import data'!$J$26:$J$47, 'Import data'!$M$26:$M$47, "", 0)
)</f>
        <v/>
      </c>
      <c r="K470" s="311" t="str">
        <f t="array" ref="K470">IFERROR(
    XLOOKUP(F470,
            _xlws.FILTER('Supplier Emission'!$G$15:$G$49,
                   ('Supplier Emission'!$D$15:$D$49=H470) * ('Supplier Emission'!$F$15:$F$49=$E$435)),
            _xlws.FILTER('Supplier Emission'!$I$15:$I$49,
                   ('Supplier Emission'!$D$15:$D$49=H470) * ('Supplier Emission'!$F$15:$F$49=$E$435)),
            ""),
    "")</f>
        <v/>
      </c>
      <c r="L470" s="311" t="str">
        <f t="array" ref="L470">IFERROR(
    XLOOKUP(F470,
            _xlws.FILTER('Supplier Emission'!$G$15:$G$49,
                   ('Supplier Emission'!$D$15:$D$49=H470) * ('Supplier Emission'!$F$15:$F$49=$E$435)),
            _xlws.FILTER('Supplier Emission'!$J$15:$J$49,
                   ('Supplier Emission'!$D$15:$D$49=H470) * ('Supplier Emission'!$F$15:$F$49=$E$435)),
            ""),
    "")</f>
        <v/>
      </c>
      <c r="M470" s="311" t="str">
        <f t="array" ref="M470">IFERROR(
    XLOOKUP(F470,
            _xlws.FILTER('Supplier Emission'!$G$15:$G$49,
                   ('Supplier Emission'!$D$15:$D$49=H470) * ('Supplier Emission'!$F$15:$F$49=$E$435)),
            _xlws.FILTER('Supplier Emission'!$M$15:$M$49,
                   ('Supplier Emission'!$D$15:$D$49=H470) * ('Supplier Emission'!$F$15:$F$49=$E$435)),
            ""),
    "")</f>
        <v/>
      </c>
      <c r="N470" s="311" t="str">
        <f t="array" ref="N470">IFERROR(
    XLOOKUP(F470,
            _xlws.FILTER('Supplier Emission'!$G$15:$G$49,
                   ('Supplier Emission'!$D$15:$D$49=H470) * ('Supplier Emission'!$F$15:$F$49=$E$435)),
            _xlws.FILTER('Supplier Emission'!$H$15:$H$49,
                   ('Supplier Emission'!$D$15:$D$49=H470) * ('Supplier Emission'!$F$15:$F$49=$E$435)),
            ""),
    "")</f>
        <v/>
      </c>
      <c r="O470" s="311" t="str">
        <f t="array" ref="O470">XLOOKUP(1,('Emission Factors'!$E$5:$E$488='GHG emissions calculations'!$F470)*('Emission Factors'!$H$5:$H$488='GHG emissions calculations'!$H470),INDEX('Emission Factors'!$E$5:$T$488,0,MATCH('GHG emissions calculations'!O$6,'Emission Factors'!$E$5:$T$5,0)),"",0)</f>
        <v/>
      </c>
      <c r="P470" s="313" t="str">
        <f t="array" ref="P470">IFERROR(
    INDEX('Emission Factors'!$E$5:$P$488,
          MATCH(1,
                ('Emission Factors'!$E$5:$E$488 = 'GHG emissions calculations'!$F470) *
                ('Emission Factors'!$H$5:$H$488 = 'GHG emissions calculations'!$H470),
                0),
          MATCH('GHG emissions calculations'!P$6,'Emission Factors'!$E$5:$P$5,0)),
    "")</f>
        <v/>
      </c>
      <c r="Q470" s="311" t="str">
        <f t="array" ref="Q470">IFERROR(
    IF(
        INDEX('Emission Factors'!$E$5:$P$488,
              MATCH(1,
                    ('Emission Factors'!$E$5:$E$488 = 'GHG emissions calculations'!$F470) *
                    ('Emission Factors'!$H$5:$H$488 = 'GHG emissions calculations'!$H470),
                    0),
              MATCH('GHG emissions calculations'!Q$6, 'Emission Factors'!$E$5:$P$5, 0)) &lt;&gt; "",
        INDEX('Emission Factors'!$E$5:$P$488,
              MATCH(1,
                    ('Emission Factors'!$E$5:$E$488 = 'GHG emissions calculations'!$F470) *
                    ('Emission Factors'!$H$5:$H$488 = 'GHG emissions calculations'!$H470),
                    0),
              MATCH('GHG emissions calculations'!Q$6, 'Emission Factors'!$E$5:$P$5, 0)),
        ""),
    "")</f>
        <v/>
      </c>
      <c r="R470" s="311" t="str">
        <f t="array" ref="R470">IFERROR(
    IF(
        INDEX('Emission Factors'!$E$5:$R$488,
              MATCH(1,
                    ('Emission Factors'!$E$5:$E$488 = 'GHG emissions calculations'!$F470) *
                    ('Emission Factors'!$H$5:$H$488 = 'GHG emissions calculations'!$H470),
                    0),
              MATCH('GHG emissions calculations'!R$6, 'Emission Factors'!$E$5:$R$5, 0)) &lt;&gt; "",
        INDEX('Emission Factors'!$E$5:$R$488,
              MATCH(1,
                    ('Emission Factors'!$E$5:$E$488 = 'GHG emissions calculations'!$F470) *
                    ('Emission Factors'!$H$5:$H$488 = 'GHG emissions calculations'!$H470),
                    0),
              MATCH('GHG emissions calculations'!R$6, 'Emission Factors'!$E$5:$R$5, 0)),
        ""),
    "")</f>
        <v/>
      </c>
      <c r="S470" s="312">
        <f t="shared" si="1"/>
        <v>0</v>
      </c>
      <c r="T470" s="23"/>
    </row>
    <row r="471" ht="15.75" customHeight="1" outlineLevel="1">
      <c r="A471" s="23"/>
      <c r="B471" s="71"/>
      <c r="C471" s="71"/>
      <c r="D471" s="71"/>
      <c r="E471" s="314"/>
      <c r="F471" s="311" t="str">
        <f>Lists!R62</f>
        <v>Carbon Fiber, short fibers - Unspecified process - Africa</v>
      </c>
      <c r="G471" s="311" t="str">
        <f t="array" ref="G471">XLOOKUP(1,('Emission Factors'!$E$5:$E$488='GHG emissions calculations'!$F471)*('Emission Factors'!$H$5:$H$488='GHG emissions calculations'!$H471),INDEX('Emission Factors'!$E$5:$T$488,0,MATCH('GHG emissions calculations'!G$6,'Emission Factors'!$E$5:$T$5,0)),"",0)</f>
        <v/>
      </c>
      <c r="H471" s="311" t="s">
        <v>237</v>
      </c>
      <c r="I471" s="312" t="str">
        <f>IF(
    SUMIFS('Import data'!$L$25:$L$80,
           'Import data'!$J$25:$J$80, F471,
           'Import data'!$G$25:$G$80, 'GHG emissions calculations'!$H471,
           'Import data'!$I$25:$I$80,$E$435) &lt;&gt; 0,
    SUMIFS('Import data'!$L$25:$L$80,
           'Import data'!$J$25:$J$80, F471,
           'Import data'!$G$25:$G$80, 'GHG emissions calculations'!$H471,
           'Import data'!$I$25:$I$80,$E$435),
    ""
)</f>
        <v/>
      </c>
      <c r="J471" s="311" t="str">
        <f t="array" ref="J471">IF(
    XLOOKUP(F471, 'Import data'!$J$26:$J$47, 'Import data'!$M$26:$M$47, "", 0) = "Please add the region-specific supplier emission factor or choose a different region available in the IAEG database.",
    "",
    XLOOKUP(F471, 'Import data'!$J$26:$J$47, 'Import data'!$M$26:$M$47, "", 0)
)</f>
        <v/>
      </c>
      <c r="K471" s="311" t="str">
        <f t="array" ref="K471">IFERROR(
    XLOOKUP(F471,
            _xlws.FILTER('Supplier Emission'!$G$15:$G$49,
                   ('Supplier Emission'!$D$15:$D$49=H471) * ('Supplier Emission'!$F$15:$F$49=$E$435)),
            _xlws.FILTER('Supplier Emission'!$I$15:$I$49,
                   ('Supplier Emission'!$D$15:$D$49=H471) * ('Supplier Emission'!$F$15:$F$49=$E$435)),
            ""),
    "")</f>
        <v/>
      </c>
      <c r="L471" s="311" t="str">
        <f t="array" ref="L471">IFERROR(
    XLOOKUP(F471,
            _xlws.FILTER('Supplier Emission'!$G$15:$G$49,
                   ('Supplier Emission'!$D$15:$D$49=H471) * ('Supplier Emission'!$F$15:$F$49=$E$435)),
            _xlws.FILTER('Supplier Emission'!$J$15:$J$49,
                   ('Supplier Emission'!$D$15:$D$49=H471) * ('Supplier Emission'!$F$15:$F$49=$E$435)),
            ""),
    "")</f>
        <v/>
      </c>
      <c r="M471" s="311" t="str">
        <f t="array" ref="M471">IFERROR(
    XLOOKUP(F471,
            _xlws.FILTER('Supplier Emission'!$G$15:$G$49,
                   ('Supplier Emission'!$D$15:$D$49=H471) * ('Supplier Emission'!$F$15:$F$49=$E$435)),
            _xlws.FILTER('Supplier Emission'!$M$15:$M$49,
                   ('Supplier Emission'!$D$15:$D$49=H471) * ('Supplier Emission'!$F$15:$F$49=$E$435)),
            ""),
    "")</f>
        <v/>
      </c>
      <c r="N471" s="311" t="str">
        <f t="array" ref="N471">IFERROR(
    XLOOKUP(F471,
            _xlws.FILTER('Supplier Emission'!$G$15:$G$49,
                   ('Supplier Emission'!$D$15:$D$49=H471) * ('Supplier Emission'!$F$15:$F$49=$E$435)),
            _xlws.FILTER('Supplier Emission'!$H$15:$H$49,
                   ('Supplier Emission'!$D$15:$D$49=H471) * ('Supplier Emission'!$F$15:$F$49=$E$435)),
            ""),
    "")</f>
        <v/>
      </c>
      <c r="O471" s="311" t="str">
        <f t="array" ref="O471">XLOOKUP(1,('Emission Factors'!$E$5:$E$488='GHG emissions calculations'!$F471)*('Emission Factors'!$H$5:$H$488='GHG emissions calculations'!$H471),INDEX('Emission Factors'!$E$5:$T$488,0,MATCH('GHG emissions calculations'!O$6,'Emission Factors'!$E$5:$T$5,0)),"",0)</f>
        <v/>
      </c>
      <c r="P471" s="313" t="str">
        <f t="array" ref="P471">IFERROR(
    INDEX('Emission Factors'!$E$5:$P$488,
          MATCH(1,
                ('Emission Factors'!$E$5:$E$488 = 'GHG emissions calculations'!$F471) *
                ('Emission Factors'!$H$5:$H$488 = 'GHG emissions calculations'!$H471),
                0),
          MATCH('GHG emissions calculations'!P$6,'Emission Factors'!$E$5:$P$5,0)),
    "")</f>
        <v/>
      </c>
      <c r="Q471" s="311" t="str">
        <f t="array" ref="Q471">IFERROR(
    IF(
        INDEX('Emission Factors'!$E$5:$P$488,
              MATCH(1,
                    ('Emission Factors'!$E$5:$E$488 = 'GHG emissions calculations'!$F471) *
                    ('Emission Factors'!$H$5:$H$488 = 'GHG emissions calculations'!$H471),
                    0),
              MATCH('GHG emissions calculations'!Q$6, 'Emission Factors'!$E$5:$P$5, 0)) &lt;&gt; "",
        INDEX('Emission Factors'!$E$5:$P$488,
              MATCH(1,
                    ('Emission Factors'!$E$5:$E$488 = 'GHG emissions calculations'!$F471) *
                    ('Emission Factors'!$H$5:$H$488 = 'GHG emissions calculations'!$H471),
                    0),
              MATCH('GHG emissions calculations'!Q$6, 'Emission Factors'!$E$5:$P$5, 0)),
        ""),
    "")</f>
        <v/>
      </c>
      <c r="R471" s="311" t="str">
        <f t="array" ref="R471">IFERROR(
    IF(
        INDEX('Emission Factors'!$E$5:$R$488,
              MATCH(1,
                    ('Emission Factors'!$E$5:$E$488 = 'GHG emissions calculations'!$F471) *
                    ('Emission Factors'!$H$5:$H$488 = 'GHG emissions calculations'!$H471),
                    0),
              MATCH('GHG emissions calculations'!R$6, 'Emission Factors'!$E$5:$R$5, 0)) &lt;&gt; "",
        INDEX('Emission Factors'!$E$5:$R$488,
              MATCH(1,
                    ('Emission Factors'!$E$5:$E$488 = 'GHG emissions calculations'!$F471) *
                    ('Emission Factors'!$H$5:$H$488 = 'GHG emissions calculations'!$H471),
                    0),
              MATCH('GHG emissions calculations'!R$6, 'Emission Factors'!$E$5:$R$5, 0)),
        ""),
    "")</f>
        <v/>
      </c>
      <c r="S471" s="312">
        <f t="shared" si="1"/>
        <v>0</v>
      </c>
      <c r="T471" s="23"/>
    </row>
    <row r="472" ht="15.75" customHeight="1" outlineLevel="1">
      <c r="A472" s="23"/>
      <c r="B472" s="71"/>
      <c r="C472" s="71"/>
      <c r="D472" s="71"/>
      <c r="E472" s="314"/>
      <c r="F472" s="311" t="str">
        <f>Lists!R60</f>
        <v>Carbon Fiber, short fibers - Unspecified process - America</v>
      </c>
      <c r="G472" s="311" t="str">
        <f t="array" ref="G472">XLOOKUP(1,('Emission Factors'!$E$5:$E$488='GHG emissions calculations'!$F472)*('Emission Factors'!$H$5:$H$488='GHG emissions calculations'!$H472),INDEX('Emission Factors'!$E$5:$T$488,0,MATCH('GHG emissions calculations'!G$6,'Emission Factors'!$E$5:$T$5,0)),"",0)</f>
        <v/>
      </c>
      <c r="H472" s="311" t="s">
        <v>237</v>
      </c>
      <c r="I472" s="312" t="str">
        <f>IF(
    SUMIFS('Import data'!$L$25:$L$80,
           'Import data'!$J$25:$J$80, F472,
           'Import data'!$G$25:$G$80, 'GHG emissions calculations'!$H472,
           'Import data'!$I$25:$I$80,$E$435) &lt;&gt; 0,
    SUMIFS('Import data'!$L$25:$L$80,
           'Import data'!$J$25:$J$80, F472,
           'Import data'!$G$25:$G$80, 'GHG emissions calculations'!$H472,
           'Import data'!$I$25:$I$80,$E$435),
    ""
)</f>
        <v/>
      </c>
      <c r="J472" s="311" t="str">
        <f t="array" ref="J472">IF(
    XLOOKUP(F472, 'Import data'!$J$26:$J$47, 'Import data'!$M$26:$M$47, "", 0) = "Please add the region-specific supplier emission factor or choose a different region available in the IAEG database.",
    "",
    XLOOKUP(F472, 'Import data'!$J$26:$J$47, 'Import data'!$M$26:$M$47, "", 0)
)</f>
        <v/>
      </c>
      <c r="K472" s="311" t="str">
        <f t="array" ref="K472">IFERROR(
    XLOOKUP(F472,
            _xlws.FILTER('Supplier Emission'!$G$15:$G$49,
                   ('Supplier Emission'!$D$15:$D$49=H472) * ('Supplier Emission'!$F$15:$F$49=$E$435)),
            _xlws.FILTER('Supplier Emission'!$I$15:$I$49,
                   ('Supplier Emission'!$D$15:$D$49=H472) * ('Supplier Emission'!$F$15:$F$49=$E$435)),
            ""),
    "")</f>
        <v/>
      </c>
      <c r="L472" s="311" t="str">
        <f t="array" ref="L472">IFERROR(
    XLOOKUP(F472,
            _xlws.FILTER('Supplier Emission'!$G$15:$G$49,
                   ('Supplier Emission'!$D$15:$D$49=H472) * ('Supplier Emission'!$F$15:$F$49=$E$435)),
            _xlws.FILTER('Supplier Emission'!$J$15:$J$49,
                   ('Supplier Emission'!$D$15:$D$49=H472) * ('Supplier Emission'!$F$15:$F$49=$E$435)),
            ""),
    "")</f>
        <v/>
      </c>
      <c r="M472" s="311" t="str">
        <f t="array" ref="M472">IFERROR(
    XLOOKUP(F472,
            _xlws.FILTER('Supplier Emission'!$G$15:$G$49,
                   ('Supplier Emission'!$D$15:$D$49=H472) * ('Supplier Emission'!$F$15:$F$49=$E$435)),
            _xlws.FILTER('Supplier Emission'!$M$15:$M$49,
                   ('Supplier Emission'!$D$15:$D$49=H472) * ('Supplier Emission'!$F$15:$F$49=$E$435)),
            ""),
    "")</f>
        <v/>
      </c>
      <c r="N472" s="311" t="str">
        <f t="array" ref="N472">IFERROR(
    XLOOKUP(F472,
            _xlws.FILTER('Supplier Emission'!$G$15:$G$49,
                   ('Supplier Emission'!$D$15:$D$49=H472) * ('Supplier Emission'!$F$15:$F$49=$E$435)),
            _xlws.FILTER('Supplier Emission'!$H$15:$H$49,
                   ('Supplier Emission'!$D$15:$D$49=H472) * ('Supplier Emission'!$F$15:$F$49=$E$435)),
            ""),
    "")</f>
        <v/>
      </c>
      <c r="O472" s="311" t="str">
        <f t="array" ref="O472">XLOOKUP(1,('Emission Factors'!$E$5:$E$488='GHG emissions calculations'!$F472)*('Emission Factors'!$H$5:$H$488='GHG emissions calculations'!$H472),INDEX('Emission Factors'!$E$5:$T$488,0,MATCH('GHG emissions calculations'!O$6,'Emission Factors'!$E$5:$T$5,0)),"",0)</f>
        <v/>
      </c>
      <c r="P472" s="313" t="str">
        <f t="array" ref="P472">IFERROR(
    INDEX('Emission Factors'!$E$5:$P$488,
          MATCH(1,
                ('Emission Factors'!$E$5:$E$488 = 'GHG emissions calculations'!$F472) *
                ('Emission Factors'!$H$5:$H$488 = 'GHG emissions calculations'!$H472),
                0),
          MATCH('GHG emissions calculations'!P$6,'Emission Factors'!$E$5:$P$5,0)),
    "")</f>
        <v/>
      </c>
      <c r="Q472" s="311" t="str">
        <f t="array" ref="Q472">IFERROR(
    IF(
        INDEX('Emission Factors'!$E$5:$P$488,
              MATCH(1,
                    ('Emission Factors'!$E$5:$E$488 = 'GHG emissions calculations'!$F472) *
                    ('Emission Factors'!$H$5:$H$488 = 'GHG emissions calculations'!$H472),
                    0),
              MATCH('GHG emissions calculations'!Q$6, 'Emission Factors'!$E$5:$P$5, 0)) &lt;&gt; "",
        INDEX('Emission Factors'!$E$5:$P$488,
              MATCH(1,
                    ('Emission Factors'!$E$5:$E$488 = 'GHG emissions calculations'!$F472) *
                    ('Emission Factors'!$H$5:$H$488 = 'GHG emissions calculations'!$H472),
                    0),
              MATCH('GHG emissions calculations'!Q$6, 'Emission Factors'!$E$5:$P$5, 0)),
        ""),
    "")</f>
        <v/>
      </c>
      <c r="R472" s="311" t="str">
        <f t="array" ref="R472">IFERROR(
    IF(
        INDEX('Emission Factors'!$E$5:$R$488,
              MATCH(1,
                    ('Emission Factors'!$E$5:$E$488 = 'GHG emissions calculations'!$F472) *
                    ('Emission Factors'!$H$5:$H$488 = 'GHG emissions calculations'!$H472),
                    0),
              MATCH('GHG emissions calculations'!R$6, 'Emission Factors'!$E$5:$R$5, 0)) &lt;&gt; "",
        INDEX('Emission Factors'!$E$5:$R$488,
              MATCH(1,
                    ('Emission Factors'!$E$5:$E$488 = 'GHG emissions calculations'!$F472) *
                    ('Emission Factors'!$H$5:$H$488 = 'GHG emissions calculations'!$H472),
                    0),
              MATCH('GHG emissions calculations'!R$6, 'Emission Factors'!$E$5:$R$5, 0)),
        ""),
    "")</f>
        <v/>
      </c>
      <c r="S472" s="312">
        <f t="shared" si="1"/>
        <v>0</v>
      </c>
      <c r="T472" s="23"/>
    </row>
    <row r="473" ht="15.75" customHeight="1" outlineLevel="1">
      <c r="A473" s="23"/>
      <c r="B473" s="71"/>
      <c r="C473" s="71"/>
      <c r="D473" s="71"/>
      <c r="E473" s="314"/>
      <c r="F473" s="311" t="str">
        <f>Lists!R63</f>
        <v>Carbon Fiber, short fibers - Unspecified process - Asia</v>
      </c>
      <c r="G473" s="311" t="str">
        <f t="array" ref="G473">XLOOKUP(1,('Emission Factors'!$E$5:$E$488='GHG emissions calculations'!$F473)*('Emission Factors'!$H$5:$H$488='GHG emissions calculations'!$H473),INDEX('Emission Factors'!$E$5:$T$488,0,MATCH('GHG emissions calculations'!G$6,'Emission Factors'!$E$5:$T$5,0)),"",0)</f>
        <v/>
      </c>
      <c r="H473" s="311" t="s">
        <v>237</v>
      </c>
      <c r="I473" s="312" t="str">
        <f>IF(
    SUMIFS('Import data'!$L$25:$L$80,
           'Import data'!$J$25:$J$80, F473,
           'Import data'!$G$25:$G$80, 'GHG emissions calculations'!$H473,
           'Import data'!$I$25:$I$80,$E$435) &lt;&gt; 0,
    SUMIFS('Import data'!$L$25:$L$80,
           'Import data'!$J$25:$J$80, F473,
           'Import data'!$G$25:$G$80, 'GHG emissions calculations'!$H473,
           'Import data'!$I$25:$I$80,$E$435),
    ""
)</f>
        <v/>
      </c>
      <c r="J473" s="311" t="str">
        <f t="array" ref="J473">IF(
    XLOOKUP(F473, 'Import data'!$J$26:$J$47, 'Import data'!$M$26:$M$47, "", 0) = "Please add the region-specific supplier emission factor or choose a different region available in the IAEG database.",
    "",
    XLOOKUP(F473, 'Import data'!$J$26:$J$47, 'Import data'!$M$26:$M$47, "", 0)
)</f>
        <v/>
      </c>
      <c r="K473" s="311" t="str">
        <f t="array" ref="K473">IFERROR(
    XLOOKUP(F473,
            _xlws.FILTER('Supplier Emission'!$G$15:$G$49,
                   ('Supplier Emission'!$D$15:$D$49=H473) * ('Supplier Emission'!$F$15:$F$49=$E$435)),
            _xlws.FILTER('Supplier Emission'!$I$15:$I$49,
                   ('Supplier Emission'!$D$15:$D$49=H473) * ('Supplier Emission'!$F$15:$F$49=$E$435)),
            ""),
    "")</f>
        <v/>
      </c>
      <c r="L473" s="311" t="str">
        <f t="array" ref="L473">IFERROR(
    XLOOKUP(F473,
            _xlws.FILTER('Supplier Emission'!$G$15:$G$49,
                   ('Supplier Emission'!$D$15:$D$49=H473) * ('Supplier Emission'!$F$15:$F$49=$E$435)),
            _xlws.FILTER('Supplier Emission'!$J$15:$J$49,
                   ('Supplier Emission'!$D$15:$D$49=H473) * ('Supplier Emission'!$F$15:$F$49=$E$435)),
            ""),
    "")</f>
        <v/>
      </c>
      <c r="M473" s="311" t="str">
        <f t="array" ref="M473">IFERROR(
    XLOOKUP(F473,
            _xlws.FILTER('Supplier Emission'!$G$15:$G$49,
                   ('Supplier Emission'!$D$15:$D$49=H473) * ('Supplier Emission'!$F$15:$F$49=$E$435)),
            _xlws.FILTER('Supplier Emission'!$M$15:$M$49,
                   ('Supplier Emission'!$D$15:$D$49=H473) * ('Supplier Emission'!$F$15:$F$49=$E$435)),
            ""),
    "")</f>
        <v/>
      </c>
      <c r="N473" s="311" t="str">
        <f t="array" ref="N473">IFERROR(
    XLOOKUP(F473,
            _xlws.FILTER('Supplier Emission'!$G$15:$G$49,
                   ('Supplier Emission'!$D$15:$D$49=H473) * ('Supplier Emission'!$F$15:$F$49=$E$435)),
            _xlws.FILTER('Supplier Emission'!$H$15:$H$49,
                   ('Supplier Emission'!$D$15:$D$49=H473) * ('Supplier Emission'!$F$15:$F$49=$E$435)),
            ""),
    "")</f>
        <v/>
      </c>
      <c r="O473" s="311" t="str">
        <f t="array" ref="O473">XLOOKUP(1,('Emission Factors'!$E$5:$E$488='GHG emissions calculations'!$F473)*('Emission Factors'!$H$5:$H$488='GHG emissions calculations'!$H473),INDEX('Emission Factors'!$E$5:$T$488,0,MATCH('GHG emissions calculations'!O$6,'Emission Factors'!$E$5:$T$5,0)),"",0)</f>
        <v/>
      </c>
      <c r="P473" s="313" t="str">
        <f t="array" ref="P473">IFERROR(
    INDEX('Emission Factors'!$E$5:$P$488,
          MATCH(1,
                ('Emission Factors'!$E$5:$E$488 = 'GHG emissions calculations'!$F473) *
                ('Emission Factors'!$H$5:$H$488 = 'GHG emissions calculations'!$H473),
                0),
          MATCH('GHG emissions calculations'!P$6,'Emission Factors'!$E$5:$P$5,0)),
    "")</f>
        <v/>
      </c>
      <c r="Q473" s="311" t="str">
        <f t="array" ref="Q473">IFERROR(
    IF(
        INDEX('Emission Factors'!$E$5:$P$488,
              MATCH(1,
                    ('Emission Factors'!$E$5:$E$488 = 'GHG emissions calculations'!$F473) *
                    ('Emission Factors'!$H$5:$H$488 = 'GHG emissions calculations'!$H473),
                    0),
              MATCH('GHG emissions calculations'!Q$6, 'Emission Factors'!$E$5:$P$5, 0)) &lt;&gt; "",
        INDEX('Emission Factors'!$E$5:$P$488,
              MATCH(1,
                    ('Emission Factors'!$E$5:$E$488 = 'GHG emissions calculations'!$F473) *
                    ('Emission Factors'!$H$5:$H$488 = 'GHG emissions calculations'!$H473),
                    0),
              MATCH('GHG emissions calculations'!Q$6, 'Emission Factors'!$E$5:$P$5, 0)),
        ""),
    "")</f>
        <v/>
      </c>
      <c r="R473" s="311" t="str">
        <f t="array" ref="R473">IFERROR(
    IF(
        INDEX('Emission Factors'!$E$5:$R$488,
              MATCH(1,
                    ('Emission Factors'!$E$5:$E$488 = 'GHG emissions calculations'!$F473) *
                    ('Emission Factors'!$H$5:$H$488 = 'GHG emissions calculations'!$H473),
                    0),
              MATCH('GHG emissions calculations'!R$6, 'Emission Factors'!$E$5:$R$5, 0)) &lt;&gt; "",
        INDEX('Emission Factors'!$E$5:$R$488,
              MATCH(1,
                    ('Emission Factors'!$E$5:$E$488 = 'GHG emissions calculations'!$F473) *
                    ('Emission Factors'!$H$5:$H$488 = 'GHG emissions calculations'!$H473),
                    0),
              MATCH('GHG emissions calculations'!R$6, 'Emission Factors'!$E$5:$R$5, 0)),
        ""),
    "")</f>
        <v/>
      </c>
      <c r="S473" s="312">
        <f t="shared" si="1"/>
        <v>0</v>
      </c>
      <c r="T473" s="23"/>
    </row>
    <row r="474" ht="15.75" customHeight="1" outlineLevel="1">
      <c r="A474" s="23"/>
      <c r="B474" s="71"/>
      <c r="C474" s="71"/>
      <c r="D474" s="71"/>
      <c r="E474" s="314"/>
      <c r="F474" s="311" t="str">
        <f>Lists!R61</f>
        <v>Carbon Fiber, short fibers - Unspecified process - Europe</v>
      </c>
      <c r="G474" s="311" t="str">
        <f t="array" ref="G474">XLOOKUP(1,('Emission Factors'!$E$5:$E$488='GHG emissions calculations'!$F474)*('Emission Factors'!$H$5:$H$488='GHG emissions calculations'!$H474),INDEX('Emission Factors'!$E$5:$T$488,0,MATCH('GHG emissions calculations'!G$6,'Emission Factors'!$E$5:$T$5,0)),"",0)</f>
        <v/>
      </c>
      <c r="H474" s="311" t="s">
        <v>237</v>
      </c>
      <c r="I474" s="312" t="str">
        <f>IF(
    SUMIFS('Import data'!$L$25:$L$80,
           'Import data'!$J$25:$J$80, F474,
           'Import data'!$G$25:$G$80, 'GHG emissions calculations'!$H474,
           'Import data'!$I$25:$I$80,$E$435) &lt;&gt; 0,
    SUMIFS('Import data'!$L$25:$L$80,
           'Import data'!$J$25:$J$80, F474,
           'Import data'!$G$25:$G$80, 'GHG emissions calculations'!$H474,
           'Import data'!$I$25:$I$80,$E$435),
    ""
)</f>
        <v/>
      </c>
      <c r="J474" s="311" t="str">
        <f t="array" ref="J474">IF(
    XLOOKUP(F474, 'Import data'!$J$26:$J$47, 'Import data'!$M$26:$M$47, "", 0) = "Please add the region-specific supplier emission factor or choose a different region available in the IAEG database.",
    "",
    XLOOKUP(F474, 'Import data'!$J$26:$J$47, 'Import data'!$M$26:$M$47, "", 0)
)</f>
        <v/>
      </c>
      <c r="K474" s="311" t="str">
        <f t="array" ref="K474">IFERROR(
    XLOOKUP(F474,
            _xlws.FILTER('Supplier Emission'!$G$15:$G$49,
                   ('Supplier Emission'!$D$15:$D$49=H474) * ('Supplier Emission'!$F$15:$F$49=$E$435)),
            _xlws.FILTER('Supplier Emission'!$I$15:$I$49,
                   ('Supplier Emission'!$D$15:$D$49=H474) * ('Supplier Emission'!$F$15:$F$49=$E$435)),
            ""),
    "")</f>
        <v/>
      </c>
      <c r="L474" s="311" t="str">
        <f t="array" ref="L474">IFERROR(
    XLOOKUP(F474,
            _xlws.FILTER('Supplier Emission'!$G$15:$G$49,
                   ('Supplier Emission'!$D$15:$D$49=H474) * ('Supplier Emission'!$F$15:$F$49=$E$435)),
            _xlws.FILTER('Supplier Emission'!$J$15:$J$49,
                   ('Supplier Emission'!$D$15:$D$49=H474) * ('Supplier Emission'!$F$15:$F$49=$E$435)),
            ""),
    "")</f>
        <v/>
      </c>
      <c r="M474" s="311" t="str">
        <f t="array" ref="M474">IFERROR(
    XLOOKUP(F474,
            _xlws.FILTER('Supplier Emission'!$G$15:$G$49,
                   ('Supplier Emission'!$D$15:$D$49=H474) * ('Supplier Emission'!$F$15:$F$49=$E$435)),
            _xlws.FILTER('Supplier Emission'!$M$15:$M$49,
                   ('Supplier Emission'!$D$15:$D$49=H474) * ('Supplier Emission'!$F$15:$F$49=$E$435)),
            ""),
    "")</f>
        <v/>
      </c>
      <c r="N474" s="311" t="str">
        <f t="array" ref="N474">IFERROR(
    XLOOKUP(F474,
            _xlws.FILTER('Supplier Emission'!$G$15:$G$49,
                   ('Supplier Emission'!$D$15:$D$49=H474) * ('Supplier Emission'!$F$15:$F$49=$E$435)),
            _xlws.FILTER('Supplier Emission'!$H$15:$H$49,
                   ('Supplier Emission'!$D$15:$D$49=H474) * ('Supplier Emission'!$F$15:$F$49=$E$435)),
            ""),
    "")</f>
        <v/>
      </c>
      <c r="O474" s="311" t="str">
        <f t="array" ref="O474">XLOOKUP(1,('Emission Factors'!$E$5:$E$488='GHG emissions calculations'!$F474)*('Emission Factors'!$H$5:$H$488='GHG emissions calculations'!$H474),INDEX('Emission Factors'!$E$5:$T$488,0,MATCH('GHG emissions calculations'!O$6,'Emission Factors'!$E$5:$T$5,0)),"",0)</f>
        <v/>
      </c>
      <c r="P474" s="313" t="str">
        <f t="array" ref="P474">IFERROR(
    INDEX('Emission Factors'!$E$5:$P$488,
          MATCH(1,
                ('Emission Factors'!$E$5:$E$488 = 'GHG emissions calculations'!$F474) *
                ('Emission Factors'!$H$5:$H$488 = 'GHG emissions calculations'!$H474),
                0),
          MATCH('GHG emissions calculations'!P$6,'Emission Factors'!$E$5:$P$5,0)),
    "")</f>
        <v/>
      </c>
      <c r="Q474" s="311" t="str">
        <f t="array" ref="Q474">IFERROR(
    IF(
        INDEX('Emission Factors'!$E$5:$P$488,
              MATCH(1,
                    ('Emission Factors'!$E$5:$E$488 = 'GHG emissions calculations'!$F474) *
                    ('Emission Factors'!$H$5:$H$488 = 'GHG emissions calculations'!$H474),
                    0),
              MATCH('GHG emissions calculations'!Q$6, 'Emission Factors'!$E$5:$P$5, 0)) &lt;&gt; "",
        INDEX('Emission Factors'!$E$5:$P$488,
              MATCH(1,
                    ('Emission Factors'!$E$5:$E$488 = 'GHG emissions calculations'!$F474) *
                    ('Emission Factors'!$H$5:$H$488 = 'GHG emissions calculations'!$H474),
                    0),
              MATCH('GHG emissions calculations'!Q$6, 'Emission Factors'!$E$5:$P$5, 0)),
        ""),
    "")</f>
        <v/>
      </c>
      <c r="R474" s="311" t="str">
        <f t="array" ref="R474">IFERROR(
    IF(
        INDEX('Emission Factors'!$E$5:$R$488,
              MATCH(1,
                    ('Emission Factors'!$E$5:$E$488 = 'GHG emissions calculations'!$F474) *
                    ('Emission Factors'!$H$5:$H$488 = 'GHG emissions calculations'!$H474),
                    0),
              MATCH('GHG emissions calculations'!R$6, 'Emission Factors'!$E$5:$R$5, 0)) &lt;&gt; "",
        INDEX('Emission Factors'!$E$5:$R$488,
              MATCH(1,
                    ('Emission Factors'!$E$5:$E$488 = 'GHG emissions calculations'!$F474) *
                    ('Emission Factors'!$H$5:$H$488 = 'GHG emissions calculations'!$H474),
                    0),
              MATCH('GHG emissions calculations'!R$6, 'Emission Factors'!$E$5:$R$5, 0)),
        ""),
    "")</f>
        <v/>
      </c>
      <c r="S474" s="312">
        <f t="shared" si="1"/>
        <v>0</v>
      </c>
      <c r="T474" s="23"/>
    </row>
    <row r="475" ht="15.75" customHeight="1" outlineLevel="1">
      <c r="A475" s="23"/>
      <c r="B475" s="71"/>
      <c r="C475" s="71"/>
      <c r="D475" s="71"/>
      <c r="E475" s="314"/>
      <c r="F475" s="311" t="str">
        <f>Lists!R66</f>
        <v>Carbon Fiber, short fibers - Unspecified process - Global or unspecified region</v>
      </c>
      <c r="G475" s="311">
        <f t="array" ref="G475">XLOOKUP(1,('Emission Factors'!$E$5:$E$488='GHG emissions calculations'!$F475)*('Emission Factors'!$H$5:$H$488='GHG emissions calculations'!$H475),INDEX('Emission Factors'!$E$5:$T$488,0,MATCH('GHG emissions calculations'!G$6,'Emission Factors'!$E$5:$T$5,0)),"",0)</f>
        <v>3</v>
      </c>
      <c r="H475" s="311" t="s">
        <v>237</v>
      </c>
      <c r="I475" s="312" t="str">
        <f>IF(
    SUMIFS('Import data'!$L$25:$L$80,
           'Import data'!$J$25:$J$80, F475,
           'Import data'!$G$25:$G$80, 'GHG emissions calculations'!$H475,
           'Import data'!$I$25:$I$80,$E$435) &lt;&gt; 0,
    SUMIFS('Import data'!$L$25:$L$80,
           'Import data'!$J$25:$J$80, F475,
           'Import data'!$G$25:$G$80, 'GHG emissions calculations'!$H475,
           'Import data'!$I$25:$I$80,$E$435),
    ""
)</f>
        <v/>
      </c>
      <c r="J475" s="311" t="str">
        <f t="array" ref="J475">IF(
    XLOOKUP(F475, 'Import data'!$J$26:$J$47, 'Import data'!$M$26:$M$47, "", 0) = "Please add the region-specific supplier emission factor or choose a different region available in the IAEG database.",
    "",
    XLOOKUP(F475, 'Import data'!$J$26:$J$47, 'Import data'!$M$26:$M$47, "", 0)
)</f>
        <v/>
      </c>
      <c r="K475" s="311" t="str">
        <f t="array" ref="K475">IFERROR(
    XLOOKUP(F475,
            _xlws.FILTER('Supplier Emission'!$G$15:$G$49,
                   ('Supplier Emission'!$D$15:$D$49=H475) * ('Supplier Emission'!$F$15:$F$49=$E$435)),
            _xlws.FILTER('Supplier Emission'!$I$15:$I$49,
                   ('Supplier Emission'!$D$15:$D$49=H475) * ('Supplier Emission'!$F$15:$F$49=$E$435)),
            ""),
    "")</f>
        <v/>
      </c>
      <c r="L475" s="311" t="str">
        <f t="array" ref="L475">IFERROR(
    XLOOKUP(F475,
            _xlws.FILTER('Supplier Emission'!$G$15:$G$49,
                   ('Supplier Emission'!$D$15:$D$49=H475) * ('Supplier Emission'!$F$15:$F$49=$E$435)),
            _xlws.FILTER('Supplier Emission'!$J$15:$J$49,
                   ('Supplier Emission'!$D$15:$D$49=H475) * ('Supplier Emission'!$F$15:$F$49=$E$435)),
            ""),
    "")</f>
        <v/>
      </c>
      <c r="M475" s="311" t="str">
        <f t="array" ref="M475">IFERROR(
    XLOOKUP(F475,
            _xlws.FILTER('Supplier Emission'!$G$15:$G$49,
                   ('Supplier Emission'!$D$15:$D$49=H475) * ('Supplier Emission'!$F$15:$F$49=$E$435)),
            _xlws.FILTER('Supplier Emission'!$M$15:$M$49,
                   ('Supplier Emission'!$D$15:$D$49=H475) * ('Supplier Emission'!$F$15:$F$49=$E$435)),
            ""),
    "")</f>
        <v/>
      </c>
      <c r="N475" s="311" t="str">
        <f t="array" ref="N475">IFERROR(
    XLOOKUP(F475,
            _xlws.FILTER('Supplier Emission'!$G$15:$G$49,
                   ('Supplier Emission'!$D$15:$D$49=H475) * ('Supplier Emission'!$F$15:$F$49=$E$435)),
            _xlws.FILTER('Supplier Emission'!$H$15:$H$49,
                   ('Supplier Emission'!$D$15:$D$49=H475) * ('Supplier Emission'!$F$15:$F$49=$E$435)),
            ""),
    "")</f>
        <v/>
      </c>
      <c r="O475" s="311" t="str">
        <f t="array" ref="O475">XLOOKUP(1,('Emission Factors'!$E$5:$E$488='GHG emissions calculations'!$F475)*('Emission Factors'!$H$5:$H$488='GHG emissions calculations'!$H475),INDEX('Emission Factors'!$E$5:$T$488,0,MATCH('GHG emissions calculations'!O$6,'Emission Factors'!$E$5:$T$5,0)),"",0)</f>
        <v>Processed  Carbon Fiber (CF, from PAN, short fibers) </v>
      </c>
      <c r="P475" s="313">
        <f t="array" ref="P475">IFERROR(
    INDEX('Emission Factors'!$E$5:$P$488,
          MATCH(1,
                ('Emission Factors'!$E$5:$E$488 = 'GHG emissions calculations'!$F475) *
                ('Emission Factors'!$H$5:$H$488 = 'GHG emissions calculations'!$H475),
                0),
          MATCH('GHG emissions calculations'!P$6,'Emission Factors'!$E$5:$P$5,0)),
    "")</f>
        <v>27.6</v>
      </c>
      <c r="Q475" s="311" t="str">
        <f t="array" ref="Q475">IFERROR(
    IF(
        INDEX('Emission Factors'!$E$5:$P$488,
              MATCH(1,
                    ('Emission Factors'!$E$5:$E$488 = 'GHG emissions calculations'!$F475) *
                    ('Emission Factors'!$H$5:$H$488 = 'GHG emissions calculations'!$H475),
                    0),
              MATCH('GHG emissions calculations'!Q$6, 'Emission Factors'!$E$5:$P$5, 0)) &lt;&gt; "",
        INDEX('Emission Factors'!$E$5:$P$488,
              MATCH(1,
                    ('Emission Factors'!$E$5:$E$488 = 'GHG emissions calculations'!$F475) *
                    ('Emission Factors'!$H$5:$H$488 = 'GHG emissions calculations'!$H475),
                    0),
              MATCH('GHG emissions calculations'!Q$6, 'Emission Factors'!$E$5:$P$5, 0)),
        ""),
    "")</f>
        <v>kgCO2e/kg</v>
      </c>
      <c r="R475" s="311" t="str">
        <f t="array" ref="R475">IFERROR(
    IF(
        INDEX('Emission Factors'!$E$5:$R$488,
              MATCH(1,
                    ('Emission Factors'!$E$5:$E$488 = 'GHG emissions calculations'!$F475) *
                    ('Emission Factors'!$H$5:$H$488 = 'GHG emissions calculations'!$H475),
                    0),
              MATCH('GHG emissions calculations'!R$6, 'Emission Factors'!$E$5:$R$5, 0)) &lt;&gt; "",
        INDEX('Emission Factors'!$E$5:$R$488,
              MATCH(1,
                    ('Emission Factors'!$E$5:$E$488 = 'GHG emissions calculations'!$F475) *
                    ('Emission Factors'!$H$5:$H$488 = 'GHG emissions calculations'!$H475),
                    0),
              MATCH('GHG emissions calculations'!R$6, 'Emission Factors'!$E$5:$R$5, 0)),
        ""),
    "")</f>
        <v>Global or unspecified region</v>
      </c>
      <c r="S475" s="312">
        <f t="shared" si="1"/>
        <v>0</v>
      </c>
      <c r="T475" s="23"/>
    </row>
    <row r="476" ht="15.75" customHeight="1" outlineLevel="1">
      <c r="A476" s="23"/>
      <c r="B476" s="71"/>
      <c r="C476" s="71"/>
      <c r="D476" s="71"/>
      <c r="E476" s="314"/>
      <c r="F476" s="311" t="str">
        <f>Lists!R65</f>
        <v>Carbon Fiber, short fibers - Unspecified process - Middle East</v>
      </c>
      <c r="G476" s="311" t="str">
        <f t="array" ref="G476">XLOOKUP(1,('Emission Factors'!$E$5:$E$488='GHG emissions calculations'!$F476)*('Emission Factors'!$H$5:$H$488='GHG emissions calculations'!$H476),INDEX('Emission Factors'!$E$5:$T$488,0,MATCH('GHG emissions calculations'!G$6,'Emission Factors'!$E$5:$T$5,0)),"",0)</f>
        <v/>
      </c>
      <c r="H476" s="311" t="s">
        <v>237</v>
      </c>
      <c r="I476" s="312" t="str">
        <f>IF(
    SUMIFS('Import data'!$L$25:$L$80,
           'Import data'!$J$25:$J$80, F476,
           'Import data'!$G$25:$G$80, 'GHG emissions calculations'!$H476,
           'Import data'!$I$25:$I$80,$E$435) &lt;&gt; 0,
    SUMIFS('Import data'!$L$25:$L$80,
           'Import data'!$J$25:$J$80, F476,
           'Import data'!$G$25:$G$80, 'GHG emissions calculations'!$H476,
           'Import data'!$I$25:$I$80,$E$435),
    ""
)</f>
        <v/>
      </c>
      <c r="J476" s="311" t="str">
        <f t="array" ref="J476">IF(
    XLOOKUP(F476, 'Import data'!$J$26:$J$47, 'Import data'!$M$26:$M$47, "", 0) = "Please add the region-specific supplier emission factor or choose a different region available in the IAEG database.",
    "",
    XLOOKUP(F476, 'Import data'!$J$26:$J$47, 'Import data'!$M$26:$M$47, "", 0)
)</f>
        <v/>
      </c>
      <c r="K476" s="311" t="str">
        <f t="array" ref="K476">IFERROR(
    XLOOKUP(F476,
            _xlws.FILTER('Supplier Emission'!$G$15:$G$49,
                   ('Supplier Emission'!$D$15:$D$49=H476) * ('Supplier Emission'!$F$15:$F$49=$E$435)),
            _xlws.FILTER('Supplier Emission'!$I$15:$I$49,
                   ('Supplier Emission'!$D$15:$D$49=H476) * ('Supplier Emission'!$F$15:$F$49=$E$435)),
            ""),
    "")</f>
        <v/>
      </c>
      <c r="L476" s="311" t="str">
        <f t="array" ref="L476">IFERROR(
    XLOOKUP(F476,
            _xlws.FILTER('Supplier Emission'!$G$15:$G$49,
                   ('Supplier Emission'!$D$15:$D$49=H476) * ('Supplier Emission'!$F$15:$F$49=$E$435)),
            _xlws.FILTER('Supplier Emission'!$J$15:$J$49,
                   ('Supplier Emission'!$D$15:$D$49=H476) * ('Supplier Emission'!$F$15:$F$49=$E$435)),
            ""),
    "")</f>
        <v/>
      </c>
      <c r="M476" s="311" t="str">
        <f t="array" ref="M476">IFERROR(
    XLOOKUP(F476,
            _xlws.FILTER('Supplier Emission'!$G$15:$G$49,
                   ('Supplier Emission'!$D$15:$D$49=H476) * ('Supplier Emission'!$F$15:$F$49=$E$435)),
            _xlws.FILTER('Supplier Emission'!$M$15:$M$49,
                   ('Supplier Emission'!$D$15:$D$49=H476) * ('Supplier Emission'!$F$15:$F$49=$E$435)),
            ""),
    "")</f>
        <v/>
      </c>
      <c r="N476" s="311" t="str">
        <f t="array" ref="N476">IFERROR(
    XLOOKUP(F476,
            _xlws.FILTER('Supplier Emission'!$G$15:$G$49,
                   ('Supplier Emission'!$D$15:$D$49=H476) * ('Supplier Emission'!$F$15:$F$49=$E$435)),
            _xlws.FILTER('Supplier Emission'!$H$15:$H$49,
                   ('Supplier Emission'!$D$15:$D$49=H476) * ('Supplier Emission'!$F$15:$F$49=$E$435)),
            ""),
    "")</f>
        <v/>
      </c>
      <c r="O476" s="311" t="str">
        <f t="array" ref="O476">XLOOKUP(1,('Emission Factors'!$E$5:$E$488='GHG emissions calculations'!$F476)*('Emission Factors'!$H$5:$H$488='GHG emissions calculations'!$H476),INDEX('Emission Factors'!$E$5:$T$488,0,MATCH('GHG emissions calculations'!O$6,'Emission Factors'!$E$5:$T$5,0)),"",0)</f>
        <v/>
      </c>
      <c r="P476" s="313" t="str">
        <f t="array" ref="P476">IFERROR(
    INDEX('Emission Factors'!$E$5:$P$488,
          MATCH(1,
                ('Emission Factors'!$E$5:$E$488 = 'GHG emissions calculations'!$F476) *
                ('Emission Factors'!$H$5:$H$488 = 'GHG emissions calculations'!$H476),
                0),
          MATCH('GHG emissions calculations'!P$6,'Emission Factors'!$E$5:$P$5,0)),
    "")</f>
        <v/>
      </c>
      <c r="Q476" s="311" t="str">
        <f t="array" ref="Q476">IFERROR(
    IF(
        INDEX('Emission Factors'!$E$5:$P$488,
              MATCH(1,
                    ('Emission Factors'!$E$5:$E$488 = 'GHG emissions calculations'!$F476) *
                    ('Emission Factors'!$H$5:$H$488 = 'GHG emissions calculations'!$H476),
                    0),
              MATCH('GHG emissions calculations'!Q$6, 'Emission Factors'!$E$5:$P$5, 0)) &lt;&gt; "",
        INDEX('Emission Factors'!$E$5:$P$488,
              MATCH(1,
                    ('Emission Factors'!$E$5:$E$488 = 'GHG emissions calculations'!$F476) *
                    ('Emission Factors'!$H$5:$H$488 = 'GHG emissions calculations'!$H476),
                    0),
              MATCH('GHG emissions calculations'!Q$6, 'Emission Factors'!$E$5:$P$5, 0)),
        ""),
    "")</f>
        <v/>
      </c>
      <c r="R476" s="311" t="str">
        <f t="array" ref="R476">IFERROR(
    IF(
        INDEX('Emission Factors'!$E$5:$R$488,
              MATCH(1,
                    ('Emission Factors'!$E$5:$E$488 = 'GHG emissions calculations'!$F476) *
                    ('Emission Factors'!$H$5:$H$488 = 'GHG emissions calculations'!$H476),
                    0),
              MATCH('GHG emissions calculations'!R$6, 'Emission Factors'!$E$5:$R$5, 0)) &lt;&gt; "",
        INDEX('Emission Factors'!$E$5:$R$488,
              MATCH(1,
                    ('Emission Factors'!$E$5:$E$488 = 'GHG emissions calculations'!$F476) *
                    ('Emission Factors'!$H$5:$H$488 = 'GHG emissions calculations'!$H476),
                    0),
              MATCH('GHG emissions calculations'!R$6, 'Emission Factors'!$E$5:$R$5, 0)),
        ""),
    "")</f>
        <v/>
      </c>
      <c r="S476" s="312">
        <f t="shared" si="1"/>
        <v>0</v>
      </c>
      <c r="T476" s="23"/>
    </row>
    <row r="477" ht="15.75" customHeight="1" outlineLevel="1">
      <c r="A477" s="23"/>
      <c r="B477" s="71"/>
      <c r="C477" s="71"/>
      <c r="D477" s="71"/>
      <c r="E477" s="314"/>
      <c r="F477" s="311" t="str">
        <f>Lists!R64</f>
        <v>Carbon Fiber, short fibers - Unspecified process - Oceania</v>
      </c>
      <c r="G477" s="311" t="str">
        <f t="array" ref="G477">XLOOKUP(1,('Emission Factors'!$E$5:$E$488='GHG emissions calculations'!$F477)*('Emission Factors'!$H$5:$H$488='GHG emissions calculations'!$H477),INDEX('Emission Factors'!$E$5:$T$488,0,MATCH('GHG emissions calculations'!G$6,'Emission Factors'!$E$5:$T$5,0)),"",0)</f>
        <v/>
      </c>
      <c r="H477" s="311" t="s">
        <v>237</v>
      </c>
      <c r="I477" s="312" t="str">
        <f>IF(
    SUMIFS('Import data'!$L$25:$L$80,
           'Import data'!$J$25:$J$80, F477,
           'Import data'!$G$25:$G$80, 'GHG emissions calculations'!$H477,
           'Import data'!$I$25:$I$80,$E$435) &lt;&gt; 0,
    SUMIFS('Import data'!$L$25:$L$80,
           'Import data'!$J$25:$J$80, F477,
           'Import data'!$G$25:$G$80, 'GHG emissions calculations'!$H477,
           'Import data'!$I$25:$I$80,$E$435),
    ""
)</f>
        <v/>
      </c>
      <c r="J477" s="311" t="str">
        <f t="array" ref="J477">IF(
    XLOOKUP(F477, 'Import data'!$J$26:$J$47, 'Import data'!$M$26:$M$47, "", 0) = "Please add the region-specific supplier emission factor or choose a different region available in the IAEG database.",
    "",
    XLOOKUP(F477, 'Import data'!$J$26:$J$47, 'Import data'!$M$26:$M$47, "", 0)
)</f>
        <v/>
      </c>
      <c r="K477" s="311" t="str">
        <f t="array" ref="K477">IFERROR(
    XLOOKUP(F477,
            _xlws.FILTER('Supplier Emission'!$G$15:$G$49,
                   ('Supplier Emission'!$D$15:$D$49=H477) * ('Supplier Emission'!$F$15:$F$49=$E$435)),
            _xlws.FILTER('Supplier Emission'!$I$15:$I$49,
                   ('Supplier Emission'!$D$15:$D$49=H477) * ('Supplier Emission'!$F$15:$F$49=$E$435)),
            ""),
    "")</f>
        <v/>
      </c>
      <c r="L477" s="311" t="str">
        <f t="array" ref="L477">IFERROR(
    XLOOKUP(F477,
            _xlws.FILTER('Supplier Emission'!$G$15:$G$49,
                   ('Supplier Emission'!$D$15:$D$49=H477) * ('Supplier Emission'!$F$15:$F$49=$E$435)),
            _xlws.FILTER('Supplier Emission'!$J$15:$J$49,
                   ('Supplier Emission'!$D$15:$D$49=H477) * ('Supplier Emission'!$F$15:$F$49=$E$435)),
            ""),
    "")</f>
        <v/>
      </c>
      <c r="M477" s="311" t="str">
        <f t="array" ref="M477">IFERROR(
    XLOOKUP(F477,
            _xlws.FILTER('Supplier Emission'!$G$15:$G$49,
                   ('Supplier Emission'!$D$15:$D$49=H477) * ('Supplier Emission'!$F$15:$F$49=$E$435)),
            _xlws.FILTER('Supplier Emission'!$M$15:$M$49,
                   ('Supplier Emission'!$D$15:$D$49=H477) * ('Supplier Emission'!$F$15:$F$49=$E$435)),
            ""),
    "")</f>
        <v/>
      </c>
      <c r="N477" s="311" t="str">
        <f t="array" ref="N477">IFERROR(
    XLOOKUP(F477,
            _xlws.FILTER('Supplier Emission'!$G$15:$G$49,
                   ('Supplier Emission'!$D$15:$D$49=H477) * ('Supplier Emission'!$F$15:$F$49=$E$435)),
            _xlws.FILTER('Supplier Emission'!$H$15:$H$49,
                   ('Supplier Emission'!$D$15:$D$49=H477) * ('Supplier Emission'!$F$15:$F$49=$E$435)),
            ""),
    "")</f>
        <v/>
      </c>
      <c r="O477" s="311" t="str">
        <f t="array" ref="O477">XLOOKUP(1,('Emission Factors'!$E$5:$E$488='GHG emissions calculations'!$F477)*('Emission Factors'!$H$5:$H$488='GHG emissions calculations'!$H477),INDEX('Emission Factors'!$E$5:$T$488,0,MATCH('GHG emissions calculations'!O$6,'Emission Factors'!$E$5:$T$5,0)),"",0)</f>
        <v/>
      </c>
      <c r="P477" s="313" t="str">
        <f t="array" ref="P477">IFERROR(
    INDEX('Emission Factors'!$E$5:$P$488,
          MATCH(1,
                ('Emission Factors'!$E$5:$E$488 = 'GHG emissions calculations'!$F477) *
                ('Emission Factors'!$H$5:$H$488 = 'GHG emissions calculations'!$H477),
                0),
          MATCH('GHG emissions calculations'!P$6,'Emission Factors'!$E$5:$P$5,0)),
    "")</f>
        <v/>
      </c>
      <c r="Q477" s="311" t="str">
        <f t="array" ref="Q477">IFERROR(
    IF(
        INDEX('Emission Factors'!$E$5:$P$488,
              MATCH(1,
                    ('Emission Factors'!$E$5:$E$488 = 'GHG emissions calculations'!$F477) *
                    ('Emission Factors'!$H$5:$H$488 = 'GHG emissions calculations'!$H477),
                    0),
              MATCH('GHG emissions calculations'!Q$6, 'Emission Factors'!$E$5:$P$5, 0)) &lt;&gt; "",
        INDEX('Emission Factors'!$E$5:$P$488,
              MATCH(1,
                    ('Emission Factors'!$E$5:$E$488 = 'GHG emissions calculations'!$F477) *
                    ('Emission Factors'!$H$5:$H$488 = 'GHG emissions calculations'!$H477),
                    0),
              MATCH('GHG emissions calculations'!Q$6, 'Emission Factors'!$E$5:$P$5, 0)),
        ""),
    "")</f>
        <v/>
      </c>
      <c r="R477" s="311" t="str">
        <f t="array" ref="R477">IFERROR(
    IF(
        INDEX('Emission Factors'!$E$5:$R$488,
              MATCH(1,
                    ('Emission Factors'!$E$5:$E$488 = 'GHG emissions calculations'!$F477) *
                    ('Emission Factors'!$H$5:$H$488 = 'GHG emissions calculations'!$H477),
                    0),
              MATCH('GHG emissions calculations'!R$6, 'Emission Factors'!$E$5:$R$5, 0)) &lt;&gt; "",
        INDEX('Emission Factors'!$E$5:$R$488,
              MATCH(1,
                    ('Emission Factors'!$E$5:$E$488 = 'GHG emissions calculations'!$F477) *
                    ('Emission Factors'!$H$5:$H$488 = 'GHG emissions calculations'!$H477),
                    0),
              MATCH('GHG emissions calculations'!R$6, 'Emission Factors'!$E$5:$R$5, 0)),
        ""),
    "")</f>
        <v/>
      </c>
      <c r="S477" s="312">
        <f t="shared" si="1"/>
        <v>0</v>
      </c>
      <c r="T477" s="23"/>
    </row>
    <row r="478" ht="15.75" customHeight="1" outlineLevel="1">
      <c r="A478" s="23"/>
      <c r="B478" s="71"/>
      <c r="C478" s="71"/>
      <c r="D478" s="71"/>
      <c r="E478" s="314"/>
      <c r="F478" s="316" t="str">
        <f>Lists!Q27</f>
        <v>Composite-based structural product, unknown material and/or mass - Africa</v>
      </c>
      <c r="G478" s="316" t="str">
        <f t="array" ref="G478">XLOOKUP(1,('Emission Factors'!$E$5:$E$488='GHG emissions calculations'!$F478)*('Emission Factors'!$H$5:$H$488='GHG emissions calculations'!$H478),INDEX('Emission Factors'!$E$5:$T$488,0,MATCH('GHG emissions calculations'!G$6,'Emission Factors'!$E$5:$T$5,0)),"",0)</f>
        <v/>
      </c>
      <c r="H478" s="316" t="s">
        <v>238</v>
      </c>
      <c r="I478" s="312" t="str">
        <f>IF(
    SUMIFS('Import data'!$L$25:$L$80,
           'Import data'!$J$25:$J$80, F478,
           'Import data'!$G$25:$G$80, 'GHG emissions calculations'!$H478,
           'Import data'!$I$25:$I$80,$E$435) &lt;&gt; 0,
    SUMIFS('Import data'!$L$25:$L$80,
           'Import data'!$J$25:$J$80, F478,
           'Import data'!$G$25:$G$80, 'GHG emissions calculations'!$H478,
           'Import data'!$I$25:$I$80,$E$435),
    ""
)</f>
        <v/>
      </c>
      <c r="J478" s="316" t="str">
        <f t="array" ref="J478">IF(
    XLOOKUP(F478, 'Import data'!$J$26:$J$47, 'Import data'!$M$26:$M$47, "", 0) = "Please add the region-specific supplier emission factor or choose a different region available in the IAEG database.",
    "",
    XLOOKUP(F478, 'Import data'!$J$26:$J$47, 'Import data'!$M$26:$M$47, "", 0)
)</f>
        <v/>
      </c>
      <c r="K478" s="311" t="str">
        <f t="array" ref="K478">IFERROR(
    XLOOKUP(F478,
            _xlws.FILTER('Supplier Emission'!$G$15:$G$49,
                   ('Supplier Emission'!$D$15:$D$49=H478) * ('Supplier Emission'!$F$15:$F$49=$E$435)),
            _xlws.FILTER('Supplier Emission'!$I$15:$I$49,
                   ('Supplier Emission'!$D$15:$D$49=H478) * ('Supplier Emission'!$F$15:$F$49=$E$435)),
            ""),
    "")</f>
        <v/>
      </c>
      <c r="L478" s="311" t="str">
        <f t="array" ref="L478">IFERROR(
    XLOOKUP(F478,
            _xlws.FILTER('Supplier Emission'!$G$15:$G$49,
                   ('Supplier Emission'!$D$15:$D$49=H478) * ('Supplier Emission'!$F$15:$F$49=$E$435)),
            _xlws.FILTER('Supplier Emission'!$J$15:$J$49,
                   ('Supplier Emission'!$D$15:$D$49=H478) * ('Supplier Emission'!$F$15:$F$49=$E$435)),
            ""),
    "")</f>
        <v/>
      </c>
      <c r="M478" s="311" t="str">
        <f t="array" ref="M478">IFERROR(
    XLOOKUP(F478,
            _xlws.FILTER('Supplier Emission'!$G$15:$G$49,
                   ('Supplier Emission'!$D$15:$D$49=H478) * ('Supplier Emission'!$F$15:$F$49=$E$435)),
            _xlws.FILTER('Supplier Emission'!$M$15:$M$49,
                   ('Supplier Emission'!$D$15:$D$49=H478) * ('Supplier Emission'!$F$15:$F$49=$E$435)),
            ""),
    "")</f>
        <v/>
      </c>
      <c r="N478" s="311" t="str">
        <f t="array" ref="N478">IFERROR(
    XLOOKUP(F478,
            _xlws.FILTER('Supplier Emission'!$G$15:$G$49,
                   ('Supplier Emission'!$D$15:$D$49=H478) * ('Supplier Emission'!$F$15:$F$49=$E$435)),
            _xlws.FILTER('Supplier Emission'!$H$15:$H$49,
                   ('Supplier Emission'!$D$15:$D$49=H478) * ('Supplier Emission'!$F$15:$F$49=$E$435)),
            ""),
    "")</f>
        <v/>
      </c>
      <c r="O478" s="317" t="str">
        <f t="array" ref="O478">XLOOKUP(1,('Emission Factors'!$E$5:$E$488='GHG emissions calculations'!$F478)*('Emission Factors'!$H$5:$H$488='GHG emissions calculations'!$H478),INDEX('Emission Factors'!$E$5:$T$488,0,MATCH('GHG emissions calculations'!O$6,'Emission Factors'!$E$5:$T$5,0)),"",0)</f>
        <v/>
      </c>
      <c r="P478" s="313" t="str">
        <f t="array" ref="P478">IFERROR(
    INDEX('Emission Factors'!$E$5:$P$488,
          MATCH(1,
                ('Emission Factors'!$E$5:$E$488 = 'GHG emissions calculations'!$F478) *
                ('Emission Factors'!$H$5:$H$488 = 'GHG emissions calculations'!$H478),
                0),
          MATCH('GHG emissions calculations'!P$6,'Emission Factors'!$E$5:$P$5,0)),
    "")</f>
        <v/>
      </c>
      <c r="Q478" s="311" t="str">
        <f t="array" ref="Q478">IFERROR(
    IF(
        INDEX('Emission Factors'!$E$5:$P$488,
              MATCH(1,
                    ('Emission Factors'!$E$5:$E$488 = 'GHG emissions calculations'!$F478) *
                    ('Emission Factors'!$H$5:$H$488 = 'GHG emissions calculations'!$H478),
                    0),
              MATCH('GHG emissions calculations'!Q$6, 'Emission Factors'!$E$5:$P$5, 0)) &lt;&gt; "",
        INDEX('Emission Factors'!$E$5:$P$488,
              MATCH(1,
                    ('Emission Factors'!$E$5:$E$488 = 'GHG emissions calculations'!$F478) *
                    ('Emission Factors'!$H$5:$H$488 = 'GHG emissions calculations'!$H478),
                    0),
              MATCH('GHG emissions calculations'!Q$6, 'Emission Factors'!$E$5:$P$5, 0)),
        ""),
    "")</f>
        <v/>
      </c>
      <c r="R478" s="311" t="str">
        <f t="array" ref="R478">IFERROR(
    IF(
        INDEX('Emission Factors'!$E$5:$R$488,
              MATCH(1,
                    ('Emission Factors'!$E$5:$E$488 = 'GHG emissions calculations'!$F478) *
                    ('Emission Factors'!$H$5:$H$488 = 'GHG emissions calculations'!$H478),
                    0),
              MATCH('GHG emissions calculations'!R$6, 'Emission Factors'!$E$5:$R$5, 0)) &lt;&gt; "",
        INDEX('Emission Factors'!$E$5:$R$488,
              MATCH(1,
                    ('Emission Factors'!$E$5:$E$488 = 'GHG emissions calculations'!$F478) *
                    ('Emission Factors'!$H$5:$H$488 = 'GHG emissions calculations'!$H478),
                    0),
              MATCH('GHG emissions calculations'!R$6, 'Emission Factors'!$E$5:$R$5, 0)),
        ""),
    "")</f>
        <v/>
      </c>
      <c r="S478" s="312">
        <f t="shared" si="1"/>
        <v>0</v>
      </c>
      <c r="T478" s="23"/>
    </row>
    <row r="479" ht="15.75" customHeight="1" outlineLevel="1">
      <c r="A479" s="23"/>
      <c r="B479" s="71"/>
      <c r="C479" s="71"/>
      <c r="D479" s="71"/>
      <c r="E479" s="314"/>
      <c r="F479" s="311" t="str">
        <f>Lists!Q28</f>
        <v>Composite-based structural product, unknown material and/or mass - Asia</v>
      </c>
      <c r="G479" s="311" t="str">
        <f t="array" ref="G479">XLOOKUP(1,('Emission Factors'!$E$5:$E$488='GHG emissions calculations'!$F479)*('Emission Factors'!$H$5:$H$488='GHG emissions calculations'!$H479),INDEX('Emission Factors'!$E$5:$T$488,0,MATCH('GHG emissions calculations'!G$6,'Emission Factors'!$E$5:$T$5,0)),"",0)</f>
        <v/>
      </c>
      <c r="H479" s="311" t="s">
        <v>238</v>
      </c>
      <c r="I479" s="312" t="str">
        <f>IF(
    SUMIFS('Import data'!$L$25:$L$80,
           'Import data'!$J$25:$J$80, F479,
           'Import data'!$G$25:$G$80, 'GHG emissions calculations'!$H479,
           'Import data'!$I$25:$I$80,$E$435) &lt;&gt; 0,
    SUMIFS('Import data'!$L$25:$L$80,
           'Import data'!$J$25:$J$80, F479,
           'Import data'!$G$25:$G$80, 'GHG emissions calculations'!$H479,
           'Import data'!$I$25:$I$80,$E$435),
    ""
)</f>
        <v/>
      </c>
      <c r="J479" s="311" t="str">
        <f t="array" ref="J479">IF(
    XLOOKUP(F479, 'Import data'!$J$26:$J$47, 'Import data'!$M$26:$M$47, "", 0) = "Please add the region-specific supplier emission factor or choose a different region available in the IAEG database.",
    "",
    XLOOKUP(F479, 'Import data'!$J$26:$J$47, 'Import data'!$M$26:$M$47, "", 0)
)</f>
        <v/>
      </c>
      <c r="K479" s="311" t="str">
        <f t="array" ref="K479">IFERROR(
    XLOOKUP(F479,
            _xlws.FILTER('Supplier Emission'!$G$15:$G$49,
                   ('Supplier Emission'!$D$15:$D$49=H479) * ('Supplier Emission'!$F$15:$F$49=$E$435)),
            _xlws.FILTER('Supplier Emission'!$I$15:$I$49,
                   ('Supplier Emission'!$D$15:$D$49=H479) * ('Supplier Emission'!$F$15:$F$49=$E$435)),
            ""),
    "")</f>
        <v/>
      </c>
      <c r="L479" s="311" t="str">
        <f t="array" ref="L479">IFERROR(
    XLOOKUP(F479,
            _xlws.FILTER('Supplier Emission'!$G$15:$G$49,
                   ('Supplier Emission'!$D$15:$D$49=H479) * ('Supplier Emission'!$F$15:$F$49=$E$435)),
            _xlws.FILTER('Supplier Emission'!$J$15:$J$49,
                   ('Supplier Emission'!$D$15:$D$49=H479) * ('Supplier Emission'!$F$15:$F$49=$E$435)),
            ""),
    "")</f>
        <v/>
      </c>
      <c r="M479" s="311" t="str">
        <f t="array" ref="M479">IFERROR(
    XLOOKUP(F479,
            _xlws.FILTER('Supplier Emission'!$G$15:$G$49,
                   ('Supplier Emission'!$D$15:$D$49=H479) * ('Supplier Emission'!$F$15:$F$49=$E$435)),
            _xlws.FILTER('Supplier Emission'!$M$15:$M$49,
                   ('Supplier Emission'!$D$15:$D$49=H479) * ('Supplier Emission'!$F$15:$F$49=$E$435)),
            ""),
    "")</f>
        <v/>
      </c>
      <c r="N479" s="311" t="str">
        <f t="array" ref="N479">IFERROR(
    XLOOKUP(F479,
            _xlws.FILTER('Supplier Emission'!$G$15:$G$49,
                   ('Supplier Emission'!$D$15:$D$49=H479) * ('Supplier Emission'!$F$15:$F$49=$E$435)),
            _xlws.FILTER('Supplier Emission'!$H$15:$H$49,
                   ('Supplier Emission'!$D$15:$D$49=H479) * ('Supplier Emission'!$F$15:$F$49=$E$435)),
            ""),
    "")</f>
        <v/>
      </c>
      <c r="O479" s="311" t="str">
        <f t="array" ref="O479">XLOOKUP(1,('Emission Factors'!$E$5:$E$488='GHG emissions calculations'!$F479)*('Emission Factors'!$H$5:$H$488='GHG emissions calculations'!$H479),INDEX('Emission Factors'!$E$5:$T$488,0,MATCH('GHG emissions calculations'!O$6,'Emission Factors'!$E$5:$T$5,0)),"",0)</f>
        <v/>
      </c>
      <c r="P479" s="313" t="str">
        <f t="array" ref="P479">IFERROR(
    INDEX('Emission Factors'!$E$5:$P$488,
          MATCH(1,
                ('Emission Factors'!$E$5:$E$488 = 'GHG emissions calculations'!$F479) *
                ('Emission Factors'!$H$5:$H$488 = 'GHG emissions calculations'!$H479),
                0),
          MATCH('GHG emissions calculations'!P$6,'Emission Factors'!$E$5:$P$5,0)),
    "")</f>
        <v/>
      </c>
      <c r="Q479" s="311" t="str">
        <f t="array" ref="Q479">IFERROR(
    IF(
        INDEX('Emission Factors'!$E$5:$P$488,
              MATCH(1,
                    ('Emission Factors'!$E$5:$E$488 = 'GHG emissions calculations'!$F479) *
                    ('Emission Factors'!$H$5:$H$488 = 'GHG emissions calculations'!$H479),
                    0),
              MATCH('GHG emissions calculations'!Q$6, 'Emission Factors'!$E$5:$P$5, 0)) &lt;&gt; "",
        INDEX('Emission Factors'!$E$5:$P$488,
              MATCH(1,
                    ('Emission Factors'!$E$5:$E$488 = 'GHG emissions calculations'!$F479) *
                    ('Emission Factors'!$H$5:$H$488 = 'GHG emissions calculations'!$H479),
                    0),
              MATCH('GHG emissions calculations'!Q$6, 'Emission Factors'!$E$5:$P$5, 0)),
        ""),
    "")</f>
        <v/>
      </c>
      <c r="R479" s="311" t="str">
        <f t="array" ref="R479">IFERROR(
    IF(
        INDEX('Emission Factors'!$E$5:$R$488,
              MATCH(1,
                    ('Emission Factors'!$E$5:$E$488 = 'GHG emissions calculations'!$F479) *
                    ('Emission Factors'!$H$5:$H$488 = 'GHG emissions calculations'!$H479),
                    0),
              MATCH('GHG emissions calculations'!R$6, 'Emission Factors'!$E$5:$R$5, 0)) &lt;&gt; "",
        INDEX('Emission Factors'!$E$5:$R$488,
              MATCH(1,
                    ('Emission Factors'!$E$5:$E$488 = 'GHG emissions calculations'!$F479) *
                    ('Emission Factors'!$H$5:$H$488 = 'GHG emissions calculations'!$H479),
                    0),
              MATCH('GHG emissions calculations'!R$6, 'Emission Factors'!$E$5:$R$5, 0)),
        ""),
    "")</f>
        <v/>
      </c>
      <c r="S479" s="312">
        <f t="shared" si="1"/>
        <v>0</v>
      </c>
      <c r="T479" s="23"/>
    </row>
    <row r="480" ht="15.75" customHeight="1" outlineLevel="1">
      <c r="A480" s="23"/>
      <c r="B480" s="71"/>
      <c r="C480" s="71"/>
      <c r="D480" s="71"/>
      <c r="E480" s="314"/>
      <c r="F480" s="311" t="str">
        <f>Lists!Q26</f>
        <v>Composite-based structural product, unknown material and/or mass - Europe</v>
      </c>
      <c r="G480" s="311" t="str">
        <f t="array" ref="G480">XLOOKUP(1,('Emission Factors'!$E$5:$E$488='GHG emissions calculations'!$F480)*('Emission Factors'!$H$5:$H$488='GHG emissions calculations'!$H480),INDEX('Emission Factors'!$E$5:$T$488,0,MATCH('GHG emissions calculations'!G$6,'Emission Factors'!$E$5:$T$5,0)),"",0)</f>
        <v/>
      </c>
      <c r="H480" s="311" t="s">
        <v>238</v>
      </c>
      <c r="I480" s="312" t="str">
        <f>IF(
    SUMIFS('Import data'!$L$25:$L$80,
           'Import data'!$J$25:$J$80, F480,
           'Import data'!$G$25:$G$80, 'GHG emissions calculations'!$H480,
           'Import data'!$I$25:$I$80,$E$435) &lt;&gt; 0,
    SUMIFS('Import data'!$L$25:$L$80,
           'Import data'!$J$25:$J$80, F480,
           'Import data'!$G$25:$G$80, 'GHG emissions calculations'!$H480,
           'Import data'!$I$25:$I$80,$E$435),
    ""
)</f>
        <v/>
      </c>
      <c r="J480" s="311" t="str">
        <f t="array" ref="J480">IF(
    XLOOKUP(F480, 'Import data'!$J$26:$J$47, 'Import data'!$M$26:$M$47, "", 0) = "Please add the region-specific supplier emission factor or choose a different region available in the IAEG database.",
    "",
    XLOOKUP(F480, 'Import data'!$J$26:$J$47, 'Import data'!$M$26:$M$47, "", 0)
)</f>
        <v/>
      </c>
      <c r="K480" s="311" t="str">
        <f t="array" ref="K480">IFERROR(
    XLOOKUP(F480,
            _xlws.FILTER('Supplier Emission'!$G$15:$G$49,
                   ('Supplier Emission'!$D$15:$D$49=H480) * ('Supplier Emission'!$F$15:$F$49=$E$435)),
            _xlws.FILTER('Supplier Emission'!$I$15:$I$49,
                   ('Supplier Emission'!$D$15:$D$49=H480) * ('Supplier Emission'!$F$15:$F$49=$E$435)),
            ""),
    "")</f>
        <v/>
      </c>
      <c r="L480" s="311" t="str">
        <f t="array" ref="L480">IFERROR(
    XLOOKUP(F480,
            _xlws.FILTER('Supplier Emission'!$G$15:$G$49,
                   ('Supplier Emission'!$D$15:$D$49=H480) * ('Supplier Emission'!$F$15:$F$49=$E$435)),
            _xlws.FILTER('Supplier Emission'!$J$15:$J$49,
                   ('Supplier Emission'!$D$15:$D$49=H480) * ('Supplier Emission'!$F$15:$F$49=$E$435)),
            ""),
    "")</f>
        <v/>
      </c>
      <c r="M480" s="311" t="str">
        <f t="array" ref="M480">IFERROR(
    XLOOKUP(F480,
            _xlws.FILTER('Supplier Emission'!$G$15:$G$49,
                   ('Supplier Emission'!$D$15:$D$49=H480) * ('Supplier Emission'!$F$15:$F$49=$E$435)),
            _xlws.FILTER('Supplier Emission'!$M$15:$M$49,
                   ('Supplier Emission'!$D$15:$D$49=H480) * ('Supplier Emission'!$F$15:$F$49=$E$435)),
            ""),
    "")</f>
        <v/>
      </c>
      <c r="N480" s="311" t="str">
        <f t="array" ref="N480">IFERROR(
    XLOOKUP(F480,
            _xlws.FILTER('Supplier Emission'!$G$15:$G$49,
                   ('Supplier Emission'!$D$15:$D$49=H480) * ('Supplier Emission'!$F$15:$F$49=$E$435)),
            _xlws.FILTER('Supplier Emission'!$H$15:$H$49,
                   ('Supplier Emission'!$D$15:$D$49=H480) * ('Supplier Emission'!$F$15:$F$49=$E$435)),
            ""),
    "")</f>
        <v/>
      </c>
      <c r="O480" s="311" t="str">
        <f t="array" ref="O480">XLOOKUP(1,('Emission Factors'!$E$5:$E$488='GHG emissions calculations'!$F480)*('Emission Factors'!$H$5:$H$488='GHG emissions calculations'!$H480),INDEX('Emission Factors'!$E$5:$T$488,0,MATCH('GHG emissions calculations'!O$6,'Emission Factors'!$E$5:$T$5,0)),"",0)</f>
        <v/>
      </c>
      <c r="P480" s="313" t="str">
        <f t="array" ref="P480">IFERROR(
    INDEX('Emission Factors'!$E$5:$P$488,
          MATCH(1,
                ('Emission Factors'!$E$5:$E$488 = 'GHG emissions calculations'!$F480) *
                ('Emission Factors'!$H$5:$H$488 = 'GHG emissions calculations'!$H480),
                0),
          MATCH('GHG emissions calculations'!P$6,'Emission Factors'!$E$5:$P$5,0)),
    "")</f>
        <v/>
      </c>
      <c r="Q480" s="311" t="str">
        <f t="array" ref="Q480">IFERROR(
    IF(
        INDEX('Emission Factors'!$E$5:$P$488,
              MATCH(1,
                    ('Emission Factors'!$E$5:$E$488 = 'GHG emissions calculations'!$F480) *
                    ('Emission Factors'!$H$5:$H$488 = 'GHG emissions calculations'!$H480),
                    0),
              MATCH('GHG emissions calculations'!Q$6, 'Emission Factors'!$E$5:$P$5, 0)) &lt;&gt; "",
        INDEX('Emission Factors'!$E$5:$P$488,
              MATCH(1,
                    ('Emission Factors'!$E$5:$E$488 = 'GHG emissions calculations'!$F480) *
                    ('Emission Factors'!$H$5:$H$488 = 'GHG emissions calculations'!$H480),
                    0),
              MATCH('GHG emissions calculations'!Q$6, 'Emission Factors'!$E$5:$P$5, 0)),
        ""),
    "")</f>
        <v/>
      </c>
      <c r="R480" s="311" t="str">
        <f t="array" ref="R480">IFERROR(
    IF(
        INDEX('Emission Factors'!$E$5:$R$488,
              MATCH(1,
                    ('Emission Factors'!$E$5:$E$488 = 'GHG emissions calculations'!$F480) *
                    ('Emission Factors'!$H$5:$H$488 = 'GHG emissions calculations'!$H480),
                    0),
              MATCH('GHG emissions calculations'!R$6, 'Emission Factors'!$E$5:$R$5, 0)) &lt;&gt; "",
        INDEX('Emission Factors'!$E$5:$R$488,
              MATCH(1,
                    ('Emission Factors'!$E$5:$E$488 = 'GHG emissions calculations'!$F480) *
                    ('Emission Factors'!$H$5:$H$488 = 'GHG emissions calculations'!$H480),
                    0),
              MATCH('GHG emissions calculations'!R$6, 'Emission Factors'!$E$5:$R$5, 0)),
        ""),
    "")</f>
        <v/>
      </c>
      <c r="S480" s="312">
        <f t="shared" si="1"/>
        <v>0</v>
      </c>
      <c r="T480" s="23"/>
    </row>
    <row r="481" ht="15.75" customHeight="1" outlineLevel="1">
      <c r="A481" s="23"/>
      <c r="B481" s="71"/>
      <c r="C481" s="71"/>
      <c r="D481" s="71"/>
      <c r="E481" s="314"/>
      <c r="F481" s="311" t="str">
        <f>Lists!Q31</f>
        <v>Composite-based structural product, unknown material and/or mass - Global or unspecified region</v>
      </c>
      <c r="G481" s="311" t="str">
        <f t="array" ref="G481">XLOOKUP(1,('Emission Factors'!$E$5:$E$488='GHG emissions calculations'!$F481)*('Emission Factors'!$H$5:$H$488='GHG emissions calculations'!$H481),INDEX('Emission Factors'!$E$5:$T$488,0,MATCH('GHG emissions calculations'!G$6,'Emission Factors'!$E$5:$T$5,0)),"",0)</f>
        <v/>
      </c>
      <c r="H481" s="311" t="s">
        <v>238</v>
      </c>
      <c r="I481" s="312" t="str">
        <f>IF(
    SUMIFS('Import data'!$L$25:$L$80,
           'Import data'!$J$25:$J$80, F481,
           'Import data'!$G$25:$G$80, 'GHG emissions calculations'!$H481,
           'Import data'!$I$25:$I$80,$E$435) &lt;&gt; 0,
    SUMIFS('Import data'!$L$25:$L$80,
           'Import data'!$J$25:$J$80, F481,
           'Import data'!$G$25:$G$80, 'GHG emissions calculations'!$H481,
           'Import data'!$I$25:$I$80,$E$435),
    ""
)</f>
        <v/>
      </c>
      <c r="J481" s="311" t="str">
        <f t="array" ref="J481">IF(
    XLOOKUP(F481, 'Import data'!$J$26:$J$47, 'Import data'!$M$26:$M$47, "", 0) = "Please add the region-specific supplier emission factor or choose a different region available in the IAEG database.",
    "",
    XLOOKUP(F481, 'Import data'!$J$26:$J$47, 'Import data'!$M$26:$M$47, "", 0)
)</f>
        <v/>
      </c>
      <c r="K481" s="311" t="str">
        <f t="array" ref="K481">IFERROR(
    XLOOKUP(F481,
            _xlws.FILTER('Supplier Emission'!$G$15:$G$49,
                   ('Supplier Emission'!$D$15:$D$49=H481) * ('Supplier Emission'!$F$15:$F$49=$E$435)),
            _xlws.FILTER('Supplier Emission'!$I$15:$I$49,
                   ('Supplier Emission'!$D$15:$D$49=H481) * ('Supplier Emission'!$F$15:$F$49=$E$435)),
            ""),
    "")</f>
        <v/>
      </c>
      <c r="L481" s="311" t="str">
        <f t="array" ref="L481">IFERROR(
    XLOOKUP(F481,
            _xlws.FILTER('Supplier Emission'!$G$15:$G$49,
                   ('Supplier Emission'!$D$15:$D$49=H481) * ('Supplier Emission'!$F$15:$F$49=$E$435)),
            _xlws.FILTER('Supplier Emission'!$J$15:$J$49,
                   ('Supplier Emission'!$D$15:$D$49=H481) * ('Supplier Emission'!$F$15:$F$49=$E$435)),
            ""),
    "")</f>
        <v/>
      </c>
      <c r="M481" s="311" t="str">
        <f t="array" ref="M481">IFERROR(
    XLOOKUP(F481,
            _xlws.FILTER('Supplier Emission'!$G$15:$G$49,
                   ('Supplier Emission'!$D$15:$D$49=H481) * ('Supplier Emission'!$F$15:$F$49=$E$435)),
            _xlws.FILTER('Supplier Emission'!$M$15:$M$49,
                   ('Supplier Emission'!$D$15:$D$49=H481) * ('Supplier Emission'!$F$15:$F$49=$E$435)),
            ""),
    "")</f>
        <v/>
      </c>
      <c r="N481" s="311" t="str">
        <f t="array" ref="N481">IFERROR(
    XLOOKUP(F481,
            _xlws.FILTER('Supplier Emission'!$G$15:$G$49,
                   ('Supplier Emission'!$D$15:$D$49=H481) * ('Supplier Emission'!$F$15:$F$49=$E$435)),
            _xlws.FILTER('Supplier Emission'!$H$15:$H$49,
                   ('Supplier Emission'!$D$15:$D$49=H481) * ('Supplier Emission'!$F$15:$F$49=$E$435)),
            ""),
    "")</f>
        <v/>
      </c>
      <c r="O481" s="311" t="str">
        <f t="array" ref="O481">XLOOKUP(1,('Emission Factors'!$E$5:$E$488='GHG emissions calculations'!$F481)*('Emission Factors'!$H$5:$H$488='GHG emissions calculations'!$H481),INDEX('Emission Factors'!$E$5:$T$488,0,MATCH('GHG emissions calculations'!O$6,'Emission Factors'!$E$5:$T$5,0)),"",0)</f>
        <v/>
      </c>
      <c r="P481" s="313" t="str">
        <f t="array" ref="P481">IFERROR(
    INDEX('Emission Factors'!$E$5:$P$488,
          MATCH(1,
                ('Emission Factors'!$E$5:$E$488 = 'GHG emissions calculations'!$F481) *
                ('Emission Factors'!$H$5:$H$488 = 'GHG emissions calculations'!$H481),
                0),
          MATCH('GHG emissions calculations'!P$6,'Emission Factors'!$E$5:$P$5,0)),
    "")</f>
        <v/>
      </c>
      <c r="Q481" s="311" t="str">
        <f t="array" ref="Q481">IFERROR(
    IF(
        INDEX('Emission Factors'!$E$5:$P$488,
              MATCH(1,
                    ('Emission Factors'!$E$5:$E$488 = 'GHG emissions calculations'!$F481) *
                    ('Emission Factors'!$H$5:$H$488 = 'GHG emissions calculations'!$H481),
                    0),
              MATCH('GHG emissions calculations'!Q$6, 'Emission Factors'!$E$5:$P$5, 0)) &lt;&gt; "",
        INDEX('Emission Factors'!$E$5:$P$488,
              MATCH(1,
                    ('Emission Factors'!$E$5:$E$488 = 'GHG emissions calculations'!$F481) *
                    ('Emission Factors'!$H$5:$H$488 = 'GHG emissions calculations'!$H481),
                    0),
              MATCH('GHG emissions calculations'!Q$6, 'Emission Factors'!$E$5:$P$5, 0)),
        ""),
    "")</f>
        <v/>
      </c>
      <c r="R481" s="311" t="str">
        <f t="array" ref="R481">IFERROR(
    IF(
        INDEX('Emission Factors'!$E$5:$R$488,
              MATCH(1,
                    ('Emission Factors'!$E$5:$E$488 = 'GHG emissions calculations'!$F481) *
                    ('Emission Factors'!$H$5:$H$488 = 'GHG emissions calculations'!$H481),
                    0),
              MATCH('GHG emissions calculations'!R$6, 'Emission Factors'!$E$5:$R$5, 0)) &lt;&gt; "",
        INDEX('Emission Factors'!$E$5:$R$488,
              MATCH(1,
                    ('Emission Factors'!$E$5:$E$488 = 'GHG emissions calculations'!$F481) *
                    ('Emission Factors'!$H$5:$H$488 = 'GHG emissions calculations'!$H481),
                    0),
              MATCH('GHG emissions calculations'!R$6, 'Emission Factors'!$E$5:$R$5, 0)),
        ""),
    "")</f>
        <v/>
      </c>
      <c r="S481" s="312">
        <f t="shared" si="1"/>
        <v>0</v>
      </c>
      <c r="T481" s="23"/>
    </row>
    <row r="482" ht="15.75" customHeight="1" outlineLevel="1">
      <c r="A482" s="23"/>
      <c r="B482" s="71"/>
      <c r="C482" s="71"/>
      <c r="D482" s="71"/>
      <c r="E482" s="314"/>
      <c r="F482" s="311" t="str">
        <f>Lists!Q30</f>
        <v>Composite-based structural product, unknown material and/or mass - Middle East</v>
      </c>
      <c r="G482" s="311" t="str">
        <f t="array" ref="G482">XLOOKUP(1,('Emission Factors'!$E$5:$E$488='GHG emissions calculations'!$F482)*('Emission Factors'!$H$5:$H$488='GHG emissions calculations'!$H482),INDEX('Emission Factors'!$E$5:$T$488,0,MATCH('GHG emissions calculations'!G$6,'Emission Factors'!$E$5:$T$5,0)),"",0)</f>
        <v/>
      </c>
      <c r="H482" s="311" t="s">
        <v>238</v>
      </c>
      <c r="I482" s="312" t="str">
        <f>IF(
    SUMIFS('Import data'!$L$25:$L$80,
           'Import data'!$J$25:$J$80, F482,
           'Import data'!$G$25:$G$80, 'GHG emissions calculations'!$H482,
           'Import data'!$I$25:$I$80,$E$435) &lt;&gt; 0,
    SUMIFS('Import data'!$L$25:$L$80,
           'Import data'!$J$25:$J$80, F482,
           'Import data'!$G$25:$G$80, 'GHG emissions calculations'!$H482,
           'Import data'!$I$25:$I$80,$E$435),
    ""
)</f>
        <v/>
      </c>
      <c r="J482" s="311" t="str">
        <f t="array" ref="J482">IF(
    XLOOKUP(F482, 'Import data'!$J$26:$J$47, 'Import data'!$M$26:$M$47, "", 0) = "Please add the region-specific supplier emission factor or choose a different region available in the IAEG database.",
    "",
    XLOOKUP(F482, 'Import data'!$J$26:$J$47, 'Import data'!$M$26:$M$47, "", 0)
)</f>
        <v/>
      </c>
      <c r="K482" s="311" t="str">
        <f t="array" ref="K482">IFERROR(
    XLOOKUP(F482,
            _xlws.FILTER('Supplier Emission'!$G$15:$G$49,
                   ('Supplier Emission'!$D$15:$D$49=H482) * ('Supplier Emission'!$F$15:$F$49=$E$435)),
            _xlws.FILTER('Supplier Emission'!$I$15:$I$49,
                   ('Supplier Emission'!$D$15:$D$49=H482) * ('Supplier Emission'!$F$15:$F$49=$E$435)),
            ""),
    "")</f>
        <v/>
      </c>
      <c r="L482" s="311" t="str">
        <f t="array" ref="L482">IFERROR(
    XLOOKUP(F482,
            _xlws.FILTER('Supplier Emission'!$G$15:$G$49,
                   ('Supplier Emission'!$D$15:$D$49=H482) * ('Supplier Emission'!$F$15:$F$49=$E$435)),
            _xlws.FILTER('Supplier Emission'!$J$15:$J$49,
                   ('Supplier Emission'!$D$15:$D$49=H482) * ('Supplier Emission'!$F$15:$F$49=$E$435)),
            ""),
    "")</f>
        <v/>
      </c>
      <c r="M482" s="311" t="str">
        <f t="array" ref="M482">IFERROR(
    XLOOKUP(F482,
            _xlws.FILTER('Supplier Emission'!$G$15:$G$49,
                   ('Supplier Emission'!$D$15:$D$49=H482) * ('Supplier Emission'!$F$15:$F$49=$E$435)),
            _xlws.FILTER('Supplier Emission'!$M$15:$M$49,
                   ('Supplier Emission'!$D$15:$D$49=H482) * ('Supplier Emission'!$F$15:$F$49=$E$435)),
            ""),
    "")</f>
        <v/>
      </c>
      <c r="N482" s="311" t="str">
        <f t="array" ref="N482">IFERROR(
    XLOOKUP(F482,
            _xlws.FILTER('Supplier Emission'!$G$15:$G$49,
                   ('Supplier Emission'!$D$15:$D$49=H482) * ('Supplier Emission'!$F$15:$F$49=$E$435)),
            _xlws.FILTER('Supplier Emission'!$H$15:$H$49,
                   ('Supplier Emission'!$D$15:$D$49=H482) * ('Supplier Emission'!$F$15:$F$49=$E$435)),
            ""),
    "")</f>
        <v/>
      </c>
      <c r="O482" s="311" t="str">
        <f t="array" ref="O482">XLOOKUP(1,('Emission Factors'!$E$5:$E$488='GHG emissions calculations'!$F482)*('Emission Factors'!$H$5:$H$488='GHG emissions calculations'!$H482),INDEX('Emission Factors'!$E$5:$T$488,0,MATCH('GHG emissions calculations'!O$6,'Emission Factors'!$E$5:$T$5,0)),"",0)</f>
        <v/>
      </c>
      <c r="P482" s="313" t="str">
        <f t="array" ref="P482">IFERROR(
    INDEX('Emission Factors'!$E$5:$P$488,
          MATCH(1,
                ('Emission Factors'!$E$5:$E$488 = 'GHG emissions calculations'!$F482) *
                ('Emission Factors'!$H$5:$H$488 = 'GHG emissions calculations'!$H482),
                0),
          MATCH('GHG emissions calculations'!P$6,'Emission Factors'!$E$5:$P$5,0)),
    "")</f>
        <v/>
      </c>
      <c r="Q482" s="311" t="str">
        <f t="array" ref="Q482">IFERROR(
    IF(
        INDEX('Emission Factors'!$E$5:$P$488,
              MATCH(1,
                    ('Emission Factors'!$E$5:$E$488 = 'GHG emissions calculations'!$F482) *
                    ('Emission Factors'!$H$5:$H$488 = 'GHG emissions calculations'!$H482),
                    0),
              MATCH('GHG emissions calculations'!Q$6, 'Emission Factors'!$E$5:$P$5, 0)) &lt;&gt; "",
        INDEX('Emission Factors'!$E$5:$P$488,
              MATCH(1,
                    ('Emission Factors'!$E$5:$E$488 = 'GHG emissions calculations'!$F482) *
                    ('Emission Factors'!$H$5:$H$488 = 'GHG emissions calculations'!$H482),
                    0),
              MATCH('GHG emissions calculations'!Q$6, 'Emission Factors'!$E$5:$P$5, 0)),
        ""),
    "")</f>
        <v/>
      </c>
      <c r="R482" s="311" t="str">
        <f t="array" ref="R482">IFERROR(
    IF(
        INDEX('Emission Factors'!$E$5:$R$488,
              MATCH(1,
                    ('Emission Factors'!$E$5:$E$488 = 'GHG emissions calculations'!$F482) *
                    ('Emission Factors'!$H$5:$H$488 = 'GHG emissions calculations'!$H482),
                    0),
              MATCH('GHG emissions calculations'!R$6, 'Emission Factors'!$E$5:$R$5, 0)) &lt;&gt; "",
        INDEX('Emission Factors'!$E$5:$R$488,
              MATCH(1,
                    ('Emission Factors'!$E$5:$E$488 = 'GHG emissions calculations'!$F482) *
                    ('Emission Factors'!$H$5:$H$488 = 'GHG emissions calculations'!$H482),
                    0),
              MATCH('GHG emissions calculations'!R$6, 'Emission Factors'!$E$5:$R$5, 0)),
        ""),
    "")</f>
        <v/>
      </c>
      <c r="S482" s="312">
        <f t="shared" si="1"/>
        <v>0</v>
      </c>
      <c r="T482" s="23"/>
    </row>
    <row r="483" ht="15.75" customHeight="1" outlineLevel="1">
      <c r="A483" s="23"/>
      <c r="B483" s="71"/>
      <c r="C483" s="71"/>
      <c r="D483" s="71"/>
      <c r="E483" s="314"/>
      <c r="F483" s="311" t="str">
        <f>Lists!Q29</f>
        <v>Composite-based structural product, unknown material and/or mass - Oceania</v>
      </c>
      <c r="G483" s="311" t="str">
        <f t="array" ref="G483">XLOOKUP(1,('Emission Factors'!$E$5:$E$488='GHG emissions calculations'!$F483)*('Emission Factors'!$H$5:$H$488='GHG emissions calculations'!$H483),INDEX('Emission Factors'!$E$5:$T$488,0,MATCH('GHG emissions calculations'!G$6,'Emission Factors'!$E$5:$T$5,0)),"",0)</f>
        <v/>
      </c>
      <c r="H483" s="311" t="s">
        <v>238</v>
      </c>
      <c r="I483" s="312" t="str">
        <f>IF(
    SUMIFS('Import data'!$L$25:$L$80,
           'Import data'!$J$25:$J$80, F483,
           'Import data'!$G$25:$G$80, 'GHG emissions calculations'!$H483,
           'Import data'!$I$25:$I$80,$E$435) &lt;&gt; 0,
    SUMIFS('Import data'!$L$25:$L$80,
           'Import data'!$J$25:$J$80, F483,
           'Import data'!$G$25:$G$80, 'GHG emissions calculations'!$H483,
           'Import data'!$I$25:$I$80,$E$435),
    ""
)</f>
        <v/>
      </c>
      <c r="J483" s="311" t="str">
        <f t="array" ref="J483">IF(
    XLOOKUP(F483, 'Import data'!$J$26:$J$47, 'Import data'!$M$26:$M$47, "", 0) = "Please add the region-specific supplier emission factor or choose a different region available in the IAEG database.",
    "",
    XLOOKUP(F483, 'Import data'!$J$26:$J$47, 'Import data'!$M$26:$M$47, "", 0)
)</f>
        <v/>
      </c>
      <c r="K483" s="311" t="str">
        <f t="array" ref="K483">IFERROR(
    XLOOKUP(F483,
            _xlws.FILTER('Supplier Emission'!$G$15:$G$49,
                   ('Supplier Emission'!$D$15:$D$49=H483) * ('Supplier Emission'!$F$15:$F$49=$E$435)),
            _xlws.FILTER('Supplier Emission'!$I$15:$I$49,
                   ('Supplier Emission'!$D$15:$D$49=H483) * ('Supplier Emission'!$F$15:$F$49=$E$435)),
            ""),
    "")</f>
        <v/>
      </c>
      <c r="L483" s="311" t="str">
        <f t="array" ref="L483">IFERROR(
    XLOOKUP(F483,
            _xlws.FILTER('Supplier Emission'!$G$15:$G$49,
                   ('Supplier Emission'!$D$15:$D$49=H483) * ('Supplier Emission'!$F$15:$F$49=$E$435)),
            _xlws.FILTER('Supplier Emission'!$J$15:$J$49,
                   ('Supplier Emission'!$D$15:$D$49=H483) * ('Supplier Emission'!$F$15:$F$49=$E$435)),
            ""),
    "")</f>
        <v/>
      </c>
      <c r="M483" s="311" t="str">
        <f t="array" ref="M483">IFERROR(
    XLOOKUP(F483,
            _xlws.FILTER('Supplier Emission'!$G$15:$G$49,
                   ('Supplier Emission'!$D$15:$D$49=H483) * ('Supplier Emission'!$F$15:$F$49=$E$435)),
            _xlws.FILTER('Supplier Emission'!$M$15:$M$49,
                   ('Supplier Emission'!$D$15:$D$49=H483) * ('Supplier Emission'!$F$15:$F$49=$E$435)),
            ""),
    "")</f>
        <v/>
      </c>
      <c r="N483" s="311" t="str">
        <f t="array" ref="N483">IFERROR(
    XLOOKUP(F483,
            _xlws.FILTER('Supplier Emission'!$G$15:$G$49,
                   ('Supplier Emission'!$D$15:$D$49=H483) * ('Supplier Emission'!$F$15:$F$49=$E$435)),
            _xlws.FILTER('Supplier Emission'!$H$15:$H$49,
                   ('Supplier Emission'!$D$15:$D$49=H483) * ('Supplier Emission'!$F$15:$F$49=$E$435)),
            ""),
    "")</f>
        <v/>
      </c>
      <c r="O483" s="311" t="str">
        <f t="array" ref="O483">XLOOKUP(1,('Emission Factors'!$E$5:$E$488='GHG emissions calculations'!$F483)*('Emission Factors'!$H$5:$H$488='GHG emissions calculations'!$H483),INDEX('Emission Factors'!$E$5:$T$488,0,MATCH('GHG emissions calculations'!O$6,'Emission Factors'!$E$5:$T$5,0)),"",0)</f>
        <v/>
      </c>
      <c r="P483" s="313" t="str">
        <f t="array" ref="P483">IFERROR(
    INDEX('Emission Factors'!$E$5:$P$488,
          MATCH(1,
                ('Emission Factors'!$E$5:$E$488 = 'GHG emissions calculations'!$F483) *
                ('Emission Factors'!$H$5:$H$488 = 'GHG emissions calculations'!$H483),
                0),
          MATCH('GHG emissions calculations'!P$6,'Emission Factors'!$E$5:$P$5,0)),
    "")</f>
        <v/>
      </c>
      <c r="Q483" s="311" t="str">
        <f t="array" ref="Q483">IFERROR(
    IF(
        INDEX('Emission Factors'!$E$5:$P$488,
              MATCH(1,
                    ('Emission Factors'!$E$5:$E$488 = 'GHG emissions calculations'!$F483) *
                    ('Emission Factors'!$H$5:$H$488 = 'GHG emissions calculations'!$H483),
                    0),
              MATCH('GHG emissions calculations'!Q$6, 'Emission Factors'!$E$5:$P$5, 0)) &lt;&gt; "",
        INDEX('Emission Factors'!$E$5:$P$488,
              MATCH(1,
                    ('Emission Factors'!$E$5:$E$488 = 'GHG emissions calculations'!$F483) *
                    ('Emission Factors'!$H$5:$H$488 = 'GHG emissions calculations'!$H483),
                    0),
              MATCH('GHG emissions calculations'!Q$6, 'Emission Factors'!$E$5:$P$5, 0)),
        ""),
    "")</f>
        <v/>
      </c>
      <c r="R483" s="311" t="str">
        <f t="array" ref="R483">IFERROR(
    IF(
        INDEX('Emission Factors'!$E$5:$R$488,
              MATCH(1,
                    ('Emission Factors'!$E$5:$E$488 = 'GHG emissions calculations'!$F483) *
                    ('Emission Factors'!$H$5:$H$488 = 'GHG emissions calculations'!$H483),
                    0),
              MATCH('GHG emissions calculations'!R$6, 'Emission Factors'!$E$5:$R$5, 0)) &lt;&gt; "",
        INDEX('Emission Factors'!$E$5:$R$488,
              MATCH(1,
                    ('Emission Factors'!$E$5:$E$488 = 'GHG emissions calculations'!$F483) *
                    ('Emission Factors'!$H$5:$H$488 = 'GHG emissions calculations'!$H483),
                    0),
              MATCH('GHG emissions calculations'!R$6, 'Emission Factors'!$E$5:$R$5, 0)),
        ""),
    "")</f>
        <v/>
      </c>
      <c r="S483" s="312">
        <f t="shared" si="1"/>
        <v>0</v>
      </c>
      <c r="T483" s="23"/>
    </row>
    <row r="484" ht="15.75" customHeight="1" outlineLevel="1">
      <c r="A484" s="23"/>
      <c r="B484" s="71"/>
      <c r="C484" s="71"/>
      <c r="D484" s="71"/>
      <c r="E484" s="314"/>
      <c r="F484" s="311" t="str">
        <f>Lists!R69</f>
        <v>Glass fibers, high strength - Pultrusion  - Africa</v>
      </c>
      <c r="G484" s="311" t="str">
        <f t="array" ref="G484">XLOOKUP(1,('Emission Factors'!$E$5:$E$488='GHG emissions calculations'!$F484)*('Emission Factors'!$H$5:$H$488='GHG emissions calculations'!$H484),INDEX('Emission Factors'!$E$5:$T$488,0,MATCH('GHG emissions calculations'!G$6,'Emission Factors'!$E$5:$T$5,0)),"",0)</f>
        <v/>
      </c>
      <c r="H484" s="311" t="s">
        <v>237</v>
      </c>
      <c r="I484" s="312" t="str">
        <f>IF(
    SUMIFS('Import data'!$L$25:$L$80,
           'Import data'!$J$25:$J$80, F484,
           'Import data'!$G$25:$G$80, 'GHG emissions calculations'!$H484,
           'Import data'!$I$25:$I$80,$E$435) &lt;&gt; 0,
    SUMIFS('Import data'!$L$25:$L$80,
           'Import data'!$J$25:$J$80, F484,
           'Import data'!$G$25:$G$80, 'GHG emissions calculations'!$H484,
           'Import data'!$I$25:$I$80,$E$435),
    ""
)</f>
        <v/>
      </c>
      <c r="J484" s="311" t="str">
        <f t="array" ref="J484">IF(
    XLOOKUP(F484, 'Import data'!$J$26:$J$47, 'Import data'!$M$26:$M$47, "", 0) = "Please add the region-specific supplier emission factor or choose a different region available in the IAEG database.",
    "",
    XLOOKUP(F484, 'Import data'!$J$26:$J$47, 'Import data'!$M$26:$M$47, "", 0)
)</f>
        <v/>
      </c>
      <c r="K484" s="311" t="str">
        <f t="array" ref="K484">IFERROR(
    XLOOKUP(F484,
            _xlws.FILTER('Supplier Emission'!$G$15:$G$49,
                   ('Supplier Emission'!$D$15:$D$49=H484) * ('Supplier Emission'!$F$15:$F$49=$E$435)),
            _xlws.FILTER('Supplier Emission'!$I$15:$I$49,
                   ('Supplier Emission'!$D$15:$D$49=H484) * ('Supplier Emission'!$F$15:$F$49=$E$435)),
            ""),
    "")</f>
        <v/>
      </c>
      <c r="L484" s="311" t="str">
        <f t="array" ref="L484">IFERROR(
    XLOOKUP(F484,
            _xlws.FILTER('Supplier Emission'!$G$15:$G$49,
                   ('Supplier Emission'!$D$15:$D$49=H484) * ('Supplier Emission'!$F$15:$F$49=$E$435)),
            _xlws.FILTER('Supplier Emission'!$J$15:$J$49,
                   ('Supplier Emission'!$D$15:$D$49=H484) * ('Supplier Emission'!$F$15:$F$49=$E$435)),
            ""),
    "")</f>
        <v/>
      </c>
      <c r="M484" s="311" t="str">
        <f t="array" ref="M484">IFERROR(
    XLOOKUP(F484,
            _xlws.FILTER('Supplier Emission'!$G$15:$G$49,
                   ('Supplier Emission'!$D$15:$D$49=H484) * ('Supplier Emission'!$F$15:$F$49=$E$435)),
            _xlws.FILTER('Supplier Emission'!$M$15:$M$49,
                   ('Supplier Emission'!$D$15:$D$49=H484) * ('Supplier Emission'!$F$15:$F$49=$E$435)),
            ""),
    "")</f>
        <v/>
      </c>
      <c r="N484" s="311" t="str">
        <f t="array" ref="N484">IFERROR(
    XLOOKUP(F484,
            _xlws.FILTER('Supplier Emission'!$G$15:$G$49,
                   ('Supplier Emission'!$D$15:$D$49=H484) * ('Supplier Emission'!$F$15:$F$49=$E$435)),
            _xlws.FILTER('Supplier Emission'!$H$15:$H$49,
                   ('Supplier Emission'!$D$15:$D$49=H484) * ('Supplier Emission'!$F$15:$F$49=$E$435)),
            ""),
    "")</f>
        <v/>
      </c>
      <c r="O484" s="311" t="str">
        <f t="array" ref="O484">XLOOKUP(1,('Emission Factors'!$E$5:$E$488='GHG emissions calculations'!$F484)*('Emission Factors'!$H$5:$H$488='GHG emissions calculations'!$H484),INDEX('Emission Factors'!$E$5:$T$488,0,MATCH('GHG emissions calculations'!O$6,'Emission Factors'!$E$5:$T$5,0)),"",0)</f>
        <v/>
      </c>
      <c r="P484" s="313" t="str">
        <f t="array" ref="P484">IFERROR(
    INDEX('Emission Factors'!$E$5:$P$488,
          MATCH(1,
                ('Emission Factors'!$E$5:$E$488 = 'GHG emissions calculations'!$F484) *
                ('Emission Factors'!$H$5:$H$488 = 'GHG emissions calculations'!$H484),
                0),
          MATCH('GHG emissions calculations'!P$6,'Emission Factors'!$E$5:$P$5,0)),
    "")</f>
        <v/>
      </c>
      <c r="Q484" s="311" t="str">
        <f t="array" ref="Q484">IFERROR(
    IF(
        INDEX('Emission Factors'!$E$5:$P$488,
              MATCH(1,
                    ('Emission Factors'!$E$5:$E$488 = 'GHG emissions calculations'!$F484) *
                    ('Emission Factors'!$H$5:$H$488 = 'GHG emissions calculations'!$H484),
                    0),
              MATCH('GHG emissions calculations'!Q$6, 'Emission Factors'!$E$5:$P$5, 0)) &lt;&gt; "",
        INDEX('Emission Factors'!$E$5:$P$488,
              MATCH(1,
                    ('Emission Factors'!$E$5:$E$488 = 'GHG emissions calculations'!$F484) *
                    ('Emission Factors'!$H$5:$H$488 = 'GHG emissions calculations'!$H484),
                    0),
              MATCH('GHG emissions calculations'!Q$6, 'Emission Factors'!$E$5:$P$5, 0)),
        ""),
    "")</f>
        <v/>
      </c>
      <c r="R484" s="311" t="str">
        <f t="array" ref="R484">IFERROR(
    IF(
        INDEX('Emission Factors'!$E$5:$R$488,
              MATCH(1,
                    ('Emission Factors'!$E$5:$E$488 = 'GHG emissions calculations'!$F484) *
                    ('Emission Factors'!$H$5:$H$488 = 'GHG emissions calculations'!$H484),
                    0),
              MATCH('GHG emissions calculations'!R$6, 'Emission Factors'!$E$5:$R$5, 0)) &lt;&gt; "",
        INDEX('Emission Factors'!$E$5:$R$488,
              MATCH(1,
                    ('Emission Factors'!$E$5:$E$488 = 'GHG emissions calculations'!$F484) *
                    ('Emission Factors'!$H$5:$H$488 = 'GHG emissions calculations'!$H484),
                    0),
              MATCH('GHG emissions calculations'!R$6, 'Emission Factors'!$E$5:$R$5, 0)),
        ""),
    "")</f>
        <v/>
      </c>
      <c r="S484" s="312">
        <f t="shared" si="1"/>
        <v>0</v>
      </c>
      <c r="T484" s="23"/>
    </row>
    <row r="485" ht="15.75" customHeight="1" outlineLevel="1">
      <c r="A485" s="23"/>
      <c r="B485" s="71"/>
      <c r="C485" s="71"/>
      <c r="D485" s="71"/>
      <c r="E485" s="314"/>
      <c r="F485" s="311" t="str">
        <f>Lists!R67</f>
        <v>Glass fibers, high strength - Pultrusion  - America</v>
      </c>
      <c r="G485" s="311" t="str">
        <f t="array" ref="G485">XLOOKUP(1,('Emission Factors'!$E$5:$E$488='GHG emissions calculations'!$F485)*('Emission Factors'!$H$5:$H$488='GHG emissions calculations'!$H485),INDEX('Emission Factors'!$E$5:$T$488,0,MATCH('GHG emissions calculations'!G$6,'Emission Factors'!$E$5:$T$5,0)),"",0)</f>
        <v/>
      </c>
      <c r="H485" s="311" t="s">
        <v>237</v>
      </c>
      <c r="I485" s="312" t="str">
        <f>IF(
    SUMIFS('Import data'!$L$25:$L$80,
           'Import data'!$J$25:$J$80, F485,
           'Import data'!$G$25:$G$80, 'GHG emissions calculations'!$H485,
           'Import data'!$I$25:$I$80,$E$435) &lt;&gt; 0,
    SUMIFS('Import data'!$L$25:$L$80,
           'Import data'!$J$25:$J$80, F485,
           'Import data'!$G$25:$G$80, 'GHG emissions calculations'!$H485,
           'Import data'!$I$25:$I$80,$E$435),
    ""
)</f>
        <v/>
      </c>
      <c r="J485" s="311" t="str">
        <f t="array" ref="J485">IF(
    XLOOKUP(F485, 'Import data'!$J$26:$J$47, 'Import data'!$M$26:$M$47, "", 0) = "Please add the region-specific supplier emission factor or choose a different region available in the IAEG database.",
    "",
    XLOOKUP(F485, 'Import data'!$J$26:$J$47, 'Import data'!$M$26:$M$47, "", 0)
)</f>
        <v/>
      </c>
      <c r="K485" s="311" t="str">
        <f t="array" ref="K485">IFERROR(
    XLOOKUP(F485,
            _xlws.FILTER('Supplier Emission'!$G$15:$G$49,
                   ('Supplier Emission'!$D$15:$D$49=H485) * ('Supplier Emission'!$F$15:$F$49=$E$435)),
            _xlws.FILTER('Supplier Emission'!$I$15:$I$49,
                   ('Supplier Emission'!$D$15:$D$49=H485) * ('Supplier Emission'!$F$15:$F$49=$E$435)),
            ""),
    "")</f>
        <v/>
      </c>
      <c r="L485" s="311" t="str">
        <f t="array" ref="L485">IFERROR(
    XLOOKUP(F485,
            _xlws.FILTER('Supplier Emission'!$G$15:$G$49,
                   ('Supplier Emission'!$D$15:$D$49=H485) * ('Supplier Emission'!$F$15:$F$49=$E$435)),
            _xlws.FILTER('Supplier Emission'!$J$15:$J$49,
                   ('Supplier Emission'!$D$15:$D$49=H485) * ('Supplier Emission'!$F$15:$F$49=$E$435)),
            ""),
    "")</f>
        <v/>
      </c>
      <c r="M485" s="311" t="str">
        <f t="array" ref="M485">IFERROR(
    XLOOKUP(F485,
            _xlws.FILTER('Supplier Emission'!$G$15:$G$49,
                   ('Supplier Emission'!$D$15:$D$49=H485) * ('Supplier Emission'!$F$15:$F$49=$E$435)),
            _xlws.FILTER('Supplier Emission'!$M$15:$M$49,
                   ('Supplier Emission'!$D$15:$D$49=H485) * ('Supplier Emission'!$F$15:$F$49=$E$435)),
            ""),
    "")</f>
        <v/>
      </c>
      <c r="N485" s="311" t="str">
        <f t="array" ref="N485">IFERROR(
    XLOOKUP(F485,
            _xlws.FILTER('Supplier Emission'!$G$15:$G$49,
                   ('Supplier Emission'!$D$15:$D$49=H485) * ('Supplier Emission'!$F$15:$F$49=$E$435)),
            _xlws.FILTER('Supplier Emission'!$H$15:$H$49,
                   ('Supplier Emission'!$D$15:$D$49=H485) * ('Supplier Emission'!$F$15:$F$49=$E$435)),
            ""),
    "")</f>
        <v/>
      </c>
      <c r="O485" s="311" t="str">
        <f t="array" ref="O485">XLOOKUP(1,('Emission Factors'!$E$5:$E$488='GHG emissions calculations'!$F485)*('Emission Factors'!$H$5:$H$488='GHG emissions calculations'!$H485),INDEX('Emission Factors'!$E$5:$T$488,0,MATCH('GHG emissions calculations'!O$6,'Emission Factors'!$E$5:$T$5,0)),"",0)</f>
        <v/>
      </c>
      <c r="P485" s="313" t="str">
        <f t="array" ref="P485">IFERROR(
    INDEX('Emission Factors'!$E$5:$P$488,
          MATCH(1,
                ('Emission Factors'!$E$5:$E$488 = 'GHG emissions calculations'!$F485) *
                ('Emission Factors'!$H$5:$H$488 = 'GHG emissions calculations'!$H485),
                0),
          MATCH('GHG emissions calculations'!P$6,'Emission Factors'!$E$5:$P$5,0)),
    "")</f>
        <v/>
      </c>
      <c r="Q485" s="311" t="str">
        <f t="array" ref="Q485">IFERROR(
    IF(
        INDEX('Emission Factors'!$E$5:$P$488,
              MATCH(1,
                    ('Emission Factors'!$E$5:$E$488 = 'GHG emissions calculations'!$F485) *
                    ('Emission Factors'!$H$5:$H$488 = 'GHG emissions calculations'!$H485),
                    0),
              MATCH('GHG emissions calculations'!Q$6, 'Emission Factors'!$E$5:$P$5, 0)) &lt;&gt; "",
        INDEX('Emission Factors'!$E$5:$P$488,
              MATCH(1,
                    ('Emission Factors'!$E$5:$E$488 = 'GHG emissions calculations'!$F485) *
                    ('Emission Factors'!$H$5:$H$488 = 'GHG emissions calculations'!$H485),
                    0),
              MATCH('GHG emissions calculations'!Q$6, 'Emission Factors'!$E$5:$P$5, 0)),
        ""),
    "")</f>
        <v/>
      </c>
      <c r="R485" s="311" t="str">
        <f t="array" ref="R485">IFERROR(
    IF(
        INDEX('Emission Factors'!$E$5:$R$488,
              MATCH(1,
                    ('Emission Factors'!$E$5:$E$488 = 'GHG emissions calculations'!$F485) *
                    ('Emission Factors'!$H$5:$H$488 = 'GHG emissions calculations'!$H485),
                    0),
              MATCH('GHG emissions calculations'!R$6, 'Emission Factors'!$E$5:$R$5, 0)) &lt;&gt; "",
        INDEX('Emission Factors'!$E$5:$R$488,
              MATCH(1,
                    ('Emission Factors'!$E$5:$E$488 = 'GHG emissions calculations'!$F485) *
                    ('Emission Factors'!$H$5:$H$488 = 'GHG emissions calculations'!$H485),
                    0),
              MATCH('GHG emissions calculations'!R$6, 'Emission Factors'!$E$5:$R$5, 0)),
        ""),
    "")</f>
        <v/>
      </c>
      <c r="S485" s="312">
        <f t="shared" si="1"/>
        <v>0</v>
      </c>
      <c r="T485" s="23"/>
    </row>
    <row r="486" ht="15.75" customHeight="1" outlineLevel="1">
      <c r="A486" s="23"/>
      <c r="B486" s="71"/>
      <c r="C486" s="71"/>
      <c r="D486" s="71"/>
      <c r="E486" s="314"/>
      <c r="F486" s="311" t="str">
        <f>Lists!R70</f>
        <v>Glass fibers, high strength - Pultrusion  - Asia</v>
      </c>
      <c r="G486" s="311" t="str">
        <f t="array" ref="G486">XLOOKUP(1,('Emission Factors'!$E$5:$E$488='GHG emissions calculations'!$F486)*('Emission Factors'!$H$5:$H$488='GHG emissions calculations'!$H486),INDEX('Emission Factors'!$E$5:$T$488,0,MATCH('GHG emissions calculations'!G$6,'Emission Factors'!$E$5:$T$5,0)),"",0)</f>
        <v/>
      </c>
      <c r="H486" s="311" t="s">
        <v>237</v>
      </c>
      <c r="I486" s="312" t="str">
        <f>IF(
    SUMIFS('Import data'!$L$25:$L$80,
           'Import data'!$J$25:$J$80, F486,
           'Import data'!$G$25:$G$80, 'GHG emissions calculations'!$H486,
           'Import data'!$I$25:$I$80,$E$435) &lt;&gt; 0,
    SUMIFS('Import data'!$L$25:$L$80,
           'Import data'!$J$25:$J$80, F486,
           'Import data'!$G$25:$G$80, 'GHG emissions calculations'!$H486,
           'Import data'!$I$25:$I$80,$E$435),
    ""
)</f>
        <v/>
      </c>
      <c r="J486" s="311" t="str">
        <f t="array" ref="J486">IF(
    XLOOKUP(F486, 'Import data'!$J$26:$J$47, 'Import data'!$M$26:$M$47, "", 0) = "Please add the region-specific supplier emission factor or choose a different region available in the IAEG database.",
    "",
    XLOOKUP(F486, 'Import data'!$J$26:$J$47, 'Import data'!$M$26:$M$47, "", 0)
)</f>
        <v/>
      </c>
      <c r="K486" s="311" t="str">
        <f t="array" ref="K486">IFERROR(
    XLOOKUP(F486,
            _xlws.FILTER('Supplier Emission'!$G$15:$G$49,
                   ('Supplier Emission'!$D$15:$D$49=H486) * ('Supplier Emission'!$F$15:$F$49=$E$435)),
            _xlws.FILTER('Supplier Emission'!$I$15:$I$49,
                   ('Supplier Emission'!$D$15:$D$49=H486) * ('Supplier Emission'!$F$15:$F$49=$E$435)),
            ""),
    "")</f>
        <v/>
      </c>
      <c r="L486" s="311" t="str">
        <f t="array" ref="L486">IFERROR(
    XLOOKUP(F486,
            _xlws.FILTER('Supplier Emission'!$G$15:$G$49,
                   ('Supplier Emission'!$D$15:$D$49=H486) * ('Supplier Emission'!$F$15:$F$49=$E$435)),
            _xlws.FILTER('Supplier Emission'!$J$15:$J$49,
                   ('Supplier Emission'!$D$15:$D$49=H486) * ('Supplier Emission'!$F$15:$F$49=$E$435)),
            ""),
    "")</f>
        <v/>
      </c>
      <c r="M486" s="311" t="str">
        <f t="array" ref="M486">IFERROR(
    XLOOKUP(F486,
            _xlws.FILTER('Supplier Emission'!$G$15:$G$49,
                   ('Supplier Emission'!$D$15:$D$49=H486) * ('Supplier Emission'!$F$15:$F$49=$E$435)),
            _xlws.FILTER('Supplier Emission'!$M$15:$M$49,
                   ('Supplier Emission'!$D$15:$D$49=H486) * ('Supplier Emission'!$F$15:$F$49=$E$435)),
            ""),
    "")</f>
        <v/>
      </c>
      <c r="N486" s="311" t="str">
        <f t="array" ref="N486">IFERROR(
    XLOOKUP(F486,
            _xlws.FILTER('Supplier Emission'!$G$15:$G$49,
                   ('Supplier Emission'!$D$15:$D$49=H486) * ('Supplier Emission'!$F$15:$F$49=$E$435)),
            _xlws.FILTER('Supplier Emission'!$H$15:$H$49,
                   ('Supplier Emission'!$D$15:$D$49=H486) * ('Supplier Emission'!$F$15:$F$49=$E$435)),
            ""),
    "")</f>
        <v/>
      </c>
      <c r="O486" s="311" t="str">
        <f t="array" ref="O486">XLOOKUP(1,('Emission Factors'!$E$5:$E$488='GHG emissions calculations'!$F486)*('Emission Factors'!$H$5:$H$488='GHG emissions calculations'!$H486),INDEX('Emission Factors'!$E$5:$T$488,0,MATCH('GHG emissions calculations'!O$6,'Emission Factors'!$E$5:$T$5,0)),"",0)</f>
        <v/>
      </c>
      <c r="P486" s="313" t="str">
        <f t="array" ref="P486">IFERROR(
    INDEX('Emission Factors'!$E$5:$P$488,
          MATCH(1,
                ('Emission Factors'!$E$5:$E$488 = 'GHG emissions calculations'!$F486) *
                ('Emission Factors'!$H$5:$H$488 = 'GHG emissions calculations'!$H486),
                0),
          MATCH('GHG emissions calculations'!P$6,'Emission Factors'!$E$5:$P$5,0)),
    "")</f>
        <v/>
      </c>
      <c r="Q486" s="311" t="str">
        <f t="array" ref="Q486">IFERROR(
    IF(
        INDEX('Emission Factors'!$E$5:$P$488,
              MATCH(1,
                    ('Emission Factors'!$E$5:$E$488 = 'GHG emissions calculations'!$F486) *
                    ('Emission Factors'!$H$5:$H$488 = 'GHG emissions calculations'!$H486),
                    0),
              MATCH('GHG emissions calculations'!Q$6, 'Emission Factors'!$E$5:$P$5, 0)) &lt;&gt; "",
        INDEX('Emission Factors'!$E$5:$P$488,
              MATCH(1,
                    ('Emission Factors'!$E$5:$E$488 = 'GHG emissions calculations'!$F486) *
                    ('Emission Factors'!$H$5:$H$488 = 'GHG emissions calculations'!$H486),
                    0),
              MATCH('GHG emissions calculations'!Q$6, 'Emission Factors'!$E$5:$P$5, 0)),
        ""),
    "")</f>
        <v/>
      </c>
      <c r="R486" s="311" t="str">
        <f t="array" ref="R486">IFERROR(
    IF(
        INDEX('Emission Factors'!$E$5:$R$488,
              MATCH(1,
                    ('Emission Factors'!$E$5:$E$488 = 'GHG emissions calculations'!$F486) *
                    ('Emission Factors'!$H$5:$H$488 = 'GHG emissions calculations'!$H486),
                    0),
              MATCH('GHG emissions calculations'!R$6, 'Emission Factors'!$E$5:$R$5, 0)) &lt;&gt; "",
        INDEX('Emission Factors'!$E$5:$R$488,
              MATCH(1,
                    ('Emission Factors'!$E$5:$E$488 = 'GHG emissions calculations'!$F486) *
                    ('Emission Factors'!$H$5:$H$488 = 'GHG emissions calculations'!$H486),
                    0),
              MATCH('GHG emissions calculations'!R$6, 'Emission Factors'!$E$5:$R$5, 0)),
        ""),
    "")</f>
        <v/>
      </c>
      <c r="S486" s="312">
        <f t="shared" si="1"/>
        <v>0</v>
      </c>
      <c r="T486" s="23"/>
    </row>
    <row r="487" ht="15.75" customHeight="1" outlineLevel="1">
      <c r="A487" s="23"/>
      <c r="B487" s="71"/>
      <c r="C487" s="71"/>
      <c r="D487" s="71"/>
      <c r="E487" s="314"/>
      <c r="F487" s="311" t="str">
        <f>Lists!R68</f>
        <v>Glass fibers, high strength - Pultrusion  - Europe</v>
      </c>
      <c r="G487" s="311">
        <f t="array" ref="G487">XLOOKUP(1,('Emission Factors'!$E$5:$E$488='GHG emissions calculations'!$F487)*('Emission Factors'!$H$5:$H$488='GHG emissions calculations'!$H487),INDEX('Emission Factors'!$E$5:$T$488,0,MATCH('GHG emissions calculations'!G$6,'Emission Factors'!$E$5:$T$5,0)),"",0)</f>
        <v>3</v>
      </c>
      <c r="H487" s="311" t="s">
        <v>237</v>
      </c>
      <c r="I487" s="312" t="str">
        <f>IF(
    SUMIFS('Import data'!$L$25:$L$80,
           'Import data'!$J$25:$J$80, F487,
           'Import data'!$G$25:$G$80, 'GHG emissions calculations'!$H487,
           'Import data'!$I$25:$I$80,$E$435) &lt;&gt; 0,
    SUMIFS('Import data'!$L$25:$L$80,
           'Import data'!$J$25:$J$80, F487,
           'Import data'!$G$25:$G$80, 'GHG emissions calculations'!$H487,
           'Import data'!$I$25:$I$80,$E$435),
    ""
)</f>
        <v/>
      </c>
      <c r="J487" s="311" t="str">
        <f t="array" ref="J487">IF(
    XLOOKUP(F487, 'Import data'!$J$26:$J$47, 'Import data'!$M$26:$M$47, "", 0) = "Please add the region-specific supplier emission factor or choose a different region available in the IAEG database.",
    "",
    XLOOKUP(F487, 'Import data'!$J$26:$J$47, 'Import data'!$M$26:$M$47, "", 0)
)</f>
        <v/>
      </c>
      <c r="K487" s="311" t="str">
        <f t="array" ref="K487">IFERROR(
    XLOOKUP(F487,
            _xlws.FILTER('Supplier Emission'!$G$15:$G$49,
                   ('Supplier Emission'!$D$15:$D$49=H487) * ('Supplier Emission'!$F$15:$F$49=$E$435)),
            _xlws.FILTER('Supplier Emission'!$I$15:$I$49,
                   ('Supplier Emission'!$D$15:$D$49=H487) * ('Supplier Emission'!$F$15:$F$49=$E$435)),
            ""),
    "")</f>
        <v/>
      </c>
      <c r="L487" s="311" t="str">
        <f t="array" ref="L487">IFERROR(
    XLOOKUP(F487,
            _xlws.FILTER('Supplier Emission'!$G$15:$G$49,
                   ('Supplier Emission'!$D$15:$D$49=H487) * ('Supplier Emission'!$F$15:$F$49=$E$435)),
            _xlws.FILTER('Supplier Emission'!$J$15:$J$49,
                   ('Supplier Emission'!$D$15:$D$49=H487) * ('Supplier Emission'!$F$15:$F$49=$E$435)),
            ""),
    "")</f>
        <v/>
      </c>
      <c r="M487" s="311" t="str">
        <f t="array" ref="M487">IFERROR(
    XLOOKUP(F487,
            _xlws.FILTER('Supplier Emission'!$G$15:$G$49,
                   ('Supplier Emission'!$D$15:$D$49=H487) * ('Supplier Emission'!$F$15:$F$49=$E$435)),
            _xlws.FILTER('Supplier Emission'!$M$15:$M$49,
                   ('Supplier Emission'!$D$15:$D$49=H487) * ('Supplier Emission'!$F$15:$F$49=$E$435)),
            ""),
    "")</f>
        <v/>
      </c>
      <c r="N487" s="311" t="str">
        <f t="array" ref="N487">IFERROR(
    XLOOKUP(F487,
            _xlws.FILTER('Supplier Emission'!$G$15:$G$49,
                   ('Supplier Emission'!$D$15:$D$49=H487) * ('Supplier Emission'!$F$15:$F$49=$E$435)),
            _xlws.FILTER('Supplier Emission'!$H$15:$H$49,
                   ('Supplier Emission'!$D$15:$D$49=H487) * ('Supplier Emission'!$F$15:$F$49=$E$435)),
            ""),
    "")</f>
        <v/>
      </c>
      <c r="O487" s="311" t="str">
        <f t="array" ref="O487">XLOOKUP(1,('Emission Factors'!$E$5:$E$488='GHG emissions calculations'!$F487)*('Emission Factors'!$H$5:$H$488='GHG emissions calculations'!$H487),INDEX('Emission Factors'!$E$5:$T$488,0,MATCH('GHG emissions calculations'!O$6,'Emission Factors'!$E$5:$T$5,0)),"",0)</f>
        <v>Fibres de verre (haute résistance)</v>
      </c>
      <c r="P487" s="313">
        <f t="array" ref="P487">IFERROR(
    INDEX('Emission Factors'!$E$5:$P$488,
          MATCH(1,
                ('Emission Factors'!$E$5:$E$488 = 'GHG emissions calculations'!$F487) *
                ('Emission Factors'!$H$5:$H$488 = 'GHG emissions calculations'!$H487),
                0),
          MATCH('GHG emissions calculations'!P$6,'Emission Factors'!$E$5:$P$5,0)),
    "")</f>
        <v>2.43</v>
      </c>
      <c r="Q487" s="311" t="str">
        <f t="array" ref="Q487">IFERROR(
    IF(
        INDEX('Emission Factors'!$E$5:$P$488,
              MATCH(1,
                    ('Emission Factors'!$E$5:$E$488 = 'GHG emissions calculations'!$F487) *
                    ('Emission Factors'!$H$5:$H$488 = 'GHG emissions calculations'!$H487),
                    0),
              MATCH('GHG emissions calculations'!Q$6, 'Emission Factors'!$E$5:$P$5, 0)) &lt;&gt; "",
        INDEX('Emission Factors'!$E$5:$P$488,
              MATCH(1,
                    ('Emission Factors'!$E$5:$E$488 = 'GHG emissions calculations'!$F487) *
                    ('Emission Factors'!$H$5:$H$488 = 'GHG emissions calculations'!$H487),
                    0),
              MATCH('GHG emissions calculations'!Q$6, 'Emission Factors'!$E$5:$P$5, 0)),
        ""),
    "")</f>
        <v>kgCO2e/kg</v>
      </c>
      <c r="R487" s="311" t="str">
        <f t="array" ref="R487">IFERROR(
    IF(
        INDEX('Emission Factors'!$E$5:$R$488,
              MATCH(1,
                    ('Emission Factors'!$E$5:$E$488 = 'GHG emissions calculations'!$F487) *
                    ('Emission Factors'!$H$5:$H$488 = 'GHG emissions calculations'!$H487),
                    0),
              MATCH('GHG emissions calculations'!R$6, 'Emission Factors'!$E$5:$R$5, 0)) &lt;&gt; "",
        INDEX('Emission Factors'!$E$5:$R$488,
              MATCH(1,
                    ('Emission Factors'!$E$5:$E$488 = 'GHG emissions calculations'!$F487) *
                    ('Emission Factors'!$H$5:$H$488 = 'GHG emissions calculations'!$H487),
                    0),
              MATCH('GHG emissions calculations'!R$6, 'Emission Factors'!$E$5:$R$5, 0)),
        ""),
    "")</f>
        <v>Europe</v>
      </c>
      <c r="S487" s="312">
        <f t="shared" si="1"/>
        <v>0</v>
      </c>
      <c r="T487" s="23"/>
    </row>
    <row r="488" ht="15.75" customHeight="1" outlineLevel="1">
      <c r="A488" s="23"/>
      <c r="B488" s="71"/>
      <c r="C488" s="71"/>
      <c r="D488" s="71"/>
      <c r="E488" s="314"/>
      <c r="F488" s="311" t="str">
        <f>Lists!R73</f>
        <v>Glass fibers, high strength - Pultrusion  - Global or unspecified region</v>
      </c>
      <c r="G488" s="311">
        <f t="array" ref="G488">XLOOKUP(1,('Emission Factors'!$E$5:$E$488='GHG emissions calculations'!$F488)*('Emission Factors'!$H$5:$H$488='GHG emissions calculations'!$H488),INDEX('Emission Factors'!$E$5:$T$488,0,MATCH('GHG emissions calculations'!G$6,'Emission Factors'!$E$5:$T$5,0)),"",0)</f>
        <v>3</v>
      </c>
      <c r="H488" s="311" t="s">
        <v>237</v>
      </c>
      <c r="I488" s="312" t="str">
        <f>IF(
    SUMIFS('Import data'!$L$25:$L$80,
           'Import data'!$J$25:$J$80, F488,
           'Import data'!$G$25:$G$80, 'GHG emissions calculations'!$H488,
           'Import data'!$I$25:$I$80,$E$435) &lt;&gt; 0,
    SUMIFS('Import data'!$L$25:$L$80,
           'Import data'!$J$25:$J$80, F488,
           'Import data'!$G$25:$G$80, 'GHG emissions calculations'!$H488,
           'Import data'!$I$25:$I$80,$E$435),
    ""
)</f>
        <v/>
      </c>
      <c r="J488" s="311" t="str">
        <f t="array" ref="J488">IF(
    XLOOKUP(F488, 'Import data'!$J$26:$J$47, 'Import data'!$M$26:$M$47, "", 0) = "Please add the region-specific supplier emission factor or choose a different region available in the IAEG database.",
    "",
    XLOOKUP(F488, 'Import data'!$J$26:$J$47, 'Import data'!$M$26:$M$47, "", 0)
)</f>
        <v/>
      </c>
      <c r="K488" s="311" t="str">
        <f t="array" ref="K488">IFERROR(
    XLOOKUP(F488,
            _xlws.FILTER('Supplier Emission'!$G$15:$G$49,
                   ('Supplier Emission'!$D$15:$D$49=H488) * ('Supplier Emission'!$F$15:$F$49=$E$435)),
            _xlws.FILTER('Supplier Emission'!$I$15:$I$49,
                   ('Supplier Emission'!$D$15:$D$49=H488) * ('Supplier Emission'!$F$15:$F$49=$E$435)),
            ""),
    "")</f>
        <v/>
      </c>
      <c r="L488" s="311" t="str">
        <f t="array" ref="L488">IFERROR(
    XLOOKUP(F488,
            _xlws.FILTER('Supplier Emission'!$G$15:$G$49,
                   ('Supplier Emission'!$D$15:$D$49=H488) * ('Supplier Emission'!$F$15:$F$49=$E$435)),
            _xlws.FILTER('Supplier Emission'!$J$15:$J$49,
                   ('Supplier Emission'!$D$15:$D$49=H488) * ('Supplier Emission'!$F$15:$F$49=$E$435)),
            ""),
    "")</f>
        <v/>
      </c>
      <c r="M488" s="311" t="str">
        <f t="array" ref="M488">IFERROR(
    XLOOKUP(F488,
            _xlws.FILTER('Supplier Emission'!$G$15:$G$49,
                   ('Supplier Emission'!$D$15:$D$49=H488) * ('Supplier Emission'!$F$15:$F$49=$E$435)),
            _xlws.FILTER('Supplier Emission'!$M$15:$M$49,
                   ('Supplier Emission'!$D$15:$D$49=H488) * ('Supplier Emission'!$F$15:$F$49=$E$435)),
            ""),
    "")</f>
        <v/>
      </c>
      <c r="N488" s="311" t="str">
        <f t="array" ref="N488">IFERROR(
    XLOOKUP(F488,
            _xlws.FILTER('Supplier Emission'!$G$15:$G$49,
                   ('Supplier Emission'!$D$15:$D$49=H488) * ('Supplier Emission'!$F$15:$F$49=$E$435)),
            _xlws.FILTER('Supplier Emission'!$H$15:$H$49,
                   ('Supplier Emission'!$D$15:$D$49=H488) * ('Supplier Emission'!$F$15:$F$49=$E$435)),
            ""),
    "")</f>
        <v/>
      </c>
      <c r="O488" s="311" t="str">
        <f t="array" ref="O488">XLOOKUP(1,('Emission Factors'!$E$5:$E$488='GHG emissions calculations'!$F488)*('Emission Factors'!$H$5:$H$488='GHG emissions calculations'!$H488),INDEX('Emission Factors'!$E$5:$T$488,0,MATCH('GHG emissions calculations'!O$6,'Emission Factors'!$E$5:$T$5,0)),"",0)</f>
        <v>Fibres de verre (haute résistance) + Pultrusion</v>
      </c>
      <c r="P488" s="313">
        <f t="array" ref="P488">IFERROR(
    INDEX('Emission Factors'!$E$5:$P$488,
          MATCH(1,
                ('Emission Factors'!$E$5:$E$488 = 'GHG emissions calculations'!$F488) *
                ('Emission Factors'!$H$5:$H$488 = 'GHG emissions calculations'!$H488),
                0),
          MATCH('GHG emissions calculations'!P$6,'Emission Factors'!$E$5:$P$5,0)),
    "")</f>
        <v>2.43</v>
      </c>
      <c r="Q488" s="311" t="str">
        <f t="array" ref="Q488">IFERROR(
    IF(
        INDEX('Emission Factors'!$E$5:$P$488,
              MATCH(1,
                    ('Emission Factors'!$E$5:$E$488 = 'GHG emissions calculations'!$F488) *
                    ('Emission Factors'!$H$5:$H$488 = 'GHG emissions calculations'!$H488),
                    0),
              MATCH('GHG emissions calculations'!Q$6, 'Emission Factors'!$E$5:$P$5, 0)) &lt;&gt; "",
        INDEX('Emission Factors'!$E$5:$P$488,
              MATCH(1,
                    ('Emission Factors'!$E$5:$E$488 = 'GHG emissions calculations'!$F488) *
                    ('Emission Factors'!$H$5:$H$488 = 'GHG emissions calculations'!$H488),
                    0),
              MATCH('GHG emissions calculations'!Q$6, 'Emission Factors'!$E$5:$P$5, 0)),
        ""),
    "")</f>
        <v>kgCO2e/kg</v>
      </c>
      <c r="R488" s="311" t="str">
        <f t="array" ref="R488">IFERROR(
    IF(
        INDEX('Emission Factors'!$E$5:$R$488,
              MATCH(1,
                    ('Emission Factors'!$E$5:$E$488 = 'GHG emissions calculations'!$F488) *
                    ('Emission Factors'!$H$5:$H$488 = 'GHG emissions calculations'!$H488),
                    0),
              MATCH('GHG emissions calculations'!R$6, 'Emission Factors'!$E$5:$R$5, 0)) &lt;&gt; "",
        INDEX('Emission Factors'!$E$5:$R$488,
              MATCH(1,
                    ('Emission Factors'!$E$5:$E$488 = 'GHG emissions calculations'!$F488) *
                    ('Emission Factors'!$H$5:$H$488 = 'GHG emissions calculations'!$H488),
                    0),
              MATCH('GHG emissions calculations'!R$6, 'Emission Factors'!$E$5:$R$5, 0)),
        ""),
    "")</f>
        <v>Global or unspecified region</v>
      </c>
      <c r="S488" s="312">
        <f t="shared" si="1"/>
        <v>0</v>
      </c>
      <c r="T488" s="23"/>
    </row>
    <row r="489" ht="15.75" customHeight="1" outlineLevel="1">
      <c r="A489" s="23"/>
      <c r="B489" s="71"/>
      <c r="C489" s="71"/>
      <c r="D489" s="71"/>
      <c r="E489" s="314"/>
      <c r="F489" s="311" t="str">
        <f>Lists!R72</f>
        <v>Glass fibers, high strength - Pultrusion  - Middle East</v>
      </c>
      <c r="G489" s="311" t="str">
        <f t="array" ref="G489">XLOOKUP(1,('Emission Factors'!$E$5:$E$488='GHG emissions calculations'!$F489)*('Emission Factors'!$H$5:$H$488='GHG emissions calculations'!$H489),INDEX('Emission Factors'!$E$5:$T$488,0,MATCH('GHG emissions calculations'!G$6,'Emission Factors'!$E$5:$T$5,0)),"",0)</f>
        <v/>
      </c>
      <c r="H489" s="311" t="s">
        <v>237</v>
      </c>
      <c r="I489" s="312" t="str">
        <f>IF(
    SUMIFS('Import data'!$L$25:$L$80,
           'Import data'!$J$25:$J$80, F489,
           'Import data'!$G$25:$G$80, 'GHG emissions calculations'!$H489,
           'Import data'!$I$25:$I$80,$E$435) &lt;&gt; 0,
    SUMIFS('Import data'!$L$25:$L$80,
           'Import data'!$J$25:$J$80, F489,
           'Import data'!$G$25:$G$80, 'GHG emissions calculations'!$H489,
           'Import data'!$I$25:$I$80,$E$435),
    ""
)</f>
        <v/>
      </c>
      <c r="J489" s="311" t="str">
        <f t="array" ref="J489">IF(
    XLOOKUP(F489, 'Import data'!$J$26:$J$47, 'Import data'!$M$26:$M$47, "", 0) = "Please add the region-specific supplier emission factor or choose a different region available in the IAEG database.",
    "",
    XLOOKUP(F489, 'Import data'!$J$26:$J$47, 'Import data'!$M$26:$M$47, "", 0)
)</f>
        <v/>
      </c>
      <c r="K489" s="311" t="str">
        <f t="array" ref="K489">IFERROR(
    XLOOKUP(F489,
            _xlws.FILTER('Supplier Emission'!$G$15:$G$49,
                   ('Supplier Emission'!$D$15:$D$49=H489) * ('Supplier Emission'!$F$15:$F$49=$E$435)),
            _xlws.FILTER('Supplier Emission'!$I$15:$I$49,
                   ('Supplier Emission'!$D$15:$D$49=H489) * ('Supplier Emission'!$F$15:$F$49=$E$435)),
            ""),
    "")</f>
        <v/>
      </c>
      <c r="L489" s="311" t="str">
        <f t="array" ref="L489">IFERROR(
    XLOOKUP(F489,
            _xlws.FILTER('Supplier Emission'!$G$15:$G$49,
                   ('Supplier Emission'!$D$15:$D$49=H489) * ('Supplier Emission'!$F$15:$F$49=$E$435)),
            _xlws.FILTER('Supplier Emission'!$J$15:$J$49,
                   ('Supplier Emission'!$D$15:$D$49=H489) * ('Supplier Emission'!$F$15:$F$49=$E$435)),
            ""),
    "")</f>
        <v/>
      </c>
      <c r="M489" s="311" t="str">
        <f t="array" ref="M489">IFERROR(
    XLOOKUP(F489,
            _xlws.FILTER('Supplier Emission'!$G$15:$G$49,
                   ('Supplier Emission'!$D$15:$D$49=H489) * ('Supplier Emission'!$F$15:$F$49=$E$435)),
            _xlws.FILTER('Supplier Emission'!$M$15:$M$49,
                   ('Supplier Emission'!$D$15:$D$49=H489) * ('Supplier Emission'!$F$15:$F$49=$E$435)),
            ""),
    "")</f>
        <v/>
      </c>
      <c r="N489" s="311" t="str">
        <f t="array" ref="N489">IFERROR(
    XLOOKUP(F489,
            _xlws.FILTER('Supplier Emission'!$G$15:$G$49,
                   ('Supplier Emission'!$D$15:$D$49=H489) * ('Supplier Emission'!$F$15:$F$49=$E$435)),
            _xlws.FILTER('Supplier Emission'!$H$15:$H$49,
                   ('Supplier Emission'!$D$15:$D$49=H489) * ('Supplier Emission'!$F$15:$F$49=$E$435)),
            ""),
    "")</f>
        <v/>
      </c>
      <c r="O489" s="311" t="str">
        <f t="array" ref="O489">XLOOKUP(1,('Emission Factors'!$E$5:$E$488='GHG emissions calculations'!$F489)*('Emission Factors'!$H$5:$H$488='GHG emissions calculations'!$H489),INDEX('Emission Factors'!$E$5:$T$488,0,MATCH('GHG emissions calculations'!O$6,'Emission Factors'!$E$5:$T$5,0)),"",0)</f>
        <v/>
      </c>
      <c r="P489" s="313" t="str">
        <f t="array" ref="P489">IFERROR(
    INDEX('Emission Factors'!$E$5:$P$488,
          MATCH(1,
                ('Emission Factors'!$E$5:$E$488 = 'GHG emissions calculations'!$F489) *
                ('Emission Factors'!$H$5:$H$488 = 'GHG emissions calculations'!$H489),
                0),
          MATCH('GHG emissions calculations'!P$6,'Emission Factors'!$E$5:$P$5,0)),
    "")</f>
        <v/>
      </c>
      <c r="Q489" s="311" t="str">
        <f t="array" ref="Q489">IFERROR(
    IF(
        INDEX('Emission Factors'!$E$5:$P$488,
              MATCH(1,
                    ('Emission Factors'!$E$5:$E$488 = 'GHG emissions calculations'!$F489) *
                    ('Emission Factors'!$H$5:$H$488 = 'GHG emissions calculations'!$H489),
                    0),
              MATCH('GHG emissions calculations'!Q$6, 'Emission Factors'!$E$5:$P$5, 0)) &lt;&gt; "",
        INDEX('Emission Factors'!$E$5:$P$488,
              MATCH(1,
                    ('Emission Factors'!$E$5:$E$488 = 'GHG emissions calculations'!$F489) *
                    ('Emission Factors'!$H$5:$H$488 = 'GHG emissions calculations'!$H489),
                    0),
              MATCH('GHG emissions calculations'!Q$6, 'Emission Factors'!$E$5:$P$5, 0)),
        ""),
    "")</f>
        <v/>
      </c>
      <c r="R489" s="311" t="str">
        <f t="array" ref="R489">IFERROR(
    IF(
        INDEX('Emission Factors'!$E$5:$R$488,
              MATCH(1,
                    ('Emission Factors'!$E$5:$E$488 = 'GHG emissions calculations'!$F489) *
                    ('Emission Factors'!$H$5:$H$488 = 'GHG emissions calculations'!$H489),
                    0),
              MATCH('GHG emissions calculations'!R$6, 'Emission Factors'!$E$5:$R$5, 0)) &lt;&gt; "",
        INDEX('Emission Factors'!$E$5:$R$488,
              MATCH(1,
                    ('Emission Factors'!$E$5:$E$488 = 'GHG emissions calculations'!$F489) *
                    ('Emission Factors'!$H$5:$H$488 = 'GHG emissions calculations'!$H489),
                    0),
              MATCH('GHG emissions calculations'!R$6, 'Emission Factors'!$E$5:$R$5, 0)),
        ""),
    "")</f>
        <v/>
      </c>
      <c r="S489" s="312">
        <f t="shared" si="1"/>
        <v>0</v>
      </c>
      <c r="T489" s="23"/>
    </row>
    <row r="490" ht="15.75" customHeight="1" outlineLevel="1">
      <c r="A490" s="23"/>
      <c r="B490" s="71"/>
      <c r="C490" s="71"/>
      <c r="D490" s="71"/>
      <c r="E490" s="314"/>
      <c r="F490" s="311" t="str">
        <f>Lists!R71</f>
        <v>Glass fibers, high strength - Pultrusion  - Oceania</v>
      </c>
      <c r="G490" s="311" t="str">
        <f t="array" ref="G490">XLOOKUP(1,('Emission Factors'!$E$5:$E$488='GHG emissions calculations'!$F490)*('Emission Factors'!$H$5:$H$488='GHG emissions calculations'!$H490),INDEX('Emission Factors'!$E$5:$T$488,0,MATCH('GHG emissions calculations'!G$6,'Emission Factors'!$E$5:$T$5,0)),"",0)</f>
        <v/>
      </c>
      <c r="H490" s="311" t="s">
        <v>237</v>
      </c>
      <c r="I490" s="312" t="str">
        <f>IF(
    SUMIFS('Import data'!$L$25:$L$80,
           'Import data'!$J$25:$J$80, F490,
           'Import data'!$G$25:$G$80, 'GHG emissions calculations'!$H490,
           'Import data'!$I$25:$I$80,$E$435) &lt;&gt; 0,
    SUMIFS('Import data'!$L$25:$L$80,
           'Import data'!$J$25:$J$80, F490,
           'Import data'!$G$25:$G$80, 'GHG emissions calculations'!$H490,
           'Import data'!$I$25:$I$80,$E$435),
    ""
)</f>
        <v/>
      </c>
      <c r="J490" s="311" t="str">
        <f t="array" ref="J490">IF(
    XLOOKUP(F490, 'Import data'!$J$26:$J$47, 'Import data'!$M$26:$M$47, "", 0) = "Please add the region-specific supplier emission factor or choose a different region available in the IAEG database.",
    "",
    XLOOKUP(F490, 'Import data'!$J$26:$J$47, 'Import data'!$M$26:$M$47, "", 0)
)</f>
        <v/>
      </c>
      <c r="K490" s="311" t="str">
        <f t="array" ref="K490">IFERROR(
    XLOOKUP(F490,
            _xlws.FILTER('Supplier Emission'!$G$15:$G$49,
                   ('Supplier Emission'!$D$15:$D$49=H490) * ('Supplier Emission'!$F$15:$F$49=$E$435)),
            _xlws.FILTER('Supplier Emission'!$I$15:$I$49,
                   ('Supplier Emission'!$D$15:$D$49=H490) * ('Supplier Emission'!$F$15:$F$49=$E$435)),
            ""),
    "")</f>
        <v/>
      </c>
      <c r="L490" s="311" t="str">
        <f t="array" ref="L490">IFERROR(
    XLOOKUP(F490,
            _xlws.FILTER('Supplier Emission'!$G$15:$G$49,
                   ('Supplier Emission'!$D$15:$D$49=H490) * ('Supplier Emission'!$F$15:$F$49=$E$435)),
            _xlws.FILTER('Supplier Emission'!$J$15:$J$49,
                   ('Supplier Emission'!$D$15:$D$49=H490) * ('Supplier Emission'!$F$15:$F$49=$E$435)),
            ""),
    "")</f>
        <v/>
      </c>
      <c r="M490" s="311" t="str">
        <f t="array" ref="M490">IFERROR(
    XLOOKUP(F490,
            _xlws.FILTER('Supplier Emission'!$G$15:$G$49,
                   ('Supplier Emission'!$D$15:$D$49=H490) * ('Supplier Emission'!$F$15:$F$49=$E$435)),
            _xlws.FILTER('Supplier Emission'!$M$15:$M$49,
                   ('Supplier Emission'!$D$15:$D$49=H490) * ('Supplier Emission'!$F$15:$F$49=$E$435)),
            ""),
    "")</f>
        <v/>
      </c>
      <c r="N490" s="311" t="str">
        <f t="array" ref="N490">IFERROR(
    XLOOKUP(F490,
            _xlws.FILTER('Supplier Emission'!$G$15:$G$49,
                   ('Supplier Emission'!$D$15:$D$49=H490) * ('Supplier Emission'!$F$15:$F$49=$E$435)),
            _xlws.FILTER('Supplier Emission'!$H$15:$H$49,
                   ('Supplier Emission'!$D$15:$D$49=H490) * ('Supplier Emission'!$F$15:$F$49=$E$435)),
            ""),
    "")</f>
        <v/>
      </c>
      <c r="O490" s="311" t="str">
        <f t="array" ref="O490">XLOOKUP(1,('Emission Factors'!$E$5:$E$488='GHG emissions calculations'!$F490)*('Emission Factors'!$H$5:$H$488='GHG emissions calculations'!$H490),INDEX('Emission Factors'!$E$5:$T$488,0,MATCH('GHG emissions calculations'!O$6,'Emission Factors'!$E$5:$T$5,0)),"",0)</f>
        <v/>
      </c>
      <c r="P490" s="313" t="str">
        <f t="array" ref="P490">IFERROR(
    INDEX('Emission Factors'!$E$5:$P$488,
          MATCH(1,
                ('Emission Factors'!$E$5:$E$488 = 'GHG emissions calculations'!$F490) *
                ('Emission Factors'!$H$5:$H$488 = 'GHG emissions calculations'!$H490),
                0),
          MATCH('GHG emissions calculations'!P$6,'Emission Factors'!$E$5:$P$5,0)),
    "")</f>
        <v/>
      </c>
      <c r="Q490" s="311" t="str">
        <f t="array" ref="Q490">IFERROR(
    IF(
        INDEX('Emission Factors'!$E$5:$P$488,
              MATCH(1,
                    ('Emission Factors'!$E$5:$E$488 = 'GHG emissions calculations'!$F490) *
                    ('Emission Factors'!$H$5:$H$488 = 'GHG emissions calculations'!$H490),
                    0),
              MATCH('GHG emissions calculations'!Q$6, 'Emission Factors'!$E$5:$P$5, 0)) &lt;&gt; "",
        INDEX('Emission Factors'!$E$5:$P$488,
              MATCH(1,
                    ('Emission Factors'!$E$5:$E$488 = 'GHG emissions calculations'!$F490) *
                    ('Emission Factors'!$H$5:$H$488 = 'GHG emissions calculations'!$H490),
                    0),
              MATCH('GHG emissions calculations'!Q$6, 'Emission Factors'!$E$5:$P$5, 0)),
        ""),
    "")</f>
        <v/>
      </c>
      <c r="R490" s="311" t="str">
        <f t="array" ref="R490">IFERROR(
    IF(
        INDEX('Emission Factors'!$E$5:$R$488,
              MATCH(1,
                    ('Emission Factors'!$E$5:$E$488 = 'GHG emissions calculations'!$F490) *
                    ('Emission Factors'!$H$5:$H$488 = 'GHG emissions calculations'!$H490),
                    0),
              MATCH('GHG emissions calculations'!R$6, 'Emission Factors'!$E$5:$R$5, 0)) &lt;&gt; "",
        INDEX('Emission Factors'!$E$5:$R$488,
              MATCH(1,
                    ('Emission Factors'!$E$5:$E$488 = 'GHG emissions calculations'!$F490) *
                    ('Emission Factors'!$H$5:$H$488 = 'GHG emissions calculations'!$H490),
                    0),
              MATCH('GHG emissions calculations'!R$6, 'Emission Factors'!$E$5:$R$5, 0)),
        ""),
    "")</f>
        <v/>
      </c>
      <c r="S490" s="312">
        <f t="shared" si="1"/>
        <v>0</v>
      </c>
      <c r="T490" s="23"/>
    </row>
    <row r="491" ht="15.75" customHeight="1" outlineLevel="1">
      <c r="A491" s="23"/>
      <c r="B491" s="71"/>
      <c r="C491" s="71"/>
      <c r="D491" s="71"/>
      <c r="E491" s="314"/>
      <c r="F491" s="311" t="str">
        <f>Lists!R76</f>
        <v>Glass fibers, high strength - Thermocompression  - Africa</v>
      </c>
      <c r="G491" s="311" t="str">
        <f t="array" ref="G491">XLOOKUP(1,('Emission Factors'!$E$5:$E$488='GHG emissions calculations'!$F491)*('Emission Factors'!$H$5:$H$488='GHG emissions calculations'!$H491),INDEX('Emission Factors'!$E$5:$T$488,0,MATCH('GHG emissions calculations'!G$6,'Emission Factors'!$E$5:$T$5,0)),"",0)</f>
        <v/>
      </c>
      <c r="H491" s="311" t="s">
        <v>237</v>
      </c>
      <c r="I491" s="312" t="str">
        <f>IF(
    SUMIFS('Import data'!$L$25:$L$80,
           'Import data'!$J$25:$J$80, F491,
           'Import data'!$G$25:$G$80, 'GHG emissions calculations'!$H491,
           'Import data'!$I$25:$I$80,$E$435) &lt;&gt; 0,
    SUMIFS('Import data'!$L$25:$L$80,
           'Import data'!$J$25:$J$80, F491,
           'Import data'!$G$25:$G$80, 'GHG emissions calculations'!$H491,
           'Import data'!$I$25:$I$80,$E$435),
    ""
)</f>
        <v/>
      </c>
      <c r="J491" s="311" t="str">
        <f t="array" ref="J491">IF(
    XLOOKUP(F491, 'Import data'!$J$26:$J$47, 'Import data'!$M$26:$M$47, "", 0) = "Please add the region-specific supplier emission factor or choose a different region available in the IAEG database.",
    "",
    XLOOKUP(F491, 'Import data'!$J$26:$J$47, 'Import data'!$M$26:$M$47, "", 0)
)</f>
        <v/>
      </c>
      <c r="K491" s="311" t="str">
        <f t="array" ref="K491">IFERROR(
    XLOOKUP(F491,
            _xlws.FILTER('Supplier Emission'!$G$15:$G$49,
                   ('Supplier Emission'!$D$15:$D$49=H491) * ('Supplier Emission'!$F$15:$F$49=$E$435)),
            _xlws.FILTER('Supplier Emission'!$I$15:$I$49,
                   ('Supplier Emission'!$D$15:$D$49=H491) * ('Supplier Emission'!$F$15:$F$49=$E$435)),
            ""),
    "")</f>
        <v/>
      </c>
      <c r="L491" s="311" t="str">
        <f t="array" ref="L491">IFERROR(
    XLOOKUP(F491,
            _xlws.FILTER('Supplier Emission'!$G$15:$G$49,
                   ('Supplier Emission'!$D$15:$D$49=H491) * ('Supplier Emission'!$F$15:$F$49=$E$435)),
            _xlws.FILTER('Supplier Emission'!$J$15:$J$49,
                   ('Supplier Emission'!$D$15:$D$49=H491) * ('Supplier Emission'!$F$15:$F$49=$E$435)),
            ""),
    "")</f>
        <v/>
      </c>
      <c r="M491" s="311" t="str">
        <f t="array" ref="M491">IFERROR(
    XLOOKUP(F491,
            _xlws.FILTER('Supplier Emission'!$G$15:$G$49,
                   ('Supplier Emission'!$D$15:$D$49=H491) * ('Supplier Emission'!$F$15:$F$49=$E$435)),
            _xlws.FILTER('Supplier Emission'!$M$15:$M$49,
                   ('Supplier Emission'!$D$15:$D$49=H491) * ('Supplier Emission'!$F$15:$F$49=$E$435)),
            ""),
    "")</f>
        <v/>
      </c>
      <c r="N491" s="311" t="str">
        <f t="array" ref="N491">IFERROR(
    XLOOKUP(F491,
            _xlws.FILTER('Supplier Emission'!$G$15:$G$49,
                   ('Supplier Emission'!$D$15:$D$49=H491) * ('Supplier Emission'!$F$15:$F$49=$E$435)),
            _xlws.FILTER('Supplier Emission'!$H$15:$H$49,
                   ('Supplier Emission'!$D$15:$D$49=H491) * ('Supplier Emission'!$F$15:$F$49=$E$435)),
            ""),
    "")</f>
        <v/>
      </c>
      <c r="O491" s="311" t="str">
        <f t="array" ref="O491">XLOOKUP(1,('Emission Factors'!$E$5:$E$488='GHG emissions calculations'!$F491)*('Emission Factors'!$H$5:$H$488='GHG emissions calculations'!$H491),INDEX('Emission Factors'!$E$5:$T$488,0,MATCH('GHG emissions calculations'!O$6,'Emission Factors'!$E$5:$T$5,0)),"",0)</f>
        <v/>
      </c>
      <c r="P491" s="313" t="str">
        <f t="array" ref="P491">IFERROR(
    INDEX('Emission Factors'!$E$5:$P$488,
          MATCH(1,
                ('Emission Factors'!$E$5:$E$488 = 'GHG emissions calculations'!$F491) *
                ('Emission Factors'!$H$5:$H$488 = 'GHG emissions calculations'!$H491),
                0),
          MATCH('GHG emissions calculations'!P$6,'Emission Factors'!$E$5:$P$5,0)),
    "")</f>
        <v/>
      </c>
      <c r="Q491" s="311" t="str">
        <f t="array" ref="Q491">IFERROR(
    IF(
        INDEX('Emission Factors'!$E$5:$P$488,
              MATCH(1,
                    ('Emission Factors'!$E$5:$E$488 = 'GHG emissions calculations'!$F491) *
                    ('Emission Factors'!$H$5:$H$488 = 'GHG emissions calculations'!$H491),
                    0),
              MATCH('GHG emissions calculations'!Q$6, 'Emission Factors'!$E$5:$P$5, 0)) &lt;&gt; "",
        INDEX('Emission Factors'!$E$5:$P$488,
              MATCH(1,
                    ('Emission Factors'!$E$5:$E$488 = 'GHG emissions calculations'!$F491) *
                    ('Emission Factors'!$H$5:$H$488 = 'GHG emissions calculations'!$H491),
                    0),
              MATCH('GHG emissions calculations'!Q$6, 'Emission Factors'!$E$5:$P$5, 0)),
        ""),
    "")</f>
        <v/>
      </c>
      <c r="R491" s="311" t="str">
        <f t="array" ref="R491">IFERROR(
    IF(
        INDEX('Emission Factors'!$E$5:$R$488,
              MATCH(1,
                    ('Emission Factors'!$E$5:$E$488 = 'GHG emissions calculations'!$F491) *
                    ('Emission Factors'!$H$5:$H$488 = 'GHG emissions calculations'!$H491),
                    0),
              MATCH('GHG emissions calculations'!R$6, 'Emission Factors'!$E$5:$R$5, 0)) &lt;&gt; "",
        INDEX('Emission Factors'!$E$5:$R$488,
              MATCH(1,
                    ('Emission Factors'!$E$5:$E$488 = 'GHG emissions calculations'!$F491) *
                    ('Emission Factors'!$H$5:$H$488 = 'GHG emissions calculations'!$H491),
                    0),
              MATCH('GHG emissions calculations'!R$6, 'Emission Factors'!$E$5:$R$5, 0)),
        ""),
    "")</f>
        <v/>
      </c>
      <c r="S491" s="312">
        <f t="shared" si="1"/>
        <v>0</v>
      </c>
      <c r="T491" s="23"/>
    </row>
    <row r="492" ht="15.75" customHeight="1" outlineLevel="1">
      <c r="A492" s="23"/>
      <c r="B492" s="71"/>
      <c r="C492" s="71"/>
      <c r="D492" s="71"/>
      <c r="E492" s="314"/>
      <c r="F492" s="311" t="str">
        <f>Lists!R74</f>
        <v>Glass fibers, high strength - Thermocompression  - America</v>
      </c>
      <c r="G492" s="311" t="str">
        <f t="array" ref="G492">XLOOKUP(1,('Emission Factors'!$E$5:$E$488='GHG emissions calculations'!$F492)*('Emission Factors'!$H$5:$H$488='GHG emissions calculations'!$H492),INDEX('Emission Factors'!$E$5:$T$488,0,MATCH('GHG emissions calculations'!G$6,'Emission Factors'!$E$5:$T$5,0)),"",0)</f>
        <v/>
      </c>
      <c r="H492" s="311" t="s">
        <v>237</v>
      </c>
      <c r="I492" s="312" t="str">
        <f>IF(
    SUMIFS('Import data'!$L$25:$L$80,
           'Import data'!$J$25:$J$80, F492,
           'Import data'!$G$25:$G$80, 'GHG emissions calculations'!$H492,
           'Import data'!$I$25:$I$80,$E$435) &lt;&gt; 0,
    SUMIFS('Import data'!$L$25:$L$80,
           'Import data'!$J$25:$J$80, F492,
           'Import data'!$G$25:$G$80, 'GHG emissions calculations'!$H492,
           'Import data'!$I$25:$I$80,$E$435),
    ""
)</f>
        <v/>
      </c>
      <c r="J492" s="311" t="str">
        <f t="array" ref="J492">IF(
    XLOOKUP(F492, 'Import data'!$J$26:$J$47, 'Import data'!$M$26:$M$47, "", 0) = "Please add the region-specific supplier emission factor or choose a different region available in the IAEG database.",
    "",
    XLOOKUP(F492, 'Import data'!$J$26:$J$47, 'Import data'!$M$26:$M$47, "", 0)
)</f>
        <v/>
      </c>
      <c r="K492" s="311" t="str">
        <f t="array" ref="K492">IFERROR(
    XLOOKUP(F492,
            _xlws.FILTER('Supplier Emission'!$G$15:$G$49,
                   ('Supplier Emission'!$D$15:$D$49=H492) * ('Supplier Emission'!$F$15:$F$49=$E$435)),
            _xlws.FILTER('Supplier Emission'!$I$15:$I$49,
                   ('Supplier Emission'!$D$15:$D$49=H492) * ('Supplier Emission'!$F$15:$F$49=$E$435)),
            ""),
    "")</f>
        <v/>
      </c>
      <c r="L492" s="311" t="str">
        <f t="array" ref="L492">IFERROR(
    XLOOKUP(F492,
            _xlws.FILTER('Supplier Emission'!$G$15:$G$49,
                   ('Supplier Emission'!$D$15:$D$49=H492) * ('Supplier Emission'!$F$15:$F$49=$E$435)),
            _xlws.FILTER('Supplier Emission'!$J$15:$J$49,
                   ('Supplier Emission'!$D$15:$D$49=H492) * ('Supplier Emission'!$F$15:$F$49=$E$435)),
            ""),
    "")</f>
        <v/>
      </c>
      <c r="M492" s="311" t="str">
        <f t="array" ref="M492">IFERROR(
    XLOOKUP(F492,
            _xlws.FILTER('Supplier Emission'!$G$15:$G$49,
                   ('Supplier Emission'!$D$15:$D$49=H492) * ('Supplier Emission'!$F$15:$F$49=$E$435)),
            _xlws.FILTER('Supplier Emission'!$M$15:$M$49,
                   ('Supplier Emission'!$D$15:$D$49=H492) * ('Supplier Emission'!$F$15:$F$49=$E$435)),
            ""),
    "")</f>
        <v/>
      </c>
      <c r="N492" s="311" t="str">
        <f t="array" ref="N492">IFERROR(
    XLOOKUP(F492,
            _xlws.FILTER('Supplier Emission'!$G$15:$G$49,
                   ('Supplier Emission'!$D$15:$D$49=H492) * ('Supplier Emission'!$F$15:$F$49=$E$435)),
            _xlws.FILTER('Supplier Emission'!$H$15:$H$49,
                   ('Supplier Emission'!$D$15:$D$49=H492) * ('Supplier Emission'!$F$15:$F$49=$E$435)),
            ""),
    "")</f>
        <v/>
      </c>
      <c r="O492" s="311" t="str">
        <f t="array" ref="O492">XLOOKUP(1,('Emission Factors'!$E$5:$E$488='GHG emissions calculations'!$F492)*('Emission Factors'!$H$5:$H$488='GHG emissions calculations'!$H492),INDEX('Emission Factors'!$E$5:$T$488,0,MATCH('GHG emissions calculations'!O$6,'Emission Factors'!$E$5:$T$5,0)),"",0)</f>
        <v/>
      </c>
      <c r="P492" s="313" t="str">
        <f t="array" ref="P492">IFERROR(
    INDEX('Emission Factors'!$E$5:$P$488,
          MATCH(1,
                ('Emission Factors'!$E$5:$E$488 = 'GHG emissions calculations'!$F492) *
                ('Emission Factors'!$H$5:$H$488 = 'GHG emissions calculations'!$H492),
                0),
          MATCH('GHG emissions calculations'!P$6,'Emission Factors'!$E$5:$P$5,0)),
    "")</f>
        <v/>
      </c>
      <c r="Q492" s="311" t="str">
        <f t="array" ref="Q492">IFERROR(
    IF(
        INDEX('Emission Factors'!$E$5:$P$488,
              MATCH(1,
                    ('Emission Factors'!$E$5:$E$488 = 'GHG emissions calculations'!$F492) *
                    ('Emission Factors'!$H$5:$H$488 = 'GHG emissions calculations'!$H492),
                    0),
              MATCH('GHG emissions calculations'!Q$6, 'Emission Factors'!$E$5:$P$5, 0)) &lt;&gt; "",
        INDEX('Emission Factors'!$E$5:$P$488,
              MATCH(1,
                    ('Emission Factors'!$E$5:$E$488 = 'GHG emissions calculations'!$F492) *
                    ('Emission Factors'!$H$5:$H$488 = 'GHG emissions calculations'!$H492),
                    0),
              MATCH('GHG emissions calculations'!Q$6, 'Emission Factors'!$E$5:$P$5, 0)),
        ""),
    "")</f>
        <v/>
      </c>
      <c r="R492" s="311" t="str">
        <f t="array" ref="R492">IFERROR(
    IF(
        INDEX('Emission Factors'!$E$5:$R$488,
              MATCH(1,
                    ('Emission Factors'!$E$5:$E$488 = 'GHG emissions calculations'!$F492) *
                    ('Emission Factors'!$H$5:$H$488 = 'GHG emissions calculations'!$H492),
                    0),
              MATCH('GHG emissions calculations'!R$6, 'Emission Factors'!$E$5:$R$5, 0)) &lt;&gt; "",
        INDEX('Emission Factors'!$E$5:$R$488,
              MATCH(1,
                    ('Emission Factors'!$E$5:$E$488 = 'GHG emissions calculations'!$F492) *
                    ('Emission Factors'!$H$5:$H$488 = 'GHG emissions calculations'!$H492),
                    0),
              MATCH('GHG emissions calculations'!R$6, 'Emission Factors'!$E$5:$R$5, 0)),
        ""),
    "")</f>
        <v/>
      </c>
      <c r="S492" s="312">
        <f t="shared" si="1"/>
        <v>0</v>
      </c>
      <c r="T492" s="23"/>
    </row>
    <row r="493" ht="15.75" customHeight="1" outlineLevel="1">
      <c r="A493" s="23"/>
      <c r="B493" s="71"/>
      <c r="C493" s="71"/>
      <c r="D493" s="71"/>
      <c r="E493" s="314"/>
      <c r="F493" s="311" t="str">
        <f>Lists!R77</f>
        <v>Glass fibers, high strength - Thermocompression  - Asia</v>
      </c>
      <c r="G493" s="311" t="str">
        <f t="array" ref="G493">XLOOKUP(1,('Emission Factors'!$E$5:$E$488='GHG emissions calculations'!$F493)*('Emission Factors'!$H$5:$H$488='GHG emissions calculations'!$H493),INDEX('Emission Factors'!$E$5:$T$488,0,MATCH('GHG emissions calculations'!G$6,'Emission Factors'!$E$5:$T$5,0)),"",0)</f>
        <v/>
      </c>
      <c r="H493" s="311" t="s">
        <v>237</v>
      </c>
      <c r="I493" s="312" t="str">
        <f>IF(
    SUMIFS('Import data'!$L$25:$L$80,
           'Import data'!$J$25:$J$80, F493,
           'Import data'!$G$25:$G$80, 'GHG emissions calculations'!$H493,
           'Import data'!$I$25:$I$80,$E$435) &lt;&gt; 0,
    SUMIFS('Import data'!$L$25:$L$80,
           'Import data'!$J$25:$J$80, F493,
           'Import data'!$G$25:$G$80, 'GHG emissions calculations'!$H493,
           'Import data'!$I$25:$I$80,$E$435),
    ""
)</f>
        <v/>
      </c>
      <c r="J493" s="311" t="str">
        <f t="array" ref="J493">IF(
    XLOOKUP(F493, 'Import data'!$J$26:$J$47, 'Import data'!$M$26:$M$47, "", 0) = "Please add the region-specific supplier emission factor or choose a different region available in the IAEG database.",
    "",
    XLOOKUP(F493, 'Import data'!$J$26:$J$47, 'Import data'!$M$26:$M$47, "", 0)
)</f>
        <v/>
      </c>
      <c r="K493" s="311" t="str">
        <f t="array" ref="K493">IFERROR(
    XLOOKUP(F493,
            _xlws.FILTER('Supplier Emission'!$G$15:$G$49,
                   ('Supplier Emission'!$D$15:$D$49=H493) * ('Supplier Emission'!$F$15:$F$49=$E$435)),
            _xlws.FILTER('Supplier Emission'!$I$15:$I$49,
                   ('Supplier Emission'!$D$15:$D$49=H493) * ('Supplier Emission'!$F$15:$F$49=$E$435)),
            ""),
    "")</f>
        <v/>
      </c>
      <c r="L493" s="311" t="str">
        <f t="array" ref="L493">IFERROR(
    XLOOKUP(F493,
            _xlws.FILTER('Supplier Emission'!$G$15:$G$49,
                   ('Supplier Emission'!$D$15:$D$49=H493) * ('Supplier Emission'!$F$15:$F$49=$E$435)),
            _xlws.FILTER('Supplier Emission'!$J$15:$J$49,
                   ('Supplier Emission'!$D$15:$D$49=H493) * ('Supplier Emission'!$F$15:$F$49=$E$435)),
            ""),
    "")</f>
        <v/>
      </c>
      <c r="M493" s="311" t="str">
        <f t="array" ref="M493">IFERROR(
    XLOOKUP(F493,
            _xlws.FILTER('Supplier Emission'!$G$15:$G$49,
                   ('Supplier Emission'!$D$15:$D$49=H493) * ('Supplier Emission'!$F$15:$F$49=$E$435)),
            _xlws.FILTER('Supplier Emission'!$M$15:$M$49,
                   ('Supplier Emission'!$D$15:$D$49=H493) * ('Supplier Emission'!$F$15:$F$49=$E$435)),
            ""),
    "")</f>
        <v/>
      </c>
      <c r="N493" s="311" t="str">
        <f t="array" ref="N493">IFERROR(
    XLOOKUP(F493,
            _xlws.FILTER('Supplier Emission'!$G$15:$G$49,
                   ('Supplier Emission'!$D$15:$D$49=H493) * ('Supplier Emission'!$F$15:$F$49=$E$435)),
            _xlws.FILTER('Supplier Emission'!$H$15:$H$49,
                   ('Supplier Emission'!$D$15:$D$49=H493) * ('Supplier Emission'!$F$15:$F$49=$E$435)),
            ""),
    "")</f>
        <v/>
      </c>
      <c r="O493" s="311" t="str">
        <f t="array" ref="O493">XLOOKUP(1,('Emission Factors'!$E$5:$E$488='GHG emissions calculations'!$F493)*('Emission Factors'!$H$5:$H$488='GHG emissions calculations'!$H493),INDEX('Emission Factors'!$E$5:$T$488,0,MATCH('GHG emissions calculations'!O$6,'Emission Factors'!$E$5:$T$5,0)),"",0)</f>
        <v/>
      </c>
      <c r="P493" s="313" t="str">
        <f t="array" ref="P493">IFERROR(
    INDEX('Emission Factors'!$E$5:$P$488,
          MATCH(1,
                ('Emission Factors'!$E$5:$E$488 = 'GHG emissions calculations'!$F493) *
                ('Emission Factors'!$H$5:$H$488 = 'GHG emissions calculations'!$H493),
                0),
          MATCH('GHG emissions calculations'!P$6,'Emission Factors'!$E$5:$P$5,0)),
    "")</f>
        <v/>
      </c>
      <c r="Q493" s="311" t="str">
        <f t="array" ref="Q493">IFERROR(
    IF(
        INDEX('Emission Factors'!$E$5:$P$488,
              MATCH(1,
                    ('Emission Factors'!$E$5:$E$488 = 'GHG emissions calculations'!$F493) *
                    ('Emission Factors'!$H$5:$H$488 = 'GHG emissions calculations'!$H493),
                    0),
              MATCH('GHG emissions calculations'!Q$6, 'Emission Factors'!$E$5:$P$5, 0)) &lt;&gt; "",
        INDEX('Emission Factors'!$E$5:$P$488,
              MATCH(1,
                    ('Emission Factors'!$E$5:$E$488 = 'GHG emissions calculations'!$F493) *
                    ('Emission Factors'!$H$5:$H$488 = 'GHG emissions calculations'!$H493),
                    0),
              MATCH('GHG emissions calculations'!Q$6, 'Emission Factors'!$E$5:$P$5, 0)),
        ""),
    "")</f>
        <v/>
      </c>
      <c r="R493" s="311" t="str">
        <f t="array" ref="R493">IFERROR(
    IF(
        INDEX('Emission Factors'!$E$5:$R$488,
              MATCH(1,
                    ('Emission Factors'!$E$5:$E$488 = 'GHG emissions calculations'!$F493) *
                    ('Emission Factors'!$H$5:$H$488 = 'GHG emissions calculations'!$H493),
                    0),
              MATCH('GHG emissions calculations'!R$6, 'Emission Factors'!$E$5:$R$5, 0)) &lt;&gt; "",
        INDEX('Emission Factors'!$E$5:$R$488,
              MATCH(1,
                    ('Emission Factors'!$E$5:$E$488 = 'GHG emissions calculations'!$F493) *
                    ('Emission Factors'!$H$5:$H$488 = 'GHG emissions calculations'!$H493),
                    0),
              MATCH('GHG emissions calculations'!R$6, 'Emission Factors'!$E$5:$R$5, 0)),
        ""),
    "")</f>
        <v/>
      </c>
      <c r="S493" s="312">
        <f t="shared" si="1"/>
        <v>0</v>
      </c>
      <c r="T493" s="23"/>
    </row>
    <row r="494" ht="15.75" customHeight="1" outlineLevel="1">
      <c r="A494" s="23"/>
      <c r="B494" s="71"/>
      <c r="C494" s="71"/>
      <c r="D494" s="71"/>
      <c r="E494" s="314"/>
      <c r="F494" s="311" t="str">
        <f>Lists!R75</f>
        <v>Glass fibers, high strength - Thermocompression  - Europe</v>
      </c>
      <c r="G494" s="311">
        <f t="array" ref="G494">XLOOKUP(1,('Emission Factors'!$E$5:$E$488='GHG emissions calculations'!$F494)*('Emission Factors'!$H$5:$H$488='GHG emissions calculations'!$H494),INDEX('Emission Factors'!$E$5:$T$488,0,MATCH('GHG emissions calculations'!G$6,'Emission Factors'!$E$5:$T$5,0)),"",0)</f>
        <v>3</v>
      </c>
      <c r="H494" s="311" t="s">
        <v>237</v>
      </c>
      <c r="I494" s="312" t="str">
        <f>IF(
    SUMIFS('Import data'!$L$25:$L$80,
           'Import data'!$J$25:$J$80, F494,
           'Import data'!$G$25:$G$80, 'GHG emissions calculations'!$H494,
           'Import data'!$I$25:$I$80,$E$435) &lt;&gt; 0,
    SUMIFS('Import data'!$L$25:$L$80,
           'Import data'!$J$25:$J$80, F494,
           'Import data'!$G$25:$G$80, 'GHG emissions calculations'!$H494,
           'Import data'!$I$25:$I$80,$E$435),
    ""
)</f>
        <v/>
      </c>
      <c r="J494" s="311" t="str">
        <f t="array" ref="J494">IF(
    XLOOKUP(F494, 'Import data'!$J$26:$J$47, 'Import data'!$M$26:$M$47, "", 0) = "Please add the region-specific supplier emission factor or choose a different region available in the IAEG database.",
    "",
    XLOOKUP(F494, 'Import data'!$J$26:$J$47, 'Import data'!$M$26:$M$47, "", 0)
)</f>
        <v/>
      </c>
      <c r="K494" s="311" t="str">
        <f t="array" ref="K494">IFERROR(
    XLOOKUP(F494,
            _xlws.FILTER('Supplier Emission'!$G$15:$G$49,
                   ('Supplier Emission'!$D$15:$D$49=H494) * ('Supplier Emission'!$F$15:$F$49=$E$435)),
            _xlws.FILTER('Supplier Emission'!$I$15:$I$49,
                   ('Supplier Emission'!$D$15:$D$49=H494) * ('Supplier Emission'!$F$15:$F$49=$E$435)),
            ""),
    "")</f>
        <v/>
      </c>
      <c r="L494" s="311" t="str">
        <f t="array" ref="L494">IFERROR(
    XLOOKUP(F494,
            _xlws.FILTER('Supplier Emission'!$G$15:$G$49,
                   ('Supplier Emission'!$D$15:$D$49=H494) * ('Supplier Emission'!$F$15:$F$49=$E$435)),
            _xlws.FILTER('Supplier Emission'!$J$15:$J$49,
                   ('Supplier Emission'!$D$15:$D$49=H494) * ('Supplier Emission'!$F$15:$F$49=$E$435)),
            ""),
    "")</f>
        <v/>
      </c>
      <c r="M494" s="311" t="str">
        <f t="array" ref="M494">IFERROR(
    XLOOKUP(F494,
            _xlws.FILTER('Supplier Emission'!$G$15:$G$49,
                   ('Supplier Emission'!$D$15:$D$49=H494) * ('Supplier Emission'!$F$15:$F$49=$E$435)),
            _xlws.FILTER('Supplier Emission'!$M$15:$M$49,
                   ('Supplier Emission'!$D$15:$D$49=H494) * ('Supplier Emission'!$F$15:$F$49=$E$435)),
            ""),
    "")</f>
        <v/>
      </c>
      <c r="N494" s="311" t="str">
        <f t="array" ref="N494">IFERROR(
    XLOOKUP(F494,
            _xlws.FILTER('Supplier Emission'!$G$15:$G$49,
                   ('Supplier Emission'!$D$15:$D$49=H494) * ('Supplier Emission'!$F$15:$F$49=$E$435)),
            _xlws.FILTER('Supplier Emission'!$H$15:$H$49,
                   ('Supplier Emission'!$D$15:$D$49=H494) * ('Supplier Emission'!$F$15:$F$49=$E$435)),
            ""),
    "")</f>
        <v/>
      </c>
      <c r="O494" s="311" t="str">
        <f t="array" ref="O494">XLOOKUP(1,('Emission Factors'!$E$5:$E$488='GHG emissions calculations'!$F494)*('Emission Factors'!$H$5:$H$488='GHG emissions calculations'!$H494),INDEX('Emission Factors'!$E$5:$T$488,0,MATCH('GHG emissions calculations'!O$6,'Emission Factors'!$E$5:$T$5,0)),"",0)</f>
        <v>Fibres de verre (haute résistance)</v>
      </c>
      <c r="P494" s="313">
        <f t="array" ref="P494">IFERROR(
    INDEX('Emission Factors'!$E$5:$P$488,
          MATCH(1,
                ('Emission Factors'!$E$5:$E$488 = 'GHG emissions calculations'!$F494) *
                ('Emission Factors'!$H$5:$H$488 = 'GHG emissions calculations'!$H494),
                0),
          MATCH('GHG emissions calculations'!P$6,'Emission Factors'!$E$5:$P$5,0)),
    "")</f>
        <v>2.43</v>
      </c>
      <c r="Q494" s="311" t="str">
        <f t="array" ref="Q494">IFERROR(
    IF(
        INDEX('Emission Factors'!$E$5:$P$488,
              MATCH(1,
                    ('Emission Factors'!$E$5:$E$488 = 'GHG emissions calculations'!$F494) *
                    ('Emission Factors'!$H$5:$H$488 = 'GHG emissions calculations'!$H494),
                    0),
              MATCH('GHG emissions calculations'!Q$6, 'Emission Factors'!$E$5:$P$5, 0)) &lt;&gt; "",
        INDEX('Emission Factors'!$E$5:$P$488,
              MATCH(1,
                    ('Emission Factors'!$E$5:$E$488 = 'GHG emissions calculations'!$F494) *
                    ('Emission Factors'!$H$5:$H$488 = 'GHG emissions calculations'!$H494),
                    0),
              MATCH('GHG emissions calculations'!Q$6, 'Emission Factors'!$E$5:$P$5, 0)),
        ""),
    "")</f>
        <v>kgCO2e/kg</v>
      </c>
      <c r="R494" s="311" t="str">
        <f t="array" ref="R494">IFERROR(
    IF(
        INDEX('Emission Factors'!$E$5:$R$488,
              MATCH(1,
                    ('Emission Factors'!$E$5:$E$488 = 'GHG emissions calculations'!$F494) *
                    ('Emission Factors'!$H$5:$H$488 = 'GHG emissions calculations'!$H494),
                    0),
              MATCH('GHG emissions calculations'!R$6, 'Emission Factors'!$E$5:$R$5, 0)) &lt;&gt; "",
        INDEX('Emission Factors'!$E$5:$R$488,
              MATCH(1,
                    ('Emission Factors'!$E$5:$E$488 = 'GHG emissions calculations'!$F494) *
                    ('Emission Factors'!$H$5:$H$488 = 'GHG emissions calculations'!$H494),
                    0),
              MATCH('GHG emissions calculations'!R$6, 'Emission Factors'!$E$5:$R$5, 0)),
        ""),
    "")</f>
        <v>Europe</v>
      </c>
      <c r="S494" s="312">
        <f t="shared" si="1"/>
        <v>0</v>
      </c>
      <c r="T494" s="23"/>
    </row>
    <row r="495" ht="15.75" customHeight="1" outlineLevel="1">
      <c r="A495" s="23"/>
      <c r="B495" s="71"/>
      <c r="C495" s="71"/>
      <c r="D495" s="71"/>
      <c r="E495" s="314"/>
      <c r="F495" s="311" t="str">
        <f>Lists!R80</f>
        <v>Glass fibers, high strength - Thermocompression  - Global or unspecified region</v>
      </c>
      <c r="G495" s="311">
        <f t="array" ref="G495">XLOOKUP(1,('Emission Factors'!$E$5:$E$488='GHG emissions calculations'!$F495)*('Emission Factors'!$H$5:$H$488='GHG emissions calculations'!$H495),INDEX('Emission Factors'!$E$5:$T$488,0,MATCH('GHG emissions calculations'!G$6,'Emission Factors'!$E$5:$T$5,0)),"",0)</f>
        <v>3</v>
      </c>
      <c r="H495" s="311" t="s">
        <v>237</v>
      </c>
      <c r="I495" s="312" t="str">
        <f>IF(
    SUMIFS('Import data'!$L$25:$L$80,
           'Import data'!$J$25:$J$80, F495,
           'Import data'!$G$25:$G$80, 'GHG emissions calculations'!$H495,
           'Import data'!$I$25:$I$80,$E$435) &lt;&gt; 0,
    SUMIFS('Import data'!$L$25:$L$80,
           'Import data'!$J$25:$J$80, F495,
           'Import data'!$G$25:$G$80, 'GHG emissions calculations'!$H495,
           'Import data'!$I$25:$I$80,$E$435),
    ""
)</f>
        <v/>
      </c>
      <c r="J495" s="311" t="str">
        <f t="array" ref="J495">IF(
    XLOOKUP(F495, 'Import data'!$J$26:$J$47, 'Import data'!$M$26:$M$47, "", 0) = "Please add the region-specific supplier emission factor or choose a different region available in the IAEG database.",
    "",
    XLOOKUP(F495, 'Import data'!$J$26:$J$47, 'Import data'!$M$26:$M$47, "", 0)
)</f>
        <v/>
      </c>
      <c r="K495" s="311" t="str">
        <f t="array" ref="K495">IFERROR(
    XLOOKUP(F495,
            _xlws.FILTER('Supplier Emission'!$G$15:$G$49,
                   ('Supplier Emission'!$D$15:$D$49=H495) * ('Supplier Emission'!$F$15:$F$49=$E$435)),
            _xlws.FILTER('Supplier Emission'!$I$15:$I$49,
                   ('Supplier Emission'!$D$15:$D$49=H495) * ('Supplier Emission'!$F$15:$F$49=$E$435)),
            ""),
    "")</f>
        <v/>
      </c>
      <c r="L495" s="311" t="str">
        <f t="array" ref="L495">IFERROR(
    XLOOKUP(F495,
            _xlws.FILTER('Supplier Emission'!$G$15:$G$49,
                   ('Supplier Emission'!$D$15:$D$49=H495) * ('Supplier Emission'!$F$15:$F$49=$E$435)),
            _xlws.FILTER('Supplier Emission'!$J$15:$J$49,
                   ('Supplier Emission'!$D$15:$D$49=H495) * ('Supplier Emission'!$F$15:$F$49=$E$435)),
            ""),
    "")</f>
        <v/>
      </c>
      <c r="M495" s="311" t="str">
        <f t="array" ref="M495">IFERROR(
    XLOOKUP(F495,
            _xlws.FILTER('Supplier Emission'!$G$15:$G$49,
                   ('Supplier Emission'!$D$15:$D$49=H495) * ('Supplier Emission'!$F$15:$F$49=$E$435)),
            _xlws.FILTER('Supplier Emission'!$M$15:$M$49,
                   ('Supplier Emission'!$D$15:$D$49=H495) * ('Supplier Emission'!$F$15:$F$49=$E$435)),
            ""),
    "")</f>
        <v/>
      </c>
      <c r="N495" s="311" t="str">
        <f t="array" ref="N495">IFERROR(
    XLOOKUP(F495,
            _xlws.FILTER('Supplier Emission'!$G$15:$G$49,
                   ('Supplier Emission'!$D$15:$D$49=H495) * ('Supplier Emission'!$F$15:$F$49=$E$435)),
            _xlws.FILTER('Supplier Emission'!$H$15:$H$49,
                   ('Supplier Emission'!$D$15:$D$49=H495) * ('Supplier Emission'!$F$15:$F$49=$E$435)),
            ""),
    "")</f>
        <v/>
      </c>
      <c r="O495" s="311" t="str">
        <f t="array" ref="O495">XLOOKUP(1,('Emission Factors'!$E$5:$E$488='GHG emissions calculations'!$F495)*('Emission Factors'!$H$5:$H$488='GHG emissions calculations'!$H495),INDEX('Emission Factors'!$E$5:$T$488,0,MATCH('GHG emissions calculations'!O$6,'Emission Factors'!$E$5:$T$5,0)),"",0)</f>
        <v>Fibres de verre (haute résistance) + Thermocompression</v>
      </c>
      <c r="P495" s="313">
        <f t="array" ref="P495">IFERROR(
    INDEX('Emission Factors'!$E$5:$P$488,
          MATCH(1,
                ('Emission Factors'!$E$5:$E$488 = 'GHG emissions calculations'!$F495) *
                ('Emission Factors'!$H$5:$H$488 = 'GHG emissions calculations'!$H495),
                0),
          MATCH('GHG emissions calculations'!P$6,'Emission Factors'!$E$5:$P$5,0)),
    "")</f>
        <v>2.43</v>
      </c>
      <c r="Q495" s="311" t="str">
        <f t="array" ref="Q495">IFERROR(
    IF(
        INDEX('Emission Factors'!$E$5:$P$488,
              MATCH(1,
                    ('Emission Factors'!$E$5:$E$488 = 'GHG emissions calculations'!$F495) *
                    ('Emission Factors'!$H$5:$H$488 = 'GHG emissions calculations'!$H495),
                    0),
              MATCH('GHG emissions calculations'!Q$6, 'Emission Factors'!$E$5:$P$5, 0)) &lt;&gt; "",
        INDEX('Emission Factors'!$E$5:$P$488,
              MATCH(1,
                    ('Emission Factors'!$E$5:$E$488 = 'GHG emissions calculations'!$F495) *
                    ('Emission Factors'!$H$5:$H$488 = 'GHG emissions calculations'!$H495),
                    0),
              MATCH('GHG emissions calculations'!Q$6, 'Emission Factors'!$E$5:$P$5, 0)),
        ""),
    "")</f>
        <v>kgCO2e/kg</v>
      </c>
      <c r="R495" s="311" t="str">
        <f t="array" ref="R495">IFERROR(
    IF(
        INDEX('Emission Factors'!$E$5:$R$488,
              MATCH(1,
                    ('Emission Factors'!$E$5:$E$488 = 'GHG emissions calculations'!$F495) *
                    ('Emission Factors'!$H$5:$H$488 = 'GHG emissions calculations'!$H495),
                    0),
              MATCH('GHG emissions calculations'!R$6, 'Emission Factors'!$E$5:$R$5, 0)) &lt;&gt; "",
        INDEX('Emission Factors'!$E$5:$R$488,
              MATCH(1,
                    ('Emission Factors'!$E$5:$E$488 = 'GHG emissions calculations'!$F495) *
                    ('Emission Factors'!$H$5:$H$488 = 'GHG emissions calculations'!$H495),
                    0),
              MATCH('GHG emissions calculations'!R$6, 'Emission Factors'!$E$5:$R$5, 0)),
        ""),
    "")</f>
        <v>Global or unspecified region</v>
      </c>
      <c r="S495" s="312">
        <f t="shared" si="1"/>
        <v>0</v>
      </c>
      <c r="T495" s="23"/>
    </row>
    <row r="496" ht="15.75" customHeight="1" outlineLevel="1">
      <c r="A496" s="23"/>
      <c r="B496" s="71"/>
      <c r="C496" s="71"/>
      <c r="D496" s="71"/>
      <c r="E496" s="314"/>
      <c r="F496" s="311" t="str">
        <f>Lists!R79</f>
        <v>Glass fibers, high strength - Thermocompression  - Middle East</v>
      </c>
      <c r="G496" s="311" t="str">
        <f t="array" ref="G496">XLOOKUP(1,('Emission Factors'!$E$5:$E$488='GHG emissions calculations'!$F496)*('Emission Factors'!$H$5:$H$488='GHG emissions calculations'!$H496),INDEX('Emission Factors'!$E$5:$T$488,0,MATCH('GHG emissions calculations'!G$6,'Emission Factors'!$E$5:$T$5,0)),"",0)</f>
        <v/>
      </c>
      <c r="H496" s="311" t="s">
        <v>237</v>
      </c>
      <c r="I496" s="312" t="str">
        <f>IF(
    SUMIFS('Import data'!$L$25:$L$80,
           'Import data'!$J$25:$J$80, F496,
           'Import data'!$G$25:$G$80, 'GHG emissions calculations'!$H496,
           'Import data'!$I$25:$I$80,$E$435) &lt;&gt; 0,
    SUMIFS('Import data'!$L$25:$L$80,
           'Import data'!$J$25:$J$80, F496,
           'Import data'!$G$25:$G$80, 'GHG emissions calculations'!$H496,
           'Import data'!$I$25:$I$80,$E$435),
    ""
)</f>
        <v/>
      </c>
      <c r="J496" s="311" t="str">
        <f t="array" ref="J496">IF(
    XLOOKUP(F496, 'Import data'!$J$26:$J$47, 'Import data'!$M$26:$M$47, "", 0) = "Please add the region-specific supplier emission factor or choose a different region available in the IAEG database.",
    "",
    XLOOKUP(F496, 'Import data'!$J$26:$J$47, 'Import data'!$M$26:$M$47, "", 0)
)</f>
        <v/>
      </c>
      <c r="K496" s="311" t="str">
        <f t="array" ref="K496">IFERROR(
    XLOOKUP(F496,
            _xlws.FILTER('Supplier Emission'!$G$15:$G$49,
                   ('Supplier Emission'!$D$15:$D$49=H496) * ('Supplier Emission'!$F$15:$F$49=$E$435)),
            _xlws.FILTER('Supplier Emission'!$I$15:$I$49,
                   ('Supplier Emission'!$D$15:$D$49=H496) * ('Supplier Emission'!$F$15:$F$49=$E$435)),
            ""),
    "")</f>
        <v/>
      </c>
      <c r="L496" s="311" t="str">
        <f t="array" ref="L496">IFERROR(
    XLOOKUP(F496,
            _xlws.FILTER('Supplier Emission'!$G$15:$G$49,
                   ('Supplier Emission'!$D$15:$D$49=H496) * ('Supplier Emission'!$F$15:$F$49=$E$435)),
            _xlws.FILTER('Supplier Emission'!$J$15:$J$49,
                   ('Supplier Emission'!$D$15:$D$49=H496) * ('Supplier Emission'!$F$15:$F$49=$E$435)),
            ""),
    "")</f>
        <v/>
      </c>
      <c r="M496" s="311" t="str">
        <f t="array" ref="M496">IFERROR(
    XLOOKUP(F496,
            _xlws.FILTER('Supplier Emission'!$G$15:$G$49,
                   ('Supplier Emission'!$D$15:$D$49=H496) * ('Supplier Emission'!$F$15:$F$49=$E$435)),
            _xlws.FILTER('Supplier Emission'!$M$15:$M$49,
                   ('Supplier Emission'!$D$15:$D$49=H496) * ('Supplier Emission'!$F$15:$F$49=$E$435)),
            ""),
    "")</f>
        <v/>
      </c>
      <c r="N496" s="311" t="str">
        <f t="array" ref="N496">IFERROR(
    XLOOKUP(F496,
            _xlws.FILTER('Supplier Emission'!$G$15:$G$49,
                   ('Supplier Emission'!$D$15:$D$49=H496) * ('Supplier Emission'!$F$15:$F$49=$E$435)),
            _xlws.FILTER('Supplier Emission'!$H$15:$H$49,
                   ('Supplier Emission'!$D$15:$D$49=H496) * ('Supplier Emission'!$F$15:$F$49=$E$435)),
            ""),
    "")</f>
        <v/>
      </c>
      <c r="O496" s="311" t="str">
        <f t="array" ref="O496">XLOOKUP(1,('Emission Factors'!$E$5:$E$488='GHG emissions calculations'!$F496)*('Emission Factors'!$H$5:$H$488='GHG emissions calculations'!$H496),INDEX('Emission Factors'!$E$5:$T$488,0,MATCH('GHG emissions calculations'!O$6,'Emission Factors'!$E$5:$T$5,0)),"",0)</f>
        <v/>
      </c>
      <c r="P496" s="313" t="str">
        <f t="array" ref="P496">IFERROR(
    INDEX('Emission Factors'!$E$5:$P$488,
          MATCH(1,
                ('Emission Factors'!$E$5:$E$488 = 'GHG emissions calculations'!$F496) *
                ('Emission Factors'!$H$5:$H$488 = 'GHG emissions calculations'!$H496),
                0),
          MATCH('GHG emissions calculations'!P$6,'Emission Factors'!$E$5:$P$5,0)),
    "")</f>
        <v/>
      </c>
      <c r="Q496" s="311" t="str">
        <f t="array" ref="Q496">IFERROR(
    IF(
        INDEX('Emission Factors'!$E$5:$P$488,
              MATCH(1,
                    ('Emission Factors'!$E$5:$E$488 = 'GHG emissions calculations'!$F496) *
                    ('Emission Factors'!$H$5:$H$488 = 'GHG emissions calculations'!$H496),
                    0),
              MATCH('GHG emissions calculations'!Q$6, 'Emission Factors'!$E$5:$P$5, 0)) &lt;&gt; "",
        INDEX('Emission Factors'!$E$5:$P$488,
              MATCH(1,
                    ('Emission Factors'!$E$5:$E$488 = 'GHG emissions calculations'!$F496) *
                    ('Emission Factors'!$H$5:$H$488 = 'GHG emissions calculations'!$H496),
                    0),
              MATCH('GHG emissions calculations'!Q$6, 'Emission Factors'!$E$5:$P$5, 0)),
        ""),
    "")</f>
        <v/>
      </c>
      <c r="R496" s="311" t="str">
        <f t="array" ref="R496">IFERROR(
    IF(
        INDEX('Emission Factors'!$E$5:$R$488,
              MATCH(1,
                    ('Emission Factors'!$E$5:$E$488 = 'GHG emissions calculations'!$F496) *
                    ('Emission Factors'!$H$5:$H$488 = 'GHG emissions calculations'!$H496),
                    0),
              MATCH('GHG emissions calculations'!R$6, 'Emission Factors'!$E$5:$R$5, 0)) &lt;&gt; "",
        INDEX('Emission Factors'!$E$5:$R$488,
              MATCH(1,
                    ('Emission Factors'!$E$5:$E$488 = 'GHG emissions calculations'!$F496) *
                    ('Emission Factors'!$H$5:$H$488 = 'GHG emissions calculations'!$H496),
                    0),
              MATCH('GHG emissions calculations'!R$6, 'Emission Factors'!$E$5:$R$5, 0)),
        ""),
    "")</f>
        <v/>
      </c>
      <c r="S496" s="312">
        <f t="shared" si="1"/>
        <v>0</v>
      </c>
      <c r="T496" s="23"/>
    </row>
    <row r="497" ht="15.75" customHeight="1" outlineLevel="1">
      <c r="A497" s="23"/>
      <c r="B497" s="71"/>
      <c r="C497" s="71"/>
      <c r="D497" s="71"/>
      <c r="E497" s="314"/>
      <c r="F497" s="311" t="str">
        <f>Lists!R78</f>
        <v>Glass fibers, high strength - Thermocompression  - Oceania</v>
      </c>
      <c r="G497" s="311" t="str">
        <f t="array" ref="G497">XLOOKUP(1,('Emission Factors'!$E$5:$E$488='GHG emissions calculations'!$F497)*('Emission Factors'!$H$5:$H$488='GHG emissions calculations'!$H497),INDEX('Emission Factors'!$E$5:$T$488,0,MATCH('GHG emissions calculations'!G$6,'Emission Factors'!$E$5:$T$5,0)),"",0)</f>
        <v/>
      </c>
      <c r="H497" s="311" t="s">
        <v>237</v>
      </c>
      <c r="I497" s="312" t="str">
        <f>IF(
    SUMIFS('Import data'!$L$25:$L$80,
           'Import data'!$J$25:$J$80, F497,
           'Import data'!$G$25:$G$80, 'GHG emissions calculations'!$H497,
           'Import data'!$I$25:$I$80,$E$435) &lt;&gt; 0,
    SUMIFS('Import data'!$L$25:$L$80,
           'Import data'!$J$25:$J$80, F497,
           'Import data'!$G$25:$G$80, 'GHG emissions calculations'!$H497,
           'Import data'!$I$25:$I$80,$E$435),
    ""
)</f>
        <v/>
      </c>
      <c r="J497" s="311" t="str">
        <f t="array" ref="J497">IF(
    XLOOKUP(F497, 'Import data'!$J$26:$J$47, 'Import data'!$M$26:$M$47, "", 0) = "Please add the region-specific supplier emission factor or choose a different region available in the IAEG database.",
    "",
    XLOOKUP(F497, 'Import data'!$J$26:$J$47, 'Import data'!$M$26:$M$47, "", 0)
)</f>
        <v/>
      </c>
      <c r="K497" s="311" t="str">
        <f t="array" ref="K497">IFERROR(
    XLOOKUP(F497,
            _xlws.FILTER('Supplier Emission'!$G$15:$G$49,
                   ('Supplier Emission'!$D$15:$D$49=H497) * ('Supplier Emission'!$F$15:$F$49=$E$435)),
            _xlws.FILTER('Supplier Emission'!$I$15:$I$49,
                   ('Supplier Emission'!$D$15:$D$49=H497) * ('Supplier Emission'!$F$15:$F$49=$E$435)),
            ""),
    "")</f>
        <v/>
      </c>
      <c r="L497" s="311" t="str">
        <f t="array" ref="L497">IFERROR(
    XLOOKUP(F497,
            _xlws.FILTER('Supplier Emission'!$G$15:$G$49,
                   ('Supplier Emission'!$D$15:$D$49=H497) * ('Supplier Emission'!$F$15:$F$49=$E$435)),
            _xlws.FILTER('Supplier Emission'!$J$15:$J$49,
                   ('Supplier Emission'!$D$15:$D$49=H497) * ('Supplier Emission'!$F$15:$F$49=$E$435)),
            ""),
    "")</f>
        <v/>
      </c>
      <c r="M497" s="311" t="str">
        <f t="array" ref="M497">IFERROR(
    XLOOKUP(F497,
            _xlws.FILTER('Supplier Emission'!$G$15:$G$49,
                   ('Supplier Emission'!$D$15:$D$49=H497) * ('Supplier Emission'!$F$15:$F$49=$E$435)),
            _xlws.FILTER('Supplier Emission'!$M$15:$M$49,
                   ('Supplier Emission'!$D$15:$D$49=H497) * ('Supplier Emission'!$F$15:$F$49=$E$435)),
            ""),
    "")</f>
        <v/>
      </c>
      <c r="N497" s="311" t="str">
        <f t="array" ref="N497">IFERROR(
    XLOOKUP(F497,
            _xlws.FILTER('Supplier Emission'!$G$15:$G$49,
                   ('Supplier Emission'!$D$15:$D$49=H497) * ('Supplier Emission'!$F$15:$F$49=$E$435)),
            _xlws.FILTER('Supplier Emission'!$H$15:$H$49,
                   ('Supplier Emission'!$D$15:$D$49=H497) * ('Supplier Emission'!$F$15:$F$49=$E$435)),
            ""),
    "")</f>
        <v/>
      </c>
      <c r="O497" s="311" t="str">
        <f t="array" ref="O497">XLOOKUP(1,('Emission Factors'!$E$5:$E$488='GHG emissions calculations'!$F497)*('Emission Factors'!$H$5:$H$488='GHG emissions calculations'!$H497),INDEX('Emission Factors'!$E$5:$T$488,0,MATCH('GHG emissions calculations'!O$6,'Emission Factors'!$E$5:$T$5,0)),"",0)</f>
        <v/>
      </c>
      <c r="P497" s="313" t="str">
        <f t="array" ref="P497">IFERROR(
    INDEX('Emission Factors'!$E$5:$P$488,
          MATCH(1,
                ('Emission Factors'!$E$5:$E$488 = 'GHG emissions calculations'!$F497) *
                ('Emission Factors'!$H$5:$H$488 = 'GHG emissions calculations'!$H497),
                0),
          MATCH('GHG emissions calculations'!P$6,'Emission Factors'!$E$5:$P$5,0)),
    "")</f>
        <v/>
      </c>
      <c r="Q497" s="311" t="str">
        <f t="array" ref="Q497">IFERROR(
    IF(
        INDEX('Emission Factors'!$E$5:$P$488,
              MATCH(1,
                    ('Emission Factors'!$E$5:$E$488 = 'GHG emissions calculations'!$F497) *
                    ('Emission Factors'!$H$5:$H$488 = 'GHG emissions calculations'!$H497),
                    0),
              MATCH('GHG emissions calculations'!Q$6, 'Emission Factors'!$E$5:$P$5, 0)) &lt;&gt; "",
        INDEX('Emission Factors'!$E$5:$P$488,
              MATCH(1,
                    ('Emission Factors'!$E$5:$E$488 = 'GHG emissions calculations'!$F497) *
                    ('Emission Factors'!$H$5:$H$488 = 'GHG emissions calculations'!$H497),
                    0),
              MATCH('GHG emissions calculations'!Q$6, 'Emission Factors'!$E$5:$P$5, 0)),
        ""),
    "")</f>
        <v/>
      </c>
      <c r="R497" s="311" t="str">
        <f t="array" ref="R497">IFERROR(
    IF(
        INDEX('Emission Factors'!$E$5:$R$488,
              MATCH(1,
                    ('Emission Factors'!$E$5:$E$488 = 'GHG emissions calculations'!$F497) *
                    ('Emission Factors'!$H$5:$H$488 = 'GHG emissions calculations'!$H497),
                    0),
              MATCH('GHG emissions calculations'!R$6, 'Emission Factors'!$E$5:$R$5, 0)) &lt;&gt; "",
        INDEX('Emission Factors'!$E$5:$R$488,
              MATCH(1,
                    ('Emission Factors'!$E$5:$E$488 = 'GHG emissions calculations'!$F497) *
                    ('Emission Factors'!$H$5:$H$488 = 'GHG emissions calculations'!$H497),
                    0),
              MATCH('GHG emissions calculations'!R$6, 'Emission Factors'!$E$5:$R$5, 0)),
        ""),
    "")</f>
        <v/>
      </c>
      <c r="S497" s="312">
        <f t="shared" si="1"/>
        <v>0</v>
      </c>
      <c r="T497" s="23"/>
    </row>
    <row r="498" ht="15.75" customHeight="1" outlineLevel="1">
      <c r="A498" s="23"/>
      <c r="B498" s="71"/>
      <c r="C498" s="71"/>
      <c r="D498" s="71"/>
      <c r="E498" s="314"/>
      <c r="F498" s="311" t="str">
        <f>Lists!R83</f>
        <v>Glass fibers, high strength - Unspecified process - Africa</v>
      </c>
      <c r="G498" s="311" t="str">
        <f t="array" ref="G498">XLOOKUP(1,('Emission Factors'!$E$5:$E$488='GHG emissions calculations'!$F498)*('Emission Factors'!$H$5:$H$488='GHG emissions calculations'!$H498),INDEX('Emission Factors'!$E$5:$T$488,0,MATCH('GHG emissions calculations'!G$6,'Emission Factors'!$E$5:$T$5,0)),"",0)</f>
        <v/>
      </c>
      <c r="H498" s="311" t="s">
        <v>237</v>
      </c>
      <c r="I498" s="312" t="str">
        <f>IF(
    SUMIFS('Import data'!$L$25:$L$80,
           'Import data'!$J$25:$J$80, F498,
           'Import data'!$G$25:$G$80, 'GHG emissions calculations'!$H498,
           'Import data'!$I$25:$I$80,$E$435) &lt;&gt; 0,
    SUMIFS('Import data'!$L$25:$L$80,
           'Import data'!$J$25:$J$80, F498,
           'Import data'!$G$25:$G$80, 'GHG emissions calculations'!$H498,
           'Import data'!$I$25:$I$80,$E$435),
    ""
)</f>
        <v/>
      </c>
      <c r="J498" s="311" t="str">
        <f t="array" ref="J498">IF(
    XLOOKUP(F498, 'Import data'!$J$26:$J$47, 'Import data'!$M$26:$M$47, "", 0) = "Please add the region-specific supplier emission factor or choose a different region available in the IAEG database.",
    "",
    XLOOKUP(F498, 'Import data'!$J$26:$J$47, 'Import data'!$M$26:$M$47, "", 0)
)</f>
        <v/>
      </c>
      <c r="K498" s="311" t="str">
        <f t="array" ref="K498">IFERROR(
    XLOOKUP(F498,
            _xlws.FILTER('Supplier Emission'!$G$15:$G$49,
                   ('Supplier Emission'!$D$15:$D$49=H498) * ('Supplier Emission'!$F$15:$F$49=$E$435)),
            _xlws.FILTER('Supplier Emission'!$I$15:$I$49,
                   ('Supplier Emission'!$D$15:$D$49=H498) * ('Supplier Emission'!$F$15:$F$49=$E$435)),
            ""),
    "")</f>
        <v/>
      </c>
      <c r="L498" s="311" t="str">
        <f t="array" ref="L498">IFERROR(
    XLOOKUP(F498,
            _xlws.FILTER('Supplier Emission'!$G$15:$G$49,
                   ('Supplier Emission'!$D$15:$D$49=H498) * ('Supplier Emission'!$F$15:$F$49=$E$435)),
            _xlws.FILTER('Supplier Emission'!$J$15:$J$49,
                   ('Supplier Emission'!$D$15:$D$49=H498) * ('Supplier Emission'!$F$15:$F$49=$E$435)),
            ""),
    "")</f>
        <v/>
      </c>
      <c r="M498" s="311" t="str">
        <f t="array" ref="M498">IFERROR(
    XLOOKUP(F498,
            _xlws.FILTER('Supplier Emission'!$G$15:$G$49,
                   ('Supplier Emission'!$D$15:$D$49=H498) * ('Supplier Emission'!$F$15:$F$49=$E$435)),
            _xlws.FILTER('Supplier Emission'!$M$15:$M$49,
                   ('Supplier Emission'!$D$15:$D$49=H498) * ('Supplier Emission'!$F$15:$F$49=$E$435)),
            ""),
    "")</f>
        <v/>
      </c>
      <c r="N498" s="311" t="str">
        <f t="array" ref="N498">IFERROR(
    XLOOKUP(F498,
            _xlws.FILTER('Supplier Emission'!$G$15:$G$49,
                   ('Supplier Emission'!$D$15:$D$49=H498) * ('Supplier Emission'!$F$15:$F$49=$E$435)),
            _xlws.FILTER('Supplier Emission'!$H$15:$H$49,
                   ('Supplier Emission'!$D$15:$D$49=H498) * ('Supplier Emission'!$F$15:$F$49=$E$435)),
            ""),
    "")</f>
        <v/>
      </c>
      <c r="O498" s="311" t="str">
        <f t="array" ref="O498">XLOOKUP(1,('Emission Factors'!$E$5:$E$488='GHG emissions calculations'!$F498)*('Emission Factors'!$H$5:$H$488='GHG emissions calculations'!$H498),INDEX('Emission Factors'!$E$5:$T$488,0,MATCH('GHG emissions calculations'!O$6,'Emission Factors'!$E$5:$T$5,0)),"",0)</f>
        <v/>
      </c>
      <c r="P498" s="313" t="str">
        <f t="array" ref="P498">IFERROR(
    INDEX('Emission Factors'!$E$5:$P$488,
          MATCH(1,
                ('Emission Factors'!$E$5:$E$488 = 'GHG emissions calculations'!$F498) *
                ('Emission Factors'!$H$5:$H$488 = 'GHG emissions calculations'!$H498),
                0),
          MATCH('GHG emissions calculations'!P$6,'Emission Factors'!$E$5:$P$5,0)),
    "")</f>
        <v/>
      </c>
      <c r="Q498" s="311" t="str">
        <f t="array" ref="Q498">IFERROR(
    IF(
        INDEX('Emission Factors'!$E$5:$P$488,
              MATCH(1,
                    ('Emission Factors'!$E$5:$E$488 = 'GHG emissions calculations'!$F498) *
                    ('Emission Factors'!$H$5:$H$488 = 'GHG emissions calculations'!$H498),
                    0),
              MATCH('GHG emissions calculations'!Q$6, 'Emission Factors'!$E$5:$P$5, 0)) &lt;&gt; "",
        INDEX('Emission Factors'!$E$5:$P$488,
              MATCH(1,
                    ('Emission Factors'!$E$5:$E$488 = 'GHG emissions calculations'!$F498) *
                    ('Emission Factors'!$H$5:$H$488 = 'GHG emissions calculations'!$H498),
                    0),
              MATCH('GHG emissions calculations'!Q$6, 'Emission Factors'!$E$5:$P$5, 0)),
        ""),
    "")</f>
        <v/>
      </c>
      <c r="R498" s="311" t="str">
        <f t="array" ref="R498">IFERROR(
    IF(
        INDEX('Emission Factors'!$E$5:$R$488,
              MATCH(1,
                    ('Emission Factors'!$E$5:$E$488 = 'GHG emissions calculations'!$F498) *
                    ('Emission Factors'!$H$5:$H$488 = 'GHG emissions calculations'!$H498),
                    0),
              MATCH('GHG emissions calculations'!R$6, 'Emission Factors'!$E$5:$R$5, 0)) &lt;&gt; "",
        INDEX('Emission Factors'!$E$5:$R$488,
              MATCH(1,
                    ('Emission Factors'!$E$5:$E$488 = 'GHG emissions calculations'!$F498) *
                    ('Emission Factors'!$H$5:$H$488 = 'GHG emissions calculations'!$H498),
                    0),
              MATCH('GHG emissions calculations'!R$6, 'Emission Factors'!$E$5:$R$5, 0)),
        ""),
    "")</f>
        <v/>
      </c>
      <c r="S498" s="312">
        <f t="shared" si="1"/>
        <v>0</v>
      </c>
      <c r="T498" s="23"/>
    </row>
    <row r="499" ht="15.75" customHeight="1" outlineLevel="1">
      <c r="A499" s="23"/>
      <c r="B499" s="71"/>
      <c r="C499" s="71"/>
      <c r="D499" s="71"/>
      <c r="E499" s="314"/>
      <c r="F499" s="311" t="str">
        <f>Lists!R81</f>
        <v>Glass fibers, high strength - Unspecified process - America</v>
      </c>
      <c r="G499" s="311" t="str">
        <f t="array" ref="G499">XLOOKUP(1,('Emission Factors'!$E$5:$E$488='GHG emissions calculations'!$F499)*('Emission Factors'!$H$5:$H$488='GHG emissions calculations'!$H499),INDEX('Emission Factors'!$E$5:$T$488,0,MATCH('GHG emissions calculations'!G$6,'Emission Factors'!$E$5:$T$5,0)),"",0)</f>
        <v/>
      </c>
      <c r="H499" s="311" t="s">
        <v>237</v>
      </c>
      <c r="I499" s="312" t="str">
        <f>IF(
    SUMIFS('Import data'!$L$25:$L$80,
           'Import data'!$J$25:$J$80, F499,
           'Import data'!$G$25:$G$80, 'GHG emissions calculations'!$H499,
           'Import data'!$I$25:$I$80,$E$435) &lt;&gt; 0,
    SUMIFS('Import data'!$L$25:$L$80,
           'Import data'!$J$25:$J$80, F499,
           'Import data'!$G$25:$G$80, 'GHG emissions calculations'!$H499,
           'Import data'!$I$25:$I$80,$E$435),
    ""
)</f>
        <v/>
      </c>
      <c r="J499" s="311" t="str">
        <f t="array" ref="J499">IF(
    XLOOKUP(F499, 'Import data'!$J$26:$J$47, 'Import data'!$M$26:$M$47, "", 0) = "Please add the region-specific supplier emission factor or choose a different region available in the IAEG database.",
    "",
    XLOOKUP(F499, 'Import data'!$J$26:$J$47, 'Import data'!$M$26:$M$47, "", 0)
)</f>
        <v/>
      </c>
      <c r="K499" s="311" t="str">
        <f t="array" ref="K499">IFERROR(
    XLOOKUP(F499,
            _xlws.FILTER('Supplier Emission'!$G$15:$G$49,
                   ('Supplier Emission'!$D$15:$D$49=H499) * ('Supplier Emission'!$F$15:$F$49=$E$435)),
            _xlws.FILTER('Supplier Emission'!$I$15:$I$49,
                   ('Supplier Emission'!$D$15:$D$49=H499) * ('Supplier Emission'!$F$15:$F$49=$E$435)),
            ""),
    "")</f>
        <v/>
      </c>
      <c r="L499" s="311" t="str">
        <f t="array" ref="L499">IFERROR(
    XLOOKUP(F499,
            _xlws.FILTER('Supplier Emission'!$G$15:$G$49,
                   ('Supplier Emission'!$D$15:$D$49=H499) * ('Supplier Emission'!$F$15:$F$49=$E$435)),
            _xlws.FILTER('Supplier Emission'!$J$15:$J$49,
                   ('Supplier Emission'!$D$15:$D$49=H499) * ('Supplier Emission'!$F$15:$F$49=$E$435)),
            ""),
    "")</f>
        <v/>
      </c>
      <c r="M499" s="311" t="str">
        <f t="array" ref="M499">IFERROR(
    XLOOKUP(F499,
            _xlws.FILTER('Supplier Emission'!$G$15:$G$49,
                   ('Supplier Emission'!$D$15:$D$49=H499) * ('Supplier Emission'!$F$15:$F$49=$E$435)),
            _xlws.FILTER('Supplier Emission'!$M$15:$M$49,
                   ('Supplier Emission'!$D$15:$D$49=H499) * ('Supplier Emission'!$F$15:$F$49=$E$435)),
            ""),
    "")</f>
        <v/>
      </c>
      <c r="N499" s="311" t="str">
        <f t="array" ref="N499">IFERROR(
    XLOOKUP(F499,
            _xlws.FILTER('Supplier Emission'!$G$15:$G$49,
                   ('Supplier Emission'!$D$15:$D$49=H499) * ('Supplier Emission'!$F$15:$F$49=$E$435)),
            _xlws.FILTER('Supplier Emission'!$H$15:$H$49,
                   ('Supplier Emission'!$D$15:$D$49=H499) * ('Supplier Emission'!$F$15:$F$49=$E$435)),
            ""),
    "")</f>
        <v/>
      </c>
      <c r="O499" s="311" t="str">
        <f t="array" ref="O499">XLOOKUP(1,('Emission Factors'!$E$5:$E$488='GHG emissions calculations'!$F499)*('Emission Factors'!$H$5:$H$488='GHG emissions calculations'!$H499),INDEX('Emission Factors'!$E$5:$T$488,0,MATCH('GHG emissions calculations'!O$6,'Emission Factors'!$E$5:$T$5,0)),"",0)</f>
        <v/>
      </c>
      <c r="P499" s="313" t="str">
        <f t="array" ref="P499">IFERROR(
    INDEX('Emission Factors'!$E$5:$P$488,
          MATCH(1,
                ('Emission Factors'!$E$5:$E$488 = 'GHG emissions calculations'!$F499) *
                ('Emission Factors'!$H$5:$H$488 = 'GHG emissions calculations'!$H499),
                0),
          MATCH('GHG emissions calculations'!P$6,'Emission Factors'!$E$5:$P$5,0)),
    "")</f>
        <v/>
      </c>
      <c r="Q499" s="311" t="str">
        <f t="array" ref="Q499">IFERROR(
    IF(
        INDEX('Emission Factors'!$E$5:$P$488,
              MATCH(1,
                    ('Emission Factors'!$E$5:$E$488 = 'GHG emissions calculations'!$F499) *
                    ('Emission Factors'!$H$5:$H$488 = 'GHG emissions calculations'!$H499),
                    0),
              MATCH('GHG emissions calculations'!Q$6, 'Emission Factors'!$E$5:$P$5, 0)) &lt;&gt; "",
        INDEX('Emission Factors'!$E$5:$P$488,
              MATCH(1,
                    ('Emission Factors'!$E$5:$E$488 = 'GHG emissions calculations'!$F499) *
                    ('Emission Factors'!$H$5:$H$488 = 'GHG emissions calculations'!$H499),
                    0),
              MATCH('GHG emissions calculations'!Q$6, 'Emission Factors'!$E$5:$P$5, 0)),
        ""),
    "")</f>
        <v/>
      </c>
      <c r="R499" s="311" t="str">
        <f t="array" ref="R499">IFERROR(
    IF(
        INDEX('Emission Factors'!$E$5:$R$488,
              MATCH(1,
                    ('Emission Factors'!$E$5:$E$488 = 'GHG emissions calculations'!$F499) *
                    ('Emission Factors'!$H$5:$H$488 = 'GHG emissions calculations'!$H499),
                    0),
              MATCH('GHG emissions calculations'!R$6, 'Emission Factors'!$E$5:$R$5, 0)) &lt;&gt; "",
        INDEX('Emission Factors'!$E$5:$R$488,
              MATCH(1,
                    ('Emission Factors'!$E$5:$E$488 = 'GHG emissions calculations'!$F499) *
                    ('Emission Factors'!$H$5:$H$488 = 'GHG emissions calculations'!$H499),
                    0),
              MATCH('GHG emissions calculations'!R$6, 'Emission Factors'!$E$5:$R$5, 0)),
        ""),
    "")</f>
        <v/>
      </c>
      <c r="S499" s="312">
        <f t="shared" si="1"/>
        <v>0</v>
      </c>
      <c r="T499" s="23"/>
    </row>
    <row r="500" ht="15.75" customHeight="1" outlineLevel="1">
      <c r="A500" s="23"/>
      <c r="B500" s="71"/>
      <c r="C500" s="71"/>
      <c r="D500" s="71"/>
      <c r="E500" s="314"/>
      <c r="F500" s="311" t="str">
        <f>Lists!R84</f>
        <v>Glass fibers, high strength - Unspecified process - Asia</v>
      </c>
      <c r="G500" s="311" t="str">
        <f t="array" ref="G500">XLOOKUP(1,('Emission Factors'!$E$5:$E$488='GHG emissions calculations'!$F500)*('Emission Factors'!$H$5:$H$488='GHG emissions calculations'!$H500),INDEX('Emission Factors'!$E$5:$T$488,0,MATCH('GHG emissions calculations'!G$6,'Emission Factors'!$E$5:$T$5,0)),"",0)</f>
        <v/>
      </c>
      <c r="H500" s="311" t="s">
        <v>237</v>
      </c>
      <c r="I500" s="312" t="str">
        <f>IF(
    SUMIFS('Import data'!$L$25:$L$80,
           'Import data'!$J$25:$J$80, F500,
           'Import data'!$G$25:$G$80, 'GHG emissions calculations'!$H500,
           'Import data'!$I$25:$I$80,$E$435) &lt;&gt; 0,
    SUMIFS('Import data'!$L$25:$L$80,
           'Import data'!$J$25:$J$80, F500,
           'Import data'!$G$25:$G$80, 'GHG emissions calculations'!$H500,
           'Import data'!$I$25:$I$80,$E$435),
    ""
)</f>
        <v/>
      </c>
      <c r="J500" s="311" t="str">
        <f t="array" ref="J500">IF(
    XLOOKUP(F500, 'Import data'!$J$26:$J$47, 'Import data'!$M$26:$M$47, "", 0) = "Please add the region-specific supplier emission factor or choose a different region available in the IAEG database.",
    "",
    XLOOKUP(F500, 'Import data'!$J$26:$J$47, 'Import data'!$M$26:$M$47, "", 0)
)</f>
        <v/>
      </c>
      <c r="K500" s="311" t="str">
        <f t="array" ref="K500">IFERROR(
    XLOOKUP(F500,
            _xlws.FILTER('Supplier Emission'!$G$15:$G$49,
                   ('Supplier Emission'!$D$15:$D$49=H500) * ('Supplier Emission'!$F$15:$F$49=$E$435)),
            _xlws.FILTER('Supplier Emission'!$I$15:$I$49,
                   ('Supplier Emission'!$D$15:$D$49=H500) * ('Supplier Emission'!$F$15:$F$49=$E$435)),
            ""),
    "")</f>
        <v/>
      </c>
      <c r="L500" s="311" t="str">
        <f t="array" ref="L500">IFERROR(
    XLOOKUP(F500,
            _xlws.FILTER('Supplier Emission'!$G$15:$G$49,
                   ('Supplier Emission'!$D$15:$D$49=H500) * ('Supplier Emission'!$F$15:$F$49=$E$435)),
            _xlws.FILTER('Supplier Emission'!$J$15:$J$49,
                   ('Supplier Emission'!$D$15:$D$49=H500) * ('Supplier Emission'!$F$15:$F$49=$E$435)),
            ""),
    "")</f>
        <v/>
      </c>
      <c r="M500" s="311" t="str">
        <f t="array" ref="M500">IFERROR(
    XLOOKUP(F500,
            _xlws.FILTER('Supplier Emission'!$G$15:$G$49,
                   ('Supplier Emission'!$D$15:$D$49=H500) * ('Supplier Emission'!$F$15:$F$49=$E$435)),
            _xlws.FILTER('Supplier Emission'!$M$15:$M$49,
                   ('Supplier Emission'!$D$15:$D$49=H500) * ('Supplier Emission'!$F$15:$F$49=$E$435)),
            ""),
    "")</f>
        <v/>
      </c>
      <c r="N500" s="311" t="str">
        <f t="array" ref="N500">IFERROR(
    XLOOKUP(F500,
            _xlws.FILTER('Supplier Emission'!$G$15:$G$49,
                   ('Supplier Emission'!$D$15:$D$49=H500) * ('Supplier Emission'!$F$15:$F$49=$E$435)),
            _xlws.FILTER('Supplier Emission'!$H$15:$H$49,
                   ('Supplier Emission'!$D$15:$D$49=H500) * ('Supplier Emission'!$F$15:$F$49=$E$435)),
            ""),
    "")</f>
        <v/>
      </c>
      <c r="O500" s="311" t="str">
        <f t="array" ref="O500">XLOOKUP(1,('Emission Factors'!$E$5:$E$488='GHG emissions calculations'!$F500)*('Emission Factors'!$H$5:$H$488='GHG emissions calculations'!$H500),INDEX('Emission Factors'!$E$5:$T$488,0,MATCH('GHG emissions calculations'!O$6,'Emission Factors'!$E$5:$T$5,0)),"",0)</f>
        <v/>
      </c>
      <c r="P500" s="313" t="str">
        <f t="array" ref="P500">IFERROR(
    INDEX('Emission Factors'!$E$5:$P$488,
          MATCH(1,
                ('Emission Factors'!$E$5:$E$488 = 'GHG emissions calculations'!$F500) *
                ('Emission Factors'!$H$5:$H$488 = 'GHG emissions calculations'!$H500),
                0),
          MATCH('GHG emissions calculations'!P$6,'Emission Factors'!$E$5:$P$5,0)),
    "")</f>
        <v/>
      </c>
      <c r="Q500" s="311" t="str">
        <f t="array" ref="Q500">IFERROR(
    IF(
        INDEX('Emission Factors'!$E$5:$P$488,
              MATCH(1,
                    ('Emission Factors'!$E$5:$E$488 = 'GHG emissions calculations'!$F500) *
                    ('Emission Factors'!$H$5:$H$488 = 'GHG emissions calculations'!$H500),
                    0),
              MATCH('GHG emissions calculations'!Q$6, 'Emission Factors'!$E$5:$P$5, 0)) &lt;&gt; "",
        INDEX('Emission Factors'!$E$5:$P$488,
              MATCH(1,
                    ('Emission Factors'!$E$5:$E$488 = 'GHG emissions calculations'!$F500) *
                    ('Emission Factors'!$H$5:$H$488 = 'GHG emissions calculations'!$H500),
                    0),
              MATCH('GHG emissions calculations'!Q$6, 'Emission Factors'!$E$5:$P$5, 0)),
        ""),
    "")</f>
        <v/>
      </c>
      <c r="R500" s="311" t="str">
        <f t="array" ref="R500">IFERROR(
    IF(
        INDEX('Emission Factors'!$E$5:$R$488,
              MATCH(1,
                    ('Emission Factors'!$E$5:$E$488 = 'GHG emissions calculations'!$F500) *
                    ('Emission Factors'!$H$5:$H$488 = 'GHG emissions calculations'!$H500),
                    0),
              MATCH('GHG emissions calculations'!R$6, 'Emission Factors'!$E$5:$R$5, 0)) &lt;&gt; "",
        INDEX('Emission Factors'!$E$5:$R$488,
              MATCH(1,
                    ('Emission Factors'!$E$5:$E$488 = 'GHG emissions calculations'!$F500) *
                    ('Emission Factors'!$H$5:$H$488 = 'GHG emissions calculations'!$H500),
                    0),
              MATCH('GHG emissions calculations'!R$6, 'Emission Factors'!$E$5:$R$5, 0)),
        ""),
    "")</f>
        <v/>
      </c>
      <c r="S500" s="312">
        <f t="shared" si="1"/>
        <v>0</v>
      </c>
      <c r="T500" s="23"/>
    </row>
    <row r="501" ht="15.75" customHeight="1" outlineLevel="1">
      <c r="A501" s="23"/>
      <c r="B501" s="71"/>
      <c r="C501" s="71"/>
      <c r="D501" s="71"/>
      <c r="E501" s="314"/>
      <c r="F501" s="311" t="str">
        <f>Lists!R82</f>
        <v>Glass fibers, high strength - Unspecified process - Europe</v>
      </c>
      <c r="G501" s="311" t="str">
        <f t="array" ref="G501">XLOOKUP(1,('Emission Factors'!$E$5:$E$488='GHG emissions calculations'!$F501)*('Emission Factors'!$H$5:$H$488='GHG emissions calculations'!$H501),INDEX('Emission Factors'!$E$5:$T$488,0,MATCH('GHG emissions calculations'!G$6,'Emission Factors'!$E$5:$T$5,0)),"",0)</f>
        <v/>
      </c>
      <c r="H501" s="311" t="s">
        <v>237</v>
      </c>
      <c r="I501" s="312" t="str">
        <f>IF(
    SUMIFS('Import data'!$L$25:$L$80,
           'Import data'!$J$25:$J$80, F501,
           'Import data'!$G$25:$G$80, 'GHG emissions calculations'!$H501,
           'Import data'!$I$25:$I$80,$E$435) &lt;&gt; 0,
    SUMIFS('Import data'!$L$25:$L$80,
           'Import data'!$J$25:$J$80, F501,
           'Import data'!$G$25:$G$80, 'GHG emissions calculations'!$H501,
           'Import data'!$I$25:$I$80,$E$435),
    ""
)</f>
        <v/>
      </c>
      <c r="J501" s="311" t="str">
        <f t="array" ref="J501">IF(
    XLOOKUP(F501, 'Import data'!$J$26:$J$47, 'Import data'!$M$26:$M$47, "", 0) = "Please add the region-specific supplier emission factor or choose a different region available in the IAEG database.",
    "",
    XLOOKUP(F501, 'Import data'!$J$26:$J$47, 'Import data'!$M$26:$M$47, "", 0)
)</f>
        <v/>
      </c>
      <c r="K501" s="311" t="str">
        <f t="array" ref="K501">IFERROR(
    XLOOKUP(F501,
            _xlws.FILTER('Supplier Emission'!$G$15:$G$49,
                   ('Supplier Emission'!$D$15:$D$49=H501) * ('Supplier Emission'!$F$15:$F$49=$E$435)),
            _xlws.FILTER('Supplier Emission'!$I$15:$I$49,
                   ('Supplier Emission'!$D$15:$D$49=H501) * ('Supplier Emission'!$F$15:$F$49=$E$435)),
            ""),
    "")</f>
        <v/>
      </c>
      <c r="L501" s="311" t="str">
        <f t="array" ref="L501">IFERROR(
    XLOOKUP(F501,
            _xlws.FILTER('Supplier Emission'!$G$15:$G$49,
                   ('Supplier Emission'!$D$15:$D$49=H501) * ('Supplier Emission'!$F$15:$F$49=$E$435)),
            _xlws.FILTER('Supplier Emission'!$J$15:$J$49,
                   ('Supplier Emission'!$D$15:$D$49=H501) * ('Supplier Emission'!$F$15:$F$49=$E$435)),
            ""),
    "")</f>
        <v/>
      </c>
      <c r="M501" s="311" t="str">
        <f t="array" ref="M501">IFERROR(
    XLOOKUP(F501,
            _xlws.FILTER('Supplier Emission'!$G$15:$G$49,
                   ('Supplier Emission'!$D$15:$D$49=H501) * ('Supplier Emission'!$F$15:$F$49=$E$435)),
            _xlws.FILTER('Supplier Emission'!$M$15:$M$49,
                   ('Supplier Emission'!$D$15:$D$49=H501) * ('Supplier Emission'!$F$15:$F$49=$E$435)),
            ""),
    "")</f>
        <v/>
      </c>
      <c r="N501" s="311" t="str">
        <f t="array" ref="N501">IFERROR(
    XLOOKUP(F501,
            _xlws.FILTER('Supplier Emission'!$G$15:$G$49,
                   ('Supplier Emission'!$D$15:$D$49=H501) * ('Supplier Emission'!$F$15:$F$49=$E$435)),
            _xlws.FILTER('Supplier Emission'!$H$15:$H$49,
                   ('Supplier Emission'!$D$15:$D$49=H501) * ('Supplier Emission'!$F$15:$F$49=$E$435)),
            ""),
    "")</f>
        <v/>
      </c>
      <c r="O501" s="311" t="str">
        <f t="array" ref="O501">XLOOKUP(1,('Emission Factors'!$E$5:$E$488='GHG emissions calculations'!$F501)*('Emission Factors'!$H$5:$H$488='GHG emissions calculations'!$H501),INDEX('Emission Factors'!$E$5:$T$488,0,MATCH('GHG emissions calculations'!O$6,'Emission Factors'!$E$5:$T$5,0)),"",0)</f>
        <v/>
      </c>
      <c r="P501" s="313" t="str">
        <f t="array" ref="P501">IFERROR(
    INDEX('Emission Factors'!$E$5:$P$488,
          MATCH(1,
                ('Emission Factors'!$E$5:$E$488 = 'GHG emissions calculations'!$F501) *
                ('Emission Factors'!$H$5:$H$488 = 'GHG emissions calculations'!$H501),
                0),
          MATCH('GHG emissions calculations'!P$6,'Emission Factors'!$E$5:$P$5,0)),
    "")</f>
        <v/>
      </c>
      <c r="Q501" s="311" t="str">
        <f t="array" ref="Q501">IFERROR(
    IF(
        INDEX('Emission Factors'!$E$5:$P$488,
              MATCH(1,
                    ('Emission Factors'!$E$5:$E$488 = 'GHG emissions calculations'!$F501) *
                    ('Emission Factors'!$H$5:$H$488 = 'GHG emissions calculations'!$H501),
                    0),
              MATCH('GHG emissions calculations'!Q$6, 'Emission Factors'!$E$5:$P$5, 0)) &lt;&gt; "",
        INDEX('Emission Factors'!$E$5:$P$488,
              MATCH(1,
                    ('Emission Factors'!$E$5:$E$488 = 'GHG emissions calculations'!$F501) *
                    ('Emission Factors'!$H$5:$H$488 = 'GHG emissions calculations'!$H501),
                    0),
              MATCH('GHG emissions calculations'!Q$6, 'Emission Factors'!$E$5:$P$5, 0)),
        ""),
    "")</f>
        <v/>
      </c>
      <c r="R501" s="311" t="str">
        <f t="array" ref="R501">IFERROR(
    IF(
        INDEX('Emission Factors'!$E$5:$R$488,
              MATCH(1,
                    ('Emission Factors'!$E$5:$E$488 = 'GHG emissions calculations'!$F501) *
                    ('Emission Factors'!$H$5:$H$488 = 'GHG emissions calculations'!$H501),
                    0),
              MATCH('GHG emissions calculations'!R$6, 'Emission Factors'!$E$5:$R$5, 0)) &lt;&gt; "",
        INDEX('Emission Factors'!$E$5:$R$488,
              MATCH(1,
                    ('Emission Factors'!$E$5:$E$488 = 'GHG emissions calculations'!$F501) *
                    ('Emission Factors'!$H$5:$H$488 = 'GHG emissions calculations'!$H501),
                    0),
              MATCH('GHG emissions calculations'!R$6, 'Emission Factors'!$E$5:$R$5, 0)),
        ""),
    "")</f>
        <v/>
      </c>
      <c r="S501" s="312">
        <f t="shared" si="1"/>
        <v>0</v>
      </c>
      <c r="T501" s="23"/>
    </row>
    <row r="502" ht="15.75" customHeight="1" outlineLevel="1">
      <c r="A502" s="23"/>
      <c r="B502" s="71"/>
      <c r="C502" s="71"/>
      <c r="D502" s="71"/>
      <c r="E502" s="314"/>
      <c r="F502" s="311" t="str">
        <f>Lists!R87</f>
        <v>Glass fibers, high strength - Unspecified process - Global or unspecified region</v>
      </c>
      <c r="G502" s="311">
        <f t="array" ref="G502">XLOOKUP(1,('Emission Factors'!$E$5:$E$488='GHG emissions calculations'!$F502)*('Emission Factors'!$H$5:$H$488='GHG emissions calculations'!$H502),INDEX('Emission Factors'!$E$5:$T$488,0,MATCH('GHG emissions calculations'!G$6,'Emission Factors'!$E$5:$T$5,0)),"",0)</f>
        <v>3</v>
      </c>
      <c r="H502" s="311" t="s">
        <v>237</v>
      </c>
      <c r="I502" s="312" t="str">
        <f>IF(
    SUMIFS('Import data'!$L$25:$L$80,
           'Import data'!$J$25:$J$80, F502,
           'Import data'!$G$25:$G$80, 'GHG emissions calculations'!$H502,
           'Import data'!$I$25:$I$80,$E$435) &lt;&gt; 0,
    SUMIFS('Import data'!$L$25:$L$80,
           'Import data'!$J$25:$J$80, F502,
           'Import data'!$G$25:$G$80, 'GHG emissions calculations'!$H502,
           'Import data'!$I$25:$I$80,$E$435),
    ""
)</f>
        <v/>
      </c>
      <c r="J502" s="311" t="str">
        <f t="array" ref="J502">IF(
    XLOOKUP(F502, 'Import data'!$J$26:$J$47, 'Import data'!$M$26:$M$47, "", 0) = "Please add the region-specific supplier emission factor or choose a different region available in the IAEG database.",
    "",
    XLOOKUP(F502, 'Import data'!$J$26:$J$47, 'Import data'!$M$26:$M$47, "", 0)
)</f>
        <v/>
      </c>
      <c r="K502" s="311" t="str">
        <f t="array" ref="K502">IFERROR(
    XLOOKUP(F502,
            _xlws.FILTER('Supplier Emission'!$G$15:$G$49,
                   ('Supplier Emission'!$D$15:$D$49=H502) * ('Supplier Emission'!$F$15:$F$49=$E$435)),
            _xlws.FILTER('Supplier Emission'!$I$15:$I$49,
                   ('Supplier Emission'!$D$15:$D$49=H502) * ('Supplier Emission'!$F$15:$F$49=$E$435)),
            ""),
    "")</f>
        <v/>
      </c>
      <c r="L502" s="311" t="str">
        <f t="array" ref="L502">IFERROR(
    XLOOKUP(F502,
            _xlws.FILTER('Supplier Emission'!$G$15:$G$49,
                   ('Supplier Emission'!$D$15:$D$49=H502) * ('Supplier Emission'!$F$15:$F$49=$E$435)),
            _xlws.FILTER('Supplier Emission'!$J$15:$J$49,
                   ('Supplier Emission'!$D$15:$D$49=H502) * ('Supplier Emission'!$F$15:$F$49=$E$435)),
            ""),
    "")</f>
        <v/>
      </c>
      <c r="M502" s="311" t="str">
        <f t="array" ref="M502">IFERROR(
    XLOOKUP(F502,
            _xlws.FILTER('Supplier Emission'!$G$15:$G$49,
                   ('Supplier Emission'!$D$15:$D$49=H502) * ('Supplier Emission'!$F$15:$F$49=$E$435)),
            _xlws.FILTER('Supplier Emission'!$M$15:$M$49,
                   ('Supplier Emission'!$D$15:$D$49=H502) * ('Supplier Emission'!$F$15:$F$49=$E$435)),
            ""),
    "")</f>
        <v/>
      </c>
      <c r="N502" s="311" t="str">
        <f t="array" ref="N502">IFERROR(
    XLOOKUP(F502,
            _xlws.FILTER('Supplier Emission'!$G$15:$G$49,
                   ('Supplier Emission'!$D$15:$D$49=H502) * ('Supplier Emission'!$F$15:$F$49=$E$435)),
            _xlws.FILTER('Supplier Emission'!$H$15:$H$49,
                   ('Supplier Emission'!$D$15:$D$49=H502) * ('Supplier Emission'!$F$15:$F$49=$E$435)),
            ""),
    "")</f>
        <v/>
      </c>
      <c r="O502" s="311" t="str">
        <f t="array" ref="O502">XLOOKUP(1,('Emission Factors'!$E$5:$E$488='GHG emissions calculations'!$F502)*('Emission Factors'!$H$5:$H$488='GHG emissions calculations'!$H502),INDEX('Emission Factors'!$E$5:$T$488,0,MATCH('GHG emissions calculations'!O$6,'Emission Factors'!$E$5:$T$5,0)),"",0)</f>
        <v>Processed  Glass fibers (high strength) </v>
      </c>
      <c r="P502" s="313">
        <f t="array" ref="P502">IFERROR(
    INDEX('Emission Factors'!$E$5:$P$488,
          MATCH(1,
                ('Emission Factors'!$E$5:$E$488 = 'GHG emissions calculations'!$F502) *
                ('Emission Factors'!$H$5:$H$488 = 'GHG emissions calculations'!$H502),
                0),
          MATCH('GHG emissions calculations'!P$6,'Emission Factors'!$E$5:$P$5,0)),
    "")</f>
        <v>3.645</v>
      </c>
      <c r="Q502" s="311" t="str">
        <f t="array" ref="Q502">IFERROR(
    IF(
        INDEX('Emission Factors'!$E$5:$P$488,
              MATCH(1,
                    ('Emission Factors'!$E$5:$E$488 = 'GHG emissions calculations'!$F502) *
                    ('Emission Factors'!$H$5:$H$488 = 'GHG emissions calculations'!$H502),
                    0),
              MATCH('GHG emissions calculations'!Q$6, 'Emission Factors'!$E$5:$P$5, 0)) &lt;&gt; "",
        INDEX('Emission Factors'!$E$5:$P$488,
              MATCH(1,
                    ('Emission Factors'!$E$5:$E$488 = 'GHG emissions calculations'!$F502) *
                    ('Emission Factors'!$H$5:$H$488 = 'GHG emissions calculations'!$H502),
                    0),
              MATCH('GHG emissions calculations'!Q$6, 'Emission Factors'!$E$5:$P$5, 0)),
        ""),
    "")</f>
        <v>kgCO2e/kg</v>
      </c>
      <c r="R502" s="311" t="str">
        <f t="array" ref="R502">IFERROR(
    IF(
        INDEX('Emission Factors'!$E$5:$R$488,
              MATCH(1,
                    ('Emission Factors'!$E$5:$E$488 = 'GHG emissions calculations'!$F502) *
                    ('Emission Factors'!$H$5:$H$488 = 'GHG emissions calculations'!$H502),
                    0),
              MATCH('GHG emissions calculations'!R$6, 'Emission Factors'!$E$5:$R$5, 0)) &lt;&gt; "",
        INDEX('Emission Factors'!$E$5:$R$488,
              MATCH(1,
                    ('Emission Factors'!$E$5:$E$488 = 'GHG emissions calculations'!$F502) *
                    ('Emission Factors'!$H$5:$H$488 = 'GHG emissions calculations'!$H502),
                    0),
              MATCH('GHG emissions calculations'!R$6, 'Emission Factors'!$E$5:$R$5, 0)),
        ""),
    "")</f>
        <v>Global or unspecified region</v>
      </c>
      <c r="S502" s="312">
        <f t="shared" si="1"/>
        <v>0</v>
      </c>
      <c r="T502" s="23"/>
    </row>
    <row r="503" ht="15.75" customHeight="1" outlineLevel="1">
      <c r="A503" s="23"/>
      <c r="B503" s="71"/>
      <c r="C503" s="71"/>
      <c r="D503" s="71"/>
      <c r="E503" s="314"/>
      <c r="F503" s="311" t="str">
        <f>Lists!R86</f>
        <v>Glass fibers, high strength - Unspecified process - Middle East</v>
      </c>
      <c r="G503" s="311" t="str">
        <f t="array" ref="G503">XLOOKUP(1,('Emission Factors'!$E$5:$E$488='GHG emissions calculations'!$F503)*('Emission Factors'!$H$5:$H$488='GHG emissions calculations'!$H503),INDEX('Emission Factors'!$E$5:$T$488,0,MATCH('GHG emissions calculations'!G$6,'Emission Factors'!$E$5:$T$5,0)),"",0)</f>
        <v/>
      </c>
      <c r="H503" s="311" t="s">
        <v>237</v>
      </c>
      <c r="I503" s="312" t="str">
        <f>IF(
    SUMIFS('Import data'!$L$25:$L$80,
           'Import data'!$J$25:$J$80, F503,
           'Import data'!$G$25:$G$80, 'GHG emissions calculations'!$H503,
           'Import data'!$I$25:$I$80,$E$435) &lt;&gt; 0,
    SUMIFS('Import data'!$L$25:$L$80,
           'Import data'!$J$25:$J$80, F503,
           'Import data'!$G$25:$G$80, 'GHG emissions calculations'!$H503,
           'Import data'!$I$25:$I$80,$E$435),
    ""
)</f>
        <v/>
      </c>
      <c r="J503" s="311" t="str">
        <f t="array" ref="J503">IF(
    XLOOKUP(F503, 'Import data'!$J$26:$J$47, 'Import data'!$M$26:$M$47, "", 0) = "Please add the region-specific supplier emission factor or choose a different region available in the IAEG database.",
    "",
    XLOOKUP(F503, 'Import data'!$J$26:$J$47, 'Import data'!$M$26:$M$47, "", 0)
)</f>
        <v/>
      </c>
      <c r="K503" s="311" t="str">
        <f t="array" ref="K503">IFERROR(
    XLOOKUP(F503,
            _xlws.FILTER('Supplier Emission'!$G$15:$G$49,
                   ('Supplier Emission'!$D$15:$D$49=H503) * ('Supplier Emission'!$F$15:$F$49=$E$435)),
            _xlws.FILTER('Supplier Emission'!$I$15:$I$49,
                   ('Supplier Emission'!$D$15:$D$49=H503) * ('Supplier Emission'!$F$15:$F$49=$E$435)),
            ""),
    "")</f>
        <v/>
      </c>
      <c r="L503" s="311" t="str">
        <f t="array" ref="L503">IFERROR(
    XLOOKUP(F503,
            _xlws.FILTER('Supplier Emission'!$G$15:$G$49,
                   ('Supplier Emission'!$D$15:$D$49=H503) * ('Supplier Emission'!$F$15:$F$49=$E$435)),
            _xlws.FILTER('Supplier Emission'!$J$15:$J$49,
                   ('Supplier Emission'!$D$15:$D$49=H503) * ('Supplier Emission'!$F$15:$F$49=$E$435)),
            ""),
    "")</f>
        <v/>
      </c>
      <c r="M503" s="311" t="str">
        <f t="array" ref="M503">IFERROR(
    XLOOKUP(F503,
            _xlws.FILTER('Supplier Emission'!$G$15:$G$49,
                   ('Supplier Emission'!$D$15:$D$49=H503) * ('Supplier Emission'!$F$15:$F$49=$E$435)),
            _xlws.FILTER('Supplier Emission'!$M$15:$M$49,
                   ('Supplier Emission'!$D$15:$D$49=H503) * ('Supplier Emission'!$F$15:$F$49=$E$435)),
            ""),
    "")</f>
        <v/>
      </c>
      <c r="N503" s="311" t="str">
        <f t="array" ref="N503">IFERROR(
    XLOOKUP(F503,
            _xlws.FILTER('Supplier Emission'!$G$15:$G$49,
                   ('Supplier Emission'!$D$15:$D$49=H503) * ('Supplier Emission'!$F$15:$F$49=$E$435)),
            _xlws.FILTER('Supplier Emission'!$H$15:$H$49,
                   ('Supplier Emission'!$D$15:$D$49=H503) * ('Supplier Emission'!$F$15:$F$49=$E$435)),
            ""),
    "")</f>
        <v/>
      </c>
      <c r="O503" s="311" t="str">
        <f t="array" ref="O503">XLOOKUP(1,('Emission Factors'!$E$5:$E$488='GHG emissions calculations'!$F503)*('Emission Factors'!$H$5:$H$488='GHG emissions calculations'!$H503),INDEX('Emission Factors'!$E$5:$T$488,0,MATCH('GHG emissions calculations'!O$6,'Emission Factors'!$E$5:$T$5,0)),"",0)</f>
        <v/>
      </c>
      <c r="P503" s="313" t="str">
        <f t="array" ref="P503">IFERROR(
    INDEX('Emission Factors'!$E$5:$P$488,
          MATCH(1,
                ('Emission Factors'!$E$5:$E$488 = 'GHG emissions calculations'!$F503) *
                ('Emission Factors'!$H$5:$H$488 = 'GHG emissions calculations'!$H503),
                0),
          MATCH('GHG emissions calculations'!P$6,'Emission Factors'!$E$5:$P$5,0)),
    "")</f>
        <v/>
      </c>
      <c r="Q503" s="311" t="str">
        <f t="array" ref="Q503">IFERROR(
    IF(
        INDEX('Emission Factors'!$E$5:$P$488,
              MATCH(1,
                    ('Emission Factors'!$E$5:$E$488 = 'GHG emissions calculations'!$F503) *
                    ('Emission Factors'!$H$5:$H$488 = 'GHG emissions calculations'!$H503),
                    0),
              MATCH('GHG emissions calculations'!Q$6, 'Emission Factors'!$E$5:$P$5, 0)) &lt;&gt; "",
        INDEX('Emission Factors'!$E$5:$P$488,
              MATCH(1,
                    ('Emission Factors'!$E$5:$E$488 = 'GHG emissions calculations'!$F503) *
                    ('Emission Factors'!$H$5:$H$488 = 'GHG emissions calculations'!$H503),
                    0),
              MATCH('GHG emissions calculations'!Q$6, 'Emission Factors'!$E$5:$P$5, 0)),
        ""),
    "")</f>
        <v/>
      </c>
      <c r="R503" s="311" t="str">
        <f t="array" ref="R503">IFERROR(
    IF(
        INDEX('Emission Factors'!$E$5:$R$488,
              MATCH(1,
                    ('Emission Factors'!$E$5:$E$488 = 'GHG emissions calculations'!$F503) *
                    ('Emission Factors'!$H$5:$H$488 = 'GHG emissions calculations'!$H503),
                    0),
              MATCH('GHG emissions calculations'!R$6, 'Emission Factors'!$E$5:$R$5, 0)) &lt;&gt; "",
        INDEX('Emission Factors'!$E$5:$R$488,
              MATCH(1,
                    ('Emission Factors'!$E$5:$E$488 = 'GHG emissions calculations'!$F503) *
                    ('Emission Factors'!$H$5:$H$488 = 'GHG emissions calculations'!$H503),
                    0),
              MATCH('GHG emissions calculations'!R$6, 'Emission Factors'!$E$5:$R$5, 0)),
        ""),
    "")</f>
        <v/>
      </c>
      <c r="S503" s="312">
        <f t="shared" si="1"/>
        <v>0</v>
      </c>
      <c r="T503" s="23"/>
    </row>
    <row r="504" ht="15.75" customHeight="1" outlineLevel="1">
      <c r="A504" s="23"/>
      <c r="B504" s="71"/>
      <c r="C504" s="71"/>
      <c r="D504" s="71"/>
      <c r="E504" s="314"/>
      <c r="F504" s="311" t="str">
        <f>Lists!R85</f>
        <v>Glass fibers, high strength - Unspecified process - Oceania</v>
      </c>
      <c r="G504" s="311" t="str">
        <f t="array" ref="G504">XLOOKUP(1,('Emission Factors'!$E$5:$E$488='GHG emissions calculations'!$F504)*('Emission Factors'!$H$5:$H$488='GHG emissions calculations'!$H504),INDEX('Emission Factors'!$E$5:$T$488,0,MATCH('GHG emissions calculations'!G$6,'Emission Factors'!$E$5:$T$5,0)),"",0)</f>
        <v/>
      </c>
      <c r="H504" s="311" t="s">
        <v>237</v>
      </c>
      <c r="I504" s="312" t="str">
        <f>IF(
    SUMIFS('Import data'!$L$25:$L$80,
           'Import data'!$J$25:$J$80, F504,
           'Import data'!$G$25:$G$80, 'GHG emissions calculations'!$H504,
           'Import data'!$I$25:$I$80,$E$435) &lt;&gt; 0,
    SUMIFS('Import data'!$L$25:$L$80,
           'Import data'!$J$25:$J$80, F504,
           'Import data'!$G$25:$G$80, 'GHG emissions calculations'!$H504,
           'Import data'!$I$25:$I$80,$E$435),
    ""
)</f>
        <v/>
      </c>
      <c r="J504" s="311" t="str">
        <f t="array" ref="J504">IF(
    XLOOKUP(F504, 'Import data'!$J$26:$J$47, 'Import data'!$M$26:$M$47, "", 0) = "Please add the region-specific supplier emission factor or choose a different region available in the IAEG database.",
    "",
    XLOOKUP(F504, 'Import data'!$J$26:$J$47, 'Import data'!$M$26:$M$47, "", 0)
)</f>
        <v/>
      </c>
      <c r="K504" s="311" t="str">
        <f t="array" ref="K504">IFERROR(
    XLOOKUP(F504,
            _xlws.FILTER('Supplier Emission'!$G$15:$G$49,
                   ('Supplier Emission'!$D$15:$D$49=H504) * ('Supplier Emission'!$F$15:$F$49=$E$435)),
            _xlws.FILTER('Supplier Emission'!$I$15:$I$49,
                   ('Supplier Emission'!$D$15:$D$49=H504) * ('Supplier Emission'!$F$15:$F$49=$E$435)),
            ""),
    "")</f>
        <v/>
      </c>
      <c r="L504" s="311" t="str">
        <f t="array" ref="L504">IFERROR(
    XLOOKUP(F504,
            _xlws.FILTER('Supplier Emission'!$G$15:$G$49,
                   ('Supplier Emission'!$D$15:$D$49=H504) * ('Supplier Emission'!$F$15:$F$49=$E$435)),
            _xlws.FILTER('Supplier Emission'!$J$15:$J$49,
                   ('Supplier Emission'!$D$15:$D$49=H504) * ('Supplier Emission'!$F$15:$F$49=$E$435)),
            ""),
    "")</f>
        <v/>
      </c>
      <c r="M504" s="311" t="str">
        <f t="array" ref="M504">IFERROR(
    XLOOKUP(F504,
            _xlws.FILTER('Supplier Emission'!$G$15:$G$49,
                   ('Supplier Emission'!$D$15:$D$49=H504) * ('Supplier Emission'!$F$15:$F$49=$E$435)),
            _xlws.FILTER('Supplier Emission'!$M$15:$M$49,
                   ('Supplier Emission'!$D$15:$D$49=H504) * ('Supplier Emission'!$F$15:$F$49=$E$435)),
            ""),
    "")</f>
        <v/>
      </c>
      <c r="N504" s="311" t="str">
        <f t="array" ref="N504">IFERROR(
    XLOOKUP(F504,
            _xlws.FILTER('Supplier Emission'!$G$15:$G$49,
                   ('Supplier Emission'!$D$15:$D$49=H504) * ('Supplier Emission'!$F$15:$F$49=$E$435)),
            _xlws.FILTER('Supplier Emission'!$H$15:$H$49,
                   ('Supplier Emission'!$D$15:$D$49=H504) * ('Supplier Emission'!$F$15:$F$49=$E$435)),
            ""),
    "")</f>
        <v/>
      </c>
      <c r="O504" s="311" t="str">
        <f t="array" ref="O504">XLOOKUP(1,('Emission Factors'!$E$5:$E$488='GHG emissions calculations'!$F504)*('Emission Factors'!$H$5:$H$488='GHG emissions calculations'!$H504),INDEX('Emission Factors'!$E$5:$T$488,0,MATCH('GHG emissions calculations'!O$6,'Emission Factors'!$E$5:$T$5,0)),"",0)</f>
        <v/>
      </c>
      <c r="P504" s="313" t="str">
        <f t="array" ref="P504">IFERROR(
    INDEX('Emission Factors'!$E$5:$P$488,
          MATCH(1,
                ('Emission Factors'!$E$5:$E$488 = 'GHG emissions calculations'!$F504) *
                ('Emission Factors'!$H$5:$H$488 = 'GHG emissions calculations'!$H504),
                0),
          MATCH('GHG emissions calculations'!P$6,'Emission Factors'!$E$5:$P$5,0)),
    "")</f>
        <v/>
      </c>
      <c r="Q504" s="311" t="str">
        <f t="array" ref="Q504">IFERROR(
    IF(
        INDEX('Emission Factors'!$E$5:$P$488,
              MATCH(1,
                    ('Emission Factors'!$E$5:$E$488 = 'GHG emissions calculations'!$F504) *
                    ('Emission Factors'!$H$5:$H$488 = 'GHG emissions calculations'!$H504),
                    0),
              MATCH('GHG emissions calculations'!Q$6, 'Emission Factors'!$E$5:$P$5, 0)) &lt;&gt; "",
        INDEX('Emission Factors'!$E$5:$P$488,
              MATCH(1,
                    ('Emission Factors'!$E$5:$E$488 = 'GHG emissions calculations'!$F504) *
                    ('Emission Factors'!$H$5:$H$488 = 'GHG emissions calculations'!$H504),
                    0),
              MATCH('GHG emissions calculations'!Q$6, 'Emission Factors'!$E$5:$P$5, 0)),
        ""),
    "")</f>
        <v/>
      </c>
      <c r="R504" s="311" t="str">
        <f t="array" ref="R504">IFERROR(
    IF(
        INDEX('Emission Factors'!$E$5:$R$488,
              MATCH(1,
                    ('Emission Factors'!$E$5:$E$488 = 'GHG emissions calculations'!$F504) *
                    ('Emission Factors'!$H$5:$H$488 = 'GHG emissions calculations'!$H504),
                    0),
              MATCH('GHG emissions calculations'!R$6, 'Emission Factors'!$E$5:$R$5, 0)) &lt;&gt; "",
        INDEX('Emission Factors'!$E$5:$R$488,
              MATCH(1,
                    ('Emission Factors'!$E$5:$E$488 = 'GHG emissions calculations'!$F504) *
                    ('Emission Factors'!$H$5:$H$488 = 'GHG emissions calculations'!$H504),
                    0),
              MATCH('GHG emissions calculations'!R$6, 'Emission Factors'!$E$5:$R$5, 0)),
        ""),
    "")</f>
        <v/>
      </c>
      <c r="S504" s="312">
        <f t="shared" si="1"/>
        <v>0</v>
      </c>
      <c r="T504" s="23"/>
    </row>
    <row r="505" ht="15.75" customHeight="1" outlineLevel="1">
      <c r="A505" s="23"/>
      <c r="B505" s="71"/>
      <c r="C505" s="71"/>
      <c r="D505" s="71"/>
      <c r="E505" s="314"/>
      <c r="F505" s="311" t="str">
        <f>Lists!R90</f>
        <v>Glass fibers, low strength - Pultrusion  - Africa</v>
      </c>
      <c r="G505" s="311" t="str">
        <f t="array" ref="G505">XLOOKUP(1,('Emission Factors'!$E$5:$E$488='GHG emissions calculations'!$F505)*('Emission Factors'!$H$5:$H$488='GHG emissions calculations'!$H505),INDEX('Emission Factors'!$E$5:$T$488,0,MATCH('GHG emissions calculations'!G$6,'Emission Factors'!$E$5:$T$5,0)),"",0)</f>
        <v/>
      </c>
      <c r="H505" s="311" t="s">
        <v>237</v>
      </c>
      <c r="I505" s="312" t="str">
        <f>IF(
    SUMIFS('Import data'!$L$25:$L$80,
           'Import data'!$J$25:$J$80, F505,
           'Import data'!$G$25:$G$80, 'GHG emissions calculations'!$H505,
           'Import data'!$I$25:$I$80,$E$435) &lt;&gt; 0,
    SUMIFS('Import data'!$L$25:$L$80,
           'Import data'!$J$25:$J$80, F505,
           'Import data'!$G$25:$G$80, 'GHG emissions calculations'!$H505,
           'Import data'!$I$25:$I$80,$E$435),
    ""
)</f>
        <v/>
      </c>
      <c r="J505" s="311" t="str">
        <f t="array" ref="J505">IF(
    XLOOKUP(F505, 'Import data'!$J$26:$J$47, 'Import data'!$M$26:$M$47, "", 0) = "Please add the region-specific supplier emission factor or choose a different region available in the IAEG database.",
    "",
    XLOOKUP(F505, 'Import data'!$J$26:$J$47, 'Import data'!$M$26:$M$47, "", 0)
)</f>
        <v/>
      </c>
      <c r="K505" s="311" t="str">
        <f t="array" ref="K505">IFERROR(
    XLOOKUP(F505,
            _xlws.FILTER('Supplier Emission'!$G$15:$G$49,
                   ('Supplier Emission'!$D$15:$D$49=H505) * ('Supplier Emission'!$F$15:$F$49=$E$435)),
            _xlws.FILTER('Supplier Emission'!$I$15:$I$49,
                   ('Supplier Emission'!$D$15:$D$49=H505) * ('Supplier Emission'!$F$15:$F$49=$E$435)),
            ""),
    "")</f>
        <v/>
      </c>
      <c r="L505" s="311" t="str">
        <f t="array" ref="L505">IFERROR(
    XLOOKUP(F505,
            _xlws.FILTER('Supplier Emission'!$G$15:$G$49,
                   ('Supplier Emission'!$D$15:$D$49=H505) * ('Supplier Emission'!$F$15:$F$49=$E$435)),
            _xlws.FILTER('Supplier Emission'!$J$15:$J$49,
                   ('Supplier Emission'!$D$15:$D$49=H505) * ('Supplier Emission'!$F$15:$F$49=$E$435)),
            ""),
    "")</f>
        <v/>
      </c>
      <c r="M505" s="311" t="str">
        <f t="array" ref="M505">IFERROR(
    XLOOKUP(F505,
            _xlws.FILTER('Supplier Emission'!$G$15:$G$49,
                   ('Supplier Emission'!$D$15:$D$49=H505) * ('Supplier Emission'!$F$15:$F$49=$E$435)),
            _xlws.FILTER('Supplier Emission'!$M$15:$M$49,
                   ('Supplier Emission'!$D$15:$D$49=H505) * ('Supplier Emission'!$F$15:$F$49=$E$435)),
            ""),
    "")</f>
        <v/>
      </c>
      <c r="N505" s="311" t="str">
        <f t="array" ref="N505">IFERROR(
    XLOOKUP(F505,
            _xlws.FILTER('Supplier Emission'!$G$15:$G$49,
                   ('Supplier Emission'!$D$15:$D$49=H505) * ('Supplier Emission'!$F$15:$F$49=$E$435)),
            _xlws.FILTER('Supplier Emission'!$H$15:$H$49,
                   ('Supplier Emission'!$D$15:$D$49=H505) * ('Supplier Emission'!$F$15:$F$49=$E$435)),
            ""),
    "")</f>
        <v/>
      </c>
      <c r="O505" s="311" t="str">
        <f t="array" ref="O505">XLOOKUP(1,('Emission Factors'!$E$5:$E$488='GHG emissions calculations'!$F505)*('Emission Factors'!$H$5:$H$488='GHG emissions calculations'!$H505),INDEX('Emission Factors'!$E$5:$T$488,0,MATCH('GHG emissions calculations'!O$6,'Emission Factors'!$E$5:$T$5,0)),"",0)</f>
        <v/>
      </c>
      <c r="P505" s="313" t="str">
        <f t="array" ref="P505">IFERROR(
    INDEX('Emission Factors'!$E$5:$P$488,
          MATCH(1,
                ('Emission Factors'!$E$5:$E$488 = 'GHG emissions calculations'!$F505) *
                ('Emission Factors'!$H$5:$H$488 = 'GHG emissions calculations'!$H505),
                0),
          MATCH('GHG emissions calculations'!P$6,'Emission Factors'!$E$5:$P$5,0)),
    "")</f>
        <v/>
      </c>
      <c r="Q505" s="311" t="str">
        <f t="array" ref="Q505">IFERROR(
    IF(
        INDEX('Emission Factors'!$E$5:$P$488,
              MATCH(1,
                    ('Emission Factors'!$E$5:$E$488 = 'GHG emissions calculations'!$F505) *
                    ('Emission Factors'!$H$5:$H$488 = 'GHG emissions calculations'!$H505),
                    0),
              MATCH('GHG emissions calculations'!Q$6, 'Emission Factors'!$E$5:$P$5, 0)) &lt;&gt; "",
        INDEX('Emission Factors'!$E$5:$P$488,
              MATCH(1,
                    ('Emission Factors'!$E$5:$E$488 = 'GHG emissions calculations'!$F505) *
                    ('Emission Factors'!$H$5:$H$488 = 'GHG emissions calculations'!$H505),
                    0),
              MATCH('GHG emissions calculations'!Q$6, 'Emission Factors'!$E$5:$P$5, 0)),
        ""),
    "")</f>
        <v/>
      </c>
      <c r="R505" s="311" t="str">
        <f t="array" ref="R505">IFERROR(
    IF(
        INDEX('Emission Factors'!$E$5:$R$488,
              MATCH(1,
                    ('Emission Factors'!$E$5:$E$488 = 'GHG emissions calculations'!$F505) *
                    ('Emission Factors'!$H$5:$H$488 = 'GHG emissions calculations'!$H505),
                    0),
              MATCH('GHG emissions calculations'!R$6, 'Emission Factors'!$E$5:$R$5, 0)) &lt;&gt; "",
        INDEX('Emission Factors'!$E$5:$R$488,
              MATCH(1,
                    ('Emission Factors'!$E$5:$E$488 = 'GHG emissions calculations'!$F505) *
                    ('Emission Factors'!$H$5:$H$488 = 'GHG emissions calculations'!$H505),
                    0),
              MATCH('GHG emissions calculations'!R$6, 'Emission Factors'!$E$5:$R$5, 0)),
        ""),
    "")</f>
        <v/>
      </c>
      <c r="S505" s="312">
        <f t="shared" si="1"/>
        <v>0</v>
      </c>
      <c r="T505" s="23"/>
    </row>
    <row r="506" ht="15.75" customHeight="1" outlineLevel="1">
      <c r="A506" s="23"/>
      <c r="B506" s="71"/>
      <c r="C506" s="71"/>
      <c r="D506" s="71"/>
      <c r="E506" s="314"/>
      <c r="F506" s="311" t="str">
        <f>Lists!R88</f>
        <v>Glass fibers, low strength - Pultrusion  - America</v>
      </c>
      <c r="G506" s="311" t="str">
        <f t="array" ref="G506">XLOOKUP(1,('Emission Factors'!$E$5:$E$488='GHG emissions calculations'!$F506)*('Emission Factors'!$H$5:$H$488='GHG emissions calculations'!$H506),INDEX('Emission Factors'!$E$5:$T$488,0,MATCH('GHG emissions calculations'!G$6,'Emission Factors'!$E$5:$T$5,0)),"",0)</f>
        <v/>
      </c>
      <c r="H506" s="311" t="s">
        <v>237</v>
      </c>
      <c r="I506" s="312" t="str">
        <f>IF(
    SUMIFS('Import data'!$L$25:$L$80,
           'Import data'!$J$25:$J$80, F506,
           'Import data'!$G$25:$G$80, 'GHG emissions calculations'!$H506,
           'Import data'!$I$25:$I$80,$E$435) &lt;&gt; 0,
    SUMIFS('Import data'!$L$25:$L$80,
           'Import data'!$J$25:$J$80, F506,
           'Import data'!$G$25:$G$80, 'GHG emissions calculations'!$H506,
           'Import data'!$I$25:$I$80,$E$435),
    ""
)</f>
        <v/>
      </c>
      <c r="J506" s="311" t="str">
        <f t="array" ref="J506">IF(
    XLOOKUP(F506, 'Import data'!$J$26:$J$47, 'Import data'!$M$26:$M$47, "", 0) = "Please add the region-specific supplier emission factor or choose a different region available in the IAEG database.",
    "",
    XLOOKUP(F506, 'Import data'!$J$26:$J$47, 'Import data'!$M$26:$M$47, "", 0)
)</f>
        <v/>
      </c>
      <c r="K506" s="311" t="str">
        <f t="array" ref="K506">IFERROR(
    XLOOKUP(F506,
            _xlws.FILTER('Supplier Emission'!$G$15:$G$49,
                   ('Supplier Emission'!$D$15:$D$49=H506) * ('Supplier Emission'!$F$15:$F$49=$E$435)),
            _xlws.FILTER('Supplier Emission'!$I$15:$I$49,
                   ('Supplier Emission'!$D$15:$D$49=H506) * ('Supplier Emission'!$F$15:$F$49=$E$435)),
            ""),
    "")</f>
        <v/>
      </c>
      <c r="L506" s="311" t="str">
        <f t="array" ref="L506">IFERROR(
    XLOOKUP(F506,
            _xlws.FILTER('Supplier Emission'!$G$15:$G$49,
                   ('Supplier Emission'!$D$15:$D$49=H506) * ('Supplier Emission'!$F$15:$F$49=$E$435)),
            _xlws.FILTER('Supplier Emission'!$J$15:$J$49,
                   ('Supplier Emission'!$D$15:$D$49=H506) * ('Supplier Emission'!$F$15:$F$49=$E$435)),
            ""),
    "")</f>
        <v/>
      </c>
      <c r="M506" s="311" t="str">
        <f t="array" ref="M506">IFERROR(
    XLOOKUP(F506,
            _xlws.FILTER('Supplier Emission'!$G$15:$G$49,
                   ('Supplier Emission'!$D$15:$D$49=H506) * ('Supplier Emission'!$F$15:$F$49=$E$435)),
            _xlws.FILTER('Supplier Emission'!$M$15:$M$49,
                   ('Supplier Emission'!$D$15:$D$49=H506) * ('Supplier Emission'!$F$15:$F$49=$E$435)),
            ""),
    "")</f>
        <v/>
      </c>
      <c r="N506" s="311" t="str">
        <f t="array" ref="N506">IFERROR(
    XLOOKUP(F506,
            _xlws.FILTER('Supplier Emission'!$G$15:$G$49,
                   ('Supplier Emission'!$D$15:$D$49=H506) * ('Supplier Emission'!$F$15:$F$49=$E$435)),
            _xlws.FILTER('Supplier Emission'!$H$15:$H$49,
                   ('Supplier Emission'!$D$15:$D$49=H506) * ('Supplier Emission'!$F$15:$F$49=$E$435)),
            ""),
    "")</f>
        <v/>
      </c>
      <c r="O506" s="311" t="str">
        <f t="array" ref="O506">XLOOKUP(1,('Emission Factors'!$E$5:$E$488='GHG emissions calculations'!$F506)*('Emission Factors'!$H$5:$H$488='GHG emissions calculations'!$H506),INDEX('Emission Factors'!$E$5:$T$488,0,MATCH('GHG emissions calculations'!O$6,'Emission Factors'!$E$5:$T$5,0)),"",0)</f>
        <v/>
      </c>
      <c r="P506" s="313" t="str">
        <f t="array" ref="P506">IFERROR(
    INDEX('Emission Factors'!$E$5:$P$488,
          MATCH(1,
                ('Emission Factors'!$E$5:$E$488 = 'GHG emissions calculations'!$F506) *
                ('Emission Factors'!$H$5:$H$488 = 'GHG emissions calculations'!$H506),
                0),
          MATCH('GHG emissions calculations'!P$6,'Emission Factors'!$E$5:$P$5,0)),
    "")</f>
        <v/>
      </c>
      <c r="Q506" s="311" t="str">
        <f t="array" ref="Q506">IFERROR(
    IF(
        INDEX('Emission Factors'!$E$5:$P$488,
              MATCH(1,
                    ('Emission Factors'!$E$5:$E$488 = 'GHG emissions calculations'!$F506) *
                    ('Emission Factors'!$H$5:$H$488 = 'GHG emissions calculations'!$H506),
                    0),
              MATCH('GHG emissions calculations'!Q$6, 'Emission Factors'!$E$5:$P$5, 0)) &lt;&gt; "",
        INDEX('Emission Factors'!$E$5:$P$488,
              MATCH(1,
                    ('Emission Factors'!$E$5:$E$488 = 'GHG emissions calculations'!$F506) *
                    ('Emission Factors'!$H$5:$H$488 = 'GHG emissions calculations'!$H506),
                    0),
              MATCH('GHG emissions calculations'!Q$6, 'Emission Factors'!$E$5:$P$5, 0)),
        ""),
    "")</f>
        <v/>
      </c>
      <c r="R506" s="311" t="str">
        <f t="array" ref="R506">IFERROR(
    IF(
        INDEX('Emission Factors'!$E$5:$R$488,
              MATCH(1,
                    ('Emission Factors'!$E$5:$E$488 = 'GHG emissions calculations'!$F506) *
                    ('Emission Factors'!$H$5:$H$488 = 'GHG emissions calculations'!$H506),
                    0),
              MATCH('GHG emissions calculations'!R$6, 'Emission Factors'!$E$5:$R$5, 0)) &lt;&gt; "",
        INDEX('Emission Factors'!$E$5:$R$488,
              MATCH(1,
                    ('Emission Factors'!$E$5:$E$488 = 'GHG emissions calculations'!$F506) *
                    ('Emission Factors'!$H$5:$H$488 = 'GHG emissions calculations'!$H506),
                    0),
              MATCH('GHG emissions calculations'!R$6, 'Emission Factors'!$E$5:$R$5, 0)),
        ""),
    "")</f>
        <v/>
      </c>
      <c r="S506" s="312">
        <f t="shared" si="1"/>
        <v>0</v>
      </c>
      <c r="T506" s="23"/>
    </row>
    <row r="507" ht="15.75" customHeight="1" outlineLevel="1">
      <c r="A507" s="23"/>
      <c r="B507" s="71"/>
      <c r="C507" s="71"/>
      <c r="D507" s="71"/>
      <c r="E507" s="314"/>
      <c r="F507" s="311" t="str">
        <f>Lists!R91</f>
        <v>Glass fibers, low strength - Pultrusion  - Asia</v>
      </c>
      <c r="G507" s="311" t="str">
        <f t="array" ref="G507">XLOOKUP(1,('Emission Factors'!$E$5:$E$488='GHG emissions calculations'!$F507)*('Emission Factors'!$H$5:$H$488='GHG emissions calculations'!$H507),INDEX('Emission Factors'!$E$5:$T$488,0,MATCH('GHG emissions calculations'!G$6,'Emission Factors'!$E$5:$T$5,0)),"",0)</f>
        <v/>
      </c>
      <c r="H507" s="311" t="s">
        <v>237</v>
      </c>
      <c r="I507" s="312" t="str">
        <f>IF(
    SUMIFS('Import data'!$L$25:$L$80,
           'Import data'!$J$25:$J$80, F507,
           'Import data'!$G$25:$G$80, 'GHG emissions calculations'!$H507,
           'Import data'!$I$25:$I$80,$E$435) &lt;&gt; 0,
    SUMIFS('Import data'!$L$25:$L$80,
           'Import data'!$J$25:$J$80, F507,
           'Import data'!$G$25:$G$80, 'GHG emissions calculations'!$H507,
           'Import data'!$I$25:$I$80,$E$435),
    ""
)</f>
        <v/>
      </c>
      <c r="J507" s="311" t="str">
        <f t="array" ref="J507">IF(
    XLOOKUP(F507, 'Import data'!$J$26:$J$47, 'Import data'!$M$26:$M$47, "", 0) = "Please add the region-specific supplier emission factor or choose a different region available in the IAEG database.",
    "",
    XLOOKUP(F507, 'Import data'!$J$26:$J$47, 'Import data'!$M$26:$M$47, "", 0)
)</f>
        <v/>
      </c>
      <c r="K507" s="311" t="str">
        <f t="array" ref="K507">IFERROR(
    XLOOKUP(F507,
            _xlws.FILTER('Supplier Emission'!$G$15:$G$49,
                   ('Supplier Emission'!$D$15:$D$49=H507) * ('Supplier Emission'!$F$15:$F$49=$E$435)),
            _xlws.FILTER('Supplier Emission'!$I$15:$I$49,
                   ('Supplier Emission'!$D$15:$D$49=H507) * ('Supplier Emission'!$F$15:$F$49=$E$435)),
            ""),
    "")</f>
        <v/>
      </c>
      <c r="L507" s="311" t="str">
        <f t="array" ref="L507">IFERROR(
    XLOOKUP(F507,
            _xlws.FILTER('Supplier Emission'!$G$15:$G$49,
                   ('Supplier Emission'!$D$15:$D$49=H507) * ('Supplier Emission'!$F$15:$F$49=$E$435)),
            _xlws.FILTER('Supplier Emission'!$J$15:$J$49,
                   ('Supplier Emission'!$D$15:$D$49=H507) * ('Supplier Emission'!$F$15:$F$49=$E$435)),
            ""),
    "")</f>
        <v/>
      </c>
      <c r="M507" s="311" t="str">
        <f t="array" ref="M507">IFERROR(
    XLOOKUP(F507,
            _xlws.FILTER('Supplier Emission'!$G$15:$G$49,
                   ('Supplier Emission'!$D$15:$D$49=H507) * ('Supplier Emission'!$F$15:$F$49=$E$435)),
            _xlws.FILTER('Supplier Emission'!$M$15:$M$49,
                   ('Supplier Emission'!$D$15:$D$49=H507) * ('Supplier Emission'!$F$15:$F$49=$E$435)),
            ""),
    "")</f>
        <v/>
      </c>
      <c r="N507" s="311" t="str">
        <f t="array" ref="N507">IFERROR(
    XLOOKUP(F507,
            _xlws.FILTER('Supplier Emission'!$G$15:$G$49,
                   ('Supplier Emission'!$D$15:$D$49=H507) * ('Supplier Emission'!$F$15:$F$49=$E$435)),
            _xlws.FILTER('Supplier Emission'!$H$15:$H$49,
                   ('Supplier Emission'!$D$15:$D$49=H507) * ('Supplier Emission'!$F$15:$F$49=$E$435)),
            ""),
    "")</f>
        <v/>
      </c>
      <c r="O507" s="311" t="str">
        <f t="array" ref="O507">XLOOKUP(1,('Emission Factors'!$E$5:$E$488='GHG emissions calculations'!$F507)*('Emission Factors'!$H$5:$H$488='GHG emissions calculations'!$H507),INDEX('Emission Factors'!$E$5:$T$488,0,MATCH('GHG emissions calculations'!O$6,'Emission Factors'!$E$5:$T$5,0)),"",0)</f>
        <v/>
      </c>
      <c r="P507" s="313" t="str">
        <f t="array" ref="P507">IFERROR(
    INDEX('Emission Factors'!$E$5:$P$488,
          MATCH(1,
                ('Emission Factors'!$E$5:$E$488 = 'GHG emissions calculations'!$F507) *
                ('Emission Factors'!$H$5:$H$488 = 'GHG emissions calculations'!$H507),
                0),
          MATCH('GHG emissions calculations'!P$6,'Emission Factors'!$E$5:$P$5,0)),
    "")</f>
        <v/>
      </c>
      <c r="Q507" s="311" t="str">
        <f t="array" ref="Q507">IFERROR(
    IF(
        INDEX('Emission Factors'!$E$5:$P$488,
              MATCH(1,
                    ('Emission Factors'!$E$5:$E$488 = 'GHG emissions calculations'!$F507) *
                    ('Emission Factors'!$H$5:$H$488 = 'GHG emissions calculations'!$H507),
                    0),
              MATCH('GHG emissions calculations'!Q$6, 'Emission Factors'!$E$5:$P$5, 0)) &lt;&gt; "",
        INDEX('Emission Factors'!$E$5:$P$488,
              MATCH(1,
                    ('Emission Factors'!$E$5:$E$488 = 'GHG emissions calculations'!$F507) *
                    ('Emission Factors'!$H$5:$H$488 = 'GHG emissions calculations'!$H507),
                    0),
              MATCH('GHG emissions calculations'!Q$6, 'Emission Factors'!$E$5:$P$5, 0)),
        ""),
    "")</f>
        <v/>
      </c>
      <c r="R507" s="311" t="str">
        <f t="array" ref="R507">IFERROR(
    IF(
        INDEX('Emission Factors'!$E$5:$R$488,
              MATCH(1,
                    ('Emission Factors'!$E$5:$E$488 = 'GHG emissions calculations'!$F507) *
                    ('Emission Factors'!$H$5:$H$488 = 'GHG emissions calculations'!$H507),
                    0),
              MATCH('GHG emissions calculations'!R$6, 'Emission Factors'!$E$5:$R$5, 0)) &lt;&gt; "",
        INDEX('Emission Factors'!$E$5:$R$488,
              MATCH(1,
                    ('Emission Factors'!$E$5:$E$488 = 'GHG emissions calculations'!$F507) *
                    ('Emission Factors'!$H$5:$H$488 = 'GHG emissions calculations'!$H507),
                    0),
              MATCH('GHG emissions calculations'!R$6, 'Emission Factors'!$E$5:$R$5, 0)),
        ""),
    "")</f>
        <v/>
      </c>
      <c r="S507" s="312">
        <f t="shared" si="1"/>
        <v>0</v>
      </c>
      <c r="T507" s="23"/>
    </row>
    <row r="508" ht="15.75" customHeight="1" outlineLevel="1">
      <c r="A508" s="23"/>
      <c r="B508" s="71"/>
      <c r="C508" s="71"/>
      <c r="D508" s="71"/>
      <c r="E508" s="314"/>
      <c r="F508" s="311" t="str">
        <f>Lists!R89</f>
        <v>Glass fibers, low strength - Pultrusion  - Europe</v>
      </c>
      <c r="G508" s="311">
        <f t="array" ref="G508">XLOOKUP(1,('Emission Factors'!$E$5:$E$488='GHG emissions calculations'!$F508)*('Emission Factors'!$H$5:$H$488='GHG emissions calculations'!$H508),INDEX('Emission Factors'!$E$5:$T$488,0,MATCH('GHG emissions calculations'!G$6,'Emission Factors'!$E$5:$T$5,0)),"",0)</f>
        <v>3</v>
      </c>
      <c r="H508" s="311" t="s">
        <v>237</v>
      </c>
      <c r="I508" s="312" t="str">
        <f>IF(
    SUMIFS('Import data'!$L$25:$L$80,
           'Import data'!$J$25:$J$80, F508,
           'Import data'!$G$25:$G$80, 'GHG emissions calculations'!$H508,
           'Import data'!$I$25:$I$80,$E$435) &lt;&gt; 0,
    SUMIFS('Import data'!$L$25:$L$80,
           'Import data'!$J$25:$J$80, F508,
           'Import data'!$G$25:$G$80, 'GHG emissions calculations'!$H508,
           'Import data'!$I$25:$I$80,$E$435),
    ""
)</f>
        <v/>
      </c>
      <c r="J508" s="311" t="str">
        <f t="array" ref="J508">IF(
    XLOOKUP(F508, 'Import data'!$J$26:$J$47, 'Import data'!$M$26:$M$47, "", 0) = "Please add the region-specific supplier emission factor or choose a different region available in the IAEG database.",
    "",
    XLOOKUP(F508, 'Import data'!$J$26:$J$47, 'Import data'!$M$26:$M$47, "", 0)
)</f>
        <v/>
      </c>
      <c r="K508" s="311" t="str">
        <f t="array" ref="K508">IFERROR(
    XLOOKUP(F508,
            _xlws.FILTER('Supplier Emission'!$G$15:$G$49,
                   ('Supplier Emission'!$D$15:$D$49=H508) * ('Supplier Emission'!$F$15:$F$49=$E$435)),
            _xlws.FILTER('Supplier Emission'!$I$15:$I$49,
                   ('Supplier Emission'!$D$15:$D$49=H508) * ('Supplier Emission'!$F$15:$F$49=$E$435)),
            ""),
    "")</f>
        <v/>
      </c>
      <c r="L508" s="311" t="str">
        <f t="array" ref="L508">IFERROR(
    XLOOKUP(F508,
            _xlws.FILTER('Supplier Emission'!$G$15:$G$49,
                   ('Supplier Emission'!$D$15:$D$49=H508) * ('Supplier Emission'!$F$15:$F$49=$E$435)),
            _xlws.FILTER('Supplier Emission'!$J$15:$J$49,
                   ('Supplier Emission'!$D$15:$D$49=H508) * ('Supplier Emission'!$F$15:$F$49=$E$435)),
            ""),
    "")</f>
        <v/>
      </c>
      <c r="M508" s="311" t="str">
        <f t="array" ref="M508">IFERROR(
    XLOOKUP(F508,
            _xlws.FILTER('Supplier Emission'!$G$15:$G$49,
                   ('Supplier Emission'!$D$15:$D$49=H508) * ('Supplier Emission'!$F$15:$F$49=$E$435)),
            _xlws.FILTER('Supplier Emission'!$M$15:$M$49,
                   ('Supplier Emission'!$D$15:$D$49=H508) * ('Supplier Emission'!$F$15:$F$49=$E$435)),
            ""),
    "")</f>
        <v/>
      </c>
      <c r="N508" s="311" t="str">
        <f t="array" ref="N508">IFERROR(
    XLOOKUP(F508,
            _xlws.FILTER('Supplier Emission'!$G$15:$G$49,
                   ('Supplier Emission'!$D$15:$D$49=H508) * ('Supplier Emission'!$F$15:$F$49=$E$435)),
            _xlws.FILTER('Supplier Emission'!$H$15:$H$49,
                   ('Supplier Emission'!$D$15:$D$49=H508) * ('Supplier Emission'!$F$15:$F$49=$E$435)),
            ""),
    "")</f>
        <v/>
      </c>
      <c r="O508" s="311" t="str">
        <f t="array" ref="O508">XLOOKUP(1,('Emission Factors'!$E$5:$E$488='GHG emissions calculations'!$F508)*('Emission Factors'!$H$5:$H$488='GHG emissions calculations'!$H508),INDEX('Emission Factors'!$E$5:$T$488,0,MATCH('GHG emissions calculations'!O$6,'Emission Factors'!$E$5:$T$5,0)),"",0)</f>
        <v>Fibres de verre (faible résistance)</v>
      </c>
      <c r="P508" s="313">
        <f t="array" ref="P508">IFERROR(
    INDEX('Emission Factors'!$E$5:$P$488,
          MATCH(1,
                ('Emission Factors'!$E$5:$E$488 = 'GHG emissions calculations'!$F508) *
                ('Emission Factors'!$H$5:$H$488 = 'GHG emissions calculations'!$H508),
                0),
          MATCH('GHG emissions calculations'!P$6,'Emission Factors'!$E$5:$P$5,0)),
    "")</f>
        <v>3.22</v>
      </c>
      <c r="Q508" s="311" t="str">
        <f t="array" ref="Q508">IFERROR(
    IF(
        INDEX('Emission Factors'!$E$5:$P$488,
              MATCH(1,
                    ('Emission Factors'!$E$5:$E$488 = 'GHG emissions calculations'!$F508) *
                    ('Emission Factors'!$H$5:$H$488 = 'GHG emissions calculations'!$H508),
                    0),
              MATCH('GHG emissions calculations'!Q$6, 'Emission Factors'!$E$5:$P$5, 0)) &lt;&gt; "",
        INDEX('Emission Factors'!$E$5:$P$488,
              MATCH(1,
                    ('Emission Factors'!$E$5:$E$488 = 'GHG emissions calculations'!$F508) *
                    ('Emission Factors'!$H$5:$H$488 = 'GHG emissions calculations'!$H508),
                    0),
              MATCH('GHG emissions calculations'!Q$6, 'Emission Factors'!$E$5:$P$5, 0)),
        ""),
    "")</f>
        <v>kgCO2e/kg</v>
      </c>
      <c r="R508" s="311" t="str">
        <f t="array" ref="R508">IFERROR(
    IF(
        INDEX('Emission Factors'!$E$5:$R$488,
              MATCH(1,
                    ('Emission Factors'!$E$5:$E$488 = 'GHG emissions calculations'!$F508) *
                    ('Emission Factors'!$H$5:$H$488 = 'GHG emissions calculations'!$H508),
                    0),
              MATCH('GHG emissions calculations'!R$6, 'Emission Factors'!$E$5:$R$5, 0)) &lt;&gt; "",
        INDEX('Emission Factors'!$E$5:$R$488,
              MATCH(1,
                    ('Emission Factors'!$E$5:$E$488 = 'GHG emissions calculations'!$F508) *
                    ('Emission Factors'!$H$5:$H$488 = 'GHG emissions calculations'!$H508),
                    0),
              MATCH('GHG emissions calculations'!R$6, 'Emission Factors'!$E$5:$R$5, 0)),
        ""),
    "")</f>
        <v>Europe</v>
      </c>
      <c r="S508" s="312">
        <f t="shared" si="1"/>
        <v>0</v>
      </c>
      <c r="T508" s="23"/>
    </row>
    <row r="509" ht="15.75" customHeight="1" outlineLevel="1">
      <c r="A509" s="23"/>
      <c r="B509" s="71"/>
      <c r="C509" s="71"/>
      <c r="D509" s="71"/>
      <c r="E509" s="314"/>
      <c r="F509" s="311" t="str">
        <f>Lists!R94</f>
        <v>Glass fibers, low strength - Pultrusion  - Global or unspecified region</v>
      </c>
      <c r="G509" s="311">
        <f t="array" ref="G509">XLOOKUP(1,('Emission Factors'!$E$5:$E$488='GHG emissions calculations'!$F509)*('Emission Factors'!$H$5:$H$488='GHG emissions calculations'!$H509),INDEX('Emission Factors'!$E$5:$T$488,0,MATCH('GHG emissions calculations'!G$6,'Emission Factors'!$E$5:$T$5,0)),"",0)</f>
        <v>3</v>
      </c>
      <c r="H509" s="311" t="s">
        <v>237</v>
      </c>
      <c r="I509" s="312" t="str">
        <f>IF(
    SUMIFS('Import data'!$L$25:$L$80,
           'Import data'!$J$25:$J$80, F509,
           'Import data'!$G$25:$G$80, 'GHG emissions calculations'!$H509,
           'Import data'!$I$25:$I$80,$E$435) &lt;&gt; 0,
    SUMIFS('Import data'!$L$25:$L$80,
           'Import data'!$J$25:$J$80, F509,
           'Import data'!$G$25:$G$80, 'GHG emissions calculations'!$H509,
           'Import data'!$I$25:$I$80,$E$435),
    ""
)</f>
        <v/>
      </c>
      <c r="J509" s="311" t="str">
        <f t="array" ref="J509">IF(
    XLOOKUP(F509, 'Import data'!$J$26:$J$47, 'Import data'!$M$26:$M$47, "", 0) = "Please add the region-specific supplier emission factor or choose a different region available in the IAEG database.",
    "",
    XLOOKUP(F509, 'Import data'!$J$26:$J$47, 'Import data'!$M$26:$M$47, "", 0)
)</f>
        <v/>
      </c>
      <c r="K509" s="311" t="str">
        <f t="array" ref="K509">IFERROR(
    XLOOKUP(F509,
            _xlws.FILTER('Supplier Emission'!$G$15:$G$49,
                   ('Supplier Emission'!$D$15:$D$49=H509) * ('Supplier Emission'!$F$15:$F$49=$E$435)),
            _xlws.FILTER('Supplier Emission'!$I$15:$I$49,
                   ('Supplier Emission'!$D$15:$D$49=H509) * ('Supplier Emission'!$F$15:$F$49=$E$435)),
            ""),
    "")</f>
        <v/>
      </c>
      <c r="L509" s="311" t="str">
        <f t="array" ref="L509">IFERROR(
    XLOOKUP(F509,
            _xlws.FILTER('Supplier Emission'!$G$15:$G$49,
                   ('Supplier Emission'!$D$15:$D$49=H509) * ('Supplier Emission'!$F$15:$F$49=$E$435)),
            _xlws.FILTER('Supplier Emission'!$J$15:$J$49,
                   ('Supplier Emission'!$D$15:$D$49=H509) * ('Supplier Emission'!$F$15:$F$49=$E$435)),
            ""),
    "")</f>
        <v/>
      </c>
      <c r="M509" s="311" t="str">
        <f t="array" ref="M509">IFERROR(
    XLOOKUP(F509,
            _xlws.FILTER('Supplier Emission'!$G$15:$G$49,
                   ('Supplier Emission'!$D$15:$D$49=H509) * ('Supplier Emission'!$F$15:$F$49=$E$435)),
            _xlws.FILTER('Supplier Emission'!$M$15:$M$49,
                   ('Supplier Emission'!$D$15:$D$49=H509) * ('Supplier Emission'!$F$15:$F$49=$E$435)),
            ""),
    "")</f>
        <v/>
      </c>
      <c r="N509" s="311" t="str">
        <f t="array" ref="N509">IFERROR(
    XLOOKUP(F509,
            _xlws.FILTER('Supplier Emission'!$G$15:$G$49,
                   ('Supplier Emission'!$D$15:$D$49=H509) * ('Supplier Emission'!$F$15:$F$49=$E$435)),
            _xlws.FILTER('Supplier Emission'!$H$15:$H$49,
                   ('Supplier Emission'!$D$15:$D$49=H509) * ('Supplier Emission'!$F$15:$F$49=$E$435)),
            ""),
    "")</f>
        <v/>
      </c>
      <c r="O509" s="311" t="str">
        <f t="array" ref="O509">XLOOKUP(1,('Emission Factors'!$E$5:$E$488='GHG emissions calculations'!$F509)*('Emission Factors'!$H$5:$H$488='GHG emissions calculations'!$H509),INDEX('Emission Factors'!$E$5:$T$488,0,MATCH('GHG emissions calculations'!O$6,'Emission Factors'!$E$5:$T$5,0)),"",0)</f>
        <v>Fibres de verre (faible résistance) + Pultrusion</v>
      </c>
      <c r="P509" s="313">
        <f t="array" ref="P509">IFERROR(
    INDEX('Emission Factors'!$E$5:$P$488,
          MATCH(1,
                ('Emission Factors'!$E$5:$E$488 = 'GHG emissions calculations'!$F509) *
                ('Emission Factors'!$H$5:$H$488 = 'GHG emissions calculations'!$H509),
                0),
          MATCH('GHG emissions calculations'!P$6,'Emission Factors'!$E$5:$P$5,0)),
    "")</f>
        <v>3.22</v>
      </c>
      <c r="Q509" s="311" t="str">
        <f t="array" ref="Q509">IFERROR(
    IF(
        INDEX('Emission Factors'!$E$5:$P$488,
              MATCH(1,
                    ('Emission Factors'!$E$5:$E$488 = 'GHG emissions calculations'!$F509) *
                    ('Emission Factors'!$H$5:$H$488 = 'GHG emissions calculations'!$H509),
                    0),
              MATCH('GHG emissions calculations'!Q$6, 'Emission Factors'!$E$5:$P$5, 0)) &lt;&gt; "",
        INDEX('Emission Factors'!$E$5:$P$488,
              MATCH(1,
                    ('Emission Factors'!$E$5:$E$488 = 'GHG emissions calculations'!$F509) *
                    ('Emission Factors'!$H$5:$H$488 = 'GHG emissions calculations'!$H509),
                    0),
              MATCH('GHG emissions calculations'!Q$6, 'Emission Factors'!$E$5:$P$5, 0)),
        ""),
    "")</f>
        <v>kgCO2e/kg</v>
      </c>
      <c r="R509" s="311" t="str">
        <f t="array" ref="R509">IFERROR(
    IF(
        INDEX('Emission Factors'!$E$5:$R$488,
              MATCH(1,
                    ('Emission Factors'!$E$5:$E$488 = 'GHG emissions calculations'!$F509) *
                    ('Emission Factors'!$H$5:$H$488 = 'GHG emissions calculations'!$H509),
                    0),
              MATCH('GHG emissions calculations'!R$6, 'Emission Factors'!$E$5:$R$5, 0)) &lt;&gt; "",
        INDEX('Emission Factors'!$E$5:$R$488,
              MATCH(1,
                    ('Emission Factors'!$E$5:$E$488 = 'GHG emissions calculations'!$F509) *
                    ('Emission Factors'!$H$5:$H$488 = 'GHG emissions calculations'!$H509),
                    0),
              MATCH('GHG emissions calculations'!R$6, 'Emission Factors'!$E$5:$R$5, 0)),
        ""),
    "")</f>
        <v>Global or unspecified region</v>
      </c>
      <c r="S509" s="312">
        <f t="shared" si="1"/>
        <v>0</v>
      </c>
      <c r="T509" s="23"/>
    </row>
    <row r="510" ht="15.75" customHeight="1" outlineLevel="1">
      <c r="A510" s="23"/>
      <c r="B510" s="71"/>
      <c r="C510" s="71"/>
      <c r="D510" s="71"/>
      <c r="E510" s="314"/>
      <c r="F510" s="311" t="str">
        <f>Lists!R93</f>
        <v>Glass fibers, low strength - Pultrusion  - Middle East</v>
      </c>
      <c r="G510" s="311" t="str">
        <f t="array" ref="G510">XLOOKUP(1,('Emission Factors'!$E$5:$E$488='GHG emissions calculations'!$F510)*('Emission Factors'!$H$5:$H$488='GHG emissions calculations'!$H510),INDEX('Emission Factors'!$E$5:$T$488,0,MATCH('GHG emissions calculations'!G$6,'Emission Factors'!$E$5:$T$5,0)),"",0)</f>
        <v/>
      </c>
      <c r="H510" s="311" t="s">
        <v>237</v>
      </c>
      <c r="I510" s="312" t="str">
        <f>IF(
    SUMIFS('Import data'!$L$25:$L$80,
           'Import data'!$J$25:$J$80, F510,
           'Import data'!$G$25:$G$80, 'GHG emissions calculations'!$H510,
           'Import data'!$I$25:$I$80,$E$435) &lt;&gt; 0,
    SUMIFS('Import data'!$L$25:$L$80,
           'Import data'!$J$25:$J$80, F510,
           'Import data'!$G$25:$G$80, 'GHG emissions calculations'!$H510,
           'Import data'!$I$25:$I$80,$E$435),
    ""
)</f>
        <v/>
      </c>
      <c r="J510" s="311" t="str">
        <f t="array" ref="J510">IF(
    XLOOKUP(F510, 'Import data'!$J$26:$J$47, 'Import data'!$M$26:$M$47, "", 0) = "Please add the region-specific supplier emission factor or choose a different region available in the IAEG database.",
    "",
    XLOOKUP(F510, 'Import data'!$J$26:$J$47, 'Import data'!$M$26:$M$47, "", 0)
)</f>
        <v/>
      </c>
      <c r="K510" s="311" t="str">
        <f t="array" ref="K510">IFERROR(
    XLOOKUP(F510,
            _xlws.FILTER('Supplier Emission'!$G$15:$G$49,
                   ('Supplier Emission'!$D$15:$D$49=H510) * ('Supplier Emission'!$F$15:$F$49=$E$435)),
            _xlws.FILTER('Supplier Emission'!$I$15:$I$49,
                   ('Supplier Emission'!$D$15:$D$49=H510) * ('Supplier Emission'!$F$15:$F$49=$E$435)),
            ""),
    "")</f>
        <v/>
      </c>
      <c r="L510" s="311" t="str">
        <f t="array" ref="L510">IFERROR(
    XLOOKUP(F510,
            _xlws.FILTER('Supplier Emission'!$G$15:$G$49,
                   ('Supplier Emission'!$D$15:$D$49=H510) * ('Supplier Emission'!$F$15:$F$49=$E$435)),
            _xlws.FILTER('Supplier Emission'!$J$15:$J$49,
                   ('Supplier Emission'!$D$15:$D$49=H510) * ('Supplier Emission'!$F$15:$F$49=$E$435)),
            ""),
    "")</f>
        <v/>
      </c>
      <c r="M510" s="311" t="str">
        <f t="array" ref="M510">IFERROR(
    XLOOKUP(F510,
            _xlws.FILTER('Supplier Emission'!$G$15:$G$49,
                   ('Supplier Emission'!$D$15:$D$49=H510) * ('Supplier Emission'!$F$15:$F$49=$E$435)),
            _xlws.FILTER('Supplier Emission'!$M$15:$M$49,
                   ('Supplier Emission'!$D$15:$D$49=H510) * ('Supplier Emission'!$F$15:$F$49=$E$435)),
            ""),
    "")</f>
        <v/>
      </c>
      <c r="N510" s="311" t="str">
        <f t="array" ref="N510">IFERROR(
    XLOOKUP(F510,
            _xlws.FILTER('Supplier Emission'!$G$15:$G$49,
                   ('Supplier Emission'!$D$15:$D$49=H510) * ('Supplier Emission'!$F$15:$F$49=$E$435)),
            _xlws.FILTER('Supplier Emission'!$H$15:$H$49,
                   ('Supplier Emission'!$D$15:$D$49=H510) * ('Supplier Emission'!$F$15:$F$49=$E$435)),
            ""),
    "")</f>
        <v/>
      </c>
      <c r="O510" s="311" t="str">
        <f t="array" ref="O510">XLOOKUP(1,('Emission Factors'!$E$5:$E$488='GHG emissions calculations'!$F510)*('Emission Factors'!$H$5:$H$488='GHG emissions calculations'!$H510),INDEX('Emission Factors'!$E$5:$T$488,0,MATCH('GHG emissions calculations'!O$6,'Emission Factors'!$E$5:$T$5,0)),"",0)</f>
        <v/>
      </c>
      <c r="P510" s="313" t="str">
        <f t="array" ref="P510">IFERROR(
    INDEX('Emission Factors'!$E$5:$P$488,
          MATCH(1,
                ('Emission Factors'!$E$5:$E$488 = 'GHG emissions calculations'!$F510) *
                ('Emission Factors'!$H$5:$H$488 = 'GHG emissions calculations'!$H510),
                0),
          MATCH('GHG emissions calculations'!P$6,'Emission Factors'!$E$5:$P$5,0)),
    "")</f>
        <v/>
      </c>
      <c r="Q510" s="311" t="str">
        <f t="array" ref="Q510">IFERROR(
    IF(
        INDEX('Emission Factors'!$E$5:$P$488,
              MATCH(1,
                    ('Emission Factors'!$E$5:$E$488 = 'GHG emissions calculations'!$F510) *
                    ('Emission Factors'!$H$5:$H$488 = 'GHG emissions calculations'!$H510),
                    0),
              MATCH('GHG emissions calculations'!Q$6, 'Emission Factors'!$E$5:$P$5, 0)) &lt;&gt; "",
        INDEX('Emission Factors'!$E$5:$P$488,
              MATCH(1,
                    ('Emission Factors'!$E$5:$E$488 = 'GHG emissions calculations'!$F510) *
                    ('Emission Factors'!$H$5:$H$488 = 'GHG emissions calculations'!$H510),
                    0),
              MATCH('GHG emissions calculations'!Q$6, 'Emission Factors'!$E$5:$P$5, 0)),
        ""),
    "")</f>
        <v/>
      </c>
      <c r="R510" s="311" t="str">
        <f t="array" ref="R510">IFERROR(
    IF(
        INDEX('Emission Factors'!$E$5:$R$488,
              MATCH(1,
                    ('Emission Factors'!$E$5:$E$488 = 'GHG emissions calculations'!$F510) *
                    ('Emission Factors'!$H$5:$H$488 = 'GHG emissions calculations'!$H510),
                    0),
              MATCH('GHG emissions calculations'!R$6, 'Emission Factors'!$E$5:$R$5, 0)) &lt;&gt; "",
        INDEX('Emission Factors'!$E$5:$R$488,
              MATCH(1,
                    ('Emission Factors'!$E$5:$E$488 = 'GHG emissions calculations'!$F510) *
                    ('Emission Factors'!$H$5:$H$488 = 'GHG emissions calculations'!$H510),
                    0),
              MATCH('GHG emissions calculations'!R$6, 'Emission Factors'!$E$5:$R$5, 0)),
        ""),
    "")</f>
        <v/>
      </c>
      <c r="S510" s="312">
        <f t="shared" si="1"/>
        <v>0</v>
      </c>
      <c r="T510" s="23"/>
    </row>
    <row r="511" ht="15.75" customHeight="1" outlineLevel="1">
      <c r="A511" s="23"/>
      <c r="B511" s="71"/>
      <c r="C511" s="71"/>
      <c r="D511" s="71"/>
      <c r="E511" s="314"/>
      <c r="F511" s="311" t="str">
        <f>Lists!R92</f>
        <v>Glass fibers, low strength - Pultrusion  - Oceania</v>
      </c>
      <c r="G511" s="311" t="str">
        <f t="array" ref="G511">XLOOKUP(1,('Emission Factors'!$E$5:$E$488='GHG emissions calculations'!$F511)*('Emission Factors'!$H$5:$H$488='GHG emissions calculations'!$H511),INDEX('Emission Factors'!$E$5:$T$488,0,MATCH('GHG emissions calculations'!G$6,'Emission Factors'!$E$5:$T$5,0)),"",0)</f>
        <v/>
      </c>
      <c r="H511" s="311" t="s">
        <v>237</v>
      </c>
      <c r="I511" s="312" t="str">
        <f>IF(
    SUMIFS('Import data'!$L$25:$L$80,
           'Import data'!$J$25:$J$80, F511,
           'Import data'!$G$25:$G$80, 'GHG emissions calculations'!$H511,
           'Import data'!$I$25:$I$80,$E$435) &lt;&gt; 0,
    SUMIFS('Import data'!$L$25:$L$80,
           'Import data'!$J$25:$J$80, F511,
           'Import data'!$G$25:$G$80, 'GHG emissions calculations'!$H511,
           'Import data'!$I$25:$I$80,$E$435),
    ""
)</f>
        <v/>
      </c>
      <c r="J511" s="311" t="str">
        <f t="array" ref="J511">IF(
    XLOOKUP(F511, 'Import data'!$J$26:$J$47, 'Import data'!$M$26:$M$47, "", 0) = "Please add the region-specific supplier emission factor or choose a different region available in the IAEG database.",
    "",
    XLOOKUP(F511, 'Import data'!$J$26:$J$47, 'Import data'!$M$26:$M$47, "", 0)
)</f>
        <v/>
      </c>
      <c r="K511" s="311" t="str">
        <f t="array" ref="K511">IFERROR(
    XLOOKUP(F511,
            _xlws.FILTER('Supplier Emission'!$G$15:$G$49,
                   ('Supplier Emission'!$D$15:$D$49=H511) * ('Supplier Emission'!$F$15:$F$49=$E$435)),
            _xlws.FILTER('Supplier Emission'!$I$15:$I$49,
                   ('Supplier Emission'!$D$15:$D$49=H511) * ('Supplier Emission'!$F$15:$F$49=$E$435)),
            ""),
    "")</f>
        <v/>
      </c>
      <c r="L511" s="311" t="str">
        <f t="array" ref="L511">IFERROR(
    XLOOKUP(F511,
            _xlws.FILTER('Supplier Emission'!$G$15:$G$49,
                   ('Supplier Emission'!$D$15:$D$49=H511) * ('Supplier Emission'!$F$15:$F$49=$E$435)),
            _xlws.FILTER('Supplier Emission'!$J$15:$J$49,
                   ('Supplier Emission'!$D$15:$D$49=H511) * ('Supplier Emission'!$F$15:$F$49=$E$435)),
            ""),
    "")</f>
        <v/>
      </c>
      <c r="M511" s="311" t="str">
        <f t="array" ref="M511">IFERROR(
    XLOOKUP(F511,
            _xlws.FILTER('Supplier Emission'!$G$15:$G$49,
                   ('Supplier Emission'!$D$15:$D$49=H511) * ('Supplier Emission'!$F$15:$F$49=$E$435)),
            _xlws.FILTER('Supplier Emission'!$M$15:$M$49,
                   ('Supplier Emission'!$D$15:$D$49=H511) * ('Supplier Emission'!$F$15:$F$49=$E$435)),
            ""),
    "")</f>
        <v/>
      </c>
      <c r="N511" s="311" t="str">
        <f t="array" ref="N511">IFERROR(
    XLOOKUP(F511,
            _xlws.FILTER('Supplier Emission'!$G$15:$G$49,
                   ('Supplier Emission'!$D$15:$D$49=H511) * ('Supplier Emission'!$F$15:$F$49=$E$435)),
            _xlws.FILTER('Supplier Emission'!$H$15:$H$49,
                   ('Supplier Emission'!$D$15:$D$49=H511) * ('Supplier Emission'!$F$15:$F$49=$E$435)),
            ""),
    "")</f>
        <v/>
      </c>
      <c r="O511" s="311" t="str">
        <f t="array" ref="O511">XLOOKUP(1,('Emission Factors'!$E$5:$E$488='GHG emissions calculations'!$F511)*('Emission Factors'!$H$5:$H$488='GHG emissions calculations'!$H511),INDEX('Emission Factors'!$E$5:$T$488,0,MATCH('GHG emissions calculations'!O$6,'Emission Factors'!$E$5:$T$5,0)),"",0)</f>
        <v/>
      </c>
      <c r="P511" s="313" t="str">
        <f t="array" ref="P511">IFERROR(
    INDEX('Emission Factors'!$E$5:$P$488,
          MATCH(1,
                ('Emission Factors'!$E$5:$E$488 = 'GHG emissions calculations'!$F511) *
                ('Emission Factors'!$H$5:$H$488 = 'GHG emissions calculations'!$H511),
                0),
          MATCH('GHG emissions calculations'!P$6,'Emission Factors'!$E$5:$P$5,0)),
    "")</f>
        <v/>
      </c>
      <c r="Q511" s="311" t="str">
        <f t="array" ref="Q511">IFERROR(
    IF(
        INDEX('Emission Factors'!$E$5:$P$488,
              MATCH(1,
                    ('Emission Factors'!$E$5:$E$488 = 'GHG emissions calculations'!$F511) *
                    ('Emission Factors'!$H$5:$H$488 = 'GHG emissions calculations'!$H511),
                    0),
              MATCH('GHG emissions calculations'!Q$6, 'Emission Factors'!$E$5:$P$5, 0)) &lt;&gt; "",
        INDEX('Emission Factors'!$E$5:$P$488,
              MATCH(1,
                    ('Emission Factors'!$E$5:$E$488 = 'GHG emissions calculations'!$F511) *
                    ('Emission Factors'!$H$5:$H$488 = 'GHG emissions calculations'!$H511),
                    0),
              MATCH('GHG emissions calculations'!Q$6, 'Emission Factors'!$E$5:$P$5, 0)),
        ""),
    "")</f>
        <v/>
      </c>
      <c r="R511" s="311" t="str">
        <f t="array" ref="R511">IFERROR(
    IF(
        INDEX('Emission Factors'!$E$5:$R$488,
              MATCH(1,
                    ('Emission Factors'!$E$5:$E$488 = 'GHG emissions calculations'!$F511) *
                    ('Emission Factors'!$H$5:$H$488 = 'GHG emissions calculations'!$H511),
                    0),
              MATCH('GHG emissions calculations'!R$6, 'Emission Factors'!$E$5:$R$5, 0)) &lt;&gt; "",
        INDEX('Emission Factors'!$E$5:$R$488,
              MATCH(1,
                    ('Emission Factors'!$E$5:$E$488 = 'GHG emissions calculations'!$F511) *
                    ('Emission Factors'!$H$5:$H$488 = 'GHG emissions calculations'!$H511),
                    0),
              MATCH('GHG emissions calculations'!R$6, 'Emission Factors'!$E$5:$R$5, 0)),
        ""),
    "")</f>
        <v/>
      </c>
      <c r="S511" s="312">
        <f t="shared" si="1"/>
        <v>0</v>
      </c>
      <c r="T511" s="23"/>
    </row>
    <row r="512" ht="15.75" customHeight="1" outlineLevel="1">
      <c r="A512" s="23"/>
      <c r="B512" s="71"/>
      <c r="C512" s="71"/>
      <c r="D512" s="71"/>
      <c r="E512" s="314"/>
      <c r="F512" s="311" t="str">
        <f>Lists!R97</f>
        <v>Glass fibers, low strength - Thermocompression  - Africa</v>
      </c>
      <c r="G512" s="311" t="str">
        <f t="array" ref="G512">XLOOKUP(1,('Emission Factors'!$E$5:$E$488='GHG emissions calculations'!$F512)*('Emission Factors'!$H$5:$H$488='GHG emissions calculations'!$H512),INDEX('Emission Factors'!$E$5:$T$488,0,MATCH('GHG emissions calculations'!G$6,'Emission Factors'!$E$5:$T$5,0)),"",0)</f>
        <v/>
      </c>
      <c r="H512" s="311" t="s">
        <v>237</v>
      </c>
      <c r="I512" s="312" t="str">
        <f>IF(
    SUMIFS('Import data'!$L$25:$L$80,
           'Import data'!$J$25:$J$80, F512,
           'Import data'!$G$25:$G$80, 'GHG emissions calculations'!$H512,
           'Import data'!$I$25:$I$80,$E$435) &lt;&gt; 0,
    SUMIFS('Import data'!$L$25:$L$80,
           'Import data'!$J$25:$J$80, F512,
           'Import data'!$G$25:$G$80, 'GHG emissions calculations'!$H512,
           'Import data'!$I$25:$I$80,$E$435),
    ""
)</f>
        <v/>
      </c>
      <c r="J512" s="311" t="str">
        <f t="array" ref="J512">IF(
    XLOOKUP(F512, 'Import data'!$J$26:$J$47, 'Import data'!$M$26:$M$47, "", 0) = "Please add the region-specific supplier emission factor or choose a different region available in the IAEG database.",
    "",
    XLOOKUP(F512, 'Import data'!$J$26:$J$47, 'Import data'!$M$26:$M$47, "", 0)
)</f>
        <v/>
      </c>
      <c r="K512" s="311" t="str">
        <f t="array" ref="K512">IFERROR(
    XLOOKUP(F512,
            _xlws.FILTER('Supplier Emission'!$G$15:$G$49,
                   ('Supplier Emission'!$D$15:$D$49=H512) * ('Supplier Emission'!$F$15:$F$49=$E$435)),
            _xlws.FILTER('Supplier Emission'!$I$15:$I$49,
                   ('Supplier Emission'!$D$15:$D$49=H512) * ('Supplier Emission'!$F$15:$F$49=$E$435)),
            ""),
    "")</f>
        <v/>
      </c>
      <c r="L512" s="311" t="str">
        <f t="array" ref="L512">IFERROR(
    XLOOKUP(F512,
            _xlws.FILTER('Supplier Emission'!$G$15:$G$49,
                   ('Supplier Emission'!$D$15:$D$49=H512) * ('Supplier Emission'!$F$15:$F$49=$E$435)),
            _xlws.FILTER('Supplier Emission'!$J$15:$J$49,
                   ('Supplier Emission'!$D$15:$D$49=H512) * ('Supplier Emission'!$F$15:$F$49=$E$435)),
            ""),
    "")</f>
        <v/>
      </c>
      <c r="M512" s="311" t="str">
        <f t="array" ref="M512">IFERROR(
    XLOOKUP(F512,
            _xlws.FILTER('Supplier Emission'!$G$15:$G$49,
                   ('Supplier Emission'!$D$15:$D$49=H512) * ('Supplier Emission'!$F$15:$F$49=$E$435)),
            _xlws.FILTER('Supplier Emission'!$M$15:$M$49,
                   ('Supplier Emission'!$D$15:$D$49=H512) * ('Supplier Emission'!$F$15:$F$49=$E$435)),
            ""),
    "")</f>
        <v/>
      </c>
      <c r="N512" s="311" t="str">
        <f t="array" ref="N512">IFERROR(
    XLOOKUP(F512,
            _xlws.FILTER('Supplier Emission'!$G$15:$G$49,
                   ('Supplier Emission'!$D$15:$D$49=H512) * ('Supplier Emission'!$F$15:$F$49=$E$435)),
            _xlws.FILTER('Supplier Emission'!$H$15:$H$49,
                   ('Supplier Emission'!$D$15:$D$49=H512) * ('Supplier Emission'!$F$15:$F$49=$E$435)),
            ""),
    "")</f>
        <v/>
      </c>
      <c r="O512" s="311" t="str">
        <f t="array" ref="O512">XLOOKUP(1,('Emission Factors'!$E$5:$E$488='GHG emissions calculations'!$F512)*('Emission Factors'!$H$5:$H$488='GHG emissions calculations'!$H512),INDEX('Emission Factors'!$E$5:$T$488,0,MATCH('GHG emissions calculations'!O$6,'Emission Factors'!$E$5:$T$5,0)),"",0)</f>
        <v/>
      </c>
      <c r="P512" s="313" t="str">
        <f t="array" ref="P512">IFERROR(
    INDEX('Emission Factors'!$E$5:$P$488,
          MATCH(1,
                ('Emission Factors'!$E$5:$E$488 = 'GHG emissions calculations'!$F512) *
                ('Emission Factors'!$H$5:$H$488 = 'GHG emissions calculations'!$H512),
                0),
          MATCH('GHG emissions calculations'!P$6,'Emission Factors'!$E$5:$P$5,0)),
    "")</f>
        <v/>
      </c>
      <c r="Q512" s="311" t="str">
        <f t="array" ref="Q512">IFERROR(
    IF(
        INDEX('Emission Factors'!$E$5:$P$488,
              MATCH(1,
                    ('Emission Factors'!$E$5:$E$488 = 'GHG emissions calculations'!$F512) *
                    ('Emission Factors'!$H$5:$H$488 = 'GHG emissions calculations'!$H512),
                    0),
              MATCH('GHG emissions calculations'!Q$6, 'Emission Factors'!$E$5:$P$5, 0)) &lt;&gt; "",
        INDEX('Emission Factors'!$E$5:$P$488,
              MATCH(1,
                    ('Emission Factors'!$E$5:$E$488 = 'GHG emissions calculations'!$F512) *
                    ('Emission Factors'!$H$5:$H$488 = 'GHG emissions calculations'!$H512),
                    0),
              MATCH('GHG emissions calculations'!Q$6, 'Emission Factors'!$E$5:$P$5, 0)),
        ""),
    "")</f>
        <v/>
      </c>
      <c r="R512" s="311" t="str">
        <f t="array" ref="R512">IFERROR(
    IF(
        INDEX('Emission Factors'!$E$5:$R$488,
              MATCH(1,
                    ('Emission Factors'!$E$5:$E$488 = 'GHG emissions calculations'!$F512) *
                    ('Emission Factors'!$H$5:$H$488 = 'GHG emissions calculations'!$H512),
                    0),
              MATCH('GHG emissions calculations'!R$6, 'Emission Factors'!$E$5:$R$5, 0)) &lt;&gt; "",
        INDEX('Emission Factors'!$E$5:$R$488,
              MATCH(1,
                    ('Emission Factors'!$E$5:$E$488 = 'GHG emissions calculations'!$F512) *
                    ('Emission Factors'!$H$5:$H$488 = 'GHG emissions calculations'!$H512),
                    0),
              MATCH('GHG emissions calculations'!R$6, 'Emission Factors'!$E$5:$R$5, 0)),
        ""),
    "")</f>
        <v/>
      </c>
      <c r="S512" s="312">
        <f t="shared" si="1"/>
        <v>0</v>
      </c>
      <c r="T512" s="23"/>
    </row>
    <row r="513" ht="15.75" customHeight="1" outlineLevel="1">
      <c r="A513" s="23"/>
      <c r="B513" s="71"/>
      <c r="C513" s="71"/>
      <c r="D513" s="71"/>
      <c r="E513" s="314"/>
      <c r="F513" s="311" t="str">
        <f>Lists!R95</f>
        <v>Glass fibers, low strength - Thermocompression  - America</v>
      </c>
      <c r="G513" s="311" t="str">
        <f t="array" ref="G513">XLOOKUP(1,('Emission Factors'!$E$5:$E$488='GHG emissions calculations'!$F513)*('Emission Factors'!$H$5:$H$488='GHG emissions calculations'!$H513),INDEX('Emission Factors'!$E$5:$T$488,0,MATCH('GHG emissions calculations'!G$6,'Emission Factors'!$E$5:$T$5,0)),"",0)</f>
        <v/>
      </c>
      <c r="H513" s="311" t="s">
        <v>237</v>
      </c>
      <c r="I513" s="312" t="str">
        <f>IF(
    SUMIFS('Import data'!$L$25:$L$80,
           'Import data'!$J$25:$J$80, F513,
           'Import data'!$G$25:$G$80, 'GHG emissions calculations'!$H513,
           'Import data'!$I$25:$I$80,$E$435) &lt;&gt; 0,
    SUMIFS('Import data'!$L$25:$L$80,
           'Import data'!$J$25:$J$80, F513,
           'Import data'!$G$25:$G$80, 'GHG emissions calculations'!$H513,
           'Import data'!$I$25:$I$80,$E$435),
    ""
)</f>
        <v/>
      </c>
      <c r="J513" s="311" t="str">
        <f t="array" ref="J513">IF(
    XLOOKUP(F513, 'Import data'!$J$26:$J$47, 'Import data'!$M$26:$M$47, "", 0) = "Please add the region-specific supplier emission factor or choose a different region available in the IAEG database.",
    "",
    XLOOKUP(F513, 'Import data'!$J$26:$J$47, 'Import data'!$M$26:$M$47, "", 0)
)</f>
        <v/>
      </c>
      <c r="K513" s="311" t="str">
        <f t="array" ref="K513">IFERROR(
    XLOOKUP(F513,
            _xlws.FILTER('Supplier Emission'!$G$15:$G$49,
                   ('Supplier Emission'!$D$15:$D$49=H513) * ('Supplier Emission'!$F$15:$F$49=$E$435)),
            _xlws.FILTER('Supplier Emission'!$I$15:$I$49,
                   ('Supplier Emission'!$D$15:$D$49=H513) * ('Supplier Emission'!$F$15:$F$49=$E$435)),
            ""),
    "")</f>
        <v/>
      </c>
      <c r="L513" s="311" t="str">
        <f t="array" ref="L513">IFERROR(
    XLOOKUP(F513,
            _xlws.FILTER('Supplier Emission'!$G$15:$G$49,
                   ('Supplier Emission'!$D$15:$D$49=H513) * ('Supplier Emission'!$F$15:$F$49=$E$435)),
            _xlws.FILTER('Supplier Emission'!$J$15:$J$49,
                   ('Supplier Emission'!$D$15:$D$49=H513) * ('Supplier Emission'!$F$15:$F$49=$E$435)),
            ""),
    "")</f>
        <v/>
      </c>
      <c r="M513" s="311" t="str">
        <f t="array" ref="M513">IFERROR(
    XLOOKUP(F513,
            _xlws.FILTER('Supplier Emission'!$G$15:$G$49,
                   ('Supplier Emission'!$D$15:$D$49=H513) * ('Supplier Emission'!$F$15:$F$49=$E$435)),
            _xlws.FILTER('Supplier Emission'!$M$15:$M$49,
                   ('Supplier Emission'!$D$15:$D$49=H513) * ('Supplier Emission'!$F$15:$F$49=$E$435)),
            ""),
    "")</f>
        <v/>
      </c>
      <c r="N513" s="311" t="str">
        <f t="array" ref="N513">IFERROR(
    XLOOKUP(F513,
            _xlws.FILTER('Supplier Emission'!$G$15:$G$49,
                   ('Supplier Emission'!$D$15:$D$49=H513) * ('Supplier Emission'!$F$15:$F$49=$E$435)),
            _xlws.FILTER('Supplier Emission'!$H$15:$H$49,
                   ('Supplier Emission'!$D$15:$D$49=H513) * ('Supplier Emission'!$F$15:$F$49=$E$435)),
            ""),
    "")</f>
        <v/>
      </c>
      <c r="O513" s="311" t="str">
        <f t="array" ref="O513">XLOOKUP(1,('Emission Factors'!$E$5:$E$488='GHG emissions calculations'!$F513)*('Emission Factors'!$H$5:$H$488='GHG emissions calculations'!$H513),INDEX('Emission Factors'!$E$5:$T$488,0,MATCH('GHG emissions calculations'!O$6,'Emission Factors'!$E$5:$T$5,0)),"",0)</f>
        <v/>
      </c>
      <c r="P513" s="313" t="str">
        <f t="array" ref="P513">IFERROR(
    INDEX('Emission Factors'!$E$5:$P$488,
          MATCH(1,
                ('Emission Factors'!$E$5:$E$488 = 'GHG emissions calculations'!$F513) *
                ('Emission Factors'!$H$5:$H$488 = 'GHG emissions calculations'!$H513),
                0),
          MATCH('GHG emissions calculations'!P$6,'Emission Factors'!$E$5:$P$5,0)),
    "")</f>
        <v/>
      </c>
      <c r="Q513" s="311" t="str">
        <f t="array" ref="Q513">IFERROR(
    IF(
        INDEX('Emission Factors'!$E$5:$P$488,
              MATCH(1,
                    ('Emission Factors'!$E$5:$E$488 = 'GHG emissions calculations'!$F513) *
                    ('Emission Factors'!$H$5:$H$488 = 'GHG emissions calculations'!$H513),
                    0),
              MATCH('GHG emissions calculations'!Q$6, 'Emission Factors'!$E$5:$P$5, 0)) &lt;&gt; "",
        INDEX('Emission Factors'!$E$5:$P$488,
              MATCH(1,
                    ('Emission Factors'!$E$5:$E$488 = 'GHG emissions calculations'!$F513) *
                    ('Emission Factors'!$H$5:$H$488 = 'GHG emissions calculations'!$H513),
                    0),
              MATCH('GHG emissions calculations'!Q$6, 'Emission Factors'!$E$5:$P$5, 0)),
        ""),
    "")</f>
        <v/>
      </c>
      <c r="R513" s="311" t="str">
        <f t="array" ref="R513">IFERROR(
    IF(
        INDEX('Emission Factors'!$E$5:$R$488,
              MATCH(1,
                    ('Emission Factors'!$E$5:$E$488 = 'GHG emissions calculations'!$F513) *
                    ('Emission Factors'!$H$5:$H$488 = 'GHG emissions calculations'!$H513),
                    0),
              MATCH('GHG emissions calculations'!R$6, 'Emission Factors'!$E$5:$R$5, 0)) &lt;&gt; "",
        INDEX('Emission Factors'!$E$5:$R$488,
              MATCH(1,
                    ('Emission Factors'!$E$5:$E$488 = 'GHG emissions calculations'!$F513) *
                    ('Emission Factors'!$H$5:$H$488 = 'GHG emissions calculations'!$H513),
                    0),
              MATCH('GHG emissions calculations'!R$6, 'Emission Factors'!$E$5:$R$5, 0)),
        ""),
    "")</f>
        <v/>
      </c>
      <c r="S513" s="312">
        <f t="shared" si="1"/>
        <v>0</v>
      </c>
      <c r="T513" s="23"/>
    </row>
    <row r="514" ht="15.75" customHeight="1" outlineLevel="1">
      <c r="A514" s="23"/>
      <c r="B514" s="71"/>
      <c r="C514" s="71"/>
      <c r="D514" s="71"/>
      <c r="E514" s="314"/>
      <c r="F514" s="311" t="str">
        <f>Lists!R98</f>
        <v>Glass fibers, low strength - Thermocompression  - Asia</v>
      </c>
      <c r="G514" s="311" t="str">
        <f t="array" ref="G514">XLOOKUP(1,('Emission Factors'!$E$5:$E$488='GHG emissions calculations'!$F514)*('Emission Factors'!$H$5:$H$488='GHG emissions calculations'!$H514),INDEX('Emission Factors'!$E$5:$T$488,0,MATCH('GHG emissions calculations'!G$6,'Emission Factors'!$E$5:$T$5,0)),"",0)</f>
        <v/>
      </c>
      <c r="H514" s="311" t="s">
        <v>237</v>
      </c>
      <c r="I514" s="312" t="str">
        <f>IF(
    SUMIFS('Import data'!$L$25:$L$80,
           'Import data'!$J$25:$J$80, F514,
           'Import data'!$G$25:$G$80, 'GHG emissions calculations'!$H514,
           'Import data'!$I$25:$I$80,$E$435) &lt;&gt; 0,
    SUMIFS('Import data'!$L$25:$L$80,
           'Import data'!$J$25:$J$80, F514,
           'Import data'!$G$25:$G$80, 'GHG emissions calculations'!$H514,
           'Import data'!$I$25:$I$80,$E$435),
    ""
)</f>
        <v/>
      </c>
      <c r="J514" s="311" t="str">
        <f t="array" ref="J514">IF(
    XLOOKUP(F514, 'Import data'!$J$26:$J$47, 'Import data'!$M$26:$M$47, "", 0) = "Please add the region-specific supplier emission factor or choose a different region available in the IAEG database.",
    "",
    XLOOKUP(F514, 'Import data'!$J$26:$J$47, 'Import data'!$M$26:$M$47, "", 0)
)</f>
        <v/>
      </c>
      <c r="K514" s="311" t="str">
        <f t="array" ref="K514">IFERROR(
    XLOOKUP(F514,
            _xlws.FILTER('Supplier Emission'!$G$15:$G$49,
                   ('Supplier Emission'!$D$15:$D$49=H514) * ('Supplier Emission'!$F$15:$F$49=$E$435)),
            _xlws.FILTER('Supplier Emission'!$I$15:$I$49,
                   ('Supplier Emission'!$D$15:$D$49=H514) * ('Supplier Emission'!$F$15:$F$49=$E$435)),
            ""),
    "")</f>
        <v/>
      </c>
      <c r="L514" s="311" t="str">
        <f t="array" ref="L514">IFERROR(
    XLOOKUP(F514,
            _xlws.FILTER('Supplier Emission'!$G$15:$G$49,
                   ('Supplier Emission'!$D$15:$D$49=H514) * ('Supplier Emission'!$F$15:$F$49=$E$435)),
            _xlws.FILTER('Supplier Emission'!$J$15:$J$49,
                   ('Supplier Emission'!$D$15:$D$49=H514) * ('Supplier Emission'!$F$15:$F$49=$E$435)),
            ""),
    "")</f>
        <v/>
      </c>
      <c r="M514" s="311" t="str">
        <f t="array" ref="M514">IFERROR(
    XLOOKUP(F514,
            _xlws.FILTER('Supplier Emission'!$G$15:$G$49,
                   ('Supplier Emission'!$D$15:$D$49=H514) * ('Supplier Emission'!$F$15:$F$49=$E$435)),
            _xlws.FILTER('Supplier Emission'!$M$15:$M$49,
                   ('Supplier Emission'!$D$15:$D$49=H514) * ('Supplier Emission'!$F$15:$F$49=$E$435)),
            ""),
    "")</f>
        <v/>
      </c>
      <c r="N514" s="311" t="str">
        <f t="array" ref="N514">IFERROR(
    XLOOKUP(F514,
            _xlws.FILTER('Supplier Emission'!$G$15:$G$49,
                   ('Supplier Emission'!$D$15:$D$49=H514) * ('Supplier Emission'!$F$15:$F$49=$E$435)),
            _xlws.FILTER('Supplier Emission'!$H$15:$H$49,
                   ('Supplier Emission'!$D$15:$D$49=H514) * ('Supplier Emission'!$F$15:$F$49=$E$435)),
            ""),
    "")</f>
        <v/>
      </c>
      <c r="O514" s="311" t="str">
        <f t="array" ref="O514">XLOOKUP(1,('Emission Factors'!$E$5:$E$488='GHG emissions calculations'!$F514)*('Emission Factors'!$H$5:$H$488='GHG emissions calculations'!$H514),INDEX('Emission Factors'!$E$5:$T$488,0,MATCH('GHG emissions calculations'!O$6,'Emission Factors'!$E$5:$T$5,0)),"",0)</f>
        <v/>
      </c>
      <c r="P514" s="313" t="str">
        <f t="array" ref="P514">IFERROR(
    INDEX('Emission Factors'!$E$5:$P$488,
          MATCH(1,
                ('Emission Factors'!$E$5:$E$488 = 'GHG emissions calculations'!$F514) *
                ('Emission Factors'!$H$5:$H$488 = 'GHG emissions calculations'!$H514),
                0),
          MATCH('GHG emissions calculations'!P$6,'Emission Factors'!$E$5:$P$5,0)),
    "")</f>
        <v/>
      </c>
      <c r="Q514" s="311" t="str">
        <f t="array" ref="Q514">IFERROR(
    IF(
        INDEX('Emission Factors'!$E$5:$P$488,
              MATCH(1,
                    ('Emission Factors'!$E$5:$E$488 = 'GHG emissions calculations'!$F514) *
                    ('Emission Factors'!$H$5:$H$488 = 'GHG emissions calculations'!$H514),
                    0),
              MATCH('GHG emissions calculations'!Q$6, 'Emission Factors'!$E$5:$P$5, 0)) &lt;&gt; "",
        INDEX('Emission Factors'!$E$5:$P$488,
              MATCH(1,
                    ('Emission Factors'!$E$5:$E$488 = 'GHG emissions calculations'!$F514) *
                    ('Emission Factors'!$H$5:$H$488 = 'GHG emissions calculations'!$H514),
                    0),
              MATCH('GHG emissions calculations'!Q$6, 'Emission Factors'!$E$5:$P$5, 0)),
        ""),
    "")</f>
        <v/>
      </c>
      <c r="R514" s="311" t="str">
        <f t="array" ref="R514">IFERROR(
    IF(
        INDEX('Emission Factors'!$E$5:$R$488,
              MATCH(1,
                    ('Emission Factors'!$E$5:$E$488 = 'GHG emissions calculations'!$F514) *
                    ('Emission Factors'!$H$5:$H$488 = 'GHG emissions calculations'!$H514),
                    0),
              MATCH('GHG emissions calculations'!R$6, 'Emission Factors'!$E$5:$R$5, 0)) &lt;&gt; "",
        INDEX('Emission Factors'!$E$5:$R$488,
              MATCH(1,
                    ('Emission Factors'!$E$5:$E$488 = 'GHG emissions calculations'!$F514) *
                    ('Emission Factors'!$H$5:$H$488 = 'GHG emissions calculations'!$H514),
                    0),
              MATCH('GHG emissions calculations'!R$6, 'Emission Factors'!$E$5:$R$5, 0)),
        ""),
    "")</f>
        <v/>
      </c>
      <c r="S514" s="312">
        <f t="shared" si="1"/>
        <v>0</v>
      </c>
      <c r="T514" s="23"/>
    </row>
    <row r="515" ht="15.75" customHeight="1" outlineLevel="1">
      <c r="A515" s="23"/>
      <c r="B515" s="71"/>
      <c r="C515" s="71"/>
      <c r="D515" s="71"/>
      <c r="E515" s="314"/>
      <c r="F515" s="311" t="str">
        <f>Lists!R96</f>
        <v>Glass fibers, low strength - Thermocompression  - Europe</v>
      </c>
      <c r="G515" s="311">
        <f t="array" ref="G515">XLOOKUP(1,('Emission Factors'!$E$5:$E$488='GHG emissions calculations'!$F515)*('Emission Factors'!$H$5:$H$488='GHG emissions calculations'!$H515),INDEX('Emission Factors'!$E$5:$T$488,0,MATCH('GHG emissions calculations'!G$6,'Emission Factors'!$E$5:$T$5,0)),"",0)</f>
        <v>3</v>
      </c>
      <c r="H515" s="311" t="s">
        <v>237</v>
      </c>
      <c r="I515" s="312" t="str">
        <f>IF(
    SUMIFS('Import data'!$L$25:$L$80,
           'Import data'!$J$25:$J$80, F515,
           'Import data'!$G$25:$G$80, 'GHG emissions calculations'!$H515,
           'Import data'!$I$25:$I$80,$E$435) &lt;&gt; 0,
    SUMIFS('Import data'!$L$25:$L$80,
           'Import data'!$J$25:$J$80, F515,
           'Import data'!$G$25:$G$80, 'GHG emissions calculations'!$H515,
           'Import data'!$I$25:$I$80,$E$435),
    ""
)</f>
        <v/>
      </c>
      <c r="J515" s="311" t="str">
        <f t="array" ref="J515">IF(
    XLOOKUP(F515, 'Import data'!$J$26:$J$47, 'Import data'!$M$26:$M$47, "", 0) = "Please add the region-specific supplier emission factor or choose a different region available in the IAEG database.",
    "",
    XLOOKUP(F515, 'Import data'!$J$26:$J$47, 'Import data'!$M$26:$M$47, "", 0)
)</f>
        <v/>
      </c>
      <c r="K515" s="311" t="str">
        <f t="array" ref="K515">IFERROR(
    XLOOKUP(F515,
            _xlws.FILTER('Supplier Emission'!$G$15:$G$49,
                   ('Supplier Emission'!$D$15:$D$49=H515) * ('Supplier Emission'!$F$15:$F$49=$E$435)),
            _xlws.FILTER('Supplier Emission'!$I$15:$I$49,
                   ('Supplier Emission'!$D$15:$D$49=H515) * ('Supplier Emission'!$F$15:$F$49=$E$435)),
            ""),
    "")</f>
        <v/>
      </c>
      <c r="L515" s="311" t="str">
        <f t="array" ref="L515">IFERROR(
    XLOOKUP(F515,
            _xlws.FILTER('Supplier Emission'!$G$15:$G$49,
                   ('Supplier Emission'!$D$15:$D$49=H515) * ('Supplier Emission'!$F$15:$F$49=$E$435)),
            _xlws.FILTER('Supplier Emission'!$J$15:$J$49,
                   ('Supplier Emission'!$D$15:$D$49=H515) * ('Supplier Emission'!$F$15:$F$49=$E$435)),
            ""),
    "")</f>
        <v/>
      </c>
      <c r="M515" s="311" t="str">
        <f t="array" ref="M515">IFERROR(
    XLOOKUP(F515,
            _xlws.FILTER('Supplier Emission'!$G$15:$G$49,
                   ('Supplier Emission'!$D$15:$D$49=H515) * ('Supplier Emission'!$F$15:$F$49=$E$435)),
            _xlws.FILTER('Supplier Emission'!$M$15:$M$49,
                   ('Supplier Emission'!$D$15:$D$49=H515) * ('Supplier Emission'!$F$15:$F$49=$E$435)),
            ""),
    "")</f>
        <v/>
      </c>
      <c r="N515" s="311" t="str">
        <f t="array" ref="N515">IFERROR(
    XLOOKUP(F515,
            _xlws.FILTER('Supplier Emission'!$G$15:$G$49,
                   ('Supplier Emission'!$D$15:$D$49=H515) * ('Supplier Emission'!$F$15:$F$49=$E$435)),
            _xlws.FILTER('Supplier Emission'!$H$15:$H$49,
                   ('Supplier Emission'!$D$15:$D$49=H515) * ('Supplier Emission'!$F$15:$F$49=$E$435)),
            ""),
    "")</f>
        <v/>
      </c>
      <c r="O515" s="311" t="str">
        <f t="array" ref="O515">XLOOKUP(1,('Emission Factors'!$E$5:$E$488='GHG emissions calculations'!$F515)*('Emission Factors'!$H$5:$H$488='GHG emissions calculations'!$H515),INDEX('Emission Factors'!$E$5:$T$488,0,MATCH('GHG emissions calculations'!O$6,'Emission Factors'!$E$5:$T$5,0)),"",0)</f>
        <v>Fibres de verre (faible résistance)</v>
      </c>
      <c r="P515" s="313">
        <f t="array" ref="P515">IFERROR(
    INDEX('Emission Factors'!$E$5:$P$488,
          MATCH(1,
                ('Emission Factors'!$E$5:$E$488 = 'GHG emissions calculations'!$F515) *
                ('Emission Factors'!$H$5:$H$488 = 'GHG emissions calculations'!$H515),
                0),
          MATCH('GHG emissions calculations'!P$6,'Emission Factors'!$E$5:$P$5,0)),
    "")</f>
        <v>3.22</v>
      </c>
      <c r="Q515" s="311" t="str">
        <f t="array" ref="Q515">IFERROR(
    IF(
        INDEX('Emission Factors'!$E$5:$P$488,
              MATCH(1,
                    ('Emission Factors'!$E$5:$E$488 = 'GHG emissions calculations'!$F515) *
                    ('Emission Factors'!$H$5:$H$488 = 'GHG emissions calculations'!$H515),
                    0),
              MATCH('GHG emissions calculations'!Q$6, 'Emission Factors'!$E$5:$P$5, 0)) &lt;&gt; "",
        INDEX('Emission Factors'!$E$5:$P$488,
              MATCH(1,
                    ('Emission Factors'!$E$5:$E$488 = 'GHG emissions calculations'!$F515) *
                    ('Emission Factors'!$H$5:$H$488 = 'GHG emissions calculations'!$H515),
                    0),
              MATCH('GHG emissions calculations'!Q$6, 'Emission Factors'!$E$5:$P$5, 0)),
        ""),
    "")</f>
        <v>kgCO2e/kg</v>
      </c>
      <c r="R515" s="311" t="str">
        <f t="array" ref="R515">IFERROR(
    IF(
        INDEX('Emission Factors'!$E$5:$R$488,
              MATCH(1,
                    ('Emission Factors'!$E$5:$E$488 = 'GHG emissions calculations'!$F515) *
                    ('Emission Factors'!$H$5:$H$488 = 'GHG emissions calculations'!$H515),
                    0),
              MATCH('GHG emissions calculations'!R$6, 'Emission Factors'!$E$5:$R$5, 0)) &lt;&gt; "",
        INDEX('Emission Factors'!$E$5:$R$488,
              MATCH(1,
                    ('Emission Factors'!$E$5:$E$488 = 'GHG emissions calculations'!$F515) *
                    ('Emission Factors'!$H$5:$H$488 = 'GHG emissions calculations'!$H515),
                    0),
              MATCH('GHG emissions calculations'!R$6, 'Emission Factors'!$E$5:$R$5, 0)),
        ""),
    "")</f>
        <v>Europe</v>
      </c>
      <c r="S515" s="312">
        <f t="shared" si="1"/>
        <v>0</v>
      </c>
      <c r="T515" s="23"/>
    </row>
    <row r="516" ht="15.75" customHeight="1" outlineLevel="1">
      <c r="A516" s="23"/>
      <c r="B516" s="71"/>
      <c r="C516" s="71"/>
      <c r="D516" s="71"/>
      <c r="E516" s="314"/>
      <c r="F516" s="311" t="str">
        <f>Lists!R101</f>
        <v>Glass fibers, low strength - Thermocompression  - Global or unspecified region</v>
      </c>
      <c r="G516" s="311">
        <f t="array" ref="G516">XLOOKUP(1,('Emission Factors'!$E$5:$E$488='GHG emissions calculations'!$F516)*('Emission Factors'!$H$5:$H$488='GHG emissions calculations'!$H516),INDEX('Emission Factors'!$E$5:$T$488,0,MATCH('GHG emissions calculations'!G$6,'Emission Factors'!$E$5:$T$5,0)),"",0)</f>
        <v>3</v>
      </c>
      <c r="H516" s="311" t="s">
        <v>237</v>
      </c>
      <c r="I516" s="312" t="str">
        <f>IF(
    SUMIFS('Import data'!$L$25:$L$80,
           'Import data'!$J$25:$J$80, F516,
           'Import data'!$G$25:$G$80, 'GHG emissions calculations'!$H516,
           'Import data'!$I$25:$I$80,$E$435) &lt;&gt; 0,
    SUMIFS('Import data'!$L$25:$L$80,
           'Import data'!$J$25:$J$80, F516,
           'Import data'!$G$25:$G$80, 'GHG emissions calculations'!$H516,
           'Import data'!$I$25:$I$80,$E$435),
    ""
)</f>
        <v/>
      </c>
      <c r="J516" s="311" t="str">
        <f t="array" ref="J516">IF(
    XLOOKUP(F516, 'Import data'!$J$26:$J$47, 'Import data'!$M$26:$M$47, "", 0) = "Please add the region-specific supplier emission factor or choose a different region available in the IAEG database.",
    "",
    XLOOKUP(F516, 'Import data'!$J$26:$J$47, 'Import data'!$M$26:$M$47, "", 0)
)</f>
        <v/>
      </c>
      <c r="K516" s="311" t="str">
        <f t="array" ref="K516">IFERROR(
    XLOOKUP(F516,
            _xlws.FILTER('Supplier Emission'!$G$15:$G$49,
                   ('Supplier Emission'!$D$15:$D$49=H516) * ('Supplier Emission'!$F$15:$F$49=$E$435)),
            _xlws.FILTER('Supplier Emission'!$I$15:$I$49,
                   ('Supplier Emission'!$D$15:$D$49=H516) * ('Supplier Emission'!$F$15:$F$49=$E$435)),
            ""),
    "")</f>
        <v/>
      </c>
      <c r="L516" s="311" t="str">
        <f t="array" ref="L516">IFERROR(
    XLOOKUP(F516,
            _xlws.FILTER('Supplier Emission'!$G$15:$G$49,
                   ('Supplier Emission'!$D$15:$D$49=H516) * ('Supplier Emission'!$F$15:$F$49=$E$435)),
            _xlws.FILTER('Supplier Emission'!$J$15:$J$49,
                   ('Supplier Emission'!$D$15:$D$49=H516) * ('Supplier Emission'!$F$15:$F$49=$E$435)),
            ""),
    "")</f>
        <v/>
      </c>
      <c r="M516" s="311" t="str">
        <f t="array" ref="M516">IFERROR(
    XLOOKUP(F516,
            _xlws.FILTER('Supplier Emission'!$G$15:$G$49,
                   ('Supplier Emission'!$D$15:$D$49=H516) * ('Supplier Emission'!$F$15:$F$49=$E$435)),
            _xlws.FILTER('Supplier Emission'!$M$15:$M$49,
                   ('Supplier Emission'!$D$15:$D$49=H516) * ('Supplier Emission'!$F$15:$F$49=$E$435)),
            ""),
    "")</f>
        <v/>
      </c>
      <c r="N516" s="311" t="str">
        <f t="array" ref="N516">IFERROR(
    XLOOKUP(F516,
            _xlws.FILTER('Supplier Emission'!$G$15:$G$49,
                   ('Supplier Emission'!$D$15:$D$49=H516) * ('Supplier Emission'!$F$15:$F$49=$E$435)),
            _xlws.FILTER('Supplier Emission'!$H$15:$H$49,
                   ('Supplier Emission'!$D$15:$D$49=H516) * ('Supplier Emission'!$F$15:$F$49=$E$435)),
            ""),
    "")</f>
        <v/>
      </c>
      <c r="O516" s="311" t="str">
        <f t="array" ref="O516">XLOOKUP(1,('Emission Factors'!$E$5:$E$488='GHG emissions calculations'!$F516)*('Emission Factors'!$H$5:$H$488='GHG emissions calculations'!$H516),INDEX('Emission Factors'!$E$5:$T$488,0,MATCH('GHG emissions calculations'!O$6,'Emission Factors'!$E$5:$T$5,0)),"",0)</f>
        <v>Fibres de verre (faible résistance) + Thermocompression</v>
      </c>
      <c r="P516" s="313">
        <f t="array" ref="P516">IFERROR(
    INDEX('Emission Factors'!$E$5:$P$488,
          MATCH(1,
                ('Emission Factors'!$E$5:$E$488 = 'GHG emissions calculations'!$F516) *
                ('Emission Factors'!$H$5:$H$488 = 'GHG emissions calculations'!$H516),
                0),
          MATCH('GHG emissions calculations'!P$6,'Emission Factors'!$E$5:$P$5,0)),
    "")</f>
        <v>3.22</v>
      </c>
      <c r="Q516" s="311" t="str">
        <f t="array" ref="Q516">IFERROR(
    IF(
        INDEX('Emission Factors'!$E$5:$P$488,
              MATCH(1,
                    ('Emission Factors'!$E$5:$E$488 = 'GHG emissions calculations'!$F516) *
                    ('Emission Factors'!$H$5:$H$488 = 'GHG emissions calculations'!$H516),
                    0),
              MATCH('GHG emissions calculations'!Q$6, 'Emission Factors'!$E$5:$P$5, 0)) &lt;&gt; "",
        INDEX('Emission Factors'!$E$5:$P$488,
              MATCH(1,
                    ('Emission Factors'!$E$5:$E$488 = 'GHG emissions calculations'!$F516) *
                    ('Emission Factors'!$H$5:$H$488 = 'GHG emissions calculations'!$H516),
                    0),
              MATCH('GHG emissions calculations'!Q$6, 'Emission Factors'!$E$5:$P$5, 0)),
        ""),
    "")</f>
        <v>kgCO2e/kg</v>
      </c>
      <c r="R516" s="311" t="str">
        <f t="array" ref="R516">IFERROR(
    IF(
        INDEX('Emission Factors'!$E$5:$R$488,
              MATCH(1,
                    ('Emission Factors'!$E$5:$E$488 = 'GHG emissions calculations'!$F516) *
                    ('Emission Factors'!$H$5:$H$488 = 'GHG emissions calculations'!$H516),
                    0),
              MATCH('GHG emissions calculations'!R$6, 'Emission Factors'!$E$5:$R$5, 0)) &lt;&gt; "",
        INDEX('Emission Factors'!$E$5:$R$488,
              MATCH(1,
                    ('Emission Factors'!$E$5:$E$488 = 'GHG emissions calculations'!$F516) *
                    ('Emission Factors'!$H$5:$H$488 = 'GHG emissions calculations'!$H516),
                    0),
              MATCH('GHG emissions calculations'!R$6, 'Emission Factors'!$E$5:$R$5, 0)),
        ""),
    "")</f>
        <v>Global or unspecified region</v>
      </c>
      <c r="S516" s="312">
        <f t="shared" si="1"/>
        <v>0</v>
      </c>
      <c r="T516" s="23"/>
    </row>
    <row r="517" ht="15.75" customHeight="1" outlineLevel="1">
      <c r="A517" s="23"/>
      <c r="B517" s="71"/>
      <c r="C517" s="71"/>
      <c r="D517" s="71"/>
      <c r="E517" s="314"/>
      <c r="F517" s="311" t="str">
        <f>Lists!R100</f>
        <v>Glass fibers, low strength - Thermocompression  - Middle East</v>
      </c>
      <c r="G517" s="311" t="str">
        <f t="array" ref="G517">XLOOKUP(1,('Emission Factors'!$E$5:$E$488='GHG emissions calculations'!$F517)*('Emission Factors'!$H$5:$H$488='GHG emissions calculations'!$H517),INDEX('Emission Factors'!$E$5:$T$488,0,MATCH('GHG emissions calculations'!G$6,'Emission Factors'!$E$5:$T$5,0)),"",0)</f>
        <v/>
      </c>
      <c r="H517" s="311" t="s">
        <v>237</v>
      </c>
      <c r="I517" s="312" t="str">
        <f>IF(
    SUMIFS('Import data'!$L$25:$L$80,
           'Import data'!$J$25:$J$80, F517,
           'Import data'!$G$25:$G$80, 'GHG emissions calculations'!$H517,
           'Import data'!$I$25:$I$80,$E$435) &lt;&gt; 0,
    SUMIFS('Import data'!$L$25:$L$80,
           'Import data'!$J$25:$J$80, F517,
           'Import data'!$G$25:$G$80, 'GHG emissions calculations'!$H517,
           'Import data'!$I$25:$I$80,$E$435),
    ""
)</f>
        <v/>
      </c>
      <c r="J517" s="311" t="str">
        <f t="array" ref="J517">IF(
    XLOOKUP(F517, 'Import data'!$J$26:$J$47, 'Import data'!$M$26:$M$47, "", 0) = "Please add the region-specific supplier emission factor or choose a different region available in the IAEG database.",
    "",
    XLOOKUP(F517, 'Import data'!$J$26:$J$47, 'Import data'!$M$26:$M$47, "", 0)
)</f>
        <v/>
      </c>
      <c r="K517" s="311" t="str">
        <f t="array" ref="K517">IFERROR(
    XLOOKUP(F517,
            _xlws.FILTER('Supplier Emission'!$G$15:$G$49,
                   ('Supplier Emission'!$D$15:$D$49=H517) * ('Supplier Emission'!$F$15:$F$49=$E$435)),
            _xlws.FILTER('Supplier Emission'!$I$15:$I$49,
                   ('Supplier Emission'!$D$15:$D$49=H517) * ('Supplier Emission'!$F$15:$F$49=$E$435)),
            ""),
    "")</f>
        <v/>
      </c>
      <c r="L517" s="311" t="str">
        <f t="array" ref="L517">IFERROR(
    XLOOKUP(F517,
            _xlws.FILTER('Supplier Emission'!$G$15:$G$49,
                   ('Supplier Emission'!$D$15:$D$49=H517) * ('Supplier Emission'!$F$15:$F$49=$E$435)),
            _xlws.FILTER('Supplier Emission'!$J$15:$J$49,
                   ('Supplier Emission'!$D$15:$D$49=H517) * ('Supplier Emission'!$F$15:$F$49=$E$435)),
            ""),
    "")</f>
        <v/>
      </c>
      <c r="M517" s="311" t="str">
        <f t="array" ref="M517">IFERROR(
    XLOOKUP(F517,
            _xlws.FILTER('Supplier Emission'!$G$15:$G$49,
                   ('Supplier Emission'!$D$15:$D$49=H517) * ('Supplier Emission'!$F$15:$F$49=$E$435)),
            _xlws.FILTER('Supplier Emission'!$M$15:$M$49,
                   ('Supplier Emission'!$D$15:$D$49=H517) * ('Supplier Emission'!$F$15:$F$49=$E$435)),
            ""),
    "")</f>
        <v/>
      </c>
      <c r="N517" s="311" t="str">
        <f t="array" ref="N517">IFERROR(
    XLOOKUP(F517,
            _xlws.FILTER('Supplier Emission'!$G$15:$G$49,
                   ('Supplier Emission'!$D$15:$D$49=H517) * ('Supplier Emission'!$F$15:$F$49=$E$435)),
            _xlws.FILTER('Supplier Emission'!$H$15:$H$49,
                   ('Supplier Emission'!$D$15:$D$49=H517) * ('Supplier Emission'!$F$15:$F$49=$E$435)),
            ""),
    "")</f>
        <v/>
      </c>
      <c r="O517" s="311" t="str">
        <f t="array" ref="O517">XLOOKUP(1,('Emission Factors'!$E$5:$E$488='GHG emissions calculations'!$F517)*('Emission Factors'!$H$5:$H$488='GHG emissions calculations'!$H517),INDEX('Emission Factors'!$E$5:$T$488,0,MATCH('GHG emissions calculations'!O$6,'Emission Factors'!$E$5:$T$5,0)),"",0)</f>
        <v/>
      </c>
      <c r="P517" s="313" t="str">
        <f t="array" ref="P517">IFERROR(
    INDEX('Emission Factors'!$E$5:$P$488,
          MATCH(1,
                ('Emission Factors'!$E$5:$E$488 = 'GHG emissions calculations'!$F517) *
                ('Emission Factors'!$H$5:$H$488 = 'GHG emissions calculations'!$H517),
                0),
          MATCH('GHG emissions calculations'!P$6,'Emission Factors'!$E$5:$P$5,0)),
    "")</f>
        <v/>
      </c>
      <c r="Q517" s="311" t="str">
        <f t="array" ref="Q517">IFERROR(
    IF(
        INDEX('Emission Factors'!$E$5:$P$488,
              MATCH(1,
                    ('Emission Factors'!$E$5:$E$488 = 'GHG emissions calculations'!$F517) *
                    ('Emission Factors'!$H$5:$H$488 = 'GHG emissions calculations'!$H517),
                    0),
              MATCH('GHG emissions calculations'!Q$6, 'Emission Factors'!$E$5:$P$5, 0)) &lt;&gt; "",
        INDEX('Emission Factors'!$E$5:$P$488,
              MATCH(1,
                    ('Emission Factors'!$E$5:$E$488 = 'GHG emissions calculations'!$F517) *
                    ('Emission Factors'!$H$5:$H$488 = 'GHG emissions calculations'!$H517),
                    0),
              MATCH('GHG emissions calculations'!Q$6, 'Emission Factors'!$E$5:$P$5, 0)),
        ""),
    "")</f>
        <v/>
      </c>
      <c r="R517" s="311" t="str">
        <f t="array" ref="R517">IFERROR(
    IF(
        INDEX('Emission Factors'!$E$5:$R$488,
              MATCH(1,
                    ('Emission Factors'!$E$5:$E$488 = 'GHG emissions calculations'!$F517) *
                    ('Emission Factors'!$H$5:$H$488 = 'GHG emissions calculations'!$H517),
                    0),
              MATCH('GHG emissions calculations'!R$6, 'Emission Factors'!$E$5:$R$5, 0)) &lt;&gt; "",
        INDEX('Emission Factors'!$E$5:$R$488,
              MATCH(1,
                    ('Emission Factors'!$E$5:$E$488 = 'GHG emissions calculations'!$F517) *
                    ('Emission Factors'!$H$5:$H$488 = 'GHG emissions calculations'!$H517),
                    0),
              MATCH('GHG emissions calculations'!R$6, 'Emission Factors'!$E$5:$R$5, 0)),
        ""),
    "")</f>
        <v/>
      </c>
      <c r="S517" s="312">
        <f t="shared" si="1"/>
        <v>0</v>
      </c>
      <c r="T517" s="23"/>
    </row>
    <row r="518" ht="15.75" customHeight="1" outlineLevel="1">
      <c r="A518" s="23"/>
      <c r="B518" s="71"/>
      <c r="C518" s="71"/>
      <c r="D518" s="71"/>
      <c r="E518" s="314"/>
      <c r="F518" s="311" t="str">
        <f>Lists!R99</f>
        <v>Glass fibers, low strength - Thermocompression  - Oceania</v>
      </c>
      <c r="G518" s="311" t="str">
        <f t="array" ref="G518">XLOOKUP(1,('Emission Factors'!$E$5:$E$488='GHG emissions calculations'!$F518)*('Emission Factors'!$H$5:$H$488='GHG emissions calculations'!$H518),INDEX('Emission Factors'!$E$5:$T$488,0,MATCH('GHG emissions calculations'!G$6,'Emission Factors'!$E$5:$T$5,0)),"",0)</f>
        <v/>
      </c>
      <c r="H518" s="311" t="s">
        <v>237</v>
      </c>
      <c r="I518" s="312" t="str">
        <f>IF(
    SUMIFS('Import data'!$L$25:$L$80,
           'Import data'!$J$25:$J$80, F518,
           'Import data'!$G$25:$G$80, 'GHG emissions calculations'!$H518,
           'Import data'!$I$25:$I$80,$E$435) &lt;&gt; 0,
    SUMIFS('Import data'!$L$25:$L$80,
           'Import data'!$J$25:$J$80, F518,
           'Import data'!$G$25:$G$80, 'GHG emissions calculations'!$H518,
           'Import data'!$I$25:$I$80,$E$435),
    ""
)</f>
        <v/>
      </c>
      <c r="J518" s="311" t="str">
        <f t="array" ref="J518">IF(
    XLOOKUP(F518, 'Import data'!$J$26:$J$47, 'Import data'!$M$26:$M$47, "", 0) = "Please add the region-specific supplier emission factor or choose a different region available in the IAEG database.",
    "",
    XLOOKUP(F518, 'Import data'!$J$26:$J$47, 'Import data'!$M$26:$M$47, "", 0)
)</f>
        <v/>
      </c>
      <c r="K518" s="311" t="str">
        <f t="array" ref="K518">IFERROR(
    XLOOKUP(F518,
            _xlws.FILTER('Supplier Emission'!$G$15:$G$49,
                   ('Supplier Emission'!$D$15:$D$49=H518) * ('Supplier Emission'!$F$15:$F$49=$E$435)),
            _xlws.FILTER('Supplier Emission'!$I$15:$I$49,
                   ('Supplier Emission'!$D$15:$D$49=H518) * ('Supplier Emission'!$F$15:$F$49=$E$435)),
            ""),
    "")</f>
        <v/>
      </c>
      <c r="L518" s="311" t="str">
        <f t="array" ref="L518">IFERROR(
    XLOOKUP(F518,
            _xlws.FILTER('Supplier Emission'!$G$15:$G$49,
                   ('Supplier Emission'!$D$15:$D$49=H518) * ('Supplier Emission'!$F$15:$F$49=$E$435)),
            _xlws.FILTER('Supplier Emission'!$J$15:$J$49,
                   ('Supplier Emission'!$D$15:$D$49=H518) * ('Supplier Emission'!$F$15:$F$49=$E$435)),
            ""),
    "")</f>
        <v/>
      </c>
      <c r="M518" s="311" t="str">
        <f t="array" ref="M518">IFERROR(
    XLOOKUP(F518,
            _xlws.FILTER('Supplier Emission'!$G$15:$G$49,
                   ('Supplier Emission'!$D$15:$D$49=H518) * ('Supplier Emission'!$F$15:$F$49=$E$435)),
            _xlws.FILTER('Supplier Emission'!$M$15:$M$49,
                   ('Supplier Emission'!$D$15:$D$49=H518) * ('Supplier Emission'!$F$15:$F$49=$E$435)),
            ""),
    "")</f>
        <v/>
      </c>
      <c r="N518" s="311" t="str">
        <f t="array" ref="N518">IFERROR(
    XLOOKUP(F518,
            _xlws.FILTER('Supplier Emission'!$G$15:$G$49,
                   ('Supplier Emission'!$D$15:$D$49=H518) * ('Supplier Emission'!$F$15:$F$49=$E$435)),
            _xlws.FILTER('Supplier Emission'!$H$15:$H$49,
                   ('Supplier Emission'!$D$15:$D$49=H518) * ('Supplier Emission'!$F$15:$F$49=$E$435)),
            ""),
    "")</f>
        <v/>
      </c>
      <c r="O518" s="311" t="str">
        <f t="array" ref="O518">XLOOKUP(1,('Emission Factors'!$E$5:$E$488='GHG emissions calculations'!$F518)*('Emission Factors'!$H$5:$H$488='GHG emissions calculations'!$H518),INDEX('Emission Factors'!$E$5:$T$488,0,MATCH('GHG emissions calculations'!O$6,'Emission Factors'!$E$5:$T$5,0)),"",0)</f>
        <v/>
      </c>
      <c r="P518" s="313" t="str">
        <f t="array" ref="P518">IFERROR(
    INDEX('Emission Factors'!$E$5:$P$488,
          MATCH(1,
                ('Emission Factors'!$E$5:$E$488 = 'GHG emissions calculations'!$F518) *
                ('Emission Factors'!$H$5:$H$488 = 'GHG emissions calculations'!$H518),
                0),
          MATCH('GHG emissions calculations'!P$6,'Emission Factors'!$E$5:$P$5,0)),
    "")</f>
        <v/>
      </c>
      <c r="Q518" s="311" t="str">
        <f t="array" ref="Q518">IFERROR(
    IF(
        INDEX('Emission Factors'!$E$5:$P$488,
              MATCH(1,
                    ('Emission Factors'!$E$5:$E$488 = 'GHG emissions calculations'!$F518) *
                    ('Emission Factors'!$H$5:$H$488 = 'GHG emissions calculations'!$H518),
                    0),
              MATCH('GHG emissions calculations'!Q$6, 'Emission Factors'!$E$5:$P$5, 0)) &lt;&gt; "",
        INDEX('Emission Factors'!$E$5:$P$488,
              MATCH(1,
                    ('Emission Factors'!$E$5:$E$488 = 'GHG emissions calculations'!$F518) *
                    ('Emission Factors'!$H$5:$H$488 = 'GHG emissions calculations'!$H518),
                    0),
              MATCH('GHG emissions calculations'!Q$6, 'Emission Factors'!$E$5:$P$5, 0)),
        ""),
    "")</f>
        <v/>
      </c>
      <c r="R518" s="311" t="str">
        <f t="array" ref="R518">IFERROR(
    IF(
        INDEX('Emission Factors'!$E$5:$R$488,
              MATCH(1,
                    ('Emission Factors'!$E$5:$E$488 = 'GHG emissions calculations'!$F518) *
                    ('Emission Factors'!$H$5:$H$488 = 'GHG emissions calculations'!$H518),
                    0),
              MATCH('GHG emissions calculations'!R$6, 'Emission Factors'!$E$5:$R$5, 0)) &lt;&gt; "",
        INDEX('Emission Factors'!$E$5:$R$488,
              MATCH(1,
                    ('Emission Factors'!$E$5:$E$488 = 'GHG emissions calculations'!$F518) *
                    ('Emission Factors'!$H$5:$H$488 = 'GHG emissions calculations'!$H518),
                    0),
              MATCH('GHG emissions calculations'!R$6, 'Emission Factors'!$E$5:$R$5, 0)),
        ""),
    "")</f>
        <v/>
      </c>
      <c r="S518" s="312">
        <f t="shared" si="1"/>
        <v>0</v>
      </c>
      <c r="T518" s="23"/>
    </row>
    <row r="519" ht="15.75" customHeight="1" outlineLevel="1">
      <c r="A519" s="23"/>
      <c r="B519" s="71"/>
      <c r="C519" s="71"/>
      <c r="D519" s="71"/>
      <c r="E519" s="314"/>
      <c r="F519" s="311" t="str">
        <f>Lists!R104</f>
        <v>Glass fibers, low strength - Unspecified process - Africa</v>
      </c>
      <c r="G519" s="311" t="str">
        <f t="array" ref="G519">XLOOKUP(1,('Emission Factors'!$E$5:$E$488='GHG emissions calculations'!$F519)*('Emission Factors'!$H$5:$H$488='GHG emissions calculations'!$H519),INDEX('Emission Factors'!$E$5:$T$488,0,MATCH('GHG emissions calculations'!G$6,'Emission Factors'!$E$5:$T$5,0)),"",0)</f>
        <v/>
      </c>
      <c r="H519" s="311" t="s">
        <v>237</v>
      </c>
      <c r="I519" s="312" t="str">
        <f>IF(
    SUMIFS('Import data'!$L$25:$L$80,
           'Import data'!$J$25:$J$80, F519,
           'Import data'!$G$25:$G$80, 'GHG emissions calculations'!$H519,
           'Import data'!$I$25:$I$80,$E$435) &lt;&gt; 0,
    SUMIFS('Import data'!$L$25:$L$80,
           'Import data'!$J$25:$J$80, F519,
           'Import data'!$G$25:$G$80, 'GHG emissions calculations'!$H519,
           'Import data'!$I$25:$I$80,$E$435),
    ""
)</f>
        <v/>
      </c>
      <c r="J519" s="311" t="str">
        <f t="array" ref="J519">IF(
    XLOOKUP(F519, 'Import data'!$J$26:$J$47, 'Import data'!$M$26:$M$47, "", 0) = "Please add the region-specific supplier emission factor or choose a different region available in the IAEG database.",
    "",
    XLOOKUP(F519, 'Import data'!$J$26:$J$47, 'Import data'!$M$26:$M$47, "", 0)
)</f>
        <v/>
      </c>
      <c r="K519" s="311" t="str">
        <f t="array" ref="K519">IFERROR(
    XLOOKUP(F519,
            _xlws.FILTER('Supplier Emission'!$G$15:$G$49,
                   ('Supplier Emission'!$D$15:$D$49=H519) * ('Supplier Emission'!$F$15:$F$49=$E$435)),
            _xlws.FILTER('Supplier Emission'!$I$15:$I$49,
                   ('Supplier Emission'!$D$15:$D$49=H519) * ('Supplier Emission'!$F$15:$F$49=$E$435)),
            ""),
    "")</f>
        <v/>
      </c>
      <c r="L519" s="311" t="str">
        <f t="array" ref="L519">IFERROR(
    XLOOKUP(F519,
            _xlws.FILTER('Supplier Emission'!$G$15:$G$49,
                   ('Supplier Emission'!$D$15:$D$49=H519) * ('Supplier Emission'!$F$15:$F$49=$E$435)),
            _xlws.FILTER('Supplier Emission'!$J$15:$J$49,
                   ('Supplier Emission'!$D$15:$D$49=H519) * ('Supplier Emission'!$F$15:$F$49=$E$435)),
            ""),
    "")</f>
        <v/>
      </c>
      <c r="M519" s="311" t="str">
        <f t="array" ref="M519">IFERROR(
    XLOOKUP(F519,
            _xlws.FILTER('Supplier Emission'!$G$15:$G$49,
                   ('Supplier Emission'!$D$15:$D$49=H519) * ('Supplier Emission'!$F$15:$F$49=$E$435)),
            _xlws.FILTER('Supplier Emission'!$M$15:$M$49,
                   ('Supplier Emission'!$D$15:$D$49=H519) * ('Supplier Emission'!$F$15:$F$49=$E$435)),
            ""),
    "")</f>
        <v/>
      </c>
      <c r="N519" s="311" t="str">
        <f t="array" ref="N519">IFERROR(
    XLOOKUP(F519,
            _xlws.FILTER('Supplier Emission'!$G$15:$G$49,
                   ('Supplier Emission'!$D$15:$D$49=H519) * ('Supplier Emission'!$F$15:$F$49=$E$435)),
            _xlws.FILTER('Supplier Emission'!$H$15:$H$49,
                   ('Supplier Emission'!$D$15:$D$49=H519) * ('Supplier Emission'!$F$15:$F$49=$E$435)),
            ""),
    "")</f>
        <v/>
      </c>
      <c r="O519" s="311" t="str">
        <f t="array" ref="O519">XLOOKUP(1,('Emission Factors'!$E$5:$E$488='GHG emissions calculations'!$F519)*('Emission Factors'!$H$5:$H$488='GHG emissions calculations'!$H519),INDEX('Emission Factors'!$E$5:$T$488,0,MATCH('GHG emissions calculations'!O$6,'Emission Factors'!$E$5:$T$5,0)),"",0)</f>
        <v/>
      </c>
      <c r="P519" s="313" t="str">
        <f t="array" ref="P519">IFERROR(
    INDEX('Emission Factors'!$E$5:$P$488,
          MATCH(1,
                ('Emission Factors'!$E$5:$E$488 = 'GHG emissions calculations'!$F519) *
                ('Emission Factors'!$H$5:$H$488 = 'GHG emissions calculations'!$H519),
                0),
          MATCH('GHG emissions calculations'!P$6,'Emission Factors'!$E$5:$P$5,0)),
    "")</f>
        <v/>
      </c>
      <c r="Q519" s="311" t="str">
        <f t="array" ref="Q519">IFERROR(
    IF(
        INDEX('Emission Factors'!$E$5:$P$488,
              MATCH(1,
                    ('Emission Factors'!$E$5:$E$488 = 'GHG emissions calculations'!$F519) *
                    ('Emission Factors'!$H$5:$H$488 = 'GHG emissions calculations'!$H519),
                    0),
              MATCH('GHG emissions calculations'!Q$6, 'Emission Factors'!$E$5:$P$5, 0)) &lt;&gt; "",
        INDEX('Emission Factors'!$E$5:$P$488,
              MATCH(1,
                    ('Emission Factors'!$E$5:$E$488 = 'GHG emissions calculations'!$F519) *
                    ('Emission Factors'!$H$5:$H$488 = 'GHG emissions calculations'!$H519),
                    0),
              MATCH('GHG emissions calculations'!Q$6, 'Emission Factors'!$E$5:$P$5, 0)),
        ""),
    "")</f>
        <v/>
      </c>
      <c r="R519" s="311" t="str">
        <f t="array" ref="R519">IFERROR(
    IF(
        INDEX('Emission Factors'!$E$5:$R$488,
              MATCH(1,
                    ('Emission Factors'!$E$5:$E$488 = 'GHG emissions calculations'!$F519) *
                    ('Emission Factors'!$H$5:$H$488 = 'GHG emissions calculations'!$H519),
                    0),
              MATCH('GHG emissions calculations'!R$6, 'Emission Factors'!$E$5:$R$5, 0)) &lt;&gt; "",
        INDEX('Emission Factors'!$E$5:$R$488,
              MATCH(1,
                    ('Emission Factors'!$E$5:$E$488 = 'GHG emissions calculations'!$F519) *
                    ('Emission Factors'!$H$5:$H$488 = 'GHG emissions calculations'!$H519),
                    0),
              MATCH('GHG emissions calculations'!R$6, 'Emission Factors'!$E$5:$R$5, 0)),
        ""),
    "")</f>
        <v/>
      </c>
      <c r="S519" s="312">
        <f t="shared" si="1"/>
        <v>0</v>
      </c>
      <c r="T519" s="23"/>
    </row>
    <row r="520" ht="15.75" customHeight="1" outlineLevel="1">
      <c r="A520" s="23"/>
      <c r="B520" s="71"/>
      <c r="C520" s="71"/>
      <c r="D520" s="71"/>
      <c r="E520" s="314"/>
      <c r="F520" s="311" t="str">
        <f>Lists!R102</f>
        <v>Glass fibers, low strength - Unspecified process - America</v>
      </c>
      <c r="G520" s="311" t="str">
        <f t="array" ref="G520">XLOOKUP(1,('Emission Factors'!$E$5:$E$488='GHG emissions calculations'!$F520)*('Emission Factors'!$H$5:$H$488='GHG emissions calculations'!$H520),INDEX('Emission Factors'!$E$5:$T$488,0,MATCH('GHG emissions calculations'!G$6,'Emission Factors'!$E$5:$T$5,0)),"",0)</f>
        <v/>
      </c>
      <c r="H520" s="311" t="s">
        <v>237</v>
      </c>
      <c r="I520" s="312" t="str">
        <f>IF(
    SUMIFS('Import data'!$L$25:$L$80,
           'Import data'!$J$25:$J$80, F520,
           'Import data'!$G$25:$G$80, 'GHG emissions calculations'!$H520,
           'Import data'!$I$25:$I$80,$E$435) &lt;&gt; 0,
    SUMIFS('Import data'!$L$25:$L$80,
           'Import data'!$J$25:$J$80, F520,
           'Import data'!$G$25:$G$80, 'GHG emissions calculations'!$H520,
           'Import data'!$I$25:$I$80,$E$435),
    ""
)</f>
        <v/>
      </c>
      <c r="J520" s="311" t="str">
        <f t="array" ref="J520">IF(
    XLOOKUP(F520, 'Import data'!$J$26:$J$47, 'Import data'!$M$26:$M$47, "", 0) = "Please add the region-specific supplier emission factor or choose a different region available in the IAEG database.",
    "",
    XLOOKUP(F520, 'Import data'!$J$26:$J$47, 'Import data'!$M$26:$M$47, "", 0)
)</f>
        <v/>
      </c>
      <c r="K520" s="311" t="str">
        <f t="array" ref="K520">IFERROR(
    XLOOKUP(F520,
            _xlws.FILTER('Supplier Emission'!$G$15:$G$49,
                   ('Supplier Emission'!$D$15:$D$49=H520) * ('Supplier Emission'!$F$15:$F$49=$E$435)),
            _xlws.FILTER('Supplier Emission'!$I$15:$I$49,
                   ('Supplier Emission'!$D$15:$D$49=H520) * ('Supplier Emission'!$F$15:$F$49=$E$435)),
            ""),
    "")</f>
        <v/>
      </c>
      <c r="L520" s="311" t="str">
        <f t="array" ref="L520">IFERROR(
    XLOOKUP(F520,
            _xlws.FILTER('Supplier Emission'!$G$15:$G$49,
                   ('Supplier Emission'!$D$15:$D$49=H520) * ('Supplier Emission'!$F$15:$F$49=$E$435)),
            _xlws.FILTER('Supplier Emission'!$J$15:$J$49,
                   ('Supplier Emission'!$D$15:$D$49=H520) * ('Supplier Emission'!$F$15:$F$49=$E$435)),
            ""),
    "")</f>
        <v/>
      </c>
      <c r="M520" s="311" t="str">
        <f t="array" ref="M520">IFERROR(
    XLOOKUP(F520,
            _xlws.FILTER('Supplier Emission'!$G$15:$G$49,
                   ('Supplier Emission'!$D$15:$D$49=H520) * ('Supplier Emission'!$F$15:$F$49=$E$435)),
            _xlws.FILTER('Supplier Emission'!$M$15:$M$49,
                   ('Supplier Emission'!$D$15:$D$49=H520) * ('Supplier Emission'!$F$15:$F$49=$E$435)),
            ""),
    "")</f>
        <v/>
      </c>
      <c r="N520" s="311" t="str">
        <f t="array" ref="N520">IFERROR(
    XLOOKUP(F520,
            _xlws.FILTER('Supplier Emission'!$G$15:$G$49,
                   ('Supplier Emission'!$D$15:$D$49=H520) * ('Supplier Emission'!$F$15:$F$49=$E$435)),
            _xlws.FILTER('Supplier Emission'!$H$15:$H$49,
                   ('Supplier Emission'!$D$15:$D$49=H520) * ('Supplier Emission'!$F$15:$F$49=$E$435)),
            ""),
    "")</f>
        <v/>
      </c>
      <c r="O520" s="311" t="str">
        <f t="array" ref="O520">XLOOKUP(1,('Emission Factors'!$E$5:$E$488='GHG emissions calculations'!$F520)*('Emission Factors'!$H$5:$H$488='GHG emissions calculations'!$H520),INDEX('Emission Factors'!$E$5:$T$488,0,MATCH('GHG emissions calculations'!O$6,'Emission Factors'!$E$5:$T$5,0)),"",0)</f>
        <v/>
      </c>
      <c r="P520" s="313" t="str">
        <f t="array" ref="P520">IFERROR(
    INDEX('Emission Factors'!$E$5:$P$488,
          MATCH(1,
                ('Emission Factors'!$E$5:$E$488 = 'GHG emissions calculations'!$F520) *
                ('Emission Factors'!$H$5:$H$488 = 'GHG emissions calculations'!$H520),
                0),
          MATCH('GHG emissions calculations'!P$6,'Emission Factors'!$E$5:$P$5,0)),
    "")</f>
        <v/>
      </c>
      <c r="Q520" s="311" t="str">
        <f t="array" ref="Q520">IFERROR(
    IF(
        INDEX('Emission Factors'!$E$5:$P$488,
              MATCH(1,
                    ('Emission Factors'!$E$5:$E$488 = 'GHG emissions calculations'!$F520) *
                    ('Emission Factors'!$H$5:$H$488 = 'GHG emissions calculations'!$H520),
                    0),
              MATCH('GHG emissions calculations'!Q$6, 'Emission Factors'!$E$5:$P$5, 0)) &lt;&gt; "",
        INDEX('Emission Factors'!$E$5:$P$488,
              MATCH(1,
                    ('Emission Factors'!$E$5:$E$488 = 'GHG emissions calculations'!$F520) *
                    ('Emission Factors'!$H$5:$H$488 = 'GHG emissions calculations'!$H520),
                    0),
              MATCH('GHG emissions calculations'!Q$6, 'Emission Factors'!$E$5:$P$5, 0)),
        ""),
    "")</f>
        <v/>
      </c>
      <c r="R520" s="311" t="str">
        <f t="array" ref="R520">IFERROR(
    IF(
        INDEX('Emission Factors'!$E$5:$R$488,
              MATCH(1,
                    ('Emission Factors'!$E$5:$E$488 = 'GHG emissions calculations'!$F520) *
                    ('Emission Factors'!$H$5:$H$488 = 'GHG emissions calculations'!$H520),
                    0),
              MATCH('GHG emissions calculations'!R$6, 'Emission Factors'!$E$5:$R$5, 0)) &lt;&gt; "",
        INDEX('Emission Factors'!$E$5:$R$488,
              MATCH(1,
                    ('Emission Factors'!$E$5:$E$488 = 'GHG emissions calculations'!$F520) *
                    ('Emission Factors'!$H$5:$H$488 = 'GHG emissions calculations'!$H520),
                    0),
              MATCH('GHG emissions calculations'!R$6, 'Emission Factors'!$E$5:$R$5, 0)),
        ""),
    "")</f>
        <v/>
      </c>
      <c r="S520" s="312">
        <f t="shared" si="1"/>
        <v>0</v>
      </c>
      <c r="T520" s="23"/>
    </row>
    <row r="521" ht="15.75" customHeight="1" outlineLevel="1">
      <c r="A521" s="23"/>
      <c r="B521" s="71"/>
      <c r="C521" s="71"/>
      <c r="D521" s="71"/>
      <c r="E521" s="314"/>
      <c r="F521" s="311" t="str">
        <f>Lists!R105</f>
        <v>Glass fibers, low strength - Unspecified process - Asia</v>
      </c>
      <c r="G521" s="311" t="str">
        <f t="array" ref="G521">XLOOKUP(1,('Emission Factors'!$E$5:$E$488='GHG emissions calculations'!$F521)*('Emission Factors'!$H$5:$H$488='GHG emissions calculations'!$H521),INDEX('Emission Factors'!$E$5:$T$488,0,MATCH('GHG emissions calculations'!G$6,'Emission Factors'!$E$5:$T$5,0)),"",0)</f>
        <v/>
      </c>
      <c r="H521" s="311" t="s">
        <v>237</v>
      </c>
      <c r="I521" s="312" t="str">
        <f>IF(
    SUMIFS('Import data'!$L$25:$L$80,
           'Import data'!$J$25:$J$80, F521,
           'Import data'!$G$25:$G$80, 'GHG emissions calculations'!$H521,
           'Import data'!$I$25:$I$80,$E$435) &lt;&gt; 0,
    SUMIFS('Import data'!$L$25:$L$80,
           'Import data'!$J$25:$J$80, F521,
           'Import data'!$G$25:$G$80, 'GHG emissions calculations'!$H521,
           'Import data'!$I$25:$I$80,$E$435),
    ""
)</f>
        <v/>
      </c>
      <c r="J521" s="311" t="str">
        <f t="array" ref="J521">IF(
    XLOOKUP(F521, 'Import data'!$J$26:$J$47, 'Import data'!$M$26:$M$47, "", 0) = "Please add the region-specific supplier emission factor or choose a different region available in the IAEG database.",
    "",
    XLOOKUP(F521, 'Import data'!$J$26:$J$47, 'Import data'!$M$26:$M$47, "", 0)
)</f>
        <v/>
      </c>
      <c r="K521" s="311" t="str">
        <f t="array" ref="K521">IFERROR(
    XLOOKUP(F521,
            _xlws.FILTER('Supplier Emission'!$G$15:$G$49,
                   ('Supplier Emission'!$D$15:$D$49=H521) * ('Supplier Emission'!$F$15:$F$49=$E$435)),
            _xlws.FILTER('Supplier Emission'!$I$15:$I$49,
                   ('Supplier Emission'!$D$15:$D$49=H521) * ('Supplier Emission'!$F$15:$F$49=$E$435)),
            ""),
    "")</f>
        <v/>
      </c>
      <c r="L521" s="311" t="str">
        <f t="array" ref="L521">IFERROR(
    XLOOKUP(F521,
            _xlws.FILTER('Supplier Emission'!$G$15:$G$49,
                   ('Supplier Emission'!$D$15:$D$49=H521) * ('Supplier Emission'!$F$15:$F$49=$E$435)),
            _xlws.FILTER('Supplier Emission'!$J$15:$J$49,
                   ('Supplier Emission'!$D$15:$D$49=H521) * ('Supplier Emission'!$F$15:$F$49=$E$435)),
            ""),
    "")</f>
        <v/>
      </c>
      <c r="M521" s="311" t="str">
        <f t="array" ref="M521">IFERROR(
    XLOOKUP(F521,
            _xlws.FILTER('Supplier Emission'!$G$15:$G$49,
                   ('Supplier Emission'!$D$15:$D$49=H521) * ('Supplier Emission'!$F$15:$F$49=$E$435)),
            _xlws.FILTER('Supplier Emission'!$M$15:$M$49,
                   ('Supplier Emission'!$D$15:$D$49=H521) * ('Supplier Emission'!$F$15:$F$49=$E$435)),
            ""),
    "")</f>
        <v/>
      </c>
      <c r="N521" s="311" t="str">
        <f t="array" ref="N521">IFERROR(
    XLOOKUP(F521,
            _xlws.FILTER('Supplier Emission'!$G$15:$G$49,
                   ('Supplier Emission'!$D$15:$D$49=H521) * ('Supplier Emission'!$F$15:$F$49=$E$435)),
            _xlws.FILTER('Supplier Emission'!$H$15:$H$49,
                   ('Supplier Emission'!$D$15:$D$49=H521) * ('Supplier Emission'!$F$15:$F$49=$E$435)),
            ""),
    "")</f>
        <v/>
      </c>
      <c r="O521" s="311" t="str">
        <f t="array" ref="O521">XLOOKUP(1,('Emission Factors'!$E$5:$E$488='GHG emissions calculations'!$F521)*('Emission Factors'!$H$5:$H$488='GHG emissions calculations'!$H521),INDEX('Emission Factors'!$E$5:$T$488,0,MATCH('GHG emissions calculations'!O$6,'Emission Factors'!$E$5:$T$5,0)),"",0)</f>
        <v/>
      </c>
      <c r="P521" s="313" t="str">
        <f t="array" ref="P521">IFERROR(
    INDEX('Emission Factors'!$E$5:$P$488,
          MATCH(1,
                ('Emission Factors'!$E$5:$E$488 = 'GHG emissions calculations'!$F521) *
                ('Emission Factors'!$H$5:$H$488 = 'GHG emissions calculations'!$H521),
                0),
          MATCH('GHG emissions calculations'!P$6,'Emission Factors'!$E$5:$P$5,0)),
    "")</f>
        <v/>
      </c>
      <c r="Q521" s="311" t="str">
        <f t="array" ref="Q521">IFERROR(
    IF(
        INDEX('Emission Factors'!$E$5:$P$488,
              MATCH(1,
                    ('Emission Factors'!$E$5:$E$488 = 'GHG emissions calculations'!$F521) *
                    ('Emission Factors'!$H$5:$H$488 = 'GHG emissions calculations'!$H521),
                    0),
              MATCH('GHG emissions calculations'!Q$6, 'Emission Factors'!$E$5:$P$5, 0)) &lt;&gt; "",
        INDEX('Emission Factors'!$E$5:$P$488,
              MATCH(1,
                    ('Emission Factors'!$E$5:$E$488 = 'GHG emissions calculations'!$F521) *
                    ('Emission Factors'!$H$5:$H$488 = 'GHG emissions calculations'!$H521),
                    0),
              MATCH('GHG emissions calculations'!Q$6, 'Emission Factors'!$E$5:$P$5, 0)),
        ""),
    "")</f>
        <v/>
      </c>
      <c r="R521" s="311" t="str">
        <f t="array" ref="R521">IFERROR(
    IF(
        INDEX('Emission Factors'!$E$5:$R$488,
              MATCH(1,
                    ('Emission Factors'!$E$5:$E$488 = 'GHG emissions calculations'!$F521) *
                    ('Emission Factors'!$H$5:$H$488 = 'GHG emissions calculations'!$H521),
                    0),
              MATCH('GHG emissions calculations'!R$6, 'Emission Factors'!$E$5:$R$5, 0)) &lt;&gt; "",
        INDEX('Emission Factors'!$E$5:$R$488,
              MATCH(1,
                    ('Emission Factors'!$E$5:$E$488 = 'GHG emissions calculations'!$F521) *
                    ('Emission Factors'!$H$5:$H$488 = 'GHG emissions calculations'!$H521),
                    0),
              MATCH('GHG emissions calculations'!R$6, 'Emission Factors'!$E$5:$R$5, 0)),
        ""),
    "")</f>
        <v/>
      </c>
      <c r="S521" s="312">
        <f t="shared" si="1"/>
        <v>0</v>
      </c>
      <c r="T521" s="23"/>
    </row>
    <row r="522" ht="15.75" customHeight="1" outlineLevel="1">
      <c r="A522" s="23"/>
      <c r="B522" s="71"/>
      <c r="C522" s="71"/>
      <c r="D522" s="71"/>
      <c r="E522" s="314"/>
      <c r="F522" s="311" t="str">
        <f>Lists!R103</f>
        <v>Glass fibers, low strength - Unspecified process - Europe</v>
      </c>
      <c r="G522" s="311" t="str">
        <f t="array" ref="G522">XLOOKUP(1,('Emission Factors'!$E$5:$E$488='GHG emissions calculations'!$F522)*('Emission Factors'!$H$5:$H$488='GHG emissions calculations'!$H522),INDEX('Emission Factors'!$E$5:$T$488,0,MATCH('GHG emissions calculations'!G$6,'Emission Factors'!$E$5:$T$5,0)),"",0)</f>
        <v/>
      </c>
      <c r="H522" s="311" t="s">
        <v>237</v>
      </c>
      <c r="I522" s="312" t="str">
        <f>IF(
    SUMIFS('Import data'!$L$25:$L$80,
           'Import data'!$J$25:$J$80, F522,
           'Import data'!$G$25:$G$80, 'GHG emissions calculations'!$H522,
           'Import data'!$I$25:$I$80,$E$435) &lt;&gt; 0,
    SUMIFS('Import data'!$L$25:$L$80,
           'Import data'!$J$25:$J$80, F522,
           'Import data'!$G$25:$G$80, 'GHG emissions calculations'!$H522,
           'Import data'!$I$25:$I$80,$E$435),
    ""
)</f>
        <v/>
      </c>
      <c r="J522" s="311" t="str">
        <f t="array" ref="J522">IF(
    XLOOKUP(F522, 'Import data'!$J$26:$J$47, 'Import data'!$M$26:$M$47, "", 0) = "Please add the region-specific supplier emission factor or choose a different region available in the IAEG database.",
    "",
    XLOOKUP(F522, 'Import data'!$J$26:$J$47, 'Import data'!$M$26:$M$47, "", 0)
)</f>
        <v/>
      </c>
      <c r="K522" s="311" t="str">
        <f t="array" ref="K522">IFERROR(
    XLOOKUP(F522,
            _xlws.FILTER('Supplier Emission'!$G$15:$G$49,
                   ('Supplier Emission'!$D$15:$D$49=H522) * ('Supplier Emission'!$F$15:$F$49=$E$435)),
            _xlws.FILTER('Supplier Emission'!$I$15:$I$49,
                   ('Supplier Emission'!$D$15:$D$49=H522) * ('Supplier Emission'!$F$15:$F$49=$E$435)),
            ""),
    "")</f>
        <v/>
      </c>
      <c r="L522" s="311" t="str">
        <f t="array" ref="L522">IFERROR(
    XLOOKUP(F522,
            _xlws.FILTER('Supplier Emission'!$G$15:$G$49,
                   ('Supplier Emission'!$D$15:$D$49=H522) * ('Supplier Emission'!$F$15:$F$49=$E$435)),
            _xlws.FILTER('Supplier Emission'!$J$15:$J$49,
                   ('Supplier Emission'!$D$15:$D$49=H522) * ('Supplier Emission'!$F$15:$F$49=$E$435)),
            ""),
    "")</f>
        <v/>
      </c>
      <c r="M522" s="311" t="str">
        <f t="array" ref="M522">IFERROR(
    XLOOKUP(F522,
            _xlws.FILTER('Supplier Emission'!$G$15:$G$49,
                   ('Supplier Emission'!$D$15:$D$49=H522) * ('Supplier Emission'!$F$15:$F$49=$E$435)),
            _xlws.FILTER('Supplier Emission'!$M$15:$M$49,
                   ('Supplier Emission'!$D$15:$D$49=H522) * ('Supplier Emission'!$F$15:$F$49=$E$435)),
            ""),
    "")</f>
        <v/>
      </c>
      <c r="N522" s="311" t="str">
        <f t="array" ref="N522">IFERROR(
    XLOOKUP(F522,
            _xlws.FILTER('Supplier Emission'!$G$15:$G$49,
                   ('Supplier Emission'!$D$15:$D$49=H522) * ('Supplier Emission'!$F$15:$F$49=$E$435)),
            _xlws.FILTER('Supplier Emission'!$H$15:$H$49,
                   ('Supplier Emission'!$D$15:$D$49=H522) * ('Supplier Emission'!$F$15:$F$49=$E$435)),
            ""),
    "")</f>
        <v/>
      </c>
      <c r="O522" s="311" t="str">
        <f t="array" ref="O522">XLOOKUP(1,('Emission Factors'!$E$5:$E$488='GHG emissions calculations'!$F522)*('Emission Factors'!$H$5:$H$488='GHG emissions calculations'!$H522),INDEX('Emission Factors'!$E$5:$T$488,0,MATCH('GHG emissions calculations'!O$6,'Emission Factors'!$E$5:$T$5,0)),"",0)</f>
        <v/>
      </c>
      <c r="P522" s="313" t="str">
        <f t="array" ref="P522">IFERROR(
    INDEX('Emission Factors'!$E$5:$P$488,
          MATCH(1,
                ('Emission Factors'!$E$5:$E$488 = 'GHG emissions calculations'!$F522) *
                ('Emission Factors'!$H$5:$H$488 = 'GHG emissions calculations'!$H522),
                0),
          MATCH('GHG emissions calculations'!P$6,'Emission Factors'!$E$5:$P$5,0)),
    "")</f>
        <v/>
      </c>
      <c r="Q522" s="311" t="str">
        <f t="array" ref="Q522">IFERROR(
    IF(
        INDEX('Emission Factors'!$E$5:$P$488,
              MATCH(1,
                    ('Emission Factors'!$E$5:$E$488 = 'GHG emissions calculations'!$F522) *
                    ('Emission Factors'!$H$5:$H$488 = 'GHG emissions calculations'!$H522),
                    0),
              MATCH('GHG emissions calculations'!Q$6, 'Emission Factors'!$E$5:$P$5, 0)) &lt;&gt; "",
        INDEX('Emission Factors'!$E$5:$P$488,
              MATCH(1,
                    ('Emission Factors'!$E$5:$E$488 = 'GHG emissions calculations'!$F522) *
                    ('Emission Factors'!$H$5:$H$488 = 'GHG emissions calculations'!$H522),
                    0),
              MATCH('GHG emissions calculations'!Q$6, 'Emission Factors'!$E$5:$P$5, 0)),
        ""),
    "")</f>
        <v/>
      </c>
      <c r="R522" s="311" t="str">
        <f t="array" ref="R522">IFERROR(
    IF(
        INDEX('Emission Factors'!$E$5:$R$488,
              MATCH(1,
                    ('Emission Factors'!$E$5:$E$488 = 'GHG emissions calculations'!$F522) *
                    ('Emission Factors'!$H$5:$H$488 = 'GHG emissions calculations'!$H522),
                    0),
              MATCH('GHG emissions calculations'!R$6, 'Emission Factors'!$E$5:$R$5, 0)) &lt;&gt; "",
        INDEX('Emission Factors'!$E$5:$R$488,
              MATCH(1,
                    ('Emission Factors'!$E$5:$E$488 = 'GHG emissions calculations'!$F522) *
                    ('Emission Factors'!$H$5:$H$488 = 'GHG emissions calculations'!$H522),
                    0),
              MATCH('GHG emissions calculations'!R$6, 'Emission Factors'!$E$5:$R$5, 0)),
        ""),
    "")</f>
        <v/>
      </c>
      <c r="S522" s="312">
        <f t="shared" si="1"/>
        <v>0</v>
      </c>
      <c r="T522" s="23"/>
    </row>
    <row r="523" ht="15.75" customHeight="1" outlineLevel="1">
      <c r="A523" s="23"/>
      <c r="B523" s="71"/>
      <c r="C523" s="71"/>
      <c r="D523" s="71"/>
      <c r="E523" s="314"/>
      <c r="F523" s="311" t="str">
        <f>Lists!R108</f>
        <v>Glass fibers, low strength - Unspecified process - Global or unspecified region</v>
      </c>
      <c r="G523" s="311">
        <f t="array" ref="G523">XLOOKUP(1,('Emission Factors'!$E$5:$E$488='GHG emissions calculations'!$F523)*('Emission Factors'!$H$5:$H$488='GHG emissions calculations'!$H523),INDEX('Emission Factors'!$E$5:$T$488,0,MATCH('GHG emissions calculations'!G$6,'Emission Factors'!$E$5:$T$5,0)),"",0)</f>
        <v>3</v>
      </c>
      <c r="H523" s="311" t="s">
        <v>237</v>
      </c>
      <c r="I523" s="312" t="str">
        <f>IF(
    SUMIFS('Import data'!$L$25:$L$80,
           'Import data'!$J$25:$J$80, F523,
           'Import data'!$G$25:$G$80, 'GHG emissions calculations'!$H523,
           'Import data'!$I$25:$I$80,$E$435) &lt;&gt; 0,
    SUMIFS('Import data'!$L$25:$L$80,
           'Import data'!$J$25:$J$80, F523,
           'Import data'!$G$25:$G$80, 'GHG emissions calculations'!$H523,
           'Import data'!$I$25:$I$80,$E$435),
    ""
)</f>
        <v/>
      </c>
      <c r="J523" s="311" t="str">
        <f t="array" ref="J523">IF(
    XLOOKUP(F523, 'Import data'!$J$26:$J$47, 'Import data'!$M$26:$M$47, "", 0) = "Please add the region-specific supplier emission factor or choose a different region available in the IAEG database.",
    "",
    XLOOKUP(F523, 'Import data'!$J$26:$J$47, 'Import data'!$M$26:$M$47, "", 0)
)</f>
        <v/>
      </c>
      <c r="K523" s="311" t="str">
        <f t="array" ref="K523">IFERROR(
    XLOOKUP(F523,
            _xlws.FILTER('Supplier Emission'!$G$15:$G$49,
                   ('Supplier Emission'!$D$15:$D$49=H523) * ('Supplier Emission'!$F$15:$F$49=$E$435)),
            _xlws.FILTER('Supplier Emission'!$I$15:$I$49,
                   ('Supplier Emission'!$D$15:$D$49=H523) * ('Supplier Emission'!$F$15:$F$49=$E$435)),
            ""),
    "")</f>
        <v/>
      </c>
      <c r="L523" s="311" t="str">
        <f t="array" ref="L523">IFERROR(
    XLOOKUP(F523,
            _xlws.FILTER('Supplier Emission'!$G$15:$G$49,
                   ('Supplier Emission'!$D$15:$D$49=H523) * ('Supplier Emission'!$F$15:$F$49=$E$435)),
            _xlws.FILTER('Supplier Emission'!$J$15:$J$49,
                   ('Supplier Emission'!$D$15:$D$49=H523) * ('Supplier Emission'!$F$15:$F$49=$E$435)),
            ""),
    "")</f>
        <v/>
      </c>
      <c r="M523" s="311" t="str">
        <f t="array" ref="M523">IFERROR(
    XLOOKUP(F523,
            _xlws.FILTER('Supplier Emission'!$G$15:$G$49,
                   ('Supplier Emission'!$D$15:$D$49=H523) * ('Supplier Emission'!$F$15:$F$49=$E$435)),
            _xlws.FILTER('Supplier Emission'!$M$15:$M$49,
                   ('Supplier Emission'!$D$15:$D$49=H523) * ('Supplier Emission'!$F$15:$F$49=$E$435)),
            ""),
    "")</f>
        <v/>
      </c>
      <c r="N523" s="311" t="str">
        <f t="array" ref="N523">IFERROR(
    XLOOKUP(F523,
            _xlws.FILTER('Supplier Emission'!$G$15:$G$49,
                   ('Supplier Emission'!$D$15:$D$49=H523) * ('Supplier Emission'!$F$15:$F$49=$E$435)),
            _xlws.FILTER('Supplier Emission'!$H$15:$H$49,
                   ('Supplier Emission'!$D$15:$D$49=H523) * ('Supplier Emission'!$F$15:$F$49=$E$435)),
            ""),
    "")</f>
        <v/>
      </c>
      <c r="O523" s="311" t="str">
        <f t="array" ref="O523">XLOOKUP(1,('Emission Factors'!$E$5:$E$488='GHG emissions calculations'!$F523)*('Emission Factors'!$H$5:$H$488='GHG emissions calculations'!$H523),INDEX('Emission Factors'!$E$5:$T$488,0,MATCH('GHG emissions calculations'!O$6,'Emission Factors'!$E$5:$T$5,0)),"",0)</f>
        <v>Processed  Glass fibers (low strength) </v>
      </c>
      <c r="P523" s="313">
        <f t="array" ref="P523">IFERROR(
    INDEX('Emission Factors'!$E$5:$P$488,
          MATCH(1,
                ('Emission Factors'!$E$5:$E$488 = 'GHG emissions calculations'!$F523) *
                ('Emission Factors'!$H$5:$H$488 = 'GHG emissions calculations'!$H523),
                0),
          MATCH('GHG emissions calculations'!P$6,'Emission Factors'!$E$5:$P$5,0)),
    "")</f>
        <v>4.83</v>
      </c>
      <c r="Q523" s="311" t="str">
        <f t="array" ref="Q523">IFERROR(
    IF(
        INDEX('Emission Factors'!$E$5:$P$488,
              MATCH(1,
                    ('Emission Factors'!$E$5:$E$488 = 'GHG emissions calculations'!$F523) *
                    ('Emission Factors'!$H$5:$H$488 = 'GHG emissions calculations'!$H523),
                    0),
              MATCH('GHG emissions calculations'!Q$6, 'Emission Factors'!$E$5:$P$5, 0)) &lt;&gt; "",
        INDEX('Emission Factors'!$E$5:$P$488,
              MATCH(1,
                    ('Emission Factors'!$E$5:$E$488 = 'GHG emissions calculations'!$F523) *
                    ('Emission Factors'!$H$5:$H$488 = 'GHG emissions calculations'!$H523),
                    0),
              MATCH('GHG emissions calculations'!Q$6, 'Emission Factors'!$E$5:$P$5, 0)),
        ""),
    "")</f>
        <v>kgCO2e/kg</v>
      </c>
      <c r="R523" s="311" t="str">
        <f t="array" ref="R523">IFERROR(
    IF(
        INDEX('Emission Factors'!$E$5:$R$488,
              MATCH(1,
                    ('Emission Factors'!$E$5:$E$488 = 'GHG emissions calculations'!$F523) *
                    ('Emission Factors'!$H$5:$H$488 = 'GHG emissions calculations'!$H523),
                    0),
              MATCH('GHG emissions calculations'!R$6, 'Emission Factors'!$E$5:$R$5, 0)) &lt;&gt; "",
        INDEX('Emission Factors'!$E$5:$R$488,
              MATCH(1,
                    ('Emission Factors'!$E$5:$E$488 = 'GHG emissions calculations'!$F523) *
                    ('Emission Factors'!$H$5:$H$488 = 'GHG emissions calculations'!$H523),
                    0),
              MATCH('GHG emissions calculations'!R$6, 'Emission Factors'!$E$5:$R$5, 0)),
        ""),
    "")</f>
        <v>Global or unspecified region</v>
      </c>
      <c r="S523" s="312">
        <f t="shared" si="1"/>
        <v>0</v>
      </c>
      <c r="T523" s="23"/>
    </row>
    <row r="524" ht="15.75" customHeight="1" outlineLevel="1">
      <c r="A524" s="23"/>
      <c r="B524" s="71"/>
      <c r="C524" s="71"/>
      <c r="D524" s="71"/>
      <c r="E524" s="314"/>
      <c r="F524" s="311" t="str">
        <f>Lists!R107</f>
        <v>Glass fibers, low strength - Unspecified process - Middle East</v>
      </c>
      <c r="G524" s="311" t="str">
        <f t="array" ref="G524">XLOOKUP(1,('Emission Factors'!$E$5:$E$488='GHG emissions calculations'!$F524)*('Emission Factors'!$H$5:$H$488='GHG emissions calculations'!$H524),INDEX('Emission Factors'!$E$5:$T$488,0,MATCH('GHG emissions calculations'!G$6,'Emission Factors'!$E$5:$T$5,0)),"",0)</f>
        <v/>
      </c>
      <c r="H524" s="311" t="s">
        <v>237</v>
      </c>
      <c r="I524" s="312" t="str">
        <f>IF(
    SUMIFS('Import data'!$L$25:$L$80,
           'Import data'!$J$25:$J$80, F524,
           'Import data'!$G$25:$G$80, 'GHG emissions calculations'!$H524,
           'Import data'!$I$25:$I$80,$E$435) &lt;&gt; 0,
    SUMIFS('Import data'!$L$25:$L$80,
           'Import data'!$J$25:$J$80, F524,
           'Import data'!$G$25:$G$80, 'GHG emissions calculations'!$H524,
           'Import data'!$I$25:$I$80,$E$435),
    ""
)</f>
        <v/>
      </c>
      <c r="J524" s="311" t="str">
        <f t="array" ref="J524">IF(
    XLOOKUP(F524, 'Import data'!$J$26:$J$47, 'Import data'!$M$26:$M$47, "", 0) = "Please add the region-specific supplier emission factor or choose a different region available in the IAEG database.",
    "",
    XLOOKUP(F524, 'Import data'!$J$26:$J$47, 'Import data'!$M$26:$M$47, "", 0)
)</f>
        <v/>
      </c>
      <c r="K524" s="311" t="str">
        <f t="array" ref="K524">IFERROR(
    XLOOKUP(F524,
            _xlws.FILTER('Supplier Emission'!$G$15:$G$49,
                   ('Supplier Emission'!$D$15:$D$49=H524) * ('Supplier Emission'!$F$15:$F$49=$E$435)),
            _xlws.FILTER('Supplier Emission'!$I$15:$I$49,
                   ('Supplier Emission'!$D$15:$D$49=H524) * ('Supplier Emission'!$F$15:$F$49=$E$435)),
            ""),
    "")</f>
        <v/>
      </c>
      <c r="L524" s="311" t="str">
        <f t="array" ref="L524">IFERROR(
    XLOOKUP(F524,
            _xlws.FILTER('Supplier Emission'!$G$15:$G$49,
                   ('Supplier Emission'!$D$15:$D$49=H524) * ('Supplier Emission'!$F$15:$F$49=$E$435)),
            _xlws.FILTER('Supplier Emission'!$J$15:$J$49,
                   ('Supplier Emission'!$D$15:$D$49=H524) * ('Supplier Emission'!$F$15:$F$49=$E$435)),
            ""),
    "")</f>
        <v/>
      </c>
      <c r="M524" s="311" t="str">
        <f t="array" ref="M524">IFERROR(
    XLOOKUP(F524,
            _xlws.FILTER('Supplier Emission'!$G$15:$G$49,
                   ('Supplier Emission'!$D$15:$D$49=H524) * ('Supplier Emission'!$F$15:$F$49=$E$435)),
            _xlws.FILTER('Supplier Emission'!$M$15:$M$49,
                   ('Supplier Emission'!$D$15:$D$49=H524) * ('Supplier Emission'!$F$15:$F$49=$E$435)),
            ""),
    "")</f>
        <v/>
      </c>
      <c r="N524" s="311" t="str">
        <f t="array" ref="N524">IFERROR(
    XLOOKUP(F524,
            _xlws.FILTER('Supplier Emission'!$G$15:$G$49,
                   ('Supplier Emission'!$D$15:$D$49=H524) * ('Supplier Emission'!$F$15:$F$49=$E$435)),
            _xlws.FILTER('Supplier Emission'!$H$15:$H$49,
                   ('Supplier Emission'!$D$15:$D$49=H524) * ('Supplier Emission'!$F$15:$F$49=$E$435)),
            ""),
    "")</f>
        <v/>
      </c>
      <c r="O524" s="311" t="str">
        <f t="array" ref="O524">XLOOKUP(1,('Emission Factors'!$E$5:$E$488='GHG emissions calculations'!$F524)*('Emission Factors'!$H$5:$H$488='GHG emissions calculations'!$H524),INDEX('Emission Factors'!$E$5:$T$488,0,MATCH('GHG emissions calculations'!O$6,'Emission Factors'!$E$5:$T$5,0)),"",0)</f>
        <v/>
      </c>
      <c r="P524" s="313" t="str">
        <f t="array" ref="P524">IFERROR(
    INDEX('Emission Factors'!$E$5:$P$488,
          MATCH(1,
                ('Emission Factors'!$E$5:$E$488 = 'GHG emissions calculations'!$F524) *
                ('Emission Factors'!$H$5:$H$488 = 'GHG emissions calculations'!$H524),
                0),
          MATCH('GHG emissions calculations'!P$6,'Emission Factors'!$E$5:$P$5,0)),
    "")</f>
        <v/>
      </c>
      <c r="Q524" s="311" t="str">
        <f t="array" ref="Q524">IFERROR(
    IF(
        INDEX('Emission Factors'!$E$5:$P$488,
              MATCH(1,
                    ('Emission Factors'!$E$5:$E$488 = 'GHG emissions calculations'!$F524) *
                    ('Emission Factors'!$H$5:$H$488 = 'GHG emissions calculations'!$H524),
                    0),
              MATCH('GHG emissions calculations'!Q$6, 'Emission Factors'!$E$5:$P$5, 0)) &lt;&gt; "",
        INDEX('Emission Factors'!$E$5:$P$488,
              MATCH(1,
                    ('Emission Factors'!$E$5:$E$488 = 'GHG emissions calculations'!$F524) *
                    ('Emission Factors'!$H$5:$H$488 = 'GHG emissions calculations'!$H524),
                    0),
              MATCH('GHG emissions calculations'!Q$6, 'Emission Factors'!$E$5:$P$5, 0)),
        ""),
    "")</f>
        <v/>
      </c>
      <c r="R524" s="311" t="str">
        <f t="array" ref="R524">IFERROR(
    IF(
        INDEX('Emission Factors'!$E$5:$R$488,
              MATCH(1,
                    ('Emission Factors'!$E$5:$E$488 = 'GHG emissions calculations'!$F524) *
                    ('Emission Factors'!$H$5:$H$488 = 'GHG emissions calculations'!$H524),
                    0),
              MATCH('GHG emissions calculations'!R$6, 'Emission Factors'!$E$5:$R$5, 0)) &lt;&gt; "",
        INDEX('Emission Factors'!$E$5:$R$488,
              MATCH(1,
                    ('Emission Factors'!$E$5:$E$488 = 'GHG emissions calculations'!$F524) *
                    ('Emission Factors'!$H$5:$H$488 = 'GHG emissions calculations'!$H524),
                    0),
              MATCH('GHG emissions calculations'!R$6, 'Emission Factors'!$E$5:$R$5, 0)),
        ""),
    "")</f>
        <v/>
      </c>
      <c r="S524" s="312">
        <f t="shared" si="1"/>
        <v>0</v>
      </c>
      <c r="T524" s="23"/>
    </row>
    <row r="525" ht="15.75" customHeight="1" outlineLevel="1">
      <c r="A525" s="23"/>
      <c r="B525" s="71"/>
      <c r="C525" s="71"/>
      <c r="D525" s="71"/>
      <c r="E525" s="314"/>
      <c r="F525" s="311" t="str">
        <f>Lists!R106</f>
        <v>Glass fibers, low strength - Unspecified process - Oceania</v>
      </c>
      <c r="G525" s="311" t="str">
        <f t="array" ref="G525">XLOOKUP(1,('Emission Factors'!$E$5:$E$488='GHG emissions calculations'!$F525)*('Emission Factors'!$H$5:$H$488='GHG emissions calculations'!$H525),INDEX('Emission Factors'!$E$5:$T$488,0,MATCH('GHG emissions calculations'!G$6,'Emission Factors'!$E$5:$T$5,0)),"",0)</f>
        <v/>
      </c>
      <c r="H525" s="311" t="s">
        <v>237</v>
      </c>
      <c r="I525" s="312" t="str">
        <f>IF(
    SUMIFS('Import data'!$L$25:$L$80,
           'Import data'!$J$25:$J$80, F525,
           'Import data'!$G$25:$G$80, 'GHG emissions calculations'!$H525,
           'Import data'!$I$25:$I$80,$E$435) &lt;&gt; 0,
    SUMIFS('Import data'!$L$25:$L$80,
           'Import data'!$J$25:$J$80, F525,
           'Import data'!$G$25:$G$80, 'GHG emissions calculations'!$H525,
           'Import data'!$I$25:$I$80,$E$435),
    ""
)</f>
        <v/>
      </c>
      <c r="J525" s="311" t="str">
        <f t="array" ref="J525">IF(
    XLOOKUP(F525, 'Import data'!$J$26:$J$47, 'Import data'!$M$26:$M$47, "", 0) = "Please add the region-specific supplier emission factor or choose a different region available in the IAEG database.",
    "",
    XLOOKUP(F525, 'Import data'!$J$26:$J$47, 'Import data'!$M$26:$M$47, "", 0)
)</f>
        <v/>
      </c>
      <c r="K525" s="311" t="str">
        <f t="array" ref="K525">IFERROR(
    XLOOKUP(F525,
            _xlws.FILTER('Supplier Emission'!$G$15:$G$49,
                   ('Supplier Emission'!$D$15:$D$49=H525) * ('Supplier Emission'!$F$15:$F$49=$E$435)),
            _xlws.FILTER('Supplier Emission'!$I$15:$I$49,
                   ('Supplier Emission'!$D$15:$D$49=H525) * ('Supplier Emission'!$F$15:$F$49=$E$435)),
            ""),
    "")</f>
        <v/>
      </c>
      <c r="L525" s="311" t="str">
        <f t="array" ref="L525">IFERROR(
    XLOOKUP(F525,
            _xlws.FILTER('Supplier Emission'!$G$15:$G$49,
                   ('Supplier Emission'!$D$15:$D$49=H525) * ('Supplier Emission'!$F$15:$F$49=$E$435)),
            _xlws.FILTER('Supplier Emission'!$J$15:$J$49,
                   ('Supplier Emission'!$D$15:$D$49=H525) * ('Supplier Emission'!$F$15:$F$49=$E$435)),
            ""),
    "")</f>
        <v/>
      </c>
      <c r="M525" s="311" t="str">
        <f t="array" ref="M525">IFERROR(
    XLOOKUP(F525,
            _xlws.FILTER('Supplier Emission'!$G$15:$G$49,
                   ('Supplier Emission'!$D$15:$D$49=H525) * ('Supplier Emission'!$F$15:$F$49=$E$435)),
            _xlws.FILTER('Supplier Emission'!$M$15:$M$49,
                   ('Supplier Emission'!$D$15:$D$49=H525) * ('Supplier Emission'!$F$15:$F$49=$E$435)),
            ""),
    "")</f>
        <v/>
      </c>
      <c r="N525" s="311" t="str">
        <f t="array" ref="N525">IFERROR(
    XLOOKUP(F525,
            _xlws.FILTER('Supplier Emission'!$G$15:$G$49,
                   ('Supplier Emission'!$D$15:$D$49=H525) * ('Supplier Emission'!$F$15:$F$49=$E$435)),
            _xlws.FILTER('Supplier Emission'!$H$15:$H$49,
                   ('Supplier Emission'!$D$15:$D$49=H525) * ('Supplier Emission'!$F$15:$F$49=$E$435)),
            ""),
    "")</f>
        <v/>
      </c>
      <c r="O525" s="311" t="str">
        <f t="array" ref="O525">XLOOKUP(1,('Emission Factors'!$E$5:$E$488='GHG emissions calculations'!$F525)*('Emission Factors'!$H$5:$H$488='GHG emissions calculations'!$H525),INDEX('Emission Factors'!$E$5:$T$488,0,MATCH('GHG emissions calculations'!O$6,'Emission Factors'!$E$5:$T$5,0)),"",0)</f>
        <v/>
      </c>
      <c r="P525" s="313" t="str">
        <f t="array" ref="P525">IFERROR(
    INDEX('Emission Factors'!$E$5:$P$488,
          MATCH(1,
                ('Emission Factors'!$E$5:$E$488 = 'GHG emissions calculations'!$F525) *
                ('Emission Factors'!$H$5:$H$488 = 'GHG emissions calculations'!$H525),
                0),
          MATCH('GHG emissions calculations'!P$6,'Emission Factors'!$E$5:$P$5,0)),
    "")</f>
        <v/>
      </c>
      <c r="Q525" s="311" t="str">
        <f t="array" ref="Q525">IFERROR(
    IF(
        INDEX('Emission Factors'!$E$5:$P$488,
              MATCH(1,
                    ('Emission Factors'!$E$5:$E$488 = 'GHG emissions calculations'!$F525) *
                    ('Emission Factors'!$H$5:$H$488 = 'GHG emissions calculations'!$H525),
                    0),
              MATCH('GHG emissions calculations'!Q$6, 'Emission Factors'!$E$5:$P$5, 0)) &lt;&gt; "",
        INDEX('Emission Factors'!$E$5:$P$488,
              MATCH(1,
                    ('Emission Factors'!$E$5:$E$488 = 'GHG emissions calculations'!$F525) *
                    ('Emission Factors'!$H$5:$H$488 = 'GHG emissions calculations'!$H525),
                    0),
              MATCH('GHG emissions calculations'!Q$6, 'Emission Factors'!$E$5:$P$5, 0)),
        ""),
    "")</f>
        <v/>
      </c>
      <c r="R525" s="311" t="str">
        <f t="array" ref="R525">IFERROR(
    IF(
        INDEX('Emission Factors'!$E$5:$R$488,
              MATCH(1,
                    ('Emission Factors'!$E$5:$E$488 = 'GHG emissions calculations'!$F525) *
                    ('Emission Factors'!$H$5:$H$488 = 'GHG emissions calculations'!$H525),
                    0),
              MATCH('GHG emissions calculations'!R$6, 'Emission Factors'!$E$5:$R$5, 0)) &lt;&gt; "",
        INDEX('Emission Factors'!$E$5:$R$488,
              MATCH(1,
                    ('Emission Factors'!$E$5:$E$488 = 'GHG emissions calculations'!$F525) *
                    ('Emission Factors'!$H$5:$H$488 = 'GHG emissions calculations'!$H525),
                    0),
              MATCH('GHG emissions calculations'!R$6, 'Emission Factors'!$E$5:$R$5, 0)),
        ""),
    "")</f>
        <v/>
      </c>
      <c r="S525" s="312">
        <f t="shared" si="1"/>
        <v>0</v>
      </c>
      <c r="T525" s="23"/>
    </row>
    <row r="526" ht="15.75" customHeight="1" outlineLevel="1">
      <c r="A526" s="23"/>
      <c r="B526" s="71"/>
      <c r="C526" s="71"/>
      <c r="D526" s="71"/>
      <c r="E526" s="314"/>
      <c r="F526" s="311" t="str">
        <f>Lists!Q34</f>
        <v>Other non metal-based assembly and structural components for aircraft - Africa</v>
      </c>
      <c r="G526" s="311" t="str">
        <f t="array" ref="G526">XLOOKUP(1,('Emission Factors'!$E$5:$E$488='GHG emissions calculations'!$F526)*('Emission Factors'!$H$5:$H$488='GHG emissions calculations'!$H526),INDEX('Emission Factors'!$E$5:$T$488,0,MATCH('GHG emissions calculations'!G$6,'Emission Factors'!$E$5:$T$5,0)),"",0)</f>
        <v/>
      </c>
      <c r="H526" s="311" t="s">
        <v>238</v>
      </c>
      <c r="I526" s="312" t="str">
        <f>IF(
    SUMIFS('Import data'!$L$25:$L$80,
           'Import data'!$J$25:$J$80, F526,
           'Import data'!$G$25:$G$80, 'GHG emissions calculations'!$H526,
           'Import data'!$I$25:$I$80,$E$435) &lt;&gt; 0,
    SUMIFS('Import data'!$L$25:$L$80,
           'Import data'!$J$25:$J$80, F526,
           'Import data'!$G$25:$G$80, 'GHG emissions calculations'!$H526,
           'Import data'!$I$25:$I$80,$E$435),
    ""
)</f>
        <v/>
      </c>
      <c r="J526" s="311" t="str">
        <f t="array" ref="J526">IF(
    XLOOKUP(F526, 'Import data'!$J$26:$J$47, 'Import data'!$M$26:$M$47, "", 0) = "Please add the region-specific supplier emission factor or choose a different region available in the IAEG database.",
    "",
    XLOOKUP(F526, 'Import data'!$J$26:$J$47, 'Import data'!$M$26:$M$47, "", 0)
)</f>
        <v/>
      </c>
      <c r="K526" s="311" t="str">
        <f t="array" ref="K526">IFERROR(
    XLOOKUP(F526,
            _xlws.FILTER('Supplier Emission'!$G$15:$G$49,
                   ('Supplier Emission'!$D$15:$D$49=H526) * ('Supplier Emission'!$F$15:$F$49=$E$435)),
            _xlws.FILTER('Supplier Emission'!$I$15:$I$49,
                   ('Supplier Emission'!$D$15:$D$49=H526) * ('Supplier Emission'!$F$15:$F$49=$E$435)),
            ""),
    "")</f>
        <v/>
      </c>
      <c r="L526" s="311" t="str">
        <f t="array" ref="L526">IFERROR(
    XLOOKUP(F526,
            _xlws.FILTER('Supplier Emission'!$G$15:$G$49,
                   ('Supplier Emission'!$D$15:$D$49=H526) * ('Supplier Emission'!$F$15:$F$49=$E$435)),
            _xlws.FILTER('Supplier Emission'!$J$15:$J$49,
                   ('Supplier Emission'!$D$15:$D$49=H526) * ('Supplier Emission'!$F$15:$F$49=$E$435)),
            ""),
    "")</f>
        <v/>
      </c>
      <c r="M526" s="311" t="str">
        <f t="array" ref="M526">IFERROR(
    XLOOKUP(F526,
            _xlws.FILTER('Supplier Emission'!$G$15:$G$49,
                   ('Supplier Emission'!$D$15:$D$49=H526) * ('Supplier Emission'!$F$15:$F$49=$E$435)),
            _xlws.FILTER('Supplier Emission'!$M$15:$M$49,
                   ('Supplier Emission'!$D$15:$D$49=H526) * ('Supplier Emission'!$F$15:$F$49=$E$435)),
            ""),
    "")</f>
        <v/>
      </c>
      <c r="N526" s="311" t="str">
        <f t="array" ref="N526">IFERROR(
    XLOOKUP(F526,
            _xlws.FILTER('Supplier Emission'!$G$15:$G$49,
                   ('Supplier Emission'!$D$15:$D$49=H526) * ('Supplier Emission'!$F$15:$F$49=$E$435)),
            _xlws.FILTER('Supplier Emission'!$H$15:$H$49,
                   ('Supplier Emission'!$D$15:$D$49=H526) * ('Supplier Emission'!$F$15:$F$49=$E$435)),
            ""),
    "")</f>
        <v/>
      </c>
      <c r="O526" s="311" t="str">
        <f t="array" ref="O526">XLOOKUP(1,('Emission Factors'!$E$5:$E$488='GHG emissions calculations'!$F526)*('Emission Factors'!$H$5:$H$488='GHG emissions calculations'!$H526),INDEX('Emission Factors'!$E$5:$T$488,0,MATCH('GHG emissions calculations'!O$6,'Emission Factors'!$E$5:$T$5,0)),"",0)</f>
        <v/>
      </c>
      <c r="P526" s="313" t="str">
        <f t="array" ref="P526">IFERROR(
    INDEX('Emission Factors'!$E$5:$P$488,
          MATCH(1,
                ('Emission Factors'!$E$5:$E$488 = 'GHG emissions calculations'!$F526) *
                ('Emission Factors'!$H$5:$H$488 = 'GHG emissions calculations'!$H526),
                0),
          MATCH('GHG emissions calculations'!P$6,'Emission Factors'!$E$5:$P$5,0)),
    "")</f>
        <v/>
      </c>
      <c r="Q526" s="311" t="str">
        <f t="array" ref="Q526">IFERROR(
    IF(
        INDEX('Emission Factors'!$E$5:$P$488,
              MATCH(1,
                    ('Emission Factors'!$E$5:$E$488 = 'GHG emissions calculations'!$F526) *
                    ('Emission Factors'!$H$5:$H$488 = 'GHG emissions calculations'!$H526),
                    0),
              MATCH('GHG emissions calculations'!Q$6, 'Emission Factors'!$E$5:$P$5, 0)) &lt;&gt; "",
        INDEX('Emission Factors'!$E$5:$P$488,
              MATCH(1,
                    ('Emission Factors'!$E$5:$E$488 = 'GHG emissions calculations'!$F526) *
                    ('Emission Factors'!$H$5:$H$488 = 'GHG emissions calculations'!$H526),
                    0),
              MATCH('GHG emissions calculations'!Q$6, 'Emission Factors'!$E$5:$P$5, 0)),
        ""),
    "")</f>
        <v/>
      </c>
      <c r="R526" s="311" t="str">
        <f t="array" ref="R526">IFERROR(
    IF(
        INDEX('Emission Factors'!$E$5:$R$488,
              MATCH(1,
                    ('Emission Factors'!$E$5:$E$488 = 'GHG emissions calculations'!$F526) *
                    ('Emission Factors'!$H$5:$H$488 = 'GHG emissions calculations'!$H526),
                    0),
              MATCH('GHG emissions calculations'!R$6, 'Emission Factors'!$E$5:$R$5, 0)) &lt;&gt; "",
        INDEX('Emission Factors'!$E$5:$R$488,
              MATCH(1,
                    ('Emission Factors'!$E$5:$E$488 = 'GHG emissions calculations'!$F526) *
                    ('Emission Factors'!$H$5:$H$488 = 'GHG emissions calculations'!$H526),
                    0),
              MATCH('GHG emissions calculations'!R$6, 'Emission Factors'!$E$5:$R$5, 0)),
        ""),
    "")</f>
        <v/>
      </c>
      <c r="S526" s="312">
        <f t="shared" si="1"/>
        <v>0</v>
      </c>
      <c r="T526" s="23"/>
    </row>
    <row r="527" ht="15.75" customHeight="1" outlineLevel="1">
      <c r="A527" s="23"/>
      <c r="B527" s="71"/>
      <c r="C527" s="71"/>
      <c r="D527" s="71"/>
      <c r="E527" s="314"/>
      <c r="F527" s="311" t="str">
        <f>Lists!Q32</f>
        <v>Other non metal-based assembly and structural components for aircraft - America</v>
      </c>
      <c r="G527" s="311">
        <f t="array" ref="G527">XLOOKUP(1,('Emission Factors'!$E$5:$E$488='GHG emissions calculations'!$F527)*('Emission Factors'!$H$5:$H$488='GHG emissions calculations'!$H527),INDEX('Emission Factors'!$E$5:$T$488,0,MATCH('GHG emissions calculations'!G$6,'Emission Factors'!$E$5:$T$5,0)),"",0)</f>
        <v>1</v>
      </c>
      <c r="H527" s="311" t="s">
        <v>238</v>
      </c>
      <c r="I527" s="312" t="str">
        <f>IF(
    SUMIFS('Import data'!$L$25:$L$80,
           'Import data'!$J$25:$J$80, F527,
           'Import data'!$G$25:$G$80, 'GHG emissions calculations'!$H527,
           'Import data'!$I$25:$I$80,$E$435) &lt;&gt; 0,
    SUMIFS('Import data'!$L$25:$L$80,
           'Import data'!$J$25:$J$80, F527,
           'Import data'!$G$25:$G$80, 'GHG emissions calculations'!$H527,
           'Import data'!$I$25:$I$80,$E$435),
    ""
)</f>
        <v/>
      </c>
      <c r="J527" s="311" t="str">
        <f t="array" ref="J527">IF(
    XLOOKUP(F527, 'Import data'!$J$26:$J$47, 'Import data'!$M$26:$M$47, "", 0) = "Please add the region-specific supplier emission factor or choose a different region available in the IAEG database.",
    "",
    XLOOKUP(F527, 'Import data'!$J$26:$J$47, 'Import data'!$M$26:$M$47, "", 0)
)</f>
        <v/>
      </c>
      <c r="K527" s="311" t="str">
        <f t="array" ref="K527">IFERROR(
    XLOOKUP(F527,
            _xlws.FILTER('Supplier Emission'!$G$15:$G$49,
                   ('Supplier Emission'!$D$15:$D$49=H527) * ('Supplier Emission'!$F$15:$F$49=$E$435)),
            _xlws.FILTER('Supplier Emission'!$I$15:$I$49,
                   ('Supplier Emission'!$D$15:$D$49=H527) * ('Supplier Emission'!$F$15:$F$49=$E$435)),
            ""),
    "")</f>
        <v/>
      </c>
      <c r="L527" s="311" t="str">
        <f t="array" ref="L527">IFERROR(
    XLOOKUP(F527,
            _xlws.FILTER('Supplier Emission'!$G$15:$G$49,
                   ('Supplier Emission'!$D$15:$D$49=H527) * ('Supplier Emission'!$F$15:$F$49=$E$435)),
            _xlws.FILTER('Supplier Emission'!$J$15:$J$49,
                   ('Supplier Emission'!$D$15:$D$49=H527) * ('Supplier Emission'!$F$15:$F$49=$E$435)),
            ""),
    "")</f>
        <v/>
      </c>
      <c r="M527" s="311" t="str">
        <f t="array" ref="M527">IFERROR(
    XLOOKUP(F527,
            _xlws.FILTER('Supplier Emission'!$G$15:$G$49,
                   ('Supplier Emission'!$D$15:$D$49=H527) * ('Supplier Emission'!$F$15:$F$49=$E$435)),
            _xlws.FILTER('Supplier Emission'!$M$15:$M$49,
                   ('Supplier Emission'!$D$15:$D$49=H527) * ('Supplier Emission'!$F$15:$F$49=$E$435)),
            ""),
    "")</f>
        <v/>
      </c>
      <c r="N527" s="311" t="str">
        <f t="array" ref="N527">IFERROR(
    XLOOKUP(F527,
            _xlws.FILTER('Supplier Emission'!$G$15:$G$49,
                   ('Supplier Emission'!$D$15:$D$49=H527) * ('Supplier Emission'!$F$15:$F$49=$E$435)),
            _xlws.FILTER('Supplier Emission'!$H$15:$H$49,
                   ('Supplier Emission'!$D$15:$D$49=H527) * ('Supplier Emission'!$F$15:$F$49=$E$435)),
            ""),
    "")</f>
        <v/>
      </c>
      <c r="O527" s="311" t="str">
        <f t="array" ref="O527">XLOOKUP(1,('Emission Factors'!$E$5:$E$488='GHG emissions calculations'!$F527)*('Emission Factors'!$H$5:$H$488='GHG emissions calculations'!$H527),INDEX('Emission Factors'!$E$5:$T$488,0,MATCH('GHG emissions calculations'!O$6,'Emission Factors'!$E$5:$T$5,0)),"",0)</f>
        <v>Other Aircraft Parts</v>
      </c>
      <c r="P527" s="313">
        <f t="array" ref="P527">IFERROR(
    INDEX('Emission Factors'!$E$5:$P$488,
          MATCH(1,
                ('Emission Factors'!$E$5:$E$488 = 'GHG emissions calculations'!$F527) *
                ('Emission Factors'!$H$5:$H$488 = 'GHG emissions calculations'!$H527),
                0),
          MATCH('GHG emissions calculations'!P$6,'Emission Factors'!$E$5:$P$5,0)),
    "")</f>
        <v>236.873</v>
      </c>
      <c r="Q527" s="311" t="str">
        <f t="array" ref="Q527">IFERROR(
    IF(
        INDEX('Emission Factors'!$E$5:$P$488,
              MATCH(1,
                    ('Emission Factors'!$E$5:$E$488 = 'GHG emissions calculations'!$F527) *
                    ('Emission Factors'!$H$5:$H$488 = 'GHG emissions calculations'!$H527),
                    0),
              MATCH('GHG emissions calculations'!Q$6, 'Emission Factors'!$E$5:$P$5, 0)) &lt;&gt; "",
        INDEX('Emission Factors'!$E$5:$P$488,
              MATCH(1,
                    ('Emission Factors'!$E$5:$E$488 = 'GHG emissions calculations'!$F527) *
                    ('Emission Factors'!$H$5:$H$488 = 'GHG emissions calculations'!$H527),
                    0),
              MATCH('GHG emissions calculations'!Q$6, 'Emission Factors'!$E$5:$P$5, 0)),
        ""),
    "")</f>
        <v>kgCO2e / k€</v>
      </c>
      <c r="R527" s="311" t="str">
        <f t="array" ref="R527">IFERROR(
    IF(
        INDEX('Emission Factors'!$E$5:$R$488,
              MATCH(1,
                    ('Emission Factors'!$E$5:$E$488 = 'GHG emissions calculations'!$F527) *
                    ('Emission Factors'!$H$5:$H$488 = 'GHG emissions calculations'!$H527),
                    0),
              MATCH('GHG emissions calculations'!R$6, 'Emission Factors'!$E$5:$R$5, 0)) &lt;&gt; "",
        INDEX('Emission Factors'!$E$5:$R$488,
              MATCH(1,
                    ('Emission Factors'!$E$5:$E$488 = 'GHG emissions calculations'!$F527) *
                    ('Emission Factors'!$H$5:$H$488 = 'GHG emissions calculations'!$H527),
                    0),
              MATCH('GHG emissions calculations'!R$6, 'Emission Factors'!$E$5:$R$5, 0)),
        ""),
    "")</f>
        <v>America</v>
      </c>
      <c r="S527" s="312">
        <f t="shared" si="1"/>
        <v>0</v>
      </c>
      <c r="T527" s="23"/>
    </row>
    <row r="528" ht="15.75" customHeight="1" outlineLevel="1">
      <c r="A528" s="23"/>
      <c r="B528" s="71"/>
      <c r="C528" s="71"/>
      <c r="D528" s="71"/>
      <c r="E528" s="314"/>
      <c r="F528" s="311" t="str">
        <f>Lists!Q35</f>
        <v>Other non metal-based assembly and structural components for aircraft - Asia</v>
      </c>
      <c r="G528" s="311" t="str">
        <f t="array" ref="G528">XLOOKUP(1,('Emission Factors'!$E$5:$E$488='GHG emissions calculations'!$F528)*('Emission Factors'!$H$5:$H$488='GHG emissions calculations'!$H528),INDEX('Emission Factors'!$E$5:$T$488,0,MATCH('GHG emissions calculations'!G$6,'Emission Factors'!$E$5:$T$5,0)),"",0)</f>
        <v/>
      </c>
      <c r="H528" s="311" t="s">
        <v>238</v>
      </c>
      <c r="I528" s="312" t="str">
        <f>IF(
    SUMIFS('Import data'!$L$25:$L$80,
           'Import data'!$J$25:$J$80, F528,
           'Import data'!$G$25:$G$80, 'GHG emissions calculations'!$H528,
           'Import data'!$I$25:$I$80,$E$435) &lt;&gt; 0,
    SUMIFS('Import data'!$L$25:$L$80,
           'Import data'!$J$25:$J$80, F528,
           'Import data'!$G$25:$G$80, 'GHG emissions calculations'!$H528,
           'Import data'!$I$25:$I$80,$E$435),
    ""
)</f>
        <v/>
      </c>
      <c r="J528" s="311" t="str">
        <f t="array" ref="J528">IF(
    XLOOKUP(F528, 'Import data'!$J$26:$J$47, 'Import data'!$M$26:$M$47, "", 0) = "Please add the region-specific supplier emission factor or choose a different region available in the IAEG database.",
    "",
    XLOOKUP(F528, 'Import data'!$J$26:$J$47, 'Import data'!$M$26:$M$47, "", 0)
)</f>
        <v/>
      </c>
      <c r="K528" s="311" t="str">
        <f t="array" ref="K528">IFERROR(
    XLOOKUP(F528,
            _xlws.FILTER('Supplier Emission'!$G$15:$G$49,
                   ('Supplier Emission'!$D$15:$D$49=H528) * ('Supplier Emission'!$F$15:$F$49=$E$435)),
            _xlws.FILTER('Supplier Emission'!$I$15:$I$49,
                   ('Supplier Emission'!$D$15:$D$49=H528) * ('Supplier Emission'!$F$15:$F$49=$E$435)),
            ""),
    "")</f>
        <v/>
      </c>
      <c r="L528" s="311" t="str">
        <f t="array" ref="L528">IFERROR(
    XLOOKUP(F528,
            _xlws.FILTER('Supplier Emission'!$G$15:$G$49,
                   ('Supplier Emission'!$D$15:$D$49=H528) * ('Supplier Emission'!$F$15:$F$49=$E$435)),
            _xlws.FILTER('Supplier Emission'!$J$15:$J$49,
                   ('Supplier Emission'!$D$15:$D$49=H528) * ('Supplier Emission'!$F$15:$F$49=$E$435)),
            ""),
    "")</f>
        <v/>
      </c>
      <c r="M528" s="311" t="str">
        <f t="array" ref="M528">IFERROR(
    XLOOKUP(F528,
            _xlws.FILTER('Supplier Emission'!$G$15:$G$49,
                   ('Supplier Emission'!$D$15:$D$49=H528) * ('Supplier Emission'!$F$15:$F$49=$E$435)),
            _xlws.FILTER('Supplier Emission'!$M$15:$M$49,
                   ('Supplier Emission'!$D$15:$D$49=H528) * ('Supplier Emission'!$F$15:$F$49=$E$435)),
            ""),
    "")</f>
        <v/>
      </c>
      <c r="N528" s="311" t="str">
        <f t="array" ref="N528">IFERROR(
    XLOOKUP(F528,
            _xlws.FILTER('Supplier Emission'!$G$15:$G$49,
                   ('Supplier Emission'!$D$15:$D$49=H528) * ('Supplier Emission'!$F$15:$F$49=$E$435)),
            _xlws.FILTER('Supplier Emission'!$H$15:$H$49,
                   ('Supplier Emission'!$D$15:$D$49=H528) * ('Supplier Emission'!$F$15:$F$49=$E$435)),
            ""),
    "")</f>
        <v/>
      </c>
      <c r="O528" s="311" t="str">
        <f t="array" ref="O528">XLOOKUP(1,('Emission Factors'!$E$5:$E$488='GHG emissions calculations'!$F528)*('Emission Factors'!$H$5:$H$488='GHG emissions calculations'!$H528),INDEX('Emission Factors'!$E$5:$T$488,0,MATCH('GHG emissions calculations'!O$6,'Emission Factors'!$E$5:$T$5,0)),"",0)</f>
        <v/>
      </c>
      <c r="P528" s="313" t="str">
        <f t="array" ref="P528">IFERROR(
    INDEX('Emission Factors'!$E$5:$P$488,
          MATCH(1,
                ('Emission Factors'!$E$5:$E$488 = 'GHG emissions calculations'!$F528) *
                ('Emission Factors'!$H$5:$H$488 = 'GHG emissions calculations'!$H528),
                0),
          MATCH('GHG emissions calculations'!P$6,'Emission Factors'!$E$5:$P$5,0)),
    "")</f>
        <v/>
      </c>
      <c r="Q528" s="311" t="str">
        <f t="array" ref="Q528">IFERROR(
    IF(
        INDEX('Emission Factors'!$E$5:$P$488,
              MATCH(1,
                    ('Emission Factors'!$E$5:$E$488 = 'GHG emissions calculations'!$F528) *
                    ('Emission Factors'!$H$5:$H$488 = 'GHG emissions calculations'!$H528),
                    0),
              MATCH('GHG emissions calculations'!Q$6, 'Emission Factors'!$E$5:$P$5, 0)) &lt;&gt; "",
        INDEX('Emission Factors'!$E$5:$P$488,
              MATCH(1,
                    ('Emission Factors'!$E$5:$E$488 = 'GHG emissions calculations'!$F528) *
                    ('Emission Factors'!$H$5:$H$488 = 'GHG emissions calculations'!$H528),
                    0),
              MATCH('GHG emissions calculations'!Q$6, 'Emission Factors'!$E$5:$P$5, 0)),
        ""),
    "")</f>
        <v/>
      </c>
      <c r="R528" s="311" t="str">
        <f t="array" ref="R528">IFERROR(
    IF(
        INDEX('Emission Factors'!$E$5:$R$488,
              MATCH(1,
                    ('Emission Factors'!$E$5:$E$488 = 'GHG emissions calculations'!$F528) *
                    ('Emission Factors'!$H$5:$H$488 = 'GHG emissions calculations'!$H528),
                    0),
              MATCH('GHG emissions calculations'!R$6, 'Emission Factors'!$E$5:$R$5, 0)) &lt;&gt; "",
        INDEX('Emission Factors'!$E$5:$R$488,
              MATCH(1,
                    ('Emission Factors'!$E$5:$E$488 = 'GHG emissions calculations'!$F528) *
                    ('Emission Factors'!$H$5:$H$488 = 'GHG emissions calculations'!$H528),
                    0),
              MATCH('GHG emissions calculations'!R$6, 'Emission Factors'!$E$5:$R$5, 0)),
        ""),
    "")</f>
        <v/>
      </c>
      <c r="S528" s="312">
        <f t="shared" si="1"/>
        <v>0</v>
      </c>
      <c r="T528" s="23"/>
    </row>
    <row r="529" ht="15.75" customHeight="1" outlineLevel="1">
      <c r="A529" s="23"/>
      <c r="B529" s="71"/>
      <c r="C529" s="71"/>
      <c r="D529" s="71"/>
      <c r="E529" s="314"/>
      <c r="F529" s="311" t="str">
        <f>Lists!Q33</f>
        <v>Other non metal-based assembly and structural components for aircraft - Europe</v>
      </c>
      <c r="G529" s="311" t="str">
        <f t="array" ref="G529">XLOOKUP(1,('Emission Factors'!$E$5:$E$488='GHG emissions calculations'!$F529)*('Emission Factors'!$H$5:$H$488='GHG emissions calculations'!$H529),INDEX('Emission Factors'!$E$5:$T$488,0,MATCH('GHG emissions calculations'!G$6,'Emission Factors'!$E$5:$T$5,0)),"",0)</f>
        <v/>
      </c>
      <c r="H529" s="311" t="s">
        <v>238</v>
      </c>
      <c r="I529" s="312" t="str">
        <f>IF(
    SUMIFS('Import data'!$L$25:$L$80,
           'Import data'!$J$25:$J$80, F529,
           'Import data'!$G$25:$G$80, 'GHG emissions calculations'!$H529,
           'Import data'!$I$25:$I$80,$E$435) &lt;&gt; 0,
    SUMIFS('Import data'!$L$25:$L$80,
           'Import data'!$J$25:$J$80, F529,
           'Import data'!$G$25:$G$80, 'GHG emissions calculations'!$H529,
           'Import data'!$I$25:$I$80,$E$435),
    ""
)</f>
        <v/>
      </c>
      <c r="J529" s="311" t="str">
        <f t="array" ref="J529">IF(
    XLOOKUP(F529, 'Import data'!$J$26:$J$47, 'Import data'!$M$26:$M$47, "", 0) = "Please add the region-specific supplier emission factor or choose a different region available in the IAEG database.",
    "",
    XLOOKUP(F529, 'Import data'!$J$26:$J$47, 'Import data'!$M$26:$M$47, "", 0)
)</f>
        <v/>
      </c>
      <c r="K529" s="311" t="str">
        <f t="array" ref="K529">IFERROR(
    XLOOKUP(F529,
            _xlws.FILTER('Supplier Emission'!$G$15:$G$49,
                   ('Supplier Emission'!$D$15:$D$49=H529) * ('Supplier Emission'!$F$15:$F$49=$E$435)),
            _xlws.FILTER('Supplier Emission'!$I$15:$I$49,
                   ('Supplier Emission'!$D$15:$D$49=H529) * ('Supplier Emission'!$F$15:$F$49=$E$435)),
            ""),
    "")</f>
        <v/>
      </c>
      <c r="L529" s="311" t="str">
        <f t="array" ref="L529">IFERROR(
    XLOOKUP(F529,
            _xlws.FILTER('Supplier Emission'!$G$15:$G$49,
                   ('Supplier Emission'!$D$15:$D$49=H529) * ('Supplier Emission'!$F$15:$F$49=$E$435)),
            _xlws.FILTER('Supplier Emission'!$J$15:$J$49,
                   ('Supplier Emission'!$D$15:$D$49=H529) * ('Supplier Emission'!$F$15:$F$49=$E$435)),
            ""),
    "")</f>
        <v/>
      </c>
      <c r="M529" s="311" t="str">
        <f t="array" ref="M529">IFERROR(
    XLOOKUP(F529,
            _xlws.FILTER('Supplier Emission'!$G$15:$G$49,
                   ('Supplier Emission'!$D$15:$D$49=H529) * ('Supplier Emission'!$F$15:$F$49=$E$435)),
            _xlws.FILTER('Supplier Emission'!$M$15:$M$49,
                   ('Supplier Emission'!$D$15:$D$49=H529) * ('Supplier Emission'!$F$15:$F$49=$E$435)),
            ""),
    "")</f>
        <v/>
      </c>
      <c r="N529" s="311" t="str">
        <f t="array" ref="N529">IFERROR(
    XLOOKUP(F529,
            _xlws.FILTER('Supplier Emission'!$G$15:$G$49,
                   ('Supplier Emission'!$D$15:$D$49=H529) * ('Supplier Emission'!$F$15:$F$49=$E$435)),
            _xlws.FILTER('Supplier Emission'!$H$15:$H$49,
                   ('Supplier Emission'!$D$15:$D$49=H529) * ('Supplier Emission'!$F$15:$F$49=$E$435)),
            ""),
    "")</f>
        <v/>
      </c>
      <c r="O529" s="311" t="str">
        <f t="array" ref="O529">XLOOKUP(1,('Emission Factors'!$E$5:$E$488='GHG emissions calculations'!$F529)*('Emission Factors'!$H$5:$H$488='GHG emissions calculations'!$H529),INDEX('Emission Factors'!$E$5:$T$488,0,MATCH('GHG emissions calculations'!O$6,'Emission Factors'!$E$5:$T$5,0)),"",0)</f>
        <v/>
      </c>
      <c r="P529" s="313" t="str">
        <f t="array" ref="P529">IFERROR(
    INDEX('Emission Factors'!$E$5:$P$488,
          MATCH(1,
                ('Emission Factors'!$E$5:$E$488 = 'GHG emissions calculations'!$F529) *
                ('Emission Factors'!$H$5:$H$488 = 'GHG emissions calculations'!$H529),
                0),
          MATCH('GHG emissions calculations'!P$6,'Emission Factors'!$E$5:$P$5,0)),
    "")</f>
        <v/>
      </c>
      <c r="Q529" s="311" t="str">
        <f t="array" ref="Q529">IFERROR(
    IF(
        INDEX('Emission Factors'!$E$5:$P$488,
              MATCH(1,
                    ('Emission Factors'!$E$5:$E$488 = 'GHG emissions calculations'!$F529) *
                    ('Emission Factors'!$H$5:$H$488 = 'GHG emissions calculations'!$H529),
                    0),
              MATCH('GHG emissions calculations'!Q$6, 'Emission Factors'!$E$5:$P$5, 0)) &lt;&gt; "",
        INDEX('Emission Factors'!$E$5:$P$488,
              MATCH(1,
                    ('Emission Factors'!$E$5:$E$488 = 'GHG emissions calculations'!$F529) *
                    ('Emission Factors'!$H$5:$H$488 = 'GHG emissions calculations'!$H529),
                    0),
              MATCH('GHG emissions calculations'!Q$6, 'Emission Factors'!$E$5:$P$5, 0)),
        ""),
    "")</f>
        <v/>
      </c>
      <c r="R529" s="311" t="str">
        <f t="array" ref="R529">IFERROR(
    IF(
        INDEX('Emission Factors'!$E$5:$R$488,
              MATCH(1,
                    ('Emission Factors'!$E$5:$E$488 = 'GHG emissions calculations'!$F529) *
                    ('Emission Factors'!$H$5:$H$488 = 'GHG emissions calculations'!$H529),
                    0),
              MATCH('GHG emissions calculations'!R$6, 'Emission Factors'!$E$5:$R$5, 0)) &lt;&gt; "",
        INDEX('Emission Factors'!$E$5:$R$488,
              MATCH(1,
                    ('Emission Factors'!$E$5:$E$488 = 'GHG emissions calculations'!$F529) *
                    ('Emission Factors'!$H$5:$H$488 = 'GHG emissions calculations'!$H529),
                    0),
              MATCH('GHG emissions calculations'!R$6, 'Emission Factors'!$E$5:$R$5, 0)),
        ""),
    "")</f>
        <v/>
      </c>
      <c r="S529" s="312">
        <f t="shared" si="1"/>
        <v>0</v>
      </c>
      <c r="T529" s="23"/>
    </row>
    <row r="530" ht="15.75" customHeight="1" outlineLevel="1">
      <c r="A530" s="23"/>
      <c r="B530" s="71"/>
      <c r="C530" s="71"/>
      <c r="D530" s="71"/>
      <c r="E530" s="314"/>
      <c r="F530" s="311" t="str">
        <f>Lists!Q38</f>
        <v>Other non metal-based assembly and structural components for aircraft - Global or unspecified region</v>
      </c>
      <c r="G530" s="311" t="str">
        <f t="array" ref="G530">XLOOKUP(1,('Emission Factors'!$E$5:$E$488='GHG emissions calculations'!$F530)*('Emission Factors'!$H$5:$H$488='GHG emissions calculations'!$H530),INDEX('Emission Factors'!$E$5:$T$488,0,MATCH('GHG emissions calculations'!G$6,'Emission Factors'!$E$5:$T$5,0)),"",0)</f>
        <v/>
      </c>
      <c r="H530" s="311" t="s">
        <v>238</v>
      </c>
      <c r="I530" s="312" t="str">
        <f>IF(
    SUMIFS('Import data'!$L$25:$L$80,
           'Import data'!$J$25:$J$80, F530,
           'Import data'!$G$25:$G$80, 'GHG emissions calculations'!$H530,
           'Import data'!$I$25:$I$80,$E$435) &lt;&gt; 0,
    SUMIFS('Import data'!$L$25:$L$80,
           'Import data'!$J$25:$J$80, F530,
           'Import data'!$G$25:$G$80, 'GHG emissions calculations'!$H530,
           'Import data'!$I$25:$I$80,$E$435),
    ""
)</f>
        <v/>
      </c>
      <c r="J530" s="311" t="str">
        <f t="array" ref="J530">IF(
    XLOOKUP(F530, 'Import data'!$J$26:$J$47, 'Import data'!$M$26:$M$47, "", 0) = "Please add the region-specific supplier emission factor or choose a different region available in the IAEG database.",
    "",
    XLOOKUP(F530, 'Import data'!$J$26:$J$47, 'Import data'!$M$26:$M$47, "", 0)
)</f>
        <v/>
      </c>
      <c r="K530" s="311" t="str">
        <f t="array" ref="K530">IFERROR(
    XLOOKUP(F530,
            _xlws.FILTER('Supplier Emission'!$G$15:$G$49,
                   ('Supplier Emission'!$D$15:$D$49=H530) * ('Supplier Emission'!$F$15:$F$49=$E$435)),
            _xlws.FILTER('Supplier Emission'!$I$15:$I$49,
                   ('Supplier Emission'!$D$15:$D$49=H530) * ('Supplier Emission'!$F$15:$F$49=$E$435)),
            ""),
    "")</f>
        <v/>
      </c>
      <c r="L530" s="311" t="str">
        <f t="array" ref="L530">IFERROR(
    XLOOKUP(F530,
            _xlws.FILTER('Supplier Emission'!$G$15:$G$49,
                   ('Supplier Emission'!$D$15:$D$49=H530) * ('Supplier Emission'!$F$15:$F$49=$E$435)),
            _xlws.FILTER('Supplier Emission'!$J$15:$J$49,
                   ('Supplier Emission'!$D$15:$D$49=H530) * ('Supplier Emission'!$F$15:$F$49=$E$435)),
            ""),
    "")</f>
        <v/>
      </c>
      <c r="M530" s="311" t="str">
        <f t="array" ref="M530">IFERROR(
    XLOOKUP(F530,
            _xlws.FILTER('Supplier Emission'!$G$15:$G$49,
                   ('Supplier Emission'!$D$15:$D$49=H530) * ('Supplier Emission'!$F$15:$F$49=$E$435)),
            _xlws.FILTER('Supplier Emission'!$M$15:$M$49,
                   ('Supplier Emission'!$D$15:$D$49=H530) * ('Supplier Emission'!$F$15:$F$49=$E$435)),
            ""),
    "")</f>
        <v/>
      </c>
      <c r="N530" s="311" t="str">
        <f t="array" ref="N530">IFERROR(
    XLOOKUP(F530,
            _xlws.FILTER('Supplier Emission'!$G$15:$G$49,
                   ('Supplier Emission'!$D$15:$D$49=H530) * ('Supplier Emission'!$F$15:$F$49=$E$435)),
            _xlws.FILTER('Supplier Emission'!$H$15:$H$49,
                   ('Supplier Emission'!$D$15:$D$49=H530) * ('Supplier Emission'!$F$15:$F$49=$E$435)),
            ""),
    "")</f>
        <v/>
      </c>
      <c r="O530" s="311" t="str">
        <f t="array" ref="O530">XLOOKUP(1,('Emission Factors'!$E$5:$E$488='GHG emissions calculations'!$F530)*('Emission Factors'!$H$5:$H$488='GHG emissions calculations'!$H530),INDEX('Emission Factors'!$E$5:$T$488,0,MATCH('GHG emissions calculations'!O$6,'Emission Factors'!$E$5:$T$5,0)),"",0)</f>
        <v/>
      </c>
      <c r="P530" s="313" t="str">
        <f t="array" ref="P530">IFERROR(
    INDEX('Emission Factors'!$E$5:$P$488,
          MATCH(1,
                ('Emission Factors'!$E$5:$E$488 = 'GHG emissions calculations'!$F530) *
                ('Emission Factors'!$H$5:$H$488 = 'GHG emissions calculations'!$H530),
                0),
          MATCH('GHG emissions calculations'!P$6,'Emission Factors'!$E$5:$P$5,0)),
    "")</f>
        <v/>
      </c>
      <c r="Q530" s="311" t="str">
        <f t="array" ref="Q530">IFERROR(
    IF(
        INDEX('Emission Factors'!$E$5:$P$488,
              MATCH(1,
                    ('Emission Factors'!$E$5:$E$488 = 'GHG emissions calculations'!$F530) *
                    ('Emission Factors'!$H$5:$H$488 = 'GHG emissions calculations'!$H530),
                    0),
              MATCH('GHG emissions calculations'!Q$6, 'Emission Factors'!$E$5:$P$5, 0)) &lt;&gt; "",
        INDEX('Emission Factors'!$E$5:$P$488,
              MATCH(1,
                    ('Emission Factors'!$E$5:$E$488 = 'GHG emissions calculations'!$F530) *
                    ('Emission Factors'!$H$5:$H$488 = 'GHG emissions calculations'!$H530),
                    0),
              MATCH('GHG emissions calculations'!Q$6, 'Emission Factors'!$E$5:$P$5, 0)),
        ""),
    "")</f>
        <v/>
      </c>
      <c r="R530" s="311" t="str">
        <f t="array" ref="R530">IFERROR(
    IF(
        INDEX('Emission Factors'!$E$5:$R$488,
              MATCH(1,
                    ('Emission Factors'!$E$5:$E$488 = 'GHG emissions calculations'!$F530) *
                    ('Emission Factors'!$H$5:$H$488 = 'GHG emissions calculations'!$H530),
                    0),
              MATCH('GHG emissions calculations'!R$6, 'Emission Factors'!$E$5:$R$5, 0)) &lt;&gt; "",
        INDEX('Emission Factors'!$E$5:$R$488,
              MATCH(1,
                    ('Emission Factors'!$E$5:$E$488 = 'GHG emissions calculations'!$F530) *
                    ('Emission Factors'!$H$5:$H$488 = 'GHG emissions calculations'!$H530),
                    0),
              MATCH('GHG emissions calculations'!R$6, 'Emission Factors'!$E$5:$R$5, 0)),
        ""),
    "")</f>
        <v/>
      </c>
      <c r="S530" s="312">
        <f t="shared" si="1"/>
        <v>0</v>
      </c>
      <c r="T530" s="23"/>
    </row>
    <row r="531" ht="15.75" customHeight="1" outlineLevel="1">
      <c r="A531" s="23"/>
      <c r="B531" s="71"/>
      <c r="C531" s="71"/>
      <c r="D531" s="71"/>
      <c r="E531" s="314"/>
      <c r="F531" s="311" t="str">
        <f>Lists!Q37</f>
        <v>Other non metal-based assembly and structural components for aircraft - Middle East</v>
      </c>
      <c r="G531" s="311" t="str">
        <f t="array" ref="G531">XLOOKUP(1,('Emission Factors'!$E$5:$E$488='GHG emissions calculations'!$F531)*('Emission Factors'!$H$5:$H$488='GHG emissions calculations'!$H531),INDEX('Emission Factors'!$E$5:$T$488,0,MATCH('GHG emissions calculations'!G$6,'Emission Factors'!$E$5:$T$5,0)),"",0)</f>
        <v/>
      </c>
      <c r="H531" s="311" t="s">
        <v>238</v>
      </c>
      <c r="I531" s="312" t="str">
        <f>IF(
    SUMIFS('Import data'!$L$25:$L$80,
           'Import data'!$J$25:$J$80, F531,
           'Import data'!$G$25:$G$80, 'GHG emissions calculations'!$H531,
           'Import data'!$I$25:$I$80,$E$435) &lt;&gt; 0,
    SUMIFS('Import data'!$L$25:$L$80,
           'Import data'!$J$25:$J$80, F531,
           'Import data'!$G$25:$G$80, 'GHG emissions calculations'!$H531,
           'Import data'!$I$25:$I$80,$E$435),
    ""
)</f>
        <v/>
      </c>
      <c r="J531" s="311" t="str">
        <f t="array" ref="J531">IF(
    XLOOKUP(F531, 'Import data'!$J$26:$J$47, 'Import data'!$M$26:$M$47, "", 0) = "Please add the region-specific supplier emission factor or choose a different region available in the IAEG database.",
    "",
    XLOOKUP(F531, 'Import data'!$J$26:$J$47, 'Import data'!$M$26:$M$47, "", 0)
)</f>
        <v/>
      </c>
      <c r="K531" s="311" t="str">
        <f t="array" ref="K531">IFERROR(
    XLOOKUP(F531,
            _xlws.FILTER('Supplier Emission'!$G$15:$G$49,
                   ('Supplier Emission'!$D$15:$D$49=H531) * ('Supplier Emission'!$F$15:$F$49=$E$435)),
            _xlws.FILTER('Supplier Emission'!$I$15:$I$49,
                   ('Supplier Emission'!$D$15:$D$49=H531) * ('Supplier Emission'!$F$15:$F$49=$E$435)),
            ""),
    "")</f>
        <v/>
      </c>
      <c r="L531" s="311" t="str">
        <f t="array" ref="L531">IFERROR(
    XLOOKUP(F531,
            _xlws.FILTER('Supplier Emission'!$G$15:$G$49,
                   ('Supplier Emission'!$D$15:$D$49=H531) * ('Supplier Emission'!$F$15:$F$49=$E$435)),
            _xlws.FILTER('Supplier Emission'!$J$15:$J$49,
                   ('Supplier Emission'!$D$15:$D$49=H531) * ('Supplier Emission'!$F$15:$F$49=$E$435)),
            ""),
    "")</f>
        <v/>
      </c>
      <c r="M531" s="311" t="str">
        <f t="array" ref="M531">IFERROR(
    XLOOKUP(F531,
            _xlws.FILTER('Supplier Emission'!$G$15:$G$49,
                   ('Supplier Emission'!$D$15:$D$49=H531) * ('Supplier Emission'!$F$15:$F$49=$E$435)),
            _xlws.FILTER('Supplier Emission'!$M$15:$M$49,
                   ('Supplier Emission'!$D$15:$D$49=H531) * ('Supplier Emission'!$F$15:$F$49=$E$435)),
            ""),
    "")</f>
        <v/>
      </c>
      <c r="N531" s="311" t="str">
        <f t="array" ref="N531">IFERROR(
    XLOOKUP(F531,
            _xlws.FILTER('Supplier Emission'!$G$15:$G$49,
                   ('Supplier Emission'!$D$15:$D$49=H531) * ('Supplier Emission'!$F$15:$F$49=$E$435)),
            _xlws.FILTER('Supplier Emission'!$H$15:$H$49,
                   ('Supplier Emission'!$D$15:$D$49=H531) * ('Supplier Emission'!$F$15:$F$49=$E$435)),
            ""),
    "")</f>
        <v/>
      </c>
      <c r="O531" s="311" t="str">
        <f t="array" ref="O531">XLOOKUP(1,('Emission Factors'!$E$5:$E$488='GHG emissions calculations'!$F531)*('Emission Factors'!$H$5:$H$488='GHG emissions calculations'!$H531),INDEX('Emission Factors'!$E$5:$T$488,0,MATCH('GHG emissions calculations'!O$6,'Emission Factors'!$E$5:$T$5,0)),"",0)</f>
        <v/>
      </c>
      <c r="P531" s="313" t="str">
        <f t="array" ref="P531">IFERROR(
    INDEX('Emission Factors'!$E$5:$P$488,
          MATCH(1,
                ('Emission Factors'!$E$5:$E$488 = 'GHG emissions calculations'!$F531) *
                ('Emission Factors'!$H$5:$H$488 = 'GHG emissions calculations'!$H531),
                0),
          MATCH('GHG emissions calculations'!P$6,'Emission Factors'!$E$5:$P$5,0)),
    "")</f>
        <v/>
      </c>
      <c r="Q531" s="311" t="str">
        <f t="array" ref="Q531">IFERROR(
    IF(
        INDEX('Emission Factors'!$E$5:$P$488,
              MATCH(1,
                    ('Emission Factors'!$E$5:$E$488 = 'GHG emissions calculations'!$F531) *
                    ('Emission Factors'!$H$5:$H$488 = 'GHG emissions calculations'!$H531),
                    0),
              MATCH('GHG emissions calculations'!Q$6, 'Emission Factors'!$E$5:$P$5, 0)) &lt;&gt; "",
        INDEX('Emission Factors'!$E$5:$P$488,
              MATCH(1,
                    ('Emission Factors'!$E$5:$E$488 = 'GHG emissions calculations'!$F531) *
                    ('Emission Factors'!$H$5:$H$488 = 'GHG emissions calculations'!$H531),
                    0),
              MATCH('GHG emissions calculations'!Q$6, 'Emission Factors'!$E$5:$P$5, 0)),
        ""),
    "")</f>
        <v/>
      </c>
      <c r="R531" s="311" t="str">
        <f t="array" ref="R531">IFERROR(
    IF(
        INDEX('Emission Factors'!$E$5:$R$488,
              MATCH(1,
                    ('Emission Factors'!$E$5:$E$488 = 'GHG emissions calculations'!$F531) *
                    ('Emission Factors'!$H$5:$H$488 = 'GHG emissions calculations'!$H531),
                    0),
              MATCH('GHG emissions calculations'!R$6, 'Emission Factors'!$E$5:$R$5, 0)) &lt;&gt; "",
        INDEX('Emission Factors'!$E$5:$R$488,
              MATCH(1,
                    ('Emission Factors'!$E$5:$E$488 = 'GHG emissions calculations'!$F531) *
                    ('Emission Factors'!$H$5:$H$488 = 'GHG emissions calculations'!$H531),
                    0),
              MATCH('GHG emissions calculations'!R$6, 'Emission Factors'!$E$5:$R$5, 0)),
        ""),
    "")</f>
        <v/>
      </c>
      <c r="S531" s="312">
        <f t="shared" si="1"/>
        <v>0</v>
      </c>
      <c r="T531" s="23"/>
    </row>
    <row r="532" ht="15.75" customHeight="1" outlineLevel="1">
      <c r="A532" s="23"/>
      <c r="B532" s="71"/>
      <c r="C532" s="71"/>
      <c r="D532" s="71"/>
      <c r="E532" s="314"/>
      <c r="F532" s="311" t="str">
        <f>Lists!Q36</f>
        <v>Other non metal-based assembly and structural components for aircraft - Oceania</v>
      </c>
      <c r="G532" s="311" t="str">
        <f t="array" ref="G532">XLOOKUP(1,('Emission Factors'!$E$5:$E$488='GHG emissions calculations'!$F532)*('Emission Factors'!$H$5:$H$488='GHG emissions calculations'!$H532),INDEX('Emission Factors'!$E$5:$T$488,0,MATCH('GHG emissions calculations'!G$6,'Emission Factors'!$E$5:$T$5,0)),"",0)</f>
        <v/>
      </c>
      <c r="H532" s="311" t="s">
        <v>238</v>
      </c>
      <c r="I532" s="312" t="str">
        <f>IF(
    SUMIFS('Import data'!$L$25:$L$80,
           'Import data'!$J$25:$J$80, F532,
           'Import data'!$G$25:$G$80, 'GHG emissions calculations'!$H532,
           'Import data'!$I$25:$I$80,$E$435) &lt;&gt; 0,
    SUMIFS('Import data'!$L$25:$L$80,
           'Import data'!$J$25:$J$80, F532,
           'Import data'!$G$25:$G$80, 'GHG emissions calculations'!$H532,
           'Import data'!$I$25:$I$80,$E$435),
    ""
)</f>
        <v/>
      </c>
      <c r="J532" s="311" t="str">
        <f t="array" ref="J532">IF(
    XLOOKUP(F532, 'Import data'!$J$26:$J$47, 'Import data'!$M$26:$M$47, "", 0) = "Please add the region-specific supplier emission factor or choose a different region available in the IAEG database.",
    "",
    XLOOKUP(F532, 'Import data'!$J$26:$J$47, 'Import data'!$M$26:$M$47, "", 0)
)</f>
        <v/>
      </c>
      <c r="K532" s="311" t="str">
        <f t="array" ref="K532">IFERROR(
    XLOOKUP(F532,
            _xlws.FILTER('Supplier Emission'!$G$15:$G$49,
                   ('Supplier Emission'!$D$15:$D$49=H532) * ('Supplier Emission'!$F$15:$F$49=$E$435)),
            _xlws.FILTER('Supplier Emission'!$I$15:$I$49,
                   ('Supplier Emission'!$D$15:$D$49=H532) * ('Supplier Emission'!$F$15:$F$49=$E$435)),
            ""),
    "")</f>
        <v/>
      </c>
      <c r="L532" s="311" t="str">
        <f t="array" ref="L532">IFERROR(
    XLOOKUP(F532,
            _xlws.FILTER('Supplier Emission'!$G$15:$G$49,
                   ('Supplier Emission'!$D$15:$D$49=H532) * ('Supplier Emission'!$F$15:$F$49=$E$435)),
            _xlws.FILTER('Supplier Emission'!$J$15:$J$49,
                   ('Supplier Emission'!$D$15:$D$49=H532) * ('Supplier Emission'!$F$15:$F$49=$E$435)),
            ""),
    "")</f>
        <v/>
      </c>
      <c r="M532" s="311" t="str">
        <f t="array" ref="M532">IFERROR(
    XLOOKUP(F532,
            _xlws.FILTER('Supplier Emission'!$G$15:$G$49,
                   ('Supplier Emission'!$D$15:$D$49=H532) * ('Supplier Emission'!$F$15:$F$49=$E$435)),
            _xlws.FILTER('Supplier Emission'!$M$15:$M$49,
                   ('Supplier Emission'!$D$15:$D$49=H532) * ('Supplier Emission'!$F$15:$F$49=$E$435)),
            ""),
    "")</f>
        <v/>
      </c>
      <c r="N532" s="311" t="str">
        <f t="array" ref="N532">IFERROR(
    XLOOKUP(F532,
            _xlws.FILTER('Supplier Emission'!$G$15:$G$49,
                   ('Supplier Emission'!$D$15:$D$49=H532) * ('Supplier Emission'!$F$15:$F$49=$E$435)),
            _xlws.FILTER('Supplier Emission'!$H$15:$H$49,
                   ('Supplier Emission'!$D$15:$D$49=H532) * ('Supplier Emission'!$F$15:$F$49=$E$435)),
            ""),
    "")</f>
        <v/>
      </c>
      <c r="O532" s="311" t="str">
        <f t="array" ref="O532">XLOOKUP(1,('Emission Factors'!$E$5:$E$488='GHG emissions calculations'!$F532)*('Emission Factors'!$H$5:$H$488='GHG emissions calculations'!$H532),INDEX('Emission Factors'!$E$5:$T$488,0,MATCH('GHG emissions calculations'!O$6,'Emission Factors'!$E$5:$T$5,0)),"",0)</f>
        <v/>
      </c>
      <c r="P532" s="313" t="str">
        <f t="array" ref="P532">IFERROR(
    INDEX('Emission Factors'!$E$5:$P$488,
          MATCH(1,
                ('Emission Factors'!$E$5:$E$488 = 'GHG emissions calculations'!$F532) *
                ('Emission Factors'!$H$5:$H$488 = 'GHG emissions calculations'!$H532),
                0),
          MATCH('GHG emissions calculations'!P$6,'Emission Factors'!$E$5:$P$5,0)),
    "")</f>
        <v/>
      </c>
      <c r="Q532" s="311" t="str">
        <f t="array" ref="Q532">IFERROR(
    IF(
        INDEX('Emission Factors'!$E$5:$P$488,
              MATCH(1,
                    ('Emission Factors'!$E$5:$E$488 = 'GHG emissions calculations'!$F532) *
                    ('Emission Factors'!$H$5:$H$488 = 'GHG emissions calculations'!$H532),
                    0),
              MATCH('GHG emissions calculations'!Q$6, 'Emission Factors'!$E$5:$P$5, 0)) &lt;&gt; "",
        INDEX('Emission Factors'!$E$5:$P$488,
              MATCH(1,
                    ('Emission Factors'!$E$5:$E$488 = 'GHG emissions calculations'!$F532) *
                    ('Emission Factors'!$H$5:$H$488 = 'GHG emissions calculations'!$H532),
                    0),
              MATCH('GHG emissions calculations'!Q$6, 'Emission Factors'!$E$5:$P$5, 0)),
        ""),
    "")</f>
        <v/>
      </c>
      <c r="R532" s="311" t="str">
        <f t="array" ref="R532">IFERROR(
    IF(
        INDEX('Emission Factors'!$E$5:$R$488,
              MATCH(1,
                    ('Emission Factors'!$E$5:$E$488 = 'GHG emissions calculations'!$F532) *
                    ('Emission Factors'!$H$5:$H$488 = 'GHG emissions calculations'!$H532),
                    0),
              MATCH('GHG emissions calculations'!R$6, 'Emission Factors'!$E$5:$R$5, 0)) &lt;&gt; "",
        INDEX('Emission Factors'!$E$5:$R$488,
              MATCH(1,
                    ('Emission Factors'!$E$5:$E$488 = 'GHG emissions calculations'!$F532) *
                    ('Emission Factors'!$H$5:$H$488 = 'GHG emissions calculations'!$H532),
                    0),
              MATCH('GHG emissions calculations'!R$6, 'Emission Factors'!$E$5:$R$5, 0)),
        ""),
    "")</f>
        <v/>
      </c>
      <c r="S532" s="312">
        <f t="shared" si="1"/>
        <v>0</v>
      </c>
      <c r="T532" s="23"/>
    </row>
    <row r="533" ht="15.75" customHeight="1" outlineLevel="1">
      <c r="A533" s="23"/>
      <c r="B533" s="71"/>
      <c r="C533" s="71"/>
      <c r="D533" s="71"/>
      <c r="E533" s="314"/>
      <c r="F533" s="311" t="str">
        <f>Lists!Q41</f>
        <v>Other non metal-based assembly and structural components for spacecraft and missiles - Africa</v>
      </c>
      <c r="G533" s="311" t="str">
        <f t="array" ref="G533">XLOOKUP(1,('Emission Factors'!$E$5:$E$488='GHG emissions calculations'!$F533)*('Emission Factors'!$H$5:$H$488='GHG emissions calculations'!$H533),INDEX('Emission Factors'!$E$5:$T$488,0,MATCH('GHG emissions calculations'!G$6,'Emission Factors'!$E$5:$T$5,0)),"",0)</f>
        <v/>
      </c>
      <c r="H533" s="311" t="s">
        <v>238</v>
      </c>
      <c r="I533" s="312" t="str">
        <f>IF(
    SUMIFS('Import data'!$L$25:$L$80,
           'Import data'!$J$25:$J$80, F533,
           'Import data'!$G$25:$G$80, 'GHG emissions calculations'!$H533,
           'Import data'!$I$25:$I$80,$E$435) &lt;&gt; 0,
    SUMIFS('Import data'!$L$25:$L$80,
           'Import data'!$J$25:$J$80, F533,
           'Import data'!$G$25:$G$80, 'GHG emissions calculations'!$H533,
           'Import data'!$I$25:$I$80,$E$435),
    ""
)</f>
        <v/>
      </c>
      <c r="J533" s="311" t="str">
        <f t="array" ref="J533">IF(
    XLOOKUP(F533, 'Import data'!$J$26:$J$47, 'Import data'!$M$26:$M$47, "", 0) = "Please add the region-specific supplier emission factor or choose a different region available in the IAEG database.",
    "",
    XLOOKUP(F533, 'Import data'!$J$26:$J$47, 'Import data'!$M$26:$M$47, "", 0)
)</f>
        <v/>
      </c>
      <c r="K533" s="311" t="str">
        <f t="array" ref="K533">IFERROR(
    XLOOKUP(F533,
            _xlws.FILTER('Supplier Emission'!$G$15:$G$49,
                   ('Supplier Emission'!$D$15:$D$49=H533) * ('Supplier Emission'!$F$15:$F$49=$E$435)),
            _xlws.FILTER('Supplier Emission'!$I$15:$I$49,
                   ('Supplier Emission'!$D$15:$D$49=H533) * ('Supplier Emission'!$F$15:$F$49=$E$435)),
            ""),
    "")</f>
        <v/>
      </c>
      <c r="L533" s="311" t="str">
        <f t="array" ref="L533">IFERROR(
    XLOOKUP(F533,
            _xlws.FILTER('Supplier Emission'!$G$15:$G$49,
                   ('Supplier Emission'!$D$15:$D$49=H533) * ('Supplier Emission'!$F$15:$F$49=$E$435)),
            _xlws.FILTER('Supplier Emission'!$J$15:$J$49,
                   ('Supplier Emission'!$D$15:$D$49=H533) * ('Supplier Emission'!$F$15:$F$49=$E$435)),
            ""),
    "")</f>
        <v/>
      </c>
      <c r="M533" s="311" t="str">
        <f t="array" ref="M533">IFERROR(
    XLOOKUP(F533,
            _xlws.FILTER('Supplier Emission'!$G$15:$G$49,
                   ('Supplier Emission'!$D$15:$D$49=H533) * ('Supplier Emission'!$F$15:$F$49=$E$435)),
            _xlws.FILTER('Supplier Emission'!$M$15:$M$49,
                   ('Supplier Emission'!$D$15:$D$49=H533) * ('Supplier Emission'!$F$15:$F$49=$E$435)),
            ""),
    "")</f>
        <v/>
      </c>
      <c r="N533" s="311" t="str">
        <f t="array" ref="N533">IFERROR(
    XLOOKUP(F533,
            _xlws.FILTER('Supplier Emission'!$G$15:$G$49,
                   ('Supplier Emission'!$D$15:$D$49=H533) * ('Supplier Emission'!$F$15:$F$49=$E$435)),
            _xlws.FILTER('Supplier Emission'!$H$15:$H$49,
                   ('Supplier Emission'!$D$15:$D$49=H533) * ('Supplier Emission'!$F$15:$F$49=$E$435)),
            ""),
    "")</f>
        <v/>
      </c>
      <c r="O533" s="311" t="str">
        <f t="array" ref="O533">XLOOKUP(1,('Emission Factors'!$E$5:$E$488='GHG emissions calculations'!$F533)*('Emission Factors'!$H$5:$H$488='GHG emissions calculations'!$H533),INDEX('Emission Factors'!$E$5:$T$488,0,MATCH('GHG emissions calculations'!O$6,'Emission Factors'!$E$5:$T$5,0)),"",0)</f>
        <v/>
      </c>
      <c r="P533" s="313" t="str">
        <f t="array" ref="P533">IFERROR(
    INDEX('Emission Factors'!$E$5:$P$488,
          MATCH(1,
                ('Emission Factors'!$E$5:$E$488 = 'GHG emissions calculations'!$F533) *
                ('Emission Factors'!$H$5:$H$488 = 'GHG emissions calculations'!$H533),
                0),
          MATCH('GHG emissions calculations'!P$6,'Emission Factors'!$E$5:$P$5,0)),
    "")</f>
        <v/>
      </c>
      <c r="Q533" s="311" t="str">
        <f t="array" ref="Q533">IFERROR(
    IF(
        INDEX('Emission Factors'!$E$5:$P$488,
              MATCH(1,
                    ('Emission Factors'!$E$5:$E$488 = 'GHG emissions calculations'!$F533) *
                    ('Emission Factors'!$H$5:$H$488 = 'GHG emissions calculations'!$H533),
                    0),
              MATCH('GHG emissions calculations'!Q$6, 'Emission Factors'!$E$5:$P$5, 0)) &lt;&gt; "",
        INDEX('Emission Factors'!$E$5:$P$488,
              MATCH(1,
                    ('Emission Factors'!$E$5:$E$488 = 'GHG emissions calculations'!$F533) *
                    ('Emission Factors'!$H$5:$H$488 = 'GHG emissions calculations'!$H533),
                    0),
              MATCH('GHG emissions calculations'!Q$6, 'Emission Factors'!$E$5:$P$5, 0)),
        ""),
    "")</f>
        <v/>
      </c>
      <c r="R533" s="311" t="str">
        <f t="array" ref="R533">IFERROR(
    IF(
        INDEX('Emission Factors'!$E$5:$R$488,
              MATCH(1,
                    ('Emission Factors'!$E$5:$E$488 = 'GHG emissions calculations'!$F533) *
                    ('Emission Factors'!$H$5:$H$488 = 'GHG emissions calculations'!$H533),
                    0),
              MATCH('GHG emissions calculations'!R$6, 'Emission Factors'!$E$5:$R$5, 0)) &lt;&gt; "",
        INDEX('Emission Factors'!$E$5:$R$488,
              MATCH(1,
                    ('Emission Factors'!$E$5:$E$488 = 'GHG emissions calculations'!$F533) *
                    ('Emission Factors'!$H$5:$H$488 = 'GHG emissions calculations'!$H533),
                    0),
              MATCH('GHG emissions calculations'!R$6, 'Emission Factors'!$E$5:$R$5, 0)),
        ""),
    "")</f>
        <v/>
      </c>
      <c r="S533" s="312">
        <f t="shared" si="1"/>
        <v>0</v>
      </c>
      <c r="T533" s="23"/>
    </row>
    <row r="534" ht="15.75" customHeight="1" outlineLevel="1">
      <c r="A534" s="23"/>
      <c r="B534" s="71"/>
      <c r="C534" s="71"/>
      <c r="D534" s="71"/>
      <c r="E534" s="314"/>
      <c r="F534" s="311" t="str">
        <f>Lists!Q39</f>
        <v>Other non metal-based assembly and structural components for spacecraft and missiles - America</v>
      </c>
      <c r="G534" s="311">
        <f t="array" ref="G534">XLOOKUP(1,('Emission Factors'!$E$5:$E$488='GHG emissions calculations'!$F534)*('Emission Factors'!$H$5:$H$488='GHG emissions calculations'!$H534),INDEX('Emission Factors'!$E$5:$T$488,0,MATCH('GHG emissions calculations'!G$6,'Emission Factors'!$E$5:$T$5,0)),"",0)</f>
        <v>1</v>
      </c>
      <c r="H534" s="311" t="s">
        <v>238</v>
      </c>
      <c r="I534" s="312" t="str">
        <f>IF(
    SUMIFS('Import data'!$L$25:$L$80,
           'Import data'!$J$25:$J$80, F534,
           'Import data'!$G$25:$G$80, 'GHG emissions calculations'!$H534,
           'Import data'!$I$25:$I$80,$E$435) &lt;&gt; 0,
    SUMIFS('Import data'!$L$25:$L$80,
           'Import data'!$J$25:$J$80, F534,
           'Import data'!$G$25:$G$80, 'GHG emissions calculations'!$H534,
           'Import data'!$I$25:$I$80,$E$435),
    ""
)</f>
        <v/>
      </c>
      <c r="J534" s="311" t="str">
        <f t="array" ref="J534">IF(
    XLOOKUP(F534, 'Import data'!$J$26:$J$47, 'Import data'!$M$26:$M$47, "", 0) = "Please add the region-specific supplier emission factor or choose a different region available in the IAEG database.",
    "",
    XLOOKUP(F534, 'Import data'!$J$26:$J$47, 'Import data'!$M$26:$M$47, "", 0)
)</f>
        <v/>
      </c>
      <c r="K534" s="311" t="str">
        <f t="array" ref="K534">IFERROR(
    XLOOKUP(F534,
            _xlws.FILTER('Supplier Emission'!$G$15:$G$49,
                   ('Supplier Emission'!$D$15:$D$49=H534) * ('Supplier Emission'!$F$15:$F$49=$E$435)),
            _xlws.FILTER('Supplier Emission'!$I$15:$I$49,
                   ('Supplier Emission'!$D$15:$D$49=H534) * ('Supplier Emission'!$F$15:$F$49=$E$435)),
            ""),
    "")</f>
        <v/>
      </c>
      <c r="L534" s="311" t="str">
        <f t="array" ref="L534">IFERROR(
    XLOOKUP(F534,
            _xlws.FILTER('Supplier Emission'!$G$15:$G$49,
                   ('Supplier Emission'!$D$15:$D$49=H534) * ('Supplier Emission'!$F$15:$F$49=$E$435)),
            _xlws.FILTER('Supplier Emission'!$J$15:$J$49,
                   ('Supplier Emission'!$D$15:$D$49=H534) * ('Supplier Emission'!$F$15:$F$49=$E$435)),
            ""),
    "")</f>
        <v/>
      </c>
      <c r="M534" s="311" t="str">
        <f t="array" ref="M534">IFERROR(
    XLOOKUP(F534,
            _xlws.FILTER('Supplier Emission'!$G$15:$G$49,
                   ('Supplier Emission'!$D$15:$D$49=H534) * ('Supplier Emission'!$F$15:$F$49=$E$435)),
            _xlws.FILTER('Supplier Emission'!$M$15:$M$49,
                   ('Supplier Emission'!$D$15:$D$49=H534) * ('Supplier Emission'!$F$15:$F$49=$E$435)),
            ""),
    "")</f>
        <v/>
      </c>
      <c r="N534" s="311" t="str">
        <f t="array" ref="N534">IFERROR(
    XLOOKUP(F534,
            _xlws.FILTER('Supplier Emission'!$G$15:$G$49,
                   ('Supplier Emission'!$D$15:$D$49=H534) * ('Supplier Emission'!$F$15:$F$49=$E$435)),
            _xlws.FILTER('Supplier Emission'!$H$15:$H$49,
                   ('Supplier Emission'!$D$15:$D$49=H534) * ('Supplier Emission'!$F$15:$F$49=$E$435)),
            ""),
    "")</f>
        <v/>
      </c>
      <c r="O534" s="311" t="str">
        <f t="array" ref="O534">XLOOKUP(1,('Emission Factors'!$E$5:$E$488='GHG emissions calculations'!$F534)*('Emission Factors'!$H$5:$H$488='GHG emissions calculations'!$H534),INDEX('Emission Factors'!$E$5:$T$488,0,MATCH('GHG emissions calculations'!O$6,'Emission Factors'!$E$5:$T$5,0)),"",0)</f>
        <v>Guided missiles and space vehicles</v>
      </c>
      <c r="P534" s="313">
        <f t="array" ref="P534">IFERROR(
    INDEX('Emission Factors'!$E$5:$P$488,
          MATCH(1,
                ('Emission Factors'!$E$5:$E$488 = 'GHG emissions calculations'!$F534) *
                ('Emission Factors'!$H$5:$H$488 = 'GHG emissions calculations'!$H534),
                0),
          MATCH('GHG emissions calculations'!P$6,'Emission Factors'!$E$5:$P$5,0)),
    "")</f>
        <v>142</v>
      </c>
      <c r="Q534" s="311" t="str">
        <f t="array" ref="Q534">IFERROR(
    IF(
        INDEX('Emission Factors'!$E$5:$P$488,
              MATCH(1,
                    ('Emission Factors'!$E$5:$E$488 = 'GHG emissions calculations'!$F534) *
                    ('Emission Factors'!$H$5:$H$488 = 'GHG emissions calculations'!$H534),
                    0),
              MATCH('GHG emissions calculations'!Q$6, 'Emission Factors'!$E$5:$P$5, 0)) &lt;&gt; "",
        INDEX('Emission Factors'!$E$5:$P$488,
              MATCH(1,
                    ('Emission Factors'!$E$5:$E$488 = 'GHG emissions calculations'!$F534) *
                    ('Emission Factors'!$H$5:$H$488 = 'GHG emissions calculations'!$H534),
                    0),
              MATCH('GHG emissions calculations'!Q$6, 'Emission Factors'!$E$5:$P$5, 0)),
        ""),
    "")</f>
        <v>kgCO2e / k€</v>
      </c>
      <c r="R534" s="311" t="str">
        <f t="array" ref="R534">IFERROR(
    IF(
        INDEX('Emission Factors'!$E$5:$R$488,
              MATCH(1,
                    ('Emission Factors'!$E$5:$E$488 = 'GHG emissions calculations'!$F534) *
                    ('Emission Factors'!$H$5:$H$488 = 'GHG emissions calculations'!$H534),
                    0),
              MATCH('GHG emissions calculations'!R$6, 'Emission Factors'!$E$5:$R$5, 0)) &lt;&gt; "",
        INDEX('Emission Factors'!$E$5:$R$488,
              MATCH(1,
                    ('Emission Factors'!$E$5:$E$488 = 'GHG emissions calculations'!$F534) *
                    ('Emission Factors'!$H$5:$H$488 = 'GHG emissions calculations'!$H534),
                    0),
              MATCH('GHG emissions calculations'!R$6, 'Emission Factors'!$E$5:$R$5, 0)),
        ""),
    "")</f>
        <v>America</v>
      </c>
      <c r="S534" s="312">
        <f t="shared" si="1"/>
        <v>0</v>
      </c>
      <c r="T534" s="23"/>
    </row>
    <row r="535" ht="15.75" customHeight="1" outlineLevel="1">
      <c r="A535" s="23"/>
      <c r="B535" s="71"/>
      <c r="C535" s="71"/>
      <c r="D535" s="71"/>
      <c r="E535" s="314"/>
      <c r="F535" s="311" t="str">
        <f>Lists!Q42</f>
        <v>Other non metal-based assembly and structural components for spacecraft and missiles - Asia</v>
      </c>
      <c r="G535" s="311" t="str">
        <f t="array" ref="G535">XLOOKUP(1,('Emission Factors'!$E$5:$E$488='GHG emissions calculations'!$F535)*('Emission Factors'!$H$5:$H$488='GHG emissions calculations'!$H535),INDEX('Emission Factors'!$E$5:$T$488,0,MATCH('GHG emissions calculations'!G$6,'Emission Factors'!$E$5:$T$5,0)),"",0)</f>
        <v/>
      </c>
      <c r="H535" s="311" t="s">
        <v>238</v>
      </c>
      <c r="I535" s="312" t="str">
        <f>IF(
    SUMIFS('Import data'!$L$25:$L$80,
           'Import data'!$J$25:$J$80, F535,
           'Import data'!$G$25:$G$80, 'GHG emissions calculations'!$H535,
           'Import data'!$I$25:$I$80,$E$435) &lt;&gt; 0,
    SUMIFS('Import data'!$L$25:$L$80,
           'Import data'!$J$25:$J$80, F535,
           'Import data'!$G$25:$G$80, 'GHG emissions calculations'!$H535,
           'Import data'!$I$25:$I$80,$E$435),
    ""
)</f>
        <v/>
      </c>
      <c r="J535" s="311" t="str">
        <f t="array" ref="J535">IF(
    XLOOKUP(F535, 'Import data'!$J$26:$J$47, 'Import data'!$M$26:$M$47, "", 0) = "Please add the region-specific supplier emission factor or choose a different region available in the IAEG database.",
    "",
    XLOOKUP(F535, 'Import data'!$J$26:$J$47, 'Import data'!$M$26:$M$47, "", 0)
)</f>
        <v/>
      </c>
      <c r="K535" s="311" t="str">
        <f t="array" ref="K535">IFERROR(
    XLOOKUP(F535,
            _xlws.FILTER('Supplier Emission'!$G$15:$G$49,
                   ('Supplier Emission'!$D$15:$D$49=H535) * ('Supplier Emission'!$F$15:$F$49=$E$435)),
            _xlws.FILTER('Supplier Emission'!$I$15:$I$49,
                   ('Supplier Emission'!$D$15:$D$49=H535) * ('Supplier Emission'!$F$15:$F$49=$E$435)),
            ""),
    "")</f>
        <v/>
      </c>
      <c r="L535" s="311" t="str">
        <f t="array" ref="L535">IFERROR(
    XLOOKUP(F535,
            _xlws.FILTER('Supplier Emission'!$G$15:$G$49,
                   ('Supplier Emission'!$D$15:$D$49=H535) * ('Supplier Emission'!$F$15:$F$49=$E$435)),
            _xlws.FILTER('Supplier Emission'!$J$15:$J$49,
                   ('Supplier Emission'!$D$15:$D$49=H535) * ('Supplier Emission'!$F$15:$F$49=$E$435)),
            ""),
    "")</f>
        <v/>
      </c>
      <c r="M535" s="311" t="str">
        <f t="array" ref="M535">IFERROR(
    XLOOKUP(F535,
            _xlws.FILTER('Supplier Emission'!$G$15:$G$49,
                   ('Supplier Emission'!$D$15:$D$49=H535) * ('Supplier Emission'!$F$15:$F$49=$E$435)),
            _xlws.FILTER('Supplier Emission'!$M$15:$M$49,
                   ('Supplier Emission'!$D$15:$D$49=H535) * ('Supplier Emission'!$F$15:$F$49=$E$435)),
            ""),
    "")</f>
        <v/>
      </c>
      <c r="N535" s="311" t="str">
        <f t="array" ref="N535">IFERROR(
    XLOOKUP(F535,
            _xlws.FILTER('Supplier Emission'!$G$15:$G$49,
                   ('Supplier Emission'!$D$15:$D$49=H535) * ('Supplier Emission'!$F$15:$F$49=$E$435)),
            _xlws.FILTER('Supplier Emission'!$H$15:$H$49,
                   ('Supplier Emission'!$D$15:$D$49=H535) * ('Supplier Emission'!$F$15:$F$49=$E$435)),
            ""),
    "")</f>
        <v/>
      </c>
      <c r="O535" s="311" t="str">
        <f t="array" ref="O535">XLOOKUP(1,('Emission Factors'!$E$5:$E$488='GHG emissions calculations'!$F535)*('Emission Factors'!$H$5:$H$488='GHG emissions calculations'!$H535),INDEX('Emission Factors'!$E$5:$T$488,0,MATCH('GHG emissions calculations'!O$6,'Emission Factors'!$E$5:$T$5,0)),"",0)</f>
        <v/>
      </c>
      <c r="P535" s="313" t="str">
        <f t="array" ref="P535">IFERROR(
    INDEX('Emission Factors'!$E$5:$P$488,
          MATCH(1,
                ('Emission Factors'!$E$5:$E$488 = 'GHG emissions calculations'!$F535) *
                ('Emission Factors'!$H$5:$H$488 = 'GHG emissions calculations'!$H535),
                0),
          MATCH('GHG emissions calculations'!P$6,'Emission Factors'!$E$5:$P$5,0)),
    "")</f>
        <v/>
      </c>
      <c r="Q535" s="311" t="str">
        <f t="array" ref="Q535">IFERROR(
    IF(
        INDEX('Emission Factors'!$E$5:$P$488,
              MATCH(1,
                    ('Emission Factors'!$E$5:$E$488 = 'GHG emissions calculations'!$F535) *
                    ('Emission Factors'!$H$5:$H$488 = 'GHG emissions calculations'!$H535),
                    0),
              MATCH('GHG emissions calculations'!Q$6, 'Emission Factors'!$E$5:$P$5, 0)) &lt;&gt; "",
        INDEX('Emission Factors'!$E$5:$P$488,
              MATCH(1,
                    ('Emission Factors'!$E$5:$E$488 = 'GHG emissions calculations'!$F535) *
                    ('Emission Factors'!$H$5:$H$488 = 'GHG emissions calculations'!$H535),
                    0),
              MATCH('GHG emissions calculations'!Q$6, 'Emission Factors'!$E$5:$P$5, 0)),
        ""),
    "")</f>
        <v/>
      </c>
      <c r="R535" s="311" t="str">
        <f t="array" ref="R535">IFERROR(
    IF(
        INDEX('Emission Factors'!$E$5:$R$488,
              MATCH(1,
                    ('Emission Factors'!$E$5:$E$488 = 'GHG emissions calculations'!$F535) *
                    ('Emission Factors'!$H$5:$H$488 = 'GHG emissions calculations'!$H535),
                    0),
              MATCH('GHG emissions calculations'!R$6, 'Emission Factors'!$E$5:$R$5, 0)) &lt;&gt; "",
        INDEX('Emission Factors'!$E$5:$R$488,
              MATCH(1,
                    ('Emission Factors'!$E$5:$E$488 = 'GHG emissions calculations'!$F535) *
                    ('Emission Factors'!$H$5:$H$488 = 'GHG emissions calculations'!$H535),
                    0),
              MATCH('GHG emissions calculations'!R$6, 'Emission Factors'!$E$5:$R$5, 0)),
        ""),
    "")</f>
        <v/>
      </c>
      <c r="S535" s="312">
        <f t="shared" si="1"/>
        <v>0</v>
      </c>
      <c r="T535" s="23"/>
    </row>
    <row r="536" ht="15.75" customHeight="1" outlineLevel="1">
      <c r="A536" s="23"/>
      <c r="B536" s="71"/>
      <c r="C536" s="71"/>
      <c r="D536" s="71"/>
      <c r="E536" s="314"/>
      <c r="F536" s="311" t="str">
        <f>Lists!Q40</f>
        <v>Other non metal-based assembly and structural components for spacecraft and missiles - Europe</v>
      </c>
      <c r="G536" s="311" t="str">
        <f t="array" ref="G536">XLOOKUP(1,('Emission Factors'!$E$5:$E$488='GHG emissions calculations'!$F536)*('Emission Factors'!$H$5:$H$488='GHG emissions calculations'!$H536),INDEX('Emission Factors'!$E$5:$T$488,0,MATCH('GHG emissions calculations'!G$6,'Emission Factors'!$E$5:$T$5,0)),"",0)</f>
        <v/>
      </c>
      <c r="H536" s="311" t="s">
        <v>238</v>
      </c>
      <c r="I536" s="312" t="str">
        <f>IF(
    SUMIFS('Import data'!$L$25:$L$80,
           'Import data'!$J$25:$J$80, F536,
           'Import data'!$G$25:$G$80, 'GHG emissions calculations'!$H536,
           'Import data'!$I$25:$I$80,$E$435) &lt;&gt; 0,
    SUMIFS('Import data'!$L$25:$L$80,
           'Import data'!$J$25:$J$80, F536,
           'Import data'!$G$25:$G$80, 'GHG emissions calculations'!$H536,
           'Import data'!$I$25:$I$80,$E$435),
    ""
)</f>
        <v/>
      </c>
      <c r="J536" s="311" t="str">
        <f t="array" ref="J536">IF(
    XLOOKUP(F536, 'Import data'!$J$26:$J$47, 'Import data'!$M$26:$M$47, "", 0) = "Please add the region-specific supplier emission factor or choose a different region available in the IAEG database.",
    "",
    XLOOKUP(F536, 'Import data'!$J$26:$J$47, 'Import data'!$M$26:$M$47, "", 0)
)</f>
        <v/>
      </c>
      <c r="K536" s="311" t="str">
        <f t="array" ref="K536">IFERROR(
    XLOOKUP(F536,
            _xlws.FILTER('Supplier Emission'!$G$15:$G$49,
                   ('Supplier Emission'!$D$15:$D$49=H536) * ('Supplier Emission'!$F$15:$F$49=$E$435)),
            _xlws.FILTER('Supplier Emission'!$I$15:$I$49,
                   ('Supplier Emission'!$D$15:$D$49=H536) * ('Supplier Emission'!$F$15:$F$49=$E$435)),
            ""),
    "")</f>
        <v/>
      </c>
      <c r="L536" s="311" t="str">
        <f t="array" ref="L536">IFERROR(
    XLOOKUP(F536,
            _xlws.FILTER('Supplier Emission'!$G$15:$G$49,
                   ('Supplier Emission'!$D$15:$D$49=H536) * ('Supplier Emission'!$F$15:$F$49=$E$435)),
            _xlws.FILTER('Supplier Emission'!$J$15:$J$49,
                   ('Supplier Emission'!$D$15:$D$49=H536) * ('Supplier Emission'!$F$15:$F$49=$E$435)),
            ""),
    "")</f>
        <v/>
      </c>
      <c r="M536" s="311" t="str">
        <f t="array" ref="M536">IFERROR(
    XLOOKUP(F536,
            _xlws.FILTER('Supplier Emission'!$G$15:$G$49,
                   ('Supplier Emission'!$D$15:$D$49=H536) * ('Supplier Emission'!$F$15:$F$49=$E$435)),
            _xlws.FILTER('Supplier Emission'!$M$15:$M$49,
                   ('Supplier Emission'!$D$15:$D$49=H536) * ('Supplier Emission'!$F$15:$F$49=$E$435)),
            ""),
    "")</f>
        <v/>
      </c>
      <c r="N536" s="311" t="str">
        <f t="array" ref="N536">IFERROR(
    XLOOKUP(F536,
            _xlws.FILTER('Supplier Emission'!$G$15:$G$49,
                   ('Supplier Emission'!$D$15:$D$49=H536) * ('Supplier Emission'!$F$15:$F$49=$E$435)),
            _xlws.FILTER('Supplier Emission'!$H$15:$H$49,
                   ('Supplier Emission'!$D$15:$D$49=H536) * ('Supplier Emission'!$F$15:$F$49=$E$435)),
            ""),
    "")</f>
        <v/>
      </c>
      <c r="O536" s="311" t="str">
        <f t="array" ref="O536">XLOOKUP(1,('Emission Factors'!$E$5:$E$488='GHG emissions calculations'!$F536)*('Emission Factors'!$H$5:$H$488='GHG emissions calculations'!$H536),INDEX('Emission Factors'!$E$5:$T$488,0,MATCH('GHG emissions calculations'!O$6,'Emission Factors'!$E$5:$T$5,0)),"",0)</f>
        <v/>
      </c>
      <c r="P536" s="313" t="str">
        <f t="array" ref="P536">IFERROR(
    INDEX('Emission Factors'!$E$5:$P$488,
          MATCH(1,
                ('Emission Factors'!$E$5:$E$488 = 'GHG emissions calculations'!$F536) *
                ('Emission Factors'!$H$5:$H$488 = 'GHG emissions calculations'!$H536),
                0),
          MATCH('GHG emissions calculations'!P$6,'Emission Factors'!$E$5:$P$5,0)),
    "")</f>
        <v/>
      </c>
      <c r="Q536" s="311" t="str">
        <f t="array" ref="Q536">IFERROR(
    IF(
        INDEX('Emission Factors'!$E$5:$P$488,
              MATCH(1,
                    ('Emission Factors'!$E$5:$E$488 = 'GHG emissions calculations'!$F536) *
                    ('Emission Factors'!$H$5:$H$488 = 'GHG emissions calculations'!$H536),
                    0),
              MATCH('GHG emissions calculations'!Q$6, 'Emission Factors'!$E$5:$P$5, 0)) &lt;&gt; "",
        INDEX('Emission Factors'!$E$5:$P$488,
              MATCH(1,
                    ('Emission Factors'!$E$5:$E$488 = 'GHG emissions calculations'!$F536) *
                    ('Emission Factors'!$H$5:$H$488 = 'GHG emissions calculations'!$H536),
                    0),
              MATCH('GHG emissions calculations'!Q$6, 'Emission Factors'!$E$5:$P$5, 0)),
        ""),
    "")</f>
        <v/>
      </c>
      <c r="R536" s="311" t="str">
        <f t="array" ref="R536">IFERROR(
    IF(
        INDEX('Emission Factors'!$E$5:$R$488,
              MATCH(1,
                    ('Emission Factors'!$E$5:$E$488 = 'GHG emissions calculations'!$F536) *
                    ('Emission Factors'!$H$5:$H$488 = 'GHG emissions calculations'!$H536),
                    0),
              MATCH('GHG emissions calculations'!R$6, 'Emission Factors'!$E$5:$R$5, 0)) &lt;&gt; "",
        INDEX('Emission Factors'!$E$5:$R$488,
              MATCH(1,
                    ('Emission Factors'!$E$5:$E$488 = 'GHG emissions calculations'!$F536) *
                    ('Emission Factors'!$H$5:$H$488 = 'GHG emissions calculations'!$H536),
                    0),
              MATCH('GHG emissions calculations'!R$6, 'Emission Factors'!$E$5:$R$5, 0)),
        ""),
    "")</f>
        <v/>
      </c>
      <c r="S536" s="312">
        <f t="shared" si="1"/>
        <v>0</v>
      </c>
      <c r="T536" s="23"/>
    </row>
    <row r="537" ht="15.75" customHeight="1" outlineLevel="1">
      <c r="A537" s="23"/>
      <c r="B537" s="71"/>
      <c r="C537" s="71"/>
      <c r="D537" s="71"/>
      <c r="E537" s="314"/>
      <c r="F537" s="311" t="str">
        <f>Lists!Q45</f>
        <v>Other non metal-based assembly and structural components for spacecraft and missiles - Global or unspecified region</v>
      </c>
      <c r="G537" s="311" t="str">
        <f t="array" ref="G537">XLOOKUP(1,('Emission Factors'!$E$5:$E$488='GHG emissions calculations'!$F537)*('Emission Factors'!$H$5:$H$488='GHG emissions calculations'!$H537),INDEX('Emission Factors'!$E$5:$T$488,0,MATCH('GHG emissions calculations'!G$6,'Emission Factors'!$E$5:$T$5,0)),"",0)</f>
        <v/>
      </c>
      <c r="H537" s="311" t="s">
        <v>238</v>
      </c>
      <c r="I537" s="312" t="str">
        <f>IF(
    SUMIFS('Import data'!$L$25:$L$80,
           'Import data'!$J$25:$J$80, F537,
           'Import data'!$G$25:$G$80, 'GHG emissions calculations'!$H537,
           'Import data'!$I$25:$I$80,$E$435) &lt;&gt; 0,
    SUMIFS('Import data'!$L$25:$L$80,
           'Import data'!$J$25:$J$80, F537,
           'Import data'!$G$25:$G$80, 'GHG emissions calculations'!$H537,
           'Import data'!$I$25:$I$80,$E$435),
    ""
)</f>
        <v/>
      </c>
      <c r="J537" s="311" t="str">
        <f t="array" ref="J537">IF(
    XLOOKUP(F537, 'Import data'!$J$26:$J$47, 'Import data'!$M$26:$M$47, "", 0) = "Please add the region-specific supplier emission factor or choose a different region available in the IAEG database.",
    "",
    XLOOKUP(F537, 'Import data'!$J$26:$J$47, 'Import data'!$M$26:$M$47, "", 0)
)</f>
        <v/>
      </c>
      <c r="K537" s="311" t="str">
        <f t="array" ref="K537">IFERROR(
    XLOOKUP(F537,
            _xlws.FILTER('Supplier Emission'!$G$15:$G$49,
                   ('Supplier Emission'!$D$15:$D$49=H537) * ('Supplier Emission'!$F$15:$F$49=$E$435)),
            _xlws.FILTER('Supplier Emission'!$I$15:$I$49,
                   ('Supplier Emission'!$D$15:$D$49=H537) * ('Supplier Emission'!$F$15:$F$49=$E$435)),
            ""),
    "")</f>
        <v/>
      </c>
      <c r="L537" s="311" t="str">
        <f t="array" ref="L537">IFERROR(
    XLOOKUP(F537,
            _xlws.FILTER('Supplier Emission'!$G$15:$G$49,
                   ('Supplier Emission'!$D$15:$D$49=H537) * ('Supplier Emission'!$F$15:$F$49=$E$435)),
            _xlws.FILTER('Supplier Emission'!$J$15:$J$49,
                   ('Supplier Emission'!$D$15:$D$49=H537) * ('Supplier Emission'!$F$15:$F$49=$E$435)),
            ""),
    "")</f>
        <v/>
      </c>
      <c r="M537" s="311" t="str">
        <f t="array" ref="M537">IFERROR(
    XLOOKUP(F537,
            _xlws.FILTER('Supplier Emission'!$G$15:$G$49,
                   ('Supplier Emission'!$D$15:$D$49=H537) * ('Supplier Emission'!$F$15:$F$49=$E$435)),
            _xlws.FILTER('Supplier Emission'!$M$15:$M$49,
                   ('Supplier Emission'!$D$15:$D$49=H537) * ('Supplier Emission'!$F$15:$F$49=$E$435)),
            ""),
    "")</f>
        <v/>
      </c>
      <c r="N537" s="311" t="str">
        <f t="array" ref="N537">IFERROR(
    XLOOKUP(F537,
            _xlws.FILTER('Supplier Emission'!$G$15:$G$49,
                   ('Supplier Emission'!$D$15:$D$49=H537) * ('Supplier Emission'!$F$15:$F$49=$E$435)),
            _xlws.FILTER('Supplier Emission'!$H$15:$H$49,
                   ('Supplier Emission'!$D$15:$D$49=H537) * ('Supplier Emission'!$F$15:$F$49=$E$435)),
            ""),
    "")</f>
        <v/>
      </c>
      <c r="O537" s="311" t="str">
        <f t="array" ref="O537">XLOOKUP(1,('Emission Factors'!$E$5:$E$488='GHG emissions calculations'!$F537)*('Emission Factors'!$H$5:$H$488='GHG emissions calculations'!$H537),INDEX('Emission Factors'!$E$5:$T$488,0,MATCH('GHG emissions calculations'!O$6,'Emission Factors'!$E$5:$T$5,0)),"",0)</f>
        <v/>
      </c>
      <c r="P537" s="313" t="str">
        <f t="array" ref="P537">IFERROR(
    INDEX('Emission Factors'!$E$5:$P$488,
          MATCH(1,
                ('Emission Factors'!$E$5:$E$488 = 'GHG emissions calculations'!$F537) *
                ('Emission Factors'!$H$5:$H$488 = 'GHG emissions calculations'!$H537),
                0),
          MATCH('GHG emissions calculations'!P$6,'Emission Factors'!$E$5:$P$5,0)),
    "")</f>
        <v/>
      </c>
      <c r="Q537" s="311" t="str">
        <f t="array" ref="Q537">IFERROR(
    IF(
        INDEX('Emission Factors'!$E$5:$P$488,
              MATCH(1,
                    ('Emission Factors'!$E$5:$E$488 = 'GHG emissions calculations'!$F537) *
                    ('Emission Factors'!$H$5:$H$488 = 'GHG emissions calculations'!$H537),
                    0),
              MATCH('GHG emissions calculations'!Q$6, 'Emission Factors'!$E$5:$P$5, 0)) &lt;&gt; "",
        INDEX('Emission Factors'!$E$5:$P$488,
              MATCH(1,
                    ('Emission Factors'!$E$5:$E$488 = 'GHG emissions calculations'!$F537) *
                    ('Emission Factors'!$H$5:$H$488 = 'GHG emissions calculations'!$H537),
                    0),
              MATCH('GHG emissions calculations'!Q$6, 'Emission Factors'!$E$5:$P$5, 0)),
        ""),
    "")</f>
        <v/>
      </c>
      <c r="R537" s="311" t="str">
        <f t="array" ref="R537">IFERROR(
    IF(
        INDEX('Emission Factors'!$E$5:$R$488,
              MATCH(1,
                    ('Emission Factors'!$E$5:$E$488 = 'GHG emissions calculations'!$F537) *
                    ('Emission Factors'!$H$5:$H$488 = 'GHG emissions calculations'!$H537),
                    0),
              MATCH('GHG emissions calculations'!R$6, 'Emission Factors'!$E$5:$R$5, 0)) &lt;&gt; "",
        INDEX('Emission Factors'!$E$5:$R$488,
              MATCH(1,
                    ('Emission Factors'!$E$5:$E$488 = 'GHG emissions calculations'!$F537) *
                    ('Emission Factors'!$H$5:$H$488 = 'GHG emissions calculations'!$H537),
                    0),
              MATCH('GHG emissions calculations'!R$6, 'Emission Factors'!$E$5:$R$5, 0)),
        ""),
    "")</f>
        <v/>
      </c>
      <c r="S537" s="312">
        <f t="shared" si="1"/>
        <v>0</v>
      </c>
      <c r="T537" s="23"/>
    </row>
    <row r="538" ht="15.75" customHeight="1" outlineLevel="1">
      <c r="A538" s="23"/>
      <c r="B538" s="71"/>
      <c r="C538" s="71"/>
      <c r="D538" s="71"/>
      <c r="E538" s="314"/>
      <c r="F538" s="311" t="str">
        <f>Lists!Q44</f>
        <v>Other non metal-based assembly and structural components for spacecraft and missiles - Middle East</v>
      </c>
      <c r="G538" s="311" t="str">
        <f t="array" ref="G538">XLOOKUP(1,('Emission Factors'!$E$5:$E$488='GHG emissions calculations'!$F538)*('Emission Factors'!$H$5:$H$488='GHG emissions calculations'!$H538),INDEX('Emission Factors'!$E$5:$T$488,0,MATCH('GHG emissions calculations'!G$6,'Emission Factors'!$E$5:$T$5,0)),"",0)</f>
        <v/>
      </c>
      <c r="H538" s="311" t="s">
        <v>238</v>
      </c>
      <c r="I538" s="312" t="str">
        <f>IF(
    SUMIFS('Import data'!$L$25:$L$80,
           'Import data'!$J$25:$J$80, F538,
           'Import data'!$G$25:$G$80, 'GHG emissions calculations'!$H538,
           'Import data'!$I$25:$I$80,$E$435) &lt;&gt; 0,
    SUMIFS('Import data'!$L$25:$L$80,
           'Import data'!$J$25:$J$80, F538,
           'Import data'!$G$25:$G$80, 'GHG emissions calculations'!$H538,
           'Import data'!$I$25:$I$80,$E$435),
    ""
)</f>
        <v/>
      </c>
      <c r="J538" s="311" t="str">
        <f t="array" ref="J538">IF(
    XLOOKUP(F538, 'Import data'!$J$26:$J$47, 'Import data'!$M$26:$M$47, "", 0) = "Please add the region-specific supplier emission factor or choose a different region available in the IAEG database.",
    "",
    XLOOKUP(F538, 'Import data'!$J$26:$J$47, 'Import data'!$M$26:$M$47, "", 0)
)</f>
        <v/>
      </c>
      <c r="K538" s="311" t="str">
        <f t="array" ref="K538">IFERROR(
    XLOOKUP(F538,
            _xlws.FILTER('Supplier Emission'!$G$15:$G$49,
                   ('Supplier Emission'!$D$15:$D$49=H538) * ('Supplier Emission'!$F$15:$F$49=$E$435)),
            _xlws.FILTER('Supplier Emission'!$I$15:$I$49,
                   ('Supplier Emission'!$D$15:$D$49=H538) * ('Supplier Emission'!$F$15:$F$49=$E$435)),
            ""),
    "")</f>
        <v/>
      </c>
      <c r="L538" s="311" t="str">
        <f t="array" ref="L538">IFERROR(
    XLOOKUP(F538,
            _xlws.FILTER('Supplier Emission'!$G$15:$G$49,
                   ('Supplier Emission'!$D$15:$D$49=H538) * ('Supplier Emission'!$F$15:$F$49=$E$435)),
            _xlws.FILTER('Supplier Emission'!$J$15:$J$49,
                   ('Supplier Emission'!$D$15:$D$49=H538) * ('Supplier Emission'!$F$15:$F$49=$E$435)),
            ""),
    "")</f>
        <v/>
      </c>
      <c r="M538" s="311" t="str">
        <f t="array" ref="M538">IFERROR(
    XLOOKUP(F538,
            _xlws.FILTER('Supplier Emission'!$G$15:$G$49,
                   ('Supplier Emission'!$D$15:$D$49=H538) * ('Supplier Emission'!$F$15:$F$49=$E$435)),
            _xlws.FILTER('Supplier Emission'!$M$15:$M$49,
                   ('Supplier Emission'!$D$15:$D$49=H538) * ('Supplier Emission'!$F$15:$F$49=$E$435)),
            ""),
    "")</f>
        <v/>
      </c>
      <c r="N538" s="311" t="str">
        <f t="array" ref="N538">IFERROR(
    XLOOKUP(F538,
            _xlws.FILTER('Supplier Emission'!$G$15:$G$49,
                   ('Supplier Emission'!$D$15:$D$49=H538) * ('Supplier Emission'!$F$15:$F$49=$E$435)),
            _xlws.FILTER('Supplier Emission'!$H$15:$H$49,
                   ('Supplier Emission'!$D$15:$D$49=H538) * ('Supplier Emission'!$F$15:$F$49=$E$435)),
            ""),
    "")</f>
        <v/>
      </c>
      <c r="O538" s="311" t="str">
        <f t="array" ref="O538">XLOOKUP(1,('Emission Factors'!$E$5:$E$488='GHG emissions calculations'!$F538)*('Emission Factors'!$H$5:$H$488='GHG emissions calculations'!$H538),INDEX('Emission Factors'!$E$5:$T$488,0,MATCH('GHG emissions calculations'!O$6,'Emission Factors'!$E$5:$T$5,0)),"",0)</f>
        <v/>
      </c>
      <c r="P538" s="313" t="str">
        <f t="array" ref="P538">IFERROR(
    INDEX('Emission Factors'!$E$5:$P$488,
          MATCH(1,
                ('Emission Factors'!$E$5:$E$488 = 'GHG emissions calculations'!$F538) *
                ('Emission Factors'!$H$5:$H$488 = 'GHG emissions calculations'!$H538),
                0),
          MATCH('GHG emissions calculations'!P$6,'Emission Factors'!$E$5:$P$5,0)),
    "")</f>
        <v/>
      </c>
      <c r="Q538" s="311" t="str">
        <f t="array" ref="Q538">IFERROR(
    IF(
        INDEX('Emission Factors'!$E$5:$P$488,
              MATCH(1,
                    ('Emission Factors'!$E$5:$E$488 = 'GHG emissions calculations'!$F538) *
                    ('Emission Factors'!$H$5:$H$488 = 'GHG emissions calculations'!$H538),
                    0),
              MATCH('GHG emissions calculations'!Q$6, 'Emission Factors'!$E$5:$P$5, 0)) &lt;&gt; "",
        INDEX('Emission Factors'!$E$5:$P$488,
              MATCH(1,
                    ('Emission Factors'!$E$5:$E$488 = 'GHG emissions calculations'!$F538) *
                    ('Emission Factors'!$H$5:$H$488 = 'GHG emissions calculations'!$H538),
                    0),
              MATCH('GHG emissions calculations'!Q$6, 'Emission Factors'!$E$5:$P$5, 0)),
        ""),
    "")</f>
        <v/>
      </c>
      <c r="R538" s="311" t="str">
        <f t="array" ref="R538">IFERROR(
    IF(
        INDEX('Emission Factors'!$E$5:$R$488,
              MATCH(1,
                    ('Emission Factors'!$E$5:$E$488 = 'GHG emissions calculations'!$F538) *
                    ('Emission Factors'!$H$5:$H$488 = 'GHG emissions calculations'!$H538),
                    0),
              MATCH('GHG emissions calculations'!R$6, 'Emission Factors'!$E$5:$R$5, 0)) &lt;&gt; "",
        INDEX('Emission Factors'!$E$5:$R$488,
              MATCH(1,
                    ('Emission Factors'!$E$5:$E$488 = 'GHG emissions calculations'!$F538) *
                    ('Emission Factors'!$H$5:$H$488 = 'GHG emissions calculations'!$H538),
                    0),
              MATCH('GHG emissions calculations'!R$6, 'Emission Factors'!$E$5:$R$5, 0)),
        ""),
    "")</f>
        <v/>
      </c>
      <c r="S538" s="312">
        <f t="shared" si="1"/>
        <v>0</v>
      </c>
      <c r="T538" s="23"/>
    </row>
    <row r="539" ht="15.75" customHeight="1" outlineLevel="1">
      <c r="A539" s="23"/>
      <c r="B539" s="71"/>
      <c r="C539" s="71"/>
      <c r="D539" s="71"/>
      <c r="E539" s="315"/>
      <c r="F539" s="311" t="str">
        <f>Lists!Q43</f>
        <v>Other non metal-based assembly and structural components for spacecraft and missiles - Oceania</v>
      </c>
      <c r="G539" s="311" t="str">
        <f t="array" ref="G539">XLOOKUP(1,('Emission Factors'!$E$5:$E$488='GHG emissions calculations'!$F539)*('Emission Factors'!$H$5:$H$488='GHG emissions calculations'!$H539),INDEX('Emission Factors'!$E$5:$T$488,0,MATCH('GHG emissions calculations'!G$6,'Emission Factors'!$E$5:$T$5,0)),"",0)</f>
        <v/>
      </c>
      <c r="H539" s="311" t="s">
        <v>238</v>
      </c>
      <c r="I539" s="312" t="str">
        <f>IF(
    SUMIFS('Import data'!$L$25:$L$80,
           'Import data'!$J$25:$J$80, F539,
           'Import data'!$G$25:$G$80, 'GHG emissions calculations'!$H539,
           'Import data'!$I$25:$I$80,$E$435) &lt;&gt; 0,
    SUMIFS('Import data'!$L$25:$L$80,
           'Import data'!$J$25:$J$80, F539,
           'Import data'!$G$25:$G$80, 'GHG emissions calculations'!$H539,
           'Import data'!$I$25:$I$80,$E$435),
    ""
)</f>
        <v/>
      </c>
      <c r="J539" s="311" t="str">
        <f t="array" ref="J539">IF(
    XLOOKUP(F539, 'Import data'!$J$26:$J$47, 'Import data'!$M$26:$M$47, "", 0) = "Please add the region-specific supplier emission factor or choose a different region available in the IAEG database.",
    "",
    XLOOKUP(F539, 'Import data'!$J$26:$J$47, 'Import data'!$M$26:$M$47, "", 0)
)</f>
        <v/>
      </c>
      <c r="K539" s="311" t="str">
        <f t="array" ref="K539">IFERROR(
    XLOOKUP(F539,
            _xlws.FILTER('Supplier Emission'!$G$15:$G$49,
                   ('Supplier Emission'!$D$15:$D$49=H539) * ('Supplier Emission'!$F$15:$F$49=$E$435)),
            _xlws.FILTER('Supplier Emission'!$I$15:$I$49,
                   ('Supplier Emission'!$D$15:$D$49=H539) * ('Supplier Emission'!$F$15:$F$49=$E$435)),
            ""),
    "")</f>
        <v/>
      </c>
      <c r="L539" s="311" t="str">
        <f t="array" ref="L539">IFERROR(
    XLOOKUP(F539,
            _xlws.FILTER('Supplier Emission'!$G$15:$G$49,
                   ('Supplier Emission'!$D$15:$D$49=H539) * ('Supplier Emission'!$F$15:$F$49=$E$435)),
            _xlws.FILTER('Supplier Emission'!$J$15:$J$49,
                   ('Supplier Emission'!$D$15:$D$49=H539) * ('Supplier Emission'!$F$15:$F$49=$E$435)),
            ""),
    "")</f>
        <v/>
      </c>
      <c r="M539" s="311" t="str">
        <f t="array" ref="M539">IFERROR(
    XLOOKUP(F539,
            _xlws.FILTER('Supplier Emission'!$G$15:$G$49,
                   ('Supplier Emission'!$D$15:$D$49=H539) * ('Supplier Emission'!$F$15:$F$49=$E$435)),
            _xlws.FILTER('Supplier Emission'!$M$15:$M$49,
                   ('Supplier Emission'!$D$15:$D$49=H539) * ('Supplier Emission'!$F$15:$F$49=$E$435)),
            ""),
    "")</f>
        <v/>
      </c>
      <c r="N539" s="311" t="str">
        <f t="array" ref="N539">IFERROR(
    XLOOKUP(F539,
            _xlws.FILTER('Supplier Emission'!$G$15:$G$49,
                   ('Supplier Emission'!$D$15:$D$49=H539) * ('Supplier Emission'!$F$15:$F$49=$E$435)),
            _xlws.FILTER('Supplier Emission'!$H$15:$H$49,
                   ('Supplier Emission'!$D$15:$D$49=H539) * ('Supplier Emission'!$F$15:$F$49=$E$435)),
            ""),
    "")</f>
        <v/>
      </c>
      <c r="O539" s="311" t="str">
        <f t="array" ref="O539">XLOOKUP(1,('Emission Factors'!$E$5:$E$488='GHG emissions calculations'!$F539)*('Emission Factors'!$H$5:$H$488='GHG emissions calculations'!$H539),INDEX('Emission Factors'!$E$5:$T$488,0,MATCH('GHG emissions calculations'!O$6,'Emission Factors'!$E$5:$T$5,0)),"",0)</f>
        <v/>
      </c>
      <c r="P539" s="313" t="str">
        <f t="array" ref="P539">IFERROR(
    INDEX('Emission Factors'!$E$5:$P$488,
          MATCH(1,
                ('Emission Factors'!$E$5:$E$488 = 'GHG emissions calculations'!$F539) *
                ('Emission Factors'!$H$5:$H$488 = 'GHG emissions calculations'!$H539),
                0),
          MATCH('GHG emissions calculations'!P$6,'Emission Factors'!$E$5:$P$5,0)),
    "")</f>
        <v/>
      </c>
      <c r="Q539" s="311" t="str">
        <f t="array" ref="Q539">IFERROR(
    IF(
        INDEX('Emission Factors'!$E$5:$P$488,
              MATCH(1,
                    ('Emission Factors'!$E$5:$E$488 = 'GHG emissions calculations'!$F539) *
                    ('Emission Factors'!$H$5:$H$488 = 'GHG emissions calculations'!$H539),
                    0),
              MATCH('GHG emissions calculations'!Q$6, 'Emission Factors'!$E$5:$P$5, 0)) &lt;&gt; "",
        INDEX('Emission Factors'!$E$5:$P$488,
              MATCH(1,
                    ('Emission Factors'!$E$5:$E$488 = 'GHG emissions calculations'!$F539) *
                    ('Emission Factors'!$H$5:$H$488 = 'GHG emissions calculations'!$H539),
                    0),
              MATCH('GHG emissions calculations'!Q$6, 'Emission Factors'!$E$5:$P$5, 0)),
        ""),
    "")</f>
        <v/>
      </c>
      <c r="R539" s="311" t="str">
        <f t="array" ref="R539">IFERROR(
    IF(
        INDEX('Emission Factors'!$E$5:$R$488,
              MATCH(1,
                    ('Emission Factors'!$E$5:$E$488 = 'GHG emissions calculations'!$F539) *
                    ('Emission Factors'!$H$5:$H$488 = 'GHG emissions calculations'!$H539),
                    0),
              MATCH('GHG emissions calculations'!R$6, 'Emission Factors'!$E$5:$R$5, 0)) &lt;&gt; "",
        INDEX('Emission Factors'!$E$5:$R$488,
              MATCH(1,
                    ('Emission Factors'!$E$5:$E$488 = 'GHG emissions calculations'!$F539) *
                    ('Emission Factors'!$H$5:$H$488 = 'GHG emissions calculations'!$H539),
                    0),
              MATCH('GHG emissions calculations'!R$6, 'Emission Factors'!$E$5:$R$5, 0)),
        ""),
    "")</f>
        <v/>
      </c>
      <c r="S539" s="312">
        <f t="shared" si="1"/>
        <v>0</v>
      </c>
      <c r="T539" s="23"/>
    </row>
    <row r="540" ht="24.75" customHeight="1">
      <c r="A540" s="23"/>
      <c r="B540" s="71"/>
      <c r="C540" s="71"/>
      <c r="D540" s="71"/>
      <c r="E540" s="308" t="s">
        <v>199</v>
      </c>
      <c r="F540" s="309"/>
      <c r="G540" s="309"/>
      <c r="H540" s="309"/>
      <c r="I540" s="309"/>
      <c r="J540" s="309"/>
      <c r="K540" s="309"/>
      <c r="L540" s="309"/>
      <c r="M540" s="309"/>
      <c r="N540" s="309"/>
      <c r="O540" s="309"/>
      <c r="P540" s="309"/>
      <c r="Q540" s="309"/>
      <c r="R540" s="309"/>
      <c r="S540" s="309"/>
      <c r="T540" s="23"/>
    </row>
    <row r="541" ht="15.75" customHeight="1" outlineLevel="1">
      <c r="A541" s="23"/>
      <c r="B541" s="71"/>
      <c r="C541" s="71"/>
      <c r="D541" s="71"/>
      <c r="E541" s="310" t="s">
        <v>200</v>
      </c>
      <c r="F541" s="311" t="str">
        <f>Lists!S27</f>
        <v>Aerospace grade titanium  - Africa</v>
      </c>
      <c r="G541" s="311" t="str">
        <f t="array" ref="G541">XLOOKUP(1,('Emission Factors'!$E$5:$E$488='GHG emissions calculations'!$F541)*('Emission Factors'!$H$5:$H$488='GHG emissions calculations'!$H541),INDEX('Emission Factors'!$E$5:$T$488,0,MATCH('GHG emissions calculations'!G$6,'Emission Factors'!$E$5:$T$5,0)),"",0)</f>
        <v/>
      </c>
      <c r="H541" s="311" t="s">
        <v>238</v>
      </c>
      <c r="I541" s="312" t="str">
        <f>IF(
    SUMIFS('Import data'!$L$25:$L$80,
           'Import data'!$J$25:$J$80, F541,
           'Import data'!$G$25:$G$80, 'GHG emissions calculations'!$H541,
           'Import data'!$I$25:$I$80,$E$541) &lt;&gt; 0,
    SUMIFS('Import data'!$L$25:$L$80,
           'Import data'!$J$25:$J$80, F541,
           'Import data'!$G$25:$G$80, 'GHG emissions calculations'!$H541,
           'Import data'!$I$25:$I$80,$E$541),
    ""
)</f>
        <v/>
      </c>
      <c r="J541" s="311" t="str">
        <f t="array" ref="J541">IF(
    XLOOKUP(F541, 'Import data'!$J$26:$J$47, 'Import data'!$M$26:$M$47, "", 0) = "Please add the region-specific supplier emission factor or choose a different region available in the IAEG database.",
    "",
    XLOOKUP(F541, 'Import data'!$J$26:$J$47, 'Import data'!$M$26:$M$47, "", 0)
)</f>
        <v/>
      </c>
      <c r="K541" s="311" t="str">
        <f t="array" ref="K541">IFERROR(
    XLOOKUP(F541,
            _xlws.FILTER('Supplier Emission'!$G$15:$G$49,
                   ('Supplier Emission'!$D$15:$D$49=H541) * ('Supplier Emission'!$F$15:$F$49=$E$541)),
            _xlws.FILTER('Supplier Emission'!$I$15:$I$49,
                   ('Supplier Emission'!$D$15:$D$49=H541) * ('Supplier Emission'!$F$15:$F$49=$E$541)),
            ""),
    "")</f>
        <v/>
      </c>
      <c r="L541" s="311" t="str">
        <f t="array" ref="L541">IFERROR(
    XLOOKUP(F541,
            _xlws.FILTER('Supplier Emission'!$G$15:$G$49,
                   ('Supplier Emission'!$D$15:$D$49=H541) * ('Supplier Emission'!$F$15:$F$49=$E$541)),
            _xlws.FILTER('Supplier Emission'!$J$15:$J$49,
                   ('Supplier Emission'!$D$15:$D$49=H541) * ('Supplier Emission'!$F$15:$F$49=$E$541)),
            ""),
    "")</f>
        <v/>
      </c>
      <c r="M541" s="311" t="str">
        <f t="array" ref="M541">IFERROR(
    XLOOKUP(F541,
            _xlws.FILTER('Supplier Emission'!$G$15:$G$49,
                   ('Supplier Emission'!$D$15:$D$49=H541) * ('Supplier Emission'!$F$15:$F$49=$E$541)),
            _xlws.FILTER('Supplier Emission'!$M$15:$M$49,
                   ('Supplier Emission'!$D$15:$D$49=H541) * ('Supplier Emission'!$F$15:$F$49=$E$541)),
            ""),
    "")</f>
        <v/>
      </c>
      <c r="N541" s="311" t="str">
        <f t="array" ref="N541">IFERROR(
    XLOOKUP(F541,
            _xlws.FILTER('Supplier Emission'!$G$15:$G$49,
                   ('Supplier Emission'!$D$15:$D$49=H541) * ('Supplier Emission'!$F$15:$F$49=$E$541)),
            _xlws.FILTER('Supplier Emission'!$H$15:$H$49,
                   ('Supplier Emission'!$D$15:$D$49=H541) * ('Supplier Emission'!$F$15:$F$49=$E$541)),
            ""),
    "")</f>
        <v/>
      </c>
      <c r="O541" s="311" t="str">
        <f t="array" ref="O541">XLOOKUP(1,('Emission Factors'!$E$5:$E$488='GHG emissions calculations'!$F541)*('Emission Factors'!$H$5:$H$488='GHG emissions calculations'!$H541),INDEX('Emission Factors'!$E$5:$T$488,0,MATCH('GHG emissions calculations'!O$6,'Emission Factors'!$E$5:$T$5,0)),"",0)</f>
        <v/>
      </c>
      <c r="P541" s="313" t="str">
        <f t="array" ref="P541">IFERROR(
    INDEX('Emission Factors'!$E$5:$P$488,
          MATCH(1,
                ('Emission Factors'!$E$5:$E$488 = 'GHG emissions calculations'!$F541) *
                ('Emission Factors'!$H$5:$H$488 = 'GHG emissions calculations'!$H541),
                0),
          MATCH('GHG emissions calculations'!P$6,'Emission Factors'!$E$5:$P$5,0)),
    "")</f>
        <v/>
      </c>
      <c r="Q541" s="311" t="str">
        <f t="array" ref="Q541">IFERROR(
    IF(
        INDEX('Emission Factors'!$E$5:$P$488,
              MATCH(1,
                    ('Emission Factors'!$E$5:$E$488 = 'GHG emissions calculations'!$F541) *
                    ('Emission Factors'!$H$5:$H$488 = 'GHG emissions calculations'!$H541),
                    0),
              MATCH('GHG emissions calculations'!Q$6, 'Emission Factors'!$E$5:$P$5, 0)) &lt;&gt; "",
        INDEX('Emission Factors'!$E$5:$P$488,
              MATCH(1,
                    ('Emission Factors'!$E$5:$E$488 = 'GHG emissions calculations'!$F541) *
                    ('Emission Factors'!$H$5:$H$488 = 'GHG emissions calculations'!$H541),
                    0),
              MATCH('GHG emissions calculations'!Q$6, 'Emission Factors'!$E$5:$P$5, 0)),
        ""),
    "")</f>
        <v/>
      </c>
      <c r="R541" s="311" t="str">
        <f t="array" ref="R541">IFERROR(
    IF(
        INDEX('Emission Factors'!$E$5:$R$488,
              MATCH(1,
                    ('Emission Factors'!$E$5:$E$488 = 'GHG emissions calculations'!$F541) *
                    ('Emission Factors'!$H$5:$H$488 = 'GHG emissions calculations'!$H541),
                    0),
              MATCH('GHG emissions calculations'!R$6, 'Emission Factors'!$E$5:$R$5, 0)) &lt;&gt; "",
        INDEX('Emission Factors'!$E$5:$R$488,
              MATCH(1,
                    ('Emission Factors'!$E$5:$E$488 = 'GHG emissions calculations'!$F541) *
                    ('Emission Factors'!$H$5:$H$488 = 'GHG emissions calculations'!$H541),
                    0),
              MATCH('GHG emissions calculations'!R$6, 'Emission Factors'!$E$5:$R$5, 0)),
        ""),
    "")</f>
        <v/>
      </c>
      <c r="S541" s="312">
        <f t="shared" ref="S541:S1585" si="2">IFERROR(IF(L541&lt;&gt;"",L541*I541/1000,P541*I541/1000),"")</f>
        <v>0</v>
      </c>
      <c r="T541" s="23"/>
    </row>
    <row r="542" ht="15.75" customHeight="1" outlineLevel="1">
      <c r="A542" s="23"/>
      <c r="B542" s="71"/>
      <c r="C542" s="71"/>
      <c r="D542" s="71"/>
      <c r="E542" s="314"/>
      <c r="F542" s="311" t="str">
        <f>Lists!S25</f>
        <v>Aerospace grade titanium  - America</v>
      </c>
      <c r="G542" s="311" t="str">
        <f t="array" ref="G542">XLOOKUP(1,('Emission Factors'!$E$5:$E$488='GHG emissions calculations'!$F542)*('Emission Factors'!$H$5:$H$488='GHG emissions calculations'!$H542),INDEX('Emission Factors'!$E$5:$T$488,0,MATCH('GHG emissions calculations'!G$6,'Emission Factors'!$E$5:$T$5,0)),"",0)</f>
        <v/>
      </c>
      <c r="H542" s="311" t="s">
        <v>238</v>
      </c>
      <c r="I542" s="312" t="str">
        <f>IF(
    SUMIFS('Import data'!$L$25:$L$80,
           'Import data'!$J$25:$J$80, F542,
           'Import data'!$G$25:$G$80, 'GHG emissions calculations'!$H542,
           'Import data'!$I$25:$I$80,$E$541) &lt;&gt; 0,
    SUMIFS('Import data'!$L$25:$L$80,
           'Import data'!$J$25:$J$80, F542,
           'Import data'!$G$25:$G$80, 'GHG emissions calculations'!$H542,
           'Import data'!$I$25:$I$80,$E$541),
    ""
)</f>
        <v/>
      </c>
      <c r="J542" s="311" t="str">
        <f t="array" ref="J542">IF(
    XLOOKUP(F542, 'Import data'!$J$26:$J$47, 'Import data'!$M$26:$M$47, "", 0) = "Please add the region-specific supplier emission factor or choose a different region available in the IAEG database.",
    "",
    XLOOKUP(F542, 'Import data'!$J$26:$J$47, 'Import data'!$M$26:$M$47, "", 0)
)</f>
        <v/>
      </c>
      <c r="K542" s="311" t="str">
        <f t="array" ref="K542">IFERROR(
    XLOOKUP(F542,
            _xlws.FILTER('Supplier Emission'!$G$15:$G$49,
                   ('Supplier Emission'!$D$15:$D$49=H542) * ('Supplier Emission'!$F$15:$F$49=$E$541)),
            _xlws.FILTER('Supplier Emission'!$I$15:$I$49,
                   ('Supplier Emission'!$D$15:$D$49=H542) * ('Supplier Emission'!$F$15:$F$49=$E$541)),
            ""),
    "")</f>
        <v/>
      </c>
      <c r="L542" s="311" t="str">
        <f t="array" ref="L542">IFERROR(
    XLOOKUP(F542,
            _xlws.FILTER('Supplier Emission'!$G$15:$G$49,
                   ('Supplier Emission'!$D$15:$D$49=H542) * ('Supplier Emission'!$F$15:$F$49=$E$541)),
            _xlws.FILTER('Supplier Emission'!$J$15:$J$49,
                   ('Supplier Emission'!$D$15:$D$49=H542) * ('Supplier Emission'!$F$15:$F$49=$E$541)),
            ""),
    "")</f>
        <v/>
      </c>
      <c r="M542" s="311" t="str">
        <f t="array" ref="M542">IFERROR(
    XLOOKUP(F542,
            _xlws.FILTER('Supplier Emission'!$G$15:$G$49,
                   ('Supplier Emission'!$D$15:$D$49=H542) * ('Supplier Emission'!$F$15:$F$49=$E$541)),
            _xlws.FILTER('Supplier Emission'!$M$15:$M$49,
                   ('Supplier Emission'!$D$15:$D$49=H542) * ('Supplier Emission'!$F$15:$F$49=$E$541)),
            ""),
    "")</f>
        <v/>
      </c>
      <c r="N542" s="311" t="str">
        <f t="array" ref="N542">IFERROR(
    XLOOKUP(F542,
            _xlws.FILTER('Supplier Emission'!$G$15:$G$49,
                   ('Supplier Emission'!$D$15:$D$49=H542) * ('Supplier Emission'!$F$15:$F$49=$E$541)),
            _xlws.FILTER('Supplier Emission'!$H$15:$H$49,
                   ('Supplier Emission'!$D$15:$D$49=H542) * ('Supplier Emission'!$F$15:$F$49=$E$541)),
            ""),
    "")</f>
        <v/>
      </c>
      <c r="O542" s="311" t="str">
        <f t="array" ref="O542">XLOOKUP(1,('Emission Factors'!$E$5:$E$488='GHG emissions calculations'!$F542)*('Emission Factors'!$H$5:$H$488='GHG emissions calculations'!$H542),INDEX('Emission Factors'!$E$5:$T$488,0,MATCH('GHG emissions calculations'!O$6,'Emission Factors'!$E$5:$T$5,0)),"",0)</f>
        <v/>
      </c>
      <c r="P542" s="313" t="str">
        <f t="array" ref="P542">IFERROR(
    INDEX('Emission Factors'!$E$5:$P$488,
          MATCH(1,
                ('Emission Factors'!$E$5:$E$488 = 'GHG emissions calculations'!$F542) *
                ('Emission Factors'!$H$5:$H$488 = 'GHG emissions calculations'!$H542),
                0),
          MATCH('GHG emissions calculations'!P$6,'Emission Factors'!$E$5:$P$5,0)),
    "")</f>
        <v/>
      </c>
      <c r="Q542" s="311" t="str">
        <f t="array" ref="Q542">IFERROR(
    IF(
        INDEX('Emission Factors'!$E$5:$P$488,
              MATCH(1,
                    ('Emission Factors'!$E$5:$E$488 = 'GHG emissions calculations'!$F542) *
                    ('Emission Factors'!$H$5:$H$488 = 'GHG emissions calculations'!$H542),
                    0),
              MATCH('GHG emissions calculations'!Q$6, 'Emission Factors'!$E$5:$P$5, 0)) &lt;&gt; "",
        INDEX('Emission Factors'!$E$5:$P$488,
              MATCH(1,
                    ('Emission Factors'!$E$5:$E$488 = 'GHG emissions calculations'!$F542) *
                    ('Emission Factors'!$H$5:$H$488 = 'GHG emissions calculations'!$H542),
                    0),
              MATCH('GHG emissions calculations'!Q$6, 'Emission Factors'!$E$5:$P$5, 0)),
        ""),
    "")</f>
        <v/>
      </c>
      <c r="R542" s="311" t="str">
        <f t="array" ref="R542">IFERROR(
    IF(
        INDEX('Emission Factors'!$E$5:$R$488,
              MATCH(1,
                    ('Emission Factors'!$E$5:$E$488 = 'GHG emissions calculations'!$F542) *
                    ('Emission Factors'!$H$5:$H$488 = 'GHG emissions calculations'!$H542),
                    0),
              MATCH('GHG emissions calculations'!R$6, 'Emission Factors'!$E$5:$R$5, 0)) &lt;&gt; "",
        INDEX('Emission Factors'!$E$5:$R$488,
              MATCH(1,
                    ('Emission Factors'!$E$5:$E$488 = 'GHG emissions calculations'!$F542) *
                    ('Emission Factors'!$H$5:$H$488 = 'GHG emissions calculations'!$H542),
                    0),
              MATCH('GHG emissions calculations'!R$6, 'Emission Factors'!$E$5:$R$5, 0)),
        ""),
    "")</f>
        <v/>
      </c>
      <c r="S542" s="312">
        <f t="shared" si="2"/>
        <v>0</v>
      </c>
      <c r="T542" s="23"/>
    </row>
    <row r="543" ht="15.75" customHeight="1" outlineLevel="1">
      <c r="A543" s="23"/>
      <c r="B543" s="71"/>
      <c r="C543" s="71"/>
      <c r="D543" s="71"/>
      <c r="E543" s="314"/>
      <c r="F543" s="311" t="str">
        <f>Lists!S28</f>
        <v>Aerospace grade titanium  - Asia</v>
      </c>
      <c r="G543" s="311" t="str">
        <f t="array" ref="G543">XLOOKUP(1,('Emission Factors'!$E$5:$E$488='GHG emissions calculations'!$F543)*('Emission Factors'!$H$5:$H$488='GHG emissions calculations'!$H543),INDEX('Emission Factors'!$E$5:$T$488,0,MATCH('GHG emissions calculations'!G$6,'Emission Factors'!$E$5:$T$5,0)),"",0)</f>
        <v/>
      </c>
      <c r="H543" s="311" t="s">
        <v>238</v>
      </c>
      <c r="I543" s="312" t="str">
        <f>IF(
    SUMIFS('Import data'!$L$25:$L$80,
           'Import data'!$J$25:$J$80, F543,
           'Import data'!$G$25:$G$80, 'GHG emissions calculations'!$H543,
           'Import data'!$I$25:$I$80,$E$541) &lt;&gt; 0,
    SUMIFS('Import data'!$L$25:$L$80,
           'Import data'!$J$25:$J$80, F543,
           'Import data'!$G$25:$G$80, 'GHG emissions calculations'!$H543,
           'Import data'!$I$25:$I$80,$E$541),
    ""
)</f>
        <v/>
      </c>
      <c r="J543" s="311" t="str">
        <f t="array" ref="J543">IF(
    XLOOKUP(F543, 'Import data'!$J$26:$J$47, 'Import data'!$M$26:$M$47, "", 0) = "Please add the region-specific supplier emission factor or choose a different region available in the IAEG database.",
    "",
    XLOOKUP(F543, 'Import data'!$J$26:$J$47, 'Import data'!$M$26:$M$47, "", 0)
)</f>
        <v/>
      </c>
      <c r="K543" s="311" t="str">
        <f t="array" ref="K543">IFERROR(
    XLOOKUP(F543,
            _xlws.FILTER('Supplier Emission'!$G$15:$G$49,
                   ('Supplier Emission'!$D$15:$D$49=H543) * ('Supplier Emission'!$F$15:$F$49=$E$541)),
            _xlws.FILTER('Supplier Emission'!$I$15:$I$49,
                   ('Supplier Emission'!$D$15:$D$49=H543) * ('Supplier Emission'!$F$15:$F$49=$E$541)),
            ""),
    "")</f>
        <v/>
      </c>
      <c r="L543" s="311" t="str">
        <f t="array" ref="L543">IFERROR(
    XLOOKUP(F543,
            _xlws.FILTER('Supplier Emission'!$G$15:$G$49,
                   ('Supplier Emission'!$D$15:$D$49=H543) * ('Supplier Emission'!$F$15:$F$49=$E$541)),
            _xlws.FILTER('Supplier Emission'!$J$15:$J$49,
                   ('Supplier Emission'!$D$15:$D$49=H543) * ('Supplier Emission'!$F$15:$F$49=$E$541)),
            ""),
    "")</f>
        <v/>
      </c>
      <c r="M543" s="311" t="str">
        <f t="array" ref="M543">IFERROR(
    XLOOKUP(F543,
            _xlws.FILTER('Supplier Emission'!$G$15:$G$49,
                   ('Supplier Emission'!$D$15:$D$49=H543) * ('Supplier Emission'!$F$15:$F$49=$E$541)),
            _xlws.FILTER('Supplier Emission'!$M$15:$M$49,
                   ('Supplier Emission'!$D$15:$D$49=H543) * ('Supplier Emission'!$F$15:$F$49=$E$541)),
            ""),
    "")</f>
        <v/>
      </c>
      <c r="N543" s="311" t="str">
        <f t="array" ref="N543">IFERROR(
    XLOOKUP(F543,
            _xlws.FILTER('Supplier Emission'!$G$15:$G$49,
                   ('Supplier Emission'!$D$15:$D$49=H543) * ('Supplier Emission'!$F$15:$F$49=$E$541)),
            _xlws.FILTER('Supplier Emission'!$H$15:$H$49,
                   ('Supplier Emission'!$D$15:$D$49=H543) * ('Supplier Emission'!$F$15:$F$49=$E$541)),
            ""),
    "")</f>
        <v/>
      </c>
      <c r="O543" s="311" t="str">
        <f t="array" ref="O543">XLOOKUP(1,('Emission Factors'!$E$5:$E$488='GHG emissions calculations'!$F543)*('Emission Factors'!$H$5:$H$488='GHG emissions calculations'!$H543),INDEX('Emission Factors'!$E$5:$T$488,0,MATCH('GHG emissions calculations'!O$6,'Emission Factors'!$E$5:$T$5,0)),"",0)</f>
        <v/>
      </c>
      <c r="P543" s="313" t="str">
        <f t="array" ref="P543">IFERROR(
    INDEX('Emission Factors'!$E$5:$P$488,
          MATCH(1,
                ('Emission Factors'!$E$5:$E$488 = 'GHG emissions calculations'!$F543) *
                ('Emission Factors'!$H$5:$H$488 = 'GHG emissions calculations'!$H543),
                0),
          MATCH('GHG emissions calculations'!P$6,'Emission Factors'!$E$5:$P$5,0)),
    "")</f>
        <v/>
      </c>
      <c r="Q543" s="311" t="str">
        <f t="array" ref="Q543">IFERROR(
    IF(
        INDEX('Emission Factors'!$E$5:$P$488,
              MATCH(1,
                    ('Emission Factors'!$E$5:$E$488 = 'GHG emissions calculations'!$F543) *
                    ('Emission Factors'!$H$5:$H$488 = 'GHG emissions calculations'!$H543),
                    0),
              MATCH('GHG emissions calculations'!Q$6, 'Emission Factors'!$E$5:$P$5, 0)) &lt;&gt; "",
        INDEX('Emission Factors'!$E$5:$P$488,
              MATCH(1,
                    ('Emission Factors'!$E$5:$E$488 = 'GHG emissions calculations'!$F543) *
                    ('Emission Factors'!$H$5:$H$488 = 'GHG emissions calculations'!$H543),
                    0),
              MATCH('GHG emissions calculations'!Q$6, 'Emission Factors'!$E$5:$P$5, 0)),
        ""),
    "")</f>
        <v/>
      </c>
      <c r="R543" s="311" t="str">
        <f t="array" ref="R543">IFERROR(
    IF(
        INDEX('Emission Factors'!$E$5:$R$488,
              MATCH(1,
                    ('Emission Factors'!$E$5:$E$488 = 'GHG emissions calculations'!$F543) *
                    ('Emission Factors'!$H$5:$H$488 = 'GHG emissions calculations'!$H543),
                    0),
              MATCH('GHG emissions calculations'!R$6, 'Emission Factors'!$E$5:$R$5, 0)) &lt;&gt; "",
        INDEX('Emission Factors'!$E$5:$R$488,
              MATCH(1,
                    ('Emission Factors'!$E$5:$E$488 = 'GHG emissions calculations'!$F543) *
                    ('Emission Factors'!$H$5:$H$488 = 'GHG emissions calculations'!$H543),
                    0),
              MATCH('GHG emissions calculations'!R$6, 'Emission Factors'!$E$5:$R$5, 0)),
        ""),
    "")</f>
        <v/>
      </c>
      <c r="S543" s="312">
        <f t="shared" si="2"/>
        <v>0</v>
      </c>
      <c r="T543" s="23"/>
    </row>
    <row r="544" ht="15.75" customHeight="1" outlineLevel="1">
      <c r="A544" s="23"/>
      <c r="B544" s="71"/>
      <c r="C544" s="71"/>
      <c r="D544" s="71"/>
      <c r="E544" s="314"/>
      <c r="F544" s="311" t="str">
        <f>Lists!S26</f>
        <v>Aerospace grade titanium  - Europe</v>
      </c>
      <c r="G544" s="311" t="str">
        <f t="array" ref="G544">XLOOKUP(1,('Emission Factors'!$E$5:$E$488='GHG emissions calculations'!$F544)*('Emission Factors'!$H$5:$H$488='GHG emissions calculations'!$H544),INDEX('Emission Factors'!$E$5:$T$488,0,MATCH('GHG emissions calculations'!G$6,'Emission Factors'!$E$5:$T$5,0)),"",0)</f>
        <v/>
      </c>
      <c r="H544" s="311" t="s">
        <v>238</v>
      </c>
      <c r="I544" s="312" t="str">
        <f>IF(
    SUMIFS('Import data'!$L$25:$L$80,
           'Import data'!$J$25:$J$80, F544,
           'Import data'!$G$25:$G$80, 'GHG emissions calculations'!$H544,
           'Import data'!$I$25:$I$80,$E$541) &lt;&gt; 0,
    SUMIFS('Import data'!$L$25:$L$80,
           'Import data'!$J$25:$J$80, F544,
           'Import data'!$G$25:$G$80, 'GHG emissions calculations'!$H544,
           'Import data'!$I$25:$I$80,$E$541),
    ""
)</f>
        <v/>
      </c>
      <c r="J544" s="311" t="str">
        <f t="array" ref="J544">IF(
    XLOOKUP(F544, 'Import data'!$J$26:$J$47, 'Import data'!$M$26:$M$47, "", 0) = "Please add the region-specific supplier emission factor or choose a different region available in the IAEG database.",
    "",
    XLOOKUP(F544, 'Import data'!$J$26:$J$47, 'Import data'!$M$26:$M$47, "", 0)
)</f>
        <v/>
      </c>
      <c r="K544" s="311" t="str">
        <f t="array" ref="K544">IFERROR(
    XLOOKUP(F544,
            _xlws.FILTER('Supplier Emission'!$G$15:$G$49,
                   ('Supplier Emission'!$D$15:$D$49=H544) * ('Supplier Emission'!$F$15:$F$49=$E$541)),
            _xlws.FILTER('Supplier Emission'!$I$15:$I$49,
                   ('Supplier Emission'!$D$15:$D$49=H544) * ('Supplier Emission'!$F$15:$F$49=$E$541)),
            ""),
    "")</f>
        <v/>
      </c>
      <c r="L544" s="311" t="str">
        <f t="array" ref="L544">IFERROR(
    XLOOKUP(F544,
            _xlws.FILTER('Supplier Emission'!$G$15:$G$49,
                   ('Supplier Emission'!$D$15:$D$49=H544) * ('Supplier Emission'!$F$15:$F$49=$E$541)),
            _xlws.FILTER('Supplier Emission'!$J$15:$J$49,
                   ('Supplier Emission'!$D$15:$D$49=H544) * ('Supplier Emission'!$F$15:$F$49=$E$541)),
            ""),
    "")</f>
        <v/>
      </c>
      <c r="M544" s="311" t="str">
        <f t="array" ref="M544">IFERROR(
    XLOOKUP(F544,
            _xlws.FILTER('Supplier Emission'!$G$15:$G$49,
                   ('Supplier Emission'!$D$15:$D$49=H544) * ('Supplier Emission'!$F$15:$F$49=$E$541)),
            _xlws.FILTER('Supplier Emission'!$M$15:$M$49,
                   ('Supplier Emission'!$D$15:$D$49=H544) * ('Supplier Emission'!$F$15:$F$49=$E$541)),
            ""),
    "")</f>
        <v/>
      </c>
      <c r="N544" s="311" t="str">
        <f t="array" ref="N544">IFERROR(
    XLOOKUP(F544,
            _xlws.FILTER('Supplier Emission'!$G$15:$G$49,
                   ('Supplier Emission'!$D$15:$D$49=H544) * ('Supplier Emission'!$F$15:$F$49=$E$541)),
            _xlws.FILTER('Supplier Emission'!$H$15:$H$49,
                   ('Supplier Emission'!$D$15:$D$49=H544) * ('Supplier Emission'!$F$15:$F$49=$E$541)),
            ""),
    "")</f>
        <v/>
      </c>
      <c r="O544" s="311" t="str">
        <f t="array" ref="O544">XLOOKUP(1,('Emission Factors'!$E$5:$E$488='GHG emissions calculations'!$F544)*('Emission Factors'!$H$5:$H$488='GHG emissions calculations'!$H544),INDEX('Emission Factors'!$E$5:$T$488,0,MATCH('GHG emissions calculations'!O$6,'Emission Factors'!$E$5:$T$5,0)),"",0)</f>
        <v/>
      </c>
      <c r="P544" s="313" t="str">
        <f t="array" ref="P544">IFERROR(
    INDEX('Emission Factors'!$E$5:$P$488,
          MATCH(1,
                ('Emission Factors'!$E$5:$E$488 = 'GHG emissions calculations'!$F544) *
                ('Emission Factors'!$H$5:$H$488 = 'GHG emissions calculations'!$H544),
                0),
          MATCH('GHG emissions calculations'!P$6,'Emission Factors'!$E$5:$P$5,0)),
    "")</f>
        <v/>
      </c>
      <c r="Q544" s="311" t="str">
        <f t="array" ref="Q544">IFERROR(
    IF(
        INDEX('Emission Factors'!$E$5:$P$488,
              MATCH(1,
                    ('Emission Factors'!$E$5:$E$488 = 'GHG emissions calculations'!$F544) *
                    ('Emission Factors'!$H$5:$H$488 = 'GHG emissions calculations'!$H544),
                    0),
              MATCH('GHG emissions calculations'!Q$6, 'Emission Factors'!$E$5:$P$5, 0)) &lt;&gt; "",
        INDEX('Emission Factors'!$E$5:$P$488,
              MATCH(1,
                    ('Emission Factors'!$E$5:$E$488 = 'GHG emissions calculations'!$F544) *
                    ('Emission Factors'!$H$5:$H$488 = 'GHG emissions calculations'!$H544),
                    0),
              MATCH('GHG emissions calculations'!Q$6, 'Emission Factors'!$E$5:$P$5, 0)),
        ""),
    "")</f>
        <v/>
      </c>
      <c r="R544" s="311" t="str">
        <f t="array" ref="R544">IFERROR(
    IF(
        INDEX('Emission Factors'!$E$5:$R$488,
              MATCH(1,
                    ('Emission Factors'!$E$5:$E$488 = 'GHG emissions calculations'!$F544) *
                    ('Emission Factors'!$H$5:$H$488 = 'GHG emissions calculations'!$H544),
                    0),
              MATCH('GHG emissions calculations'!R$6, 'Emission Factors'!$E$5:$R$5, 0)) &lt;&gt; "",
        INDEX('Emission Factors'!$E$5:$R$488,
              MATCH(1,
                    ('Emission Factors'!$E$5:$E$488 = 'GHG emissions calculations'!$F544) *
                    ('Emission Factors'!$H$5:$H$488 = 'GHG emissions calculations'!$H544),
                    0),
              MATCH('GHG emissions calculations'!R$6, 'Emission Factors'!$E$5:$R$5, 0)),
        ""),
    "")</f>
        <v/>
      </c>
      <c r="S544" s="312">
        <f t="shared" si="2"/>
        <v>0</v>
      </c>
      <c r="T544" s="23"/>
    </row>
    <row r="545" ht="15.75" customHeight="1" outlineLevel="1">
      <c r="A545" s="23"/>
      <c r="B545" s="71"/>
      <c r="C545" s="71"/>
      <c r="D545" s="71"/>
      <c r="E545" s="314"/>
      <c r="F545" s="311" t="str">
        <f>Lists!S31</f>
        <v>Aerospace grade titanium  - Global or unspecified region</v>
      </c>
      <c r="G545" s="311" t="str">
        <f t="array" ref="G545">XLOOKUP(1,('Emission Factors'!$E$5:$E$488='GHG emissions calculations'!$F545)*('Emission Factors'!$H$5:$H$488='GHG emissions calculations'!$H545),INDEX('Emission Factors'!$E$5:$T$488,0,MATCH('GHG emissions calculations'!G$6,'Emission Factors'!$E$5:$T$5,0)),"",0)</f>
        <v/>
      </c>
      <c r="H545" s="311" t="s">
        <v>238</v>
      </c>
      <c r="I545" s="312" t="str">
        <f>IF(
    SUMIFS('Import data'!$L$25:$L$80,
           'Import data'!$J$25:$J$80, F545,
           'Import data'!$G$25:$G$80, 'GHG emissions calculations'!$H545,
           'Import data'!$I$25:$I$80,$E$541) &lt;&gt; 0,
    SUMIFS('Import data'!$L$25:$L$80,
           'Import data'!$J$25:$J$80, F545,
           'Import data'!$G$25:$G$80, 'GHG emissions calculations'!$H545,
           'Import data'!$I$25:$I$80,$E$541),
    ""
)</f>
        <v/>
      </c>
      <c r="J545" s="311" t="str">
        <f t="array" ref="J545">IF(
    XLOOKUP(F545, 'Import data'!$J$26:$J$47, 'Import data'!$M$26:$M$47, "", 0) = "Please add the region-specific supplier emission factor or choose a different region available in the IAEG database.",
    "",
    XLOOKUP(F545, 'Import data'!$J$26:$J$47, 'Import data'!$M$26:$M$47, "", 0)
)</f>
        <v/>
      </c>
      <c r="K545" s="311" t="str">
        <f t="array" ref="K545">IFERROR(
    XLOOKUP(F545,
            _xlws.FILTER('Supplier Emission'!$G$15:$G$49,
                   ('Supplier Emission'!$D$15:$D$49=H545) * ('Supplier Emission'!$F$15:$F$49=$E$541)),
            _xlws.FILTER('Supplier Emission'!$I$15:$I$49,
                   ('Supplier Emission'!$D$15:$D$49=H545) * ('Supplier Emission'!$F$15:$F$49=$E$541)),
            ""),
    "")</f>
        <v/>
      </c>
      <c r="L545" s="311" t="str">
        <f t="array" ref="L545">IFERROR(
    XLOOKUP(F545,
            _xlws.FILTER('Supplier Emission'!$G$15:$G$49,
                   ('Supplier Emission'!$D$15:$D$49=H545) * ('Supplier Emission'!$F$15:$F$49=$E$541)),
            _xlws.FILTER('Supplier Emission'!$J$15:$J$49,
                   ('Supplier Emission'!$D$15:$D$49=H545) * ('Supplier Emission'!$F$15:$F$49=$E$541)),
            ""),
    "")</f>
        <v/>
      </c>
      <c r="M545" s="311" t="str">
        <f t="array" ref="M545">IFERROR(
    XLOOKUP(F545,
            _xlws.FILTER('Supplier Emission'!$G$15:$G$49,
                   ('Supplier Emission'!$D$15:$D$49=H545) * ('Supplier Emission'!$F$15:$F$49=$E$541)),
            _xlws.FILTER('Supplier Emission'!$M$15:$M$49,
                   ('Supplier Emission'!$D$15:$D$49=H545) * ('Supplier Emission'!$F$15:$F$49=$E$541)),
            ""),
    "")</f>
        <v/>
      </c>
      <c r="N545" s="311" t="str">
        <f t="array" ref="N545">IFERROR(
    XLOOKUP(F545,
            _xlws.FILTER('Supplier Emission'!$G$15:$G$49,
                   ('Supplier Emission'!$D$15:$D$49=H545) * ('Supplier Emission'!$F$15:$F$49=$E$541)),
            _xlws.FILTER('Supplier Emission'!$H$15:$H$49,
                   ('Supplier Emission'!$D$15:$D$49=H545) * ('Supplier Emission'!$F$15:$F$49=$E$541)),
            ""),
    "")</f>
        <v/>
      </c>
      <c r="O545" s="311" t="str">
        <f t="array" ref="O545">XLOOKUP(1,('Emission Factors'!$E$5:$E$488='GHG emissions calculations'!$F545)*('Emission Factors'!$H$5:$H$488='GHG emissions calculations'!$H545),INDEX('Emission Factors'!$E$5:$T$488,0,MATCH('GHG emissions calculations'!O$6,'Emission Factors'!$E$5:$T$5,0)),"",0)</f>
        <v/>
      </c>
      <c r="P545" s="313" t="str">
        <f t="array" ref="P545">IFERROR(
    INDEX('Emission Factors'!$E$5:$P$488,
          MATCH(1,
                ('Emission Factors'!$E$5:$E$488 = 'GHG emissions calculations'!$F545) *
                ('Emission Factors'!$H$5:$H$488 = 'GHG emissions calculations'!$H545),
                0),
          MATCH('GHG emissions calculations'!P$6,'Emission Factors'!$E$5:$P$5,0)),
    "")</f>
        <v/>
      </c>
      <c r="Q545" s="311" t="str">
        <f t="array" ref="Q545">IFERROR(
    IF(
        INDEX('Emission Factors'!$E$5:$P$488,
              MATCH(1,
                    ('Emission Factors'!$E$5:$E$488 = 'GHG emissions calculations'!$F545) *
                    ('Emission Factors'!$H$5:$H$488 = 'GHG emissions calculations'!$H545),
                    0),
              MATCH('GHG emissions calculations'!Q$6, 'Emission Factors'!$E$5:$P$5, 0)) &lt;&gt; "",
        INDEX('Emission Factors'!$E$5:$P$488,
              MATCH(1,
                    ('Emission Factors'!$E$5:$E$488 = 'GHG emissions calculations'!$F545) *
                    ('Emission Factors'!$H$5:$H$488 = 'GHG emissions calculations'!$H545),
                    0),
              MATCH('GHG emissions calculations'!Q$6, 'Emission Factors'!$E$5:$P$5, 0)),
        ""),
    "")</f>
        <v/>
      </c>
      <c r="R545" s="311" t="str">
        <f t="array" ref="R545">IFERROR(
    IF(
        INDEX('Emission Factors'!$E$5:$R$488,
              MATCH(1,
                    ('Emission Factors'!$E$5:$E$488 = 'GHG emissions calculations'!$F545) *
                    ('Emission Factors'!$H$5:$H$488 = 'GHG emissions calculations'!$H545),
                    0),
              MATCH('GHG emissions calculations'!R$6, 'Emission Factors'!$E$5:$R$5, 0)) &lt;&gt; "",
        INDEX('Emission Factors'!$E$5:$R$488,
              MATCH(1,
                    ('Emission Factors'!$E$5:$E$488 = 'GHG emissions calculations'!$F545) *
                    ('Emission Factors'!$H$5:$H$488 = 'GHG emissions calculations'!$H545),
                    0),
              MATCH('GHG emissions calculations'!R$6, 'Emission Factors'!$E$5:$R$5, 0)),
        ""),
    "")</f>
        <v/>
      </c>
      <c r="S545" s="312">
        <f t="shared" si="2"/>
        <v>0</v>
      </c>
      <c r="T545" s="23"/>
    </row>
    <row r="546" ht="15.75" customHeight="1" outlineLevel="1">
      <c r="A546" s="23"/>
      <c r="B546" s="71"/>
      <c r="C546" s="71"/>
      <c r="D546" s="71"/>
      <c r="E546" s="314"/>
      <c r="F546" s="311" t="str">
        <f>Lists!S30</f>
        <v>Aerospace grade titanium  - Middle East</v>
      </c>
      <c r="G546" s="311" t="str">
        <f t="array" ref="G546">XLOOKUP(1,('Emission Factors'!$E$5:$E$488='GHG emissions calculations'!$F546)*('Emission Factors'!$H$5:$H$488='GHG emissions calculations'!$H546),INDEX('Emission Factors'!$E$5:$T$488,0,MATCH('GHG emissions calculations'!G$6,'Emission Factors'!$E$5:$T$5,0)),"",0)</f>
        <v/>
      </c>
      <c r="H546" s="311" t="s">
        <v>238</v>
      </c>
      <c r="I546" s="312" t="str">
        <f>IF(
    SUMIFS('Import data'!$L$25:$L$80,
           'Import data'!$J$25:$J$80, F546,
           'Import data'!$G$25:$G$80, 'GHG emissions calculations'!$H546,
           'Import data'!$I$25:$I$80,$E$541) &lt;&gt; 0,
    SUMIFS('Import data'!$L$25:$L$80,
           'Import data'!$J$25:$J$80, F546,
           'Import data'!$G$25:$G$80, 'GHG emissions calculations'!$H546,
           'Import data'!$I$25:$I$80,$E$541),
    ""
)</f>
        <v/>
      </c>
      <c r="J546" s="311" t="str">
        <f t="array" ref="J546">IF(
    XLOOKUP(F546, 'Import data'!$J$26:$J$47, 'Import data'!$M$26:$M$47, "", 0) = "Please add the region-specific supplier emission factor or choose a different region available in the IAEG database.",
    "",
    XLOOKUP(F546, 'Import data'!$J$26:$J$47, 'Import data'!$M$26:$M$47, "", 0)
)</f>
        <v/>
      </c>
      <c r="K546" s="311" t="str">
        <f t="array" ref="K546">IFERROR(
    XLOOKUP(F546,
            _xlws.FILTER('Supplier Emission'!$G$15:$G$49,
                   ('Supplier Emission'!$D$15:$D$49=H546) * ('Supplier Emission'!$F$15:$F$49=$E$541)),
            _xlws.FILTER('Supplier Emission'!$I$15:$I$49,
                   ('Supplier Emission'!$D$15:$D$49=H546) * ('Supplier Emission'!$F$15:$F$49=$E$541)),
            ""),
    "")</f>
        <v/>
      </c>
      <c r="L546" s="311" t="str">
        <f t="array" ref="L546">IFERROR(
    XLOOKUP(F546,
            _xlws.FILTER('Supplier Emission'!$G$15:$G$49,
                   ('Supplier Emission'!$D$15:$D$49=H546) * ('Supplier Emission'!$F$15:$F$49=$E$541)),
            _xlws.FILTER('Supplier Emission'!$J$15:$J$49,
                   ('Supplier Emission'!$D$15:$D$49=H546) * ('Supplier Emission'!$F$15:$F$49=$E$541)),
            ""),
    "")</f>
        <v/>
      </c>
      <c r="M546" s="311" t="str">
        <f t="array" ref="M546">IFERROR(
    XLOOKUP(F546,
            _xlws.FILTER('Supplier Emission'!$G$15:$G$49,
                   ('Supplier Emission'!$D$15:$D$49=H546) * ('Supplier Emission'!$F$15:$F$49=$E$541)),
            _xlws.FILTER('Supplier Emission'!$M$15:$M$49,
                   ('Supplier Emission'!$D$15:$D$49=H546) * ('Supplier Emission'!$F$15:$F$49=$E$541)),
            ""),
    "")</f>
        <v/>
      </c>
      <c r="N546" s="311" t="str">
        <f t="array" ref="N546">IFERROR(
    XLOOKUP(F546,
            _xlws.FILTER('Supplier Emission'!$G$15:$G$49,
                   ('Supplier Emission'!$D$15:$D$49=H546) * ('Supplier Emission'!$F$15:$F$49=$E$541)),
            _xlws.FILTER('Supplier Emission'!$H$15:$H$49,
                   ('Supplier Emission'!$D$15:$D$49=H546) * ('Supplier Emission'!$F$15:$F$49=$E$541)),
            ""),
    "")</f>
        <v/>
      </c>
      <c r="O546" s="311" t="str">
        <f t="array" ref="O546">XLOOKUP(1,('Emission Factors'!$E$5:$E$488='GHG emissions calculations'!$F546)*('Emission Factors'!$H$5:$H$488='GHG emissions calculations'!$H546),INDEX('Emission Factors'!$E$5:$T$488,0,MATCH('GHG emissions calculations'!O$6,'Emission Factors'!$E$5:$T$5,0)),"",0)</f>
        <v/>
      </c>
      <c r="P546" s="313" t="str">
        <f t="array" ref="P546">IFERROR(
    INDEX('Emission Factors'!$E$5:$P$488,
          MATCH(1,
                ('Emission Factors'!$E$5:$E$488 = 'GHG emissions calculations'!$F546) *
                ('Emission Factors'!$H$5:$H$488 = 'GHG emissions calculations'!$H546),
                0),
          MATCH('GHG emissions calculations'!P$6,'Emission Factors'!$E$5:$P$5,0)),
    "")</f>
        <v/>
      </c>
      <c r="Q546" s="311" t="str">
        <f t="array" ref="Q546">IFERROR(
    IF(
        INDEX('Emission Factors'!$E$5:$P$488,
              MATCH(1,
                    ('Emission Factors'!$E$5:$E$488 = 'GHG emissions calculations'!$F546) *
                    ('Emission Factors'!$H$5:$H$488 = 'GHG emissions calculations'!$H546),
                    0),
              MATCH('GHG emissions calculations'!Q$6, 'Emission Factors'!$E$5:$P$5, 0)) &lt;&gt; "",
        INDEX('Emission Factors'!$E$5:$P$488,
              MATCH(1,
                    ('Emission Factors'!$E$5:$E$488 = 'GHG emissions calculations'!$F546) *
                    ('Emission Factors'!$H$5:$H$488 = 'GHG emissions calculations'!$H546),
                    0),
              MATCH('GHG emissions calculations'!Q$6, 'Emission Factors'!$E$5:$P$5, 0)),
        ""),
    "")</f>
        <v/>
      </c>
      <c r="R546" s="311" t="str">
        <f t="array" ref="R546">IFERROR(
    IF(
        INDEX('Emission Factors'!$E$5:$R$488,
              MATCH(1,
                    ('Emission Factors'!$E$5:$E$488 = 'GHG emissions calculations'!$F546) *
                    ('Emission Factors'!$H$5:$H$488 = 'GHG emissions calculations'!$H546),
                    0),
              MATCH('GHG emissions calculations'!R$6, 'Emission Factors'!$E$5:$R$5, 0)) &lt;&gt; "",
        INDEX('Emission Factors'!$E$5:$R$488,
              MATCH(1,
                    ('Emission Factors'!$E$5:$E$488 = 'GHG emissions calculations'!$F546) *
                    ('Emission Factors'!$H$5:$H$488 = 'GHG emissions calculations'!$H546),
                    0),
              MATCH('GHG emissions calculations'!R$6, 'Emission Factors'!$E$5:$R$5, 0)),
        ""),
    "")</f>
        <v/>
      </c>
      <c r="S546" s="312">
        <f t="shared" si="2"/>
        <v>0</v>
      </c>
      <c r="T546" s="23"/>
    </row>
    <row r="547" ht="15.75" customHeight="1" outlineLevel="1">
      <c r="A547" s="23"/>
      <c r="B547" s="71"/>
      <c r="C547" s="71"/>
      <c r="D547" s="71"/>
      <c r="E547" s="314"/>
      <c r="F547" s="311" t="str">
        <f>Lists!S29</f>
        <v>Aerospace grade titanium  - Oceania</v>
      </c>
      <c r="G547" s="311" t="str">
        <f t="array" ref="G547">XLOOKUP(1,('Emission Factors'!$E$5:$E$488='GHG emissions calculations'!$F547)*('Emission Factors'!$H$5:$H$488='GHG emissions calculations'!$H547),INDEX('Emission Factors'!$E$5:$T$488,0,MATCH('GHG emissions calculations'!G$6,'Emission Factors'!$E$5:$T$5,0)),"",0)</f>
        <v/>
      </c>
      <c r="H547" s="311" t="s">
        <v>238</v>
      </c>
      <c r="I547" s="312" t="str">
        <f>IF(
    SUMIFS('Import data'!$L$25:$L$80,
           'Import data'!$J$25:$J$80, F547,
           'Import data'!$G$25:$G$80, 'GHG emissions calculations'!$H547,
           'Import data'!$I$25:$I$80,$E$541) &lt;&gt; 0,
    SUMIFS('Import data'!$L$25:$L$80,
           'Import data'!$J$25:$J$80, F547,
           'Import data'!$G$25:$G$80, 'GHG emissions calculations'!$H547,
           'Import data'!$I$25:$I$80,$E$541),
    ""
)</f>
        <v/>
      </c>
      <c r="J547" s="311" t="str">
        <f t="array" ref="J547">IF(
    XLOOKUP(F547, 'Import data'!$J$26:$J$47, 'Import data'!$M$26:$M$47, "", 0) = "Please add the region-specific supplier emission factor or choose a different region available in the IAEG database.",
    "",
    XLOOKUP(F547, 'Import data'!$J$26:$J$47, 'Import data'!$M$26:$M$47, "", 0)
)</f>
        <v/>
      </c>
      <c r="K547" s="311" t="str">
        <f t="array" ref="K547">IFERROR(
    XLOOKUP(F547,
            _xlws.FILTER('Supplier Emission'!$G$15:$G$49,
                   ('Supplier Emission'!$D$15:$D$49=H547) * ('Supplier Emission'!$F$15:$F$49=$E$541)),
            _xlws.FILTER('Supplier Emission'!$I$15:$I$49,
                   ('Supplier Emission'!$D$15:$D$49=H547) * ('Supplier Emission'!$F$15:$F$49=$E$541)),
            ""),
    "")</f>
        <v/>
      </c>
      <c r="L547" s="311" t="str">
        <f t="array" ref="L547">IFERROR(
    XLOOKUP(F547,
            _xlws.FILTER('Supplier Emission'!$G$15:$G$49,
                   ('Supplier Emission'!$D$15:$D$49=H547) * ('Supplier Emission'!$F$15:$F$49=$E$541)),
            _xlws.FILTER('Supplier Emission'!$J$15:$J$49,
                   ('Supplier Emission'!$D$15:$D$49=H547) * ('Supplier Emission'!$F$15:$F$49=$E$541)),
            ""),
    "")</f>
        <v/>
      </c>
      <c r="M547" s="311" t="str">
        <f t="array" ref="M547">IFERROR(
    XLOOKUP(F547,
            _xlws.FILTER('Supplier Emission'!$G$15:$G$49,
                   ('Supplier Emission'!$D$15:$D$49=H547) * ('Supplier Emission'!$F$15:$F$49=$E$541)),
            _xlws.FILTER('Supplier Emission'!$M$15:$M$49,
                   ('Supplier Emission'!$D$15:$D$49=H547) * ('Supplier Emission'!$F$15:$F$49=$E$541)),
            ""),
    "")</f>
        <v/>
      </c>
      <c r="N547" s="311" t="str">
        <f t="array" ref="N547">IFERROR(
    XLOOKUP(F547,
            _xlws.FILTER('Supplier Emission'!$G$15:$G$49,
                   ('Supplier Emission'!$D$15:$D$49=H547) * ('Supplier Emission'!$F$15:$F$49=$E$541)),
            _xlws.FILTER('Supplier Emission'!$H$15:$H$49,
                   ('Supplier Emission'!$D$15:$D$49=H547) * ('Supplier Emission'!$F$15:$F$49=$E$541)),
            ""),
    "")</f>
        <v/>
      </c>
      <c r="O547" s="311" t="str">
        <f t="array" ref="O547">XLOOKUP(1,('Emission Factors'!$E$5:$E$488='GHG emissions calculations'!$F547)*('Emission Factors'!$H$5:$H$488='GHG emissions calculations'!$H547),INDEX('Emission Factors'!$E$5:$T$488,0,MATCH('GHG emissions calculations'!O$6,'Emission Factors'!$E$5:$T$5,0)),"",0)</f>
        <v/>
      </c>
      <c r="P547" s="313" t="str">
        <f t="array" ref="P547">IFERROR(
    INDEX('Emission Factors'!$E$5:$P$488,
          MATCH(1,
                ('Emission Factors'!$E$5:$E$488 = 'GHG emissions calculations'!$F547) *
                ('Emission Factors'!$H$5:$H$488 = 'GHG emissions calculations'!$H547),
                0),
          MATCH('GHG emissions calculations'!P$6,'Emission Factors'!$E$5:$P$5,0)),
    "")</f>
        <v/>
      </c>
      <c r="Q547" s="311" t="str">
        <f t="array" ref="Q547">IFERROR(
    IF(
        INDEX('Emission Factors'!$E$5:$P$488,
              MATCH(1,
                    ('Emission Factors'!$E$5:$E$488 = 'GHG emissions calculations'!$F547) *
                    ('Emission Factors'!$H$5:$H$488 = 'GHG emissions calculations'!$H547),
                    0),
              MATCH('GHG emissions calculations'!Q$6, 'Emission Factors'!$E$5:$P$5, 0)) &lt;&gt; "",
        INDEX('Emission Factors'!$E$5:$P$488,
              MATCH(1,
                    ('Emission Factors'!$E$5:$E$488 = 'GHG emissions calculations'!$F547) *
                    ('Emission Factors'!$H$5:$H$488 = 'GHG emissions calculations'!$H547),
                    0),
              MATCH('GHG emissions calculations'!Q$6, 'Emission Factors'!$E$5:$P$5, 0)),
        ""),
    "")</f>
        <v/>
      </c>
      <c r="R547" s="311" t="str">
        <f t="array" ref="R547">IFERROR(
    IF(
        INDEX('Emission Factors'!$E$5:$R$488,
              MATCH(1,
                    ('Emission Factors'!$E$5:$E$488 = 'GHG emissions calculations'!$F547) *
                    ('Emission Factors'!$H$5:$H$488 = 'GHG emissions calculations'!$H547),
                    0),
              MATCH('GHG emissions calculations'!R$6, 'Emission Factors'!$E$5:$R$5, 0)) &lt;&gt; "",
        INDEX('Emission Factors'!$E$5:$R$488,
              MATCH(1,
                    ('Emission Factors'!$E$5:$E$488 = 'GHG emissions calculations'!$F547) *
                    ('Emission Factors'!$H$5:$H$488 = 'GHG emissions calculations'!$H547),
                    0),
              MATCH('GHG emissions calculations'!R$6, 'Emission Factors'!$E$5:$R$5, 0)),
        ""),
    "")</f>
        <v/>
      </c>
      <c r="S547" s="312">
        <f t="shared" si="2"/>
        <v>0</v>
      </c>
      <c r="T547" s="23"/>
    </row>
    <row r="548" ht="15.75" customHeight="1" outlineLevel="1">
      <c r="A548" s="23"/>
      <c r="B548" s="71"/>
      <c r="C548" s="71"/>
      <c r="D548" s="71"/>
      <c r="E548" s="314"/>
      <c r="F548" s="311" t="str">
        <f>Lists!S34</f>
        <v>Air and spacecraft and related machinery - Africa</v>
      </c>
      <c r="G548" s="311" t="str">
        <f t="array" ref="G548">XLOOKUP(1,('Emission Factors'!$E$5:$E$488='GHG emissions calculations'!$F548)*('Emission Factors'!$H$5:$H$488='GHG emissions calculations'!$H548),INDEX('Emission Factors'!$E$5:$T$488,0,MATCH('GHG emissions calculations'!G$6,'Emission Factors'!$E$5:$T$5,0)),"",0)</f>
        <v/>
      </c>
      <c r="H548" s="311" t="s">
        <v>238</v>
      </c>
      <c r="I548" s="312" t="str">
        <f>IF(
    SUMIFS('Import data'!$L$25:$L$80,
           'Import data'!$J$25:$J$80, F548,
           'Import data'!$G$25:$G$80, 'GHG emissions calculations'!$H548,
           'Import data'!$I$25:$I$80,$E$541) &lt;&gt; 0,
    SUMIFS('Import data'!$L$25:$L$80,
           'Import data'!$J$25:$J$80, F548,
           'Import data'!$G$25:$G$80, 'GHG emissions calculations'!$H548,
           'Import data'!$I$25:$I$80,$E$541),
    ""
)</f>
        <v/>
      </c>
      <c r="J548" s="311" t="str">
        <f t="array" ref="J548">IF(
    XLOOKUP(F548, 'Import data'!$J$26:$J$47, 'Import data'!$M$26:$M$47, "", 0) = "Please add the region-specific supplier emission factor or choose a different region available in the IAEG database.",
    "",
    XLOOKUP(F548, 'Import data'!$J$26:$J$47, 'Import data'!$M$26:$M$47, "", 0)
)</f>
        <v/>
      </c>
      <c r="K548" s="311" t="str">
        <f t="array" ref="K548">IFERROR(
    XLOOKUP(F548,
            _xlws.FILTER('Supplier Emission'!$G$15:$G$49,
                   ('Supplier Emission'!$D$15:$D$49=H548) * ('Supplier Emission'!$F$15:$F$49=$E$541)),
            _xlws.FILTER('Supplier Emission'!$I$15:$I$49,
                   ('Supplier Emission'!$D$15:$D$49=H548) * ('Supplier Emission'!$F$15:$F$49=$E$541)),
            ""),
    "")</f>
        <v/>
      </c>
      <c r="L548" s="311" t="str">
        <f t="array" ref="L548">IFERROR(
    XLOOKUP(F548,
            _xlws.FILTER('Supplier Emission'!$G$15:$G$49,
                   ('Supplier Emission'!$D$15:$D$49=H548) * ('Supplier Emission'!$F$15:$F$49=$E$541)),
            _xlws.FILTER('Supplier Emission'!$J$15:$J$49,
                   ('Supplier Emission'!$D$15:$D$49=H548) * ('Supplier Emission'!$F$15:$F$49=$E$541)),
            ""),
    "")</f>
        <v/>
      </c>
      <c r="M548" s="311" t="str">
        <f t="array" ref="M548">IFERROR(
    XLOOKUP(F548,
            _xlws.FILTER('Supplier Emission'!$G$15:$G$49,
                   ('Supplier Emission'!$D$15:$D$49=H548) * ('Supplier Emission'!$F$15:$F$49=$E$541)),
            _xlws.FILTER('Supplier Emission'!$M$15:$M$49,
                   ('Supplier Emission'!$D$15:$D$49=H548) * ('Supplier Emission'!$F$15:$F$49=$E$541)),
            ""),
    "")</f>
        <v/>
      </c>
      <c r="N548" s="311" t="str">
        <f t="array" ref="N548">IFERROR(
    XLOOKUP(F548,
            _xlws.FILTER('Supplier Emission'!$G$15:$G$49,
                   ('Supplier Emission'!$D$15:$D$49=H548) * ('Supplier Emission'!$F$15:$F$49=$E$541)),
            _xlws.FILTER('Supplier Emission'!$H$15:$H$49,
                   ('Supplier Emission'!$D$15:$D$49=H548) * ('Supplier Emission'!$F$15:$F$49=$E$541)),
            ""),
    "")</f>
        <v/>
      </c>
      <c r="O548" s="311" t="str">
        <f t="array" ref="O548">XLOOKUP(1,('Emission Factors'!$E$5:$E$488='GHG emissions calculations'!$F548)*('Emission Factors'!$H$5:$H$488='GHG emissions calculations'!$H548),INDEX('Emission Factors'!$E$5:$T$488,0,MATCH('GHG emissions calculations'!O$6,'Emission Factors'!$E$5:$T$5,0)),"",0)</f>
        <v/>
      </c>
      <c r="P548" s="313" t="str">
        <f t="array" ref="P548">IFERROR(
    INDEX('Emission Factors'!$E$5:$P$488,
          MATCH(1,
                ('Emission Factors'!$E$5:$E$488 = 'GHG emissions calculations'!$F548) *
                ('Emission Factors'!$H$5:$H$488 = 'GHG emissions calculations'!$H548),
                0),
          MATCH('GHG emissions calculations'!P$6,'Emission Factors'!$E$5:$P$5,0)),
    "")</f>
        <v/>
      </c>
      <c r="Q548" s="311" t="str">
        <f t="array" ref="Q548">IFERROR(
    IF(
        INDEX('Emission Factors'!$E$5:$P$488,
              MATCH(1,
                    ('Emission Factors'!$E$5:$E$488 = 'GHG emissions calculations'!$F548) *
                    ('Emission Factors'!$H$5:$H$488 = 'GHG emissions calculations'!$H548),
                    0),
              MATCH('GHG emissions calculations'!Q$6, 'Emission Factors'!$E$5:$P$5, 0)) &lt;&gt; "",
        INDEX('Emission Factors'!$E$5:$P$488,
              MATCH(1,
                    ('Emission Factors'!$E$5:$E$488 = 'GHG emissions calculations'!$F548) *
                    ('Emission Factors'!$H$5:$H$488 = 'GHG emissions calculations'!$H548),
                    0),
              MATCH('GHG emissions calculations'!Q$6, 'Emission Factors'!$E$5:$P$5, 0)),
        ""),
    "")</f>
        <v/>
      </c>
      <c r="R548" s="311" t="str">
        <f t="array" ref="R548">IFERROR(
    IF(
        INDEX('Emission Factors'!$E$5:$R$488,
              MATCH(1,
                    ('Emission Factors'!$E$5:$E$488 = 'GHG emissions calculations'!$F548) *
                    ('Emission Factors'!$H$5:$H$488 = 'GHG emissions calculations'!$H548),
                    0),
              MATCH('GHG emissions calculations'!R$6, 'Emission Factors'!$E$5:$R$5, 0)) &lt;&gt; "",
        INDEX('Emission Factors'!$E$5:$R$488,
              MATCH(1,
                    ('Emission Factors'!$E$5:$E$488 = 'GHG emissions calculations'!$F548) *
                    ('Emission Factors'!$H$5:$H$488 = 'GHG emissions calculations'!$H548),
                    0),
              MATCH('GHG emissions calculations'!R$6, 'Emission Factors'!$E$5:$R$5, 0)),
        ""),
    "")</f>
        <v/>
      </c>
      <c r="S548" s="312">
        <f t="shared" si="2"/>
        <v>0</v>
      </c>
      <c r="T548" s="23"/>
    </row>
    <row r="549" ht="15.75" customHeight="1" outlineLevel="1">
      <c r="A549" s="23"/>
      <c r="B549" s="71"/>
      <c r="C549" s="71"/>
      <c r="D549" s="71"/>
      <c r="E549" s="314"/>
      <c r="F549" s="311" t="str">
        <f>Lists!S32</f>
        <v>Air and spacecraft and related machinery - America</v>
      </c>
      <c r="G549" s="311" t="str">
        <f t="array" ref="G549">XLOOKUP(1,('Emission Factors'!$E$5:$E$488='GHG emissions calculations'!$F549)*('Emission Factors'!$H$5:$H$488='GHG emissions calculations'!$H549),INDEX('Emission Factors'!$E$5:$T$488,0,MATCH('GHG emissions calculations'!G$6,'Emission Factors'!$E$5:$T$5,0)),"",0)</f>
        <v/>
      </c>
      <c r="H549" s="311" t="s">
        <v>238</v>
      </c>
      <c r="I549" s="312" t="str">
        <f>IF(
    SUMIFS('Import data'!$L$25:$L$80,
           'Import data'!$J$25:$J$80, F549,
           'Import data'!$G$25:$G$80, 'GHG emissions calculations'!$H549,
           'Import data'!$I$25:$I$80,$E$541) &lt;&gt; 0,
    SUMIFS('Import data'!$L$25:$L$80,
           'Import data'!$J$25:$J$80, F549,
           'Import data'!$G$25:$G$80, 'GHG emissions calculations'!$H549,
           'Import data'!$I$25:$I$80,$E$541),
    ""
)</f>
        <v/>
      </c>
      <c r="J549" s="311" t="str">
        <f t="array" ref="J549">IF(
    XLOOKUP(F549, 'Import data'!$J$26:$J$47, 'Import data'!$M$26:$M$47, "", 0) = "Please add the region-specific supplier emission factor or choose a different region available in the IAEG database.",
    "",
    XLOOKUP(F549, 'Import data'!$J$26:$J$47, 'Import data'!$M$26:$M$47, "", 0)
)</f>
        <v/>
      </c>
      <c r="K549" s="311" t="str">
        <f t="array" ref="K549">IFERROR(
    XLOOKUP(F549,
            _xlws.FILTER('Supplier Emission'!$G$15:$G$49,
                   ('Supplier Emission'!$D$15:$D$49=H549) * ('Supplier Emission'!$F$15:$F$49=$E$541)),
            _xlws.FILTER('Supplier Emission'!$I$15:$I$49,
                   ('Supplier Emission'!$D$15:$D$49=H549) * ('Supplier Emission'!$F$15:$F$49=$E$541)),
            ""),
    "")</f>
        <v/>
      </c>
      <c r="L549" s="311" t="str">
        <f t="array" ref="L549">IFERROR(
    XLOOKUP(F549,
            _xlws.FILTER('Supplier Emission'!$G$15:$G$49,
                   ('Supplier Emission'!$D$15:$D$49=H549) * ('Supplier Emission'!$F$15:$F$49=$E$541)),
            _xlws.FILTER('Supplier Emission'!$J$15:$J$49,
                   ('Supplier Emission'!$D$15:$D$49=H549) * ('Supplier Emission'!$F$15:$F$49=$E$541)),
            ""),
    "")</f>
        <v/>
      </c>
      <c r="M549" s="311" t="str">
        <f t="array" ref="M549">IFERROR(
    XLOOKUP(F549,
            _xlws.FILTER('Supplier Emission'!$G$15:$G$49,
                   ('Supplier Emission'!$D$15:$D$49=H549) * ('Supplier Emission'!$F$15:$F$49=$E$541)),
            _xlws.FILTER('Supplier Emission'!$M$15:$M$49,
                   ('Supplier Emission'!$D$15:$D$49=H549) * ('Supplier Emission'!$F$15:$F$49=$E$541)),
            ""),
    "")</f>
        <v/>
      </c>
      <c r="N549" s="311" t="str">
        <f t="array" ref="N549">IFERROR(
    XLOOKUP(F549,
            _xlws.FILTER('Supplier Emission'!$G$15:$G$49,
                   ('Supplier Emission'!$D$15:$D$49=H549) * ('Supplier Emission'!$F$15:$F$49=$E$541)),
            _xlws.FILTER('Supplier Emission'!$H$15:$H$49,
                   ('Supplier Emission'!$D$15:$D$49=H549) * ('Supplier Emission'!$F$15:$F$49=$E$541)),
            ""),
    "")</f>
        <v/>
      </c>
      <c r="O549" s="311" t="str">
        <f t="array" ref="O549">XLOOKUP(1,('Emission Factors'!$E$5:$E$488='GHG emissions calculations'!$F549)*('Emission Factors'!$H$5:$H$488='GHG emissions calculations'!$H549),INDEX('Emission Factors'!$E$5:$T$488,0,MATCH('GHG emissions calculations'!O$6,'Emission Factors'!$E$5:$T$5,0)),"",0)</f>
        <v/>
      </c>
      <c r="P549" s="313" t="str">
        <f t="array" ref="P549">IFERROR(
    INDEX('Emission Factors'!$E$5:$P$488,
          MATCH(1,
                ('Emission Factors'!$E$5:$E$488 = 'GHG emissions calculations'!$F549) *
                ('Emission Factors'!$H$5:$H$488 = 'GHG emissions calculations'!$H549),
                0),
          MATCH('GHG emissions calculations'!P$6,'Emission Factors'!$E$5:$P$5,0)),
    "")</f>
        <v/>
      </c>
      <c r="Q549" s="311" t="str">
        <f t="array" ref="Q549">IFERROR(
    IF(
        INDEX('Emission Factors'!$E$5:$P$488,
              MATCH(1,
                    ('Emission Factors'!$E$5:$E$488 = 'GHG emissions calculations'!$F549) *
                    ('Emission Factors'!$H$5:$H$488 = 'GHG emissions calculations'!$H549),
                    0),
              MATCH('GHG emissions calculations'!Q$6, 'Emission Factors'!$E$5:$P$5, 0)) &lt;&gt; "",
        INDEX('Emission Factors'!$E$5:$P$488,
              MATCH(1,
                    ('Emission Factors'!$E$5:$E$488 = 'GHG emissions calculations'!$F549) *
                    ('Emission Factors'!$H$5:$H$488 = 'GHG emissions calculations'!$H549),
                    0),
              MATCH('GHG emissions calculations'!Q$6, 'Emission Factors'!$E$5:$P$5, 0)),
        ""),
    "")</f>
        <v/>
      </c>
      <c r="R549" s="311" t="str">
        <f t="array" ref="R549">IFERROR(
    IF(
        INDEX('Emission Factors'!$E$5:$R$488,
              MATCH(1,
                    ('Emission Factors'!$E$5:$E$488 = 'GHG emissions calculations'!$F549) *
                    ('Emission Factors'!$H$5:$H$488 = 'GHG emissions calculations'!$H549),
                    0),
              MATCH('GHG emissions calculations'!R$6, 'Emission Factors'!$E$5:$R$5, 0)) &lt;&gt; "",
        INDEX('Emission Factors'!$E$5:$R$488,
              MATCH(1,
                    ('Emission Factors'!$E$5:$E$488 = 'GHG emissions calculations'!$F549) *
                    ('Emission Factors'!$H$5:$H$488 = 'GHG emissions calculations'!$H549),
                    0),
              MATCH('GHG emissions calculations'!R$6, 'Emission Factors'!$E$5:$R$5, 0)),
        ""),
    "")</f>
        <v/>
      </c>
      <c r="S549" s="312">
        <f t="shared" si="2"/>
        <v>0</v>
      </c>
      <c r="T549" s="23"/>
    </row>
    <row r="550" ht="15.75" customHeight="1" outlineLevel="1">
      <c r="A550" s="23"/>
      <c r="B550" s="71"/>
      <c r="C550" s="71"/>
      <c r="D550" s="71"/>
      <c r="E550" s="314"/>
      <c r="F550" s="311" t="str">
        <f>Lists!S35</f>
        <v>Air and spacecraft and related machinery - Asia</v>
      </c>
      <c r="G550" s="311" t="str">
        <f t="array" ref="G550">XLOOKUP(1,('Emission Factors'!$E$5:$E$488='GHG emissions calculations'!$F550)*('Emission Factors'!$H$5:$H$488='GHG emissions calculations'!$H550),INDEX('Emission Factors'!$E$5:$T$488,0,MATCH('GHG emissions calculations'!G$6,'Emission Factors'!$E$5:$T$5,0)),"",0)</f>
        <v/>
      </c>
      <c r="H550" s="311" t="s">
        <v>238</v>
      </c>
      <c r="I550" s="312" t="str">
        <f>IF(
    SUMIFS('Import data'!$L$25:$L$80,
           'Import data'!$J$25:$J$80, F550,
           'Import data'!$G$25:$G$80, 'GHG emissions calculations'!$H550,
           'Import data'!$I$25:$I$80,$E$541) &lt;&gt; 0,
    SUMIFS('Import data'!$L$25:$L$80,
           'Import data'!$J$25:$J$80, F550,
           'Import data'!$G$25:$G$80, 'GHG emissions calculations'!$H550,
           'Import data'!$I$25:$I$80,$E$541),
    ""
)</f>
        <v/>
      </c>
      <c r="J550" s="311" t="str">
        <f t="array" ref="J550">IF(
    XLOOKUP(F550, 'Import data'!$J$26:$J$47, 'Import data'!$M$26:$M$47, "", 0) = "Please add the region-specific supplier emission factor or choose a different region available in the IAEG database.",
    "",
    XLOOKUP(F550, 'Import data'!$J$26:$J$47, 'Import data'!$M$26:$M$47, "", 0)
)</f>
        <v/>
      </c>
      <c r="K550" s="311" t="str">
        <f t="array" ref="K550">IFERROR(
    XLOOKUP(F550,
            _xlws.FILTER('Supplier Emission'!$G$15:$G$49,
                   ('Supplier Emission'!$D$15:$D$49=H550) * ('Supplier Emission'!$F$15:$F$49=$E$541)),
            _xlws.FILTER('Supplier Emission'!$I$15:$I$49,
                   ('Supplier Emission'!$D$15:$D$49=H550) * ('Supplier Emission'!$F$15:$F$49=$E$541)),
            ""),
    "")</f>
        <v/>
      </c>
      <c r="L550" s="311" t="str">
        <f t="array" ref="L550">IFERROR(
    XLOOKUP(F550,
            _xlws.FILTER('Supplier Emission'!$G$15:$G$49,
                   ('Supplier Emission'!$D$15:$D$49=H550) * ('Supplier Emission'!$F$15:$F$49=$E$541)),
            _xlws.FILTER('Supplier Emission'!$J$15:$J$49,
                   ('Supplier Emission'!$D$15:$D$49=H550) * ('Supplier Emission'!$F$15:$F$49=$E$541)),
            ""),
    "")</f>
        <v/>
      </c>
      <c r="M550" s="311" t="str">
        <f t="array" ref="M550">IFERROR(
    XLOOKUP(F550,
            _xlws.FILTER('Supplier Emission'!$G$15:$G$49,
                   ('Supplier Emission'!$D$15:$D$49=H550) * ('Supplier Emission'!$F$15:$F$49=$E$541)),
            _xlws.FILTER('Supplier Emission'!$M$15:$M$49,
                   ('Supplier Emission'!$D$15:$D$49=H550) * ('Supplier Emission'!$F$15:$F$49=$E$541)),
            ""),
    "")</f>
        <v/>
      </c>
      <c r="N550" s="311" t="str">
        <f t="array" ref="N550">IFERROR(
    XLOOKUP(F550,
            _xlws.FILTER('Supplier Emission'!$G$15:$G$49,
                   ('Supplier Emission'!$D$15:$D$49=H550) * ('Supplier Emission'!$F$15:$F$49=$E$541)),
            _xlws.FILTER('Supplier Emission'!$H$15:$H$49,
                   ('Supplier Emission'!$D$15:$D$49=H550) * ('Supplier Emission'!$F$15:$F$49=$E$541)),
            ""),
    "")</f>
        <v/>
      </c>
      <c r="O550" s="311" t="str">
        <f t="array" ref="O550">XLOOKUP(1,('Emission Factors'!$E$5:$E$488='GHG emissions calculations'!$F550)*('Emission Factors'!$H$5:$H$488='GHG emissions calculations'!$H550),INDEX('Emission Factors'!$E$5:$T$488,0,MATCH('GHG emissions calculations'!O$6,'Emission Factors'!$E$5:$T$5,0)),"",0)</f>
        <v/>
      </c>
      <c r="P550" s="313" t="str">
        <f t="array" ref="P550">IFERROR(
    INDEX('Emission Factors'!$E$5:$P$488,
          MATCH(1,
                ('Emission Factors'!$E$5:$E$488 = 'GHG emissions calculations'!$F550) *
                ('Emission Factors'!$H$5:$H$488 = 'GHG emissions calculations'!$H550),
                0),
          MATCH('GHG emissions calculations'!P$6,'Emission Factors'!$E$5:$P$5,0)),
    "")</f>
        <v/>
      </c>
      <c r="Q550" s="311" t="str">
        <f t="array" ref="Q550">IFERROR(
    IF(
        INDEX('Emission Factors'!$E$5:$P$488,
              MATCH(1,
                    ('Emission Factors'!$E$5:$E$488 = 'GHG emissions calculations'!$F550) *
                    ('Emission Factors'!$H$5:$H$488 = 'GHG emissions calculations'!$H550),
                    0),
              MATCH('GHG emissions calculations'!Q$6, 'Emission Factors'!$E$5:$P$5, 0)) &lt;&gt; "",
        INDEX('Emission Factors'!$E$5:$P$488,
              MATCH(1,
                    ('Emission Factors'!$E$5:$E$488 = 'GHG emissions calculations'!$F550) *
                    ('Emission Factors'!$H$5:$H$488 = 'GHG emissions calculations'!$H550),
                    0),
              MATCH('GHG emissions calculations'!Q$6, 'Emission Factors'!$E$5:$P$5, 0)),
        ""),
    "")</f>
        <v/>
      </c>
      <c r="R550" s="311" t="str">
        <f t="array" ref="R550">IFERROR(
    IF(
        INDEX('Emission Factors'!$E$5:$R$488,
              MATCH(1,
                    ('Emission Factors'!$E$5:$E$488 = 'GHG emissions calculations'!$F550) *
                    ('Emission Factors'!$H$5:$H$488 = 'GHG emissions calculations'!$H550),
                    0),
              MATCH('GHG emissions calculations'!R$6, 'Emission Factors'!$E$5:$R$5, 0)) &lt;&gt; "",
        INDEX('Emission Factors'!$E$5:$R$488,
              MATCH(1,
                    ('Emission Factors'!$E$5:$E$488 = 'GHG emissions calculations'!$F550) *
                    ('Emission Factors'!$H$5:$H$488 = 'GHG emissions calculations'!$H550),
                    0),
              MATCH('GHG emissions calculations'!R$6, 'Emission Factors'!$E$5:$R$5, 0)),
        ""),
    "")</f>
        <v/>
      </c>
      <c r="S550" s="312">
        <f t="shared" si="2"/>
        <v>0</v>
      </c>
      <c r="T550" s="23"/>
    </row>
    <row r="551" ht="15.75" customHeight="1" outlineLevel="1">
      <c r="A551" s="23"/>
      <c r="B551" s="71"/>
      <c r="C551" s="71"/>
      <c r="D551" s="71"/>
      <c r="E551" s="314"/>
      <c r="F551" s="311" t="str">
        <f>Lists!S33</f>
        <v>Air and spacecraft and related machinery - Europe</v>
      </c>
      <c r="G551" s="311">
        <f t="array" ref="G551">XLOOKUP(1,('Emission Factors'!$E$5:$E$488='GHG emissions calculations'!$F551)*('Emission Factors'!$H$5:$H$488='GHG emissions calculations'!$H551),INDEX('Emission Factors'!$E$5:$T$488,0,MATCH('GHG emissions calculations'!G$6,'Emission Factors'!$E$5:$T$5,0)),"",0)</f>
        <v>3</v>
      </c>
      <c r="H551" s="311" t="s">
        <v>238</v>
      </c>
      <c r="I551" s="312" t="str">
        <f>IF(
    SUMIFS('Import data'!$L$25:$L$80,
           'Import data'!$J$25:$J$80, F551,
           'Import data'!$G$25:$G$80, 'GHG emissions calculations'!$H551,
           'Import data'!$I$25:$I$80,$E$541) &lt;&gt; 0,
    SUMIFS('Import data'!$L$25:$L$80,
           'Import data'!$J$25:$J$80, F551,
           'Import data'!$G$25:$G$80, 'GHG emissions calculations'!$H551,
           'Import data'!$I$25:$I$80,$E$541),
    ""
)</f>
        <v/>
      </c>
      <c r="J551" s="311" t="str">
        <f t="array" ref="J551">IF(
    XLOOKUP(F551, 'Import data'!$J$26:$J$47, 'Import data'!$M$26:$M$47, "", 0) = "Please add the region-specific supplier emission factor or choose a different region available in the IAEG database.",
    "",
    XLOOKUP(F551, 'Import data'!$J$26:$J$47, 'Import data'!$M$26:$M$47, "", 0)
)</f>
        <v/>
      </c>
      <c r="K551" s="311" t="str">
        <f t="array" ref="K551">IFERROR(
    XLOOKUP(F551,
            _xlws.FILTER('Supplier Emission'!$G$15:$G$49,
                   ('Supplier Emission'!$D$15:$D$49=H551) * ('Supplier Emission'!$F$15:$F$49=$E$541)),
            _xlws.FILTER('Supplier Emission'!$I$15:$I$49,
                   ('Supplier Emission'!$D$15:$D$49=H551) * ('Supplier Emission'!$F$15:$F$49=$E$541)),
            ""),
    "")</f>
        <v/>
      </c>
      <c r="L551" s="311" t="str">
        <f t="array" ref="L551">IFERROR(
    XLOOKUP(F551,
            _xlws.FILTER('Supplier Emission'!$G$15:$G$49,
                   ('Supplier Emission'!$D$15:$D$49=H551) * ('Supplier Emission'!$F$15:$F$49=$E$541)),
            _xlws.FILTER('Supplier Emission'!$J$15:$J$49,
                   ('Supplier Emission'!$D$15:$D$49=H551) * ('Supplier Emission'!$F$15:$F$49=$E$541)),
            ""),
    "")</f>
        <v/>
      </c>
      <c r="M551" s="311" t="str">
        <f t="array" ref="M551">IFERROR(
    XLOOKUP(F551,
            _xlws.FILTER('Supplier Emission'!$G$15:$G$49,
                   ('Supplier Emission'!$D$15:$D$49=H551) * ('Supplier Emission'!$F$15:$F$49=$E$541)),
            _xlws.FILTER('Supplier Emission'!$M$15:$M$49,
                   ('Supplier Emission'!$D$15:$D$49=H551) * ('Supplier Emission'!$F$15:$F$49=$E$541)),
            ""),
    "")</f>
        <v/>
      </c>
      <c r="N551" s="311" t="str">
        <f t="array" ref="N551">IFERROR(
    XLOOKUP(F551,
            _xlws.FILTER('Supplier Emission'!$G$15:$G$49,
                   ('Supplier Emission'!$D$15:$D$49=H551) * ('Supplier Emission'!$F$15:$F$49=$E$541)),
            _xlws.FILTER('Supplier Emission'!$H$15:$H$49,
                   ('Supplier Emission'!$D$15:$D$49=H551) * ('Supplier Emission'!$F$15:$F$49=$E$541)),
            ""),
    "")</f>
        <v/>
      </c>
      <c r="O551" s="311" t="str">
        <f t="array" ref="O551">XLOOKUP(1,('Emission Factors'!$E$5:$E$488='GHG emissions calculations'!$F551)*('Emission Factors'!$H$5:$H$488='GHG emissions calculations'!$H551),INDEX('Emission Factors'!$E$5:$T$488,0,MATCH('GHG emissions calculations'!O$6,'Emission Factors'!$E$5:$T$5,0)),"",0)</f>
        <v>Air and spacecraft and related machinery</v>
      </c>
      <c r="P551" s="313">
        <f t="array" ref="P551">IFERROR(
    INDEX('Emission Factors'!$E$5:$P$488,
          MATCH(1,
                ('Emission Factors'!$E$5:$E$488 = 'GHG emissions calculations'!$F551) *
                ('Emission Factors'!$H$5:$H$488 = 'GHG emissions calculations'!$H551),
                0),
          MATCH('GHG emissions calculations'!P$6,'Emission Factors'!$E$5:$P$5,0)),
    "")</f>
        <v>315.61</v>
      </c>
      <c r="Q551" s="311" t="str">
        <f t="array" ref="Q551">IFERROR(
    IF(
        INDEX('Emission Factors'!$E$5:$P$488,
              MATCH(1,
                    ('Emission Factors'!$E$5:$E$488 = 'GHG emissions calculations'!$F551) *
                    ('Emission Factors'!$H$5:$H$488 = 'GHG emissions calculations'!$H551),
                    0),
              MATCH('GHG emissions calculations'!Q$6, 'Emission Factors'!$E$5:$P$5, 0)) &lt;&gt; "",
        INDEX('Emission Factors'!$E$5:$P$488,
              MATCH(1,
                    ('Emission Factors'!$E$5:$E$488 = 'GHG emissions calculations'!$F551) *
                    ('Emission Factors'!$H$5:$H$488 = 'GHG emissions calculations'!$H551),
                    0),
              MATCH('GHG emissions calculations'!Q$6, 'Emission Factors'!$E$5:$P$5, 0)),
        ""),
    "")</f>
        <v>kgCO2e / k€</v>
      </c>
      <c r="R551" s="311" t="str">
        <f t="array" ref="R551">IFERROR(
    IF(
        INDEX('Emission Factors'!$E$5:$R$488,
              MATCH(1,
                    ('Emission Factors'!$E$5:$E$488 = 'GHG emissions calculations'!$F551) *
                    ('Emission Factors'!$H$5:$H$488 = 'GHG emissions calculations'!$H551),
                    0),
              MATCH('GHG emissions calculations'!R$6, 'Emission Factors'!$E$5:$R$5, 0)) &lt;&gt; "",
        INDEX('Emission Factors'!$E$5:$R$488,
              MATCH(1,
                    ('Emission Factors'!$E$5:$E$488 = 'GHG emissions calculations'!$F551) *
                    ('Emission Factors'!$H$5:$H$488 = 'GHG emissions calculations'!$H551),
                    0),
              MATCH('GHG emissions calculations'!R$6, 'Emission Factors'!$E$5:$R$5, 0)),
        ""),
    "")</f>
        <v>Europe</v>
      </c>
      <c r="S551" s="312">
        <f t="shared" si="2"/>
        <v>0</v>
      </c>
      <c r="T551" s="23"/>
    </row>
    <row r="552" ht="15.75" customHeight="1" outlineLevel="1">
      <c r="A552" s="23"/>
      <c r="B552" s="71"/>
      <c r="C552" s="71"/>
      <c r="D552" s="71"/>
      <c r="E552" s="314"/>
      <c r="F552" s="311" t="str">
        <f>Lists!S38</f>
        <v>Air and spacecraft and related machinery - Global or unspecified region</v>
      </c>
      <c r="G552" s="311" t="str">
        <f t="array" ref="G552">XLOOKUP(1,('Emission Factors'!$E$5:$E$488='GHG emissions calculations'!$F552)*('Emission Factors'!$H$5:$H$488='GHG emissions calculations'!$H552),INDEX('Emission Factors'!$E$5:$T$488,0,MATCH('GHG emissions calculations'!G$6,'Emission Factors'!$E$5:$T$5,0)),"",0)</f>
        <v/>
      </c>
      <c r="H552" s="311" t="s">
        <v>238</v>
      </c>
      <c r="I552" s="312" t="str">
        <f>IF(
    SUMIFS('Import data'!$L$25:$L$80,
           'Import data'!$J$25:$J$80, F552,
           'Import data'!$G$25:$G$80, 'GHG emissions calculations'!$H552,
           'Import data'!$I$25:$I$80,$E$541) &lt;&gt; 0,
    SUMIFS('Import data'!$L$25:$L$80,
           'Import data'!$J$25:$J$80, F552,
           'Import data'!$G$25:$G$80, 'GHG emissions calculations'!$H552,
           'Import data'!$I$25:$I$80,$E$541),
    ""
)</f>
        <v/>
      </c>
      <c r="J552" s="311" t="str">
        <f t="array" ref="J552">IF(
    XLOOKUP(F552, 'Import data'!$J$26:$J$47, 'Import data'!$M$26:$M$47, "", 0) = "Please add the region-specific supplier emission factor or choose a different region available in the IAEG database.",
    "",
    XLOOKUP(F552, 'Import data'!$J$26:$J$47, 'Import data'!$M$26:$M$47, "", 0)
)</f>
        <v/>
      </c>
      <c r="K552" s="311" t="str">
        <f t="array" ref="K552">IFERROR(
    XLOOKUP(F552,
            _xlws.FILTER('Supplier Emission'!$G$15:$G$49,
                   ('Supplier Emission'!$D$15:$D$49=H552) * ('Supplier Emission'!$F$15:$F$49=$E$541)),
            _xlws.FILTER('Supplier Emission'!$I$15:$I$49,
                   ('Supplier Emission'!$D$15:$D$49=H552) * ('Supplier Emission'!$F$15:$F$49=$E$541)),
            ""),
    "")</f>
        <v/>
      </c>
      <c r="L552" s="311" t="str">
        <f t="array" ref="L552">IFERROR(
    XLOOKUP(F552,
            _xlws.FILTER('Supplier Emission'!$G$15:$G$49,
                   ('Supplier Emission'!$D$15:$D$49=H552) * ('Supplier Emission'!$F$15:$F$49=$E$541)),
            _xlws.FILTER('Supplier Emission'!$J$15:$J$49,
                   ('Supplier Emission'!$D$15:$D$49=H552) * ('Supplier Emission'!$F$15:$F$49=$E$541)),
            ""),
    "")</f>
        <v/>
      </c>
      <c r="M552" s="311" t="str">
        <f t="array" ref="M552">IFERROR(
    XLOOKUP(F552,
            _xlws.FILTER('Supplier Emission'!$G$15:$G$49,
                   ('Supplier Emission'!$D$15:$D$49=H552) * ('Supplier Emission'!$F$15:$F$49=$E$541)),
            _xlws.FILTER('Supplier Emission'!$M$15:$M$49,
                   ('Supplier Emission'!$D$15:$D$49=H552) * ('Supplier Emission'!$F$15:$F$49=$E$541)),
            ""),
    "")</f>
        <v/>
      </c>
      <c r="N552" s="311" t="str">
        <f t="array" ref="N552">IFERROR(
    XLOOKUP(F552,
            _xlws.FILTER('Supplier Emission'!$G$15:$G$49,
                   ('Supplier Emission'!$D$15:$D$49=H552) * ('Supplier Emission'!$F$15:$F$49=$E$541)),
            _xlws.FILTER('Supplier Emission'!$H$15:$H$49,
                   ('Supplier Emission'!$D$15:$D$49=H552) * ('Supplier Emission'!$F$15:$F$49=$E$541)),
            ""),
    "")</f>
        <v/>
      </c>
      <c r="O552" s="311" t="str">
        <f t="array" ref="O552">XLOOKUP(1,('Emission Factors'!$E$5:$E$488='GHG emissions calculations'!$F552)*('Emission Factors'!$H$5:$H$488='GHG emissions calculations'!$H552),INDEX('Emission Factors'!$E$5:$T$488,0,MATCH('GHG emissions calculations'!O$6,'Emission Factors'!$E$5:$T$5,0)),"",0)</f>
        <v/>
      </c>
      <c r="P552" s="313" t="str">
        <f t="array" ref="P552">IFERROR(
    INDEX('Emission Factors'!$E$5:$P$488,
          MATCH(1,
                ('Emission Factors'!$E$5:$E$488 = 'GHG emissions calculations'!$F552) *
                ('Emission Factors'!$H$5:$H$488 = 'GHG emissions calculations'!$H552),
                0),
          MATCH('GHG emissions calculations'!P$6,'Emission Factors'!$E$5:$P$5,0)),
    "")</f>
        <v/>
      </c>
      <c r="Q552" s="311" t="str">
        <f t="array" ref="Q552">IFERROR(
    IF(
        INDEX('Emission Factors'!$E$5:$P$488,
              MATCH(1,
                    ('Emission Factors'!$E$5:$E$488 = 'GHG emissions calculations'!$F552) *
                    ('Emission Factors'!$H$5:$H$488 = 'GHG emissions calculations'!$H552),
                    0),
              MATCH('GHG emissions calculations'!Q$6, 'Emission Factors'!$E$5:$P$5, 0)) &lt;&gt; "",
        INDEX('Emission Factors'!$E$5:$P$488,
              MATCH(1,
                    ('Emission Factors'!$E$5:$E$488 = 'GHG emissions calculations'!$F552) *
                    ('Emission Factors'!$H$5:$H$488 = 'GHG emissions calculations'!$H552),
                    0),
              MATCH('GHG emissions calculations'!Q$6, 'Emission Factors'!$E$5:$P$5, 0)),
        ""),
    "")</f>
        <v/>
      </c>
      <c r="R552" s="311" t="str">
        <f t="array" ref="R552">IFERROR(
    IF(
        INDEX('Emission Factors'!$E$5:$R$488,
              MATCH(1,
                    ('Emission Factors'!$E$5:$E$488 = 'GHG emissions calculations'!$F552) *
                    ('Emission Factors'!$H$5:$H$488 = 'GHG emissions calculations'!$H552),
                    0),
              MATCH('GHG emissions calculations'!R$6, 'Emission Factors'!$E$5:$R$5, 0)) &lt;&gt; "",
        INDEX('Emission Factors'!$E$5:$R$488,
              MATCH(1,
                    ('Emission Factors'!$E$5:$E$488 = 'GHG emissions calculations'!$F552) *
                    ('Emission Factors'!$H$5:$H$488 = 'GHG emissions calculations'!$H552),
                    0),
              MATCH('GHG emissions calculations'!R$6, 'Emission Factors'!$E$5:$R$5, 0)),
        ""),
    "")</f>
        <v/>
      </c>
      <c r="S552" s="312">
        <f t="shared" si="2"/>
        <v>0</v>
      </c>
      <c r="T552" s="23"/>
    </row>
    <row r="553" ht="15.75" customHeight="1" outlineLevel="1">
      <c r="A553" s="23"/>
      <c r="B553" s="71"/>
      <c r="C553" s="71"/>
      <c r="D553" s="71"/>
      <c r="E553" s="314"/>
      <c r="F553" s="311" t="str">
        <f>Lists!S37</f>
        <v>Air and spacecraft and related machinery - Middle East</v>
      </c>
      <c r="G553" s="311" t="str">
        <f t="array" ref="G553">XLOOKUP(1,('Emission Factors'!$E$5:$E$488='GHG emissions calculations'!$F553)*('Emission Factors'!$H$5:$H$488='GHG emissions calculations'!$H553),INDEX('Emission Factors'!$E$5:$T$488,0,MATCH('GHG emissions calculations'!G$6,'Emission Factors'!$E$5:$T$5,0)),"",0)</f>
        <v/>
      </c>
      <c r="H553" s="311" t="s">
        <v>238</v>
      </c>
      <c r="I553" s="312" t="str">
        <f>IF(
    SUMIFS('Import data'!$L$25:$L$80,
           'Import data'!$J$25:$J$80, F553,
           'Import data'!$G$25:$G$80, 'GHG emissions calculations'!$H553,
           'Import data'!$I$25:$I$80,$E$541) &lt;&gt; 0,
    SUMIFS('Import data'!$L$25:$L$80,
           'Import data'!$J$25:$J$80, F553,
           'Import data'!$G$25:$G$80, 'GHG emissions calculations'!$H553,
           'Import data'!$I$25:$I$80,$E$541),
    ""
)</f>
        <v/>
      </c>
      <c r="J553" s="311" t="str">
        <f t="array" ref="J553">IF(
    XLOOKUP(F553, 'Import data'!$J$26:$J$47, 'Import data'!$M$26:$M$47, "", 0) = "Please add the region-specific supplier emission factor or choose a different region available in the IAEG database.",
    "",
    XLOOKUP(F553, 'Import data'!$J$26:$J$47, 'Import data'!$M$26:$M$47, "", 0)
)</f>
        <v/>
      </c>
      <c r="K553" s="311" t="str">
        <f t="array" ref="K553">IFERROR(
    XLOOKUP(F553,
            _xlws.FILTER('Supplier Emission'!$G$15:$G$49,
                   ('Supplier Emission'!$D$15:$D$49=H553) * ('Supplier Emission'!$F$15:$F$49=$E$541)),
            _xlws.FILTER('Supplier Emission'!$I$15:$I$49,
                   ('Supplier Emission'!$D$15:$D$49=H553) * ('Supplier Emission'!$F$15:$F$49=$E$541)),
            ""),
    "")</f>
        <v/>
      </c>
      <c r="L553" s="311" t="str">
        <f t="array" ref="L553">IFERROR(
    XLOOKUP(F553,
            _xlws.FILTER('Supplier Emission'!$G$15:$G$49,
                   ('Supplier Emission'!$D$15:$D$49=H553) * ('Supplier Emission'!$F$15:$F$49=$E$541)),
            _xlws.FILTER('Supplier Emission'!$J$15:$J$49,
                   ('Supplier Emission'!$D$15:$D$49=H553) * ('Supplier Emission'!$F$15:$F$49=$E$541)),
            ""),
    "")</f>
        <v/>
      </c>
      <c r="M553" s="311" t="str">
        <f t="array" ref="M553">IFERROR(
    XLOOKUP(F553,
            _xlws.FILTER('Supplier Emission'!$G$15:$G$49,
                   ('Supplier Emission'!$D$15:$D$49=H553) * ('Supplier Emission'!$F$15:$F$49=$E$541)),
            _xlws.FILTER('Supplier Emission'!$M$15:$M$49,
                   ('Supplier Emission'!$D$15:$D$49=H553) * ('Supplier Emission'!$F$15:$F$49=$E$541)),
            ""),
    "")</f>
        <v/>
      </c>
      <c r="N553" s="311" t="str">
        <f t="array" ref="N553">IFERROR(
    XLOOKUP(F553,
            _xlws.FILTER('Supplier Emission'!$G$15:$G$49,
                   ('Supplier Emission'!$D$15:$D$49=H553) * ('Supplier Emission'!$F$15:$F$49=$E$541)),
            _xlws.FILTER('Supplier Emission'!$H$15:$H$49,
                   ('Supplier Emission'!$D$15:$D$49=H553) * ('Supplier Emission'!$F$15:$F$49=$E$541)),
            ""),
    "")</f>
        <v/>
      </c>
      <c r="O553" s="311" t="str">
        <f t="array" ref="O553">XLOOKUP(1,('Emission Factors'!$E$5:$E$488='GHG emissions calculations'!$F553)*('Emission Factors'!$H$5:$H$488='GHG emissions calculations'!$H553),INDEX('Emission Factors'!$E$5:$T$488,0,MATCH('GHG emissions calculations'!O$6,'Emission Factors'!$E$5:$T$5,0)),"",0)</f>
        <v/>
      </c>
      <c r="P553" s="313" t="str">
        <f t="array" ref="P553">IFERROR(
    INDEX('Emission Factors'!$E$5:$P$488,
          MATCH(1,
                ('Emission Factors'!$E$5:$E$488 = 'GHG emissions calculations'!$F553) *
                ('Emission Factors'!$H$5:$H$488 = 'GHG emissions calculations'!$H553),
                0),
          MATCH('GHG emissions calculations'!P$6,'Emission Factors'!$E$5:$P$5,0)),
    "")</f>
        <v/>
      </c>
      <c r="Q553" s="311" t="str">
        <f t="array" ref="Q553">IFERROR(
    IF(
        INDEX('Emission Factors'!$E$5:$P$488,
              MATCH(1,
                    ('Emission Factors'!$E$5:$E$488 = 'GHG emissions calculations'!$F553) *
                    ('Emission Factors'!$H$5:$H$488 = 'GHG emissions calculations'!$H553),
                    0),
              MATCH('GHG emissions calculations'!Q$6, 'Emission Factors'!$E$5:$P$5, 0)) &lt;&gt; "",
        INDEX('Emission Factors'!$E$5:$P$488,
              MATCH(1,
                    ('Emission Factors'!$E$5:$E$488 = 'GHG emissions calculations'!$F553) *
                    ('Emission Factors'!$H$5:$H$488 = 'GHG emissions calculations'!$H553),
                    0),
              MATCH('GHG emissions calculations'!Q$6, 'Emission Factors'!$E$5:$P$5, 0)),
        ""),
    "")</f>
        <v/>
      </c>
      <c r="R553" s="311" t="str">
        <f t="array" ref="R553">IFERROR(
    IF(
        INDEX('Emission Factors'!$E$5:$R$488,
              MATCH(1,
                    ('Emission Factors'!$E$5:$E$488 = 'GHG emissions calculations'!$F553) *
                    ('Emission Factors'!$H$5:$H$488 = 'GHG emissions calculations'!$H553),
                    0),
              MATCH('GHG emissions calculations'!R$6, 'Emission Factors'!$E$5:$R$5, 0)) &lt;&gt; "",
        INDEX('Emission Factors'!$E$5:$R$488,
              MATCH(1,
                    ('Emission Factors'!$E$5:$E$488 = 'GHG emissions calculations'!$F553) *
                    ('Emission Factors'!$H$5:$H$488 = 'GHG emissions calculations'!$H553),
                    0),
              MATCH('GHG emissions calculations'!R$6, 'Emission Factors'!$E$5:$R$5, 0)),
        ""),
    "")</f>
        <v/>
      </c>
      <c r="S553" s="312">
        <f t="shared" si="2"/>
        <v>0</v>
      </c>
      <c r="T553" s="23"/>
    </row>
    <row r="554" ht="15.75" customHeight="1" outlineLevel="1">
      <c r="A554" s="23"/>
      <c r="B554" s="71"/>
      <c r="C554" s="71"/>
      <c r="D554" s="71"/>
      <c r="E554" s="314"/>
      <c r="F554" s="311" t="str">
        <f>Lists!S36</f>
        <v>Air and spacecraft and related machinery - Oceania</v>
      </c>
      <c r="G554" s="311" t="str">
        <f t="array" ref="G554">XLOOKUP(1,('Emission Factors'!$E$5:$E$488='GHG emissions calculations'!$F554)*('Emission Factors'!$H$5:$H$488='GHG emissions calculations'!$H554),INDEX('Emission Factors'!$E$5:$T$488,0,MATCH('GHG emissions calculations'!G$6,'Emission Factors'!$E$5:$T$5,0)),"",0)</f>
        <v/>
      </c>
      <c r="H554" s="311" t="s">
        <v>238</v>
      </c>
      <c r="I554" s="312" t="str">
        <f>IF(
    SUMIFS('Import data'!$L$25:$L$80,
           'Import data'!$J$25:$J$80, F554,
           'Import data'!$G$25:$G$80, 'GHG emissions calculations'!$H554,
           'Import data'!$I$25:$I$80,$E$541) &lt;&gt; 0,
    SUMIFS('Import data'!$L$25:$L$80,
           'Import data'!$J$25:$J$80, F554,
           'Import data'!$G$25:$G$80, 'GHG emissions calculations'!$H554,
           'Import data'!$I$25:$I$80,$E$541),
    ""
)</f>
        <v/>
      </c>
      <c r="J554" s="311" t="str">
        <f t="array" ref="J554">IF(
    XLOOKUP(F554, 'Import data'!$J$26:$J$47, 'Import data'!$M$26:$M$47, "", 0) = "Please add the region-specific supplier emission factor or choose a different region available in the IAEG database.",
    "",
    XLOOKUP(F554, 'Import data'!$J$26:$J$47, 'Import data'!$M$26:$M$47, "", 0)
)</f>
        <v/>
      </c>
      <c r="K554" s="311" t="str">
        <f t="array" ref="K554">IFERROR(
    XLOOKUP(F554,
            _xlws.FILTER('Supplier Emission'!$G$15:$G$49,
                   ('Supplier Emission'!$D$15:$D$49=H554) * ('Supplier Emission'!$F$15:$F$49=$E$541)),
            _xlws.FILTER('Supplier Emission'!$I$15:$I$49,
                   ('Supplier Emission'!$D$15:$D$49=H554) * ('Supplier Emission'!$F$15:$F$49=$E$541)),
            ""),
    "")</f>
        <v/>
      </c>
      <c r="L554" s="311" t="str">
        <f t="array" ref="L554">IFERROR(
    XLOOKUP(F554,
            _xlws.FILTER('Supplier Emission'!$G$15:$G$49,
                   ('Supplier Emission'!$D$15:$D$49=H554) * ('Supplier Emission'!$F$15:$F$49=$E$541)),
            _xlws.FILTER('Supplier Emission'!$J$15:$J$49,
                   ('Supplier Emission'!$D$15:$D$49=H554) * ('Supplier Emission'!$F$15:$F$49=$E$541)),
            ""),
    "")</f>
        <v/>
      </c>
      <c r="M554" s="311" t="str">
        <f t="array" ref="M554">IFERROR(
    XLOOKUP(F554,
            _xlws.FILTER('Supplier Emission'!$G$15:$G$49,
                   ('Supplier Emission'!$D$15:$D$49=H554) * ('Supplier Emission'!$F$15:$F$49=$E$541)),
            _xlws.FILTER('Supplier Emission'!$M$15:$M$49,
                   ('Supplier Emission'!$D$15:$D$49=H554) * ('Supplier Emission'!$F$15:$F$49=$E$541)),
            ""),
    "")</f>
        <v/>
      </c>
      <c r="N554" s="311" t="str">
        <f t="array" ref="N554">IFERROR(
    XLOOKUP(F554,
            _xlws.FILTER('Supplier Emission'!$G$15:$G$49,
                   ('Supplier Emission'!$D$15:$D$49=H554) * ('Supplier Emission'!$F$15:$F$49=$E$541)),
            _xlws.FILTER('Supplier Emission'!$H$15:$H$49,
                   ('Supplier Emission'!$D$15:$D$49=H554) * ('Supplier Emission'!$F$15:$F$49=$E$541)),
            ""),
    "")</f>
        <v/>
      </c>
      <c r="O554" s="311" t="str">
        <f t="array" ref="O554">XLOOKUP(1,('Emission Factors'!$E$5:$E$488='GHG emissions calculations'!$F554)*('Emission Factors'!$H$5:$H$488='GHG emissions calculations'!$H554),INDEX('Emission Factors'!$E$5:$T$488,0,MATCH('GHG emissions calculations'!O$6,'Emission Factors'!$E$5:$T$5,0)),"",0)</f>
        <v/>
      </c>
      <c r="P554" s="313" t="str">
        <f t="array" ref="P554">IFERROR(
    INDEX('Emission Factors'!$E$5:$P$488,
          MATCH(1,
                ('Emission Factors'!$E$5:$E$488 = 'GHG emissions calculations'!$F554) *
                ('Emission Factors'!$H$5:$H$488 = 'GHG emissions calculations'!$H554),
                0),
          MATCH('GHG emissions calculations'!P$6,'Emission Factors'!$E$5:$P$5,0)),
    "")</f>
        <v/>
      </c>
      <c r="Q554" s="311" t="str">
        <f t="array" ref="Q554">IFERROR(
    IF(
        INDEX('Emission Factors'!$E$5:$P$488,
              MATCH(1,
                    ('Emission Factors'!$E$5:$E$488 = 'GHG emissions calculations'!$F554) *
                    ('Emission Factors'!$H$5:$H$488 = 'GHG emissions calculations'!$H554),
                    0),
              MATCH('GHG emissions calculations'!Q$6, 'Emission Factors'!$E$5:$P$5, 0)) &lt;&gt; "",
        INDEX('Emission Factors'!$E$5:$P$488,
              MATCH(1,
                    ('Emission Factors'!$E$5:$E$488 = 'GHG emissions calculations'!$F554) *
                    ('Emission Factors'!$H$5:$H$488 = 'GHG emissions calculations'!$H554),
                    0),
              MATCH('GHG emissions calculations'!Q$6, 'Emission Factors'!$E$5:$P$5, 0)),
        ""),
    "")</f>
        <v/>
      </c>
      <c r="R554" s="311" t="str">
        <f t="array" ref="R554">IFERROR(
    IF(
        INDEX('Emission Factors'!$E$5:$R$488,
              MATCH(1,
                    ('Emission Factors'!$E$5:$E$488 = 'GHG emissions calculations'!$F554) *
                    ('Emission Factors'!$H$5:$H$488 = 'GHG emissions calculations'!$H554),
                    0),
              MATCH('GHG emissions calculations'!R$6, 'Emission Factors'!$E$5:$R$5, 0)) &lt;&gt; "",
        INDEX('Emission Factors'!$E$5:$R$488,
              MATCH(1,
                    ('Emission Factors'!$E$5:$E$488 = 'GHG emissions calculations'!$F554) *
                    ('Emission Factors'!$H$5:$H$488 = 'GHG emissions calculations'!$H554),
                    0),
              MATCH('GHG emissions calculations'!R$6, 'Emission Factors'!$E$5:$R$5, 0)),
        ""),
    "")</f>
        <v/>
      </c>
      <c r="S554" s="312">
        <f t="shared" si="2"/>
        <v>0</v>
      </c>
      <c r="T554" s="23"/>
    </row>
    <row r="555" ht="15.75" customHeight="1" outlineLevel="1">
      <c r="A555" s="23"/>
      <c r="B555" s="71"/>
      <c r="C555" s="71"/>
      <c r="D555" s="71"/>
      <c r="E555" s="314"/>
      <c r="F555" s="311" t="str">
        <f>Lists!S41</f>
        <v>Air conditioning and industrial refrigeration equipment, unknown material and mass - Africa</v>
      </c>
      <c r="G555" s="311" t="str">
        <f t="array" ref="G555">XLOOKUP(1,('Emission Factors'!$E$5:$E$488='GHG emissions calculations'!$F555)*('Emission Factors'!$H$5:$H$488='GHG emissions calculations'!$H555),INDEX('Emission Factors'!$E$5:$T$488,0,MATCH('GHG emissions calculations'!G$6,'Emission Factors'!$E$5:$T$5,0)),"",0)</f>
        <v/>
      </c>
      <c r="H555" s="311" t="s">
        <v>238</v>
      </c>
      <c r="I555" s="312" t="str">
        <f>IF(
    SUMIFS('Import data'!$L$25:$L$80,
           'Import data'!$J$25:$J$80, F555,
           'Import data'!$G$25:$G$80, 'GHG emissions calculations'!$H555,
           'Import data'!$I$25:$I$80,$E$541) &lt;&gt; 0,
    SUMIFS('Import data'!$L$25:$L$80,
           'Import data'!$J$25:$J$80, F555,
           'Import data'!$G$25:$G$80, 'GHG emissions calculations'!$H555,
           'Import data'!$I$25:$I$80,$E$541),
    ""
)</f>
        <v/>
      </c>
      <c r="J555" s="311" t="str">
        <f t="array" ref="J555">IF(
    XLOOKUP(F555, 'Import data'!$J$26:$J$47, 'Import data'!$M$26:$M$47, "", 0) = "Please add the region-specific supplier emission factor or choose a different region available in the IAEG database.",
    "",
    XLOOKUP(F555, 'Import data'!$J$26:$J$47, 'Import data'!$M$26:$M$47, "", 0)
)</f>
        <v/>
      </c>
      <c r="K555" s="311" t="str">
        <f t="array" ref="K555">IFERROR(
    XLOOKUP(F555,
            _xlws.FILTER('Supplier Emission'!$G$15:$G$49,
                   ('Supplier Emission'!$D$15:$D$49=H555) * ('Supplier Emission'!$F$15:$F$49=$E$541)),
            _xlws.FILTER('Supplier Emission'!$I$15:$I$49,
                   ('Supplier Emission'!$D$15:$D$49=H555) * ('Supplier Emission'!$F$15:$F$49=$E$541)),
            ""),
    "")</f>
        <v/>
      </c>
      <c r="L555" s="311" t="str">
        <f t="array" ref="L555">IFERROR(
    XLOOKUP(F555,
            _xlws.FILTER('Supplier Emission'!$G$15:$G$49,
                   ('Supplier Emission'!$D$15:$D$49=H555) * ('Supplier Emission'!$F$15:$F$49=$E$541)),
            _xlws.FILTER('Supplier Emission'!$J$15:$J$49,
                   ('Supplier Emission'!$D$15:$D$49=H555) * ('Supplier Emission'!$F$15:$F$49=$E$541)),
            ""),
    "")</f>
        <v/>
      </c>
      <c r="M555" s="311" t="str">
        <f t="array" ref="M555">IFERROR(
    XLOOKUP(F555,
            _xlws.FILTER('Supplier Emission'!$G$15:$G$49,
                   ('Supplier Emission'!$D$15:$D$49=H555) * ('Supplier Emission'!$F$15:$F$49=$E$541)),
            _xlws.FILTER('Supplier Emission'!$M$15:$M$49,
                   ('Supplier Emission'!$D$15:$D$49=H555) * ('Supplier Emission'!$F$15:$F$49=$E$541)),
            ""),
    "")</f>
        <v/>
      </c>
      <c r="N555" s="311" t="str">
        <f t="array" ref="N555">IFERROR(
    XLOOKUP(F555,
            _xlws.FILTER('Supplier Emission'!$G$15:$G$49,
                   ('Supplier Emission'!$D$15:$D$49=H555) * ('Supplier Emission'!$F$15:$F$49=$E$541)),
            _xlws.FILTER('Supplier Emission'!$H$15:$H$49,
                   ('Supplier Emission'!$D$15:$D$49=H555) * ('Supplier Emission'!$F$15:$F$49=$E$541)),
            ""),
    "")</f>
        <v/>
      </c>
      <c r="O555" s="311" t="str">
        <f t="array" ref="O555">XLOOKUP(1,('Emission Factors'!$E$5:$E$488='GHG emissions calculations'!$F555)*('Emission Factors'!$H$5:$H$488='GHG emissions calculations'!$H555),INDEX('Emission Factors'!$E$5:$T$488,0,MATCH('GHG emissions calculations'!O$6,'Emission Factors'!$E$5:$T$5,0)),"",0)</f>
        <v/>
      </c>
      <c r="P555" s="313" t="str">
        <f t="array" ref="P555">IFERROR(
    INDEX('Emission Factors'!$E$5:$P$488,
          MATCH(1,
                ('Emission Factors'!$E$5:$E$488 = 'GHG emissions calculations'!$F555) *
                ('Emission Factors'!$H$5:$H$488 = 'GHG emissions calculations'!$H555),
                0),
          MATCH('GHG emissions calculations'!P$6,'Emission Factors'!$E$5:$P$5,0)),
    "")</f>
        <v/>
      </c>
      <c r="Q555" s="311" t="str">
        <f t="array" ref="Q555">IFERROR(
    IF(
        INDEX('Emission Factors'!$E$5:$P$488,
              MATCH(1,
                    ('Emission Factors'!$E$5:$E$488 = 'GHG emissions calculations'!$F555) *
                    ('Emission Factors'!$H$5:$H$488 = 'GHG emissions calculations'!$H555),
                    0),
              MATCH('GHG emissions calculations'!Q$6, 'Emission Factors'!$E$5:$P$5, 0)) &lt;&gt; "",
        INDEX('Emission Factors'!$E$5:$P$488,
              MATCH(1,
                    ('Emission Factors'!$E$5:$E$488 = 'GHG emissions calculations'!$F555) *
                    ('Emission Factors'!$H$5:$H$488 = 'GHG emissions calculations'!$H555),
                    0),
              MATCH('GHG emissions calculations'!Q$6, 'Emission Factors'!$E$5:$P$5, 0)),
        ""),
    "")</f>
        <v/>
      </c>
      <c r="R555" s="311" t="str">
        <f t="array" ref="R555">IFERROR(
    IF(
        INDEX('Emission Factors'!$E$5:$R$488,
              MATCH(1,
                    ('Emission Factors'!$E$5:$E$488 = 'GHG emissions calculations'!$F555) *
                    ('Emission Factors'!$H$5:$H$488 = 'GHG emissions calculations'!$H555),
                    0),
              MATCH('GHG emissions calculations'!R$6, 'Emission Factors'!$E$5:$R$5, 0)) &lt;&gt; "",
        INDEX('Emission Factors'!$E$5:$R$488,
              MATCH(1,
                    ('Emission Factors'!$E$5:$E$488 = 'GHG emissions calculations'!$F555) *
                    ('Emission Factors'!$H$5:$H$488 = 'GHG emissions calculations'!$H555),
                    0),
              MATCH('GHG emissions calculations'!R$6, 'Emission Factors'!$E$5:$R$5, 0)),
        ""),
    "")</f>
        <v/>
      </c>
      <c r="S555" s="312">
        <f t="shared" si="2"/>
        <v>0</v>
      </c>
      <c r="T555" s="23"/>
    </row>
    <row r="556" ht="15.75" customHeight="1" outlineLevel="1">
      <c r="A556" s="23"/>
      <c r="B556" s="71"/>
      <c r="C556" s="71"/>
      <c r="D556" s="71"/>
      <c r="E556" s="314"/>
      <c r="F556" s="311" t="str">
        <f>Lists!S39</f>
        <v>Air conditioning and industrial refrigeration equipment, unknown material and mass - America</v>
      </c>
      <c r="G556" s="311">
        <f t="array" ref="G556">XLOOKUP(1,('Emission Factors'!$E$5:$E$488='GHG emissions calculations'!$F556)*('Emission Factors'!$H$5:$H$488='GHG emissions calculations'!$H556),INDEX('Emission Factors'!$E$5:$T$488,0,MATCH('GHG emissions calculations'!G$6,'Emission Factors'!$E$5:$T$5,0)),"",0)</f>
        <v>2</v>
      </c>
      <c r="H556" s="311" t="s">
        <v>238</v>
      </c>
      <c r="I556" s="312" t="str">
        <f>IF(
    SUMIFS('Import data'!$L$25:$L$80,
           'Import data'!$J$25:$J$80, F556,
           'Import data'!$G$25:$G$80, 'GHG emissions calculations'!$H556,
           'Import data'!$I$25:$I$80,$E$541) &lt;&gt; 0,
    SUMIFS('Import data'!$L$25:$L$80,
           'Import data'!$J$25:$J$80, F556,
           'Import data'!$G$25:$G$80, 'GHG emissions calculations'!$H556,
           'Import data'!$I$25:$I$80,$E$541),
    ""
)</f>
        <v/>
      </c>
      <c r="J556" s="311" t="str">
        <f t="array" ref="J556">IF(
    XLOOKUP(F556, 'Import data'!$J$26:$J$47, 'Import data'!$M$26:$M$47, "", 0) = "Please add the region-specific supplier emission factor or choose a different region available in the IAEG database.",
    "",
    XLOOKUP(F556, 'Import data'!$J$26:$J$47, 'Import data'!$M$26:$M$47, "", 0)
)</f>
        <v/>
      </c>
      <c r="K556" s="311" t="str">
        <f t="array" ref="K556">IFERROR(
    XLOOKUP(F556,
            _xlws.FILTER('Supplier Emission'!$G$15:$G$49,
                   ('Supplier Emission'!$D$15:$D$49=H556) * ('Supplier Emission'!$F$15:$F$49=$E$541)),
            _xlws.FILTER('Supplier Emission'!$I$15:$I$49,
                   ('Supplier Emission'!$D$15:$D$49=H556) * ('Supplier Emission'!$F$15:$F$49=$E$541)),
            ""),
    "")</f>
        <v/>
      </c>
      <c r="L556" s="311" t="str">
        <f t="array" ref="L556">IFERROR(
    XLOOKUP(F556,
            _xlws.FILTER('Supplier Emission'!$G$15:$G$49,
                   ('Supplier Emission'!$D$15:$D$49=H556) * ('Supplier Emission'!$F$15:$F$49=$E$541)),
            _xlws.FILTER('Supplier Emission'!$J$15:$J$49,
                   ('Supplier Emission'!$D$15:$D$49=H556) * ('Supplier Emission'!$F$15:$F$49=$E$541)),
            ""),
    "")</f>
        <v/>
      </c>
      <c r="M556" s="311" t="str">
        <f t="array" ref="M556">IFERROR(
    XLOOKUP(F556,
            _xlws.FILTER('Supplier Emission'!$G$15:$G$49,
                   ('Supplier Emission'!$D$15:$D$49=H556) * ('Supplier Emission'!$F$15:$F$49=$E$541)),
            _xlws.FILTER('Supplier Emission'!$M$15:$M$49,
                   ('Supplier Emission'!$D$15:$D$49=H556) * ('Supplier Emission'!$F$15:$F$49=$E$541)),
            ""),
    "")</f>
        <v/>
      </c>
      <c r="N556" s="311" t="str">
        <f t="array" ref="N556">IFERROR(
    XLOOKUP(F556,
            _xlws.FILTER('Supplier Emission'!$G$15:$G$49,
                   ('Supplier Emission'!$D$15:$D$49=H556) * ('Supplier Emission'!$F$15:$F$49=$E$541)),
            _xlws.FILTER('Supplier Emission'!$H$15:$H$49,
                   ('Supplier Emission'!$D$15:$D$49=H556) * ('Supplier Emission'!$F$15:$F$49=$E$541)),
            ""),
    "")</f>
        <v/>
      </c>
      <c r="O556" s="311" t="str">
        <f t="array" ref="O556">XLOOKUP(1,('Emission Factors'!$E$5:$E$488='GHG emissions calculations'!$F556)*('Emission Factors'!$H$5:$H$488='GHG emissions calculations'!$H556),INDEX('Emission Factors'!$E$5:$T$488,0,MATCH('GHG emissions calculations'!O$6,'Emission Factors'!$E$5:$T$5,0)),"",0)</f>
        <v>Air-conditioning and warm air heating equipment and commercial and industrial refrigeration equipment manufacturing</v>
      </c>
      <c r="P556" s="313">
        <f t="array" ref="P556">IFERROR(
    INDEX('Emission Factors'!$E$5:$P$488,
          MATCH(1,
                ('Emission Factors'!$E$5:$E$488 = 'GHG emissions calculations'!$F556) *
                ('Emission Factors'!$H$5:$H$488 = 'GHG emissions calculations'!$H556),
                0),
          MATCH('GHG emissions calculations'!P$6,'Emission Factors'!$E$5:$P$5,0)),
    "")</f>
        <v>184</v>
      </c>
      <c r="Q556" s="311" t="str">
        <f t="array" ref="Q556">IFERROR(
    IF(
        INDEX('Emission Factors'!$E$5:$P$488,
              MATCH(1,
                    ('Emission Factors'!$E$5:$E$488 = 'GHG emissions calculations'!$F556) *
                    ('Emission Factors'!$H$5:$H$488 = 'GHG emissions calculations'!$H556),
                    0),
              MATCH('GHG emissions calculations'!Q$6, 'Emission Factors'!$E$5:$P$5, 0)) &lt;&gt; "",
        INDEX('Emission Factors'!$E$5:$P$488,
              MATCH(1,
                    ('Emission Factors'!$E$5:$E$488 = 'GHG emissions calculations'!$F556) *
                    ('Emission Factors'!$H$5:$H$488 = 'GHG emissions calculations'!$H556),
                    0),
              MATCH('GHG emissions calculations'!Q$6, 'Emission Factors'!$E$5:$P$5, 0)),
        ""),
    "")</f>
        <v>kgCO2e / k€</v>
      </c>
      <c r="R556" s="311" t="str">
        <f t="array" ref="R556">IFERROR(
    IF(
        INDEX('Emission Factors'!$E$5:$R$488,
              MATCH(1,
                    ('Emission Factors'!$E$5:$E$488 = 'GHG emissions calculations'!$F556) *
                    ('Emission Factors'!$H$5:$H$488 = 'GHG emissions calculations'!$H556),
                    0),
              MATCH('GHG emissions calculations'!R$6, 'Emission Factors'!$E$5:$R$5, 0)) &lt;&gt; "",
        INDEX('Emission Factors'!$E$5:$R$488,
              MATCH(1,
                    ('Emission Factors'!$E$5:$E$488 = 'GHG emissions calculations'!$F556) *
                    ('Emission Factors'!$H$5:$H$488 = 'GHG emissions calculations'!$H556),
                    0),
              MATCH('GHG emissions calculations'!R$6, 'Emission Factors'!$E$5:$R$5, 0)),
        ""),
    "")</f>
        <v>America</v>
      </c>
      <c r="S556" s="312">
        <f t="shared" si="2"/>
        <v>0</v>
      </c>
      <c r="T556" s="23"/>
    </row>
    <row r="557" ht="15.75" customHeight="1" outlineLevel="1">
      <c r="A557" s="23"/>
      <c r="B557" s="71"/>
      <c r="C557" s="71"/>
      <c r="D557" s="71"/>
      <c r="E557" s="314"/>
      <c r="F557" s="311" t="str">
        <f>Lists!S42</f>
        <v>Air conditioning and industrial refrigeration equipment, unknown material and mass - Asia</v>
      </c>
      <c r="G557" s="311" t="str">
        <f t="array" ref="G557">XLOOKUP(1,('Emission Factors'!$E$5:$E$488='GHG emissions calculations'!$F557)*('Emission Factors'!$H$5:$H$488='GHG emissions calculations'!$H557),INDEX('Emission Factors'!$E$5:$T$488,0,MATCH('GHG emissions calculations'!G$6,'Emission Factors'!$E$5:$T$5,0)),"",0)</f>
        <v/>
      </c>
      <c r="H557" s="311" t="s">
        <v>238</v>
      </c>
      <c r="I557" s="312" t="str">
        <f>IF(
    SUMIFS('Import data'!$L$25:$L$80,
           'Import data'!$J$25:$J$80, F557,
           'Import data'!$G$25:$G$80, 'GHG emissions calculations'!$H557,
           'Import data'!$I$25:$I$80,$E$541) &lt;&gt; 0,
    SUMIFS('Import data'!$L$25:$L$80,
           'Import data'!$J$25:$J$80, F557,
           'Import data'!$G$25:$G$80, 'GHG emissions calculations'!$H557,
           'Import data'!$I$25:$I$80,$E$541),
    ""
)</f>
        <v/>
      </c>
      <c r="J557" s="311" t="str">
        <f t="array" ref="J557">IF(
    XLOOKUP(F557, 'Import data'!$J$26:$J$47, 'Import data'!$M$26:$M$47, "", 0) = "Please add the region-specific supplier emission factor or choose a different region available in the IAEG database.",
    "",
    XLOOKUP(F557, 'Import data'!$J$26:$J$47, 'Import data'!$M$26:$M$47, "", 0)
)</f>
        <v/>
      </c>
      <c r="K557" s="311" t="str">
        <f t="array" ref="K557">IFERROR(
    XLOOKUP(F557,
            _xlws.FILTER('Supplier Emission'!$G$15:$G$49,
                   ('Supplier Emission'!$D$15:$D$49=H557) * ('Supplier Emission'!$F$15:$F$49=$E$541)),
            _xlws.FILTER('Supplier Emission'!$I$15:$I$49,
                   ('Supplier Emission'!$D$15:$D$49=H557) * ('Supplier Emission'!$F$15:$F$49=$E$541)),
            ""),
    "")</f>
        <v/>
      </c>
      <c r="L557" s="311" t="str">
        <f t="array" ref="L557">IFERROR(
    XLOOKUP(F557,
            _xlws.FILTER('Supplier Emission'!$G$15:$G$49,
                   ('Supplier Emission'!$D$15:$D$49=H557) * ('Supplier Emission'!$F$15:$F$49=$E$541)),
            _xlws.FILTER('Supplier Emission'!$J$15:$J$49,
                   ('Supplier Emission'!$D$15:$D$49=H557) * ('Supplier Emission'!$F$15:$F$49=$E$541)),
            ""),
    "")</f>
        <v/>
      </c>
      <c r="M557" s="311" t="str">
        <f t="array" ref="M557">IFERROR(
    XLOOKUP(F557,
            _xlws.FILTER('Supplier Emission'!$G$15:$G$49,
                   ('Supplier Emission'!$D$15:$D$49=H557) * ('Supplier Emission'!$F$15:$F$49=$E$541)),
            _xlws.FILTER('Supplier Emission'!$M$15:$M$49,
                   ('Supplier Emission'!$D$15:$D$49=H557) * ('Supplier Emission'!$F$15:$F$49=$E$541)),
            ""),
    "")</f>
        <v/>
      </c>
      <c r="N557" s="311" t="str">
        <f t="array" ref="N557">IFERROR(
    XLOOKUP(F557,
            _xlws.FILTER('Supplier Emission'!$G$15:$G$49,
                   ('Supplier Emission'!$D$15:$D$49=H557) * ('Supplier Emission'!$F$15:$F$49=$E$541)),
            _xlws.FILTER('Supplier Emission'!$H$15:$H$49,
                   ('Supplier Emission'!$D$15:$D$49=H557) * ('Supplier Emission'!$F$15:$F$49=$E$541)),
            ""),
    "")</f>
        <v/>
      </c>
      <c r="O557" s="311" t="str">
        <f t="array" ref="O557">XLOOKUP(1,('Emission Factors'!$E$5:$E$488='GHG emissions calculations'!$F557)*('Emission Factors'!$H$5:$H$488='GHG emissions calculations'!$H557),INDEX('Emission Factors'!$E$5:$T$488,0,MATCH('GHG emissions calculations'!O$6,'Emission Factors'!$E$5:$T$5,0)),"",0)</f>
        <v/>
      </c>
      <c r="P557" s="313" t="str">
        <f t="array" ref="P557">IFERROR(
    INDEX('Emission Factors'!$E$5:$P$488,
          MATCH(1,
                ('Emission Factors'!$E$5:$E$488 = 'GHG emissions calculations'!$F557) *
                ('Emission Factors'!$H$5:$H$488 = 'GHG emissions calculations'!$H557),
                0),
          MATCH('GHG emissions calculations'!P$6,'Emission Factors'!$E$5:$P$5,0)),
    "")</f>
        <v/>
      </c>
      <c r="Q557" s="311" t="str">
        <f t="array" ref="Q557">IFERROR(
    IF(
        INDEX('Emission Factors'!$E$5:$P$488,
              MATCH(1,
                    ('Emission Factors'!$E$5:$E$488 = 'GHG emissions calculations'!$F557) *
                    ('Emission Factors'!$H$5:$H$488 = 'GHG emissions calculations'!$H557),
                    0),
              MATCH('GHG emissions calculations'!Q$6, 'Emission Factors'!$E$5:$P$5, 0)) &lt;&gt; "",
        INDEX('Emission Factors'!$E$5:$P$488,
              MATCH(1,
                    ('Emission Factors'!$E$5:$E$488 = 'GHG emissions calculations'!$F557) *
                    ('Emission Factors'!$H$5:$H$488 = 'GHG emissions calculations'!$H557),
                    0),
              MATCH('GHG emissions calculations'!Q$6, 'Emission Factors'!$E$5:$P$5, 0)),
        ""),
    "")</f>
        <v/>
      </c>
      <c r="R557" s="311" t="str">
        <f t="array" ref="R557">IFERROR(
    IF(
        INDEX('Emission Factors'!$E$5:$R$488,
              MATCH(1,
                    ('Emission Factors'!$E$5:$E$488 = 'GHG emissions calculations'!$F557) *
                    ('Emission Factors'!$H$5:$H$488 = 'GHG emissions calculations'!$H557),
                    0),
              MATCH('GHG emissions calculations'!R$6, 'Emission Factors'!$E$5:$R$5, 0)) &lt;&gt; "",
        INDEX('Emission Factors'!$E$5:$R$488,
              MATCH(1,
                    ('Emission Factors'!$E$5:$E$488 = 'GHG emissions calculations'!$F557) *
                    ('Emission Factors'!$H$5:$H$488 = 'GHG emissions calculations'!$H557),
                    0),
              MATCH('GHG emissions calculations'!R$6, 'Emission Factors'!$E$5:$R$5, 0)),
        ""),
    "")</f>
        <v/>
      </c>
      <c r="S557" s="312">
        <f t="shared" si="2"/>
        <v>0</v>
      </c>
      <c r="T557" s="23"/>
    </row>
    <row r="558" ht="15.75" customHeight="1" outlineLevel="1">
      <c r="A558" s="23"/>
      <c r="B558" s="71"/>
      <c r="C558" s="71"/>
      <c r="D558" s="71"/>
      <c r="E558" s="314"/>
      <c r="F558" s="311" t="str">
        <f>Lists!S40</f>
        <v>Air conditioning and industrial refrigeration equipment, unknown material and mass - Europe</v>
      </c>
      <c r="G558" s="311" t="str">
        <f t="array" ref="G558">XLOOKUP(1,('Emission Factors'!$E$5:$E$488='GHG emissions calculations'!$F558)*('Emission Factors'!$H$5:$H$488='GHG emissions calculations'!$H558),INDEX('Emission Factors'!$E$5:$T$488,0,MATCH('GHG emissions calculations'!G$6,'Emission Factors'!$E$5:$T$5,0)),"",0)</f>
        <v/>
      </c>
      <c r="H558" s="311" t="s">
        <v>238</v>
      </c>
      <c r="I558" s="312" t="str">
        <f>IF(
    SUMIFS('Import data'!$L$25:$L$80,
           'Import data'!$J$25:$J$80, F558,
           'Import data'!$G$25:$G$80, 'GHG emissions calculations'!$H558,
           'Import data'!$I$25:$I$80,$E$541) &lt;&gt; 0,
    SUMIFS('Import data'!$L$25:$L$80,
           'Import data'!$J$25:$J$80, F558,
           'Import data'!$G$25:$G$80, 'GHG emissions calculations'!$H558,
           'Import data'!$I$25:$I$80,$E$541),
    ""
)</f>
        <v/>
      </c>
      <c r="J558" s="311" t="str">
        <f t="array" ref="J558">IF(
    XLOOKUP(F558, 'Import data'!$J$26:$J$47, 'Import data'!$M$26:$M$47, "", 0) = "Please add the region-specific supplier emission factor or choose a different region available in the IAEG database.",
    "",
    XLOOKUP(F558, 'Import data'!$J$26:$J$47, 'Import data'!$M$26:$M$47, "", 0)
)</f>
        <v/>
      </c>
      <c r="K558" s="311" t="str">
        <f t="array" ref="K558">IFERROR(
    XLOOKUP(F558,
            _xlws.FILTER('Supplier Emission'!$G$15:$G$49,
                   ('Supplier Emission'!$D$15:$D$49=H558) * ('Supplier Emission'!$F$15:$F$49=$E$541)),
            _xlws.FILTER('Supplier Emission'!$I$15:$I$49,
                   ('Supplier Emission'!$D$15:$D$49=H558) * ('Supplier Emission'!$F$15:$F$49=$E$541)),
            ""),
    "")</f>
        <v/>
      </c>
      <c r="L558" s="311" t="str">
        <f t="array" ref="L558">IFERROR(
    XLOOKUP(F558,
            _xlws.FILTER('Supplier Emission'!$G$15:$G$49,
                   ('Supplier Emission'!$D$15:$D$49=H558) * ('Supplier Emission'!$F$15:$F$49=$E$541)),
            _xlws.FILTER('Supplier Emission'!$J$15:$J$49,
                   ('Supplier Emission'!$D$15:$D$49=H558) * ('Supplier Emission'!$F$15:$F$49=$E$541)),
            ""),
    "")</f>
        <v/>
      </c>
      <c r="M558" s="311" t="str">
        <f t="array" ref="M558">IFERROR(
    XLOOKUP(F558,
            _xlws.FILTER('Supplier Emission'!$G$15:$G$49,
                   ('Supplier Emission'!$D$15:$D$49=H558) * ('Supplier Emission'!$F$15:$F$49=$E$541)),
            _xlws.FILTER('Supplier Emission'!$M$15:$M$49,
                   ('Supplier Emission'!$D$15:$D$49=H558) * ('Supplier Emission'!$F$15:$F$49=$E$541)),
            ""),
    "")</f>
        <v/>
      </c>
      <c r="N558" s="311" t="str">
        <f t="array" ref="N558">IFERROR(
    XLOOKUP(F558,
            _xlws.FILTER('Supplier Emission'!$G$15:$G$49,
                   ('Supplier Emission'!$D$15:$D$49=H558) * ('Supplier Emission'!$F$15:$F$49=$E$541)),
            _xlws.FILTER('Supplier Emission'!$H$15:$H$49,
                   ('Supplier Emission'!$D$15:$D$49=H558) * ('Supplier Emission'!$F$15:$F$49=$E$541)),
            ""),
    "")</f>
        <v/>
      </c>
      <c r="O558" s="311" t="str">
        <f t="array" ref="O558">XLOOKUP(1,('Emission Factors'!$E$5:$E$488='GHG emissions calculations'!$F558)*('Emission Factors'!$H$5:$H$488='GHG emissions calculations'!$H558),INDEX('Emission Factors'!$E$5:$T$488,0,MATCH('GHG emissions calculations'!O$6,'Emission Factors'!$E$5:$T$5,0)),"",0)</f>
        <v/>
      </c>
      <c r="P558" s="313" t="str">
        <f t="array" ref="P558">IFERROR(
    INDEX('Emission Factors'!$E$5:$P$488,
          MATCH(1,
                ('Emission Factors'!$E$5:$E$488 = 'GHG emissions calculations'!$F558) *
                ('Emission Factors'!$H$5:$H$488 = 'GHG emissions calculations'!$H558),
                0),
          MATCH('GHG emissions calculations'!P$6,'Emission Factors'!$E$5:$P$5,0)),
    "")</f>
        <v/>
      </c>
      <c r="Q558" s="311" t="str">
        <f t="array" ref="Q558">IFERROR(
    IF(
        INDEX('Emission Factors'!$E$5:$P$488,
              MATCH(1,
                    ('Emission Factors'!$E$5:$E$488 = 'GHG emissions calculations'!$F558) *
                    ('Emission Factors'!$H$5:$H$488 = 'GHG emissions calculations'!$H558),
                    0),
              MATCH('GHG emissions calculations'!Q$6, 'Emission Factors'!$E$5:$P$5, 0)) &lt;&gt; "",
        INDEX('Emission Factors'!$E$5:$P$488,
              MATCH(1,
                    ('Emission Factors'!$E$5:$E$488 = 'GHG emissions calculations'!$F558) *
                    ('Emission Factors'!$H$5:$H$488 = 'GHG emissions calculations'!$H558),
                    0),
              MATCH('GHG emissions calculations'!Q$6, 'Emission Factors'!$E$5:$P$5, 0)),
        ""),
    "")</f>
        <v/>
      </c>
      <c r="R558" s="311" t="str">
        <f t="array" ref="R558">IFERROR(
    IF(
        INDEX('Emission Factors'!$E$5:$R$488,
              MATCH(1,
                    ('Emission Factors'!$E$5:$E$488 = 'GHG emissions calculations'!$F558) *
                    ('Emission Factors'!$H$5:$H$488 = 'GHG emissions calculations'!$H558),
                    0),
              MATCH('GHG emissions calculations'!R$6, 'Emission Factors'!$E$5:$R$5, 0)) &lt;&gt; "",
        INDEX('Emission Factors'!$E$5:$R$488,
              MATCH(1,
                    ('Emission Factors'!$E$5:$E$488 = 'GHG emissions calculations'!$F558) *
                    ('Emission Factors'!$H$5:$H$488 = 'GHG emissions calculations'!$H558),
                    0),
              MATCH('GHG emissions calculations'!R$6, 'Emission Factors'!$E$5:$R$5, 0)),
        ""),
    "")</f>
        <v/>
      </c>
      <c r="S558" s="312">
        <f t="shared" si="2"/>
        <v>0</v>
      </c>
      <c r="T558" s="23"/>
    </row>
    <row r="559" ht="15.75" customHeight="1" outlineLevel="1">
      <c r="A559" s="23"/>
      <c r="B559" s="71"/>
      <c r="C559" s="71"/>
      <c r="D559" s="71"/>
      <c r="E559" s="314"/>
      <c r="F559" s="311" t="str">
        <f>Lists!S45</f>
        <v>Air conditioning and industrial refrigeration equipment, unknown material and mass - Global or unspecified region</v>
      </c>
      <c r="G559" s="311" t="str">
        <f t="array" ref="G559">XLOOKUP(1,('Emission Factors'!$E$5:$E$488='GHG emissions calculations'!$F559)*('Emission Factors'!$H$5:$H$488='GHG emissions calculations'!$H559),INDEX('Emission Factors'!$E$5:$T$488,0,MATCH('GHG emissions calculations'!G$6,'Emission Factors'!$E$5:$T$5,0)),"",0)</f>
        <v/>
      </c>
      <c r="H559" s="311" t="s">
        <v>238</v>
      </c>
      <c r="I559" s="312" t="str">
        <f>IF(
    SUMIFS('Import data'!$L$25:$L$80,
           'Import data'!$J$25:$J$80, F559,
           'Import data'!$G$25:$G$80, 'GHG emissions calculations'!$H559,
           'Import data'!$I$25:$I$80,$E$541) &lt;&gt; 0,
    SUMIFS('Import data'!$L$25:$L$80,
           'Import data'!$J$25:$J$80, F559,
           'Import data'!$G$25:$G$80, 'GHG emissions calculations'!$H559,
           'Import data'!$I$25:$I$80,$E$541),
    ""
)</f>
        <v/>
      </c>
      <c r="J559" s="311" t="str">
        <f t="array" ref="J559">IF(
    XLOOKUP(F559, 'Import data'!$J$26:$J$47, 'Import data'!$M$26:$M$47, "", 0) = "Please add the region-specific supplier emission factor or choose a different region available in the IAEG database.",
    "",
    XLOOKUP(F559, 'Import data'!$J$26:$J$47, 'Import data'!$M$26:$M$47, "", 0)
)</f>
        <v/>
      </c>
      <c r="K559" s="311" t="str">
        <f t="array" ref="K559">IFERROR(
    XLOOKUP(F559,
            _xlws.FILTER('Supplier Emission'!$G$15:$G$49,
                   ('Supplier Emission'!$D$15:$D$49=H559) * ('Supplier Emission'!$F$15:$F$49=$E$541)),
            _xlws.FILTER('Supplier Emission'!$I$15:$I$49,
                   ('Supplier Emission'!$D$15:$D$49=H559) * ('Supplier Emission'!$F$15:$F$49=$E$541)),
            ""),
    "")</f>
        <v/>
      </c>
      <c r="L559" s="311" t="str">
        <f t="array" ref="L559">IFERROR(
    XLOOKUP(F559,
            _xlws.FILTER('Supplier Emission'!$G$15:$G$49,
                   ('Supplier Emission'!$D$15:$D$49=H559) * ('Supplier Emission'!$F$15:$F$49=$E$541)),
            _xlws.FILTER('Supplier Emission'!$J$15:$J$49,
                   ('Supplier Emission'!$D$15:$D$49=H559) * ('Supplier Emission'!$F$15:$F$49=$E$541)),
            ""),
    "")</f>
        <v/>
      </c>
      <c r="M559" s="311" t="str">
        <f t="array" ref="M559">IFERROR(
    XLOOKUP(F559,
            _xlws.FILTER('Supplier Emission'!$G$15:$G$49,
                   ('Supplier Emission'!$D$15:$D$49=H559) * ('Supplier Emission'!$F$15:$F$49=$E$541)),
            _xlws.FILTER('Supplier Emission'!$M$15:$M$49,
                   ('Supplier Emission'!$D$15:$D$49=H559) * ('Supplier Emission'!$F$15:$F$49=$E$541)),
            ""),
    "")</f>
        <v/>
      </c>
      <c r="N559" s="311" t="str">
        <f t="array" ref="N559">IFERROR(
    XLOOKUP(F559,
            _xlws.FILTER('Supplier Emission'!$G$15:$G$49,
                   ('Supplier Emission'!$D$15:$D$49=H559) * ('Supplier Emission'!$F$15:$F$49=$E$541)),
            _xlws.FILTER('Supplier Emission'!$H$15:$H$49,
                   ('Supplier Emission'!$D$15:$D$49=H559) * ('Supplier Emission'!$F$15:$F$49=$E$541)),
            ""),
    "")</f>
        <v/>
      </c>
      <c r="O559" s="311" t="str">
        <f t="array" ref="O559">XLOOKUP(1,('Emission Factors'!$E$5:$E$488='GHG emissions calculations'!$F559)*('Emission Factors'!$H$5:$H$488='GHG emissions calculations'!$H559),INDEX('Emission Factors'!$E$5:$T$488,0,MATCH('GHG emissions calculations'!O$6,'Emission Factors'!$E$5:$T$5,0)),"",0)</f>
        <v/>
      </c>
      <c r="P559" s="313" t="str">
        <f t="array" ref="P559">IFERROR(
    INDEX('Emission Factors'!$E$5:$P$488,
          MATCH(1,
                ('Emission Factors'!$E$5:$E$488 = 'GHG emissions calculations'!$F559) *
                ('Emission Factors'!$H$5:$H$488 = 'GHG emissions calculations'!$H559),
                0),
          MATCH('GHG emissions calculations'!P$6,'Emission Factors'!$E$5:$P$5,0)),
    "")</f>
        <v/>
      </c>
      <c r="Q559" s="311" t="str">
        <f t="array" ref="Q559">IFERROR(
    IF(
        INDEX('Emission Factors'!$E$5:$P$488,
              MATCH(1,
                    ('Emission Factors'!$E$5:$E$488 = 'GHG emissions calculations'!$F559) *
                    ('Emission Factors'!$H$5:$H$488 = 'GHG emissions calculations'!$H559),
                    0),
              MATCH('GHG emissions calculations'!Q$6, 'Emission Factors'!$E$5:$P$5, 0)) &lt;&gt; "",
        INDEX('Emission Factors'!$E$5:$P$488,
              MATCH(1,
                    ('Emission Factors'!$E$5:$E$488 = 'GHG emissions calculations'!$F559) *
                    ('Emission Factors'!$H$5:$H$488 = 'GHG emissions calculations'!$H559),
                    0),
              MATCH('GHG emissions calculations'!Q$6, 'Emission Factors'!$E$5:$P$5, 0)),
        ""),
    "")</f>
        <v/>
      </c>
      <c r="R559" s="311" t="str">
        <f t="array" ref="R559">IFERROR(
    IF(
        INDEX('Emission Factors'!$E$5:$R$488,
              MATCH(1,
                    ('Emission Factors'!$E$5:$E$488 = 'GHG emissions calculations'!$F559) *
                    ('Emission Factors'!$H$5:$H$488 = 'GHG emissions calculations'!$H559),
                    0),
              MATCH('GHG emissions calculations'!R$6, 'Emission Factors'!$E$5:$R$5, 0)) &lt;&gt; "",
        INDEX('Emission Factors'!$E$5:$R$488,
              MATCH(1,
                    ('Emission Factors'!$E$5:$E$488 = 'GHG emissions calculations'!$F559) *
                    ('Emission Factors'!$H$5:$H$488 = 'GHG emissions calculations'!$H559),
                    0),
              MATCH('GHG emissions calculations'!R$6, 'Emission Factors'!$E$5:$R$5, 0)),
        ""),
    "")</f>
        <v/>
      </c>
      <c r="S559" s="312">
        <f t="shared" si="2"/>
        <v>0</v>
      </c>
      <c r="T559" s="23"/>
    </row>
    <row r="560" ht="15.75" customHeight="1" outlineLevel="1">
      <c r="A560" s="23"/>
      <c r="B560" s="71"/>
      <c r="C560" s="71"/>
      <c r="D560" s="71"/>
      <c r="E560" s="314"/>
      <c r="F560" s="311" t="str">
        <f>Lists!S44</f>
        <v>Air conditioning and industrial refrigeration equipment, unknown material and mass - Middle East</v>
      </c>
      <c r="G560" s="311" t="str">
        <f t="array" ref="G560">XLOOKUP(1,('Emission Factors'!$E$5:$E$488='GHG emissions calculations'!$F560)*('Emission Factors'!$H$5:$H$488='GHG emissions calculations'!$H560),INDEX('Emission Factors'!$E$5:$T$488,0,MATCH('GHG emissions calculations'!G$6,'Emission Factors'!$E$5:$T$5,0)),"",0)</f>
        <v/>
      </c>
      <c r="H560" s="311" t="s">
        <v>238</v>
      </c>
      <c r="I560" s="312" t="str">
        <f>IF(
    SUMIFS('Import data'!$L$25:$L$80,
           'Import data'!$J$25:$J$80, F560,
           'Import data'!$G$25:$G$80, 'GHG emissions calculations'!$H560,
           'Import data'!$I$25:$I$80,$E$541) &lt;&gt; 0,
    SUMIFS('Import data'!$L$25:$L$80,
           'Import data'!$J$25:$J$80, F560,
           'Import data'!$G$25:$G$80, 'GHG emissions calculations'!$H560,
           'Import data'!$I$25:$I$80,$E$541),
    ""
)</f>
        <v/>
      </c>
      <c r="J560" s="311" t="str">
        <f t="array" ref="J560">IF(
    XLOOKUP(F560, 'Import data'!$J$26:$J$47, 'Import data'!$M$26:$M$47, "", 0) = "Please add the region-specific supplier emission factor or choose a different region available in the IAEG database.",
    "",
    XLOOKUP(F560, 'Import data'!$J$26:$J$47, 'Import data'!$M$26:$M$47, "", 0)
)</f>
        <v/>
      </c>
      <c r="K560" s="311" t="str">
        <f t="array" ref="K560">IFERROR(
    XLOOKUP(F560,
            _xlws.FILTER('Supplier Emission'!$G$15:$G$49,
                   ('Supplier Emission'!$D$15:$D$49=H560) * ('Supplier Emission'!$F$15:$F$49=$E$541)),
            _xlws.FILTER('Supplier Emission'!$I$15:$I$49,
                   ('Supplier Emission'!$D$15:$D$49=H560) * ('Supplier Emission'!$F$15:$F$49=$E$541)),
            ""),
    "")</f>
        <v/>
      </c>
      <c r="L560" s="311" t="str">
        <f t="array" ref="L560">IFERROR(
    XLOOKUP(F560,
            _xlws.FILTER('Supplier Emission'!$G$15:$G$49,
                   ('Supplier Emission'!$D$15:$D$49=H560) * ('Supplier Emission'!$F$15:$F$49=$E$541)),
            _xlws.FILTER('Supplier Emission'!$J$15:$J$49,
                   ('Supplier Emission'!$D$15:$D$49=H560) * ('Supplier Emission'!$F$15:$F$49=$E$541)),
            ""),
    "")</f>
        <v/>
      </c>
      <c r="M560" s="311" t="str">
        <f t="array" ref="M560">IFERROR(
    XLOOKUP(F560,
            _xlws.FILTER('Supplier Emission'!$G$15:$G$49,
                   ('Supplier Emission'!$D$15:$D$49=H560) * ('Supplier Emission'!$F$15:$F$49=$E$541)),
            _xlws.FILTER('Supplier Emission'!$M$15:$M$49,
                   ('Supplier Emission'!$D$15:$D$49=H560) * ('Supplier Emission'!$F$15:$F$49=$E$541)),
            ""),
    "")</f>
        <v/>
      </c>
      <c r="N560" s="311" t="str">
        <f t="array" ref="N560">IFERROR(
    XLOOKUP(F560,
            _xlws.FILTER('Supplier Emission'!$G$15:$G$49,
                   ('Supplier Emission'!$D$15:$D$49=H560) * ('Supplier Emission'!$F$15:$F$49=$E$541)),
            _xlws.FILTER('Supplier Emission'!$H$15:$H$49,
                   ('Supplier Emission'!$D$15:$D$49=H560) * ('Supplier Emission'!$F$15:$F$49=$E$541)),
            ""),
    "")</f>
        <v/>
      </c>
      <c r="O560" s="311" t="str">
        <f t="array" ref="O560">XLOOKUP(1,('Emission Factors'!$E$5:$E$488='GHG emissions calculations'!$F560)*('Emission Factors'!$H$5:$H$488='GHG emissions calculations'!$H560),INDEX('Emission Factors'!$E$5:$T$488,0,MATCH('GHG emissions calculations'!O$6,'Emission Factors'!$E$5:$T$5,0)),"",0)</f>
        <v/>
      </c>
      <c r="P560" s="313" t="str">
        <f t="array" ref="P560">IFERROR(
    INDEX('Emission Factors'!$E$5:$P$488,
          MATCH(1,
                ('Emission Factors'!$E$5:$E$488 = 'GHG emissions calculations'!$F560) *
                ('Emission Factors'!$H$5:$H$488 = 'GHG emissions calculations'!$H560),
                0),
          MATCH('GHG emissions calculations'!P$6,'Emission Factors'!$E$5:$P$5,0)),
    "")</f>
        <v/>
      </c>
      <c r="Q560" s="311" t="str">
        <f t="array" ref="Q560">IFERROR(
    IF(
        INDEX('Emission Factors'!$E$5:$P$488,
              MATCH(1,
                    ('Emission Factors'!$E$5:$E$488 = 'GHG emissions calculations'!$F560) *
                    ('Emission Factors'!$H$5:$H$488 = 'GHG emissions calculations'!$H560),
                    0),
              MATCH('GHG emissions calculations'!Q$6, 'Emission Factors'!$E$5:$P$5, 0)) &lt;&gt; "",
        INDEX('Emission Factors'!$E$5:$P$488,
              MATCH(1,
                    ('Emission Factors'!$E$5:$E$488 = 'GHG emissions calculations'!$F560) *
                    ('Emission Factors'!$H$5:$H$488 = 'GHG emissions calculations'!$H560),
                    0),
              MATCH('GHG emissions calculations'!Q$6, 'Emission Factors'!$E$5:$P$5, 0)),
        ""),
    "")</f>
        <v/>
      </c>
      <c r="R560" s="311" t="str">
        <f t="array" ref="R560">IFERROR(
    IF(
        INDEX('Emission Factors'!$E$5:$R$488,
              MATCH(1,
                    ('Emission Factors'!$E$5:$E$488 = 'GHG emissions calculations'!$F560) *
                    ('Emission Factors'!$H$5:$H$488 = 'GHG emissions calculations'!$H560),
                    0),
              MATCH('GHG emissions calculations'!R$6, 'Emission Factors'!$E$5:$R$5, 0)) &lt;&gt; "",
        INDEX('Emission Factors'!$E$5:$R$488,
              MATCH(1,
                    ('Emission Factors'!$E$5:$E$488 = 'GHG emissions calculations'!$F560) *
                    ('Emission Factors'!$H$5:$H$488 = 'GHG emissions calculations'!$H560),
                    0),
              MATCH('GHG emissions calculations'!R$6, 'Emission Factors'!$E$5:$R$5, 0)),
        ""),
    "")</f>
        <v/>
      </c>
      <c r="S560" s="312">
        <f t="shared" si="2"/>
        <v>0</v>
      </c>
      <c r="T560" s="23"/>
    </row>
    <row r="561" ht="15.75" customHeight="1" outlineLevel="1">
      <c r="A561" s="23"/>
      <c r="B561" s="71"/>
      <c r="C561" s="71"/>
      <c r="D561" s="71"/>
      <c r="E561" s="314"/>
      <c r="F561" s="311" t="str">
        <f>Lists!S43</f>
        <v>Air conditioning and industrial refrigeration equipment, unknown material and mass - Oceania</v>
      </c>
      <c r="G561" s="311" t="str">
        <f t="array" ref="G561">XLOOKUP(1,('Emission Factors'!$E$5:$E$488='GHG emissions calculations'!$F561)*('Emission Factors'!$H$5:$H$488='GHG emissions calculations'!$H561),INDEX('Emission Factors'!$E$5:$T$488,0,MATCH('GHG emissions calculations'!G$6,'Emission Factors'!$E$5:$T$5,0)),"",0)</f>
        <v/>
      </c>
      <c r="H561" s="311" t="s">
        <v>238</v>
      </c>
      <c r="I561" s="312" t="str">
        <f>IF(
    SUMIFS('Import data'!$L$25:$L$80,
           'Import data'!$J$25:$J$80, F561,
           'Import data'!$G$25:$G$80, 'GHG emissions calculations'!$H561,
           'Import data'!$I$25:$I$80,$E$541) &lt;&gt; 0,
    SUMIFS('Import data'!$L$25:$L$80,
           'Import data'!$J$25:$J$80, F561,
           'Import data'!$G$25:$G$80, 'GHG emissions calculations'!$H561,
           'Import data'!$I$25:$I$80,$E$541),
    ""
)</f>
        <v/>
      </c>
      <c r="J561" s="311" t="str">
        <f t="array" ref="J561">IF(
    XLOOKUP(F561, 'Import data'!$J$26:$J$47, 'Import data'!$M$26:$M$47, "", 0) = "Please add the region-specific supplier emission factor or choose a different region available in the IAEG database.",
    "",
    XLOOKUP(F561, 'Import data'!$J$26:$J$47, 'Import data'!$M$26:$M$47, "", 0)
)</f>
        <v/>
      </c>
      <c r="K561" s="311" t="str">
        <f t="array" ref="K561">IFERROR(
    XLOOKUP(F561,
            _xlws.FILTER('Supplier Emission'!$G$15:$G$49,
                   ('Supplier Emission'!$D$15:$D$49=H561) * ('Supplier Emission'!$F$15:$F$49=$E$541)),
            _xlws.FILTER('Supplier Emission'!$I$15:$I$49,
                   ('Supplier Emission'!$D$15:$D$49=H561) * ('Supplier Emission'!$F$15:$F$49=$E$541)),
            ""),
    "")</f>
        <v/>
      </c>
      <c r="L561" s="311" t="str">
        <f t="array" ref="L561">IFERROR(
    XLOOKUP(F561,
            _xlws.FILTER('Supplier Emission'!$G$15:$G$49,
                   ('Supplier Emission'!$D$15:$D$49=H561) * ('Supplier Emission'!$F$15:$F$49=$E$541)),
            _xlws.FILTER('Supplier Emission'!$J$15:$J$49,
                   ('Supplier Emission'!$D$15:$D$49=H561) * ('Supplier Emission'!$F$15:$F$49=$E$541)),
            ""),
    "")</f>
        <v/>
      </c>
      <c r="M561" s="311" t="str">
        <f t="array" ref="M561">IFERROR(
    XLOOKUP(F561,
            _xlws.FILTER('Supplier Emission'!$G$15:$G$49,
                   ('Supplier Emission'!$D$15:$D$49=H561) * ('Supplier Emission'!$F$15:$F$49=$E$541)),
            _xlws.FILTER('Supplier Emission'!$M$15:$M$49,
                   ('Supplier Emission'!$D$15:$D$49=H561) * ('Supplier Emission'!$F$15:$F$49=$E$541)),
            ""),
    "")</f>
        <v/>
      </c>
      <c r="N561" s="311" t="str">
        <f t="array" ref="N561">IFERROR(
    XLOOKUP(F561,
            _xlws.FILTER('Supplier Emission'!$G$15:$G$49,
                   ('Supplier Emission'!$D$15:$D$49=H561) * ('Supplier Emission'!$F$15:$F$49=$E$541)),
            _xlws.FILTER('Supplier Emission'!$H$15:$H$49,
                   ('Supplier Emission'!$D$15:$D$49=H561) * ('Supplier Emission'!$F$15:$F$49=$E$541)),
            ""),
    "")</f>
        <v/>
      </c>
      <c r="O561" s="311" t="str">
        <f t="array" ref="O561">XLOOKUP(1,('Emission Factors'!$E$5:$E$488='GHG emissions calculations'!$F561)*('Emission Factors'!$H$5:$H$488='GHG emissions calculations'!$H561),INDEX('Emission Factors'!$E$5:$T$488,0,MATCH('GHG emissions calculations'!O$6,'Emission Factors'!$E$5:$T$5,0)),"",0)</f>
        <v/>
      </c>
      <c r="P561" s="313" t="str">
        <f t="array" ref="P561">IFERROR(
    INDEX('Emission Factors'!$E$5:$P$488,
          MATCH(1,
                ('Emission Factors'!$E$5:$E$488 = 'GHG emissions calculations'!$F561) *
                ('Emission Factors'!$H$5:$H$488 = 'GHG emissions calculations'!$H561),
                0),
          MATCH('GHG emissions calculations'!P$6,'Emission Factors'!$E$5:$P$5,0)),
    "")</f>
        <v/>
      </c>
      <c r="Q561" s="311" t="str">
        <f t="array" ref="Q561">IFERROR(
    IF(
        INDEX('Emission Factors'!$E$5:$P$488,
              MATCH(1,
                    ('Emission Factors'!$E$5:$E$488 = 'GHG emissions calculations'!$F561) *
                    ('Emission Factors'!$H$5:$H$488 = 'GHG emissions calculations'!$H561),
                    0),
              MATCH('GHG emissions calculations'!Q$6, 'Emission Factors'!$E$5:$P$5, 0)) &lt;&gt; "",
        INDEX('Emission Factors'!$E$5:$P$488,
              MATCH(1,
                    ('Emission Factors'!$E$5:$E$488 = 'GHG emissions calculations'!$F561) *
                    ('Emission Factors'!$H$5:$H$488 = 'GHG emissions calculations'!$H561),
                    0),
              MATCH('GHG emissions calculations'!Q$6, 'Emission Factors'!$E$5:$P$5, 0)),
        ""),
    "")</f>
        <v/>
      </c>
      <c r="R561" s="311" t="str">
        <f t="array" ref="R561">IFERROR(
    IF(
        INDEX('Emission Factors'!$E$5:$R$488,
              MATCH(1,
                    ('Emission Factors'!$E$5:$E$488 = 'GHG emissions calculations'!$F561) *
                    ('Emission Factors'!$H$5:$H$488 = 'GHG emissions calculations'!$H561),
                    0),
              MATCH('GHG emissions calculations'!R$6, 'Emission Factors'!$E$5:$R$5, 0)) &lt;&gt; "",
        INDEX('Emission Factors'!$E$5:$R$488,
              MATCH(1,
                    ('Emission Factors'!$E$5:$E$488 = 'GHG emissions calculations'!$F561) *
                    ('Emission Factors'!$H$5:$H$488 = 'GHG emissions calculations'!$H561),
                    0),
              MATCH('GHG emissions calculations'!R$6, 'Emission Factors'!$E$5:$R$5, 0)),
        ""),
    "")</f>
        <v/>
      </c>
      <c r="S561" s="312">
        <f t="shared" si="2"/>
        <v>0</v>
      </c>
      <c r="T561" s="23"/>
    </row>
    <row r="562" ht="15.75" customHeight="1" outlineLevel="1">
      <c r="A562" s="23"/>
      <c r="B562" s="71"/>
      <c r="C562" s="71"/>
      <c r="D562" s="71"/>
      <c r="E562" s="314"/>
      <c r="F562" s="311" t="str">
        <f>Lists!S48</f>
        <v>Aircraft engines, engine parts and other propulsion systems, unknown material and mass - Africa</v>
      </c>
      <c r="G562" s="311" t="str">
        <f t="array" ref="G562">XLOOKUP(1,('Emission Factors'!$E$5:$E$488='GHG emissions calculations'!$F562)*('Emission Factors'!$H$5:$H$488='GHG emissions calculations'!$H562),INDEX('Emission Factors'!$E$5:$T$488,0,MATCH('GHG emissions calculations'!G$6,'Emission Factors'!$E$5:$T$5,0)),"",0)</f>
        <v/>
      </c>
      <c r="H562" s="311" t="s">
        <v>238</v>
      </c>
      <c r="I562" s="312" t="str">
        <f>IF(
    SUMIFS('Import data'!$L$25:$L$80,
           'Import data'!$J$25:$J$80, F562,
           'Import data'!$G$25:$G$80, 'GHG emissions calculations'!$H562,
           'Import data'!$I$25:$I$80,$E$541) &lt;&gt; 0,
    SUMIFS('Import data'!$L$25:$L$80,
           'Import data'!$J$25:$J$80, F562,
           'Import data'!$G$25:$G$80, 'GHG emissions calculations'!$H562,
           'Import data'!$I$25:$I$80,$E$541),
    ""
)</f>
        <v/>
      </c>
      <c r="J562" s="311" t="str">
        <f t="array" ref="J562">IF(
    XLOOKUP(F562, 'Import data'!$J$26:$J$47, 'Import data'!$M$26:$M$47, "", 0) = "Please add the region-specific supplier emission factor or choose a different region available in the IAEG database.",
    "",
    XLOOKUP(F562, 'Import data'!$J$26:$J$47, 'Import data'!$M$26:$M$47, "", 0)
)</f>
        <v/>
      </c>
      <c r="K562" s="311" t="str">
        <f t="array" ref="K562">IFERROR(
    XLOOKUP(F562,
            _xlws.FILTER('Supplier Emission'!$G$15:$G$49,
                   ('Supplier Emission'!$D$15:$D$49=H562) * ('Supplier Emission'!$F$15:$F$49=$E$541)),
            _xlws.FILTER('Supplier Emission'!$I$15:$I$49,
                   ('Supplier Emission'!$D$15:$D$49=H562) * ('Supplier Emission'!$F$15:$F$49=$E$541)),
            ""),
    "")</f>
        <v/>
      </c>
      <c r="L562" s="311" t="str">
        <f t="array" ref="L562">IFERROR(
    XLOOKUP(F562,
            _xlws.FILTER('Supplier Emission'!$G$15:$G$49,
                   ('Supplier Emission'!$D$15:$D$49=H562) * ('Supplier Emission'!$F$15:$F$49=$E$541)),
            _xlws.FILTER('Supplier Emission'!$J$15:$J$49,
                   ('Supplier Emission'!$D$15:$D$49=H562) * ('Supplier Emission'!$F$15:$F$49=$E$541)),
            ""),
    "")</f>
        <v/>
      </c>
      <c r="M562" s="311" t="str">
        <f t="array" ref="M562">IFERROR(
    XLOOKUP(F562,
            _xlws.FILTER('Supplier Emission'!$G$15:$G$49,
                   ('Supplier Emission'!$D$15:$D$49=H562) * ('Supplier Emission'!$F$15:$F$49=$E$541)),
            _xlws.FILTER('Supplier Emission'!$M$15:$M$49,
                   ('Supplier Emission'!$D$15:$D$49=H562) * ('Supplier Emission'!$F$15:$F$49=$E$541)),
            ""),
    "")</f>
        <v/>
      </c>
      <c r="N562" s="311" t="str">
        <f t="array" ref="N562">IFERROR(
    XLOOKUP(F562,
            _xlws.FILTER('Supplier Emission'!$G$15:$G$49,
                   ('Supplier Emission'!$D$15:$D$49=H562) * ('Supplier Emission'!$F$15:$F$49=$E$541)),
            _xlws.FILTER('Supplier Emission'!$H$15:$H$49,
                   ('Supplier Emission'!$D$15:$D$49=H562) * ('Supplier Emission'!$F$15:$F$49=$E$541)),
            ""),
    "")</f>
        <v/>
      </c>
      <c r="O562" s="311" t="str">
        <f t="array" ref="O562">XLOOKUP(1,('Emission Factors'!$E$5:$E$488='GHG emissions calculations'!$F562)*('Emission Factors'!$H$5:$H$488='GHG emissions calculations'!$H562),INDEX('Emission Factors'!$E$5:$T$488,0,MATCH('GHG emissions calculations'!O$6,'Emission Factors'!$E$5:$T$5,0)),"",0)</f>
        <v/>
      </c>
      <c r="P562" s="313" t="str">
        <f t="array" ref="P562">IFERROR(
    INDEX('Emission Factors'!$E$5:$P$488,
          MATCH(1,
                ('Emission Factors'!$E$5:$E$488 = 'GHG emissions calculations'!$F562) *
                ('Emission Factors'!$H$5:$H$488 = 'GHG emissions calculations'!$H562),
                0),
          MATCH('GHG emissions calculations'!P$6,'Emission Factors'!$E$5:$P$5,0)),
    "")</f>
        <v/>
      </c>
      <c r="Q562" s="311" t="str">
        <f t="array" ref="Q562">IFERROR(
    IF(
        INDEX('Emission Factors'!$E$5:$P$488,
              MATCH(1,
                    ('Emission Factors'!$E$5:$E$488 = 'GHG emissions calculations'!$F562) *
                    ('Emission Factors'!$H$5:$H$488 = 'GHG emissions calculations'!$H562),
                    0),
              MATCH('GHG emissions calculations'!Q$6, 'Emission Factors'!$E$5:$P$5, 0)) &lt;&gt; "",
        INDEX('Emission Factors'!$E$5:$P$488,
              MATCH(1,
                    ('Emission Factors'!$E$5:$E$488 = 'GHG emissions calculations'!$F562) *
                    ('Emission Factors'!$H$5:$H$488 = 'GHG emissions calculations'!$H562),
                    0),
              MATCH('GHG emissions calculations'!Q$6, 'Emission Factors'!$E$5:$P$5, 0)),
        ""),
    "")</f>
        <v/>
      </c>
      <c r="R562" s="311" t="str">
        <f t="array" ref="R562">IFERROR(
    IF(
        INDEX('Emission Factors'!$E$5:$R$488,
              MATCH(1,
                    ('Emission Factors'!$E$5:$E$488 = 'GHG emissions calculations'!$F562) *
                    ('Emission Factors'!$H$5:$H$488 = 'GHG emissions calculations'!$H562),
                    0),
              MATCH('GHG emissions calculations'!R$6, 'Emission Factors'!$E$5:$R$5, 0)) &lt;&gt; "",
        INDEX('Emission Factors'!$E$5:$R$488,
              MATCH(1,
                    ('Emission Factors'!$E$5:$E$488 = 'GHG emissions calculations'!$F562) *
                    ('Emission Factors'!$H$5:$H$488 = 'GHG emissions calculations'!$H562),
                    0),
              MATCH('GHG emissions calculations'!R$6, 'Emission Factors'!$E$5:$R$5, 0)),
        ""),
    "")</f>
        <v/>
      </c>
      <c r="S562" s="312">
        <f t="shared" si="2"/>
        <v>0</v>
      </c>
      <c r="T562" s="23"/>
    </row>
    <row r="563" ht="15.75" customHeight="1" outlineLevel="1">
      <c r="A563" s="23"/>
      <c r="B563" s="71"/>
      <c r="C563" s="71"/>
      <c r="D563" s="71"/>
      <c r="E563" s="314"/>
      <c r="F563" s="311" t="str">
        <f>Lists!S46</f>
        <v>Aircraft engines, engine parts and other propulsion systems, unknown material and mass - America</v>
      </c>
      <c r="G563" s="311">
        <f t="array" ref="G563">XLOOKUP(1,('Emission Factors'!$E$5:$E$488='GHG emissions calculations'!$F563)*('Emission Factors'!$H$5:$H$488='GHG emissions calculations'!$H563),INDEX('Emission Factors'!$E$5:$T$488,0,MATCH('GHG emissions calculations'!G$6,'Emission Factors'!$E$5:$T$5,0)),"",0)</f>
        <v>1</v>
      </c>
      <c r="H563" s="311" t="s">
        <v>238</v>
      </c>
      <c r="I563" s="312" t="str">
        <f>IF(
    SUMIFS('Import data'!$L$25:$L$80,
           'Import data'!$J$25:$J$80, F563,
           'Import data'!$G$25:$G$80, 'GHG emissions calculations'!$H563,
           'Import data'!$I$25:$I$80,$E$541) &lt;&gt; 0,
    SUMIFS('Import data'!$L$25:$L$80,
           'Import data'!$J$25:$J$80, F563,
           'Import data'!$G$25:$G$80, 'GHG emissions calculations'!$H563,
           'Import data'!$I$25:$I$80,$E$541),
    ""
)</f>
        <v/>
      </c>
      <c r="J563" s="311" t="str">
        <f t="array" ref="J563">IF(
    XLOOKUP(F563, 'Import data'!$J$26:$J$47, 'Import data'!$M$26:$M$47, "", 0) = "Please add the region-specific supplier emission factor or choose a different region available in the IAEG database.",
    "",
    XLOOKUP(F563, 'Import data'!$J$26:$J$47, 'Import data'!$M$26:$M$47, "", 0)
)</f>
        <v/>
      </c>
      <c r="K563" s="311" t="str">
        <f t="array" ref="K563">IFERROR(
    XLOOKUP(F563,
            _xlws.FILTER('Supplier Emission'!$G$15:$G$49,
                   ('Supplier Emission'!$D$15:$D$49=H563) * ('Supplier Emission'!$F$15:$F$49=$E$541)),
            _xlws.FILTER('Supplier Emission'!$I$15:$I$49,
                   ('Supplier Emission'!$D$15:$D$49=H563) * ('Supplier Emission'!$F$15:$F$49=$E$541)),
            ""),
    "")</f>
        <v/>
      </c>
      <c r="L563" s="311" t="str">
        <f t="array" ref="L563">IFERROR(
    XLOOKUP(F563,
            _xlws.FILTER('Supplier Emission'!$G$15:$G$49,
                   ('Supplier Emission'!$D$15:$D$49=H563) * ('Supplier Emission'!$F$15:$F$49=$E$541)),
            _xlws.FILTER('Supplier Emission'!$J$15:$J$49,
                   ('Supplier Emission'!$D$15:$D$49=H563) * ('Supplier Emission'!$F$15:$F$49=$E$541)),
            ""),
    "")</f>
        <v/>
      </c>
      <c r="M563" s="311" t="str">
        <f t="array" ref="M563">IFERROR(
    XLOOKUP(F563,
            _xlws.FILTER('Supplier Emission'!$G$15:$G$49,
                   ('Supplier Emission'!$D$15:$D$49=H563) * ('Supplier Emission'!$F$15:$F$49=$E$541)),
            _xlws.FILTER('Supplier Emission'!$M$15:$M$49,
                   ('Supplier Emission'!$D$15:$D$49=H563) * ('Supplier Emission'!$F$15:$F$49=$E$541)),
            ""),
    "")</f>
        <v/>
      </c>
      <c r="N563" s="311" t="str">
        <f t="array" ref="N563">IFERROR(
    XLOOKUP(F563,
            _xlws.FILTER('Supplier Emission'!$G$15:$G$49,
                   ('Supplier Emission'!$D$15:$D$49=H563) * ('Supplier Emission'!$F$15:$F$49=$E$541)),
            _xlws.FILTER('Supplier Emission'!$H$15:$H$49,
                   ('Supplier Emission'!$D$15:$D$49=H563) * ('Supplier Emission'!$F$15:$F$49=$E$541)),
            ""),
    "")</f>
        <v/>
      </c>
      <c r="O563" s="311" t="str">
        <f t="array" ref="O563">XLOOKUP(1,('Emission Factors'!$E$5:$E$488='GHG emissions calculations'!$F563)*('Emission Factors'!$H$5:$H$488='GHG emissions calculations'!$H563),INDEX('Emission Factors'!$E$5:$T$488,0,MATCH('GHG emissions calculations'!O$6,'Emission Factors'!$E$5:$T$5,0)),"",0)</f>
        <v>Aircraft Engines And Parts</v>
      </c>
      <c r="P563" s="313">
        <f t="array" ref="P563">IFERROR(
    INDEX('Emission Factors'!$E$5:$P$488,
          MATCH(1,
                ('Emission Factors'!$E$5:$E$488 = 'GHG emissions calculations'!$F563) *
                ('Emission Factors'!$H$5:$H$488 = 'GHG emissions calculations'!$H563),
                0),
          MATCH('GHG emissions calculations'!P$6,'Emission Factors'!$E$5:$P$5,0)),
    "")</f>
        <v>156</v>
      </c>
      <c r="Q563" s="311" t="str">
        <f t="array" ref="Q563">IFERROR(
    IF(
        INDEX('Emission Factors'!$E$5:$P$488,
              MATCH(1,
                    ('Emission Factors'!$E$5:$E$488 = 'GHG emissions calculations'!$F563) *
                    ('Emission Factors'!$H$5:$H$488 = 'GHG emissions calculations'!$H563),
                    0),
              MATCH('GHG emissions calculations'!Q$6, 'Emission Factors'!$E$5:$P$5, 0)) &lt;&gt; "",
        INDEX('Emission Factors'!$E$5:$P$488,
              MATCH(1,
                    ('Emission Factors'!$E$5:$E$488 = 'GHG emissions calculations'!$F563) *
                    ('Emission Factors'!$H$5:$H$488 = 'GHG emissions calculations'!$H563),
                    0),
              MATCH('GHG emissions calculations'!Q$6, 'Emission Factors'!$E$5:$P$5, 0)),
        ""),
    "")</f>
        <v>kgCO2e / k€</v>
      </c>
      <c r="R563" s="311" t="str">
        <f t="array" ref="R563">IFERROR(
    IF(
        INDEX('Emission Factors'!$E$5:$R$488,
              MATCH(1,
                    ('Emission Factors'!$E$5:$E$488 = 'GHG emissions calculations'!$F563) *
                    ('Emission Factors'!$H$5:$H$488 = 'GHG emissions calculations'!$H563),
                    0),
              MATCH('GHG emissions calculations'!R$6, 'Emission Factors'!$E$5:$R$5, 0)) &lt;&gt; "",
        INDEX('Emission Factors'!$E$5:$R$488,
              MATCH(1,
                    ('Emission Factors'!$E$5:$E$488 = 'GHG emissions calculations'!$F563) *
                    ('Emission Factors'!$H$5:$H$488 = 'GHG emissions calculations'!$H563),
                    0),
              MATCH('GHG emissions calculations'!R$6, 'Emission Factors'!$E$5:$R$5, 0)),
        ""),
    "")</f>
        <v>America</v>
      </c>
      <c r="S563" s="312">
        <f t="shared" si="2"/>
        <v>0</v>
      </c>
      <c r="T563" s="23"/>
    </row>
    <row r="564" ht="15.75" customHeight="1" outlineLevel="1">
      <c r="A564" s="23"/>
      <c r="B564" s="71"/>
      <c r="C564" s="71"/>
      <c r="D564" s="71"/>
      <c r="E564" s="314"/>
      <c r="F564" s="311" t="str">
        <f>Lists!S49</f>
        <v>Aircraft engines, engine parts and other propulsion systems, unknown material and mass - Asia</v>
      </c>
      <c r="G564" s="311" t="str">
        <f t="array" ref="G564">XLOOKUP(1,('Emission Factors'!$E$5:$E$488='GHG emissions calculations'!$F564)*('Emission Factors'!$H$5:$H$488='GHG emissions calculations'!$H564),INDEX('Emission Factors'!$E$5:$T$488,0,MATCH('GHG emissions calculations'!G$6,'Emission Factors'!$E$5:$T$5,0)),"",0)</f>
        <v/>
      </c>
      <c r="H564" s="311" t="s">
        <v>238</v>
      </c>
      <c r="I564" s="312" t="str">
        <f>IF(
    SUMIFS('Import data'!$L$25:$L$80,
           'Import data'!$J$25:$J$80, F564,
           'Import data'!$G$25:$G$80, 'GHG emissions calculations'!$H564,
           'Import data'!$I$25:$I$80,$E$541) &lt;&gt; 0,
    SUMIFS('Import data'!$L$25:$L$80,
           'Import data'!$J$25:$J$80, F564,
           'Import data'!$G$25:$G$80, 'GHG emissions calculations'!$H564,
           'Import data'!$I$25:$I$80,$E$541),
    ""
)</f>
        <v/>
      </c>
      <c r="J564" s="311" t="str">
        <f t="array" ref="J564">IF(
    XLOOKUP(F564, 'Import data'!$J$26:$J$47, 'Import data'!$M$26:$M$47, "", 0) = "Please add the region-specific supplier emission factor or choose a different region available in the IAEG database.",
    "",
    XLOOKUP(F564, 'Import data'!$J$26:$J$47, 'Import data'!$M$26:$M$47, "", 0)
)</f>
        <v/>
      </c>
      <c r="K564" s="311" t="str">
        <f t="array" ref="K564">IFERROR(
    XLOOKUP(F564,
            _xlws.FILTER('Supplier Emission'!$G$15:$G$49,
                   ('Supplier Emission'!$D$15:$D$49=H564) * ('Supplier Emission'!$F$15:$F$49=$E$541)),
            _xlws.FILTER('Supplier Emission'!$I$15:$I$49,
                   ('Supplier Emission'!$D$15:$D$49=H564) * ('Supplier Emission'!$F$15:$F$49=$E$541)),
            ""),
    "")</f>
        <v/>
      </c>
      <c r="L564" s="311" t="str">
        <f t="array" ref="L564">IFERROR(
    XLOOKUP(F564,
            _xlws.FILTER('Supplier Emission'!$G$15:$G$49,
                   ('Supplier Emission'!$D$15:$D$49=H564) * ('Supplier Emission'!$F$15:$F$49=$E$541)),
            _xlws.FILTER('Supplier Emission'!$J$15:$J$49,
                   ('Supplier Emission'!$D$15:$D$49=H564) * ('Supplier Emission'!$F$15:$F$49=$E$541)),
            ""),
    "")</f>
        <v/>
      </c>
      <c r="M564" s="311" t="str">
        <f t="array" ref="M564">IFERROR(
    XLOOKUP(F564,
            _xlws.FILTER('Supplier Emission'!$G$15:$G$49,
                   ('Supplier Emission'!$D$15:$D$49=H564) * ('Supplier Emission'!$F$15:$F$49=$E$541)),
            _xlws.FILTER('Supplier Emission'!$M$15:$M$49,
                   ('Supplier Emission'!$D$15:$D$49=H564) * ('Supplier Emission'!$F$15:$F$49=$E$541)),
            ""),
    "")</f>
        <v/>
      </c>
      <c r="N564" s="311" t="str">
        <f t="array" ref="N564">IFERROR(
    XLOOKUP(F564,
            _xlws.FILTER('Supplier Emission'!$G$15:$G$49,
                   ('Supplier Emission'!$D$15:$D$49=H564) * ('Supplier Emission'!$F$15:$F$49=$E$541)),
            _xlws.FILTER('Supplier Emission'!$H$15:$H$49,
                   ('Supplier Emission'!$D$15:$D$49=H564) * ('Supplier Emission'!$F$15:$F$49=$E$541)),
            ""),
    "")</f>
        <v/>
      </c>
      <c r="O564" s="311" t="str">
        <f t="array" ref="O564">XLOOKUP(1,('Emission Factors'!$E$5:$E$488='GHG emissions calculations'!$F564)*('Emission Factors'!$H$5:$H$488='GHG emissions calculations'!$H564),INDEX('Emission Factors'!$E$5:$T$488,0,MATCH('GHG emissions calculations'!O$6,'Emission Factors'!$E$5:$T$5,0)),"",0)</f>
        <v/>
      </c>
      <c r="P564" s="313" t="str">
        <f t="array" ref="P564">IFERROR(
    INDEX('Emission Factors'!$E$5:$P$488,
          MATCH(1,
                ('Emission Factors'!$E$5:$E$488 = 'GHG emissions calculations'!$F564) *
                ('Emission Factors'!$H$5:$H$488 = 'GHG emissions calculations'!$H564),
                0),
          MATCH('GHG emissions calculations'!P$6,'Emission Factors'!$E$5:$P$5,0)),
    "")</f>
        <v/>
      </c>
      <c r="Q564" s="311" t="str">
        <f t="array" ref="Q564">IFERROR(
    IF(
        INDEX('Emission Factors'!$E$5:$P$488,
              MATCH(1,
                    ('Emission Factors'!$E$5:$E$488 = 'GHG emissions calculations'!$F564) *
                    ('Emission Factors'!$H$5:$H$488 = 'GHG emissions calculations'!$H564),
                    0),
              MATCH('GHG emissions calculations'!Q$6, 'Emission Factors'!$E$5:$P$5, 0)) &lt;&gt; "",
        INDEX('Emission Factors'!$E$5:$P$488,
              MATCH(1,
                    ('Emission Factors'!$E$5:$E$488 = 'GHG emissions calculations'!$F564) *
                    ('Emission Factors'!$H$5:$H$488 = 'GHG emissions calculations'!$H564),
                    0),
              MATCH('GHG emissions calculations'!Q$6, 'Emission Factors'!$E$5:$P$5, 0)),
        ""),
    "")</f>
        <v/>
      </c>
      <c r="R564" s="311" t="str">
        <f t="array" ref="R564">IFERROR(
    IF(
        INDEX('Emission Factors'!$E$5:$R$488,
              MATCH(1,
                    ('Emission Factors'!$E$5:$E$488 = 'GHG emissions calculations'!$F564) *
                    ('Emission Factors'!$H$5:$H$488 = 'GHG emissions calculations'!$H564),
                    0),
              MATCH('GHG emissions calculations'!R$6, 'Emission Factors'!$E$5:$R$5, 0)) &lt;&gt; "",
        INDEX('Emission Factors'!$E$5:$R$488,
              MATCH(1,
                    ('Emission Factors'!$E$5:$E$488 = 'GHG emissions calculations'!$F564) *
                    ('Emission Factors'!$H$5:$H$488 = 'GHG emissions calculations'!$H564),
                    0),
              MATCH('GHG emissions calculations'!R$6, 'Emission Factors'!$E$5:$R$5, 0)),
        ""),
    "")</f>
        <v/>
      </c>
      <c r="S564" s="312">
        <f t="shared" si="2"/>
        <v>0</v>
      </c>
      <c r="T564" s="23"/>
    </row>
    <row r="565" ht="15.75" customHeight="1" outlineLevel="1">
      <c r="A565" s="23"/>
      <c r="B565" s="71"/>
      <c r="C565" s="71"/>
      <c r="D565" s="71"/>
      <c r="E565" s="314"/>
      <c r="F565" s="311" t="str">
        <f>Lists!S47</f>
        <v>Aircraft engines, engine parts and other propulsion systems, unknown material and mass - Europe</v>
      </c>
      <c r="G565" s="311" t="str">
        <f t="array" ref="G565">XLOOKUP(1,('Emission Factors'!$E$5:$E$488='GHG emissions calculations'!$F565)*('Emission Factors'!$H$5:$H$488='GHG emissions calculations'!$H565),INDEX('Emission Factors'!$E$5:$T$488,0,MATCH('GHG emissions calculations'!G$6,'Emission Factors'!$E$5:$T$5,0)),"",0)</f>
        <v/>
      </c>
      <c r="H565" s="311" t="s">
        <v>238</v>
      </c>
      <c r="I565" s="312" t="str">
        <f>IF(
    SUMIFS('Import data'!$L$25:$L$80,
           'Import data'!$J$25:$J$80, F565,
           'Import data'!$G$25:$G$80, 'GHG emissions calculations'!$H565,
           'Import data'!$I$25:$I$80,$E$541) &lt;&gt; 0,
    SUMIFS('Import data'!$L$25:$L$80,
           'Import data'!$J$25:$J$80, F565,
           'Import data'!$G$25:$G$80, 'GHG emissions calculations'!$H565,
           'Import data'!$I$25:$I$80,$E$541),
    ""
)</f>
        <v/>
      </c>
      <c r="J565" s="311" t="str">
        <f t="array" ref="J565">IF(
    XLOOKUP(F565, 'Import data'!$J$26:$J$47, 'Import data'!$M$26:$M$47, "", 0) = "Please add the region-specific supplier emission factor or choose a different region available in the IAEG database.",
    "",
    XLOOKUP(F565, 'Import data'!$J$26:$J$47, 'Import data'!$M$26:$M$47, "", 0)
)</f>
        <v/>
      </c>
      <c r="K565" s="311" t="str">
        <f t="array" ref="K565">IFERROR(
    XLOOKUP(F565,
            _xlws.FILTER('Supplier Emission'!$G$15:$G$49,
                   ('Supplier Emission'!$D$15:$D$49=H565) * ('Supplier Emission'!$F$15:$F$49=$E$541)),
            _xlws.FILTER('Supplier Emission'!$I$15:$I$49,
                   ('Supplier Emission'!$D$15:$D$49=H565) * ('Supplier Emission'!$F$15:$F$49=$E$541)),
            ""),
    "")</f>
        <v/>
      </c>
      <c r="L565" s="311" t="str">
        <f t="array" ref="L565">IFERROR(
    XLOOKUP(F565,
            _xlws.FILTER('Supplier Emission'!$G$15:$G$49,
                   ('Supplier Emission'!$D$15:$D$49=H565) * ('Supplier Emission'!$F$15:$F$49=$E$541)),
            _xlws.FILTER('Supplier Emission'!$J$15:$J$49,
                   ('Supplier Emission'!$D$15:$D$49=H565) * ('Supplier Emission'!$F$15:$F$49=$E$541)),
            ""),
    "")</f>
        <v/>
      </c>
      <c r="M565" s="311" t="str">
        <f t="array" ref="M565">IFERROR(
    XLOOKUP(F565,
            _xlws.FILTER('Supplier Emission'!$G$15:$G$49,
                   ('Supplier Emission'!$D$15:$D$49=H565) * ('Supplier Emission'!$F$15:$F$49=$E$541)),
            _xlws.FILTER('Supplier Emission'!$M$15:$M$49,
                   ('Supplier Emission'!$D$15:$D$49=H565) * ('Supplier Emission'!$F$15:$F$49=$E$541)),
            ""),
    "")</f>
        <v/>
      </c>
      <c r="N565" s="311" t="str">
        <f t="array" ref="N565">IFERROR(
    XLOOKUP(F565,
            _xlws.FILTER('Supplier Emission'!$G$15:$G$49,
                   ('Supplier Emission'!$D$15:$D$49=H565) * ('Supplier Emission'!$F$15:$F$49=$E$541)),
            _xlws.FILTER('Supplier Emission'!$H$15:$H$49,
                   ('Supplier Emission'!$D$15:$D$49=H565) * ('Supplier Emission'!$F$15:$F$49=$E$541)),
            ""),
    "")</f>
        <v/>
      </c>
      <c r="O565" s="311" t="str">
        <f t="array" ref="O565">XLOOKUP(1,('Emission Factors'!$E$5:$E$488='GHG emissions calculations'!$F565)*('Emission Factors'!$H$5:$H$488='GHG emissions calculations'!$H565),INDEX('Emission Factors'!$E$5:$T$488,0,MATCH('GHG emissions calculations'!O$6,'Emission Factors'!$E$5:$T$5,0)),"",0)</f>
        <v/>
      </c>
      <c r="P565" s="313" t="str">
        <f t="array" ref="P565">IFERROR(
    INDEX('Emission Factors'!$E$5:$P$488,
          MATCH(1,
                ('Emission Factors'!$E$5:$E$488 = 'GHG emissions calculations'!$F565) *
                ('Emission Factors'!$H$5:$H$488 = 'GHG emissions calculations'!$H565),
                0),
          MATCH('GHG emissions calculations'!P$6,'Emission Factors'!$E$5:$P$5,0)),
    "")</f>
        <v/>
      </c>
      <c r="Q565" s="311" t="str">
        <f t="array" ref="Q565">IFERROR(
    IF(
        INDEX('Emission Factors'!$E$5:$P$488,
              MATCH(1,
                    ('Emission Factors'!$E$5:$E$488 = 'GHG emissions calculations'!$F565) *
                    ('Emission Factors'!$H$5:$H$488 = 'GHG emissions calculations'!$H565),
                    0),
              MATCH('GHG emissions calculations'!Q$6, 'Emission Factors'!$E$5:$P$5, 0)) &lt;&gt; "",
        INDEX('Emission Factors'!$E$5:$P$488,
              MATCH(1,
                    ('Emission Factors'!$E$5:$E$488 = 'GHG emissions calculations'!$F565) *
                    ('Emission Factors'!$H$5:$H$488 = 'GHG emissions calculations'!$H565),
                    0),
              MATCH('GHG emissions calculations'!Q$6, 'Emission Factors'!$E$5:$P$5, 0)),
        ""),
    "")</f>
        <v/>
      </c>
      <c r="R565" s="311" t="str">
        <f t="array" ref="R565">IFERROR(
    IF(
        INDEX('Emission Factors'!$E$5:$R$488,
              MATCH(1,
                    ('Emission Factors'!$E$5:$E$488 = 'GHG emissions calculations'!$F565) *
                    ('Emission Factors'!$H$5:$H$488 = 'GHG emissions calculations'!$H565),
                    0),
              MATCH('GHG emissions calculations'!R$6, 'Emission Factors'!$E$5:$R$5, 0)) &lt;&gt; "",
        INDEX('Emission Factors'!$E$5:$R$488,
              MATCH(1,
                    ('Emission Factors'!$E$5:$E$488 = 'GHG emissions calculations'!$F565) *
                    ('Emission Factors'!$H$5:$H$488 = 'GHG emissions calculations'!$H565),
                    0),
              MATCH('GHG emissions calculations'!R$6, 'Emission Factors'!$E$5:$R$5, 0)),
        ""),
    "")</f>
        <v/>
      </c>
      <c r="S565" s="312">
        <f t="shared" si="2"/>
        <v>0</v>
      </c>
      <c r="T565" s="23"/>
    </row>
    <row r="566" ht="15.75" customHeight="1" outlineLevel="1">
      <c r="A566" s="23"/>
      <c r="B566" s="71"/>
      <c r="C566" s="71"/>
      <c r="D566" s="71"/>
      <c r="E566" s="314"/>
      <c r="F566" s="311" t="str">
        <f>Lists!S52</f>
        <v>Aircraft engines, engine parts and other propulsion systems, unknown material and mass - Global or unspecified region</v>
      </c>
      <c r="G566" s="311" t="str">
        <f t="array" ref="G566">XLOOKUP(1,('Emission Factors'!$E$5:$E$488='GHG emissions calculations'!$F566)*('Emission Factors'!$H$5:$H$488='GHG emissions calculations'!$H566),INDEX('Emission Factors'!$E$5:$T$488,0,MATCH('GHG emissions calculations'!G$6,'Emission Factors'!$E$5:$T$5,0)),"",0)</f>
        <v/>
      </c>
      <c r="H566" s="311" t="s">
        <v>238</v>
      </c>
      <c r="I566" s="312" t="str">
        <f>IF(
    SUMIFS('Import data'!$L$25:$L$80,
           'Import data'!$J$25:$J$80, F566,
           'Import data'!$G$25:$G$80, 'GHG emissions calculations'!$H566,
           'Import data'!$I$25:$I$80,$E$541) &lt;&gt; 0,
    SUMIFS('Import data'!$L$25:$L$80,
           'Import data'!$J$25:$J$80, F566,
           'Import data'!$G$25:$G$80, 'GHG emissions calculations'!$H566,
           'Import data'!$I$25:$I$80,$E$541),
    ""
)</f>
        <v/>
      </c>
      <c r="J566" s="311" t="str">
        <f t="array" ref="J566">IF(
    XLOOKUP(F566, 'Import data'!$J$26:$J$47, 'Import data'!$M$26:$M$47, "", 0) = "Please add the region-specific supplier emission factor or choose a different region available in the IAEG database.",
    "",
    XLOOKUP(F566, 'Import data'!$J$26:$J$47, 'Import data'!$M$26:$M$47, "", 0)
)</f>
        <v/>
      </c>
      <c r="K566" s="311" t="str">
        <f t="array" ref="K566">IFERROR(
    XLOOKUP(F566,
            _xlws.FILTER('Supplier Emission'!$G$15:$G$49,
                   ('Supplier Emission'!$D$15:$D$49=H566) * ('Supplier Emission'!$F$15:$F$49=$E$541)),
            _xlws.FILTER('Supplier Emission'!$I$15:$I$49,
                   ('Supplier Emission'!$D$15:$D$49=H566) * ('Supplier Emission'!$F$15:$F$49=$E$541)),
            ""),
    "")</f>
        <v/>
      </c>
      <c r="L566" s="311" t="str">
        <f t="array" ref="L566">IFERROR(
    XLOOKUP(F566,
            _xlws.FILTER('Supplier Emission'!$G$15:$G$49,
                   ('Supplier Emission'!$D$15:$D$49=H566) * ('Supplier Emission'!$F$15:$F$49=$E$541)),
            _xlws.FILTER('Supplier Emission'!$J$15:$J$49,
                   ('Supplier Emission'!$D$15:$D$49=H566) * ('Supplier Emission'!$F$15:$F$49=$E$541)),
            ""),
    "")</f>
        <v/>
      </c>
      <c r="M566" s="311" t="str">
        <f t="array" ref="M566">IFERROR(
    XLOOKUP(F566,
            _xlws.FILTER('Supplier Emission'!$G$15:$G$49,
                   ('Supplier Emission'!$D$15:$D$49=H566) * ('Supplier Emission'!$F$15:$F$49=$E$541)),
            _xlws.FILTER('Supplier Emission'!$M$15:$M$49,
                   ('Supplier Emission'!$D$15:$D$49=H566) * ('Supplier Emission'!$F$15:$F$49=$E$541)),
            ""),
    "")</f>
        <v/>
      </c>
      <c r="N566" s="311" t="str">
        <f t="array" ref="N566">IFERROR(
    XLOOKUP(F566,
            _xlws.FILTER('Supplier Emission'!$G$15:$G$49,
                   ('Supplier Emission'!$D$15:$D$49=H566) * ('Supplier Emission'!$F$15:$F$49=$E$541)),
            _xlws.FILTER('Supplier Emission'!$H$15:$H$49,
                   ('Supplier Emission'!$D$15:$D$49=H566) * ('Supplier Emission'!$F$15:$F$49=$E$541)),
            ""),
    "")</f>
        <v/>
      </c>
      <c r="O566" s="311" t="str">
        <f t="array" ref="O566">XLOOKUP(1,('Emission Factors'!$E$5:$E$488='GHG emissions calculations'!$F566)*('Emission Factors'!$H$5:$H$488='GHG emissions calculations'!$H566),INDEX('Emission Factors'!$E$5:$T$488,0,MATCH('GHG emissions calculations'!O$6,'Emission Factors'!$E$5:$T$5,0)),"",0)</f>
        <v/>
      </c>
      <c r="P566" s="313" t="str">
        <f t="array" ref="P566">IFERROR(
    INDEX('Emission Factors'!$E$5:$P$488,
          MATCH(1,
                ('Emission Factors'!$E$5:$E$488 = 'GHG emissions calculations'!$F566) *
                ('Emission Factors'!$H$5:$H$488 = 'GHG emissions calculations'!$H566),
                0),
          MATCH('GHG emissions calculations'!P$6,'Emission Factors'!$E$5:$P$5,0)),
    "")</f>
        <v/>
      </c>
      <c r="Q566" s="311" t="str">
        <f t="array" ref="Q566">IFERROR(
    IF(
        INDEX('Emission Factors'!$E$5:$P$488,
              MATCH(1,
                    ('Emission Factors'!$E$5:$E$488 = 'GHG emissions calculations'!$F566) *
                    ('Emission Factors'!$H$5:$H$488 = 'GHG emissions calculations'!$H566),
                    0),
              MATCH('GHG emissions calculations'!Q$6, 'Emission Factors'!$E$5:$P$5, 0)) &lt;&gt; "",
        INDEX('Emission Factors'!$E$5:$P$488,
              MATCH(1,
                    ('Emission Factors'!$E$5:$E$488 = 'GHG emissions calculations'!$F566) *
                    ('Emission Factors'!$H$5:$H$488 = 'GHG emissions calculations'!$H566),
                    0),
              MATCH('GHG emissions calculations'!Q$6, 'Emission Factors'!$E$5:$P$5, 0)),
        ""),
    "")</f>
        <v/>
      </c>
      <c r="R566" s="311" t="str">
        <f t="array" ref="R566">IFERROR(
    IF(
        INDEX('Emission Factors'!$E$5:$R$488,
              MATCH(1,
                    ('Emission Factors'!$E$5:$E$488 = 'GHG emissions calculations'!$F566) *
                    ('Emission Factors'!$H$5:$H$488 = 'GHG emissions calculations'!$H566),
                    0),
              MATCH('GHG emissions calculations'!R$6, 'Emission Factors'!$E$5:$R$5, 0)) &lt;&gt; "",
        INDEX('Emission Factors'!$E$5:$R$488,
              MATCH(1,
                    ('Emission Factors'!$E$5:$E$488 = 'GHG emissions calculations'!$F566) *
                    ('Emission Factors'!$H$5:$H$488 = 'GHG emissions calculations'!$H566),
                    0),
              MATCH('GHG emissions calculations'!R$6, 'Emission Factors'!$E$5:$R$5, 0)),
        ""),
    "")</f>
        <v/>
      </c>
      <c r="S566" s="312">
        <f t="shared" si="2"/>
        <v>0</v>
      </c>
      <c r="T566" s="23"/>
    </row>
    <row r="567" ht="15.75" customHeight="1" outlineLevel="1">
      <c r="A567" s="23"/>
      <c r="B567" s="71"/>
      <c r="C567" s="71"/>
      <c r="D567" s="71"/>
      <c r="E567" s="314"/>
      <c r="F567" s="311" t="str">
        <f>Lists!S51</f>
        <v>Aircraft engines, engine parts and other propulsion systems, unknown material and mass - Middle East</v>
      </c>
      <c r="G567" s="311" t="str">
        <f t="array" ref="G567">XLOOKUP(1,('Emission Factors'!$E$5:$E$488='GHG emissions calculations'!$F567)*('Emission Factors'!$H$5:$H$488='GHG emissions calculations'!$H567),INDEX('Emission Factors'!$E$5:$T$488,0,MATCH('GHG emissions calculations'!G$6,'Emission Factors'!$E$5:$T$5,0)),"",0)</f>
        <v/>
      </c>
      <c r="H567" s="311" t="s">
        <v>238</v>
      </c>
      <c r="I567" s="312" t="str">
        <f>IF(
    SUMIFS('Import data'!$L$25:$L$80,
           'Import data'!$J$25:$J$80, F567,
           'Import data'!$G$25:$G$80, 'GHG emissions calculations'!$H567,
           'Import data'!$I$25:$I$80,$E$541) &lt;&gt; 0,
    SUMIFS('Import data'!$L$25:$L$80,
           'Import data'!$J$25:$J$80, F567,
           'Import data'!$G$25:$G$80, 'GHG emissions calculations'!$H567,
           'Import data'!$I$25:$I$80,$E$541),
    ""
)</f>
        <v/>
      </c>
      <c r="J567" s="311" t="str">
        <f t="array" ref="J567">IF(
    XLOOKUP(F567, 'Import data'!$J$26:$J$47, 'Import data'!$M$26:$M$47, "", 0) = "Please add the region-specific supplier emission factor or choose a different region available in the IAEG database.",
    "",
    XLOOKUP(F567, 'Import data'!$J$26:$J$47, 'Import data'!$M$26:$M$47, "", 0)
)</f>
        <v/>
      </c>
      <c r="K567" s="311" t="str">
        <f t="array" ref="K567">IFERROR(
    XLOOKUP(F567,
            _xlws.FILTER('Supplier Emission'!$G$15:$G$49,
                   ('Supplier Emission'!$D$15:$D$49=H567) * ('Supplier Emission'!$F$15:$F$49=$E$541)),
            _xlws.FILTER('Supplier Emission'!$I$15:$I$49,
                   ('Supplier Emission'!$D$15:$D$49=H567) * ('Supplier Emission'!$F$15:$F$49=$E$541)),
            ""),
    "")</f>
        <v/>
      </c>
      <c r="L567" s="311" t="str">
        <f t="array" ref="L567">IFERROR(
    XLOOKUP(F567,
            _xlws.FILTER('Supplier Emission'!$G$15:$G$49,
                   ('Supplier Emission'!$D$15:$D$49=H567) * ('Supplier Emission'!$F$15:$F$49=$E$541)),
            _xlws.FILTER('Supplier Emission'!$J$15:$J$49,
                   ('Supplier Emission'!$D$15:$D$49=H567) * ('Supplier Emission'!$F$15:$F$49=$E$541)),
            ""),
    "")</f>
        <v/>
      </c>
      <c r="M567" s="311" t="str">
        <f t="array" ref="M567">IFERROR(
    XLOOKUP(F567,
            _xlws.FILTER('Supplier Emission'!$G$15:$G$49,
                   ('Supplier Emission'!$D$15:$D$49=H567) * ('Supplier Emission'!$F$15:$F$49=$E$541)),
            _xlws.FILTER('Supplier Emission'!$M$15:$M$49,
                   ('Supplier Emission'!$D$15:$D$49=H567) * ('Supplier Emission'!$F$15:$F$49=$E$541)),
            ""),
    "")</f>
        <v/>
      </c>
      <c r="N567" s="311" t="str">
        <f t="array" ref="N567">IFERROR(
    XLOOKUP(F567,
            _xlws.FILTER('Supplier Emission'!$G$15:$G$49,
                   ('Supplier Emission'!$D$15:$D$49=H567) * ('Supplier Emission'!$F$15:$F$49=$E$541)),
            _xlws.FILTER('Supplier Emission'!$H$15:$H$49,
                   ('Supplier Emission'!$D$15:$D$49=H567) * ('Supplier Emission'!$F$15:$F$49=$E$541)),
            ""),
    "")</f>
        <v/>
      </c>
      <c r="O567" s="311" t="str">
        <f t="array" ref="O567">XLOOKUP(1,('Emission Factors'!$E$5:$E$488='GHG emissions calculations'!$F567)*('Emission Factors'!$H$5:$H$488='GHG emissions calculations'!$H567),INDEX('Emission Factors'!$E$5:$T$488,0,MATCH('GHG emissions calculations'!O$6,'Emission Factors'!$E$5:$T$5,0)),"",0)</f>
        <v/>
      </c>
      <c r="P567" s="313" t="str">
        <f t="array" ref="P567">IFERROR(
    INDEX('Emission Factors'!$E$5:$P$488,
          MATCH(1,
                ('Emission Factors'!$E$5:$E$488 = 'GHG emissions calculations'!$F567) *
                ('Emission Factors'!$H$5:$H$488 = 'GHG emissions calculations'!$H567),
                0),
          MATCH('GHG emissions calculations'!P$6,'Emission Factors'!$E$5:$P$5,0)),
    "")</f>
        <v/>
      </c>
      <c r="Q567" s="311" t="str">
        <f t="array" ref="Q567">IFERROR(
    IF(
        INDEX('Emission Factors'!$E$5:$P$488,
              MATCH(1,
                    ('Emission Factors'!$E$5:$E$488 = 'GHG emissions calculations'!$F567) *
                    ('Emission Factors'!$H$5:$H$488 = 'GHG emissions calculations'!$H567),
                    0),
              MATCH('GHG emissions calculations'!Q$6, 'Emission Factors'!$E$5:$P$5, 0)) &lt;&gt; "",
        INDEX('Emission Factors'!$E$5:$P$488,
              MATCH(1,
                    ('Emission Factors'!$E$5:$E$488 = 'GHG emissions calculations'!$F567) *
                    ('Emission Factors'!$H$5:$H$488 = 'GHG emissions calculations'!$H567),
                    0),
              MATCH('GHG emissions calculations'!Q$6, 'Emission Factors'!$E$5:$P$5, 0)),
        ""),
    "")</f>
        <v/>
      </c>
      <c r="R567" s="311" t="str">
        <f t="array" ref="R567">IFERROR(
    IF(
        INDEX('Emission Factors'!$E$5:$R$488,
              MATCH(1,
                    ('Emission Factors'!$E$5:$E$488 = 'GHG emissions calculations'!$F567) *
                    ('Emission Factors'!$H$5:$H$488 = 'GHG emissions calculations'!$H567),
                    0),
              MATCH('GHG emissions calculations'!R$6, 'Emission Factors'!$E$5:$R$5, 0)) &lt;&gt; "",
        INDEX('Emission Factors'!$E$5:$R$488,
              MATCH(1,
                    ('Emission Factors'!$E$5:$E$488 = 'GHG emissions calculations'!$F567) *
                    ('Emission Factors'!$H$5:$H$488 = 'GHG emissions calculations'!$H567),
                    0),
              MATCH('GHG emissions calculations'!R$6, 'Emission Factors'!$E$5:$R$5, 0)),
        ""),
    "")</f>
        <v/>
      </c>
      <c r="S567" s="312">
        <f t="shared" si="2"/>
        <v>0</v>
      </c>
      <c r="T567" s="23"/>
    </row>
    <row r="568" ht="15.75" customHeight="1" outlineLevel="1">
      <c r="A568" s="23"/>
      <c r="B568" s="71"/>
      <c r="C568" s="71"/>
      <c r="D568" s="71"/>
      <c r="E568" s="314"/>
      <c r="F568" s="311" t="str">
        <f>Lists!S50</f>
        <v>Aircraft engines, engine parts and other propulsion systems, unknown material and mass - Oceania</v>
      </c>
      <c r="G568" s="311" t="str">
        <f t="array" ref="G568">XLOOKUP(1,('Emission Factors'!$E$5:$E$488='GHG emissions calculations'!$F568)*('Emission Factors'!$H$5:$H$488='GHG emissions calculations'!$H568),INDEX('Emission Factors'!$E$5:$T$488,0,MATCH('GHG emissions calculations'!G$6,'Emission Factors'!$E$5:$T$5,0)),"",0)</f>
        <v/>
      </c>
      <c r="H568" s="311" t="s">
        <v>238</v>
      </c>
      <c r="I568" s="312" t="str">
        <f>IF(
    SUMIFS('Import data'!$L$25:$L$80,
           'Import data'!$J$25:$J$80, F568,
           'Import data'!$G$25:$G$80, 'GHG emissions calculations'!$H568,
           'Import data'!$I$25:$I$80,$E$541) &lt;&gt; 0,
    SUMIFS('Import data'!$L$25:$L$80,
           'Import data'!$J$25:$J$80, F568,
           'Import data'!$G$25:$G$80, 'GHG emissions calculations'!$H568,
           'Import data'!$I$25:$I$80,$E$541),
    ""
)</f>
        <v/>
      </c>
      <c r="J568" s="311" t="str">
        <f t="array" ref="J568">IF(
    XLOOKUP(F568, 'Import data'!$J$26:$J$47, 'Import data'!$M$26:$M$47, "", 0) = "Please add the region-specific supplier emission factor or choose a different region available in the IAEG database.",
    "",
    XLOOKUP(F568, 'Import data'!$J$26:$J$47, 'Import data'!$M$26:$M$47, "", 0)
)</f>
        <v/>
      </c>
      <c r="K568" s="311" t="str">
        <f t="array" ref="K568">IFERROR(
    XLOOKUP(F568,
            _xlws.FILTER('Supplier Emission'!$G$15:$G$49,
                   ('Supplier Emission'!$D$15:$D$49=H568) * ('Supplier Emission'!$F$15:$F$49=$E$541)),
            _xlws.FILTER('Supplier Emission'!$I$15:$I$49,
                   ('Supplier Emission'!$D$15:$D$49=H568) * ('Supplier Emission'!$F$15:$F$49=$E$541)),
            ""),
    "")</f>
        <v/>
      </c>
      <c r="L568" s="311" t="str">
        <f t="array" ref="L568">IFERROR(
    XLOOKUP(F568,
            _xlws.FILTER('Supplier Emission'!$G$15:$G$49,
                   ('Supplier Emission'!$D$15:$D$49=H568) * ('Supplier Emission'!$F$15:$F$49=$E$541)),
            _xlws.FILTER('Supplier Emission'!$J$15:$J$49,
                   ('Supplier Emission'!$D$15:$D$49=H568) * ('Supplier Emission'!$F$15:$F$49=$E$541)),
            ""),
    "")</f>
        <v/>
      </c>
      <c r="M568" s="311" t="str">
        <f t="array" ref="M568">IFERROR(
    XLOOKUP(F568,
            _xlws.FILTER('Supplier Emission'!$G$15:$G$49,
                   ('Supplier Emission'!$D$15:$D$49=H568) * ('Supplier Emission'!$F$15:$F$49=$E$541)),
            _xlws.FILTER('Supplier Emission'!$M$15:$M$49,
                   ('Supplier Emission'!$D$15:$D$49=H568) * ('Supplier Emission'!$F$15:$F$49=$E$541)),
            ""),
    "")</f>
        <v/>
      </c>
      <c r="N568" s="311" t="str">
        <f t="array" ref="N568">IFERROR(
    XLOOKUP(F568,
            _xlws.FILTER('Supplier Emission'!$G$15:$G$49,
                   ('Supplier Emission'!$D$15:$D$49=H568) * ('Supplier Emission'!$F$15:$F$49=$E$541)),
            _xlws.FILTER('Supplier Emission'!$H$15:$H$49,
                   ('Supplier Emission'!$D$15:$D$49=H568) * ('Supplier Emission'!$F$15:$F$49=$E$541)),
            ""),
    "")</f>
        <v/>
      </c>
      <c r="O568" s="311" t="str">
        <f t="array" ref="O568">XLOOKUP(1,('Emission Factors'!$E$5:$E$488='GHG emissions calculations'!$F568)*('Emission Factors'!$H$5:$H$488='GHG emissions calculations'!$H568),INDEX('Emission Factors'!$E$5:$T$488,0,MATCH('GHG emissions calculations'!O$6,'Emission Factors'!$E$5:$T$5,0)),"",0)</f>
        <v/>
      </c>
      <c r="P568" s="313" t="str">
        <f t="array" ref="P568">IFERROR(
    INDEX('Emission Factors'!$E$5:$P$488,
          MATCH(1,
                ('Emission Factors'!$E$5:$E$488 = 'GHG emissions calculations'!$F568) *
                ('Emission Factors'!$H$5:$H$488 = 'GHG emissions calculations'!$H568),
                0),
          MATCH('GHG emissions calculations'!P$6,'Emission Factors'!$E$5:$P$5,0)),
    "")</f>
        <v/>
      </c>
      <c r="Q568" s="311" t="str">
        <f t="array" ref="Q568">IFERROR(
    IF(
        INDEX('Emission Factors'!$E$5:$P$488,
              MATCH(1,
                    ('Emission Factors'!$E$5:$E$488 = 'GHG emissions calculations'!$F568) *
                    ('Emission Factors'!$H$5:$H$488 = 'GHG emissions calculations'!$H568),
                    0),
              MATCH('GHG emissions calculations'!Q$6, 'Emission Factors'!$E$5:$P$5, 0)) &lt;&gt; "",
        INDEX('Emission Factors'!$E$5:$P$488,
              MATCH(1,
                    ('Emission Factors'!$E$5:$E$488 = 'GHG emissions calculations'!$F568) *
                    ('Emission Factors'!$H$5:$H$488 = 'GHG emissions calculations'!$H568),
                    0),
              MATCH('GHG emissions calculations'!Q$6, 'Emission Factors'!$E$5:$P$5, 0)),
        ""),
    "")</f>
        <v/>
      </c>
      <c r="R568" s="311" t="str">
        <f t="array" ref="R568">IFERROR(
    IF(
        INDEX('Emission Factors'!$E$5:$R$488,
              MATCH(1,
                    ('Emission Factors'!$E$5:$E$488 = 'GHG emissions calculations'!$F568) *
                    ('Emission Factors'!$H$5:$H$488 = 'GHG emissions calculations'!$H568),
                    0),
              MATCH('GHG emissions calculations'!R$6, 'Emission Factors'!$E$5:$R$5, 0)) &lt;&gt; "",
        INDEX('Emission Factors'!$E$5:$R$488,
              MATCH(1,
                    ('Emission Factors'!$E$5:$E$488 = 'GHG emissions calculations'!$F568) *
                    ('Emission Factors'!$H$5:$H$488 = 'GHG emissions calculations'!$H568),
                    0),
              MATCH('GHG emissions calculations'!R$6, 'Emission Factors'!$E$5:$R$5, 0)),
        ""),
    "")</f>
        <v/>
      </c>
      <c r="S568" s="312">
        <f t="shared" si="2"/>
        <v>0</v>
      </c>
      <c r="T568" s="23"/>
    </row>
    <row r="569" ht="15.75" customHeight="1" outlineLevel="1">
      <c r="A569" s="23"/>
      <c r="B569" s="71"/>
      <c r="C569" s="71"/>
      <c r="D569" s="71"/>
      <c r="E569" s="314"/>
      <c r="F569" s="311" t="str">
        <f>Lists!T27</f>
        <v>Aluminium, extrusion profile - Casting - Africa</v>
      </c>
      <c r="G569" s="311" t="str">
        <f t="array" ref="G569">XLOOKUP(1,('Emission Factors'!$E$5:$E$488='GHG emissions calculations'!$F569)*('Emission Factors'!$H$5:$H$488='GHG emissions calculations'!$H569),INDEX('Emission Factors'!$E$5:$T$488,0,MATCH('GHG emissions calculations'!G$6,'Emission Factors'!$E$5:$T$5,0)),"",0)</f>
        <v/>
      </c>
      <c r="H569" s="311" t="s">
        <v>237</v>
      </c>
      <c r="I569" s="312" t="str">
        <f>IF(
    SUMIFS('Import data'!$L$25:$L$80,
           'Import data'!$J$25:$J$80, F569,
           'Import data'!$G$25:$G$80, 'GHG emissions calculations'!$H569,
           'Import data'!$I$25:$I$80,$E$541) &lt;&gt; 0,
    SUMIFS('Import data'!$L$25:$L$80,
           'Import data'!$J$25:$J$80, F569,
           'Import data'!$G$25:$G$80, 'GHG emissions calculations'!$H569,
           'Import data'!$I$25:$I$80,$E$541),
    ""
)</f>
        <v/>
      </c>
      <c r="J569" s="311" t="str">
        <f t="array" ref="J569">IF(
    XLOOKUP(F569, 'Import data'!$J$26:$J$47, 'Import data'!$M$26:$M$47, "", 0) = "Please add the region-specific supplier emission factor or choose a different region available in the IAEG database.",
    "",
    XLOOKUP(F569, 'Import data'!$J$26:$J$47, 'Import data'!$M$26:$M$47, "", 0)
)</f>
        <v/>
      </c>
      <c r="K569" s="311" t="str">
        <f t="array" ref="K569">IFERROR(
    XLOOKUP(F569,
            _xlws.FILTER('Supplier Emission'!$G$15:$G$49,
                   ('Supplier Emission'!$D$15:$D$49=H569) * ('Supplier Emission'!$F$15:$F$49=$E$541)),
            _xlws.FILTER('Supplier Emission'!$I$15:$I$49,
                   ('Supplier Emission'!$D$15:$D$49=H569) * ('Supplier Emission'!$F$15:$F$49=$E$541)),
            ""),
    "")</f>
        <v/>
      </c>
      <c r="L569" s="311" t="str">
        <f t="array" ref="L569">IFERROR(
    XLOOKUP(F569,
            _xlws.FILTER('Supplier Emission'!$G$15:$G$49,
                   ('Supplier Emission'!$D$15:$D$49=H569) * ('Supplier Emission'!$F$15:$F$49=$E$541)),
            _xlws.FILTER('Supplier Emission'!$J$15:$J$49,
                   ('Supplier Emission'!$D$15:$D$49=H569) * ('Supplier Emission'!$F$15:$F$49=$E$541)),
            ""),
    "")</f>
        <v/>
      </c>
      <c r="M569" s="311" t="str">
        <f t="array" ref="M569">IFERROR(
    XLOOKUP(F569,
            _xlws.FILTER('Supplier Emission'!$G$15:$G$49,
                   ('Supplier Emission'!$D$15:$D$49=H569) * ('Supplier Emission'!$F$15:$F$49=$E$541)),
            _xlws.FILTER('Supplier Emission'!$M$15:$M$49,
                   ('Supplier Emission'!$D$15:$D$49=H569) * ('Supplier Emission'!$F$15:$F$49=$E$541)),
            ""),
    "")</f>
        <v/>
      </c>
      <c r="N569" s="311" t="str">
        <f t="array" ref="N569">IFERROR(
    XLOOKUP(F569,
            _xlws.FILTER('Supplier Emission'!$G$15:$G$49,
                   ('Supplier Emission'!$D$15:$D$49=H569) * ('Supplier Emission'!$F$15:$F$49=$E$541)),
            _xlws.FILTER('Supplier Emission'!$H$15:$H$49,
                   ('Supplier Emission'!$D$15:$D$49=H569) * ('Supplier Emission'!$F$15:$F$49=$E$541)),
            ""),
    "")</f>
        <v/>
      </c>
      <c r="O569" s="311" t="str">
        <f t="array" ref="O569">XLOOKUP(1,('Emission Factors'!$E$5:$E$488='GHG emissions calculations'!$F569)*('Emission Factors'!$H$5:$H$488='GHG emissions calculations'!$H569),INDEX('Emission Factors'!$E$5:$T$488,0,MATCH('GHG emissions calculations'!O$6,'Emission Factors'!$E$5:$T$5,0)),"",0)</f>
        <v/>
      </c>
      <c r="P569" s="313" t="str">
        <f t="array" ref="P569">IFERROR(
    INDEX('Emission Factors'!$E$5:$P$488,
          MATCH(1,
                ('Emission Factors'!$E$5:$E$488 = 'GHG emissions calculations'!$F569) *
                ('Emission Factors'!$H$5:$H$488 = 'GHG emissions calculations'!$H569),
                0),
          MATCH('GHG emissions calculations'!P$6,'Emission Factors'!$E$5:$P$5,0)),
    "")</f>
        <v/>
      </c>
      <c r="Q569" s="311" t="str">
        <f t="array" ref="Q569">IFERROR(
    IF(
        INDEX('Emission Factors'!$E$5:$P$488,
              MATCH(1,
                    ('Emission Factors'!$E$5:$E$488 = 'GHG emissions calculations'!$F569) *
                    ('Emission Factors'!$H$5:$H$488 = 'GHG emissions calculations'!$H569),
                    0),
              MATCH('GHG emissions calculations'!Q$6, 'Emission Factors'!$E$5:$P$5, 0)) &lt;&gt; "",
        INDEX('Emission Factors'!$E$5:$P$488,
              MATCH(1,
                    ('Emission Factors'!$E$5:$E$488 = 'GHG emissions calculations'!$F569) *
                    ('Emission Factors'!$H$5:$H$488 = 'GHG emissions calculations'!$H569),
                    0),
              MATCH('GHG emissions calculations'!Q$6, 'Emission Factors'!$E$5:$P$5, 0)),
        ""),
    "")</f>
        <v/>
      </c>
      <c r="R569" s="311" t="str">
        <f t="array" ref="R569">IFERROR(
    IF(
        INDEX('Emission Factors'!$E$5:$R$488,
              MATCH(1,
                    ('Emission Factors'!$E$5:$E$488 = 'GHG emissions calculations'!$F569) *
                    ('Emission Factors'!$H$5:$H$488 = 'GHG emissions calculations'!$H569),
                    0),
              MATCH('GHG emissions calculations'!R$6, 'Emission Factors'!$E$5:$R$5, 0)) &lt;&gt; "",
        INDEX('Emission Factors'!$E$5:$R$488,
              MATCH(1,
                    ('Emission Factors'!$E$5:$E$488 = 'GHG emissions calculations'!$F569) *
                    ('Emission Factors'!$H$5:$H$488 = 'GHG emissions calculations'!$H569),
                    0),
              MATCH('GHG emissions calculations'!R$6, 'Emission Factors'!$E$5:$R$5, 0)),
        ""),
    "")</f>
        <v/>
      </c>
      <c r="S569" s="312">
        <f t="shared" si="2"/>
        <v>0</v>
      </c>
      <c r="T569" s="23"/>
    </row>
    <row r="570" ht="15.75" customHeight="1" outlineLevel="1">
      <c r="A570" s="23"/>
      <c r="B570" s="71"/>
      <c r="C570" s="71"/>
      <c r="D570" s="71"/>
      <c r="E570" s="314"/>
      <c r="F570" s="311" t="str">
        <f>Lists!T25</f>
        <v>Aluminium, extrusion profile - Casting - America</v>
      </c>
      <c r="G570" s="311" t="str">
        <f t="array" ref="G570">XLOOKUP(1,('Emission Factors'!$E$5:$E$488='GHG emissions calculations'!$F570)*('Emission Factors'!$H$5:$H$488='GHG emissions calculations'!$H570),INDEX('Emission Factors'!$E$5:$T$488,0,MATCH('GHG emissions calculations'!G$6,'Emission Factors'!$E$5:$T$5,0)),"",0)</f>
        <v/>
      </c>
      <c r="H570" s="311" t="s">
        <v>237</v>
      </c>
      <c r="I570" s="312" t="str">
        <f>IF(
    SUMIFS('Import data'!$L$25:$L$80,
           'Import data'!$J$25:$J$80, F570,
           'Import data'!$G$25:$G$80, 'GHG emissions calculations'!$H570,
           'Import data'!$I$25:$I$80,$E$541) &lt;&gt; 0,
    SUMIFS('Import data'!$L$25:$L$80,
           'Import data'!$J$25:$J$80, F570,
           'Import data'!$G$25:$G$80, 'GHG emissions calculations'!$H570,
           'Import data'!$I$25:$I$80,$E$541),
    ""
)</f>
        <v/>
      </c>
      <c r="J570" s="311" t="str">
        <f t="array" ref="J570">IF(
    XLOOKUP(F570, 'Import data'!$J$26:$J$47, 'Import data'!$M$26:$M$47, "", 0) = "Please add the region-specific supplier emission factor or choose a different region available in the IAEG database.",
    "",
    XLOOKUP(F570, 'Import data'!$J$26:$J$47, 'Import data'!$M$26:$M$47, "", 0)
)</f>
        <v/>
      </c>
      <c r="K570" s="311" t="str">
        <f t="array" ref="K570">IFERROR(
    XLOOKUP(F570,
            _xlws.FILTER('Supplier Emission'!$G$15:$G$49,
                   ('Supplier Emission'!$D$15:$D$49=H570) * ('Supplier Emission'!$F$15:$F$49=$E$541)),
            _xlws.FILTER('Supplier Emission'!$I$15:$I$49,
                   ('Supplier Emission'!$D$15:$D$49=H570) * ('Supplier Emission'!$F$15:$F$49=$E$541)),
            ""),
    "")</f>
        <v/>
      </c>
      <c r="L570" s="311" t="str">
        <f t="array" ref="L570">IFERROR(
    XLOOKUP(F570,
            _xlws.FILTER('Supplier Emission'!$G$15:$G$49,
                   ('Supplier Emission'!$D$15:$D$49=H570) * ('Supplier Emission'!$F$15:$F$49=$E$541)),
            _xlws.FILTER('Supplier Emission'!$J$15:$J$49,
                   ('Supplier Emission'!$D$15:$D$49=H570) * ('Supplier Emission'!$F$15:$F$49=$E$541)),
            ""),
    "")</f>
        <v/>
      </c>
      <c r="M570" s="311" t="str">
        <f t="array" ref="M570">IFERROR(
    XLOOKUP(F570,
            _xlws.FILTER('Supplier Emission'!$G$15:$G$49,
                   ('Supplier Emission'!$D$15:$D$49=H570) * ('Supplier Emission'!$F$15:$F$49=$E$541)),
            _xlws.FILTER('Supplier Emission'!$M$15:$M$49,
                   ('Supplier Emission'!$D$15:$D$49=H570) * ('Supplier Emission'!$F$15:$F$49=$E$541)),
            ""),
    "")</f>
        <v/>
      </c>
      <c r="N570" s="311" t="str">
        <f t="array" ref="N570">IFERROR(
    XLOOKUP(F570,
            _xlws.FILTER('Supplier Emission'!$G$15:$G$49,
                   ('Supplier Emission'!$D$15:$D$49=H570) * ('Supplier Emission'!$F$15:$F$49=$E$541)),
            _xlws.FILTER('Supplier Emission'!$H$15:$H$49,
                   ('Supplier Emission'!$D$15:$D$49=H570) * ('Supplier Emission'!$F$15:$F$49=$E$541)),
            ""),
    "")</f>
        <v/>
      </c>
      <c r="O570" s="311" t="str">
        <f t="array" ref="O570">XLOOKUP(1,('Emission Factors'!$E$5:$E$488='GHG emissions calculations'!$F570)*('Emission Factors'!$H$5:$H$488='GHG emissions calculations'!$H570),INDEX('Emission Factors'!$E$5:$T$488,0,MATCH('GHG emissions calculations'!O$6,'Emission Factors'!$E$5:$T$5,0)),"",0)</f>
        <v/>
      </c>
      <c r="P570" s="313" t="str">
        <f t="array" ref="P570">IFERROR(
    INDEX('Emission Factors'!$E$5:$P$488,
          MATCH(1,
                ('Emission Factors'!$E$5:$E$488 = 'GHG emissions calculations'!$F570) *
                ('Emission Factors'!$H$5:$H$488 = 'GHG emissions calculations'!$H570),
                0),
          MATCH('GHG emissions calculations'!P$6,'Emission Factors'!$E$5:$P$5,0)),
    "")</f>
        <v/>
      </c>
      <c r="Q570" s="311" t="str">
        <f t="array" ref="Q570">IFERROR(
    IF(
        INDEX('Emission Factors'!$E$5:$P$488,
              MATCH(1,
                    ('Emission Factors'!$E$5:$E$488 = 'GHG emissions calculations'!$F570) *
                    ('Emission Factors'!$H$5:$H$488 = 'GHG emissions calculations'!$H570),
                    0),
              MATCH('GHG emissions calculations'!Q$6, 'Emission Factors'!$E$5:$P$5, 0)) &lt;&gt; "",
        INDEX('Emission Factors'!$E$5:$P$488,
              MATCH(1,
                    ('Emission Factors'!$E$5:$E$488 = 'GHG emissions calculations'!$F570) *
                    ('Emission Factors'!$H$5:$H$488 = 'GHG emissions calculations'!$H570),
                    0),
              MATCH('GHG emissions calculations'!Q$6, 'Emission Factors'!$E$5:$P$5, 0)),
        ""),
    "")</f>
        <v/>
      </c>
      <c r="R570" s="311" t="str">
        <f t="array" ref="R570">IFERROR(
    IF(
        INDEX('Emission Factors'!$E$5:$R$488,
              MATCH(1,
                    ('Emission Factors'!$E$5:$E$488 = 'GHG emissions calculations'!$F570) *
                    ('Emission Factors'!$H$5:$H$488 = 'GHG emissions calculations'!$H570),
                    0),
              MATCH('GHG emissions calculations'!R$6, 'Emission Factors'!$E$5:$R$5, 0)) &lt;&gt; "",
        INDEX('Emission Factors'!$E$5:$R$488,
              MATCH(1,
                    ('Emission Factors'!$E$5:$E$488 = 'GHG emissions calculations'!$F570) *
                    ('Emission Factors'!$H$5:$H$488 = 'GHG emissions calculations'!$H570),
                    0),
              MATCH('GHG emissions calculations'!R$6, 'Emission Factors'!$E$5:$R$5, 0)),
        ""),
    "")</f>
        <v/>
      </c>
      <c r="S570" s="312">
        <f t="shared" si="2"/>
        <v>0</v>
      </c>
      <c r="T570" s="23"/>
    </row>
    <row r="571" ht="15.75" customHeight="1" outlineLevel="1">
      <c r="A571" s="23"/>
      <c r="B571" s="71"/>
      <c r="C571" s="71"/>
      <c r="D571" s="71"/>
      <c r="E571" s="314"/>
      <c r="F571" s="311" t="str">
        <f>Lists!T28</f>
        <v>Aluminium, extrusion profile - Casting - Asia</v>
      </c>
      <c r="G571" s="311" t="str">
        <f t="array" ref="G571">XLOOKUP(1,('Emission Factors'!$E$5:$E$488='GHG emissions calculations'!$F571)*('Emission Factors'!$H$5:$H$488='GHG emissions calculations'!$H571),INDEX('Emission Factors'!$E$5:$T$488,0,MATCH('GHG emissions calculations'!G$6,'Emission Factors'!$E$5:$T$5,0)),"",0)</f>
        <v/>
      </c>
      <c r="H571" s="311" t="s">
        <v>237</v>
      </c>
      <c r="I571" s="312" t="str">
        <f>IF(
    SUMIFS('Import data'!$L$25:$L$80,
           'Import data'!$J$25:$J$80, F571,
           'Import data'!$G$25:$G$80, 'GHG emissions calculations'!$H571,
           'Import data'!$I$25:$I$80,$E$541) &lt;&gt; 0,
    SUMIFS('Import data'!$L$25:$L$80,
           'Import data'!$J$25:$J$80, F571,
           'Import data'!$G$25:$G$80, 'GHG emissions calculations'!$H571,
           'Import data'!$I$25:$I$80,$E$541),
    ""
)</f>
        <v/>
      </c>
      <c r="J571" s="311" t="str">
        <f t="array" ref="J571">IF(
    XLOOKUP(F571, 'Import data'!$J$26:$J$47, 'Import data'!$M$26:$M$47, "", 0) = "Please add the region-specific supplier emission factor or choose a different region available in the IAEG database.",
    "",
    XLOOKUP(F571, 'Import data'!$J$26:$J$47, 'Import data'!$M$26:$M$47, "", 0)
)</f>
        <v/>
      </c>
      <c r="K571" s="311" t="str">
        <f t="array" ref="K571">IFERROR(
    XLOOKUP(F571,
            _xlws.FILTER('Supplier Emission'!$G$15:$G$49,
                   ('Supplier Emission'!$D$15:$D$49=H571) * ('Supplier Emission'!$F$15:$F$49=$E$541)),
            _xlws.FILTER('Supplier Emission'!$I$15:$I$49,
                   ('Supplier Emission'!$D$15:$D$49=H571) * ('Supplier Emission'!$F$15:$F$49=$E$541)),
            ""),
    "")</f>
        <v/>
      </c>
      <c r="L571" s="311" t="str">
        <f t="array" ref="L571">IFERROR(
    XLOOKUP(F571,
            _xlws.FILTER('Supplier Emission'!$G$15:$G$49,
                   ('Supplier Emission'!$D$15:$D$49=H571) * ('Supplier Emission'!$F$15:$F$49=$E$541)),
            _xlws.FILTER('Supplier Emission'!$J$15:$J$49,
                   ('Supplier Emission'!$D$15:$D$49=H571) * ('Supplier Emission'!$F$15:$F$49=$E$541)),
            ""),
    "")</f>
        <v/>
      </c>
      <c r="M571" s="311" t="str">
        <f t="array" ref="M571">IFERROR(
    XLOOKUP(F571,
            _xlws.FILTER('Supplier Emission'!$G$15:$G$49,
                   ('Supplier Emission'!$D$15:$D$49=H571) * ('Supplier Emission'!$F$15:$F$49=$E$541)),
            _xlws.FILTER('Supplier Emission'!$M$15:$M$49,
                   ('Supplier Emission'!$D$15:$D$49=H571) * ('Supplier Emission'!$F$15:$F$49=$E$541)),
            ""),
    "")</f>
        <v/>
      </c>
      <c r="N571" s="311" t="str">
        <f t="array" ref="N571">IFERROR(
    XLOOKUP(F571,
            _xlws.FILTER('Supplier Emission'!$G$15:$G$49,
                   ('Supplier Emission'!$D$15:$D$49=H571) * ('Supplier Emission'!$F$15:$F$49=$E$541)),
            _xlws.FILTER('Supplier Emission'!$H$15:$H$49,
                   ('Supplier Emission'!$D$15:$D$49=H571) * ('Supplier Emission'!$F$15:$F$49=$E$541)),
            ""),
    "")</f>
        <v/>
      </c>
      <c r="O571" s="311" t="str">
        <f t="array" ref="O571">XLOOKUP(1,('Emission Factors'!$E$5:$E$488='GHG emissions calculations'!$F571)*('Emission Factors'!$H$5:$H$488='GHG emissions calculations'!$H571),INDEX('Emission Factors'!$E$5:$T$488,0,MATCH('GHG emissions calculations'!O$6,'Emission Factors'!$E$5:$T$5,0)),"",0)</f>
        <v/>
      </c>
      <c r="P571" s="313" t="str">
        <f t="array" ref="P571">IFERROR(
    INDEX('Emission Factors'!$E$5:$P$488,
          MATCH(1,
                ('Emission Factors'!$E$5:$E$488 = 'GHG emissions calculations'!$F571) *
                ('Emission Factors'!$H$5:$H$488 = 'GHG emissions calculations'!$H571),
                0),
          MATCH('GHG emissions calculations'!P$6,'Emission Factors'!$E$5:$P$5,0)),
    "")</f>
        <v/>
      </c>
      <c r="Q571" s="311" t="str">
        <f t="array" ref="Q571">IFERROR(
    IF(
        INDEX('Emission Factors'!$E$5:$P$488,
              MATCH(1,
                    ('Emission Factors'!$E$5:$E$488 = 'GHG emissions calculations'!$F571) *
                    ('Emission Factors'!$H$5:$H$488 = 'GHG emissions calculations'!$H571),
                    0),
              MATCH('GHG emissions calculations'!Q$6, 'Emission Factors'!$E$5:$P$5, 0)) &lt;&gt; "",
        INDEX('Emission Factors'!$E$5:$P$488,
              MATCH(1,
                    ('Emission Factors'!$E$5:$E$488 = 'GHG emissions calculations'!$F571) *
                    ('Emission Factors'!$H$5:$H$488 = 'GHG emissions calculations'!$H571),
                    0),
              MATCH('GHG emissions calculations'!Q$6, 'Emission Factors'!$E$5:$P$5, 0)),
        ""),
    "")</f>
        <v/>
      </c>
      <c r="R571" s="311" t="str">
        <f t="array" ref="R571">IFERROR(
    IF(
        INDEX('Emission Factors'!$E$5:$R$488,
              MATCH(1,
                    ('Emission Factors'!$E$5:$E$488 = 'GHG emissions calculations'!$F571) *
                    ('Emission Factors'!$H$5:$H$488 = 'GHG emissions calculations'!$H571),
                    0),
              MATCH('GHG emissions calculations'!R$6, 'Emission Factors'!$E$5:$R$5, 0)) &lt;&gt; "",
        INDEX('Emission Factors'!$E$5:$R$488,
              MATCH(1,
                    ('Emission Factors'!$E$5:$E$488 = 'GHG emissions calculations'!$F571) *
                    ('Emission Factors'!$H$5:$H$488 = 'GHG emissions calculations'!$H571),
                    0),
              MATCH('GHG emissions calculations'!R$6, 'Emission Factors'!$E$5:$R$5, 0)),
        ""),
    "")</f>
        <v/>
      </c>
      <c r="S571" s="312">
        <f t="shared" si="2"/>
        <v>0</v>
      </c>
      <c r="T571" s="23"/>
    </row>
    <row r="572" ht="15.75" customHeight="1" outlineLevel="1">
      <c r="A572" s="23"/>
      <c r="B572" s="71"/>
      <c r="C572" s="71"/>
      <c r="D572" s="71"/>
      <c r="E572" s="314"/>
      <c r="F572" s="311" t="str">
        <f>Lists!T26</f>
        <v>Aluminium, extrusion profile - Casting - Europe</v>
      </c>
      <c r="G572" s="311">
        <f t="array" ref="G572">XLOOKUP(1,('Emission Factors'!$E$5:$E$488='GHG emissions calculations'!$F572)*('Emission Factors'!$H$5:$H$488='GHG emissions calculations'!$H572),INDEX('Emission Factors'!$E$5:$T$488,0,MATCH('GHG emissions calculations'!G$6,'Emission Factors'!$E$5:$T$5,0)),"",0)</f>
        <v>3</v>
      </c>
      <c r="H572" s="311" t="s">
        <v>237</v>
      </c>
      <c r="I572" s="312" t="str">
        <f>IF(
    SUMIFS('Import data'!$L$25:$L$80,
           'Import data'!$J$25:$J$80, F572,
           'Import data'!$G$25:$G$80, 'GHG emissions calculations'!$H572,
           'Import data'!$I$25:$I$80,$E$541) &lt;&gt; 0,
    SUMIFS('Import data'!$L$25:$L$80,
           'Import data'!$J$25:$J$80, F572,
           'Import data'!$G$25:$G$80, 'GHG emissions calculations'!$H572,
           'Import data'!$I$25:$I$80,$E$541),
    ""
)</f>
        <v/>
      </c>
      <c r="J572" s="311" t="str">
        <f t="array" ref="J572">IF(
    XLOOKUP(F572, 'Import data'!$J$26:$J$47, 'Import data'!$M$26:$M$47, "", 0) = "Please add the region-specific supplier emission factor or choose a different region available in the IAEG database.",
    "",
    XLOOKUP(F572, 'Import data'!$J$26:$J$47, 'Import data'!$M$26:$M$47, "", 0)
)</f>
        <v/>
      </c>
      <c r="K572" s="311" t="str">
        <f t="array" ref="K572">IFERROR(
    XLOOKUP(F572,
            _xlws.FILTER('Supplier Emission'!$G$15:$G$49,
                   ('Supplier Emission'!$D$15:$D$49=H572) * ('Supplier Emission'!$F$15:$F$49=$E$541)),
            _xlws.FILTER('Supplier Emission'!$I$15:$I$49,
                   ('Supplier Emission'!$D$15:$D$49=H572) * ('Supplier Emission'!$F$15:$F$49=$E$541)),
            ""),
    "")</f>
        <v/>
      </c>
      <c r="L572" s="311" t="str">
        <f t="array" ref="L572">IFERROR(
    XLOOKUP(F572,
            _xlws.FILTER('Supplier Emission'!$G$15:$G$49,
                   ('Supplier Emission'!$D$15:$D$49=H572) * ('Supplier Emission'!$F$15:$F$49=$E$541)),
            _xlws.FILTER('Supplier Emission'!$J$15:$J$49,
                   ('Supplier Emission'!$D$15:$D$49=H572) * ('Supplier Emission'!$F$15:$F$49=$E$541)),
            ""),
    "")</f>
        <v/>
      </c>
      <c r="M572" s="311" t="str">
        <f t="array" ref="M572">IFERROR(
    XLOOKUP(F572,
            _xlws.FILTER('Supplier Emission'!$G$15:$G$49,
                   ('Supplier Emission'!$D$15:$D$49=H572) * ('Supplier Emission'!$F$15:$F$49=$E$541)),
            _xlws.FILTER('Supplier Emission'!$M$15:$M$49,
                   ('Supplier Emission'!$D$15:$D$49=H572) * ('Supplier Emission'!$F$15:$F$49=$E$541)),
            ""),
    "")</f>
        <v/>
      </c>
      <c r="N572" s="311" t="str">
        <f t="array" ref="N572">IFERROR(
    XLOOKUP(F572,
            _xlws.FILTER('Supplier Emission'!$G$15:$G$49,
                   ('Supplier Emission'!$D$15:$D$49=H572) * ('Supplier Emission'!$F$15:$F$49=$E$541)),
            _xlws.FILTER('Supplier Emission'!$H$15:$H$49,
                   ('Supplier Emission'!$D$15:$D$49=H572) * ('Supplier Emission'!$F$15:$F$49=$E$541)),
            ""),
    "")</f>
        <v/>
      </c>
      <c r="O572" s="311" t="str">
        <f t="array" ref="O572">XLOOKUP(1,('Emission Factors'!$E$5:$E$488='GHG emissions calculations'!$F572)*('Emission Factors'!$H$5:$H$488='GHG emissions calculations'!$H572),INDEX('Emission Factors'!$E$5:$T$488,0,MATCH('GHG emissions calculations'!O$6,'Emission Factors'!$E$5:$T$5,0)),"",0)</f>
        <v>Aluminium, profilé extrudé</v>
      </c>
      <c r="P572" s="313">
        <f t="array" ref="P572">IFERROR(
    INDEX('Emission Factors'!$E$5:$P$488,
          MATCH(1,
                ('Emission Factors'!$E$5:$E$488 = 'GHG emissions calculations'!$F572) *
                ('Emission Factors'!$H$5:$H$488 = 'GHG emissions calculations'!$H572),
                0),
          MATCH('GHG emissions calculations'!P$6,'Emission Factors'!$E$5:$P$5,0)),
    "")</f>
        <v>2.46</v>
      </c>
      <c r="Q572" s="311" t="str">
        <f t="array" ref="Q572">IFERROR(
    IF(
        INDEX('Emission Factors'!$E$5:$P$488,
              MATCH(1,
                    ('Emission Factors'!$E$5:$E$488 = 'GHG emissions calculations'!$F572) *
                    ('Emission Factors'!$H$5:$H$488 = 'GHG emissions calculations'!$H572),
                    0),
              MATCH('GHG emissions calculations'!Q$6, 'Emission Factors'!$E$5:$P$5, 0)) &lt;&gt; "",
        INDEX('Emission Factors'!$E$5:$P$488,
              MATCH(1,
                    ('Emission Factors'!$E$5:$E$488 = 'GHG emissions calculations'!$F572) *
                    ('Emission Factors'!$H$5:$H$488 = 'GHG emissions calculations'!$H572),
                    0),
              MATCH('GHG emissions calculations'!Q$6, 'Emission Factors'!$E$5:$P$5, 0)),
        ""),
    "")</f>
        <v>kgCO2e/kg</v>
      </c>
      <c r="R572" s="311" t="str">
        <f t="array" ref="R572">IFERROR(
    IF(
        INDEX('Emission Factors'!$E$5:$R$488,
              MATCH(1,
                    ('Emission Factors'!$E$5:$E$488 = 'GHG emissions calculations'!$F572) *
                    ('Emission Factors'!$H$5:$H$488 = 'GHG emissions calculations'!$H572),
                    0),
              MATCH('GHG emissions calculations'!R$6, 'Emission Factors'!$E$5:$R$5, 0)) &lt;&gt; "",
        INDEX('Emission Factors'!$E$5:$R$488,
              MATCH(1,
                    ('Emission Factors'!$E$5:$E$488 = 'GHG emissions calculations'!$F572) *
                    ('Emission Factors'!$H$5:$H$488 = 'GHG emissions calculations'!$H572),
                    0),
              MATCH('GHG emissions calculations'!R$6, 'Emission Factors'!$E$5:$R$5, 0)),
        ""),
    "")</f>
        <v>Europe</v>
      </c>
      <c r="S572" s="312">
        <f t="shared" si="2"/>
        <v>0</v>
      </c>
      <c r="T572" s="23"/>
    </row>
    <row r="573" ht="15.75" customHeight="1" outlineLevel="1">
      <c r="A573" s="23"/>
      <c r="B573" s="71"/>
      <c r="C573" s="71"/>
      <c r="D573" s="71"/>
      <c r="E573" s="314"/>
      <c r="F573" s="311" t="str">
        <f>Lists!T31</f>
        <v>Aluminium, extrusion profile - Casting - Global or unspecified region</v>
      </c>
      <c r="G573" s="311">
        <f t="array" ref="G573">XLOOKUP(1,('Emission Factors'!$E$5:$E$488='GHG emissions calculations'!$F573)*('Emission Factors'!$H$5:$H$488='GHG emissions calculations'!$H573),INDEX('Emission Factors'!$E$5:$T$488,0,MATCH('GHG emissions calculations'!G$6,'Emission Factors'!$E$5:$T$5,0)),"",0)</f>
        <v>3</v>
      </c>
      <c r="H573" s="311" t="s">
        <v>237</v>
      </c>
      <c r="I573" s="312" t="str">
        <f>IF(
    SUMIFS('Import data'!$L$25:$L$80,
           'Import data'!$J$25:$J$80, F573,
           'Import data'!$G$25:$G$80, 'GHG emissions calculations'!$H573,
           'Import data'!$I$25:$I$80,$E$541) &lt;&gt; 0,
    SUMIFS('Import data'!$L$25:$L$80,
           'Import data'!$J$25:$J$80, F573,
           'Import data'!$G$25:$G$80, 'GHG emissions calculations'!$H573,
           'Import data'!$I$25:$I$80,$E$541),
    ""
)</f>
        <v/>
      </c>
      <c r="J573" s="311" t="str">
        <f t="array" ref="J573">IF(
    XLOOKUP(F573, 'Import data'!$J$26:$J$47, 'Import data'!$M$26:$M$47, "", 0) = "Please add the region-specific supplier emission factor or choose a different region available in the IAEG database.",
    "",
    XLOOKUP(F573, 'Import data'!$J$26:$J$47, 'Import data'!$M$26:$M$47, "", 0)
)</f>
        <v/>
      </c>
      <c r="K573" s="311" t="str">
        <f t="array" ref="K573">IFERROR(
    XLOOKUP(F573,
            _xlws.FILTER('Supplier Emission'!$G$15:$G$49,
                   ('Supplier Emission'!$D$15:$D$49=H573) * ('Supplier Emission'!$F$15:$F$49=$E$541)),
            _xlws.FILTER('Supplier Emission'!$I$15:$I$49,
                   ('Supplier Emission'!$D$15:$D$49=H573) * ('Supplier Emission'!$F$15:$F$49=$E$541)),
            ""),
    "")</f>
        <v/>
      </c>
      <c r="L573" s="311" t="str">
        <f t="array" ref="L573">IFERROR(
    XLOOKUP(F573,
            _xlws.FILTER('Supplier Emission'!$G$15:$G$49,
                   ('Supplier Emission'!$D$15:$D$49=H573) * ('Supplier Emission'!$F$15:$F$49=$E$541)),
            _xlws.FILTER('Supplier Emission'!$J$15:$J$49,
                   ('Supplier Emission'!$D$15:$D$49=H573) * ('Supplier Emission'!$F$15:$F$49=$E$541)),
            ""),
    "")</f>
        <v/>
      </c>
      <c r="M573" s="311" t="str">
        <f t="array" ref="M573">IFERROR(
    XLOOKUP(F573,
            _xlws.FILTER('Supplier Emission'!$G$15:$G$49,
                   ('Supplier Emission'!$D$15:$D$49=H573) * ('Supplier Emission'!$F$15:$F$49=$E$541)),
            _xlws.FILTER('Supplier Emission'!$M$15:$M$49,
                   ('Supplier Emission'!$D$15:$D$49=H573) * ('Supplier Emission'!$F$15:$F$49=$E$541)),
            ""),
    "")</f>
        <v/>
      </c>
      <c r="N573" s="311" t="str">
        <f t="array" ref="N573">IFERROR(
    XLOOKUP(F573,
            _xlws.FILTER('Supplier Emission'!$G$15:$G$49,
                   ('Supplier Emission'!$D$15:$D$49=H573) * ('Supplier Emission'!$F$15:$F$49=$E$541)),
            _xlws.FILTER('Supplier Emission'!$H$15:$H$49,
                   ('Supplier Emission'!$D$15:$D$49=H573) * ('Supplier Emission'!$F$15:$F$49=$E$541)),
            ""),
    "")</f>
        <v/>
      </c>
      <c r="O573" s="311" t="str">
        <f t="array" ref="O573">XLOOKUP(1,('Emission Factors'!$E$5:$E$488='GHG emissions calculations'!$F573)*('Emission Factors'!$H$5:$H$488='GHG emissions calculations'!$H573),INDEX('Emission Factors'!$E$5:$T$488,0,MATCH('GHG emissions calculations'!O$6,'Emission Factors'!$E$5:$T$5,0)),"",0)</f>
        <v>Aluminium, profilé extrudé + Casting - Moulage (impact réduit)</v>
      </c>
      <c r="P573" s="313">
        <f t="array" ref="P573">IFERROR(
    INDEX('Emission Factors'!$E$5:$P$488,
          MATCH(1,
                ('Emission Factors'!$E$5:$E$488 = 'GHG emissions calculations'!$F573) *
                ('Emission Factors'!$H$5:$H$488 = 'GHG emissions calculations'!$H573),
                0),
          MATCH('GHG emissions calculations'!P$6,'Emission Factors'!$E$5:$P$5,0)),
    "")</f>
        <v>2.863</v>
      </c>
      <c r="Q573" s="311" t="str">
        <f t="array" ref="Q573">IFERROR(
    IF(
        INDEX('Emission Factors'!$E$5:$P$488,
              MATCH(1,
                    ('Emission Factors'!$E$5:$E$488 = 'GHG emissions calculations'!$F573) *
                    ('Emission Factors'!$H$5:$H$488 = 'GHG emissions calculations'!$H573),
                    0),
              MATCH('GHG emissions calculations'!Q$6, 'Emission Factors'!$E$5:$P$5, 0)) &lt;&gt; "",
        INDEX('Emission Factors'!$E$5:$P$488,
              MATCH(1,
                    ('Emission Factors'!$E$5:$E$488 = 'GHG emissions calculations'!$F573) *
                    ('Emission Factors'!$H$5:$H$488 = 'GHG emissions calculations'!$H573),
                    0),
              MATCH('GHG emissions calculations'!Q$6, 'Emission Factors'!$E$5:$P$5, 0)),
        ""),
    "")</f>
        <v>kgCO2e/kg</v>
      </c>
      <c r="R573" s="311" t="str">
        <f t="array" ref="R573">IFERROR(
    IF(
        INDEX('Emission Factors'!$E$5:$R$488,
              MATCH(1,
                    ('Emission Factors'!$E$5:$E$488 = 'GHG emissions calculations'!$F573) *
                    ('Emission Factors'!$H$5:$H$488 = 'GHG emissions calculations'!$H573),
                    0),
              MATCH('GHG emissions calculations'!R$6, 'Emission Factors'!$E$5:$R$5, 0)) &lt;&gt; "",
        INDEX('Emission Factors'!$E$5:$R$488,
              MATCH(1,
                    ('Emission Factors'!$E$5:$E$488 = 'GHG emissions calculations'!$F573) *
                    ('Emission Factors'!$H$5:$H$488 = 'GHG emissions calculations'!$H573),
                    0),
              MATCH('GHG emissions calculations'!R$6, 'Emission Factors'!$E$5:$R$5, 0)),
        ""),
    "")</f>
        <v>Global or unspecified region</v>
      </c>
      <c r="S573" s="312">
        <f t="shared" si="2"/>
        <v>0</v>
      </c>
      <c r="T573" s="23"/>
    </row>
    <row r="574" ht="15.75" customHeight="1" outlineLevel="1">
      <c r="A574" s="23"/>
      <c r="B574" s="71"/>
      <c r="C574" s="71"/>
      <c r="D574" s="71"/>
      <c r="E574" s="314"/>
      <c r="F574" s="311" t="str">
        <f>Lists!T30</f>
        <v>Aluminium, extrusion profile - Casting - Middle East</v>
      </c>
      <c r="G574" s="311" t="str">
        <f t="array" ref="G574">XLOOKUP(1,('Emission Factors'!$E$5:$E$488='GHG emissions calculations'!$F574)*('Emission Factors'!$H$5:$H$488='GHG emissions calculations'!$H574),INDEX('Emission Factors'!$E$5:$T$488,0,MATCH('GHG emissions calculations'!G$6,'Emission Factors'!$E$5:$T$5,0)),"",0)</f>
        <v/>
      </c>
      <c r="H574" s="311" t="s">
        <v>237</v>
      </c>
      <c r="I574" s="312" t="str">
        <f>IF(
    SUMIFS('Import data'!$L$25:$L$80,
           'Import data'!$J$25:$J$80, F574,
           'Import data'!$G$25:$G$80, 'GHG emissions calculations'!$H574,
           'Import data'!$I$25:$I$80,$E$541) &lt;&gt; 0,
    SUMIFS('Import data'!$L$25:$L$80,
           'Import data'!$J$25:$J$80, F574,
           'Import data'!$G$25:$G$80, 'GHG emissions calculations'!$H574,
           'Import data'!$I$25:$I$80,$E$541),
    ""
)</f>
        <v/>
      </c>
      <c r="J574" s="311" t="str">
        <f t="array" ref="J574">IF(
    XLOOKUP(F574, 'Import data'!$J$26:$J$47, 'Import data'!$M$26:$M$47, "", 0) = "Please add the region-specific supplier emission factor or choose a different region available in the IAEG database.",
    "",
    XLOOKUP(F574, 'Import data'!$J$26:$J$47, 'Import data'!$M$26:$M$47, "", 0)
)</f>
        <v/>
      </c>
      <c r="K574" s="311" t="str">
        <f t="array" ref="K574">IFERROR(
    XLOOKUP(F574,
            _xlws.FILTER('Supplier Emission'!$G$15:$G$49,
                   ('Supplier Emission'!$D$15:$D$49=H574) * ('Supplier Emission'!$F$15:$F$49=$E$541)),
            _xlws.FILTER('Supplier Emission'!$I$15:$I$49,
                   ('Supplier Emission'!$D$15:$D$49=H574) * ('Supplier Emission'!$F$15:$F$49=$E$541)),
            ""),
    "")</f>
        <v/>
      </c>
      <c r="L574" s="311" t="str">
        <f t="array" ref="L574">IFERROR(
    XLOOKUP(F574,
            _xlws.FILTER('Supplier Emission'!$G$15:$G$49,
                   ('Supplier Emission'!$D$15:$D$49=H574) * ('Supplier Emission'!$F$15:$F$49=$E$541)),
            _xlws.FILTER('Supplier Emission'!$J$15:$J$49,
                   ('Supplier Emission'!$D$15:$D$49=H574) * ('Supplier Emission'!$F$15:$F$49=$E$541)),
            ""),
    "")</f>
        <v/>
      </c>
      <c r="M574" s="311" t="str">
        <f t="array" ref="M574">IFERROR(
    XLOOKUP(F574,
            _xlws.FILTER('Supplier Emission'!$G$15:$G$49,
                   ('Supplier Emission'!$D$15:$D$49=H574) * ('Supplier Emission'!$F$15:$F$49=$E$541)),
            _xlws.FILTER('Supplier Emission'!$M$15:$M$49,
                   ('Supplier Emission'!$D$15:$D$49=H574) * ('Supplier Emission'!$F$15:$F$49=$E$541)),
            ""),
    "")</f>
        <v/>
      </c>
      <c r="N574" s="311" t="str">
        <f t="array" ref="N574">IFERROR(
    XLOOKUP(F574,
            _xlws.FILTER('Supplier Emission'!$G$15:$G$49,
                   ('Supplier Emission'!$D$15:$D$49=H574) * ('Supplier Emission'!$F$15:$F$49=$E$541)),
            _xlws.FILTER('Supplier Emission'!$H$15:$H$49,
                   ('Supplier Emission'!$D$15:$D$49=H574) * ('Supplier Emission'!$F$15:$F$49=$E$541)),
            ""),
    "")</f>
        <v/>
      </c>
      <c r="O574" s="311" t="str">
        <f t="array" ref="O574">XLOOKUP(1,('Emission Factors'!$E$5:$E$488='GHG emissions calculations'!$F574)*('Emission Factors'!$H$5:$H$488='GHG emissions calculations'!$H574),INDEX('Emission Factors'!$E$5:$T$488,0,MATCH('GHG emissions calculations'!O$6,'Emission Factors'!$E$5:$T$5,0)),"",0)</f>
        <v/>
      </c>
      <c r="P574" s="313" t="str">
        <f t="array" ref="P574">IFERROR(
    INDEX('Emission Factors'!$E$5:$P$488,
          MATCH(1,
                ('Emission Factors'!$E$5:$E$488 = 'GHG emissions calculations'!$F574) *
                ('Emission Factors'!$H$5:$H$488 = 'GHG emissions calculations'!$H574),
                0),
          MATCH('GHG emissions calculations'!P$6,'Emission Factors'!$E$5:$P$5,0)),
    "")</f>
        <v/>
      </c>
      <c r="Q574" s="311" t="str">
        <f t="array" ref="Q574">IFERROR(
    IF(
        INDEX('Emission Factors'!$E$5:$P$488,
              MATCH(1,
                    ('Emission Factors'!$E$5:$E$488 = 'GHG emissions calculations'!$F574) *
                    ('Emission Factors'!$H$5:$H$488 = 'GHG emissions calculations'!$H574),
                    0),
              MATCH('GHG emissions calculations'!Q$6, 'Emission Factors'!$E$5:$P$5, 0)) &lt;&gt; "",
        INDEX('Emission Factors'!$E$5:$P$488,
              MATCH(1,
                    ('Emission Factors'!$E$5:$E$488 = 'GHG emissions calculations'!$F574) *
                    ('Emission Factors'!$H$5:$H$488 = 'GHG emissions calculations'!$H574),
                    0),
              MATCH('GHG emissions calculations'!Q$6, 'Emission Factors'!$E$5:$P$5, 0)),
        ""),
    "")</f>
        <v/>
      </c>
      <c r="R574" s="311" t="str">
        <f t="array" ref="R574">IFERROR(
    IF(
        INDEX('Emission Factors'!$E$5:$R$488,
              MATCH(1,
                    ('Emission Factors'!$E$5:$E$488 = 'GHG emissions calculations'!$F574) *
                    ('Emission Factors'!$H$5:$H$488 = 'GHG emissions calculations'!$H574),
                    0),
              MATCH('GHG emissions calculations'!R$6, 'Emission Factors'!$E$5:$R$5, 0)) &lt;&gt; "",
        INDEX('Emission Factors'!$E$5:$R$488,
              MATCH(1,
                    ('Emission Factors'!$E$5:$E$488 = 'GHG emissions calculations'!$F574) *
                    ('Emission Factors'!$H$5:$H$488 = 'GHG emissions calculations'!$H574),
                    0),
              MATCH('GHG emissions calculations'!R$6, 'Emission Factors'!$E$5:$R$5, 0)),
        ""),
    "")</f>
        <v/>
      </c>
      <c r="S574" s="312">
        <f t="shared" si="2"/>
        <v>0</v>
      </c>
      <c r="T574" s="23"/>
    </row>
    <row r="575" ht="15.75" customHeight="1" outlineLevel="1">
      <c r="A575" s="23"/>
      <c r="B575" s="71"/>
      <c r="C575" s="71"/>
      <c r="D575" s="71"/>
      <c r="E575" s="314"/>
      <c r="F575" s="311" t="str">
        <f>Lists!T29</f>
        <v>Aluminium, extrusion profile - Casting - Oceania</v>
      </c>
      <c r="G575" s="311" t="str">
        <f t="array" ref="G575">XLOOKUP(1,('Emission Factors'!$E$5:$E$488='GHG emissions calculations'!$F575)*('Emission Factors'!$H$5:$H$488='GHG emissions calculations'!$H575),INDEX('Emission Factors'!$E$5:$T$488,0,MATCH('GHG emissions calculations'!G$6,'Emission Factors'!$E$5:$T$5,0)),"",0)</f>
        <v/>
      </c>
      <c r="H575" s="311" t="s">
        <v>237</v>
      </c>
      <c r="I575" s="312" t="str">
        <f>IF(
    SUMIFS('Import data'!$L$25:$L$80,
           'Import data'!$J$25:$J$80, F575,
           'Import data'!$G$25:$G$80, 'GHG emissions calculations'!$H575,
           'Import data'!$I$25:$I$80,$E$541) &lt;&gt; 0,
    SUMIFS('Import data'!$L$25:$L$80,
           'Import data'!$J$25:$J$80, F575,
           'Import data'!$G$25:$G$80, 'GHG emissions calculations'!$H575,
           'Import data'!$I$25:$I$80,$E$541),
    ""
)</f>
        <v/>
      </c>
      <c r="J575" s="311" t="str">
        <f t="array" ref="J575">IF(
    XLOOKUP(F575, 'Import data'!$J$26:$J$47, 'Import data'!$M$26:$M$47, "", 0) = "Please add the region-specific supplier emission factor or choose a different region available in the IAEG database.",
    "",
    XLOOKUP(F575, 'Import data'!$J$26:$J$47, 'Import data'!$M$26:$M$47, "", 0)
)</f>
        <v/>
      </c>
      <c r="K575" s="311" t="str">
        <f t="array" ref="K575">IFERROR(
    XLOOKUP(F575,
            _xlws.FILTER('Supplier Emission'!$G$15:$G$49,
                   ('Supplier Emission'!$D$15:$D$49=H575) * ('Supplier Emission'!$F$15:$F$49=$E$541)),
            _xlws.FILTER('Supplier Emission'!$I$15:$I$49,
                   ('Supplier Emission'!$D$15:$D$49=H575) * ('Supplier Emission'!$F$15:$F$49=$E$541)),
            ""),
    "")</f>
        <v/>
      </c>
      <c r="L575" s="311" t="str">
        <f t="array" ref="L575">IFERROR(
    XLOOKUP(F575,
            _xlws.FILTER('Supplier Emission'!$G$15:$G$49,
                   ('Supplier Emission'!$D$15:$D$49=H575) * ('Supplier Emission'!$F$15:$F$49=$E$541)),
            _xlws.FILTER('Supplier Emission'!$J$15:$J$49,
                   ('Supplier Emission'!$D$15:$D$49=H575) * ('Supplier Emission'!$F$15:$F$49=$E$541)),
            ""),
    "")</f>
        <v/>
      </c>
      <c r="M575" s="311" t="str">
        <f t="array" ref="M575">IFERROR(
    XLOOKUP(F575,
            _xlws.FILTER('Supplier Emission'!$G$15:$G$49,
                   ('Supplier Emission'!$D$15:$D$49=H575) * ('Supplier Emission'!$F$15:$F$49=$E$541)),
            _xlws.FILTER('Supplier Emission'!$M$15:$M$49,
                   ('Supplier Emission'!$D$15:$D$49=H575) * ('Supplier Emission'!$F$15:$F$49=$E$541)),
            ""),
    "")</f>
        <v/>
      </c>
      <c r="N575" s="311" t="str">
        <f t="array" ref="N575">IFERROR(
    XLOOKUP(F575,
            _xlws.FILTER('Supplier Emission'!$G$15:$G$49,
                   ('Supplier Emission'!$D$15:$D$49=H575) * ('Supplier Emission'!$F$15:$F$49=$E$541)),
            _xlws.FILTER('Supplier Emission'!$H$15:$H$49,
                   ('Supplier Emission'!$D$15:$D$49=H575) * ('Supplier Emission'!$F$15:$F$49=$E$541)),
            ""),
    "")</f>
        <v/>
      </c>
      <c r="O575" s="311" t="str">
        <f t="array" ref="O575">XLOOKUP(1,('Emission Factors'!$E$5:$E$488='GHG emissions calculations'!$F575)*('Emission Factors'!$H$5:$H$488='GHG emissions calculations'!$H575),INDEX('Emission Factors'!$E$5:$T$488,0,MATCH('GHG emissions calculations'!O$6,'Emission Factors'!$E$5:$T$5,0)),"",0)</f>
        <v/>
      </c>
      <c r="P575" s="313" t="str">
        <f t="array" ref="P575">IFERROR(
    INDEX('Emission Factors'!$E$5:$P$488,
          MATCH(1,
                ('Emission Factors'!$E$5:$E$488 = 'GHG emissions calculations'!$F575) *
                ('Emission Factors'!$H$5:$H$488 = 'GHG emissions calculations'!$H575),
                0),
          MATCH('GHG emissions calculations'!P$6,'Emission Factors'!$E$5:$P$5,0)),
    "")</f>
        <v/>
      </c>
      <c r="Q575" s="311" t="str">
        <f t="array" ref="Q575">IFERROR(
    IF(
        INDEX('Emission Factors'!$E$5:$P$488,
              MATCH(1,
                    ('Emission Factors'!$E$5:$E$488 = 'GHG emissions calculations'!$F575) *
                    ('Emission Factors'!$H$5:$H$488 = 'GHG emissions calculations'!$H575),
                    0),
              MATCH('GHG emissions calculations'!Q$6, 'Emission Factors'!$E$5:$P$5, 0)) &lt;&gt; "",
        INDEX('Emission Factors'!$E$5:$P$488,
              MATCH(1,
                    ('Emission Factors'!$E$5:$E$488 = 'GHG emissions calculations'!$F575) *
                    ('Emission Factors'!$H$5:$H$488 = 'GHG emissions calculations'!$H575),
                    0),
              MATCH('GHG emissions calculations'!Q$6, 'Emission Factors'!$E$5:$P$5, 0)),
        ""),
    "")</f>
        <v/>
      </c>
      <c r="R575" s="311" t="str">
        <f t="array" ref="R575">IFERROR(
    IF(
        INDEX('Emission Factors'!$E$5:$R$488,
              MATCH(1,
                    ('Emission Factors'!$E$5:$E$488 = 'GHG emissions calculations'!$F575) *
                    ('Emission Factors'!$H$5:$H$488 = 'GHG emissions calculations'!$H575),
                    0),
              MATCH('GHG emissions calculations'!R$6, 'Emission Factors'!$E$5:$R$5, 0)) &lt;&gt; "",
        INDEX('Emission Factors'!$E$5:$R$488,
              MATCH(1,
                    ('Emission Factors'!$E$5:$E$488 = 'GHG emissions calculations'!$F575) *
                    ('Emission Factors'!$H$5:$H$488 = 'GHG emissions calculations'!$H575),
                    0),
              MATCH('GHG emissions calculations'!R$6, 'Emission Factors'!$E$5:$R$5, 0)),
        ""),
    "")</f>
        <v/>
      </c>
      <c r="S575" s="312">
        <f t="shared" si="2"/>
        <v>0</v>
      </c>
      <c r="T575" s="23"/>
    </row>
    <row r="576" ht="15.75" customHeight="1" outlineLevel="1">
      <c r="A576" s="23"/>
      <c r="B576" s="71"/>
      <c r="C576" s="71"/>
      <c r="D576" s="71"/>
      <c r="E576" s="314"/>
      <c r="F576" s="311" t="str">
        <f>Lists!T34</f>
        <v>Aluminium, extrusion profile - Cold rolling - Africa</v>
      </c>
      <c r="G576" s="311" t="str">
        <f t="array" ref="G576">XLOOKUP(1,('Emission Factors'!$E$5:$E$488='GHG emissions calculations'!$F576)*('Emission Factors'!$H$5:$H$488='GHG emissions calculations'!$H576),INDEX('Emission Factors'!$E$5:$T$488,0,MATCH('GHG emissions calculations'!G$6,'Emission Factors'!$E$5:$T$5,0)),"",0)</f>
        <v/>
      </c>
      <c r="H576" s="311" t="s">
        <v>237</v>
      </c>
      <c r="I576" s="312" t="str">
        <f>IF(
    SUMIFS('Import data'!$L$25:$L$80,
           'Import data'!$J$25:$J$80, F576,
           'Import data'!$G$25:$G$80, 'GHG emissions calculations'!$H576,
           'Import data'!$I$25:$I$80,$E$541) &lt;&gt; 0,
    SUMIFS('Import data'!$L$25:$L$80,
           'Import data'!$J$25:$J$80, F576,
           'Import data'!$G$25:$G$80, 'GHG emissions calculations'!$H576,
           'Import data'!$I$25:$I$80,$E$541),
    ""
)</f>
        <v/>
      </c>
      <c r="J576" s="311" t="str">
        <f t="array" ref="J576">IF(
    XLOOKUP(F576, 'Import data'!$J$26:$J$47, 'Import data'!$M$26:$M$47, "", 0) = "Please add the region-specific supplier emission factor or choose a different region available in the IAEG database.",
    "",
    XLOOKUP(F576, 'Import data'!$J$26:$J$47, 'Import data'!$M$26:$M$47, "", 0)
)</f>
        <v/>
      </c>
      <c r="K576" s="311" t="str">
        <f t="array" ref="K576">IFERROR(
    XLOOKUP(F576,
            _xlws.FILTER('Supplier Emission'!$G$15:$G$49,
                   ('Supplier Emission'!$D$15:$D$49=H576) * ('Supplier Emission'!$F$15:$F$49=$E$541)),
            _xlws.FILTER('Supplier Emission'!$I$15:$I$49,
                   ('Supplier Emission'!$D$15:$D$49=H576) * ('Supplier Emission'!$F$15:$F$49=$E$541)),
            ""),
    "")</f>
        <v/>
      </c>
      <c r="L576" s="311" t="str">
        <f t="array" ref="L576">IFERROR(
    XLOOKUP(F576,
            _xlws.FILTER('Supplier Emission'!$G$15:$G$49,
                   ('Supplier Emission'!$D$15:$D$49=H576) * ('Supplier Emission'!$F$15:$F$49=$E$541)),
            _xlws.FILTER('Supplier Emission'!$J$15:$J$49,
                   ('Supplier Emission'!$D$15:$D$49=H576) * ('Supplier Emission'!$F$15:$F$49=$E$541)),
            ""),
    "")</f>
        <v/>
      </c>
      <c r="M576" s="311" t="str">
        <f t="array" ref="M576">IFERROR(
    XLOOKUP(F576,
            _xlws.FILTER('Supplier Emission'!$G$15:$G$49,
                   ('Supplier Emission'!$D$15:$D$49=H576) * ('Supplier Emission'!$F$15:$F$49=$E$541)),
            _xlws.FILTER('Supplier Emission'!$M$15:$M$49,
                   ('Supplier Emission'!$D$15:$D$49=H576) * ('Supplier Emission'!$F$15:$F$49=$E$541)),
            ""),
    "")</f>
        <v/>
      </c>
      <c r="N576" s="311" t="str">
        <f t="array" ref="N576">IFERROR(
    XLOOKUP(F576,
            _xlws.FILTER('Supplier Emission'!$G$15:$G$49,
                   ('Supplier Emission'!$D$15:$D$49=H576) * ('Supplier Emission'!$F$15:$F$49=$E$541)),
            _xlws.FILTER('Supplier Emission'!$H$15:$H$49,
                   ('Supplier Emission'!$D$15:$D$49=H576) * ('Supplier Emission'!$F$15:$F$49=$E$541)),
            ""),
    "")</f>
        <v/>
      </c>
      <c r="O576" s="311" t="str">
        <f t="array" ref="O576">XLOOKUP(1,('Emission Factors'!$E$5:$E$488='GHG emissions calculations'!$F576)*('Emission Factors'!$H$5:$H$488='GHG emissions calculations'!$H576),INDEX('Emission Factors'!$E$5:$T$488,0,MATCH('GHG emissions calculations'!O$6,'Emission Factors'!$E$5:$T$5,0)),"",0)</f>
        <v/>
      </c>
      <c r="P576" s="313" t="str">
        <f t="array" ref="P576">IFERROR(
    INDEX('Emission Factors'!$E$5:$P$488,
          MATCH(1,
                ('Emission Factors'!$E$5:$E$488 = 'GHG emissions calculations'!$F576) *
                ('Emission Factors'!$H$5:$H$488 = 'GHG emissions calculations'!$H576),
                0),
          MATCH('GHG emissions calculations'!P$6,'Emission Factors'!$E$5:$P$5,0)),
    "")</f>
        <v/>
      </c>
      <c r="Q576" s="311" t="str">
        <f t="array" ref="Q576">IFERROR(
    IF(
        INDEX('Emission Factors'!$E$5:$P$488,
              MATCH(1,
                    ('Emission Factors'!$E$5:$E$488 = 'GHG emissions calculations'!$F576) *
                    ('Emission Factors'!$H$5:$H$488 = 'GHG emissions calculations'!$H576),
                    0),
              MATCH('GHG emissions calculations'!Q$6, 'Emission Factors'!$E$5:$P$5, 0)) &lt;&gt; "",
        INDEX('Emission Factors'!$E$5:$P$488,
              MATCH(1,
                    ('Emission Factors'!$E$5:$E$488 = 'GHG emissions calculations'!$F576) *
                    ('Emission Factors'!$H$5:$H$488 = 'GHG emissions calculations'!$H576),
                    0),
              MATCH('GHG emissions calculations'!Q$6, 'Emission Factors'!$E$5:$P$5, 0)),
        ""),
    "")</f>
        <v/>
      </c>
      <c r="R576" s="311" t="str">
        <f t="array" ref="R576">IFERROR(
    IF(
        INDEX('Emission Factors'!$E$5:$R$488,
              MATCH(1,
                    ('Emission Factors'!$E$5:$E$488 = 'GHG emissions calculations'!$F576) *
                    ('Emission Factors'!$H$5:$H$488 = 'GHG emissions calculations'!$H576),
                    0),
              MATCH('GHG emissions calculations'!R$6, 'Emission Factors'!$E$5:$R$5, 0)) &lt;&gt; "",
        INDEX('Emission Factors'!$E$5:$R$488,
              MATCH(1,
                    ('Emission Factors'!$E$5:$E$488 = 'GHG emissions calculations'!$F576) *
                    ('Emission Factors'!$H$5:$H$488 = 'GHG emissions calculations'!$H576),
                    0),
              MATCH('GHG emissions calculations'!R$6, 'Emission Factors'!$E$5:$R$5, 0)),
        ""),
    "")</f>
        <v/>
      </c>
      <c r="S576" s="312">
        <f t="shared" si="2"/>
        <v>0</v>
      </c>
      <c r="T576" s="23"/>
    </row>
    <row r="577" ht="15.75" customHeight="1" outlineLevel="1">
      <c r="A577" s="23"/>
      <c r="B577" s="71"/>
      <c r="C577" s="71"/>
      <c r="D577" s="71"/>
      <c r="E577" s="314"/>
      <c r="F577" s="311" t="str">
        <f>Lists!T32</f>
        <v>Aluminium, extrusion profile - Cold rolling - America</v>
      </c>
      <c r="G577" s="311" t="str">
        <f t="array" ref="G577">XLOOKUP(1,('Emission Factors'!$E$5:$E$488='GHG emissions calculations'!$F577)*('Emission Factors'!$H$5:$H$488='GHG emissions calculations'!$H577),INDEX('Emission Factors'!$E$5:$T$488,0,MATCH('GHG emissions calculations'!G$6,'Emission Factors'!$E$5:$T$5,0)),"",0)</f>
        <v/>
      </c>
      <c r="H577" s="311" t="s">
        <v>237</v>
      </c>
      <c r="I577" s="312" t="str">
        <f>IF(
    SUMIFS('Import data'!$L$25:$L$80,
           'Import data'!$J$25:$J$80, F577,
           'Import data'!$G$25:$G$80, 'GHG emissions calculations'!$H577,
           'Import data'!$I$25:$I$80,$E$541) &lt;&gt; 0,
    SUMIFS('Import data'!$L$25:$L$80,
           'Import data'!$J$25:$J$80, F577,
           'Import data'!$G$25:$G$80, 'GHG emissions calculations'!$H577,
           'Import data'!$I$25:$I$80,$E$541),
    ""
)</f>
        <v/>
      </c>
      <c r="J577" s="311" t="str">
        <f t="array" ref="J577">IF(
    XLOOKUP(F577, 'Import data'!$J$26:$J$47, 'Import data'!$M$26:$M$47, "", 0) = "Please add the region-specific supplier emission factor or choose a different region available in the IAEG database.",
    "",
    XLOOKUP(F577, 'Import data'!$J$26:$J$47, 'Import data'!$M$26:$M$47, "", 0)
)</f>
        <v/>
      </c>
      <c r="K577" s="311" t="str">
        <f t="array" ref="K577">IFERROR(
    XLOOKUP(F577,
            _xlws.FILTER('Supplier Emission'!$G$15:$G$49,
                   ('Supplier Emission'!$D$15:$D$49=H577) * ('Supplier Emission'!$F$15:$F$49=$E$541)),
            _xlws.FILTER('Supplier Emission'!$I$15:$I$49,
                   ('Supplier Emission'!$D$15:$D$49=H577) * ('Supplier Emission'!$F$15:$F$49=$E$541)),
            ""),
    "")</f>
        <v/>
      </c>
      <c r="L577" s="311" t="str">
        <f t="array" ref="L577">IFERROR(
    XLOOKUP(F577,
            _xlws.FILTER('Supplier Emission'!$G$15:$G$49,
                   ('Supplier Emission'!$D$15:$D$49=H577) * ('Supplier Emission'!$F$15:$F$49=$E$541)),
            _xlws.FILTER('Supplier Emission'!$J$15:$J$49,
                   ('Supplier Emission'!$D$15:$D$49=H577) * ('Supplier Emission'!$F$15:$F$49=$E$541)),
            ""),
    "")</f>
        <v/>
      </c>
      <c r="M577" s="311" t="str">
        <f t="array" ref="M577">IFERROR(
    XLOOKUP(F577,
            _xlws.FILTER('Supplier Emission'!$G$15:$G$49,
                   ('Supplier Emission'!$D$15:$D$49=H577) * ('Supplier Emission'!$F$15:$F$49=$E$541)),
            _xlws.FILTER('Supplier Emission'!$M$15:$M$49,
                   ('Supplier Emission'!$D$15:$D$49=H577) * ('Supplier Emission'!$F$15:$F$49=$E$541)),
            ""),
    "")</f>
        <v/>
      </c>
      <c r="N577" s="311" t="str">
        <f t="array" ref="N577">IFERROR(
    XLOOKUP(F577,
            _xlws.FILTER('Supplier Emission'!$G$15:$G$49,
                   ('Supplier Emission'!$D$15:$D$49=H577) * ('Supplier Emission'!$F$15:$F$49=$E$541)),
            _xlws.FILTER('Supplier Emission'!$H$15:$H$49,
                   ('Supplier Emission'!$D$15:$D$49=H577) * ('Supplier Emission'!$F$15:$F$49=$E$541)),
            ""),
    "")</f>
        <v/>
      </c>
      <c r="O577" s="311" t="str">
        <f t="array" ref="O577">XLOOKUP(1,('Emission Factors'!$E$5:$E$488='GHG emissions calculations'!$F577)*('Emission Factors'!$H$5:$H$488='GHG emissions calculations'!$H577),INDEX('Emission Factors'!$E$5:$T$488,0,MATCH('GHG emissions calculations'!O$6,'Emission Factors'!$E$5:$T$5,0)),"",0)</f>
        <v/>
      </c>
      <c r="P577" s="313" t="str">
        <f t="array" ref="P577">IFERROR(
    INDEX('Emission Factors'!$E$5:$P$488,
          MATCH(1,
                ('Emission Factors'!$E$5:$E$488 = 'GHG emissions calculations'!$F577) *
                ('Emission Factors'!$H$5:$H$488 = 'GHG emissions calculations'!$H577),
                0),
          MATCH('GHG emissions calculations'!P$6,'Emission Factors'!$E$5:$P$5,0)),
    "")</f>
        <v/>
      </c>
      <c r="Q577" s="311" t="str">
        <f t="array" ref="Q577">IFERROR(
    IF(
        INDEX('Emission Factors'!$E$5:$P$488,
              MATCH(1,
                    ('Emission Factors'!$E$5:$E$488 = 'GHG emissions calculations'!$F577) *
                    ('Emission Factors'!$H$5:$H$488 = 'GHG emissions calculations'!$H577),
                    0),
              MATCH('GHG emissions calculations'!Q$6, 'Emission Factors'!$E$5:$P$5, 0)) &lt;&gt; "",
        INDEX('Emission Factors'!$E$5:$P$488,
              MATCH(1,
                    ('Emission Factors'!$E$5:$E$488 = 'GHG emissions calculations'!$F577) *
                    ('Emission Factors'!$H$5:$H$488 = 'GHG emissions calculations'!$H577),
                    0),
              MATCH('GHG emissions calculations'!Q$6, 'Emission Factors'!$E$5:$P$5, 0)),
        ""),
    "")</f>
        <v/>
      </c>
      <c r="R577" s="311" t="str">
        <f t="array" ref="R577">IFERROR(
    IF(
        INDEX('Emission Factors'!$E$5:$R$488,
              MATCH(1,
                    ('Emission Factors'!$E$5:$E$488 = 'GHG emissions calculations'!$F577) *
                    ('Emission Factors'!$H$5:$H$488 = 'GHG emissions calculations'!$H577),
                    0),
              MATCH('GHG emissions calculations'!R$6, 'Emission Factors'!$E$5:$R$5, 0)) &lt;&gt; "",
        INDEX('Emission Factors'!$E$5:$R$488,
              MATCH(1,
                    ('Emission Factors'!$E$5:$E$488 = 'GHG emissions calculations'!$F577) *
                    ('Emission Factors'!$H$5:$H$488 = 'GHG emissions calculations'!$H577),
                    0),
              MATCH('GHG emissions calculations'!R$6, 'Emission Factors'!$E$5:$R$5, 0)),
        ""),
    "")</f>
        <v/>
      </c>
      <c r="S577" s="312">
        <f t="shared" si="2"/>
        <v>0</v>
      </c>
      <c r="T577" s="23"/>
    </row>
    <row r="578" ht="15.75" customHeight="1" outlineLevel="1">
      <c r="A578" s="23"/>
      <c r="B578" s="71"/>
      <c r="C578" s="71"/>
      <c r="D578" s="71"/>
      <c r="E578" s="314"/>
      <c r="F578" s="311" t="str">
        <f>Lists!T35</f>
        <v>Aluminium, extrusion profile - Cold rolling - Asia</v>
      </c>
      <c r="G578" s="311" t="str">
        <f t="array" ref="G578">XLOOKUP(1,('Emission Factors'!$E$5:$E$488='GHG emissions calculations'!$F578)*('Emission Factors'!$H$5:$H$488='GHG emissions calculations'!$H578),INDEX('Emission Factors'!$E$5:$T$488,0,MATCH('GHG emissions calculations'!G$6,'Emission Factors'!$E$5:$T$5,0)),"",0)</f>
        <v/>
      </c>
      <c r="H578" s="311" t="s">
        <v>237</v>
      </c>
      <c r="I578" s="312" t="str">
        <f>IF(
    SUMIFS('Import data'!$L$25:$L$80,
           'Import data'!$J$25:$J$80, F578,
           'Import data'!$G$25:$G$80, 'GHG emissions calculations'!$H578,
           'Import data'!$I$25:$I$80,$E$541) &lt;&gt; 0,
    SUMIFS('Import data'!$L$25:$L$80,
           'Import data'!$J$25:$J$80, F578,
           'Import data'!$G$25:$G$80, 'GHG emissions calculations'!$H578,
           'Import data'!$I$25:$I$80,$E$541),
    ""
)</f>
        <v/>
      </c>
      <c r="J578" s="311" t="str">
        <f t="array" ref="J578">IF(
    XLOOKUP(F578, 'Import data'!$J$26:$J$47, 'Import data'!$M$26:$M$47, "", 0) = "Please add the region-specific supplier emission factor or choose a different region available in the IAEG database.",
    "",
    XLOOKUP(F578, 'Import data'!$J$26:$J$47, 'Import data'!$M$26:$M$47, "", 0)
)</f>
        <v/>
      </c>
      <c r="K578" s="311" t="str">
        <f t="array" ref="K578">IFERROR(
    XLOOKUP(F578,
            _xlws.FILTER('Supplier Emission'!$G$15:$G$49,
                   ('Supplier Emission'!$D$15:$D$49=H578) * ('Supplier Emission'!$F$15:$F$49=$E$541)),
            _xlws.FILTER('Supplier Emission'!$I$15:$I$49,
                   ('Supplier Emission'!$D$15:$D$49=H578) * ('Supplier Emission'!$F$15:$F$49=$E$541)),
            ""),
    "")</f>
        <v/>
      </c>
      <c r="L578" s="311" t="str">
        <f t="array" ref="L578">IFERROR(
    XLOOKUP(F578,
            _xlws.FILTER('Supplier Emission'!$G$15:$G$49,
                   ('Supplier Emission'!$D$15:$D$49=H578) * ('Supplier Emission'!$F$15:$F$49=$E$541)),
            _xlws.FILTER('Supplier Emission'!$J$15:$J$49,
                   ('Supplier Emission'!$D$15:$D$49=H578) * ('Supplier Emission'!$F$15:$F$49=$E$541)),
            ""),
    "")</f>
        <v/>
      </c>
      <c r="M578" s="311" t="str">
        <f t="array" ref="M578">IFERROR(
    XLOOKUP(F578,
            _xlws.FILTER('Supplier Emission'!$G$15:$G$49,
                   ('Supplier Emission'!$D$15:$D$49=H578) * ('Supplier Emission'!$F$15:$F$49=$E$541)),
            _xlws.FILTER('Supplier Emission'!$M$15:$M$49,
                   ('Supplier Emission'!$D$15:$D$49=H578) * ('Supplier Emission'!$F$15:$F$49=$E$541)),
            ""),
    "")</f>
        <v/>
      </c>
      <c r="N578" s="311" t="str">
        <f t="array" ref="N578">IFERROR(
    XLOOKUP(F578,
            _xlws.FILTER('Supplier Emission'!$G$15:$G$49,
                   ('Supplier Emission'!$D$15:$D$49=H578) * ('Supplier Emission'!$F$15:$F$49=$E$541)),
            _xlws.FILTER('Supplier Emission'!$H$15:$H$49,
                   ('Supplier Emission'!$D$15:$D$49=H578) * ('Supplier Emission'!$F$15:$F$49=$E$541)),
            ""),
    "")</f>
        <v/>
      </c>
      <c r="O578" s="311" t="str">
        <f t="array" ref="O578">XLOOKUP(1,('Emission Factors'!$E$5:$E$488='GHG emissions calculations'!$F578)*('Emission Factors'!$H$5:$H$488='GHG emissions calculations'!$H578),INDEX('Emission Factors'!$E$5:$T$488,0,MATCH('GHG emissions calculations'!O$6,'Emission Factors'!$E$5:$T$5,0)),"",0)</f>
        <v/>
      </c>
      <c r="P578" s="313" t="str">
        <f t="array" ref="P578">IFERROR(
    INDEX('Emission Factors'!$E$5:$P$488,
          MATCH(1,
                ('Emission Factors'!$E$5:$E$488 = 'GHG emissions calculations'!$F578) *
                ('Emission Factors'!$H$5:$H$488 = 'GHG emissions calculations'!$H578),
                0),
          MATCH('GHG emissions calculations'!P$6,'Emission Factors'!$E$5:$P$5,0)),
    "")</f>
        <v/>
      </c>
      <c r="Q578" s="311" t="str">
        <f t="array" ref="Q578">IFERROR(
    IF(
        INDEX('Emission Factors'!$E$5:$P$488,
              MATCH(1,
                    ('Emission Factors'!$E$5:$E$488 = 'GHG emissions calculations'!$F578) *
                    ('Emission Factors'!$H$5:$H$488 = 'GHG emissions calculations'!$H578),
                    0),
              MATCH('GHG emissions calculations'!Q$6, 'Emission Factors'!$E$5:$P$5, 0)) &lt;&gt; "",
        INDEX('Emission Factors'!$E$5:$P$488,
              MATCH(1,
                    ('Emission Factors'!$E$5:$E$488 = 'GHG emissions calculations'!$F578) *
                    ('Emission Factors'!$H$5:$H$488 = 'GHG emissions calculations'!$H578),
                    0),
              MATCH('GHG emissions calculations'!Q$6, 'Emission Factors'!$E$5:$P$5, 0)),
        ""),
    "")</f>
        <v/>
      </c>
      <c r="R578" s="311" t="str">
        <f t="array" ref="R578">IFERROR(
    IF(
        INDEX('Emission Factors'!$E$5:$R$488,
              MATCH(1,
                    ('Emission Factors'!$E$5:$E$488 = 'GHG emissions calculations'!$F578) *
                    ('Emission Factors'!$H$5:$H$488 = 'GHG emissions calculations'!$H578),
                    0),
              MATCH('GHG emissions calculations'!R$6, 'Emission Factors'!$E$5:$R$5, 0)) &lt;&gt; "",
        INDEX('Emission Factors'!$E$5:$R$488,
              MATCH(1,
                    ('Emission Factors'!$E$5:$E$488 = 'GHG emissions calculations'!$F578) *
                    ('Emission Factors'!$H$5:$H$488 = 'GHG emissions calculations'!$H578),
                    0),
              MATCH('GHG emissions calculations'!R$6, 'Emission Factors'!$E$5:$R$5, 0)),
        ""),
    "")</f>
        <v/>
      </c>
      <c r="S578" s="312">
        <f t="shared" si="2"/>
        <v>0</v>
      </c>
      <c r="T578" s="23"/>
    </row>
    <row r="579" ht="15.75" customHeight="1" outlineLevel="1">
      <c r="A579" s="23"/>
      <c r="B579" s="71"/>
      <c r="C579" s="71"/>
      <c r="D579" s="71"/>
      <c r="E579" s="314"/>
      <c r="F579" s="311" t="str">
        <f>Lists!T33</f>
        <v>Aluminium, extrusion profile - Cold rolling - Europe</v>
      </c>
      <c r="G579" s="311">
        <f t="array" ref="G579">XLOOKUP(1,('Emission Factors'!$E$5:$E$488='GHG emissions calculations'!$F579)*('Emission Factors'!$H$5:$H$488='GHG emissions calculations'!$H579),INDEX('Emission Factors'!$E$5:$T$488,0,MATCH('GHG emissions calculations'!G$6,'Emission Factors'!$E$5:$T$5,0)),"",0)</f>
        <v>3</v>
      </c>
      <c r="H579" s="311" t="s">
        <v>237</v>
      </c>
      <c r="I579" s="312" t="str">
        <f>IF(
    SUMIFS('Import data'!$L$25:$L$80,
           'Import data'!$J$25:$J$80, F579,
           'Import data'!$G$25:$G$80, 'GHG emissions calculations'!$H579,
           'Import data'!$I$25:$I$80,$E$541) &lt;&gt; 0,
    SUMIFS('Import data'!$L$25:$L$80,
           'Import data'!$J$25:$J$80, F579,
           'Import data'!$G$25:$G$80, 'GHG emissions calculations'!$H579,
           'Import data'!$I$25:$I$80,$E$541),
    ""
)</f>
        <v/>
      </c>
      <c r="J579" s="311" t="str">
        <f t="array" ref="J579">IF(
    XLOOKUP(F579, 'Import data'!$J$26:$J$47, 'Import data'!$M$26:$M$47, "", 0) = "Please add the region-specific supplier emission factor or choose a different region available in the IAEG database.",
    "",
    XLOOKUP(F579, 'Import data'!$J$26:$J$47, 'Import data'!$M$26:$M$47, "", 0)
)</f>
        <v/>
      </c>
      <c r="K579" s="311" t="str">
        <f t="array" ref="K579">IFERROR(
    XLOOKUP(F579,
            _xlws.FILTER('Supplier Emission'!$G$15:$G$49,
                   ('Supplier Emission'!$D$15:$D$49=H579) * ('Supplier Emission'!$F$15:$F$49=$E$541)),
            _xlws.FILTER('Supplier Emission'!$I$15:$I$49,
                   ('Supplier Emission'!$D$15:$D$49=H579) * ('Supplier Emission'!$F$15:$F$49=$E$541)),
            ""),
    "")</f>
        <v/>
      </c>
      <c r="L579" s="311" t="str">
        <f t="array" ref="L579">IFERROR(
    XLOOKUP(F579,
            _xlws.FILTER('Supplier Emission'!$G$15:$G$49,
                   ('Supplier Emission'!$D$15:$D$49=H579) * ('Supplier Emission'!$F$15:$F$49=$E$541)),
            _xlws.FILTER('Supplier Emission'!$J$15:$J$49,
                   ('Supplier Emission'!$D$15:$D$49=H579) * ('Supplier Emission'!$F$15:$F$49=$E$541)),
            ""),
    "")</f>
        <v/>
      </c>
      <c r="M579" s="311" t="str">
        <f t="array" ref="M579">IFERROR(
    XLOOKUP(F579,
            _xlws.FILTER('Supplier Emission'!$G$15:$G$49,
                   ('Supplier Emission'!$D$15:$D$49=H579) * ('Supplier Emission'!$F$15:$F$49=$E$541)),
            _xlws.FILTER('Supplier Emission'!$M$15:$M$49,
                   ('Supplier Emission'!$D$15:$D$49=H579) * ('Supplier Emission'!$F$15:$F$49=$E$541)),
            ""),
    "")</f>
        <v/>
      </c>
      <c r="N579" s="311" t="str">
        <f t="array" ref="N579">IFERROR(
    XLOOKUP(F579,
            _xlws.FILTER('Supplier Emission'!$G$15:$G$49,
                   ('Supplier Emission'!$D$15:$D$49=H579) * ('Supplier Emission'!$F$15:$F$49=$E$541)),
            _xlws.FILTER('Supplier Emission'!$H$15:$H$49,
                   ('Supplier Emission'!$D$15:$D$49=H579) * ('Supplier Emission'!$F$15:$F$49=$E$541)),
            ""),
    "")</f>
        <v/>
      </c>
      <c r="O579" s="311" t="str">
        <f t="array" ref="O579">XLOOKUP(1,('Emission Factors'!$E$5:$E$488='GHG emissions calculations'!$F579)*('Emission Factors'!$H$5:$H$488='GHG emissions calculations'!$H579),INDEX('Emission Factors'!$E$5:$T$488,0,MATCH('GHG emissions calculations'!O$6,'Emission Factors'!$E$5:$T$5,0)),"",0)</f>
        <v>Aluminium, profilé extrudé</v>
      </c>
      <c r="P579" s="313">
        <f t="array" ref="P579">IFERROR(
    INDEX('Emission Factors'!$E$5:$P$488,
          MATCH(1,
                ('Emission Factors'!$E$5:$E$488 = 'GHG emissions calculations'!$F579) *
                ('Emission Factors'!$H$5:$H$488 = 'GHG emissions calculations'!$H579),
                0),
          MATCH('GHG emissions calculations'!P$6,'Emission Factors'!$E$5:$P$5,0)),
    "")</f>
        <v>2.46</v>
      </c>
      <c r="Q579" s="311" t="str">
        <f t="array" ref="Q579">IFERROR(
    IF(
        INDEX('Emission Factors'!$E$5:$P$488,
              MATCH(1,
                    ('Emission Factors'!$E$5:$E$488 = 'GHG emissions calculations'!$F579) *
                    ('Emission Factors'!$H$5:$H$488 = 'GHG emissions calculations'!$H579),
                    0),
              MATCH('GHG emissions calculations'!Q$6, 'Emission Factors'!$E$5:$P$5, 0)) &lt;&gt; "",
        INDEX('Emission Factors'!$E$5:$P$488,
              MATCH(1,
                    ('Emission Factors'!$E$5:$E$488 = 'GHG emissions calculations'!$F579) *
                    ('Emission Factors'!$H$5:$H$488 = 'GHG emissions calculations'!$H579),
                    0),
              MATCH('GHG emissions calculations'!Q$6, 'Emission Factors'!$E$5:$P$5, 0)),
        ""),
    "")</f>
        <v>kgCO2e/kg</v>
      </c>
      <c r="R579" s="311" t="str">
        <f t="array" ref="R579">IFERROR(
    IF(
        INDEX('Emission Factors'!$E$5:$R$488,
              MATCH(1,
                    ('Emission Factors'!$E$5:$E$488 = 'GHG emissions calculations'!$F579) *
                    ('Emission Factors'!$H$5:$H$488 = 'GHG emissions calculations'!$H579),
                    0),
              MATCH('GHG emissions calculations'!R$6, 'Emission Factors'!$E$5:$R$5, 0)) &lt;&gt; "",
        INDEX('Emission Factors'!$E$5:$R$488,
              MATCH(1,
                    ('Emission Factors'!$E$5:$E$488 = 'GHG emissions calculations'!$F579) *
                    ('Emission Factors'!$H$5:$H$488 = 'GHG emissions calculations'!$H579),
                    0),
              MATCH('GHG emissions calculations'!R$6, 'Emission Factors'!$E$5:$R$5, 0)),
        ""),
    "")</f>
        <v>Europe</v>
      </c>
      <c r="S579" s="312">
        <f t="shared" si="2"/>
        <v>0</v>
      </c>
      <c r="T579" s="23"/>
    </row>
    <row r="580" ht="15.75" customHeight="1" outlineLevel="1">
      <c r="A580" s="23"/>
      <c r="B580" s="71"/>
      <c r="C580" s="71"/>
      <c r="D580" s="71"/>
      <c r="E580" s="314"/>
      <c r="F580" s="311" t="str">
        <f>Lists!T38</f>
        <v>Aluminium, extrusion profile - Cold rolling - Global or unspecified region</v>
      </c>
      <c r="G580" s="311">
        <f t="array" ref="G580">XLOOKUP(1,('Emission Factors'!$E$5:$E$488='GHG emissions calculations'!$F580)*('Emission Factors'!$H$5:$H$488='GHG emissions calculations'!$H580),INDEX('Emission Factors'!$E$5:$T$488,0,MATCH('GHG emissions calculations'!G$6,'Emission Factors'!$E$5:$T$5,0)),"",0)</f>
        <v>3</v>
      </c>
      <c r="H580" s="311" t="s">
        <v>237</v>
      </c>
      <c r="I580" s="312" t="str">
        <f>IF(
    SUMIFS('Import data'!$L$25:$L$80,
           'Import data'!$J$25:$J$80, F580,
           'Import data'!$G$25:$G$80, 'GHG emissions calculations'!$H580,
           'Import data'!$I$25:$I$80,$E$541) &lt;&gt; 0,
    SUMIFS('Import data'!$L$25:$L$80,
           'Import data'!$J$25:$J$80, F580,
           'Import data'!$G$25:$G$80, 'GHG emissions calculations'!$H580,
           'Import data'!$I$25:$I$80,$E$541),
    ""
)</f>
        <v/>
      </c>
      <c r="J580" s="311" t="str">
        <f t="array" ref="J580">IF(
    XLOOKUP(F580, 'Import data'!$J$26:$J$47, 'Import data'!$M$26:$M$47, "", 0) = "Please add the region-specific supplier emission factor or choose a different region available in the IAEG database.",
    "",
    XLOOKUP(F580, 'Import data'!$J$26:$J$47, 'Import data'!$M$26:$M$47, "", 0)
)</f>
        <v/>
      </c>
      <c r="K580" s="311" t="str">
        <f t="array" ref="K580">IFERROR(
    XLOOKUP(F580,
            _xlws.FILTER('Supplier Emission'!$G$15:$G$49,
                   ('Supplier Emission'!$D$15:$D$49=H580) * ('Supplier Emission'!$F$15:$F$49=$E$541)),
            _xlws.FILTER('Supplier Emission'!$I$15:$I$49,
                   ('Supplier Emission'!$D$15:$D$49=H580) * ('Supplier Emission'!$F$15:$F$49=$E$541)),
            ""),
    "")</f>
        <v/>
      </c>
      <c r="L580" s="311" t="str">
        <f t="array" ref="L580">IFERROR(
    XLOOKUP(F580,
            _xlws.FILTER('Supplier Emission'!$G$15:$G$49,
                   ('Supplier Emission'!$D$15:$D$49=H580) * ('Supplier Emission'!$F$15:$F$49=$E$541)),
            _xlws.FILTER('Supplier Emission'!$J$15:$J$49,
                   ('Supplier Emission'!$D$15:$D$49=H580) * ('Supplier Emission'!$F$15:$F$49=$E$541)),
            ""),
    "")</f>
        <v/>
      </c>
      <c r="M580" s="311" t="str">
        <f t="array" ref="M580">IFERROR(
    XLOOKUP(F580,
            _xlws.FILTER('Supplier Emission'!$G$15:$G$49,
                   ('Supplier Emission'!$D$15:$D$49=H580) * ('Supplier Emission'!$F$15:$F$49=$E$541)),
            _xlws.FILTER('Supplier Emission'!$M$15:$M$49,
                   ('Supplier Emission'!$D$15:$D$49=H580) * ('Supplier Emission'!$F$15:$F$49=$E$541)),
            ""),
    "")</f>
        <v/>
      </c>
      <c r="N580" s="311" t="str">
        <f t="array" ref="N580">IFERROR(
    XLOOKUP(F580,
            _xlws.FILTER('Supplier Emission'!$G$15:$G$49,
                   ('Supplier Emission'!$D$15:$D$49=H580) * ('Supplier Emission'!$F$15:$F$49=$E$541)),
            _xlws.FILTER('Supplier Emission'!$H$15:$H$49,
                   ('Supplier Emission'!$D$15:$D$49=H580) * ('Supplier Emission'!$F$15:$F$49=$E$541)),
            ""),
    "")</f>
        <v/>
      </c>
      <c r="O580" s="311" t="str">
        <f t="array" ref="O580">XLOOKUP(1,('Emission Factors'!$E$5:$E$488='GHG emissions calculations'!$F580)*('Emission Factors'!$H$5:$H$488='GHG emissions calculations'!$H580),INDEX('Emission Factors'!$E$5:$T$488,0,MATCH('GHG emissions calculations'!O$6,'Emission Factors'!$E$5:$T$5,0)),"",0)</f>
        <v>Aluminium, profilé extrudé + Cold Rolling - Laminage à froid (impact modéré)</v>
      </c>
      <c r="P580" s="313">
        <f t="array" ref="P580">IFERROR(
    INDEX('Emission Factors'!$E$5:$P$488,
          MATCH(1,
                ('Emission Factors'!$E$5:$E$488 = 'GHG emissions calculations'!$F580) *
                ('Emission Factors'!$H$5:$H$488 = 'GHG emissions calculations'!$H580),
                0),
          MATCH('GHG emissions calculations'!P$6,'Emission Factors'!$E$5:$P$5,0)),
    "")</f>
        <v>2.460164</v>
      </c>
      <c r="Q580" s="311" t="str">
        <f t="array" ref="Q580">IFERROR(
    IF(
        INDEX('Emission Factors'!$E$5:$P$488,
              MATCH(1,
                    ('Emission Factors'!$E$5:$E$488 = 'GHG emissions calculations'!$F580) *
                    ('Emission Factors'!$H$5:$H$488 = 'GHG emissions calculations'!$H580),
                    0),
              MATCH('GHG emissions calculations'!Q$6, 'Emission Factors'!$E$5:$P$5, 0)) &lt;&gt; "",
        INDEX('Emission Factors'!$E$5:$P$488,
              MATCH(1,
                    ('Emission Factors'!$E$5:$E$488 = 'GHG emissions calculations'!$F580) *
                    ('Emission Factors'!$H$5:$H$488 = 'GHG emissions calculations'!$H580),
                    0),
              MATCH('GHG emissions calculations'!Q$6, 'Emission Factors'!$E$5:$P$5, 0)),
        ""),
    "")</f>
        <v>kgCO2e/kg</v>
      </c>
      <c r="R580" s="311" t="str">
        <f t="array" ref="R580">IFERROR(
    IF(
        INDEX('Emission Factors'!$E$5:$R$488,
              MATCH(1,
                    ('Emission Factors'!$E$5:$E$488 = 'GHG emissions calculations'!$F580) *
                    ('Emission Factors'!$H$5:$H$488 = 'GHG emissions calculations'!$H580),
                    0),
              MATCH('GHG emissions calculations'!R$6, 'Emission Factors'!$E$5:$R$5, 0)) &lt;&gt; "",
        INDEX('Emission Factors'!$E$5:$R$488,
              MATCH(1,
                    ('Emission Factors'!$E$5:$E$488 = 'GHG emissions calculations'!$F580) *
                    ('Emission Factors'!$H$5:$H$488 = 'GHG emissions calculations'!$H580),
                    0),
              MATCH('GHG emissions calculations'!R$6, 'Emission Factors'!$E$5:$R$5, 0)),
        ""),
    "")</f>
        <v>Global or unspecified region</v>
      </c>
      <c r="S580" s="312">
        <f t="shared" si="2"/>
        <v>0</v>
      </c>
      <c r="T580" s="23"/>
    </row>
    <row r="581" ht="15.75" customHeight="1" outlineLevel="1">
      <c r="A581" s="23"/>
      <c r="B581" s="71"/>
      <c r="C581" s="71"/>
      <c r="D581" s="71"/>
      <c r="E581" s="314"/>
      <c r="F581" s="311" t="str">
        <f>Lists!T37</f>
        <v>Aluminium, extrusion profile - Cold rolling - Middle East</v>
      </c>
      <c r="G581" s="311" t="str">
        <f t="array" ref="G581">XLOOKUP(1,('Emission Factors'!$E$5:$E$488='GHG emissions calculations'!$F581)*('Emission Factors'!$H$5:$H$488='GHG emissions calculations'!$H581),INDEX('Emission Factors'!$E$5:$T$488,0,MATCH('GHG emissions calculations'!G$6,'Emission Factors'!$E$5:$T$5,0)),"",0)</f>
        <v/>
      </c>
      <c r="H581" s="311" t="s">
        <v>237</v>
      </c>
      <c r="I581" s="312" t="str">
        <f>IF(
    SUMIFS('Import data'!$L$25:$L$80,
           'Import data'!$J$25:$J$80, F581,
           'Import data'!$G$25:$G$80, 'GHG emissions calculations'!$H581,
           'Import data'!$I$25:$I$80,$E$541) &lt;&gt; 0,
    SUMIFS('Import data'!$L$25:$L$80,
           'Import data'!$J$25:$J$80, F581,
           'Import data'!$G$25:$G$80, 'GHG emissions calculations'!$H581,
           'Import data'!$I$25:$I$80,$E$541),
    ""
)</f>
        <v/>
      </c>
      <c r="J581" s="311" t="str">
        <f t="array" ref="J581">IF(
    XLOOKUP(F581, 'Import data'!$J$26:$J$47, 'Import data'!$M$26:$M$47, "", 0) = "Please add the region-specific supplier emission factor or choose a different region available in the IAEG database.",
    "",
    XLOOKUP(F581, 'Import data'!$J$26:$J$47, 'Import data'!$M$26:$M$47, "", 0)
)</f>
        <v/>
      </c>
      <c r="K581" s="311" t="str">
        <f t="array" ref="K581">IFERROR(
    XLOOKUP(F581,
            _xlws.FILTER('Supplier Emission'!$G$15:$G$49,
                   ('Supplier Emission'!$D$15:$D$49=H581) * ('Supplier Emission'!$F$15:$F$49=$E$541)),
            _xlws.FILTER('Supplier Emission'!$I$15:$I$49,
                   ('Supplier Emission'!$D$15:$D$49=H581) * ('Supplier Emission'!$F$15:$F$49=$E$541)),
            ""),
    "")</f>
        <v/>
      </c>
      <c r="L581" s="311" t="str">
        <f t="array" ref="L581">IFERROR(
    XLOOKUP(F581,
            _xlws.FILTER('Supplier Emission'!$G$15:$G$49,
                   ('Supplier Emission'!$D$15:$D$49=H581) * ('Supplier Emission'!$F$15:$F$49=$E$541)),
            _xlws.FILTER('Supplier Emission'!$J$15:$J$49,
                   ('Supplier Emission'!$D$15:$D$49=H581) * ('Supplier Emission'!$F$15:$F$49=$E$541)),
            ""),
    "")</f>
        <v/>
      </c>
      <c r="M581" s="311" t="str">
        <f t="array" ref="M581">IFERROR(
    XLOOKUP(F581,
            _xlws.FILTER('Supplier Emission'!$G$15:$G$49,
                   ('Supplier Emission'!$D$15:$D$49=H581) * ('Supplier Emission'!$F$15:$F$49=$E$541)),
            _xlws.FILTER('Supplier Emission'!$M$15:$M$49,
                   ('Supplier Emission'!$D$15:$D$49=H581) * ('Supplier Emission'!$F$15:$F$49=$E$541)),
            ""),
    "")</f>
        <v/>
      </c>
      <c r="N581" s="311" t="str">
        <f t="array" ref="N581">IFERROR(
    XLOOKUP(F581,
            _xlws.FILTER('Supplier Emission'!$G$15:$G$49,
                   ('Supplier Emission'!$D$15:$D$49=H581) * ('Supplier Emission'!$F$15:$F$49=$E$541)),
            _xlws.FILTER('Supplier Emission'!$H$15:$H$49,
                   ('Supplier Emission'!$D$15:$D$49=H581) * ('Supplier Emission'!$F$15:$F$49=$E$541)),
            ""),
    "")</f>
        <v/>
      </c>
      <c r="O581" s="311" t="str">
        <f t="array" ref="O581">XLOOKUP(1,('Emission Factors'!$E$5:$E$488='GHG emissions calculations'!$F581)*('Emission Factors'!$H$5:$H$488='GHG emissions calculations'!$H581),INDEX('Emission Factors'!$E$5:$T$488,0,MATCH('GHG emissions calculations'!O$6,'Emission Factors'!$E$5:$T$5,0)),"",0)</f>
        <v/>
      </c>
      <c r="P581" s="313" t="str">
        <f t="array" ref="P581">IFERROR(
    INDEX('Emission Factors'!$E$5:$P$488,
          MATCH(1,
                ('Emission Factors'!$E$5:$E$488 = 'GHG emissions calculations'!$F581) *
                ('Emission Factors'!$H$5:$H$488 = 'GHG emissions calculations'!$H581),
                0),
          MATCH('GHG emissions calculations'!P$6,'Emission Factors'!$E$5:$P$5,0)),
    "")</f>
        <v/>
      </c>
      <c r="Q581" s="311" t="str">
        <f t="array" ref="Q581">IFERROR(
    IF(
        INDEX('Emission Factors'!$E$5:$P$488,
              MATCH(1,
                    ('Emission Factors'!$E$5:$E$488 = 'GHG emissions calculations'!$F581) *
                    ('Emission Factors'!$H$5:$H$488 = 'GHG emissions calculations'!$H581),
                    0),
              MATCH('GHG emissions calculations'!Q$6, 'Emission Factors'!$E$5:$P$5, 0)) &lt;&gt; "",
        INDEX('Emission Factors'!$E$5:$P$488,
              MATCH(1,
                    ('Emission Factors'!$E$5:$E$488 = 'GHG emissions calculations'!$F581) *
                    ('Emission Factors'!$H$5:$H$488 = 'GHG emissions calculations'!$H581),
                    0),
              MATCH('GHG emissions calculations'!Q$6, 'Emission Factors'!$E$5:$P$5, 0)),
        ""),
    "")</f>
        <v/>
      </c>
      <c r="R581" s="311" t="str">
        <f t="array" ref="R581">IFERROR(
    IF(
        INDEX('Emission Factors'!$E$5:$R$488,
              MATCH(1,
                    ('Emission Factors'!$E$5:$E$488 = 'GHG emissions calculations'!$F581) *
                    ('Emission Factors'!$H$5:$H$488 = 'GHG emissions calculations'!$H581),
                    0),
              MATCH('GHG emissions calculations'!R$6, 'Emission Factors'!$E$5:$R$5, 0)) &lt;&gt; "",
        INDEX('Emission Factors'!$E$5:$R$488,
              MATCH(1,
                    ('Emission Factors'!$E$5:$E$488 = 'GHG emissions calculations'!$F581) *
                    ('Emission Factors'!$H$5:$H$488 = 'GHG emissions calculations'!$H581),
                    0),
              MATCH('GHG emissions calculations'!R$6, 'Emission Factors'!$E$5:$R$5, 0)),
        ""),
    "")</f>
        <v/>
      </c>
      <c r="S581" s="312">
        <f t="shared" si="2"/>
        <v>0</v>
      </c>
      <c r="T581" s="23"/>
    </row>
    <row r="582" ht="15.75" customHeight="1" outlineLevel="1">
      <c r="A582" s="23"/>
      <c r="B582" s="71"/>
      <c r="C582" s="71"/>
      <c r="D582" s="71"/>
      <c r="E582" s="314"/>
      <c r="F582" s="311" t="str">
        <f>Lists!T36</f>
        <v>Aluminium, extrusion profile - Cold rolling - Oceania</v>
      </c>
      <c r="G582" s="311" t="str">
        <f t="array" ref="G582">XLOOKUP(1,('Emission Factors'!$E$5:$E$488='GHG emissions calculations'!$F582)*('Emission Factors'!$H$5:$H$488='GHG emissions calculations'!$H582),INDEX('Emission Factors'!$E$5:$T$488,0,MATCH('GHG emissions calculations'!G$6,'Emission Factors'!$E$5:$T$5,0)),"",0)</f>
        <v/>
      </c>
      <c r="H582" s="311" t="s">
        <v>237</v>
      </c>
      <c r="I582" s="312" t="str">
        <f>IF(
    SUMIFS('Import data'!$L$25:$L$80,
           'Import data'!$J$25:$J$80, F582,
           'Import data'!$G$25:$G$80, 'GHG emissions calculations'!$H582,
           'Import data'!$I$25:$I$80,$E$541) &lt;&gt; 0,
    SUMIFS('Import data'!$L$25:$L$80,
           'Import data'!$J$25:$J$80, F582,
           'Import data'!$G$25:$G$80, 'GHG emissions calculations'!$H582,
           'Import data'!$I$25:$I$80,$E$541),
    ""
)</f>
        <v/>
      </c>
      <c r="J582" s="311" t="str">
        <f t="array" ref="J582">IF(
    XLOOKUP(F582, 'Import data'!$J$26:$J$47, 'Import data'!$M$26:$M$47, "", 0) = "Please add the region-specific supplier emission factor or choose a different region available in the IAEG database.",
    "",
    XLOOKUP(F582, 'Import data'!$J$26:$J$47, 'Import data'!$M$26:$M$47, "", 0)
)</f>
        <v/>
      </c>
      <c r="K582" s="311" t="str">
        <f t="array" ref="K582">IFERROR(
    XLOOKUP(F582,
            _xlws.FILTER('Supplier Emission'!$G$15:$G$49,
                   ('Supplier Emission'!$D$15:$D$49=H582) * ('Supplier Emission'!$F$15:$F$49=$E$541)),
            _xlws.FILTER('Supplier Emission'!$I$15:$I$49,
                   ('Supplier Emission'!$D$15:$D$49=H582) * ('Supplier Emission'!$F$15:$F$49=$E$541)),
            ""),
    "")</f>
        <v/>
      </c>
      <c r="L582" s="311" t="str">
        <f t="array" ref="L582">IFERROR(
    XLOOKUP(F582,
            _xlws.FILTER('Supplier Emission'!$G$15:$G$49,
                   ('Supplier Emission'!$D$15:$D$49=H582) * ('Supplier Emission'!$F$15:$F$49=$E$541)),
            _xlws.FILTER('Supplier Emission'!$J$15:$J$49,
                   ('Supplier Emission'!$D$15:$D$49=H582) * ('Supplier Emission'!$F$15:$F$49=$E$541)),
            ""),
    "")</f>
        <v/>
      </c>
      <c r="M582" s="311" t="str">
        <f t="array" ref="M582">IFERROR(
    XLOOKUP(F582,
            _xlws.FILTER('Supplier Emission'!$G$15:$G$49,
                   ('Supplier Emission'!$D$15:$D$49=H582) * ('Supplier Emission'!$F$15:$F$49=$E$541)),
            _xlws.FILTER('Supplier Emission'!$M$15:$M$49,
                   ('Supplier Emission'!$D$15:$D$49=H582) * ('Supplier Emission'!$F$15:$F$49=$E$541)),
            ""),
    "")</f>
        <v/>
      </c>
      <c r="N582" s="311" t="str">
        <f t="array" ref="N582">IFERROR(
    XLOOKUP(F582,
            _xlws.FILTER('Supplier Emission'!$G$15:$G$49,
                   ('Supplier Emission'!$D$15:$D$49=H582) * ('Supplier Emission'!$F$15:$F$49=$E$541)),
            _xlws.FILTER('Supplier Emission'!$H$15:$H$49,
                   ('Supplier Emission'!$D$15:$D$49=H582) * ('Supplier Emission'!$F$15:$F$49=$E$541)),
            ""),
    "")</f>
        <v/>
      </c>
      <c r="O582" s="311" t="str">
        <f t="array" ref="O582">XLOOKUP(1,('Emission Factors'!$E$5:$E$488='GHG emissions calculations'!$F582)*('Emission Factors'!$H$5:$H$488='GHG emissions calculations'!$H582),INDEX('Emission Factors'!$E$5:$T$488,0,MATCH('GHG emissions calculations'!O$6,'Emission Factors'!$E$5:$T$5,0)),"",0)</f>
        <v/>
      </c>
      <c r="P582" s="313" t="str">
        <f t="array" ref="P582">IFERROR(
    INDEX('Emission Factors'!$E$5:$P$488,
          MATCH(1,
                ('Emission Factors'!$E$5:$E$488 = 'GHG emissions calculations'!$F582) *
                ('Emission Factors'!$H$5:$H$488 = 'GHG emissions calculations'!$H582),
                0),
          MATCH('GHG emissions calculations'!P$6,'Emission Factors'!$E$5:$P$5,0)),
    "")</f>
        <v/>
      </c>
      <c r="Q582" s="311" t="str">
        <f t="array" ref="Q582">IFERROR(
    IF(
        INDEX('Emission Factors'!$E$5:$P$488,
              MATCH(1,
                    ('Emission Factors'!$E$5:$E$488 = 'GHG emissions calculations'!$F582) *
                    ('Emission Factors'!$H$5:$H$488 = 'GHG emissions calculations'!$H582),
                    0),
              MATCH('GHG emissions calculations'!Q$6, 'Emission Factors'!$E$5:$P$5, 0)) &lt;&gt; "",
        INDEX('Emission Factors'!$E$5:$P$488,
              MATCH(1,
                    ('Emission Factors'!$E$5:$E$488 = 'GHG emissions calculations'!$F582) *
                    ('Emission Factors'!$H$5:$H$488 = 'GHG emissions calculations'!$H582),
                    0),
              MATCH('GHG emissions calculations'!Q$6, 'Emission Factors'!$E$5:$P$5, 0)),
        ""),
    "")</f>
        <v/>
      </c>
      <c r="R582" s="311" t="str">
        <f t="array" ref="R582">IFERROR(
    IF(
        INDEX('Emission Factors'!$E$5:$R$488,
              MATCH(1,
                    ('Emission Factors'!$E$5:$E$488 = 'GHG emissions calculations'!$F582) *
                    ('Emission Factors'!$H$5:$H$488 = 'GHG emissions calculations'!$H582),
                    0),
              MATCH('GHG emissions calculations'!R$6, 'Emission Factors'!$E$5:$R$5, 0)) &lt;&gt; "",
        INDEX('Emission Factors'!$E$5:$R$488,
              MATCH(1,
                    ('Emission Factors'!$E$5:$E$488 = 'GHG emissions calculations'!$F582) *
                    ('Emission Factors'!$H$5:$H$488 = 'GHG emissions calculations'!$H582),
                    0),
              MATCH('GHG emissions calculations'!R$6, 'Emission Factors'!$E$5:$R$5, 0)),
        ""),
    "")</f>
        <v/>
      </c>
      <c r="S582" s="312">
        <f t="shared" si="2"/>
        <v>0</v>
      </c>
      <c r="T582" s="23"/>
    </row>
    <row r="583" ht="15.75" customHeight="1" outlineLevel="1">
      <c r="A583" s="23"/>
      <c r="B583" s="71"/>
      <c r="C583" s="71"/>
      <c r="D583" s="71"/>
      <c r="E583" s="314"/>
      <c r="F583" s="311" t="str">
        <f>Lists!T41</f>
        <v>Aluminium, extrusion profile - Hot rolling - Africa</v>
      </c>
      <c r="G583" s="311" t="str">
        <f t="array" ref="G583">XLOOKUP(1,('Emission Factors'!$E$5:$E$488='GHG emissions calculations'!$F583)*('Emission Factors'!$H$5:$H$488='GHG emissions calculations'!$H583),INDEX('Emission Factors'!$E$5:$T$488,0,MATCH('GHG emissions calculations'!G$6,'Emission Factors'!$E$5:$T$5,0)),"",0)</f>
        <v/>
      </c>
      <c r="H583" s="311" t="s">
        <v>237</v>
      </c>
      <c r="I583" s="312" t="str">
        <f>IF(
    SUMIFS('Import data'!$L$25:$L$80,
           'Import data'!$J$25:$J$80, F583,
           'Import data'!$G$25:$G$80, 'GHG emissions calculations'!$H583,
           'Import data'!$I$25:$I$80,$E$541) &lt;&gt; 0,
    SUMIFS('Import data'!$L$25:$L$80,
           'Import data'!$J$25:$J$80, F583,
           'Import data'!$G$25:$G$80, 'GHG emissions calculations'!$H583,
           'Import data'!$I$25:$I$80,$E$541),
    ""
)</f>
        <v/>
      </c>
      <c r="J583" s="311" t="str">
        <f t="array" ref="J583">IF(
    XLOOKUP(F583, 'Import data'!$J$26:$J$47, 'Import data'!$M$26:$M$47, "", 0) = "Please add the region-specific supplier emission factor or choose a different region available in the IAEG database.",
    "",
    XLOOKUP(F583, 'Import data'!$J$26:$J$47, 'Import data'!$M$26:$M$47, "", 0)
)</f>
        <v/>
      </c>
      <c r="K583" s="311" t="str">
        <f t="array" ref="K583">IFERROR(
    XLOOKUP(F583,
            _xlws.FILTER('Supplier Emission'!$G$15:$G$49,
                   ('Supplier Emission'!$D$15:$D$49=H583) * ('Supplier Emission'!$F$15:$F$49=$E$541)),
            _xlws.FILTER('Supplier Emission'!$I$15:$I$49,
                   ('Supplier Emission'!$D$15:$D$49=H583) * ('Supplier Emission'!$F$15:$F$49=$E$541)),
            ""),
    "")</f>
        <v/>
      </c>
      <c r="L583" s="311" t="str">
        <f t="array" ref="L583">IFERROR(
    XLOOKUP(F583,
            _xlws.FILTER('Supplier Emission'!$G$15:$G$49,
                   ('Supplier Emission'!$D$15:$D$49=H583) * ('Supplier Emission'!$F$15:$F$49=$E$541)),
            _xlws.FILTER('Supplier Emission'!$J$15:$J$49,
                   ('Supplier Emission'!$D$15:$D$49=H583) * ('Supplier Emission'!$F$15:$F$49=$E$541)),
            ""),
    "")</f>
        <v/>
      </c>
      <c r="M583" s="311" t="str">
        <f t="array" ref="M583">IFERROR(
    XLOOKUP(F583,
            _xlws.FILTER('Supplier Emission'!$G$15:$G$49,
                   ('Supplier Emission'!$D$15:$D$49=H583) * ('Supplier Emission'!$F$15:$F$49=$E$541)),
            _xlws.FILTER('Supplier Emission'!$M$15:$M$49,
                   ('Supplier Emission'!$D$15:$D$49=H583) * ('Supplier Emission'!$F$15:$F$49=$E$541)),
            ""),
    "")</f>
        <v/>
      </c>
      <c r="N583" s="311" t="str">
        <f t="array" ref="N583">IFERROR(
    XLOOKUP(F583,
            _xlws.FILTER('Supplier Emission'!$G$15:$G$49,
                   ('Supplier Emission'!$D$15:$D$49=H583) * ('Supplier Emission'!$F$15:$F$49=$E$541)),
            _xlws.FILTER('Supplier Emission'!$H$15:$H$49,
                   ('Supplier Emission'!$D$15:$D$49=H583) * ('Supplier Emission'!$F$15:$F$49=$E$541)),
            ""),
    "")</f>
        <v/>
      </c>
      <c r="O583" s="311" t="str">
        <f t="array" ref="O583">XLOOKUP(1,('Emission Factors'!$E$5:$E$488='GHG emissions calculations'!$F583)*('Emission Factors'!$H$5:$H$488='GHG emissions calculations'!$H583),INDEX('Emission Factors'!$E$5:$T$488,0,MATCH('GHG emissions calculations'!O$6,'Emission Factors'!$E$5:$T$5,0)),"",0)</f>
        <v/>
      </c>
      <c r="P583" s="313" t="str">
        <f t="array" ref="P583">IFERROR(
    INDEX('Emission Factors'!$E$5:$P$488,
          MATCH(1,
                ('Emission Factors'!$E$5:$E$488 = 'GHG emissions calculations'!$F583) *
                ('Emission Factors'!$H$5:$H$488 = 'GHG emissions calculations'!$H583),
                0),
          MATCH('GHG emissions calculations'!P$6,'Emission Factors'!$E$5:$P$5,0)),
    "")</f>
        <v/>
      </c>
      <c r="Q583" s="311" t="str">
        <f t="array" ref="Q583">IFERROR(
    IF(
        INDEX('Emission Factors'!$E$5:$P$488,
              MATCH(1,
                    ('Emission Factors'!$E$5:$E$488 = 'GHG emissions calculations'!$F583) *
                    ('Emission Factors'!$H$5:$H$488 = 'GHG emissions calculations'!$H583),
                    0),
              MATCH('GHG emissions calculations'!Q$6, 'Emission Factors'!$E$5:$P$5, 0)) &lt;&gt; "",
        INDEX('Emission Factors'!$E$5:$P$488,
              MATCH(1,
                    ('Emission Factors'!$E$5:$E$488 = 'GHG emissions calculations'!$F583) *
                    ('Emission Factors'!$H$5:$H$488 = 'GHG emissions calculations'!$H583),
                    0),
              MATCH('GHG emissions calculations'!Q$6, 'Emission Factors'!$E$5:$P$5, 0)),
        ""),
    "")</f>
        <v/>
      </c>
      <c r="R583" s="311" t="str">
        <f t="array" ref="R583">IFERROR(
    IF(
        INDEX('Emission Factors'!$E$5:$R$488,
              MATCH(1,
                    ('Emission Factors'!$E$5:$E$488 = 'GHG emissions calculations'!$F583) *
                    ('Emission Factors'!$H$5:$H$488 = 'GHG emissions calculations'!$H583),
                    0),
              MATCH('GHG emissions calculations'!R$6, 'Emission Factors'!$E$5:$R$5, 0)) &lt;&gt; "",
        INDEX('Emission Factors'!$E$5:$R$488,
              MATCH(1,
                    ('Emission Factors'!$E$5:$E$488 = 'GHG emissions calculations'!$F583) *
                    ('Emission Factors'!$H$5:$H$488 = 'GHG emissions calculations'!$H583),
                    0),
              MATCH('GHG emissions calculations'!R$6, 'Emission Factors'!$E$5:$R$5, 0)),
        ""),
    "")</f>
        <v/>
      </c>
      <c r="S583" s="312">
        <f t="shared" si="2"/>
        <v>0</v>
      </c>
      <c r="T583" s="23"/>
    </row>
    <row r="584" ht="15.75" customHeight="1" outlineLevel="1">
      <c r="A584" s="23"/>
      <c r="B584" s="71"/>
      <c r="C584" s="71"/>
      <c r="D584" s="71"/>
      <c r="E584" s="314"/>
      <c r="F584" s="311" t="str">
        <f>Lists!T39</f>
        <v>Aluminium, extrusion profile - Hot rolling - America</v>
      </c>
      <c r="G584" s="311" t="str">
        <f t="array" ref="G584">XLOOKUP(1,('Emission Factors'!$E$5:$E$488='GHG emissions calculations'!$F584)*('Emission Factors'!$H$5:$H$488='GHG emissions calculations'!$H584),INDEX('Emission Factors'!$E$5:$T$488,0,MATCH('GHG emissions calculations'!G$6,'Emission Factors'!$E$5:$T$5,0)),"",0)</f>
        <v/>
      </c>
      <c r="H584" s="311" t="s">
        <v>237</v>
      </c>
      <c r="I584" s="312" t="str">
        <f>IF(
    SUMIFS('Import data'!$L$25:$L$80,
           'Import data'!$J$25:$J$80, F584,
           'Import data'!$G$25:$G$80, 'GHG emissions calculations'!$H584,
           'Import data'!$I$25:$I$80,$E$541) &lt;&gt; 0,
    SUMIFS('Import data'!$L$25:$L$80,
           'Import data'!$J$25:$J$80, F584,
           'Import data'!$G$25:$G$80, 'GHG emissions calculations'!$H584,
           'Import data'!$I$25:$I$80,$E$541),
    ""
)</f>
        <v/>
      </c>
      <c r="J584" s="311" t="str">
        <f t="array" ref="J584">IF(
    XLOOKUP(F584, 'Import data'!$J$26:$J$47, 'Import data'!$M$26:$M$47, "", 0) = "Please add the region-specific supplier emission factor or choose a different region available in the IAEG database.",
    "",
    XLOOKUP(F584, 'Import data'!$J$26:$J$47, 'Import data'!$M$26:$M$47, "", 0)
)</f>
        <v/>
      </c>
      <c r="K584" s="311" t="str">
        <f t="array" ref="K584">IFERROR(
    XLOOKUP(F584,
            _xlws.FILTER('Supplier Emission'!$G$15:$G$49,
                   ('Supplier Emission'!$D$15:$D$49=H584) * ('Supplier Emission'!$F$15:$F$49=$E$541)),
            _xlws.FILTER('Supplier Emission'!$I$15:$I$49,
                   ('Supplier Emission'!$D$15:$D$49=H584) * ('Supplier Emission'!$F$15:$F$49=$E$541)),
            ""),
    "")</f>
        <v/>
      </c>
      <c r="L584" s="311" t="str">
        <f t="array" ref="L584">IFERROR(
    XLOOKUP(F584,
            _xlws.FILTER('Supplier Emission'!$G$15:$G$49,
                   ('Supplier Emission'!$D$15:$D$49=H584) * ('Supplier Emission'!$F$15:$F$49=$E$541)),
            _xlws.FILTER('Supplier Emission'!$J$15:$J$49,
                   ('Supplier Emission'!$D$15:$D$49=H584) * ('Supplier Emission'!$F$15:$F$49=$E$541)),
            ""),
    "")</f>
        <v/>
      </c>
      <c r="M584" s="311" t="str">
        <f t="array" ref="M584">IFERROR(
    XLOOKUP(F584,
            _xlws.FILTER('Supplier Emission'!$G$15:$G$49,
                   ('Supplier Emission'!$D$15:$D$49=H584) * ('Supplier Emission'!$F$15:$F$49=$E$541)),
            _xlws.FILTER('Supplier Emission'!$M$15:$M$49,
                   ('Supplier Emission'!$D$15:$D$49=H584) * ('Supplier Emission'!$F$15:$F$49=$E$541)),
            ""),
    "")</f>
        <v/>
      </c>
      <c r="N584" s="311" t="str">
        <f t="array" ref="N584">IFERROR(
    XLOOKUP(F584,
            _xlws.FILTER('Supplier Emission'!$G$15:$G$49,
                   ('Supplier Emission'!$D$15:$D$49=H584) * ('Supplier Emission'!$F$15:$F$49=$E$541)),
            _xlws.FILTER('Supplier Emission'!$H$15:$H$49,
                   ('Supplier Emission'!$D$15:$D$49=H584) * ('Supplier Emission'!$F$15:$F$49=$E$541)),
            ""),
    "")</f>
        <v/>
      </c>
      <c r="O584" s="311" t="str">
        <f t="array" ref="O584">XLOOKUP(1,('Emission Factors'!$E$5:$E$488='GHG emissions calculations'!$F584)*('Emission Factors'!$H$5:$H$488='GHG emissions calculations'!$H584),INDEX('Emission Factors'!$E$5:$T$488,0,MATCH('GHG emissions calculations'!O$6,'Emission Factors'!$E$5:$T$5,0)),"",0)</f>
        <v/>
      </c>
      <c r="P584" s="313" t="str">
        <f t="array" ref="P584">IFERROR(
    INDEX('Emission Factors'!$E$5:$P$488,
          MATCH(1,
                ('Emission Factors'!$E$5:$E$488 = 'GHG emissions calculations'!$F584) *
                ('Emission Factors'!$H$5:$H$488 = 'GHG emissions calculations'!$H584),
                0),
          MATCH('GHG emissions calculations'!P$6,'Emission Factors'!$E$5:$P$5,0)),
    "")</f>
        <v/>
      </c>
      <c r="Q584" s="311" t="str">
        <f t="array" ref="Q584">IFERROR(
    IF(
        INDEX('Emission Factors'!$E$5:$P$488,
              MATCH(1,
                    ('Emission Factors'!$E$5:$E$488 = 'GHG emissions calculations'!$F584) *
                    ('Emission Factors'!$H$5:$H$488 = 'GHG emissions calculations'!$H584),
                    0),
              MATCH('GHG emissions calculations'!Q$6, 'Emission Factors'!$E$5:$P$5, 0)) &lt;&gt; "",
        INDEX('Emission Factors'!$E$5:$P$488,
              MATCH(1,
                    ('Emission Factors'!$E$5:$E$488 = 'GHG emissions calculations'!$F584) *
                    ('Emission Factors'!$H$5:$H$488 = 'GHG emissions calculations'!$H584),
                    0),
              MATCH('GHG emissions calculations'!Q$6, 'Emission Factors'!$E$5:$P$5, 0)),
        ""),
    "")</f>
        <v/>
      </c>
      <c r="R584" s="311" t="str">
        <f t="array" ref="R584">IFERROR(
    IF(
        INDEX('Emission Factors'!$E$5:$R$488,
              MATCH(1,
                    ('Emission Factors'!$E$5:$E$488 = 'GHG emissions calculations'!$F584) *
                    ('Emission Factors'!$H$5:$H$488 = 'GHG emissions calculations'!$H584),
                    0),
              MATCH('GHG emissions calculations'!R$6, 'Emission Factors'!$E$5:$R$5, 0)) &lt;&gt; "",
        INDEX('Emission Factors'!$E$5:$R$488,
              MATCH(1,
                    ('Emission Factors'!$E$5:$E$488 = 'GHG emissions calculations'!$F584) *
                    ('Emission Factors'!$H$5:$H$488 = 'GHG emissions calculations'!$H584),
                    0),
              MATCH('GHG emissions calculations'!R$6, 'Emission Factors'!$E$5:$R$5, 0)),
        ""),
    "")</f>
        <v/>
      </c>
      <c r="S584" s="312">
        <f t="shared" si="2"/>
        <v>0</v>
      </c>
      <c r="T584" s="23"/>
    </row>
    <row r="585" ht="15.75" customHeight="1" outlineLevel="1">
      <c r="A585" s="23"/>
      <c r="B585" s="71"/>
      <c r="C585" s="71"/>
      <c r="D585" s="71"/>
      <c r="E585" s="314"/>
      <c r="F585" s="311" t="str">
        <f>Lists!T42</f>
        <v>Aluminium, extrusion profile - Hot rolling - Asia</v>
      </c>
      <c r="G585" s="311" t="str">
        <f t="array" ref="G585">XLOOKUP(1,('Emission Factors'!$E$5:$E$488='GHG emissions calculations'!$F585)*('Emission Factors'!$H$5:$H$488='GHG emissions calculations'!$H585),INDEX('Emission Factors'!$E$5:$T$488,0,MATCH('GHG emissions calculations'!G$6,'Emission Factors'!$E$5:$T$5,0)),"",0)</f>
        <v/>
      </c>
      <c r="H585" s="311" t="s">
        <v>237</v>
      </c>
      <c r="I585" s="312" t="str">
        <f>IF(
    SUMIFS('Import data'!$L$25:$L$80,
           'Import data'!$J$25:$J$80, F585,
           'Import data'!$G$25:$G$80, 'GHG emissions calculations'!$H585,
           'Import data'!$I$25:$I$80,$E$541) &lt;&gt; 0,
    SUMIFS('Import data'!$L$25:$L$80,
           'Import data'!$J$25:$J$80, F585,
           'Import data'!$G$25:$G$80, 'GHG emissions calculations'!$H585,
           'Import data'!$I$25:$I$80,$E$541),
    ""
)</f>
        <v/>
      </c>
      <c r="J585" s="311" t="str">
        <f t="array" ref="J585">IF(
    XLOOKUP(F585, 'Import data'!$J$26:$J$47, 'Import data'!$M$26:$M$47, "", 0) = "Please add the region-specific supplier emission factor or choose a different region available in the IAEG database.",
    "",
    XLOOKUP(F585, 'Import data'!$J$26:$J$47, 'Import data'!$M$26:$M$47, "", 0)
)</f>
        <v/>
      </c>
      <c r="K585" s="311" t="str">
        <f t="array" ref="K585">IFERROR(
    XLOOKUP(F585,
            _xlws.FILTER('Supplier Emission'!$G$15:$G$49,
                   ('Supplier Emission'!$D$15:$D$49=H585) * ('Supplier Emission'!$F$15:$F$49=$E$541)),
            _xlws.FILTER('Supplier Emission'!$I$15:$I$49,
                   ('Supplier Emission'!$D$15:$D$49=H585) * ('Supplier Emission'!$F$15:$F$49=$E$541)),
            ""),
    "")</f>
        <v/>
      </c>
      <c r="L585" s="311" t="str">
        <f t="array" ref="L585">IFERROR(
    XLOOKUP(F585,
            _xlws.FILTER('Supplier Emission'!$G$15:$G$49,
                   ('Supplier Emission'!$D$15:$D$49=H585) * ('Supplier Emission'!$F$15:$F$49=$E$541)),
            _xlws.FILTER('Supplier Emission'!$J$15:$J$49,
                   ('Supplier Emission'!$D$15:$D$49=H585) * ('Supplier Emission'!$F$15:$F$49=$E$541)),
            ""),
    "")</f>
        <v/>
      </c>
      <c r="M585" s="311" t="str">
        <f t="array" ref="M585">IFERROR(
    XLOOKUP(F585,
            _xlws.FILTER('Supplier Emission'!$G$15:$G$49,
                   ('Supplier Emission'!$D$15:$D$49=H585) * ('Supplier Emission'!$F$15:$F$49=$E$541)),
            _xlws.FILTER('Supplier Emission'!$M$15:$M$49,
                   ('Supplier Emission'!$D$15:$D$49=H585) * ('Supplier Emission'!$F$15:$F$49=$E$541)),
            ""),
    "")</f>
        <v/>
      </c>
      <c r="N585" s="311" t="str">
        <f t="array" ref="N585">IFERROR(
    XLOOKUP(F585,
            _xlws.FILTER('Supplier Emission'!$G$15:$G$49,
                   ('Supplier Emission'!$D$15:$D$49=H585) * ('Supplier Emission'!$F$15:$F$49=$E$541)),
            _xlws.FILTER('Supplier Emission'!$H$15:$H$49,
                   ('Supplier Emission'!$D$15:$D$49=H585) * ('Supplier Emission'!$F$15:$F$49=$E$541)),
            ""),
    "")</f>
        <v/>
      </c>
      <c r="O585" s="311" t="str">
        <f t="array" ref="O585">XLOOKUP(1,('Emission Factors'!$E$5:$E$488='GHG emissions calculations'!$F585)*('Emission Factors'!$H$5:$H$488='GHG emissions calculations'!$H585),INDEX('Emission Factors'!$E$5:$T$488,0,MATCH('GHG emissions calculations'!O$6,'Emission Factors'!$E$5:$T$5,0)),"",0)</f>
        <v/>
      </c>
      <c r="P585" s="313" t="str">
        <f t="array" ref="P585">IFERROR(
    INDEX('Emission Factors'!$E$5:$P$488,
          MATCH(1,
                ('Emission Factors'!$E$5:$E$488 = 'GHG emissions calculations'!$F585) *
                ('Emission Factors'!$H$5:$H$488 = 'GHG emissions calculations'!$H585),
                0),
          MATCH('GHG emissions calculations'!P$6,'Emission Factors'!$E$5:$P$5,0)),
    "")</f>
        <v/>
      </c>
      <c r="Q585" s="311" t="str">
        <f t="array" ref="Q585">IFERROR(
    IF(
        INDEX('Emission Factors'!$E$5:$P$488,
              MATCH(1,
                    ('Emission Factors'!$E$5:$E$488 = 'GHG emissions calculations'!$F585) *
                    ('Emission Factors'!$H$5:$H$488 = 'GHG emissions calculations'!$H585),
                    0),
              MATCH('GHG emissions calculations'!Q$6, 'Emission Factors'!$E$5:$P$5, 0)) &lt;&gt; "",
        INDEX('Emission Factors'!$E$5:$P$488,
              MATCH(1,
                    ('Emission Factors'!$E$5:$E$488 = 'GHG emissions calculations'!$F585) *
                    ('Emission Factors'!$H$5:$H$488 = 'GHG emissions calculations'!$H585),
                    0),
              MATCH('GHG emissions calculations'!Q$6, 'Emission Factors'!$E$5:$P$5, 0)),
        ""),
    "")</f>
        <v/>
      </c>
      <c r="R585" s="311" t="str">
        <f t="array" ref="R585">IFERROR(
    IF(
        INDEX('Emission Factors'!$E$5:$R$488,
              MATCH(1,
                    ('Emission Factors'!$E$5:$E$488 = 'GHG emissions calculations'!$F585) *
                    ('Emission Factors'!$H$5:$H$488 = 'GHG emissions calculations'!$H585),
                    0),
              MATCH('GHG emissions calculations'!R$6, 'Emission Factors'!$E$5:$R$5, 0)) &lt;&gt; "",
        INDEX('Emission Factors'!$E$5:$R$488,
              MATCH(1,
                    ('Emission Factors'!$E$5:$E$488 = 'GHG emissions calculations'!$F585) *
                    ('Emission Factors'!$H$5:$H$488 = 'GHG emissions calculations'!$H585),
                    0),
              MATCH('GHG emissions calculations'!R$6, 'Emission Factors'!$E$5:$R$5, 0)),
        ""),
    "")</f>
        <v/>
      </c>
      <c r="S585" s="312">
        <f t="shared" si="2"/>
        <v>0</v>
      </c>
      <c r="T585" s="23"/>
    </row>
    <row r="586" ht="15.75" customHeight="1" outlineLevel="1">
      <c r="A586" s="23"/>
      <c r="B586" s="71"/>
      <c r="C586" s="71"/>
      <c r="D586" s="71"/>
      <c r="E586" s="314"/>
      <c r="F586" s="311" t="str">
        <f>Lists!T40</f>
        <v>Aluminium, extrusion profile - Hot rolling - Europe</v>
      </c>
      <c r="G586" s="311">
        <f t="array" ref="G586">XLOOKUP(1,('Emission Factors'!$E$5:$E$488='GHG emissions calculations'!$F586)*('Emission Factors'!$H$5:$H$488='GHG emissions calculations'!$H586),INDEX('Emission Factors'!$E$5:$T$488,0,MATCH('GHG emissions calculations'!G$6,'Emission Factors'!$E$5:$T$5,0)),"",0)</f>
        <v>3</v>
      </c>
      <c r="H586" s="311" t="s">
        <v>237</v>
      </c>
      <c r="I586" s="312" t="str">
        <f>IF(
    SUMIFS('Import data'!$L$25:$L$80,
           'Import data'!$J$25:$J$80, F586,
           'Import data'!$G$25:$G$80, 'GHG emissions calculations'!$H586,
           'Import data'!$I$25:$I$80,$E$541) &lt;&gt; 0,
    SUMIFS('Import data'!$L$25:$L$80,
           'Import data'!$J$25:$J$80, F586,
           'Import data'!$G$25:$G$80, 'GHG emissions calculations'!$H586,
           'Import data'!$I$25:$I$80,$E$541),
    ""
)</f>
        <v/>
      </c>
      <c r="J586" s="311" t="str">
        <f t="array" ref="J586">IF(
    XLOOKUP(F586, 'Import data'!$J$26:$J$47, 'Import data'!$M$26:$M$47, "", 0) = "Please add the region-specific supplier emission factor or choose a different region available in the IAEG database.",
    "",
    XLOOKUP(F586, 'Import data'!$J$26:$J$47, 'Import data'!$M$26:$M$47, "", 0)
)</f>
        <v/>
      </c>
      <c r="K586" s="311" t="str">
        <f t="array" ref="K586">IFERROR(
    XLOOKUP(F586,
            _xlws.FILTER('Supplier Emission'!$G$15:$G$49,
                   ('Supplier Emission'!$D$15:$D$49=H586) * ('Supplier Emission'!$F$15:$F$49=$E$541)),
            _xlws.FILTER('Supplier Emission'!$I$15:$I$49,
                   ('Supplier Emission'!$D$15:$D$49=H586) * ('Supplier Emission'!$F$15:$F$49=$E$541)),
            ""),
    "")</f>
        <v/>
      </c>
      <c r="L586" s="311" t="str">
        <f t="array" ref="L586">IFERROR(
    XLOOKUP(F586,
            _xlws.FILTER('Supplier Emission'!$G$15:$G$49,
                   ('Supplier Emission'!$D$15:$D$49=H586) * ('Supplier Emission'!$F$15:$F$49=$E$541)),
            _xlws.FILTER('Supplier Emission'!$J$15:$J$49,
                   ('Supplier Emission'!$D$15:$D$49=H586) * ('Supplier Emission'!$F$15:$F$49=$E$541)),
            ""),
    "")</f>
        <v/>
      </c>
      <c r="M586" s="311" t="str">
        <f t="array" ref="M586">IFERROR(
    XLOOKUP(F586,
            _xlws.FILTER('Supplier Emission'!$G$15:$G$49,
                   ('Supplier Emission'!$D$15:$D$49=H586) * ('Supplier Emission'!$F$15:$F$49=$E$541)),
            _xlws.FILTER('Supplier Emission'!$M$15:$M$49,
                   ('Supplier Emission'!$D$15:$D$49=H586) * ('Supplier Emission'!$F$15:$F$49=$E$541)),
            ""),
    "")</f>
        <v/>
      </c>
      <c r="N586" s="311" t="str">
        <f t="array" ref="N586">IFERROR(
    XLOOKUP(F586,
            _xlws.FILTER('Supplier Emission'!$G$15:$G$49,
                   ('Supplier Emission'!$D$15:$D$49=H586) * ('Supplier Emission'!$F$15:$F$49=$E$541)),
            _xlws.FILTER('Supplier Emission'!$H$15:$H$49,
                   ('Supplier Emission'!$D$15:$D$49=H586) * ('Supplier Emission'!$F$15:$F$49=$E$541)),
            ""),
    "")</f>
        <v/>
      </c>
      <c r="O586" s="311" t="str">
        <f t="array" ref="O586">XLOOKUP(1,('Emission Factors'!$E$5:$E$488='GHG emissions calculations'!$F586)*('Emission Factors'!$H$5:$H$488='GHG emissions calculations'!$H586),INDEX('Emission Factors'!$E$5:$T$488,0,MATCH('GHG emissions calculations'!O$6,'Emission Factors'!$E$5:$T$5,0)),"",0)</f>
        <v>Aluminium, profilé extrudé</v>
      </c>
      <c r="P586" s="313">
        <f t="array" ref="P586">IFERROR(
    INDEX('Emission Factors'!$E$5:$P$488,
          MATCH(1,
                ('Emission Factors'!$E$5:$E$488 = 'GHG emissions calculations'!$F586) *
                ('Emission Factors'!$H$5:$H$488 = 'GHG emissions calculations'!$H586),
                0),
          MATCH('GHG emissions calculations'!P$6,'Emission Factors'!$E$5:$P$5,0)),
    "")</f>
        <v>2.46</v>
      </c>
      <c r="Q586" s="311" t="str">
        <f t="array" ref="Q586">IFERROR(
    IF(
        INDEX('Emission Factors'!$E$5:$P$488,
              MATCH(1,
                    ('Emission Factors'!$E$5:$E$488 = 'GHG emissions calculations'!$F586) *
                    ('Emission Factors'!$H$5:$H$488 = 'GHG emissions calculations'!$H586),
                    0),
              MATCH('GHG emissions calculations'!Q$6, 'Emission Factors'!$E$5:$P$5, 0)) &lt;&gt; "",
        INDEX('Emission Factors'!$E$5:$P$488,
              MATCH(1,
                    ('Emission Factors'!$E$5:$E$488 = 'GHG emissions calculations'!$F586) *
                    ('Emission Factors'!$H$5:$H$488 = 'GHG emissions calculations'!$H586),
                    0),
              MATCH('GHG emissions calculations'!Q$6, 'Emission Factors'!$E$5:$P$5, 0)),
        ""),
    "")</f>
        <v>kgCO2e/kg</v>
      </c>
      <c r="R586" s="311" t="str">
        <f t="array" ref="R586">IFERROR(
    IF(
        INDEX('Emission Factors'!$E$5:$R$488,
              MATCH(1,
                    ('Emission Factors'!$E$5:$E$488 = 'GHG emissions calculations'!$F586) *
                    ('Emission Factors'!$H$5:$H$488 = 'GHG emissions calculations'!$H586),
                    0),
              MATCH('GHG emissions calculations'!R$6, 'Emission Factors'!$E$5:$R$5, 0)) &lt;&gt; "",
        INDEX('Emission Factors'!$E$5:$R$488,
              MATCH(1,
                    ('Emission Factors'!$E$5:$E$488 = 'GHG emissions calculations'!$F586) *
                    ('Emission Factors'!$H$5:$H$488 = 'GHG emissions calculations'!$H586),
                    0),
              MATCH('GHG emissions calculations'!R$6, 'Emission Factors'!$E$5:$R$5, 0)),
        ""),
    "")</f>
        <v>Europe</v>
      </c>
      <c r="S586" s="312">
        <f t="shared" si="2"/>
        <v>0</v>
      </c>
      <c r="T586" s="23"/>
    </row>
    <row r="587" ht="15.75" customHeight="1" outlineLevel="1">
      <c r="A587" s="23"/>
      <c r="B587" s="71"/>
      <c r="C587" s="71"/>
      <c r="D587" s="71"/>
      <c r="E587" s="314"/>
      <c r="F587" s="311" t="str">
        <f>Lists!T45</f>
        <v>Aluminium, extrusion profile - Hot rolling - Global or unspecified region</v>
      </c>
      <c r="G587" s="311">
        <f t="array" ref="G587">XLOOKUP(1,('Emission Factors'!$E$5:$E$488='GHG emissions calculations'!$F587)*('Emission Factors'!$H$5:$H$488='GHG emissions calculations'!$H587),INDEX('Emission Factors'!$E$5:$T$488,0,MATCH('GHG emissions calculations'!G$6,'Emission Factors'!$E$5:$T$5,0)),"",0)</f>
        <v>3</v>
      </c>
      <c r="H587" s="311" t="s">
        <v>237</v>
      </c>
      <c r="I587" s="312" t="str">
        <f>IF(
    SUMIFS('Import data'!$L$25:$L$80,
           'Import data'!$J$25:$J$80, F587,
           'Import data'!$G$25:$G$80, 'GHG emissions calculations'!$H587,
           'Import data'!$I$25:$I$80,$E$541) &lt;&gt; 0,
    SUMIFS('Import data'!$L$25:$L$80,
           'Import data'!$J$25:$J$80, F587,
           'Import data'!$G$25:$G$80, 'GHG emissions calculations'!$H587,
           'Import data'!$I$25:$I$80,$E$541),
    ""
)</f>
        <v/>
      </c>
      <c r="J587" s="311" t="str">
        <f t="array" ref="J587">IF(
    XLOOKUP(F587, 'Import data'!$J$26:$J$47, 'Import data'!$M$26:$M$47, "", 0) = "Please add the region-specific supplier emission factor or choose a different region available in the IAEG database.",
    "",
    XLOOKUP(F587, 'Import data'!$J$26:$J$47, 'Import data'!$M$26:$M$47, "", 0)
)</f>
        <v/>
      </c>
      <c r="K587" s="311" t="str">
        <f t="array" ref="K587">IFERROR(
    XLOOKUP(F587,
            _xlws.FILTER('Supplier Emission'!$G$15:$G$49,
                   ('Supplier Emission'!$D$15:$D$49=H587) * ('Supplier Emission'!$F$15:$F$49=$E$541)),
            _xlws.FILTER('Supplier Emission'!$I$15:$I$49,
                   ('Supplier Emission'!$D$15:$D$49=H587) * ('Supplier Emission'!$F$15:$F$49=$E$541)),
            ""),
    "")</f>
        <v/>
      </c>
      <c r="L587" s="311" t="str">
        <f t="array" ref="L587">IFERROR(
    XLOOKUP(F587,
            _xlws.FILTER('Supplier Emission'!$G$15:$G$49,
                   ('Supplier Emission'!$D$15:$D$49=H587) * ('Supplier Emission'!$F$15:$F$49=$E$541)),
            _xlws.FILTER('Supplier Emission'!$J$15:$J$49,
                   ('Supplier Emission'!$D$15:$D$49=H587) * ('Supplier Emission'!$F$15:$F$49=$E$541)),
            ""),
    "")</f>
        <v/>
      </c>
      <c r="M587" s="311" t="str">
        <f t="array" ref="M587">IFERROR(
    XLOOKUP(F587,
            _xlws.FILTER('Supplier Emission'!$G$15:$G$49,
                   ('Supplier Emission'!$D$15:$D$49=H587) * ('Supplier Emission'!$F$15:$F$49=$E$541)),
            _xlws.FILTER('Supplier Emission'!$M$15:$M$49,
                   ('Supplier Emission'!$D$15:$D$49=H587) * ('Supplier Emission'!$F$15:$F$49=$E$541)),
            ""),
    "")</f>
        <v/>
      </c>
      <c r="N587" s="311" t="str">
        <f t="array" ref="N587">IFERROR(
    XLOOKUP(F587,
            _xlws.FILTER('Supplier Emission'!$G$15:$G$49,
                   ('Supplier Emission'!$D$15:$D$49=H587) * ('Supplier Emission'!$F$15:$F$49=$E$541)),
            _xlws.FILTER('Supplier Emission'!$H$15:$H$49,
                   ('Supplier Emission'!$D$15:$D$49=H587) * ('Supplier Emission'!$F$15:$F$49=$E$541)),
            ""),
    "")</f>
        <v/>
      </c>
      <c r="O587" s="311" t="str">
        <f t="array" ref="O587">XLOOKUP(1,('Emission Factors'!$E$5:$E$488='GHG emissions calculations'!$F587)*('Emission Factors'!$H$5:$H$488='GHG emissions calculations'!$H587),INDEX('Emission Factors'!$E$5:$T$488,0,MATCH('GHG emissions calculations'!O$6,'Emission Factors'!$E$5:$T$5,0)),"",0)</f>
        <v>Aluminium, profilé extrudé + Hot rolling - Laminage à chaud (impact modéré)</v>
      </c>
      <c r="P587" s="313">
        <f t="array" ref="P587">IFERROR(
    INDEX('Emission Factors'!$E$5:$P$488,
          MATCH(1,
                ('Emission Factors'!$E$5:$E$488 = 'GHG emissions calculations'!$F587) *
                ('Emission Factors'!$H$5:$H$488 = 'GHG emissions calculations'!$H587),
                0),
          MATCH('GHG emissions calculations'!P$6,'Emission Factors'!$E$5:$P$5,0)),
    "")</f>
        <v>2.45911</v>
      </c>
      <c r="Q587" s="311" t="str">
        <f t="array" ref="Q587">IFERROR(
    IF(
        INDEX('Emission Factors'!$E$5:$P$488,
              MATCH(1,
                    ('Emission Factors'!$E$5:$E$488 = 'GHG emissions calculations'!$F587) *
                    ('Emission Factors'!$H$5:$H$488 = 'GHG emissions calculations'!$H587),
                    0),
              MATCH('GHG emissions calculations'!Q$6, 'Emission Factors'!$E$5:$P$5, 0)) &lt;&gt; "",
        INDEX('Emission Factors'!$E$5:$P$488,
              MATCH(1,
                    ('Emission Factors'!$E$5:$E$488 = 'GHG emissions calculations'!$F587) *
                    ('Emission Factors'!$H$5:$H$488 = 'GHG emissions calculations'!$H587),
                    0),
              MATCH('GHG emissions calculations'!Q$6, 'Emission Factors'!$E$5:$P$5, 0)),
        ""),
    "")</f>
        <v>kgCO2e/kg</v>
      </c>
      <c r="R587" s="311" t="str">
        <f t="array" ref="R587">IFERROR(
    IF(
        INDEX('Emission Factors'!$E$5:$R$488,
              MATCH(1,
                    ('Emission Factors'!$E$5:$E$488 = 'GHG emissions calculations'!$F587) *
                    ('Emission Factors'!$H$5:$H$488 = 'GHG emissions calculations'!$H587),
                    0),
              MATCH('GHG emissions calculations'!R$6, 'Emission Factors'!$E$5:$R$5, 0)) &lt;&gt; "",
        INDEX('Emission Factors'!$E$5:$R$488,
              MATCH(1,
                    ('Emission Factors'!$E$5:$E$488 = 'GHG emissions calculations'!$F587) *
                    ('Emission Factors'!$H$5:$H$488 = 'GHG emissions calculations'!$H587),
                    0),
              MATCH('GHG emissions calculations'!R$6, 'Emission Factors'!$E$5:$R$5, 0)),
        ""),
    "")</f>
        <v>Global or unspecified region</v>
      </c>
      <c r="S587" s="312">
        <f t="shared" si="2"/>
        <v>0</v>
      </c>
      <c r="T587" s="23"/>
    </row>
    <row r="588" ht="15.75" customHeight="1" outlineLevel="1">
      <c r="A588" s="23"/>
      <c r="B588" s="71"/>
      <c r="C588" s="71"/>
      <c r="D588" s="71"/>
      <c r="E588" s="314"/>
      <c r="F588" s="311" t="str">
        <f>Lists!T44</f>
        <v>Aluminium, extrusion profile - Hot rolling - Middle East</v>
      </c>
      <c r="G588" s="311" t="str">
        <f t="array" ref="G588">XLOOKUP(1,('Emission Factors'!$E$5:$E$488='GHG emissions calculations'!$F588)*('Emission Factors'!$H$5:$H$488='GHG emissions calculations'!$H588),INDEX('Emission Factors'!$E$5:$T$488,0,MATCH('GHG emissions calculations'!G$6,'Emission Factors'!$E$5:$T$5,0)),"",0)</f>
        <v/>
      </c>
      <c r="H588" s="311" t="s">
        <v>237</v>
      </c>
      <c r="I588" s="312" t="str">
        <f>IF(
    SUMIFS('Import data'!$L$25:$L$80,
           'Import data'!$J$25:$J$80, F588,
           'Import data'!$G$25:$G$80, 'GHG emissions calculations'!$H588,
           'Import data'!$I$25:$I$80,$E$541) &lt;&gt; 0,
    SUMIFS('Import data'!$L$25:$L$80,
           'Import data'!$J$25:$J$80, F588,
           'Import data'!$G$25:$G$80, 'GHG emissions calculations'!$H588,
           'Import data'!$I$25:$I$80,$E$541),
    ""
)</f>
        <v/>
      </c>
      <c r="J588" s="311" t="str">
        <f t="array" ref="J588">IF(
    XLOOKUP(F588, 'Import data'!$J$26:$J$47, 'Import data'!$M$26:$M$47, "", 0) = "Please add the region-specific supplier emission factor or choose a different region available in the IAEG database.",
    "",
    XLOOKUP(F588, 'Import data'!$J$26:$J$47, 'Import data'!$M$26:$M$47, "", 0)
)</f>
        <v/>
      </c>
      <c r="K588" s="311" t="str">
        <f t="array" ref="K588">IFERROR(
    XLOOKUP(F588,
            _xlws.FILTER('Supplier Emission'!$G$15:$G$49,
                   ('Supplier Emission'!$D$15:$D$49=H588) * ('Supplier Emission'!$F$15:$F$49=$E$541)),
            _xlws.FILTER('Supplier Emission'!$I$15:$I$49,
                   ('Supplier Emission'!$D$15:$D$49=H588) * ('Supplier Emission'!$F$15:$F$49=$E$541)),
            ""),
    "")</f>
        <v/>
      </c>
      <c r="L588" s="311" t="str">
        <f t="array" ref="L588">IFERROR(
    XLOOKUP(F588,
            _xlws.FILTER('Supplier Emission'!$G$15:$G$49,
                   ('Supplier Emission'!$D$15:$D$49=H588) * ('Supplier Emission'!$F$15:$F$49=$E$541)),
            _xlws.FILTER('Supplier Emission'!$J$15:$J$49,
                   ('Supplier Emission'!$D$15:$D$49=H588) * ('Supplier Emission'!$F$15:$F$49=$E$541)),
            ""),
    "")</f>
        <v/>
      </c>
      <c r="M588" s="311" t="str">
        <f t="array" ref="M588">IFERROR(
    XLOOKUP(F588,
            _xlws.FILTER('Supplier Emission'!$G$15:$G$49,
                   ('Supplier Emission'!$D$15:$D$49=H588) * ('Supplier Emission'!$F$15:$F$49=$E$541)),
            _xlws.FILTER('Supplier Emission'!$M$15:$M$49,
                   ('Supplier Emission'!$D$15:$D$49=H588) * ('Supplier Emission'!$F$15:$F$49=$E$541)),
            ""),
    "")</f>
        <v/>
      </c>
      <c r="N588" s="311" t="str">
        <f t="array" ref="N588">IFERROR(
    XLOOKUP(F588,
            _xlws.FILTER('Supplier Emission'!$G$15:$G$49,
                   ('Supplier Emission'!$D$15:$D$49=H588) * ('Supplier Emission'!$F$15:$F$49=$E$541)),
            _xlws.FILTER('Supplier Emission'!$H$15:$H$49,
                   ('Supplier Emission'!$D$15:$D$49=H588) * ('Supplier Emission'!$F$15:$F$49=$E$541)),
            ""),
    "")</f>
        <v/>
      </c>
      <c r="O588" s="311" t="str">
        <f t="array" ref="O588">XLOOKUP(1,('Emission Factors'!$E$5:$E$488='GHG emissions calculations'!$F588)*('Emission Factors'!$H$5:$H$488='GHG emissions calculations'!$H588),INDEX('Emission Factors'!$E$5:$T$488,0,MATCH('GHG emissions calculations'!O$6,'Emission Factors'!$E$5:$T$5,0)),"",0)</f>
        <v/>
      </c>
      <c r="P588" s="313" t="str">
        <f t="array" ref="P588">IFERROR(
    INDEX('Emission Factors'!$E$5:$P$488,
          MATCH(1,
                ('Emission Factors'!$E$5:$E$488 = 'GHG emissions calculations'!$F588) *
                ('Emission Factors'!$H$5:$H$488 = 'GHG emissions calculations'!$H588),
                0),
          MATCH('GHG emissions calculations'!P$6,'Emission Factors'!$E$5:$P$5,0)),
    "")</f>
        <v/>
      </c>
      <c r="Q588" s="311" t="str">
        <f t="array" ref="Q588">IFERROR(
    IF(
        INDEX('Emission Factors'!$E$5:$P$488,
              MATCH(1,
                    ('Emission Factors'!$E$5:$E$488 = 'GHG emissions calculations'!$F588) *
                    ('Emission Factors'!$H$5:$H$488 = 'GHG emissions calculations'!$H588),
                    0),
              MATCH('GHG emissions calculations'!Q$6, 'Emission Factors'!$E$5:$P$5, 0)) &lt;&gt; "",
        INDEX('Emission Factors'!$E$5:$P$488,
              MATCH(1,
                    ('Emission Factors'!$E$5:$E$488 = 'GHG emissions calculations'!$F588) *
                    ('Emission Factors'!$H$5:$H$488 = 'GHG emissions calculations'!$H588),
                    0),
              MATCH('GHG emissions calculations'!Q$6, 'Emission Factors'!$E$5:$P$5, 0)),
        ""),
    "")</f>
        <v/>
      </c>
      <c r="R588" s="311" t="str">
        <f t="array" ref="R588">IFERROR(
    IF(
        INDEX('Emission Factors'!$E$5:$R$488,
              MATCH(1,
                    ('Emission Factors'!$E$5:$E$488 = 'GHG emissions calculations'!$F588) *
                    ('Emission Factors'!$H$5:$H$488 = 'GHG emissions calculations'!$H588),
                    0),
              MATCH('GHG emissions calculations'!R$6, 'Emission Factors'!$E$5:$R$5, 0)) &lt;&gt; "",
        INDEX('Emission Factors'!$E$5:$R$488,
              MATCH(1,
                    ('Emission Factors'!$E$5:$E$488 = 'GHG emissions calculations'!$F588) *
                    ('Emission Factors'!$H$5:$H$488 = 'GHG emissions calculations'!$H588),
                    0),
              MATCH('GHG emissions calculations'!R$6, 'Emission Factors'!$E$5:$R$5, 0)),
        ""),
    "")</f>
        <v/>
      </c>
      <c r="S588" s="312">
        <f t="shared" si="2"/>
        <v>0</v>
      </c>
      <c r="T588" s="23"/>
    </row>
    <row r="589" ht="15.75" customHeight="1" outlineLevel="1">
      <c r="A589" s="23"/>
      <c r="B589" s="71"/>
      <c r="C589" s="71"/>
      <c r="D589" s="71"/>
      <c r="E589" s="314"/>
      <c r="F589" s="311" t="str">
        <f>Lists!T43</f>
        <v>Aluminium, extrusion profile - Hot rolling - Oceania</v>
      </c>
      <c r="G589" s="311" t="str">
        <f t="array" ref="G589">XLOOKUP(1,('Emission Factors'!$E$5:$E$488='GHG emissions calculations'!$F589)*('Emission Factors'!$H$5:$H$488='GHG emissions calculations'!$H589),INDEX('Emission Factors'!$E$5:$T$488,0,MATCH('GHG emissions calculations'!G$6,'Emission Factors'!$E$5:$T$5,0)),"",0)</f>
        <v/>
      </c>
      <c r="H589" s="311" t="s">
        <v>237</v>
      </c>
      <c r="I589" s="312" t="str">
        <f>IF(
    SUMIFS('Import data'!$L$25:$L$80,
           'Import data'!$J$25:$J$80, F589,
           'Import data'!$G$25:$G$80, 'GHG emissions calculations'!$H589,
           'Import data'!$I$25:$I$80,$E$541) &lt;&gt; 0,
    SUMIFS('Import data'!$L$25:$L$80,
           'Import data'!$J$25:$J$80, F589,
           'Import data'!$G$25:$G$80, 'GHG emissions calculations'!$H589,
           'Import data'!$I$25:$I$80,$E$541),
    ""
)</f>
        <v/>
      </c>
      <c r="J589" s="311" t="str">
        <f t="array" ref="J589">IF(
    XLOOKUP(F589, 'Import data'!$J$26:$J$47, 'Import data'!$M$26:$M$47, "", 0) = "Please add the region-specific supplier emission factor or choose a different region available in the IAEG database.",
    "",
    XLOOKUP(F589, 'Import data'!$J$26:$J$47, 'Import data'!$M$26:$M$47, "", 0)
)</f>
        <v/>
      </c>
      <c r="K589" s="311" t="str">
        <f t="array" ref="K589">IFERROR(
    XLOOKUP(F589,
            _xlws.FILTER('Supplier Emission'!$G$15:$G$49,
                   ('Supplier Emission'!$D$15:$D$49=H589) * ('Supplier Emission'!$F$15:$F$49=$E$541)),
            _xlws.FILTER('Supplier Emission'!$I$15:$I$49,
                   ('Supplier Emission'!$D$15:$D$49=H589) * ('Supplier Emission'!$F$15:$F$49=$E$541)),
            ""),
    "")</f>
        <v/>
      </c>
      <c r="L589" s="311" t="str">
        <f t="array" ref="L589">IFERROR(
    XLOOKUP(F589,
            _xlws.FILTER('Supplier Emission'!$G$15:$G$49,
                   ('Supplier Emission'!$D$15:$D$49=H589) * ('Supplier Emission'!$F$15:$F$49=$E$541)),
            _xlws.FILTER('Supplier Emission'!$J$15:$J$49,
                   ('Supplier Emission'!$D$15:$D$49=H589) * ('Supplier Emission'!$F$15:$F$49=$E$541)),
            ""),
    "")</f>
        <v/>
      </c>
      <c r="M589" s="311" t="str">
        <f t="array" ref="M589">IFERROR(
    XLOOKUP(F589,
            _xlws.FILTER('Supplier Emission'!$G$15:$G$49,
                   ('Supplier Emission'!$D$15:$D$49=H589) * ('Supplier Emission'!$F$15:$F$49=$E$541)),
            _xlws.FILTER('Supplier Emission'!$M$15:$M$49,
                   ('Supplier Emission'!$D$15:$D$49=H589) * ('Supplier Emission'!$F$15:$F$49=$E$541)),
            ""),
    "")</f>
        <v/>
      </c>
      <c r="N589" s="311" t="str">
        <f t="array" ref="N589">IFERROR(
    XLOOKUP(F589,
            _xlws.FILTER('Supplier Emission'!$G$15:$G$49,
                   ('Supplier Emission'!$D$15:$D$49=H589) * ('Supplier Emission'!$F$15:$F$49=$E$541)),
            _xlws.FILTER('Supplier Emission'!$H$15:$H$49,
                   ('Supplier Emission'!$D$15:$D$49=H589) * ('Supplier Emission'!$F$15:$F$49=$E$541)),
            ""),
    "")</f>
        <v/>
      </c>
      <c r="O589" s="311" t="str">
        <f t="array" ref="O589">XLOOKUP(1,('Emission Factors'!$E$5:$E$488='GHG emissions calculations'!$F589)*('Emission Factors'!$H$5:$H$488='GHG emissions calculations'!$H589),INDEX('Emission Factors'!$E$5:$T$488,0,MATCH('GHG emissions calculations'!O$6,'Emission Factors'!$E$5:$T$5,0)),"",0)</f>
        <v/>
      </c>
      <c r="P589" s="313" t="str">
        <f t="array" ref="P589">IFERROR(
    INDEX('Emission Factors'!$E$5:$P$488,
          MATCH(1,
                ('Emission Factors'!$E$5:$E$488 = 'GHG emissions calculations'!$F589) *
                ('Emission Factors'!$H$5:$H$488 = 'GHG emissions calculations'!$H589),
                0),
          MATCH('GHG emissions calculations'!P$6,'Emission Factors'!$E$5:$P$5,0)),
    "")</f>
        <v/>
      </c>
      <c r="Q589" s="311" t="str">
        <f t="array" ref="Q589">IFERROR(
    IF(
        INDEX('Emission Factors'!$E$5:$P$488,
              MATCH(1,
                    ('Emission Factors'!$E$5:$E$488 = 'GHG emissions calculations'!$F589) *
                    ('Emission Factors'!$H$5:$H$488 = 'GHG emissions calculations'!$H589),
                    0),
              MATCH('GHG emissions calculations'!Q$6, 'Emission Factors'!$E$5:$P$5, 0)) &lt;&gt; "",
        INDEX('Emission Factors'!$E$5:$P$488,
              MATCH(1,
                    ('Emission Factors'!$E$5:$E$488 = 'GHG emissions calculations'!$F589) *
                    ('Emission Factors'!$H$5:$H$488 = 'GHG emissions calculations'!$H589),
                    0),
              MATCH('GHG emissions calculations'!Q$6, 'Emission Factors'!$E$5:$P$5, 0)),
        ""),
    "")</f>
        <v/>
      </c>
      <c r="R589" s="311" t="str">
        <f t="array" ref="R589">IFERROR(
    IF(
        INDEX('Emission Factors'!$E$5:$R$488,
              MATCH(1,
                    ('Emission Factors'!$E$5:$E$488 = 'GHG emissions calculations'!$F589) *
                    ('Emission Factors'!$H$5:$H$488 = 'GHG emissions calculations'!$H589),
                    0),
              MATCH('GHG emissions calculations'!R$6, 'Emission Factors'!$E$5:$R$5, 0)) &lt;&gt; "",
        INDEX('Emission Factors'!$E$5:$R$488,
              MATCH(1,
                    ('Emission Factors'!$E$5:$E$488 = 'GHG emissions calculations'!$F589) *
                    ('Emission Factors'!$H$5:$H$488 = 'GHG emissions calculations'!$H589),
                    0),
              MATCH('GHG emissions calculations'!R$6, 'Emission Factors'!$E$5:$R$5, 0)),
        ""),
    "")</f>
        <v/>
      </c>
      <c r="S589" s="312">
        <f t="shared" si="2"/>
        <v>0</v>
      </c>
      <c r="T589" s="23"/>
    </row>
    <row r="590" ht="15.75" customHeight="1" outlineLevel="1">
      <c r="A590" s="23"/>
      <c r="B590" s="71"/>
      <c r="C590" s="71"/>
      <c r="D590" s="71"/>
      <c r="E590" s="314"/>
      <c r="F590" s="311" t="str">
        <f>Lists!T48</f>
        <v>Aluminium, extrusion profile - Metal drilling - Africa</v>
      </c>
      <c r="G590" s="311" t="str">
        <f t="array" ref="G590">XLOOKUP(1,('Emission Factors'!$E$5:$E$488='GHG emissions calculations'!$F590)*('Emission Factors'!$H$5:$H$488='GHG emissions calculations'!$H590),INDEX('Emission Factors'!$E$5:$T$488,0,MATCH('GHG emissions calculations'!G$6,'Emission Factors'!$E$5:$T$5,0)),"",0)</f>
        <v/>
      </c>
      <c r="H590" s="311" t="s">
        <v>237</v>
      </c>
      <c r="I590" s="312" t="str">
        <f>IF(
    SUMIFS('Import data'!$L$25:$L$80,
           'Import data'!$J$25:$J$80, F590,
           'Import data'!$G$25:$G$80, 'GHG emissions calculations'!$H590,
           'Import data'!$I$25:$I$80,$E$541) &lt;&gt; 0,
    SUMIFS('Import data'!$L$25:$L$80,
           'Import data'!$J$25:$J$80, F590,
           'Import data'!$G$25:$G$80, 'GHG emissions calculations'!$H590,
           'Import data'!$I$25:$I$80,$E$541),
    ""
)</f>
        <v/>
      </c>
      <c r="J590" s="311" t="str">
        <f t="array" ref="J590">IF(
    XLOOKUP(F590, 'Import data'!$J$26:$J$47, 'Import data'!$M$26:$M$47, "", 0) = "Please add the region-specific supplier emission factor or choose a different region available in the IAEG database.",
    "",
    XLOOKUP(F590, 'Import data'!$J$26:$J$47, 'Import data'!$M$26:$M$47, "", 0)
)</f>
        <v/>
      </c>
      <c r="K590" s="311" t="str">
        <f t="array" ref="K590">IFERROR(
    XLOOKUP(F590,
            _xlws.FILTER('Supplier Emission'!$G$15:$G$49,
                   ('Supplier Emission'!$D$15:$D$49=H590) * ('Supplier Emission'!$F$15:$F$49=$E$541)),
            _xlws.FILTER('Supplier Emission'!$I$15:$I$49,
                   ('Supplier Emission'!$D$15:$D$49=H590) * ('Supplier Emission'!$F$15:$F$49=$E$541)),
            ""),
    "")</f>
        <v/>
      </c>
      <c r="L590" s="311" t="str">
        <f t="array" ref="L590">IFERROR(
    XLOOKUP(F590,
            _xlws.FILTER('Supplier Emission'!$G$15:$G$49,
                   ('Supplier Emission'!$D$15:$D$49=H590) * ('Supplier Emission'!$F$15:$F$49=$E$541)),
            _xlws.FILTER('Supplier Emission'!$J$15:$J$49,
                   ('Supplier Emission'!$D$15:$D$49=H590) * ('Supplier Emission'!$F$15:$F$49=$E$541)),
            ""),
    "")</f>
        <v/>
      </c>
      <c r="M590" s="311" t="str">
        <f t="array" ref="M590">IFERROR(
    XLOOKUP(F590,
            _xlws.FILTER('Supplier Emission'!$G$15:$G$49,
                   ('Supplier Emission'!$D$15:$D$49=H590) * ('Supplier Emission'!$F$15:$F$49=$E$541)),
            _xlws.FILTER('Supplier Emission'!$M$15:$M$49,
                   ('Supplier Emission'!$D$15:$D$49=H590) * ('Supplier Emission'!$F$15:$F$49=$E$541)),
            ""),
    "")</f>
        <v/>
      </c>
      <c r="N590" s="311" t="str">
        <f t="array" ref="N590">IFERROR(
    XLOOKUP(F590,
            _xlws.FILTER('Supplier Emission'!$G$15:$G$49,
                   ('Supplier Emission'!$D$15:$D$49=H590) * ('Supplier Emission'!$F$15:$F$49=$E$541)),
            _xlws.FILTER('Supplier Emission'!$H$15:$H$49,
                   ('Supplier Emission'!$D$15:$D$49=H590) * ('Supplier Emission'!$F$15:$F$49=$E$541)),
            ""),
    "")</f>
        <v/>
      </c>
      <c r="O590" s="311" t="str">
        <f t="array" ref="O590">XLOOKUP(1,('Emission Factors'!$E$5:$E$488='GHG emissions calculations'!$F590)*('Emission Factors'!$H$5:$H$488='GHG emissions calculations'!$H590),INDEX('Emission Factors'!$E$5:$T$488,0,MATCH('GHG emissions calculations'!O$6,'Emission Factors'!$E$5:$T$5,0)),"",0)</f>
        <v/>
      </c>
      <c r="P590" s="313" t="str">
        <f t="array" ref="P590">IFERROR(
    INDEX('Emission Factors'!$E$5:$P$488,
          MATCH(1,
                ('Emission Factors'!$E$5:$E$488 = 'GHG emissions calculations'!$F590) *
                ('Emission Factors'!$H$5:$H$488 = 'GHG emissions calculations'!$H590),
                0),
          MATCH('GHG emissions calculations'!P$6,'Emission Factors'!$E$5:$P$5,0)),
    "")</f>
        <v/>
      </c>
      <c r="Q590" s="311" t="str">
        <f t="array" ref="Q590">IFERROR(
    IF(
        INDEX('Emission Factors'!$E$5:$P$488,
              MATCH(1,
                    ('Emission Factors'!$E$5:$E$488 = 'GHG emissions calculations'!$F590) *
                    ('Emission Factors'!$H$5:$H$488 = 'GHG emissions calculations'!$H590),
                    0),
              MATCH('GHG emissions calculations'!Q$6, 'Emission Factors'!$E$5:$P$5, 0)) &lt;&gt; "",
        INDEX('Emission Factors'!$E$5:$P$488,
              MATCH(1,
                    ('Emission Factors'!$E$5:$E$488 = 'GHG emissions calculations'!$F590) *
                    ('Emission Factors'!$H$5:$H$488 = 'GHG emissions calculations'!$H590),
                    0),
              MATCH('GHG emissions calculations'!Q$6, 'Emission Factors'!$E$5:$P$5, 0)),
        ""),
    "")</f>
        <v/>
      </c>
      <c r="R590" s="311" t="str">
        <f t="array" ref="R590">IFERROR(
    IF(
        INDEX('Emission Factors'!$E$5:$R$488,
              MATCH(1,
                    ('Emission Factors'!$E$5:$E$488 = 'GHG emissions calculations'!$F590) *
                    ('Emission Factors'!$H$5:$H$488 = 'GHG emissions calculations'!$H590),
                    0),
              MATCH('GHG emissions calculations'!R$6, 'Emission Factors'!$E$5:$R$5, 0)) &lt;&gt; "",
        INDEX('Emission Factors'!$E$5:$R$488,
              MATCH(1,
                    ('Emission Factors'!$E$5:$E$488 = 'GHG emissions calculations'!$F590) *
                    ('Emission Factors'!$H$5:$H$488 = 'GHG emissions calculations'!$H590),
                    0),
              MATCH('GHG emissions calculations'!R$6, 'Emission Factors'!$E$5:$R$5, 0)),
        ""),
    "")</f>
        <v/>
      </c>
      <c r="S590" s="312">
        <f t="shared" si="2"/>
        <v>0</v>
      </c>
      <c r="T590" s="23"/>
    </row>
    <row r="591" ht="15.75" customHeight="1" outlineLevel="1">
      <c r="A591" s="23"/>
      <c r="B591" s="71"/>
      <c r="C591" s="71"/>
      <c r="D591" s="71"/>
      <c r="E591" s="314"/>
      <c r="F591" s="311" t="str">
        <f>Lists!T46</f>
        <v>Aluminium, extrusion profile - Metal drilling - America</v>
      </c>
      <c r="G591" s="311" t="str">
        <f t="array" ref="G591">XLOOKUP(1,('Emission Factors'!$E$5:$E$488='GHG emissions calculations'!$F591)*('Emission Factors'!$H$5:$H$488='GHG emissions calculations'!$H591),INDEX('Emission Factors'!$E$5:$T$488,0,MATCH('GHG emissions calculations'!G$6,'Emission Factors'!$E$5:$T$5,0)),"",0)</f>
        <v/>
      </c>
      <c r="H591" s="311" t="s">
        <v>237</v>
      </c>
      <c r="I591" s="312" t="str">
        <f>IF(
    SUMIFS('Import data'!$L$25:$L$80,
           'Import data'!$J$25:$J$80, F591,
           'Import data'!$G$25:$G$80, 'GHG emissions calculations'!$H591,
           'Import data'!$I$25:$I$80,$E$541) &lt;&gt; 0,
    SUMIFS('Import data'!$L$25:$L$80,
           'Import data'!$J$25:$J$80, F591,
           'Import data'!$G$25:$G$80, 'GHG emissions calculations'!$H591,
           'Import data'!$I$25:$I$80,$E$541),
    ""
)</f>
        <v/>
      </c>
      <c r="J591" s="311" t="str">
        <f t="array" ref="J591">IF(
    XLOOKUP(F591, 'Import data'!$J$26:$J$47, 'Import data'!$M$26:$M$47, "", 0) = "Please add the region-specific supplier emission factor or choose a different region available in the IAEG database.",
    "",
    XLOOKUP(F591, 'Import data'!$J$26:$J$47, 'Import data'!$M$26:$M$47, "", 0)
)</f>
        <v/>
      </c>
      <c r="K591" s="311" t="str">
        <f t="array" ref="K591">IFERROR(
    XLOOKUP(F591,
            _xlws.FILTER('Supplier Emission'!$G$15:$G$49,
                   ('Supplier Emission'!$D$15:$D$49=H591) * ('Supplier Emission'!$F$15:$F$49=$E$541)),
            _xlws.FILTER('Supplier Emission'!$I$15:$I$49,
                   ('Supplier Emission'!$D$15:$D$49=H591) * ('Supplier Emission'!$F$15:$F$49=$E$541)),
            ""),
    "")</f>
        <v/>
      </c>
      <c r="L591" s="311" t="str">
        <f t="array" ref="L591">IFERROR(
    XLOOKUP(F591,
            _xlws.FILTER('Supplier Emission'!$G$15:$G$49,
                   ('Supplier Emission'!$D$15:$D$49=H591) * ('Supplier Emission'!$F$15:$F$49=$E$541)),
            _xlws.FILTER('Supplier Emission'!$J$15:$J$49,
                   ('Supplier Emission'!$D$15:$D$49=H591) * ('Supplier Emission'!$F$15:$F$49=$E$541)),
            ""),
    "")</f>
        <v/>
      </c>
      <c r="M591" s="311" t="str">
        <f t="array" ref="M591">IFERROR(
    XLOOKUP(F591,
            _xlws.FILTER('Supplier Emission'!$G$15:$G$49,
                   ('Supplier Emission'!$D$15:$D$49=H591) * ('Supplier Emission'!$F$15:$F$49=$E$541)),
            _xlws.FILTER('Supplier Emission'!$M$15:$M$49,
                   ('Supplier Emission'!$D$15:$D$49=H591) * ('Supplier Emission'!$F$15:$F$49=$E$541)),
            ""),
    "")</f>
        <v/>
      </c>
      <c r="N591" s="311" t="str">
        <f t="array" ref="N591">IFERROR(
    XLOOKUP(F591,
            _xlws.FILTER('Supplier Emission'!$G$15:$G$49,
                   ('Supplier Emission'!$D$15:$D$49=H591) * ('Supplier Emission'!$F$15:$F$49=$E$541)),
            _xlws.FILTER('Supplier Emission'!$H$15:$H$49,
                   ('Supplier Emission'!$D$15:$D$49=H591) * ('Supplier Emission'!$F$15:$F$49=$E$541)),
            ""),
    "")</f>
        <v/>
      </c>
      <c r="O591" s="311" t="str">
        <f t="array" ref="O591">XLOOKUP(1,('Emission Factors'!$E$5:$E$488='GHG emissions calculations'!$F591)*('Emission Factors'!$H$5:$H$488='GHG emissions calculations'!$H591),INDEX('Emission Factors'!$E$5:$T$488,0,MATCH('GHG emissions calculations'!O$6,'Emission Factors'!$E$5:$T$5,0)),"",0)</f>
        <v/>
      </c>
      <c r="P591" s="313" t="str">
        <f t="array" ref="P591">IFERROR(
    INDEX('Emission Factors'!$E$5:$P$488,
          MATCH(1,
                ('Emission Factors'!$E$5:$E$488 = 'GHG emissions calculations'!$F591) *
                ('Emission Factors'!$H$5:$H$488 = 'GHG emissions calculations'!$H591),
                0),
          MATCH('GHG emissions calculations'!P$6,'Emission Factors'!$E$5:$P$5,0)),
    "")</f>
        <v/>
      </c>
      <c r="Q591" s="311" t="str">
        <f t="array" ref="Q591">IFERROR(
    IF(
        INDEX('Emission Factors'!$E$5:$P$488,
              MATCH(1,
                    ('Emission Factors'!$E$5:$E$488 = 'GHG emissions calculations'!$F591) *
                    ('Emission Factors'!$H$5:$H$488 = 'GHG emissions calculations'!$H591),
                    0),
              MATCH('GHG emissions calculations'!Q$6, 'Emission Factors'!$E$5:$P$5, 0)) &lt;&gt; "",
        INDEX('Emission Factors'!$E$5:$P$488,
              MATCH(1,
                    ('Emission Factors'!$E$5:$E$488 = 'GHG emissions calculations'!$F591) *
                    ('Emission Factors'!$H$5:$H$488 = 'GHG emissions calculations'!$H591),
                    0),
              MATCH('GHG emissions calculations'!Q$6, 'Emission Factors'!$E$5:$P$5, 0)),
        ""),
    "")</f>
        <v/>
      </c>
      <c r="R591" s="311" t="str">
        <f t="array" ref="R591">IFERROR(
    IF(
        INDEX('Emission Factors'!$E$5:$R$488,
              MATCH(1,
                    ('Emission Factors'!$E$5:$E$488 = 'GHG emissions calculations'!$F591) *
                    ('Emission Factors'!$H$5:$H$488 = 'GHG emissions calculations'!$H591),
                    0),
              MATCH('GHG emissions calculations'!R$6, 'Emission Factors'!$E$5:$R$5, 0)) &lt;&gt; "",
        INDEX('Emission Factors'!$E$5:$R$488,
              MATCH(1,
                    ('Emission Factors'!$E$5:$E$488 = 'GHG emissions calculations'!$F591) *
                    ('Emission Factors'!$H$5:$H$488 = 'GHG emissions calculations'!$H591),
                    0),
              MATCH('GHG emissions calculations'!R$6, 'Emission Factors'!$E$5:$R$5, 0)),
        ""),
    "")</f>
        <v/>
      </c>
      <c r="S591" s="312">
        <f t="shared" si="2"/>
        <v>0</v>
      </c>
      <c r="T591" s="23"/>
    </row>
    <row r="592" ht="15.75" customHeight="1" outlineLevel="1">
      <c r="A592" s="23"/>
      <c r="B592" s="71"/>
      <c r="C592" s="71"/>
      <c r="D592" s="71"/>
      <c r="E592" s="314"/>
      <c r="F592" s="311" t="str">
        <f>Lists!T49</f>
        <v>Aluminium, extrusion profile - Metal drilling - Asia</v>
      </c>
      <c r="G592" s="311" t="str">
        <f t="array" ref="G592">XLOOKUP(1,('Emission Factors'!$E$5:$E$488='GHG emissions calculations'!$F592)*('Emission Factors'!$H$5:$H$488='GHG emissions calculations'!$H592),INDEX('Emission Factors'!$E$5:$T$488,0,MATCH('GHG emissions calculations'!G$6,'Emission Factors'!$E$5:$T$5,0)),"",0)</f>
        <v/>
      </c>
      <c r="H592" s="311" t="s">
        <v>237</v>
      </c>
      <c r="I592" s="312" t="str">
        <f>IF(
    SUMIFS('Import data'!$L$25:$L$80,
           'Import data'!$J$25:$J$80, F592,
           'Import data'!$G$25:$G$80, 'GHG emissions calculations'!$H592,
           'Import data'!$I$25:$I$80,$E$541) &lt;&gt; 0,
    SUMIFS('Import data'!$L$25:$L$80,
           'Import data'!$J$25:$J$80, F592,
           'Import data'!$G$25:$G$80, 'GHG emissions calculations'!$H592,
           'Import data'!$I$25:$I$80,$E$541),
    ""
)</f>
        <v/>
      </c>
      <c r="J592" s="311" t="str">
        <f t="array" ref="J592">IF(
    XLOOKUP(F592, 'Import data'!$J$26:$J$47, 'Import data'!$M$26:$M$47, "", 0) = "Please add the region-specific supplier emission factor or choose a different region available in the IAEG database.",
    "",
    XLOOKUP(F592, 'Import data'!$J$26:$J$47, 'Import data'!$M$26:$M$47, "", 0)
)</f>
        <v/>
      </c>
      <c r="K592" s="311" t="str">
        <f t="array" ref="K592">IFERROR(
    XLOOKUP(F592,
            _xlws.FILTER('Supplier Emission'!$G$15:$G$49,
                   ('Supplier Emission'!$D$15:$D$49=H592) * ('Supplier Emission'!$F$15:$F$49=$E$541)),
            _xlws.FILTER('Supplier Emission'!$I$15:$I$49,
                   ('Supplier Emission'!$D$15:$D$49=H592) * ('Supplier Emission'!$F$15:$F$49=$E$541)),
            ""),
    "")</f>
        <v/>
      </c>
      <c r="L592" s="311" t="str">
        <f t="array" ref="L592">IFERROR(
    XLOOKUP(F592,
            _xlws.FILTER('Supplier Emission'!$G$15:$G$49,
                   ('Supplier Emission'!$D$15:$D$49=H592) * ('Supplier Emission'!$F$15:$F$49=$E$541)),
            _xlws.FILTER('Supplier Emission'!$J$15:$J$49,
                   ('Supplier Emission'!$D$15:$D$49=H592) * ('Supplier Emission'!$F$15:$F$49=$E$541)),
            ""),
    "")</f>
        <v/>
      </c>
      <c r="M592" s="311" t="str">
        <f t="array" ref="M592">IFERROR(
    XLOOKUP(F592,
            _xlws.FILTER('Supplier Emission'!$G$15:$G$49,
                   ('Supplier Emission'!$D$15:$D$49=H592) * ('Supplier Emission'!$F$15:$F$49=$E$541)),
            _xlws.FILTER('Supplier Emission'!$M$15:$M$49,
                   ('Supplier Emission'!$D$15:$D$49=H592) * ('Supplier Emission'!$F$15:$F$49=$E$541)),
            ""),
    "")</f>
        <v/>
      </c>
      <c r="N592" s="311" t="str">
        <f t="array" ref="N592">IFERROR(
    XLOOKUP(F592,
            _xlws.FILTER('Supplier Emission'!$G$15:$G$49,
                   ('Supplier Emission'!$D$15:$D$49=H592) * ('Supplier Emission'!$F$15:$F$49=$E$541)),
            _xlws.FILTER('Supplier Emission'!$H$15:$H$49,
                   ('Supplier Emission'!$D$15:$D$49=H592) * ('Supplier Emission'!$F$15:$F$49=$E$541)),
            ""),
    "")</f>
        <v/>
      </c>
      <c r="O592" s="311" t="str">
        <f t="array" ref="O592">XLOOKUP(1,('Emission Factors'!$E$5:$E$488='GHG emissions calculations'!$F592)*('Emission Factors'!$H$5:$H$488='GHG emissions calculations'!$H592),INDEX('Emission Factors'!$E$5:$T$488,0,MATCH('GHG emissions calculations'!O$6,'Emission Factors'!$E$5:$T$5,0)),"",0)</f>
        <v/>
      </c>
      <c r="P592" s="313" t="str">
        <f t="array" ref="P592">IFERROR(
    INDEX('Emission Factors'!$E$5:$P$488,
          MATCH(1,
                ('Emission Factors'!$E$5:$E$488 = 'GHG emissions calculations'!$F592) *
                ('Emission Factors'!$H$5:$H$488 = 'GHG emissions calculations'!$H592),
                0),
          MATCH('GHG emissions calculations'!P$6,'Emission Factors'!$E$5:$P$5,0)),
    "")</f>
        <v/>
      </c>
      <c r="Q592" s="311" t="str">
        <f t="array" ref="Q592">IFERROR(
    IF(
        INDEX('Emission Factors'!$E$5:$P$488,
              MATCH(1,
                    ('Emission Factors'!$E$5:$E$488 = 'GHG emissions calculations'!$F592) *
                    ('Emission Factors'!$H$5:$H$488 = 'GHG emissions calculations'!$H592),
                    0),
              MATCH('GHG emissions calculations'!Q$6, 'Emission Factors'!$E$5:$P$5, 0)) &lt;&gt; "",
        INDEX('Emission Factors'!$E$5:$P$488,
              MATCH(1,
                    ('Emission Factors'!$E$5:$E$488 = 'GHG emissions calculations'!$F592) *
                    ('Emission Factors'!$H$5:$H$488 = 'GHG emissions calculations'!$H592),
                    0),
              MATCH('GHG emissions calculations'!Q$6, 'Emission Factors'!$E$5:$P$5, 0)),
        ""),
    "")</f>
        <v/>
      </c>
      <c r="R592" s="311" t="str">
        <f t="array" ref="R592">IFERROR(
    IF(
        INDEX('Emission Factors'!$E$5:$R$488,
              MATCH(1,
                    ('Emission Factors'!$E$5:$E$488 = 'GHG emissions calculations'!$F592) *
                    ('Emission Factors'!$H$5:$H$488 = 'GHG emissions calculations'!$H592),
                    0),
              MATCH('GHG emissions calculations'!R$6, 'Emission Factors'!$E$5:$R$5, 0)) &lt;&gt; "",
        INDEX('Emission Factors'!$E$5:$R$488,
              MATCH(1,
                    ('Emission Factors'!$E$5:$E$488 = 'GHG emissions calculations'!$F592) *
                    ('Emission Factors'!$H$5:$H$488 = 'GHG emissions calculations'!$H592),
                    0),
              MATCH('GHG emissions calculations'!R$6, 'Emission Factors'!$E$5:$R$5, 0)),
        ""),
    "")</f>
        <v/>
      </c>
      <c r="S592" s="312">
        <f t="shared" si="2"/>
        <v>0</v>
      </c>
      <c r="T592" s="23"/>
    </row>
    <row r="593" ht="15.75" customHeight="1" outlineLevel="1">
      <c r="A593" s="23"/>
      <c r="B593" s="71"/>
      <c r="C593" s="71"/>
      <c r="D593" s="71"/>
      <c r="E593" s="314"/>
      <c r="F593" s="311" t="str">
        <f>Lists!T47</f>
        <v>Aluminium, extrusion profile - Metal drilling - Europe</v>
      </c>
      <c r="G593" s="311">
        <f t="array" ref="G593">XLOOKUP(1,('Emission Factors'!$E$5:$E$488='GHG emissions calculations'!$F593)*('Emission Factors'!$H$5:$H$488='GHG emissions calculations'!$H593),INDEX('Emission Factors'!$E$5:$T$488,0,MATCH('GHG emissions calculations'!G$6,'Emission Factors'!$E$5:$T$5,0)),"",0)</f>
        <v>3</v>
      </c>
      <c r="H593" s="311" t="s">
        <v>237</v>
      </c>
      <c r="I593" s="312" t="str">
        <f>IF(
    SUMIFS('Import data'!$L$25:$L$80,
           'Import data'!$J$25:$J$80, F593,
           'Import data'!$G$25:$G$80, 'GHG emissions calculations'!$H593,
           'Import data'!$I$25:$I$80,$E$541) &lt;&gt; 0,
    SUMIFS('Import data'!$L$25:$L$80,
           'Import data'!$J$25:$J$80, F593,
           'Import data'!$G$25:$G$80, 'GHG emissions calculations'!$H593,
           'Import data'!$I$25:$I$80,$E$541),
    ""
)</f>
        <v/>
      </c>
      <c r="J593" s="311" t="str">
        <f t="array" ref="J593">IF(
    XLOOKUP(F593, 'Import data'!$J$26:$J$47, 'Import data'!$M$26:$M$47, "", 0) = "Please add the region-specific supplier emission factor or choose a different region available in the IAEG database.",
    "",
    XLOOKUP(F593, 'Import data'!$J$26:$J$47, 'Import data'!$M$26:$M$47, "", 0)
)</f>
        <v/>
      </c>
      <c r="K593" s="311" t="str">
        <f t="array" ref="K593">IFERROR(
    XLOOKUP(F593,
            _xlws.FILTER('Supplier Emission'!$G$15:$G$49,
                   ('Supplier Emission'!$D$15:$D$49=H593) * ('Supplier Emission'!$F$15:$F$49=$E$541)),
            _xlws.FILTER('Supplier Emission'!$I$15:$I$49,
                   ('Supplier Emission'!$D$15:$D$49=H593) * ('Supplier Emission'!$F$15:$F$49=$E$541)),
            ""),
    "")</f>
        <v/>
      </c>
      <c r="L593" s="311" t="str">
        <f t="array" ref="L593">IFERROR(
    XLOOKUP(F593,
            _xlws.FILTER('Supplier Emission'!$G$15:$G$49,
                   ('Supplier Emission'!$D$15:$D$49=H593) * ('Supplier Emission'!$F$15:$F$49=$E$541)),
            _xlws.FILTER('Supplier Emission'!$J$15:$J$49,
                   ('Supplier Emission'!$D$15:$D$49=H593) * ('Supplier Emission'!$F$15:$F$49=$E$541)),
            ""),
    "")</f>
        <v/>
      </c>
      <c r="M593" s="311" t="str">
        <f t="array" ref="M593">IFERROR(
    XLOOKUP(F593,
            _xlws.FILTER('Supplier Emission'!$G$15:$G$49,
                   ('Supplier Emission'!$D$15:$D$49=H593) * ('Supplier Emission'!$F$15:$F$49=$E$541)),
            _xlws.FILTER('Supplier Emission'!$M$15:$M$49,
                   ('Supplier Emission'!$D$15:$D$49=H593) * ('Supplier Emission'!$F$15:$F$49=$E$541)),
            ""),
    "")</f>
        <v/>
      </c>
      <c r="N593" s="311" t="str">
        <f t="array" ref="N593">IFERROR(
    XLOOKUP(F593,
            _xlws.FILTER('Supplier Emission'!$G$15:$G$49,
                   ('Supplier Emission'!$D$15:$D$49=H593) * ('Supplier Emission'!$F$15:$F$49=$E$541)),
            _xlws.FILTER('Supplier Emission'!$H$15:$H$49,
                   ('Supplier Emission'!$D$15:$D$49=H593) * ('Supplier Emission'!$F$15:$F$49=$E$541)),
            ""),
    "")</f>
        <v/>
      </c>
      <c r="O593" s="311" t="str">
        <f t="array" ref="O593">XLOOKUP(1,('Emission Factors'!$E$5:$E$488='GHG emissions calculations'!$F593)*('Emission Factors'!$H$5:$H$488='GHG emissions calculations'!$H593),INDEX('Emission Factors'!$E$5:$T$488,0,MATCH('GHG emissions calculations'!O$6,'Emission Factors'!$E$5:$T$5,0)),"",0)</f>
        <v>Aluminium, profilé extrudé</v>
      </c>
      <c r="P593" s="313">
        <f t="array" ref="P593">IFERROR(
    INDEX('Emission Factors'!$E$5:$P$488,
          MATCH(1,
                ('Emission Factors'!$E$5:$E$488 = 'GHG emissions calculations'!$F593) *
                ('Emission Factors'!$H$5:$H$488 = 'GHG emissions calculations'!$H593),
                0),
          MATCH('GHG emissions calculations'!P$6,'Emission Factors'!$E$5:$P$5,0)),
    "")</f>
        <v>2.46</v>
      </c>
      <c r="Q593" s="311" t="str">
        <f t="array" ref="Q593">IFERROR(
    IF(
        INDEX('Emission Factors'!$E$5:$P$488,
              MATCH(1,
                    ('Emission Factors'!$E$5:$E$488 = 'GHG emissions calculations'!$F593) *
                    ('Emission Factors'!$H$5:$H$488 = 'GHG emissions calculations'!$H593),
                    0),
              MATCH('GHG emissions calculations'!Q$6, 'Emission Factors'!$E$5:$P$5, 0)) &lt;&gt; "",
        INDEX('Emission Factors'!$E$5:$P$488,
              MATCH(1,
                    ('Emission Factors'!$E$5:$E$488 = 'GHG emissions calculations'!$F593) *
                    ('Emission Factors'!$H$5:$H$488 = 'GHG emissions calculations'!$H593),
                    0),
              MATCH('GHG emissions calculations'!Q$6, 'Emission Factors'!$E$5:$P$5, 0)),
        ""),
    "")</f>
        <v>kgCO2e/kg</v>
      </c>
      <c r="R593" s="311" t="str">
        <f t="array" ref="R593">IFERROR(
    IF(
        INDEX('Emission Factors'!$E$5:$R$488,
              MATCH(1,
                    ('Emission Factors'!$E$5:$E$488 = 'GHG emissions calculations'!$F593) *
                    ('Emission Factors'!$H$5:$H$488 = 'GHG emissions calculations'!$H593),
                    0),
              MATCH('GHG emissions calculations'!R$6, 'Emission Factors'!$E$5:$R$5, 0)) &lt;&gt; "",
        INDEX('Emission Factors'!$E$5:$R$488,
              MATCH(1,
                    ('Emission Factors'!$E$5:$E$488 = 'GHG emissions calculations'!$F593) *
                    ('Emission Factors'!$H$5:$H$488 = 'GHG emissions calculations'!$H593),
                    0),
              MATCH('GHG emissions calculations'!R$6, 'Emission Factors'!$E$5:$R$5, 0)),
        ""),
    "")</f>
        <v>Europe</v>
      </c>
      <c r="S593" s="312">
        <f t="shared" si="2"/>
        <v>0</v>
      </c>
      <c r="T593" s="23"/>
    </row>
    <row r="594" ht="15.75" customHeight="1" outlineLevel="1">
      <c r="A594" s="23"/>
      <c r="B594" s="71"/>
      <c r="C594" s="71"/>
      <c r="D594" s="71"/>
      <c r="E594" s="314"/>
      <c r="F594" s="311" t="str">
        <f>Lists!T52</f>
        <v>Aluminium, extrusion profile - Metal drilling - Global or unspecified region</v>
      </c>
      <c r="G594" s="311">
        <f t="array" ref="G594">XLOOKUP(1,('Emission Factors'!$E$5:$E$488='GHG emissions calculations'!$F594)*('Emission Factors'!$H$5:$H$488='GHG emissions calculations'!$H594),INDEX('Emission Factors'!$E$5:$T$488,0,MATCH('GHG emissions calculations'!G$6,'Emission Factors'!$E$5:$T$5,0)),"",0)</f>
        <v>3</v>
      </c>
      <c r="H594" s="311" t="s">
        <v>237</v>
      </c>
      <c r="I594" s="312" t="str">
        <f>IF(
    SUMIFS('Import data'!$L$25:$L$80,
           'Import data'!$J$25:$J$80, F594,
           'Import data'!$G$25:$G$80, 'GHG emissions calculations'!$H594,
           'Import data'!$I$25:$I$80,$E$541) &lt;&gt; 0,
    SUMIFS('Import data'!$L$25:$L$80,
           'Import data'!$J$25:$J$80, F594,
           'Import data'!$G$25:$G$80, 'GHG emissions calculations'!$H594,
           'Import data'!$I$25:$I$80,$E$541),
    ""
)</f>
        <v/>
      </c>
      <c r="J594" s="311" t="str">
        <f t="array" ref="J594">IF(
    XLOOKUP(F594, 'Import data'!$J$26:$J$47, 'Import data'!$M$26:$M$47, "", 0) = "Please add the region-specific supplier emission factor or choose a different region available in the IAEG database.",
    "",
    XLOOKUP(F594, 'Import data'!$J$26:$J$47, 'Import data'!$M$26:$M$47, "", 0)
)</f>
        <v/>
      </c>
      <c r="K594" s="311" t="str">
        <f t="array" ref="K594">IFERROR(
    XLOOKUP(F594,
            _xlws.FILTER('Supplier Emission'!$G$15:$G$49,
                   ('Supplier Emission'!$D$15:$D$49=H594) * ('Supplier Emission'!$F$15:$F$49=$E$541)),
            _xlws.FILTER('Supplier Emission'!$I$15:$I$49,
                   ('Supplier Emission'!$D$15:$D$49=H594) * ('Supplier Emission'!$F$15:$F$49=$E$541)),
            ""),
    "")</f>
        <v/>
      </c>
      <c r="L594" s="311" t="str">
        <f t="array" ref="L594">IFERROR(
    XLOOKUP(F594,
            _xlws.FILTER('Supplier Emission'!$G$15:$G$49,
                   ('Supplier Emission'!$D$15:$D$49=H594) * ('Supplier Emission'!$F$15:$F$49=$E$541)),
            _xlws.FILTER('Supplier Emission'!$J$15:$J$49,
                   ('Supplier Emission'!$D$15:$D$49=H594) * ('Supplier Emission'!$F$15:$F$49=$E$541)),
            ""),
    "")</f>
        <v/>
      </c>
      <c r="M594" s="311" t="str">
        <f t="array" ref="M594">IFERROR(
    XLOOKUP(F594,
            _xlws.FILTER('Supplier Emission'!$G$15:$G$49,
                   ('Supplier Emission'!$D$15:$D$49=H594) * ('Supplier Emission'!$F$15:$F$49=$E$541)),
            _xlws.FILTER('Supplier Emission'!$M$15:$M$49,
                   ('Supplier Emission'!$D$15:$D$49=H594) * ('Supplier Emission'!$F$15:$F$49=$E$541)),
            ""),
    "")</f>
        <v/>
      </c>
      <c r="N594" s="311" t="str">
        <f t="array" ref="N594">IFERROR(
    XLOOKUP(F594,
            _xlws.FILTER('Supplier Emission'!$G$15:$G$49,
                   ('Supplier Emission'!$D$15:$D$49=H594) * ('Supplier Emission'!$F$15:$F$49=$E$541)),
            _xlws.FILTER('Supplier Emission'!$H$15:$H$49,
                   ('Supplier Emission'!$D$15:$D$49=H594) * ('Supplier Emission'!$F$15:$F$49=$E$541)),
            ""),
    "")</f>
        <v/>
      </c>
      <c r="O594" s="311" t="str">
        <f t="array" ref="O594">XLOOKUP(1,('Emission Factors'!$E$5:$E$488='GHG emissions calculations'!$F594)*('Emission Factors'!$H$5:$H$488='GHG emissions calculations'!$H594),INDEX('Emission Factors'!$E$5:$T$488,0,MATCH('GHG emissions calculations'!O$6,'Emission Factors'!$E$5:$T$5,0)),"",0)</f>
        <v>Aluminium, profilé extrudé + Metal drilling - Perçage du métal (impact modéré)</v>
      </c>
      <c r="P594" s="313">
        <f t="array" ref="P594">IFERROR(
    INDEX('Emission Factors'!$E$5:$P$488,
          MATCH(1,
                ('Emission Factors'!$E$5:$E$488 = 'GHG emissions calculations'!$F594) *
                ('Emission Factors'!$H$5:$H$488 = 'GHG emissions calculations'!$H594),
                0),
          MATCH('GHG emissions calculations'!P$6,'Emission Factors'!$E$5:$P$5,0)),
    "")</f>
        <v>2.45832</v>
      </c>
      <c r="Q594" s="311" t="str">
        <f t="array" ref="Q594">IFERROR(
    IF(
        INDEX('Emission Factors'!$E$5:$P$488,
              MATCH(1,
                    ('Emission Factors'!$E$5:$E$488 = 'GHG emissions calculations'!$F594) *
                    ('Emission Factors'!$H$5:$H$488 = 'GHG emissions calculations'!$H594),
                    0),
              MATCH('GHG emissions calculations'!Q$6, 'Emission Factors'!$E$5:$P$5, 0)) &lt;&gt; "",
        INDEX('Emission Factors'!$E$5:$P$488,
              MATCH(1,
                    ('Emission Factors'!$E$5:$E$488 = 'GHG emissions calculations'!$F594) *
                    ('Emission Factors'!$H$5:$H$488 = 'GHG emissions calculations'!$H594),
                    0),
              MATCH('GHG emissions calculations'!Q$6, 'Emission Factors'!$E$5:$P$5, 0)),
        ""),
    "")</f>
        <v>kgCO2e/kg</v>
      </c>
      <c r="R594" s="311" t="str">
        <f t="array" ref="R594">IFERROR(
    IF(
        INDEX('Emission Factors'!$E$5:$R$488,
              MATCH(1,
                    ('Emission Factors'!$E$5:$E$488 = 'GHG emissions calculations'!$F594) *
                    ('Emission Factors'!$H$5:$H$488 = 'GHG emissions calculations'!$H594),
                    0),
              MATCH('GHG emissions calculations'!R$6, 'Emission Factors'!$E$5:$R$5, 0)) &lt;&gt; "",
        INDEX('Emission Factors'!$E$5:$R$488,
              MATCH(1,
                    ('Emission Factors'!$E$5:$E$488 = 'GHG emissions calculations'!$F594) *
                    ('Emission Factors'!$H$5:$H$488 = 'GHG emissions calculations'!$H594),
                    0),
              MATCH('GHG emissions calculations'!R$6, 'Emission Factors'!$E$5:$R$5, 0)),
        ""),
    "")</f>
        <v>Global or unspecified region</v>
      </c>
      <c r="S594" s="312">
        <f t="shared" si="2"/>
        <v>0</v>
      </c>
      <c r="T594" s="23"/>
    </row>
    <row r="595" ht="15.75" customHeight="1" outlineLevel="1">
      <c r="A595" s="23"/>
      <c r="B595" s="71"/>
      <c r="C595" s="71"/>
      <c r="D595" s="71"/>
      <c r="E595" s="314"/>
      <c r="F595" s="311" t="str">
        <f>Lists!T51</f>
        <v>Aluminium, extrusion profile - Metal drilling - Middle East</v>
      </c>
      <c r="G595" s="311" t="str">
        <f t="array" ref="G595">XLOOKUP(1,('Emission Factors'!$E$5:$E$488='GHG emissions calculations'!$F595)*('Emission Factors'!$H$5:$H$488='GHG emissions calculations'!$H595),INDEX('Emission Factors'!$E$5:$T$488,0,MATCH('GHG emissions calculations'!G$6,'Emission Factors'!$E$5:$T$5,0)),"",0)</f>
        <v/>
      </c>
      <c r="H595" s="311" t="s">
        <v>237</v>
      </c>
      <c r="I595" s="312" t="str">
        <f>IF(
    SUMIFS('Import data'!$L$25:$L$80,
           'Import data'!$J$25:$J$80, F595,
           'Import data'!$G$25:$G$80, 'GHG emissions calculations'!$H595,
           'Import data'!$I$25:$I$80,$E$541) &lt;&gt; 0,
    SUMIFS('Import data'!$L$25:$L$80,
           'Import data'!$J$25:$J$80, F595,
           'Import data'!$G$25:$G$80, 'GHG emissions calculations'!$H595,
           'Import data'!$I$25:$I$80,$E$541),
    ""
)</f>
        <v/>
      </c>
      <c r="J595" s="311" t="str">
        <f t="array" ref="J595">IF(
    XLOOKUP(F595, 'Import data'!$J$26:$J$47, 'Import data'!$M$26:$M$47, "", 0) = "Please add the region-specific supplier emission factor or choose a different region available in the IAEG database.",
    "",
    XLOOKUP(F595, 'Import data'!$J$26:$J$47, 'Import data'!$M$26:$M$47, "", 0)
)</f>
        <v/>
      </c>
      <c r="K595" s="311" t="str">
        <f t="array" ref="K595">IFERROR(
    XLOOKUP(F595,
            _xlws.FILTER('Supplier Emission'!$G$15:$G$49,
                   ('Supplier Emission'!$D$15:$D$49=H595) * ('Supplier Emission'!$F$15:$F$49=$E$541)),
            _xlws.FILTER('Supplier Emission'!$I$15:$I$49,
                   ('Supplier Emission'!$D$15:$D$49=H595) * ('Supplier Emission'!$F$15:$F$49=$E$541)),
            ""),
    "")</f>
        <v/>
      </c>
      <c r="L595" s="311" t="str">
        <f t="array" ref="L595">IFERROR(
    XLOOKUP(F595,
            _xlws.FILTER('Supplier Emission'!$G$15:$G$49,
                   ('Supplier Emission'!$D$15:$D$49=H595) * ('Supplier Emission'!$F$15:$F$49=$E$541)),
            _xlws.FILTER('Supplier Emission'!$J$15:$J$49,
                   ('Supplier Emission'!$D$15:$D$49=H595) * ('Supplier Emission'!$F$15:$F$49=$E$541)),
            ""),
    "")</f>
        <v/>
      </c>
      <c r="M595" s="311" t="str">
        <f t="array" ref="M595">IFERROR(
    XLOOKUP(F595,
            _xlws.FILTER('Supplier Emission'!$G$15:$G$49,
                   ('Supplier Emission'!$D$15:$D$49=H595) * ('Supplier Emission'!$F$15:$F$49=$E$541)),
            _xlws.FILTER('Supplier Emission'!$M$15:$M$49,
                   ('Supplier Emission'!$D$15:$D$49=H595) * ('Supplier Emission'!$F$15:$F$49=$E$541)),
            ""),
    "")</f>
        <v/>
      </c>
      <c r="N595" s="311" t="str">
        <f t="array" ref="N595">IFERROR(
    XLOOKUP(F595,
            _xlws.FILTER('Supplier Emission'!$G$15:$G$49,
                   ('Supplier Emission'!$D$15:$D$49=H595) * ('Supplier Emission'!$F$15:$F$49=$E$541)),
            _xlws.FILTER('Supplier Emission'!$H$15:$H$49,
                   ('Supplier Emission'!$D$15:$D$49=H595) * ('Supplier Emission'!$F$15:$F$49=$E$541)),
            ""),
    "")</f>
        <v/>
      </c>
      <c r="O595" s="311" t="str">
        <f t="array" ref="O595">XLOOKUP(1,('Emission Factors'!$E$5:$E$488='GHG emissions calculations'!$F595)*('Emission Factors'!$H$5:$H$488='GHG emissions calculations'!$H595),INDEX('Emission Factors'!$E$5:$T$488,0,MATCH('GHG emissions calculations'!O$6,'Emission Factors'!$E$5:$T$5,0)),"",0)</f>
        <v/>
      </c>
      <c r="P595" s="313" t="str">
        <f t="array" ref="P595">IFERROR(
    INDEX('Emission Factors'!$E$5:$P$488,
          MATCH(1,
                ('Emission Factors'!$E$5:$E$488 = 'GHG emissions calculations'!$F595) *
                ('Emission Factors'!$H$5:$H$488 = 'GHG emissions calculations'!$H595),
                0),
          MATCH('GHG emissions calculations'!P$6,'Emission Factors'!$E$5:$P$5,0)),
    "")</f>
        <v/>
      </c>
      <c r="Q595" s="311" t="str">
        <f t="array" ref="Q595">IFERROR(
    IF(
        INDEX('Emission Factors'!$E$5:$P$488,
              MATCH(1,
                    ('Emission Factors'!$E$5:$E$488 = 'GHG emissions calculations'!$F595) *
                    ('Emission Factors'!$H$5:$H$488 = 'GHG emissions calculations'!$H595),
                    0),
              MATCH('GHG emissions calculations'!Q$6, 'Emission Factors'!$E$5:$P$5, 0)) &lt;&gt; "",
        INDEX('Emission Factors'!$E$5:$P$488,
              MATCH(1,
                    ('Emission Factors'!$E$5:$E$488 = 'GHG emissions calculations'!$F595) *
                    ('Emission Factors'!$H$5:$H$488 = 'GHG emissions calculations'!$H595),
                    0),
              MATCH('GHG emissions calculations'!Q$6, 'Emission Factors'!$E$5:$P$5, 0)),
        ""),
    "")</f>
        <v/>
      </c>
      <c r="R595" s="311" t="str">
        <f t="array" ref="R595">IFERROR(
    IF(
        INDEX('Emission Factors'!$E$5:$R$488,
              MATCH(1,
                    ('Emission Factors'!$E$5:$E$488 = 'GHG emissions calculations'!$F595) *
                    ('Emission Factors'!$H$5:$H$488 = 'GHG emissions calculations'!$H595),
                    0),
              MATCH('GHG emissions calculations'!R$6, 'Emission Factors'!$E$5:$R$5, 0)) &lt;&gt; "",
        INDEX('Emission Factors'!$E$5:$R$488,
              MATCH(1,
                    ('Emission Factors'!$E$5:$E$488 = 'GHG emissions calculations'!$F595) *
                    ('Emission Factors'!$H$5:$H$488 = 'GHG emissions calculations'!$H595),
                    0),
              MATCH('GHG emissions calculations'!R$6, 'Emission Factors'!$E$5:$R$5, 0)),
        ""),
    "")</f>
        <v/>
      </c>
      <c r="S595" s="312">
        <f t="shared" si="2"/>
        <v>0</v>
      </c>
      <c r="T595" s="23"/>
    </row>
    <row r="596" ht="15.75" customHeight="1" outlineLevel="1">
      <c r="A596" s="23"/>
      <c r="B596" s="71"/>
      <c r="C596" s="71"/>
      <c r="D596" s="71"/>
      <c r="E596" s="314"/>
      <c r="F596" s="311" t="str">
        <f>Lists!T50</f>
        <v>Aluminium, extrusion profile - Metal drilling - Oceania</v>
      </c>
      <c r="G596" s="311" t="str">
        <f t="array" ref="G596">XLOOKUP(1,('Emission Factors'!$E$5:$E$488='GHG emissions calculations'!$F596)*('Emission Factors'!$H$5:$H$488='GHG emissions calculations'!$H596),INDEX('Emission Factors'!$E$5:$T$488,0,MATCH('GHG emissions calculations'!G$6,'Emission Factors'!$E$5:$T$5,0)),"",0)</f>
        <v/>
      </c>
      <c r="H596" s="311" t="s">
        <v>237</v>
      </c>
      <c r="I596" s="312" t="str">
        <f>IF(
    SUMIFS('Import data'!$L$25:$L$80,
           'Import data'!$J$25:$J$80, F596,
           'Import data'!$G$25:$G$80, 'GHG emissions calculations'!$H596,
           'Import data'!$I$25:$I$80,$E$541) &lt;&gt; 0,
    SUMIFS('Import data'!$L$25:$L$80,
           'Import data'!$J$25:$J$80, F596,
           'Import data'!$G$25:$G$80, 'GHG emissions calculations'!$H596,
           'Import data'!$I$25:$I$80,$E$541),
    ""
)</f>
        <v/>
      </c>
      <c r="J596" s="311" t="str">
        <f t="array" ref="J596">IF(
    XLOOKUP(F596, 'Import data'!$J$26:$J$47, 'Import data'!$M$26:$M$47, "", 0) = "Please add the region-specific supplier emission factor or choose a different region available in the IAEG database.",
    "",
    XLOOKUP(F596, 'Import data'!$J$26:$J$47, 'Import data'!$M$26:$M$47, "", 0)
)</f>
        <v/>
      </c>
      <c r="K596" s="311" t="str">
        <f t="array" ref="K596">IFERROR(
    XLOOKUP(F596,
            _xlws.FILTER('Supplier Emission'!$G$15:$G$49,
                   ('Supplier Emission'!$D$15:$D$49=H596) * ('Supplier Emission'!$F$15:$F$49=$E$541)),
            _xlws.FILTER('Supplier Emission'!$I$15:$I$49,
                   ('Supplier Emission'!$D$15:$D$49=H596) * ('Supplier Emission'!$F$15:$F$49=$E$541)),
            ""),
    "")</f>
        <v/>
      </c>
      <c r="L596" s="311" t="str">
        <f t="array" ref="L596">IFERROR(
    XLOOKUP(F596,
            _xlws.FILTER('Supplier Emission'!$G$15:$G$49,
                   ('Supplier Emission'!$D$15:$D$49=H596) * ('Supplier Emission'!$F$15:$F$49=$E$541)),
            _xlws.FILTER('Supplier Emission'!$J$15:$J$49,
                   ('Supplier Emission'!$D$15:$D$49=H596) * ('Supplier Emission'!$F$15:$F$49=$E$541)),
            ""),
    "")</f>
        <v/>
      </c>
      <c r="M596" s="311" t="str">
        <f t="array" ref="M596">IFERROR(
    XLOOKUP(F596,
            _xlws.FILTER('Supplier Emission'!$G$15:$G$49,
                   ('Supplier Emission'!$D$15:$D$49=H596) * ('Supplier Emission'!$F$15:$F$49=$E$541)),
            _xlws.FILTER('Supplier Emission'!$M$15:$M$49,
                   ('Supplier Emission'!$D$15:$D$49=H596) * ('Supplier Emission'!$F$15:$F$49=$E$541)),
            ""),
    "")</f>
        <v/>
      </c>
      <c r="N596" s="311" t="str">
        <f t="array" ref="N596">IFERROR(
    XLOOKUP(F596,
            _xlws.FILTER('Supplier Emission'!$G$15:$G$49,
                   ('Supplier Emission'!$D$15:$D$49=H596) * ('Supplier Emission'!$F$15:$F$49=$E$541)),
            _xlws.FILTER('Supplier Emission'!$H$15:$H$49,
                   ('Supplier Emission'!$D$15:$D$49=H596) * ('Supplier Emission'!$F$15:$F$49=$E$541)),
            ""),
    "")</f>
        <v/>
      </c>
      <c r="O596" s="311" t="str">
        <f t="array" ref="O596">XLOOKUP(1,('Emission Factors'!$E$5:$E$488='GHG emissions calculations'!$F596)*('Emission Factors'!$H$5:$H$488='GHG emissions calculations'!$H596),INDEX('Emission Factors'!$E$5:$T$488,0,MATCH('GHG emissions calculations'!O$6,'Emission Factors'!$E$5:$T$5,0)),"",0)</f>
        <v/>
      </c>
      <c r="P596" s="313" t="str">
        <f t="array" ref="P596">IFERROR(
    INDEX('Emission Factors'!$E$5:$P$488,
          MATCH(1,
                ('Emission Factors'!$E$5:$E$488 = 'GHG emissions calculations'!$F596) *
                ('Emission Factors'!$H$5:$H$488 = 'GHG emissions calculations'!$H596),
                0),
          MATCH('GHG emissions calculations'!P$6,'Emission Factors'!$E$5:$P$5,0)),
    "")</f>
        <v/>
      </c>
      <c r="Q596" s="311" t="str">
        <f t="array" ref="Q596">IFERROR(
    IF(
        INDEX('Emission Factors'!$E$5:$P$488,
              MATCH(1,
                    ('Emission Factors'!$E$5:$E$488 = 'GHG emissions calculations'!$F596) *
                    ('Emission Factors'!$H$5:$H$488 = 'GHG emissions calculations'!$H596),
                    0),
              MATCH('GHG emissions calculations'!Q$6, 'Emission Factors'!$E$5:$P$5, 0)) &lt;&gt; "",
        INDEX('Emission Factors'!$E$5:$P$488,
              MATCH(1,
                    ('Emission Factors'!$E$5:$E$488 = 'GHG emissions calculations'!$F596) *
                    ('Emission Factors'!$H$5:$H$488 = 'GHG emissions calculations'!$H596),
                    0),
              MATCH('GHG emissions calculations'!Q$6, 'Emission Factors'!$E$5:$P$5, 0)),
        ""),
    "")</f>
        <v/>
      </c>
      <c r="R596" s="311" t="str">
        <f t="array" ref="R596">IFERROR(
    IF(
        INDEX('Emission Factors'!$E$5:$R$488,
              MATCH(1,
                    ('Emission Factors'!$E$5:$E$488 = 'GHG emissions calculations'!$F596) *
                    ('Emission Factors'!$H$5:$H$488 = 'GHG emissions calculations'!$H596),
                    0),
              MATCH('GHG emissions calculations'!R$6, 'Emission Factors'!$E$5:$R$5, 0)) &lt;&gt; "",
        INDEX('Emission Factors'!$E$5:$R$488,
              MATCH(1,
                    ('Emission Factors'!$E$5:$E$488 = 'GHG emissions calculations'!$F596) *
                    ('Emission Factors'!$H$5:$H$488 = 'GHG emissions calculations'!$H596),
                    0),
              MATCH('GHG emissions calculations'!R$6, 'Emission Factors'!$E$5:$R$5, 0)),
        ""),
    "")</f>
        <v/>
      </c>
      <c r="S596" s="312">
        <f t="shared" si="2"/>
        <v>0</v>
      </c>
      <c r="T596" s="23"/>
    </row>
    <row r="597" ht="15.75" customHeight="1" outlineLevel="1">
      <c r="A597" s="23"/>
      <c r="B597" s="71"/>
      <c r="C597" s="71"/>
      <c r="D597" s="71"/>
      <c r="E597" s="314"/>
      <c r="F597" s="311" t="str">
        <f>Lists!T55</f>
        <v>Aluminium, extrusion profile - Metal sheet stamping - Africa</v>
      </c>
      <c r="G597" s="311" t="str">
        <f t="array" ref="G597">XLOOKUP(1,('Emission Factors'!$E$5:$E$488='GHG emissions calculations'!$F597)*('Emission Factors'!$H$5:$H$488='GHG emissions calculations'!$H597),INDEX('Emission Factors'!$E$5:$T$488,0,MATCH('GHG emissions calculations'!G$6,'Emission Factors'!$E$5:$T$5,0)),"",0)</f>
        <v/>
      </c>
      <c r="H597" s="311" t="s">
        <v>237</v>
      </c>
      <c r="I597" s="312" t="str">
        <f>IF(
    SUMIFS('Import data'!$L$25:$L$80,
           'Import data'!$J$25:$J$80, F597,
           'Import data'!$G$25:$G$80, 'GHG emissions calculations'!$H597,
           'Import data'!$I$25:$I$80,$E$541) &lt;&gt; 0,
    SUMIFS('Import data'!$L$25:$L$80,
           'Import data'!$J$25:$J$80, F597,
           'Import data'!$G$25:$G$80, 'GHG emissions calculations'!$H597,
           'Import data'!$I$25:$I$80,$E$541),
    ""
)</f>
        <v/>
      </c>
      <c r="J597" s="311" t="str">
        <f t="array" ref="J597">IF(
    XLOOKUP(F597, 'Import data'!$J$26:$J$47, 'Import data'!$M$26:$M$47, "", 0) = "Please add the region-specific supplier emission factor or choose a different region available in the IAEG database.",
    "",
    XLOOKUP(F597, 'Import data'!$J$26:$J$47, 'Import data'!$M$26:$M$47, "", 0)
)</f>
        <v/>
      </c>
      <c r="K597" s="311" t="str">
        <f t="array" ref="K597">IFERROR(
    XLOOKUP(F597,
            _xlws.FILTER('Supplier Emission'!$G$15:$G$49,
                   ('Supplier Emission'!$D$15:$D$49=H597) * ('Supplier Emission'!$F$15:$F$49=$E$541)),
            _xlws.FILTER('Supplier Emission'!$I$15:$I$49,
                   ('Supplier Emission'!$D$15:$D$49=H597) * ('Supplier Emission'!$F$15:$F$49=$E$541)),
            ""),
    "")</f>
        <v/>
      </c>
      <c r="L597" s="311" t="str">
        <f t="array" ref="L597">IFERROR(
    XLOOKUP(F597,
            _xlws.FILTER('Supplier Emission'!$G$15:$G$49,
                   ('Supplier Emission'!$D$15:$D$49=H597) * ('Supplier Emission'!$F$15:$F$49=$E$541)),
            _xlws.FILTER('Supplier Emission'!$J$15:$J$49,
                   ('Supplier Emission'!$D$15:$D$49=H597) * ('Supplier Emission'!$F$15:$F$49=$E$541)),
            ""),
    "")</f>
        <v/>
      </c>
      <c r="M597" s="311" t="str">
        <f t="array" ref="M597">IFERROR(
    XLOOKUP(F597,
            _xlws.FILTER('Supplier Emission'!$G$15:$G$49,
                   ('Supplier Emission'!$D$15:$D$49=H597) * ('Supplier Emission'!$F$15:$F$49=$E$541)),
            _xlws.FILTER('Supplier Emission'!$M$15:$M$49,
                   ('Supplier Emission'!$D$15:$D$49=H597) * ('Supplier Emission'!$F$15:$F$49=$E$541)),
            ""),
    "")</f>
        <v/>
      </c>
      <c r="N597" s="311" t="str">
        <f t="array" ref="N597">IFERROR(
    XLOOKUP(F597,
            _xlws.FILTER('Supplier Emission'!$G$15:$G$49,
                   ('Supplier Emission'!$D$15:$D$49=H597) * ('Supplier Emission'!$F$15:$F$49=$E$541)),
            _xlws.FILTER('Supplier Emission'!$H$15:$H$49,
                   ('Supplier Emission'!$D$15:$D$49=H597) * ('Supplier Emission'!$F$15:$F$49=$E$541)),
            ""),
    "")</f>
        <v/>
      </c>
      <c r="O597" s="311" t="str">
        <f t="array" ref="O597">XLOOKUP(1,('Emission Factors'!$E$5:$E$488='GHG emissions calculations'!$F597)*('Emission Factors'!$H$5:$H$488='GHG emissions calculations'!$H597),INDEX('Emission Factors'!$E$5:$T$488,0,MATCH('GHG emissions calculations'!O$6,'Emission Factors'!$E$5:$T$5,0)),"",0)</f>
        <v/>
      </c>
      <c r="P597" s="313" t="str">
        <f t="array" ref="P597">IFERROR(
    INDEX('Emission Factors'!$E$5:$P$488,
          MATCH(1,
                ('Emission Factors'!$E$5:$E$488 = 'GHG emissions calculations'!$F597) *
                ('Emission Factors'!$H$5:$H$488 = 'GHG emissions calculations'!$H597),
                0),
          MATCH('GHG emissions calculations'!P$6,'Emission Factors'!$E$5:$P$5,0)),
    "")</f>
        <v/>
      </c>
      <c r="Q597" s="311" t="str">
        <f t="array" ref="Q597">IFERROR(
    IF(
        INDEX('Emission Factors'!$E$5:$P$488,
              MATCH(1,
                    ('Emission Factors'!$E$5:$E$488 = 'GHG emissions calculations'!$F597) *
                    ('Emission Factors'!$H$5:$H$488 = 'GHG emissions calculations'!$H597),
                    0),
              MATCH('GHG emissions calculations'!Q$6, 'Emission Factors'!$E$5:$P$5, 0)) &lt;&gt; "",
        INDEX('Emission Factors'!$E$5:$P$488,
              MATCH(1,
                    ('Emission Factors'!$E$5:$E$488 = 'GHG emissions calculations'!$F597) *
                    ('Emission Factors'!$H$5:$H$488 = 'GHG emissions calculations'!$H597),
                    0),
              MATCH('GHG emissions calculations'!Q$6, 'Emission Factors'!$E$5:$P$5, 0)),
        ""),
    "")</f>
        <v/>
      </c>
      <c r="R597" s="311" t="str">
        <f t="array" ref="R597">IFERROR(
    IF(
        INDEX('Emission Factors'!$E$5:$R$488,
              MATCH(1,
                    ('Emission Factors'!$E$5:$E$488 = 'GHG emissions calculations'!$F597) *
                    ('Emission Factors'!$H$5:$H$488 = 'GHG emissions calculations'!$H597),
                    0),
              MATCH('GHG emissions calculations'!R$6, 'Emission Factors'!$E$5:$R$5, 0)) &lt;&gt; "",
        INDEX('Emission Factors'!$E$5:$R$488,
              MATCH(1,
                    ('Emission Factors'!$E$5:$E$488 = 'GHG emissions calculations'!$F597) *
                    ('Emission Factors'!$H$5:$H$488 = 'GHG emissions calculations'!$H597),
                    0),
              MATCH('GHG emissions calculations'!R$6, 'Emission Factors'!$E$5:$R$5, 0)),
        ""),
    "")</f>
        <v/>
      </c>
      <c r="S597" s="312">
        <f t="shared" si="2"/>
        <v>0</v>
      </c>
      <c r="T597" s="23"/>
    </row>
    <row r="598" ht="15.75" customHeight="1" outlineLevel="1">
      <c r="A598" s="23"/>
      <c r="B598" s="71"/>
      <c r="C598" s="71"/>
      <c r="D598" s="71"/>
      <c r="E598" s="314"/>
      <c r="F598" s="311" t="str">
        <f>Lists!T53</f>
        <v>Aluminium, extrusion profile - Metal sheet stamping - America</v>
      </c>
      <c r="G598" s="311" t="str">
        <f t="array" ref="G598">XLOOKUP(1,('Emission Factors'!$E$5:$E$488='GHG emissions calculations'!$F598)*('Emission Factors'!$H$5:$H$488='GHG emissions calculations'!$H598),INDEX('Emission Factors'!$E$5:$T$488,0,MATCH('GHG emissions calculations'!G$6,'Emission Factors'!$E$5:$T$5,0)),"",0)</f>
        <v/>
      </c>
      <c r="H598" s="311" t="s">
        <v>237</v>
      </c>
      <c r="I598" s="312" t="str">
        <f>IF(
    SUMIFS('Import data'!$L$25:$L$80,
           'Import data'!$J$25:$J$80, F598,
           'Import data'!$G$25:$G$80, 'GHG emissions calculations'!$H598,
           'Import data'!$I$25:$I$80,$E$541) &lt;&gt; 0,
    SUMIFS('Import data'!$L$25:$L$80,
           'Import data'!$J$25:$J$80, F598,
           'Import data'!$G$25:$G$80, 'GHG emissions calculations'!$H598,
           'Import data'!$I$25:$I$80,$E$541),
    ""
)</f>
        <v/>
      </c>
      <c r="J598" s="311" t="str">
        <f t="array" ref="J598">IF(
    XLOOKUP(F598, 'Import data'!$J$26:$J$47, 'Import data'!$M$26:$M$47, "", 0) = "Please add the region-specific supplier emission factor or choose a different region available in the IAEG database.",
    "",
    XLOOKUP(F598, 'Import data'!$J$26:$J$47, 'Import data'!$M$26:$M$47, "", 0)
)</f>
        <v/>
      </c>
      <c r="K598" s="311" t="str">
        <f t="array" ref="K598">IFERROR(
    XLOOKUP(F598,
            _xlws.FILTER('Supplier Emission'!$G$15:$G$49,
                   ('Supplier Emission'!$D$15:$D$49=H598) * ('Supplier Emission'!$F$15:$F$49=$E$541)),
            _xlws.FILTER('Supplier Emission'!$I$15:$I$49,
                   ('Supplier Emission'!$D$15:$D$49=H598) * ('Supplier Emission'!$F$15:$F$49=$E$541)),
            ""),
    "")</f>
        <v/>
      </c>
      <c r="L598" s="311" t="str">
        <f t="array" ref="L598">IFERROR(
    XLOOKUP(F598,
            _xlws.FILTER('Supplier Emission'!$G$15:$G$49,
                   ('Supplier Emission'!$D$15:$D$49=H598) * ('Supplier Emission'!$F$15:$F$49=$E$541)),
            _xlws.FILTER('Supplier Emission'!$J$15:$J$49,
                   ('Supplier Emission'!$D$15:$D$49=H598) * ('Supplier Emission'!$F$15:$F$49=$E$541)),
            ""),
    "")</f>
        <v/>
      </c>
      <c r="M598" s="311" t="str">
        <f t="array" ref="M598">IFERROR(
    XLOOKUP(F598,
            _xlws.FILTER('Supplier Emission'!$G$15:$G$49,
                   ('Supplier Emission'!$D$15:$D$49=H598) * ('Supplier Emission'!$F$15:$F$49=$E$541)),
            _xlws.FILTER('Supplier Emission'!$M$15:$M$49,
                   ('Supplier Emission'!$D$15:$D$49=H598) * ('Supplier Emission'!$F$15:$F$49=$E$541)),
            ""),
    "")</f>
        <v/>
      </c>
      <c r="N598" s="311" t="str">
        <f t="array" ref="N598">IFERROR(
    XLOOKUP(F598,
            _xlws.FILTER('Supplier Emission'!$G$15:$G$49,
                   ('Supplier Emission'!$D$15:$D$49=H598) * ('Supplier Emission'!$F$15:$F$49=$E$541)),
            _xlws.FILTER('Supplier Emission'!$H$15:$H$49,
                   ('Supplier Emission'!$D$15:$D$49=H598) * ('Supplier Emission'!$F$15:$F$49=$E$541)),
            ""),
    "")</f>
        <v/>
      </c>
      <c r="O598" s="311" t="str">
        <f t="array" ref="O598">XLOOKUP(1,('Emission Factors'!$E$5:$E$488='GHG emissions calculations'!$F598)*('Emission Factors'!$H$5:$H$488='GHG emissions calculations'!$H598),INDEX('Emission Factors'!$E$5:$T$488,0,MATCH('GHG emissions calculations'!O$6,'Emission Factors'!$E$5:$T$5,0)),"",0)</f>
        <v/>
      </c>
      <c r="P598" s="313" t="str">
        <f t="array" ref="P598">IFERROR(
    INDEX('Emission Factors'!$E$5:$P$488,
          MATCH(1,
                ('Emission Factors'!$E$5:$E$488 = 'GHG emissions calculations'!$F598) *
                ('Emission Factors'!$H$5:$H$488 = 'GHG emissions calculations'!$H598),
                0),
          MATCH('GHG emissions calculations'!P$6,'Emission Factors'!$E$5:$P$5,0)),
    "")</f>
        <v/>
      </c>
      <c r="Q598" s="311" t="str">
        <f t="array" ref="Q598">IFERROR(
    IF(
        INDEX('Emission Factors'!$E$5:$P$488,
              MATCH(1,
                    ('Emission Factors'!$E$5:$E$488 = 'GHG emissions calculations'!$F598) *
                    ('Emission Factors'!$H$5:$H$488 = 'GHG emissions calculations'!$H598),
                    0),
              MATCH('GHG emissions calculations'!Q$6, 'Emission Factors'!$E$5:$P$5, 0)) &lt;&gt; "",
        INDEX('Emission Factors'!$E$5:$P$488,
              MATCH(1,
                    ('Emission Factors'!$E$5:$E$488 = 'GHG emissions calculations'!$F598) *
                    ('Emission Factors'!$H$5:$H$488 = 'GHG emissions calculations'!$H598),
                    0),
              MATCH('GHG emissions calculations'!Q$6, 'Emission Factors'!$E$5:$P$5, 0)),
        ""),
    "")</f>
        <v/>
      </c>
      <c r="R598" s="311" t="str">
        <f t="array" ref="R598">IFERROR(
    IF(
        INDEX('Emission Factors'!$E$5:$R$488,
              MATCH(1,
                    ('Emission Factors'!$E$5:$E$488 = 'GHG emissions calculations'!$F598) *
                    ('Emission Factors'!$H$5:$H$488 = 'GHG emissions calculations'!$H598),
                    0),
              MATCH('GHG emissions calculations'!R$6, 'Emission Factors'!$E$5:$R$5, 0)) &lt;&gt; "",
        INDEX('Emission Factors'!$E$5:$R$488,
              MATCH(1,
                    ('Emission Factors'!$E$5:$E$488 = 'GHG emissions calculations'!$F598) *
                    ('Emission Factors'!$H$5:$H$488 = 'GHG emissions calculations'!$H598),
                    0),
              MATCH('GHG emissions calculations'!R$6, 'Emission Factors'!$E$5:$R$5, 0)),
        ""),
    "")</f>
        <v/>
      </c>
      <c r="S598" s="312">
        <f t="shared" si="2"/>
        <v>0</v>
      </c>
      <c r="T598" s="23"/>
    </row>
    <row r="599" ht="15.75" customHeight="1" outlineLevel="1">
      <c r="A599" s="23"/>
      <c r="B599" s="71"/>
      <c r="C599" s="71"/>
      <c r="D599" s="71"/>
      <c r="E599" s="314"/>
      <c r="F599" s="311" t="str">
        <f>Lists!T56</f>
        <v>Aluminium, extrusion profile - Metal sheet stamping - Asia</v>
      </c>
      <c r="G599" s="311" t="str">
        <f t="array" ref="G599">XLOOKUP(1,('Emission Factors'!$E$5:$E$488='GHG emissions calculations'!$F599)*('Emission Factors'!$H$5:$H$488='GHG emissions calculations'!$H599),INDEX('Emission Factors'!$E$5:$T$488,0,MATCH('GHG emissions calculations'!G$6,'Emission Factors'!$E$5:$T$5,0)),"",0)</f>
        <v/>
      </c>
      <c r="H599" s="311" t="s">
        <v>237</v>
      </c>
      <c r="I599" s="312" t="str">
        <f>IF(
    SUMIFS('Import data'!$L$25:$L$80,
           'Import data'!$J$25:$J$80, F599,
           'Import data'!$G$25:$G$80, 'GHG emissions calculations'!$H599,
           'Import data'!$I$25:$I$80,$E$541) &lt;&gt; 0,
    SUMIFS('Import data'!$L$25:$L$80,
           'Import data'!$J$25:$J$80, F599,
           'Import data'!$G$25:$G$80, 'GHG emissions calculations'!$H599,
           'Import data'!$I$25:$I$80,$E$541),
    ""
)</f>
        <v/>
      </c>
      <c r="J599" s="311" t="str">
        <f t="array" ref="J599">IF(
    XLOOKUP(F599, 'Import data'!$J$26:$J$47, 'Import data'!$M$26:$M$47, "", 0) = "Please add the region-specific supplier emission factor or choose a different region available in the IAEG database.",
    "",
    XLOOKUP(F599, 'Import data'!$J$26:$J$47, 'Import data'!$M$26:$M$47, "", 0)
)</f>
        <v/>
      </c>
      <c r="K599" s="311" t="str">
        <f t="array" ref="K599">IFERROR(
    XLOOKUP(F599,
            _xlws.FILTER('Supplier Emission'!$G$15:$G$49,
                   ('Supplier Emission'!$D$15:$D$49=H599) * ('Supplier Emission'!$F$15:$F$49=$E$541)),
            _xlws.FILTER('Supplier Emission'!$I$15:$I$49,
                   ('Supplier Emission'!$D$15:$D$49=H599) * ('Supplier Emission'!$F$15:$F$49=$E$541)),
            ""),
    "")</f>
        <v/>
      </c>
      <c r="L599" s="311" t="str">
        <f t="array" ref="L599">IFERROR(
    XLOOKUP(F599,
            _xlws.FILTER('Supplier Emission'!$G$15:$G$49,
                   ('Supplier Emission'!$D$15:$D$49=H599) * ('Supplier Emission'!$F$15:$F$49=$E$541)),
            _xlws.FILTER('Supplier Emission'!$J$15:$J$49,
                   ('Supplier Emission'!$D$15:$D$49=H599) * ('Supplier Emission'!$F$15:$F$49=$E$541)),
            ""),
    "")</f>
        <v/>
      </c>
      <c r="M599" s="311" t="str">
        <f t="array" ref="M599">IFERROR(
    XLOOKUP(F599,
            _xlws.FILTER('Supplier Emission'!$G$15:$G$49,
                   ('Supplier Emission'!$D$15:$D$49=H599) * ('Supplier Emission'!$F$15:$F$49=$E$541)),
            _xlws.FILTER('Supplier Emission'!$M$15:$M$49,
                   ('Supplier Emission'!$D$15:$D$49=H599) * ('Supplier Emission'!$F$15:$F$49=$E$541)),
            ""),
    "")</f>
        <v/>
      </c>
      <c r="N599" s="311" t="str">
        <f t="array" ref="N599">IFERROR(
    XLOOKUP(F599,
            _xlws.FILTER('Supplier Emission'!$G$15:$G$49,
                   ('Supplier Emission'!$D$15:$D$49=H599) * ('Supplier Emission'!$F$15:$F$49=$E$541)),
            _xlws.FILTER('Supplier Emission'!$H$15:$H$49,
                   ('Supplier Emission'!$D$15:$D$49=H599) * ('Supplier Emission'!$F$15:$F$49=$E$541)),
            ""),
    "")</f>
        <v/>
      </c>
      <c r="O599" s="311" t="str">
        <f t="array" ref="O599">XLOOKUP(1,('Emission Factors'!$E$5:$E$488='GHG emissions calculations'!$F599)*('Emission Factors'!$H$5:$H$488='GHG emissions calculations'!$H599),INDEX('Emission Factors'!$E$5:$T$488,0,MATCH('GHG emissions calculations'!O$6,'Emission Factors'!$E$5:$T$5,0)),"",0)</f>
        <v/>
      </c>
      <c r="P599" s="313" t="str">
        <f t="array" ref="P599">IFERROR(
    INDEX('Emission Factors'!$E$5:$P$488,
          MATCH(1,
                ('Emission Factors'!$E$5:$E$488 = 'GHG emissions calculations'!$F599) *
                ('Emission Factors'!$H$5:$H$488 = 'GHG emissions calculations'!$H599),
                0),
          MATCH('GHG emissions calculations'!P$6,'Emission Factors'!$E$5:$P$5,0)),
    "")</f>
        <v/>
      </c>
      <c r="Q599" s="311" t="str">
        <f t="array" ref="Q599">IFERROR(
    IF(
        INDEX('Emission Factors'!$E$5:$P$488,
              MATCH(1,
                    ('Emission Factors'!$E$5:$E$488 = 'GHG emissions calculations'!$F599) *
                    ('Emission Factors'!$H$5:$H$488 = 'GHG emissions calculations'!$H599),
                    0),
              MATCH('GHG emissions calculations'!Q$6, 'Emission Factors'!$E$5:$P$5, 0)) &lt;&gt; "",
        INDEX('Emission Factors'!$E$5:$P$488,
              MATCH(1,
                    ('Emission Factors'!$E$5:$E$488 = 'GHG emissions calculations'!$F599) *
                    ('Emission Factors'!$H$5:$H$488 = 'GHG emissions calculations'!$H599),
                    0),
              MATCH('GHG emissions calculations'!Q$6, 'Emission Factors'!$E$5:$P$5, 0)),
        ""),
    "")</f>
        <v/>
      </c>
      <c r="R599" s="311" t="str">
        <f t="array" ref="R599">IFERROR(
    IF(
        INDEX('Emission Factors'!$E$5:$R$488,
              MATCH(1,
                    ('Emission Factors'!$E$5:$E$488 = 'GHG emissions calculations'!$F599) *
                    ('Emission Factors'!$H$5:$H$488 = 'GHG emissions calculations'!$H599),
                    0),
              MATCH('GHG emissions calculations'!R$6, 'Emission Factors'!$E$5:$R$5, 0)) &lt;&gt; "",
        INDEX('Emission Factors'!$E$5:$R$488,
              MATCH(1,
                    ('Emission Factors'!$E$5:$E$488 = 'GHG emissions calculations'!$F599) *
                    ('Emission Factors'!$H$5:$H$488 = 'GHG emissions calculations'!$H599),
                    0),
              MATCH('GHG emissions calculations'!R$6, 'Emission Factors'!$E$5:$R$5, 0)),
        ""),
    "")</f>
        <v/>
      </c>
      <c r="S599" s="312">
        <f t="shared" si="2"/>
        <v>0</v>
      </c>
      <c r="T599" s="23"/>
    </row>
    <row r="600" ht="15.75" customHeight="1" outlineLevel="1">
      <c r="A600" s="23"/>
      <c r="B600" s="71"/>
      <c r="C600" s="71"/>
      <c r="D600" s="71"/>
      <c r="E600" s="314"/>
      <c r="F600" s="311" t="str">
        <f>Lists!T54</f>
        <v>Aluminium, extrusion profile - Metal sheet stamping - Europe</v>
      </c>
      <c r="G600" s="311">
        <f t="array" ref="G600">XLOOKUP(1,('Emission Factors'!$E$5:$E$488='GHG emissions calculations'!$F600)*('Emission Factors'!$H$5:$H$488='GHG emissions calculations'!$H600),INDEX('Emission Factors'!$E$5:$T$488,0,MATCH('GHG emissions calculations'!G$6,'Emission Factors'!$E$5:$T$5,0)),"",0)</f>
        <v>3</v>
      </c>
      <c r="H600" s="311" t="s">
        <v>237</v>
      </c>
      <c r="I600" s="312" t="str">
        <f>IF(
    SUMIFS('Import data'!$L$25:$L$80,
           'Import data'!$J$25:$J$80, F600,
           'Import data'!$G$25:$G$80, 'GHG emissions calculations'!$H600,
           'Import data'!$I$25:$I$80,$E$541) &lt;&gt; 0,
    SUMIFS('Import data'!$L$25:$L$80,
           'Import data'!$J$25:$J$80, F600,
           'Import data'!$G$25:$G$80, 'GHG emissions calculations'!$H600,
           'Import data'!$I$25:$I$80,$E$541),
    ""
)</f>
        <v/>
      </c>
      <c r="J600" s="311" t="str">
        <f t="array" ref="J600">IF(
    XLOOKUP(F600, 'Import data'!$J$26:$J$47, 'Import data'!$M$26:$M$47, "", 0) = "Please add the region-specific supplier emission factor or choose a different region available in the IAEG database.",
    "",
    XLOOKUP(F600, 'Import data'!$J$26:$J$47, 'Import data'!$M$26:$M$47, "", 0)
)</f>
        <v/>
      </c>
      <c r="K600" s="311" t="str">
        <f t="array" ref="K600">IFERROR(
    XLOOKUP(F600,
            _xlws.FILTER('Supplier Emission'!$G$15:$G$49,
                   ('Supplier Emission'!$D$15:$D$49=H600) * ('Supplier Emission'!$F$15:$F$49=$E$541)),
            _xlws.FILTER('Supplier Emission'!$I$15:$I$49,
                   ('Supplier Emission'!$D$15:$D$49=H600) * ('Supplier Emission'!$F$15:$F$49=$E$541)),
            ""),
    "")</f>
        <v/>
      </c>
      <c r="L600" s="311" t="str">
        <f t="array" ref="L600">IFERROR(
    XLOOKUP(F600,
            _xlws.FILTER('Supplier Emission'!$G$15:$G$49,
                   ('Supplier Emission'!$D$15:$D$49=H600) * ('Supplier Emission'!$F$15:$F$49=$E$541)),
            _xlws.FILTER('Supplier Emission'!$J$15:$J$49,
                   ('Supplier Emission'!$D$15:$D$49=H600) * ('Supplier Emission'!$F$15:$F$49=$E$541)),
            ""),
    "")</f>
        <v/>
      </c>
      <c r="M600" s="311" t="str">
        <f t="array" ref="M600">IFERROR(
    XLOOKUP(F600,
            _xlws.FILTER('Supplier Emission'!$G$15:$G$49,
                   ('Supplier Emission'!$D$15:$D$49=H600) * ('Supplier Emission'!$F$15:$F$49=$E$541)),
            _xlws.FILTER('Supplier Emission'!$M$15:$M$49,
                   ('Supplier Emission'!$D$15:$D$49=H600) * ('Supplier Emission'!$F$15:$F$49=$E$541)),
            ""),
    "")</f>
        <v/>
      </c>
      <c r="N600" s="311" t="str">
        <f t="array" ref="N600">IFERROR(
    XLOOKUP(F600,
            _xlws.FILTER('Supplier Emission'!$G$15:$G$49,
                   ('Supplier Emission'!$D$15:$D$49=H600) * ('Supplier Emission'!$F$15:$F$49=$E$541)),
            _xlws.FILTER('Supplier Emission'!$H$15:$H$49,
                   ('Supplier Emission'!$D$15:$D$49=H600) * ('Supplier Emission'!$F$15:$F$49=$E$541)),
            ""),
    "")</f>
        <v/>
      </c>
      <c r="O600" s="311" t="str">
        <f t="array" ref="O600">XLOOKUP(1,('Emission Factors'!$E$5:$E$488='GHG emissions calculations'!$F600)*('Emission Factors'!$H$5:$H$488='GHG emissions calculations'!$H600),INDEX('Emission Factors'!$E$5:$T$488,0,MATCH('GHG emissions calculations'!O$6,'Emission Factors'!$E$5:$T$5,0)),"",0)</f>
        <v>Aluminium, profilé extrudé</v>
      </c>
      <c r="P600" s="313">
        <f t="array" ref="P600">IFERROR(
    INDEX('Emission Factors'!$E$5:$P$488,
          MATCH(1,
                ('Emission Factors'!$E$5:$E$488 = 'GHG emissions calculations'!$F600) *
                ('Emission Factors'!$H$5:$H$488 = 'GHG emissions calculations'!$H600),
                0),
          MATCH('GHG emissions calculations'!P$6,'Emission Factors'!$E$5:$P$5,0)),
    "")</f>
        <v>2.46</v>
      </c>
      <c r="Q600" s="311" t="str">
        <f t="array" ref="Q600">IFERROR(
    IF(
        INDEX('Emission Factors'!$E$5:$P$488,
              MATCH(1,
                    ('Emission Factors'!$E$5:$E$488 = 'GHG emissions calculations'!$F600) *
                    ('Emission Factors'!$H$5:$H$488 = 'GHG emissions calculations'!$H600),
                    0),
              MATCH('GHG emissions calculations'!Q$6, 'Emission Factors'!$E$5:$P$5, 0)) &lt;&gt; "",
        INDEX('Emission Factors'!$E$5:$P$488,
              MATCH(1,
                    ('Emission Factors'!$E$5:$E$488 = 'GHG emissions calculations'!$F600) *
                    ('Emission Factors'!$H$5:$H$488 = 'GHG emissions calculations'!$H600),
                    0),
              MATCH('GHG emissions calculations'!Q$6, 'Emission Factors'!$E$5:$P$5, 0)),
        ""),
    "")</f>
        <v>kgCO2e/kg</v>
      </c>
      <c r="R600" s="311" t="str">
        <f t="array" ref="R600">IFERROR(
    IF(
        INDEX('Emission Factors'!$E$5:$R$488,
              MATCH(1,
                    ('Emission Factors'!$E$5:$E$488 = 'GHG emissions calculations'!$F600) *
                    ('Emission Factors'!$H$5:$H$488 = 'GHG emissions calculations'!$H600),
                    0),
              MATCH('GHG emissions calculations'!R$6, 'Emission Factors'!$E$5:$R$5, 0)) &lt;&gt; "",
        INDEX('Emission Factors'!$E$5:$R$488,
              MATCH(1,
                    ('Emission Factors'!$E$5:$E$488 = 'GHG emissions calculations'!$F600) *
                    ('Emission Factors'!$H$5:$H$488 = 'GHG emissions calculations'!$H600),
                    0),
              MATCH('GHG emissions calculations'!R$6, 'Emission Factors'!$E$5:$R$5, 0)),
        ""),
    "")</f>
        <v>Europe</v>
      </c>
      <c r="S600" s="312">
        <f t="shared" si="2"/>
        <v>0</v>
      </c>
      <c r="T600" s="23"/>
    </row>
    <row r="601" ht="15.75" customHeight="1" outlineLevel="1">
      <c r="A601" s="23"/>
      <c r="B601" s="71"/>
      <c r="C601" s="71"/>
      <c r="D601" s="71"/>
      <c r="E601" s="314"/>
      <c r="F601" s="311" t="str">
        <f>Lists!T59</f>
        <v>Aluminium, extrusion profile - Metal sheet stamping - Global or unspecified region</v>
      </c>
      <c r="G601" s="311">
        <f t="array" ref="G601">XLOOKUP(1,('Emission Factors'!$E$5:$E$488='GHG emissions calculations'!$F601)*('Emission Factors'!$H$5:$H$488='GHG emissions calculations'!$H601),INDEX('Emission Factors'!$E$5:$T$488,0,MATCH('GHG emissions calculations'!G$6,'Emission Factors'!$E$5:$T$5,0)),"",0)</f>
        <v>3</v>
      </c>
      <c r="H601" s="311" t="s">
        <v>237</v>
      </c>
      <c r="I601" s="312" t="str">
        <f>IF(
    SUMIFS('Import data'!$L$25:$L$80,
           'Import data'!$J$25:$J$80, F601,
           'Import data'!$G$25:$G$80, 'GHG emissions calculations'!$H601,
           'Import data'!$I$25:$I$80,$E$541) &lt;&gt; 0,
    SUMIFS('Import data'!$L$25:$L$80,
           'Import data'!$J$25:$J$80, F601,
           'Import data'!$G$25:$G$80, 'GHG emissions calculations'!$H601,
           'Import data'!$I$25:$I$80,$E$541),
    ""
)</f>
        <v/>
      </c>
      <c r="J601" s="311" t="str">
        <f t="array" ref="J601">IF(
    XLOOKUP(F601, 'Import data'!$J$26:$J$47, 'Import data'!$M$26:$M$47, "", 0) = "Please add the region-specific supplier emission factor or choose a different region available in the IAEG database.",
    "",
    XLOOKUP(F601, 'Import data'!$J$26:$J$47, 'Import data'!$M$26:$M$47, "", 0)
)</f>
        <v/>
      </c>
      <c r="K601" s="311" t="str">
        <f t="array" ref="K601">IFERROR(
    XLOOKUP(F601,
            _xlws.FILTER('Supplier Emission'!$G$15:$G$49,
                   ('Supplier Emission'!$D$15:$D$49=H601) * ('Supplier Emission'!$F$15:$F$49=$E$541)),
            _xlws.FILTER('Supplier Emission'!$I$15:$I$49,
                   ('Supplier Emission'!$D$15:$D$49=H601) * ('Supplier Emission'!$F$15:$F$49=$E$541)),
            ""),
    "")</f>
        <v/>
      </c>
      <c r="L601" s="311" t="str">
        <f t="array" ref="L601">IFERROR(
    XLOOKUP(F601,
            _xlws.FILTER('Supplier Emission'!$G$15:$G$49,
                   ('Supplier Emission'!$D$15:$D$49=H601) * ('Supplier Emission'!$F$15:$F$49=$E$541)),
            _xlws.FILTER('Supplier Emission'!$J$15:$J$49,
                   ('Supplier Emission'!$D$15:$D$49=H601) * ('Supplier Emission'!$F$15:$F$49=$E$541)),
            ""),
    "")</f>
        <v/>
      </c>
      <c r="M601" s="311" t="str">
        <f t="array" ref="M601">IFERROR(
    XLOOKUP(F601,
            _xlws.FILTER('Supplier Emission'!$G$15:$G$49,
                   ('Supplier Emission'!$D$15:$D$49=H601) * ('Supplier Emission'!$F$15:$F$49=$E$541)),
            _xlws.FILTER('Supplier Emission'!$M$15:$M$49,
                   ('Supplier Emission'!$D$15:$D$49=H601) * ('Supplier Emission'!$F$15:$F$49=$E$541)),
            ""),
    "")</f>
        <v/>
      </c>
      <c r="N601" s="311" t="str">
        <f t="array" ref="N601">IFERROR(
    XLOOKUP(F601,
            _xlws.FILTER('Supplier Emission'!$G$15:$G$49,
                   ('Supplier Emission'!$D$15:$D$49=H601) * ('Supplier Emission'!$F$15:$F$49=$E$541)),
            _xlws.FILTER('Supplier Emission'!$H$15:$H$49,
                   ('Supplier Emission'!$D$15:$D$49=H601) * ('Supplier Emission'!$F$15:$F$49=$E$541)),
            ""),
    "")</f>
        <v/>
      </c>
      <c r="O601" s="311" t="str">
        <f t="array" ref="O601">XLOOKUP(1,('Emission Factors'!$E$5:$E$488='GHG emissions calculations'!$F601)*('Emission Factors'!$H$5:$H$488='GHG emissions calculations'!$H601),INDEX('Emission Factors'!$E$5:$T$488,0,MATCH('GHG emissions calculations'!O$6,'Emission Factors'!$E$5:$T$5,0)),"",0)</f>
        <v>Aluminium, profilé extrudé + Metal sheet stamping - Emboutissage de tôle (20% de pertes)</v>
      </c>
      <c r="P601" s="313">
        <f t="array" ref="P601">IFERROR(
    INDEX('Emission Factors'!$E$5:$P$488,
          MATCH(1,
                ('Emission Factors'!$E$5:$E$488 = 'GHG emissions calculations'!$F601) *
                ('Emission Factors'!$H$5:$H$488 = 'GHG emissions calculations'!$H601),
                0),
          MATCH('GHG emissions calculations'!P$6,'Emission Factors'!$E$5:$P$5,0)),
    "")</f>
        <v>2.4484</v>
      </c>
      <c r="Q601" s="311" t="str">
        <f t="array" ref="Q601">IFERROR(
    IF(
        INDEX('Emission Factors'!$E$5:$P$488,
              MATCH(1,
                    ('Emission Factors'!$E$5:$E$488 = 'GHG emissions calculations'!$F601) *
                    ('Emission Factors'!$H$5:$H$488 = 'GHG emissions calculations'!$H601),
                    0),
              MATCH('GHG emissions calculations'!Q$6, 'Emission Factors'!$E$5:$P$5, 0)) &lt;&gt; "",
        INDEX('Emission Factors'!$E$5:$P$488,
              MATCH(1,
                    ('Emission Factors'!$E$5:$E$488 = 'GHG emissions calculations'!$F601) *
                    ('Emission Factors'!$H$5:$H$488 = 'GHG emissions calculations'!$H601),
                    0),
              MATCH('GHG emissions calculations'!Q$6, 'Emission Factors'!$E$5:$P$5, 0)),
        ""),
    "")</f>
        <v>kgCO2e/kg</v>
      </c>
      <c r="R601" s="311" t="str">
        <f t="array" ref="R601">IFERROR(
    IF(
        INDEX('Emission Factors'!$E$5:$R$488,
              MATCH(1,
                    ('Emission Factors'!$E$5:$E$488 = 'GHG emissions calculations'!$F601) *
                    ('Emission Factors'!$H$5:$H$488 = 'GHG emissions calculations'!$H601),
                    0),
              MATCH('GHG emissions calculations'!R$6, 'Emission Factors'!$E$5:$R$5, 0)) &lt;&gt; "",
        INDEX('Emission Factors'!$E$5:$R$488,
              MATCH(1,
                    ('Emission Factors'!$E$5:$E$488 = 'GHG emissions calculations'!$F601) *
                    ('Emission Factors'!$H$5:$H$488 = 'GHG emissions calculations'!$H601),
                    0),
              MATCH('GHG emissions calculations'!R$6, 'Emission Factors'!$E$5:$R$5, 0)),
        ""),
    "")</f>
        <v>Global or unspecified region</v>
      </c>
      <c r="S601" s="312">
        <f t="shared" si="2"/>
        <v>0</v>
      </c>
      <c r="T601" s="23"/>
    </row>
    <row r="602" ht="15.75" customHeight="1" outlineLevel="1">
      <c r="A602" s="23"/>
      <c r="B602" s="71"/>
      <c r="C602" s="71"/>
      <c r="D602" s="71"/>
      <c r="E602" s="314"/>
      <c r="F602" s="311" t="str">
        <f>Lists!T58</f>
        <v>Aluminium, extrusion profile - Metal sheet stamping - Middle East</v>
      </c>
      <c r="G602" s="311" t="str">
        <f t="array" ref="G602">XLOOKUP(1,('Emission Factors'!$E$5:$E$488='GHG emissions calculations'!$F602)*('Emission Factors'!$H$5:$H$488='GHG emissions calculations'!$H602),INDEX('Emission Factors'!$E$5:$T$488,0,MATCH('GHG emissions calculations'!G$6,'Emission Factors'!$E$5:$T$5,0)),"",0)</f>
        <v/>
      </c>
      <c r="H602" s="311" t="s">
        <v>237</v>
      </c>
      <c r="I602" s="312" t="str">
        <f>IF(
    SUMIFS('Import data'!$L$25:$L$80,
           'Import data'!$J$25:$J$80, F602,
           'Import data'!$G$25:$G$80, 'GHG emissions calculations'!$H602,
           'Import data'!$I$25:$I$80,$E$541) &lt;&gt; 0,
    SUMIFS('Import data'!$L$25:$L$80,
           'Import data'!$J$25:$J$80, F602,
           'Import data'!$G$25:$G$80, 'GHG emissions calculations'!$H602,
           'Import data'!$I$25:$I$80,$E$541),
    ""
)</f>
        <v/>
      </c>
      <c r="J602" s="311" t="str">
        <f t="array" ref="J602">IF(
    XLOOKUP(F602, 'Import data'!$J$26:$J$47, 'Import data'!$M$26:$M$47, "", 0) = "Please add the region-specific supplier emission factor or choose a different region available in the IAEG database.",
    "",
    XLOOKUP(F602, 'Import data'!$J$26:$J$47, 'Import data'!$M$26:$M$47, "", 0)
)</f>
        <v/>
      </c>
      <c r="K602" s="311" t="str">
        <f t="array" ref="K602">IFERROR(
    XLOOKUP(F602,
            _xlws.FILTER('Supplier Emission'!$G$15:$G$49,
                   ('Supplier Emission'!$D$15:$D$49=H602) * ('Supplier Emission'!$F$15:$F$49=$E$541)),
            _xlws.FILTER('Supplier Emission'!$I$15:$I$49,
                   ('Supplier Emission'!$D$15:$D$49=H602) * ('Supplier Emission'!$F$15:$F$49=$E$541)),
            ""),
    "")</f>
        <v/>
      </c>
      <c r="L602" s="311" t="str">
        <f t="array" ref="L602">IFERROR(
    XLOOKUP(F602,
            _xlws.FILTER('Supplier Emission'!$G$15:$G$49,
                   ('Supplier Emission'!$D$15:$D$49=H602) * ('Supplier Emission'!$F$15:$F$49=$E$541)),
            _xlws.FILTER('Supplier Emission'!$J$15:$J$49,
                   ('Supplier Emission'!$D$15:$D$49=H602) * ('Supplier Emission'!$F$15:$F$49=$E$541)),
            ""),
    "")</f>
        <v/>
      </c>
      <c r="M602" s="311" t="str">
        <f t="array" ref="M602">IFERROR(
    XLOOKUP(F602,
            _xlws.FILTER('Supplier Emission'!$G$15:$G$49,
                   ('Supplier Emission'!$D$15:$D$49=H602) * ('Supplier Emission'!$F$15:$F$49=$E$541)),
            _xlws.FILTER('Supplier Emission'!$M$15:$M$49,
                   ('Supplier Emission'!$D$15:$D$49=H602) * ('Supplier Emission'!$F$15:$F$49=$E$541)),
            ""),
    "")</f>
        <v/>
      </c>
      <c r="N602" s="311" t="str">
        <f t="array" ref="N602">IFERROR(
    XLOOKUP(F602,
            _xlws.FILTER('Supplier Emission'!$G$15:$G$49,
                   ('Supplier Emission'!$D$15:$D$49=H602) * ('Supplier Emission'!$F$15:$F$49=$E$541)),
            _xlws.FILTER('Supplier Emission'!$H$15:$H$49,
                   ('Supplier Emission'!$D$15:$D$49=H602) * ('Supplier Emission'!$F$15:$F$49=$E$541)),
            ""),
    "")</f>
        <v/>
      </c>
      <c r="O602" s="311" t="str">
        <f t="array" ref="O602">XLOOKUP(1,('Emission Factors'!$E$5:$E$488='GHG emissions calculations'!$F602)*('Emission Factors'!$H$5:$H$488='GHG emissions calculations'!$H602),INDEX('Emission Factors'!$E$5:$T$488,0,MATCH('GHG emissions calculations'!O$6,'Emission Factors'!$E$5:$T$5,0)),"",0)</f>
        <v/>
      </c>
      <c r="P602" s="313" t="str">
        <f t="array" ref="P602">IFERROR(
    INDEX('Emission Factors'!$E$5:$P$488,
          MATCH(1,
                ('Emission Factors'!$E$5:$E$488 = 'GHG emissions calculations'!$F602) *
                ('Emission Factors'!$H$5:$H$488 = 'GHG emissions calculations'!$H602),
                0),
          MATCH('GHG emissions calculations'!P$6,'Emission Factors'!$E$5:$P$5,0)),
    "")</f>
        <v/>
      </c>
      <c r="Q602" s="311" t="str">
        <f t="array" ref="Q602">IFERROR(
    IF(
        INDEX('Emission Factors'!$E$5:$P$488,
              MATCH(1,
                    ('Emission Factors'!$E$5:$E$488 = 'GHG emissions calculations'!$F602) *
                    ('Emission Factors'!$H$5:$H$488 = 'GHG emissions calculations'!$H602),
                    0),
              MATCH('GHG emissions calculations'!Q$6, 'Emission Factors'!$E$5:$P$5, 0)) &lt;&gt; "",
        INDEX('Emission Factors'!$E$5:$P$488,
              MATCH(1,
                    ('Emission Factors'!$E$5:$E$488 = 'GHG emissions calculations'!$F602) *
                    ('Emission Factors'!$H$5:$H$488 = 'GHG emissions calculations'!$H602),
                    0),
              MATCH('GHG emissions calculations'!Q$6, 'Emission Factors'!$E$5:$P$5, 0)),
        ""),
    "")</f>
        <v/>
      </c>
      <c r="R602" s="311" t="str">
        <f t="array" ref="R602">IFERROR(
    IF(
        INDEX('Emission Factors'!$E$5:$R$488,
              MATCH(1,
                    ('Emission Factors'!$E$5:$E$488 = 'GHG emissions calculations'!$F602) *
                    ('Emission Factors'!$H$5:$H$488 = 'GHG emissions calculations'!$H602),
                    0),
              MATCH('GHG emissions calculations'!R$6, 'Emission Factors'!$E$5:$R$5, 0)) &lt;&gt; "",
        INDEX('Emission Factors'!$E$5:$R$488,
              MATCH(1,
                    ('Emission Factors'!$E$5:$E$488 = 'GHG emissions calculations'!$F602) *
                    ('Emission Factors'!$H$5:$H$488 = 'GHG emissions calculations'!$H602),
                    0),
              MATCH('GHG emissions calculations'!R$6, 'Emission Factors'!$E$5:$R$5, 0)),
        ""),
    "")</f>
        <v/>
      </c>
      <c r="S602" s="312">
        <f t="shared" si="2"/>
        <v>0</v>
      </c>
      <c r="T602" s="23"/>
    </row>
    <row r="603" ht="15.75" customHeight="1" outlineLevel="1">
      <c r="A603" s="23"/>
      <c r="B603" s="71"/>
      <c r="C603" s="71"/>
      <c r="D603" s="71"/>
      <c r="E603" s="314"/>
      <c r="F603" s="311" t="str">
        <f>Lists!T57</f>
        <v>Aluminium, extrusion profile - Metal sheet stamping - Oceania</v>
      </c>
      <c r="G603" s="311" t="str">
        <f t="array" ref="G603">XLOOKUP(1,('Emission Factors'!$E$5:$E$488='GHG emissions calculations'!$F603)*('Emission Factors'!$H$5:$H$488='GHG emissions calculations'!$H603),INDEX('Emission Factors'!$E$5:$T$488,0,MATCH('GHG emissions calculations'!G$6,'Emission Factors'!$E$5:$T$5,0)),"",0)</f>
        <v/>
      </c>
      <c r="H603" s="311" t="s">
        <v>237</v>
      </c>
      <c r="I603" s="312" t="str">
        <f>IF(
    SUMIFS('Import data'!$L$25:$L$80,
           'Import data'!$J$25:$J$80, F603,
           'Import data'!$G$25:$G$80, 'GHG emissions calculations'!$H603,
           'Import data'!$I$25:$I$80,$E$541) &lt;&gt; 0,
    SUMIFS('Import data'!$L$25:$L$80,
           'Import data'!$J$25:$J$80, F603,
           'Import data'!$G$25:$G$80, 'GHG emissions calculations'!$H603,
           'Import data'!$I$25:$I$80,$E$541),
    ""
)</f>
        <v/>
      </c>
      <c r="J603" s="311" t="str">
        <f t="array" ref="J603">IF(
    XLOOKUP(F603, 'Import data'!$J$26:$J$47, 'Import data'!$M$26:$M$47, "", 0) = "Please add the region-specific supplier emission factor or choose a different region available in the IAEG database.",
    "",
    XLOOKUP(F603, 'Import data'!$J$26:$J$47, 'Import data'!$M$26:$M$47, "", 0)
)</f>
        <v/>
      </c>
      <c r="K603" s="311" t="str">
        <f t="array" ref="K603">IFERROR(
    XLOOKUP(F603,
            _xlws.FILTER('Supplier Emission'!$G$15:$G$49,
                   ('Supplier Emission'!$D$15:$D$49=H603) * ('Supplier Emission'!$F$15:$F$49=$E$541)),
            _xlws.FILTER('Supplier Emission'!$I$15:$I$49,
                   ('Supplier Emission'!$D$15:$D$49=H603) * ('Supplier Emission'!$F$15:$F$49=$E$541)),
            ""),
    "")</f>
        <v/>
      </c>
      <c r="L603" s="311" t="str">
        <f t="array" ref="L603">IFERROR(
    XLOOKUP(F603,
            _xlws.FILTER('Supplier Emission'!$G$15:$G$49,
                   ('Supplier Emission'!$D$15:$D$49=H603) * ('Supplier Emission'!$F$15:$F$49=$E$541)),
            _xlws.FILTER('Supplier Emission'!$J$15:$J$49,
                   ('Supplier Emission'!$D$15:$D$49=H603) * ('Supplier Emission'!$F$15:$F$49=$E$541)),
            ""),
    "")</f>
        <v/>
      </c>
      <c r="M603" s="311" t="str">
        <f t="array" ref="M603">IFERROR(
    XLOOKUP(F603,
            _xlws.FILTER('Supplier Emission'!$G$15:$G$49,
                   ('Supplier Emission'!$D$15:$D$49=H603) * ('Supplier Emission'!$F$15:$F$49=$E$541)),
            _xlws.FILTER('Supplier Emission'!$M$15:$M$49,
                   ('Supplier Emission'!$D$15:$D$49=H603) * ('Supplier Emission'!$F$15:$F$49=$E$541)),
            ""),
    "")</f>
        <v/>
      </c>
      <c r="N603" s="311" t="str">
        <f t="array" ref="N603">IFERROR(
    XLOOKUP(F603,
            _xlws.FILTER('Supplier Emission'!$G$15:$G$49,
                   ('Supplier Emission'!$D$15:$D$49=H603) * ('Supplier Emission'!$F$15:$F$49=$E$541)),
            _xlws.FILTER('Supplier Emission'!$H$15:$H$49,
                   ('Supplier Emission'!$D$15:$D$49=H603) * ('Supplier Emission'!$F$15:$F$49=$E$541)),
            ""),
    "")</f>
        <v/>
      </c>
      <c r="O603" s="311" t="str">
        <f t="array" ref="O603">XLOOKUP(1,('Emission Factors'!$E$5:$E$488='GHG emissions calculations'!$F603)*('Emission Factors'!$H$5:$H$488='GHG emissions calculations'!$H603),INDEX('Emission Factors'!$E$5:$T$488,0,MATCH('GHG emissions calculations'!O$6,'Emission Factors'!$E$5:$T$5,0)),"",0)</f>
        <v/>
      </c>
      <c r="P603" s="313" t="str">
        <f t="array" ref="P603">IFERROR(
    INDEX('Emission Factors'!$E$5:$P$488,
          MATCH(1,
                ('Emission Factors'!$E$5:$E$488 = 'GHG emissions calculations'!$F603) *
                ('Emission Factors'!$H$5:$H$488 = 'GHG emissions calculations'!$H603),
                0),
          MATCH('GHG emissions calculations'!P$6,'Emission Factors'!$E$5:$P$5,0)),
    "")</f>
        <v/>
      </c>
      <c r="Q603" s="311" t="str">
        <f t="array" ref="Q603">IFERROR(
    IF(
        INDEX('Emission Factors'!$E$5:$P$488,
              MATCH(1,
                    ('Emission Factors'!$E$5:$E$488 = 'GHG emissions calculations'!$F603) *
                    ('Emission Factors'!$H$5:$H$488 = 'GHG emissions calculations'!$H603),
                    0),
              MATCH('GHG emissions calculations'!Q$6, 'Emission Factors'!$E$5:$P$5, 0)) &lt;&gt; "",
        INDEX('Emission Factors'!$E$5:$P$488,
              MATCH(1,
                    ('Emission Factors'!$E$5:$E$488 = 'GHG emissions calculations'!$F603) *
                    ('Emission Factors'!$H$5:$H$488 = 'GHG emissions calculations'!$H603),
                    0),
              MATCH('GHG emissions calculations'!Q$6, 'Emission Factors'!$E$5:$P$5, 0)),
        ""),
    "")</f>
        <v/>
      </c>
      <c r="R603" s="311" t="str">
        <f t="array" ref="R603">IFERROR(
    IF(
        INDEX('Emission Factors'!$E$5:$R$488,
              MATCH(1,
                    ('Emission Factors'!$E$5:$E$488 = 'GHG emissions calculations'!$F603) *
                    ('Emission Factors'!$H$5:$H$488 = 'GHG emissions calculations'!$H603),
                    0),
              MATCH('GHG emissions calculations'!R$6, 'Emission Factors'!$E$5:$R$5, 0)) &lt;&gt; "",
        INDEX('Emission Factors'!$E$5:$R$488,
              MATCH(1,
                    ('Emission Factors'!$E$5:$E$488 = 'GHG emissions calculations'!$F603) *
                    ('Emission Factors'!$H$5:$H$488 = 'GHG emissions calculations'!$H603),
                    0),
              MATCH('GHG emissions calculations'!R$6, 'Emission Factors'!$E$5:$R$5, 0)),
        ""),
    "")</f>
        <v/>
      </c>
      <c r="S603" s="312">
        <f t="shared" si="2"/>
        <v>0</v>
      </c>
      <c r="T603" s="23"/>
    </row>
    <row r="604" ht="15.75" customHeight="1" outlineLevel="1">
      <c r="A604" s="23"/>
      <c r="B604" s="71"/>
      <c r="C604" s="71"/>
      <c r="D604" s="71"/>
      <c r="E604" s="314"/>
      <c r="F604" s="311" t="str">
        <f>Lists!T62</f>
        <v>Aluminium, extrusion profile - Unspecified process - Africa</v>
      </c>
      <c r="G604" s="311" t="str">
        <f t="array" ref="G604">XLOOKUP(1,('Emission Factors'!$E$5:$E$488='GHG emissions calculations'!$F604)*('Emission Factors'!$H$5:$H$488='GHG emissions calculations'!$H604),INDEX('Emission Factors'!$E$5:$T$488,0,MATCH('GHG emissions calculations'!G$6,'Emission Factors'!$E$5:$T$5,0)),"",0)</f>
        <v/>
      </c>
      <c r="H604" s="311" t="s">
        <v>237</v>
      </c>
      <c r="I604" s="312" t="str">
        <f>IF(
    SUMIFS('Import data'!$L$25:$L$80,
           'Import data'!$J$25:$J$80, F604,
           'Import data'!$G$25:$G$80, 'GHG emissions calculations'!$H604,
           'Import data'!$I$25:$I$80,$E$541) &lt;&gt; 0,
    SUMIFS('Import data'!$L$25:$L$80,
           'Import data'!$J$25:$J$80, F604,
           'Import data'!$G$25:$G$80, 'GHG emissions calculations'!$H604,
           'Import data'!$I$25:$I$80,$E$541),
    ""
)</f>
        <v/>
      </c>
      <c r="J604" s="311" t="str">
        <f t="array" ref="J604">IF(
    XLOOKUP(F604, 'Import data'!$J$26:$J$47, 'Import data'!$M$26:$M$47, "", 0) = "Please add the region-specific supplier emission factor or choose a different region available in the IAEG database.",
    "",
    XLOOKUP(F604, 'Import data'!$J$26:$J$47, 'Import data'!$M$26:$M$47, "", 0)
)</f>
        <v/>
      </c>
      <c r="K604" s="311" t="str">
        <f t="array" ref="K604">IFERROR(
    XLOOKUP(F604,
            _xlws.FILTER('Supplier Emission'!$G$15:$G$49,
                   ('Supplier Emission'!$D$15:$D$49=H604) * ('Supplier Emission'!$F$15:$F$49=$E$541)),
            _xlws.FILTER('Supplier Emission'!$I$15:$I$49,
                   ('Supplier Emission'!$D$15:$D$49=H604) * ('Supplier Emission'!$F$15:$F$49=$E$541)),
            ""),
    "")</f>
        <v/>
      </c>
      <c r="L604" s="311" t="str">
        <f t="array" ref="L604">IFERROR(
    XLOOKUP(F604,
            _xlws.FILTER('Supplier Emission'!$G$15:$G$49,
                   ('Supplier Emission'!$D$15:$D$49=H604) * ('Supplier Emission'!$F$15:$F$49=$E$541)),
            _xlws.FILTER('Supplier Emission'!$J$15:$J$49,
                   ('Supplier Emission'!$D$15:$D$49=H604) * ('Supplier Emission'!$F$15:$F$49=$E$541)),
            ""),
    "")</f>
        <v/>
      </c>
      <c r="M604" s="311" t="str">
        <f t="array" ref="M604">IFERROR(
    XLOOKUP(F604,
            _xlws.FILTER('Supplier Emission'!$G$15:$G$49,
                   ('Supplier Emission'!$D$15:$D$49=H604) * ('Supplier Emission'!$F$15:$F$49=$E$541)),
            _xlws.FILTER('Supplier Emission'!$M$15:$M$49,
                   ('Supplier Emission'!$D$15:$D$49=H604) * ('Supplier Emission'!$F$15:$F$49=$E$541)),
            ""),
    "")</f>
        <v/>
      </c>
      <c r="N604" s="311" t="str">
        <f t="array" ref="N604">IFERROR(
    XLOOKUP(F604,
            _xlws.FILTER('Supplier Emission'!$G$15:$G$49,
                   ('Supplier Emission'!$D$15:$D$49=H604) * ('Supplier Emission'!$F$15:$F$49=$E$541)),
            _xlws.FILTER('Supplier Emission'!$H$15:$H$49,
                   ('Supplier Emission'!$D$15:$D$49=H604) * ('Supplier Emission'!$F$15:$F$49=$E$541)),
            ""),
    "")</f>
        <v/>
      </c>
      <c r="O604" s="311" t="str">
        <f t="array" ref="O604">XLOOKUP(1,('Emission Factors'!$E$5:$E$488='GHG emissions calculations'!$F604)*('Emission Factors'!$H$5:$H$488='GHG emissions calculations'!$H604),INDEX('Emission Factors'!$E$5:$T$488,0,MATCH('GHG emissions calculations'!O$6,'Emission Factors'!$E$5:$T$5,0)),"",0)</f>
        <v/>
      </c>
      <c r="P604" s="313" t="str">
        <f t="array" ref="P604">IFERROR(
    INDEX('Emission Factors'!$E$5:$P$488,
          MATCH(1,
                ('Emission Factors'!$E$5:$E$488 = 'GHG emissions calculations'!$F604) *
                ('Emission Factors'!$H$5:$H$488 = 'GHG emissions calculations'!$H604),
                0),
          MATCH('GHG emissions calculations'!P$6,'Emission Factors'!$E$5:$P$5,0)),
    "")</f>
        <v/>
      </c>
      <c r="Q604" s="311" t="str">
        <f t="array" ref="Q604">IFERROR(
    IF(
        INDEX('Emission Factors'!$E$5:$P$488,
              MATCH(1,
                    ('Emission Factors'!$E$5:$E$488 = 'GHG emissions calculations'!$F604) *
                    ('Emission Factors'!$H$5:$H$488 = 'GHG emissions calculations'!$H604),
                    0),
              MATCH('GHG emissions calculations'!Q$6, 'Emission Factors'!$E$5:$P$5, 0)) &lt;&gt; "",
        INDEX('Emission Factors'!$E$5:$P$488,
              MATCH(1,
                    ('Emission Factors'!$E$5:$E$488 = 'GHG emissions calculations'!$F604) *
                    ('Emission Factors'!$H$5:$H$488 = 'GHG emissions calculations'!$H604),
                    0),
              MATCH('GHG emissions calculations'!Q$6, 'Emission Factors'!$E$5:$P$5, 0)),
        ""),
    "")</f>
        <v/>
      </c>
      <c r="R604" s="311" t="str">
        <f t="array" ref="R604">IFERROR(
    IF(
        INDEX('Emission Factors'!$E$5:$R$488,
              MATCH(1,
                    ('Emission Factors'!$E$5:$E$488 = 'GHG emissions calculations'!$F604) *
                    ('Emission Factors'!$H$5:$H$488 = 'GHG emissions calculations'!$H604),
                    0),
              MATCH('GHG emissions calculations'!R$6, 'Emission Factors'!$E$5:$R$5, 0)) &lt;&gt; "",
        INDEX('Emission Factors'!$E$5:$R$488,
              MATCH(1,
                    ('Emission Factors'!$E$5:$E$488 = 'GHG emissions calculations'!$F604) *
                    ('Emission Factors'!$H$5:$H$488 = 'GHG emissions calculations'!$H604),
                    0),
              MATCH('GHG emissions calculations'!R$6, 'Emission Factors'!$E$5:$R$5, 0)),
        ""),
    "")</f>
        <v/>
      </c>
      <c r="S604" s="312">
        <f t="shared" si="2"/>
        <v>0</v>
      </c>
      <c r="T604" s="23"/>
    </row>
    <row r="605" ht="15.75" customHeight="1" outlineLevel="1">
      <c r="A605" s="23"/>
      <c r="B605" s="71"/>
      <c r="C605" s="71"/>
      <c r="D605" s="71"/>
      <c r="E605" s="314"/>
      <c r="F605" s="311" t="str">
        <f>Lists!T60</f>
        <v>Aluminium, extrusion profile - Unspecified process - America</v>
      </c>
      <c r="G605" s="311" t="str">
        <f t="array" ref="G605">XLOOKUP(1,('Emission Factors'!$E$5:$E$488='GHG emissions calculations'!$F605)*('Emission Factors'!$H$5:$H$488='GHG emissions calculations'!$H605),INDEX('Emission Factors'!$E$5:$T$488,0,MATCH('GHG emissions calculations'!G$6,'Emission Factors'!$E$5:$T$5,0)),"",0)</f>
        <v/>
      </c>
      <c r="H605" s="311" t="s">
        <v>237</v>
      </c>
      <c r="I605" s="312" t="str">
        <f>IF(
    SUMIFS('Import data'!$L$25:$L$80,
           'Import data'!$J$25:$J$80, F605,
           'Import data'!$G$25:$G$80, 'GHG emissions calculations'!$H605,
           'Import data'!$I$25:$I$80,$E$541) &lt;&gt; 0,
    SUMIFS('Import data'!$L$25:$L$80,
           'Import data'!$J$25:$J$80, F605,
           'Import data'!$G$25:$G$80, 'GHG emissions calculations'!$H605,
           'Import data'!$I$25:$I$80,$E$541),
    ""
)</f>
        <v/>
      </c>
      <c r="J605" s="311" t="str">
        <f t="array" ref="J605">IF(
    XLOOKUP(F605, 'Import data'!$J$26:$J$47, 'Import data'!$M$26:$M$47, "", 0) = "Please add the region-specific supplier emission factor or choose a different region available in the IAEG database.",
    "",
    XLOOKUP(F605, 'Import data'!$J$26:$J$47, 'Import data'!$M$26:$M$47, "", 0)
)</f>
        <v/>
      </c>
      <c r="K605" s="311" t="str">
        <f t="array" ref="K605">IFERROR(
    XLOOKUP(F605,
            _xlws.FILTER('Supplier Emission'!$G$15:$G$49,
                   ('Supplier Emission'!$D$15:$D$49=H605) * ('Supplier Emission'!$F$15:$F$49=$E$541)),
            _xlws.FILTER('Supplier Emission'!$I$15:$I$49,
                   ('Supplier Emission'!$D$15:$D$49=H605) * ('Supplier Emission'!$F$15:$F$49=$E$541)),
            ""),
    "")</f>
        <v/>
      </c>
      <c r="L605" s="311" t="str">
        <f t="array" ref="L605">IFERROR(
    XLOOKUP(F605,
            _xlws.FILTER('Supplier Emission'!$G$15:$G$49,
                   ('Supplier Emission'!$D$15:$D$49=H605) * ('Supplier Emission'!$F$15:$F$49=$E$541)),
            _xlws.FILTER('Supplier Emission'!$J$15:$J$49,
                   ('Supplier Emission'!$D$15:$D$49=H605) * ('Supplier Emission'!$F$15:$F$49=$E$541)),
            ""),
    "")</f>
        <v/>
      </c>
      <c r="M605" s="311" t="str">
        <f t="array" ref="M605">IFERROR(
    XLOOKUP(F605,
            _xlws.FILTER('Supplier Emission'!$G$15:$G$49,
                   ('Supplier Emission'!$D$15:$D$49=H605) * ('Supplier Emission'!$F$15:$F$49=$E$541)),
            _xlws.FILTER('Supplier Emission'!$M$15:$M$49,
                   ('Supplier Emission'!$D$15:$D$49=H605) * ('Supplier Emission'!$F$15:$F$49=$E$541)),
            ""),
    "")</f>
        <v/>
      </c>
      <c r="N605" s="311" t="str">
        <f t="array" ref="N605">IFERROR(
    XLOOKUP(F605,
            _xlws.FILTER('Supplier Emission'!$G$15:$G$49,
                   ('Supplier Emission'!$D$15:$D$49=H605) * ('Supplier Emission'!$F$15:$F$49=$E$541)),
            _xlws.FILTER('Supplier Emission'!$H$15:$H$49,
                   ('Supplier Emission'!$D$15:$D$49=H605) * ('Supplier Emission'!$F$15:$F$49=$E$541)),
            ""),
    "")</f>
        <v/>
      </c>
      <c r="O605" s="311" t="str">
        <f t="array" ref="O605">XLOOKUP(1,('Emission Factors'!$E$5:$E$488='GHG emissions calculations'!$F605)*('Emission Factors'!$H$5:$H$488='GHG emissions calculations'!$H605),INDEX('Emission Factors'!$E$5:$T$488,0,MATCH('GHG emissions calculations'!O$6,'Emission Factors'!$E$5:$T$5,0)),"",0)</f>
        <v/>
      </c>
      <c r="P605" s="313" t="str">
        <f t="array" ref="P605">IFERROR(
    INDEX('Emission Factors'!$E$5:$P$488,
          MATCH(1,
                ('Emission Factors'!$E$5:$E$488 = 'GHG emissions calculations'!$F605) *
                ('Emission Factors'!$H$5:$H$488 = 'GHG emissions calculations'!$H605),
                0),
          MATCH('GHG emissions calculations'!P$6,'Emission Factors'!$E$5:$P$5,0)),
    "")</f>
        <v/>
      </c>
      <c r="Q605" s="311" t="str">
        <f t="array" ref="Q605">IFERROR(
    IF(
        INDEX('Emission Factors'!$E$5:$P$488,
              MATCH(1,
                    ('Emission Factors'!$E$5:$E$488 = 'GHG emissions calculations'!$F605) *
                    ('Emission Factors'!$H$5:$H$488 = 'GHG emissions calculations'!$H605),
                    0),
              MATCH('GHG emissions calculations'!Q$6, 'Emission Factors'!$E$5:$P$5, 0)) &lt;&gt; "",
        INDEX('Emission Factors'!$E$5:$P$488,
              MATCH(1,
                    ('Emission Factors'!$E$5:$E$488 = 'GHG emissions calculations'!$F605) *
                    ('Emission Factors'!$H$5:$H$488 = 'GHG emissions calculations'!$H605),
                    0),
              MATCH('GHG emissions calculations'!Q$6, 'Emission Factors'!$E$5:$P$5, 0)),
        ""),
    "")</f>
        <v/>
      </c>
      <c r="R605" s="311" t="str">
        <f t="array" ref="R605">IFERROR(
    IF(
        INDEX('Emission Factors'!$E$5:$R$488,
              MATCH(1,
                    ('Emission Factors'!$E$5:$E$488 = 'GHG emissions calculations'!$F605) *
                    ('Emission Factors'!$H$5:$H$488 = 'GHG emissions calculations'!$H605),
                    0),
              MATCH('GHG emissions calculations'!R$6, 'Emission Factors'!$E$5:$R$5, 0)) &lt;&gt; "",
        INDEX('Emission Factors'!$E$5:$R$488,
              MATCH(1,
                    ('Emission Factors'!$E$5:$E$488 = 'GHG emissions calculations'!$F605) *
                    ('Emission Factors'!$H$5:$H$488 = 'GHG emissions calculations'!$H605),
                    0),
              MATCH('GHG emissions calculations'!R$6, 'Emission Factors'!$E$5:$R$5, 0)),
        ""),
    "")</f>
        <v/>
      </c>
      <c r="S605" s="312">
        <f t="shared" si="2"/>
        <v>0</v>
      </c>
      <c r="T605" s="23"/>
    </row>
    <row r="606" ht="15.75" customHeight="1" outlineLevel="1">
      <c r="A606" s="23"/>
      <c r="B606" s="71"/>
      <c r="C606" s="71"/>
      <c r="D606" s="71"/>
      <c r="E606" s="314"/>
      <c r="F606" s="311" t="str">
        <f>Lists!T63</f>
        <v>Aluminium, extrusion profile - Unspecified process - Asia</v>
      </c>
      <c r="G606" s="311" t="str">
        <f t="array" ref="G606">XLOOKUP(1,('Emission Factors'!$E$5:$E$488='GHG emissions calculations'!$F606)*('Emission Factors'!$H$5:$H$488='GHG emissions calculations'!$H606),INDEX('Emission Factors'!$E$5:$T$488,0,MATCH('GHG emissions calculations'!G$6,'Emission Factors'!$E$5:$T$5,0)),"",0)</f>
        <v/>
      </c>
      <c r="H606" s="311" t="s">
        <v>237</v>
      </c>
      <c r="I606" s="312" t="str">
        <f>IF(
    SUMIFS('Import data'!$L$25:$L$80,
           'Import data'!$J$25:$J$80, F606,
           'Import data'!$G$25:$G$80, 'GHG emissions calculations'!$H606,
           'Import data'!$I$25:$I$80,$E$541) &lt;&gt; 0,
    SUMIFS('Import data'!$L$25:$L$80,
           'Import data'!$J$25:$J$80, F606,
           'Import data'!$G$25:$G$80, 'GHG emissions calculations'!$H606,
           'Import data'!$I$25:$I$80,$E$541),
    ""
)</f>
        <v/>
      </c>
      <c r="J606" s="311" t="str">
        <f t="array" ref="J606">IF(
    XLOOKUP(F606, 'Import data'!$J$26:$J$47, 'Import data'!$M$26:$M$47, "", 0) = "Please add the region-specific supplier emission factor or choose a different region available in the IAEG database.",
    "",
    XLOOKUP(F606, 'Import data'!$J$26:$J$47, 'Import data'!$M$26:$M$47, "", 0)
)</f>
        <v/>
      </c>
      <c r="K606" s="311" t="str">
        <f t="array" ref="K606">IFERROR(
    XLOOKUP(F606,
            _xlws.FILTER('Supplier Emission'!$G$15:$G$49,
                   ('Supplier Emission'!$D$15:$D$49=H606) * ('Supplier Emission'!$F$15:$F$49=$E$541)),
            _xlws.FILTER('Supplier Emission'!$I$15:$I$49,
                   ('Supplier Emission'!$D$15:$D$49=H606) * ('Supplier Emission'!$F$15:$F$49=$E$541)),
            ""),
    "")</f>
        <v/>
      </c>
      <c r="L606" s="311" t="str">
        <f t="array" ref="L606">IFERROR(
    XLOOKUP(F606,
            _xlws.FILTER('Supplier Emission'!$G$15:$G$49,
                   ('Supplier Emission'!$D$15:$D$49=H606) * ('Supplier Emission'!$F$15:$F$49=$E$541)),
            _xlws.FILTER('Supplier Emission'!$J$15:$J$49,
                   ('Supplier Emission'!$D$15:$D$49=H606) * ('Supplier Emission'!$F$15:$F$49=$E$541)),
            ""),
    "")</f>
        <v/>
      </c>
      <c r="M606" s="311" t="str">
        <f t="array" ref="M606">IFERROR(
    XLOOKUP(F606,
            _xlws.FILTER('Supplier Emission'!$G$15:$G$49,
                   ('Supplier Emission'!$D$15:$D$49=H606) * ('Supplier Emission'!$F$15:$F$49=$E$541)),
            _xlws.FILTER('Supplier Emission'!$M$15:$M$49,
                   ('Supplier Emission'!$D$15:$D$49=H606) * ('Supplier Emission'!$F$15:$F$49=$E$541)),
            ""),
    "")</f>
        <v/>
      </c>
      <c r="N606" s="311" t="str">
        <f t="array" ref="N606">IFERROR(
    XLOOKUP(F606,
            _xlws.FILTER('Supplier Emission'!$G$15:$G$49,
                   ('Supplier Emission'!$D$15:$D$49=H606) * ('Supplier Emission'!$F$15:$F$49=$E$541)),
            _xlws.FILTER('Supplier Emission'!$H$15:$H$49,
                   ('Supplier Emission'!$D$15:$D$49=H606) * ('Supplier Emission'!$F$15:$F$49=$E$541)),
            ""),
    "")</f>
        <v/>
      </c>
      <c r="O606" s="311" t="str">
        <f t="array" ref="O606">XLOOKUP(1,('Emission Factors'!$E$5:$E$488='GHG emissions calculations'!$F606)*('Emission Factors'!$H$5:$H$488='GHG emissions calculations'!$H606),INDEX('Emission Factors'!$E$5:$T$488,0,MATCH('GHG emissions calculations'!O$6,'Emission Factors'!$E$5:$T$5,0)),"",0)</f>
        <v/>
      </c>
      <c r="P606" s="313" t="str">
        <f t="array" ref="P606">IFERROR(
    INDEX('Emission Factors'!$E$5:$P$488,
          MATCH(1,
                ('Emission Factors'!$E$5:$E$488 = 'GHG emissions calculations'!$F606) *
                ('Emission Factors'!$H$5:$H$488 = 'GHG emissions calculations'!$H606),
                0),
          MATCH('GHG emissions calculations'!P$6,'Emission Factors'!$E$5:$P$5,0)),
    "")</f>
        <v/>
      </c>
      <c r="Q606" s="311" t="str">
        <f t="array" ref="Q606">IFERROR(
    IF(
        INDEX('Emission Factors'!$E$5:$P$488,
              MATCH(1,
                    ('Emission Factors'!$E$5:$E$488 = 'GHG emissions calculations'!$F606) *
                    ('Emission Factors'!$H$5:$H$488 = 'GHG emissions calculations'!$H606),
                    0),
              MATCH('GHG emissions calculations'!Q$6, 'Emission Factors'!$E$5:$P$5, 0)) &lt;&gt; "",
        INDEX('Emission Factors'!$E$5:$P$488,
              MATCH(1,
                    ('Emission Factors'!$E$5:$E$488 = 'GHG emissions calculations'!$F606) *
                    ('Emission Factors'!$H$5:$H$488 = 'GHG emissions calculations'!$H606),
                    0),
              MATCH('GHG emissions calculations'!Q$6, 'Emission Factors'!$E$5:$P$5, 0)),
        ""),
    "")</f>
        <v/>
      </c>
      <c r="R606" s="311" t="str">
        <f t="array" ref="R606">IFERROR(
    IF(
        INDEX('Emission Factors'!$E$5:$R$488,
              MATCH(1,
                    ('Emission Factors'!$E$5:$E$488 = 'GHG emissions calculations'!$F606) *
                    ('Emission Factors'!$H$5:$H$488 = 'GHG emissions calculations'!$H606),
                    0),
              MATCH('GHG emissions calculations'!R$6, 'Emission Factors'!$E$5:$R$5, 0)) &lt;&gt; "",
        INDEX('Emission Factors'!$E$5:$R$488,
              MATCH(1,
                    ('Emission Factors'!$E$5:$E$488 = 'GHG emissions calculations'!$F606) *
                    ('Emission Factors'!$H$5:$H$488 = 'GHG emissions calculations'!$H606),
                    0),
              MATCH('GHG emissions calculations'!R$6, 'Emission Factors'!$E$5:$R$5, 0)),
        ""),
    "")</f>
        <v/>
      </c>
      <c r="S606" s="312">
        <f t="shared" si="2"/>
        <v>0</v>
      </c>
      <c r="T606" s="23"/>
    </row>
    <row r="607" ht="15.75" customHeight="1" outlineLevel="1">
      <c r="A607" s="23"/>
      <c r="B607" s="71"/>
      <c r="C607" s="71"/>
      <c r="D607" s="71"/>
      <c r="E607" s="314"/>
      <c r="F607" s="311" t="str">
        <f>Lists!T61</f>
        <v>Aluminium, extrusion profile - Unspecified process - Europe</v>
      </c>
      <c r="G607" s="311" t="str">
        <f t="array" ref="G607">XLOOKUP(1,('Emission Factors'!$E$5:$E$488='GHG emissions calculations'!$F607)*('Emission Factors'!$H$5:$H$488='GHG emissions calculations'!$H607),INDEX('Emission Factors'!$E$5:$T$488,0,MATCH('GHG emissions calculations'!G$6,'Emission Factors'!$E$5:$T$5,0)),"",0)</f>
        <v/>
      </c>
      <c r="H607" s="311" t="s">
        <v>237</v>
      </c>
      <c r="I607" s="312" t="str">
        <f>IF(
    SUMIFS('Import data'!$L$25:$L$80,
           'Import data'!$J$25:$J$80, F607,
           'Import data'!$G$25:$G$80, 'GHG emissions calculations'!$H607,
           'Import data'!$I$25:$I$80,$E$541) &lt;&gt; 0,
    SUMIFS('Import data'!$L$25:$L$80,
           'Import data'!$J$25:$J$80, F607,
           'Import data'!$G$25:$G$80, 'GHG emissions calculations'!$H607,
           'Import data'!$I$25:$I$80,$E$541),
    ""
)</f>
        <v/>
      </c>
      <c r="J607" s="311" t="str">
        <f t="array" ref="J607">IF(
    XLOOKUP(F607, 'Import data'!$J$26:$J$47, 'Import data'!$M$26:$M$47, "", 0) = "Please add the region-specific supplier emission factor or choose a different region available in the IAEG database.",
    "",
    XLOOKUP(F607, 'Import data'!$J$26:$J$47, 'Import data'!$M$26:$M$47, "", 0)
)</f>
        <v/>
      </c>
      <c r="K607" s="311" t="str">
        <f t="array" ref="K607">IFERROR(
    XLOOKUP(F607,
            _xlws.FILTER('Supplier Emission'!$G$15:$G$49,
                   ('Supplier Emission'!$D$15:$D$49=H607) * ('Supplier Emission'!$F$15:$F$49=$E$541)),
            _xlws.FILTER('Supplier Emission'!$I$15:$I$49,
                   ('Supplier Emission'!$D$15:$D$49=H607) * ('Supplier Emission'!$F$15:$F$49=$E$541)),
            ""),
    "")</f>
        <v/>
      </c>
      <c r="L607" s="311" t="str">
        <f t="array" ref="L607">IFERROR(
    XLOOKUP(F607,
            _xlws.FILTER('Supplier Emission'!$G$15:$G$49,
                   ('Supplier Emission'!$D$15:$D$49=H607) * ('Supplier Emission'!$F$15:$F$49=$E$541)),
            _xlws.FILTER('Supplier Emission'!$J$15:$J$49,
                   ('Supplier Emission'!$D$15:$D$49=H607) * ('Supplier Emission'!$F$15:$F$49=$E$541)),
            ""),
    "")</f>
        <v/>
      </c>
      <c r="M607" s="311" t="str">
        <f t="array" ref="M607">IFERROR(
    XLOOKUP(F607,
            _xlws.FILTER('Supplier Emission'!$G$15:$G$49,
                   ('Supplier Emission'!$D$15:$D$49=H607) * ('Supplier Emission'!$F$15:$F$49=$E$541)),
            _xlws.FILTER('Supplier Emission'!$M$15:$M$49,
                   ('Supplier Emission'!$D$15:$D$49=H607) * ('Supplier Emission'!$F$15:$F$49=$E$541)),
            ""),
    "")</f>
        <v/>
      </c>
      <c r="N607" s="311" t="str">
        <f t="array" ref="N607">IFERROR(
    XLOOKUP(F607,
            _xlws.FILTER('Supplier Emission'!$G$15:$G$49,
                   ('Supplier Emission'!$D$15:$D$49=H607) * ('Supplier Emission'!$F$15:$F$49=$E$541)),
            _xlws.FILTER('Supplier Emission'!$H$15:$H$49,
                   ('Supplier Emission'!$D$15:$D$49=H607) * ('Supplier Emission'!$F$15:$F$49=$E$541)),
            ""),
    "")</f>
        <v/>
      </c>
      <c r="O607" s="311" t="str">
        <f t="array" ref="O607">XLOOKUP(1,('Emission Factors'!$E$5:$E$488='GHG emissions calculations'!$F607)*('Emission Factors'!$H$5:$H$488='GHG emissions calculations'!$H607),INDEX('Emission Factors'!$E$5:$T$488,0,MATCH('GHG emissions calculations'!O$6,'Emission Factors'!$E$5:$T$5,0)),"",0)</f>
        <v/>
      </c>
      <c r="P607" s="313" t="str">
        <f t="array" ref="P607">IFERROR(
    INDEX('Emission Factors'!$E$5:$P$488,
          MATCH(1,
                ('Emission Factors'!$E$5:$E$488 = 'GHG emissions calculations'!$F607) *
                ('Emission Factors'!$H$5:$H$488 = 'GHG emissions calculations'!$H607),
                0),
          MATCH('GHG emissions calculations'!P$6,'Emission Factors'!$E$5:$P$5,0)),
    "")</f>
        <v/>
      </c>
      <c r="Q607" s="311" t="str">
        <f t="array" ref="Q607">IFERROR(
    IF(
        INDEX('Emission Factors'!$E$5:$P$488,
              MATCH(1,
                    ('Emission Factors'!$E$5:$E$488 = 'GHG emissions calculations'!$F607) *
                    ('Emission Factors'!$H$5:$H$488 = 'GHG emissions calculations'!$H607),
                    0),
              MATCH('GHG emissions calculations'!Q$6, 'Emission Factors'!$E$5:$P$5, 0)) &lt;&gt; "",
        INDEX('Emission Factors'!$E$5:$P$488,
              MATCH(1,
                    ('Emission Factors'!$E$5:$E$488 = 'GHG emissions calculations'!$F607) *
                    ('Emission Factors'!$H$5:$H$488 = 'GHG emissions calculations'!$H607),
                    0),
              MATCH('GHG emissions calculations'!Q$6, 'Emission Factors'!$E$5:$P$5, 0)),
        ""),
    "")</f>
        <v/>
      </c>
      <c r="R607" s="311" t="str">
        <f t="array" ref="R607">IFERROR(
    IF(
        INDEX('Emission Factors'!$E$5:$R$488,
              MATCH(1,
                    ('Emission Factors'!$E$5:$E$488 = 'GHG emissions calculations'!$F607) *
                    ('Emission Factors'!$H$5:$H$488 = 'GHG emissions calculations'!$H607),
                    0),
              MATCH('GHG emissions calculations'!R$6, 'Emission Factors'!$E$5:$R$5, 0)) &lt;&gt; "",
        INDEX('Emission Factors'!$E$5:$R$488,
              MATCH(1,
                    ('Emission Factors'!$E$5:$E$488 = 'GHG emissions calculations'!$F607) *
                    ('Emission Factors'!$H$5:$H$488 = 'GHG emissions calculations'!$H607),
                    0),
              MATCH('GHG emissions calculations'!R$6, 'Emission Factors'!$E$5:$R$5, 0)),
        ""),
    "")</f>
        <v/>
      </c>
      <c r="S607" s="312">
        <f t="shared" si="2"/>
        <v>0</v>
      </c>
      <c r="T607" s="23"/>
    </row>
    <row r="608" ht="15.75" customHeight="1" outlineLevel="1">
      <c r="A608" s="23"/>
      <c r="B608" s="71"/>
      <c r="C608" s="71"/>
      <c r="D608" s="71"/>
      <c r="E608" s="314"/>
      <c r="F608" s="311" t="str">
        <f>Lists!T66</f>
        <v>Aluminium, extrusion profile - Unspecified process - Global or unspecified region</v>
      </c>
      <c r="G608" s="311">
        <f t="array" ref="G608">XLOOKUP(1,('Emission Factors'!$E$5:$E$488='GHG emissions calculations'!$F608)*('Emission Factors'!$H$5:$H$488='GHG emissions calculations'!$H608),INDEX('Emission Factors'!$E$5:$T$488,0,MATCH('GHG emissions calculations'!G$6,'Emission Factors'!$E$5:$T$5,0)),"",0)</f>
        <v>3</v>
      </c>
      <c r="H608" s="311" t="s">
        <v>237</v>
      </c>
      <c r="I608" s="312" t="str">
        <f>IF(
    SUMIFS('Import data'!$L$25:$L$80,
           'Import data'!$J$25:$J$80, F608,
           'Import data'!$G$25:$G$80, 'GHG emissions calculations'!$H608,
           'Import data'!$I$25:$I$80,$E$541) &lt;&gt; 0,
    SUMIFS('Import data'!$L$25:$L$80,
           'Import data'!$J$25:$J$80, F608,
           'Import data'!$G$25:$G$80, 'GHG emissions calculations'!$H608,
           'Import data'!$I$25:$I$80,$E$541),
    ""
)</f>
        <v/>
      </c>
      <c r="J608" s="311" t="str">
        <f t="array" ref="J608">IF(
    XLOOKUP(F608, 'Import data'!$J$26:$J$47, 'Import data'!$M$26:$M$47, "", 0) = "Please add the region-specific supplier emission factor or choose a different region available in the IAEG database.",
    "",
    XLOOKUP(F608, 'Import data'!$J$26:$J$47, 'Import data'!$M$26:$M$47, "", 0)
)</f>
        <v/>
      </c>
      <c r="K608" s="311" t="str">
        <f t="array" ref="K608">IFERROR(
    XLOOKUP(F608,
            _xlws.FILTER('Supplier Emission'!$G$15:$G$49,
                   ('Supplier Emission'!$D$15:$D$49=H608) * ('Supplier Emission'!$F$15:$F$49=$E$541)),
            _xlws.FILTER('Supplier Emission'!$I$15:$I$49,
                   ('Supplier Emission'!$D$15:$D$49=H608) * ('Supplier Emission'!$F$15:$F$49=$E$541)),
            ""),
    "")</f>
        <v/>
      </c>
      <c r="L608" s="311" t="str">
        <f t="array" ref="L608">IFERROR(
    XLOOKUP(F608,
            _xlws.FILTER('Supplier Emission'!$G$15:$G$49,
                   ('Supplier Emission'!$D$15:$D$49=H608) * ('Supplier Emission'!$F$15:$F$49=$E$541)),
            _xlws.FILTER('Supplier Emission'!$J$15:$J$49,
                   ('Supplier Emission'!$D$15:$D$49=H608) * ('Supplier Emission'!$F$15:$F$49=$E$541)),
            ""),
    "")</f>
        <v/>
      </c>
      <c r="M608" s="311" t="str">
        <f t="array" ref="M608">IFERROR(
    XLOOKUP(F608,
            _xlws.FILTER('Supplier Emission'!$G$15:$G$49,
                   ('Supplier Emission'!$D$15:$D$49=H608) * ('Supplier Emission'!$F$15:$F$49=$E$541)),
            _xlws.FILTER('Supplier Emission'!$M$15:$M$49,
                   ('Supplier Emission'!$D$15:$D$49=H608) * ('Supplier Emission'!$F$15:$F$49=$E$541)),
            ""),
    "")</f>
        <v/>
      </c>
      <c r="N608" s="311" t="str">
        <f t="array" ref="N608">IFERROR(
    XLOOKUP(F608,
            _xlws.FILTER('Supplier Emission'!$G$15:$G$49,
                   ('Supplier Emission'!$D$15:$D$49=H608) * ('Supplier Emission'!$F$15:$F$49=$E$541)),
            _xlws.FILTER('Supplier Emission'!$H$15:$H$49,
                   ('Supplier Emission'!$D$15:$D$49=H608) * ('Supplier Emission'!$F$15:$F$49=$E$541)),
            ""),
    "")</f>
        <v/>
      </c>
      <c r="O608" s="311" t="str">
        <f t="array" ref="O608">XLOOKUP(1,('Emission Factors'!$E$5:$E$488='GHG emissions calculations'!$F608)*('Emission Factors'!$H$5:$H$488='GHG emissions calculations'!$H608),INDEX('Emission Factors'!$E$5:$T$488,0,MATCH('GHG emissions calculations'!O$6,'Emission Factors'!$E$5:$T$5,0)),"",0)</f>
        <v>Processed  Aluminium extrusion profile </v>
      </c>
      <c r="P608" s="313">
        <f t="array" ref="P608">IFERROR(
    INDEX('Emission Factors'!$E$5:$P$488,
          MATCH(1,
                ('Emission Factors'!$E$5:$E$488 = 'GHG emissions calculations'!$F608) *
                ('Emission Factors'!$H$5:$H$488 = 'GHG emissions calculations'!$H608),
                0),
          MATCH('GHG emissions calculations'!P$6,'Emission Factors'!$E$5:$P$5,0)),
    "")</f>
        <v>3.69</v>
      </c>
      <c r="Q608" s="311" t="str">
        <f t="array" ref="Q608">IFERROR(
    IF(
        INDEX('Emission Factors'!$E$5:$P$488,
              MATCH(1,
                    ('Emission Factors'!$E$5:$E$488 = 'GHG emissions calculations'!$F608) *
                    ('Emission Factors'!$H$5:$H$488 = 'GHG emissions calculations'!$H608),
                    0),
              MATCH('GHG emissions calculations'!Q$6, 'Emission Factors'!$E$5:$P$5, 0)) &lt;&gt; "",
        INDEX('Emission Factors'!$E$5:$P$488,
              MATCH(1,
                    ('Emission Factors'!$E$5:$E$488 = 'GHG emissions calculations'!$F608) *
                    ('Emission Factors'!$H$5:$H$488 = 'GHG emissions calculations'!$H608),
                    0),
              MATCH('GHG emissions calculations'!Q$6, 'Emission Factors'!$E$5:$P$5, 0)),
        ""),
    "")</f>
        <v>kgCO2e/kg</v>
      </c>
      <c r="R608" s="311" t="str">
        <f t="array" ref="R608">IFERROR(
    IF(
        INDEX('Emission Factors'!$E$5:$R$488,
              MATCH(1,
                    ('Emission Factors'!$E$5:$E$488 = 'GHG emissions calculations'!$F608) *
                    ('Emission Factors'!$H$5:$H$488 = 'GHG emissions calculations'!$H608),
                    0),
              MATCH('GHG emissions calculations'!R$6, 'Emission Factors'!$E$5:$R$5, 0)) &lt;&gt; "",
        INDEX('Emission Factors'!$E$5:$R$488,
              MATCH(1,
                    ('Emission Factors'!$E$5:$E$488 = 'GHG emissions calculations'!$F608) *
                    ('Emission Factors'!$H$5:$H$488 = 'GHG emissions calculations'!$H608),
                    0),
              MATCH('GHG emissions calculations'!R$6, 'Emission Factors'!$E$5:$R$5, 0)),
        ""),
    "")</f>
        <v>Global or unspecified region</v>
      </c>
      <c r="S608" s="312">
        <f t="shared" si="2"/>
        <v>0</v>
      </c>
      <c r="T608" s="23"/>
    </row>
    <row r="609" ht="15.75" customHeight="1" outlineLevel="1">
      <c r="A609" s="23"/>
      <c r="B609" s="71"/>
      <c r="C609" s="71"/>
      <c r="D609" s="71"/>
      <c r="E609" s="314"/>
      <c r="F609" s="311" t="str">
        <f>Lists!T65</f>
        <v>Aluminium, extrusion profile - Unspecified process - Middle East</v>
      </c>
      <c r="G609" s="311" t="str">
        <f t="array" ref="G609">XLOOKUP(1,('Emission Factors'!$E$5:$E$488='GHG emissions calculations'!$F609)*('Emission Factors'!$H$5:$H$488='GHG emissions calculations'!$H609),INDEX('Emission Factors'!$E$5:$T$488,0,MATCH('GHG emissions calculations'!G$6,'Emission Factors'!$E$5:$T$5,0)),"",0)</f>
        <v/>
      </c>
      <c r="H609" s="311" t="s">
        <v>237</v>
      </c>
      <c r="I609" s="312" t="str">
        <f>IF(
    SUMIFS('Import data'!$L$25:$L$80,
           'Import data'!$J$25:$J$80, F609,
           'Import data'!$G$25:$G$80, 'GHG emissions calculations'!$H609,
           'Import data'!$I$25:$I$80,$E$541) &lt;&gt; 0,
    SUMIFS('Import data'!$L$25:$L$80,
           'Import data'!$J$25:$J$80, F609,
           'Import data'!$G$25:$G$80, 'GHG emissions calculations'!$H609,
           'Import data'!$I$25:$I$80,$E$541),
    ""
)</f>
        <v/>
      </c>
      <c r="J609" s="311" t="str">
        <f t="array" ref="J609">IF(
    XLOOKUP(F609, 'Import data'!$J$26:$J$47, 'Import data'!$M$26:$M$47, "", 0) = "Please add the region-specific supplier emission factor or choose a different region available in the IAEG database.",
    "",
    XLOOKUP(F609, 'Import data'!$J$26:$J$47, 'Import data'!$M$26:$M$47, "", 0)
)</f>
        <v/>
      </c>
      <c r="K609" s="311" t="str">
        <f t="array" ref="K609">IFERROR(
    XLOOKUP(F609,
            _xlws.FILTER('Supplier Emission'!$G$15:$G$49,
                   ('Supplier Emission'!$D$15:$D$49=H609) * ('Supplier Emission'!$F$15:$F$49=$E$541)),
            _xlws.FILTER('Supplier Emission'!$I$15:$I$49,
                   ('Supplier Emission'!$D$15:$D$49=H609) * ('Supplier Emission'!$F$15:$F$49=$E$541)),
            ""),
    "")</f>
        <v/>
      </c>
      <c r="L609" s="311" t="str">
        <f t="array" ref="L609">IFERROR(
    XLOOKUP(F609,
            _xlws.FILTER('Supplier Emission'!$G$15:$G$49,
                   ('Supplier Emission'!$D$15:$D$49=H609) * ('Supplier Emission'!$F$15:$F$49=$E$541)),
            _xlws.FILTER('Supplier Emission'!$J$15:$J$49,
                   ('Supplier Emission'!$D$15:$D$49=H609) * ('Supplier Emission'!$F$15:$F$49=$E$541)),
            ""),
    "")</f>
        <v/>
      </c>
      <c r="M609" s="311" t="str">
        <f t="array" ref="M609">IFERROR(
    XLOOKUP(F609,
            _xlws.FILTER('Supplier Emission'!$G$15:$G$49,
                   ('Supplier Emission'!$D$15:$D$49=H609) * ('Supplier Emission'!$F$15:$F$49=$E$541)),
            _xlws.FILTER('Supplier Emission'!$M$15:$M$49,
                   ('Supplier Emission'!$D$15:$D$49=H609) * ('Supplier Emission'!$F$15:$F$49=$E$541)),
            ""),
    "")</f>
        <v/>
      </c>
      <c r="N609" s="311" t="str">
        <f t="array" ref="N609">IFERROR(
    XLOOKUP(F609,
            _xlws.FILTER('Supplier Emission'!$G$15:$G$49,
                   ('Supplier Emission'!$D$15:$D$49=H609) * ('Supplier Emission'!$F$15:$F$49=$E$541)),
            _xlws.FILTER('Supplier Emission'!$H$15:$H$49,
                   ('Supplier Emission'!$D$15:$D$49=H609) * ('Supplier Emission'!$F$15:$F$49=$E$541)),
            ""),
    "")</f>
        <v/>
      </c>
      <c r="O609" s="311" t="str">
        <f t="array" ref="O609">XLOOKUP(1,('Emission Factors'!$E$5:$E$488='GHG emissions calculations'!$F609)*('Emission Factors'!$H$5:$H$488='GHG emissions calculations'!$H609),INDEX('Emission Factors'!$E$5:$T$488,0,MATCH('GHG emissions calculations'!O$6,'Emission Factors'!$E$5:$T$5,0)),"",0)</f>
        <v/>
      </c>
      <c r="P609" s="313" t="str">
        <f t="array" ref="P609">IFERROR(
    INDEX('Emission Factors'!$E$5:$P$488,
          MATCH(1,
                ('Emission Factors'!$E$5:$E$488 = 'GHG emissions calculations'!$F609) *
                ('Emission Factors'!$H$5:$H$488 = 'GHG emissions calculations'!$H609),
                0),
          MATCH('GHG emissions calculations'!P$6,'Emission Factors'!$E$5:$P$5,0)),
    "")</f>
        <v/>
      </c>
      <c r="Q609" s="311" t="str">
        <f t="array" ref="Q609">IFERROR(
    IF(
        INDEX('Emission Factors'!$E$5:$P$488,
              MATCH(1,
                    ('Emission Factors'!$E$5:$E$488 = 'GHG emissions calculations'!$F609) *
                    ('Emission Factors'!$H$5:$H$488 = 'GHG emissions calculations'!$H609),
                    0),
              MATCH('GHG emissions calculations'!Q$6, 'Emission Factors'!$E$5:$P$5, 0)) &lt;&gt; "",
        INDEX('Emission Factors'!$E$5:$P$488,
              MATCH(1,
                    ('Emission Factors'!$E$5:$E$488 = 'GHG emissions calculations'!$F609) *
                    ('Emission Factors'!$H$5:$H$488 = 'GHG emissions calculations'!$H609),
                    0),
              MATCH('GHG emissions calculations'!Q$6, 'Emission Factors'!$E$5:$P$5, 0)),
        ""),
    "")</f>
        <v/>
      </c>
      <c r="R609" s="311" t="str">
        <f t="array" ref="R609">IFERROR(
    IF(
        INDEX('Emission Factors'!$E$5:$R$488,
              MATCH(1,
                    ('Emission Factors'!$E$5:$E$488 = 'GHG emissions calculations'!$F609) *
                    ('Emission Factors'!$H$5:$H$488 = 'GHG emissions calculations'!$H609),
                    0),
              MATCH('GHG emissions calculations'!R$6, 'Emission Factors'!$E$5:$R$5, 0)) &lt;&gt; "",
        INDEX('Emission Factors'!$E$5:$R$488,
              MATCH(1,
                    ('Emission Factors'!$E$5:$E$488 = 'GHG emissions calculations'!$F609) *
                    ('Emission Factors'!$H$5:$H$488 = 'GHG emissions calculations'!$H609),
                    0),
              MATCH('GHG emissions calculations'!R$6, 'Emission Factors'!$E$5:$R$5, 0)),
        ""),
    "")</f>
        <v/>
      </c>
      <c r="S609" s="312">
        <f t="shared" si="2"/>
        <v>0</v>
      </c>
      <c r="T609" s="23"/>
    </row>
    <row r="610" ht="15.75" customHeight="1" outlineLevel="1">
      <c r="A610" s="23"/>
      <c r="B610" s="71"/>
      <c r="C610" s="71"/>
      <c r="D610" s="71"/>
      <c r="E610" s="314"/>
      <c r="F610" s="311" t="str">
        <f>Lists!T64</f>
        <v>Aluminium, extrusion profile - Unspecified process - Oceania</v>
      </c>
      <c r="G610" s="311" t="str">
        <f t="array" ref="G610">XLOOKUP(1,('Emission Factors'!$E$5:$E$488='GHG emissions calculations'!$F610)*('Emission Factors'!$H$5:$H$488='GHG emissions calculations'!$H610),INDEX('Emission Factors'!$E$5:$T$488,0,MATCH('GHG emissions calculations'!G$6,'Emission Factors'!$E$5:$T$5,0)),"",0)</f>
        <v/>
      </c>
      <c r="H610" s="311" t="s">
        <v>237</v>
      </c>
      <c r="I610" s="312" t="str">
        <f>IF(
    SUMIFS('Import data'!$L$25:$L$80,
           'Import data'!$J$25:$J$80, F610,
           'Import data'!$G$25:$G$80, 'GHG emissions calculations'!$H610,
           'Import data'!$I$25:$I$80,$E$541) &lt;&gt; 0,
    SUMIFS('Import data'!$L$25:$L$80,
           'Import data'!$J$25:$J$80, F610,
           'Import data'!$G$25:$G$80, 'GHG emissions calculations'!$H610,
           'Import data'!$I$25:$I$80,$E$541),
    ""
)</f>
        <v/>
      </c>
      <c r="J610" s="311" t="str">
        <f t="array" ref="J610">IF(
    XLOOKUP(F610, 'Import data'!$J$26:$J$47, 'Import data'!$M$26:$M$47, "", 0) = "Please add the region-specific supplier emission factor or choose a different region available in the IAEG database.",
    "",
    XLOOKUP(F610, 'Import data'!$J$26:$J$47, 'Import data'!$M$26:$M$47, "", 0)
)</f>
        <v/>
      </c>
      <c r="K610" s="311" t="str">
        <f t="array" ref="K610">IFERROR(
    XLOOKUP(F610,
            _xlws.FILTER('Supplier Emission'!$G$15:$G$49,
                   ('Supplier Emission'!$D$15:$D$49=H610) * ('Supplier Emission'!$F$15:$F$49=$E$541)),
            _xlws.FILTER('Supplier Emission'!$I$15:$I$49,
                   ('Supplier Emission'!$D$15:$D$49=H610) * ('Supplier Emission'!$F$15:$F$49=$E$541)),
            ""),
    "")</f>
        <v/>
      </c>
      <c r="L610" s="311" t="str">
        <f t="array" ref="L610">IFERROR(
    XLOOKUP(F610,
            _xlws.FILTER('Supplier Emission'!$G$15:$G$49,
                   ('Supplier Emission'!$D$15:$D$49=H610) * ('Supplier Emission'!$F$15:$F$49=$E$541)),
            _xlws.FILTER('Supplier Emission'!$J$15:$J$49,
                   ('Supplier Emission'!$D$15:$D$49=H610) * ('Supplier Emission'!$F$15:$F$49=$E$541)),
            ""),
    "")</f>
        <v/>
      </c>
      <c r="M610" s="311" t="str">
        <f t="array" ref="M610">IFERROR(
    XLOOKUP(F610,
            _xlws.FILTER('Supplier Emission'!$G$15:$G$49,
                   ('Supplier Emission'!$D$15:$D$49=H610) * ('Supplier Emission'!$F$15:$F$49=$E$541)),
            _xlws.FILTER('Supplier Emission'!$M$15:$M$49,
                   ('Supplier Emission'!$D$15:$D$49=H610) * ('Supplier Emission'!$F$15:$F$49=$E$541)),
            ""),
    "")</f>
        <v/>
      </c>
      <c r="N610" s="311" t="str">
        <f t="array" ref="N610">IFERROR(
    XLOOKUP(F610,
            _xlws.FILTER('Supplier Emission'!$G$15:$G$49,
                   ('Supplier Emission'!$D$15:$D$49=H610) * ('Supplier Emission'!$F$15:$F$49=$E$541)),
            _xlws.FILTER('Supplier Emission'!$H$15:$H$49,
                   ('Supplier Emission'!$D$15:$D$49=H610) * ('Supplier Emission'!$F$15:$F$49=$E$541)),
            ""),
    "")</f>
        <v/>
      </c>
      <c r="O610" s="311" t="str">
        <f t="array" ref="O610">XLOOKUP(1,('Emission Factors'!$E$5:$E$488='GHG emissions calculations'!$F610)*('Emission Factors'!$H$5:$H$488='GHG emissions calculations'!$H610),INDEX('Emission Factors'!$E$5:$T$488,0,MATCH('GHG emissions calculations'!O$6,'Emission Factors'!$E$5:$T$5,0)),"",0)</f>
        <v/>
      </c>
      <c r="P610" s="313" t="str">
        <f t="array" ref="P610">IFERROR(
    INDEX('Emission Factors'!$E$5:$P$488,
          MATCH(1,
                ('Emission Factors'!$E$5:$E$488 = 'GHG emissions calculations'!$F610) *
                ('Emission Factors'!$H$5:$H$488 = 'GHG emissions calculations'!$H610),
                0),
          MATCH('GHG emissions calculations'!P$6,'Emission Factors'!$E$5:$P$5,0)),
    "")</f>
        <v/>
      </c>
      <c r="Q610" s="311" t="str">
        <f t="array" ref="Q610">IFERROR(
    IF(
        INDEX('Emission Factors'!$E$5:$P$488,
              MATCH(1,
                    ('Emission Factors'!$E$5:$E$488 = 'GHG emissions calculations'!$F610) *
                    ('Emission Factors'!$H$5:$H$488 = 'GHG emissions calculations'!$H610),
                    0),
              MATCH('GHG emissions calculations'!Q$6, 'Emission Factors'!$E$5:$P$5, 0)) &lt;&gt; "",
        INDEX('Emission Factors'!$E$5:$P$488,
              MATCH(1,
                    ('Emission Factors'!$E$5:$E$488 = 'GHG emissions calculations'!$F610) *
                    ('Emission Factors'!$H$5:$H$488 = 'GHG emissions calculations'!$H610),
                    0),
              MATCH('GHG emissions calculations'!Q$6, 'Emission Factors'!$E$5:$P$5, 0)),
        ""),
    "")</f>
        <v/>
      </c>
      <c r="R610" s="311" t="str">
        <f t="array" ref="R610">IFERROR(
    IF(
        INDEX('Emission Factors'!$E$5:$R$488,
              MATCH(1,
                    ('Emission Factors'!$E$5:$E$488 = 'GHG emissions calculations'!$F610) *
                    ('Emission Factors'!$H$5:$H$488 = 'GHG emissions calculations'!$H610),
                    0),
              MATCH('GHG emissions calculations'!R$6, 'Emission Factors'!$E$5:$R$5, 0)) &lt;&gt; "",
        INDEX('Emission Factors'!$E$5:$R$488,
              MATCH(1,
                    ('Emission Factors'!$E$5:$E$488 = 'GHG emissions calculations'!$F610) *
                    ('Emission Factors'!$H$5:$H$488 = 'GHG emissions calculations'!$H610),
                    0),
              MATCH('GHG emissions calculations'!R$6, 'Emission Factors'!$E$5:$R$5, 0)),
        ""),
    "")</f>
        <v/>
      </c>
      <c r="S610" s="312">
        <f t="shared" si="2"/>
        <v>0</v>
      </c>
      <c r="T610" s="23"/>
    </row>
    <row r="611" ht="15.75" customHeight="1" outlineLevel="1">
      <c r="A611" s="23"/>
      <c r="B611" s="71"/>
      <c r="C611" s="71"/>
      <c r="D611" s="71"/>
      <c r="E611" s="314"/>
      <c r="F611" s="311" t="str">
        <f>Lists!T69</f>
        <v>Aluminium, sheet - Casting - Africa</v>
      </c>
      <c r="G611" s="311" t="str">
        <f t="array" ref="G611">XLOOKUP(1,('Emission Factors'!$E$5:$E$488='GHG emissions calculations'!$F611)*('Emission Factors'!$H$5:$H$488='GHG emissions calculations'!$H611),INDEX('Emission Factors'!$E$5:$T$488,0,MATCH('GHG emissions calculations'!G$6,'Emission Factors'!$E$5:$T$5,0)),"",0)</f>
        <v/>
      </c>
      <c r="H611" s="311" t="s">
        <v>237</v>
      </c>
      <c r="I611" s="312" t="str">
        <f>IF(
    SUMIFS('Import data'!$L$25:$L$80,
           'Import data'!$J$25:$J$80, F611,
           'Import data'!$G$25:$G$80, 'GHG emissions calculations'!$H611,
           'Import data'!$I$25:$I$80,$E$541) &lt;&gt; 0,
    SUMIFS('Import data'!$L$25:$L$80,
           'Import data'!$J$25:$J$80, F611,
           'Import data'!$G$25:$G$80, 'GHG emissions calculations'!$H611,
           'Import data'!$I$25:$I$80,$E$541),
    ""
)</f>
        <v/>
      </c>
      <c r="J611" s="311" t="str">
        <f t="array" ref="J611">IF(
    XLOOKUP(F611, 'Import data'!$J$26:$J$47, 'Import data'!$M$26:$M$47, "", 0) = "Please add the region-specific supplier emission factor or choose a different region available in the IAEG database.",
    "",
    XLOOKUP(F611, 'Import data'!$J$26:$J$47, 'Import data'!$M$26:$M$47, "", 0)
)</f>
        <v/>
      </c>
      <c r="K611" s="311" t="str">
        <f t="array" ref="K611">IFERROR(
    XLOOKUP(F611,
            _xlws.FILTER('Supplier Emission'!$G$15:$G$49,
                   ('Supplier Emission'!$D$15:$D$49=H611) * ('Supplier Emission'!$F$15:$F$49=$E$541)),
            _xlws.FILTER('Supplier Emission'!$I$15:$I$49,
                   ('Supplier Emission'!$D$15:$D$49=H611) * ('Supplier Emission'!$F$15:$F$49=$E$541)),
            ""),
    "")</f>
        <v/>
      </c>
      <c r="L611" s="311" t="str">
        <f t="array" ref="L611">IFERROR(
    XLOOKUP(F611,
            _xlws.FILTER('Supplier Emission'!$G$15:$G$49,
                   ('Supplier Emission'!$D$15:$D$49=H611) * ('Supplier Emission'!$F$15:$F$49=$E$541)),
            _xlws.FILTER('Supplier Emission'!$J$15:$J$49,
                   ('Supplier Emission'!$D$15:$D$49=H611) * ('Supplier Emission'!$F$15:$F$49=$E$541)),
            ""),
    "")</f>
        <v/>
      </c>
      <c r="M611" s="311" t="str">
        <f t="array" ref="M611">IFERROR(
    XLOOKUP(F611,
            _xlws.FILTER('Supplier Emission'!$G$15:$G$49,
                   ('Supplier Emission'!$D$15:$D$49=H611) * ('Supplier Emission'!$F$15:$F$49=$E$541)),
            _xlws.FILTER('Supplier Emission'!$M$15:$M$49,
                   ('Supplier Emission'!$D$15:$D$49=H611) * ('Supplier Emission'!$F$15:$F$49=$E$541)),
            ""),
    "")</f>
        <v/>
      </c>
      <c r="N611" s="311" t="str">
        <f t="array" ref="N611">IFERROR(
    XLOOKUP(F611,
            _xlws.FILTER('Supplier Emission'!$G$15:$G$49,
                   ('Supplier Emission'!$D$15:$D$49=H611) * ('Supplier Emission'!$F$15:$F$49=$E$541)),
            _xlws.FILTER('Supplier Emission'!$H$15:$H$49,
                   ('Supplier Emission'!$D$15:$D$49=H611) * ('Supplier Emission'!$F$15:$F$49=$E$541)),
            ""),
    "")</f>
        <v/>
      </c>
      <c r="O611" s="311" t="str">
        <f t="array" ref="O611">XLOOKUP(1,('Emission Factors'!$E$5:$E$488='GHG emissions calculations'!$F611)*('Emission Factors'!$H$5:$H$488='GHG emissions calculations'!$H611),INDEX('Emission Factors'!$E$5:$T$488,0,MATCH('GHG emissions calculations'!O$6,'Emission Factors'!$E$5:$T$5,0)),"",0)</f>
        <v/>
      </c>
      <c r="P611" s="313" t="str">
        <f t="array" ref="P611">IFERROR(
    INDEX('Emission Factors'!$E$5:$P$488,
          MATCH(1,
                ('Emission Factors'!$E$5:$E$488 = 'GHG emissions calculations'!$F611) *
                ('Emission Factors'!$H$5:$H$488 = 'GHG emissions calculations'!$H611),
                0),
          MATCH('GHG emissions calculations'!P$6,'Emission Factors'!$E$5:$P$5,0)),
    "")</f>
        <v/>
      </c>
      <c r="Q611" s="311" t="str">
        <f t="array" ref="Q611">IFERROR(
    IF(
        INDEX('Emission Factors'!$E$5:$P$488,
              MATCH(1,
                    ('Emission Factors'!$E$5:$E$488 = 'GHG emissions calculations'!$F611) *
                    ('Emission Factors'!$H$5:$H$488 = 'GHG emissions calculations'!$H611),
                    0),
              MATCH('GHG emissions calculations'!Q$6, 'Emission Factors'!$E$5:$P$5, 0)) &lt;&gt; "",
        INDEX('Emission Factors'!$E$5:$P$488,
              MATCH(1,
                    ('Emission Factors'!$E$5:$E$488 = 'GHG emissions calculations'!$F611) *
                    ('Emission Factors'!$H$5:$H$488 = 'GHG emissions calculations'!$H611),
                    0),
              MATCH('GHG emissions calculations'!Q$6, 'Emission Factors'!$E$5:$P$5, 0)),
        ""),
    "")</f>
        <v/>
      </c>
      <c r="R611" s="311" t="str">
        <f t="array" ref="R611">IFERROR(
    IF(
        INDEX('Emission Factors'!$E$5:$R$488,
              MATCH(1,
                    ('Emission Factors'!$E$5:$E$488 = 'GHG emissions calculations'!$F611) *
                    ('Emission Factors'!$H$5:$H$488 = 'GHG emissions calculations'!$H611),
                    0),
              MATCH('GHG emissions calculations'!R$6, 'Emission Factors'!$E$5:$R$5, 0)) &lt;&gt; "",
        INDEX('Emission Factors'!$E$5:$R$488,
              MATCH(1,
                    ('Emission Factors'!$E$5:$E$488 = 'GHG emissions calculations'!$F611) *
                    ('Emission Factors'!$H$5:$H$488 = 'GHG emissions calculations'!$H611),
                    0),
              MATCH('GHG emissions calculations'!R$6, 'Emission Factors'!$E$5:$R$5, 0)),
        ""),
    "")</f>
        <v/>
      </c>
      <c r="S611" s="312">
        <f t="shared" si="2"/>
        <v>0</v>
      </c>
      <c r="T611" s="23"/>
    </row>
    <row r="612" ht="15.75" customHeight="1" outlineLevel="1">
      <c r="A612" s="23"/>
      <c r="B612" s="71"/>
      <c r="C612" s="71"/>
      <c r="D612" s="71"/>
      <c r="E612" s="314"/>
      <c r="F612" s="311" t="str">
        <f>Lists!T67</f>
        <v>Aluminium, sheet - Casting - America</v>
      </c>
      <c r="G612" s="311" t="str">
        <f t="array" ref="G612">XLOOKUP(1,('Emission Factors'!$E$5:$E$488='GHG emissions calculations'!$F612)*('Emission Factors'!$H$5:$H$488='GHG emissions calculations'!$H612),INDEX('Emission Factors'!$E$5:$T$488,0,MATCH('GHG emissions calculations'!G$6,'Emission Factors'!$E$5:$T$5,0)),"",0)</f>
        <v/>
      </c>
      <c r="H612" s="311" t="s">
        <v>237</v>
      </c>
      <c r="I612" s="312" t="str">
        <f>IF(
    SUMIFS('Import data'!$L$25:$L$80,
           'Import data'!$J$25:$J$80, F612,
           'Import data'!$G$25:$G$80, 'GHG emissions calculations'!$H612,
           'Import data'!$I$25:$I$80,$E$541) &lt;&gt; 0,
    SUMIFS('Import data'!$L$25:$L$80,
           'Import data'!$J$25:$J$80, F612,
           'Import data'!$G$25:$G$80, 'GHG emissions calculations'!$H612,
           'Import data'!$I$25:$I$80,$E$541),
    ""
)</f>
        <v/>
      </c>
      <c r="J612" s="311" t="str">
        <f t="array" ref="J612">IF(
    XLOOKUP(F612, 'Import data'!$J$26:$J$47, 'Import data'!$M$26:$M$47, "", 0) = "Please add the region-specific supplier emission factor or choose a different region available in the IAEG database.",
    "",
    XLOOKUP(F612, 'Import data'!$J$26:$J$47, 'Import data'!$M$26:$M$47, "", 0)
)</f>
        <v/>
      </c>
      <c r="K612" s="311" t="str">
        <f t="array" ref="K612">IFERROR(
    XLOOKUP(F612,
            _xlws.FILTER('Supplier Emission'!$G$15:$G$49,
                   ('Supplier Emission'!$D$15:$D$49=H612) * ('Supplier Emission'!$F$15:$F$49=$E$541)),
            _xlws.FILTER('Supplier Emission'!$I$15:$I$49,
                   ('Supplier Emission'!$D$15:$D$49=H612) * ('Supplier Emission'!$F$15:$F$49=$E$541)),
            ""),
    "")</f>
        <v/>
      </c>
      <c r="L612" s="311" t="str">
        <f t="array" ref="L612">IFERROR(
    XLOOKUP(F612,
            _xlws.FILTER('Supplier Emission'!$G$15:$G$49,
                   ('Supplier Emission'!$D$15:$D$49=H612) * ('Supplier Emission'!$F$15:$F$49=$E$541)),
            _xlws.FILTER('Supplier Emission'!$J$15:$J$49,
                   ('Supplier Emission'!$D$15:$D$49=H612) * ('Supplier Emission'!$F$15:$F$49=$E$541)),
            ""),
    "")</f>
        <v/>
      </c>
      <c r="M612" s="311" t="str">
        <f t="array" ref="M612">IFERROR(
    XLOOKUP(F612,
            _xlws.FILTER('Supplier Emission'!$G$15:$G$49,
                   ('Supplier Emission'!$D$15:$D$49=H612) * ('Supplier Emission'!$F$15:$F$49=$E$541)),
            _xlws.FILTER('Supplier Emission'!$M$15:$M$49,
                   ('Supplier Emission'!$D$15:$D$49=H612) * ('Supplier Emission'!$F$15:$F$49=$E$541)),
            ""),
    "")</f>
        <v/>
      </c>
      <c r="N612" s="311" t="str">
        <f t="array" ref="N612">IFERROR(
    XLOOKUP(F612,
            _xlws.FILTER('Supplier Emission'!$G$15:$G$49,
                   ('Supplier Emission'!$D$15:$D$49=H612) * ('Supplier Emission'!$F$15:$F$49=$E$541)),
            _xlws.FILTER('Supplier Emission'!$H$15:$H$49,
                   ('Supplier Emission'!$D$15:$D$49=H612) * ('Supplier Emission'!$F$15:$F$49=$E$541)),
            ""),
    "")</f>
        <v/>
      </c>
      <c r="O612" s="311" t="str">
        <f t="array" ref="O612">XLOOKUP(1,('Emission Factors'!$E$5:$E$488='GHG emissions calculations'!$F612)*('Emission Factors'!$H$5:$H$488='GHG emissions calculations'!$H612),INDEX('Emission Factors'!$E$5:$T$488,0,MATCH('GHG emissions calculations'!O$6,'Emission Factors'!$E$5:$T$5,0)),"",0)</f>
        <v/>
      </c>
      <c r="P612" s="313" t="str">
        <f t="array" ref="P612">IFERROR(
    INDEX('Emission Factors'!$E$5:$P$488,
          MATCH(1,
                ('Emission Factors'!$E$5:$E$488 = 'GHG emissions calculations'!$F612) *
                ('Emission Factors'!$H$5:$H$488 = 'GHG emissions calculations'!$H612),
                0),
          MATCH('GHG emissions calculations'!P$6,'Emission Factors'!$E$5:$P$5,0)),
    "")</f>
        <v/>
      </c>
      <c r="Q612" s="311" t="str">
        <f t="array" ref="Q612">IFERROR(
    IF(
        INDEX('Emission Factors'!$E$5:$P$488,
              MATCH(1,
                    ('Emission Factors'!$E$5:$E$488 = 'GHG emissions calculations'!$F612) *
                    ('Emission Factors'!$H$5:$H$488 = 'GHG emissions calculations'!$H612),
                    0),
              MATCH('GHG emissions calculations'!Q$6, 'Emission Factors'!$E$5:$P$5, 0)) &lt;&gt; "",
        INDEX('Emission Factors'!$E$5:$P$488,
              MATCH(1,
                    ('Emission Factors'!$E$5:$E$488 = 'GHG emissions calculations'!$F612) *
                    ('Emission Factors'!$H$5:$H$488 = 'GHG emissions calculations'!$H612),
                    0),
              MATCH('GHG emissions calculations'!Q$6, 'Emission Factors'!$E$5:$P$5, 0)),
        ""),
    "")</f>
        <v/>
      </c>
      <c r="R612" s="311" t="str">
        <f t="array" ref="R612">IFERROR(
    IF(
        INDEX('Emission Factors'!$E$5:$R$488,
              MATCH(1,
                    ('Emission Factors'!$E$5:$E$488 = 'GHG emissions calculations'!$F612) *
                    ('Emission Factors'!$H$5:$H$488 = 'GHG emissions calculations'!$H612),
                    0),
              MATCH('GHG emissions calculations'!R$6, 'Emission Factors'!$E$5:$R$5, 0)) &lt;&gt; "",
        INDEX('Emission Factors'!$E$5:$R$488,
              MATCH(1,
                    ('Emission Factors'!$E$5:$E$488 = 'GHG emissions calculations'!$F612) *
                    ('Emission Factors'!$H$5:$H$488 = 'GHG emissions calculations'!$H612),
                    0),
              MATCH('GHG emissions calculations'!R$6, 'Emission Factors'!$E$5:$R$5, 0)),
        ""),
    "")</f>
        <v/>
      </c>
      <c r="S612" s="312">
        <f t="shared" si="2"/>
        <v>0</v>
      </c>
      <c r="T612" s="23"/>
    </row>
    <row r="613" ht="15.75" customHeight="1" outlineLevel="1">
      <c r="A613" s="23"/>
      <c r="B613" s="71"/>
      <c r="C613" s="71"/>
      <c r="D613" s="71"/>
      <c r="E613" s="314"/>
      <c r="F613" s="311" t="str">
        <f>Lists!T70</f>
        <v>Aluminium, sheet - Casting - Asia</v>
      </c>
      <c r="G613" s="311" t="str">
        <f t="array" ref="G613">XLOOKUP(1,('Emission Factors'!$E$5:$E$488='GHG emissions calculations'!$F613)*('Emission Factors'!$H$5:$H$488='GHG emissions calculations'!$H613),INDEX('Emission Factors'!$E$5:$T$488,0,MATCH('GHG emissions calculations'!G$6,'Emission Factors'!$E$5:$T$5,0)),"",0)</f>
        <v/>
      </c>
      <c r="H613" s="311" t="s">
        <v>237</v>
      </c>
      <c r="I613" s="312" t="str">
        <f>IF(
    SUMIFS('Import data'!$L$25:$L$80,
           'Import data'!$J$25:$J$80, F613,
           'Import data'!$G$25:$G$80, 'GHG emissions calculations'!$H613,
           'Import data'!$I$25:$I$80,$E$541) &lt;&gt; 0,
    SUMIFS('Import data'!$L$25:$L$80,
           'Import data'!$J$25:$J$80, F613,
           'Import data'!$G$25:$G$80, 'GHG emissions calculations'!$H613,
           'Import data'!$I$25:$I$80,$E$541),
    ""
)</f>
        <v/>
      </c>
      <c r="J613" s="311" t="str">
        <f t="array" ref="J613">IF(
    XLOOKUP(F613, 'Import data'!$J$26:$J$47, 'Import data'!$M$26:$M$47, "", 0) = "Please add the region-specific supplier emission factor or choose a different region available in the IAEG database.",
    "",
    XLOOKUP(F613, 'Import data'!$J$26:$J$47, 'Import data'!$M$26:$M$47, "", 0)
)</f>
        <v/>
      </c>
      <c r="K613" s="311" t="str">
        <f t="array" ref="K613">IFERROR(
    XLOOKUP(F613,
            _xlws.FILTER('Supplier Emission'!$G$15:$G$49,
                   ('Supplier Emission'!$D$15:$D$49=H613) * ('Supplier Emission'!$F$15:$F$49=$E$541)),
            _xlws.FILTER('Supplier Emission'!$I$15:$I$49,
                   ('Supplier Emission'!$D$15:$D$49=H613) * ('Supplier Emission'!$F$15:$F$49=$E$541)),
            ""),
    "")</f>
        <v/>
      </c>
      <c r="L613" s="311" t="str">
        <f t="array" ref="L613">IFERROR(
    XLOOKUP(F613,
            _xlws.FILTER('Supplier Emission'!$G$15:$G$49,
                   ('Supplier Emission'!$D$15:$D$49=H613) * ('Supplier Emission'!$F$15:$F$49=$E$541)),
            _xlws.FILTER('Supplier Emission'!$J$15:$J$49,
                   ('Supplier Emission'!$D$15:$D$49=H613) * ('Supplier Emission'!$F$15:$F$49=$E$541)),
            ""),
    "")</f>
        <v/>
      </c>
      <c r="M613" s="311" t="str">
        <f t="array" ref="M613">IFERROR(
    XLOOKUP(F613,
            _xlws.FILTER('Supplier Emission'!$G$15:$G$49,
                   ('Supplier Emission'!$D$15:$D$49=H613) * ('Supplier Emission'!$F$15:$F$49=$E$541)),
            _xlws.FILTER('Supplier Emission'!$M$15:$M$49,
                   ('Supplier Emission'!$D$15:$D$49=H613) * ('Supplier Emission'!$F$15:$F$49=$E$541)),
            ""),
    "")</f>
        <v/>
      </c>
      <c r="N613" s="311" t="str">
        <f t="array" ref="N613">IFERROR(
    XLOOKUP(F613,
            _xlws.FILTER('Supplier Emission'!$G$15:$G$49,
                   ('Supplier Emission'!$D$15:$D$49=H613) * ('Supplier Emission'!$F$15:$F$49=$E$541)),
            _xlws.FILTER('Supplier Emission'!$H$15:$H$49,
                   ('Supplier Emission'!$D$15:$D$49=H613) * ('Supplier Emission'!$F$15:$F$49=$E$541)),
            ""),
    "")</f>
        <v/>
      </c>
      <c r="O613" s="311" t="str">
        <f t="array" ref="O613">XLOOKUP(1,('Emission Factors'!$E$5:$E$488='GHG emissions calculations'!$F613)*('Emission Factors'!$H$5:$H$488='GHG emissions calculations'!$H613),INDEX('Emission Factors'!$E$5:$T$488,0,MATCH('GHG emissions calculations'!O$6,'Emission Factors'!$E$5:$T$5,0)),"",0)</f>
        <v/>
      </c>
      <c r="P613" s="313" t="str">
        <f t="array" ref="P613">IFERROR(
    INDEX('Emission Factors'!$E$5:$P$488,
          MATCH(1,
                ('Emission Factors'!$E$5:$E$488 = 'GHG emissions calculations'!$F613) *
                ('Emission Factors'!$H$5:$H$488 = 'GHG emissions calculations'!$H613),
                0),
          MATCH('GHG emissions calculations'!P$6,'Emission Factors'!$E$5:$P$5,0)),
    "")</f>
        <v/>
      </c>
      <c r="Q613" s="311" t="str">
        <f t="array" ref="Q613">IFERROR(
    IF(
        INDEX('Emission Factors'!$E$5:$P$488,
              MATCH(1,
                    ('Emission Factors'!$E$5:$E$488 = 'GHG emissions calculations'!$F613) *
                    ('Emission Factors'!$H$5:$H$488 = 'GHG emissions calculations'!$H613),
                    0),
              MATCH('GHG emissions calculations'!Q$6, 'Emission Factors'!$E$5:$P$5, 0)) &lt;&gt; "",
        INDEX('Emission Factors'!$E$5:$P$488,
              MATCH(1,
                    ('Emission Factors'!$E$5:$E$488 = 'GHG emissions calculations'!$F613) *
                    ('Emission Factors'!$H$5:$H$488 = 'GHG emissions calculations'!$H613),
                    0),
              MATCH('GHG emissions calculations'!Q$6, 'Emission Factors'!$E$5:$P$5, 0)),
        ""),
    "")</f>
        <v/>
      </c>
      <c r="R613" s="311" t="str">
        <f t="array" ref="R613">IFERROR(
    IF(
        INDEX('Emission Factors'!$E$5:$R$488,
              MATCH(1,
                    ('Emission Factors'!$E$5:$E$488 = 'GHG emissions calculations'!$F613) *
                    ('Emission Factors'!$H$5:$H$488 = 'GHG emissions calculations'!$H613),
                    0),
              MATCH('GHG emissions calculations'!R$6, 'Emission Factors'!$E$5:$R$5, 0)) &lt;&gt; "",
        INDEX('Emission Factors'!$E$5:$R$488,
              MATCH(1,
                    ('Emission Factors'!$E$5:$E$488 = 'GHG emissions calculations'!$F613) *
                    ('Emission Factors'!$H$5:$H$488 = 'GHG emissions calculations'!$H613),
                    0),
              MATCH('GHG emissions calculations'!R$6, 'Emission Factors'!$E$5:$R$5, 0)),
        ""),
    "")</f>
        <v/>
      </c>
      <c r="S613" s="312">
        <f t="shared" si="2"/>
        <v>0</v>
      </c>
      <c r="T613" s="23"/>
    </row>
    <row r="614" ht="15.75" customHeight="1" outlineLevel="1">
      <c r="A614" s="23"/>
      <c r="B614" s="71"/>
      <c r="C614" s="71"/>
      <c r="D614" s="71"/>
      <c r="E614" s="314"/>
      <c r="F614" s="311" t="str">
        <f>Lists!T68</f>
        <v>Aluminium, sheet - Casting - Europe</v>
      </c>
      <c r="G614" s="311">
        <f t="array" ref="G614">XLOOKUP(1,('Emission Factors'!$E$5:$E$488='GHG emissions calculations'!$F614)*('Emission Factors'!$H$5:$H$488='GHG emissions calculations'!$H614),INDEX('Emission Factors'!$E$5:$T$488,0,MATCH('GHG emissions calculations'!G$6,'Emission Factors'!$E$5:$T$5,0)),"",0)</f>
        <v>3</v>
      </c>
      <c r="H614" s="311" t="s">
        <v>237</v>
      </c>
      <c r="I614" s="312" t="str">
        <f>IF(
    SUMIFS('Import data'!$L$25:$L$80,
           'Import data'!$J$25:$J$80, F614,
           'Import data'!$G$25:$G$80, 'GHG emissions calculations'!$H614,
           'Import data'!$I$25:$I$80,$E$541) &lt;&gt; 0,
    SUMIFS('Import data'!$L$25:$L$80,
           'Import data'!$J$25:$J$80, F614,
           'Import data'!$G$25:$G$80, 'GHG emissions calculations'!$H614,
           'Import data'!$I$25:$I$80,$E$541),
    ""
)</f>
        <v/>
      </c>
      <c r="J614" s="311" t="str">
        <f t="array" ref="J614">IF(
    XLOOKUP(F614, 'Import data'!$J$26:$J$47, 'Import data'!$M$26:$M$47, "", 0) = "Please add the region-specific supplier emission factor or choose a different region available in the IAEG database.",
    "",
    XLOOKUP(F614, 'Import data'!$J$26:$J$47, 'Import data'!$M$26:$M$47, "", 0)
)</f>
        <v/>
      </c>
      <c r="K614" s="311" t="str">
        <f t="array" ref="K614">IFERROR(
    XLOOKUP(F614,
            _xlws.FILTER('Supplier Emission'!$G$15:$G$49,
                   ('Supplier Emission'!$D$15:$D$49=H614) * ('Supplier Emission'!$F$15:$F$49=$E$541)),
            _xlws.FILTER('Supplier Emission'!$I$15:$I$49,
                   ('Supplier Emission'!$D$15:$D$49=H614) * ('Supplier Emission'!$F$15:$F$49=$E$541)),
            ""),
    "")</f>
        <v/>
      </c>
      <c r="L614" s="311" t="str">
        <f t="array" ref="L614">IFERROR(
    XLOOKUP(F614,
            _xlws.FILTER('Supplier Emission'!$G$15:$G$49,
                   ('Supplier Emission'!$D$15:$D$49=H614) * ('Supplier Emission'!$F$15:$F$49=$E$541)),
            _xlws.FILTER('Supplier Emission'!$J$15:$J$49,
                   ('Supplier Emission'!$D$15:$D$49=H614) * ('Supplier Emission'!$F$15:$F$49=$E$541)),
            ""),
    "")</f>
        <v/>
      </c>
      <c r="M614" s="311" t="str">
        <f t="array" ref="M614">IFERROR(
    XLOOKUP(F614,
            _xlws.FILTER('Supplier Emission'!$G$15:$G$49,
                   ('Supplier Emission'!$D$15:$D$49=H614) * ('Supplier Emission'!$F$15:$F$49=$E$541)),
            _xlws.FILTER('Supplier Emission'!$M$15:$M$49,
                   ('Supplier Emission'!$D$15:$D$49=H614) * ('Supplier Emission'!$F$15:$F$49=$E$541)),
            ""),
    "")</f>
        <v/>
      </c>
      <c r="N614" s="311" t="str">
        <f t="array" ref="N614">IFERROR(
    XLOOKUP(F614,
            _xlws.FILTER('Supplier Emission'!$G$15:$G$49,
                   ('Supplier Emission'!$D$15:$D$49=H614) * ('Supplier Emission'!$F$15:$F$49=$E$541)),
            _xlws.FILTER('Supplier Emission'!$H$15:$H$49,
                   ('Supplier Emission'!$D$15:$D$49=H614) * ('Supplier Emission'!$F$15:$F$49=$E$541)),
            ""),
    "")</f>
        <v/>
      </c>
      <c r="O614" s="311" t="str">
        <f t="array" ref="O614">XLOOKUP(1,('Emission Factors'!$E$5:$E$488='GHG emissions calculations'!$F614)*('Emission Factors'!$H$5:$H$488='GHG emissions calculations'!$H614),INDEX('Emission Factors'!$E$5:$T$488,0,MATCH('GHG emissions calculations'!O$6,'Emission Factors'!$E$5:$T$5,0)),"",0)</f>
        <v>Aluminium, tôle</v>
      </c>
      <c r="P614" s="313">
        <f t="array" ref="P614">IFERROR(
    INDEX('Emission Factors'!$E$5:$P$488,
          MATCH(1,
                ('Emission Factors'!$E$5:$E$488 = 'GHG emissions calculations'!$F614) *
                ('Emission Factors'!$H$5:$H$488 = 'GHG emissions calculations'!$H614),
                0),
          MATCH('GHG emissions calculations'!P$6,'Emission Factors'!$E$5:$P$5,0)),
    "")</f>
        <v>3.22</v>
      </c>
      <c r="Q614" s="311" t="str">
        <f t="array" ref="Q614">IFERROR(
    IF(
        INDEX('Emission Factors'!$E$5:$P$488,
              MATCH(1,
                    ('Emission Factors'!$E$5:$E$488 = 'GHG emissions calculations'!$F614) *
                    ('Emission Factors'!$H$5:$H$488 = 'GHG emissions calculations'!$H614),
                    0),
              MATCH('GHG emissions calculations'!Q$6, 'Emission Factors'!$E$5:$P$5, 0)) &lt;&gt; "",
        INDEX('Emission Factors'!$E$5:$P$488,
              MATCH(1,
                    ('Emission Factors'!$E$5:$E$488 = 'GHG emissions calculations'!$F614) *
                    ('Emission Factors'!$H$5:$H$488 = 'GHG emissions calculations'!$H614),
                    0),
              MATCH('GHG emissions calculations'!Q$6, 'Emission Factors'!$E$5:$P$5, 0)),
        ""),
    "")</f>
        <v>kgCO2e/kg</v>
      </c>
      <c r="R614" s="311" t="str">
        <f t="array" ref="R614">IFERROR(
    IF(
        INDEX('Emission Factors'!$E$5:$R$488,
              MATCH(1,
                    ('Emission Factors'!$E$5:$E$488 = 'GHG emissions calculations'!$F614) *
                    ('Emission Factors'!$H$5:$H$488 = 'GHG emissions calculations'!$H614),
                    0),
              MATCH('GHG emissions calculations'!R$6, 'Emission Factors'!$E$5:$R$5, 0)) &lt;&gt; "",
        INDEX('Emission Factors'!$E$5:$R$488,
              MATCH(1,
                    ('Emission Factors'!$E$5:$E$488 = 'GHG emissions calculations'!$F614) *
                    ('Emission Factors'!$H$5:$H$488 = 'GHG emissions calculations'!$H614),
                    0),
              MATCH('GHG emissions calculations'!R$6, 'Emission Factors'!$E$5:$R$5, 0)),
        ""),
    "")</f>
        <v>Europe</v>
      </c>
      <c r="S614" s="312">
        <f t="shared" si="2"/>
        <v>0</v>
      </c>
      <c r="T614" s="23"/>
    </row>
    <row r="615" ht="15.75" customHeight="1" outlineLevel="1">
      <c r="A615" s="23"/>
      <c r="B615" s="71"/>
      <c r="C615" s="71"/>
      <c r="D615" s="71"/>
      <c r="E615" s="314"/>
      <c r="F615" s="311" t="str">
        <f>Lists!T73</f>
        <v>Aluminium, sheet - Casting - Global or unspecified region</v>
      </c>
      <c r="G615" s="311">
        <f t="array" ref="G615">XLOOKUP(1,('Emission Factors'!$E$5:$E$488='GHG emissions calculations'!$F615)*('Emission Factors'!$H$5:$H$488='GHG emissions calculations'!$H615),INDEX('Emission Factors'!$E$5:$T$488,0,MATCH('GHG emissions calculations'!G$6,'Emission Factors'!$E$5:$T$5,0)),"",0)</f>
        <v>3</v>
      </c>
      <c r="H615" s="311" t="s">
        <v>237</v>
      </c>
      <c r="I615" s="312" t="str">
        <f>IF(
    SUMIFS('Import data'!$L$25:$L$80,
           'Import data'!$J$25:$J$80, F615,
           'Import data'!$G$25:$G$80, 'GHG emissions calculations'!$H615,
           'Import data'!$I$25:$I$80,$E$541) &lt;&gt; 0,
    SUMIFS('Import data'!$L$25:$L$80,
           'Import data'!$J$25:$J$80, F615,
           'Import data'!$G$25:$G$80, 'GHG emissions calculations'!$H615,
           'Import data'!$I$25:$I$80,$E$541),
    ""
)</f>
        <v/>
      </c>
      <c r="J615" s="311" t="str">
        <f t="array" ref="J615">IF(
    XLOOKUP(F615, 'Import data'!$J$26:$J$47, 'Import data'!$M$26:$M$47, "", 0) = "Please add the region-specific supplier emission factor or choose a different region available in the IAEG database.",
    "",
    XLOOKUP(F615, 'Import data'!$J$26:$J$47, 'Import data'!$M$26:$M$47, "", 0)
)</f>
        <v/>
      </c>
      <c r="K615" s="311" t="str">
        <f t="array" ref="K615">IFERROR(
    XLOOKUP(F615,
            _xlws.FILTER('Supplier Emission'!$G$15:$G$49,
                   ('Supplier Emission'!$D$15:$D$49=H615) * ('Supplier Emission'!$F$15:$F$49=$E$541)),
            _xlws.FILTER('Supplier Emission'!$I$15:$I$49,
                   ('Supplier Emission'!$D$15:$D$49=H615) * ('Supplier Emission'!$F$15:$F$49=$E$541)),
            ""),
    "")</f>
        <v/>
      </c>
      <c r="L615" s="311" t="str">
        <f t="array" ref="L615">IFERROR(
    XLOOKUP(F615,
            _xlws.FILTER('Supplier Emission'!$G$15:$G$49,
                   ('Supplier Emission'!$D$15:$D$49=H615) * ('Supplier Emission'!$F$15:$F$49=$E$541)),
            _xlws.FILTER('Supplier Emission'!$J$15:$J$49,
                   ('Supplier Emission'!$D$15:$D$49=H615) * ('Supplier Emission'!$F$15:$F$49=$E$541)),
            ""),
    "")</f>
        <v/>
      </c>
      <c r="M615" s="311" t="str">
        <f t="array" ref="M615">IFERROR(
    XLOOKUP(F615,
            _xlws.FILTER('Supplier Emission'!$G$15:$G$49,
                   ('Supplier Emission'!$D$15:$D$49=H615) * ('Supplier Emission'!$F$15:$F$49=$E$541)),
            _xlws.FILTER('Supplier Emission'!$M$15:$M$49,
                   ('Supplier Emission'!$D$15:$D$49=H615) * ('Supplier Emission'!$F$15:$F$49=$E$541)),
            ""),
    "")</f>
        <v/>
      </c>
      <c r="N615" s="311" t="str">
        <f t="array" ref="N615">IFERROR(
    XLOOKUP(F615,
            _xlws.FILTER('Supplier Emission'!$G$15:$G$49,
                   ('Supplier Emission'!$D$15:$D$49=H615) * ('Supplier Emission'!$F$15:$F$49=$E$541)),
            _xlws.FILTER('Supplier Emission'!$H$15:$H$49,
                   ('Supplier Emission'!$D$15:$D$49=H615) * ('Supplier Emission'!$F$15:$F$49=$E$541)),
            ""),
    "")</f>
        <v/>
      </c>
      <c r="O615" s="311" t="str">
        <f t="array" ref="O615">XLOOKUP(1,('Emission Factors'!$E$5:$E$488='GHG emissions calculations'!$F615)*('Emission Factors'!$H$5:$H$488='GHG emissions calculations'!$H615),INDEX('Emission Factors'!$E$5:$T$488,0,MATCH('GHG emissions calculations'!O$6,'Emission Factors'!$E$5:$T$5,0)),"",0)</f>
        <v>Aluminium, tôle + Moulage (impact réduit)</v>
      </c>
      <c r="P615" s="313">
        <f t="array" ref="P615">IFERROR(
    INDEX('Emission Factors'!$E$5:$P$488,
          MATCH(1,
                ('Emission Factors'!$E$5:$E$488 = 'GHG emissions calculations'!$F615) *
                ('Emission Factors'!$H$5:$H$488 = 'GHG emissions calculations'!$H615),
                0),
          MATCH('GHG emissions calculations'!P$6,'Emission Factors'!$E$5:$P$5,0)),
    "")</f>
        <v>3.623</v>
      </c>
      <c r="Q615" s="311" t="str">
        <f t="array" ref="Q615">IFERROR(
    IF(
        INDEX('Emission Factors'!$E$5:$P$488,
              MATCH(1,
                    ('Emission Factors'!$E$5:$E$488 = 'GHG emissions calculations'!$F615) *
                    ('Emission Factors'!$H$5:$H$488 = 'GHG emissions calculations'!$H615),
                    0),
              MATCH('GHG emissions calculations'!Q$6, 'Emission Factors'!$E$5:$P$5, 0)) &lt;&gt; "",
        INDEX('Emission Factors'!$E$5:$P$488,
              MATCH(1,
                    ('Emission Factors'!$E$5:$E$488 = 'GHG emissions calculations'!$F615) *
                    ('Emission Factors'!$H$5:$H$488 = 'GHG emissions calculations'!$H615),
                    0),
              MATCH('GHG emissions calculations'!Q$6, 'Emission Factors'!$E$5:$P$5, 0)),
        ""),
    "")</f>
        <v>kgCO2e/kg</v>
      </c>
      <c r="R615" s="311" t="str">
        <f t="array" ref="R615">IFERROR(
    IF(
        INDEX('Emission Factors'!$E$5:$R$488,
              MATCH(1,
                    ('Emission Factors'!$E$5:$E$488 = 'GHG emissions calculations'!$F615) *
                    ('Emission Factors'!$H$5:$H$488 = 'GHG emissions calculations'!$H615),
                    0),
              MATCH('GHG emissions calculations'!R$6, 'Emission Factors'!$E$5:$R$5, 0)) &lt;&gt; "",
        INDEX('Emission Factors'!$E$5:$R$488,
              MATCH(1,
                    ('Emission Factors'!$E$5:$E$488 = 'GHG emissions calculations'!$F615) *
                    ('Emission Factors'!$H$5:$H$488 = 'GHG emissions calculations'!$H615),
                    0),
              MATCH('GHG emissions calculations'!R$6, 'Emission Factors'!$E$5:$R$5, 0)),
        ""),
    "")</f>
        <v>Global or unspecified region</v>
      </c>
      <c r="S615" s="312">
        <f t="shared" si="2"/>
        <v>0</v>
      </c>
      <c r="T615" s="23"/>
    </row>
    <row r="616" ht="15.75" customHeight="1" outlineLevel="1">
      <c r="A616" s="23"/>
      <c r="B616" s="71"/>
      <c r="C616" s="71"/>
      <c r="D616" s="71"/>
      <c r="E616" s="314"/>
      <c r="F616" s="311" t="str">
        <f>Lists!T72</f>
        <v>Aluminium, sheet - Casting - Middle East</v>
      </c>
      <c r="G616" s="311" t="str">
        <f t="array" ref="G616">XLOOKUP(1,('Emission Factors'!$E$5:$E$488='GHG emissions calculations'!$F616)*('Emission Factors'!$H$5:$H$488='GHG emissions calculations'!$H616),INDEX('Emission Factors'!$E$5:$T$488,0,MATCH('GHG emissions calculations'!G$6,'Emission Factors'!$E$5:$T$5,0)),"",0)</f>
        <v/>
      </c>
      <c r="H616" s="311" t="s">
        <v>237</v>
      </c>
      <c r="I616" s="312" t="str">
        <f>IF(
    SUMIFS('Import data'!$L$25:$L$80,
           'Import data'!$J$25:$J$80, F616,
           'Import data'!$G$25:$G$80, 'GHG emissions calculations'!$H616,
           'Import data'!$I$25:$I$80,$E$541) &lt;&gt; 0,
    SUMIFS('Import data'!$L$25:$L$80,
           'Import data'!$J$25:$J$80, F616,
           'Import data'!$G$25:$G$80, 'GHG emissions calculations'!$H616,
           'Import data'!$I$25:$I$80,$E$541),
    ""
)</f>
        <v/>
      </c>
      <c r="J616" s="311" t="str">
        <f t="array" ref="J616">IF(
    XLOOKUP(F616, 'Import data'!$J$26:$J$47, 'Import data'!$M$26:$M$47, "", 0) = "Please add the region-specific supplier emission factor or choose a different region available in the IAEG database.",
    "",
    XLOOKUP(F616, 'Import data'!$J$26:$J$47, 'Import data'!$M$26:$M$47, "", 0)
)</f>
        <v/>
      </c>
      <c r="K616" s="311" t="str">
        <f t="array" ref="K616">IFERROR(
    XLOOKUP(F616,
            _xlws.FILTER('Supplier Emission'!$G$15:$G$49,
                   ('Supplier Emission'!$D$15:$D$49=H616) * ('Supplier Emission'!$F$15:$F$49=$E$541)),
            _xlws.FILTER('Supplier Emission'!$I$15:$I$49,
                   ('Supplier Emission'!$D$15:$D$49=H616) * ('Supplier Emission'!$F$15:$F$49=$E$541)),
            ""),
    "")</f>
        <v/>
      </c>
      <c r="L616" s="311" t="str">
        <f t="array" ref="L616">IFERROR(
    XLOOKUP(F616,
            _xlws.FILTER('Supplier Emission'!$G$15:$G$49,
                   ('Supplier Emission'!$D$15:$D$49=H616) * ('Supplier Emission'!$F$15:$F$49=$E$541)),
            _xlws.FILTER('Supplier Emission'!$J$15:$J$49,
                   ('Supplier Emission'!$D$15:$D$49=H616) * ('Supplier Emission'!$F$15:$F$49=$E$541)),
            ""),
    "")</f>
        <v/>
      </c>
      <c r="M616" s="311" t="str">
        <f t="array" ref="M616">IFERROR(
    XLOOKUP(F616,
            _xlws.FILTER('Supplier Emission'!$G$15:$G$49,
                   ('Supplier Emission'!$D$15:$D$49=H616) * ('Supplier Emission'!$F$15:$F$49=$E$541)),
            _xlws.FILTER('Supplier Emission'!$M$15:$M$49,
                   ('Supplier Emission'!$D$15:$D$49=H616) * ('Supplier Emission'!$F$15:$F$49=$E$541)),
            ""),
    "")</f>
        <v/>
      </c>
      <c r="N616" s="311" t="str">
        <f t="array" ref="N616">IFERROR(
    XLOOKUP(F616,
            _xlws.FILTER('Supplier Emission'!$G$15:$G$49,
                   ('Supplier Emission'!$D$15:$D$49=H616) * ('Supplier Emission'!$F$15:$F$49=$E$541)),
            _xlws.FILTER('Supplier Emission'!$H$15:$H$49,
                   ('Supplier Emission'!$D$15:$D$49=H616) * ('Supplier Emission'!$F$15:$F$49=$E$541)),
            ""),
    "")</f>
        <v/>
      </c>
      <c r="O616" s="311" t="str">
        <f t="array" ref="O616">XLOOKUP(1,('Emission Factors'!$E$5:$E$488='GHG emissions calculations'!$F616)*('Emission Factors'!$H$5:$H$488='GHG emissions calculations'!$H616),INDEX('Emission Factors'!$E$5:$T$488,0,MATCH('GHG emissions calculations'!O$6,'Emission Factors'!$E$5:$T$5,0)),"",0)</f>
        <v/>
      </c>
      <c r="P616" s="313" t="str">
        <f t="array" ref="P616">IFERROR(
    INDEX('Emission Factors'!$E$5:$P$488,
          MATCH(1,
                ('Emission Factors'!$E$5:$E$488 = 'GHG emissions calculations'!$F616) *
                ('Emission Factors'!$H$5:$H$488 = 'GHG emissions calculations'!$H616),
                0),
          MATCH('GHG emissions calculations'!P$6,'Emission Factors'!$E$5:$P$5,0)),
    "")</f>
        <v/>
      </c>
      <c r="Q616" s="311" t="str">
        <f t="array" ref="Q616">IFERROR(
    IF(
        INDEX('Emission Factors'!$E$5:$P$488,
              MATCH(1,
                    ('Emission Factors'!$E$5:$E$488 = 'GHG emissions calculations'!$F616) *
                    ('Emission Factors'!$H$5:$H$488 = 'GHG emissions calculations'!$H616),
                    0),
              MATCH('GHG emissions calculations'!Q$6, 'Emission Factors'!$E$5:$P$5, 0)) &lt;&gt; "",
        INDEX('Emission Factors'!$E$5:$P$488,
              MATCH(1,
                    ('Emission Factors'!$E$5:$E$488 = 'GHG emissions calculations'!$F616) *
                    ('Emission Factors'!$H$5:$H$488 = 'GHG emissions calculations'!$H616),
                    0),
              MATCH('GHG emissions calculations'!Q$6, 'Emission Factors'!$E$5:$P$5, 0)),
        ""),
    "")</f>
        <v/>
      </c>
      <c r="R616" s="311" t="str">
        <f t="array" ref="R616">IFERROR(
    IF(
        INDEX('Emission Factors'!$E$5:$R$488,
              MATCH(1,
                    ('Emission Factors'!$E$5:$E$488 = 'GHG emissions calculations'!$F616) *
                    ('Emission Factors'!$H$5:$H$488 = 'GHG emissions calculations'!$H616),
                    0),
              MATCH('GHG emissions calculations'!R$6, 'Emission Factors'!$E$5:$R$5, 0)) &lt;&gt; "",
        INDEX('Emission Factors'!$E$5:$R$488,
              MATCH(1,
                    ('Emission Factors'!$E$5:$E$488 = 'GHG emissions calculations'!$F616) *
                    ('Emission Factors'!$H$5:$H$488 = 'GHG emissions calculations'!$H616),
                    0),
              MATCH('GHG emissions calculations'!R$6, 'Emission Factors'!$E$5:$R$5, 0)),
        ""),
    "")</f>
        <v/>
      </c>
      <c r="S616" s="312">
        <f t="shared" si="2"/>
        <v>0</v>
      </c>
      <c r="T616" s="23"/>
    </row>
    <row r="617" ht="15.75" customHeight="1" outlineLevel="1">
      <c r="A617" s="23"/>
      <c r="B617" s="71"/>
      <c r="C617" s="71"/>
      <c r="D617" s="71"/>
      <c r="E617" s="314"/>
      <c r="F617" s="311" t="str">
        <f>Lists!T71</f>
        <v>Aluminium, sheet - Casting - Oceania</v>
      </c>
      <c r="G617" s="311" t="str">
        <f t="array" ref="G617">XLOOKUP(1,('Emission Factors'!$E$5:$E$488='GHG emissions calculations'!$F617)*('Emission Factors'!$H$5:$H$488='GHG emissions calculations'!$H617),INDEX('Emission Factors'!$E$5:$T$488,0,MATCH('GHG emissions calculations'!G$6,'Emission Factors'!$E$5:$T$5,0)),"",0)</f>
        <v/>
      </c>
      <c r="H617" s="311" t="s">
        <v>237</v>
      </c>
      <c r="I617" s="312" t="str">
        <f>IF(
    SUMIFS('Import data'!$L$25:$L$80,
           'Import data'!$J$25:$J$80, F617,
           'Import data'!$G$25:$G$80, 'GHG emissions calculations'!$H617,
           'Import data'!$I$25:$I$80,$E$541) &lt;&gt; 0,
    SUMIFS('Import data'!$L$25:$L$80,
           'Import data'!$J$25:$J$80, F617,
           'Import data'!$G$25:$G$80, 'GHG emissions calculations'!$H617,
           'Import data'!$I$25:$I$80,$E$541),
    ""
)</f>
        <v/>
      </c>
      <c r="J617" s="311" t="str">
        <f t="array" ref="J617">IF(
    XLOOKUP(F617, 'Import data'!$J$26:$J$47, 'Import data'!$M$26:$M$47, "", 0) = "Please add the region-specific supplier emission factor or choose a different region available in the IAEG database.",
    "",
    XLOOKUP(F617, 'Import data'!$J$26:$J$47, 'Import data'!$M$26:$M$47, "", 0)
)</f>
        <v/>
      </c>
      <c r="K617" s="311" t="str">
        <f t="array" ref="K617">IFERROR(
    XLOOKUP(F617,
            _xlws.FILTER('Supplier Emission'!$G$15:$G$49,
                   ('Supplier Emission'!$D$15:$D$49=H617) * ('Supplier Emission'!$F$15:$F$49=$E$541)),
            _xlws.FILTER('Supplier Emission'!$I$15:$I$49,
                   ('Supplier Emission'!$D$15:$D$49=H617) * ('Supplier Emission'!$F$15:$F$49=$E$541)),
            ""),
    "")</f>
        <v/>
      </c>
      <c r="L617" s="311" t="str">
        <f t="array" ref="L617">IFERROR(
    XLOOKUP(F617,
            _xlws.FILTER('Supplier Emission'!$G$15:$G$49,
                   ('Supplier Emission'!$D$15:$D$49=H617) * ('Supplier Emission'!$F$15:$F$49=$E$541)),
            _xlws.FILTER('Supplier Emission'!$J$15:$J$49,
                   ('Supplier Emission'!$D$15:$D$49=H617) * ('Supplier Emission'!$F$15:$F$49=$E$541)),
            ""),
    "")</f>
        <v/>
      </c>
      <c r="M617" s="311" t="str">
        <f t="array" ref="M617">IFERROR(
    XLOOKUP(F617,
            _xlws.FILTER('Supplier Emission'!$G$15:$G$49,
                   ('Supplier Emission'!$D$15:$D$49=H617) * ('Supplier Emission'!$F$15:$F$49=$E$541)),
            _xlws.FILTER('Supplier Emission'!$M$15:$M$49,
                   ('Supplier Emission'!$D$15:$D$49=H617) * ('Supplier Emission'!$F$15:$F$49=$E$541)),
            ""),
    "")</f>
        <v/>
      </c>
      <c r="N617" s="311" t="str">
        <f t="array" ref="N617">IFERROR(
    XLOOKUP(F617,
            _xlws.FILTER('Supplier Emission'!$G$15:$G$49,
                   ('Supplier Emission'!$D$15:$D$49=H617) * ('Supplier Emission'!$F$15:$F$49=$E$541)),
            _xlws.FILTER('Supplier Emission'!$H$15:$H$49,
                   ('Supplier Emission'!$D$15:$D$49=H617) * ('Supplier Emission'!$F$15:$F$49=$E$541)),
            ""),
    "")</f>
        <v/>
      </c>
      <c r="O617" s="311" t="str">
        <f t="array" ref="O617">XLOOKUP(1,('Emission Factors'!$E$5:$E$488='GHG emissions calculations'!$F617)*('Emission Factors'!$H$5:$H$488='GHG emissions calculations'!$H617),INDEX('Emission Factors'!$E$5:$T$488,0,MATCH('GHG emissions calculations'!O$6,'Emission Factors'!$E$5:$T$5,0)),"",0)</f>
        <v/>
      </c>
      <c r="P617" s="313" t="str">
        <f t="array" ref="P617">IFERROR(
    INDEX('Emission Factors'!$E$5:$P$488,
          MATCH(1,
                ('Emission Factors'!$E$5:$E$488 = 'GHG emissions calculations'!$F617) *
                ('Emission Factors'!$H$5:$H$488 = 'GHG emissions calculations'!$H617),
                0),
          MATCH('GHG emissions calculations'!P$6,'Emission Factors'!$E$5:$P$5,0)),
    "")</f>
        <v/>
      </c>
      <c r="Q617" s="311" t="str">
        <f t="array" ref="Q617">IFERROR(
    IF(
        INDEX('Emission Factors'!$E$5:$P$488,
              MATCH(1,
                    ('Emission Factors'!$E$5:$E$488 = 'GHG emissions calculations'!$F617) *
                    ('Emission Factors'!$H$5:$H$488 = 'GHG emissions calculations'!$H617),
                    0),
              MATCH('GHG emissions calculations'!Q$6, 'Emission Factors'!$E$5:$P$5, 0)) &lt;&gt; "",
        INDEX('Emission Factors'!$E$5:$P$488,
              MATCH(1,
                    ('Emission Factors'!$E$5:$E$488 = 'GHG emissions calculations'!$F617) *
                    ('Emission Factors'!$H$5:$H$488 = 'GHG emissions calculations'!$H617),
                    0),
              MATCH('GHG emissions calculations'!Q$6, 'Emission Factors'!$E$5:$P$5, 0)),
        ""),
    "")</f>
        <v/>
      </c>
      <c r="R617" s="311" t="str">
        <f t="array" ref="R617">IFERROR(
    IF(
        INDEX('Emission Factors'!$E$5:$R$488,
              MATCH(1,
                    ('Emission Factors'!$E$5:$E$488 = 'GHG emissions calculations'!$F617) *
                    ('Emission Factors'!$H$5:$H$488 = 'GHG emissions calculations'!$H617),
                    0),
              MATCH('GHG emissions calculations'!R$6, 'Emission Factors'!$E$5:$R$5, 0)) &lt;&gt; "",
        INDEX('Emission Factors'!$E$5:$R$488,
              MATCH(1,
                    ('Emission Factors'!$E$5:$E$488 = 'GHG emissions calculations'!$F617) *
                    ('Emission Factors'!$H$5:$H$488 = 'GHG emissions calculations'!$H617),
                    0),
              MATCH('GHG emissions calculations'!R$6, 'Emission Factors'!$E$5:$R$5, 0)),
        ""),
    "")</f>
        <v/>
      </c>
      <c r="S617" s="312">
        <f t="shared" si="2"/>
        <v>0</v>
      </c>
      <c r="T617" s="23"/>
    </row>
    <row r="618" ht="15.75" customHeight="1" outlineLevel="1">
      <c r="A618" s="23"/>
      <c r="B618" s="71"/>
      <c r="C618" s="71"/>
      <c r="D618" s="71"/>
      <c r="E618" s="314"/>
      <c r="F618" s="311" t="str">
        <f>Lists!T76</f>
        <v>Aluminium, sheet - Cold rolling - Africa</v>
      </c>
      <c r="G618" s="311" t="str">
        <f t="array" ref="G618">XLOOKUP(1,('Emission Factors'!$E$5:$E$488='GHG emissions calculations'!$F618)*('Emission Factors'!$H$5:$H$488='GHG emissions calculations'!$H618),INDEX('Emission Factors'!$E$5:$T$488,0,MATCH('GHG emissions calculations'!G$6,'Emission Factors'!$E$5:$T$5,0)),"",0)</f>
        <v/>
      </c>
      <c r="H618" s="311" t="s">
        <v>237</v>
      </c>
      <c r="I618" s="312" t="str">
        <f>IF(
    SUMIFS('Import data'!$L$25:$L$80,
           'Import data'!$J$25:$J$80, F618,
           'Import data'!$G$25:$G$80, 'GHG emissions calculations'!$H618,
           'Import data'!$I$25:$I$80,$E$541) &lt;&gt; 0,
    SUMIFS('Import data'!$L$25:$L$80,
           'Import data'!$J$25:$J$80, F618,
           'Import data'!$G$25:$G$80, 'GHG emissions calculations'!$H618,
           'Import data'!$I$25:$I$80,$E$541),
    ""
)</f>
        <v/>
      </c>
      <c r="J618" s="311" t="str">
        <f t="array" ref="J618">IF(
    XLOOKUP(F618, 'Import data'!$J$26:$J$47, 'Import data'!$M$26:$M$47, "", 0) = "Please add the region-specific supplier emission factor or choose a different region available in the IAEG database.",
    "",
    XLOOKUP(F618, 'Import data'!$J$26:$J$47, 'Import data'!$M$26:$M$47, "", 0)
)</f>
        <v/>
      </c>
      <c r="K618" s="311" t="str">
        <f t="array" ref="K618">IFERROR(
    XLOOKUP(F618,
            _xlws.FILTER('Supplier Emission'!$G$15:$G$49,
                   ('Supplier Emission'!$D$15:$D$49=H618) * ('Supplier Emission'!$F$15:$F$49=$E$541)),
            _xlws.FILTER('Supplier Emission'!$I$15:$I$49,
                   ('Supplier Emission'!$D$15:$D$49=H618) * ('Supplier Emission'!$F$15:$F$49=$E$541)),
            ""),
    "")</f>
        <v/>
      </c>
      <c r="L618" s="311" t="str">
        <f t="array" ref="L618">IFERROR(
    XLOOKUP(F618,
            _xlws.FILTER('Supplier Emission'!$G$15:$G$49,
                   ('Supplier Emission'!$D$15:$D$49=H618) * ('Supplier Emission'!$F$15:$F$49=$E$541)),
            _xlws.FILTER('Supplier Emission'!$J$15:$J$49,
                   ('Supplier Emission'!$D$15:$D$49=H618) * ('Supplier Emission'!$F$15:$F$49=$E$541)),
            ""),
    "")</f>
        <v/>
      </c>
      <c r="M618" s="311" t="str">
        <f t="array" ref="M618">IFERROR(
    XLOOKUP(F618,
            _xlws.FILTER('Supplier Emission'!$G$15:$G$49,
                   ('Supplier Emission'!$D$15:$D$49=H618) * ('Supplier Emission'!$F$15:$F$49=$E$541)),
            _xlws.FILTER('Supplier Emission'!$M$15:$M$49,
                   ('Supplier Emission'!$D$15:$D$49=H618) * ('Supplier Emission'!$F$15:$F$49=$E$541)),
            ""),
    "")</f>
        <v/>
      </c>
      <c r="N618" s="311" t="str">
        <f t="array" ref="N618">IFERROR(
    XLOOKUP(F618,
            _xlws.FILTER('Supplier Emission'!$G$15:$G$49,
                   ('Supplier Emission'!$D$15:$D$49=H618) * ('Supplier Emission'!$F$15:$F$49=$E$541)),
            _xlws.FILTER('Supplier Emission'!$H$15:$H$49,
                   ('Supplier Emission'!$D$15:$D$49=H618) * ('Supplier Emission'!$F$15:$F$49=$E$541)),
            ""),
    "")</f>
        <v/>
      </c>
      <c r="O618" s="311" t="str">
        <f t="array" ref="O618">XLOOKUP(1,('Emission Factors'!$E$5:$E$488='GHG emissions calculations'!$F618)*('Emission Factors'!$H$5:$H$488='GHG emissions calculations'!$H618),INDEX('Emission Factors'!$E$5:$T$488,0,MATCH('GHG emissions calculations'!O$6,'Emission Factors'!$E$5:$T$5,0)),"",0)</f>
        <v/>
      </c>
      <c r="P618" s="313" t="str">
        <f t="array" ref="P618">IFERROR(
    INDEX('Emission Factors'!$E$5:$P$488,
          MATCH(1,
                ('Emission Factors'!$E$5:$E$488 = 'GHG emissions calculations'!$F618) *
                ('Emission Factors'!$H$5:$H$488 = 'GHG emissions calculations'!$H618),
                0),
          MATCH('GHG emissions calculations'!P$6,'Emission Factors'!$E$5:$P$5,0)),
    "")</f>
        <v/>
      </c>
      <c r="Q618" s="311" t="str">
        <f t="array" ref="Q618">IFERROR(
    IF(
        INDEX('Emission Factors'!$E$5:$P$488,
              MATCH(1,
                    ('Emission Factors'!$E$5:$E$488 = 'GHG emissions calculations'!$F618) *
                    ('Emission Factors'!$H$5:$H$488 = 'GHG emissions calculations'!$H618),
                    0),
              MATCH('GHG emissions calculations'!Q$6, 'Emission Factors'!$E$5:$P$5, 0)) &lt;&gt; "",
        INDEX('Emission Factors'!$E$5:$P$488,
              MATCH(1,
                    ('Emission Factors'!$E$5:$E$488 = 'GHG emissions calculations'!$F618) *
                    ('Emission Factors'!$H$5:$H$488 = 'GHG emissions calculations'!$H618),
                    0),
              MATCH('GHG emissions calculations'!Q$6, 'Emission Factors'!$E$5:$P$5, 0)),
        ""),
    "")</f>
        <v/>
      </c>
      <c r="R618" s="311" t="str">
        <f t="array" ref="R618">IFERROR(
    IF(
        INDEX('Emission Factors'!$E$5:$R$488,
              MATCH(1,
                    ('Emission Factors'!$E$5:$E$488 = 'GHG emissions calculations'!$F618) *
                    ('Emission Factors'!$H$5:$H$488 = 'GHG emissions calculations'!$H618),
                    0),
              MATCH('GHG emissions calculations'!R$6, 'Emission Factors'!$E$5:$R$5, 0)) &lt;&gt; "",
        INDEX('Emission Factors'!$E$5:$R$488,
              MATCH(1,
                    ('Emission Factors'!$E$5:$E$488 = 'GHG emissions calculations'!$F618) *
                    ('Emission Factors'!$H$5:$H$488 = 'GHG emissions calculations'!$H618),
                    0),
              MATCH('GHG emissions calculations'!R$6, 'Emission Factors'!$E$5:$R$5, 0)),
        ""),
    "")</f>
        <v/>
      </c>
      <c r="S618" s="312">
        <f t="shared" si="2"/>
        <v>0</v>
      </c>
      <c r="T618" s="23"/>
    </row>
    <row r="619" ht="15.75" customHeight="1" outlineLevel="1">
      <c r="A619" s="23"/>
      <c r="B619" s="71"/>
      <c r="C619" s="71"/>
      <c r="D619" s="71"/>
      <c r="E619" s="314"/>
      <c r="F619" s="311" t="str">
        <f>Lists!T74</f>
        <v>Aluminium, sheet - Cold rolling - America</v>
      </c>
      <c r="G619" s="311" t="str">
        <f t="array" ref="G619">XLOOKUP(1,('Emission Factors'!$E$5:$E$488='GHG emissions calculations'!$F619)*('Emission Factors'!$H$5:$H$488='GHG emissions calculations'!$H619),INDEX('Emission Factors'!$E$5:$T$488,0,MATCH('GHG emissions calculations'!G$6,'Emission Factors'!$E$5:$T$5,0)),"",0)</f>
        <v/>
      </c>
      <c r="H619" s="311" t="s">
        <v>237</v>
      </c>
      <c r="I619" s="312" t="str">
        <f>IF(
    SUMIFS('Import data'!$L$25:$L$80,
           'Import data'!$J$25:$J$80, F619,
           'Import data'!$G$25:$G$80, 'GHG emissions calculations'!$H619,
           'Import data'!$I$25:$I$80,$E$541) &lt;&gt; 0,
    SUMIFS('Import data'!$L$25:$L$80,
           'Import data'!$J$25:$J$80, F619,
           'Import data'!$G$25:$G$80, 'GHG emissions calculations'!$H619,
           'Import data'!$I$25:$I$80,$E$541),
    ""
)</f>
        <v/>
      </c>
      <c r="J619" s="311" t="str">
        <f t="array" ref="J619">IF(
    XLOOKUP(F619, 'Import data'!$J$26:$J$47, 'Import data'!$M$26:$M$47, "", 0) = "Please add the region-specific supplier emission factor or choose a different region available in the IAEG database.",
    "",
    XLOOKUP(F619, 'Import data'!$J$26:$J$47, 'Import data'!$M$26:$M$47, "", 0)
)</f>
        <v/>
      </c>
      <c r="K619" s="311" t="str">
        <f t="array" ref="K619">IFERROR(
    XLOOKUP(F619,
            _xlws.FILTER('Supplier Emission'!$G$15:$G$49,
                   ('Supplier Emission'!$D$15:$D$49=H619) * ('Supplier Emission'!$F$15:$F$49=$E$541)),
            _xlws.FILTER('Supplier Emission'!$I$15:$I$49,
                   ('Supplier Emission'!$D$15:$D$49=H619) * ('Supplier Emission'!$F$15:$F$49=$E$541)),
            ""),
    "")</f>
        <v/>
      </c>
      <c r="L619" s="311" t="str">
        <f t="array" ref="L619">IFERROR(
    XLOOKUP(F619,
            _xlws.FILTER('Supplier Emission'!$G$15:$G$49,
                   ('Supplier Emission'!$D$15:$D$49=H619) * ('Supplier Emission'!$F$15:$F$49=$E$541)),
            _xlws.FILTER('Supplier Emission'!$J$15:$J$49,
                   ('Supplier Emission'!$D$15:$D$49=H619) * ('Supplier Emission'!$F$15:$F$49=$E$541)),
            ""),
    "")</f>
        <v/>
      </c>
      <c r="M619" s="311" t="str">
        <f t="array" ref="M619">IFERROR(
    XLOOKUP(F619,
            _xlws.FILTER('Supplier Emission'!$G$15:$G$49,
                   ('Supplier Emission'!$D$15:$D$49=H619) * ('Supplier Emission'!$F$15:$F$49=$E$541)),
            _xlws.FILTER('Supplier Emission'!$M$15:$M$49,
                   ('Supplier Emission'!$D$15:$D$49=H619) * ('Supplier Emission'!$F$15:$F$49=$E$541)),
            ""),
    "")</f>
        <v/>
      </c>
      <c r="N619" s="311" t="str">
        <f t="array" ref="N619">IFERROR(
    XLOOKUP(F619,
            _xlws.FILTER('Supplier Emission'!$G$15:$G$49,
                   ('Supplier Emission'!$D$15:$D$49=H619) * ('Supplier Emission'!$F$15:$F$49=$E$541)),
            _xlws.FILTER('Supplier Emission'!$H$15:$H$49,
                   ('Supplier Emission'!$D$15:$D$49=H619) * ('Supplier Emission'!$F$15:$F$49=$E$541)),
            ""),
    "")</f>
        <v/>
      </c>
      <c r="O619" s="311" t="str">
        <f t="array" ref="O619">XLOOKUP(1,('Emission Factors'!$E$5:$E$488='GHG emissions calculations'!$F619)*('Emission Factors'!$H$5:$H$488='GHG emissions calculations'!$H619),INDEX('Emission Factors'!$E$5:$T$488,0,MATCH('GHG emissions calculations'!O$6,'Emission Factors'!$E$5:$T$5,0)),"",0)</f>
        <v/>
      </c>
      <c r="P619" s="313" t="str">
        <f t="array" ref="P619">IFERROR(
    INDEX('Emission Factors'!$E$5:$P$488,
          MATCH(1,
                ('Emission Factors'!$E$5:$E$488 = 'GHG emissions calculations'!$F619) *
                ('Emission Factors'!$H$5:$H$488 = 'GHG emissions calculations'!$H619),
                0),
          MATCH('GHG emissions calculations'!P$6,'Emission Factors'!$E$5:$P$5,0)),
    "")</f>
        <v/>
      </c>
      <c r="Q619" s="311" t="str">
        <f t="array" ref="Q619">IFERROR(
    IF(
        INDEX('Emission Factors'!$E$5:$P$488,
              MATCH(1,
                    ('Emission Factors'!$E$5:$E$488 = 'GHG emissions calculations'!$F619) *
                    ('Emission Factors'!$H$5:$H$488 = 'GHG emissions calculations'!$H619),
                    0),
              MATCH('GHG emissions calculations'!Q$6, 'Emission Factors'!$E$5:$P$5, 0)) &lt;&gt; "",
        INDEX('Emission Factors'!$E$5:$P$488,
              MATCH(1,
                    ('Emission Factors'!$E$5:$E$488 = 'GHG emissions calculations'!$F619) *
                    ('Emission Factors'!$H$5:$H$488 = 'GHG emissions calculations'!$H619),
                    0),
              MATCH('GHG emissions calculations'!Q$6, 'Emission Factors'!$E$5:$P$5, 0)),
        ""),
    "")</f>
        <v/>
      </c>
      <c r="R619" s="311" t="str">
        <f t="array" ref="R619">IFERROR(
    IF(
        INDEX('Emission Factors'!$E$5:$R$488,
              MATCH(1,
                    ('Emission Factors'!$E$5:$E$488 = 'GHG emissions calculations'!$F619) *
                    ('Emission Factors'!$H$5:$H$488 = 'GHG emissions calculations'!$H619),
                    0),
              MATCH('GHG emissions calculations'!R$6, 'Emission Factors'!$E$5:$R$5, 0)) &lt;&gt; "",
        INDEX('Emission Factors'!$E$5:$R$488,
              MATCH(1,
                    ('Emission Factors'!$E$5:$E$488 = 'GHG emissions calculations'!$F619) *
                    ('Emission Factors'!$H$5:$H$488 = 'GHG emissions calculations'!$H619),
                    0),
              MATCH('GHG emissions calculations'!R$6, 'Emission Factors'!$E$5:$R$5, 0)),
        ""),
    "")</f>
        <v/>
      </c>
      <c r="S619" s="312">
        <f t="shared" si="2"/>
        <v>0</v>
      </c>
      <c r="T619" s="23"/>
    </row>
    <row r="620" ht="15.75" customHeight="1" outlineLevel="1">
      <c r="A620" s="23"/>
      <c r="B620" s="71"/>
      <c r="C620" s="71"/>
      <c r="D620" s="71"/>
      <c r="E620" s="314"/>
      <c r="F620" s="311" t="str">
        <f>Lists!T77</f>
        <v>Aluminium, sheet - Cold rolling - Asia</v>
      </c>
      <c r="G620" s="311" t="str">
        <f t="array" ref="G620">XLOOKUP(1,('Emission Factors'!$E$5:$E$488='GHG emissions calculations'!$F620)*('Emission Factors'!$H$5:$H$488='GHG emissions calculations'!$H620),INDEX('Emission Factors'!$E$5:$T$488,0,MATCH('GHG emissions calculations'!G$6,'Emission Factors'!$E$5:$T$5,0)),"",0)</f>
        <v/>
      </c>
      <c r="H620" s="311" t="s">
        <v>237</v>
      </c>
      <c r="I620" s="312" t="str">
        <f>IF(
    SUMIFS('Import data'!$L$25:$L$80,
           'Import data'!$J$25:$J$80, F620,
           'Import data'!$G$25:$G$80, 'GHG emissions calculations'!$H620,
           'Import data'!$I$25:$I$80,$E$541) &lt;&gt; 0,
    SUMIFS('Import data'!$L$25:$L$80,
           'Import data'!$J$25:$J$80, F620,
           'Import data'!$G$25:$G$80, 'GHG emissions calculations'!$H620,
           'Import data'!$I$25:$I$80,$E$541),
    ""
)</f>
        <v/>
      </c>
      <c r="J620" s="311" t="str">
        <f t="array" ref="J620">IF(
    XLOOKUP(F620, 'Import data'!$J$26:$J$47, 'Import data'!$M$26:$M$47, "", 0) = "Please add the region-specific supplier emission factor or choose a different region available in the IAEG database.",
    "",
    XLOOKUP(F620, 'Import data'!$J$26:$J$47, 'Import data'!$M$26:$M$47, "", 0)
)</f>
        <v/>
      </c>
      <c r="K620" s="311" t="str">
        <f t="array" ref="K620">IFERROR(
    XLOOKUP(F620,
            _xlws.FILTER('Supplier Emission'!$G$15:$G$49,
                   ('Supplier Emission'!$D$15:$D$49=H620) * ('Supplier Emission'!$F$15:$F$49=$E$541)),
            _xlws.FILTER('Supplier Emission'!$I$15:$I$49,
                   ('Supplier Emission'!$D$15:$D$49=H620) * ('Supplier Emission'!$F$15:$F$49=$E$541)),
            ""),
    "")</f>
        <v/>
      </c>
      <c r="L620" s="311" t="str">
        <f t="array" ref="L620">IFERROR(
    XLOOKUP(F620,
            _xlws.FILTER('Supplier Emission'!$G$15:$G$49,
                   ('Supplier Emission'!$D$15:$D$49=H620) * ('Supplier Emission'!$F$15:$F$49=$E$541)),
            _xlws.FILTER('Supplier Emission'!$J$15:$J$49,
                   ('Supplier Emission'!$D$15:$D$49=H620) * ('Supplier Emission'!$F$15:$F$49=$E$541)),
            ""),
    "")</f>
        <v/>
      </c>
      <c r="M620" s="311" t="str">
        <f t="array" ref="M620">IFERROR(
    XLOOKUP(F620,
            _xlws.FILTER('Supplier Emission'!$G$15:$G$49,
                   ('Supplier Emission'!$D$15:$D$49=H620) * ('Supplier Emission'!$F$15:$F$49=$E$541)),
            _xlws.FILTER('Supplier Emission'!$M$15:$M$49,
                   ('Supplier Emission'!$D$15:$D$49=H620) * ('Supplier Emission'!$F$15:$F$49=$E$541)),
            ""),
    "")</f>
        <v/>
      </c>
      <c r="N620" s="311" t="str">
        <f t="array" ref="N620">IFERROR(
    XLOOKUP(F620,
            _xlws.FILTER('Supplier Emission'!$G$15:$G$49,
                   ('Supplier Emission'!$D$15:$D$49=H620) * ('Supplier Emission'!$F$15:$F$49=$E$541)),
            _xlws.FILTER('Supplier Emission'!$H$15:$H$49,
                   ('Supplier Emission'!$D$15:$D$49=H620) * ('Supplier Emission'!$F$15:$F$49=$E$541)),
            ""),
    "")</f>
        <v/>
      </c>
      <c r="O620" s="311" t="str">
        <f t="array" ref="O620">XLOOKUP(1,('Emission Factors'!$E$5:$E$488='GHG emissions calculations'!$F620)*('Emission Factors'!$H$5:$H$488='GHG emissions calculations'!$H620),INDEX('Emission Factors'!$E$5:$T$488,0,MATCH('GHG emissions calculations'!O$6,'Emission Factors'!$E$5:$T$5,0)),"",0)</f>
        <v/>
      </c>
      <c r="P620" s="313" t="str">
        <f t="array" ref="P620">IFERROR(
    INDEX('Emission Factors'!$E$5:$P$488,
          MATCH(1,
                ('Emission Factors'!$E$5:$E$488 = 'GHG emissions calculations'!$F620) *
                ('Emission Factors'!$H$5:$H$488 = 'GHG emissions calculations'!$H620),
                0),
          MATCH('GHG emissions calculations'!P$6,'Emission Factors'!$E$5:$P$5,0)),
    "")</f>
        <v/>
      </c>
      <c r="Q620" s="311" t="str">
        <f t="array" ref="Q620">IFERROR(
    IF(
        INDEX('Emission Factors'!$E$5:$P$488,
              MATCH(1,
                    ('Emission Factors'!$E$5:$E$488 = 'GHG emissions calculations'!$F620) *
                    ('Emission Factors'!$H$5:$H$488 = 'GHG emissions calculations'!$H620),
                    0),
              MATCH('GHG emissions calculations'!Q$6, 'Emission Factors'!$E$5:$P$5, 0)) &lt;&gt; "",
        INDEX('Emission Factors'!$E$5:$P$488,
              MATCH(1,
                    ('Emission Factors'!$E$5:$E$488 = 'GHG emissions calculations'!$F620) *
                    ('Emission Factors'!$H$5:$H$488 = 'GHG emissions calculations'!$H620),
                    0),
              MATCH('GHG emissions calculations'!Q$6, 'Emission Factors'!$E$5:$P$5, 0)),
        ""),
    "")</f>
        <v/>
      </c>
      <c r="R620" s="311" t="str">
        <f t="array" ref="R620">IFERROR(
    IF(
        INDEX('Emission Factors'!$E$5:$R$488,
              MATCH(1,
                    ('Emission Factors'!$E$5:$E$488 = 'GHG emissions calculations'!$F620) *
                    ('Emission Factors'!$H$5:$H$488 = 'GHG emissions calculations'!$H620),
                    0),
              MATCH('GHG emissions calculations'!R$6, 'Emission Factors'!$E$5:$R$5, 0)) &lt;&gt; "",
        INDEX('Emission Factors'!$E$5:$R$488,
              MATCH(1,
                    ('Emission Factors'!$E$5:$E$488 = 'GHG emissions calculations'!$F620) *
                    ('Emission Factors'!$H$5:$H$488 = 'GHG emissions calculations'!$H620),
                    0),
              MATCH('GHG emissions calculations'!R$6, 'Emission Factors'!$E$5:$R$5, 0)),
        ""),
    "")</f>
        <v/>
      </c>
      <c r="S620" s="312">
        <f t="shared" si="2"/>
        <v>0</v>
      </c>
      <c r="T620" s="23"/>
    </row>
    <row r="621" ht="15.75" customHeight="1" outlineLevel="1">
      <c r="A621" s="23"/>
      <c r="B621" s="71"/>
      <c r="C621" s="71"/>
      <c r="D621" s="71"/>
      <c r="E621" s="314"/>
      <c r="F621" s="311" t="str">
        <f>Lists!T75</f>
        <v>Aluminium, sheet - Cold rolling - Europe</v>
      </c>
      <c r="G621" s="311">
        <f t="array" ref="G621">XLOOKUP(1,('Emission Factors'!$E$5:$E$488='GHG emissions calculations'!$F621)*('Emission Factors'!$H$5:$H$488='GHG emissions calculations'!$H621),INDEX('Emission Factors'!$E$5:$T$488,0,MATCH('GHG emissions calculations'!G$6,'Emission Factors'!$E$5:$T$5,0)),"",0)</f>
        <v>3</v>
      </c>
      <c r="H621" s="311" t="s">
        <v>237</v>
      </c>
      <c r="I621" s="312" t="str">
        <f>IF(
    SUMIFS('Import data'!$L$25:$L$80,
           'Import data'!$J$25:$J$80, F621,
           'Import data'!$G$25:$G$80, 'GHG emissions calculations'!$H621,
           'Import data'!$I$25:$I$80,$E$541) &lt;&gt; 0,
    SUMIFS('Import data'!$L$25:$L$80,
           'Import data'!$J$25:$J$80, F621,
           'Import data'!$G$25:$G$80, 'GHG emissions calculations'!$H621,
           'Import data'!$I$25:$I$80,$E$541),
    ""
)</f>
        <v/>
      </c>
      <c r="J621" s="311" t="str">
        <f t="array" ref="J621">IF(
    XLOOKUP(F621, 'Import data'!$J$26:$J$47, 'Import data'!$M$26:$M$47, "", 0) = "Please add the region-specific supplier emission factor or choose a different region available in the IAEG database.",
    "",
    XLOOKUP(F621, 'Import data'!$J$26:$J$47, 'Import data'!$M$26:$M$47, "", 0)
)</f>
        <v/>
      </c>
      <c r="K621" s="311" t="str">
        <f t="array" ref="K621">IFERROR(
    XLOOKUP(F621,
            _xlws.FILTER('Supplier Emission'!$G$15:$G$49,
                   ('Supplier Emission'!$D$15:$D$49=H621) * ('Supplier Emission'!$F$15:$F$49=$E$541)),
            _xlws.FILTER('Supplier Emission'!$I$15:$I$49,
                   ('Supplier Emission'!$D$15:$D$49=H621) * ('Supplier Emission'!$F$15:$F$49=$E$541)),
            ""),
    "")</f>
        <v/>
      </c>
      <c r="L621" s="311" t="str">
        <f t="array" ref="L621">IFERROR(
    XLOOKUP(F621,
            _xlws.FILTER('Supplier Emission'!$G$15:$G$49,
                   ('Supplier Emission'!$D$15:$D$49=H621) * ('Supplier Emission'!$F$15:$F$49=$E$541)),
            _xlws.FILTER('Supplier Emission'!$J$15:$J$49,
                   ('Supplier Emission'!$D$15:$D$49=H621) * ('Supplier Emission'!$F$15:$F$49=$E$541)),
            ""),
    "")</f>
        <v/>
      </c>
      <c r="M621" s="311" t="str">
        <f t="array" ref="M621">IFERROR(
    XLOOKUP(F621,
            _xlws.FILTER('Supplier Emission'!$G$15:$G$49,
                   ('Supplier Emission'!$D$15:$D$49=H621) * ('Supplier Emission'!$F$15:$F$49=$E$541)),
            _xlws.FILTER('Supplier Emission'!$M$15:$M$49,
                   ('Supplier Emission'!$D$15:$D$49=H621) * ('Supplier Emission'!$F$15:$F$49=$E$541)),
            ""),
    "")</f>
        <v/>
      </c>
      <c r="N621" s="311" t="str">
        <f t="array" ref="N621">IFERROR(
    XLOOKUP(F621,
            _xlws.FILTER('Supplier Emission'!$G$15:$G$49,
                   ('Supplier Emission'!$D$15:$D$49=H621) * ('Supplier Emission'!$F$15:$F$49=$E$541)),
            _xlws.FILTER('Supplier Emission'!$H$15:$H$49,
                   ('Supplier Emission'!$D$15:$D$49=H621) * ('Supplier Emission'!$F$15:$F$49=$E$541)),
            ""),
    "")</f>
        <v/>
      </c>
      <c r="O621" s="311" t="str">
        <f t="array" ref="O621">XLOOKUP(1,('Emission Factors'!$E$5:$E$488='GHG emissions calculations'!$F621)*('Emission Factors'!$H$5:$H$488='GHG emissions calculations'!$H621),INDEX('Emission Factors'!$E$5:$T$488,0,MATCH('GHG emissions calculations'!O$6,'Emission Factors'!$E$5:$T$5,0)),"",0)</f>
        <v>Aluminium, tôle</v>
      </c>
      <c r="P621" s="313">
        <f t="array" ref="P621">IFERROR(
    INDEX('Emission Factors'!$E$5:$P$488,
          MATCH(1,
                ('Emission Factors'!$E$5:$E$488 = 'GHG emissions calculations'!$F621) *
                ('Emission Factors'!$H$5:$H$488 = 'GHG emissions calculations'!$H621),
                0),
          MATCH('GHG emissions calculations'!P$6,'Emission Factors'!$E$5:$P$5,0)),
    "")</f>
        <v>3.22</v>
      </c>
      <c r="Q621" s="311" t="str">
        <f t="array" ref="Q621">IFERROR(
    IF(
        INDEX('Emission Factors'!$E$5:$P$488,
              MATCH(1,
                    ('Emission Factors'!$E$5:$E$488 = 'GHG emissions calculations'!$F621) *
                    ('Emission Factors'!$H$5:$H$488 = 'GHG emissions calculations'!$H621),
                    0),
              MATCH('GHG emissions calculations'!Q$6, 'Emission Factors'!$E$5:$P$5, 0)) &lt;&gt; "",
        INDEX('Emission Factors'!$E$5:$P$488,
              MATCH(1,
                    ('Emission Factors'!$E$5:$E$488 = 'GHG emissions calculations'!$F621) *
                    ('Emission Factors'!$H$5:$H$488 = 'GHG emissions calculations'!$H621),
                    0),
              MATCH('GHG emissions calculations'!Q$6, 'Emission Factors'!$E$5:$P$5, 0)),
        ""),
    "")</f>
        <v>kgCO2e/kg</v>
      </c>
      <c r="R621" s="311" t="str">
        <f t="array" ref="R621">IFERROR(
    IF(
        INDEX('Emission Factors'!$E$5:$R$488,
              MATCH(1,
                    ('Emission Factors'!$E$5:$E$488 = 'GHG emissions calculations'!$F621) *
                    ('Emission Factors'!$H$5:$H$488 = 'GHG emissions calculations'!$H621),
                    0),
              MATCH('GHG emissions calculations'!R$6, 'Emission Factors'!$E$5:$R$5, 0)) &lt;&gt; "",
        INDEX('Emission Factors'!$E$5:$R$488,
              MATCH(1,
                    ('Emission Factors'!$E$5:$E$488 = 'GHG emissions calculations'!$F621) *
                    ('Emission Factors'!$H$5:$H$488 = 'GHG emissions calculations'!$H621),
                    0),
              MATCH('GHG emissions calculations'!R$6, 'Emission Factors'!$E$5:$R$5, 0)),
        ""),
    "")</f>
        <v>Europe</v>
      </c>
      <c r="S621" s="312">
        <f t="shared" si="2"/>
        <v>0</v>
      </c>
      <c r="T621" s="23"/>
    </row>
    <row r="622" ht="15.75" customHeight="1" outlineLevel="1">
      <c r="A622" s="23"/>
      <c r="B622" s="71"/>
      <c r="C622" s="71"/>
      <c r="D622" s="71"/>
      <c r="E622" s="314"/>
      <c r="F622" s="311" t="str">
        <f>Lists!T80</f>
        <v>Aluminium, sheet - Cold rolling - Global or unspecified region</v>
      </c>
      <c r="G622" s="311">
        <f t="array" ref="G622">XLOOKUP(1,('Emission Factors'!$E$5:$E$488='GHG emissions calculations'!$F622)*('Emission Factors'!$H$5:$H$488='GHG emissions calculations'!$H622),INDEX('Emission Factors'!$E$5:$T$488,0,MATCH('GHG emissions calculations'!G$6,'Emission Factors'!$E$5:$T$5,0)),"",0)</f>
        <v>3</v>
      </c>
      <c r="H622" s="311" t="s">
        <v>237</v>
      </c>
      <c r="I622" s="312" t="str">
        <f>IF(
    SUMIFS('Import data'!$L$25:$L$80,
           'Import data'!$J$25:$J$80, F622,
           'Import data'!$G$25:$G$80, 'GHG emissions calculations'!$H622,
           'Import data'!$I$25:$I$80,$E$541) &lt;&gt; 0,
    SUMIFS('Import data'!$L$25:$L$80,
           'Import data'!$J$25:$J$80, F622,
           'Import data'!$G$25:$G$80, 'GHG emissions calculations'!$H622,
           'Import data'!$I$25:$I$80,$E$541),
    ""
)</f>
        <v/>
      </c>
      <c r="J622" s="311" t="str">
        <f t="array" ref="J622">IF(
    XLOOKUP(F622, 'Import data'!$J$26:$J$47, 'Import data'!$M$26:$M$47, "", 0) = "Please add the region-specific supplier emission factor or choose a different region available in the IAEG database.",
    "",
    XLOOKUP(F622, 'Import data'!$J$26:$J$47, 'Import data'!$M$26:$M$47, "", 0)
)</f>
        <v/>
      </c>
      <c r="K622" s="311" t="str">
        <f t="array" ref="K622">IFERROR(
    XLOOKUP(F622,
            _xlws.FILTER('Supplier Emission'!$G$15:$G$49,
                   ('Supplier Emission'!$D$15:$D$49=H622) * ('Supplier Emission'!$F$15:$F$49=$E$541)),
            _xlws.FILTER('Supplier Emission'!$I$15:$I$49,
                   ('Supplier Emission'!$D$15:$D$49=H622) * ('Supplier Emission'!$F$15:$F$49=$E$541)),
            ""),
    "")</f>
        <v/>
      </c>
      <c r="L622" s="311" t="str">
        <f t="array" ref="L622">IFERROR(
    XLOOKUP(F622,
            _xlws.FILTER('Supplier Emission'!$G$15:$G$49,
                   ('Supplier Emission'!$D$15:$D$49=H622) * ('Supplier Emission'!$F$15:$F$49=$E$541)),
            _xlws.FILTER('Supplier Emission'!$J$15:$J$49,
                   ('Supplier Emission'!$D$15:$D$49=H622) * ('Supplier Emission'!$F$15:$F$49=$E$541)),
            ""),
    "")</f>
        <v/>
      </c>
      <c r="M622" s="311" t="str">
        <f t="array" ref="M622">IFERROR(
    XLOOKUP(F622,
            _xlws.FILTER('Supplier Emission'!$G$15:$G$49,
                   ('Supplier Emission'!$D$15:$D$49=H622) * ('Supplier Emission'!$F$15:$F$49=$E$541)),
            _xlws.FILTER('Supplier Emission'!$M$15:$M$49,
                   ('Supplier Emission'!$D$15:$D$49=H622) * ('Supplier Emission'!$F$15:$F$49=$E$541)),
            ""),
    "")</f>
        <v/>
      </c>
      <c r="N622" s="311" t="str">
        <f t="array" ref="N622">IFERROR(
    XLOOKUP(F622,
            _xlws.FILTER('Supplier Emission'!$G$15:$G$49,
                   ('Supplier Emission'!$D$15:$D$49=H622) * ('Supplier Emission'!$F$15:$F$49=$E$541)),
            _xlws.FILTER('Supplier Emission'!$H$15:$H$49,
                   ('Supplier Emission'!$D$15:$D$49=H622) * ('Supplier Emission'!$F$15:$F$49=$E$541)),
            ""),
    "")</f>
        <v/>
      </c>
      <c r="O622" s="311" t="str">
        <f t="array" ref="O622">XLOOKUP(1,('Emission Factors'!$E$5:$E$488='GHG emissions calculations'!$F622)*('Emission Factors'!$H$5:$H$488='GHG emissions calculations'!$H622),INDEX('Emission Factors'!$E$5:$T$488,0,MATCH('GHG emissions calculations'!O$6,'Emission Factors'!$E$5:$T$5,0)),"",0)</f>
        <v>Aluminium, tôle + Cold rolling - Laminage à froid (impact modéré)</v>
      </c>
      <c r="P622" s="313">
        <f t="array" ref="P622">IFERROR(
    INDEX('Emission Factors'!$E$5:$P$488,
          MATCH(1,
                ('Emission Factors'!$E$5:$E$488 = 'GHG emissions calculations'!$F622) *
                ('Emission Factors'!$H$5:$H$488 = 'GHG emissions calculations'!$H622),
                0),
          MATCH('GHG emissions calculations'!P$6,'Emission Factors'!$E$5:$P$5,0)),
    "")</f>
        <v>3.220164</v>
      </c>
      <c r="Q622" s="311" t="str">
        <f t="array" ref="Q622">IFERROR(
    IF(
        INDEX('Emission Factors'!$E$5:$P$488,
              MATCH(1,
                    ('Emission Factors'!$E$5:$E$488 = 'GHG emissions calculations'!$F622) *
                    ('Emission Factors'!$H$5:$H$488 = 'GHG emissions calculations'!$H622),
                    0),
              MATCH('GHG emissions calculations'!Q$6, 'Emission Factors'!$E$5:$P$5, 0)) &lt;&gt; "",
        INDEX('Emission Factors'!$E$5:$P$488,
              MATCH(1,
                    ('Emission Factors'!$E$5:$E$488 = 'GHG emissions calculations'!$F622) *
                    ('Emission Factors'!$H$5:$H$488 = 'GHG emissions calculations'!$H622),
                    0),
              MATCH('GHG emissions calculations'!Q$6, 'Emission Factors'!$E$5:$P$5, 0)),
        ""),
    "")</f>
        <v>kgCO2e/kg</v>
      </c>
      <c r="R622" s="311" t="str">
        <f t="array" ref="R622">IFERROR(
    IF(
        INDEX('Emission Factors'!$E$5:$R$488,
              MATCH(1,
                    ('Emission Factors'!$E$5:$E$488 = 'GHG emissions calculations'!$F622) *
                    ('Emission Factors'!$H$5:$H$488 = 'GHG emissions calculations'!$H622),
                    0),
              MATCH('GHG emissions calculations'!R$6, 'Emission Factors'!$E$5:$R$5, 0)) &lt;&gt; "",
        INDEX('Emission Factors'!$E$5:$R$488,
              MATCH(1,
                    ('Emission Factors'!$E$5:$E$488 = 'GHG emissions calculations'!$F622) *
                    ('Emission Factors'!$H$5:$H$488 = 'GHG emissions calculations'!$H622),
                    0),
              MATCH('GHG emissions calculations'!R$6, 'Emission Factors'!$E$5:$R$5, 0)),
        ""),
    "")</f>
        <v>Global or unspecified region</v>
      </c>
      <c r="S622" s="312">
        <f t="shared" si="2"/>
        <v>0</v>
      </c>
      <c r="T622" s="23"/>
    </row>
    <row r="623" ht="15.75" customHeight="1" outlineLevel="1">
      <c r="A623" s="23"/>
      <c r="B623" s="71"/>
      <c r="C623" s="71"/>
      <c r="D623" s="71"/>
      <c r="E623" s="314"/>
      <c r="F623" s="311" t="str">
        <f>Lists!T79</f>
        <v>Aluminium, sheet - Cold rolling - Middle East</v>
      </c>
      <c r="G623" s="311" t="str">
        <f t="array" ref="G623">XLOOKUP(1,('Emission Factors'!$E$5:$E$488='GHG emissions calculations'!$F623)*('Emission Factors'!$H$5:$H$488='GHG emissions calculations'!$H623),INDEX('Emission Factors'!$E$5:$T$488,0,MATCH('GHG emissions calculations'!G$6,'Emission Factors'!$E$5:$T$5,0)),"",0)</f>
        <v/>
      </c>
      <c r="H623" s="311" t="s">
        <v>237</v>
      </c>
      <c r="I623" s="312" t="str">
        <f>IF(
    SUMIFS('Import data'!$L$25:$L$80,
           'Import data'!$J$25:$J$80, F623,
           'Import data'!$G$25:$G$80, 'GHG emissions calculations'!$H623,
           'Import data'!$I$25:$I$80,$E$541) &lt;&gt; 0,
    SUMIFS('Import data'!$L$25:$L$80,
           'Import data'!$J$25:$J$80, F623,
           'Import data'!$G$25:$G$80, 'GHG emissions calculations'!$H623,
           'Import data'!$I$25:$I$80,$E$541),
    ""
)</f>
        <v/>
      </c>
      <c r="J623" s="311" t="str">
        <f t="array" ref="J623">IF(
    XLOOKUP(F623, 'Import data'!$J$26:$J$47, 'Import data'!$M$26:$M$47, "", 0) = "Please add the region-specific supplier emission factor or choose a different region available in the IAEG database.",
    "",
    XLOOKUP(F623, 'Import data'!$J$26:$J$47, 'Import data'!$M$26:$M$47, "", 0)
)</f>
        <v/>
      </c>
      <c r="K623" s="311" t="str">
        <f t="array" ref="K623">IFERROR(
    XLOOKUP(F623,
            _xlws.FILTER('Supplier Emission'!$G$15:$G$49,
                   ('Supplier Emission'!$D$15:$D$49=H623) * ('Supplier Emission'!$F$15:$F$49=$E$541)),
            _xlws.FILTER('Supplier Emission'!$I$15:$I$49,
                   ('Supplier Emission'!$D$15:$D$49=H623) * ('Supplier Emission'!$F$15:$F$49=$E$541)),
            ""),
    "")</f>
        <v/>
      </c>
      <c r="L623" s="311" t="str">
        <f t="array" ref="L623">IFERROR(
    XLOOKUP(F623,
            _xlws.FILTER('Supplier Emission'!$G$15:$G$49,
                   ('Supplier Emission'!$D$15:$D$49=H623) * ('Supplier Emission'!$F$15:$F$49=$E$541)),
            _xlws.FILTER('Supplier Emission'!$J$15:$J$49,
                   ('Supplier Emission'!$D$15:$D$49=H623) * ('Supplier Emission'!$F$15:$F$49=$E$541)),
            ""),
    "")</f>
        <v/>
      </c>
      <c r="M623" s="311" t="str">
        <f t="array" ref="M623">IFERROR(
    XLOOKUP(F623,
            _xlws.FILTER('Supplier Emission'!$G$15:$G$49,
                   ('Supplier Emission'!$D$15:$D$49=H623) * ('Supplier Emission'!$F$15:$F$49=$E$541)),
            _xlws.FILTER('Supplier Emission'!$M$15:$M$49,
                   ('Supplier Emission'!$D$15:$D$49=H623) * ('Supplier Emission'!$F$15:$F$49=$E$541)),
            ""),
    "")</f>
        <v/>
      </c>
      <c r="N623" s="311" t="str">
        <f t="array" ref="N623">IFERROR(
    XLOOKUP(F623,
            _xlws.FILTER('Supplier Emission'!$G$15:$G$49,
                   ('Supplier Emission'!$D$15:$D$49=H623) * ('Supplier Emission'!$F$15:$F$49=$E$541)),
            _xlws.FILTER('Supplier Emission'!$H$15:$H$49,
                   ('Supplier Emission'!$D$15:$D$49=H623) * ('Supplier Emission'!$F$15:$F$49=$E$541)),
            ""),
    "")</f>
        <v/>
      </c>
      <c r="O623" s="311" t="str">
        <f t="array" ref="O623">XLOOKUP(1,('Emission Factors'!$E$5:$E$488='GHG emissions calculations'!$F623)*('Emission Factors'!$H$5:$H$488='GHG emissions calculations'!$H623),INDEX('Emission Factors'!$E$5:$T$488,0,MATCH('GHG emissions calculations'!O$6,'Emission Factors'!$E$5:$T$5,0)),"",0)</f>
        <v/>
      </c>
      <c r="P623" s="313" t="str">
        <f t="array" ref="P623">IFERROR(
    INDEX('Emission Factors'!$E$5:$P$488,
          MATCH(1,
                ('Emission Factors'!$E$5:$E$488 = 'GHG emissions calculations'!$F623) *
                ('Emission Factors'!$H$5:$H$488 = 'GHG emissions calculations'!$H623),
                0),
          MATCH('GHG emissions calculations'!P$6,'Emission Factors'!$E$5:$P$5,0)),
    "")</f>
        <v/>
      </c>
      <c r="Q623" s="311" t="str">
        <f t="array" ref="Q623">IFERROR(
    IF(
        INDEX('Emission Factors'!$E$5:$P$488,
              MATCH(1,
                    ('Emission Factors'!$E$5:$E$488 = 'GHG emissions calculations'!$F623) *
                    ('Emission Factors'!$H$5:$H$488 = 'GHG emissions calculations'!$H623),
                    0),
              MATCH('GHG emissions calculations'!Q$6, 'Emission Factors'!$E$5:$P$5, 0)) &lt;&gt; "",
        INDEX('Emission Factors'!$E$5:$P$488,
              MATCH(1,
                    ('Emission Factors'!$E$5:$E$488 = 'GHG emissions calculations'!$F623) *
                    ('Emission Factors'!$H$5:$H$488 = 'GHG emissions calculations'!$H623),
                    0),
              MATCH('GHG emissions calculations'!Q$6, 'Emission Factors'!$E$5:$P$5, 0)),
        ""),
    "")</f>
        <v/>
      </c>
      <c r="R623" s="311" t="str">
        <f t="array" ref="R623">IFERROR(
    IF(
        INDEX('Emission Factors'!$E$5:$R$488,
              MATCH(1,
                    ('Emission Factors'!$E$5:$E$488 = 'GHG emissions calculations'!$F623) *
                    ('Emission Factors'!$H$5:$H$488 = 'GHG emissions calculations'!$H623),
                    0),
              MATCH('GHG emissions calculations'!R$6, 'Emission Factors'!$E$5:$R$5, 0)) &lt;&gt; "",
        INDEX('Emission Factors'!$E$5:$R$488,
              MATCH(1,
                    ('Emission Factors'!$E$5:$E$488 = 'GHG emissions calculations'!$F623) *
                    ('Emission Factors'!$H$5:$H$488 = 'GHG emissions calculations'!$H623),
                    0),
              MATCH('GHG emissions calculations'!R$6, 'Emission Factors'!$E$5:$R$5, 0)),
        ""),
    "")</f>
        <v/>
      </c>
      <c r="S623" s="312">
        <f t="shared" si="2"/>
        <v>0</v>
      </c>
      <c r="T623" s="23"/>
    </row>
    <row r="624" ht="15.75" customHeight="1" outlineLevel="1">
      <c r="A624" s="23"/>
      <c r="B624" s="71"/>
      <c r="C624" s="71"/>
      <c r="D624" s="71"/>
      <c r="E624" s="314"/>
      <c r="F624" s="311" t="str">
        <f>Lists!T78</f>
        <v>Aluminium, sheet - Cold rolling - Oceania</v>
      </c>
      <c r="G624" s="311" t="str">
        <f t="array" ref="G624">XLOOKUP(1,('Emission Factors'!$E$5:$E$488='GHG emissions calculations'!$F624)*('Emission Factors'!$H$5:$H$488='GHG emissions calculations'!$H624),INDEX('Emission Factors'!$E$5:$T$488,0,MATCH('GHG emissions calculations'!G$6,'Emission Factors'!$E$5:$T$5,0)),"",0)</f>
        <v/>
      </c>
      <c r="H624" s="311" t="s">
        <v>237</v>
      </c>
      <c r="I624" s="312" t="str">
        <f>IF(
    SUMIFS('Import data'!$L$25:$L$80,
           'Import data'!$J$25:$J$80, F624,
           'Import data'!$G$25:$G$80, 'GHG emissions calculations'!$H624,
           'Import data'!$I$25:$I$80,$E$541) &lt;&gt; 0,
    SUMIFS('Import data'!$L$25:$L$80,
           'Import data'!$J$25:$J$80, F624,
           'Import data'!$G$25:$G$80, 'GHG emissions calculations'!$H624,
           'Import data'!$I$25:$I$80,$E$541),
    ""
)</f>
        <v/>
      </c>
      <c r="J624" s="311" t="str">
        <f t="array" ref="J624">IF(
    XLOOKUP(F624, 'Import data'!$J$26:$J$47, 'Import data'!$M$26:$M$47, "", 0) = "Please add the region-specific supplier emission factor or choose a different region available in the IAEG database.",
    "",
    XLOOKUP(F624, 'Import data'!$J$26:$J$47, 'Import data'!$M$26:$M$47, "", 0)
)</f>
        <v/>
      </c>
      <c r="K624" s="311" t="str">
        <f t="array" ref="K624">IFERROR(
    XLOOKUP(F624,
            _xlws.FILTER('Supplier Emission'!$G$15:$G$49,
                   ('Supplier Emission'!$D$15:$D$49=H624) * ('Supplier Emission'!$F$15:$F$49=$E$541)),
            _xlws.FILTER('Supplier Emission'!$I$15:$I$49,
                   ('Supplier Emission'!$D$15:$D$49=H624) * ('Supplier Emission'!$F$15:$F$49=$E$541)),
            ""),
    "")</f>
        <v/>
      </c>
      <c r="L624" s="311" t="str">
        <f t="array" ref="L624">IFERROR(
    XLOOKUP(F624,
            _xlws.FILTER('Supplier Emission'!$G$15:$G$49,
                   ('Supplier Emission'!$D$15:$D$49=H624) * ('Supplier Emission'!$F$15:$F$49=$E$541)),
            _xlws.FILTER('Supplier Emission'!$J$15:$J$49,
                   ('Supplier Emission'!$D$15:$D$49=H624) * ('Supplier Emission'!$F$15:$F$49=$E$541)),
            ""),
    "")</f>
        <v/>
      </c>
      <c r="M624" s="311" t="str">
        <f t="array" ref="M624">IFERROR(
    XLOOKUP(F624,
            _xlws.FILTER('Supplier Emission'!$G$15:$G$49,
                   ('Supplier Emission'!$D$15:$D$49=H624) * ('Supplier Emission'!$F$15:$F$49=$E$541)),
            _xlws.FILTER('Supplier Emission'!$M$15:$M$49,
                   ('Supplier Emission'!$D$15:$D$49=H624) * ('Supplier Emission'!$F$15:$F$49=$E$541)),
            ""),
    "")</f>
        <v/>
      </c>
      <c r="N624" s="311" t="str">
        <f t="array" ref="N624">IFERROR(
    XLOOKUP(F624,
            _xlws.FILTER('Supplier Emission'!$G$15:$G$49,
                   ('Supplier Emission'!$D$15:$D$49=H624) * ('Supplier Emission'!$F$15:$F$49=$E$541)),
            _xlws.FILTER('Supplier Emission'!$H$15:$H$49,
                   ('Supplier Emission'!$D$15:$D$49=H624) * ('Supplier Emission'!$F$15:$F$49=$E$541)),
            ""),
    "")</f>
        <v/>
      </c>
      <c r="O624" s="311" t="str">
        <f t="array" ref="O624">XLOOKUP(1,('Emission Factors'!$E$5:$E$488='GHG emissions calculations'!$F624)*('Emission Factors'!$H$5:$H$488='GHG emissions calculations'!$H624),INDEX('Emission Factors'!$E$5:$T$488,0,MATCH('GHG emissions calculations'!O$6,'Emission Factors'!$E$5:$T$5,0)),"",0)</f>
        <v/>
      </c>
      <c r="P624" s="313" t="str">
        <f t="array" ref="P624">IFERROR(
    INDEX('Emission Factors'!$E$5:$P$488,
          MATCH(1,
                ('Emission Factors'!$E$5:$E$488 = 'GHG emissions calculations'!$F624) *
                ('Emission Factors'!$H$5:$H$488 = 'GHG emissions calculations'!$H624),
                0),
          MATCH('GHG emissions calculations'!P$6,'Emission Factors'!$E$5:$P$5,0)),
    "")</f>
        <v/>
      </c>
      <c r="Q624" s="311" t="str">
        <f t="array" ref="Q624">IFERROR(
    IF(
        INDEX('Emission Factors'!$E$5:$P$488,
              MATCH(1,
                    ('Emission Factors'!$E$5:$E$488 = 'GHG emissions calculations'!$F624) *
                    ('Emission Factors'!$H$5:$H$488 = 'GHG emissions calculations'!$H624),
                    0),
              MATCH('GHG emissions calculations'!Q$6, 'Emission Factors'!$E$5:$P$5, 0)) &lt;&gt; "",
        INDEX('Emission Factors'!$E$5:$P$488,
              MATCH(1,
                    ('Emission Factors'!$E$5:$E$488 = 'GHG emissions calculations'!$F624) *
                    ('Emission Factors'!$H$5:$H$488 = 'GHG emissions calculations'!$H624),
                    0),
              MATCH('GHG emissions calculations'!Q$6, 'Emission Factors'!$E$5:$P$5, 0)),
        ""),
    "")</f>
        <v/>
      </c>
      <c r="R624" s="311" t="str">
        <f t="array" ref="R624">IFERROR(
    IF(
        INDEX('Emission Factors'!$E$5:$R$488,
              MATCH(1,
                    ('Emission Factors'!$E$5:$E$488 = 'GHG emissions calculations'!$F624) *
                    ('Emission Factors'!$H$5:$H$488 = 'GHG emissions calculations'!$H624),
                    0),
              MATCH('GHG emissions calculations'!R$6, 'Emission Factors'!$E$5:$R$5, 0)) &lt;&gt; "",
        INDEX('Emission Factors'!$E$5:$R$488,
              MATCH(1,
                    ('Emission Factors'!$E$5:$E$488 = 'GHG emissions calculations'!$F624) *
                    ('Emission Factors'!$H$5:$H$488 = 'GHG emissions calculations'!$H624),
                    0),
              MATCH('GHG emissions calculations'!R$6, 'Emission Factors'!$E$5:$R$5, 0)),
        ""),
    "")</f>
        <v/>
      </c>
      <c r="S624" s="312">
        <f t="shared" si="2"/>
        <v>0</v>
      </c>
      <c r="T624" s="23"/>
    </row>
    <row r="625" ht="15.75" customHeight="1" outlineLevel="1">
      <c r="A625" s="23"/>
      <c r="B625" s="71"/>
      <c r="C625" s="71"/>
      <c r="D625" s="71"/>
      <c r="E625" s="314"/>
      <c r="F625" s="311" t="str">
        <f>Lists!T83</f>
        <v>Aluminium, sheet - Hot rolling - Africa</v>
      </c>
      <c r="G625" s="311" t="str">
        <f t="array" ref="G625">XLOOKUP(1,('Emission Factors'!$E$5:$E$488='GHG emissions calculations'!$F625)*('Emission Factors'!$H$5:$H$488='GHG emissions calculations'!$H625),INDEX('Emission Factors'!$E$5:$T$488,0,MATCH('GHG emissions calculations'!G$6,'Emission Factors'!$E$5:$T$5,0)),"",0)</f>
        <v/>
      </c>
      <c r="H625" s="311" t="s">
        <v>237</v>
      </c>
      <c r="I625" s="312" t="str">
        <f>IF(
    SUMIFS('Import data'!$L$25:$L$80,
           'Import data'!$J$25:$J$80, F625,
           'Import data'!$G$25:$G$80, 'GHG emissions calculations'!$H625,
           'Import data'!$I$25:$I$80,$E$541) &lt;&gt; 0,
    SUMIFS('Import data'!$L$25:$L$80,
           'Import data'!$J$25:$J$80, F625,
           'Import data'!$G$25:$G$80, 'GHG emissions calculations'!$H625,
           'Import data'!$I$25:$I$80,$E$541),
    ""
)</f>
        <v/>
      </c>
      <c r="J625" s="311" t="str">
        <f t="array" ref="J625">IF(
    XLOOKUP(F625, 'Import data'!$J$26:$J$47, 'Import data'!$M$26:$M$47, "", 0) = "Please add the region-specific supplier emission factor or choose a different region available in the IAEG database.",
    "",
    XLOOKUP(F625, 'Import data'!$J$26:$J$47, 'Import data'!$M$26:$M$47, "", 0)
)</f>
        <v/>
      </c>
      <c r="K625" s="311" t="str">
        <f t="array" ref="K625">IFERROR(
    XLOOKUP(F625,
            _xlws.FILTER('Supplier Emission'!$G$15:$G$49,
                   ('Supplier Emission'!$D$15:$D$49=H625) * ('Supplier Emission'!$F$15:$F$49=$E$541)),
            _xlws.FILTER('Supplier Emission'!$I$15:$I$49,
                   ('Supplier Emission'!$D$15:$D$49=H625) * ('Supplier Emission'!$F$15:$F$49=$E$541)),
            ""),
    "")</f>
        <v/>
      </c>
      <c r="L625" s="311" t="str">
        <f t="array" ref="L625">IFERROR(
    XLOOKUP(F625,
            _xlws.FILTER('Supplier Emission'!$G$15:$G$49,
                   ('Supplier Emission'!$D$15:$D$49=H625) * ('Supplier Emission'!$F$15:$F$49=$E$541)),
            _xlws.FILTER('Supplier Emission'!$J$15:$J$49,
                   ('Supplier Emission'!$D$15:$D$49=H625) * ('Supplier Emission'!$F$15:$F$49=$E$541)),
            ""),
    "")</f>
        <v/>
      </c>
      <c r="M625" s="311" t="str">
        <f t="array" ref="M625">IFERROR(
    XLOOKUP(F625,
            _xlws.FILTER('Supplier Emission'!$G$15:$G$49,
                   ('Supplier Emission'!$D$15:$D$49=H625) * ('Supplier Emission'!$F$15:$F$49=$E$541)),
            _xlws.FILTER('Supplier Emission'!$M$15:$M$49,
                   ('Supplier Emission'!$D$15:$D$49=H625) * ('Supplier Emission'!$F$15:$F$49=$E$541)),
            ""),
    "")</f>
        <v/>
      </c>
      <c r="N625" s="311" t="str">
        <f t="array" ref="N625">IFERROR(
    XLOOKUP(F625,
            _xlws.FILTER('Supplier Emission'!$G$15:$G$49,
                   ('Supplier Emission'!$D$15:$D$49=H625) * ('Supplier Emission'!$F$15:$F$49=$E$541)),
            _xlws.FILTER('Supplier Emission'!$H$15:$H$49,
                   ('Supplier Emission'!$D$15:$D$49=H625) * ('Supplier Emission'!$F$15:$F$49=$E$541)),
            ""),
    "")</f>
        <v/>
      </c>
      <c r="O625" s="311" t="str">
        <f t="array" ref="O625">XLOOKUP(1,('Emission Factors'!$E$5:$E$488='GHG emissions calculations'!$F625)*('Emission Factors'!$H$5:$H$488='GHG emissions calculations'!$H625),INDEX('Emission Factors'!$E$5:$T$488,0,MATCH('GHG emissions calculations'!O$6,'Emission Factors'!$E$5:$T$5,0)),"",0)</f>
        <v/>
      </c>
      <c r="P625" s="313" t="str">
        <f t="array" ref="P625">IFERROR(
    INDEX('Emission Factors'!$E$5:$P$488,
          MATCH(1,
                ('Emission Factors'!$E$5:$E$488 = 'GHG emissions calculations'!$F625) *
                ('Emission Factors'!$H$5:$H$488 = 'GHG emissions calculations'!$H625),
                0),
          MATCH('GHG emissions calculations'!P$6,'Emission Factors'!$E$5:$P$5,0)),
    "")</f>
        <v/>
      </c>
      <c r="Q625" s="311" t="str">
        <f t="array" ref="Q625">IFERROR(
    IF(
        INDEX('Emission Factors'!$E$5:$P$488,
              MATCH(1,
                    ('Emission Factors'!$E$5:$E$488 = 'GHG emissions calculations'!$F625) *
                    ('Emission Factors'!$H$5:$H$488 = 'GHG emissions calculations'!$H625),
                    0),
              MATCH('GHG emissions calculations'!Q$6, 'Emission Factors'!$E$5:$P$5, 0)) &lt;&gt; "",
        INDEX('Emission Factors'!$E$5:$P$488,
              MATCH(1,
                    ('Emission Factors'!$E$5:$E$488 = 'GHG emissions calculations'!$F625) *
                    ('Emission Factors'!$H$5:$H$488 = 'GHG emissions calculations'!$H625),
                    0),
              MATCH('GHG emissions calculations'!Q$6, 'Emission Factors'!$E$5:$P$5, 0)),
        ""),
    "")</f>
        <v/>
      </c>
      <c r="R625" s="311" t="str">
        <f t="array" ref="R625">IFERROR(
    IF(
        INDEX('Emission Factors'!$E$5:$R$488,
              MATCH(1,
                    ('Emission Factors'!$E$5:$E$488 = 'GHG emissions calculations'!$F625) *
                    ('Emission Factors'!$H$5:$H$488 = 'GHG emissions calculations'!$H625),
                    0),
              MATCH('GHG emissions calculations'!R$6, 'Emission Factors'!$E$5:$R$5, 0)) &lt;&gt; "",
        INDEX('Emission Factors'!$E$5:$R$488,
              MATCH(1,
                    ('Emission Factors'!$E$5:$E$488 = 'GHG emissions calculations'!$F625) *
                    ('Emission Factors'!$H$5:$H$488 = 'GHG emissions calculations'!$H625),
                    0),
              MATCH('GHG emissions calculations'!R$6, 'Emission Factors'!$E$5:$R$5, 0)),
        ""),
    "")</f>
        <v/>
      </c>
      <c r="S625" s="312">
        <f t="shared" si="2"/>
        <v>0</v>
      </c>
      <c r="T625" s="23"/>
    </row>
    <row r="626" ht="15.75" customHeight="1" outlineLevel="1">
      <c r="A626" s="23"/>
      <c r="B626" s="71"/>
      <c r="C626" s="71"/>
      <c r="D626" s="71"/>
      <c r="E626" s="314"/>
      <c r="F626" s="311" t="str">
        <f>Lists!T81</f>
        <v>Aluminium, sheet - Hot rolling - America</v>
      </c>
      <c r="G626" s="311" t="str">
        <f t="array" ref="G626">XLOOKUP(1,('Emission Factors'!$E$5:$E$488='GHG emissions calculations'!$F626)*('Emission Factors'!$H$5:$H$488='GHG emissions calculations'!$H626),INDEX('Emission Factors'!$E$5:$T$488,0,MATCH('GHG emissions calculations'!G$6,'Emission Factors'!$E$5:$T$5,0)),"",0)</f>
        <v/>
      </c>
      <c r="H626" s="311" t="s">
        <v>237</v>
      </c>
      <c r="I626" s="312" t="str">
        <f>IF(
    SUMIFS('Import data'!$L$25:$L$80,
           'Import data'!$J$25:$J$80, F626,
           'Import data'!$G$25:$G$80, 'GHG emissions calculations'!$H626,
           'Import data'!$I$25:$I$80,$E$541) &lt;&gt; 0,
    SUMIFS('Import data'!$L$25:$L$80,
           'Import data'!$J$25:$J$80, F626,
           'Import data'!$G$25:$G$80, 'GHG emissions calculations'!$H626,
           'Import data'!$I$25:$I$80,$E$541),
    ""
)</f>
        <v/>
      </c>
      <c r="J626" s="311" t="str">
        <f t="array" ref="J626">IF(
    XLOOKUP(F626, 'Import data'!$J$26:$J$47, 'Import data'!$M$26:$M$47, "", 0) = "Please add the region-specific supplier emission factor or choose a different region available in the IAEG database.",
    "",
    XLOOKUP(F626, 'Import data'!$J$26:$J$47, 'Import data'!$M$26:$M$47, "", 0)
)</f>
        <v/>
      </c>
      <c r="K626" s="311" t="str">
        <f t="array" ref="K626">IFERROR(
    XLOOKUP(F626,
            _xlws.FILTER('Supplier Emission'!$G$15:$G$49,
                   ('Supplier Emission'!$D$15:$D$49=H626) * ('Supplier Emission'!$F$15:$F$49=$E$541)),
            _xlws.FILTER('Supplier Emission'!$I$15:$I$49,
                   ('Supplier Emission'!$D$15:$D$49=H626) * ('Supplier Emission'!$F$15:$F$49=$E$541)),
            ""),
    "")</f>
        <v/>
      </c>
      <c r="L626" s="311" t="str">
        <f t="array" ref="L626">IFERROR(
    XLOOKUP(F626,
            _xlws.FILTER('Supplier Emission'!$G$15:$G$49,
                   ('Supplier Emission'!$D$15:$D$49=H626) * ('Supplier Emission'!$F$15:$F$49=$E$541)),
            _xlws.FILTER('Supplier Emission'!$J$15:$J$49,
                   ('Supplier Emission'!$D$15:$D$49=H626) * ('Supplier Emission'!$F$15:$F$49=$E$541)),
            ""),
    "")</f>
        <v/>
      </c>
      <c r="M626" s="311" t="str">
        <f t="array" ref="M626">IFERROR(
    XLOOKUP(F626,
            _xlws.FILTER('Supplier Emission'!$G$15:$G$49,
                   ('Supplier Emission'!$D$15:$D$49=H626) * ('Supplier Emission'!$F$15:$F$49=$E$541)),
            _xlws.FILTER('Supplier Emission'!$M$15:$M$49,
                   ('Supplier Emission'!$D$15:$D$49=H626) * ('Supplier Emission'!$F$15:$F$49=$E$541)),
            ""),
    "")</f>
        <v/>
      </c>
      <c r="N626" s="311" t="str">
        <f t="array" ref="N626">IFERROR(
    XLOOKUP(F626,
            _xlws.FILTER('Supplier Emission'!$G$15:$G$49,
                   ('Supplier Emission'!$D$15:$D$49=H626) * ('Supplier Emission'!$F$15:$F$49=$E$541)),
            _xlws.FILTER('Supplier Emission'!$H$15:$H$49,
                   ('Supplier Emission'!$D$15:$D$49=H626) * ('Supplier Emission'!$F$15:$F$49=$E$541)),
            ""),
    "")</f>
        <v/>
      </c>
      <c r="O626" s="311" t="str">
        <f t="array" ref="O626">XLOOKUP(1,('Emission Factors'!$E$5:$E$488='GHG emissions calculations'!$F626)*('Emission Factors'!$H$5:$H$488='GHG emissions calculations'!$H626),INDEX('Emission Factors'!$E$5:$T$488,0,MATCH('GHG emissions calculations'!O$6,'Emission Factors'!$E$5:$T$5,0)),"",0)</f>
        <v/>
      </c>
      <c r="P626" s="313" t="str">
        <f t="array" ref="P626">IFERROR(
    INDEX('Emission Factors'!$E$5:$P$488,
          MATCH(1,
                ('Emission Factors'!$E$5:$E$488 = 'GHG emissions calculations'!$F626) *
                ('Emission Factors'!$H$5:$H$488 = 'GHG emissions calculations'!$H626),
                0),
          MATCH('GHG emissions calculations'!P$6,'Emission Factors'!$E$5:$P$5,0)),
    "")</f>
        <v/>
      </c>
      <c r="Q626" s="311" t="str">
        <f t="array" ref="Q626">IFERROR(
    IF(
        INDEX('Emission Factors'!$E$5:$P$488,
              MATCH(1,
                    ('Emission Factors'!$E$5:$E$488 = 'GHG emissions calculations'!$F626) *
                    ('Emission Factors'!$H$5:$H$488 = 'GHG emissions calculations'!$H626),
                    0),
              MATCH('GHG emissions calculations'!Q$6, 'Emission Factors'!$E$5:$P$5, 0)) &lt;&gt; "",
        INDEX('Emission Factors'!$E$5:$P$488,
              MATCH(1,
                    ('Emission Factors'!$E$5:$E$488 = 'GHG emissions calculations'!$F626) *
                    ('Emission Factors'!$H$5:$H$488 = 'GHG emissions calculations'!$H626),
                    0),
              MATCH('GHG emissions calculations'!Q$6, 'Emission Factors'!$E$5:$P$5, 0)),
        ""),
    "")</f>
        <v/>
      </c>
      <c r="R626" s="311" t="str">
        <f t="array" ref="R626">IFERROR(
    IF(
        INDEX('Emission Factors'!$E$5:$R$488,
              MATCH(1,
                    ('Emission Factors'!$E$5:$E$488 = 'GHG emissions calculations'!$F626) *
                    ('Emission Factors'!$H$5:$H$488 = 'GHG emissions calculations'!$H626),
                    0),
              MATCH('GHG emissions calculations'!R$6, 'Emission Factors'!$E$5:$R$5, 0)) &lt;&gt; "",
        INDEX('Emission Factors'!$E$5:$R$488,
              MATCH(1,
                    ('Emission Factors'!$E$5:$E$488 = 'GHG emissions calculations'!$F626) *
                    ('Emission Factors'!$H$5:$H$488 = 'GHG emissions calculations'!$H626),
                    0),
              MATCH('GHG emissions calculations'!R$6, 'Emission Factors'!$E$5:$R$5, 0)),
        ""),
    "")</f>
        <v/>
      </c>
      <c r="S626" s="312">
        <f t="shared" si="2"/>
        <v>0</v>
      </c>
      <c r="T626" s="23"/>
    </row>
    <row r="627" ht="15.75" customHeight="1" outlineLevel="1">
      <c r="A627" s="23"/>
      <c r="B627" s="71"/>
      <c r="C627" s="71"/>
      <c r="D627" s="71"/>
      <c r="E627" s="314"/>
      <c r="F627" s="311" t="str">
        <f>Lists!T84</f>
        <v>Aluminium, sheet - Hot rolling - Asia</v>
      </c>
      <c r="G627" s="311" t="str">
        <f t="array" ref="G627">XLOOKUP(1,('Emission Factors'!$E$5:$E$488='GHG emissions calculations'!$F627)*('Emission Factors'!$H$5:$H$488='GHG emissions calculations'!$H627),INDEX('Emission Factors'!$E$5:$T$488,0,MATCH('GHG emissions calculations'!G$6,'Emission Factors'!$E$5:$T$5,0)),"",0)</f>
        <v/>
      </c>
      <c r="H627" s="311" t="s">
        <v>237</v>
      </c>
      <c r="I627" s="312" t="str">
        <f>IF(
    SUMIFS('Import data'!$L$25:$L$80,
           'Import data'!$J$25:$J$80, F627,
           'Import data'!$G$25:$G$80, 'GHG emissions calculations'!$H627,
           'Import data'!$I$25:$I$80,$E$541) &lt;&gt; 0,
    SUMIFS('Import data'!$L$25:$L$80,
           'Import data'!$J$25:$J$80, F627,
           'Import data'!$G$25:$G$80, 'GHG emissions calculations'!$H627,
           'Import data'!$I$25:$I$80,$E$541),
    ""
)</f>
        <v/>
      </c>
      <c r="J627" s="311" t="str">
        <f t="array" ref="J627">IF(
    XLOOKUP(F627, 'Import data'!$J$26:$J$47, 'Import data'!$M$26:$M$47, "", 0) = "Please add the region-specific supplier emission factor or choose a different region available in the IAEG database.",
    "",
    XLOOKUP(F627, 'Import data'!$J$26:$J$47, 'Import data'!$M$26:$M$47, "", 0)
)</f>
        <v/>
      </c>
      <c r="K627" s="311" t="str">
        <f t="array" ref="K627">IFERROR(
    XLOOKUP(F627,
            _xlws.FILTER('Supplier Emission'!$G$15:$G$49,
                   ('Supplier Emission'!$D$15:$D$49=H627) * ('Supplier Emission'!$F$15:$F$49=$E$541)),
            _xlws.FILTER('Supplier Emission'!$I$15:$I$49,
                   ('Supplier Emission'!$D$15:$D$49=H627) * ('Supplier Emission'!$F$15:$F$49=$E$541)),
            ""),
    "")</f>
        <v/>
      </c>
      <c r="L627" s="311" t="str">
        <f t="array" ref="L627">IFERROR(
    XLOOKUP(F627,
            _xlws.FILTER('Supplier Emission'!$G$15:$G$49,
                   ('Supplier Emission'!$D$15:$D$49=H627) * ('Supplier Emission'!$F$15:$F$49=$E$541)),
            _xlws.FILTER('Supplier Emission'!$J$15:$J$49,
                   ('Supplier Emission'!$D$15:$D$49=H627) * ('Supplier Emission'!$F$15:$F$49=$E$541)),
            ""),
    "")</f>
        <v/>
      </c>
      <c r="M627" s="311" t="str">
        <f t="array" ref="M627">IFERROR(
    XLOOKUP(F627,
            _xlws.FILTER('Supplier Emission'!$G$15:$G$49,
                   ('Supplier Emission'!$D$15:$D$49=H627) * ('Supplier Emission'!$F$15:$F$49=$E$541)),
            _xlws.FILTER('Supplier Emission'!$M$15:$M$49,
                   ('Supplier Emission'!$D$15:$D$49=H627) * ('Supplier Emission'!$F$15:$F$49=$E$541)),
            ""),
    "")</f>
        <v/>
      </c>
      <c r="N627" s="311" t="str">
        <f t="array" ref="N627">IFERROR(
    XLOOKUP(F627,
            _xlws.FILTER('Supplier Emission'!$G$15:$G$49,
                   ('Supplier Emission'!$D$15:$D$49=H627) * ('Supplier Emission'!$F$15:$F$49=$E$541)),
            _xlws.FILTER('Supplier Emission'!$H$15:$H$49,
                   ('Supplier Emission'!$D$15:$D$49=H627) * ('Supplier Emission'!$F$15:$F$49=$E$541)),
            ""),
    "")</f>
        <v/>
      </c>
      <c r="O627" s="311" t="str">
        <f t="array" ref="O627">XLOOKUP(1,('Emission Factors'!$E$5:$E$488='GHG emissions calculations'!$F627)*('Emission Factors'!$H$5:$H$488='GHG emissions calculations'!$H627),INDEX('Emission Factors'!$E$5:$T$488,0,MATCH('GHG emissions calculations'!O$6,'Emission Factors'!$E$5:$T$5,0)),"",0)</f>
        <v/>
      </c>
      <c r="P627" s="313" t="str">
        <f t="array" ref="P627">IFERROR(
    INDEX('Emission Factors'!$E$5:$P$488,
          MATCH(1,
                ('Emission Factors'!$E$5:$E$488 = 'GHG emissions calculations'!$F627) *
                ('Emission Factors'!$H$5:$H$488 = 'GHG emissions calculations'!$H627),
                0),
          MATCH('GHG emissions calculations'!P$6,'Emission Factors'!$E$5:$P$5,0)),
    "")</f>
        <v/>
      </c>
      <c r="Q627" s="311" t="str">
        <f t="array" ref="Q627">IFERROR(
    IF(
        INDEX('Emission Factors'!$E$5:$P$488,
              MATCH(1,
                    ('Emission Factors'!$E$5:$E$488 = 'GHG emissions calculations'!$F627) *
                    ('Emission Factors'!$H$5:$H$488 = 'GHG emissions calculations'!$H627),
                    0),
              MATCH('GHG emissions calculations'!Q$6, 'Emission Factors'!$E$5:$P$5, 0)) &lt;&gt; "",
        INDEX('Emission Factors'!$E$5:$P$488,
              MATCH(1,
                    ('Emission Factors'!$E$5:$E$488 = 'GHG emissions calculations'!$F627) *
                    ('Emission Factors'!$H$5:$H$488 = 'GHG emissions calculations'!$H627),
                    0),
              MATCH('GHG emissions calculations'!Q$6, 'Emission Factors'!$E$5:$P$5, 0)),
        ""),
    "")</f>
        <v/>
      </c>
      <c r="R627" s="311" t="str">
        <f t="array" ref="R627">IFERROR(
    IF(
        INDEX('Emission Factors'!$E$5:$R$488,
              MATCH(1,
                    ('Emission Factors'!$E$5:$E$488 = 'GHG emissions calculations'!$F627) *
                    ('Emission Factors'!$H$5:$H$488 = 'GHG emissions calculations'!$H627),
                    0),
              MATCH('GHG emissions calculations'!R$6, 'Emission Factors'!$E$5:$R$5, 0)) &lt;&gt; "",
        INDEX('Emission Factors'!$E$5:$R$488,
              MATCH(1,
                    ('Emission Factors'!$E$5:$E$488 = 'GHG emissions calculations'!$F627) *
                    ('Emission Factors'!$H$5:$H$488 = 'GHG emissions calculations'!$H627),
                    0),
              MATCH('GHG emissions calculations'!R$6, 'Emission Factors'!$E$5:$R$5, 0)),
        ""),
    "")</f>
        <v/>
      </c>
      <c r="S627" s="312">
        <f t="shared" si="2"/>
        <v>0</v>
      </c>
      <c r="T627" s="23"/>
    </row>
    <row r="628" ht="15.75" customHeight="1" outlineLevel="1">
      <c r="A628" s="23"/>
      <c r="B628" s="71"/>
      <c r="C628" s="71"/>
      <c r="D628" s="71"/>
      <c r="E628" s="314"/>
      <c r="F628" s="311" t="str">
        <f>Lists!T82</f>
        <v>Aluminium, sheet - Hot rolling - Europe</v>
      </c>
      <c r="G628" s="311">
        <f t="array" ref="G628">XLOOKUP(1,('Emission Factors'!$E$5:$E$488='GHG emissions calculations'!$F628)*('Emission Factors'!$H$5:$H$488='GHG emissions calculations'!$H628),INDEX('Emission Factors'!$E$5:$T$488,0,MATCH('GHG emissions calculations'!G$6,'Emission Factors'!$E$5:$T$5,0)),"",0)</f>
        <v>3</v>
      </c>
      <c r="H628" s="311" t="s">
        <v>237</v>
      </c>
      <c r="I628" s="312" t="str">
        <f>IF(
    SUMIFS('Import data'!$L$25:$L$80,
           'Import data'!$J$25:$J$80, F628,
           'Import data'!$G$25:$G$80, 'GHG emissions calculations'!$H628,
           'Import data'!$I$25:$I$80,$E$541) &lt;&gt; 0,
    SUMIFS('Import data'!$L$25:$L$80,
           'Import data'!$J$25:$J$80, F628,
           'Import data'!$G$25:$G$80, 'GHG emissions calculations'!$H628,
           'Import data'!$I$25:$I$80,$E$541),
    ""
)</f>
        <v/>
      </c>
      <c r="J628" s="311" t="str">
        <f t="array" ref="J628">IF(
    XLOOKUP(F628, 'Import data'!$J$26:$J$47, 'Import data'!$M$26:$M$47, "", 0) = "Please add the region-specific supplier emission factor or choose a different region available in the IAEG database.",
    "",
    XLOOKUP(F628, 'Import data'!$J$26:$J$47, 'Import data'!$M$26:$M$47, "", 0)
)</f>
        <v/>
      </c>
      <c r="K628" s="311" t="str">
        <f t="array" ref="K628">IFERROR(
    XLOOKUP(F628,
            _xlws.FILTER('Supplier Emission'!$G$15:$G$49,
                   ('Supplier Emission'!$D$15:$D$49=H628) * ('Supplier Emission'!$F$15:$F$49=$E$541)),
            _xlws.FILTER('Supplier Emission'!$I$15:$I$49,
                   ('Supplier Emission'!$D$15:$D$49=H628) * ('Supplier Emission'!$F$15:$F$49=$E$541)),
            ""),
    "")</f>
        <v/>
      </c>
      <c r="L628" s="311" t="str">
        <f t="array" ref="L628">IFERROR(
    XLOOKUP(F628,
            _xlws.FILTER('Supplier Emission'!$G$15:$G$49,
                   ('Supplier Emission'!$D$15:$D$49=H628) * ('Supplier Emission'!$F$15:$F$49=$E$541)),
            _xlws.FILTER('Supplier Emission'!$J$15:$J$49,
                   ('Supplier Emission'!$D$15:$D$49=H628) * ('Supplier Emission'!$F$15:$F$49=$E$541)),
            ""),
    "")</f>
        <v/>
      </c>
      <c r="M628" s="311" t="str">
        <f t="array" ref="M628">IFERROR(
    XLOOKUP(F628,
            _xlws.FILTER('Supplier Emission'!$G$15:$G$49,
                   ('Supplier Emission'!$D$15:$D$49=H628) * ('Supplier Emission'!$F$15:$F$49=$E$541)),
            _xlws.FILTER('Supplier Emission'!$M$15:$M$49,
                   ('Supplier Emission'!$D$15:$D$49=H628) * ('Supplier Emission'!$F$15:$F$49=$E$541)),
            ""),
    "")</f>
        <v/>
      </c>
      <c r="N628" s="311" t="str">
        <f t="array" ref="N628">IFERROR(
    XLOOKUP(F628,
            _xlws.FILTER('Supplier Emission'!$G$15:$G$49,
                   ('Supplier Emission'!$D$15:$D$49=H628) * ('Supplier Emission'!$F$15:$F$49=$E$541)),
            _xlws.FILTER('Supplier Emission'!$H$15:$H$49,
                   ('Supplier Emission'!$D$15:$D$49=H628) * ('Supplier Emission'!$F$15:$F$49=$E$541)),
            ""),
    "")</f>
        <v/>
      </c>
      <c r="O628" s="311" t="str">
        <f t="array" ref="O628">XLOOKUP(1,('Emission Factors'!$E$5:$E$488='GHG emissions calculations'!$F628)*('Emission Factors'!$H$5:$H$488='GHG emissions calculations'!$H628),INDEX('Emission Factors'!$E$5:$T$488,0,MATCH('GHG emissions calculations'!O$6,'Emission Factors'!$E$5:$T$5,0)),"",0)</f>
        <v>Aluminium, tôle</v>
      </c>
      <c r="P628" s="313">
        <f t="array" ref="P628">IFERROR(
    INDEX('Emission Factors'!$E$5:$P$488,
          MATCH(1,
                ('Emission Factors'!$E$5:$E$488 = 'GHG emissions calculations'!$F628) *
                ('Emission Factors'!$H$5:$H$488 = 'GHG emissions calculations'!$H628),
                0),
          MATCH('GHG emissions calculations'!P$6,'Emission Factors'!$E$5:$P$5,0)),
    "")</f>
        <v>3.22</v>
      </c>
      <c r="Q628" s="311" t="str">
        <f t="array" ref="Q628">IFERROR(
    IF(
        INDEX('Emission Factors'!$E$5:$P$488,
              MATCH(1,
                    ('Emission Factors'!$E$5:$E$488 = 'GHG emissions calculations'!$F628) *
                    ('Emission Factors'!$H$5:$H$488 = 'GHG emissions calculations'!$H628),
                    0),
              MATCH('GHG emissions calculations'!Q$6, 'Emission Factors'!$E$5:$P$5, 0)) &lt;&gt; "",
        INDEX('Emission Factors'!$E$5:$P$488,
              MATCH(1,
                    ('Emission Factors'!$E$5:$E$488 = 'GHG emissions calculations'!$F628) *
                    ('Emission Factors'!$H$5:$H$488 = 'GHG emissions calculations'!$H628),
                    0),
              MATCH('GHG emissions calculations'!Q$6, 'Emission Factors'!$E$5:$P$5, 0)),
        ""),
    "")</f>
        <v>kgCO2e/kg</v>
      </c>
      <c r="R628" s="311" t="str">
        <f t="array" ref="R628">IFERROR(
    IF(
        INDEX('Emission Factors'!$E$5:$R$488,
              MATCH(1,
                    ('Emission Factors'!$E$5:$E$488 = 'GHG emissions calculations'!$F628) *
                    ('Emission Factors'!$H$5:$H$488 = 'GHG emissions calculations'!$H628),
                    0),
              MATCH('GHG emissions calculations'!R$6, 'Emission Factors'!$E$5:$R$5, 0)) &lt;&gt; "",
        INDEX('Emission Factors'!$E$5:$R$488,
              MATCH(1,
                    ('Emission Factors'!$E$5:$E$488 = 'GHG emissions calculations'!$F628) *
                    ('Emission Factors'!$H$5:$H$488 = 'GHG emissions calculations'!$H628),
                    0),
              MATCH('GHG emissions calculations'!R$6, 'Emission Factors'!$E$5:$R$5, 0)),
        ""),
    "")</f>
        <v>Europe</v>
      </c>
      <c r="S628" s="312">
        <f t="shared" si="2"/>
        <v>0</v>
      </c>
      <c r="T628" s="23"/>
    </row>
    <row r="629" ht="15.75" customHeight="1" outlineLevel="1">
      <c r="A629" s="23"/>
      <c r="B629" s="71"/>
      <c r="C629" s="71"/>
      <c r="D629" s="71"/>
      <c r="E629" s="314"/>
      <c r="F629" s="311" t="str">
        <f>Lists!T87</f>
        <v>Aluminium, sheet - Hot rolling - Global or unspecified region</v>
      </c>
      <c r="G629" s="311">
        <f t="array" ref="G629">XLOOKUP(1,('Emission Factors'!$E$5:$E$488='GHG emissions calculations'!$F629)*('Emission Factors'!$H$5:$H$488='GHG emissions calculations'!$H629),INDEX('Emission Factors'!$E$5:$T$488,0,MATCH('GHG emissions calculations'!G$6,'Emission Factors'!$E$5:$T$5,0)),"",0)</f>
        <v>3</v>
      </c>
      <c r="H629" s="311" t="s">
        <v>237</v>
      </c>
      <c r="I629" s="312" t="str">
        <f>IF(
    SUMIFS('Import data'!$L$25:$L$80,
           'Import data'!$J$25:$J$80, F629,
           'Import data'!$G$25:$G$80, 'GHG emissions calculations'!$H629,
           'Import data'!$I$25:$I$80,$E$541) &lt;&gt; 0,
    SUMIFS('Import data'!$L$25:$L$80,
           'Import data'!$J$25:$J$80, F629,
           'Import data'!$G$25:$G$80, 'GHG emissions calculations'!$H629,
           'Import data'!$I$25:$I$80,$E$541),
    ""
)</f>
        <v/>
      </c>
      <c r="J629" s="311" t="str">
        <f t="array" ref="J629">IF(
    XLOOKUP(F629, 'Import data'!$J$26:$J$47, 'Import data'!$M$26:$M$47, "", 0) = "Please add the region-specific supplier emission factor or choose a different region available in the IAEG database.",
    "",
    XLOOKUP(F629, 'Import data'!$J$26:$J$47, 'Import data'!$M$26:$M$47, "", 0)
)</f>
        <v/>
      </c>
      <c r="K629" s="311" t="str">
        <f t="array" ref="K629">IFERROR(
    XLOOKUP(F629,
            _xlws.FILTER('Supplier Emission'!$G$15:$G$49,
                   ('Supplier Emission'!$D$15:$D$49=H629) * ('Supplier Emission'!$F$15:$F$49=$E$541)),
            _xlws.FILTER('Supplier Emission'!$I$15:$I$49,
                   ('Supplier Emission'!$D$15:$D$49=H629) * ('Supplier Emission'!$F$15:$F$49=$E$541)),
            ""),
    "")</f>
        <v/>
      </c>
      <c r="L629" s="311" t="str">
        <f t="array" ref="L629">IFERROR(
    XLOOKUP(F629,
            _xlws.FILTER('Supplier Emission'!$G$15:$G$49,
                   ('Supplier Emission'!$D$15:$D$49=H629) * ('Supplier Emission'!$F$15:$F$49=$E$541)),
            _xlws.FILTER('Supplier Emission'!$J$15:$J$49,
                   ('Supplier Emission'!$D$15:$D$49=H629) * ('Supplier Emission'!$F$15:$F$49=$E$541)),
            ""),
    "")</f>
        <v/>
      </c>
      <c r="M629" s="311" t="str">
        <f t="array" ref="M629">IFERROR(
    XLOOKUP(F629,
            _xlws.FILTER('Supplier Emission'!$G$15:$G$49,
                   ('Supplier Emission'!$D$15:$D$49=H629) * ('Supplier Emission'!$F$15:$F$49=$E$541)),
            _xlws.FILTER('Supplier Emission'!$M$15:$M$49,
                   ('Supplier Emission'!$D$15:$D$49=H629) * ('Supplier Emission'!$F$15:$F$49=$E$541)),
            ""),
    "")</f>
        <v/>
      </c>
      <c r="N629" s="311" t="str">
        <f t="array" ref="N629">IFERROR(
    XLOOKUP(F629,
            _xlws.FILTER('Supplier Emission'!$G$15:$G$49,
                   ('Supplier Emission'!$D$15:$D$49=H629) * ('Supplier Emission'!$F$15:$F$49=$E$541)),
            _xlws.FILTER('Supplier Emission'!$H$15:$H$49,
                   ('Supplier Emission'!$D$15:$D$49=H629) * ('Supplier Emission'!$F$15:$F$49=$E$541)),
            ""),
    "")</f>
        <v/>
      </c>
      <c r="O629" s="311" t="str">
        <f t="array" ref="O629">XLOOKUP(1,('Emission Factors'!$E$5:$E$488='GHG emissions calculations'!$F629)*('Emission Factors'!$H$5:$H$488='GHG emissions calculations'!$H629),INDEX('Emission Factors'!$E$5:$T$488,0,MATCH('GHG emissions calculations'!O$6,'Emission Factors'!$E$5:$T$5,0)),"",0)</f>
        <v>Aluminium, tôle + Hot rolling - Laminage à chaud (impact modéré)</v>
      </c>
      <c r="P629" s="313">
        <f t="array" ref="P629">IFERROR(
    INDEX('Emission Factors'!$E$5:$P$488,
          MATCH(1,
                ('Emission Factors'!$E$5:$E$488 = 'GHG emissions calculations'!$F629) *
                ('Emission Factors'!$H$5:$H$488 = 'GHG emissions calculations'!$H629),
                0),
          MATCH('GHG emissions calculations'!P$6,'Emission Factors'!$E$5:$P$5,0)),
    "")</f>
        <v>3.21911</v>
      </c>
      <c r="Q629" s="311" t="str">
        <f t="array" ref="Q629">IFERROR(
    IF(
        INDEX('Emission Factors'!$E$5:$P$488,
              MATCH(1,
                    ('Emission Factors'!$E$5:$E$488 = 'GHG emissions calculations'!$F629) *
                    ('Emission Factors'!$H$5:$H$488 = 'GHG emissions calculations'!$H629),
                    0),
              MATCH('GHG emissions calculations'!Q$6, 'Emission Factors'!$E$5:$P$5, 0)) &lt;&gt; "",
        INDEX('Emission Factors'!$E$5:$P$488,
              MATCH(1,
                    ('Emission Factors'!$E$5:$E$488 = 'GHG emissions calculations'!$F629) *
                    ('Emission Factors'!$H$5:$H$488 = 'GHG emissions calculations'!$H629),
                    0),
              MATCH('GHG emissions calculations'!Q$6, 'Emission Factors'!$E$5:$P$5, 0)),
        ""),
    "")</f>
        <v>kgCO2e/kg</v>
      </c>
      <c r="R629" s="311" t="str">
        <f t="array" ref="R629">IFERROR(
    IF(
        INDEX('Emission Factors'!$E$5:$R$488,
              MATCH(1,
                    ('Emission Factors'!$E$5:$E$488 = 'GHG emissions calculations'!$F629) *
                    ('Emission Factors'!$H$5:$H$488 = 'GHG emissions calculations'!$H629),
                    0),
              MATCH('GHG emissions calculations'!R$6, 'Emission Factors'!$E$5:$R$5, 0)) &lt;&gt; "",
        INDEX('Emission Factors'!$E$5:$R$488,
              MATCH(1,
                    ('Emission Factors'!$E$5:$E$488 = 'GHG emissions calculations'!$F629) *
                    ('Emission Factors'!$H$5:$H$488 = 'GHG emissions calculations'!$H629),
                    0),
              MATCH('GHG emissions calculations'!R$6, 'Emission Factors'!$E$5:$R$5, 0)),
        ""),
    "")</f>
        <v>Global or unspecified region</v>
      </c>
      <c r="S629" s="312">
        <f t="shared" si="2"/>
        <v>0</v>
      </c>
      <c r="T629" s="23"/>
    </row>
    <row r="630" ht="15.75" customHeight="1" outlineLevel="1">
      <c r="A630" s="23"/>
      <c r="B630" s="71"/>
      <c r="C630" s="71"/>
      <c r="D630" s="71"/>
      <c r="E630" s="314"/>
      <c r="F630" s="311" t="str">
        <f>Lists!T86</f>
        <v>Aluminium, sheet - Hot rolling - Middle East</v>
      </c>
      <c r="G630" s="311" t="str">
        <f t="array" ref="G630">XLOOKUP(1,('Emission Factors'!$E$5:$E$488='GHG emissions calculations'!$F630)*('Emission Factors'!$H$5:$H$488='GHG emissions calculations'!$H630),INDEX('Emission Factors'!$E$5:$T$488,0,MATCH('GHG emissions calculations'!G$6,'Emission Factors'!$E$5:$T$5,0)),"",0)</f>
        <v/>
      </c>
      <c r="H630" s="311" t="s">
        <v>237</v>
      </c>
      <c r="I630" s="312" t="str">
        <f>IF(
    SUMIFS('Import data'!$L$25:$L$80,
           'Import data'!$J$25:$J$80, F630,
           'Import data'!$G$25:$G$80, 'GHG emissions calculations'!$H630,
           'Import data'!$I$25:$I$80,$E$541) &lt;&gt; 0,
    SUMIFS('Import data'!$L$25:$L$80,
           'Import data'!$J$25:$J$80, F630,
           'Import data'!$G$25:$G$80, 'GHG emissions calculations'!$H630,
           'Import data'!$I$25:$I$80,$E$541),
    ""
)</f>
        <v/>
      </c>
      <c r="J630" s="311" t="str">
        <f t="array" ref="J630">IF(
    XLOOKUP(F630, 'Import data'!$J$26:$J$47, 'Import data'!$M$26:$M$47, "", 0) = "Please add the region-specific supplier emission factor or choose a different region available in the IAEG database.",
    "",
    XLOOKUP(F630, 'Import data'!$J$26:$J$47, 'Import data'!$M$26:$M$47, "", 0)
)</f>
        <v/>
      </c>
      <c r="K630" s="311" t="str">
        <f t="array" ref="K630">IFERROR(
    XLOOKUP(F630,
            _xlws.FILTER('Supplier Emission'!$G$15:$G$49,
                   ('Supplier Emission'!$D$15:$D$49=H630) * ('Supplier Emission'!$F$15:$F$49=$E$541)),
            _xlws.FILTER('Supplier Emission'!$I$15:$I$49,
                   ('Supplier Emission'!$D$15:$D$49=H630) * ('Supplier Emission'!$F$15:$F$49=$E$541)),
            ""),
    "")</f>
        <v/>
      </c>
      <c r="L630" s="311" t="str">
        <f t="array" ref="L630">IFERROR(
    XLOOKUP(F630,
            _xlws.FILTER('Supplier Emission'!$G$15:$G$49,
                   ('Supplier Emission'!$D$15:$D$49=H630) * ('Supplier Emission'!$F$15:$F$49=$E$541)),
            _xlws.FILTER('Supplier Emission'!$J$15:$J$49,
                   ('Supplier Emission'!$D$15:$D$49=H630) * ('Supplier Emission'!$F$15:$F$49=$E$541)),
            ""),
    "")</f>
        <v/>
      </c>
      <c r="M630" s="311" t="str">
        <f t="array" ref="M630">IFERROR(
    XLOOKUP(F630,
            _xlws.FILTER('Supplier Emission'!$G$15:$G$49,
                   ('Supplier Emission'!$D$15:$D$49=H630) * ('Supplier Emission'!$F$15:$F$49=$E$541)),
            _xlws.FILTER('Supplier Emission'!$M$15:$M$49,
                   ('Supplier Emission'!$D$15:$D$49=H630) * ('Supplier Emission'!$F$15:$F$49=$E$541)),
            ""),
    "")</f>
        <v/>
      </c>
      <c r="N630" s="311" t="str">
        <f t="array" ref="N630">IFERROR(
    XLOOKUP(F630,
            _xlws.FILTER('Supplier Emission'!$G$15:$G$49,
                   ('Supplier Emission'!$D$15:$D$49=H630) * ('Supplier Emission'!$F$15:$F$49=$E$541)),
            _xlws.FILTER('Supplier Emission'!$H$15:$H$49,
                   ('Supplier Emission'!$D$15:$D$49=H630) * ('Supplier Emission'!$F$15:$F$49=$E$541)),
            ""),
    "")</f>
        <v/>
      </c>
      <c r="O630" s="311" t="str">
        <f t="array" ref="O630">XLOOKUP(1,('Emission Factors'!$E$5:$E$488='GHG emissions calculations'!$F630)*('Emission Factors'!$H$5:$H$488='GHG emissions calculations'!$H630),INDEX('Emission Factors'!$E$5:$T$488,0,MATCH('GHG emissions calculations'!O$6,'Emission Factors'!$E$5:$T$5,0)),"",0)</f>
        <v/>
      </c>
      <c r="P630" s="313" t="str">
        <f t="array" ref="P630">IFERROR(
    INDEX('Emission Factors'!$E$5:$P$488,
          MATCH(1,
                ('Emission Factors'!$E$5:$E$488 = 'GHG emissions calculations'!$F630) *
                ('Emission Factors'!$H$5:$H$488 = 'GHG emissions calculations'!$H630),
                0),
          MATCH('GHG emissions calculations'!P$6,'Emission Factors'!$E$5:$P$5,0)),
    "")</f>
        <v/>
      </c>
      <c r="Q630" s="311" t="str">
        <f t="array" ref="Q630">IFERROR(
    IF(
        INDEX('Emission Factors'!$E$5:$P$488,
              MATCH(1,
                    ('Emission Factors'!$E$5:$E$488 = 'GHG emissions calculations'!$F630) *
                    ('Emission Factors'!$H$5:$H$488 = 'GHG emissions calculations'!$H630),
                    0),
              MATCH('GHG emissions calculations'!Q$6, 'Emission Factors'!$E$5:$P$5, 0)) &lt;&gt; "",
        INDEX('Emission Factors'!$E$5:$P$488,
              MATCH(1,
                    ('Emission Factors'!$E$5:$E$488 = 'GHG emissions calculations'!$F630) *
                    ('Emission Factors'!$H$5:$H$488 = 'GHG emissions calculations'!$H630),
                    0),
              MATCH('GHG emissions calculations'!Q$6, 'Emission Factors'!$E$5:$P$5, 0)),
        ""),
    "")</f>
        <v/>
      </c>
      <c r="R630" s="311" t="str">
        <f t="array" ref="R630">IFERROR(
    IF(
        INDEX('Emission Factors'!$E$5:$R$488,
              MATCH(1,
                    ('Emission Factors'!$E$5:$E$488 = 'GHG emissions calculations'!$F630) *
                    ('Emission Factors'!$H$5:$H$488 = 'GHG emissions calculations'!$H630),
                    0),
              MATCH('GHG emissions calculations'!R$6, 'Emission Factors'!$E$5:$R$5, 0)) &lt;&gt; "",
        INDEX('Emission Factors'!$E$5:$R$488,
              MATCH(1,
                    ('Emission Factors'!$E$5:$E$488 = 'GHG emissions calculations'!$F630) *
                    ('Emission Factors'!$H$5:$H$488 = 'GHG emissions calculations'!$H630),
                    0),
              MATCH('GHG emissions calculations'!R$6, 'Emission Factors'!$E$5:$R$5, 0)),
        ""),
    "")</f>
        <v/>
      </c>
      <c r="S630" s="312">
        <f t="shared" si="2"/>
        <v>0</v>
      </c>
      <c r="T630" s="23"/>
    </row>
    <row r="631" ht="15.75" customHeight="1" outlineLevel="1">
      <c r="A631" s="23"/>
      <c r="B631" s="71"/>
      <c r="C631" s="71"/>
      <c r="D631" s="71"/>
      <c r="E631" s="314"/>
      <c r="F631" s="311" t="str">
        <f>Lists!T85</f>
        <v>Aluminium, sheet - Hot rolling - Oceania</v>
      </c>
      <c r="G631" s="311" t="str">
        <f t="array" ref="G631">XLOOKUP(1,('Emission Factors'!$E$5:$E$488='GHG emissions calculations'!$F631)*('Emission Factors'!$H$5:$H$488='GHG emissions calculations'!$H631),INDEX('Emission Factors'!$E$5:$T$488,0,MATCH('GHG emissions calculations'!G$6,'Emission Factors'!$E$5:$T$5,0)),"",0)</f>
        <v/>
      </c>
      <c r="H631" s="311" t="s">
        <v>237</v>
      </c>
      <c r="I631" s="312" t="str">
        <f>IF(
    SUMIFS('Import data'!$L$25:$L$80,
           'Import data'!$J$25:$J$80, F631,
           'Import data'!$G$25:$G$80, 'GHG emissions calculations'!$H631,
           'Import data'!$I$25:$I$80,$E$541) &lt;&gt; 0,
    SUMIFS('Import data'!$L$25:$L$80,
           'Import data'!$J$25:$J$80, F631,
           'Import data'!$G$25:$G$80, 'GHG emissions calculations'!$H631,
           'Import data'!$I$25:$I$80,$E$541),
    ""
)</f>
        <v/>
      </c>
      <c r="J631" s="311" t="str">
        <f t="array" ref="J631">IF(
    XLOOKUP(F631, 'Import data'!$J$26:$J$47, 'Import data'!$M$26:$M$47, "", 0) = "Please add the region-specific supplier emission factor or choose a different region available in the IAEG database.",
    "",
    XLOOKUP(F631, 'Import data'!$J$26:$J$47, 'Import data'!$M$26:$M$47, "", 0)
)</f>
        <v/>
      </c>
      <c r="K631" s="311" t="str">
        <f t="array" ref="K631">IFERROR(
    XLOOKUP(F631,
            _xlws.FILTER('Supplier Emission'!$G$15:$G$49,
                   ('Supplier Emission'!$D$15:$D$49=H631) * ('Supplier Emission'!$F$15:$F$49=$E$541)),
            _xlws.FILTER('Supplier Emission'!$I$15:$I$49,
                   ('Supplier Emission'!$D$15:$D$49=H631) * ('Supplier Emission'!$F$15:$F$49=$E$541)),
            ""),
    "")</f>
        <v/>
      </c>
      <c r="L631" s="311" t="str">
        <f t="array" ref="L631">IFERROR(
    XLOOKUP(F631,
            _xlws.FILTER('Supplier Emission'!$G$15:$G$49,
                   ('Supplier Emission'!$D$15:$D$49=H631) * ('Supplier Emission'!$F$15:$F$49=$E$541)),
            _xlws.FILTER('Supplier Emission'!$J$15:$J$49,
                   ('Supplier Emission'!$D$15:$D$49=H631) * ('Supplier Emission'!$F$15:$F$49=$E$541)),
            ""),
    "")</f>
        <v/>
      </c>
      <c r="M631" s="311" t="str">
        <f t="array" ref="M631">IFERROR(
    XLOOKUP(F631,
            _xlws.FILTER('Supplier Emission'!$G$15:$G$49,
                   ('Supplier Emission'!$D$15:$D$49=H631) * ('Supplier Emission'!$F$15:$F$49=$E$541)),
            _xlws.FILTER('Supplier Emission'!$M$15:$M$49,
                   ('Supplier Emission'!$D$15:$D$49=H631) * ('Supplier Emission'!$F$15:$F$49=$E$541)),
            ""),
    "")</f>
        <v/>
      </c>
      <c r="N631" s="311" t="str">
        <f t="array" ref="N631">IFERROR(
    XLOOKUP(F631,
            _xlws.FILTER('Supplier Emission'!$G$15:$G$49,
                   ('Supplier Emission'!$D$15:$D$49=H631) * ('Supplier Emission'!$F$15:$F$49=$E$541)),
            _xlws.FILTER('Supplier Emission'!$H$15:$H$49,
                   ('Supplier Emission'!$D$15:$D$49=H631) * ('Supplier Emission'!$F$15:$F$49=$E$541)),
            ""),
    "")</f>
        <v/>
      </c>
      <c r="O631" s="311" t="str">
        <f t="array" ref="O631">XLOOKUP(1,('Emission Factors'!$E$5:$E$488='GHG emissions calculations'!$F631)*('Emission Factors'!$H$5:$H$488='GHG emissions calculations'!$H631),INDEX('Emission Factors'!$E$5:$T$488,0,MATCH('GHG emissions calculations'!O$6,'Emission Factors'!$E$5:$T$5,0)),"",0)</f>
        <v/>
      </c>
      <c r="P631" s="313" t="str">
        <f t="array" ref="P631">IFERROR(
    INDEX('Emission Factors'!$E$5:$P$488,
          MATCH(1,
                ('Emission Factors'!$E$5:$E$488 = 'GHG emissions calculations'!$F631) *
                ('Emission Factors'!$H$5:$H$488 = 'GHG emissions calculations'!$H631),
                0),
          MATCH('GHG emissions calculations'!P$6,'Emission Factors'!$E$5:$P$5,0)),
    "")</f>
        <v/>
      </c>
      <c r="Q631" s="311" t="str">
        <f t="array" ref="Q631">IFERROR(
    IF(
        INDEX('Emission Factors'!$E$5:$P$488,
              MATCH(1,
                    ('Emission Factors'!$E$5:$E$488 = 'GHG emissions calculations'!$F631) *
                    ('Emission Factors'!$H$5:$H$488 = 'GHG emissions calculations'!$H631),
                    0),
              MATCH('GHG emissions calculations'!Q$6, 'Emission Factors'!$E$5:$P$5, 0)) &lt;&gt; "",
        INDEX('Emission Factors'!$E$5:$P$488,
              MATCH(1,
                    ('Emission Factors'!$E$5:$E$488 = 'GHG emissions calculations'!$F631) *
                    ('Emission Factors'!$H$5:$H$488 = 'GHG emissions calculations'!$H631),
                    0),
              MATCH('GHG emissions calculations'!Q$6, 'Emission Factors'!$E$5:$P$5, 0)),
        ""),
    "")</f>
        <v/>
      </c>
      <c r="R631" s="311" t="str">
        <f t="array" ref="R631">IFERROR(
    IF(
        INDEX('Emission Factors'!$E$5:$R$488,
              MATCH(1,
                    ('Emission Factors'!$E$5:$E$488 = 'GHG emissions calculations'!$F631) *
                    ('Emission Factors'!$H$5:$H$488 = 'GHG emissions calculations'!$H631),
                    0),
              MATCH('GHG emissions calculations'!R$6, 'Emission Factors'!$E$5:$R$5, 0)) &lt;&gt; "",
        INDEX('Emission Factors'!$E$5:$R$488,
              MATCH(1,
                    ('Emission Factors'!$E$5:$E$488 = 'GHG emissions calculations'!$F631) *
                    ('Emission Factors'!$H$5:$H$488 = 'GHG emissions calculations'!$H631),
                    0),
              MATCH('GHG emissions calculations'!R$6, 'Emission Factors'!$E$5:$R$5, 0)),
        ""),
    "")</f>
        <v/>
      </c>
      <c r="S631" s="312">
        <f t="shared" si="2"/>
        <v>0</v>
      </c>
      <c r="T631" s="23"/>
    </row>
    <row r="632" ht="15.75" customHeight="1" outlineLevel="1">
      <c r="A632" s="23"/>
      <c r="B632" s="71"/>
      <c r="C632" s="71"/>
      <c r="D632" s="71"/>
      <c r="E632" s="314"/>
      <c r="F632" s="311" t="str">
        <f>Lists!T90</f>
        <v>Aluminium, sheet - Metal drilling - Africa</v>
      </c>
      <c r="G632" s="311" t="str">
        <f t="array" ref="G632">XLOOKUP(1,('Emission Factors'!$E$5:$E$488='GHG emissions calculations'!$F632)*('Emission Factors'!$H$5:$H$488='GHG emissions calculations'!$H632),INDEX('Emission Factors'!$E$5:$T$488,0,MATCH('GHG emissions calculations'!G$6,'Emission Factors'!$E$5:$T$5,0)),"",0)</f>
        <v/>
      </c>
      <c r="H632" s="311" t="s">
        <v>237</v>
      </c>
      <c r="I632" s="312" t="str">
        <f>IF(
    SUMIFS('Import data'!$L$25:$L$80,
           'Import data'!$J$25:$J$80, F632,
           'Import data'!$G$25:$G$80, 'GHG emissions calculations'!$H632,
           'Import data'!$I$25:$I$80,$E$541) &lt;&gt; 0,
    SUMIFS('Import data'!$L$25:$L$80,
           'Import data'!$J$25:$J$80, F632,
           'Import data'!$G$25:$G$80, 'GHG emissions calculations'!$H632,
           'Import data'!$I$25:$I$80,$E$541),
    ""
)</f>
        <v/>
      </c>
      <c r="J632" s="311" t="str">
        <f t="array" ref="J632">IF(
    XLOOKUP(F632, 'Import data'!$J$26:$J$47, 'Import data'!$M$26:$M$47, "", 0) = "Please add the region-specific supplier emission factor or choose a different region available in the IAEG database.",
    "",
    XLOOKUP(F632, 'Import data'!$J$26:$J$47, 'Import data'!$M$26:$M$47, "", 0)
)</f>
        <v/>
      </c>
      <c r="K632" s="311" t="str">
        <f t="array" ref="K632">IFERROR(
    XLOOKUP(F632,
            _xlws.FILTER('Supplier Emission'!$G$15:$G$49,
                   ('Supplier Emission'!$D$15:$D$49=H632) * ('Supplier Emission'!$F$15:$F$49=$E$541)),
            _xlws.FILTER('Supplier Emission'!$I$15:$I$49,
                   ('Supplier Emission'!$D$15:$D$49=H632) * ('Supplier Emission'!$F$15:$F$49=$E$541)),
            ""),
    "")</f>
        <v/>
      </c>
      <c r="L632" s="311" t="str">
        <f t="array" ref="L632">IFERROR(
    XLOOKUP(F632,
            _xlws.FILTER('Supplier Emission'!$G$15:$G$49,
                   ('Supplier Emission'!$D$15:$D$49=H632) * ('Supplier Emission'!$F$15:$F$49=$E$541)),
            _xlws.FILTER('Supplier Emission'!$J$15:$J$49,
                   ('Supplier Emission'!$D$15:$D$49=H632) * ('Supplier Emission'!$F$15:$F$49=$E$541)),
            ""),
    "")</f>
        <v/>
      </c>
      <c r="M632" s="311" t="str">
        <f t="array" ref="M632">IFERROR(
    XLOOKUP(F632,
            _xlws.FILTER('Supplier Emission'!$G$15:$G$49,
                   ('Supplier Emission'!$D$15:$D$49=H632) * ('Supplier Emission'!$F$15:$F$49=$E$541)),
            _xlws.FILTER('Supplier Emission'!$M$15:$M$49,
                   ('Supplier Emission'!$D$15:$D$49=H632) * ('Supplier Emission'!$F$15:$F$49=$E$541)),
            ""),
    "")</f>
        <v/>
      </c>
      <c r="N632" s="311" t="str">
        <f t="array" ref="N632">IFERROR(
    XLOOKUP(F632,
            _xlws.FILTER('Supplier Emission'!$G$15:$G$49,
                   ('Supplier Emission'!$D$15:$D$49=H632) * ('Supplier Emission'!$F$15:$F$49=$E$541)),
            _xlws.FILTER('Supplier Emission'!$H$15:$H$49,
                   ('Supplier Emission'!$D$15:$D$49=H632) * ('Supplier Emission'!$F$15:$F$49=$E$541)),
            ""),
    "")</f>
        <v/>
      </c>
      <c r="O632" s="311" t="str">
        <f t="array" ref="O632">XLOOKUP(1,('Emission Factors'!$E$5:$E$488='GHG emissions calculations'!$F632)*('Emission Factors'!$H$5:$H$488='GHG emissions calculations'!$H632),INDEX('Emission Factors'!$E$5:$T$488,0,MATCH('GHG emissions calculations'!O$6,'Emission Factors'!$E$5:$T$5,0)),"",0)</f>
        <v/>
      </c>
      <c r="P632" s="313" t="str">
        <f t="array" ref="P632">IFERROR(
    INDEX('Emission Factors'!$E$5:$P$488,
          MATCH(1,
                ('Emission Factors'!$E$5:$E$488 = 'GHG emissions calculations'!$F632) *
                ('Emission Factors'!$H$5:$H$488 = 'GHG emissions calculations'!$H632),
                0),
          MATCH('GHG emissions calculations'!P$6,'Emission Factors'!$E$5:$P$5,0)),
    "")</f>
        <v/>
      </c>
      <c r="Q632" s="311" t="str">
        <f t="array" ref="Q632">IFERROR(
    IF(
        INDEX('Emission Factors'!$E$5:$P$488,
              MATCH(1,
                    ('Emission Factors'!$E$5:$E$488 = 'GHG emissions calculations'!$F632) *
                    ('Emission Factors'!$H$5:$H$488 = 'GHG emissions calculations'!$H632),
                    0),
              MATCH('GHG emissions calculations'!Q$6, 'Emission Factors'!$E$5:$P$5, 0)) &lt;&gt; "",
        INDEX('Emission Factors'!$E$5:$P$488,
              MATCH(1,
                    ('Emission Factors'!$E$5:$E$488 = 'GHG emissions calculations'!$F632) *
                    ('Emission Factors'!$H$5:$H$488 = 'GHG emissions calculations'!$H632),
                    0),
              MATCH('GHG emissions calculations'!Q$6, 'Emission Factors'!$E$5:$P$5, 0)),
        ""),
    "")</f>
        <v/>
      </c>
      <c r="R632" s="311" t="str">
        <f t="array" ref="R632">IFERROR(
    IF(
        INDEX('Emission Factors'!$E$5:$R$488,
              MATCH(1,
                    ('Emission Factors'!$E$5:$E$488 = 'GHG emissions calculations'!$F632) *
                    ('Emission Factors'!$H$5:$H$488 = 'GHG emissions calculations'!$H632),
                    0),
              MATCH('GHG emissions calculations'!R$6, 'Emission Factors'!$E$5:$R$5, 0)) &lt;&gt; "",
        INDEX('Emission Factors'!$E$5:$R$488,
              MATCH(1,
                    ('Emission Factors'!$E$5:$E$488 = 'GHG emissions calculations'!$F632) *
                    ('Emission Factors'!$H$5:$H$488 = 'GHG emissions calculations'!$H632),
                    0),
              MATCH('GHG emissions calculations'!R$6, 'Emission Factors'!$E$5:$R$5, 0)),
        ""),
    "")</f>
        <v/>
      </c>
      <c r="S632" s="312">
        <f t="shared" si="2"/>
        <v>0</v>
      </c>
      <c r="T632" s="23"/>
    </row>
    <row r="633" ht="15.75" customHeight="1" outlineLevel="1">
      <c r="A633" s="23"/>
      <c r="B633" s="71"/>
      <c r="C633" s="71"/>
      <c r="D633" s="71"/>
      <c r="E633" s="314"/>
      <c r="F633" s="311" t="str">
        <f>Lists!T88</f>
        <v>Aluminium, sheet - Metal drilling - America</v>
      </c>
      <c r="G633" s="311" t="str">
        <f t="array" ref="G633">XLOOKUP(1,('Emission Factors'!$E$5:$E$488='GHG emissions calculations'!$F633)*('Emission Factors'!$H$5:$H$488='GHG emissions calculations'!$H633),INDEX('Emission Factors'!$E$5:$T$488,0,MATCH('GHG emissions calculations'!G$6,'Emission Factors'!$E$5:$T$5,0)),"",0)</f>
        <v/>
      </c>
      <c r="H633" s="311" t="s">
        <v>237</v>
      </c>
      <c r="I633" s="312" t="str">
        <f>IF(
    SUMIFS('Import data'!$L$25:$L$80,
           'Import data'!$J$25:$J$80, F633,
           'Import data'!$G$25:$G$80, 'GHG emissions calculations'!$H633,
           'Import data'!$I$25:$I$80,$E$541) &lt;&gt; 0,
    SUMIFS('Import data'!$L$25:$L$80,
           'Import data'!$J$25:$J$80, F633,
           'Import data'!$G$25:$G$80, 'GHG emissions calculations'!$H633,
           'Import data'!$I$25:$I$80,$E$541),
    ""
)</f>
        <v/>
      </c>
      <c r="J633" s="311" t="str">
        <f t="array" ref="J633">IF(
    XLOOKUP(F633, 'Import data'!$J$26:$J$47, 'Import data'!$M$26:$M$47, "", 0) = "Please add the region-specific supplier emission factor or choose a different region available in the IAEG database.",
    "",
    XLOOKUP(F633, 'Import data'!$J$26:$J$47, 'Import data'!$M$26:$M$47, "", 0)
)</f>
        <v/>
      </c>
      <c r="K633" s="311" t="str">
        <f t="array" ref="K633">IFERROR(
    XLOOKUP(F633,
            _xlws.FILTER('Supplier Emission'!$G$15:$G$49,
                   ('Supplier Emission'!$D$15:$D$49=H633) * ('Supplier Emission'!$F$15:$F$49=$E$541)),
            _xlws.FILTER('Supplier Emission'!$I$15:$I$49,
                   ('Supplier Emission'!$D$15:$D$49=H633) * ('Supplier Emission'!$F$15:$F$49=$E$541)),
            ""),
    "")</f>
        <v/>
      </c>
      <c r="L633" s="311" t="str">
        <f t="array" ref="L633">IFERROR(
    XLOOKUP(F633,
            _xlws.FILTER('Supplier Emission'!$G$15:$G$49,
                   ('Supplier Emission'!$D$15:$D$49=H633) * ('Supplier Emission'!$F$15:$F$49=$E$541)),
            _xlws.FILTER('Supplier Emission'!$J$15:$J$49,
                   ('Supplier Emission'!$D$15:$D$49=H633) * ('Supplier Emission'!$F$15:$F$49=$E$541)),
            ""),
    "")</f>
        <v/>
      </c>
      <c r="M633" s="311" t="str">
        <f t="array" ref="M633">IFERROR(
    XLOOKUP(F633,
            _xlws.FILTER('Supplier Emission'!$G$15:$G$49,
                   ('Supplier Emission'!$D$15:$D$49=H633) * ('Supplier Emission'!$F$15:$F$49=$E$541)),
            _xlws.FILTER('Supplier Emission'!$M$15:$M$49,
                   ('Supplier Emission'!$D$15:$D$49=H633) * ('Supplier Emission'!$F$15:$F$49=$E$541)),
            ""),
    "")</f>
        <v/>
      </c>
      <c r="N633" s="311" t="str">
        <f t="array" ref="N633">IFERROR(
    XLOOKUP(F633,
            _xlws.FILTER('Supplier Emission'!$G$15:$G$49,
                   ('Supplier Emission'!$D$15:$D$49=H633) * ('Supplier Emission'!$F$15:$F$49=$E$541)),
            _xlws.FILTER('Supplier Emission'!$H$15:$H$49,
                   ('Supplier Emission'!$D$15:$D$49=H633) * ('Supplier Emission'!$F$15:$F$49=$E$541)),
            ""),
    "")</f>
        <v/>
      </c>
      <c r="O633" s="311" t="str">
        <f t="array" ref="O633">XLOOKUP(1,('Emission Factors'!$E$5:$E$488='GHG emissions calculations'!$F633)*('Emission Factors'!$H$5:$H$488='GHG emissions calculations'!$H633),INDEX('Emission Factors'!$E$5:$T$488,0,MATCH('GHG emissions calculations'!O$6,'Emission Factors'!$E$5:$T$5,0)),"",0)</f>
        <v/>
      </c>
      <c r="P633" s="313" t="str">
        <f t="array" ref="P633">IFERROR(
    INDEX('Emission Factors'!$E$5:$P$488,
          MATCH(1,
                ('Emission Factors'!$E$5:$E$488 = 'GHG emissions calculations'!$F633) *
                ('Emission Factors'!$H$5:$H$488 = 'GHG emissions calculations'!$H633),
                0),
          MATCH('GHG emissions calculations'!P$6,'Emission Factors'!$E$5:$P$5,0)),
    "")</f>
        <v/>
      </c>
      <c r="Q633" s="311" t="str">
        <f t="array" ref="Q633">IFERROR(
    IF(
        INDEX('Emission Factors'!$E$5:$P$488,
              MATCH(1,
                    ('Emission Factors'!$E$5:$E$488 = 'GHG emissions calculations'!$F633) *
                    ('Emission Factors'!$H$5:$H$488 = 'GHG emissions calculations'!$H633),
                    0),
              MATCH('GHG emissions calculations'!Q$6, 'Emission Factors'!$E$5:$P$5, 0)) &lt;&gt; "",
        INDEX('Emission Factors'!$E$5:$P$488,
              MATCH(1,
                    ('Emission Factors'!$E$5:$E$488 = 'GHG emissions calculations'!$F633) *
                    ('Emission Factors'!$H$5:$H$488 = 'GHG emissions calculations'!$H633),
                    0),
              MATCH('GHG emissions calculations'!Q$6, 'Emission Factors'!$E$5:$P$5, 0)),
        ""),
    "")</f>
        <v/>
      </c>
      <c r="R633" s="311" t="str">
        <f t="array" ref="R633">IFERROR(
    IF(
        INDEX('Emission Factors'!$E$5:$R$488,
              MATCH(1,
                    ('Emission Factors'!$E$5:$E$488 = 'GHG emissions calculations'!$F633) *
                    ('Emission Factors'!$H$5:$H$488 = 'GHG emissions calculations'!$H633),
                    0),
              MATCH('GHG emissions calculations'!R$6, 'Emission Factors'!$E$5:$R$5, 0)) &lt;&gt; "",
        INDEX('Emission Factors'!$E$5:$R$488,
              MATCH(1,
                    ('Emission Factors'!$E$5:$E$488 = 'GHG emissions calculations'!$F633) *
                    ('Emission Factors'!$H$5:$H$488 = 'GHG emissions calculations'!$H633),
                    0),
              MATCH('GHG emissions calculations'!R$6, 'Emission Factors'!$E$5:$R$5, 0)),
        ""),
    "")</f>
        <v/>
      </c>
      <c r="S633" s="312">
        <f t="shared" si="2"/>
        <v>0</v>
      </c>
      <c r="T633" s="23"/>
    </row>
    <row r="634" ht="15.75" customHeight="1" outlineLevel="1">
      <c r="A634" s="23"/>
      <c r="B634" s="71"/>
      <c r="C634" s="71"/>
      <c r="D634" s="71"/>
      <c r="E634" s="314"/>
      <c r="F634" s="311" t="str">
        <f>Lists!T91</f>
        <v>Aluminium, sheet - Metal drilling - Asia</v>
      </c>
      <c r="G634" s="311" t="str">
        <f t="array" ref="G634">XLOOKUP(1,('Emission Factors'!$E$5:$E$488='GHG emissions calculations'!$F634)*('Emission Factors'!$H$5:$H$488='GHG emissions calculations'!$H634),INDEX('Emission Factors'!$E$5:$T$488,0,MATCH('GHG emissions calculations'!G$6,'Emission Factors'!$E$5:$T$5,0)),"",0)</f>
        <v/>
      </c>
      <c r="H634" s="311" t="s">
        <v>237</v>
      </c>
      <c r="I634" s="312" t="str">
        <f>IF(
    SUMIFS('Import data'!$L$25:$L$80,
           'Import data'!$J$25:$J$80, F634,
           'Import data'!$G$25:$G$80, 'GHG emissions calculations'!$H634,
           'Import data'!$I$25:$I$80,$E$541) &lt;&gt; 0,
    SUMIFS('Import data'!$L$25:$L$80,
           'Import data'!$J$25:$J$80, F634,
           'Import data'!$G$25:$G$80, 'GHG emissions calculations'!$H634,
           'Import data'!$I$25:$I$80,$E$541),
    ""
)</f>
        <v/>
      </c>
      <c r="J634" s="311" t="str">
        <f t="array" ref="J634">IF(
    XLOOKUP(F634, 'Import data'!$J$26:$J$47, 'Import data'!$M$26:$M$47, "", 0) = "Please add the region-specific supplier emission factor or choose a different region available in the IAEG database.",
    "",
    XLOOKUP(F634, 'Import data'!$J$26:$J$47, 'Import data'!$M$26:$M$47, "", 0)
)</f>
        <v/>
      </c>
      <c r="K634" s="311" t="str">
        <f t="array" ref="K634">IFERROR(
    XLOOKUP(F634,
            _xlws.FILTER('Supplier Emission'!$G$15:$G$49,
                   ('Supplier Emission'!$D$15:$D$49=H634) * ('Supplier Emission'!$F$15:$F$49=$E$541)),
            _xlws.FILTER('Supplier Emission'!$I$15:$I$49,
                   ('Supplier Emission'!$D$15:$D$49=H634) * ('Supplier Emission'!$F$15:$F$49=$E$541)),
            ""),
    "")</f>
        <v/>
      </c>
      <c r="L634" s="311" t="str">
        <f t="array" ref="L634">IFERROR(
    XLOOKUP(F634,
            _xlws.FILTER('Supplier Emission'!$G$15:$G$49,
                   ('Supplier Emission'!$D$15:$D$49=H634) * ('Supplier Emission'!$F$15:$F$49=$E$541)),
            _xlws.FILTER('Supplier Emission'!$J$15:$J$49,
                   ('Supplier Emission'!$D$15:$D$49=H634) * ('Supplier Emission'!$F$15:$F$49=$E$541)),
            ""),
    "")</f>
        <v/>
      </c>
      <c r="M634" s="311" t="str">
        <f t="array" ref="M634">IFERROR(
    XLOOKUP(F634,
            _xlws.FILTER('Supplier Emission'!$G$15:$G$49,
                   ('Supplier Emission'!$D$15:$D$49=H634) * ('Supplier Emission'!$F$15:$F$49=$E$541)),
            _xlws.FILTER('Supplier Emission'!$M$15:$M$49,
                   ('Supplier Emission'!$D$15:$D$49=H634) * ('Supplier Emission'!$F$15:$F$49=$E$541)),
            ""),
    "")</f>
        <v/>
      </c>
      <c r="N634" s="311" t="str">
        <f t="array" ref="N634">IFERROR(
    XLOOKUP(F634,
            _xlws.FILTER('Supplier Emission'!$G$15:$G$49,
                   ('Supplier Emission'!$D$15:$D$49=H634) * ('Supplier Emission'!$F$15:$F$49=$E$541)),
            _xlws.FILTER('Supplier Emission'!$H$15:$H$49,
                   ('Supplier Emission'!$D$15:$D$49=H634) * ('Supplier Emission'!$F$15:$F$49=$E$541)),
            ""),
    "")</f>
        <v/>
      </c>
      <c r="O634" s="311" t="str">
        <f t="array" ref="O634">XLOOKUP(1,('Emission Factors'!$E$5:$E$488='GHG emissions calculations'!$F634)*('Emission Factors'!$H$5:$H$488='GHG emissions calculations'!$H634),INDEX('Emission Factors'!$E$5:$T$488,0,MATCH('GHG emissions calculations'!O$6,'Emission Factors'!$E$5:$T$5,0)),"",0)</f>
        <v/>
      </c>
      <c r="P634" s="313" t="str">
        <f t="array" ref="P634">IFERROR(
    INDEX('Emission Factors'!$E$5:$P$488,
          MATCH(1,
                ('Emission Factors'!$E$5:$E$488 = 'GHG emissions calculations'!$F634) *
                ('Emission Factors'!$H$5:$H$488 = 'GHG emissions calculations'!$H634),
                0),
          MATCH('GHG emissions calculations'!P$6,'Emission Factors'!$E$5:$P$5,0)),
    "")</f>
        <v/>
      </c>
      <c r="Q634" s="311" t="str">
        <f t="array" ref="Q634">IFERROR(
    IF(
        INDEX('Emission Factors'!$E$5:$P$488,
              MATCH(1,
                    ('Emission Factors'!$E$5:$E$488 = 'GHG emissions calculations'!$F634) *
                    ('Emission Factors'!$H$5:$H$488 = 'GHG emissions calculations'!$H634),
                    0),
              MATCH('GHG emissions calculations'!Q$6, 'Emission Factors'!$E$5:$P$5, 0)) &lt;&gt; "",
        INDEX('Emission Factors'!$E$5:$P$488,
              MATCH(1,
                    ('Emission Factors'!$E$5:$E$488 = 'GHG emissions calculations'!$F634) *
                    ('Emission Factors'!$H$5:$H$488 = 'GHG emissions calculations'!$H634),
                    0),
              MATCH('GHG emissions calculations'!Q$6, 'Emission Factors'!$E$5:$P$5, 0)),
        ""),
    "")</f>
        <v/>
      </c>
      <c r="R634" s="311" t="str">
        <f t="array" ref="R634">IFERROR(
    IF(
        INDEX('Emission Factors'!$E$5:$R$488,
              MATCH(1,
                    ('Emission Factors'!$E$5:$E$488 = 'GHG emissions calculations'!$F634) *
                    ('Emission Factors'!$H$5:$H$488 = 'GHG emissions calculations'!$H634),
                    0),
              MATCH('GHG emissions calculations'!R$6, 'Emission Factors'!$E$5:$R$5, 0)) &lt;&gt; "",
        INDEX('Emission Factors'!$E$5:$R$488,
              MATCH(1,
                    ('Emission Factors'!$E$5:$E$488 = 'GHG emissions calculations'!$F634) *
                    ('Emission Factors'!$H$5:$H$488 = 'GHG emissions calculations'!$H634),
                    0),
              MATCH('GHG emissions calculations'!R$6, 'Emission Factors'!$E$5:$R$5, 0)),
        ""),
    "")</f>
        <v/>
      </c>
      <c r="S634" s="312">
        <f t="shared" si="2"/>
        <v>0</v>
      </c>
      <c r="T634" s="23"/>
    </row>
    <row r="635" ht="15.75" customHeight="1" outlineLevel="1">
      <c r="A635" s="23"/>
      <c r="B635" s="71"/>
      <c r="C635" s="71"/>
      <c r="D635" s="71"/>
      <c r="E635" s="314"/>
      <c r="F635" s="311" t="str">
        <f>Lists!T89</f>
        <v>Aluminium, sheet - Metal drilling - Europe</v>
      </c>
      <c r="G635" s="311">
        <f t="array" ref="G635">XLOOKUP(1,('Emission Factors'!$E$5:$E$488='GHG emissions calculations'!$F635)*('Emission Factors'!$H$5:$H$488='GHG emissions calculations'!$H635),INDEX('Emission Factors'!$E$5:$T$488,0,MATCH('GHG emissions calculations'!G$6,'Emission Factors'!$E$5:$T$5,0)),"",0)</f>
        <v>3</v>
      </c>
      <c r="H635" s="311" t="s">
        <v>237</v>
      </c>
      <c r="I635" s="312" t="str">
        <f>IF(
    SUMIFS('Import data'!$L$25:$L$80,
           'Import data'!$J$25:$J$80, F635,
           'Import data'!$G$25:$G$80, 'GHG emissions calculations'!$H635,
           'Import data'!$I$25:$I$80,$E$541) &lt;&gt; 0,
    SUMIFS('Import data'!$L$25:$L$80,
           'Import data'!$J$25:$J$80, F635,
           'Import data'!$G$25:$G$80, 'GHG emissions calculations'!$H635,
           'Import data'!$I$25:$I$80,$E$541),
    ""
)</f>
        <v/>
      </c>
      <c r="J635" s="311" t="str">
        <f t="array" ref="J635">IF(
    XLOOKUP(F635, 'Import data'!$J$26:$J$47, 'Import data'!$M$26:$M$47, "", 0) = "Please add the region-specific supplier emission factor or choose a different region available in the IAEG database.",
    "",
    XLOOKUP(F635, 'Import data'!$J$26:$J$47, 'Import data'!$M$26:$M$47, "", 0)
)</f>
        <v/>
      </c>
      <c r="K635" s="311" t="str">
        <f t="array" ref="K635">IFERROR(
    XLOOKUP(F635,
            _xlws.FILTER('Supplier Emission'!$G$15:$G$49,
                   ('Supplier Emission'!$D$15:$D$49=H635) * ('Supplier Emission'!$F$15:$F$49=$E$541)),
            _xlws.FILTER('Supplier Emission'!$I$15:$I$49,
                   ('Supplier Emission'!$D$15:$D$49=H635) * ('Supplier Emission'!$F$15:$F$49=$E$541)),
            ""),
    "")</f>
        <v/>
      </c>
      <c r="L635" s="311" t="str">
        <f t="array" ref="L635">IFERROR(
    XLOOKUP(F635,
            _xlws.FILTER('Supplier Emission'!$G$15:$G$49,
                   ('Supplier Emission'!$D$15:$D$49=H635) * ('Supplier Emission'!$F$15:$F$49=$E$541)),
            _xlws.FILTER('Supplier Emission'!$J$15:$J$49,
                   ('Supplier Emission'!$D$15:$D$49=H635) * ('Supplier Emission'!$F$15:$F$49=$E$541)),
            ""),
    "")</f>
        <v/>
      </c>
      <c r="M635" s="311" t="str">
        <f t="array" ref="M635">IFERROR(
    XLOOKUP(F635,
            _xlws.FILTER('Supplier Emission'!$G$15:$G$49,
                   ('Supplier Emission'!$D$15:$D$49=H635) * ('Supplier Emission'!$F$15:$F$49=$E$541)),
            _xlws.FILTER('Supplier Emission'!$M$15:$M$49,
                   ('Supplier Emission'!$D$15:$D$49=H635) * ('Supplier Emission'!$F$15:$F$49=$E$541)),
            ""),
    "")</f>
        <v/>
      </c>
      <c r="N635" s="311" t="str">
        <f t="array" ref="N635">IFERROR(
    XLOOKUP(F635,
            _xlws.FILTER('Supplier Emission'!$G$15:$G$49,
                   ('Supplier Emission'!$D$15:$D$49=H635) * ('Supplier Emission'!$F$15:$F$49=$E$541)),
            _xlws.FILTER('Supplier Emission'!$H$15:$H$49,
                   ('Supplier Emission'!$D$15:$D$49=H635) * ('Supplier Emission'!$F$15:$F$49=$E$541)),
            ""),
    "")</f>
        <v/>
      </c>
      <c r="O635" s="311" t="str">
        <f t="array" ref="O635">XLOOKUP(1,('Emission Factors'!$E$5:$E$488='GHG emissions calculations'!$F635)*('Emission Factors'!$H$5:$H$488='GHG emissions calculations'!$H635),INDEX('Emission Factors'!$E$5:$T$488,0,MATCH('GHG emissions calculations'!O$6,'Emission Factors'!$E$5:$T$5,0)),"",0)</f>
        <v>Aluminium, tôle</v>
      </c>
      <c r="P635" s="313">
        <f t="array" ref="P635">IFERROR(
    INDEX('Emission Factors'!$E$5:$P$488,
          MATCH(1,
                ('Emission Factors'!$E$5:$E$488 = 'GHG emissions calculations'!$F635) *
                ('Emission Factors'!$H$5:$H$488 = 'GHG emissions calculations'!$H635),
                0),
          MATCH('GHG emissions calculations'!P$6,'Emission Factors'!$E$5:$P$5,0)),
    "")</f>
        <v>3.22</v>
      </c>
      <c r="Q635" s="311" t="str">
        <f t="array" ref="Q635">IFERROR(
    IF(
        INDEX('Emission Factors'!$E$5:$P$488,
              MATCH(1,
                    ('Emission Factors'!$E$5:$E$488 = 'GHG emissions calculations'!$F635) *
                    ('Emission Factors'!$H$5:$H$488 = 'GHG emissions calculations'!$H635),
                    0),
              MATCH('GHG emissions calculations'!Q$6, 'Emission Factors'!$E$5:$P$5, 0)) &lt;&gt; "",
        INDEX('Emission Factors'!$E$5:$P$488,
              MATCH(1,
                    ('Emission Factors'!$E$5:$E$488 = 'GHG emissions calculations'!$F635) *
                    ('Emission Factors'!$H$5:$H$488 = 'GHG emissions calculations'!$H635),
                    0),
              MATCH('GHG emissions calculations'!Q$6, 'Emission Factors'!$E$5:$P$5, 0)),
        ""),
    "")</f>
        <v>kgCO2e/kg</v>
      </c>
      <c r="R635" s="311" t="str">
        <f t="array" ref="R635">IFERROR(
    IF(
        INDEX('Emission Factors'!$E$5:$R$488,
              MATCH(1,
                    ('Emission Factors'!$E$5:$E$488 = 'GHG emissions calculations'!$F635) *
                    ('Emission Factors'!$H$5:$H$488 = 'GHG emissions calculations'!$H635),
                    0),
              MATCH('GHG emissions calculations'!R$6, 'Emission Factors'!$E$5:$R$5, 0)) &lt;&gt; "",
        INDEX('Emission Factors'!$E$5:$R$488,
              MATCH(1,
                    ('Emission Factors'!$E$5:$E$488 = 'GHG emissions calculations'!$F635) *
                    ('Emission Factors'!$H$5:$H$488 = 'GHG emissions calculations'!$H635),
                    0),
              MATCH('GHG emissions calculations'!R$6, 'Emission Factors'!$E$5:$R$5, 0)),
        ""),
    "")</f>
        <v>Europe</v>
      </c>
      <c r="S635" s="312">
        <f t="shared" si="2"/>
        <v>0</v>
      </c>
      <c r="T635" s="23"/>
    </row>
    <row r="636" ht="15.75" customHeight="1" outlineLevel="1">
      <c r="A636" s="23"/>
      <c r="B636" s="71"/>
      <c r="C636" s="71"/>
      <c r="D636" s="71"/>
      <c r="E636" s="314"/>
      <c r="F636" s="311" t="str">
        <f>Lists!T94</f>
        <v>Aluminium, sheet - Metal drilling - Global or unspecified region</v>
      </c>
      <c r="G636" s="311">
        <f t="array" ref="G636">XLOOKUP(1,('Emission Factors'!$E$5:$E$488='GHG emissions calculations'!$F636)*('Emission Factors'!$H$5:$H$488='GHG emissions calculations'!$H636),INDEX('Emission Factors'!$E$5:$T$488,0,MATCH('GHG emissions calculations'!G$6,'Emission Factors'!$E$5:$T$5,0)),"",0)</f>
        <v>3</v>
      </c>
      <c r="H636" s="311" t="s">
        <v>237</v>
      </c>
      <c r="I636" s="312" t="str">
        <f>IF(
    SUMIFS('Import data'!$L$25:$L$80,
           'Import data'!$J$25:$J$80, F636,
           'Import data'!$G$25:$G$80, 'GHG emissions calculations'!$H636,
           'Import data'!$I$25:$I$80,$E$541) &lt;&gt; 0,
    SUMIFS('Import data'!$L$25:$L$80,
           'Import data'!$J$25:$J$80, F636,
           'Import data'!$G$25:$G$80, 'GHG emissions calculations'!$H636,
           'Import data'!$I$25:$I$80,$E$541),
    ""
)</f>
        <v/>
      </c>
      <c r="J636" s="311" t="str">
        <f t="array" ref="J636">IF(
    XLOOKUP(F636, 'Import data'!$J$26:$J$47, 'Import data'!$M$26:$M$47, "", 0) = "Please add the region-specific supplier emission factor or choose a different region available in the IAEG database.",
    "",
    XLOOKUP(F636, 'Import data'!$J$26:$J$47, 'Import data'!$M$26:$M$47, "", 0)
)</f>
        <v/>
      </c>
      <c r="K636" s="311" t="str">
        <f t="array" ref="K636">IFERROR(
    XLOOKUP(F636,
            _xlws.FILTER('Supplier Emission'!$G$15:$G$49,
                   ('Supplier Emission'!$D$15:$D$49=H636) * ('Supplier Emission'!$F$15:$F$49=$E$541)),
            _xlws.FILTER('Supplier Emission'!$I$15:$I$49,
                   ('Supplier Emission'!$D$15:$D$49=H636) * ('Supplier Emission'!$F$15:$F$49=$E$541)),
            ""),
    "")</f>
        <v/>
      </c>
      <c r="L636" s="311" t="str">
        <f t="array" ref="L636">IFERROR(
    XLOOKUP(F636,
            _xlws.FILTER('Supplier Emission'!$G$15:$G$49,
                   ('Supplier Emission'!$D$15:$D$49=H636) * ('Supplier Emission'!$F$15:$F$49=$E$541)),
            _xlws.FILTER('Supplier Emission'!$J$15:$J$49,
                   ('Supplier Emission'!$D$15:$D$49=H636) * ('Supplier Emission'!$F$15:$F$49=$E$541)),
            ""),
    "")</f>
        <v/>
      </c>
      <c r="M636" s="311" t="str">
        <f t="array" ref="M636">IFERROR(
    XLOOKUP(F636,
            _xlws.FILTER('Supplier Emission'!$G$15:$G$49,
                   ('Supplier Emission'!$D$15:$D$49=H636) * ('Supplier Emission'!$F$15:$F$49=$E$541)),
            _xlws.FILTER('Supplier Emission'!$M$15:$M$49,
                   ('Supplier Emission'!$D$15:$D$49=H636) * ('Supplier Emission'!$F$15:$F$49=$E$541)),
            ""),
    "")</f>
        <v/>
      </c>
      <c r="N636" s="311" t="str">
        <f t="array" ref="N636">IFERROR(
    XLOOKUP(F636,
            _xlws.FILTER('Supplier Emission'!$G$15:$G$49,
                   ('Supplier Emission'!$D$15:$D$49=H636) * ('Supplier Emission'!$F$15:$F$49=$E$541)),
            _xlws.FILTER('Supplier Emission'!$H$15:$H$49,
                   ('Supplier Emission'!$D$15:$D$49=H636) * ('Supplier Emission'!$F$15:$F$49=$E$541)),
            ""),
    "")</f>
        <v/>
      </c>
      <c r="O636" s="311" t="str">
        <f t="array" ref="O636">XLOOKUP(1,('Emission Factors'!$E$5:$E$488='GHG emissions calculations'!$F636)*('Emission Factors'!$H$5:$H$488='GHG emissions calculations'!$H636),INDEX('Emission Factors'!$E$5:$T$488,0,MATCH('GHG emissions calculations'!O$6,'Emission Factors'!$E$5:$T$5,0)),"",0)</f>
        <v>Aluminium, tôle + Metal drilling - Perçage du métal (impact modéré)</v>
      </c>
      <c r="P636" s="313">
        <f t="array" ref="P636">IFERROR(
    INDEX('Emission Factors'!$E$5:$P$488,
          MATCH(1,
                ('Emission Factors'!$E$5:$E$488 = 'GHG emissions calculations'!$F636) *
                ('Emission Factors'!$H$5:$H$488 = 'GHG emissions calculations'!$H636),
                0),
          MATCH('GHG emissions calculations'!P$6,'Emission Factors'!$E$5:$P$5,0)),
    "")</f>
        <v>3.21832</v>
      </c>
      <c r="Q636" s="311" t="str">
        <f t="array" ref="Q636">IFERROR(
    IF(
        INDEX('Emission Factors'!$E$5:$P$488,
              MATCH(1,
                    ('Emission Factors'!$E$5:$E$488 = 'GHG emissions calculations'!$F636) *
                    ('Emission Factors'!$H$5:$H$488 = 'GHG emissions calculations'!$H636),
                    0),
              MATCH('GHG emissions calculations'!Q$6, 'Emission Factors'!$E$5:$P$5, 0)) &lt;&gt; "",
        INDEX('Emission Factors'!$E$5:$P$488,
              MATCH(1,
                    ('Emission Factors'!$E$5:$E$488 = 'GHG emissions calculations'!$F636) *
                    ('Emission Factors'!$H$5:$H$488 = 'GHG emissions calculations'!$H636),
                    0),
              MATCH('GHG emissions calculations'!Q$6, 'Emission Factors'!$E$5:$P$5, 0)),
        ""),
    "")</f>
        <v>kgCO2e/kg</v>
      </c>
      <c r="R636" s="311" t="str">
        <f t="array" ref="R636">IFERROR(
    IF(
        INDEX('Emission Factors'!$E$5:$R$488,
              MATCH(1,
                    ('Emission Factors'!$E$5:$E$488 = 'GHG emissions calculations'!$F636) *
                    ('Emission Factors'!$H$5:$H$488 = 'GHG emissions calculations'!$H636),
                    0),
              MATCH('GHG emissions calculations'!R$6, 'Emission Factors'!$E$5:$R$5, 0)) &lt;&gt; "",
        INDEX('Emission Factors'!$E$5:$R$488,
              MATCH(1,
                    ('Emission Factors'!$E$5:$E$488 = 'GHG emissions calculations'!$F636) *
                    ('Emission Factors'!$H$5:$H$488 = 'GHG emissions calculations'!$H636),
                    0),
              MATCH('GHG emissions calculations'!R$6, 'Emission Factors'!$E$5:$R$5, 0)),
        ""),
    "")</f>
        <v>Global or unspecified region</v>
      </c>
      <c r="S636" s="312">
        <f t="shared" si="2"/>
        <v>0</v>
      </c>
      <c r="T636" s="23"/>
    </row>
    <row r="637" ht="15.75" customHeight="1" outlineLevel="1">
      <c r="A637" s="23"/>
      <c r="B637" s="71"/>
      <c r="C637" s="71"/>
      <c r="D637" s="71"/>
      <c r="E637" s="314"/>
      <c r="F637" s="311" t="str">
        <f>Lists!T93</f>
        <v>Aluminium, sheet - Metal drilling - Middle East</v>
      </c>
      <c r="G637" s="311" t="str">
        <f t="array" ref="G637">XLOOKUP(1,('Emission Factors'!$E$5:$E$488='GHG emissions calculations'!$F637)*('Emission Factors'!$H$5:$H$488='GHG emissions calculations'!$H637),INDEX('Emission Factors'!$E$5:$T$488,0,MATCH('GHG emissions calculations'!G$6,'Emission Factors'!$E$5:$T$5,0)),"",0)</f>
        <v/>
      </c>
      <c r="H637" s="311" t="s">
        <v>237</v>
      </c>
      <c r="I637" s="312" t="str">
        <f>IF(
    SUMIFS('Import data'!$L$25:$L$80,
           'Import data'!$J$25:$J$80, F637,
           'Import data'!$G$25:$G$80, 'GHG emissions calculations'!$H637,
           'Import data'!$I$25:$I$80,$E$541) &lt;&gt; 0,
    SUMIFS('Import data'!$L$25:$L$80,
           'Import data'!$J$25:$J$80, F637,
           'Import data'!$G$25:$G$80, 'GHG emissions calculations'!$H637,
           'Import data'!$I$25:$I$80,$E$541),
    ""
)</f>
        <v/>
      </c>
      <c r="J637" s="311" t="str">
        <f t="array" ref="J637">IF(
    XLOOKUP(F637, 'Import data'!$J$26:$J$47, 'Import data'!$M$26:$M$47, "", 0) = "Please add the region-specific supplier emission factor or choose a different region available in the IAEG database.",
    "",
    XLOOKUP(F637, 'Import data'!$J$26:$J$47, 'Import data'!$M$26:$M$47, "", 0)
)</f>
        <v/>
      </c>
      <c r="K637" s="311" t="str">
        <f t="array" ref="K637">IFERROR(
    XLOOKUP(F637,
            _xlws.FILTER('Supplier Emission'!$G$15:$G$49,
                   ('Supplier Emission'!$D$15:$D$49=H637) * ('Supplier Emission'!$F$15:$F$49=$E$541)),
            _xlws.FILTER('Supplier Emission'!$I$15:$I$49,
                   ('Supplier Emission'!$D$15:$D$49=H637) * ('Supplier Emission'!$F$15:$F$49=$E$541)),
            ""),
    "")</f>
        <v/>
      </c>
      <c r="L637" s="311" t="str">
        <f t="array" ref="L637">IFERROR(
    XLOOKUP(F637,
            _xlws.FILTER('Supplier Emission'!$G$15:$G$49,
                   ('Supplier Emission'!$D$15:$D$49=H637) * ('Supplier Emission'!$F$15:$F$49=$E$541)),
            _xlws.FILTER('Supplier Emission'!$J$15:$J$49,
                   ('Supplier Emission'!$D$15:$D$49=H637) * ('Supplier Emission'!$F$15:$F$49=$E$541)),
            ""),
    "")</f>
        <v/>
      </c>
      <c r="M637" s="311" t="str">
        <f t="array" ref="M637">IFERROR(
    XLOOKUP(F637,
            _xlws.FILTER('Supplier Emission'!$G$15:$G$49,
                   ('Supplier Emission'!$D$15:$D$49=H637) * ('Supplier Emission'!$F$15:$F$49=$E$541)),
            _xlws.FILTER('Supplier Emission'!$M$15:$M$49,
                   ('Supplier Emission'!$D$15:$D$49=H637) * ('Supplier Emission'!$F$15:$F$49=$E$541)),
            ""),
    "")</f>
        <v/>
      </c>
      <c r="N637" s="311" t="str">
        <f t="array" ref="N637">IFERROR(
    XLOOKUP(F637,
            _xlws.FILTER('Supplier Emission'!$G$15:$G$49,
                   ('Supplier Emission'!$D$15:$D$49=H637) * ('Supplier Emission'!$F$15:$F$49=$E$541)),
            _xlws.FILTER('Supplier Emission'!$H$15:$H$49,
                   ('Supplier Emission'!$D$15:$D$49=H637) * ('Supplier Emission'!$F$15:$F$49=$E$541)),
            ""),
    "")</f>
        <v/>
      </c>
      <c r="O637" s="311" t="str">
        <f t="array" ref="O637">XLOOKUP(1,('Emission Factors'!$E$5:$E$488='GHG emissions calculations'!$F637)*('Emission Factors'!$H$5:$H$488='GHG emissions calculations'!$H637),INDEX('Emission Factors'!$E$5:$T$488,0,MATCH('GHG emissions calculations'!O$6,'Emission Factors'!$E$5:$T$5,0)),"",0)</f>
        <v/>
      </c>
      <c r="P637" s="313" t="str">
        <f t="array" ref="P637">IFERROR(
    INDEX('Emission Factors'!$E$5:$P$488,
          MATCH(1,
                ('Emission Factors'!$E$5:$E$488 = 'GHG emissions calculations'!$F637) *
                ('Emission Factors'!$H$5:$H$488 = 'GHG emissions calculations'!$H637),
                0),
          MATCH('GHG emissions calculations'!P$6,'Emission Factors'!$E$5:$P$5,0)),
    "")</f>
        <v/>
      </c>
      <c r="Q637" s="311" t="str">
        <f t="array" ref="Q637">IFERROR(
    IF(
        INDEX('Emission Factors'!$E$5:$P$488,
              MATCH(1,
                    ('Emission Factors'!$E$5:$E$488 = 'GHG emissions calculations'!$F637) *
                    ('Emission Factors'!$H$5:$H$488 = 'GHG emissions calculations'!$H637),
                    0),
              MATCH('GHG emissions calculations'!Q$6, 'Emission Factors'!$E$5:$P$5, 0)) &lt;&gt; "",
        INDEX('Emission Factors'!$E$5:$P$488,
              MATCH(1,
                    ('Emission Factors'!$E$5:$E$488 = 'GHG emissions calculations'!$F637) *
                    ('Emission Factors'!$H$5:$H$488 = 'GHG emissions calculations'!$H637),
                    0),
              MATCH('GHG emissions calculations'!Q$6, 'Emission Factors'!$E$5:$P$5, 0)),
        ""),
    "")</f>
        <v/>
      </c>
      <c r="R637" s="311" t="str">
        <f t="array" ref="R637">IFERROR(
    IF(
        INDEX('Emission Factors'!$E$5:$R$488,
              MATCH(1,
                    ('Emission Factors'!$E$5:$E$488 = 'GHG emissions calculations'!$F637) *
                    ('Emission Factors'!$H$5:$H$488 = 'GHG emissions calculations'!$H637),
                    0),
              MATCH('GHG emissions calculations'!R$6, 'Emission Factors'!$E$5:$R$5, 0)) &lt;&gt; "",
        INDEX('Emission Factors'!$E$5:$R$488,
              MATCH(1,
                    ('Emission Factors'!$E$5:$E$488 = 'GHG emissions calculations'!$F637) *
                    ('Emission Factors'!$H$5:$H$488 = 'GHG emissions calculations'!$H637),
                    0),
              MATCH('GHG emissions calculations'!R$6, 'Emission Factors'!$E$5:$R$5, 0)),
        ""),
    "")</f>
        <v/>
      </c>
      <c r="S637" s="312">
        <f t="shared" si="2"/>
        <v>0</v>
      </c>
      <c r="T637" s="23"/>
    </row>
    <row r="638" ht="15.75" customHeight="1" outlineLevel="1">
      <c r="A638" s="23"/>
      <c r="B638" s="71"/>
      <c r="C638" s="71"/>
      <c r="D638" s="71"/>
      <c r="E638" s="314"/>
      <c r="F638" s="311" t="str">
        <f>Lists!T92</f>
        <v>Aluminium, sheet - Metal drilling - Oceania</v>
      </c>
      <c r="G638" s="311" t="str">
        <f t="array" ref="G638">XLOOKUP(1,('Emission Factors'!$E$5:$E$488='GHG emissions calculations'!$F638)*('Emission Factors'!$H$5:$H$488='GHG emissions calculations'!$H638),INDEX('Emission Factors'!$E$5:$T$488,0,MATCH('GHG emissions calculations'!G$6,'Emission Factors'!$E$5:$T$5,0)),"",0)</f>
        <v/>
      </c>
      <c r="H638" s="311" t="s">
        <v>237</v>
      </c>
      <c r="I638" s="312" t="str">
        <f>IF(
    SUMIFS('Import data'!$L$25:$L$80,
           'Import data'!$J$25:$J$80, F638,
           'Import data'!$G$25:$G$80, 'GHG emissions calculations'!$H638,
           'Import data'!$I$25:$I$80,$E$541) &lt;&gt; 0,
    SUMIFS('Import data'!$L$25:$L$80,
           'Import data'!$J$25:$J$80, F638,
           'Import data'!$G$25:$G$80, 'GHG emissions calculations'!$H638,
           'Import data'!$I$25:$I$80,$E$541),
    ""
)</f>
        <v/>
      </c>
      <c r="J638" s="311" t="str">
        <f t="array" ref="J638">IF(
    XLOOKUP(F638, 'Import data'!$J$26:$J$47, 'Import data'!$M$26:$M$47, "", 0) = "Please add the region-specific supplier emission factor or choose a different region available in the IAEG database.",
    "",
    XLOOKUP(F638, 'Import data'!$J$26:$J$47, 'Import data'!$M$26:$M$47, "", 0)
)</f>
        <v/>
      </c>
      <c r="K638" s="311" t="str">
        <f t="array" ref="K638">IFERROR(
    XLOOKUP(F638,
            _xlws.FILTER('Supplier Emission'!$G$15:$G$49,
                   ('Supplier Emission'!$D$15:$D$49=H638) * ('Supplier Emission'!$F$15:$F$49=$E$541)),
            _xlws.FILTER('Supplier Emission'!$I$15:$I$49,
                   ('Supplier Emission'!$D$15:$D$49=H638) * ('Supplier Emission'!$F$15:$F$49=$E$541)),
            ""),
    "")</f>
        <v/>
      </c>
      <c r="L638" s="311" t="str">
        <f t="array" ref="L638">IFERROR(
    XLOOKUP(F638,
            _xlws.FILTER('Supplier Emission'!$G$15:$G$49,
                   ('Supplier Emission'!$D$15:$D$49=H638) * ('Supplier Emission'!$F$15:$F$49=$E$541)),
            _xlws.FILTER('Supplier Emission'!$J$15:$J$49,
                   ('Supplier Emission'!$D$15:$D$49=H638) * ('Supplier Emission'!$F$15:$F$49=$E$541)),
            ""),
    "")</f>
        <v/>
      </c>
      <c r="M638" s="311" t="str">
        <f t="array" ref="M638">IFERROR(
    XLOOKUP(F638,
            _xlws.FILTER('Supplier Emission'!$G$15:$G$49,
                   ('Supplier Emission'!$D$15:$D$49=H638) * ('Supplier Emission'!$F$15:$F$49=$E$541)),
            _xlws.FILTER('Supplier Emission'!$M$15:$M$49,
                   ('Supplier Emission'!$D$15:$D$49=H638) * ('Supplier Emission'!$F$15:$F$49=$E$541)),
            ""),
    "")</f>
        <v/>
      </c>
      <c r="N638" s="311" t="str">
        <f t="array" ref="N638">IFERROR(
    XLOOKUP(F638,
            _xlws.FILTER('Supplier Emission'!$G$15:$G$49,
                   ('Supplier Emission'!$D$15:$D$49=H638) * ('Supplier Emission'!$F$15:$F$49=$E$541)),
            _xlws.FILTER('Supplier Emission'!$H$15:$H$49,
                   ('Supplier Emission'!$D$15:$D$49=H638) * ('Supplier Emission'!$F$15:$F$49=$E$541)),
            ""),
    "")</f>
        <v/>
      </c>
      <c r="O638" s="311" t="str">
        <f t="array" ref="O638">XLOOKUP(1,('Emission Factors'!$E$5:$E$488='GHG emissions calculations'!$F638)*('Emission Factors'!$H$5:$H$488='GHG emissions calculations'!$H638),INDEX('Emission Factors'!$E$5:$T$488,0,MATCH('GHG emissions calculations'!O$6,'Emission Factors'!$E$5:$T$5,0)),"",0)</f>
        <v/>
      </c>
      <c r="P638" s="313" t="str">
        <f t="array" ref="P638">IFERROR(
    INDEX('Emission Factors'!$E$5:$P$488,
          MATCH(1,
                ('Emission Factors'!$E$5:$E$488 = 'GHG emissions calculations'!$F638) *
                ('Emission Factors'!$H$5:$H$488 = 'GHG emissions calculations'!$H638),
                0),
          MATCH('GHG emissions calculations'!P$6,'Emission Factors'!$E$5:$P$5,0)),
    "")</f>
        <v/>
      </c>
      <c r="Q638" s="311" t="str">
        <f t="array" ref="Q638">IFERROR(
    IF(
        INDEX('Emission Factors'!$E$5:$P$488,
              MATCH(1,
                    ('Emission Factors'!$E$5:$E$488 = 'GHG emissions calculations'!$F638) *
                    ('Emission Factors'!$H$5:$H$488 = 'GHG emissions calculations'!$H638),
                    0),
              MATCH('GHG emissions calculations'!Q$6, 'Emission Factors'!$E$5:$P$5, 0)) &lt;&gt; "",
        INDEX('Emission Factors'!$E$5:$P$488,
              MATCH(1,
                    ('Emission Factors'!$E$5:$E$488 = 'GHG emissions calculations'!$F638) *
                    ('Emission Factors'!$H$5:$H$488 = 'GHG emissions calculations'!$H638),
                    0),
              MATCH('GHG emissions calculations'!Q$6, 'Emission Factors'!$E$5:$P$5, 0)),
        ""),
    "")</f>
        <v/>
      </c>
      <c r="R638" s="311" t="str">
        <f t="array" ref="R638">IFERROR(
    IF(
        INDEX('Emission Factors'!$E$5:$R$488,
              MATCH(1,
                    ('Emission Factors'!$E$5:$E$488 = 'GHG emissions calculations'!$F638) *
                    ('Emission Factors'!$H$5:$H$488 = 'GHG emissions calculations'!$H638),
                    0),
              MATCH('GHG emissions calculations'!R$6, 'Emission Factors'!$E$5:$R$5, 0)) &lt;&gt; "",
        INDEX('Emission Factors'!$E$5:$R$488,
              MATCH(1,
                    ('Emission Factors'!$E$5:$E$488 = 'GHG emissions calculations'!$F638) *
                    ('Emission Factors'!$H$5:$H$488 = 'GHG emissions calculations'!$H638),
                    0),
              MATCH('GHG emissions calculations'!R$6, 'Emission Factors'!$E$5:$R$5, 0)),
        ""),
    "")</f>
        <v/>
      </c>
      <c r="S638" s="312">
        <f t="shared" si="2"/>
        <v>0</v>
      </c>
      <c r="T638" s="23"/>
    </row>
    <row r="639" ht="15.75" customHeight="1" outlineLevel="1">
      <c r="A639" s="23"/>
      <c r="B639" s="71"/>
      <c r="C639" s="71"/>
      <c r="D639" s="71"/>
      <c r="E639" s="314"/>
      <c r="F639" s="311" t="str">
        <f>Lists!T97</f>
        <v>Aluminium, sheet - Metal sheet stamping - Africa</v>
      </c>
      <c r="G639" s="311" t="str">
        <f t="array" ref="G639">XLOOKUP(1,('Emission Factors'!$E$5:$E$488='GHG emissions calculations'!$F639)*('Emission Factors'!$H$5:$H$488='GHG emissions calculations'!$H639),INDEX('Emission Factors'!$E$5:$T$488,0,MATCH('GHG emissions calculations'!G$6,'Emission Factors'!$E$5:$T$5,0)),"",0)</f>
        <v/>
      </c>
      <c r="H639" s="311" t="s">
        <v>237</v>
      </c>
      <c r="I639" s="312" t="str">
        <f>IF(
    SUMIFS('Import data'!$L$25:$L$80,
           'Import data'!$J$25:$J$80, F639,
           'Import data'!$G$25:$G$80, 'GHG emissions calculations'!$H639,
           'Import data'!$I$25:$I$80,$E$541) &lt;&gt; 0,
    SUMIFS('Import data'!$L$25:$L$80,
           'Import data'!$J$25:$J$80, F639,
           'Import data'!$G$25:$G$80, 'GHG emissions calculations'!$H639,
           'Import data'!$I$25:$I$80,$E$541),
    ""
)</f>
        <v/>
      </c>
      <c r="J639" s="311" t="str">
        <f t="array" ref="J639">IF(
    XLOOKUP(F639, 'Import data'!$J$26:$J$47, 'Import data'!$M$26:$M$47, "", 0) = "Please add the region-specific supplier emission factor or choose a different region available in the IAEG database.",
    "",
    XLOOKUP(F639, 'Import data'!$J$26:$J$47, 'Import data'!$M$26:$M$47, "", 0)
)</f>
        <v/>
      </c>
      <c r="K639" s="311" t="str">
        <f t="array" ref="K639">IFERROR(
    XLOOKUP(F639,
            _xlws.FILTER('Supplier Emission'!$G$15:$G$49,
                   ('Supplier Emission'!$D$15:$D$49=H639) * ('Supplier Emission'!$F$15:$F$49=$E$541)),
            _xlws.FILTER('Supplier Emission'!$I$15:$I$49,
                   ('Supplier Emission'!$D$15:$D$49=H639) * ('Supplier Emission'!$F$15:$F$49=$E$541)),
            ""),
    "")</f>
        <v/>
      </c>
      <c r="L639" s="311" t="str">
        <f t="array" ref="L639">IFERROR(
    XLOOKUP(F639,
            _xlws.FILTER('Supplier Emission'!$G$15:$G$49,
                   ('Supplier Emission'!$D$15:$D$49=H639) * ('Supplier Emission'!$F$15:$F$49=$E$541)),
            _xlws.FILTER('Supplier Emission'!$J$15:$J$49,
                   ('Supplier Emission'!$D$15:$D$49=H639) * ('Supplier Emission'!$F$15:$F$49=$E$541)),
            ""),
    "")</f>
        <v/>
      </c>
      <c r="M639" s="311" t="str">
        <f t="array" ref="M639">IFERROR(
    XLOOKUP(F639,
            _xlws.FILTER('Supplier Emission'!$G$15:$G$49,
                   ('Supplier Emission'!$D$15:$D$49=H639) * ('Supplier Emission'!$F$15:$F$49=$E$541)),
            _xlws.FILTER('Supplier Emission'!$M$15:$M$49,
                   ('Supplier Emission'!$D$15:$D$49=H639) * ('Supplier Emission'!$F$15:$F$49=$E$541)),
            ""),
    "")</f>
        <v/>
      </c>
      <c r="N639" s="311" t="str">
        <f t="array" ref="N639">IFERROR(
    XLOOKUP(F639,
            _xlws.FILTER('Supplier Emission'!$G$15:$G$49,
                   ('Supplier Emission'!$D$15:$D$49=H639) * ('Supplier Emission'!$F$15:$F$49=$E$541)),
            _xlws.FILTER('Supplier Emission'!$H$15:$H$49,
                   ('Supplier Emission'!$D$15:$D$49=H639) * ('Supplier Emission'!$F$15:$F$49=$E$541)),
            ""),
    "")</f>
        <v/>
      </c>
      <c r="O639" s="311" t="str">
        <f t="array" ref="O639">XLOOKUP(1,('Emission Factors'!$E$5:$E$488='GHG emissions calculations'!$F639)*('Emission Factors'!$H$5:$H$488='GHG emissions calculations'!$H639),INDEX('Emission Factors'!$E$5:$T$488,0,MATCH('GHG emissions calculations'!O$6,'Emission Factors'!$E$5:$T$5,0)),"",0)</f>
        <v/>
      </c>
      <c r="P639" s="313" t="str">
        <f t="array" ref="P639">IFERROR(
    INDEX('Emission Factors'!$E$5:$P$488,
          MATCH(1,
                ('Emission Factors'!$E$5:$E$488 = 'GHG emissions calculations'!$F639) *
                ('Emission Factors'!$H$5:$H$488 = 'GHG emissions calculations'!$H639),
                0),
          MATCH('GHG emissions calculations'!P$6,'Emission Factors'!$E$5:$P$5,0)),
    "")</f>
        <v/>
      </c>
      <c r="Q639" s="311" t="str">
        <f t="array" ref="Q639">IFERROR(
    IF(
        INDEX('Emission Factors'!$E$5:$P$488,
              MATCH(1,
                    ('Emission Factors'!$E$5:$E$488 = 'GHG emissions calculations'!$F639) *
                    ('Emission Factors'!$H$5:$H$488 = 'GHG emissions calculations'!$H639),
                    0),
              MATCH('GHG emissions calculations'!Q$6, 'Emission Factors'!$E$5:$P$5, 0)) &lt;&gt; "",
        INDEX('Emission Factors'!$E$5:$P$488,
              MATCH(1,
                    ('Emission Factors'!$E$5:$E$488 = 'GHG emissions calculations'!$F639) *
                    ('Emission Factors'!$H$5:$H$488 = 'GHG emissions calculations'!$H639),
                    0),
              MATCH('GHG emissions calculations'!Q$6, 'Emission Factors'!$E$5:$P$5, 0)),
        ""),
    "")</f>
        <v/>
      </c>
      <c r="R639" s="311" t="str">
        <f t="array" ref="R639">IFERROR(
    IF(
        INDEX('Emission Factors'!$E$5:$R$488,
              MATCH(1,
                    ('Emission Factors'!$E$5:$E$488 = 'GHG emissions calculations'!$F639) *
                    ('Emission Factors'!$H$5:$H$488 = 'GHG emissions calculations'!$H639),
                    0),
              MATCH('GHG emissions calculations'!R$6, 'Emission Factors'!$E$5:$R$5, 0)) &lt;&gt; "",
        INDEX('Emission Factors'!$E$5:$R$488,
              MATCH(1,
                    ('Emission Factors'!$E$5:$E$488 = 'GHG emissions calculations'!$F639) *
                    ('Emission Factors'!$H$5:$H$488 = 'GHG emissions calculations'!$H639),
                    0),
              MATCH('GHG emissions calculations'!R$6, 'Emission Factors'!$E$5:$R$5, 0)),
        ""),
    "")</f>
        <v/>
      </c>
      <c r="S639" s="312">
        <f t="shared" si="2"/>
        <v>0</v>
      </c>
      <c r="T639" s="23"/>
    </row>
    <row r="640" ht="15.75" customHeight="1" outlineLevel="1">
      <c r="A640" s="23"/>
      <c r="B640" s="71"/>
      <c r="C640" s="71"/>
      <c r="D640" s="71"/>
      <c r="E640" s="314"/>
      <c r="F640" s="311" t="str">
        <f>Lists!T95</f>
        <v>Aluminium, sheet - Metal sheet stamping - America</v>
      </c>
      <c r="G640" s="311" t="str">
        <f t="array" ref="G640">XLOOKUP(1,('Emission Factors'!$E$5:$E$488='GHG emissions calculations'!$F640)*('Emission Factors'!$H$5:$H$488='GHG emissions calculations'!$H640),INDEX('Emission Factors'!$E$5:$T$488,0,MATCH('GHG emissions calculations'!G$6,'Emission Factors'!$E$5:$T$5,0)),"",0)</f>
        <v/>
      </c>
      <c r="H640" s="311" t="s">
        <v>237</v>
      </c>
      <c r="I640" s="312" t="str">
        <f>IF(
    SUMIFS('Import data'!$L$25:$L$80,
           'Import data'!$J$25:$J$80, F640,
           'Import data'!$G$25:$G$80, 'GHG emissions calculations'!$H640,
           'Import data'!$I$25:$I$80,$E$541) &lt;&gt; 0,
    SUMIFS('Import data'!$L$25:$L$80,
           'Import data'!$J$25:$J$80, F640,
           'Import data'!$G$25:$G$80, 'GHG emissions calculations'!$H640,
           'Import data'!$I$25:$I$80,$E$541),
    ""
)</f>
        <v/>
      </c>
      <c r="J640" s="311" t="str">
        <f t="array" ref="J640">IF(
    XLOOKUP(F640, 'Import data'!$J$26:$J$47, 'Import data'!$M$26:$M$47, "", 0) = "Please add the region-specific supplier emission factor or choose a different region available in the IAEG database.",
    "",
    XLOOKUP(F640, 'Import data'!$J$26:$J$47, 'Import data'!$M$26:$M$47, "", 0)
)</f>
        <v/>
      </c>
      <c r="K640" s="311" t="str">
        <f t="array" ref="K640">IFERROR(
    XLOOKUP(F640,
            _xlws.FILTER('Supplier Emission'!$G$15:$G$49,
                   ('Supplier Emission'!$D$15:$D$49=H640) * ('Supplier Emission'!$F$15:$F$49=$E$541)),
            _xlws.FILTER('Supplier Emission'!$I$15:$I$49,
                   ('Supplier Emission'!$D$15:$D$49=H640) * ('Supplier Emission'!$F$15:$F$49=$E$541)),
            ""),
    "")</f>
        <v/>
      </c>
      <c r="L640" s="311" t="str">
        <f t="array" ref="L640">IFERROR(
    XLOOKUP(F640,
            _xlws.FILTER('Supplier Emission'!$G$15:$G$49,
                   ('Supplier Emission'!$D$15:$D$49=H640) * ('Supplier Emission'!$F$15:$F$49=$E$541)),
            _xlws.FILTER('Supplier Emission'!$J$15:$J$49,
                   ('Supplier Emission'!$D$15:$D$49=H640) * ('Supplier Emission'!$F$15:$F$49=$E$541)),
            ""),
    "")</f>
        <v/>
      </c>
      <c r="M640" s="311" t="str">
        <f t="array" ref="M640">IFERROR(
    XLOOKUP(F640,
            _xlws.FILTER('Supplier Emission'!$G$15:$G$49,
                   ('Supplier Emission'!$D$15:$D$49=H640) * ('Supplier Emission'!$F$15:$F$49=$E$541)),
            _xlws.FILTER('Supplier Emission'!$M$15:$M$49,
                   ('Supplier Emission'!$D$15:$D$49=H640) * ('Supplier Emission'!$F$15:$F$49=$E$541)),
            ""),
    "")</f>
        <v/>
      </c>
      <c r="N640" s="311" t="str">
        <f t="array" ref="N640">IFERROR(
    XLOOKUP(F640,
            _xlws.FILTER('Supplier Emission'!$G$15:$G$49,
                   ('Supplier Emission'!$D$15:$D$49=H640) * ('Supplier Emission'!$F$15:$F$49=$E$541)),
            _xlws.FILTER('Supplier Emission'!$H$15:$H$49,
                   ('Supplier Emission'!$D$15:$D$49=H640) * ('Supplier Emission'!$F$15:$F$49=$E$541)),
            ""),
    "")</f>
        <v/>
      </c>
      <c r="O640" s="311" t="str">
        <f t="array" ref="O640">XLOOKUP(1,('Emission Factors'!$E$5:$E$488='GHG emissions calculations'!$F640)*('Emission Factors'!$H$5:$H$488='GHG emissions calculations'!$H640),INDEX('Emission Factors'!$E$5:$T$488,0,MATCH('GHG emissions calculations'!O$6,'Emission Factors'!$E$5:$T$5,0)),"",0)</f>
        <v/>
      </c>
      <c r="P640" s="313" t="str">
        <f t="array" ref="P640">IFERROR(
    INDEX('Emission Factors'!$E$5:$P$488,
          MATCH(1,
                ('Emission Factors'!$E$5:$E$488 = 'GHG emissions calculations'!$F640) *
                ('Emission Factors'!$H$5:$H$488 = 'GHG emissions calculations'!$H640),
                0),
          MATCH('GHG emissions calculations'!P$6,'Emission Factors'!$E$5:$P$5,0)),
    "")</f>
        <v/>
      </c>
      <c r="Q640" s="311" t="str">
        <f t="array" ref="Q640">IFERROR(
    IF(
        INDEX('Emission Factors'!$E$5:$P$488,
              MATCH(1,
                    ('Emission Factors'!$E$5:$E$488 = 'GHG emissions calculations'!$F640) *
                    ('Emission Factors'!$H$5:$H$488 = 'GHG emissions calculations'!$H640),
                    0),
              MATCH('GHG emissions calculations'!Q$6, 'Emission Factors'!$E$5:$P$5, 0)) &lt;&gt; "",
        INDEX('Emission Factors'!$E$5:$P$488,
              MATCH(1,
                    ('Emission Factors'!$E$5:$E$488 = 'GHG emissions calculations'!$F640) *
                    ('Emission Factors'!$H$5:$H$488 = 'GHG emissions calculations'!$H640),
                    0),
              MATCH('GHG emissions calculations'!Q$6, 'Emission Factors'!$E$5:$P$5, 0)),
        ""),
    "")</f>
        <v/>
      </c>
      <c r="R640" s="311" t="str">
        <f t="array" ref="R640">IFERROR(
    IF(
        INDEX('Emission Factors'!$E$5:$R$488,
              MATCH(1,
                    ('Emission Factors'!$E$5:$E$488 = 'GHG emissions calculations'!$F640) *
                    ('Emission Factors'!$H$5:$H$488 = 'GHG emissions calculations'!$H640),
                    0),
              MATCH('GHG emissions calculations'!R$6, 'Emission Factors'!$E$5:$R$5, 0)) &lt;&gt; "",
        INDEX('Emission Factors'!$E$5:$R$488,
              MATCH(1,
                    ('Emission Factors'!$E$5:$E$488 = 'GHG emissions calculations'!$F640) *
                    ('Emission Factors'!$H$5:$H$488 = 'GHG emissions calculations'!$H640),
                    0),
              MATCH('GHG emissions calculations'!R$6, 'Emission Factors'!$E$5:$R$5, 0)),
        ""),
    "")</f>
        <v/>
      </c>
      <c r="S640" s="312">
        <f t="shared" si="2"/>
        <v>0</v>
      </c>
      <c r="T640" s="23"/>
    </row>
    <row r="641" ht="15.75" customHeight="1" outlineLevel="1">
      <c r="A641" s="23"/>
      <c r="B641" s="71"/>
      <c r="C641" s="71"/>
      <c r="D641" s="71"/>
      <c r="E641" s="314"/>
      <c r="F641" s="311" t="str">
        <f>Lists!T98</f>
        <v>Aluminium, sheet - Metal sheet stamping - Asia</v>
      </c>
      <c r="G641" s="311" t="str">
        <f t="array" ref="G641">XLOOKUP(1,('Emission Factors'!$E$5:$E$488='GHG emissions calculations'!$F641)*('Emission Factors'!$H$5:$H$488='GHG emissions calculations'!$H641),INDEX('Emission Factors'!$E$5:$T$488,0,MATCH('GHG emissions calculations'!G$6,'Emission Factors'!$E$5:$T$5,0)),"",0)</f>
        <v/>
      </c>
      <c r="H641" s="311" t="s">
        <v>237</v>
      </c>
      <c r="I641" s="312" t="str">
        <f>IF(
    SUMIFS('Import data'!$L$25:$L$80,
           'Import data'!$J$25:$J$80, F641,
           'Import data'!$G$25:$G$80, 'GHG emissions calculations'!$H641,
           'Import data'!$I$25:$I$80,$E$541) &lt;&gt; 0,
    SUMIFS('Import data'!$L$25:$L$80,
           'Import data'!$J$25:$J$80, F641,
           'Import data'!$G$25:$G$80, 'GHG emissions calculations'!$H641,
           'Import data'!$I$25:$I$80,$E$541),
    ""
)</f>
        <v/>
      </c>
      <c r="J641" s="311" t="str">
        <f t="array" ref="J641">IF(
    XLOOKUP(F641, 'Import data'!$J$26:$J$47, 'Import data'!$M$26:$M$47, "", 0) = "Please add the region-specific supplier emission factor or choose a different region available in the IAEG database.",
    "",
    XLOOKUP(F641, 'Import data'!$J$26:$J$47, 'Import data'!$M$26:$M$47, "", 0)
)</f>
        <v/>
      </c>
      <c r="K641" s="311" t="str">
        <f t="array" ref="K641">IFERROR(
    XLOOKUP(F641,
            _xlws.FILTER('Supplier Emission'!$G$15:$G$49,
                   ('Supplier Emission'!$D$15:$D$49=H641) * ('Supplier Emission'!$F$15:$F$49=$E$541)),
            _xlws.FILTER('Supplier Emission'!$I$15:$I$49,
                   ('Supplier Emission'!$D$15:$D$49=H641) * ('Supplier Emission'!$F$15:$F$49=$E$541)),
            ""),
    "")</f>
        <v/>
      </c>
      <c r="L641" s="311" t="str">
        <f t="array" ref="L641">IFERROR(
    XLOOKUP(F641,
            _xlws.FILTER('Supplier Emission'!$G$15:$G$49,
                   ('Supplier Emission'!$D$15:$D$49=H641) * ('Supplier Emission'!$F$15:$F$49=$E$541)),
            _xlws.FILTER('Supplier Emission'!$J$15:$J$49,
                   ('Supplier Emission'!$D$15:$D$49=H641) * ('Supplier Emission'!$F$15:$F$49=$E$541)),
            ""),
    "")</f>
        <v/>
      </c>
      <c r="M641" s="311" t="str">
        <f t="array" ref="M641">IFERROR(
    XLOOKUP(F641,
            _xlws.FILTER('Supplier Emission'!$G$15:$G$49,
                   ('Supplier Emission'!$D$15:$D$49=H641) * ('Supplier Emission'!$F$15:$F$49=$E$541)),
            _xlws.FILTER('Supplier Emission'!$M$15:$M$49,
                   ('Supplier Emission'!$D$15:$D$49=H641) * ('Supplier Emission'!$F$15:$F$49=$E$541)),
            ""),
    "")</f>
        <v/>
      </c>
      <c r="N641" s="311" t="str">
        <f t="array" ref="N641">IFERROR(
    XLOOKUP(F641,
            _xlws.FILTER('Supplier Emission'!$G$15:$G$49,
                   ('Supplier Emission'!$D$15:$D$49=H641) * ('Supplier Emission'!$F$15:$F$49=$E$541)),
            _xlws.FILTER('Supplier Emission'!$H$15:$H$49,
                   ('Supplier Emission'!$D$15:$D$49=H641) * ('Supplier Emission'!$F$15:$F$49=$E$541)),
            ""),
    "")</f>
        <v/>
      </c>
      <c r="O641" s="311" t="str">
        <f t="array" ref="O641">XLOOKUP(1,('Emission Factors'!$E$5:$E$488='GHG emissions calculations'!$F641)*('Emission Factors'!$H$5:$H$488='GHG emissions calculations'!$H641),INDEX('Emission Factors'!$E$5:$T$488,0,MATCH('GHG emissions calculations'!O$6,'Emission Factors'!$E$5:$T$5,0)),"",0)</f>
        <v/>
      </c>
      <c r="P641" s="313" t="str">
        <f t="array" ref="P641">IFERROR(
    INDEX('Emission Factors'!$E$5:$P$488,
          MATCH(1,
                ('Emission Factors'!$E$5:$E$488 = 'GHG emissions calculations'!$F641) *
                ('Emission Factors'!$H$5:$H$488 = 'GHG emissions calculations'!$H641),
                0),
          MATCH('GHG emissions calculations'!P$6,'Emission Factors'!$E$5:$P$5,0)),
    "")</f>
        <v/>
      </c>
      <c r="Q641" s="311" t="str">
        <f t="array" ref="Q641">IFERROR(
    IF(
        INDEX('Emission Factors'!$E$5:$P$488,
              MATCH(1,
                    ('Emission Factors'!$E$5:$E$488 = 'GHG emissions calculations'!$F641) *
                    ('Emission Factors'!$H$5:$H$488 = 'GHG emissions calculations'!$H641),
                    0),
              MATCH('GHG emissions calculations'!Q$6, 'Emission Factors'!$E$5:$P$5, 0)) &lt;&gt; "",
        INDEX('Emission Factors'!$E$5:$P$488,
              MATCH(1,
                    ('Emission Factors'!$E$5:$E$488 = 'GHG emissions calculations'!$F641) *
                    ('Emission Factors'!$H$5:$H$488 = 'GHG emissions calculations'!$H641),
                    0),
              MATCH('GHG emissions calculations'!Q$6, 'Emission Factors'!$E$5:$P$5, 0)),
        ""),
    "")</f>
        <v/>
      </c>
      <c r="R641" s="311" t="str">
        <f t="array" ref="R641">IFERROR(
    IF(
        INDEX('Emission Factors'!$E$5:$R$488,
              MATCH(1,
                    ('Emission Factors'!$E$5:$E$488 = 'GHG emissions calculations'!$F641) *
                    ('Emission Factors'!$H$5:$H$488 = 'GHG emissions calculations'!$H641),
                    0),
              MATCH('GHG emissions calculations'!R$6, 'Emission Factors'!$E$5:$R$5, 0)) &lt;&gt; "",
        INDEX('Emission Factors'!$E$5:$R$488,
              MATCH(1,
                    ('Emission Factors'!$E$5:$E$488 = 'GHG emissions calculations'!$F641) *
                    ('Emission Factors'!$H$5:$H$488 = 'GHG emissions calculations'!$H641),
                    0),
              MATCH('GHG emissions calculations'!R$6, 'Emission Factors'!$E$5:$R$5, 0)),
        ""),
    "")</f>
        <v/>
      </c>
      <c r="S641" s="312">
        <f t="shared" si="2"/>
        <v>0</v>
      </c>
      <c r="T641" s="23"/>
    </row>
    <row r="642" ht="15.75" customHeight="1" outlineLevel="1">
      <c r="A642" s="23"/>
      <c r="B642" s="71"/>
      <c r="C642" s="71"/>
      <c r="D642" s="71"/>
      <c r="E642" s="314"/>
      <c r="F642" s="311" t="str">
        <f>Lists!T96</f>
        <v>Aluminium, sheet - Metal sheet stamping - Europe</v>
      </c>
      <c r="G642" s="311">
        <f t="array" ref="G642">XLOOKUP(1,('Emission Factors'!$E$5:$E$488='GHG emissions calculations'!$F642)*('Emission Factors'!$H$5:$H$488='GHG emissions calculations'!$H642),INDEX('Emission Factors'!$E$5:$T$488,0,MATCH('GHG emissions calculations'!G$6,'Emission Factors'!$E$5:$T$5,0)),"",0)</f>
        <v>3</v>
      </c>
      <c r="H642" s="311" t="s">
        <v>237</v>
      </c>
      <c r="I642" s="312" t="str">
        <f>IF(
    SUMIFS('Import data'!$L$25:$L$80,
           'Import data'!$J$25:$J$80, F642,
           'Import data'!$G$25:$G$80, 'GHG emissions calculations'!$H642,
           'Import data'!$I$25:$I$80,$E$541) &lt;&gt; 0,
    SUMIFS('Import data'!$L$25:$L$80,
           'Import data'!$J$25:$J$80, F642,
           'Import data'!$G$25:$G$80, 'GHG emissions calculations'!$H642,
           'Import data'!$I$25:$I$80,$E$541),
    ""
)</f>
        <v/>
      </c>
      <c r="J642" s="311" t="str">
        <f t="array" ref="J642">IF(
    XLOOKUP(F642, 'Import data'!$J$26:$J$47, 'Import data'!$M$26:$M$47, "", 0) = "Please add the region-specific supplier emission factor or choose a different region available in the IAEG database.",
    "",
    XLOOKUP(F642, 'Import data'!$J$26:$J$47, 'Import data'!$M$26:$M$47, "", 0)
)</f>
        <v/>
      </c>
      <c r="K642" s="311" t="str">
        <f t="array" ref="K642">IFERROR(
    XLOOKUP(F642,
            _xlws.FILTER('Supplier Emission'!$G$15:$G$49,
                   ('Supplier Emission'!$D$15:$D$49=H642) * ('Supplier Emission'!$F$15:$F$49=$E$541)),
            _xlws.FILTER('Supplier Emission'!$I$15:$I$49,
                   ('Supplier Emission'!$D$15:$D$49=H642) * ('Supplier Emission'!$F$15:$F$49=$E$541)),
            ""),
    "")</f>
        <v/>
      </c>
      <c r="L642" s="311" t="str">
        <f t="array" ref="L642">IFERROR(
    XLOOKUP(F642,
            _xlws.FILTER('Supplier Emission'!$G$15:$G$49,
                   ('Supplier Emission'!$D$15:$D$49=H642) * ('Supplier Emission'!$F$15:$F$49=$E$541)),
            _xlws.FILTER('Supplier Emission'!$J$15:$J$49,
                   ('Supplier Emission'!$D$15:$D$49=H642) * ('Supplier Emission'!$F$15:$F$49=$E$541)),
            ""),
    "")</f>
        <v/>
      </c>
      <c r="M642" s="311" t="str">
        <f t="array" ref="M642">IFERROR(
    XLOOKUP(F642,
            _xlws.FILTER('Supplier Emission'!$G$15:$G$49,
                   ('Supplier Emission'!$D$15:$D$49=H642) * ('Supplier Emission'!$F$15:$F$49=$E$541)),
            _xlws.FILTER('Supplier Emission'!$M$15:$M$49,
                   ('Supplier Emission'!$D$15:$D$49=H642) * ('Supplier Emission'!$F$15:$F$49=$E$541)),
            ""),
    "")</f>
        <v/>
      </c>
      <c r="N642" s="311" t="str">
        <f t="array" ref="N642">IFERROR(
    XLOOKUP(F642,
            _xlws.FILTER('Supplier Emission'!$G$15:$G$49,
                   ('Supplier Emission'!$D$15:$D$49=H642) * ('Supplier Emission'!$F$15:$F$49=$E$541)),
            _xlws.FILTER('Supplier Emission'!$H$15:$H$49,
                   ('Supplier Emission'!$D$15:$D$49=H642) * ('Supplier Emission'!$F$15:$F$49=$E$541)),
            ""),
    "")</f>
        <v/>
      </c>
      <c r="O642" s="311" t="str">
        <f t="array" ref="O642">XLOOKUP(1,('Emission Factors'!$E$5:$E$488='GHG emissions calculations'!$F642)*('Emission Factors'!$H$5:$H$488='GHG emissions calculations'!$H642),INDEX('Emission Factors'!$E$5:$T$488,0,MATCH('GHG emissions calculations'!O$6,'Emission Factors'!$E$5:$T$5,0)),"",0)</f>
        <v>Aluminium, tôle</v>
      </c>
      <c r="P642" s="313">
        <f t="array" ref="P642">IFERROR(
    INDEX('Emission Factors'!$E$5:$P$488,
          MATCH(1,
                ('Emission Factors'!$E$5:$E$488 = 'GHG emissions calculations'!$F642) *
                ('Emission Factors'!$H$5:$H$488 = 'GHG emissions calculations'!$H642),
                0),
          MATCH('GHG emissions calculations'!P$6,'Emission Factors'!$E$5:$P$5,0)),
    "")</f>
        <v>3.22</v>
      </c>
      <c r="Q642" s="311" t="str">
        <f t="array" ref="Q642">IFERROR(
    IF(
        INDEX('Emission Factors'!$E$5:$P$488,
              MATCH(1,
                    ('Emission Factors'!$E$5:$E$488 = 'GHG emissions calculations'!$F642) *
                    ('Emission Factors'!$H$5:$H$488 = 'GHG emissions calculations'!$H642),
                    0),
              MATCH('GHG emissions calculations'!Q$6, 'Emission Factors'!$E$5:$P$5, 0)) &lt;&gt; "",
        INDEX('Emission Factors'!$E$5:$P$488,
              MATCH(1,
                    ('Emission Factors'!$E$5:$E$488 = 'GHG emissions calculations'!$F642) *
                    ('Emission Factors'!$H$5:$H$488 = 'GHG emissions calculations'!$H642),
                    0),
              MATCH('GHG emissions calculations'!Q$6, 'Emission Factors'!$E$5:$P$5, 0)),
        ""),
    "")</f>
        <v>kgCO2e/kg</v>
      </c>
      <c r="R642" s="311" t="str">
        <f t="array" ref="R642">IFERROR(
    IF(
        INDEX('Emission Factors'!$E$5:$R$488,
              MATCH(1,
                    ('Emission Factors'!$E$5:$E$488 = 'GHG emissions calculations'!$F642) *
                    ('Emission Factors'!$H$5:$H$488 = 'GHG emissions calculations'!$H642),
                    0),
              MATCH('GHG emissions calculations'!R$6, 'Emission Factors'!$E$5:$R$5, 0)) &lt;&gt; "",
        INDEX('Emission Factors'!$E$5:$R$488,
              MATCH(1,
                    ('Emission Factors'!$E$5:$E$488 = 'GHG emissions calculations'!$F642) *
                    ('Emission Factors'!$H$5:$H$488 = 'GHG emissions calculations'!$H642),
                    0),
              MATCH('GHG emissions calculations'!R$6, 'Emission Factors'!$E$5:$R$5, 0)),
        ""),
    "")</f>
        <v>Europe</v>
      </c>
      <c r="S642" s="312">
        <f t="shared" si="2"/>
        <v>0</v>
      </c>
      <c r="T642" s="23"/>
    </row>
    <row r="643" ht="15.75" customHeight="1" outlineLevel="1">
      <c r="A643" s="23"/>
      <c r="B643" s="71"/>
      <c r="C643" s="71"/>
      <c r="D643" s="71"/>
      <c r="E643" s="314"/>
      <c r="F643" s="311" t="str">
        <f>Lists!T101</f>
        <v>Aluminium, sheet - Metal sheet stamping - Global or unspecified region</v>
      </c>
      <c r="G643" s="311">
        <f t="array" ref="G643">XLOOKUP(1,('Emission Factors'!$E$5:$E$488='GHG emissions calculations'!$F643)*('Emission Factors'!$H$5:$H$488='GHG emissions calculations'!$H643),INDEX('Emission Factors'!$E$5:$T$488,0,MATCH('GHG emissions calculations'!G$6,'Emission Factors'!$E$5:$T$5,0)),"",0)</f>
        <v>3</v>
      </c>
      <c r="H643" s="311" t="s">
        <v>237</v>
      </c>
      <c r="I643" s="312" t="str">
        <f>IF(
    SUMIFS('Import data'!$L$25:$L$80,
           'Import data'!$J$25:$J$80, F643,
           'Import data'!$G$25:$G$80, 'GHG emissions calculations'!$H643,
           'Import data'!$I$25:$I$80,$E$541) &lt;&gt; 0,
    SUMIFS('Import data'!$L$25:$L$80,
           'Import data'!$J$25:$J$80, F643,
           'Import data'!$G$25:$G$80, 'GHG emissions calculations'!$H643,
           'Import data'!$I$25:$I$80,$E$541),
    ""
)</f>
        <v/>
      </c>
      <c r="J643" s="311" t="str">
        <f t="array" ref="J643">IF(
    XLOOKUP(F643, 'Import data'!$J$26:$J$47, 'Import data'!$M$26:$M$47, "", 0) = "Please add the region-specific supplier emission factor or choose a different region available in the IAEG database.",
    "",
    XLOOKUP(F643, 'Import data'!$J$26:$J$47, 'Import data'!$M$26:$M$47, "", 0)
)</f>
        <v/>
      </c>
      <c r="K643" s="311" t="str">
        <f t="array" ref="K643">IFERROR(
    XLOOKUP(F643,
            _xlws.FILTER('Supplier Emission'!$G$15:$G$49,
                   ('Supplier Emission'!$D$15:$D$49=H643) * ('Supplier Emission'!$F$15:$F$49=$E$541)),
            _xlws.FILTER('Supplier Emission'!$I$15:$I$49,
                   ('Supplier Emission'!$D$15:$D$49=H643) * ('Supplier Emission'!$F$15:$F$49=$E$541)),
            ""),
    "")</f>
        <v/>
      </c>
      <c r="L643" s="311" t="str">
        <f t="array" ref="L643">IFERROR(
    XLOOKUP(F643,
            _xlws.FILTER('Supplier Emission'!$G$15:$G$49,
                   ('Supplier Emission'!$D$15:$D$49=H643) * ('Supplier Emission'!$F$15:$F$49=$E$541)),
            _xlws.FILTER('Supplier Emission'!$J$15:$J$49,
                   ('Supplier Emission'!$D$15:$D$49=H643) * ('Supplier Emission'!$F$15:$F$49=$E$541)),
            ""),
    "")</f>
        <v/>
      </c>
      <c r="M643" s="311" t="str">
        <f t="array" ref="M643">IFERROR(
    XLOOKUP(F643,
            _xlws.FILTER('Supplier Emission'!$G$15:$G$49,
                   ('Supplier Emission'!$D$15:$D$49=H643) * ('Supplier Emission'!$F$15:$F$49=$E$541)),
            _xlws.FILTER('Supplier Emission'!$M$15:$M$49,
                   ('Supplier Emission'!$D$15:$D$49=H643) * ('Supplier Emission'!$F$15:$F$49=$E$541)),
            ""),
    "")</f>
        <v/>
      </c>
      <c r="N643" s="311" t="str">
        <f t="array" ref="N643">IFERROR(
    XLOOKUP(F643,
            _xlws.FILTER('Supplier Emission'!$G$15:$G$49,
                   ('Supplier Emission'!$D$15:$D$49=H643) * ('Supplier Emission'!$F$15:$F$49=$E$541)),
            _xlws.FILTER('Supplier Emission'!$H$15:$H$49,
                   ('Supplier Emission'!$D$15:$D$49=H643) * ('Supplier Emission'!$F$15:$F$49=$E$541)),
            ""),
    "")</f>
        <v/>
      </c>
      <c r="O643" s="311" t="str">
        <f t="array" ref="O643">XLOOKUP(1,('Emission Factors'!$E$5:$E$488='GHG emissions calculations'!$F643)*('Emission Factors'!$H$5:$H$488='GHG emissions calculations'!$H643),INDEX('Emission Factors'!$E$5:$T$488,0,MATCH('GHG emissions calculations'!O$6,'Emission Factors'!$E$5:$T$5,0)),"",0)</f>
        <v>Aluminium, tôle + Metal sheet stamping - Emboutissage de tôle (20% de pertes)</v>
      </c>
      <c r="P643" s="313">
        <f t="array" ref="P643">IFERROR(
    INDEX('Emission Factors'!$E$5:$P$488,
          MATCH(1,
                ('Emission Factors'!$E$5:$E$488 = 'GHG emissions calculations'!$F643) *
                ('Emission Factors'!$H$5:$H$488 = 'GHG emissions calculations'!$H643),
                0),
          MATCH('GHG emissions calculations'!P$6,'Emission Factors'!$E$5:$P$5,0)),
    "")</f>
        <v>3.2084</v>
      </c>
      <c r="Q643" s="311" t="str">
        <f t="array" ref="Q643">IFERROR(
    IF(
        INDEX('Emission Factors'!$E$5:$P$488,
              MATCH(1,
                    ('Emission Factors'!$E$5:$E$488 = 'GHG emissions calculations'!$F643) *
                    ('Emission Factors'!$H$5:$H$488 = 'GHG emissions calculations'!$H643),
                    0),
              MATCH('GHG emissions calculations'!Q$6, 'Emission Factors'!$E$5:$P$5, 0)) &lt;&gt; "",
        INDEX('Emission Factors'!$E$5:$P$488,
              MATCH(1,
                    ('Emission Factors'!$E$5:$E$488 = 'GHG emissions calculations'!$F643) *
                    ('Emission Factors'!$H$5:$H$488 = 'GHG emissions calculations'!$H643),
                    0),
              MATCH('GHG emissions calculations'!Q$6, 'Emission Factors'!$E$5:$P$5, 0)),
        ""),
    "")</f>
        <v>kgCO2e/kg</v>
      </c>
      <c r="R643" s="311" t="str">
        <f t="array" ref="R643">IFERROR(
    IF(
        INDEX('Emission Factors'!$E$5:$R$488,
              MATCH(1,
                    ('Emission Factors'!$E$5:$E$488 = 'GHG emissions calculations'!$F643) *
                    ('Emission Factors'!$H$5:$H$488 = 'GHG emissions calculations'!$H643),
                    0),
              MATCH('GHG emissions calculations'!R$6, 'Emission Factors'!$E$5:$R$5, 0)) &lt;&gt; "",
        INDEX('Emission Factors'!$E$5:$R$488,
              MATCH(1,
                    ('Emission Factors'!$E$5:$E$488 = 'GHG emissions calculations'!$F643) *
                    ('Emission Factors'!$H$5:$H$488 = 'GHG emissions calculations'!$H643),
                    0),
              MATCH('GHG emissions calculations'!R$6, 'Emission Factors'!$E$5:$R$5, 0)),
        ""),
    "")</f>
        <v>Global or unspecified region</v>
      </c>
      <c r="S643" s="312">
        <f t="shared" si="2"/>
        <v>0</v>
      </c>
      <c r="T643" s="23"/>
    </row>
    <row r="644" ht="15.75" customHeight="1" outlineLevel="1">
      <c r="A644" s="23"/>
      <c r="B644" s="71"/>
      <c r="C644" s="71"/>
      <c r="D644" s="71"/>
      <c r="E644" s="314"/>
      <c r="F644" s="311" t="str">
        <f>Lists!T100</f>
        <v>Aluminium, sheet - Metal sheet stamping - Middle East</v>
      </c>
      <c r="G644" s="311" t="str">
        <f t="array" ref="G644">XLOOKUP(1,('Emission Factors'!$E$5:$E$488='GHG emissions calculations'!$F644)*('Emission Factors'!$H$5:$H$488='GHG emissions calculations'!$H644),INDEX('Emission Factors'!$E$5:$T$488,0,MATCH('GHG emissions calculations'!G$6,'Emission Factors'!$E$5:$T$5,0)),"",0)</f>
        <v/>
      </c>
      <c r="H644" s="311" t="s">
        <v>237</v>
      </c>
      <c r="I644" s="312" t="str">
        <f>IF(
    SUMIFS('Import data'!$L$25:$L$80,
           'Import data'!$J$25:$J$80, F644,
           'Import data'!$G$25:$G$80, 'GHG emissions calculations'!$H644,
           'Import data'!$I$25:$I$80,$E$541) &lt;&gt; 0,
    SUMIFS('Import data'!$L$25:$L$80,
           'Import data'!$J$25:$J$80, F644,
           'Import data'!$G$25:$G$80, 'GHG emissions calculations'!$H644,
           'Import data'!$I$25:$I$80,$E$541),
    ""
)</f>
        <v/>
      </c>
      <c r="J644" s="311" t="str">
        <f t="array" ref="J644">IF(
    XLOOKUP(F644, 'Import data'!$J$26:$J$47, 'Import data'!$M$26:$M$47, "", 0) = "Please add the region-specific supplier emission factor or choose a different region available in the IAEG database.",
    "",
    XLOOKUP(F644, 'Import data'!$J$26:$J$47, 'Import data'!$M$26:$M$47, "", 0)
)</f>
        <v/>
      </c>
      <c r="K644" s="311" t="str">
        <f t="array" ref="K644">IFERROR(
    XLOOKUP(F644,
            _xlws.FILTER('Supplier Emission'!$G$15:$G$49,
                   ('Supplier Emission'!$D$15:$D$49=H644) * ('Supplier Emission'!$F$15:$F$49=$E$541)),
            _xlws.FILTER('Supplier Emission'!$I$15:$I$49,
                   ('Supplier Emission'!$D$15:$D$49=H644) * ('Supplier Emission'!$F$15:$F$49=$E$541)),
            ""),
    "")</f>
        <v/>
      </c>
      <c r="L644" s="311" t="str">
        <f t="array" ref="L644">IFERROR(
    XLOOKUP(F644,
            _xlws.FILTER('Supplier Emission'!$G$15:$G$49,
                   ('Supplier Emission'!$D$15:$D$49=H644) * ('Supplier Emission'!$F$15:$F$49=$E$541)),
            _xlws.FILTER('Supplier Emission'!$J$15:$J$49,
                   ('Supplier Emission'!$D$15:$D$49=H644) * ('Supplier Emission'!$F$15:$F$49=$E$541)),
            ""),
    "")</f>
        <v/>
      </c>
      <c r="M644" s="311" t="str">
        <f t="array" ref="M644">IFERROR(
    XLOOKUP(F644,
            _xlws.FILTER('Supplier Emission'!$G$15:$G$49,
                   ('Supplier Emission'!$D$15:$D$49=H644) * ('Supplier Emission'!$F$15:$F$49=$E$541)),
            _xlws.FILTER('Supplier Emission'!$M$15:$M$49,
                   ('Supplier Emission'!$D$15:$D$49=H644) * ('Supplier Emission'!$F$15:$F$49=$E$541)),
            ""),
    "")</f>
        <v/>
      </c>
      <c r="N644" s="311" t="str">
        <f t="array" ref="N644">IFERROR(
    XLOOKUP(F644,
            _xlws.FILTER('Supplier Emission'!$G$15:$G$49,
                   ('Supplier Emission'!$D$15:$D$49=H644) * ('Supplier Emission'!$F$15:$F$49=$E$541)),
            _xlws.FILTER('Supplier Emission'!$H$15:$H$49,
                   ('Supplier Emission'!$D$15:$D$49=H644) * ('Supplier Emission'!$F$15:$F$49=$E$541)),
            ""),
    "")</f>
        <v/>
      </c>
      <c r="O644" s="311" t="str">
        <f t="array" ref="O644">XLOOKUP(1,('Emission Factors'!$E$5:$E$488='GHG emissions calculations'!$F644)*('Emission Factors'!$H$5:$H$488='GHG emissions calculations'!$H644),INDEX('Emission Factors'!$E$5:$T$488,0,MATCH('GHG emissions calculations'!O$6,'Emission Factors'!$E$5:$T$5,0)),"",0)</f>
        <v/>
      </c>
      <c r="P644" s="313" t="str">
        <f t="array" ref="P644">IFERROR(
    INDEX('Emission Factors'!$E$5:$P$488,
          MATCH(1,
                ('Emission Factors'!$E$5:$E$488 = 'GHG emissions calculations'!$F644) *
                ('Emission Factors'!$H$5:$H$488 = 'GHG emissions calculations'!$H644),
                0),
          MATCH('GHG emissions calculations'!P$6,'Emission Factors'!$E$5:$P$5,0)),
    "")</f>
        <v/>
      </c>
      <c r="Q644" s="311" t="str">
        <f t="array" ref="Q644">IFERROR(
    IF(
        INDEX('Emission Factors'!$E$5:$P$488,
              MATCH(1,
                    ('Emission Factors'!$E$5:$E$488 = 'GHG emissions calculations'!$F644) *
                    ('Emission Factors'!$H$5:$H$488 = 'GHG emissions calculations'!$H644),
                    0),
              MATCH('GHG emissions calculations'!Q$6, 'Emission Factors'!$E$5:$P$5, 0)) &lt;&gt; "",
        INDEX('Emission Factors'!$E$5:$P$488,
              MATCH(1,
                    ('Emission Factors'!$E$5:$E$488 = 'GHG emissions calculations'!$F644) *
                    ('Emission Factors'!$H$5:$H$488 = 'GHG emissions calculations'!$H644),
                    0),
              MATCH('GHG emissions calculations'!Q$6, 'Emission Factors'!$E$5:$P$5, 0)),
        ""),
    "")</f>
        <v/>
      </c>
      <c r="R644" s="311" t="str">
        <f t="array" ref="R644">IFERROR(
    IF(
        INDEX('Emission Factors'!$E$5:$R$488,
              MATCH(1,
                    ('Emission Factors'!$E$5:$E$488 = 'GHG emissions calculations'!$F644) *
                    ('Emission Factors'!$H$5:$H$488 = 'GHG emissions calculations'!$H644),
                    0),
              MATCH('GHG emissions calculations'!R$6, 'Emission Factors'!$E$5:$R$5, 0)) &lt;&gt; "",
        INDEX('Emission Factors'!$E$5:$R$488,
              MATCH(1,
                    ('Emission Factors'!$E$5:$E$488 = 'GHG emissions calculations'!$F644) *
                    ('Emission Factors'!$H$5:$H$488 = 'GHG emissions calculations'!$H644),
                    0),
              MATCH('GHG emissions calculations'!R$6, 'Emission Factors'!$E$5:$R$5, 0)),
        ""),
    "")</f>
        <v/>
      </c>
      <c r="S644" s="312">
        <f t="shared" si="2"/>
        <v>0</v>
      </c>
      <c r="T644" s="23"/>
    </row>
    <row r="645" ht="15.75" customHeight="1" outlineLevel="1">
      <c r="A645" s="23"/>
      <c r="B645" s="71"/>
      <c r="C645" s="71"/>
      <c r="D645" s="71"/>
      <c r="E645" s="314"/>
      <c r="F645" s="311" t="str">
        <f>Lists!T99</f>
        <v>Aluminium, sheet - Metal sheet stamping - Oceania</v>
      </c>
      <c r="G645" s="311" t="str">
        <f t="array" ref="G645">XLOOKUP(1,('Emission Factors'!$E$5:$E$488='GHG emissions calculations'!$F645)*('Emission Factors'!$H$5:$H$488='GHG emissions calculations'!$H645),INDEX('Emission Factors'!$E$5:$T$488,0,MATCH('GHG emissions calculations'!G$6,'Emission Factors'!$E$5:$T$5,0)),"",0)</f>
        <v/>
      </c>
      <c r="H645" s="311" t="s">
        <v>237</v>
      </c>
      <c r="I645" s="312" t="str">
        <f>IF(
    SUMIFS('Import data'!$L$25:$L$80,
           'Import data'!$J$25:$J$80, F645,
           'Import data'!$G$25:$G$80, 'GHG emissions calculations'!$H645,
           'Import data'!$I$25:$I$80,$E$541) &lt;&gt; 0,
    SUMIFS('Import data'!$L$25:$L$80,
           'Import data'!$J$25:$J$80, F645,
           'Import data'!$G$25:$G$80, 'GHG emissions calculations'!$H645,
           'Import data'!$I$25:$I$80,$E$541),
    ""
)</f>
        <v/>
      </c>
      <c r="J645" s="311" t="str">
        <f t="array" ref="J645">IF(
    XLOOKUP(F645, 'Import data'!$J$26:$J$47, 'Import data'!$M$26:$M$47, "", 0) = "Please add the region-specific supplier emission factor or choose a different region available in the IAEG database.",
    "",
    XLOOKUP(F645, 'Import data'!$J$26:$J$47, 'Import data'!$M$26:$M$47, "", 0)
)</f>
        <v/>
      </c>
      <c r="K645" s="311" t="str">
        <f t="array" ref="K645">IFERROR(
    XLOOKUP(F645,
            _xlws.FILTER('Supplier Emission'!$G$15:$G$49,
                   ('Supplier Emission'!$D$15:$D$49=H645) * ('Supplier Emission'!$F$15:$F$49=$E$541)),
            _xlws.FILTER('Supplier Emission'!$I$15:$I$49,
                   ('Supplier Emission'!$D$15:$D$49=H645) * ('Supplier Emission'!$F$15:$F$49=$E$541)),
            ""),
    "")</f>
        <v/>
      </c>
      <c r="L645" s="311" t="str">
        <f t="array" ref="L645">IFERROR(
    XLOOKUP(F645,
            _xlws.FILTER('Supplier Emission'!$G$15:$G$49,
                   ('Supplier Emission'!$D$15:$D$49=H645) * ('Supplier Emission'!$F$15:$F$49=$E$541)),
            _xlws.FILTER('Supplier Emission'!$J$15:$J$49,
                   ('Supplier Emission'!$D$15:$D$49=H645) * ('Supplier Emission'!$F$15:$F$49=$E$541)),
            ""),
    "")</f>
        <v/>
      </c>
      <c r="M645" s="311" t="str">
        <f t="array" ref="M645">IFERROR(
    XLOOKUP(F645,
            _xlws.FILTER('Supplier Emission'!$G$15:$G$49,
                   ('Supplier Emission'!$D$15:$D$49=H645) * ('Supplier Emission'!$F$15:$F$49=$E$541)),
            _xlws.FILTER('Supplier Emission'!$M$15:$M$49,
                   ('Supplier Emission'!$D$15:$D$49=H645) * ('Supplier Emission'!$F$15:$F$49=$E$541)),
            ""),
    "")</f>
        <v/>
      </c>
      <c r="N645" s="311" t="str">
        <f t="array" ref="N645">IFERROR(
    XLOOKUP(F645,
            _xlws.FILTER('Supplier Emission'!$G$15:$G$49,
                   ('Supplier Emission'!$D$15:$D$49=H645) * ('Supplier Emission'!$F$15:$F$49=$E$541)),
            _xlws.FILTER('Supplier Emission'!$H$15:$H$49,
                   ('Supplier Emission'!$D$15:$D$49=H645) * ('Supplier Emission'!$F$15:$F$49=$E$541)),
            ""),
    "")</f>
        <v/>
      </c>
      <c r="O645" s="311" t="str">
        <f t="array" ref="O645">XLOOKUP(1,('Emission Factors'!$E$5:$E$488='GHG emissions calculations'!$F645)*('Emission Factors'!$H$5:$H$488='GHG emissions calculations'!$H645),INDEX('Emission Factors'!$E$5:$T$488,0,MATCH('GHG emissions calculations'!O$6,'Emission Factors'!$E$5:$T$5,0)),"",0)</f>
        <v/>
      </c>
      <c r="P645" s="313" t="str">
        <f t="array" ref="P645">IFERROR(
    INDEX('Emission Factors'!$E$5:$P$488,
          MATCH(1,
                ('Emission Factors'!$E$5:$E$488 = 'GHG emissions calculations'!$F645) *
                ('Emission Factors'!$H$5:$H$488 = 'GHG emissions calculations'!$H645),
                0),
          MATCH('GHG emissions calculations'!P$6,'Emission Factors'!$E$5:$P$5,0)),
    "")</f>
        <v/>
      </c>
      <c r="Q645" s="311" t="str">
        <f t="array" ref="Q645">IFERROR(
    IF(
        INDEX('Emission Factors'!$E$5:$P$488,
              MATCH(1,
                    ('Emission Factors'!$E$5:$E$488 = 'GHG emissions calculations'!$F645) *
                    ('Emission Factors'!$H$5:$H$488 = 'GHG emissions calculations'!$H645),
                    0),
              MATCH('GHG emissions calculations'!Q$6, 'Emission Factors'!$E$5:$P$5, 0)) &lt;&gt; "",
        INDEX('Emission Factors'!$E$5:$P$488,
              MATCH(1,
                    ('Emission Factors'!$E$5:$E$488 = 'GHG emissions calculations'!$F645) *
                    ('Emission Factors'!$H$5:$H$488 = 'GHG emissions calculations'!$H645),
                    0),
              MATCH('GHG emissions calculations'!Q$6, 'Emission Factors'!$E$5:$P$5, 0)),
        ""),
    "")</f>
        <v/>
      </c>
      <c r="R645" s="311" t="str">
        <f t="array" ref="R645">IFERROR(
    IF(
        INDEX('Emission Factors'!$E$5:$R$488,
              MATCH(1,
                    ('Emission Factors'!$E$5:$E$488 = 'GHG emissions calculations'!$F645) *
                    ('Emission Factors'!$H$5:$H$488 = 'GHG emissions calculations'!$H645),
                    0),
              MATCH('GHG emissions calculations'!R$6, 'Emission Factors'!$E$5:$R$5, 0)) &lt;&gt; "",
        INDEX('Emission Factors'!$E$5:$R$488,
              MATCH(1,
                    ('Emission Factors'!$E$5:$E$488 = 'GHG emissions calculations'!$F645) *
                    ('Emission Factors'!$H$5:$H$488 = 'GHG emissions calculations'!$H645),
                    0),
              MATCH('GHG emissions calculations'!R$6, 'Emission Factors'!$E$5:$R$5, 0)),
        ""),
    "")</f>
        <v/>
      </c>
      <c r="S645" s="312">
        <f t="shared" si="2"/>
        <v>0</v>
      </c>
      <c r="T645" s="23"/>
    </row>
    <row r="646" ht="15.75" customHeight="1" outlineLevel="1">
      <c r="A646" s="23"/>
      <c r="B646" s="71"/>
      <c r="C646" s="71"/>
      <c r="D646" s="71"/>
      <c r="E646" s="314"/>
      <c r="F646" s="311" t="str">
        <f>Lists!T104</f>
        <v>Aluminium, sheet - Unspecified process - Africa</v>
      </c>
      <c r="G646" s="311" t="str">
        <f t="array" ref="G646">XLOOKUP(1,('Emission Factors'!$E$5:$E$488='GHG emissions calculations'!$F646)*('Emission Factors'!$H$5:$H$488='GHG emissions calculations'!$H646),INDEX('Emission Factors'!$E$5:$T$488,0,MATCH('GHG emissions calculations'!G$6,'Emission Factors'!$E$5:$T$5,0)),"",0)</f>
        <v/>
      </c>
      <c r="H646" s="311" t="s">
        <v>237</v>
      </c>
      <c r="I646" s="312" t="str">
        <f>IF(
    SUMIFS('Import data'!$L$25:$L$80,
           'Import data'!$J$25:$J$80, F646,
           'Import data'!$G$25:$G$80, 'GHG emissions calculations'!$H646,
           'Import data'!$I$25:$I$80,$E$541) &lt;&gt; 0,
    SUMIFS('Import data'!$L$25:$L$80,
           'Import data'!$J$25:$J$80, F646,
           'Import data'!$G$25:$G$80, 'GHG emissions calculations'!$H646,
           'Import data'!$I$25:$I$80,$E$541),
    ""
)</f>
        <v/>
      </c>
      <c r="J646" s="311" t="str">
        <f t="array" ref="J646">IF(
    XLOOKUP(F646, 'Import data'!$J$26:$J$47, 'Import data'!$M$26:$M$47, "", 0) = "Please add the region-specific supplier emission factor or choose a different region available in the IAEG database.",
    "",
    XLOOKUP(F646, 'Import data'!$J$26:$J$47, 'Import data'!$M$26:$M$47, "", 0)
)</f>
        <v/>
      </c>
      <c r="K646" s="311" t="str">
        <f t="array" ref="K646">IFERROR(
    XLOOKUP(F646,
            _xlws.FILTER('Supplier Emission'!$G$15:$G$49,
                   ('Supplier Emission'!$D$15:$D$49=H646) * ('Supplier Emission'!$F$15:$F$49=$E$541)),
            _xlws.FILTER('Supplier Emission'!$I$15:$I$49,
                   ('Supplier Emission'!$D$15:$D$49=H646) * ('Supplier Emission'!$F$15:$F$49=$E$541)),
            ""),
    "")</f>
        <v/>
      </c>
      <c r="L646" s="311" t="str">
        <f t="array" ref="L646">IFERROR(
    XLOOKUP(F646,
            _xlws.FILTER('Supplier Emission'!$G$15:$G$49,
                   ('Supplier Emission'!$D$15:$D$49=H646) * ('Supplier Emission'!$F$15:$F$49=$E$541)),
            _xlws.FILTER('Supplier Emission'!$J$15:$J$49,
                   ('Supplier Emission'!$D$15:$D$49=H646) * ('Supplier Emission'!$F$15:$F$49=$E$541)),
            ""),
    "")</f>
        <v/>
      </c>
      <c r="M646" s="311" t="str">
        <f t="array" ref="M646">IFERROR(
    XLOOKUP(F646,
            _xlws.FILTER('Supplier Emission'!$G$15:$G$49,
                   ('Supplier Emission'!$D$15:$D$49=H646) * ('Supplier Emission'!$F$15:$F$49=$E$541)),
            _xlws.FILTER('Supplier Emission'!$M$15:$M$49,
                   ('Supplier Emission'!$D$15:$D$49=H646) * ('Supplier Emission'!$F$15:$F$49=$E$541)),
            ""),
    "")</f>
        <v/>
      </c>
      <c r="N646" s="311" t="str">
        <f t="array" ref="N646">IFERROR(
    XLOOKUP(F646,
            _xlws.FILTER('Supplier Emission'!$G$15:$G$49,
                   ('Supplier Emission'!$D$15:$D$49=H646) * ('Supplier Emission'!$F$15:$F$49=$E$541)),
            _xlws.FILTER('Supplier Emission'!$H$15:$H$49,
                   ('Supplier Emission'!$D$15:$D$49=H646) * ('Supplier Emission'!$F$15:$F$49=$E$541)),
            ""),
    "")</f>
        <v/>
      </c>
      <c r="O646" s="311" t="str">
        <f t="array" ref="O646">XLOOKUP(1,('Emission Factors'!$E$5:$E$488='GHG emissions calculations'!$F646)*('Emission Factors'!$H$5:$H$488='GHG emissions calculations'!$H646),INDEX('Emission Factors'!$E$5:$T$488,0,MATCH('GHG emissions calculations'!O$6,'Emission Factors'!$E$5:$T$5,0)),"",0)</f>
        <v/>
      </c>
      <c r="P646" s="313" t="str">
        <f t="array" ref="P646">IFERROR(
    INDEX('Emission Factors'!$E$5:$P$488,
          MATCH(1,
                ('Emission Factors'!$E$5:$E$488 = 'GHG emissions calculations'!$F646) *
                ('Emission Factors'!$H$5:$H$488 = 'GHG emissions calculations'!$H646),
                0),
          MATCH('GHG emissions calculations'!P$6,'Emission Factors'!$E$5:$P$5,0)),
    "")</f>
        <v/>
      </c>
      <c r="Q646" s="311" t="str">
        <f t="array" ref="Q646">IFERROR(
    IF(
        INDEX('Emission Factors'!$E$5:$P$488,
              MATCH(1,
                    ('Emission Factors'!$E$5:$E$488 = 'GHG emissions calculations'!$F646) *
                    ('Emission Factors'!$H$5:$H$488 = 'GHG emissions calculations'!$H646),
                    0),
              MATCH('GHG emissions calculations'!Q$6, 'Emission Factors'!$E$5:$P$5, 0)) &lt;&gt; "",
        INDEX('Emission Factors'!$E$5:$P$488,
              MATCH(1,
                    ('Emission Factors'!$E$5:$E$488 = 'GHG emissions calculations'!$F646) *
                    ('Emission Factors'!$H$5:$H$488 = 'GHG emissions calculations'!$H646),
                    0),
              MATCH('GHG emissions calculations'!Q$6, 'Emission Factors'!$E$5:$P$5, 0)),
        ""),
    "")</f>
        <v/>
      </c>
      <c r="R646" s="311" t="str">
        <f t="array" ref="R646">IFERROR(
    IF(
        INDEX('Emission Factors'!$E$5:$R$488,
              MATCH(1,
                    ('Emission Factors'!$E$5:$E$488 = 'GHG emissions calculations'!$F646) *
                    ('Emission Factors'!$H$5:$H$488 = 'GHG emissions calculations'!$H646),
                    0),
              MATCH('GHG emissions calculations'!R$6, 'Emission Factors'!$E$5:$R$5, 0)) &lt;&gt; "",
        INDEX('Emission Factors'!$E$5:$R$488,
              MATCH(1,
                    ('Emission Factors'!$E$5:$E$488 = 'GHG emissions calculations'!$F646) *
                    ('Emission Factors'!$H$5:$H$488 = 'GHG emissions calculations'!$H646),
                    0),
              MATCH('GHG emissions calculations'!R$6, 'Emission Factors'!$E$5:$R$5, 0)),
        ""),
    "")</f>
        <v/>
      </c>
      <c r="S646" s="312">
        <f t="shared" si="2"/>
        <v>0</v>
      </c>
      <c r="T646" s="23"/>
    </row>
    <row r="647" ht="15.75" customHeight="1" outlineLevel="1">
      <c r="A647" s="23"/>
      <c r="B647" s="71"/>
      <c r="C647" s="71"/>
      <c r="D647" s="71"/>
      <c r="E647" s="314"/>
      <c r="F647" s="311" t="str">
        <f>Lists!T102</f>
        <v>Aluminium, sheet - Unspecified process - America</v>
      </c>
      <c r="G647" s="311" t="str">
        <f t="array" ref="G647">XLOOKUP(1,('Emission Factors'!$E$5:$E$488='GHG emissions calculations'!$F647)*('Emission Factors'!$H$5:$H$488='GHG emissions calculations'!$H647),INDEX('Emission Factors'!$E$5:$T$488,0,MATCH('GHG emissions calculations'!G$6,'Emission Factors'!$E$5:$T$5,0)),"",0)</f>
        <v/>
      </c>
      <c r="H647" s="311" t="s">
        <v>237</v>
      </c>
      <c r="I647" s="312" t="str">
        <f>IF(
    SUMIFS('Import data'!$L$25:$L$80,
           'Import data'!$J$25:$J$80, F647,
           'Import data'!$G$25:$G$80, 'GHG emissions calculations'!$H647,
           'Import data'!$I$25:$I$80,$E$541) &lt;&gt; 0,
    SUMIFS('Import data'!$L$25:$L$80,
           'Import data'!$J$25:$J$80, F647,
           'Import data'!$G$25:$G$80, 'GHG emissions calculations'!$H647,
           'Import data'!$I$25:$I$80,$E$541),
    ""
)</f>
        <v/>
      </c>
      <c r="J647" s="311" t="str">
        <f t="array" ref="J647">IF(
    XLOOKUP(F647, 'Import data'!$J$26:$J$47, 'Import data'!$M$26:$M$47, "", 0) = "Please add the region-specific supplier emission factor or choose a different region available in the IAEG database.",
    "",
    XLOOKUP(F647, 'Import data'!$J$26:$J$47, 'Import data'!$M$26:$M$47, "", 0)
)</f>
        <v/>
      </c>
      <c r="K647" s="311" t="str">
        <f t="array" ref="K647">IFERROR(
    XLOOKUP(F647,
            _xlws.FILTER('Supplier Emission'!$G$15:$G$49,
                   ('Supplier Emission'!$D$15:$D$49=H647) * ('Supplier Emission'!$F$15:$F$49=$E$541)),
            _xlws.FILTER('Supplier Emission'!$I$15:$I$49,
                   ('Supplier Emission'!$D$15:$D$49=H647) * ('Supplier Emission'!$F$15:$F$49=$E$541)),
            ""),
    "")</f>
        <v/>
      </c>
      <c r="L647" s="311" t="str">
        <f t="array" ref="L647">IFERROR(
    XLOOKUP(F647,
            _xlws.FILTER('Supplier Emission'!$G$15:$G$49,
                   ('Supplier Emission'!$D$15:$D$49=H647) * ('Supplier Emission'!$F$15:$F$49=$E$541)),
            _xlws.FILTER('Supplier Emission'!$J$15:$J$49,
                   ('Supplier Emission'!$D$15:$D$49=H647) * ('Supplier Emission'!$F$15:$F$49=$E$541)),
            ""),
    "")</f>
        <v/>
      </c>
      <c r="M647" s="311" t="str">
        <f t="array" ref="M647">IFERROR(
    XLOOKUP(F647,
            _xlws.FILTER('Supplier Emission'!$G$15:$G$49,
                   ('Supplier Emission'!$D$15:$D$49=H647) * ('Supplier Emission'!$F$15:$F$49=$E$541)),
            _xlws.FILTER('Supplier Emission'!$M$15:$M$49,
                   ('Supplier Emission'!$D$15:$D$49=H647) * ('Supplier Emission'!$F$15:$F$49=$E$541)),
            ""),
    "")</f>
        <v/>
      </c>
      <c r="N647" s="311" t="str">
        <f t="array" ref="N647">IFERROR(
    XLOOKUP(F647,
            _xlws.FILTER('Supplier Emission'!$G$15:$G$49,
                   ('Supplier Emission'!$D$15:$D$49=H647) * ('Supplier Emission'!$F$15:$F$49=$E$541)),
            _xlws.FILTER('Supplier Emission'!$H$15:$H$49,
                   ('Supplier Emission'!$D$15:$D$49=H647) * ('Supplier Emission'!$F$15:$F$49=$E$541)),
            ""),
    "")</f>
        <v/>
      </c>
      <c r="O647" s="311" t="str">
        <f t="array" ref="O647">XLOOKUP(1,('Emission Factors'!$E$5:$E$488='GHG emissions calculations'!$F647)*('Emission Factors'!$H$5:$H$488='GHG emissions calculations'!$H647),INDEX('Emission Factors'!$E$5:$T$488,0,MATCH('GHG emissions calculations'!O$6,'Emission Factors'!$E$5:$T$5,0)),"",0)</f>
        <v/>
      </c>
      <c r="P647" s="313" t="str">
        <f t="array" ref="P647">IFERROR(
    INDEX('Emission Factors'!$E$5:$P$488,
          MATCH(1,
                ('Emission Factors'!$E$5:$E$488 = 'GHG emissions calculations'!$F647) *
                ('Emission Factors'!$H$5:$H$488 = 'GHG emissions calculations'!$H647),
                0),
          MATCH('GHG emissions calculations'!P$6,'Emission Factors'!$E$5:$P$5,0)),
    "")</f>
        <v/>
      </c>
      <c r="Q647" s="311" t="str">
        <f t="array" ref="Q647">IFERROR(
    IF(
        INDEX('Emission Factors'!$E$5:$P$488,
              MATCH(1,
                    ('Emission Factors'!$E$5:$E$488 = 'GHG emissions calculations'!$F647) *
                    ('Emission Factors'!$H$5:$H$488 = 'GHG emissions calculations'!$H647),
                    0),
              MATCH('GHG emissions calculations'!Q$6, 'Emission Factors'!$E$5:$P$5, 0)) &lt;&gt; "",
        INDEX('Emission Factors'!$E$5:$P$488,
              MATCH(1,
                    ('Emission Factors'!$E$5:$E$488 = 'GHG emissions calculations'!$F647) *
                    ('Emission Factors'!$H$5:$H$488 = 'GHG emissions calculations'!$H647),
                    0),
              MATCH('GHG emissions calculations'!Q$6, 'Emission Factors'!$E$5:$P$5, 0)),
        ""),
    "")</f>
        <v/>
      </c>
      <c r="R647" s="311" t="str">
        <f t="array" ref="R647">IFERROR(
    IF(
        INDEX('Emission Factors'!$E$5:$R$488,
              MATCH(1,
                    ('Emission Factors'!$E$5:$E$488 = 'GHG emissions calculations'!$F647) *
                    ('Emission Factors'!$H$5:$H$488 = 'GHG emissions calculations'!$H647),
                    0),
              MATCH('GHG emissions calculations'!R$6, 'Emission Factors'!$E$5:$R$5, 0)) &lt;&gt; "",
        INDEX('Emission Factors'!$E$5:$R$488,
              MATCH(1,
                    ('Emission Factors'!$E$5:$E$488 = 'GHG emissions calculations'!$F647) *
                    ('Emission Factors'!$H$5:$H$488 = 'GHG emissions calculations'!$H647),
                    0),
              MATCH('GHG emissions calculations'!R$6, 'Emission Factors'!$E$5:$R$5, 0)),
        ""),
    "")</f>
        <v/>
      </c>
      <c r="S647" s="312">
        <f t="shared" si="2"/>
        <v>0</v>
      </c>
      <c r="T647" s="23"/>
    </row>
    <row r="648" ht="15.75" customHeight="1" outlineLevel="1">
      <c r="A648" s="23"/>
      <c r="B648" s="71"/>
      <c r="C648" s="71"/>
      <c r="D648" s="71"/>
      <c r="E648" s="314"/>
      <c r="F648" s="311" t="str">
        <f>Lists!T105</f>
        <v>Aluminium, sheet - Unspecified process - Asia</v>
      </c>
      <c r="G648" s="311" t="str">
        <f t="array" ref="G648">XLOOKUP(1,('Emission Factors'!$E$5:$E$488='GHG emissions calculations'!$F648)*('Emission Factors'!$H$5:$H$488='GHG emissions calculations'!$H648),INDEX('Emission Factors'!$E$5:$T$488,0,MATCH('GHG emissions calculations'!G$6,'Emission Factors'!$E$5:$T$5,0)),"",0)</f>
        <v/>
      </c>
      <c r="H648" s="311" t="s">
        <v>237</v>
      </c>
      <c r="I648" s="312" t="str">
        <f>IF(
    SUMIFS('Import data'!$L$25:$L$80,
           'Import data'!$J$25:$J$80, F648,
           'Import data'!$G$25:$G$80, 'GHG emissions calculations'!$H648,
           'Import data'!$I$25:$I$80,$E$541) &lt;&gt; 0,
    SUMIFS('Import data'!$L$25:$L$80,
           'Import data'!$J$25:$J$80, F648,
           'Import data'!$G$25:$G$80, 'GHG emissions calculations'!$H648,
           'Import data'!$I$25:$I$80,$E$541),
    ""
)</f>
        <v/>
      </c>
      <c r="J648" s="311" t="str">
        <f t="array" ref="J648">IF(
    XLOOKUP(F648, 'Import data'!$J$26:$J$47, 'Import data'!$M$26:$M$47, "", 0) = "Please add the region-specific supplier emission factor or choose a different region available in the IAEG database.",
    "",
    XLOOKUP(F648, 'Import data'!$J$26:$J$47, 'Import data'!$M$26:$M$47, "", 0)
)</f>
        <v/>
      </c>
      <c r="K648" s="311" t="str">
        <f t="array" ref="K648">IFERROR(
    XLOOKUP(F648,
            _xlws.FILTER('Supplier Emission'!$G$15:$G$49,
                   ('Supplier Emission'!$D$15:$D$49=H648) * ('Supplier Emission'!$F$15:$F$49=$E$541)),
            _xlws.FILTER('Supplier Emission'!$I$15:$I$49,
                   ('Supplier Emission'!$D$15:$D$49=H648) * ('Supplier Emission'!$F$15:$F$49=$E$541)),
            ""),
    "")</f>
        <v/>
      </c>
      <c r="L648" s="311" t="str">
        <f t="array" ref="L648">IFERROR(
    XLOOKUP(F648,
            _xlws.FILTER('Supplier Emission'!$G$15:$G$49,
                   ('Supplier Emission'!$D$15:$D$49=H648) * ('Supplier Emission'!$F$15:$F$49=$E$541)),
            _xlws.FILTER('Supplier Emission'!$J$15:$J$49,
                   ('Supplier Emission'!$D$15:$D$49=H648) * ('Supplier Emission'!$F$15:$F$49=$E$541)),
            ""),
    "")</f>
        <v/>
      </c>
      <c r="M648" s="311" t="str">
        <f t="array" ref="M648">IFERROR(
    XLOOKUP(F648,
            _xlws.FILTER('Supplier Emission'!$G$15:$G$49,
                   ('Supplier Emission'!$D$15:$D$49=H648) * ('Supplier Emission'!$F$15:$F$49=$E$541)),
            _xlws.FILTER('Supplier Emission'!$M$15:$M$49,
                   ('Supplier Emission'!$D$15:$D$49=H648) * ('Supplier Emission'!$F$15:$F$49=$E$541)),
            ""),
    "")</f>
        <v/>
      </c>
      <c r="N648" s="311" t="str">
        <f t="array" ref="N648">IFERROR(
    XLOOKUP(F648,
            _xlws.FILTER('Supplier Emission'!$G$15:$G$49,
                   ('Supplier Emission'!$D$15:$D$49=H648) * ('Supplier Emission'!$F$15:$F$49=$E$541)),
            _xlws.FILTER('Supplier Emission'!$H$15:$H$49,
                   ('Supplier Emission'!$D$15:$D$49=H648) * ('Supplier Emission'!$F$15:$F$49=$E$541)),
            ""),
    "")</f>
        <v/>
      </c>
      <c r="O648" s="311" t="str">
        <f t="array" ref="O648">XLOOKUP(1,('Emission Factors'!$E$5:$E$488='GHG emissions calculations'!$F648)*('Emission Factors'!$H$5:$H$488='GHG emissions calculations'!$H648),INDEX('Emission Factors'!$E$5:$T$488,0,MATCH('GHG emissions calculations'!O$6,'Emission Factors'!$E$5:$T$5,0)),"",0)</f>
        <v/>
      </c>
      <c r="P648" s="313" t="str">
        <f t="array" ref="P648">IFERROR(
    INDEX('Emission Factors'!$E$5:$P$488,
          MATCH(1,
                ('Emission Factors'!$E$5:$E$488 = 'GHG emissions calculations'!$F648) *
                ('Emission Factors'!$H$5:$H$488 = 'GHG emissions calculations'!$H648),
                0),
          MATCH('GHG emissions calculations'!P$6,'Emission Factors'!$E$5:$P$5,0)),
    "")</f>
        <v/>
      </c>
      <c r="Q648" s="311" t="str">
        <f t="array" ref="Q648">IFERROR(
    IF(
        INDEX('Emission Factors'!$E$5:$P$488,
              MATCH(1,
                    ('Emission Factors'!$E$5:$E$488 = 'GHG emissions calculations'!$F648) *
                    ('Emission Factors'!$H$5:$H$488 = 'GHG emissions calculations'!$H648),
                    0),
              MATCH('GHG emissions calculations'!Q$6, 'Emission Factors'!$E$5:$P$5, 0)) &lt;&gt; "",
        INDEX('Emission Factors'!$E$5:$P$488,
              MATCH(1,
                    ('Emission Factors'!$E$5:$E$488 = 'GHG emissions calculations'!$F648) *
                    ('Emission Factors'!$H$5:$H$488 = 'GHG emissions calculations'!$H648),
                    0),
              MATCH('GHG emissions calculations'!Q$6, 'Emission Factors'!$E$5:$P$5, 0)),
        ""),
    "")</f>
        <v/>
      </c>
      <c r="R648" s="311" t="str">
        <f t="array" ref="R648">IFERROR(
    IF(
        INDEX('Emission Factors'!$E$5:$R$488,
              MATCH(1,
                    ('Emission Factors'!$E$5:$E$488 = 'GHG emissions calculations'!$F648) *
                    ('Emission Factors'!$H$5:$H$488 = 'GHG emissions calculations'!$H648),
                    0),
              MATCH('GHG emissions calculations'!R$6, 'Emission Factors'!$E$5:$R$5, 0)) &lt;&gt; "",
        INDEX('Emission Factors'!$E$5:$R$488,
              MATCH(1,
                    ('Emission Factors'!$E$5:$E$488 = 'GHG emissions calculations'!$F648) *
                    ('Emission Factors'!$H$5:$H$488 = 'GHG emissions calculations'!$H648),
                    0),
              MATCH('GHG emissions calculations'!R$6, 'Emission Factors'!$E$5:$R$5, 0)),
        ""),
    "")</f>
        <v/>
      </c>
      <c r="S648" s="312">
        <f t="shared" si="2"/>
        <v>0</v>
      </c>
      <c r="T648" s="23"/>
    </row>
    <row r="649" ht="15.75" customHeight="1" outlineLevel="1">
      <c r="A649" s="23"/>
      <c r="B649" s="71"/>
      <c r="C649" s="71"/>
      <c r="D649" s="71"/>
      <c r="E649" s="314"/>
      <c r="F649" s="311" t="str">
        <f>Lists!T103</f>
        <v>Aluminium, sheet - Unspecified process - Europe</v>
      </c>
      <c r="G649" s="311">
        <f t="array" ref="G649">XLOOKUP(1,('Emission Factors'!$E$5:$E$488='GHG emissions calculations'!$F649)*('Emission Factors'!$H$5:$H$488='GHG emissions calculations'!$H649),INDEX('Emission Factors'!$E$5:$T$488,0,MATCH('GHG emissions calculations'!G$6,'Emission Factors'!$E$5:$T$5,0)),"",0)</f>
        <v>3</v>
      </c>
      <c r="H649" s="311" t="s">
        <v>237</v>
      </c>
      <c r="I649" s="312" t="str">
        <f>IF(
    SUMIFS('Import data'!$L$25:$L$80,
           'Import data'!$J$25:$J$80, F649,
           'Import data'!$G$25:$G$80, 'GHG emissions calculations'!$H649,
           'Import data'!$I$25:$I$80,$E$541) &lt;&gt; 0,
    SUMIFS('Import data'!$L$25:$L$80,
           'Import data'!$J$25:$J$80, F649,
           'Import data'!$G$25:$G$80, 'GHG emissions calculations'!$H649,
           'Import data'!$I$25:$I$80,$E$541),
    ""
)</f>
        <v/>
      </c>
      <c r="J649" s="311" t="str">
        <f t="array" ref="J649">IF(
    XLOOKUP(F649, 'Import data'!$J$26:$J$47, 'Import data'!$M$26:$M$47, "", 0) = "Please add the region-specific supplier emission factor or choose a different region available in the IAEG database.",
    "",
    XLOOKUP(F649, 'Import data'!$J$26:$J$47, 'Import data'!$M$26:$M$47, "", 0)
)</f>
        <v/>
      </c>
      <c r="K649" s="311" t="str">
        <f t="array" ref="K649">IFERROR(
    XLOOKUP(F649,
            _xlws.FILTER('Supplier Emission'!$G$15:$G$49,
                   ('Supplier Emission'!$D$15:$D$49=H649) * ('Supplier Emission'!$F$15:$F$49=$E$541)),
            _xlws.FILTER('Supplier Emission'!$I$15:$I$49,
                   ('Supplier Emission'!$D$15:$D$49=H649) * ('Supplier Emission'!$F$15:$F$49=$E$541)),
            ""),
    "")</f>
        <v/>
      </c>
      <c r="L649" s="311" t="str">
        <f t="array" ref="L649">IFERROR(
    XLOOKUP(F649,
            _xlws.FILTER('Supplier Emission'!$G$15:$G$49,
                   ('Supplier Emission'!$D$15:$D$49=H649) * ('Supplier Emission'!$F$15:$F$49=$E$541)),
            _xlws.FILTER('Supplier Emission'!$J$15:$J$49,
                   ('Supplier Emission'!$D$15:$D$49=H649) * ('Supplier Emission'!$F$15:$F$49=$E$541)),
            ""),
    "")</f>
        <v/>
      </c>
      <c r="M649" s="311" t="str">
        <f t="array" ref="M649">IFERROR(
    XLOOKUP(F649,
            _xlws.FILTER('Supplier Emission'!$G$15:$G$49,
                   ('Supplier Emission'!$D$15:$D$49=H649) * ('Supplier Emission'!$F$15:$F$49=$E$541)),
            _xlws.FILTER('Supplier Emission'!$M$15:$M$49,
                   ('Supplier Emission'!$D$15:$D$49=H649) * ('Supplier Emission'!$F$15:$F$49=$E$541)),
            ""),
    "")</f>
        <v/>
      </c>
      <c r="N649" s="311" t="str">
        <f t="array" ref="N649">IFERROR(
    XLOOKUP(F649,
            _xlws.FILTER('Supplier Emission'!$G$15:$G$49,
                   ('Supplier Emission'!$D$15:$D$49=H649) * ('Supplier Emission'!$F$15:$F$49=$E$541)),
            _xlws.FILTER('Supplier Emission'!$H$15:$H$49,
                   ('Supplier Emission'!$D$15:$D$49=H649) * ('Supplier Emission'!$F$15:$F$49=$E$541)),
            ""),
    "")</f>
        <v/>
      </c>
      <c r="O649" s="311" t="str">
        <f t="array" ref="O649">XLOOKUP(1,('Emission Factors'!$E$5:$E$488='GHG emissions calculations'!$F649)*('Emission Factors'!$H$5:$H$488='GHG emissions calculations'!$H649),INDEX('Emission Factors'!$E$5:$T$488,0,MATCH('GHG emissions calculations'!O$6,'Emission Factors'!$E$5:$T$5,0)),"",0)</f>
        <v>Aluminium sheet</v>
      </c>
      <c r="P649" s="313">
        <f t="array" ref="P649">IFERROR(
    INDEX('Emission Factors'!$E$5:$P$488,
          MATCH(1,
                ('Emission Factors'!$E$5:$E$488 = 'GHG emissions calculations'!$F649) *
                ('Emission Factors'!$H$5:$H$488 = 'GHG emissions calculations'!$H649),
                0),
          MATCH('GHG emissions calculations'!P$6,'Emission Factors'!$E$5:$P$5,0)),
    "")</f>
        <v>10.77</v>
      </c>
      <c r="Q649" s="311" t="str">
        <f t="array" ref="Q649">IFERROR(
    IF(
        INDEX('Emission Factors'!$E$5:$P$488,
              MATCH(1,
                    ('Emission Factors'!$E$5:$E$488 = 'GHG emissions calculations'!$F649) *
                    ('Emission Factors'!$H$5:$H$488 = 'GHG emissions calculations'!$H649),
                    0),
              MATCH('GHG emissions calculations'!Q$6, 'Emission Factors'!$E$5:$P$5, 0)) &lt;&gt; "",
        INDEX('Emission Factors'!$E$5:$P$488,
              MATCH(1,
                    ('Emission Factors'!$E$5:$E$488 = 'GHG emissions calculations'!$F649) *
                    ('Emission Factors'!$H$5:$H$488 = 'GHG emissions calculations'!$H649),
                    0),
              MATCH('GHG emissions calculations'!Q$6, 'Emission Factors'!$E$5:$P$5, 0)),
        ""),
    "")</f>
        <v>kgCO2e/kg</v>
      </c>
      <c r="R649" s="311" t="str">
        <f t="array" ref="R649">IFERROR(
    IF(
        INDEX('Emission Factors'!$E$5:$R$488,
              MATCH(1,
                    ('Emission Factors'!$E$5:$E$488 = 'GHG emissions calculations'!$F649) *
                    ('Emission Factors'!$H$5:$H$488 = 'GHG emissions calculations'!$H649),
                    0),
              MATCH('GHG emissions calculations'!R$6, 'Emission Factors'!$E$5:$R$5, 0)) &lt;&gt; "",
        INDEX('Emission Factors'!$E$5:$R$488,
              MATCH(1,
                    ('Emission Factors'!$E$5:$E$488 = 'GHG emissions calculations'!$F649) *
                    ('Emission Factors'!$H$5:$H$488 = 'GHG emissions calculations'!$H649),
                    0),
              MATCH('GHG emissions calculations'!R$6, 'Emission Factors'!$E$5:$R$5, 0)),
        ""),
    "")</f>
        <v>Europe</v>
      </c>
      <c r="S649" s="312">
        <f t="shared" si="2"/>
        <v>0</v>
      </c>
      <c r="T649" s="23"/>
    </row>
    <row r="650" ht="15.75" customHeight="1" outlineLevel="1">
      <c r="A650" s="23"/>
      <c r="B650" s="71"/>
      <c r="C650" s="71"/>
      <c r="D650" s="71"/>
      <c r="E650" s="314"/>
      <c r="F650" s="311" t="str">
        <f>Lists!T108</f>
        <v>Aluminium, sheet - Unspecified process - Global or unspecified region</v>
      </c>
      <c r="G650" s="311" t="str">
        <f t="array" ref="G650">XLOOKUP(1,('Emission Factors'!$E$5:$E$488='GHG emissions calculations'!$F650)*('Emission Factors'!$H$5:$H$488='GHG emissions calculations'!$H650),INDEX('Emission Factors'!$E$5:$T$488,0,MATCH('GHG emissions calculations'!G$6,'Emission Factors'!$E$5:$T$5,0)),"",0)</f>
        <v/>
      </c>
      <c r="H650" s="311" t="s">
        <v>237</v>
      </c>
      <c r="I650" s="312" t="str">
        <f>IF(
    SUMIFS('Import data'!$L$25:$L$80,
           'Import data'!$J$25:$J$80, F650,
           'Import data'!$G$25:$G$80, 'GHG emissions calculations'!$H650,
           'Import data'!$I$25:$I$80,$E$541) &lt;&gt; 0,
    SUMIFS('Import data'!$L$25:$L$80,
           'Import data'!$J$25:$J$80, F650,
           'Import data'!$G$25:$G$80, 'GHG emissions calculations'!$H650,
           'Import data'!$I$25:$I$80,$E$541),
    ""
)</f>
        <v/>
      </c>
      <c r="J650" s="311" t="str">
        <f t="array" ref="J650">IF(
    XLOOKUP(F650, 'Import data'!$J$26:$J$47, 'Import data'!$M$26:$M$47, "", 0) = "Please add the region-specific supplier emission factor or choose a different region available in the IAEG database.",
    "",
    XLOOKUP(F650, 'Import data'!$J$26:$J$47, 'Import data'!$M$26:$M$47, "", 0)
)</f>
        <v/>
      </c>
      <c r="K650" s="311" t="str">
        <f t="array" ref="K650">IFERROR(
    XLOOKUP(F650,
            _xlws.FILTER('Supplier Emission'!$G$15:$G$49,
                   ('Supplier Emission'!$D$15:$D$49=H650) * ('Supplier Emission'!$F$15:$F$49=$E$541)),
            _xlws.FILTER('Supplier Emission'!$I$15:$I$49,
                   ('Supplier Emission'!$D$15:$D$49=H650) * ('Supplier Emission'!$F$15:$F$49=$E$541)),
            ""),
    "")</f>
        <v/>
      </c>
      <c r="L650" s="311" t="str">
        <f t="array" ref="L650">IFERROR(
    XLOOKUP(F650,
            _xlws.FILTER('Supplier Emission'!$G$15:$G$49,
                   ('Supplier Emission'!$D$15:$D$49=H650) * ('Supplier Emission'!$F$15:$F$49=$E$541)),
            _xlws.FILTER('Supplier Emission'!$J$15:$J$49,
                   ('Supplier Emission'!$D$15:$D$49=H650) * ('Supplier Emission'!$F$15:$F$49=$E$541)),
            ""),
    "")</f>
        <v/>
      </c>
      <c r="M650" s="311" t="str">
        <f t="array" ref="M650">IFERROR(
    XLOOKUP(F650,
            _xlws.FILTER('Supplier Emission'!$G$15:$G$49,
                   ('Supplier Emission'!$D$15:$D$49=H650) * ('Supplier Emission'!$F$15:$F$49=$E$541)),
            _xlws.FILTER('Supplier Emission'!$M$15:$M$49,
                   ('Supplier Emission'!$D$15:$D$49=H650) * ('Supplier Emission'!$F$15:$F$49=$E$541)),
            ""),
    "")</f>
        <v/>
      </c>
      <c r="N650" s="311" t="str">
        <f t="array" ref="N650">IFERROR(
    XLOOKUP(F650,
            _xlws.FILTER('Supplier Emission'!$G$15:$G$49,
                   ('Supplier Emission'!$D$15:$D$49=H650) * ('Supplier Emission'!$F$15:$F$49=$E$541)),
            _xlws.FILTER('Supplier Emission'!$H$15:$H$49,
                   ('Supplier Emission'!$D$15:$D$49=H650) * ('Supplier Emission'!$F$15:$F$49=$E$541)),
            ""),
    "")</f>
        <v/>
      </c>
      <c r="O650" s="311" t="str">
        <f t="array" ref="O650">XLOOKUP(1,('Emission Factors'!$E$5:$E$488='GHG emissions calculations'!$F650)*('Emission Factors'!$H$5:$H$488='GHG emissions calculations'!$H650),INDEX('Emission Factors'!$E$5:$T$488,0,MATCH('GHG emissions calculations'!O$6,'Emission Factors'!$E$5:$T$5,0)),"",0)</f>
        <v/>
      </c>
      <c r="P650" s="313" t="str">
        <f t="array" ref="P650">IFERROR(
    INDEX('Emission Factors'!$E$5:$P$488,
          MATCH(1,
                ('Emission Factors'!$E$5:$E$488 = 'GHG emissions calculations'!$F650) *
                ('Emission Factors'!$H$5:$H$488 = 'GHG emissions calculations'!$H650),
                0),
          MATCH('GHG emissions calculations'!P$6,'Emission Factors'!$E$5:$P$5,0)),
    "")</f>
        <v/>
      </c>
      <c r="Q650" s="311" t="str">
        <f t="array" ref="Q650">IFERROR(
    IF(
        INDEX('Emission Factors'!$E$5:$P$488,
              MATCH(1,
                    ('Emission Factors'!$E$5:$E$488 = 'GHG emissions calculations'!$F650) *
                    ('Emission Factors'!$H$5:$H$488 = 'GHG emissions calculations'!$H650),
                    0),
              MATCH('GHG emissions calculations'!Q$6, 'Emission Factors'!$E$5:$P$5, 0)) &lt;&gt; "",
        INDEX('Emission Factors'!$E$5:$P$488,
              MATCH(1,
                    ('Emission Factors'!$E$5:$E$488 = 'GHG emissions calculations'!$F650) *
                    ('Emission Factors'!$H$5:$H$488 = 'GHG emissions calculations'!$H650),
                    0),
              MATCH('GHG emissions calculations'!Q$6, 'Emission Factors'!$E$5:$P$5, 0)),
        ""),
    "")</f>
        <v/>
      </c>
      <c r="R650" s="311" t="str">
        <f t="array" ref="R650">IFERROR(
    IF(
        INDEX('Emission Factors'!$E$5:$R$488,
              MATCH(1,
                    ('Emission Factors'!$E$5:$E$488 = 'GHG emissions calculations'!$F650) *
                    ('Emission Factors'!$H$5:$H$488 = 'GHG emissions calculations'!$H650),
                    0),
              MATCH('GHG emissions calculations'!R$6, 'Emission Factors'!$E$5:$R$5, 0)) &lt;&gt; "",
        INDEX('Emission Factors'!$E$5:$R$488,
              MATCH(1,
                    ('Emission Factors'!$E$5:$E$488 = 'GHG emissions calculations'!$F650) *
                    ('Emission Factors'!$H$5:$H$488 = 'GHG emissions calculations'!$H650),
                    0),
              MATCH('GHG emissions calculations'!R$6, 'Emission Factors'!$E$5:$R$5, 0)),
        ""),
    "")</f>
        <v/>
      </c>
      <c r="S650" s="312">
        <f t="shared" si="2"/>
        <v>0</v>
      </c>
      <c r="T650" s="23"/>
    </row>
    <row r="651" ht="15.75" customHeight="1" outlineLevel="1">
      <c r="A651" s="23"/>
      <c r="B651" s="71"/>
      <c r="C651" s="71"/>
      <c r="D651" s="71"/>
      <c r="E651" s="314"/>
      <c r="F651" s="311" t="str">
        <f>Lists!T107</f>
        <v>Aluminium, sheet - Unspecified process - Middle East</v>
      </c>
      <c r="G651" s="311" t="str">
        <f t="array" ref="G651">XLOOKUP(1,('Emission Factors'!$E$5:$E$488='GHG emissions calculations'!$F651)*('Emission Factors'!$H$5:$H$488='GHG emissions calculations'!$H651),INDEX('Emission Factors'!$E$5:$T$488,0,MATCH('GHG emissions calculations'!G$6,'Emission Factors'!$E$5:$T$5,0)),"",0)</f>
        <v/>
      </c>
      <c r="H651" s="311" t="s">
        <v>237</v>
      </c>
      <c r="I651" s="312" t="str">
        <f>IF(
    SUMIFS('Import data'!$L$25:$L$80,
           'Import data'!$J$25:$J$80, F651,
           'Import data'!$G$25:$G$80, 'GHG emissions calculations'!$H651,
           'Import data'!$I$25:$I$80,$E$541) &lt;&gt; 0,
    SUMIFS('Import data'!$L$25:$L$80,
           'Import data'!$J$25:$J$80, F651,
           'Import data'!$G$25:$G$80, 'GHG emissions calculations'!$H651,
           'Import data'!$I$25:$I$80,$E$541),
    ""
)</f>
        <v/>
      </c>
      <c r="J651" s="311" t="str">
        <f t="array" ref="J651">IF(
    XLOOKUP(F651, 'Import data'!$J$26:$J$47, 'Import data'!$M$26:$M$47, "", 0) = "Please add the region-specific supplier emission factor or choose a different region available in the IAEG database.",
    "",
    XLOOKUP(F651, 'Import data'!$J$26:$J$47, 'Import data'!$M$26:$M$47, "", 0)
)</f>
        <v/>
      </c>
      <c r="K651" s="311" t="str">
        <f t="array" ref="K651">IFERROR(
    XLOOKUP(F651,
            _xlws.FILTER('Supplier Emission'!$G$15:$G$49,
                   ('Supplier Emission'!$D$15:$D$49=H651) * ('Supplier Emission'!$F$15:$F$49=$E$541)),
            _xlws.FILTER('Supplier Emission'!$I$15:$I$49,
                   ('Supplier Emission'!$D$15:$D$49=H651) * ('Supplier Emission'!$F$15:$F$49=$E$541)),
            ""),
    "")</f>
        <v/>
      </c>
      <c r="L651" s="311" t="str">
        <f t="array" ref="L651">IFERROR(
    XLOOKUP(F651,
            _xlws.FILTER('Supplier Emission'!$G$15:$G$49,
                   ('Supplier Emission'!$D$15:$D$49=H651) * ('Supplier Emission'!$F$15:$F$49=$E$541)),
            _xlws.FILTER('Supplier Emission'!$J$15:$J$49,
                   ('Supplier Emission'!$D$15:$D$49=H651) * ('Supplier Emission'!$F$15:$F$49=$E$541)),
            ""),
    "")</f>
        <v/>
      </c>
      <c r="M651" s="311" t="str">
        <f t="array" ref="M651">IFERROR(
    XLOOKUP(F651,
            _xlws.FILTER('Supplier Emission'!$G$15:$G$49,
                   ('Supplier Emission'!$D$15:$D$49=H651) * ('Supplier Emission'!$F$15:$F$49=$E$541)),
            _xlws.FILTER('Supplier Emission'!$M$15:$M$49,
                   ('Supplier Emission'!$D$15:$D$49=H651) * ('Supplier Emission'!$F$15:$F$49=$E$541)),
            ""),
    "")</f>
        <v/>
      </c>
      <c r="N651" s="311" t="str">
        <f t="array" ref="N651">IFERROR(
    XLOOKUP(F651,
            _xlws.FILTER('Supplier Emission'!$G$15:$G$49,
                   ('Supplier Emission'!$D$15:$D$49=H651) * ('Supplier Emission'!$F$15:$F$49=$E$541)),
            _xlws.FILTER('Supplier Emission'!$H$15:$H$49,
                   ('Supplier Emission'!$D$15:$D$49=H651) * ('Supplier Emission'!$F$15:$F$49=$E$541)),
            ""),
    "")</f>
        <v/>
      </c>
      <c r="O651" s="311" t="str">
        <f t="array" ref="O651">XLOOKUP(1,('Emission Factors'!$E$5:$E$488='GHG emissions calculations'!$F651)*('Emission Factors'!$H$5:$H$488='GHG emissions calculations'!$H651),INDEX('Emission Factors'!$E$5:$T$488,0,MATCH('GHG emissions calculations'!O$6,'Emission Factors'!$E$5:$T$5,0)),"",0)</f>
        <v/>
      </c>
      <c r="P651" s="313" t="str">
        <f t="array" ref="P651">IFERROR(
    INDEX('Emission Factors'!$E$5:$P$488,
          MATCH(1,
                ('Emission Factors'!$E$5:$E$488 = 'GHG emissions calculations'!$F651) *
                ('Emission Factors'!$H$5:$H$488 = 'GHG emissions calculations'!$H651),
                0),
          MATCH('GHG emissions calculations'!P$6,'Emission Factors'!$E$5:$P$5,0)),
    "")</f>
        <v/>
      </c>
      <c r="Q651" s="311" t="str">
        <f t="array" ref="Q651">IFERROR(
    IF(
        INDEX('Emission Factors'!$E$5:$P$488,
              MATCH(1,
                    ('Emission Factors'!$E$5:$E$488 = 'GHG emissions calculations'!$F651) *
                    ('Emission Factors'!$H$5:$H$488 = 'GHG emissions calculations'!$H651),
                    0),
              MATCH('GHG emissions calculations'!Q$6, 'Emission Factors'!$E$5:$P$5, 0)) &lt;&gt; "",
        INDEX('Emission Factors'!$E$5:$P$488,
              MATCH(1,
                    ('Emission Factors'!$E$5:$E$488 = 'GHG emissions calculations'!$F651) *
                    ('Emission Factors'!$H$5:$H$488 = 'GHG emissions calculations'!$H651),
                    0),
              MATCH('GHG emissions calculations'!Q$6, 'Emission Factors'!$E$5:$P$5, 0)),
        ""),
    "")</f>
        <v/>
      </c>
      <c r="R651" s="311" t="str">
        <f t="array" ref="R651">IFERROR(
    IF(
        INDEX('Emission Factors'!$E$5:$R$488,
              MATCH(1,
                    ('Emission Factors'!$E$5:$E$488 = 'GHG emissions calculations'!$F651) *
                    ('Emission Factors'!$H$5:$H$488 = 'GHG emissions calculations'!$H651),
                    0),
              MATCH('GHG emissions calculations'!R$6, 'Emission Factors'!$E$5:$R$5, 0)) &lt;&gt; "",
        INDEX('Emission Factors'!$E$5:$R$488,
              MATCH(1,
                    ('Emission Factors'!$E$5:$E$488 = 'GHG emissions calculations'!$F651) *
                    ('Emission Factors'!$H$5:$H$488 = 'GHG emissions calculations'!$H651),
                    0),
              MATCH('GHG emissions calculations'!R$6, 'Emission Factors'!$E$5:$R$5, 0)),
        ""),
    "")</f>
        <v/>
      </c>
      <c r="S651" s="312">
        <f t="shared" si="2"/>
        <v>0</v>
      </c>
      <c r="T651" s="23"/>
    </row>
    <row r="652" ht="15.75" customHeight="1" outlineLevel="1">
      <c r="A652" s="23"/>
      <c r="B652" s="71"/>
      <c r="C652" s="71"/>
      <c r="D652" s="71"/>
      <c r="E652" s="314"/>
      <c r="F652" s="311" t="str">
        <f>Lists!T106</f>
        <v>Aluminium, sheet - Unspecified process - Oceania</v>
      </c>
      <c r="G652" s="311" t="str">
        <f t="array" ref="G652">XLOOKUP(1,('Emission Factors'!$E$5:$E$488='GHG emissions calculations'!$F652)*('Emission Factors'!$H$5:$H$488='GHG emissions calculations'!$H652),INDEX('Emission Factors'!$E$5:$T$488,0,MATCH('GHG emissions calculations'!G$6,'Emission Factors'!$E$5:$T$5,0)),"",0)</f>
        <v/>
      </c>
      <c r="H652" s="311" t="s">
        <v>237</v>
      </c>
      <c r="I652" s="312" t="str">
        <f>IF(
    SUMIFS('Import data'!$L$25:$L$80,
           'Import data'!$J$25:$J$80, F652,
           'Import data'!$G$25:$G$80, 'GHG emissions calculations'!$H652,
           'Import data'!$I$25:$I$80,$E$541) &lt;&gt; 0,
    SUMIFS('Import data'!$L$25:$L$80,
           'Import data'!$J$25:$J$80, F652,
           'Import data'!$G$25:$G$80, 'GHG emissions calculations'!$H652,
           'Import data'!$I$25:$I$80,$E$541),
    ""
)</f>
        <v/>
      </c>
      <c r="J652" s="311" t="str">
        <f t="array" ref="J652">IF(
    XLOOKUP(F652, 'Import data'!$J$26:$J$47, 'Import data'!$M$26:$M$47, "", 0) = "Please add the region-specific supplier emission factor or choose a different region available in the IAEG database.",
    "",
    XLOOKUP(F652, 'Import data'!$J$26:$J$47, 'Import data'!$M$26:$M$47, "", 0)
)</f>
        <v/>
      </c>
      <c r="K652" s="311" t="str">
        <f t="array" ref="K652">IFERROR(
    XLOOKUP(F652,
            _xlws.FILTER('Supplier Emission'!$G$15:$G$49,
                   ('Supplier Emission'!$D$15:$D$49=H652) * ('Supplier Emission'!$F$15:$F$49=$E$541)),
            _xlws.FILTER('Supplier Emission'!$I$15:$I$49,
                   ('Supplier Emission'!$D$15:$D$49=H652) * ('Supplier Emission'!$F$15:$F$49=$E$541)),
            ""),
    "")</f>
        <v/>
      </c>
      <c r="L652" s="311" t="str">
        <f t="array" ref="L652">IFERROR(
    XLOOKUP(F652,
            _xlws.FILTER('Supplier Emission'!$G$15:$G$49,
                   ('Supplier Emission'!$D$15:$D$49=H652) * ('Supplier Emission'!$F$15:$F$49=$E$541)),
            _xlws.FILTER('Supplier Emission'!$J$15:$J$49,
                   ('Supplier Emission'!$D$15:$D$49=H652) * ('Supplier Emission'!$F$15:$F$49=$E$541)),
            ""),
    "")</f>
        <v/>
      </c>
      <c r="M652" s="311" t="str">
        <f t="array" ref="M652">IFERROR(
    XLOOKUP(F652,
            _xlws.FILTER('Supplier Emission'!$G$15:$G$49,
                   ('Supplier Emission'!$D$15:$D$49=H652) * ('Supplier Emission'!$F$15:$F$49=$E$541)),
            _xlws.FILTER('Supplier Emission'!$M$15:$M$49,
                   ('Supplier Emission'!$D$15:$D$49=H652) * ('Supplier Emission'!$F$15:$F$49=$E$541)),
            ""),
    "")</f>
        <v/>
      </c>
      <c r="N652" s="311" t="str">
        <f t="array" ref="N652">IFERROR(
    XLOOKUP(F652,
            _xlws.FILTER('Supplier Emission'!$G$15:$G$49,
                   ('Supplier Emission'!$D$15:$D$49=H652) * ('Supplier Emission'!$F$15:$F$49=$E$541)),
            _xlws.FILTER('Supplier Emission'!$H$15:$H$49,
                   ('Supplier Emission'!$D$15:$D$49=H652) * ('Supplier Emission'!$F$15:$F$49=$E$541)),
            ""),
    "")</f>
        <v/>
      </c>
      <c r="O652" s="311" t="str">
        <f t="array" ref="O652">XLOOKUP(1,('Emission Factors'!$E$5:$E$488='GHG emissions calculations'!$F652)*('Emission Factors'!$H$5:$H$488='GHG emissions calculations'!$H652),INDEX('Emission Factors'!$E$5:$T$488,0,MATCH('GHG emissions calculations'!O$6,'Emission Factors'!$E$5:$T$5,0)),"",0)</f>
        <v/>
      </c>
      <c r="P652" s="313" t="str">
        <f t="array" ref="P652">IFERROR(
    INDEX('Emission Factors'!$E$5:$P$488,
          MATCH(1,
                ('Emission Factors'!$E$5:$E$488 = 'GHG emissions calculations'!$F652) *
                ('Emission Factors'!$H$5:$H$488 = 'GHG emissions calculations'!$H652),
                0),
          MATCH('GHG emissions calculations'!P$6,'Emission Factors'!$E$5:$P$5,0)),
    "")</f>
        <v/>
      </c>
      <c r="Q652" s="311" t="str">
        <f t="array" ref="Q652">IFERROR(
    IF(
        INDEX('Emission Factors'!$E$5:$P$488,
              MATCH(1,
                    ('Emission Factors'!$E$5:$E$488 = 'GHG emissions calculations'!$F652) *
                    ('Emission Factors'!$H$5:$H$488 = 'GHG emissions calculations'!$H652),
                    0),
              MATCH('GHG emissions calculations'!Q$6, 'Emission Factors'!$E$5:$P$5, 0)) &lt;&gt; "",
        INDEX('Emission Factors'!$E$5:$P$488,
              MATCH(1,
                    ('Emission Factors'!$E$5:$E$488 = 'GHG emissions calculations'!$F652) *
                    ('Emission Factors'!$H$5:$H$488 = 'GHG emissions calculations'!$H652),
                    0),
              MATCH('GHG emissions calculations'!Q$6, 'Emission Factors'!$E$5:$P$5, 0)),
        ""),
    "")</f>
        <v/>
      </c>
      <c r="R652" s="311" t="str">
        <f t="array" ref="R652">IFERROR(
    IF(
        INDEX('Emission Factors'!$E$5:$R$488,
              MATCH(1,
                    ('Emission Factors'!$E$5:$E$488 = 'GHG emissions calculations'!$F652) *
                    ('Emission Factors'!$H$5:$H$488 = 'GHG emissions calculations'!$H652),
                    0),
              MATCH('GHG emissions calculations'!R$6, 'Emission Factors'!$E$5:$R$5, 0)) &lt;&gt; "",
        INDEX('Emission Factors'!$E$5:$R$488,
              MATCH(1,
                    ('Emission Factors'!$E$5:$E$488 = 'GHG emissions calculations'!$F652) *
                    ('Emission Factors'!$H$5:$H$488 = 'GHG emissions calculations'!$H652),
                    0),
              MATCH('GHG emissions calculations'!R$6, 'Emission Factors'!$E$5:$R$5, 0)),
        ""),
    "")</f>
        <v/>
      </c>
      <c r="S652" s="312">
        <f t="shared" si="2"/>
        <v>0</v>
      </c>
      <c r="T652" s="23"/>
    </row>
    <row r="653" ht="15.75" customHeight="1" outlineLevel="1">
      <c r="A653" s="23"/>
      <c r="B653" s="71"/>
      <c r="C653" s="71"/>
      <c r="D653" s="71"/>
      <c r="E653" s="314"/>
      <c r="F653" s="311" t="str">
        <f>Lists!S55</f>
        <v>Aluminium-based manufactured products, unknown mass  - Africa</v>
      </c>
      <c r="G653" s="311" t="str">
        <f t="array" ref="G653">XLOOKUP(1,('Emission Factors'!$E$5:$E$488='GHG emissions calculations'!$F653)*('Emission Factors'!$H$5:$H$488='GHG emissions calculations'!$H653),INDEX('Emission Factors'!$E$5:$T$488,0,MATCH('GHG emissions calculations'!G$6,'Emission Factors'!$E$5:$T$5,0)),"",0)</f>
        <v/>
      </c>
      <c r="H653" s="311" t="s">
        <v>238</v>
      </c>
      <c r="I653" s="312" t="str">
        <f>IF(
    SUMIFS('Import data'!$L$25:$L$80,
           'Import data'!$J$25:$J$80, F653,
           'Import data'!$G$25:$G$80, 'GHG emissions calculations'!$H653,
           'Import data'!$I$25:$I$80,$E$541) &lt;&gt; 0,
    SUMIFS('Import data'!$L$25:$L$80,
           'Import data'!$J$25:$J$80, F653,
           'Import data'!$G$25:$G$80, 'GHG emissions calculations'!$H653,
           'Import data'!$I$25:$I$80,$E$541),
    ""
)</f>
        <v/>
      </c>
      <c r="J653" s="311" t="str">
        <f t="array" ref="J653">IF(
    XLOOKUP(F653, 'Import data'!$J$26:$J$47, 'Import data'!$M$26:$M$47, "", 0) = "Please add the region-specific supplier emission factor or choose a different region available in the IAEG database.",
    "",
    XLOOKUP(F653, 'Import data'!$J$26:$J$47, 'Import data'!$M$26:$M$47, "", 0)
)</f>
        <v/>
      </c>
      <c r="K653" s="311" t="str">
        <f t="array" ref="K653">IFERROR(
    XLOOKUP(F653,
            _xlws.FILTER('Supplier Emission'!$G$15:$G$49,
                   ('Supplier Emission'!$D$15:$D$49=H653) * ('Supplier Emission'!$F$15:$F$49=$E$541)),
            _xlws.FILTER('Supplier Emission'!$I$15:$I$49,
                   ('Supplier Emission'!$D$15:$D$49=H653) * ('Supplier Emission'!$F$15:$F$49=$E$541)),
            ""),
    "")</f>
        <v/>
      </c>
      <c r="L653" s="311" t="str">
        <f t="array" ref="L653">IFERROR(
    XLOOKUP(F653,
            _xlws.FILTER('Supplier Emission'!$G$15:$G$49,
                   ('Supplier Emission'!$D$15:$D$49=H653) * ('Supplier Emission'!$F$15:$F$49=$E$541)),
            _xlws.FILTER('Supplier Emission'!$J$15:$J$49,
                   ('Supplier Emission'!$D$15:$D$49=H653) * ('Supplier Emission'!$F$15:$F$49=$E$541)),
            ""),
    "")</f>
        <v/>
      </c>
      <c r="M653" s="311" t="str">
        <f t="array" ref="M653">IFERROR(
    XLOOKUP(F653,
            _xlws.FILTER('Supplier Emission'!$G$15:$G$49,
                   ('Supplier Emission'!$D$15:$D$49=H653) * ('Supplier Emission'!$F$15:$F$49=$E$541)),
            _xlws.FILTER('Supplier Emission'!$M$15:$M$49,
                   ('Supplier Emission'!$D$15:$D$49=H653) * ('Supplier Emission'!$F$15:$F$49=$E$541)),
            ""),
    "")</f>
        <v/>
      </c>
      <c r="N653" s="311" t="str">
        <f t="array" ref="N653">IFERROR(
    XLOOKUP(F653,
            _xlws.FILTER('Supplier Emission'!$G$15:$G$49,
                   ('Supplier Emission'!$D$15:$D$49=H653) * ('Supplier Emission'!$F$15:$F$49=$E$541)),
            _xlws.FILTER('Supplier Emission'!$H$15:$H$49,
                   ('Supplier Emission'!$D$15:$D$49=H653) * ('Supplier Emission'!$F$15:$F$49=$E$541)),
            ""),
    "")</f>
        <v/>
      </c>
      <c r="O653" s="311" t="str">
        <f t="array" ref="O653">XLOOKUP(1,('Emission Factors'!$E$5:$E$488='GHG emissions calculations'!$F653)*('Emission Factors'!$H$5:$H$488='GHG emissions calculations'!$H653),INDEX('Emission Factors'!$E$5:$T$488,0,MATCH('GHG emissions calculations'!O$6,'Emission Factors'!$E$5:$T$5,0)),"",0)</f>
        <v/>
      </c>
      <c r="P653" s="313" t="str">
        <f t="array" ref="P653">IFERROR(
    INDEX('Emission Factors'!$E$5:$P$488,
          MATCH(1,
                ('Emission Factors'!$E$5:$E$488 = 'GHG emissions calculations'!$F653) *
                ('Emission Factors'!$H$5:$H$488 = 'GHG emissions calculations'!$H653),
                0),
          MATCH('GHG emissions calculations'!P$6,'Emission Factors'!$E$5:$P$5,0)),
    "")</f>
        <v/>
      </c>
      <c r="Q653" s="311" t="str">
        <f t="array" ref="Q653">IFERROR(
    IF(
        INDEX('Emission Factors'!$E$5:$P$488,
              MATCH(1,
                    ('Emission Factors'!$E$5:$E$488 = 'GHG emissions calculations'!$F653) *
                    ('Emission Factors'!$H$5:$H$488 = 'GHG emissions calculations'!$H653),
                    0),
              MATCH('GHG emissions calculations'!Q$6, 'Emission Factors'!$E$5:$P$5, 0)) &lt;&gt; "",
        INDEX('Emission Factors'!$E$5:$P$488,
              MATCH(1,
                    ('Emission Factors'!$E$5:$E$488 = 'GHG emissions calculations'!$F653) *
                    ('Emission Factors'!$H$5:$H$488 = 'GHG emissions calculations'!$H653),
                    0),
              MATCH('GHG emissions calculations'!Q$6, 'Emission Factors'!$E$5:$P$5, 0)),
        ""),
    "")</f>
        <v/>
      </c>
      <c r="R653" s="311" t="str">
        <f t="array" ref="R653">IFERROR(
    IF(
        INDEX('Emission Factors'!$E$5:$R$488,
              MATCH(1,
                    ('Emission Factors'!$E$5:$E$488 = 'GHG emissions calculations'!$F653) *
                    ('Emission Factors'!$H$5:$H$488 = 'GHG emissions calculations'!$H653),
                    0),
              MATCH('GHG emissions calculations'!R$6, 'Emission Factors'!$E$5:$R$5, 0)) &lt;&gt; "",
        INDEX('Emission Factors'!$E$5:$R$488,
              MATCH(1,
                    ('Emission Factors'!$E$5:$E$488 = 'GHG emissions calculations'!$F653) *
                    ('Emission Factors'!$H$5:$H$488 = 'GHG emissions calculations'!$H653),
                    0),
              MATCH('GHG emissions calculations'!R$6, 'Emission Factors'!$E$5:$R$5, 0)),
        ""),
    "")</f>
        <v/>
      </c>
      <c r="S653" s="312">
        <f t="shared" si="2"/>
        <v>0</v>
      </c>
      <c r="T653" s="23"/>
    </row>
    <row r="654" ht="15.75" customHeight="1" outlineLevel="1">
      <c r="A654" s="23"/>
      <c r="B654" s="71"/>
      <c r="C654" s="71"/>
      <c r="D654" s="71"/>
      <c r="E654" s="314"/>
      <c r="F654" s="311" t="str">
        <f>Lists!S53</f>
        <v>Aluminium-based manufactured products, unknown mass  - America</v>
      </c>
      <c r="G654" s="311">
        <f t="array" ref="G654">XLOOKUP(1,('Emission Factors'!$E$5:$E$488='GHG emissions calculations'!$F654)*('Emission Factors'!$H$5:$H$488='GHG emissions calculations'!$H654),INDEX('Emission Factors'!$E$5:$T$488,0,MATCH('GHG emissions calculations'!G$6,'Emission Factors'!$E$5:$T$5,0)),"",0)</f>
        <v>1</v>
      </c>
      <c r="H654" s="311" t="s">
        <v>238</v>
      </c>
      <c r="I654" s="312" t="str">
        <f>IF(
    SUMIFS('Import data'!$L$25:$L$80,
           'Import data'!$J$25:$J$80, F654,
           'Import data'!$G$25:$G$80, 'GHG emissions calculations'!$H654,
           'Import data'!$I$25:$I$80,$E$541) &lt;&gt; 0,
    SUMIFS('Import data'!$L$25:$L$80,
           'Import data'!$J$25:$J$80, F654,
           'Import data'!$G$25:$G$80, 'GHG emissions calculations'!$H654,
           'Import data'!$I$25:$I$80,$E$541),
    ""
)</f>
        <v/>
      </c>
      <c r="J654" s="311" t="str">
        <f t="array" ref="J654">IF(
    XLOOKUP(F654, 'Import data'!$J$26:$J$47, 'Import data'!$M$26:$M$47, "", 0) = "Please add the region-specific supplier emission factor or choose a different region available in the IAEG database.",
    "",
    XLOOKUP(F654, 'Import data'!$J$26:$J$47, 'Import data'!$M$26:$M$47, "", 0)
)</f>
        <v/>
      </c>
      <c r="K654" s="311" t="str">
        <f t="array" ref="K654">IFERROR(
    XLOOKUP(F654,
            _xlws.FILTER('Supplier Emission'!$G$15:$G$49,
                   ('Supplier Emission'!$D$15:$D$49=H654) * ('Supplier Emission'!$F$15:$F$49=$E$541)),
            _xlws.FILTER('Supplier Emission'!$I$15:$I$49,
                   ('Supplier Emission'!$D$15:$D$49=H654) * ('Supplier Emission'!$F$15:$F$49=$E$541)),
            ""),
    "")</f>
        <v/>
      </c>
      <c r="L654" s="311" t="str">
        <f t="array" ref="L654">IFERROR(
    XLOOKUP(F654,
            _xlws.FILTER('Supplier Emission'!$G$15:$G$49,
                   ('Supplier Emission'!$D$15:$D$49=H654) * ('Supplier Emission'!$F$15:$F$49=$E$541)),
            _xlws.FILTER('Supplier Emission'!$J$15:$J$49,
                   ('Supplier Emission'!$D$15:$D$49=H654) * ('Supplier Emission'!$F$15:$F$49=$E$541)),
            ""),
    "")</f>
        <v/>
      </c>
      <c r="M654" s="311" t="str">
        <f t="array" ref="M654">IFERROR(
    XLOOKUP(F654,
            _xlws.FILTER('Supplier Emission'!$G$15:$G$49,
                   ('Supplier Emission'!$D$15:$D$49=H654) * ('Supplier Emission'!$F$15:$F$49=$E$541)),
            _xlws.FILTER('Supplier Emission'!$M$15:$M$49,
                   ('Supplier Emission'!$D$15:$D$49=H654) * ('Supplier Emission'!$F$15:$F$49=$E$541)),
            ""),
    "")</f>
        <v/>
      </c>
      <c r="N654" s="311" t="str">
        <f t="array" ref="N654">IFERROR(
    XLOOKUP(F654,
            _xlws.FILTER('Supplier Emission'!$G$15:$G$49,
                   ('Supplier Emission'!$D$15:$D$49=H654) * ('Supplier Emission'!$F$15:$F$49=$E$541)),
            _xlws.FILTER('Supplier Emission'!$H$15:$H$49,
                   ('Supplier Emission'!$D$15:$D$49=H654) * ('Supplier Emission'!$F$15:$F$49=$E$541)),
            ""),
    "")</f>
        <v/>
      </c>
      <c r="O654" s="311" t="str">
        <f t="array" ref="O654">XLOOKUP(1,('Emission Factors'!$E$5:$E$488='GHG emissions calculations'!$F654)*('Emission Factors'!$H$5:$H$488='GHG emissions calculations'!$H654),INDEX('Emission Factors'!$E$5:$T$488,0,MATCH('GHG emissions calculations'!O$6,'Emission Factors'!$E$5:$T$5,0)),"",0)</f>
        <v>Unwrought aluminum including alloys</v>
      </c>
      <c r="P654" s="313">
        <f t="array" ref="P654">IFERROR(
    INDEX('Emission Factors'!$E$5:$P$488,
          MATCH(1,
                ('Emission Factors'!$E$5:$E$488 = 'GHG emissions calculations'!$F654) *
                ('Emission Factors'!$H$5:$H$488 = 'GHG emissions calculations'!$H654),
                0),
          MATCH('GHG emissions calculations'!P$6,'Emission Factors'!$E$5:$P$5,0)),
    "")</f>
        <v>161.66</v>
      </c>
      <c r="Q654" s="311" t="str">
        <f t="array" ref="Q654">IFERROR(
    IF(
        INDEX('Emission Factors'!$E$5:$P$488,
              MATCH(1,
                    ('Emission Factors'!$E$5:$E$488 = 'GHG emissions calculations'!$F654) *
                    ('Emission Factors'!$H$5:$H$488 = 'GHG emissions calculations'!$H654),
                    0),
              MATCH('GHG emissions calculations'!Q$6, 'Emission Factors'!$E$5:$P$5, 0)) &lt;&gt; "",
        INDEX('Emission Factors'!$E$5:$P$488,
              MATCH(1,
                    ('Emission Factors'!$E$5:$E$488 = 'GHG emissions calculations'!$F654) *
                    ('Emission Factors'!$H$5:$H$488 = 'GHG emissions calculations'!$H654),
                    0),
              MATCH('GHG emissions calculations'!Q$6, 'Emission Factors'!$E$5:$P$5, 0)),
        ""),
    "")</f>
        <v>kgCO2e / k€</v>
      </c>
      <c r="R654" s="311" t="str">
        <f t="array" ref="R654">IFERROR(
    IF(
        INDEX('Emission Factors'!$E$5:$R$488,
              MATCH(1,
                    ('Emission Factors'!$E$5:$E$488 = 'GHG emissions calculations'!$F654) *
                    ('Emission Factors'!$H$5:$H$488 = 'GHG emissions calculations'!$H654),
                    0),
              MATCH('GHG emissions calculations'!R$6, 'Emission Factors'!$E$5:$R$5, 0)) &lt;&gt; "",
        INDEX('Emission Factors'!$E$5:$R$488,
              MATCH(1,
                    ('Emission Factors'!$E$5:$E$488 = 'GHG emissions calculations'!$F654) *
                    ('Emission Factors'!$H$5:$H$488 = 'GHG emissions calculations'!$H654),
                    0),
              MATCH('GHG emissions calculations'!R$6, 'Emission Factors'!$E$5:$R$5, 0)),
        ""),
    "")</f>
        <v>America</v>
      </c>
      <c r="S654" s="312">
        <f t="shared" si="2"/>
        <v>0</v>
      </c>
      <c r="T654" s="23"/>
    </row>
    <row r="655" ht="15.75" customHeight="1" outlineLevel="1">
      <c r="A655" s="23"/>
      <c r="B655" s="71"/>
      <c r="C655" s="71"/>
      <c r="D655" s="71"/>
      <c r="E655" s="314"/>
      <c r="F655" s="311" t="str">
        <f>Lists!S56</f>
        <v>Aluminium-based manufactured products, unknown mass  - Asia</v>
      </c>
      <c r="G655" s="311" t="str">
        <f t="array" ref="G655">XLOOKUP(1,('Emission Factors'!$E$5:$E$488='GHG emissions calculations'!$F655)*('Emission Factors'!$H$5:$H$488='GHG emissions calculations'!$H655),INDEX('Emission Factors'!$E$5:$T$488,0,MATCH('GHG emissions calculations'!G$6,'Emission Factors'!$E$5:$T$5,0)),"",0)</f>
        <v/>
      </c>
      <c r="H655" s="311" t="s">
        <v>238</v>
      </c>
      <c r="I655" s="312" t="str">
        <f>IF(
    SUMIFS('Import data'!$L$25:$L$80,
           'Import data'!$J$25:$J$80, F655,
           'Import data'!$G$25:$G$80, 'GHG emissions calculations'!$H655,
           'Import data'!$I$25:$I$80,$E$541) &lt;&gt; 0,
    SUMIFS('Import data'!$L$25:$L$80,
           'Import data'!$J$25:$J$80, F655,
           'Import data'!$G$25:$G$80, 'GHG emissions calculations'!$H655,
           'Import data'!$I$25:$I$80,$E$541),
    ""
)</f>
        <v/>
      </c>
      <c r="J655" s="311" t="str">
        <f t="array" ref="J655">IF(
    XLOOKUP(F655, 'Import data'!$J$26:$J$47, 'Import data'!$M$26:$M$47, "", 0) = "Please add the region-specific supplier emission factor or choose a different region available in the IAEG database.",
    "",
    XLOOKUP(F655, 'Import data'!$J$26:$J$47, 'Import data'!$M$26:$M$47, "", 0)
)</f>
        <v/>
      </c>
      <c r="K655" s="311" t="str">
        <f t="array" ref="K655">IFERROR(
    XLOOKUP(F655,
            _xlws.FILTER('Supplier Emission'!$G$15:$G$49,
                   ('Supplier Emission'!$D$15:$D$49=H655) * ('Supplier Emission'!$F$15:$F$49=$E$541)),
            _xlws.FILTER('Supplier Emission'!$I$15:$I$49,
                   ('Supplier Emission'!$D$15:$D$49=H655) * ('Supplier Emission'!$F$15:$F$49=$E$541)),
            ""),
    "")</f>
        <v/>
      </c>
      <c r="L655" s="311" t="str">
        <f t="array" ref="L655">IFERROR(
    XLOOKUP(F655,
            _xlws.FILTER('Supplier Emission'!$G$15:$G$49,
                   ('Supplier Emission'!$D$15:$D$49=H655) * ('Supplier Emission'!$F$15:$F$49=$E$541)),
            _xlws.FILTER('Supplier Emission'!$J$15:$J$49,
                   ('Supplier Emission'!$D$15:$D$49=H655) * ('Supplier Emission'!$F$15:$F$49=$E$541)),
            ""),
    "")</f>
        <v/>
      </c>
      <c r="M655" s="311" t="str">
        <f t="array" ref="M655">IFERROR(
    XLOOKUP(F655,
            _xlws.FILTER('Supplier Emission'!$G$15:$G$49,
                   ('Supplier Emission'!$D$15:$D$49=H655) * ('Supplier Emission'!$F$15:$F$49=$E$541)),
            _xlws.FILTER('Supplier Emission'!$M$15:$M$49,
                   ('Supplier Emission'!$D$15:$D$49=H655) * ('Supplier Emission'!$F$15:$F$49=$E$541)),
            ""),
    "")</f>
        <v/>
      </c>
      <c r="N655" s="311" t="str">
        <f t="array" ref="N655">IFERROR(
    XLOOKUP(F655,
            _xlws.FILTER('Supplier Emission'!$G$15:$G$49,
                   ('Supplier Emission'!$D$15:$D$49=H655) * ('Supplier Emission'!$F$15:$F$49=$E$541)),
            _xlws.FILTER('Supplier Emission'!$H$15:$H$49,
                   ('Supplier Emission'!$D$15:$D$49=H655) * ('Supplier Emission'!$F$15:$F$49=$E$541)),
            ""),
    "")</f>
        <v/>
      </c>
      <c r="O655" s="311" t="str">
        <f t="array" ref="O655">XLOOKUP(1,('Emission Factors'!$E$5:$E$488='GHG emissions calculations'!$F655)*('Emission Factors'!$H$5:$H$488='GHG emissions calculations'!$H655),INDEX('Emission Factors'!$E$5:$T$488,0,MATCH('GHG emissions calculations'!O$6,'Emission Factors'!$E$5:$T$5,0)),"",0)</f>
        <v/>
      </c>
      <c r="P655" s="313" t="str">
        <f t="array" ref="P655">IFERROR(
    INDEX('Emission Factors'!$E$5:$P$488,
          MATCH(1,
                ('Emission Factors'!$E$5:$E$488 = 'GHG emissions calculations'!$F655) *
                ('Emission Factors'!$H$5:$H$488 = 'GHG emissions calculations'!$H655),
                0),
          MATCH('GHG emissions calculations'!P$6,'Emission Factors'!$E$5:$P$5,0)),
    "")</f>
        <v/>
      </c>
      <c r="Q655" s="311" t="str">
        <f t="array" ref="Q655">IFERROR(
    IF(
        INDEX('Emission Factors'!$E$5:$P$488,
              MATCH(1,
                    ('Emission Factors'!$E$5:$E$488 = 'GHG emissions calculations'!$F655) *
                    ('Emission Factors'!$H$5:$H$488 = 'GHG emissions calculations'!$H655),
                    0),
              MATCH('GHG emissions calculations'!Q$6, 'Emission Factors'!$E$5:$P$5, 0)) &lt;&gt; "",
        INDEX('Emission Factors'!$E$5:$P$488,
              MATCH(1,
                    ('Emission Factors'!$E$5:$E$488 = 'GHG emissions calculations'!$F655) *
                    ('Emission Factors'!$H$5:$H$488 = 'GHG emissions calculations'!$H655),
                    0),
              MATCH('GHG emissions calculations'!Q$6, 'Emission Factors'!$E$5:$P$5, 0)),
        ""),
    "")</f>
        <v/>
      </c>
      <c r="R655" s="311" t="str">
        <f t="array" ref="R655">IFERROR(
    IF(
        INDEX('Emission Factors'!$E$5:$R$488,
              MATCH(1,
                    ('Emission Factors'!$E$5:$E$488 = 'GHG emissions calculations'!$F655) *
                    ('Emission Factors'!$H$5:$H$488 = 'GHG emissions calculations'!$H655),
                    0),
              MATCH('GHG emissions calculations'!R$6, 'Emission Factors'!$E$5:$R$5, 0)) &lt;&gt; "",
        INDEX('Emission Factors'!$E$5:$R$488,
              MATCH(1,
                    ('Emission Factors'!$E$5:$E$488 = 'GHG emissions calculations'!$F655) *
                    ('Emission Factors'!$H$5:$H$488 = 'GHG emissions calculations'!$H655),
                    0),
              MATCH('GHG emissions calculations'!R$6, 'Emission Factors'!$E$5:$R$5, 0)),
        ""),
    "")</f>
        <v/>
      </c>
      <c r="S655" s="312">
        <f t="shared" si="2"/>
        <v>0</v>
      </c>
      <c r="T655" s="23"/>
    </row>
    <row r="656" ht="15.75" customHeight="1" outlineLevel="1">
      <c r="A656" s="23"/>
      <c r="B656" s="71"/>
      <c r="C656" s="71"/>
      <c r="D656" s="71"/>
      <c r="E656" s="314"/>
      <c r="F656" s="311" t="str">
        <f>Lists!S54</f>
        <v>Aluminium-based manufactured products, unknown mass  - Europe</v>
      </c>
      <c r="G656" s="311" t="str">
        <f t="array" ref="G656">XLOOKUP(1,('Emission Factors'!$E$5:$E$488='GHG emissions calculations'!$F656)*('Emission Factors'!$H$5:$H$488='GHG emissions calculations'!$H656),INDEX('Emission Factors'!$E$5:$T$488,0,MATCH('GHG emissions calculations'!G$6,'Emission Factors'!$E$5:$T$5,0)),"",0)</f>
        <v/>
      </c>
      <c r="H656" s="311" t="s">
        <v>238</v>
      </c>
      <c r="I656" s="312" t="str">
        <f>IF(
    SUMIFS('Import data'!$L$25:$L$80,
           'Import data'!$J$25:$J$80, F656,
           'Import data'!$G$25:$G$80, 'GHG emissions calculations'!$H656,
           'Import data'!$I$25:$I$80,$E$541) &lt;&gt; 0,
    SUMIFS('Import data'!$L$25:$L$80,
           'Import data'!$J$25:$J$80, F656,
           'Import data'!$G$25:$G$80, 'GHG emissions calculations'!$H656,
           'Import data'!$I$25:$I$80,$E$541),
    ""
)</f>
        <v/>
      </c>
      <c r="J656" s="311" t="str">
        <f t="array" ref="J656">IF(
    XLOOKUP(F656, 'Import data'!$J$26:$J$47, 'Import data'!$M$26:$M$47, "", 0) = "Please add the region-specific supplier emission factor or choose a different region available in the IAEG database.",
    "",
    XLOOKUP(F656, 'Import data'!$J$26:$J$47, 'Import data'!$M$26:$M$47, "", 0)
)</f>
        <v/>
      </c>
      <c r="K656" s="311" t="str">
        <f t="array" ref="K656">IFERROR(
    XLOOKUP(F656,
            _xlws.FILTER('Supplier Emission'!$G$15:$G$49,
                   ('Supplier Emission'!$D$15:$D$49=H656) * ('Supplier Emission'!$F$15:$F$49=$E$541)),
            _xlws.FILTER('Supplier Emission'!$I$15:$I$49,
                   ('Supplier Emission'!$D$15:$D$49=H656) * ('Supplier Emission'!$F$15:$F$49=$E$541)),
            ""),
    "")</f>
        <v/>
      </c>
      <c r="L656" s="311" t="str">
        <f t="array" ref="L656">IFERROR(
    XLOOKUP(F656,
            _xlws.FILTER('Supplier Emission'!$G$15:$G$49,
                   ('Supplier Emission'!$D$15:$D$49=H656) * ('Supplier Emission'!$F$15:$F$49=$E$541)),
            _xlws.FILTER('Supplier Emission'!$J$15:$J$49,
                   ('Supplier Emission'!$D$15:$D$49=H656) * ('Supplier Emission'!$F$15:$F$49=$E$541)),
            ""),
    "")</f>
        <v/>
      </c>
      <c r="M656" s="311" t="str">
        <f t="array" ref="M656">IFERROR(
    XLOOKUP(F656,
            _xlws.FILTER('Supplier Emission'!$G$15:$G$49,
                   ('Supplier Emission'!$D$15:$D$49=H656) * ('Supplier Emission'!$F$15:$F$49=$E$541)),
            _xlws.FILTER('Supplier Emission'!$M$15:$M$49,
                   ('Supplier Emission'!$D$15:$D$49=H656) * ('Supplier Emission'!$F$15:$F$49=$E$541)),
            ""),
    "")</f>
        <v/>
      </c>
      <c r="N656" s="311" t="str">
        <f t="array" ref="N656">IFERROR(
    XLOOKUP(F656,
            _xlws.FILTER('Supplier Emission'!$G$15:$G$49,
                   ('Supplier Emission'!$D$15:$D$49=H656) * ('Supplier Emission'!$F$15:$F$49=$E$541)),
            _xlws.FILTER('Supplier Emission'!$H$15:$H$49,
                   ('Supplier Emission'!$D$15:$D$49=H656) * ('Supplier Emission'!$F$15:$F$49=$E$541)),
            ""),
    "")</f>
        <v/>
      </c>
      <c r="O656" s="311" t="str">
        <f t="array" ref="O656">XLOOKUP(1,('Emission Factors'!$E$5:$E$488='GHG emissions calculations'!$F656)*('Emission Factors'!$H$5:$H$488='GHG emissions calculations'!$H656),INDEX('Emission Factors'!$E$5:$T$488,0,MATCH('GHG emissions calculations'!O$6,'Emission Factors'!$E$5:$T$5,0)),"",0)</f>
        <v/>
      </c>
      <c r="P656" s="313" t="str">
        <f t="array" ref="P656">IFERROR(
    INDEX('Emission Factors'!$E$5:$P$488,
          MATCH(1,
                ('Emission Factors'!$E$5:$E$488 = 'GHG emissions calculations'!$F656) *
                ('Emission Factors'!$H$5:$H$488 = 'GHG emissions calculations'!$H656),
                0),
          MATCH('GHG emissions calculations'!P$6,'Emission Factors'!$E$5:$P$5,0)),
    "")</f>
        <v/>
      </c>
      <c r="Q656" s="311" t="str">
        <f t="array" ref="Q656">IFERROR(
    IF(
        INDEX('Emission Factors'!$E$5:$P$488,
              MATCH(1,
                    ('Emission Factors'!$E$5:$E$488 = 'GHG emissions calculations'!$F656) *
                    ('Emission Factors'!$H$5:$H$488 = 'GHG emissions calculations'!$H656),
                    0),
              MATCH('GHG emissions calculations'!Q$6, 'Emission Factors'!$E$5:$P$5, 0)) &lt;&gt; "",
        INDEX('Emission Factors'!$E$5:$P$488,
              MATCH(1,
                    ('Emission Factors'!$E$5:$E$488 = 'GHG emissions calculations'!$F656) *
                    ('Emission Factors'!$H$5:$H$488 = 'GHG emissions calculations'!$H656),
                    0),
              MATCH('GHG emissions calculations'!Q$6, 'Emission Factors'!$E$5:$P$5, 0)),
        ""),
    "")</f>
        <v/>
      </c>
      <c r="R656" s="311" t="str">
        <f t="array" ref="R656">IFERROR(
    IF(
        INDEX('Emission Factors'!$E$5:$R$488,
              MATCH(1,
                    ('Emission Factors'!$E$5:$E$488 = 'GHG emissions calculations'!$F656) *
                    ('Emission Factors'!$H$5:$H$488 = 'GHG emissions calculations'!$H656),
                    0),
              MATCH('GHG emissions calculations'!R$6, 'Emission Factors'!$E$5:$R$5, 0)) &lt;&gt; "",
        INDEX('Emission Factors'!$E$5:$R$488,
              MATCH(1,
                    ('Emission Factors'!$E$5:$E$488 = 'GHG emissions calculations'!$F656) *
                    ('Emission Factors'!$H$5:$H$488 = 'GHG emissions calculations'!$H656),
                    0),
              MATCH('GHG emissions calculations'!R$6, 'Emission Factors'!$E$5:$R$5, 0)),
        ""),
    "")</f>
        <v/>
      </c>
      <c r="S656" s="312">
        <f t="shared" si="2"/>
        <v>0</v>
      </c>
      <c r="T656" s="23"/>
    </row>
    <row r="657" ht="15.75" customHeight="1" outlineLevel="1">
      <c r="A657" s="23"/>
      <c r="B657" s="71"/>
      <c r="C657" s="71"/>
      <c r="D657" s="71"/>
      <c r="E657" s="314"/>
      <c r="F657" s="311" t="str">
        <f>Lists!S59</f>
        <v>Aluminium-based manufactured products, unknown mass  - Global or unspecified region</v>
      </c>
      <c r="G657" s="311" t="str">
        <f t="array" ref="G657">XLOOKUP(1,('Emission Factors'!$E$5:$E$488='GHG emissions calculations'!$F657)*('Emission Factors'!$H$5:$H$488='GHG emissions calculations'!$H657),INDEX('Emission Factors'!$E$5:$T$488,0,MATCH('GHG emissions calculations'!G$6,'Emission Factors'!$E$5:$T$5,0)),"",0)</f>
        <v/>
      </c>
      <c r="H657" s="311" t="s">
        <v>238</v>
      </c>
      <c r="I657" s="312" t="str">
        <f>IF(
    SUMIFS('Import data'!$L$25:$L$80,
           'Import data'!$J$25:$J$80, F657,
           'Import data'!$G$25:$G$80, 'GHG emissions calculations'!$H657,
           'Import data'!$I$25:$I$80,$E$541) &lt;&gt; 0,
    SUMIFS('Import data'!$L$25:$L$80,
           'Import data'!$J$25:$J$80, F657,
           'Import data'!$G$25:$G$80, 'GHG emissions calculations'!$H657,
           'Import data'!$I$25:$I$80,$E$541),
    ""
)</f>
        <v/>
      </c>
      <c r="J657" s="311" t="str">
        <f t="array" ref="J657">IF(
    XLOOKUP(F657, 'Import data'!$J$26:$J$47, 'Import data'!$M$26:$M$47, "", 0) = "Please add the region-specific supplier emission factor or choose a different region available in the IAEG database.",
    "",
    XLOOKUP(F657, 'Import data'!$J$26:$J$47, 'Import data'!$M$26:$M$47, "", 0)
)</f>
        <v/>
      </c>
      <c r="K657" s="311" t="str">
        <f t="array" ref="K657">IFERROR(
    XLOOKUP(F657,
            _xlws.FILTER('Supplier Emission'!$G$15:$G$49,
                   ('Supplier Emission'!$D$15:$D$49=H657) * ('Supplier Emission'!$F$15:$F$49=$E$541)),
            _xlws.FILTER('Supplier Emission'!$I$15:$I$49,
                   ('Supplier Emission'!$D$15:$D$49=H657) * ('Supplier Emission'!$F$15:$F$49=$E$541)),
            ""),
    "")</f>
        <v/>
      </c>
      <c r="L657" s="311" t="str">
        <f t="array" ref="L657">IFERROR(
    XLOOKUP(F657,
            _xlws.FILTER('Supplier Emission'!$G$15:$G$49,
                   ('Supplier Emission'!$D$15:$D$49=H657) * ('Supplier Emission'!$F$15:$F$49=$E$541)),
            _xlws.FILTER('Supplier Emission'!$J$15:$J$49,
                   ('Supplier Emission'!$D$15:$D$49=H657) * ('Supplier Emission'!$F$15:$F$49=$E$541)),
            ""),
    "")</f>
        <v/>
      </c>
      <c r="M657" s="311" t="str">
        <f t="array" ref="M657">IFERROR(
    XLOOKUP(F657,
            _xlws.FILTER('Supplier Emission'!$G$15:$G$49,
                   ('Supplier Emission'!$D$15:$D$49=H657) * ('Supplier Emission'!$F$15:$F$49=$E$541)),
            _xlws.FILTER('Supplier Emission'!$M$15:$M$49,
                   ('Supplier Emission'!$D$15:$D$49=H657) * ('Supplier Emission'!$F$15:$F$49=$E$541)),
            ""),
    "")</f>
        <v/>
      </c>
      <c r="N657" s="311" t="str">
        <f t="array" ref="N657">IFERROR(
    XLOOKUP(F657,
            _xlws.FILTER('Supplier Emission'!$G$15:$G$49,
                   ('Supplier Emission'!$D$15:$D$49=H657) * ('Supplier Emission'!$F$15:$F$49=$E$541)),
            _xlws.FILTER('Supplier Emission'!$H$15:$H$49,
                   ('Supplier Emission'!$D$15:$D$49=H657) * ('Supplier Emission'!$F$15:$F$49=$E$541)),
            ""),
    "")</f>
        <v/>
      </c>
      <c r="O657" s="311" t="str">
        <f t="array" ref="O657">XLOOKUP(1,('Emission Factors'!$E$5:$E$488='GHG emissions calculations'!$F657)*('Emission Factors'!$H$5:$H$488='GHG emissions calculations'!$H657),INDEX('Emission Factors'!$E$5:$T$488,0,MATCH('GHG emissions calculations'!O$6,'Emission Factors'!$E$5:$T$5,0)),"",0)</f>
        <v/>
      </c>
      <c r="P657" s="313" t="str">
        <f t="array" ref="P657">IFERROR(
    INDEX('Emission Factors'!$E$5:$P$488,
          MATCH(1,
                ('Emission Factors'!$E$5:$E$488 = 'GHG emissions calculations'!$F657) *
                ('Emission Factors'!$H$5:$H$488 = 'GHG emissions calculations'!$H657),
                0),
          MATCH('GHG emissions calculations'!P$6,'Emission Factors'!$E$5:$P$5,0)),
    "")</f>
        <v/>
      </c>
      <c r="Q657" s="311" t="str">
        <f t="array" ref="Q657">IFERROR(
    IF(
        INDEX('Emission Factors'!$E$5:$P$488,
              MATCH(1,
                    ('Emission Factors'!$E$5:$E$488 = 'GHG emissions calculations'!$F657) *
                    ('Emission Factors'!$H$5:$H$488 = 'GHG emissions calculations'!$H657),
                    0),
              MATCH('GHG emissions calculations'!Q$6, 'Emission Factors'!$E$5:$P$5, 0)) &lt;&gt; "",
        INDEX('Emission Factors'!$E$5:$P$488,
              MATCH(1,
                    ('Emission Factors'!$E$5:$E$488 = 'GHG emissions calculations'!$F657) *
                    ('Emission Factors'!$H$5:$H$488 = 'GHG emissions calculations'!$H657),
                    0),
              MATCH('GHG emissions calculations'!Q$6, 'Emission Factors'!$E$5:$P$5, 0)),
        ""),
    "")</f>
        <v/>
      </c>
      <c r="R657" s="311" t="str">
        <f t="array" ref="R657">IFERROR(
    IF(
        INDEX('Emission Factors'!$E$5:$R$488,
              MATCH(1,
                    ('Emission Factors'!$E$5:$E$488 = 'GHG emissions calculations'!$F657) *
                    ('Emission Factors'!$H$5:$H$488 = 'GHG emissions calculations'!$H657),
                    0),
              MATCH('GHG emissions calculations'!R$6, 'Emission Factors'!$E$5:$R$5, 0)) &lt;&gt; "",
        INDEX('Emission Factors'!$E$5:$R$488,
              MATCH(1,
                    ('Emission Factors'!$E$5:$E$488 = 'GHG emissions calculations'!$F657) *
                    ('Emission Factors'!$H$5:$H$488 = 'GHG emissions calculations'!$H657),
                    0),
              MATCH('GHG emissions calculations'!R$6, 'Emission Factors'!$E$5:$R$5, 0)),
        ""),
    "")</f>
        <v/>
      </c>
      <c r="S657" s="312">
        <f t="shared" si="2"/>
        <v>0</v>
      </c>
      <c r="T657" s="23"/>
    </row>
    <row r="658" ht="15.75" customHeight="1" outlineLevel="1">
      <c r="A658" s="23"/>
      <c r="B658" s="71"/>
      <c r="C658" s="71"/>
      <c r="D658" s="71"/>
      <c r="E658" s="314"/>
      <c r="F658" s="311" t="str">
        <f>Lists!S58</f>
        <v>Aluminium-based manufactured products, unknown mass  - Middle East</v>
      </c>
      <c r="G658" s="311" t="str">
        <f t="array" ref="G658">XLOOKUP(1,('Emission Factors'!$E$5:$E$488='GHG emissions calculations'!$F658)*('Emission Factors'!$H$5:$H$488='GHG emissions calculations'!$H658),INDEX('Emission Factors'!$E$5:$T$488,0,MATCH('GHG emissions calculations'!G$6,'Emission Factors'!$E$5:$T$5,0)),"",0)</f>
        <v/>
      </c>
      <c r="H658" s="311" t="s">
        <v>238</v>
      </c>
      <c r="I658" s="312" t="str">
        <f>IF(
    SUMIFS('Import data'!$L$25:$L$80,
           'Import data'!$J$25:$J$80, F658,
           'Import data'!$G$25:$G$80, 'GHG emissions calculations'!$H658,
           'Import data'!$I$25:$I$80,$E$541) &lt;&gt; 0,
    SUMIFS('Import data'!$L$25:$L$80,
           'Import data'!$J$25:$J$80, F658,
           'Import data'!$G$25:$G$80, 'GHG emissions calculations'!$H658,
           'Import data'!$I$25:$I$80,$E$541),
    ""
)</f>
        <v/>
      </c>
      <c r="J658" s="311" t="str">
        <f t="array" ref="J658">IF(
    XLOOKUP(F658, 'Import data'!$J$26:$J$47, 'Import data'!$M$26:$M$47, "", 0) = "Please add the region-specific supplier emission factor or choose a different region available in the IAEG database.",
    "",
    XLOOKUP(F658, 'Import data'!$J$26:$J$47, 'Import data'!$M$26:$M$47, "", 0)
)</f>
        <v/>
      </c>
      <c r="K658" s="311" t="str">
        <f t="array" ref="K658">IFERROR(
    XLOOKUP(F658,
            _xlws.FILTER('Supplier Emission'!$G$15:$G$49,
                   ('Supplier Emission'!$D$15:$D$49=H658) * ('Supplier Emission'!$F$15:$F$49=$E$541)),
            _xlws.FILTER('Supplier Emission'!$I$15:$I$49,
                   ('Supplier Emission'!$D$15:$D$49=H658) * ('Supplier Emission'!$F$15:$F$49=$E$541)),
            ""),
    "")</f>
        <v/>
      </c>
      <c r="L658" s="311" t="str">
        <f t="array" ref="L658">IFERROR(
    XLOOKUP(F658,
            _xlws.FILTER('Supplier Emission'!$G$15:$G$49,
                   ('Supplier Emission'!$D$15:$D$49=H658) * ('Supplier Emission'!$F$15:$F$49=$E$541)),
            _xlws.FILTER('Supplier Emission'!$J$15:$J$49,
                   ('Supplier Emission'!$D$15:$D$49=H658) * ('Supplier Emission'!$F$15:$F$49=$E$541)),
            ""),
    "")</f>
        <v/>
      </c>
      <c r="M658" s="311" t="str">
        <f t="array" ref="M658">IFERROR(
    XLOOKUP(F658,
            _xlws.FILTER('Supplier Emission'!$G$15:$G$49,
                   ('Supplier Emission'!$D$15:$D$49=H658) * ('Supplier Emission'!$F$15:$F$49=$E$541)),
            _xlws.FILTER('Supplier Emission'!$M$15:$M$49,
                   ('Supplier Emission'!$D$15:$D$49=H658) * ('Supplier Emission'!$F$15:$F$49=$E$541)),
            ""),
    "")</f>
        <v/>
      </c>
      <c r="N658" s="311" t="str">
        <f t="array" ref="N658">IFERROR(
    XLOOKUP(F658,
            _xlws.FILTER('Supplier Emission'!$G$15:$G$49,
                   ('Supplier Emission'!$D$15:$D$49=H658) * ('Supplier Emission'!$F$15:$F$49=$E$541)),
            _xlws.FILTER('Supplier Emission'!$H$15:$H$49,
                   ('Supplier Emission'!$D$15:$D$49=H658) * ('Supplier Emission'!$F$15:$F$49=$E$541)),
            ""),
    "")</f>
        <v/>
      </c>
      <c r="O658" s="311" t="str">
        <f t="array" ref="O658">XLOOKUP(1,('Emission Factors'!$E$5:$E$488='GHG emissions calculations'!$F658)*('Emission Factors'!$H$5:$H$488='GHG emissions calculations'!$H658),INDEX('Emission Factors'!$E$5:$T$488,0,MATCH('GHG emissions calculations'!O$6,'Emission Factors'!$E$5:$T$5,0)),"",0)</f>
        <v/>
      </c>
      <c r="P658" s="313" t="str">
        <f t="array" ref="P658">IFERROR(
    INDEX('Emission Factors'!$E$5:$P$488,
          MATCH(1,
                ('Emission Factors'!$E$5:$E$488 = 'GHG emissions calculations'!$F658) *
                ('Emission Factors'!$H$5:$H$488 = 'GHG emissions calculations'!$H658),
                0),
          MATCH('GHG emissions calculations'!P$6,'Emission Factors'!$E$5:$P$5,0)),
    "")</f>
        <v/>
      </c>
      <c r="Q658" s="311" t="str">
        <f t="array" ref="Q658">IFERROR(
    IF(
        INDEX('Emission Factors'!$E$5:$P$488,
              MATCH(1,
                    ('Emission Factors'!$E$5:$E$488 = 'GHG emissions calculations'!$F658) *
                    ('Emission Factors'!$H$5:$H$488 = 'GHG emissions calculations'!$H658),
                    0),
              MATCH('GHG emissions calculations'!Q$6, 'Emission Factors'!$E$5:$P$5, 0)) &lt;&gt; "",
        INDEX('Emission Factors'!$E$5:$P$488,
              MATCH(1,
                    ('Emission Factors'!$E$5:$E$488 = 'GHG emissions calculations'!$F658) *
                    ('Emission Factors'!$H$5:$H$488 = 'GHG emissions calculations'!$H658),
                    0),
              MATCH('GHG emissions calculations'!Q$6, 'Emission Factors'!$E$5:$P$5, 0)),
        ""),
    "")</f>
        <v/>
      </c>
      <c r="R658" s="311" t="str">
        <f t="array" ref="R658">IFERROR(
    IF(
        INDEX('Emission Factors'!$E$5:$R$488,
              MATCH(1,
                    ('Emission Factors'!$E$5:$E$488 = 'GHG emissions calculations'!$F658) *
                    ('Emission Factors'!$H$5:$H$488 = 'GHG emissions calculations'!$H658),
                    0),
              MATCH('GHG emissions calculations'!R$6, 'Emission Factors'!$E$5:$R$5, 0)) &lt;&gt; "",
        INDEX('Emission Factors'!$E$5:$R$488,
              MATCH(1,
                    ('Emission Factors'!$E$5:$E$488 = 'GHG emissions calculations'!$F658) *
                    ('Emission Factors'!$H$5:$H$488 = 'GHG emissions calculations'!$H658),
                    0),
              MATCH('GHG emissions calculations'!R$6, 'Emission Factors'!$E$5:$R$5, 0)),
        ""),
    "")</f>
        <v/>
      </c>
      <c r="S658" s="312">
        <f t="shared" si="2"/>
        <v>0</v>
      </c>
      <c r="T658" s="23"/>
    </row>
    <row r="659" ht="15.75" customHeight="1" outlineLevel="1">
      <c r="A659" s="23"/>
      <c r="B659" s="71"/>
      <c r="C659" s="71"/>
      <c r="D659" s="71"/>
      <c r="E659" s="314"/>
      <c r="F659" s="311" t="str">
        <f>Lists!S57</f>
        <v>Aluminium-based manufactured products, unknown mass  - Oceania</v>
      </c>
      <c r="G659" s="311" t="str">
        <f t="array" ref="G659">XLOOKUP(1,('Emission Factors'!$E$5:$E$488='GHG emissions calculations'!$F659)*('Emission Factors'!$H$5:$H$488='GHG emissions calculations'!$H659),INDEX('Emission Factors'!$E$5:$T$488,0,MATCH('GHG emissions calculations'!G$6,'Emission Factors'!$E$5:$T$5,0)),"",0)</f>
        <v/>
      </c>
      <c r="H659" s="311" t="s">
        <v>238</v>
      </c>
      <c r="I659" s="312" t="str">
        <f>IF(
    SUMIFS('Import data'!$L$25:$L$80,
           'Import data'!$J$25:$J$80, F659,
           'Import data'!$G$25:$G$80, 'GHG emissions calculations'!$H659,
           'Import data'!$I$25:$I$80,$E$541) &lt;&gt; 0,
    SUMIFS('Import data'!$L$25:$L$80,
           'Import data'!$J$25:$J$80, F659,
           'Import data'!$G$25:$G$80, 'GHG emissions calculations'!$H659,
           'Import data'!$I$25:$I$80,$E$541),
    ""
)</f>
        <v/>
      </c>
      <c r="J659" s="311" t="str">
        <f t="array" ref="J659">IF(
    XLOOKUP(F659, 'Import data'!$J$26:$J$47, 'Import data'!$M$26:$M$47, "", 0) = "Please add the region-specific supplier emission factor or choose a different region available in the IAEG database.",
    "",
    XLOOKUP(F659, 'Import data'!$J$26:$J$47, 'Import data'!$M$26:$M$47, "", 0)
)</f>
        <v/>
      </c>
      <c r="K659" s="311" t="str">
        <f t="array" ref="K659">IFERROR(
    XLOOKUP(F659,
            _xlws.FILTER('Supplier Emission'!$G$15:$G$49,
                   ('Supplier Emission'!$D$15:$D$49=H659) * ('Supplier Emission'!$F$15:$F$49=$E$541)),
            _xlws.FILTER('Supplier Emission'!$I$15:$I$49,
                   ('Supplier Emission'!$D$15:$D$49=H659) * ('Supplier Emission'!$F$15:$F$49=$E$541)),
            ""),
    "")</f>
        <v/>
      </c>
      <c r="L659" s="311" t="str">
        <f t="array" ref="L659">IFERROR(
    XLOOKUP(F659,
            _xlws.FILTER('Supplier Emission'!$G$15:$G$49,
                   ('Supplier Emission'!$D$15:$D$49=H659) * ('Supplier Emission'!$F$15:$F$49=$E$541)),
            _xlws.FILTER('Supplier Emission'!$J$15:$J$49,
                   ('Supplier Emission'!$D$15:$D$49=H659) * ('Supplier Emission'!$F$15:$F$49=$E$541)),
            ""),
    "")</f>
        <v/>
      </c>
      <c r="M659" s="311" t="str">
        <f t="array" ref="M659">IFERROR(
    XLOOKUP(F659,
            _xlws.FILTER('Supplier Emission'!$G$15:$G$49,
                   ('Supplier Emission'!$D$15:$D$49=H659) * ('Supplier Emission'!$F$15:$F$49=$E$541)),
            _xlws.FILTER('Supplier Emission'!$M$15:$M$49,
                   ('Supplier Emission'!$D$15:$D$49=H659) * ('Supplier Emission'!$F$15:$F$49=$E$541)),
            ""),
    "")</f>
        <v/>
      </c>
      <c r="N659" s="311" t="str">
        <f t="array" ref="N659">IFERROR(
    XLOOKUP(F659,
            _xlws.FILTER('Supplier Emission'!$G$15:$G$49,
                   ('Supplier Emission'!$D$15:$D$49=H659) * ('Supplier Emission'!$F$15:$F$49=$E$541)),
            _xlws.FILTER('Supplier Emission'!$H$15:$H$49,
                   ('Supplier Emission'!$D$15:$D$49=H659) * ('Supplier Emission'!$F$15:$F$49=$E$541)),
            ""),
    "")</f>
        <v/>
      </c>
      <c r="O659" s="311" t="str">
        <f t="array" ref="O659">XLOOKUP(1,('Emission Factors'!$E$5:$E$488='GHG emissions calculations'!$F659)*('Emission Factors'!$H$5:$H$488='GHG emissions calculations'!$H659),INDEX('Emission Factors'!$E$5:$T$488,0,MATCH('GHG emissions calculations'!O$6,'Emission Factors'!$E$5:$T$5,0)),"",0)</f>
        <v/>
      </c>
      <c r="P659" s="313" t="str">
        <f t="array" ref="P659">IFERROR(
    INDEX('Emission Factors'!$E$5:$P$488,
          MATCH(1,
                ('Emission Factors'!$E$5:$E$488 = 'GHG emissions calculations'!$F659) *
                ('Emission Factors'!$H$5:$H$488 = 'GHG emissions calculations'!$H659),
                0),
          MATCH('GHG emissions calculations'!P$6,'Emission Factors'!$E$5:$P$5,0)),
    "")</f>
        <v/>
      </c>
      <c r="Q659" s="311" t="str">
        <f t="array" ref="Q659">IFERROR(
    IF(
        INDEX('Emission Factors'!$E$5:$P$488,
              MATCH(1,
                    ('Emission Factors'!$E$5:$E$488 = 'GHG emissions calculations'!$F659) *
                    ('Emission Factors'!$H$5:$H$488 = 'GHG emissions calculations'!$H659),
                    0),
              MATCH('GHG emissions calculations'!Q$6, 'Emission Factors'!$E$5:$P$5, 0)) &lt;&gt; "",
        INDEX('Emission Factors'!$E$5:$P$488,
              MATCH(1,
                    ('Emission Factors'!$E$5:$E$488 = 'GHG emissions calculations'!$F659) *
                    ('Emission Factors'!$H$5:$H$488 = 'GHG emissions calculations'!$H659),
                    0),
              MATCH('GHG emissions calculations'!Q$6, 'Emission Factors'!$E$5:$P$5, 0)),
        ""),
    "")</f>
        <v/>
      </c>
      <c r="R659" s="311" t="str">
        <f t="array" ref="R659">IFERROR(
    IF(
        INDEX('Emission Factors'!$E$5:$R$488,
              MATCH(1,
                    ('Emission Factors'!$E$5:$E$488 = 'GHG emissions calculations'!$F659) *
                    ('Emission Factors'!$H$5:$H$488 = 'GHG emissions calculations'!$H659),
                    0),
              MATCH('GHG emissions calculations'!R$6, 'Emission Factors'!$E$5:$R$5, 0)) &lt;&gt; "",
        INDEX('Emission Factors'!$E$5:$R$488,
              MATCH(1,
                    ('Emission Factors'!$E$5:$E$488 = 'GHG emissions calculations'!$F659) *
                    ('Emission Factors'!$H$5:$H$488 = 'GHG emissions calculations'!$H659),
                    0),
              MATCH('GHG emissions calculations'!R$6, 'Emission Factors'!$E$5:$R$5, 0)),
        ""),
    "")</f>
        <v/>
      </c>
      <c r="S659" s="312">
        <f t="shared" si="2"/>
        <v>0</v>
      </c>
      <c r="T659" s="23"/>
    </row>
    <row r="660" ht="15.75" customHeight="1" outlineLevel="1">
      <c r="A660" s="23"/>
      <c r="B660" s="71"/>
      <c r="C660" s="71"/>
      <c r="D660" s="71"/>
      <c r="E660" s="314"/>
      <c r="F660" s="311" t="str">
        <f>Lists!T111</f>
        <v>Brass - Casting - Africa</v>
      </c>
      <c r="G660" s="311" t="str">
        <f t="array" ref="G660">XLOOKUP(1,('Emission Factors'!$E$5:$E$488='GHG emissions calculations'!$F660)*('Emission Factors'!$H$5:$H$488='GHG emissions calculations'!$H660),INDEX('Emission Factors'!$E$5:$T$488,0,MATCH('GHG emissions calculations'!G$6,'Emission Factors'!$E$5:$T$5,0)),"",0)</f>
        <v/>
      </c>
      <c r="H660" s="311" t="s">
        <v>237</v>
      </c>
      <c r="I660" s="312" t="str">
        <f>IF(
    SUMIFS('Import data'!$L$25:$L$80,
           'Import data'!$J$25:$J$80, F660,
           'Import data'!$G$25:$G$80, 'GHG emissions calculations'!$H660,
           'Import data'!$I$25:$I$80,$E$541) &lt;&gt; 0,
    SUMIFS('Import data'!$L$25:$L$80,
           'Import data'!$J$25:$J$80, F660,
           'Import data'!$G$25:$G$80, 'GHG emissions calculations'!$H660,
           'Import data'!$I$25:$I$80,$E$541),
    ""
)</f>
        <v/>
      </c>
      <c r="J660" s="311" t="str">
        <f t="array" ref="J660">IF(
    XLOOKUP(F660, 'Import data'!$J$26:$J$47, 'Import data'!$M$26:$M$47, "", 0) = "Please add the region-specific supplier emission factor or choose a different region available in the IAEG database.",
    "",
    XLOOKUP(F660, 'Import data'!$J$26:$J$47, 'Import data'!$M$26:$M$47, "", 0)
)</f>
        <v/>
      </c>
      <c r="K660" s="311" t="str">
        <f t="array" ref="K660">IFERROR(
    XLOOKUP(F660,
            _xlws.FILTER('Supplier Emission'!$G$15:$G$49,
                   ('Supplier Emission'!$D$15:$D$49=H660) * ('Supplier Emission'!$F$15:$F$49=$E$541)),
            _xlws.FILTER('Supplier Emission'!$I$15:$I$49,
                   ('Supplier Emission'!$D$15:$D$49=H660) * ('Supplier Emission'!$F$15:$F$49=$E$541)),
            ""),
    "")</f>
        <v/>
      </c>
      <c r="L660" s="311" t="str">
        <f t="array" ref="L660">IFERROR(
    XLOOKUP(F660,
            _xlws.FILTER('Supplier Emission'!$G$15:$G$49,
                   ('Supplier Emission'!$D$15:$D$49=H660) * ('Supplier Emission'!$F$15:$F$49=$E$541)),
            _xlws.FILTER('Supplier Emission'!$J$15:$J$49,
                   ('Supplier Emission'!$D$15:$D$49=H660) * ('Supplier Emission'!$F$15:$F$49=$E$541)),
            ""),
    "")</f>
        <v/>
      </c>
      <c r="M660" s="311" t="str">
        <f t="array" ref="M660">IFERROR(
    XLOOKUP(F660,
            _xlws.FILTER('Supplier Emission'!$G$15:$G$49,
                   ('Supplier Emission'!$D$15:$D$49=H660) * ('Supplier Emission'!$F$15:$F$49=$E$541)),
            _xlws.FILTER('Supplier Emission'!$M$15:$M$49,
                   ('Supplier Emission'!$D$15:$D$49=H660) * ('Supplier Emission'!$F$15:$F$49=$E$541)),
            ""),
    "")</f>
        <v/>
      </c>
      <c r="N660" s="311" t="str">
        <f t="array" ref="N660">IFERROR(
    XLOOKUP(F660,
            _xlws.FILTER('Supplier Emission'!$G$15:$G$49,
                   ('Supplier Emission'!$D$15:$D$49=H660) * ('Supplier Emission'!$F$15:$F$49=$E$541)),
            _xlws.FILTER('Supplier Emission'!$H$15:$H$49,
                   ('Supplier Emission'!$D$15:$D$49=H660) * ('Supplier Emission'!$F$15:$F$49=$E$541)),
            ""),
    "")</f>
        <v/>
      </c>
      <c r="O660" s="311" t="str">
        <f t="array" ref="O660">XLOOKUP(1,('Emission Factors'!$E$5:$E$488='GHG emissions calculations'!$F660)*('Emission Factors'!$H$5:$H$488='GHG emissions calculations'!$H660),INDEX('Emission Factors'!$E$5:$T$488,0,MATCH('GHG emissions calculations'!O$6,'Emission Factors'!$E$5:$T$5,0)),"",0)</f>
        <v/>
      </c>
      <c r="P660" s="313" t="str">
        <f t="array" ref="P660">IFERROR(
    INDEX('Emission Factors'!$E$5:$P$488,
          MATCH(1,
                ('Emission Factors'!$E$5:$E$488 = 'GHG emissions calculations'!$F660) *
                ('Emission Factors'!$H$5:$H$488 = 'GHG emissions calculations'!$H660),
                0),
          MATCH('GHG emissions calculations'!P$6,'Emission Factors'!$E$5:$P$5,0)),
    "")</f>
        <v/>
      </c>
      <c r="Q660" s="311" t="str">
        <f t="array" ref="Q660">IFERROR(
    IF(
        INDEX('Emission Factors'!$E$5:$P$488,
              MATCH(1,
                    ('Emission Factors'!$E$5:$E$488 = 'GHG emissions calculations'!$F660) *
                    ('Emission Factors'!$H$5:$H$488 = 'GHG emissions calculations'!$H660),
                    0),
              MATCH('GHG emissions calculations'!Q$6, 'Emission Factors'!$E$5:$P$5, 0)) &lt;&gt; "",
        INDEX('Emission Factors'!$E$5:$P$488,
              MATCH(1,
                    ('Emission Factors'!$E$5:$E$488 = 'GHG emissions calculations'!$F660) *
                    ('Emission Factors'!$H$5:$H$488 = 'GHG emissions calculations'!$H660),
                    0),
              MATCH('GHG emissions calculations'!Q$6, 'Emission Factors'!$E$5:$P$5, 0)),
        ""),
    "")</f>
        <v/>
      </c>
      <c r="R660" s="311" t="str">
        <f t="array" ref="R660">IFERROR(
    IF(
        INDEX('Emission Factors'!$E$5:$R$488,
              MATCH(1,
                    ('Emission Factors'!$E$5:$E$488 = 'GHG emissions calculations'!$F660) *
                    ('Emission Factors'!$H$5:$H$488 = 'GHG emissions calculations'!$H660),
                    0),
              MATCH('GHG emissions calculations'!R$6, 'Emission Factors'!$E$5:$R$5, 0)) &lt;&gt; "",
        INDEX('Emission Factors'!$E$5:$R$488,
              MATCH(1,
                    ('Emission Factors'!$E$5:$E$488 = 'GHG emissions calculations'!$F660) *
                    ('Emission Factors'!$H$5:$H$488 = 'GHG emissions calculations'!$H660),
                    0),
              MATCH('GHG emissions calculations'!R$6, 'Emission Factors'!$E$5:$R$5, 0)),
        ""),
    "")</f>
        <v/>
      </c>
      <c r="S660" s="312">
        <f t="shared" si="2"/>
        <v>0</v>
      </c>
      <c r="T660" s="23"/>
    </row>
    <row r="661" ht="15.75" customHeight="1" outlineLevel="1">
      <c r="A661" s="23"/>
      <c r="B661" s="71"/>
      <c r="C661" s="71"/>
      <c r="D661" s="71"/>
      <c r="E661" s="314"/>
      <c r="F661" s="311" t="str">
        <f>Lists!T109</f>
        <v>Brass - Casting - America</v>
      </c>
      <c r="G661" s="311" t="str">
        <f t="array" ref="G661">XLOOKUP(1,('Emission Factors'!$E$5:$E$488='GHG emissions calculations'!$F661)*('Emission Factors'!$H$5:$H$488='GHG emissions calculations'!$H661),INDEX('Emission Factors'!$E$5:$T$488,0,MATCH('GHG emissions calculations'!G$6,'Emission Factors'!$E$5:$T$5,0)),"",0)</f>
        <v/>
      </c>
      <c r="H661" s="311" t="s">
        <v>237</v>
      </c>
      <c r="I661" s="312" t="str">
        <f>IF(
    SUMIFS('Import data'!$L$25:$L$80,
           'Import data'!$J$25:$J$80, F661,
           'Import data'!$G$25:$G$80, 'GHG emissions calculations'!$H661,
           'Import data'!$I$25:$I$80,$E$541) &lt;&gt; 0,
    SUMIFS('Import data'!$L$25:$L$80,
           'Import data'!$J$25:$J$80, F661,
           'Import data'!$G$25:$G$80, 'GHG emissions calculations'!$H661,
           'Import data'!$I$25:$I$80,$E$541),
    ""
)</f>
        <v/>
      </c>
      <c r="J661" s="311" t="str">
        <f t="array" ref="J661">IF(
    XLOOKUP(F661, 'Import data'!$J$26:$J$47, 'Import data'!$M$26:$M$47, "", 0) = "Please add the region-specific supplier emission factor or choose a different region available in the IAEG database.",
    "",
    XLOOKUP(F661, 'Import data'!$J$26:$J$47, 'Import data'!$M$26:$M$47, "", 0)
)</f>
        <v/>
      </c>
      <c r="K661" s="311" t="str">
        <f t="array" ref="K661">IFERROR(
    XLOOKUP(F661,
            _xlws.FILTER('Supplier Emission'!$G$15:$G$49,
                   ('Supplier Emission'!$D$15:$D$49=H661) * ('Supplier Emission'!$F$15:$F$49=$E$541)),
            _xlws.FILTER('Supplier Emission'!$I$15:$I$49,
                   ('Supplier Emission'!$D$15:$D$49=H661) * ('Supplier Emission'!$F$15:$F$49=$E$541)),
            ""),
    "")</f>
        <v/>
      </c>
      <c r="L661" s="311" t="str">
        <f t="array" ref="L661">IFERROR(
    XLOOKUP(F661,
            _xlws.FILTER('Supplier Emission'!$G$15:$G$49,
                   ('Supplier Emission'!$D$15:$D$49=H661) * ('Supplier Emission'!$F$15:$F$49=$E$541)),
            _xlws.FILTER('Supplier Emission'!$J$15:$J$49,
                   ('Supplier Emission'!$D$15:$D$49=H661) * ('Supplier Emission'!$F$15:$F$49=$E$541)),
            ""),
    "")</f>
        <v/>
      </c>
      <c r="M661" s="311" t="str">
        <f t="array" ref="M661">IFERROR(
    XLOOKUP(F661,
            _xlws.FILTER('Supplier Emission'!$G$15:$G$49,
                   ('Supplier Emission'!$D$15:$D$49=H661) * ('Supplier Emission'!$F$15:$F$49=$E$541)),
            _xlws.FILTER('Supplier Emission'!$M$15:$M$49,
                   ('Supplier Emission'!$D$15:$D$49=H661) * ('Supplier Emission'!$F$15:$F$49=$E$541)),
            ""),
    "")</f>
        <v/>
      </c>
      <c r="N661" s="311" t="str">
        <f t="array" ref="N661">IFERROR(
    XLOOKUP(F661,
            _xlws.FILTER('Supplier Emission'!$G$15:$G$49,
                   ('Supplier Emission'!$D$15:$D$49=H661) * ('Supplier Emission'!$F$15:$F$49=$E$541)),
            _xlws.FILTER('Supplier Emission'!$H$15:$H$49,
                   ('Supplier Emission'!$D$15:$D$49=H661) * ('Supplier Emission'!$F$15:$F$49=$E$541)),
            ""),
    "")</f>
        <v/>
      </c>
      <c r="O661" s="311" t="str">
        <f t="array" ref="O661">XLOOKUP(1,('Emission Factors'!$E$5:$E$488='GHG emissions calculations'!$F661)*('Emission Factors'!$H$5:$H$488='GHG emissions calculations'!$H661),INDEX('Emission Factors'!$E$5:$T$488,0,MATCH('GHG emissions calculations'!O$6,'Emission Factors'!$E$5:$T$5,0)),"",0)</f>
        <v/>
      </c>
      <c r="P661" s="313" t="str">
        <f t="array" ref="P661">IFERROR(
    INDEX('Emission Factors'!$E$5:$P$488,
          MATCH(1,
                ('Emission Factors'!$E$5:$E$488 = 'GHG emissions calculations'!$F661) *
                ('Emission Factors'!$H$5:$H$488 = 'GHG emissions calculations'!$H661),
                0),
          MATCH('GHG emissions calculations'!P$6,'Emission Factors'!$E$5:$P$5,0)),
    "")</f>
        <v/>
      </c>
      <c r="Q661" s="311" t="str">
        <f t="array" ref="Q661">IFERROR(
    IF(
        INDEX('Emission Factors'!$E$5:$P$488,
              MATCH(1,
                    ('Emission Factors'!$E$5:$E$488 = 'GHG emissions calculations'!$F661) *
                    ('Emission Factors'!$H$5:$H$488 = 'GHG emissions calculations'!$H661),
                    0),
              MATCH('GHG emissions calculations'!Q$6, 'Emission Factors'!$E$5:$P$5, 0)) &lt;&gt; "",
        INDEX('Emission Factors'!$E$5:$P$488,
              MATCH(1,
                    ('Emission Factors'!$E$5:$E$488 = 'GHG emissions calculations'!$F661) *
                    ('Emission Factors'!$H$5:$H$488 = 'GHG emissions calculations'!$H661),
                    0),
              MATCH('GHG emissions calculations'!Q$6, 'Emission Factors'!$E$5:$P$5, 0)),
        ""),
    "")</f>
        <v/>
      </c>
      <c r="R661" s="311" t="str">
        <f t="array" ref="R661">IFERROR(
    IF(
        INDEX('Emission Factors'!$E$5:$R$488,
              MATCH(1,
                    ('Emission Factors'!$E$5:$E$488 = 'GHG emissions calculations'!$F661) *
                    ('Emission Factors'!$H$5:$H$488 = 'GHG emissions calculations'!$H661),
                    0),
              MATCH('GHG emissions calculations'!R$6, 'Emission Factors'!$E$5:$R$5, 0)) &lt;&gt; "",
        INDEX('Emission Factors'!$E$5:$R$488,
              MATCH(1,
                    ('Emission Factors'!$E$5:$E$488 = 'GHG emissions calculations'!$F661) *
                    ('Emission Factors'!$H$5:$H$488 = 'GHG emissions calculations'!$H661),
                    0),
              MATCH('GHG emissions calculations'!R$6, 'Emission Factors'!$E$5:$R$5, 0)),
        ""),
    "")</f>
        <v/>
      </c>
      <c r="S661" s="312">
        <f t="shared" si="2"/>
        <v>0</v>
      </c>
      <c r="T661" s="23"/>
    </row>
    <row r="662" ht="15.75" customHeight="1" outlineLevel="1">
      <c r="A662" s="23"/>
      <c r="B662" s="71"/>
      <c r="C662" s="71"/>
      <c r="D662" s="71"/>
      <c r="E662" s="314"/>
      <c r="F662" s="311" t="str">
        <f>Lists!T112</f>
        <v>Brass - Casting - Asia</v>
      </c>
      <c r="G662" s="311" t="str">
        <f t="array" ref="G662">XLOOKUP(1,('Emission Factors'!$E$5:$E$488='GHG emissions calculations'!$F662)*('Emission Factors'!$H$5:$H$488='GHG emissions calculations'!$H662),INDEX('Emission Factors'!$E$5:$T$488,0,MATCH('GHG emissions calculations'!G$6,'Emission Factors'!$E$5:$T$5,0)),"",0)</f>
        <v/>
      </c>
      <c r="H662" s="311" t="s">
        <v>237</v>
      </c>
      <c r="I662" s="312" t="str">
        <f>IF(
    SUMIFS('Import data'!$L$25:$L$80,
           'Import data'!$J$25:$J$80, F662,
           'Import data'!$G$25:$G$80, 'GHG emissions calculations'!$H662,
           'Import data'!$I$25:$I$80,$E$541) &lt;&gt; 0,
    SUMIFS('Import data'!$L$25:$L$80,
           'Import data'!$J$25:$J$80, F662,
           'Import data'!$G$25:$G$80, 'GHG emissions calculations'!$H662,
           'Import data'!$I$25:$I$80,$E$541),
    ""
)</f>
        <v/>
      </c>
      <c r="J662" s="311" t="str">
        <f t="array" ref="J662">IF(
    XLOOKUP(F662, 'Import data'!$J$26:$J$47, 'Import data'!$M$26:$M$47, "", 0) = "Please add the region-specific supplier emission factor or choose a different region available in the IAEG database.",
    "",
    XLOOKUP(F662, 'Import data'!$J$26:$J$47, 'Import data'!$M$26:$M$47, "", 0)
)</f>
        <v/>
      </c>
      <c r="K662" s="311" t="str">
        <f t="array" ref="K662">IFERROR(
    XLOOKUP(F662,
            _xlws.FILTER('Supplier Emission'!$G$15:$G$49,
                   ('Supplier Emission'!$D$15:$D$49=H662) * ('Supplier Emission'!$F$15:$F$49=$E$541)),
            _xlws.FILTER('Supplier Emission'!$I$15:$I$49,
                   ('Supplier Emission'!$D$15:$D$49=H662) * ('Supplier Emission'!$F$15:$F$49=$E$541)),
            ""),
    "")</f>
        <v/>
      </c>
      <c r="L662" s="311" t="str">
        <f t="array" ref="L662">IFERROR(
    XLOOKUP(F662,
            _xlws.FILTER('Supplier Emission'!$G$15:$G$49,
                   ('Supplier Emission'!$D$15:$D$49=H662) * ('Supplier Emission'!$F$15:$F$49=$E$541)),
            _xlws.FILTER('Supplier Emission'!$J$15:$J$49,
                   ('Supplier Emission'!$D$15:$D$49=H662) * ('Supplier Emission'!$F$15:$F$49=$E$541)),
            ""),
    "")</f>
        <v/>
      </c>
      <c r="M662" s="311" t="str">
        <f t="array" ref="M662">IFERROR(
    XLOOKUP(F662,
            _xlws.FILTER('Supplier Emission'!$G$15:$G$49,
                   ('Supplier Emission'!$D$15:$D$49=H662) * ('Supplier Emission'!$F$15:$F$49=$E$541)),
            _xlws.FILTER('Supplier Emission'!$M$15:$M$49,
                   ('Supplier Emission'!$D$15:$D$49=H662) * ('Supplier Emission'!$F$15:$F$49=$E$541)),
            ""),
    "")</f>
        <v/>
      </c>
      <c r="N662" s="311" t="str">
        <f t="array" ref="N662">IFERROR(
    XLOOKUP(F662,
            _xlws.FILTER('Supplier Emission'!$G$15:$G$49,
                   ('Supplier Emission'!$D$15:$D$49=H662) * ('Supplier Emission'!$F$15:$F$49=$E$541)),
            _xlws.FILTER('Supplier Emission'!$H$15:$H$49,
                   ('Supplier Emission'!$D$15:$D$49=H662) * ('Supplier Emission'!$F$15:$F$49=$E$541)),
            ""),
    "")</f>
        <v/>
      </c>
      <c r="O662" s="311" t="str">
        <f t="array" ref="O662">XLOOKUP(1,('Emission Factors'!$E$5:$E$488='GHG emissions calculations'!$F662)*('Emission Factors'!$H$5:$H$488='GHG emissions calculations'!$H662),INDEX('Emission Factors'!$E$5:$T$488,0,MATCH('GHG emissions calculations'!O$6,'Emission Factors'!$E$5:$T$5,0)),"",0)</f>
        <v/>
      </c>
      <c r="P662" s="313" t="str">
        <f t="array" ref="P662">IFERROR(
    INDEX('Emission Factors'!$E$5:$P$488,
          MATCH(1,
                ('Emission Factors'!$E$5:$E$488 = 'GHG emissions calculations'!$F662) *
                ('Emission Factors'!$H$5:$H$488 = 'GHG emissions calculations'!$H662),
                0),
          MATCH('GHG emissions calculations'!P$6,'Emission Factors'!$E$5:$P$5,0)),
    "")</f>
        <v/>
      </c>
      <c r="Q662" s="311" t="str">
        <f t="array" ref="Q662">IFERROR(
    IF(
        INDEX('Emission Factors'!$E$5:$P$488,
              MATCH(1,
                    ('Emission Factors'!$E$5:$E$488 = 'GHG emissions calculations'!$F662) *
                    ('Emission Factors'!$H$5:$H$488 = 'GHG emissions calculations'!$H662),
                    0),
              MATCH('GHG emissions calculations'!Q$6, 'Emission Factors'!$E$5:$P$5, 0)) &lt;&gt; "",
        INDEX('Emission Factors'!$E$5:$P$488,
              MATCH(1,
                    ('Emission Factors'!$E$5:$E$488 = 'GHG emissions calculations'!$F662) *
                    ('Emission Factors'!$H$5:$H$488 = 'GHG emissions calculations'!$H662),
                    0),
              MATCH('GHG emissions calculations'!Q$6, 'Emission Factors'!$E$5:$P$5, 0)),
        ""),
    "")</f>
        <v/>
      </c>
      <c r="R662" s="311" t="str">
        <f t="array" ref="R662">IFERROR(
    IF(
        INDEX('Emission Factors'!$E$5:$R$488,
              MATCH(1,
                    ('Emission Factors'!$E$5:$E$488 = 'GHG emissions calculations'!$F662) *
                    ('Emission Factors'!$H$5:$H$488 = 'GHG emissions calculations'!$H662),
                    0),
              MATCH('GHG emissions calculations'!R$6, 'Emission Factors'!$E$5:$R$5, 0)) &lt;&gt; "",
        INDEX('Emission Factors'!$E$5:$R$488,
              MATCH(1,
                    ('Emission Factors'!$E$5:$E$488 = 'GHG emissions calculations'!$F662) *
                    ('Emission Factors'!$H$5:$H$488 = 'GHG emissions calculations'!$H662),
                    0),
              MATCH('GHG emissions calculations'!R$6, 'Emission Factors'!$E$5:$R$5, 0)),
        ""),
    "")</f>
        <v/>
      </c>
      <c r="S662" s="312">
        <f t="shared" si="2"/>
        <v>0</v>
      </c>
      <c r="T662" s="23"/>
    </row>
    <row r="663" ht="15.75" customHeight="1" outlineLevel="1">
      <c r="A663" s="23"/>
      <c r="B663" s="71"/>
      <c r="C663" s="71"/>
      <c r="D663" s="71"/>
      <c r="E663" s="314"/>
      <c r="F663" s="311" t="str">
        <f>Lists!T110</f>
        <v>Brass - Casting - Europe</v>
      </c>
      <c r="G663" s="311">
        <f t="array" ref="G663">XLOOKUP(1,('Emission Factors'!$E$5:$E$488='GHG emissions calculations'!$F663)*('Emission Factors'!$H$5:$H$488='GHG emissions calculations'!$H663),INDEX('Emission Factors'!$E$5:$T$488,0,MATCH('GHG emissions calculations'!G$6,'Emission Factors'!$E$5:$T$5,0)),"",0)</f>
        <v>3</v>
      </c>
      <c r="H663" s="311" t="s">
        <v>237</v>
      </c>
      <c r="I663" s="312" t="str">
        <f>IF(
    SUMIFS('Import data'!$L$25:$L$80,
           'Import data'!$J$25:$J$80, F663,
           'Import data'!$G$25:$G$80, 'GHG emissions calculations'!$H663,
           'Import data'!$I$25:$I$80,$E$541) &lt;&gt; 0,
    SUMIFS('Import data'!$L$25:$L$80,
           'Import data'!$J$25:$J$80, F663,
           'Import data'!$G$25:$G$80, 'GHG emissions calculations'!$H663,
           'Import data'!$I$25:$I$80,$E$541),
    ""
)</f>
        <v/>
      </c>
      <c r="J663" s="311" t="str">
        <f t="array" ref="J663">IF(
    XLOOKUP(F663, 'Import data'!$J$26:$J$47, 'Import data'!$M$26:$M$47, "", 0) = "Please add the region-specific supplier emission factor or choose a different region available in the IAEG database.",
    "",
    XLOOKUP(F663, 'Import data'!$J$26:$J$47, 'Import data'!$M$26:$M$47, "", 0)
)</f>
        <v/>
      </c>
      <c r="K663" s="311" t="str">
        <f t="array" ref="K663">IFERROR(
    XLOOKUP(F663,
            _xlws.FILTER('Supplier Emission'!$G$15:$G$49,
                   ('Supplier Emission'!$D$15:$D$49=H663) * ('Supplier Emission'!$F$15:$F$49=$E$541)),
            _xlws.FILTER('Supplier Emission'!$I$15:$I$49,
                   ('Supplier Emission'!$D$15:$D$49=H663) * ('Supplier Emission'!$F$15:$F$49=$E$541)),
            ""),
    "")</f>
        <v/>
      </c>
      <c r="L663" s="311" t="str">
        <f t="array" ref="L663">IFERROR(
    XLOOKUP(F663,
            _xlws.FILTER('Supplier Emission'!$G$15:$G$49,
                   ('Supplier Emission'!$D$15:$D$49=H663) * ('Supplier Emission'!$F$15:$F$49=$E$541)),
            _xlws.FILTER('Supplier Emission'!$J$15:$J$49,
                   ('Supplier Emission'!$D$15:$D$49=H663) * ('Supplier Emission'!$F$15:$F$49=$E$541)),
            ""),
    "")</f>
        <v/>
      </c>
      <c r="M663" s="311" t="str">
        <f t="array" ref="M663">IFERROR(
    XLOOKUP(F663,
            _xlws.FILTER('Supplier Emission'!$G$15:$G$49,
                   ('Supplier Emission'!$D$15:$D$49=H663) * ('Supplier Emission'!$F$15:$F$49=$E$541)),
            _xlws.FILTER('Supplier Emission'!$M$15:$M$49,
                   ('Supplier Emission'!$D$15:$D$49=H663) * ('Supplier Emission'!$F$15:$F$49=$E$541)),
            ""),
    "")</f>
        <v/>
      </c>
      <c r="N663" s="311" t="str">
        <f t="array" ref="N663">IFERROR(
    XLOOKUP(F663,
            _xlws.FILTER('Supplier Emission'!$G$15:$G$49,
                   ('Supplier Emission'!$D$15:$D$49=H663) * ('Supplier Emission'!$F$15:$F$49=$E$541)),
            _xlws.FILTER('Supplier Emission'!$H$15:$H$49,
                   ('Supplier Emission'!$D$15:$D$49=H663) * ('Supplier Emission'!$F$15:$F$49=$E$541)),
            ""),
    "")</f>
        <v/>
      </c>
      <c r="O663" s="311" t="str">
        <f t="array" ref="O663">XLOOKUP(1,('Emission Factors'!$E$5:$E$488='GHG emissions calculations'!$F663)*('Emission Factors'!$H$5:$H$488='GHG emissions calculations'!$H663),INDEX('Emission Factors'!$E$5:$T$488,0,MATCH('GHG emissions calculations'!O$6,'Emission Factors'!$E$5:$T$5,0)),"",0)</f>
        <v>Brass (CUZn20) - Laiton</v>
      </c>
      <c r="P663" s="313">
        <f t="array" ref="P663">IFERROR(
    INDEX('Emission Factors'!$E$5:$P$488,
          MATCH(1,
                ('Emission Factors'!$E$5:$E$488 = 'GHG emissions calculations'!$F663) *
                ('Emission Factors'!$H$5:$H$488 = 'GHG emissions calculations'!$H663),
                0),
          MATCH('GHG emissions calculations'!P$6,'Emission Factors'!$E$5:$P$5,0)),
    "")</f>
        <v>0.602</v>
      </c>
      <c r="Q663" s="311" t="str">
        <f t="array" ref="Q663">IFERROR(
    IF(
        INDEX('Emission Factors'!$E$5:$P$488,
              MATCH(1,
                    ('Emission Factors'!$E$5:$E$488 = 'GHG emissions calculations'!$F663) *
                    ('Emission Factors'!$H$5:$H$488 = 'GHG emissions calculations'!$H663),
                    0),
              MATCH('GHG emissions calculations'!Q$6, 'Emission Factors'!$E$5:$P$5, 0)) &lt;&gt; "",
        INDEX('Emission Factors'!$E$5:$P$488,
              MATCH(1,
                    ('Emission Factors'!$E$5:$E$488 = 'GHG emissions calculations'!$F663) *
                    ('Emission Factors'!$H$5:$H$488 = 'GHG emissions calculations'!$H663),
                    0),
              MATCH('GHG emissions calculations'!Q$6, 'Emission Factors'!$E$5:$P$5, 0)),
        ""),
    "")</f>
        <v>kgCO2e/kg</v>
      </c>
      <c r="R663" s="311" t="str">
        <f t="array" ref="R663">IFERROR(
    IF(
        INDEX('Emission Factors'!$E$5:$R$488,
              MATCH(1,
                    ('Emission Factors'!$E$5:$E$488 = 'GHG emissions calculations'!$F663) *
                    ('Emission Factors'!$H$5:$H$488 = 'GHG emissions calculations'!$H663),
                    0),
              MATCH('GHG emissions calculations'!R$6, 'Emission Factors'!$E$5:$R$5, 0)) &lt;&gt; "",
        INDEX('Emission Factors'!$E$5:$R$488,
              MATCH(1,
                    ('Emission Factors'!$E$5:$E$488 = 'GHG emissions calculations'!$F663) *
                    ('Emission Factors'!$H$5:$H$488 = 'GHG emissions calculations'!$H663),
                    0),
              MATCH('GHG emissions calculations'!R$6, 'Emission Factors'!$E$5:$R$5, 0)),
        ""),
    "")</f>
        <v>Europe</v>
      </c>
      <c r="S663" s="312">
        <f t="shared" si="2"/>
        <v>0</v>
      </c>
      <c r="T663" s="23"/>
    </row>
    <row r="664" ht="15.75" customHeight="1" outlineLevel="1">
      <c r="A664" s="23"/>
      <c r="B664" s="71"/>
      <c r="C664" s="71"/>
      <c r="D664" s="71"/>
      <c r="E664" s="314"/>
      <c r="F664" s="311" t="str">
        <f>Lists!T115</f>
        <v>Brass - Casting - Global or unspecified region</v>
      </c>
      <c r="G664" s="311">
        <f t="array" ref="G664">XLOOKUP(1,('Emission Factors'!$E$5:$E$488='GHG emissions calculations'!$F664)*('Emission Factors'!$H$5:$H$488='GHG emissions calculations'!$H664),INDEX('Emission Factors'!$E$5:$T$488,0,MATCH('GHG emissions calculations'!G$6,'Emission Factors'!$E$5:$T$5,0)),"",0)</f>
        <v>3</v>
      </c>
      <c r="H664" s="311" t="s">
        <v>237</v>
      </c>
      <c r="I664" s="312" t="str">
        <f>IF(
    SUMIFS('Import data'!$L$25:$L$80,
           'Import data'!$J$25:$J$80, F664,
           'Import data'!$G$25:$G$80, 'GHG emissions calculations'!$H664,
           'Import data'!$I$25:$I$80,$E$541) &lt;&gt; 0,
    SUMIFS('Import data'!$L$25:$L$80,
           'Import data'!$J$25:$J$80, F664,
           'Import data'!$G$25:$G$80, 'GHG emissions calculations'!$H664,
           'Import data'!$I$25:$I$80,$E$541),
    ""
)</f>
        <v/>
      </c>
      <c r="J664" s="311" t="str">
        <f t="array" ref="J664">IF(
    XLOOKUP(F664, 'Import data'!$J$26:$J$47, 'Import data'!$M$26:$M$47, "", 0) = "Please add the region-specific supplier emission factor or choose a different region available in the IAEG database.",
    "",
    XLOOKUP(F664, 'Import data'!$J$26:$J$47, 'Import data'!$M$26:$M$47, "", 0)
)</f>
        <v/>
      </c>
      <c r="K664" s="311" t="str">
        <f t="array" ref="K664">IFERROR(
    XLOOKUP(F664,
            _xlws.FILTER('Supplier Emission'!$G$15:$G$49,
                   ('Supplier Emission'!$D$15:$D$49=H664) * ('Supplier Emission'!$F$15:$F$49=$E$541)),
            _xlws.FILTER('Supplier Emission'!$I$15:$I$49,
                   ('Supplier Emission'!$D$15:$D$49=H664) * ('Supplier Emission'!$F$15:$F$49=$E$541)),
            ""),
    "")</f>
        <v/>
      </c>
      <c r="L664" s="311" t="str">
        <f t="array" ref="L664">IFERROR(
    XLOOKUP(F664,
            _xlws.FILTER('Supplier Emission'!$G$15:$G$49,
                   ('Supplier Emission'!$D$15:$D$49=H664) * ('Supplier Emission'!$F$15:$F$49=$E$541)),
            _xlws.FILTER('Supplier Emission'!$J$15:$J$49,
                   ('Supplier Emission'!$D$15:$D$49=H664) * ('Supplier Emission'!$F$15:$F$49=$E$541)),
            ""),
    "")</f>
        <v/>
      </c>
      <c r="M664" s="311" t="str">
        <f t="array" ref="M664">IFERROR(
    XLOOKUP(F664,
            _xlws.FILTER('Supplier Emission'!$G$15:$G$49,
                   ('Supplier Emission'!$D$15:$D$49=H664) * ('Supplier Emission'!$F$15:$F$49=$E$541)),
            _xlws.FILTER('Supplier Emission'!$M$15:$M$49,
                   ('Supplier Emission'!$D$15:$D$49=H664) * ('Supplier Emission'!$F$15:$F$49=$E$541)),
            ""),
    "")</f>
        <v/>
      </c>
      <c r="N664" s="311" t="str">
        <f t="array" ref="N664">IFERROR(
    XLOOKUP(F664,
            _xlws.FILTER('Supplier Emission'!$G$15:$G$49,
                   ('Supplier Emission'!$D$15:$D$49=H664) * ('Supplier Emission'!$F$15:$F$49=$E$541)),
            _xlws.FILTER('Supplier Emission'!$H$15:$H$49,
                   ('Supplier Emission'!$D$15:$D$49=H664) * ('Supplier Emission'!$F$15:$F$49=$E$541)),
            ""),
    "")</f>
        <v/>
      </c>
      <c r="O664" s="311" t="str">
        <f t="array" ref="O664">XLOOKUP(1,('Emission Factors'!$E$5:$E$488='GHG emissions calculations'!$F664)*('Emission Factors'!$H$5:$H$488='GHG emissions calculations'!$H664),INDEX('Emission Factors'!$E$5:$T$488,0,MATCH('GHG emissions calculations'!O$6,'Emission Factors'!$E$5:$T$5,0)),"",0)</f>
        <v>Brass (CUZn20) - Laiton + Casting - Moulage (impact réduit)</v>
      </c>
      <c r="P664" s="313">
        <f t="array" ref="P664">IFERROR(
    INDEX('Emission Factors'!$E$5:$P$488,
          MATCH(1,
                ('Emission Factors'!$E$5:$E$488 = 'GHG emissions calculations'!$F664) *
                ('Emission Factors'!$H$5:$H$488 = 'GHG emissions calculations'!$H664),
                0),
          MATCH('GHG emissions calculations'!P$6,'Emission Factors'!$E$5:$P$5,0)),
    "")</f>
        <v>1.005</v>
      </c>
      <c r="Q664" s="311" t="str">
        <f t="array" ref="Q664">IFERROR(
    IF(
        INDEX('Emission Factors'!$E$5:$P$488,
              MATCH(1,
                    ('Emission Factors'!$E$5:$E$488 = 'GHG emissions calculations'!$F664) *
                    ('Emission Factors'!$H$5:$H$488 = 'GHG emissions calculations'!$H664),
                    0),
              MATCH('GHG emissions calculations'!Q$6, 'Emission Factors'!$E$5:$P$5, 0)) &lt;&gt; "",
        INDEX('Emission Factors'!$E$5:$P$488,
              MATCH(1,
                    ('Emission Factors'!$E$5:$E$488 = 'GHG emissions calculations'!$F664) *
                    ('Emission Factors'!$H$5:$H$488 = 'GHG emissions calculations'!$H664),
                    0),
              MATCH('GHG emissions calculations'!Q$6, 'Emission Factors'!$E$5:$P$5, 0)),
        ""),
    "")</f>
        <v>kgCO2e/kg</v>
      </c>
      <c r="R664" s="311" t="str">
        <f t="array" ref="R664">IFERROR(
    IF(
        INDEX('Emission Factors'!$E$5:$R$488,
              MATCH(1,
                    ('Emission Factors'!$E$5:$E$488 = 'GHG emissions calculations'!$F664) *
                    ('Emission Factors'!$H$5:$H$488 = 'GHG emissions calculations'!$H664),
                    0),
              MATCH('GHG emissions calculations'!R$6, 'Emission Factors'!$E$5:$R$5, 0)) &lt;&gt; "",
        INDEX('Emission Factors'!$E$5:$R$488,
              MATCH(1,
                    ('Emission Factors'!$E$5:$E$488 = 'GHG emissions calculations'!$F664) *
                    ('Emission Factors'!$H$5:$H$488 = 'GHG emissions calculations'!$H664),
                    0),
              MATCH('GHG emissions calculations'!R$6, 'Emission Factors'!$E$5:$R$5, 0)),
        ""),
    "")</f>
        <v>Global or unspecified region</v>
      </c>
      <c r="S664" s="312">
        <f t="shared" si="2"/>
        <v>0</v>
      </c>
      <c r="T664" s="23"/>
    </row>
    <row r="665" ht="15.75" customHeight="1" outlineLevel="1">
      <c r="A665" s="23"/>
      <c r="B665" s="71"/>
      <c r="C665" s="71"/>
      <c r="D665" s="71"/>
      <c r="E665" s="314"/>
      <c r="F665" s="311" t="str">
        <f>Lists!T114</f>
        <v>Brass - Casting - Middle East</v>
      </c>
      <c r="G665" s="311" t="str">
        <f t="array" ref="G665">XLOOKUP(1,('Emission Factors'!$E$5:$E$488='GHG emissions calculations'!$F665)*('Emission Factors'!$H$5:$H$488='GHG emissions calculations'!$H665),INDEX('Emission Factors'!$E$5:$T$488,0,MATCH('GHG emissions calculations'!G$6,'Emission Factors'!$E$5:$T$5,0)),"",0)</f>
        <v/>
      </c>
      <c r="H665" s="311" t="s">
        <v>237</v>
      </c>
      <c r="I665" s="312" t="str">
        <f>IF(
    SUMIFS('Import data'!$L$25:$L$80,
           'Import data'!$J$25:$J$80, F665,
           'Import data'!$G$25:$G$80, 'GHG emissions calculations'!$H665,
           'Import data'!$I$25:$I$80,$E$541) &lt;&gt; 0,
    SUMIFS('Import data'!$L$25:$L$80,
           'Import data'!$J$25:$J$80, F665,
           'Import data'!$G$25:$G$80, 'GHG emissions calculations'!$H665,
           'Import data'!$I$25:$I$80,$E$541),
    ""
)</f>
        <v/>
      </c>
      <c r="J665" s="311" t="str">
        <f t="array" ref="J665">IF(
    XLOOKUP(F665, 'Import data'!$J$26:$J$47, 'Import data'!$M$26:$M$47, "", 0) = "Please add the region-specific supplier emission factor or choose a different region available in the IAEG database.",
    "",
    XLOOKUP(F665, 'Import data'!$J$26:$J$47, 'Import data'!$M$26:$M$47, "", 0)
)</f>
        <v/>
      </c>
      <c r="K665" s="311" t="str">
        <f t="array" ref="K665">IFERROR(
    XLOOKUP(F665,
            _xlws.FILTER('Supplier Emission'!$G$15:$G$49,
                   ('Supplier Emission'!$D$15:$D$49=H665) * ('Supplier Emission'!$F$15:$F$49=$E$541)),
            _xlws.FILTER('Supplier Emission'!$I$15:$I$49,
                   ('Supplier Emission'!$D$15:$D$49=H665) * ('Supplier Emission'!$F$15:$F$49=$E$541)),
            ""),
    "")</f>
        <v/>
      </c>
      <c r="L665" s="311" t="str">
        <f t="array" ref="L665">IFERROR(
    XLOOKUP(F665,
            _xlws.FILTER('Supplier Emission'!$G$15:$G$49,
                   ('Supplier Emission'!$D$15:$D$49=H665) * ('Supplier Emission'!$F$15:$F$49=$E$541)),
            _xlws.FILTER('Supplier Emission'!$J$15:$J$49,
                   ('Supplier Emission'!$D$15:$D$49=H665) * ('Supplier Emission'!$F$15:$F$49=$E$541)),
            ""),
    "")</f>
        <v/>
      </c>
      <c r="M665" s="311" t="str">
        <f t="array" ref="M665">IFERROR(
    XLOOKUP(F665,
            _xlws.FILTER('Supplier Emission'!$G$15:$G$49,
                   ('Supplier Emission'!$D$15:$D$49=H665) * ('Supplier Emission'!$F$15:$F$49=$E$541)),
            _xlws.FILTER('Supplier Emission'!$M$15:$M$49,
                   ('Supplier Emission'!$D$15:$D$49=H665) * ('Supplier Emission'!$F$15:$F$49=$E$541)),
            ""),
    "")</f>
        <v/>
      </c>
      <c r="N665" s="311" t="str">
        <f t="array" ref="N665">IFERROR(
    XLOOKUP(F665,
            _xlws.FILTER('Supplier Emission'!$G$15:$G$49,
                   ('Supplier Emission'!$D$15:$D$49=H665) * ('Supplier Emission'!$F$15:$F$49=$E$541)),
            _xlws.FILTER('Supplier Emission'!$H$15:$H$49,
                   ('Supplier Emission'!$D$15:$D$49=H665) * ('Supplier Emission'!$F$15:$F$49=$E$541)),
            ""),
    "")</f>
        <v/>
      </c>
      <c r="O665" s="311" t="str">
        <f t="array" ref="O665">XLOOKUP(1,('Emission Factors'!$E$5:$E$488='GHG emissions calculations'!$F665)*('Emission Factors'!$H$5:$H$488='GHG emissions calculations'!$H665),INDEX('Emission Factors'!$E$5:$T$488,0,MATCH('GHG emissions calculations'!O$6,'Emission Factors'!$E$5:$T$5,0)),"",0)</f>
        <v/>
      </c>
      <c r="P665" s="313" t="str">
        <f t="array" ref="P665">IFERROR(
    INDEX('Emission Factors'!$E$5:$P$488,
          MATCH(1,
                ('Emission Factors'!$E$5:$E$488 = 'GHG emissions calculations'!$F665) *
                ('Emission Factors'!$H$5:$H$488 = 'GHG emissions calculations'!$H665),
                0),
          MATCH('GHG emissions calculations'!P$6,'Emission Factors'!$E$5:$P$5,0)),
    "")</f>
        <v/>
      </c>
      <c r="Q665" s="311" t="str">
        <f t="array" ref="Q665">IFERROR(
    IF(
        INDEX('Emission Factors'!$E$5:$P$488,
              MATCH(1,
                    ('Emission Factors'!$E$5:$E$488 = 'GHG emissions calculations'!$F665) *
                    ('Emission Factors'!$H$5:$H$488 = 'GHG emissions calculations'!$H665),
                    0),
              MATCH('GHG emissions calculations'!Q$6, 'Emission Factors'!$E$5:$P$5, 0)) &lt;&gt; "",
        INDEX('Emission Factors'!$E$5:$P$488,
              MATCH(1,
                    ('Emission Factors'!$E$5:$E$488 = 'GHG emissions calculations'!$F665) *
                    ('Emission Factors'!$H$5:$H$488 = 'GHG emissions calculations'!$H665),
                    0),
              MATCH('GHG emissions calculations'!Q$6, 'Emission Factors'!$E$5:$P$5, 0)),
        ""),
    "")</f>
        <v/>
      </c>
      <c r="R665" s="311" t="str">
        <f t="array" ref="R665">IFERROR(
    IF(
        INDEX('Emission Factors'!$E$5:$R$488,
              MATCH(1,
                    ('Emission Factors'!$E$5:$E$488 = 'GHG emissions calculations'!$F665) *
                    ('Emission Factors'!$H$5:$H$488 = 'GHG emissions calculations'!$H665),
                    0),
              MATCH('GHG emissions calculations'!R$6, 'Emission Factors'!$E$5:$R$5, 0)) &lt;&gt; "",
        INDEX('Emission Factors'!$E$5:$R$488,
              MATCH(1,
                    ('Emission Factors'!$E$5:$E$488 = 'GHG emissions calculations'!$F665) *
                    ('Emission Factors'!$H$5:$H$488 = 'GHG emissions calculations'!$H665),
                    0),
              MATCH('GHG emissions calculations'!R$6, 'Emission Factors'!$E$5:$R$5, 0)),
        ""),
    "")</f>
        <v/>
      </c>
      <c r="S665" s="312">
        <f t="shared" si="2"/>
        <v>0</v>
      </c>
      <c r="T665" s="23"/>
    </row>
    <row r="666" ht="15.75" customHeight="1" outlineLevel="1">
      <c r="A666" s="23"/>
      <c r="B666" s="71"/>
      <c r="C666" s="71"/>
      <c r="D666" s="71"/>
      <c r="E666" s="314"/>
      <c r="F666" s="311" t="str">
        <f>Lists!T113</f>
        <v>Brass - Casting - Oceania</v>
      </c>
      <c r="G666" s="311" t="str">
        <f t="array" ref="G666">XLOOKUP(1,('Emission Factors'!$E$5:$E$488='GHG emissions calculations'!$F666)*('Emission Factors'!$H$5:$H$488='GHG emissions calculations'!$H666),INDEX('Emission Factors'!$E$5:$T$488,0,MATCH('GHG emissions calculations'!G$6,'Emission Factors'!$E$5:$T$5,0)),"",0)</f>
        <v/>
      </c>
      <c r="H666" s="311" t="s">
        <v>237</v>
      </c>
      <c r="I666" s="312" t="str">
        <f>IF(
    SUMIFS('Import data'!$L$25:$L$80,
           'Import data'!$J$25:$J$80, F666,
           'Import data'!$G$25:$G$80, 'GHG emissions calculations'!$H666,
           'Import data'!$I$25:$I$80,$E$541) &lt;&gt; 0,
    SUMIFS('Import data'!$L$25:$L$80,
           'Import data'!$J$25:$J$80, F666,
           'Import data'!$G$25:$G$80, 'GHG emissions calculations'!$H666,
           'Import data'!$I$25:$I$80,$E$541),
    ""
)</f>
        <v/>
      </c>
      <c r="J666" s="311" t="str">
        <f t="array" ref="J666">IF(
    XLOOKUP(F666, 'Import data'!$J$26:$J$47, 'Import data'!$M$26:$M$47, "", 0) = "Please add the region-specific supplier emission factor or choose a different region available in the IAEG database.",
    "",
    XLOOKUP(F666, 'Import data'!$J$26:$J$47, 'Import data'!$M$26:$M$47, "", 0)
)</f>
        <v/>
      </c>
      <c r="K666" s="311" t="str">
        <f t="array" ref="K666">IFERROR(
    XLOOKUP(F666,
            _xlws.FILTER('Supplier Emission'!$G$15:$G$49,
                   ('Supplier Emission'!$D$15:$D$49=H666) * ('Supplier Emission'!$F$15:$F$49=$E$541)),
            _xlws.FILTER('Supplier Emission'!$I$15:$I$49,
                   ('Supplier Emission'!$D$15:$D$49=H666) * ('Supplier Emission'!$F$15:$F$49=$E$541)),
            ""),
    "")</f>
        <v/>
      </c>
      <c r="L666" s="311" t="str">
        <f t="array" ref="L666">IFERROR(
    XLOOKUP(F666,
            _xlws.FILTER('Supplier Emission'!$G$15:$G$49,
                   ('Supplier Emission'!$D$15:$D$49=H666) * ('Supplier Emission'!$F$15:$F$49=$E$541)),
            _xlws.FILTER('Supplier Emission'!$J$15:$J$49,
                   ('Supplier Emission'!$D$15:$D$49=H666) * ('Supplier Emission'!$F$15:$F$49=$E$541)),
            ""),
    "")</f>
        <v/>
      </c>
      <c r="M666" s="311" t="str">
        <f t="array" ref="M666">IFERROR(
    XLOOKUP(F666,
            _xlws.FILTER('Supplier Emission'!$G$15:$G$49,
                   ('Supplier Emission'!$D$15:$D$49=H666) * ('Supplier Emission'!$F$15:$F$49=$E$541)),
            _xlws.FILTER('Supplier Emission'!$M$15:$M$49,
                   ('Supplier Emission'!$D$15:$D$49=H666) * ('Supplier Emission'!$F$15:$F$49=$E$541)),
            ""),
    "")</f>
        <v/>
      </c>
      <c r="N666" s="311" t="str">
        <f t="array" ref="N666">IFERROR(
    XLOOKUP(F666,
            _xlws.FILTER('Supplier Emission'!$G$15:$G$49,
                   ('Supplier Emission'!$D$15:$D$49=H666) * ('Supplier Emission'!$F$15:$F$49=$E$541)),
            _xlws.FILTER('Supplier Emission'!$H$15:$H$49,
                   ('Supplier Emission'!$D$15:$D$49=H666) * ('Supplier Emission'!$F$15:$F$49=$E$541)),
            ""),
    "")</f>
        <v/>
      </c>
      <c r="O666" s="311" t="str">
        <f t="array" ref="O666">XLOOKUP(1,('Emission Factors'!$E$5:$E$488='GHG emissions calculations'!$F666)*('Emission Factors'!$H$5:$H$488='GHG emissions calculations'!$H666),INDEX('Emission Factors'!$E$5:$T$488,0,MATCH('GHG emissions calculations'!O$6,'Emission Factors'!$E$5:$T$5,0)),"",0)</f>
        <v/>
      </c>
      <c r="P666" s="313" t="str">
        <f t="array" ref="P666">IFERROR(
    INDEX('Emission Factors'!$E$5:$P$488,
          MATCH(1,
                ('Emission Factors'!$E$5:$E$488 = 'GHG emissions calculations'!$F666) *
                ('Emission Factors'!$H$5:$H$488 = 'GHG emissions calculations'!$H666),
                0),
          MATCH('GHG emissions calculations'!P$6,'Emission Factors'!$E$5:$P$5,0)),
    "")</f>
        <v/>
      </c>
      <c r="Q666" s="311" t="str">
        <f t="array" ref="Q666">IFERROR(
    IF(
        INDEX('Emission Factors'!$E$5:$P$488,
              MATCH(1,
                    ('Emission Factors'!$E$5:$E$488 = 'GHG emissions calculations'!$F666) *
                    ('Emission Factors'!$H$5:$H$488 = 'GHG emissions calculations'!$H666),
                    0),
              MATCH('GHG emissions calculations'!Q$6, 'Emission Factors'!$E$5:$P$5, 0)) &lt;&gt; "",
        INDEX('Emission Factors'!$E$5:$P$488,
              MATCH(1,
                    ('Emission Factors'!$E$5:$E$488 = 'GHG emissions calculations'!$F666) *
                    ('Emission Factors'!$H$5:$H$488 = 'GHG emissions calculations'!$H666),
                    0),
              MATCH('GHG emissions calculations'!Q$6, 'Emission Factors'!$E$5:$P$5, 0)),
        ""),
    "")</f>
        <v/>
      </c>
      <c r="R666" s="311" t="str">
        <f t="array" ref="R666">IFERROR(
    IF(
        INDEX('Emission Factors'!$E$5:$R$488,
              MATCH(1,
                    ('Emission Factors'!$E$5:$E$488 = 'GHG emissions calculations'!$F666) *
                    ('Emission Factors'!$H$5:$H$488 = 'GHG emissions calculations'!$H666),
                    0),
              MATCH('GHG emissions calculations'!R$6, 'Emission Factors'!$E$5:$R$5, 0)) &lt;&gt; "",
        INDEX('Emission Factors'!$E$5:$R$488,
              MATCH(1,
                    ('Emission Factors'!$E$5:$E$488 = 'GHG emissions calculations'!$F666) *
                    ('Emission Factors'!$H$5:$H$488 = 'GHG emissions calculations'!$H666),
                    0),
              MATCH('GHG emissions calculations'!R$6, 'Emission Factors'!$E$5:$R$5, 0)),
        ""),
    "")</f>
        <v/>
      </c>
      <c r="S666" s="312">
        <f t="shared" si="2"/>
        <v>0</v>
      </c>
      <c r="T666" s="23"/>
    </row>
    <row r="667" ht="15.75" customHeight="1" outlineLevel="1">
      <c r="A667" s="23"/>
      <c r="B667" s="71"/>
      <c r="C667" s="71"/>
      <c r="D667" s="71"/>
      <c r="E667" s="314"/>
      <c r="F667" s="311" t="str">
        <f>Lists!T118</f>
        <v>Brass - Cold rolling - Africa</v>
      </c>
      <c r="G667" s="311" t="str">
        <f t="array" ref="G667">XLOOKUP(1,('Emission Factors'!$E$5:$E$488='GHG emissions calculations'!$F667)*('Emission Factors'!$H$5:$H$488='GHG emissions calculations'!$H667),INDEX('Emission Factors'!$E$5:$T$488,0,MATCH('GHG emissions calculations'!G$6,'Emission Factors'!$E$5:$T$5,0)),"",0)</f>
        <v/>
      </c>
      <c r="H667" s="311" t="s">
        <v>237</v>
      </c>
      <c r="I667" s="312" t="str">
        <f>IF(
    SUMIFS('Import data'!$L$25:$L$80,
           'Import data'!$J$25:$J$80, F667,
           'Import data'!$G$25:$G$80, 'GHG emissions calculations'!$H667,
           'Import data'!$I$25:$I$80,$E$541) &lt;&gt; 0,
    SUMIFS('Import data'!$L$25:$L$80,
           'Import data'!$J$25:$J$80, F667,
           'Import data'!$G$25:$G$80, 'GHG emissions calculations'!$H667,
           'Import data'!$I$25:$I$80,$E$541),
    ""
)</f>
        <v/>
      </c>
      <c r="J667" s="311" t="str">
        <f t="array" ref="J667">IF(
    XLOOKUP(F667, 'Import data'!$J$26:$J$47, 'Import data'!$M$26:$M$47, "", 0) = "Please add the region-specific supplier emission factor or choose a different region available in the IAEG database.",
    "",
    XLOOKUP(F667, 'Import data'!$J$26:$J$47, 'Import data'!$M$26:$M$47, "", 0)
)</f>
        <v/>
      </c>
      <c r="K667" s="311" t="str">
        <f t="array" ref="K667">IFERROR(
    XLOOKUP(F667,
            _xlws.FILTER('Supplier Emission'!$G$15:$G$49,
                   ('Supplier Emission'!$D$15:$D$49=H667) * ('Supplier Emission'!$F$15:$F$49=$E$541)),
            _xlws.FILTER('Supplier Emission'!$I$15:$I$49,
                   ('Supplier Emission'!$D$15:$D$49=H667) * ('Supplier Emission'!$F$15:$F$49=$E$541)),
            ""),
    "")</f>
        <v/>
      </c>
      <c r="L667" s="311" t="str">
        <f t="array" ref="L667">IFERROR(
    XLOOKUP(F667,
            _xlws.FILTER('Supplier Emission'!$G$15:$G$49,
                   ('Supplier Emission'!$D$15:$D$49=H667) * ('Supplier Emission'!$F$15:$F$49=$E$541)),
            _xlws.FILTER('Supplier Emission'!$J$15:$J$49,
                   ('Supplier Emission'!$D$15:$D$49=H667) * ('Supplier Emission'!$F$15:$F$49=$E$541)),
            ""),
    "")</f>
        <v/>
      </c>
      <c r="M667" s="311" t="str">
        <f t="array" ref="M667">IFERROR(
    XLOOKUP(F667,
            _xlws.FILTER('Supplier Emission'!$G$15:$G$49,
                   ('Supplier Emission'!$D$15:$D$49=H667) * ('Supplier Emission'!$F$15:$F$49=$E$541)),
            _xlws.FILTER('Supplier Emission'!$M$15:$M$49,
                   ('Supplier Emission'!$D$15:$D$49=H667) * ('Supplier Emission'!$F$15:$F$49=$E$541)),
            ""),
    "")</f>
        <v/>
      </c>
      <c r="N667" s="311" t="str">
        <f t="array" ref="N667">IFERROR(
    XLOOKUP(F667,
            _xlws.FILTER('Supplier Emission'!$G$15:$G$49,
                   ('Supplier Emission'!$D$15:$D$49=H667) * ('Supplier Emission'!$F$15:$F$49=$E$541)),
            _xlws.FILTER('Supplier Emission'!$H$15:$H$49,
                   ('Supplier Emission'!$D$15:$D$49=H667) * ('Supplier Emission'!$F$15:$F$49=$E$541)),
            ""),
    "")</f>
        <v/>
      </c>
      <c r="O667" s="311" t="str">
        <f t="array" ref="O667">XLOOKUP(1,('Emission Factors'!$E$5:$E$488='GHG emissions calculations'!$F667)*('Emission Factors'!$H$5:$H$488='GHG emissions calculations'!$H667),INDEX('Emission Factors'!$E$5:$T$488,0,MATCH('GHG emissions calculations'!O$6,'Emission Factors'!$E$5:$T$5,0)),"",0)</f>
        <v/>
      </c>
      <c r="P667" s="313" t="str">
        <f t="array" ref="P667">IFERROR(
    INDEX('Emission Factors'!$E$5:$P$488,
          MATCH(1,
                ('Emission Factors'!$E$5:$E$488 = 'GHG emissions calculations'!$F667) *
                ('Emission Factors'!$H$5:$H$488 = 'GHG emissions calculations'!$H667),
                0),
          MATCH('GHG emissions calculations'!P$6,'Emission Factors'!$E$5:$P$5,0)),
    "")</f>
        <v/>
      </c>
      <c r="Q667" s="311" t="str">
        <f t="array" ref="Q667">IFERROR(
    IF(
        INDEX('Emission Factors'!$E$5:$P$488,
              MATCH(1,
                    ('Emission Factors'!$E$5:$E$488 = 'GHG emissions calculations'!$F667) *
                    ('Emission Factors'!$H$5:$H$488 = 'GHG emissions calculations'!$H667),
                    0),
              MATCH('GHG emissions calculations'!Q$6, 'Emission Factors'!$E$5:$P$5, 0)) &lt;&gt; "",
        INDEX('Emission Factors'!$E$5:$P$488,
              MATCH(1,
                    ('Emission Factors'!$E$5:$E$488 = 'GHG emissions calculations'!$F667) *
                    ('Emission Factors'!$H$5:$H$488 = 'GHG emissions calculations'!$H667),
                    0),
              MATCH('GHG emissions calculations'!Q$6, 'Emission Factors'!$E$5:$P$5, 0)),
        ""),
    "")</f>
        <v/>
      </c>
      <c r="R667" s="311" t="str">
        <f t="array" ref="R667">IFERROR(
    IF(
        INDEX('Emission Factors'!$E$5:$R$488,
              MATCH(1,
                    ('Emission Factors'!$E$5:$E$488 = 'GHG emissions calculations'!$F667) *
                    ('Emission Factors'!$H$5:$H$488 = 'GHG emissions calculations'!$H667),
                    0),
              MATCH('GHG emissions calculations'!R$6, 'Emission Factors'!$E$5:$R$5, 0)) &lt;&gt; "",
        INDEX('Emission Factors'!$E$5:$R$488,
              MATCH(1,
                    ('Emission Factors'!$E$5:$E$488 = 'GHG emissions calculations'!$F667) *
                    ('Emission Factors'!$H$5:$H$488 = 'GHG emissions calculations'!$H667),
                    0),
              MATCH('GHG emissions calculations'!R$6, 'Emission Factors'!$E$5:$R$5, 0)),
        ""),
    "")</f>
        <v/>
      </c>
      <c r="S667" s="312">
        <f t="shared" si="2"/>
        <v>0</v>
      </c>
      <c r="T667" s="23"/>
    </row>
    <row r="668" ht="15.75" customHeight="1" outlineLevel="1">
      <c r="A668" s="23"/>
      <c r="B668" s="71"/>
      <c r="C668" s="71"/>
      <c r="D668" s="71"/>
      <c r="E668" s="314"/>
      <c r="F668" s="311" t="str">
        <f>Lists!T116</f>
        <v>Brass - Cold rolling - America</v>
      </c>
      <c r="G668" s="311" t="str">
        <f t="array" ref="G668">XLOOKUP(1,('Emission Factors'!$E$5:$E$488='GHG emissions calculations'!$F668)*('Emission Factors'!$H$5:$H$488='GHG emissions calculations'!$H668),INDEX('Emission Factors'!$E$5:$T$488,0,MATCH('GHG emissions calculations'!G$6,'Emission Factors'!$E$5:$T$5,0)),"",0)</f>
        <v/>
      </c>
      <c r="H668" s="311" t="s">
        <v>237</v>
      </c>
      <c r="I668" s="312" t="str">
        <f>IF(
    SUMIFS('Import data'!$L$25:$L$80,
           'Import data'!$J$25:$J$80, F668,
           'Import data'!$G$25:$G$80, 'GHG emissions calculations'!$H668,
           'Import data'!$I$25:$I$80,$E$541) &lt;&gt; 0,
    SUMIFS('Import data'!$L$25:$L$80,
           'Import data'!$J$25:$J$80, F668,
           'Import data'!$G$25:$G$80, 'GHG emissions calculations'!$H668,
           'Import data'!$I$25:$I$80,$E$541),
    ""
)</f>
        <v/>
      </c>
      <c r="J668" s="311" t="str">
        <f t="array" ref="J668">IF(
    XLOOKUP(F668, 'Import data'!$J$26:$J$47, 'Import data'!$M$26:$M$47, "", 0) = "Please add the region-specific supplier emission factor or choose a different region available in the IAEG database.",
    "",
    XLOOKUP(F668, 'Import data'!$J$26:$J$47, 'Import data'!$M$26:$M$47, "", 0)
)</f>
        <v/>
      </c>
      <c r="K668" s="311" t="str">
        <f t="array" ref="K668">IFERROR(
    XLOOKUP(F668,
            _xlws.FILTER('Supplier Emission'!$G$15:$G$49,
                   ('Supplier Emission'!$D$15:$D$49=H668) * ('Supplier Emission'!$F$15:$F$49=$E$541)),
            _xlws.FILTER('Supplier Emission'!$I$15:$I$49,
                   ('Supplier Emission'!$D$15:$D$49=H668) * ('Supplier Emission'!$F$15:$F$49=$E$541)),
            ""),
    "")</f>
        <v/>
      </c>
      <c r="L668" s="311" t="str">
        <f t="array" ref="L668">IFERROR(
    XLOOKUP(F668,
            _xlws.FILTER('Supplier Emission'!$G$15:$G$49,
                   ('Supplier Emission'!$D$15:$D$49=H668) * ('Supplier Emission'!$F$15:$F$49=$E$541)),
            _xlws.FILTER('Supplier Emission'!$J$15:$J$49,
                   ('Supplier Emission'!$D$15:$D$49=H668) * ('Supplier Emission'!$F$15:$F$49=$E$541)),
            ""),
    "")</f>
        <v/>
      </c>
      <c r="M668" s="311" t="str">
        <f t="array" ref="M668">IFERROR(
    XLOOKUP(F668,
            _xlws.FILTER('Supplier Emission'!$G$15:$G$49,
                   ('Supplier Emission'!$D$15:$D$49=H668) * ('Supplier Emission'!$F$15:$F$49=$E$541)),
            _xlws.FILTER('Supplier Emission'!$M$15:$M$49,
                   ('Supplier Emission'!$D$15:$D$49=H668) * ('Supplier Emission'!$F$15:$F$49=$E$541)),
            ""),
    "")</f>
        <v/>
      </c>
      <c r="N668" s="311" t="str">
        <f t="array" ref="N668">IFERROR(
    XLOOKUP(F668,
            _xlws.FILTER('Supplier Emission'!$G$15:$G$49,
                   ('Supplier Emission'!$D$15:$D$49=H668) * ('Supplier Emission'!$F$15:$F$49=$E$541)),
            _xlws.FILTER('Supplier Emission'!$H$15:$H$49,
                   ('Supplier Emission'!$D$15:$D$49=H668) * ('Supplier Emission'!$F$15:$F$49=$E$541)),
            ""),
    "")</f>
        <v/>
      </c>
      <c r="O668" s="311" t="str">
        <f t="array" ref="O668">XLOOKUP(1,('Emission Factors'!$E$5:$E$488='GHG emissions calculations'!$F668)*('Emission Factors'!$H$5:$H$488='GHG emissions calculations'!$H668),INDEX('Emission Factors'!$E$5:$T$488,0,MATCH('GHG emissions calculations'!O$6,'Emission Factors'!$E$5:$T$5,0)),"",0)</f>
        <v/>
      </c>
      <c r="P668" s="313" t="str">
        <f t="array" ref="P668">IFERROR(
    INDEX('Emission Factors'!$E$5:$P$488,
          MATCH(1,
                ('Emission Factors'!$E$5:$E$488 = 'GHG emissions calculations'!$F668) *
                ('Emission Factors'!$H$5:$H$488 = 'GHG emissions calculations'!$H668),
                0),
          MATCH('GHG emissions calculations'!P$6,'Emission Factors'!$E$5:$P$5,0)),
    "")</f>
        <v/>
      </c>
      <c r="Q668" s="311" t="str">
        <f t="array" ref="Q668">IFERROR(
    IF(
        INDEX('Emission Factors'!$E$5:$P$488,
              MATCH(1,
                    ('Emission Factors'!$E$5:$E$488 = 'GHG emissions calculations'!$F668) *
                    ('Emission Factors'!$H$5:$H$488 = 'GHG emissions calculations'!$H668),
                    0),
              MATCH('GHG emissions calculations'!Q$6, 'Emission Factors'!$E$5:$P$5, 0)) &lt;&gt; "",
        INDEX('Emission Factors'!$E$5:$P$488,
              MATCH(1,
                    ('Emission Factors'!$E$5:$E$488 = 'GHG emissions calculations'!$F668) *
                    ('Emission Factors'!$H$5:$H$488 = 'GHG emissions calculations'!$H668),
                    0),
              MATCH('GHG emissions calculations'!Q$6, 'Emission Factors'!$E$5:$P$5, 0)),
        ""),
    "")</f>
        <v/>
      </c>
      <c r="R668" s="311" t="str">
        <f t="array" ref="R668">IFERROR(
    IF(
        INDEX('Emission Factors'!$E$5:$R$488,
              MATCH(1,
                    ('Emission Factors'!$E$5:$E$488 = 'GHG emissions calculations'!$F668) *
                    ('Emission Factors'!$H$5:$H$488 = 'GHG emissions calculations'!$H668),
                    0),
              MATCH('GHG emissions calculations'!R$6, 'Emission Factors'!$E$5:$R$5, 0)) &lt;&gt; "",
        INDEX('Emission Factors'!$E$5:$R$488,
              MATCH(1,
                    ('Emission Factors'!$E$5:$E$488 = 'GHG emissions calculations'!$F668) *
                    ('Emission Factors'!$H$5:$H$488 = 'GHG emissions calculations'!$H668),
                    0),
              MATCH('GHG emissions calculations'!R$6, 'Emission Factors'!$E$5:$R$5, 0)),
        ""),
    "")</f>
        <v/>
      </c>
      <c r="S668" s="312">
        <f t="shared" si="2"/>
        <v>0</v>
      </c>
      <c r="T668" s="23"/>
    </row>
    <row r="669" ht="15.75" customHeight="1" outlineLevel="1">
      <c r="A669" s="23"/>
      <c r="B669" s="71"/>
      <c r="C669" s="71"/>
      <c r="D669" s="71"/>
      <c r="E669" s="314"/>
      <c r="F669" s="311" t="str">
        <f>Lists!T119</f>
        <v>Brass - Cold rolling - Asia</v>
      </c>
      <c r="G669" s="311" t="str">
        <f t="array" ref="G669">XLOOKUP(1,('Emission Factors'!$E$5:$E$488='GHG emissions calculations'!$F669)*('Emission Factors'!$H$5:$H$488='GHG emissions calculations'!$H669),INDEX('Emission Factors'!$E$5:$T$488,0,MATCH('GHG emissions calculations'!G$6,'Emission Factors'!$E$5:$T$5,0)),"",0)</f>
        <v/>
      </c>
      <c r="H669" s="311" t="s">
        <v>237</v>
      </c>
      <c r="I669" s="312" t="str">
        <f>IF(
    SUMIFS('Import data'!$L$25:$L$80,
           'Import data'!$J$25:$J$80, F669,
           'Import data'!$G$25:$G$80, 'GHG emissions calculations'!$H669,
           'Import data'!$I$25:$I$80,$E$541) &lt;&gt; 0,
    SUMIFS('Import data'!$L$25:$L$80,
           'Import data'!$J$25:$J$80, F669,
           'Import data'!$G$25:$G$80, 'GHG emissions calculations'!$H669,
           'Import data'!$I$25:$I$80,$E$541),
    ""
)</f>
        <v/>
      </c>
      <c r="J669" s="311" t="str">
        <f t="array" ref="J669">IF(
    XLOOKUP(F669, 'Import data'!$J$26:$J$47, 'Import data'!$M$26:$M$47, "", 0) = "Please add the region-specific supplier emission factor or choose a different region available in the IAEG database.",
    "",
    XLOOKUP(F669, 'Import data'!$J$26:$J$47, 'Import data'!$M$26:$M$47, "", 0)
)</f>
        <v/>
      </c>
      <c r="K669" s="311" t="str">
        <f t="array" ref="K669">IFERROR(
    XLOOKUP(F669,
            _xlws.FILTER('Supplier Emission'!$G$15:$G$49,
                   ('Supplier Emission'!$D$15:$D$49=H669) * ('Supplier Emission'!$F$15:$F$49=$E$541)),
            _xlws.FILTER('Supplier Emission'!$I$15:$I$49,
                   ('Supplier Emission'!$D$15:$D$49=H669) * ('Supplier Emission'!$F$15:$F$49=$E$541)),
            ""),
    "")</f>
        <v/>
      </c>
      <c r="L669" s="311" t="str">
        <f t="array" ref="L669">IFERROR(
    XLOOKUP(F669,
            _xlws.FILTER('Supplier Emission'!$G$15:$G$49,
                   ('Supplier Emission'!$D$15:$D$49=H669) * ('Supplier Emission'!$F$15:$F$49=$E$541)),
            _xlws.FILTER('Supplier Emission'!$J$15:$J$49,
                   ('Supplier Emission'!$D$15:$D$49=H669) * ('Supplier Emission'!$F$15:$F$49=$E$541)),
            ""),
    "")</f>
        <v/>
      </c>
      <c r="M669" s="311" t="str">
        <f t="array" ref="M669">IFERROR(
    XLOOKUP(F669,
            _xlws.FILTER('Supplier Emission'!$G$15:$G$49,
                   ('Supplier Emission'!$D$15:$D$49=H669) * ('Supplier Emission'!$F$15:$F$49=$E$541)),
            _xlws.FILTER('Supplier Emission'!$M$15:$M$49,
                   ('Supplier Emission'!$D$15:$D$49=H669) * ('Supplier Emission'!$F$15:$F$49=$E$541)),
            ""),
    "")</f>
        <v/>
      </c>
      <c r="N669" s="311" t="str">
        <f t="array" ref="N669">IFERROR(
    XLOOKUP(F669,
            _xlws.FILTER('Supplier Emission'!$G$15:$G$49,
                   ('Supplier Emission'!$D$15:$D$49=H669) * ('Supplier Emission'!$F$15:$F$49=$E$541)),
            _xlws.FILTER('Supplier Emission'!$H$15:$H$49,
                   ('Supplier Emission'!$D$15:$D$49=H669) * ('Supplier Emission'!$F$15:$F$49=$E$541)),
            ""),
    "")</f>
        <v/>
      </c>
      <c r="O669" s="311" t="str">
        <f t="array" ref="O669">XLOOKUP(1,('Emission Factors'!$E$5:$E$488='GHG emissions calculations'!$F669)*('Emission Factors'!$H$5:$H$488='GHG emissions calculations'!$H669),INDEX('Emission Factors'!$E$5:$T$488,0,MATCH('GHG emissions calculations'!O$6,'Emission Factors'!$E$5:$T$5,0)),"",0)</f>
        <v/>
      </c>
      <c r="P669" s="313" t="str">
        <f t="array" ref="P669">IFERROR(
    INDEX('Emission Factors'!$E$5:$P$488,
          MATCH(1,
                ('Emission Factors'!$E$5:$E$488 = 'GHG emissions calculations'!$F669) *
                ('Emission Factors'!$H$5:$H$488 = 'GHG emissions calculations'!$H669),
                0),
          MATCH('GHG emissions calculations'!P$6,'Emission Factors'!$E$5:$P$5,0)),
    "")</f>
        <v/>
      </c>
      <c r="Q669" s="311" t="str">
        <f t="array" ref="Q669">IFERROR(
    IF(
        INDEX('Emission Factors'!$E$5:$P$488,
              MATCH(1,
                    ('Emission Factors'!$E$5:$E$488 = 'GHG emissions calculations'!$F669) *
                    ('Emission Factors'!$H$5:$H$488 = 'GHG emissions calculations'!$H669),
                    0),
              MATCH('GHG emissions calculations'!Q$6, 'Emission Factors'!$E$5:$P$5, 0)) &lt;&gt; "",
        INDEX('Emission Factors'!$E$5:$P$488,
              MATCH(1,
                    ('Emission Factors'!$E$5:$E$488 = 'GHG emissions calculations'!$F669) *
                    ('Emission Factors'!$H$5:$H$488 = 'GHG emissions calculations'!$H669),
                    0),
              MATCH('GHG emissions calculations'!Q$6, 'Emission Factors'!$E$5:$P$5, 0)),
        ""),
    "")</f>
        <v/>
      </c>
      <c r="R669" s="311" t="str">
        <f t="array" ref="R669">IFERROR(
    IF(
        INDEX('Emission Factors'!$E$5:$R$488,
              MATCH(1,
                    ('Emission Factors'!$E$5:$E$488 = 'GHG emissions calculations'!$F669) *
                    ('Emission Factors'!$H$5:$H$488 = 'GHG emissions calculations'!$H669),
                    0),
              MATCH('GHG emissions calculations'!R$6, 'Emission Factors'!$E$5:$R$5, 0)) &lt;&gt; "",
        INDEX('Emission Factors'!$E$5:$R$488,
              MATCH(1,
                    ('Emission Factors'!$E$5:$E$488 = 'GHG emissions calculations'!$F669) *
                    ('Emission Factors'!$H$5:$H$488 = 'GHG emissions calculations'!$H669),
                    0),
              MATCH('GHG emissions calculations'!R$6, 'Emission Factors'!$E$5:$R$5, 0)),
        ""),
    "")</f>
        <v/>
      </c>
      <c r="S669" s="312">
        <f t="shared" si="2"/>
        <v>0</v>
      </c>
      <c r="T669" s="23"/>
    </row>
    <row r="670" ht="15.75" customHeight="1" outlineLevel="1">
      <c r="A670" s="23"/>
      <c r="B670" s="71"/>
      <c r="C670" s="71"/>
      <c r="D670" s="71"/>
      <c r="E670" s="314"/>
      <c r="F670" s="311" t="str">
        <f>Lists!T117</f>
        <v>Brass - Cold rolling - Europe</v>
      </c>
      <c r="G670" s="311">
        <f t="array" ref="G670">XLOOKUP(1,('Emission Factors'!$E$5:$E$488='GHG emissions calculations'!$F670)*('Emission Factors'!$H$5:$H$488='GHG emissions calculations'!$H670),INDEX('Emission Factors'!$E$5:$T$488,0,MATCH('GHG emissions calculations'!G$6,'Emission Factors'!$E$5:$T$5,0)),"",0)</f>
        <v>3</v>
      </c>
      <c r="H670" s="311" t="s">
        <v>237</v>
      </c>
      <c r="I670" s="312" t="str">
        <f>IF(
    SUMIFS('Import data'!$L$25:$L$80,
           'Import data'!$J$25:$J$80, F670,
           'Import data'!$G$25:$G$80, 'GHG emissions calculations'!$H670,
           'Import data'!$I$25:$I$80,$E$541) &lt;&gt; 0,
    SUMIFS('Import data'!$L$25:$L$80,
           'Import data'!$J$25:$J$80, F670,
           'Import data'!$G$25:$G$80, 'GHG emissions calculations'!$H670,
           'Import data'!$I$25:$I$80,$E$541),
    ""
)</f>
        <v/>
      </c>
      <c r="J670" s="311" t="str">
        <f t="array" ref="J670">IF(
    XLOOKUP(F670, 'Import data'!$J$26:$J$47, 'Import data'!$M$26:$M$47, "", 0) = "Please add the region-specific supplier emission factor or choose a different region available in the IAEG database.",
    "",
    XLOOKUP(F670, 'Import data'!$J$26:$J$47, 'Import data'!$M$26:$M$47, "", 0)
)</f>
        <v/>
      </c>
      <c r="K670" s="311" t="str">
        <f t="array" ref="K670">IFERROR(
    XLOOKUP(F670,
            _xlws.FILTER('Supplier Emission'!$G$15:$G$49,
                   ('Supplier Emission'!$D$15:$D$49=H670) * ('Supplier Emission'!$F$15:$F$49=$E$541)),
            _xlws.FILTER('Supplier Emission'!$I$15:$I$49,
                   ('Supplier Emission'!$D$15:$D$49=H670) * ('Supplier Emission'!$F$15:$F$49=$E$541)),
            ""),
    "")</f>
        <v/>
      </c>
      <c r="L670" s="311" t="str">
        <f t="array" ref="L670">IFERROR(
    XLOOKUP(F670,
            _xlws.FILTER('Supplier Emission'!$G$15:$G$49,
                   ('Supplier Emission'!$D$15:$D$49=H670) * ('Supplier Emission'!$F$15:$F$49=$E$541)),
            _xlws.FILTER('Supplier Emission'!$J$15:$J$49,
                   ('Supplier Emission'!$D$15:$D$49=H670) * ('Supplier Emission'!$F$15:$F$49=$E$541)),
            ""),
    "")</f>
        <v/>
      </c>
      <c r="M670" s="311" t="str">
        <f t="array" ref="M670">IFERROR(
    XLOOKUP(F670,
            _xlws.FILTER('Supplier Emission'!$G$15:$G$49,
                   ('Supplier Emission'!$D$15:$D$49=H670) * ('Supplier Emission'!$F$15:$F$49=$E$541)),
            _xlws.FILTER('Supplier Emission'!$M$15:$M$49,
                   ('Supplier Emission'!$D$15:$D$49=H670) * ('Supplier Emission'!$F$15:$F$49=$E$541)),
            ""),
    "")</f>
        <v/>
      </c>
      <c r="N670" s="311" t="str">
        <f t="array" ref="N670">IFERROR(
    XLOOKUP(F670,
            _xlws.FILTER('Supplier Emission'!$G$15:$G$49,
                   ('Supplier Emission'!$D$15:$D$49=H670) * ('Supplier Emission'!$F$15:$F$49=$E$541)),
            _xlws.FILTER('Supplier Emission'!$H$15:$H$49,
                   ('Supplier Emission'!$D$15:$D$49=H670) * ('Supplier Emission'!$F$15:$F$49=$E$541)),
            ""),
    "")</f>
        <v/>
      </c>
      <c r="O670" s="311" t="str">
        <f t="array" ref="O670">XLOOKUP(1,('Emission Factors'!$E$5:$E$488='GHG emissions calculations'!$F670)*('Emission Factors'!$H$5:$H$488='GHG emissions calculations'!$H670),INDEX('Emission Factors'!$E$5:$T$488,0,MATCH('GHG emissions calculations'!O$6,'Emission Factors'!$E$5:$T$5,0)),"",0)</f>
        <v>Brass (CUZn20) - Laiton</v>
      </c>
      <c r="P670" s="313">
        <f t="array" ref="P670">IFERROR(
    INDEX('Emission Factors'!$E$5:$P$488,
          MATCH(1,
                ('Emission Factors'!$E$5:$E$488 = 'GHG emissions calculations'!$F670) *
                ('Emission Factors'!$H$5:$H$488 = 'GHG emissions calculations'!$H670),
                0),
          MATCH('GHG emissions calculations'!P$6,'Emission Factors'!$E$5:$P$5,0)),
    "")</f>
        <v>0.602</v>
      </c>
      <c r="Q670" s="311" t="str">
        <f t="array" ref="Q670">IFERROR(
    IF(
        INDEX('Emission Factors'!$E$5:$P$488,
              MATCH(1,
                    ('Emission Factors'!$E$5:$E$488 = 'GHG emissions calculations'!$F670) *
                    ('Emission Factors'!$H$5:$H$488 = 'GHG emissions calculations'!$H670),
                    0),
              MATCH('GHG emissions calculations'!Q$6, 'Emission Factors'!$E$5:$P$5, 0)) &lt;&gt; "",
        INDEX('Emission Factors'!$E$5:$P$488,
              MATCH(1,
                    ('Emission Factors'!$E$5:$E$488 = 'GHG emissions calculations'!$F670) *
                    ('Emission Factors'!$H$5:$H$488 = 'GHG emissions calculations'!$H670),
                    0),
              MATCH('GHG emissions calculations'!Q$6, 'Emission Factors'!$E$5:$P$5, 0)),
        ""),
    "")</f>
        <v>kgCO2e/kg</v>
      </c>
      <c r="R670" s="311" t="str">
        <f t="array" ref="R670">IFERROR(
    IF(
        INDEX('Emission Factors'!$E$5:$R$488,
              MATCH(1,
                    ('Emission Factors'!$E$5:$E$488 = 'GHG emissions calculations'!$F670) *
                    ('Emission Factors'!$H$5:$H$488 = 'GHG emissions calculations'!$H670),
                    0),
              MATCH('GHG emissions calculations'!R$6, 'Emission Factors'!$E$5:$R$5, 0)) &lt;&gt; "",
        INDEX('Emission Factors'!$E$5:$R$488,
              MATCH(1,
                    ('Emission Factors'!$E$5:$E$488 = 'GHG emissions calculations'!$F670) *
                    ('Emission Factors'!$H$5:$H$488 = 'GHG emissions calculations'!$H670),
                    0),
              MATCH('GHG emissions calculations'!R$6, 'Emission Factors'!$E$5:$R$5, 0)),
        ""),
    "")</f>
        <v>Europe</v>
      </c>
      <c r="S670" s="312">
        <f t="shared" si="2"/>
        <v>0</v>
      </c>
      <c r="T670" s="23"/>
    </row>
    <row r="671" ht="15.75" customHeight="1" outlineLevel="1">
      <c r="A671" s="23"/>
      <c r="B671" s="71"/>
      <c r="C671" s="71"/>
      <c r="D671" s="71"/>
      <c r="E671" s="314"/>
      <c r="F671" s="311" t="str">
        <f>Lists!T122</f>
        <v>Brass - Cold rolling - Global or unspecified region</v>
      </c>
      <c r="G671" s="311">
        <f t="array" ref="G671">XLOOKUP(1,('Emission Factors'!$E$5:$E$488='GHG emissions calculations'!$F671)*('Emission Factors'!$H$5:$H$488='GHG emissions calculations'!$H671),INDEX('Emission Factors'!$E$5:$T$488,0,MATCH('GHG emissions calculations'!G$6,'Emission Factors'!$E$5:$T$5,0)),"",0)</f>
        <v>3</v>
      </c>
      <c r="H671" s="311" t="s">
        <v>237</v>
      </c>
      <c r="I671" s="312" t="str">
        <f>IF(
    SUMIFS('Import data'!$L$25:$L$80,
           'Import data'!$J$25:$J$80, F671,
           'Import data'!$G$25:$G$80, 'GHG emissions calculations'!$H671,
           'Import data'!$I$25:$I$80,$E$541) &lt;&gt; 0,
    SUMIFS('Import data'!$L$25:$L$80,
           'Import data'!$J$25:$J$80, F671,
           'Import data'!$G$25:$G$80, 'GHG emissions calculations'!$H671,
           'Import data'!$I$25:$I$80,$E$541),
    ""
)</f>
        <v/>
      </c>
      <c r="J671" s="311" t="str">
        <f t="array" ref="J671">IF(
    XLOOKUP(F671, 'Import data'!$J$26:$J$47, 'Import data'!$M$26:$M$47, "", 0) = "Please add the region-specific supplier emission factor or choose a different region available in the IAEG database.",
    "",
    XLOOKUP(F671, 'Import data'!$J$26:$J$47, 'Import data'!$M$26:$M$47, "", 0)
)</f>
        <v/>
      </c>
      <c r="K671" s="311" t="str">
        <f t="array" ref="K671">IFERROR(
    XLOOKUP(F671,
            _xlws.FILTER('Supplier Emission'!$G$15:$G$49,
                   ('Supplier Emission'!$D$15:$D$49=H671) * ('Supplier Emission'!$F$15:$F$49=$E$541)),
            _xlws.FILTER('Supplier Emission'!$I$15:$I$49,
                   ('Supplier Emission'!$D$15:$D$49=H671) * ('Supplier Emission'!$F$15:$F$49=$E$541)),
            ""),
    "")</f>
        <v/>
      </c>
      <c r="L671" s="311" t="str">
        <f t="array" ref="L671">IFERROR(
    XLOOKUP(F671,
            _xlws.FILTER('Supplier Emission'!$G$15:$G$49,
                   ('Supplier Emission'!$D$15:$D$49=H671) * ('Supplier Emission'!$F$15:$F$49=$E$541)),
            _xlws.FILTER('Supplier Emission'!$J$15:$J$49,
                   ('Supplier Emission'!$D$15:$D$49=H671) * ('Supplier Emission'!$F$15:$F$49=$E$541)),
            ""),
    "")</f>
        <v/>
      </c>
      <c r="M671" s="311" t="str">
        <f t="array" ref="M671">IFERROR(
    XLOOKUP(F671,
            _xlws.FILTER('Supplier Emission'!$G$15:$G$49,
                   ('Supplier Emission'!$D$15:$D$49=H671) * ('Supplier Emission'!$F$15:$F$49=$E$541)),
            _xlws.FILTER('Supplier Emission'!$M$15:$M$49,
                   ('Supplier Emission'!$D$15:$D$49=H671) * ('Supplier Emission'!$F$15:$F$49=$E$541)),
            ""),
    "")</f>
        <v/>
      </c>
      <c r="N671" s="311" t="str">
        <f t="array" ref="N671">IFERROR(
    XLOOKUP(F671,
            _xlws.FILTER('Supplier Emission'!$G$15:$G$49,
                   ('Supplier Emission'!$D$15:$D$49=H671) * ('Supplier Emission'!$F$15:$F$49=$E$541)),
            _xlws.FILTER('Supplier Emission'!$H$15:$H$49,
                   ('Supplier Emission'!$D$15:$D$49=H671) * ('Supplier Emission'!$F$15:$F$49=$E$541)),
            ""),
    "")</f>
        <v/>
      </c>
      <c r="O671" s="311" t="str">
        <f t="array" ref="O671">XLOOKUP(1,('Emission Factors'!$E$5:$E$488='GHG emissions calculations'!$F671)*('Emission Factors'!$H$5:$H$488='GHG emissions calculations'!$H671),INDEX('Emission Factors'!$E$5:$T$488,0,MATCH('GHG emissions calculations'!O$6,'Emission Factors'!$E$5:$T$5,0)),"",0)</f>
        <v>Brass (CUZn20) - Laiton + Laminage à froid (impact modéré)</v>
      </c>
      <c r="P671" s="313">
        <f t="array" ref="P671">IFERROR(
    INDEX('Emission Factors'!$E$5:$P$488,
          MATCH(1,
                ('Emission Factors'!$E$5:$E$488 = 'GHG emissions calculations'!$F671) *
                ('Emission Factors'!$H$5:$H$488 = 'GHG emissions calculations'!$H671),
                0),
          MATCH('GHG emissions calculations'!P$6,'Emission Factors'!$E$5:$P$5,0)),
    "")</f>
        <v>0.602164</v>
      </c>
      <c r="Q671" s="311" t="str">
        <f t="array" ref="Q671">IFERROR(
    IF(
        INDEX('Emission Factors'!$E$5:$P$488,
              MATCH(1,
                    ('Emission Factors'!$E$5:$E$488 = 'GHG emissions calculations'!$F671) *
                    ('Emission Factors'!$H$5:$H$488 = 'GHG emissions calculations'!$H671),
                    0),
              MATCH('GHG emissions calculations'!Q$6, 'Emission Factors'!$E$5:$P$5, 0)) &lt;&gt; "",
        INDEX('Emission Factors'!$E$5:$P$488,
              MATCH(1,
                    ('Emission Factors'!$E$5:$E$488 = 'GHG emissions calculations'!$F671) *
                    ('Emission Factors'!$H$5:$H$488 = 'GHG emissions calculations'!$H671),
                    0),
              MATCH('GHG emissions calculations'!Q$6, 'Emission Factors'!$E$5:$P$5, 0)),
        ""),
    "")</f>
        <v>kgCO2e/kg</v>
      </c>
      <c r="R671" s="311" t="str">
        <f t="array" ref="R671">IFERROR(
    IF(
        INDEX('Emission Factors'!$E$5:$R$488,
              MATCH(1,
                    ('Emission Factors'!$E$5:$E$488 = 'GHG emissions calculations'!$F671) *
                    ('Emission Factors'!$H$5:$H$488 = 'GHG emissions calculations'!$H671),
                    0),
              MATCH('GHG emissions calculations'!R$6, 'Emission Factors'!$E$5:$R$5, 0)) &lt;&gt; "",
        INDEX('Emission Factors'!$E$5:$R$488,
              MATCH(1,
                    ('Emission Factors'!$E$5:$E$488 = 'GHG emissions calculations'!$F671) *
                    ('Emission Factors'!$H$5:$H$488 = 'GHG emissions calculations'!$H671),
                    0),
              MATCH('GHG emissions calculations'!R$6, 'Emission Factors'!$E$5:$R$5, 0)),
        ""),
    "")</f>
        <v>Global or unspecified region</v>
      </c>
      <c r="S671" s="312">
        <f t="shared" si="2"/>
        <v>0</v>
      </c>
      <c r="T671" s="23"/>
    </row>
    <row r="672" ht="15.75" customHeight="1" outlineLevel="1">
      <c r="A672" s="23"/>
      <c r="B672" s="71"/>
      <c r="C672" s="71"/>
      <c r="D672" s="71"/>
      <c r="E672" s="314"/>
      <c r="F672" s="311" t="str">
        <f>Lists!T121</f>
        <v>Brass - Cold rolling - Middle East</v>
      </c>
      <c r="G672" s="311" t="str">
        <f t="array" ref="G672">XLOOKUP(1,('Emission Factors'!$E$5:$E$488='GHG emissions calculations'!$F672)*('Emission Factors'!$H$5:$H$488='GHG emissions calculations'!$H672),INDEX('Emission Factors'!$E$5:$T$488,0,MATCH('GHG emissions calculations'!G$6,'Emission Factors'!$E$5:$T$5,0)),"",0)</f>
        <v/>
      </c>
      <c r="H672" s="311" t="s">
        <v>237</v>
      </c>
      <c r="I672" s="312" t="str">
        <f>IF(
    SUMIFS('Import data'!$L$25:$L$80,
           'Import data'!$J$25:$J$80, F672,
           'Import data'!$G$25:$G$80, 'GHG emissions calculations'!$H672,
           'Import data'!$I$25:$I$80,$E$541) &lt;&gt; 0,
    SUMIFS('Import data'!$L$25:$L$80,
           'Import data'!$J$25:$J$80, F672,
           'Import data'!$G$25:$G$80, 'GHG emissions calculations'!$H672,
           'Import data'!$I$25:$I$80,$E$541),
    ""
)</f>
        <v/>
      </c>
      <c r="J672" s="311" t="str">
        <f t="array" ref="J672">IF(
    XLOOKUP(F672, 'Import data'!$J$26:$J$47, 'Import data'!$M$26:$M$47, "", 0) = "Please add the region-specific supplier emission factor or choose a different region available in the IAEG database.",
    "",
    XLOOKUP(F672, 'Import data'!$J$26:$J$47, 'Import data'!$M$26:$M$47, "", 0)
)</f>
        <v/>
      </c>
      <c r="K672" s="311" t="str">
        <f t="array" ref="K672">IFERROR(
    XLOOKUP(F672,
            _xlws.FILTER('Supplier Emission'!$G$15:$G$49,
                   ('Supplier Emission'!$D$15:$D$49=H672) * ('Supplier Emission'!$F$15:$F$49=$E$541)),
            _xlws.FILTER('Supplier Emission'!$I$15:$I$49,
                   ('Supplier Emission'!$D$15:$D$49=H672) * ('Supplier Emission'!$F$15:$F$49=$E$541)),
            ""),
    "")</f>
        <v/>
      </c>
      <c r="L672" s="311" t="str">
        <f t="array" ref="L672">IFERROR(
    XLOOKUP(F672,
            _xlws.FILTER('Supplier Emission'!$G$15:$G$49,
                   ('Supplier Emission'!$D$15:$D$49=H672) * ('Supplier Emission'!$F$15:$F$49=$E$541)),
            _xlws.FILTER('Supplier Emission'!$J$15:$J$49,
                   ('Supplier Emission'!$D$15:$D$49=H672) * ('Supplier Emission'!$F$15:$F$49=$E$541)),
            ""),
    "")</f>
        <v/>
      </c>
      <c r="M672" s="311" t="str">
        <f t="array" ref="M672">IFERROR(
    XLOOKUP(F672,
            _xlws.FILTER('Supplier Emission'!$G$15:$G$49,
                   ('Supplier Emission'!$D$15:$D$49=H672) * ('Supplier Emission'!$F$15:$F$49=$E$541)),
            _xlws.FILTER('Supplier Emission'!$M$15:$M$49,
                   ('Supplier Emission'!$D$15:$D$49=H672) * ('Supplier Emission'!$F$15:$F$49=$E$541)),
            ""),
    "")</f>
        <v/>
      </c>
      <c r="N672" s="311" t="str">
        <f t="array" ref="N672">IFERROR(
    XLOOKUP(F672,
            _xlws.FILTER('Supplier Emission'!$G$15:$G$49,
                   ('Supplier Emission'!$D$15:$D$49=H672) * ('Supplier Emission'!$F$15:$F$49=$E$541)),
            _xlws.FILTER('Supplier Emission'!$H$15:$H$49,
                   ('Supplier Emission'!$D$15:$D$49=H672) * ('Supplier Emission'!$F$15:$F$49=$E$541)),
            ""),
    "")</f>
        <v/>
      </c>
      <c r="O672" s="311" t="str">
        <f t="array" ref="O672">XLOOKUP(1,('Emission Factors'!$E$5:$E$488='GHG emissions calculations'!$F672)*('Emission Factors'!$H$5:$H$488='GHG emissions calculations'!$H672),INDEX('Emission Factors'!$E$5:$T$488,0,MATCH('GHG emissions calculations'!O$6,'Emission Factors'!$E$5:$T$5,0)),"",0)</f>
        <v/>
      </c>
      <c r="P672" s="313" t="str">
        <f t="array" ref="P672">IFERROR(
    INDEX('Emission Factors'!$E$5:$P$488,
          MATCH(1,
                ('Emission Factors'!$E$5:$E$488 = 'GHG emissions calculations'!$F672) *
                ('Emission Factors'!$H$5:$H$488 = 'GHG emissions calculations'!$H672),
                0),
          MATCH('GHG emissions calculations'!P$6,'Emission Factors'!$E$5:$P$5,0)),
    "")</f>
        <v/>
      </c>
      <c r="Q672" s="311" t="str">
        <f t="array" ref="Q672">IFERROR(
    IF(
        INDEX('Emission Factors'!$E$5:$P$488,
              MATCH(1,
                    ('Emission Factors'!$E$5:$E$488 = 'GHG emissions calculations'!$F672) *
                    ('Emission Factors'!$H$5:$H$488 = 'GHG emissions calculations'!$H672),
                    0),
              MATCH('GHG emissions calculations'!Q$6, 'Emission Factors'!$E$5:$P$5, 0)) &lt;&gt; "",
        INDEX('Emission Factors'!$E$5:$P$488,
              MATCH(1,
                    ('Emission Factors'!$E$5:$E$488 = 'GHG emissions calculations'!$F672) *
                    ('Emission Factors'!$H$5:$H$488 = 'GHG emissions calculations'!$H672),
                    0),
              MATCH('GHG emissions calculations'!Q$6, 'Emission Factors'!$E$5:$P$5, 0)),
        ""),
    "")</f>
        <v/>
      </c>
      <c r="R672" s="311" t="str">
        <f t="array" ref="R672">IFERROR(
    IF(
        INDEX('Emission Factors'!$E$5:$R$488,
              MATCH(1,
                    ('Emission Factors'!$E$5:$E$488 = 'GHG emissions calculations'!$F672) *
                    ('Emission Factors'!$H$5:$H$488 = 'GHG emissions calculations'!$H672),
                    0),
              MATCH('GHG emissions calculations'!R$6, 'Emission Factors'!$E$5:$R$5, 0)) &lt;&gt; "",
        INDEX('Emission Factors'!$E$5:$R$488,
              MATCH(1,
                    ('Emission Factors'!$E$5:$E$488 = 'GHG emissions calculations'!$F672) *
                    ('Emission Factors'!$H$5:$H$488 = 'GHG emissions calculations'!$H672),
                    0),
              MATCH('GHG emissions calculations'!R$6, 'Emission Factors'!$E$5:$R$5, 0)),
        ""),
    "")</f>
        <v/>
      </c>
      <c r="S672" s="312">
        <f t="shared" si="2"/>
        <v>0</v>
      </c>
      <c r="T672" s="23"/>
    </row>
    <row r="673" ht="15.75" customHeight="1" outlineLevel="1">
      <c r="A673" s="23"/>
      <c r="B673" s="71"/>
      <c r="C673" s="71"/>
      <c r="D673" s="71"/>
      <c r="E673" s="314"/>
      <c r="F673" s="311" t="str">
        <f>Lists!T120</f>
        <v>Brass - Cold rolling - Oceania</v>
      </c>
      <c r="G673" s="311" t="str">
        <f t="array" ref="G673">XLOOKUP(1,('Emission Factors'!$E$5:$E$488='GHG emissions calculations'!$F673)*('Emission Factors'!$H$5:$H$488='GHG emissions calculations'!$H673),INDEX('Emission Factors'!$E$5:$T$488,0,MATCH('GHG emissions calculations'!G$6,'Emission Factors'!$E$5:$T$5,0)),"",0)</f>
        <v/>
      </c>
      <c r="H673" s="311" t="s">
        <v>237</v>
      </c>
      <c r="I673" s="312" t="str">
        <f>IF(
    SUMIFS('Import data'!$L$25:$L$80,
           'Import data'!$J$25:$J$80, F673,
           'Import data'!$G$25:$G$80, 'GHG emissions calculations'!$H673,
           'Import data'!$I$25:$I$80,$E$541) &lt;&gt; 0,
    SUMIFS('Import data'!$L$25:$L$80,
           'Import data'!$J$25:$J$80, F673,
           'Import data'!$G$25:$G$80, 'GHG emissions calculations'!$H673,
           'Import data'!$I$25:$I$80,$E$541),
    ""
)</f>
        <v/>
      </c>
      <c r="J673" s="311" t="str">
        <f t="array" ref="J673">IF(
    XLOOKUP(F673, 'Import data'!$J$26:$J$47, 'Import data'!$M$26:$M$47, "", 0) = "Please add the region-specific supplier emission factor or choose a different region available in the IAEG database.",
    "",
    XLOOKUP(F673, 'Import data'!$J$26:$J$47, 'Import data'!$M$26:$M$47, "", 0)
)</f>
        <v/>
      </c>
      <c r="K673" s="311" t="str">
        <f t="array" ref="K673">IFERROR(
    XLOOKUP(F673,
            _xlws.FILTER('Supplier Emission'!$G$15:$G$49,
                   ('Supplier Emission'!$D$15:$D$49=H673) * ('Supplier Emission'!$F$15:$F$49=$E$541)),
            _xlws.FILTER('Supplier Emission'!$I$15:$I$49,
                   ('Supplier Emission'!$D$15:$D$49=H673) * ('Supplier Emission'!$F$15:$F$49=$E$541)),
            ""),
    "")</f>
        <v/>
      </c>
      <c r="L673" s="311" t="str">
        <f t="array" ref="L673">IFERROR(
    XLOOKUP(F673,
            _xlws.FILTER('Supplier Emission'!$G$15:$G$49,
                   ('Supplier Emission'!$D$15:$D$49=H673) * ('Supplier Emission'!$F$15:$F$49=$E$541)),
            _xlws.FILTER('Supplier Emission'!$J$15:$J$49,
                   ('Supplier Emission'!$D$15:$D$49=H673) * ('Supplier Emission'!$F$15:$F$49=$E$541)),
            ""),
    "")</f>
        <v/>
      </c>
      <c r="M673" s="311" t="str">
        <f t="array" ref="M673">IFERROR(
    XLOOKUP(F673,
            _xlws.FILTER('Supplier Emission'!$G$15:$G$49,
                   ('Supplier Emission'!$D$15:$D$49=H673) * ('Supplier Emission'!$F$15:$F$49=$E$541)),
            _xlws.FILTER('Supplier Emission'!$M$15:$M$49,
                   ('Supplier Emission'!$D$15:$D$49=H673) * ('Supplier Emission'!$F$15:$F$49=$E$541)),
            ""),
    "")</f>
        <v/>
      </c>
      <c r="N673" s="311" t="str">
        <f t="array" ref="N673">IFERROR(
    XLOOKUP(F673,
            _xlws.FILTER('Supplier Emission'!$G$15:$G$49,
                   ('Supplier Emission'!$D$15:$D$49=H673) * ('Supplier Emission'!$F$15:$F$49=$E$541)),
            _xlws.FILTER('Supplier Emission'!$H$15:$H$49,
                   ('Supplier Emission'!$D$15:$D$49=H673) * ('Supplier Emission'!$F$15:$F$49=$E$541)),
            ""),
    "")</f>
        <v/>
      </c>
      <c r="O673" s="311" t="str">
        <f t="array" ref="O673">XLOOKUP(1,('Emission Factors'!$E$5:$E$488='GHG emissions calculations'!$F673)*('Emission Factors'!$H$5:$H$488='GHG emissions calculations'!$H673),INDEX('Emission Factors'!$E$5:$T$488,0,MATCH('GHG emissions calculations'!O$6,'Emission Factors'!$E$5:$T$5,0)),"",0)</f>
        <v/>
      </c>
      <c r="P673" s="313" t="str">
        <f t="array" ref="P673">IFERROR(
    INDEX('Emission Factors'!$E$5:$P$488,
          MATCH(1,
                ('Emission Factors'!$E$5:$E$488 = 'GHG emissions calculations'!$F673) *
                ('Emission Factors'!$H$5:$H$488 = 'GHG emissions calculations'!$H673),
                0),
          MATCH('GHG emissions calculations'!P$6,'Emission Factors'!$E$5:$P$5,0)),
    "")</f>
        <v/>
      </c>
      <c r="Q673" s="311" t="str">
        <f t="array" ref="Q673">IFERROR(
    IF(
        INDEX('Emission Factors'!$E$5:$P$488,
              MATCH(1,
                    ('Emission Factors'!$E$5:$E$488 = 'GHG emissions calculations'!$F673) *
                    ('Emission Factors'!$H$5:$H$488 = 'GHG emissions calculations'!$H673),
                    0),
              MATCH('GHG emissions calculations'!Q$6, 'Emission Factors'!$E$5:$P$5, 0)) &lt;&gt; "",
        INDEX('Emission Factors'!$E$5:$P$488,
              MATCH(1,
                    ('Emission Factors'!$E$5:$E$488 = 'GHG emissions calculations'!$F673) *
                    ('Emission Factors'!$H$5:$H$488 = 'GHG emissions calculations'!$H673),
                    0),
              MATCH('GHG emissions calculations'!Q$6, 'Emission Factors'!$E$5:$P$5, 0)),
        ""),
    "")</f>
        <v/>
      </c>
      <c r="R673" s="311" t="str">
        <f t="array" ref="R673">IFERROR(
    IF(
        INDEX('Emission Factors'!$E$5:$R$488,
              MATCH(1,
                    ('Emission Factors'!$E$5:$E$488 = 'GHG emissions calculations'!$F673) *
                    ('Emission Factors'!$H$5:$H$488 = 'GHG emissions calculations'!$H673),
                    0),
              MATCH('GHG emissions calculations'!R$6, 'Emission Factors'!$E$5:$R$5, 0)) &lt;&gt; "",
        INDEX('Emission Factors'!$E$5:$R$488,
              MATCH(1,
                    ('Emission Factors'!$E$5:$E$488 = 'GHG emissions calculations'!$F673) *
                    ('Emission Factors'!$H$5:$H$488 = 'GHG emissions calculations'!$H673),
                    0),
              MATCH('GHG emissions calculations'!R$6, 'Emission Factors'!$E$5:$R$5, 0)),
        ""),
    "")</f>
        <v/>
      </c>
      <c r="S673" s="312">
        <f t="shared" si="2"/>
        <v>0</v>
      </c>
      <c r="T673" s="23"/>
    </row>
    <row r="674" ht="15.75" customHeight="1" outlineLevel="1">
      <c r="A674" s="23"/>
      <c r="B674" s="71"/>
      <c r="C674" s="71"/>
      <c r="D674" s="71"/>
      <c r="E674" s="314"/>
      <c r="F674" s="311" t="str">
        <f>Lists!T125</f>
        <v>Brass - Hot rolling - Africa</v>
      </c>
      <c r="G674" s="311" t="str">
        <f t="array" ref="G674">XLOOKUP(1,('Emission Factors'!$E$5:$E$488='GHG emissions calculations'!$F674)*('Emission Factors'!$H$5:$H$488='GHG emissions calculations'!$H674),INDEX('Emission Factors'!$E$5:$T$488,0,MATCH('GHG emissions calculations'!G$6,'Emission Factors'!$E$5:$T$5,0)),"",0)</f>
        <v/>
      </c>
      <c r="H674" s="311" t="s">
        <v>237</v>
      </c>
      <c r="I674" s="312" t="str">
        <f>IF(
    SUMIFS('Import data'!$L$25:$L$80,
           'Import data'!$J$25:$J$80, F674,
           'Import data'!$G$25:$G$80, 'GHG emissions calculations'!$H674,
           'Import data'!$I$25:$I$80,$E$541) &lt;&gt; 0,
    SUMIFS('Import data'!$L$25:$L$80,
           'Import data'!$J$25:$J$80, F674,
           'Import data'!$G$25:$G$80, 'GHG emissions calculations'!$H674,
           'Import data'!$I$25:$I$80,$E$541),
    ""
)</f>
        <v/>
      </c>
      <c r="J674" s="311" t="str">
        <f t="array" ref="J674">IF(
    XLOOKUP(F674, 'Import data'!$J$26:$J$47, 'Import data'!$M$26:$M$47, "", 0) = "Please add the region-specific supplier emission factor or choose a different region available in the IAEG database.",
    "",
    XLOOKUP(F674, 'Import data'!$J$26:$J$47, 'Import data'!$M$26:$M$47, "", 0)
)</f>
        <v/>
      </c>
      <c r="K674" s="311" t="str">
        <f t="array" ref="K674">IFERROR(
    XLOOKUP(F674,
            _xlws.FILTER('Supplier Emission'!$G$15:$G$49,
                   ('Supplier Emission'!$D$15:$D$49=H674) * ('Supplier Emission'!$F$15:$F$49=$E$541)),
            _xlws.FILTER('Supplier Emission'!$I$15:$I$49,
                   ('Supplier Emission'!$D$15:$D$49=H674) * ('Supplier Emission'!$F$15:$F$49=$E$541)),
            ""),
    "")</f>
        <v/>
      </c>
      <c r="L674" s="311" t="str">
        <f t="array" ref="L674">IFERROR(
    XLOOKUP(F674,
            _xlws.FILTER('Supplier Emission'!$G$15:$G$49,
                   ('Supplier Emission'!$D$15:$D$49=H674) * ('Supplier Emission'!$F$15:$F$49=$E$541)),
            _xlws.FILTER('Supplier Emission'!$J$15:$J$49,
                   ('Supplier Emission'!$D$15:$D$49=H674) * ('Supplier Emission'!$F$15:$F$49=$E$541)),
            ""),
    "")</f>
        <v/>
      </c>
      <c r="M674" s="311" t="str">
        <f t="array" ref="M674">IFERROR(
    XLOOKUP(F674,
            _xlws.FILTER('Supplier Emission'!$G$15:$G$49,
                   ('Supplier Emission'!$D$15:$D$49=H674) * ('Supplier Emission'!$F$15:$F$49=$E$541)),
            _xlws.FILTER('Supplier Emission'!$M$15:$M$49,
                   ('Supplier Emission'!$D$15:$D$49=H674) * ('Supplier Emission'!$F$15:$F$49=$E$541)),
            ""),
    "")</f>
        <v/>
      </c>
      <c r="N674" s="311" t="str">
        <f t="array" ref="N674">IFERROR(
    XLOOKUP(F674,
            _xlws.FILTER('Supplier Emission'!$G$15:$G$49,
                   ('Supplier Emission'!$D$15:$D$49=H674) * ('Supplier Emission'!$F$15:$F$49=$E$541)),
            _xlws.FILTER('Supplier Emission'!$H$15:$H$49,
                   ('Supplier Emission'!$D$15:$D$49=H674) * ('Supplier Emission'!$F$15:$F$49=$E$541)),
            ""),
    "")</f>
        <v/>
      </c>
      <c r="O674" s="311" t="str">
        <f t="array" ref="O674">XLOOKUP(1,('Emission Factors'!$E$5:$E$488='GHG emissions calculations'!$F674)*('Emission Factors'!$H$5:$H$488='GHG emissions calculations'!$H674),INDEX('Emission Factors'!$E$5:$T$488,0,MATCH('GHG emissions calculations'!O$6,'Emission Factors'!$E$5:$T$5,0)),"",0)</f>
        <v/>
      </c>
      <c r="P674" s="313" t="str">
        <f t="array" ref="P674">IFERROR(
    INDEX('Emission Factors'!$E$5:$P$488,
          MATCH(1,
                ('Emission Factors'!$E$5:$E$488 = 'GHG emissions calculations'!$F674) *
                ('Emission Factors'!$H$5:$H$488 = 'GHG emissions calculations'!$H674),
                0),
          MATCH('GHG emissions calculations'!P$6,'Emission Factors'!$E$5:$P$5,0)),
    "")</f>
        <v/>
      </c>
      <c r="Q674" s="311" t="str">
        <f t="array" ref="Q674">IFERROR(
    IF(
        INDEX('Emission Factors'!$E$5:$P$488,
              MATCH(1,
                    ('Emission Factors'!$E$5:$E$488 = 'GHG emissions calculations'!$F674) *
                    ('Emission Factors'!$H$5:$H$488 = 'GHG emissions calculations'!$H674),
                    0),
              MATCH('GHG emissions calculations'!Q$6, 'Emission Factors'!$E$5:$P$5, 0)) &lt;&gt; "",
        INDEX('Emission Factors'!$E$5:$P$488,
              MATCH(1,
                    ('Emission Factors'!$E$5:$E$488 = 'GHG emissions calculations'!$F674) *
                    ('Emission Factors'!$H$5:$H$488 = 'GHG emissions calculations'!$H674),
                    0),
              MATCH('GHG emissions calculations'!Q$6, 'Emission Factors'!$E$5:$P$5, 0)),
        ""),
    "")</f>
        <v/>
      </c>
      <c r="R674" s="311" t="str">
        <f t="array" ref="R674">IFERROR(
    IF(
        INDEX('Emission Factors'!$E$5:$R$488,
              MATCH(1,
                    ('Emission Factors'!$E$5:$E$488 = 'GHG emissions calculations'!$F674) *
                    ('Emission Factors'!$H$5:$H$488 = 'GHG emissions calculations'!$H674),
                    0),
              MATCH('GHG emissions calculations'!R$6, 'Emission Factors'!$E$5:$R$5, 0)) &lt;&gt; "",
        INDEX('Emission Factors'!$E$5:$R$488,
              MATCH(1,
                    ('Emission Factors'!$E$5:$E$488 = 'GHG emissions calculations'!$F674) *
                    ('Emission Factors'!$H$5:$H$488 = 'GHG emissions calculations'!$H674),
                    0),
              MATCH('GHG emissions calculations'!R$6, 'Emission Factors'!$E$5:$R$5, 0)),
        ""),
    "")</f>
        <v/>
      </c>
      <c r="S674" s="312">
        <f t="shared" si="2"/>
        <v>0</v>
      </c>
      <c r="T674" s="23"/>
    </row>
    <row r="675" ht="15.75" customHeight="1" outlineLevel="1">
      <c r="A675" s="23"/>
      <c r="B675" s="71"/>
      <c r="C675" s="71"/>
      <c r="D675" s="71"/>
      <c r="E675" s="314"/>
      <c r="F675" s="311" t="str">
        <f>Lists!T123</f>
        <v>Brass - Hot rolling - America</v>
      </c>
      <c r="G675" s="311" t="str">
        <f t="array" ref="G675">XLOOKUP(1,('Emission Factors'!$E$5:$E$488='GHG emissions calculations'!$F675)*('Emission Factors'!$H$5:$H$488='GHG emissions calculations'!$H675),INDEX('Emission Factors'!$E$5:$T$488,0,MATCH('GHG emissions calculations'!G$6,'Emission Factors'!$E$5:$T$5,0)),"",0)</f>
        <v/>
      </c>
      <c r="H675" s="311" t="s">
        <v>237</v>
      </c>
      <c r="I675" s="312" t="str">
        <f>IF(
    SUMIFS('Import data'!$L$25:$L$80,
           'Import data'!$J$25:$J$80, F675,
           'Import data'!$G$25:$G$80, 'GHG emissions calculations'!$H675,
           'Import data'!$I$25:$I$80,$E$541) &lt;&gt; 0,
    SUMIFS('Import data'!$L$25:$L$80,
           'Import data'!$J$25:$J$80, F675,
           'Import data'!$G$25:$G$80, 'GHG emissions calculations'!$H675,
           'Import data'!$I$25:$I$80,$E$541),
    ""
)</f>
        <v/>
      </c>
      <c r="J675" s="311" t="str">
        <f t="array" ref="J675">IF(
    XLOOKUP(F675, 'Import data'!$J$26:$J$47, 'Import data'!$M$26:$M$47, "", 0) = "Please add the region-specific supplier emission factor or choose a different region available in the IAEG database.",
    "",
    XLOOKUP(F675, 'Import data'!$J$26:$J$47, 'Import data'!$M$26:$M$47, "", 0)
)</f>
        <v/>
      </c>
      <c r="K675" s="311" t="str">
        <f t="array" ref="K675">IFERROR(
    XLOOKUP(F675,
            _xlws.FILTER('Supplier Emission'!$G$15:$G$49,
                   ('Supplier Emission'!$D$15:$D$49=H675) * ('Supplier Emission'!$F$15:$F$49=$E$541)),
            _xlws.FILTER('Supplier Emission'!$I$15:$I$49,
                   ('Supplier Emission'!$D$15:$D$49=H675) * ('Supplier Emission'!$F$15:$F$49=$E$541)),
            ""),
    "")</f>
        <v/>
      </c>
      <c r="L675" s="311" t="str">
        <f t="array" ref="L675">IFERROR(
    XLOOKUP(F675,
            _xlws.FILTER('Supplier Emission'!$G$15:$G$49,
                   ('Supplier Emission'!$D$15:$D$49=H675) * ('Supplier Emission'!$F$15:$F$49=$E$541)),
            _xlws.FILTER('Supplier Emission'!$J$15:$J$49,
                   ('Supplier Emission'!$D$15:$D$49=H675) * ('Supplier Emission'!$F$15:$F$49=$E$541)),
            ""),
    "")</f>
        <v/>
      </c>
      <c r="M675" s="311" t="str">
        <f t="array" ref="M675">IFERROR(
    XLOOKUP(F675,
            _xlws.FILTER('Supplier Emission'!$G$15:$G$49,
                   ('Supplier Emission'!$D$15:$D$49=H675) * ('Supplier Emission'!$F$15:$F$49=$E$541)),
            _xlws.FILTER('Supplier Emission'!$M$15:$M$49,
                   ('Supplier Emission'!$D$15:$D$49=H675) * ('Supplier Emission'!$F$15:$F$49=$E$541)),
            ""),
    "")</f>
        <v/>
      </c>
      <c r="N675" s="311" t="str">
        <f t="array" ref="N675">IFERROR(
    XLOOKUP(F675,
            _xlws.FILTER('Supplier Emission'!$G$15:$G$49,
                   ('Supplier Emission'!$D$15:$D$49=H675) * ('Supplier Emission'!$F$15:$F$49=$E$541)),
            _xlws.FILTER('Supplier Emission'!$H$15:$H$49,
                   ('Supplier Emission'!$D$15:$D$49=H675) * ('Supplier Emission'!$F$15:$F$49=$E$541)),
            ""),
    "")</f>
        <v/>
      </c>
      <c r="O675" s="311" t="str">
        <f t="array" ref="O675">XLOOKUP(1,('Emission Factors'!$E$5:$E$488='GHG emissions calculations'!$F675)*('Emission Factors'!$H$5:$H$488='GHG emissions calculations'!$H675),INDEX('Emission Factors'!$E$5:$T$488,0,MATCH('GHG emissions calculations'!O$6,'Emission Factors'!$E$5:$T$5,0)),"",0)</f>
        <v/>
      </c>
      <c r="P675" s="313" t="str">
        <f t="array" ref="P675">IFERROR(
    INDEX('Emission Factors'!$E$5:$P$488,
          MATCH(1,
                ('Emission Factors'!$E$5:$E$488 = 'GHG emissions calculations'!$F675) *
                ('Emission Factors'!$H$5:$H$488 = 'GHG emissions calculations'!$H675),
                0),
          MATCH('GHG emissions calculations'!P$6,'Emission Factors'!$E$5:$P$5,0)),
    "")</f>
        <v/>
      </c>
      <c r="Q675" s="311" t="str">
        <f t="array" ref="Q675">IFERROR(
    IF(
        INDEX('Emission Factors'!$E$5:$P$488,
              MATCH(1,
                    ('Emission Factors'!$E$5:$E$488 = 'GHG emissions calculations'!$F675) *
                    ('Emission Factors'!$H$5:$H$488 = 'GHG emissions calculations'!$H675),
                    0),
              MATCH('GHG emissions calculations'!Q$6, 'Emission Factors'!$E$5:$P$5, 0)) &lt;&gt; "",
        INDEX('Emission Factors'!$E$5:$P$488,
              MATCH(1,
                    ('Emission Factors'!$E$5:$E$488 = 'GHG emissions calculations'!$F675) *
                    ('Emission Factors'!$H$5:$H$488 = 'GHG emissions calculations'!$H675),
                    0),
              MATCH('GHG emissions calculations'!Q$6, 'Emission Factors'!$E$5:$P$5, 0)),
        ""),
    "")</f>
        <v/>
      </c>
      <c r="R675" s="311" t="str">
        <f t="array" ref="R675">IFERROR(
    IF(
        INDEX('Emission Factors'!$E$5:$R$488,
              MATCH(1,
                    ('Emission Factors'!$E$5:$E$488 = 'GHG emissions calculations'!$F675) *
                    ('Emission Factors'!$H$5:$H$488 = 'GHG emissions calculations'!$H675),
                    0),
              MATCH('GHG emissions calculations'!R$6, 'Emission Factors'!$E$5:$R$5, 0)) &lt;&gt; "",
        INDEX('Emission Factors'!$E$5:$R$488,
              MATCH(1,
                    ('Emission Factors'!$E$5:$E$488 = 'GHG emissions calculations'!$F675) *
                    ('Emission Factors'!$H$5:$H$488 = 'GHG emissions calculations'!$H675),
                    0),
              MATCH('GHG emissions calculations'!R$6, 'Emission Factors'!$E$5:$R$5, 0)),
        ""),
    "")</f>
        <v/>
      </c>
      <c r="S675" s="312">
        <f t="shared" si="2"/>
        <v>0</v>
      </c>
      <c r="T675" s="23"/>
    </row>
    <row r="676" ht="15.75" customHeight="1" outlineLevel="1">
      <c r="A676" s="23"/>
      <c r="B676" s="71"/>
      <c r="C676" s="71"/>
      <c r="D676" s="71"/>
      <c r="E676" s="314"/>
      <c r="F676" s="311" t="str">
        <f>Lists!T126</f>
        <v>Brass - Hot rolling - Asia</v>
      </c>
      <c r="G676" s="311" t="str">
        <f t="array" ref="G676">XLOOKUP(1,('Emission Factors'!$E$5:$E$488='GHG emissions calculations'!$F676)*('Emission Factors'!$H$5:$H$488='GHG emissions calculations'!$H676),INDEX('Emission Factors'!$E$5:$T$488,0,MATCH('GHG emissions calculations'!G$6,'Emission Factors'!$E$5:$T$5,0)),"",0)</f>
        <v/>
      </c>
      <c r="H676" s="311" t="s">
        <v>237</v>
      </c>
      <c r="I676" s="312" t="str">
        <f>IF(
    SUMIFS('Import data'!$L$25:$L$80,
           'Import data'!$J$25:$J$80, F676,
           'Import data'!$G$25:$G$80, 'GHG emissions calculations'!$H676,
           'Import data'!$I$25:$I$80,$E$541) &lt;&gt; 0,
    SUMIFS('Import data'!$L$25:$L$80,
           'Import data'!$J$25:$J$80, F676,
           'Import data'!$G$25:$G$80, 'GHG emissions calculations'!$H676,
           'Import data'!$I$25:$I$80,$E$541),
    ""
)</f>
        <v/>
      </c>
      <c r="J676" s="311" t="str">
        <f t="array" ref="J676">IF(
    XLOOKUP(F676, 'Import data'!$J$26:$J$47, 'Import data'!$M$26:$M$47, "", 0) = "Please add the region-specific supplier emission factor or choose a different region available in the IAEG database.",
    "",
    XLOOKUP(F676, 'Import data'!$J$26:$J$47, 'Import data'!$M$26:$M$47, "", 0)
)</f>
        <v/>
      </c>
      <c r="K676" s="311" t="str">
        <f t="array" ref="K676">IFERROR(
    XLOOKUP(F676,
            _xlws.FILTER('Supplier Emission'!$G$15:$G$49,
                   ('Supplier Emission'!$D$15:$D$49=H676) * ('Supplier Emission'!$F$15:$F$49=$E$541)),
            _xlws.FILTER('Supplier Emission'!$I$15:$I$49,
                   ('Supplier Emission'!$D$15:$D$49=H676) * ('Supplier Emission'!$F$15:$F$49=$E$541)),
            ""),
    "")</f>
        <v/>
      </c>
      <c r="L676" s="311" t="str">
        <f t="array" ref="L676">IFERROR(
    XLOOKUP(F676,
            _xlws.FILTER('Supplier Emission'!$G$15:$G$49,
                   ('Supplier Emission'!$D$15:$D$49=H676) * ('Supplier Emission'!$F$15:$F$49=$E$541)),
            _xlws.FILTER('Supplier Emission'!$J$15:$J$49,
                   ('Supplier Emission'!$D$15:$D$49=H676) * ('Supplier Emission'!$F$15:$F$49=$E$541)),
            ""),
    "")</f>
        <v/>
      </c>
      <c r="M676" s="311" t="str">
        <f t="array" ref="M676">IFERROR(
    XLOOKUP(F676,
            _xlws.FILTER('Supplier Emission'!$G$15:$G$49,
                   ('Supplier Emission'!$D$15:$D$49=H676) * ('Supplier Emission'!$F$15:$F$49=$E$541)),
            _xlws.FILTER('Supplier Emission'!$M$15:$M$49,
                   ('Supplier Emission'!$D$15:$D$49=H676) * ('Supplier Emission'!$F$15:$F$49=$E$541)),
            ""),
    "")</f>
        <v/>
      </c>
      <c r="N676" s="311" t="str">
        <f t="array" ref="N676">IFERROR(
    XLOOKUP(F676,
            _xlws.FILTER('Supplier Emission'!$G$15:$G$49,
                   ('Supplier Emission'!$D$15:$D$49=H676) * ('Supplier Emission'!$F$15:$F$49=$E$541)),
            _xlws.FILTER('Supplier Emission'!$H$15:$H$49,
                   ('Supplier Emission'!$D$15:$D$49=H676) * ('Supplier Emission'!$F$15:$F$49=$E$541)),
            ""),
    "")</f>
        <v/>
      </c>
      <c r="O676" s="311" t="str">
        <f t="array" ref="O676">XLOOKUP(1,('Emission Factors'!$E$5:$E$488='GHG emissions calculations'!$F676)*('Emission Factors'!$H$5:$H$488='GHG emissions calculations'!$H676),INDEX('Emission Factors'!$E$5:$T$488,0,MATCH('GHG emissions calculations'!O$6,'Emission Factors'!$E$5:$T$5,0)),"",0)</f>
        <v/>
      </c>
      <c r="P676" s="313" t="str">
        <f t="array" ref="P676">IFERROR(
    INDEX('Emission Factors'!$E$5:$P$488,
          MATCH(1,
                ('Emission Factors'!$E$5:$E$488 = 'GHG emissions calculations'!$F676) *
                ('Emission Factors'!$H$5:$H$488 = 'GHG emissions calculations'!$H676),
                0),
          MATCH('GHG emissions calculations'!P$6,'Emission Factors'!$E$5:$P$5,0)),
    "")</f>
        <v/>
      </c>
      <c r="Q676" s="311" t="str">
        <f t="array" ref="Q676">IFERROR(
    IF(
        INDEX('Emission Factors'!$E$5:$P$488,
              MATCH(1,
                    ('Emission Factors'!$E$5:$E$488 = 'GHG emissions calculations'!$F676) *
                    ('Emission Factors'!$H$5:$H$488 = 'GHG emissions calculations'!$H676),
                    0),
              MATCH('GHG emissions calculations'!Q$6, 'Emission Factors'!$E$5:$P$5, 0)) &lt;&gt; "",
        INDEX('Emission Factors'!$E$5:$P$488,
              MATCH(1,
                    ('Emission Factors'!$E$5:$E$488 = 'GHG emissions calculations'!$F676) *
                    ('Emission Factors'!$H$5:$H$488 = 'GHG emissions calculations'!$H676),
                    0),
              MATCH('GHG emissions calculations'!Q$6, 'Emission Factors'!$E$5:$P$5, 0)),
        ""),
    "")</f>
        <v/>
      </c>
      <c r="R676" s="311" t="str">
        <f t="array" ref="R676">IFERROR(
    IF(
        INDEX('Emission Factors'!$E$5:$R$488,
              MATCH(1,
                    ('Emission Factors'!$E$5:$E$488 = 'GHG emissions calculations'!$F676) *
                    ('Emission Factors'!$H$5:$H$488 = 'GHG emissions calculations'!$H676),
                    0),
              MATCH('GHG emissions calculations'!R$6, 'Emission Factors'!$E$5:$R$5, 0)) &lt;&gt; "",
        INDEX('Emission Factors'!$E$5:$R$488,
              MATCH(1,
                    ('Emission Factors'!$E$5:$E$488 = 'GHG emissions calculations'!$F676) *
                    ('Emission Factors'!$H$5:$H$488 = 'GHG emissions calculations'!$H676),
                    0),
              MATCH('GHG emissions calculations'!R$6, 'Emission Factors'!$E$5:$R$5, 0)),
        ""),
    "")</f>
        <v/>
      </c>
      <c r="S676" s="312">
        <f t="shared" si="2"/>
        <v>0</v>
      </c>
      <c r="T676" s="23"/>
    </row>
    <row r="677" ht="15.75" customHeight="1" outlineLevel="1">
      <c r="A677" s="23"/>
      <c r="B677" s="71"/>
      <c r="C677" s="71"/>
      <c r="D677" s="71"/>
      <c r="E677" s="314"/>
      <c r="F677" s="311" t="str">
        <f>Lists!T124</f>
        <v>Brass - Hot rolling - Europe</v>
      </c>
      <c r="G677" s="311">
        <f t="array" ref="G677">XLOOKUP(1,('Emission Factors'!$E$5:$E$488='GHG emissions calculations'!$F677)*('Emission Factors'!$H$5:$H$488='GHG emissions calculations'!$H677),INDEX('Emission Factors'!$E$5:$T$488,0,MATCH('GHG emissions calculations'!G$6,'Emission Factors'!$E$5:$T$5,0)),"",0)</f>
        <v>3</v>
      </c>
      <c r="H677" s="311" t="s">
        <v>237</v>
      </c>
      <c r="I677" s="312" t="str">
        <f>IF(
    SUMIFS('Import data'!$L$25:$L$80,
           'Import data'!$J$25:$J$80, F677,
           'Import data'!$G$25:$G$80, 'GHG emissions calculations'!$H677,
           'Import data'!$I$25:$I$80,$E$541) &lt;&gt; 0,
    SUMIFS('Import data'!$L$25:$L$80,
           'Import data'!$J$25:$J$80, F677,
           'Import data'!$G$25:$G$80, 'GHG emissions calculations'!$H677,
           'Import data'!$I$25:$I$80,$E$541),
    ""
)</f>
        <v/>
      </c>
      <c r="J677" s="311" t="str">
        <f t="array" ref="J677">IF(
    XLOOKUP(F677, 'Import data'!$J$26:$J$47, 'Import data'!$M$26:$M$47, "", 0) = "Please add the region-specific supplier emission factor or choose a different region available in the IAEG database.",
    "",
    XLOOKUP(F677, 'Import data'!$J$26:$J$47, 'Import data'!$M$26:$M$47, "", 0)
)</f>
        <v/>
      </c>
      <c r="K677" s="311" t="str">
        <f t="array" ref="K677">IFERROR(
    XLOOKUP(F677,
            _xlws.FILTER('Supplier Emission'!$G$15:$G$49,
                   ('Supplier Emission'!$D$15:$D$49=H677) * ('Supplier Emission'!$F$15:$F$49=$E$541)),
            _xlws.FILTER('Supplier Emission'!$I$15:$I$49,
                   ('Supplier Emission'!$D$15:$D$49=H677) * ('Supplier Emission'!$F$15:$F$49=$E$541)),
            ""),
    "")</f>
        <v/>
      </c>
      <c r="L677" s="311" t="str">
        <f t="array" ref="L677">IFERROR(
    XLOOKUP(F677,
            _xlws.FILTER('Supplier Emission'!$G$15:$G$49,
                   ('Supplier Emission'!$D$15:$D$49=H677) * ('Supplier Emission'!$F$15:$F$49=$E$541)),
            _xlws.FILTER('Supplier Emission'!$J$15:$J$49,
                   ('Supplier Emission'!$D$15:$D$49=H677) * ('Supplier Emission'!$F$15:$F$49=$E$541)),
            ""),
    "")</f>
        <v/>
      </c>
      <c r="M677" s="311" t="str">
        <f t="array" ref="M677">IFERROR(
    XLOOKUP(F677,
            _xlws.FILTER('Supplier Emission'!$G$15:$G$49,
                   ('Supplier Emission'!$D$15:$D$49=H677) * ('Supplier Emission'!$F$15:$F$49=$E$541)),
            _xlws.FILTER('Supplier Emission'!$M$15:$M$49,
                   ('Supplier Emission'!$D$15:$D$49=H677) * ('Supplier Emission'!$F$15:$F$49=$E$541)),
            ""),
    "")</f>
        <v/>
      </c>
      <c r="N677" s="311" t="str">
        <f t="array" ref="N677">IFERROR(
    XLOOKUP(F677,
            _xlws.FILTER('Supplier Emission'!$G$15:$G$49,
                   ('Supplier Emission'!$D$15:$D$49=H677) * ('Supplier Emission'!$F$15:$F$49=$E$541)),
            _xlws.FILTER('Supplier Emission'!$H$15:$H$49,
                   ('Supplier Emission'!$D$15:$D$49=H677) * ('Supplier Emission'!$F$15:$F$49=$E$541)),
            ""),
    "")</f>
        <v/>
      </c>
      <c r="O677" s="311" t="str">
        <f t="array" ref="O677">XLOOKUP(1,('Emission Factors'!$E$5:$E$488='GHG emissions calculations'!$F677)*('Emission Factors'!$H$5:$H$488='GHG emissions calculations'!$H677),INDEX('Emission Factors'!$E$5:$T$488,0,MATCH('GHG emissions calculations'!O$6,'Emission Factors'!$E$5:$T$5,0)),"",0)</f>
        <v>Brass (CUZn20) - Laiton</v>
      </c>
      <c r="P677" s="313">
        <f t="array" ref="P677">IFERROR(
    INDEX('Emission Factors'!$E$5:$P$488,
          MATCH(1,
                ('Emission Factors'!$E$5:$E$488 = 'GHG emissions calculations'!$F677) *
                ('Emission Factors'!$H$5:$H$488 = 'GHG emissions calculations'!$H677),
                0),
          MATCH('GHG emissions calculations'!P$6,'Emission Factors'!$E$5:$P$5,0)),
    "")</f>
        <v>0.602</v>
      </c>
      <c r="Q677" s="311" t="str">
        <f t="array" ref="Q677">IFERROR(
    IF(
        INDEX('Emission Factors'!$E$5:$P$488,
              MATCH(1,
                    ('Emission Factors'!$E$5:$E$488 = 'GHG emissions calculations'!$F677) *
                    ('Emission Factors'!$H$5:$H$488 = 'GHG emissions calculations'!$H677),
                    0),
              MATCH('GHG emissions calculations'!Q$6, 'Emission Factors'!$E$5:$P$5, 0)) &lt;&gt; "",
        INDEX('Emission Factors'!$E$5:$P$488,
              MATCH(1,
                    ('Emission Factors'!$E$5:$E$488 = 'GHG emissions calculations'!$F677) *
                    ('Emission Factors'!$H$5:$H$488 = 'GHG emissions calculations'!$H677),
                    0),
              MATCH('GHG emissions calculations'!Q$6, 'Emission Factors'!$E$5:$P$5, 0)),
        ""),
    "")</f>
        <v>kgCO2e/kg</v>
      </c>
      <c r="R677" s="311" t="str">
        <f t="array" ref="R677">IFERROR(
    IF(
        INDEX('Emission Factors'!$E$5:$R$488,
              MATCH(1,
                    ('Emission Factors'!$E$5:$E$488 = 'GHG emissions calculations'!$F677) *
                    ('Emission Factors'!$H$5:$H$488 = 'GHG emissions calculations'!$H677),
                    0),
              MATCH('GHG emissions calculations'!R$6, 'Emission Factors'!$E$5:$R$5, 0)) &lt;&gt; "",
        INDEX('Emission Factors'!$E$5:$R$488,
              MATCH(1,
                    ('Emission Factors'!$E$5:$E$488 = 'GHG emissions calculations'!$F677) *
                    ('Emission Factors'!$H$5:$H$488 = 'GHG emissions calculations'!$H677),
                    0),
              MATCH('GHG emissions calculations'!R$6, 'Emission Factors'!$E$5:$R$5, 0)),
        ""),
    "")</f>
        <v>Europe</v>
      </c>
      <c r="S677" s="312">
        <f t="shared" si="2"/>
        <v>0</v>
      </c>
      <c r="T677" s="23"/>
    </row>
    <row r="678" ht="15.75" customHeight="1" outlineLevel="1">
      <c r="A678" s="23"/>
      <c r="B678" s="71"/>
      <c r="C678" s="71"/>
      <c r="D678" s="71"/>
      <c r="E678" s="314"/>
      <c r="F678" s="311" t="str">
        <f>Lists!T129</f>
        <v>Brass - Hot rolling - Global or unspecified region</v>
      </c>
      <c r="G678" s="311">
        <f t="array" ref="G678">XLOOKUP(1,('Emission Factors'!$E$5:$E$488='GHG emissions calculations'!$F678)*('Emission Factors'!$H$5:$H$488='GHG emissions calculations'!$H678),INDEX('Emission Factors'!$E$5:$T$488,0,MATCH('GHG emissions calculations'!G$6,'Emission Factors'!$E$5:$T$5,0)),"",0)</f>
        <v>3</v>
      </c>
      <c r="H678" s="311" t="s">
        <v>237</v>
      </c>
      <c r="I678" s="312" t="str">
        <f>IF(
    SUMIFS('Import data'!$L$25:$L$80,
           'Import data'!$J$25:$J$80, F678,
           'Import data'!$G$25:$G$80, 'GHG emissions calculations'!$H678,
           'Import data'!$I$25:$I$80,$E$541) &lt;&gt; 0,
    SUMIFS('Import data'!$L$25:$L$80,
           'Import data'!$J$25:$J$80, F678,
           'Import data'!$G$25:$G$80, 'GHG emissions calculations'!$H678,
           'Import data'!$I$25:$I$80,$E$541),
    ""
)</f>
        <v/>
      </c>
      <c r="J678" s="311" t="str">
        <f t="array" ref="J678">IF(
    XLOOKUP(F678, 'Import data'!$J$26:$J$47, 'Import data'!$M$26:$M$47, "", 0) = "Please add the region-specific supplier emission factor or choose a different region available in the IAEG database.",
    "",
    XLOOKUP(F678, 'Import data'!$J$26:$J$47, 'Import data'!$M$26:$M$47, "", 0)
)</f>
        <v/>
      </c>
      <c r="K678" s="311" t="str">
        <f t="array" ref="K678">IFERROR(
    XLOOKUP(F678,
            _xlws.FILTER('Supplier Emission'!$G$15:$G$49,
                   ('Supplier Emission'!$D$15:$D$49=H678) * ('Supplier Emission'!$F$15:$F$49=$E$541)),
            _xlws.FILTER('Supplier Emission'!$I$15:$I$49,
                   ('Supplier Emission'!$D$15:$D$49=H678) * ('Supplier Emission'!$F$15:$F$49=$E$541)),
            ""),
    "")</f>
        <v/>
      </c>
      <c r="L678" s="311" t="str">
        <f t="array" ref="L678">IFERROR(
    XLOOKUP(F678,
            _xlws.FILTER('Supplier Emission'!$G$15:$G$49,
                   ('Supplier Emission'!$D$15:$D$49=H678) * ('Supplier Emission'!$F$15:$F$49=$E$541)),
            _xlws.FILTER('Supplier Emission'!$J$15:$J$49,
                   ('Supplier Emission'!$D$15:$D$49=H678) * ('Supplier Emission'!$F$15:$F$49=$E$541)),
            ""),
    "")</f>
        <v/>
      </c>
      <c r="M678" s="311" t="str">
        <f t="array" ref="M678">IFERROR(
    XLOOKUP(F678,
            _xlws.FILTER('Supplier Emission'!$G$15:$G$49,
                   ('Supplier Emission'!$D$15:$D$49=H678) * ('Supplier Emission'!$F$15:$F$49=$E$541)),
            _xlws.FILTER('Supplier Emission'!$M$15:$M$49,
                   ('Supplier Emission'!$D$15:$D$49=H678) * ('Supplier Emission'!$F$15:$F$49=$E$541)),
            ""),
    "")</f>
        <v/>
      </c>
      <c r="N678" s="311" t="str">
        <f t="array" ref="N678">IFERROR(
    XLOOKUP(F678,
            _xlws.FILTER('Supplier Emission'!$G$15:$G$49,
                   ('Supplier Emission'!$D$15:$D$49=H678) * ('Supplier Emission'!$F$15:$F$49=$E$541)),
            _xlws.FILTER('Supplier Emission'!$H$15:$H$49,
                   ('Supplier Emission'!$D$15:$D$49=H678) * ('Supplier Emission'!$F$15:$F$49=$E$541)),
            ""),
    "")</f>
        <v/>
      </c>
      <c r="O678" s="311" t="str">
        <f t="array" ref="O678">XLOOKUP(1,('Emission Factors'!$E$5:$E$488='GHG emissions calculations'!$F678)*('Emission Factors'!$H$5:$H$488='GHG emissions calculations'!$H678),INDEX('Emission Factors'!$E$5:$T$488,0,MATCH('GHG emissions calculations'!O$6,'Emission Factors'!$E$5:$T$5,0)),"",0)</f>
        <v>Brass (CUZn20) - Laiton + Hot Rolling - Laminage à chaud (impact modéré)+G35</v>
      </c>
      <c r="P678" s="313">
        <f t="array" ref="P678">IFERROR(
    INDEX('Emission Factors'!$E$5:$P$488,
          MATCH(1,
                ('Emission Factors'!$E$5:$E$488 = 'GHG emissions calculations'!$F678) *
                ('Emission Factors'!$H$5:$H$488 = 'GHG emissions calculations'!$H678),
                0),
          MATCH('GHG emissions calculations'!P$6,'Emission Factors'!$E$5:$P$5,0)),
    "")</f>
        <v>0.60111</v>
      </c>
      <c r="Q678" s="311" t="str">
        <f t="array" ref="Q678">IFERROR(
    IF(
        INDEX('Emission Factors'!$E$5:$P$488,
              MATCH(1,
                    ('Emission Factors'!$E$5:$E$488 = 'GHG emissions calculations'!$F678) *
                    ('Emission Factors'!$H$5:$H$488 = 'GHG emissions calculations'!$H678),
                    0),
              MATCH('GHG emissions calculations'!Q$6, 'Emission Factors'!$E$5:$P$5, 0)) &lt;&gt; "",
        INDEX('Emission Factors'!$E$5:$P$488,
              MATCH(1,
                    ('Emission Factors'!$E$5:$E$488 = 'GHG emissions calculations'!$F678) *
                    ('Emission Factors'!$H$5:$H$488 = 'GHG emissions calculations'!$H678),
                    0),
              MATCH('GHG emissions calculations'!Q$6, 'Emission Factors'!$E$5:$P$5, 0)),
        ""),
    "")</f>
        <v>kgCO2e/kg</v>
      </c>
      <c r="R678" s="311" t="str">
        <f t="array" ref="R678">IFERROR(
    IF(
        INDEX('Emission Factors'!$E$5:$R$488,
              MATCH(1,
                    ('Emission Factors'!$E$5:$E$488 = 'GHG emissions calculations'!$F678) *
                    ('Emission Factors'!$H$5:$H$488 = 'GHG emissions calculations'!$H678),
                    0),
              MATCH('GHG emissions calculations'!R$6, 'Emission Factors'!$E$5:$R$5, 0)) &lt;&gt; "",
        INDEX('Emission Factors'!$E$5:$R$488,
              MATCH(1,
                    ('Emission Factors'!$E$5:$E$488 = 'GHG emissions calculations'!$F678) *
                    ('Emission Factors'!$H$5:$H$488 = 'GHG emissions calculations'!$H678),
                    0),
              MATCH('GHG emissions calculations'!R$6, 'Emission Factors'!$E$5:$R$5, 0)),
        ""),
    "")</f>
        <v>Global or unspecified region</v>
      </c>
      <c r="S678" s="312">
        <f t="shared" si="2"/>
        <v>0</v>
      </c>
      <c r="T678" s="23"/>
    </row>
    <row r="679" ht="15.75" customHeight="1" outlineLevel="1">
      <c r="A679" s="23"/>
      <c r="B679" s="71"/>
      <c r="C679" s="71"/>
      <c r="D679" s="71"/>
      <c r="E679" s="314"/>
      <c r="F679" s="311" t="str">
        <f>Lists!T128</f>
        <v>Brass - Hot rolling - Middle East</v>
      </c>
      <c r="G679" s="311" t="str">
        <f t="array" ref="G679">XLOOKUP(1,('Emission Factors'!$E$5:$E$488='GHG emissions calculations'!$F679)*('Emission Factors'!$H$5:$H$488='GHG emissions calculations'!$H679),INDEX('Emission Factors'!$E$5:$T$488,0,MATCH('GHG emissions calculations'!G$6,'Emission Factors'!$E$5:$T$5,0)),"",0)</f>
        <v/>
      </c>
      <c r="H679" s="311" t="s">
        <v>237</v>
      </c>
      <c r="I679" s="312" t="str">
        <f>IF(
    SUMIFS('Import data'!$L$25:$L$80,
           'Import data'!$J$25:$J$80, F679,
           'Import data'!$G$25:$G$80, 'GHG emissions calculations'!$H679,
           'Import data'!$I$25:$I$80,$E$541) &lt;&gt; 0,
    SUMIFS('Import data'!$L$25:$L$80,
           'Import data'!$J$25:$J$80, F679,
           'Import data'!$G$25:$G$80, 'GHG emissions calculations'!$H679,
           'Import data'!$I$25:$I$80,$E$541),
    ""
)</f>
        <v/>
      </c>
      <c r="J679" s="311" t="str">
        <f t="array" ref="J679">IF(
    XLOOKUP(F679, 'Import data'!$J$26:$J$47, 'Import data'!$M$26:$M$47, "", 0) = "Please add the region-specific supplier emission factor or choose a different region available in the IAEG database.",
    "",
    XLOOKUP(F679, 'Import data'!$J$26:$J$47, 'Import data'!$M$26:$M$47, "", 0)
)</f>
        <v/>
      </c>
      <c r="K679" s="311" t="str">
        <f t="array" ref="K679">IFERROR(
    XLOOKUP(F679,
            _xlws.FILTER('Supplier Emission'!$G$15:$G$49,
                   ('Supplier Emission'!$D$15:$D$49=H679) * ('Supplier Emission'!$F$15:$F$49=$E$541)),
            _xlws.FILTER('Supplier Emission'!$I$15:$I$49,
                   ('Supplier Emission'!$D$15:$D$49=H679) * ('Supplier Emission'!$F$15:$F$49=$E$541)),
            ""),
    "")</f>
        <v/>
      </c>
      <c r="L679" s="311" t="str">
        <f t="array" ref="L679">IFERROR(
    XLOOKUP(F679,
            _xlws.FILTER('Supplier Emission'!$G$15:$G$49,
                   ('Supplier Emission'!$D$15:$D$49=H679) * ('Supplier Emission'!$F$15:$F$49=$E$541)),
            _xlws.FILTER('Supplier Emission'!$J$15:$J$49,
                   ('Supplier Emission'!$D$15:$D$49=H679) * ('Supplier Emission'!$F$15:$F$49=$E$541)),
            ""),
    "")</f>
        <v/>
      </c>
      <c r="M679" s="311" t="str">
        <f t="array" ref="M679">IFERROR(
    XLOOKUP(F679,
            _xlws.FILTER('Supplier Emission'!$G$15:$G$49,
                   ('Supplier Emission'!$D$15:$D$49=H679) * ('Supplier Emission'!$F$15:$F$49=$E$541)),
            _xlws.FILTER('Supplier Emission'!$M$15:$M$49,
                   ('Supplier Emission'!$D$15:$D$49=H679) * ('Supplier Emission'!$F$15:$F$49=$E$541)),
            ""),
    "")</f>
        <v/>
      </c>
      <c r="N679" s="311" t="str">
        <f t="array" ref="N679">IFERROR(
    XLOOKUP(F679,
            _xlws.FILTER('Supplier Emission'!$G$15:$G$49,
                   ('Supplier Emission'!$D$15:$D$49=H679) * ('Supplier Emission'!$F$15:$F$49=$E$541)),
            _xlws.FILTER('Supplier Emission'!$H$15:$H$49,
                   ('Supplier Emission'!$D$15:$D$49=H679) * ('Supplier Emission'!$F$15:$F$49=$E$541)),
            ""),
    "")</f>
        <v/>
      </c>
      <c r="O679" s="311" t="str">
        <f t="array" ref="O679">XLOOKUP(1,('Emission Factors'!$E$5:$E$488='GHG emissions calculations'!$F679)*('Emission Factors'!$H$5:$H$488='GHG emissions calculations'!$H679),INDEX('Emission Factors'!$E$5:$T$488,0,MATCH('GHG emissions calculations'!O$6,'Emission Factors'!$E$5:$T$5,0)),"",0)</f>
        <v/>
      </c>
      <c r="P679" s="313" t="str">
        <f t="array" ref="P679">IFERROR(
    INDEX('Emission Factors'!$E$5:$P$488,
          MATCH(1,
                ('Emission Factors'!$E$5:$E$488 = 'GHG emissions calculations'!$F679) *
                ('Emission Factors'!$H$5:$H$488 = 'GHG emissions calculations'!$H679),
                0),
          MATCH('GHG emissions calculations'!P$6,'Emission Factors'!$E$5:$P$5,0)),
    "")</f>
        <v/>
      </c>
      <c r="Q679" s="311" t="str">
        <f t="array" ref="Q679">IFERROR(
    IF(
        INDEX('Emission Factors'!$E$5:$P$488,
              MATCH(1,
                    ('Emission Factors'!$E$5:$E$488 = 'GHG emissions calculations'!$F679) *
                    ('Emission Factors'!$H$5:$H$488 = 'GHG emissions calculations'!$H679),
                    0),
              MATCH('GHG emissions calculations'!Q$6, 'Emission Factors'!$E$5:$P$5, 0)) &lt;&gt; "",
        INDEX('Emission Factors'!$E$5:$P$488,
              MATCH(1,
                    ('Emission Factors'!$E$5:$E$488 = 'GHG emissions calculations'!$F679) *
                    ('Emission Factors'!$H$5:$H$488 = 'GHG emissions calculations'!$H679),
                    0),
              MATCH('GHG emissions calculations'!Q$6, 'Emission Factors'!$E$5:$P$5, 0)),
        ""),
    "")</f>
        <v/>
      </c>
      <c r="R679" s="311" t="str">
        <f t="array" ref="R679">IFERROR(
    IF(
        INDEX('Emission Factors'!$E$5:$R$488,
              MATCH(1,
                    ('Emission Factors'!$E$5:$E$488 = 'GHG emissions calculations'!$F679) *
                    ('Emission Factors'!$H$5:$H$488 = 'GHG emissions calculations'!$H679),
                    0),
              MATCH('GHG emissions calculations'!R$6, 'Emission Factors'!$E$5:$R$5, 0)) &lt;&gt; "",
        INDEX('Emission Factors'!$E$5:$R$488,
              MATCH(1,
                    ('Emission Factors'!$E$5:$E$488 = 'GHG emissions calculations'!$F679) *
                    ('Emission Factors'!$H$5:$H$488 = 'GHG emissions calculations'!$H679),
                    0),
              MATCH('GHG emissions calculations'!R$6, 'Emission Factors'!$E$5:$R$5, 0)),
        ""),
    "")</f>
        <v/>
      </c>
      <c r="S679" s="312">
        <f t="shared" si="2"/>
        <v>0</v>
      </c>
      <c r="T679" s="23"/>
    </row>
    <row r="680" ht="15.75" customHeight="1" outlineLevel="1">
      <c r="A680" s="23"/>
      <c r="B680" s="71"/>
      <c r="C680" s="71"/>
      <c r="D680" s="71"/>
      <c r="E680" s="314"/>
      <c r="F680" s="311" t="str">
        <f>Lists!T127</f>
        <v>Brass - Hot rolling - Oceania</v>
      </c>
      <c r="G680" s="311" t="str">
        <f t="array" ref="G680">XLOOKUP(1,('Emission Factors'!$E$5:$E$488='GHG emissions calculations'!$F680)*('Emission Factors'!$H$5:$H$488='GHG emissions calculations'!$H680),INDEX('Emission Factors'!$E$5:$T$488,0,MATCH('GHG emissions calculations'!G$6,'Emission Factors'!$E$5:$T$5,0)),"",0)</f>
        <v/>
      </c>
      <c r="H680" s="311" t="s">
        <v>237</v>
      </c>
      <c r="I680" s="312" t="str">
        <f>IF(
    SUMIFS('Import data'!$L$25:$L$80,
           'Import data'!$J$25:$J$80, F680,
           'Import data'!$G$25:$G$80, 'GHG emissions calculations'!$H680,
           'Import data'!$I$25:$I$80,$E$541) &lt;&gt; 0,
    SUMIFS('Import data'!$L$25:$L$80,
           'Import data'!$J$25:$J$80, F680,
           'Import data'!$G$25:$G$80, 'GHG emissions calculations'!$H680,
           'Import data'!$I$25:$I$80,$E$541),
    ""
)</f>
        <v/>
      </c>
      <c r="J680" s="311" t="str">
        <f t="array" ref="J680">IF(
    XLOOKUP(F680, 'Import data'!$J$26:$J$47, 'Import data'!$M$26:$M$47, "", 0) = "Please add the region-specific supplier emission factor or choose a different region available in the IAEG database.",
    "",
    XLOOKUP(F680, 'Import data'!$J$26:$J$47, 'Import data'!$M$26:$M$47, "", 0)
)</f>
        <v/>
      </c>
      <c r="K680" s="311" t="str">
        <f t="array" ref="K680">IFERROR(
    XLOOKUP(F680,
            _xlws.FILTER('Supplier Emission'!$G$15:$G$49,
                   ('Supplier Emission'!$D$15:$D$49=H680) * ('Supplier Emission'!$F$15:$F$49=$E$541)),
            _xlws.FILTER('Supplier Emission'!$I$15:$I$49,
                   ('Supplier Emission'!$D$15:$D$49=H680) * ('Supplier Emission'!$F$15:$F$49=$E$541)),
            ""),
    "")</f>
        <v/>
      </c>
      <c r="L680" s="311" t="str">
        <f t="array" ref="L680">IFERROR(
    XLOOKUP(F680,
            _xlws.FILTER('Supplier Emission'!$G$15:$G$49,
                   ('Supplier Emission'!$D$15:$D$49=H680) * ('Supplier Emission'!$F$15:$F$49=$E$541)),
            _xlws.FILTER('Supplier Emission'!$J$15:$J$49,
                   ('Supplier Emission'!$D$15:$D$49=H680) * ('Supplier Emission'!$F$15:$F$49=$E$541)),
            ""),
    "")</f>
        <v/>
      </c>
      <c r="M680" s="311" t="str">
        <f t="array" ref="M680">IFERROR(
    XLOOKUP(F680,
            _xlws.FILTER('Supplier Emission'!$G$15:$G$49,
                   ('Supplier Emission'!$D$15:$D$49=H680) * ('Supplier Emission'!$F$15:$F$49=$E$541)),
            _xlws.FILTER('Supplier Emission'!$M$15:$M$49,
                   ('Supplier Emission'!$D$15:$D$49=H680) * ('Supplier Emission'!$F$15:$F$49=$E$541)),
            ""),
    "")</f>
        <v/>
      </c>
      <c r="N680" s="311" t="str">
        <f t="array" ref="N680">IFERROR(
    XLOOKUP(F680,
            _xlws.FILTER('Supplier Emission'!$G$15:$G$49,
                   ('Supplier Emission'!$D$15:$D$49=H680) * ('Supplier Emission'!$F$15:$F$49=$E$541)),
            _xlws.FILTER('Supplier Emission'!$H$15:$H$49,
                   ('Supplier Emission'!$D$15:$D$49=H680) * ('Supplier Emission'!$F$15:$F$49=$E$541)),
            ""),
    "")</f>
        <v/>
      </c>
      <c r="O680" s="311" t="str">
        <f t="array" ref="O680">XLOOKUP(1,('Emission Factors'!$E$5:$E$488='GHG emissions calculations'!$F680)*('Emission Factors'!$H$5:$H$488='GHG emissions calculations'!$H680),INDEX('Emission Factors'!$E$5:$T$488,0,MATCH('GHG emissions calculations'!O$6,'Emission Factors'!$E$5:$T$5,0)),"",0)</f>
        <v/>
      </c>
      <c r="P680" s="313" t="str">
        <f t="array" ref="P680">IFERROR(
    INDEX('Emission Factors'!$E$5:$P$488,
          MATCH(1,
                ('Emission Factors'!$E$5:$E$488 = 'GHG emissions calculations'!$F680) *
                ('Emission Factors'!$H$5:$H$488 = 'GHG emissions calculations'!$H680),
                0),
          MATCH('GHG emissions calculations'!P$6,'Emission Factors'!$E$5:$P$5,0)),
    "")</f>
        <v/>
      </c>
      <c r="Q680" s="311" t="str">
        <f t="array" ref="Q680">IFERROR(
    IF(
        INDEX('Emission Factors'!$E$5:$P$488,
              MATCH(1,
                    ('Emission Factors'!$E$5:$E$488 = 'GHG emissions calculations'!$F680) *
                    ('Emission Factors'!$H$5:$H$488 = 'GHG emissions calculations'!$H680),
                    0),
              MATCH('GHG emissions calculations'!Q$6, 'Emission Factors'!$E$5:$P$5, 0)) &lt;&gt; "",
        INDEX('Emission Factors'!$E$5:$P$488,
              MATCH(1,
                    ('Emission Factors'!$E$5:$E$488 = 'GHG emissions calculations'!$F680) *
                    ('Emission Factors'!$H$5:$H$488 = 'GHG emissions calculations'!$H680),
                    0),
              MATCH('GHG emissions calculations'!Q$6, 'Emission Factors'!$E$5:$P$5, 0)),
        ""),
    "")</f>
        <v/>
      </c>
      <c r="R680" s="311" t="str">
        <f t="array" ref="R680">IFERROR(
    IF(
        INDEX('Emission Factors'!$E$5:$R$488,
              MATCH(1,
                    ('Emission Factors'!$E$5:$E$488 = 'GHG emissions calculations'!$F680) *
                    ('Emission Factors'!$H$5:$H$488 = 'GHG emissions calculations'!$H680),
                    0),
              MATCH('GHG emissions calculations'!R$6, 'Emission Factors'!$E$5:$R$5, 0)) &lt;&gt; "",
        INDEX('Emission Factors'!$E$5:$R$488,
              MATCH(1,
                    ('Emission Factors'!$E$5:$E$488 = 'GHG emissions calculations'!$F680) *
                    ('Emission Factors'!$H$5:$H$488 = 'GHG emissions calculations'!$H680),
                    0),
              MATCH('GHG emissions calculations'!R$6, 'Emission Factors'!$E$5:$R$5, 0)),
        ""),
    "")</f>
        <v/>
      </c>
      <c r="S680" s="312">
        <f t="shared" si="2"/>
        <v>0</v>
      </c>
      <c r="T680" s="23"/>
    </row>
    <row r="681" ht="15.75" customHeight="1" outlineLevel="1">
      <c r="A681" s="23"/>
      <c r="B681" s="71"/>
      <c r="C681" s="71"/>
      <c r="D681" s="71"/>
      <c r="E681" s="314"/>
      <c r="F681" s="311" t="str">
        <f>Lists!T132</f>
        <v>Brass - Metal drilling - Africa</v>
      </c>
      <c r="G681" s="311" t="str">
        <f t="array" ref="G681">XLOOKUP(1,('Emission Factors'!$E$5:$E$488='GHG emissions calculations'!$F681)*('Emission Factors'!$H$5:$H$488='GHG emissions calculations'!$H681),INDEX('Emission Factors'!$E$5:$T$488,0,MATCH('GHG emissions calculations'!G$6,'Emission Factors'!$E$5:$T$5,0)),"",0)</f>
        <v/>
      </c>
      <c r="H681" s="311" t="s">
        <v>237</v>
      </c>
      <c r="I681" s="312" t="str">
        <f>IF(
    SUMIFS('Import data'!$L$25:$L$80,
           'Import data'!$J$25:$J$80, F681,
           'Import data'!$G$25:$G$80, 'GHG emissions calculations'!$H681,
           'Import data'!$I$25:$I$80,$E$541) &lt;&gt; 0,
    SUMIFS('Import data'!$L$25:$L$80,
           'Import data'!$J$25:$J$80, F681,
           'Import data'!$G$25:$G$80, 'GHG emissions calculations'!$H681,
           'Import data'!$I$25:$I$80,$E$541),
    ""
)</f>
        <v/>
      </c>
      <c r="J681" s="311" t="str">
        <f t="array" ref="J681">IF(
    XLOOKUP(F681, 'Import data'!$J$26:$J$47, 'Import data'!$M$26:$M$47, "", 0) = "Please add the region-specific supplier emission factor or choose a different region available in the IAEG database.",
    "",
    XLOOKUP(F681, 'Import data'!$J$26:$J$47, 'Import data'!$M$26:$M$47, "", 0)
)</f>
        <v/>
      </c>
      <c r="K681" s="311" t="str">
        <f t="array" ref="K681">IFERROR(
    XLOOKUP(F681,
            _xlws.FILTER('Supplier Emission'!$G$15:$G$49,
                   ('Supplier Emission'!$D$15:$D$49=H681) * ('Supplier Emission'!$F$15:$F$49=$E$541)),
            _xlws.FILTER('Supplier Emission'!$I$15:$I$49,
                   ('Supplier Emission'!$D$15:$D$49=H681) * ('Supplier Emission'!$F$15:$F$49=$E$541)),
            ""),
    "")</f>
        <v/>
      </c>
      <c r="L681" s="311" t="str">
        <f t="array" ref="L681">IFERROR(
    XLOOKUP(F681,
            _xlws.FILTER('Supplier Emission'!$G$15:$G$49,
                   ('Supplier Emission'!$D$15:$D$49=H681) * ('Supplier Emission'!$F$15:$F$49=$E$541)),
            _xlws.FILTER('Supplier Emission'!$J$15:$J$49,
                   ('Supplier Emission'!$D$15:$D$49=H681) * ('Supplier Emission'!$F$15:$F$49=$E$541)),
            ""),
    "")</f>
        <v/>
      </c>
      <c r="M681" s="311" t="str">
        <f t="array" ref="M681">IFERROR(
    XLOOKUP(F681,
            _xlws.FILTER('Supplier Emission'!$G$15:$G$49,
                   ('Supplier Emission'!$D$15:$D$49=H681) * ('Supplier Emission'!$F$15:$F$49=$E$541)),
            _xlws.FILTER('Supplier Emission'!$M$15:$M$49,
                   ('Supplier Emission'!$D$15:$D$49=H681) * ('Supplier Emission'!$F$15:$F$49=$E$541)),
            ""),
    "")</f>
        <v/>
      </c>
      <c r="N681" s="311" t="str">
        <f t="array" ref="N681">IFERROR(
    XLOOKUP(F681,
            _xlws.FILTER('Supplier Emission'!$G$15:$G$49,
                   ('Supplier Emission'!$D$15:$D$49=H681) * ('Supplier Emission'!$F$15:$F$49=$E$541)),
            _xlws.FILTER('Supplier Emission'!$H$15:$H$49,
                   ('Supplier Emission'!$D$15:$D$49=H681) * ('Supplier Emission'!$F$15:$F$49=$E$541)),
            ""),
    "")</f>
        <v/>
      </c>
      <c r="O681" s="311" t="str">
        <f t="array" ref="O681">XLOOKUP(1,('Emission Factors'!$E$5:$E$488='GHG emissions calculations'!$F681)*('Emission Factors'!$H$5:$H$488='GHG emissions calculations'!$H681),INDEX('Emission Factors'!$E$5:$T$488,0,MATCH('GHG emissions calculations'!O$6,'Emission Factors'!$E$5:$T$5,0)),"",0)</f>
        <v/>
      </c>
      <c r="P681" s="313" t="str">
        <f t="array" ref="P681">IFERROR(
    INDEX('Emission Factors'!$E$5:$P$488,
          MATCH(1,
                ('Emission Factors'!$E$5:$E$488 = 'GHG emissions calculations'!$F681) *
                ('Emission Factors'!$H$5:$H$488 = 'GHG emissions calculations'!$H681),
                0),
          MATCH('GHG emissions calculations'!P$6,'Emission Factors'!$E$5:$P$5,0)),
    "")</f>
        <v/>
      </c>
      <c r="Q681" s="311" t="str">
        <f t="array" ref="Q681">IFERROR(
    IF(
        INDEX('Emission Factors'!$E$5:$P$488,
              MATCH(1,
                    ('Emission Factors'!$E$5:$E$488 = 'GHG emissions calculations'!$F681) *
                    ('Emission Factors'!$H$5:$H$488 = 'GHG emissions calculations'!$H681),
                    0),
              MATCH('GHG emissions calculations'!Q$6, 'Emission Factors'!$E$5:$P$5, 0)) &lt;&gt; "",
        INDEX('Emission Factors'!$E$5:$P$488,
              MATCH(1,
                    ('Emission Factors'!$E$5:$E$488 = 'GHG emissions calculations'!$F681) *
                    ('Emission Factors'!$H$5:$H$488 = 'GHG emissions calculations'!$H681),
                    0),
              MATCH('GHG emissions calculations'!Q$6, 'Emission Factors'!$E$5:$P$5, 0)),
        ""),
    "")</f>
        <v/>
      </c>
      <c r="R681" s="311" t="str">
        <f t="array" ref="R681">IFERROR(
    IF(
        INDEX('Emission Factors'!$E$5:$R$488,
              MATCH(1,
                    ('Emission Factors'!$E$5:$E$488 = 'GHG emissions calculations'!$F681) *
                    ('Emission Factors'!$H$5:$H$488 = 'GHG emissions calculations'!$H681),
                    0),
              MATCH('GHG emissions calculations'!R$6, 'Emission Factors'!$E$5:$R$5, 0)) &lt;&gt; "",
        INDEX('Emission Factors'!$E$5:$R$488,
              MATCH(1,
                    ('Emission Factors'!$E$5:$E$488 = 'GHG emissions calculations'!$F681) *
                    ('Emission Factors'!$H$5:$H$488 = 'GHG emissions calculations'!$H681),
                    0),
              MATCH('GHG emissions calculations'!R$6, 'Emission Factors'!$E$5:$R$5, 0)),
        ""),
    "")</f>
        <v/>
      </c>
      <c r="S681" s="312">
        <f t="shared" si="2"/>
        <v>0</v>
      </c>
      <c r="T681" s="23"/>
    </row>
    <row r="682" ht="15.75" customHeight="1" outlineLevel="1">
      <c r="A682" s="23"/>
      <c r="B682" s="71"/>
      <c r="C682" s="71"/>
      <c r="D682" s="71"/>
      <c r="E682" s="314"/>
      <c r="F682" s="311" t="str">
        <f>Lists!T130</f>
        <v>Brass - Metal drilling - America</v>
      </c>
      <c r="G682" s="311" t="str">
        <f t="array" ref="G682">XLOOKUP(1,('Emission Factors'!$E$5:$E$488='GHG emissions calculations'!$F682)*('Emission Factors'!$H$5:$H$488='GHG emissions calculations'!$H682),INDEX('Emission Factors'!$E$5:$T$488,0,MATCH('GHG emissions calculations'!G$6,'Emission Factors'!$E$5:$T$5,0)),"",0)</f>
        <v/>
      </c>
      <c r="H682" s="311" t="s">
        <v>237</v>
      </c>
      <c r="I682" s="312" t="str">
        <f>IF(
    SUMIFS('Import data'!$L$25:$L$80,
           'Import data'!$J$25:$J$80, F682,
           'Import data'!$G$25:$G$80, 'GHG emissions calculations'!$H682,
           'Import data'!$I$25:$I$80,$E$541) &lt;&gt; 0,
    SUMIFS('Import data'!$L$25:$L$80,
           'Import data'!$J$25:$J$80, F682,
           'Import data'!$G$25:$G$80, 'GHG emissions calculations'!$H682,
           'Import data'!$I$25:$I$80,$E$541),
    ""
)</f>
        <v/>
      </c>
      <c r="J682" s="311" t="str">
        <f t="array" ref="J682">IF(
    XLOOKUP(F682, 'Import data'!$J$26:$J$47, 'Import data'!$M$26:$M$47, "", 0) = "Please add the region-specific supplier emission factor or choose a different region available in the IAEG database.",
    "",
    XLOOKUP(F682, 'Import data'!$J$26:$J$47, 'Import data'!$M$26:$M$47, "", 0)
)</f>
        <v/>
      </c>
      <c r="K682" s="311" t="str">
        <f t="array" ref="K682">IFERROR(
    XLOOKUP(F682,
            _xlws.FILTER('Supplier Emission'!$G$15:$G$49,
                   ('Supplier Emission'!$D$15:$D$49=H682) * ('Supplier Emission'!$F$15:$F$49=$E$541)),
            _xlws.FILTER('Supplier Emission'!$I$15:$I$49,
                   ('Supplier Emission'!$D$15:$D$49=H682) * ('Supplier Emission'!$F$15:$F$49=$E$541)),
            ""),
    "")</f>
        <v/>
      </c>
      <c r="L682" s="311" t="str">
        <f t="array" ref="L682">IFERROR(
    XLOOKUP(F682,
            _xlws.FILTER('Supplier Emission'!$G$15:$G$49,
                   ('Supplier Emission'!$D$15:$D$49=H682) * ('Supplier Emission'!$F$15:$F$49=$E$541)),
            _xlws.FILTER('Supplier Emission'!$J$15:$J$49,
                   ('Supplier Emission'!$D$15:$D$49=H682) * ('Supplier Emission'!$F$15:$F$49=$E$541)),
            ""),
    "")</f>
        <v/>
      </c>
      <c r="M682" s="311" t="str">
        <f t="array" ref="M682">IFERROR(
    XLOOKUP(F682,
            _xlws.FILTER('Supplier Emission'!$G$15:$G$49,
                   ('Supplier Emission'!$D$15:$D$49=H682) * ('Supplier Emission'!$F$15:$F$49=$E$541)),
            _xlws.FILTER('Supplier Emission'!$M$15:$M$49,
                   ('Supplier Emission'!$D$15:$D$49=H682) * ('Supplier Emission'!$F$15:$F$49=$E$541)),
            ""),
    "")</f>
        <v/>
      </c>
      <c r="N682" s="311" t="str">
        <f t="array" ref="N682">IFERROR(
    XLOOKUP(F682,
            _xlws.FILTER('Supplier Emission'!$G$15:$G$49,
                   ('Supplier Emission'!$D$15:$D$49=H682) * ('Supplier Emission'!$F$15:$F$49=$E$541)),
            _xlws.FILTER('Supplier Emission'!$H$15:$H$49,
                   ('Supplier Emission'!$D$15:$D$49=H682) * ('Supplier Emission'!$F$15:$F$49=$E$541)),
            ""),
    "")</f>
        <v/>
      </c>
      <c r="O682" s="311" t="str">
        <f t="array" ref="O682">XLOOKUP(1,('Emission Factors'!$E$5:$E$488='GHG emissions calculations'!$F682)*('Emission Factors'!$H$5:$H$488='GHG emissions calculations'!$H682),INDEX('Emission Factors'!$E$5:$T$488,0,MATCH('GHG emissions calculations'!O$6,'Emission Factors'!$E$5:$T$5,0)),"",0)</f>
        <v/>
      </c>
      <c r="P682" s="313" t="str">
        <f t="array" ref="P682">IFERROR(
    INDEX('Emission Factors'!$E$5:$P$488,
          MATCH(1,
                ('Emission Factors'!$E$5:$E$488 = 'GHG emissions calculations'!$F682) *
                ('Emission Factors'!$H$5:$H$488 = 'GHG emissions calculations'!$H682),
                0),
          MATCH('GHG emissions calculations'!P$6,'Emission Factors'!$E$5:$P$5,0)),
    "")</f>
        <v/>
      </c>
      <c r="Q682" s="311" t="str">
        <f t="array" ref="Q682">IFERROR(
    IF(
        INDEX('Emission Factors'!$E$5:$P$488,
              MATCH(1,
                    ('Emission Factors'!$E$5:$E$488 = 'GHG emissions calculations'!$F682) *
                    ('Emission Factors'!$H$5:$H$488 = 'GHG emissions calculations'!$H682),
                    0),
              MATCH('GHG emissions calculations'!Q$6, 'Emission Factors'!$E$5:$P$5, 0)) &lt;&gt; "",
        INDEX('Emission Factors'!$E$5:$P$488,
              MATCH(1,
                    ('Emission Factors'!$E$5:$E$488 = 'GHG emissions calculations'!$F682) *
                    ('Emission Factors'!$H$5:$H$488 = 'GHG emissions calculations'!$H682),
                    0),
              MATCH('GHG emissions calculations'!Q$6, 'Emission Factors'!$E$5:$P$5, 0)),
        ""),
    "")</f>
        <v/>
      </c>
      <c r="R682" s="311" t="str">
        <f t="array" ref="R682">IFERROR(
    IF(
        INDEX('Emission Factors'!$E$5:$R$488,
              MATCH(1,
                    ('Emission Factors'!$E$5:$E$488 = 'GHG emissions calculations'!$F682) *
                    ('Emission Factors'!$H$5:$H$488 = 'GHG emissions calculations'!$H682),
                    0),
              MATCH('GHG emissions calculations'!R$6, 'Emission Factors'!$E$5:$R$5, 0)) &lt;&gt; "",
        INDEX('Emission Factors'!$E$5:$R$488,
              MATCH(1,
                    ('Emission Factors'!$E$5:$E$488 = 'GHG emissions calculations'!$F682) *
                    ('Emission Factors'!$H$5:$H$488 = 'GHG emissions calculations'!$H682),
                    0),
              MATCH('GHG emissions calculations'!R$6, 'Emission Factors'!$E$5:$R$5, 0)),
        ""),
    "")</f>
        <v/>
      </c>
      <c r="S682" s="312">
        <f t="shared" si="2"/>
        <v>0</v>
      </c>
      <c r="T682" s="23"/>
    </row>
    <row r="683" ht="15.75" customHeight="1" outlineLevel="1">
      <c r="A683" s="23"/>
      <c r="B683" s="71"/>
      <c r="C683" s="71"/>
      <c r="D683" s="71"/>
      <c r="E683" s="314"/>
      <c r="F683" s="311" t="str">
        <f>Lists!T133</f>
        <v>Brass - Metal drilling - Asia</v>
      </c>
      <c r="G683" s="311" t="str">
        <f t="array" ref="G683">XLOOKUP(1,('Emission Factors'!$E$5:$E$488='GHG emissions calculations'!$F683)*('Emission Factors'!$H$5:$H$488='GHG emissions calculations'!$H683),INDEX('Emission Factors'!$E$5:$T$488,0,MATCH('GHG emissions calculations'!G$6,'Emission Factors'!$E$5:$T$5,0)),"",0)</f>
        <v/>
      </c>
      <c r="H683" s="311" t="s">
        <v>237</v>
      </c>
      <c r="I683" s="312" t="str">
        <f>IF(
    SUMIFS('Import data'!$L$25:$L$80,
           'Import data'!$J$25:$J$80, F683,
           'Import data'!$G$25:$G$80, 'GHG emissions calculations'!$H683,
           'Import data'!$I$25:$I$80,$E$541) &lt;&gt; 0,
    SUMIFS('Import data'!$L$25:$L$80,
           'Import data'!$J$25:$J$80, F683,
           'Import data'!$G$25:$G$80, 'GHG emissions calculations'!$H683,
           'Import data'!$I$25:$I$80,$E$541),
    ""
)</f>
        <v/>
      </c>
      <c r="J683" s="311" t="str">
        <f t="array" ref="J683">IF(
    XLOOKUP(F683, 'Import data'!$J$26:$J$47, 'Import data'!$M$26:$M$47, "", 0) = "Please add the region-specific supplier emission factor or choose a different region available in the IAEG database.",
    "",
    XLOOKUP(F683, 'Import data'!$J$26:$J$47, 'Import data'!$M$26:$M$47, "", 0)
)</f>
        <v/>
      </c>
      <c r="K683" s="311" t="str">
        <f t="array" ref="K683">IFERROR(
    XLOOKUP(F683,
            _xlws.FILTER('Supplier Emission'!$G$15:$G$49,
                   ('Supplier Emission'!$D$15:$D$49=H683) * ('Supplier Emission'!$F$15:$F$49=$E$541)),
            _xlws.FILTER('Supplier Emission'!$I$15:$I$49,
                   ('Supplier Emission'!$D$15:$D$49=H683) * ('Supplier Emission'!$F$15:$F$49=$E$541)),
            ""),
    "")</f>
        <v/>
      </c>
      <c r="L683" s="311" t="str">
        <f t="array" ref="L683">IFERROR(
    XLOOKUP(F683,
            _xlws.FILTER('Supplier Emission'!$G$15:$G$49,
                   ('Supplier Emission'!$D$15:$D$49=H683) * ('Supplier Emission'!$F$15:$F$49=$E$541)),
            _xlws.FILTER('Supplier Emission'!$J$15:$J$49,
                   ('Supplier Emission'!$D$15:$D$49=H683) * ('Supplier Emission'!$F$15:$F$49=$E$541)),
            ""),
    "")</f>
        <v/>
      </c>
      <c r="M683" s="311" t="str">
        <f t="array" ref="M683">IFERROR(
    XLOOKUP(F683,
            _xlws.FILTER('Supplier Emission'!$G$15:$G$49,
                   ('Supplier Emission'!$D$15:$D$49=H683) * ('Supplier Emission'!$F$15:$F$49=$E$541)),
            _xlws.FILTER('Supplier Emission'!$M$15:$M$49,
                   ('Supplier Emission'!$D$15:$D$49=H683) * ('Supplier Emission'!$F$15:$F$49=$E$541)),
            ""),
    "")</f>
        <v/>
      </c>
      <c r="N683" s="311" t="str">
        <f t="array" ref="N683">IFERROR(
    XLOOKUP(F683,
            _xlws.FILTER('Supplier Emission'!$G$15:$G$49,
                   ('Supplier Emission'!$D$15:$D$49=H683) * ('Supplier Emission'!$F$15:$F$49=$E$541)),
            _xlws.FILTER('Supplier Emission'!$H$15:$H$49,
                   ('Supplier Emission'!$D$15:$D$49=H683) * ('Supplier Emission'!$F$15:$F$49=$E$541)),
            ""),
    "")</f>
        <v/>
      </c>
      <c r="O683" s="311" t="str">
        <f t="array" ref="O683">XLOOKUP(1,('Emission Factors'!$E$5:$E$488='GHG emissions calculations'!$F683)*('Emission Factors'!$H$5:$H$488='GHG emissions calculations'!$H683),INDEX('Emission Factors'!$E$5:$T$488,0,MATCH('GHG emissions calculations'!O$6,'Emission Factors'!$E$5:$T$5,0)),"",0)</f>
        <v/>
      </c>
      <c r="P683" s="313" t="str">
        <f t="array" ref="P683">IFERROR(
    INDEX('Emission Factors'!$E$5:$P$488,
          MATCH(1,
                ('Emission Factors'!$E$5:$E$488 = 'GHG emissions calculations'!$F683) *
                ('Emission Factors'!$H$5:$H$488 = 'GHG emissions calculations'!$H683),
                0),
          MATCH('GHG emissions calculations'!P$6,'Emission Factors'!$E$5:$P$5,0)),
    "")</f>
        <v/>
      </c>
      <c r="Q683" s="311" t="str">
        <f t="array" ref="Q683">IFERROR(
    IF(
        INDEX('Emission Factors'!$E$5:$P$488,
              MATCH(1,
                    ('Emission Factors'!$E$5:$E$488 = 'GHG emissions calculations'!$F683) *
                    ('Emission Factors'!$H$5:$H$488 = 'GHG emissions calculations'!$H683),
                    0),
              MATCH('GHG emissions calculations'!Q$6, 'Emission Factors'!$E$5:$P$5, 0)) &lt;&gt; "",
        INDEX('Emission Factors'!$E$5:$P$488,
              MATCH(1,
                    ('Emission Factors'!$E$5:$E$488 = 'GHG emissions calculations'!$F683) *
                    ('Emission Factors'!$H$5:$H$488 = 'GHG emissions calculations'!$H683),
                    0),
              MATCH('GHG emissions calculations'!Q$6, 'Emission Factors'!$E$5:$P$5, 0)),
        ""),
    "")</f>
        <v/>
      </c>
      <c r="R683" s="311" t="str">
        <f t="array" ref="R683">IFERROR(
    IF(
        INDEX('Emission Factors'!$E$5:$R$488,
              MATCH(1,
                    ('Emission Factors'!$E$5:$E$488 = 'GHG emissions calculations'!$F683) *
                    ('Emission Factors'!$H$5:$H$488 = 'GHG emissions calculations'!$H683),
                    0),
              MATCH('GHG emissions calculations'!R$6, 'Emission Factors'!$E$5:$R$5, 0)) &lt;&gt; "",
        INDEX('Emission Factors'!$E$5:$R$488,
              MATCH(1,
                    ('Emission Factors'!$E$5:$E$488 = 'GHG emissions calculations'!$F683) *
                    ('Emission Factors'!$H$5:$H$488 = 'GHG emissions calculations'!$H683),
                    0),
              MATCH('GHG emissions calculations'!R$6, 'Emission Factors'!$E$5:$R$5, 0)),
        ""),
    "")</f>
        <v/>
      </c>
      <c r="S683" s="312">
        <f t="shared" si="2"/>
        <v>0</v>
      </c>
      <c r="T683" s="23"/>
    </row>
    <row r="684" ht="15.75" customHeight="1" outlineLevel="1">
      <c r="A684" s="23"/>
      <c r="B684" s="71"/>
      <c r="C684" s="71"/>
      <c r="D684" s="71"/>
      <c r="E684" s="314"/>
      <c r="F684" s="311" t="str">
        <f>Lists!T131</f>
        <v>Brass - Metal drilling - Europe</v>
      </c>
      <c r="G684" s="311">
        <f t="array" ref="G684">XLOOKUP(1,('Emission Factors'!$E$5:$E$488='GHG emissions calculations'!$F684)*('Emission Factors'!$H$5:$H$488='GHG emissions calculations'!$H684),INDEX('Emission Factors'!$E$5:$T$488,0,MATCH('GHG emissions calculations'!G$6,'Emission Factors'!$E$5:$T$5,0)),"",0)</f>
        <v>3</v>
      </c>
      <c r="H684" s="311" t="s">
        <v>237</v>
      </c>
      <c r="I684" s="312" t="str">
        <f>IF(
    SUMIFS('Import data'!$L$25:$L$80,
           'Import data'!$J$25:$J$80, F684,
           'Import data'!$G$25:$G$80, 'GHG emissions calculations'!$H684,
           'Import data'!$I$25:$I$80,$E$541) &lt;&gt; 0,
    SUMIFS('Import data'!$L$25:$L$80,
           'Import data'!$J$25:$J$80, F684,
           'Import data'!$G$25:$G$80, 'GHG emissions calculations'!$H684,
           'Import data'!$I$25:$I$80,$E$541),
    ""
)</f>
        <v/>
      </c>
      <c r="J684" s="311" t="str">
        <f t="array" ref="J684">IF(
    XLOOKUP(F684, 'Import data'!$J$26:$J$47, 'Import data'!$M$26:$M$47, "", 0) = "Please add the region-specific supplier emission factor or choose a different region available in the IAEG database.",
    "",
    XLOOKUP(F684, 'Import data'!$J$26:$J$47, 'Import data'!$M$26:$M$47, "", 0)
)</f>
        <v/>
      </c>
      <c r="K684" s="311" t="str">
        <f t="array" ref="K684">IFERROR(
    XLOOKUP(F684,
            _xlws.FILTER('Supplier Emission'!$G$15:$G$49,
                   ('Supplier Emission'!$D$15:$D$49=H684) * ('Supplier Emission'!$F$15:$F$49=$E$541)),
            _xlws.FILTER('Supplier Emission'!$I$15:$I$49,
                   ('Supplier Emission'!$D$15:$D$49=H684) * ('Supplier Emission'!$F$15:$F$49=$E$541)),
            ""),
    "")</f>
        <v/>
      </c>
      <c r="L684" s="311" t="str">
        <f t="array" ref="L684">IFERROR(
    XLOOKUP(F684,
            _xlws.FILTER('Supplier Emission'!$G$15:$G$49,
                   ('Supplier Emission'!$D$15:$D$49=H684) * ('Supplier Emission'!$F$15:$F$49=$E$541)),
            _xlws.FILTER('Supplier Emission'!$J$15:$J$49,
                   ('Supplier Emission'!$D$15:$D$49=H684) * ('Supplier Emission'!$F$15:$F$49=$E$541)),
            ""),
    "")</f>
        <v/>
      </c>
      <c r="M684" s="311" t="str">
        <f t="array" ref="M684">IFERROR(
    XLOOKUP(F684,
            _xlws.FILTER('Supplier Emission'!$G$15:$G$49,
                   ('Supplier Emission'!$D$15:$D$49=H684) * ('Supplier Emission'!$F$15:$F$49=$E$541)),
            _xlws.FILTER('Supplier Emission'!$M$15:$M$49,
                   ('Supplier Emission'!$D$15:$D$49=H684) * ('Supplier Emission'!$F$15:$F$49=$E$541)),
            ""),
    "")</f>
        <v/>
      </c>
      <c r="N684" s="311" t="str">
        <f t="array" ref="N684">IFERROR(
    XLOOKUP(F684,
            _xlws.FILTER('Supplier Emission'!$G$15:$G$49,
                   ('Supplier Emission'!$D$15:$D$49=H684) * ('Supplier Emission'!$F$15:$F$49=$E$541)),
            _xlws.FILTER('Supplier Emission'!$H$15:$H$49,
                   ('Supplier Emission'!$D$15:$D$49=H684) * ('Supplier Emission'!$F$15:$F$49=$E$541)),
            ""),
    "")</f>
        <v/>
      </c>
      <c r="O684" s="311" t="str">
        <f t="array" ref="O684">XLOOKUP(1,('Emission Factors'!$E$5:$E$488='GHG emissions calculations'!$F684)*('Emission Factors'!$H$5:$H$488='GHG emissions calculations'!$H684),INDEX('Emission Factors'!$E$5:$T$488,0,MATCH('GHG emissions calculations'!O$6,'Emission Factors'!$E$5:$T$5,0)),"",0)</f>
        <v>Brass (CUZn20) - Laiton</v>
      </c>
      <c r="P684" s="313">
        <f t="array" ref="P684">IFERROR(
    INDEX('Emission Factors'!$E$5:$P$488,
          MATCH(1,
                ('Emission Factors'!$E$5:$E$488 = 'GHG emissions calculations'!$F684) *
                ('Emission Factors'!$H$5:$H$488 = 'GHG emissions calculations'!$H684),
                0),
          MATCH('GHG emissions calculations'!P$6,'Emission Factors'!$E$5:$P$5,0)),
    "")</f>
        <v>0.602</v>
      </c>
      <c r="Q684" s="311" t="str">
        <f t="array" ref="Q684">IFERROR(
    IF(
        INDEX('Emission Factors'!$E$5:$P$488,
              MATCH(1,
                    ('Emission Factors'!$E$5:$E$488 = 'GHG emissions calculations'!$F684) *
                    ('Emission Factors'!$H$5:$H$488 = 'GHG emissions calculations'!$H684),
                    0),
              MATCH('GHG emissions calculations'!Q$6, 'Emission Factors'!$E$5:$P$5, 0)) &lt;&gt; "",
        INDEX('Emission Factors'!$E$5:$P$488,
              MATCH(1,
                    ('Emission Factors'!$E$5:$E$488 = 'GHG emissions calculations'!$F684) *
                    ('Emission Factors'!$H$5:$H$488 = 'GHG emissions calculations'!$H684),
                    0),
              MATCH('GHG emissions calculations'!Q$6, 'Emission Factors'!$E$5:$P$5, 0)),
        ""),
    "")</f>
        <v>kgCO2e/kg</v>
      </c>
      <c r="R684" s="311" t="str">
        <f t="array" ref="R684">IFERROR(
    IF(
        INDEX('Emission Factors'!$E$5:$R$488,
              MATCH(1,
                    ('Emission Factors'!$E$5:$E$488 = 'GHG emissions calculations'!$F684) *
                    ('Emission Factors'!$H$5:$H$488 = 'GHG emissions calculations'!$H684),
                    0),
              MATCH('GHG emissions calculations'!R$6, 'Emission Factors'!$E$5:$R$5, 0)) &lt;&gt; "",
        INDEX('Emission Factors'!$E$5:$R$488,
              MATCH(1,
                    ('Emission Factors'!$E$5:$E$488 = 'GHG emissions calculations'!$F684) *
                    ('Emission Factors'!$H$5:$H$488 = 'GHG emissions calculations'!$H684),
                    0),
              MATCH('GHG emissions calculations'!R$6, 'Emission Factors'!$E$5:$R$5, 0)),
        ""),
    "")</f>
        <v>Europe</v>
      </c>
      <c r="S684" s="312">
        <f t="shared" si="2"/>
        <v>0</v>
      </c>
      <c r="T684" s="23"/>
    </row>
    <row r="685" ht="15.75" customHeight="1" outlineLevel="1">
      <c r="A685" s="23"/>
      <c r="B685" s="71"/>
      <c r="C685" s="71"/>
      <c r="D685" s="71"/>
      <c r="E685" s="314"/>
      <c r="F685" s="311" t="str">
        <f>Lists!T136</f>
        <v>Brass - Metal drilling - Global or unspecified region</v>
      </c>
      <c r="G685" s="311">
        <f t="array" ref="G685">XLOOKUP(1,('Emission Factors'!$E$5:$E$488='GHG emissions calculations'!$F685)*('Emission Factors'!$H$5:$H$488='GHG emissions calculations'!$H685),INDEX('Emission Factors'!$E$5:$T$488,0,MATCH('GHG emissions calculations'!G$6,'Emission Factors'!$E$5:$T$5,0)),"",0)</f>
        <v>3</v>
      </c>
      <c r="H685" s="311" t="s">
        <v>237</v>
      </c>
      <c r="I685" s="312" t="str">
        <f>IF(
    SUMIFS('Import data'!$L$25:$L$80,
           'Import data'!$J$25:$J$80, F685,
           'Import data'!$G$25:$G$80, 'GHG emissions calculations'!$H685,
           'Import data'!$I$25:$I$80,$E$541) &lt;&gt; 0,
    SUMIFS('Import data'!$L$25:$L$80,
           'Import data'!$J$25:$J$80, F685,
           'Import data'!$G$25:$G$80, 'GHG emissions calculations'!$H685,
           'Import data'!$I$25:$I$80,$E$541),
    ""
)</f>
        <v/>
      </c>
      <c r="J685" s="311" t="str">
        <f t="array" ref="J685">IF(
    XLOOKUP(F685, 'Import data'!$J$26:$J$47, 'Import data'!$M$26:$M$47, "", 0) = "Please add the region-specific supplier emission factor or choose a different region available in the IAEG database.",
    "",
    XLOOKUP(F685, 'Import data'!$J$26:$J$47, 'Import data'!$M$26:$M$47, "", 0)
)</f>
        <v/>
      </c>
      <c r="K685" s="311" t="str">
        <f t="array" ref="K685">IFERROR(
    XLOOKUP(F685,
            _xlws.FILTER('Supplier Emission'!$G$15:$G$49,
                   ('Supplier Emission'!$D$15:$D$49=H685) * ('Supplier Emission'!$F$15:$F$49=$E$541)),
            _xlws.FILTER('Supplier Emission'!$I$15:$I$49,
                   ('Supplier Emission'!$D$15:$D$49=H685) * ('Supplier Emission'!$F$15:$F$49=$E$541)),
            ""),
    "")</f>
        <v/>
      </c>
      <c r="L685" s="311" t="str">
        <f t="array" ref="L685">IFERROR(
    XLOOKUP(F685,
            _xlws.FILTER('Supplier Emission'!$G$15:$G$49,
                   ('Supplier Emission'!$D$15:$D$49=H685) * ('Supplier Emission'!$F$15:$F$49=$E$541)),
            _xlws.FILTER('Supplier Emission'!$J$15:$J$49,
                   ('Supplier Emission'!$D$15:$D$49=H685) * ('Supplier Emission'!$F$15:$F$49=$E$541)),
            ""),
    "")</f>
        <v/>
      </c>
      <c r="M685" s="311" t="str">
        <f t="array" ref="M685">IFERROR(
    XLOOKUP(F685,
            _xlws.FILTER('Supplier Emission'!$G$15:$G$49,
                   ('Supplier Emission'!$D$15:$D$49=H685) * ('Supplier Emission'!$F$15:$F$49=$E$541)),
            _xlws.FILTER('Supplier Emission'!$M$15:$M$49,
                   ('Supplier Emission'!$D$15:$D$49=H685) * ('Supplier Emission'!$F$15:$F$49=$E$541)),
            ""),
    "")</f>
        <v/>
      </c>
      <c r="N685" s="311" t="str">
        <f t="array" ref="N685">IFERROR(
    XLOOKUP(F685,
            _xlws.FILTER('Supplier Emission'!$G$15:$G$49,
                   ('Supplier Emission'!$D$15:$D$49=H685) * ('Supplier Emission'!$F$15:$F$49=$E$541)),
            _xlws.FILTER('Supplier Emission'!$H$15:$H$49,
                   ('Supplier Emission'!$D$15:$D$49=H685) * ('Supplier Emission'!$F$15:$F$49=$E$541)),
            ""),
    "")</f>
        <v/>
      </c>
      <c r="O685" s="311" t="str">
        <f t="array" ref="O685">XLOOKUP(1,('Emission Factors'!$E$5:$E$488='GHG emissions calculations'!$F685)*('Emission Factors'!$H$5:$H$488='GHG emissions calculations'!$H685),INDEX('Emission Factors'!$E$5:$T$488,0,MATCH('GHG emissions calculations'!O$6,'Emission Factors'!$E$5:$T$5,0)),"",0)</f>
        <v>Brass (CUZn20) - Laiton + Metal drilling - Perçage du métal (impact modéré)</v>
      </c>
      <c r="P685" s="313">
        <f t="array" ref="P685">IFERROR(
    INDEX('Emission Factors'!$E$5:$P$488,
          MATCH(1,
                ('Emission Factors'!$E$5:$E$488 = 'GHG emissions calculations'!$F685) *
                ('Emission Factors'!$H$5:$H$488 = 'GHG emissions calculations'!$H685),
                0),
          MATCH('GHG emissions calculations'!P$6,'Emission Factors'!$E$5:$P$5,0)),
    "")</f>
        <v>0.60032</v>
      </c>
      <c r="Q685" s="311" t="str">
        <f t="array" ref="Q685">IFERROR(
    IF(
        INDEX('Emission Factors'!$E$5:$P$488,
              MATCH(1,
                    ('Emission Factors'!$E$5:$E$488 = 'GHG emissions calculations'!$F685) *
                    ('Emission Factors'!$H$5:$H$488 = 'GHG emissions calculations'!$H685),
                    0),
              MATCH('GHG emissions calculations'!Q$6, 'Emission Factors'!$E$5:$P$5, 0)) &lt;&gt; "",
        INDEX('Emission Factors'!$E$5:$P$488,
              MATCH(1,
                    ('Emission Factors'!$E$5:$E$488 = 'GHG emissions calculations'!$F685) *
                    ('Emission Factors'!$H$5:$H$488 = 'GHG emissions calculations'!$H685),
                    0),
              MATCH('GHG emissions calculations'!Q$6, 'Emission Factors'!$E$5:$P$5, 0)),
        ""),
    "")</f>
        <v>kgCO2e/kg</v>
      </c>
      <c r="R685" s="311" t="str">
        <f t="array" ref="R685">IFERROR(
    IF(
        INDEX('Emission Factors'!$E$5:$R$488,
              MATCH(1,
                    ('Emission Factors'!$E$5:$E$488 = 'GHG emissions calculations'!$F685) *
                    ('Emission Factors'!$H$5:$H$488 = 'GHG emissions calculations'!$H685),
                    0),
              MATCH('GHG emissions calculations'!R$6, 'Emission Factors'!$E$5:$R$5, 0)) &lt;&gt; "",
        INDEX('Emission Factors'!$E$5:$R$488,
              MATCH(1,
                    ('Emission Factors'!$E$5:$E$488 = 'GHG emissions calculations'!$F685) *
                    ('Emission Factors'!$H$5:$H$488 = 'GHG emissions calculations'!$H685),
                    0),
              MATCH('GHG emissions calculations'!R$6, 'Emission Factors'!$E$5:$R$5, 0)),
        ""),
    "")</f>
        <v>Global or unspecified region</v>
      </c>
      <c r="S685" s="312">
        <f t="shared" si="2"/>
        <v>0</v>
      </c>
      <c r="T685" s="23"/>
    </row>
    <row r="686" ht="15.75" customHeight="1" outlineLevel="1">
      <c r="A686" s="23"/>
      <c r="B686" s="71"/>
      <c r="C686" s="71"/>
      <c r="D686" s="71"/>
      <c r="E686" s="314"/>
      <c r="F686" s="311" t="str">
        <f>Lists!T135</f>
        <v>Brass - Metal drilling - Middle East</v>
      </c>
      <c r="G686" s="311" t="str">
        <f t="array" ref="G686">XLOOKUP(1,('Emission Factors'!$E$5:$E$488='GHG emissions calculations'!$F686)*('Emission Factors'!$H$5:$H$488='GHG emissions calculations'!$H686),INDEX('Emission Factors'!$E$5:$T$488,0,MATCH('GHG emissions calculations'!G$6,'Emission Factors'!$E$5:$T$5,0)),"",0)</f>
        <v/>
      </c>
      <c r="H686" s="311" t="s">
        <v>237</v>
      </c>
      <c r="I686" s="312" t="str">
        <f>IF(
    SUMIFS('Import data'!$L$25:$L$80,
           'Import data'!$J$25:$J$80, F686,
           'Import data'!$G$25:$G$80, 'GHG emissions calculations'!$H686,
           'Import data'!$I$25:$I$80,$E$541) &lt;&gt; 0,
    SUMIFS('Import data'!$L$25:$L$80,
           'Import data'!$J$25:$J$80, F686,
           'Import data'!$G$25:$G$80, 'GHG emissions calculations'!$H686,
           'Import data'!$I$25:$I$80,$E$541),
    ""
)</f>
        <v/>
      </c>
      <c r="J686" s="311" t="str">
        <f t="array" ref="J686">IF(
    XLOOKUP(F686, 'Import data'!$J$26:$J$47, 'Import data'!$M$26:$M$47, "", 0) = "Please add the region-specific supplier emission factor or choose a different region available in the IAEG database.",
    "",
    XLOOKUP(F686, 'Import data'!$J$26:$J$47, 'Import data'!$M$26:$M$47, "", 0)
)</f>
        <v/>
      </c>
      <c r="K686" s="311" t="str">
        <f t="array" ref="K686">IFERROR(
    XLOOKUP(F686,
            _xlws.FILTER('Supplier Emission'!$G$15:$G$49,
                   ('Supplier Emission'!$D$15:$D$49=H686) * ('Supplier Emission'!$F$15:$F$49=$E$541)),
            _xlws.FILTER('Supplier Emission'!$I$15:$I$49,
                   ('Supplier Emission'!$D$15:$D$49=H686) * ('Supplier Emission'!$F$15:$F$49=$E$541)),
            ""),
    "")</f>
        <v/>
      </c>
      <c r="L686" s="311" t="str">
        <f t="array" ref="L686">IFERROR(
    XLOOKUP(F686,
            _xlws.FILTER('Supplier Emission'!$G$15:$G$49,
                   ('Supplier Emission'!$D$15:$D$49=H686) * ('Supplier Emission'!$F$15:$F$49=$E$541)),
            _xlws.FILTER('Supplier Emission'!$J$15:$J$49,
                   ('Supplier Emission'!$D$15:$D$49=H686) * ('Supplier Emission'!$F$15:$F$49=$E$541)),
            ""),
    "")</f>
        <v/>
      </c>
      <c r="M686" s="311" t="str">
        <f t="array" ref="M686">IFERROR(
    XLOOKUP(F686,
            _xlws.FILTER('Supplier Emission'!$G$15:$G$49,
                   ('Supplier Emission'!$D$15:$D$49=H686) * ('Supplier Emission'!$F$15:$F$49=$E$541)),
            _xlws.FILTER('Supplier Emission'!$M$15:$M$49,
                   ('Supplier Emission'!$D$15:$D$49=H686) * ('Supplier Emission'!$F$15:$F$49=$E$541)),
            ""),
    "")</f>
        <v/>
      </c>
      <c r="N686" s="311" t="str">
        <f t="array" ref="N686">IFERROR(
    XLOOKUP(F686,
            _xlws.FILTER('Supplier Emission'!$G$15:$G$49,
                   ('Supplier Emission'!$D$15:$D$49=H686) * ('Supplier Emission'!$F$15:$F$49=$E$541)),
            _xlws.FILTER('Supplier Emission'!$H$15:$H$49,
                   ('Supplier Emission'!$D$15:$D$49=H686) * ('Supplier Emission'!$F$15:$F$49=$E$541)),
            ""),
    "")</f>
        <v/>
      </c>
      <c r="O686" s="311" t="str">
        <f t="array" ref="O686">XLOOKUP(1,('Emission Factors'!$E$5:$E$488='GHG emissions calculations'!$F686)*('Emission Factors'!$H$5:$H$488='GHG emissions calculations'!$H686),INDEX('Emission Factors'!$E$5:$T$488,0,MATCH('GHG emissions calculations'!O$6,'Emission Factors'!$E$5:$T$5,0)),"",0)</f>
        <v/>
      </c>
      <c r="P686" s="313" t="str">
        <f t="array" ref="P686">IFERROR(
    INDEX('Emission Factors'!$E$5:$P$488,
          MATCH(1,
                ('Emission Factors'!$E$5:$E$488 = 'GHG emissions calculations'!$F686) *
                ('Emission Factors'!$H$5:$H$488 = 'GHG emissions calculations'!$H686),
                0),
          MATCH('GHG emissions calculations'!P$6,'Emission Factors'!$E$5:$P$5,0)),
    "")</f>
        <v/>
      </c>
      <c r="Q686" s="311" t="str">
        <f t="array" ref="Q686">IFERROR(
    IF(
        INDEX('Emission Factors'!$E$5:$P$488,
              MATCH(1,
                    ('Emission Factors'!$E$5:$E$488 = 'GHG emissions calculations'!$F686) *
                    ('Emission Factors'!$H$5:$H$488 = 'GHG emissions calculations'!$H686),
                    0),
              MATCH('GHG emissions calculations'!Q$6, 'Emission Factors'!$E$5:$P$5, 0)) &lt;&gt; "",
        INDEX('Emission Factors'!$E$5:$P$488,
              MATCH(1,
                    ('Emission Factors'!$E$5:$E$488 = 'GHG emissions calculations'!$F686) *
                    ('Emission Factors'!$H$5:$H$488 = 'GHG emissions calculations'!$H686),
                    0),
              MATCH('GHG emissions calculations'!Q$6, 'Emission Factors'!$E$5:$P$5, 0)),
        ""),
    "")</f>
        <v/>
      </c>
      <c r="R686" s="311" t="str">
        <f t="array" ref="R686">IFERROR(
    IF(
        INDEX('Emission Factors'!$E$5:$R$488,
              MATCH(1,
                    ('Emission Factors'!$E$5:$E$488 = 'GHG emissions calculations'!$F686) *
                    ('Emission Factors'!$H$5:$H$488 = 'GHG emissions calculations'!$H686),
                    0),
              MATCH('GHG emissions calculations'!R$6, 'Emission Factors'!$E$5:$R$5, 0)) &lt;&gt; "",
        INDEX('Emission Factors'!$E$5:$R$488,
              MATCH(1,
                    ('Emission Factors'!$E$5:$E$488 = 'GHG emissions calculations'!$F686) *
                    ('Emission Factors'!$H$5:$H$488 = 'GHG emissions calculations'!$H686),
                    0),
              MATCH('GHG emissions calculations'!R$6, 'Emission Factors'!$E$5:$R$5, 0)),
        ""),
    "")</f>
        <v/>
      </c>
      <c r="S686" s="312">
        <f t="shared" si="2"/>
        <v>0</v>
      </c>
      <c r="T686" s="23"/>
    </row>
    <row r="687" ht="15.75" customHeight="1" outlineLevel="1">
      <c r="A687" s="23"/>
      <c r="B687" s="71"/>
      <c r="C687" s="71"/>
      <c r="D687" s="71"/>
      <c r="E687" s="314"/>
      <c r="F687" s="311" t="str">
        <f>Lists!T134</f>
        <v>Brass - Metal drilling - Oceania</v>
      </c>
      <c r="G687" s="311" t="str">
        <f t="array" ref="G687">XLOOKUP(1,('Emission Factors'!$E$5:$E$488='GHG emissions calculations'!$F687)*('Emission Factors'!$H$5:$H$488='GHG emissions calculations'!$H687),INDEX('Emission Factors'!$E$5:$T$488,0,MATCH('GHG emissions calculations'!G$6,'Emission Factors'!$E$5:$T$5,0)),"",0)</f>
        <v/>
      </c>
      <c r="H687" s="311" t="s">
        <v>237</v>
      </c>
      <c r="I687" s="312" t="str">
        <f>IF(
    SUMIFS('Import data'!$L$25:$L$80,
           'Import data'!$J$25:$J$80, F687,
           'Import data'!$G$25:$G$80, 'GHG emissions calculations'!$H687,
           'Import data'!$I$25:$I$80,$E$541) &lt;&gt; 0,
    SUMIFS('Import data'!$L$25:$L$80,
           'Import data'!$J$25:$J$80, F687,
           'Import data'!$G$25:$G$80, 'GHG emissions calculations'!$H687,
           'Import data'!$I$25:$I$80,$E$541),
    ""
)</f>
        <v/>
      </c>
      <c r="J687" s="311" t="str">
        <f t="array" ref="J687">IF(
    XLOOKUP(F687, 'Import data'!$J$26:$J$47, 'Import data'!$M$26:$M$47, "", 0) = "Please add the region-specific supplier emission factor or choose a different region available in the IAEG database.",
    "",
    XLOOKUP(F687, 'Import data'!$J$26:$J$47, 'Import data'!$M$26:$M$47, "", 0)
)</f>
        <v/>
      </c>
      <c r="K687" s="311" t="str">
        <f t="array" ref="K687">IFERROR(
    XLOOKUP(F687,
            _xlws.FILTER('Supplier Emission'!$G$15:$G$49,
                   ('Supplier Emission'!$D$15:$D$49=H687) * ('Supplier Emission'!$F$15:$F$49=$E$541)),
            _xlws.FILTER('Supplier Emission'!$I$15:$I$49,
                   ('Supplier Emission'!$D$15:$D$49=H687) * ('Supplier Emission'!$F$15:$F$49=$E$541)),
            ""),
    "")</f>
        <v/>
      </c>
      <c r="L687" s="311" t="str">
        <f t="array" ref="L687">IFERROR(
    XLOOKUP(F687,
            _xlws.FILTER('Supplier Emission'!$G$15:$G$49,
                   ('Supplier Emission'!$D$15:$D$49=H687) * ('Supplier Emission'!$F$15:$F$49=$E$541)),
            _xlws.FILTER('Supplier Emission'!$J$15:$J$49,
                   ('Supplier Emission'!$D$15:$D$49=H687) * ('Supplier Emission'!$F$15:$F$49=$E$541)),
            ""),
    "")</f>
        <v/>
      </c>
      <c r="M687" s="311" t="str">
        <f t="array" ref="M687">IFERROR(
    XLOOKUP(F687,
            _xlws.FILTER('Supplier Emission'!$G$15:$G$49,
                   ('Supplier Emission'!$D$15:$D$49=H687) * ('Supplier Emission'!$F$15:$F$49=$E$541)),
            _xlws.FILTER('Supplier Emission'!$M$15:$M$49,
                   ('Supplier Emission'!$D$15:$D$49=H687) * ('Supplier Emission'!$F$15:$F$49=$E$541)),
            ""),
    "")</f>
        <v/>
      </c>
      <c r="N687" s="311" t="str">
        <f t="array" ref="N687">IFERROR(
    XLOOKUP(F687,
            _xlws.FILTER('Supplier Emission'!$G$15:$G$49,
                   ('Supplier Emission'!$D$15:$D$49=H687) * ('Supplier Emission'!$F$15:$F$49=$E$541)),
            _xlws.FILTER('Supplier Emission'!$H$15:$H$49,
                   ('Supplier Emission'!$D$15:$D$49=H687) * ('Supplier Emission'!$F$15:$F$49=$E$541)),
            ""),
    "")</f>
        <v/>
      </c>
      <c r="O687" s="311" t="str">
        <f t="array" ref="O687">XLOOKUP(1,('Emission Factors'!$E$5:$E$488='GHG emissions calculations'!$F687)*('Emission Factors'!$H$5:$H$488='GHG emissions calculations'!$H687),INDEX('Emission Factors'!$E$5:$T$488,0,MATCH('GHG emissions calculations'!O$6,'Emission Factors'!$E$5:$T$5,0)),"",0)</f>
        <v/>
      </c>
      <c r="P687" s="313" t="str">
        <f t="array" ref="P687">IFERROR(
    INDEX('Emission Factors'!$E$5:$P$488,
          MATCH(1,
                ('Emission Factors'!$E$5:$E$488 = 'GHG emissions calculations'!$F687) *
                ('Emission Factors'!$H$5:$H$488 = 'GHG emissions calculations'!$H687),
                0),
          MATCH('GHG emissions calculations'!P$6,'Emission Factors'!$E$5:$P$5,0)),
    "")</f>
        <v/>
      </c>
      <c r="Q687" s="311" t="str">
        <f t="array" ref="Q687">IFERROR(
    IF(
        INDEX('Emission Factors'!$E$5:$P$488,
              MATCH(1,
                    ('Emission Factors'!$E$5:$E$488 = 'GHG emissions calculations'!$F687) *
                    ('Emission Factors'!$H$5:$H$488 = 'GHG emissions calculations'!$H687),
                    0),
              MATCH('GHG emissions calculations'!Q$6, 'Emission Factors'!$E$5:$P$5, 0)) &lt;&gt; "",
        INDEX('Emission Factors'!$E$5:$P$488,
              MATCH(1,
                    ('Emission Factors'!$E$5:$E$488 = 'GHG emissions calculations'!$F687) *
                    ('Emission Factors'!$H$5:$H$488 = 'GHG emissions calculations'!$H687),
                    0),
              MATCH('GHG emissions calculations'!Q$6, 'Emission Factors'!$E$5:$P$5, 0)),
        ""),
    "")</f>
        <v/>
      </c>
      <c r="R687" s="311" t="str">
        <f t="array" ref="R687">IFERROR(
    IF(
        INDEX('Emission Factors'!$E$5:$R$488,
              MATCH(1,
                    ('Emission Factors'!$E$5:$E$488 = 'GHG emissions calculations'!$F687) *
                    ('Emission Factors'!$H$5:$H$488 = 'GHG emissions calculations'!$H687),
                    0),
              MATCH('GHG emissions calculations'!R$6, 'Emission Factors'!$E$5:$R$5, 0)) &lt;&gt; "",
        INDEX('Emission Factors'!$E$5:$R$488,
              MATCH(1,
                    ('Emission Factors'!$E$5:$E$488 = 'GHG emissions calculations'!$F687) *
                    ('Emission Factors'!$H$5:$H$488 = 'GHG emissions calculations'!$H687),
                    0),
              MATCH('GHG emissions calculations'!R$6, 'Emission Factors'!$E$5:$R$5, 0)),
        ""),
    "")</f>
        <v/>
      </c>
      <c r="S687" s="312">
        <f t="shared" si="2"/>
        <v>0</v>
      </c>
      <c r="T687" s="23"/>
    </row>
    <row r="688" ht="15.75" customHeight="1" outlineLevel="1">
      <c r="A688" s="23"/>
      <c r="B688" s="71"/>
      <c r="C688" s="71"/>
      <c r="D688" s="71"/>
      <c r="E688" s="314"/>
      <c r="F688" s="311" t="str">
        <f>Lists!T139</f>
        <v>Brass - Metal sheet stamping - Africa</v>
      </c>
      <c r="G688" s="311" t="str">
        <f t="array" ref="G688">XLOOKUP(1,('Emission Factors'!$E$5:$E$488='GHG emissions calculations'!$F688)*('Emission Factors'!$H$5:$H$488='GHG emissions calculations'!$H688),INDEX('Emission Factors'!$E$5:$T$488,0,MATCH('GHG emissions calculations'!G$6,'Emission Factors'!$E$5:$T$5,0)),"",0)</f>
        <v/>
      </c>
      <c r="H688" s="311" t="s">
        <v>237</v>
      </c>
      <c r="I688" s="312" t="str">
        <f>IF(
    SUMIFS('Import data'!$L$25:$L$80,
           'Import data'!$J$25:$J$80, F688,
           'Import data'!$G$25:$G$80, 'GHG emissions calculations'!$H688,
           'Import data'!$I$25:$I$80,$E$541) &lt;&gt; 0,
    SUMIFS('Import data'!$L$25:$L$80,
           'Import data'!$J$25:$J$80, F688,
           'Import data'!$G$25:$G$80, 'GHG emissions calculations'!$H688,
           'Import data'!$I$25:$I$80,$E$541),
    ""
)</f>
        <v/>
      </c>
      <c r="J688" s="311" t="str">
        <f t="array" ref="J688">IF(
    XLOOKUP(F688, 'Import data'!$J$26:$J$47, 'Import data'!$M$26:$M$47, "", 0) = "Please add the region-specific supplier emission factor or choose a different region available in the IAEG database.",
    "",
    XLOOKUP(F688, 'Import data'!$J$26:$J$47, 'Import data'!$M$26:$M$47, "", 0)
)</f>
        <v/>
      </c>
      <c r="K688" s="311" t="str">
        <f t="array" ref="K688">IFERROR(
    XLOOKUP(F688,
            _xlws.FILTER('Supplier Emission'!$G$15:$G$49,
                   ('Supplier Emission'!$D$15:$D$49=H688) * ('Supplier Emission'!$F$15:$F$49=$E$541)),
            _xlws.FILTER('Supplier Emission'!$I$15:$I$49,
                   ('Supplier Emission'!$D$15:$D$49=H688) * ('Supplier Emission'!$F$15:$F$49=$E$541)),
            ""),
    "")</f>
        <v/>
      </c>
      <c r="L688" s="311" t="str">
        <f t="array" ref="L688">IFERROR(
    XLOOKUP(F688,
            _xlws.FILTER('Supplier Emission'!$G$15:$G$49,
                   ('Supplier Emission'!$D$15:$D$49=H688) * ('Supplier Emission'!$F$15:$F$49=$E$541)),
            _xlws.FILTER('Supplier Emission'!$J$15:$J$49,
                   ('Supplier Emission'!$D$15:$D$49=H688) * ('Supplier Emission'!$F$15:$F$49=$E$541)),
            ""),
    "")</f>
        <v/>
      </c>
      <c r="M688" s="311" t="str">
        <f t="array" ref="M688">IFERROR(
    XLOOKUP(F688,
            _xlws.FILTER('Supplier Emission'!$G$15:$G$49,
                   ('Supplier Emission'!$D$15:$D$49=H688) * ('Supplier Emission'!$F$15:$F$49=$E$541)),
            _xlws.FILTER('Supplier Emission'!$M$15:$M$49,
                   ('Supplier Emission'!$D$15:$D$49=H688) * ('Supplier Emission'!$F$15:$F$49=$E$541)),
            ""),
    "")</f>
        <v/>
      </c>
      <c r="N688" s="311" t="str">
        <f t="array" ref="N688">IFERROR(
    XLOOKUP(F688,
            _xlws.FILTER('Supplier Emission'!$G$15:$G$49,
                   ('Supplier Emission'!$D$15:$D$49=H688) * ('Supplier Emission'!$F$15:$F$49=$E$541)),
            _xlws.FILTER('Supplier Emission'!$H$15:$H$49,
                   ('Supplier Emission'!$D$15:$D$49=H688) * ('Supplier Emission'!$F$15:$F$49=$E$541)),
            ""),
    "")</f>
        <v/>
      </c>
      <c r="O688" s="311" t="str">
        <f t="array" ref="O688">XLOOKUP(1,('Emission Factors'!$E$5:$E$488='GHG emissions calculations'!$F688)*('Emission Factors'!$H$5:$H$488='GHG emissions calculations'!$H688),INDEX('Emission Factors'!$E$5:$T$488,0,MATCH('GHG emissions calculations'!O$6,'Emission Factors'!$E$5:$T$5,0)),"",0)</f>
        <v/>
      </c>
      <c r="P688" s="313" t="str">
        <f t="array" ref="P688">IFERROR(
    INDEX('Emission Factors'!$E$5:$P$488,
          MATCH(1,
                ('Emission Factors'!$E$5:$E$488 = 'GHG emissions calculations'!$F688) *
                ('Emission Factors'!$H$5:$H$488 = 'GHG emissions calculations'!$H688),
                0),
          MATCH('GHG emissions calculations'!P$6,'Emission Factors'!$E$5:$P$5,0)),
    "")</f>
        <v/>
      </c>
      <c r="Q688" s="311" t="str">
        <f t="array" ref="Q688">IFERROR(
    IF(
        INDEX('Emission Factors'!$E$5:$P$488,
              MATCH(1,
                    ('Emission Factors'!$E$5:$E$488 = 'GHG emissions calculations'!$F688) *
                    ('Emission Factors'!$H$5:$H$488 = 'GHG emissions calculations'!$H688),
                    0),
              MATCH('GHG emissions calculations'!Q$6, 'Emission Factors'!$E$5:$P$5, 0)) &lt;&gt; "",
        INDEX('Emission Factors'!$E$5:$P$488,
              MATCH(1,
                    ('Emission Factors'!$E$5:$E$488 = 'GHG emissions calculations'!$F688) *
                    ('Emission Factors'!$H$5:$H$488 = 'GHG emissions calculations'!$H688),
                    0),
              MATCH('GHG emissions calculations'!Q$6, 'Emission Factors'!$E$5:$P$5, 0)),
        ""),
    "")</f>
        <v/>
      </c>
      <c r="R688" s="311" t="str">
        <f t="array" ref="R688">IFERROR(
    IF(
        INDEX('Emission Factors'!$E$5:$R$488,
              MATCH(1,
                    ('Emission Factors'!$E$5:$E$488 = 'GHG emissions calculations'!$F688) *
                    ('Emission Factors'!$H$5:$H$488 = 'GHG emissions calculations'!$H688),
                    0),
              MATCH('GHG emissions calculations'!R$6, 'Emission Factors'!$E$5:$R$5, 0)) &lt;&gt; "",
        INDEX('Emission Factors'!$E$5:$R$488,
              MATCH(1,
                    ('Emission Factors'!$E$5:$E$488 = 'GHG emissions calculations'!$F688) *
                    ('Emission Factors'!$H$5:$H$488 = 'GHG emissions calculations'!$H688),
                    0),
              MATCH('GHG emissions calculations'!R$6, 'Emission Factors'!$E$5:$R$5, 0)),
        ""),
    "")</f>
        <v/>
      </c>
      <c r="S688" s="312">
        <f t="shared" si="2"/>
        <v>0</v>
      </c>
      <c r="T688" s="23"/>
    </row>
    <row r="689" ht="15.75" customHeight="1" outlineLevel="1">
      <c r="A689" s="23"/>
      <c r="B689" s="71"/>
      <c r="C689" s="71"/>
      <c r="D689" s="71"/>
      <c r="E689" s="314"/>
      <c r="F689" s="311" t="str">
        <f>Lists!T137</f>
        <v>Brass - Metal sheet stamping - America</v>
      </c>
      <c r="G689" s="311" t="str">
        <f t="array" ref="G689">XLOOKUP(1,('Emission Factors'!$E$5:$E$488='GHG emissions calculations'!$F689)*('Emission Factors'!$H$5:$H$488='GHG emissions calculations'!$H689),INDEX('Emission Factors'!$E$5:$T$488,0,MATCH('GHG emissions calculations'!G$6,'Emission Factors'!$E$5:$T$5,0)),"",0)</f>
        <v/>
      </c>
      <c r="H689" s="311" t="s">
        <v>237</v>
      </c>
      <c r="I689" s="312" t="str">
        <f>IF(
    SUMIFS('Import data'!$L$25:$L$80,
           'Import data'!$J$25:$J$80, F689,
           'Import data'!$G$25:$G$80, 'GHG emissions calculations'!$H689,
           'Import data'!$I$25:$I$80,$E$541) &lt;&gt; 0,
    SUMIFS('Import data'!$L$25:$L$80,
           'Import data'!$J$25:$J$80, F689,
           'Import data'!$G$25:$G$80, 'GHG emissions calculations'!$H689,
           'Import data'!$I$25:$I$80,$E$541),
    ""
)</f>
        <v/>
      </c>
      <c r="J689" s="311" t="str">
        <f t="array" ref="J689">IF(
    XLOOKUP(F689, 'Import data'!$J$26:$J$47, 'Import data'!$M$26:$M$47, "", 0) = "Please add the region-specific supplier emission factor or choose a different region available in the IAEG database.",
    "",
    XLOOKUP(F689, 'Import data'!$J$26:$J$47, 'Import data'!$M$26:$M$47, "", 0)
)</f>
        <v/>
      </c>
      <c r="K689" s="311" t="str">
        <f t="array" ref="K689">IFERROR(
    XLOOKUP(F689,
            _xlws.FILTER('Supplier Emission'!$G$15:$G$49,
                   ('Supplier Emission'!$D$15:$D$49=H689) * ('Supplier Emission'!$F$15:$F$49=$E$541)),
            _xlws.FILTER('Supplier Emission'!$I$15:$I$49,
                   ('Supplier Emission'!$D$15:$D$49=H689) * ('Supplier Emission'!$F$15:$F$49=$E$541)),
            ""),
    "")</f>
        <v/>
      </c>
      <c r="L689" s="311" t="str">
        <f t="array" ref="L689">IFERROR(
    XLOOKUP(F689,
            _xlws.FILTER('Supplier Emission'!$G$15:$G$49,
                   ('Supplier Emission'!$D$15:$D$49=H689) * ('Supplier Emission'!$F$15:$F$49=$E$541)),
            _xlws.FILTER('Supplier Emission'!$J$15:$J$49,
                   ('Supplier Emission'!$D$15:$D$49=H689) * ('Supplier Emission'!$F$15:$F$49=$E$541)),
            ""),
    "")</f>
        <v/>
      </c>
      <c r="M689" s="311" t="str">
        <f t="array" ref="M689">IFERROR(
    XLOOKUP(F689,
            _xlws.FILTER('Supplier Emission'!$G$15:$G$49,
                   ('Supplier Emission'!$D$15:$D$49=H689) * ('Supplier Emission'!$F$15:$F$49=$E$541)),
            _xlws.FILTER('Supplier Emission'!$M$15:$M$49,
                   ('Supplier Emission'!$D$15:$D$49=H689) * ('Supplier Emission'!$F$15:$F$49=$E$541)),
            ""),
    "")</f>
        <v/>
      </c>
      <c r="N689" s="311" t="str">
        <f t="array" ref="N689">IFERROR(
    XLOOKUP(F689,
            _xlws.FILTER('Supplier Emission'!$G$15:$G$49,
                   ('Supplier Emission'!$D$15:$D$49=H689) * ('Supplier Emission'!$F$15:$F$49=$E$541)),
            _xlws.FILTER('Supplier Emission'!$H$15:$H$49,
                   ('Supplier Emission'!$D$15:$D$49=H689) * ('Supplier Emission'!$F$15:$F$49=$E$541)),
            ""),
    "")</f>
        <v/>
      </c>
      <c r="O689" s="311" t="str">
        <f t="array" ref="O689">XLOOKUP(1,('Emission Factors'!$E$5:$E$488='GHG emissions calculations'!$F689)*('Emission Factors'!$H$5:$H$488='GHG emissions calculations'!$H689),INDEX('Emission Factors'!$E$5:$T$488,0,MATCH('GHG emissions calculations'!O$6,'Emission Factors'!$E$5:$T$5,0)),"",0)</f>
        <v/>
      </c>
      <c r="P689" s="313" t="str">
        <f t="array" ref="P689">IFERROR(
    INDEX('Emission Factors'!$E$5:$P$488,
          MATCH(1,
                ('Emission Factors'!$E$5:$E$488 = 'GHG emissions calculations'!$F689) *
                ('Emission Factors'!$H$5:$H$488 = 'GHG emissions calculations'!$H689),
                0),
          MATCH('GHG emissions calculations'!P$6,'Emission Factors'!$E$5:$P$5,0)),
    "")</f>
        <v/>
      </c>
      <c r="Q689" s="311" t="str">
        <f t="array" ref="Q689">IFERROR(
    IF(
        INDEX('Emission Factors'!$E$5:$P$488,
              MATCH(1,
                    ('Emission Factors'!$E$5:$E$488 = 'GHG emissions calculations'!$F689) *
                    ('Emission Factors'!$H$5:$H$488 = 'GHG emissions calculations'!$H689),
                    0),
              MATCH('GHG emissions calculations'!Q$6, 'Emission Factors'!$E$5:$P$5, 0)) &lt;&gt; "",
        INDEX('Emission Factors'!$E$5:$P$488,
              MATCH(1,
                    ('Emission Factors'!$E$5:$E$488 = 'GHG emissions calculations'!$F689) *
                    ('Emission Factors'!$H$5:$H$488 = 'GHG emissions calculations'!$H689),
                    0),
              MATCH('GHG emissions calculations'!Q$6, 'Emission Factors'!$E$5:$P$5, 0)),
        ""),
    "")</f>
        <v/>
      </c>
      <c r="R689" s="311" t="str">
        <f t="array" ref="R689">IFERROR(
    IF(
        INDEX('Emission Factors'!$E$5:$R$488,
              MATCH(1,
                    ('Emission Factors'!$E$5:$E$488 = 'GHG emissions calculations'!$F689) *
                    ('Emission Factors'!$H$5:$H$488 = 'GHG emissions calculations'!$H689),
                    0),
              MATCH('GHG emissions calculations'!R$6, 'Emission Factors'!$E$5:$R$5, 0)) &lt;&gt; "",
        INDEX('Emission Factors'!$E$5:$R$488,
              MATCH(1,
                    ('Emission Factors'!$E$5:$E$488 = 'GHG emissions calculations'!$F689) *
                    ('Emission Factors'!$H$5:$H$488 = 'GHG emissions calculations'!$H689),
                    0),
              MATCH('GHG emissions calculations'!R$6, 'Emission Factors'!$E$5:$R$5, 0)),
        ""),
    "")</f>
        <v/>
      </c>
      <c r="S689" s="312">
        <f t="shared" si="2"/>
        <v>0</v>
      </c>
      <c r="T689" s="23"/>
    </row>
    <row r="690" ht="15.75" customHeight="1" outlineLevel="1">
      <c r="A690" s="23"/>
      <c r="B690" s="71"/>
      <c r="C690" s="71"/>
      <c r="D690" s="71"/>
      <c r="E690" s="314"/>
      <c r="F690" s="311" t="str">
        <f>Lists!T140</f>
        <v>Brass - Metal sheet stamping - Asia</v>
      </c>
      <c r="G690" s="311" t="str">
        <f t="array" ref="G690">XLOOKUP(1,('Emission Factors'!$E$5:$E$488='GHG emissions calculations'!$F690)*('Emission Factors'!$H$5:$H$488='GHG emissions calculations'!$H690),INDEX('Emission Factors'!$E$5:$T$488,0,MATCH('GHG emissions calculations'!G$6,'Emission Factors'!$E$5:$T$5,0)),"",0)</f>
        <v/>
      </c>
      <c r="H690" s="311" t="s">
        <v>237</v>
      </c>
      <c r="I690" s="312" t="str">
        <f>IF(
    SUMIFS('Import data'!$L$25:$L$80,
           'Import data'!$J$25:$J$80, F690,
           'Import data'!$G$25:$G$80, 'GHG emissions calculations'!$H690,
           'Import data'!$I$25:$I$80,$E$541) &lt;&gt; 0,
    SUMIFS('Import data'!$L$25:$L$80,
           'Import data'!$J$25:$J$80, F690,
           'Import data'!$G$25:$G$80, 'GHG emissions calculations'!$H690,
           'Import data'!$I$25:$I$80,$E$541),
    ""
)</f>
        <v/>
      </c>
      <c r="J690" s="311" t="str">
        <f t="array" ref="J690">IF(
    XLOOKUP(F690, 'Import data'!$J$26:$J$47, 'Import data'!$M$26:$M$47, "", 0) = "Please add the region-specific supplier emission factor or choose a different region available in the IAEG database.",
    "",
    XLOOKUP(F690, 'Import data'!$J$26:$J$47, 'Import data'!$M$26:$M$47, "", 0)
)</f>
        <v/>
      </c>
      <c r="K690" s="311" t="str">
        <f t="array" ref="K690">IFERROR(
    XLOOKUP(F690,
            _xlws.FILTER('Supplier Emission'!$G$15:$G$49,
                   ('Supplier Emission'!$D$15:$D$49=H690) * ('Supplier Emission'!$F$15:$F$49=$E$541)),
            _xlws.FILTER('Supplier Emission'!$I$15:$I$49,
                   ('Supplier Emission'!$D$15:$D$49=H690) * ('Supplier Emission'!$F$15:$F$49=$E$541)),
            ""),
    "")</f>
        <v/>
      </c>
      <c r="L690" s="311" t="str">
        <f t="array" ref="L690">IFERROR(
    XLOOKUP(F690,
            _xlws.FILTER('Supplier Emission'!$G$15:$G$49,
                   ('Supplier Emission'!$D$15:$D$49=H690) * ('Supplier Emission'!$F$15:$F$49=$E$541)),
            _xlws.FILTER('Supplier Emission'!$J$15:$J$49,
                   ('Supplier Emission'!$D$15:$D$49=H690) * ('Supplier Emission'!$F$15:$F$49=$E$541)),
            ""),
    "")</f>
        <v/>
      </c>
      <c r="M690" s="311" t="str">
        <f t="array" ref="M690">IFERROR(
    XLOOKUP(F690,
            _xlws.FILTER('Supplier Emission'!$G$15:$G$49,
                   ('Supplier Emission'!$D$15:$D$49=H690) * ('Supplier Emission'!$F$15:$F$49=$E$541)),
            _xlws.FILTER('Supplier Emission'!$M$15:$M$49,
                   ('Supplier Emission'!$D$15:$D$49=H690) * ('Supplier Emission'!$F$15:$F$49=$E$541)),
            ""),
    "")</f>
        <v/>
      </c>
      <c r="N690" s="311" t="str">
        <f t="array" ref="N690">IFERROR(
    XLOOKUP(F690,
            _xlws.FILTER('Supplier Emission'!$G$15:$G$49,
                   ('Supplier Emission'!$D$15:$D$49=H690) * ('Supplier Emission'!$F$15:$F$49=$E$541)),
            _xlws.FILTER('Supplier Emission'!$H$15:$H$49,
                   ('Supplier Emission'!$D$15:$D$49=H690) * ('Supplier Emission'!$F$15:$F$49=$E$541)),
            ""),
    "")</f>
        <v/>
      </c>
      <c r="O690" s="311" t="str">
        <f t="array" ref="O690">XLOOKUP(1,('Emission Factors'!$E$5:$E$488='GHG emissions calculations'!$F690)*('Emission Factors'!$H$5:$H$488='GHG emissions calculations'!$H690),INDEX('Emission Factors'!$E$5:$T$488,0,MATCH('GHG emissions calculations'!O$6,'Emission Factors'!$E$5:$T$5,0)),"",0)</f>
        <v/>
      </c>
      <c r="P690" s="313" t="str">
        <f t="array" ref="P690">IFERROR(
    INDEX('Emission Factors'!$E$5:$P$488,
          MATCH(1,
                ('Emission Factors'!$E$5:$E$488 = 'GHG emissions calculations'!$F690) *
                ('Emission Factors'!$H$5:$H$488 = 'GHG emissions calculations'!$H690),
                0),
          MATCH('GHG emissions calculations'!P$6,'Emission Factors'!$E$5:$P$5,0)),
    "")</f>
        <v/>
      </c>
      <c r="Q690" s="311" t="str">
        <f t="array" ref="Q690">IFERROR(
    IF(
        INDEX('Emission Factors'!$E$5:$P$488,
              MATCH(1,
                    ('Emission Factors'!$E$5:$E$488 = 'GHG emissions calculations'!$F690) *
                    ('Emission Factors'!$H$5:$H$488 = 'GHG emissions calculations'!$H690),
                    0),
              MATCH('GHG emissions calculations'!Q$6, 'Emission Factors'!$E$5:$P$5, 0)) &lt;&gt; "",
        INDEX('Emission Factors'!$E$5:$P$488,
              MATCH(1,
                    ('Emission Factors'!$E$5:$E$488 = 'GHG emissions calculations'!$F690) *
                    ('Emission Factors'!$H$5:$H$488 = 'GHG emissions calculations'!$H690),
                    0),
              MATCH('GHG emissions calculations'!Q$6, 'Emission Factors'!$E$5:$P$5, 0)),
        ""),
    "")</f>
        <v/>
      </c>
      <c r="R690" s="311" t="str">
        <f t="array" ref="R690">IFERROR(
    IF(
        INDEX('Emission Factors'!$E$5:$R$488,
              MATCH(1,
                    ('Emission Factors'!$E$5:$E$488 = 'GHG emissions calculations'!$F690) *
                    ('Emission Factors'!$H$5:$H$488 = 'GHG emissions calculations'!$H690),
                    0),
              MATCH('GHG emissions calculations'!R$6, 'Emission Factors'!$E$5:$R$5, 0)) &lt;&gt; "",
        INDEX('Emission Factors'!$E$5:$R$488,
              MATCH(1,
                    ('Emission Factors'!$E$5:$E$488 = 'GHG emissions calculations'!$F690) *
                    ('Emission Factors'!$H$5:$H$488 = 'GHG emissions calculations'!$H690),
                    0),
              MATCH('GHG emissions calculations'!R$6, 'Emission Factors'!$E$5:$R$5, 0)),
        ""),
    "")</f>
        <v/>
      </c>
      <c r="S690" s="312">
        <f t="shared" si="2"/>
        <v>0</v>
      </c>
      <c r="T690" s="23"/>
    </row>
    <row r="691" ht="15.75" customHeight="1" outlineLevel="1">
      <c r="A691" s="23"/>
      <c r="B691" s="71"/>
      <c r="C691" s="71"/>
      <c r="D691" s="71"/>
      <c r="E691" s="314"/>
      <c r="F691" s="311" t="str">
        <f>Lists!T138</f>
        <v>Brass - Metal sheet stamping - Europe</v>
      </c>
      <c r="G691" s="311">
        <f t="array" ref="G691">XLOOKUP(1,('Emission Factors'!$E$5:$E$488='GHG emissions calculations'!$F691)*('Emission Factors'!$H$5:$H$488='GHG emissions calculations'!$H691),INDEX('Emission Factors'!$E$5:$T$488,0,MATCH('GHG emissions calculations'!G$6,'Emission Factors'!$E$5:$T$5,0)),"",0)</f>
        <v>3</v>
      </c>
      <c r="H691" s="311" t="s">
        <v>237</v>
      </c>
      <c r="I691" s="312" t="str">
        <f>IF(
    SUMIFS('Import data'!$L$25:$L$80,
           'Import data'!$J$25:$J$80, F691,
           'Import data'!$G$25:$G$80, 'GHG emissions calculations'!$H691,
           'Import data'!$I$25:$I$80,$E$541) &lt;&gt; 0,
    SUMIFS('Import data'!$L$25:$L$80,
           'Import data'!$J$25:$J$80, F691,
           'Import data'!$G$25:$G$80, 'GHG emissions calculations'!$H691,
           'Import data'!$I$25:$I$80,$E$541),
    ""
)</f>
        <v/>
      </c>
      <c r="J691" s="311" t="str">
        <f t="array" ref="J691">IF(
    XLOOKUP(F691, 'Import data'!$J$26:$J$47, 'Import data'!$M$26:$M$47, "", 0) = "Please add the region-specific supplier emission factor or choose a different region available in the IAEG database.",
    "",
    XLOOKUP(F691, 'Import data'!$J$26:$J$47, 'Import data'!$M$26:$M$47, "", 0)
)</f>
        <v/>
      </c>
      <c r="K691" s="311" t="str">
        <f t="array" ref="K691">IFERROR(
    XLOOKUP(F691,
            _xlws.FILTER('Supplier Emission'!$G$15:$G$49,
                   ('Supplier Emission'!$D$15:$D$49=H691) * ('Supplier Emission'!$F$15:$F$49=$E$541)),
            _xlws.FILTER('Supplier Emission'!$I$15:$I$49,
                   ('Supplier Emission'!$D$15:$D$49=H691) * ('Supplier Emission'!$F$15:$F$49=$E$541)),
            ""),
    "")</f>
        <v/>
      </c>
      <c r="L691" s="311" t="str">
        <f t="array" ref="L691">IFERROR(
    XLOOKUP(F691,
            _xlws.FILTER('Supplier Emission'!$G$15:$G$49,
                   ('Supplier Emission'!$D$15:$D$49=H691) * ('Supplier Emission'!$F$15:$F$49=$E$541)),
            _xlws.FILTER('Supplier Emission'!$J$15:$J$49,
                   ('Supplier Emission'!$D$15:$D$49=H691) * ('Supplier Emission'!$F$15:$F$49=$E$541)),
            ""),
    "")</f>
        <v/>
      </c>
      <c r="M691" s="311" t="str">
        <f t="array" ref="M691">IFERROR(
    XLOOKUP(F691,
            _xlws.FILTER('Supplier Emission'!$G$15:$G$49,
                   ('Supplier Emission'!$D$15:$D$49=H691) * ('Supplier Emission'!$F$15:$F$49=$E$541)),
            _xlws.FILTER('Supplier Emission'!$M$15:$M$49,
                   ('Supplier Emission'!$D$15:$D$49=H691) * ('Supplier Emission'!$F$15:$F$49=$E$541)),
            ""),
    "")</f>
        <v/>
      </c>
      <c r="N691" s="311" t="str">
        <f t="array" ref="N691">IFERROR(
    XLOOKUP(F691,
            _xlws.FILTER('Supplier Emission'!$G$15:$G$49,
                   ('Supplier Emission'!$D$15:$D$49=H691) * ('Supplier Emission'!$F$15:$F$49=$E$541)),
            _xlws.FILTER('Supplier Emission'!$H$15:$H$49,
                   ('Supplier Emission'!$D$15:$D$49=H691) * ('Supplier Emission'!$F$15:$F$49=$E$541)),
            ""),
    "")</f>
        <v/>
      </c>
      <c r="O691" s="311" t="str">
        <f t="array" ref="O691">XLOOKUP(1,('Emission Factors'!$E$5:$E$488='GHG emissions calculations'!$F691)*('Emission Factors'!$H$5:$H$488='GHG emissions calculations'!$H691),INDEX('Emission Factors'!$E$5:$T$488,0,MATCH('GHG emissions calculations'!O$6,'Emission Factors'!$E$5:$T$5,0)),"",0)</f>
        <v>Brass (CUZn20) - Laiton</v>
      </c>
      <c r="P691" s="313">
        <f t="array" ref="P691">IFERROR(
    INDEX('Emission Factors'!$E$5:$P$488,
          MATCH(1,
                ('Emission Factors'!$E$5:$E$488 = 'GHG emissions calculations'!$F691) *
                ('Emission Factors'!$H$5:$H$488 = 'GHG emissions calculations'!$H691),
                0),
          MATCH('GHG emissions calculations'!P$6,'Emission Factors'!$E$5:$P$5,0)),
    "")</f>
        <v>0.602</v>
      </c>
      <c r="Q691" s="311" t="str">
        <f t="array" ref="Q691">IFERROR(
    IF(
        INDEX('Emission Factors'!$E$5:$P$488,
              MATCH(1,
                    ('Emission Factors'!$E$5:$E$488 = 'GHG emissions calculations'!$F691) *
                    ('Emission Factors'!$H$5:$H$488 = 'GHG emissions calculations'!$H691),
                    0),
              MATCH('GHG emissions calculations'!Q$6, 'Emission Factors'!$E$5:$P$5, 0)) &lt;&gt; "",
        INDEX('Emission Factors'!$E$5:$P$488,
              MATCH(1,
                    ('Emission Factors'!$E$5:$E$488 = 'GHG emissions calculations'!$F691) *
                    ('Emission Factors'!$H$5:$H$488 = 'GHG emissions calculations'!$H691),
                    0),
              MATCH('GHG emissions calculations'!Q$6, 'Emission Factors'!$E$5:$P$5, 0)),
        ""),
    "")</f>
        <v>kgCO2e/kg</v>
      </c>
      <c r="R691" s="311" t="str">
        <f t="array" ref="R691">IFERROR(
    IF(
        INDEX('Emission Factors'!$E$5:$R$488,
              MATCH(1,
                    ('Emission Factors'!$E$5:$E$488 = 'GHG emissions calculations'!$F691) *
                    ('Emission Factors'!$H$5:$H$488 = 'GHG emissions calculations'!$H691),
                    0),
              MATCH('GHG emissions calculations'!R$6, 'Emission Factors'!$E$5:$R$5, 0)) &lt;&gt; "",
        INDEX('Emission Factors'!$E$5:$R$488,
              MATCH(1,
                    ('Emission Factors'!$E$5:$E$488 = 'GHG emissions calculations'!$F691) *
                    ('Emission Factors'!$H$5:$H$488 = 'GHG emissions calculations'!$H691),
                    0),
              MATCH('GHG emissions calculations'!R$6, 'Emission Factors'!$E$5:$R$5, 0)),
        ""),
    "")</f>
        <v>Europe</v>
      </c>
      <c r="S691" s="312">
        <f t="shared" si="2"/>
        <v>0</v>
      </c>
      <c r="T691" s="23"/>
    </row>
    <row r="692" ht="15.75" customHeight="1" outlineLevel="1">
      <c r="A692" s="23"/>
      <c r="B692" s="71"/>
      <c r="C692" s="71"/>
      <c r="D692" s="71"/>
      <c r="E692" s="314"/>
      <c r="F692" s="311" t="str">
        <f>Lists!T143</f>
        <v>Brass - Metal sheet stamping - Global or unspecified region</v>
      </c>
      <c r="G692" s="311">
        <f t="array" ref="G692">XLOOKUP(1,('Emission Factors'!$E$5:$E$488='GHG emissions calculations'!$F692)*('Emission Factors'!$H$5:$H$488='GHG emissions calculations'!$H692),INDEX('Emission Factors'!$E$5:$T$488,0,MATCH('GHG emissions calculations'!G$6,'Emission Factors'!$E$5:$T$5,0)),"",0)</f>
        <v>3</v>
      </c>
      <c r="H692" s="311" t="s">
        <v>237</v>
      </c>
      <c r="I692" s="312" t="str">
        <f>IF(
    SUMIFS('Import data'!$L$25:$L$80,
           'Import data'!$J$25:$J$80, F692,
           'Import data'!$G$25:$G$80, 'GHG emissions calculations'!$H692,
           'Import data'!$I$25:$I$80,$E$541) &lt;&gt; 0,
    SUMIFS('Import data'!$L$25:$L$80,
           'Import data'!$J$25:$J$80, F692,
           'Import data'!$G$25:$G$80, 'GHG emissions calculations'!$H692,
           'Import data'!$I$25:$I$80,$E$541),
    ""
)</f>
        <v/>
      </c>
      <c r="J692" s="311" t="str">
        <f t="array" ref="J692">IF(
    XLOOKUP(F692, 'Import data'!$J$26:$J$47, 'Import data'!$M$26:$M$47, "", 0) = "Please add the region-specific supplier emission factor or choose a different region available in the IAEG database.",
    "",
    XLOOKUP(F692, 'Import data'!$J$26:$J$47, 'Import data'!$M$26:$M$47, "", 0)
)</f>
        <v/>
      </c>
      <c r="K692" s="311" t="str">
        <f t="array" ref="K692">IFERROR(
    XLOOKUP(F692,
            _xlws.FILTER('Supplier Emission'!$G$15:$G$49,
                   ('Supplier Emission'!$D$15:$D$49=H692) * ('Supplier Emission'!$F$15:$F$49=$E$541)),
            _xlws.FILTER('Supplier Emission'!$I$15:$I$49,
                   ('Supplier Emission'!$D$15:$D$49=H692) * ('Supplier Emission'!$F$15:$F$49=$E$541)),
            ""),
    "")</f>
        <v/>
      </c>
      <c r="L692" s="311" t="str">
        <f t="array" ref="L692">IFERROR(
    XLOOKUP(F692,
            _xlws.FILTER('Supplier Emission'!$G$15:$G$49,
                   ('Supplier Emission'!$D$15:$D$49=H692) * ('Supplier Emission'!$F$15:$F$49=$E$541)),
            _xlws.FILTER('Supplier Emission'!$J$15:$J$49,
                   ('Supplier Emission'!$D$15:$D$49=H692) * ('Supplier Emission'!$F$15:$F$49=$E$541)),
            ""),
    "")</f>
        <v/>
      </c>
      <c r="M692" s="311" t="str">
        <f t="array" ref="M692">IFERROR(
    XLOOKUP(F692,
            _xlws.FILTER('Supplier Emission'!$G$15:$G$49,
                   ('Supplier Emission'!$D$15:$D$49=H692) * ('Supplier Emission'!$F$15:$F$49=$E$541)),
            _xlws.FILTER('Supplier Emission'!$M$15:$M$49,
                   ('Supplier Emission'!$D$15:$D$49=H692) * ('Supplier Emission'!$F$15:$F$49=$E$541)),
            ""),
    "")</f>
        <v/>
      </c>
      <c r="N692" s="311" t="str">
        <f t="array" ref="N692">IFERROR(
    XLOOKUP(F692,
            _xlws.FILTER('Supplier Emission'!$G$15:$G$49,
                   ('Supplier Emission'!$D$15:$D$49=H692) * ('Supplier Emission'!$F$15:$F$49=$E$541)),
            _xlws.FILTER('Supplier Emission'!$H$15:$H$49,
                   ('Supplier Emission'!$D$15:$D$49=H692) * ('Supplier Emission'!$F$15:$F$49=$E$541)),
            ""),
    "")</f>
        <v/>
      </c>
      <c r="O692" s="311" t="str">
        <f t="array" ref="O692">XLOOKUP(1,('Emission Factors'!$E$5:$E$488='GHG emissions calculations'!$F692)*('Emission Factors'!$H$5:$H$488='GHG emissions calculations'!$H692),INDEX('Emission Factors'!$E$5:$T$488,0,MATCH('GHG emissions calculations'!O$6,'Emission Factors'!$E$5:$T$5,0)),"",0)</f>
        <v>Brass (CUZn20) - Laiton + Metal sheet stamping - Emboutissage de tôle (20% de pertes)</v>
      </c>
      <c r="P692" s="313">
        <f t="array" ref="P692">IFERROR(
    INDEX('Emission Factors'!$E$5:$P$488,
          MATCH(1,
                ('Emission Factors'!$E$5:$E$488 = 'GHG emissions calculations'!$F692) *
                ('Emission Factors'!$H$5:$H$488 = 'GHG emissions calculations'!$H692),
                0),
          MATCH('GHG emissions calculations'!P$6,'Emission Factors'!$E$5:$P$5,0)),
    "")</f>
        <v>0.5904</v>
      </c>
      <c r="Q692" s="311" t="str">
        <f t="array" ref="Q692">IFERROR(
    IF(
        INDEX('Emission Factors'!$E$5:$P$488,
              MATCH(1,
                    ('Emission Factors'!$E$5:$E$488 = 'GHG emissions calculations'!$F692) *
                    ('Emission Factors'!$H$5:$H$488 = 'GHG emissions calculations'!$H692),
                    0),
              MATCH('GHG emissions calculations'!Q$6, 'Emission Factors'!$E$5:$P$5, 0)) &lt;&gt; "",
        INDEX('Emission Factors'!$E$5:$P$488,
              MATCH(1,
                    ('Emission Factors'!$E$5:$E$488 = 'GHG emissions calculations'!$F692) *
                    ('Emission Factors'!$H$5:$H$488 = 'GHG emissions calculations'!$H692),
                    0),
              MATCH('GHG emissions calculations'!Q$6, 'Emission Factors'!$E$5:$P$5, 0)),
        ""),
    "")</f>
        <v>kgCO2e/kg</v>
      </c>
      <c r="R692" s="311" t="str">
        <f t="array" ref="R692">IFERROR(
    IF(
        INDEX('Emission Factors'!$E$5:$R$488,
              MATCH(1,
                    ('Emission Factors'!$E$5:$E$488 = 'GHG emissions calculations'!$F692) *
                    ('Emission Factors'!$H$5:$H$488 = 'GHG emissions calculations'!$H692),
                    0),
              MATCH('GHG emissions calculations'!R$6, 'Emission Factors'!$E$5:$R$5, 0)) &lt;&gt; "",
        INDEX('Emission Factors'!$E$5:$R$488,
              MATCH(1,
                    ('Emission Factors'!$E$5:$E$488 = 'GHG emissions calculations'!$F692) *
                    ('Emission Factors'!$H$5:$H$488 = 'GHG emissions calculations'!$H692),
                    0),
              MATCH('GHG emissions calculations'!R$6, 'Emission Factors'!$E$5:$R$5, 0)),
        ""),
    "")</f>
        <v>Global or unspecified region</v>
      </c>
      <c r="S692" s="312">
        <f t="shared" si="2"/>
        <v>0</v>
      </c>
      <c r="T692" s="23"/>
    </row>
    <row r="693" ht="15.75" customHeight="1" outlineLevel="1">
      <c r="A693" s="23"/>
      <c r="B693" s="71"/>
      <c r="C693" s="71"/>
      <c r="D693" s="71"/>
      <c r="E693" s="314"/>
      <c r="F693" s="311" t="str">
        <f>Lists!T142</f>
        <v>Brass - Metal sheet stamping - Middle East</v>
      </c>
      <c r="G693" s="311" t="str">
        <f t="array" ref="G693">XLOOKUP(1,('Emission Factors'!$E$5:$E$488='GHG emissions calculations'!$F693)*('Emission Factors'!$H$5:$H$488='GHG emissions calculations'!$H693),INDEX('Emission Factors'!$E$5:$T$488,0,MATCH('GHG emissions calculations'!G$6,'Emission Factors'!$E$5:$T$5,0)),"",0)</f>
        <v/>
      </c>
      <c r="H693" s="311" t="s">
        <v>237</v>
      </c>
      <c r="I693" s="312" t="str">
        <f>IF(
    SUMIFS('Import data'!$L$25:$L$80,
           'Import data'!$J$25:$J$80, F693,
           'Import data'!$G$25:$G$80, 'GHG emissions calculations'!$H693,
           'Import data'!$I$25:$I$80,$E$541) &lt;&gt; 0,
    SUMIFS('Import data'!$L$25:$L$80,
           'Import data'!$J$25:$J$80, F693,
           'Import data'!$G$25:$G$80, 'GHG emissions calculations'!$H693,
           'Import data'!$I$25:$I$80,$E$541),
    ""
)</f>
        <v/>
      </c>
      <c r="J693" s="311" t="str">
        <f t="array" ref="J693">IF(
    XLOOKUP(F693, 'Import data'!$J$26:$J$47, 'Import data'!$M$26:$M$47, "", 0) = "Please add the region-specific supplier emission factor or choose a different region available in the IAEG database.",
    "",
    XLOOKUP(F693, 'Import data'!$J$26:$J$47, 'Import data'!$M$26:$M$47, "", 0)
)</f>
        <v/>
      </c>
      <c r="K693" s="311" t="str">
        <f t="array" ref="K693">IFERROR(
    XLOOKUP(F693,
            _xlws.FILTER('Supplier Emission'!$G$15:$G$49,
                   ('Supplier Emission'!$D$15:$D$49=H693) * ('Supplier Emission'!$F$15:$F$49=$E$541)),
            _xlws.FILTER('Supplier Emission'!$I$15:$I$49,
                   ('Supplier Emission'!$D$15:$D$49=H693) * ('Supplier Emission'!$F$15:$F$49=$E$541)),
            ""),
    "")</f>
        <v/>
      </c>
      <c r="L693" s="311" t="str">
        <f t="array" ref="L693">IFERROR(
    XLOOKUP(F693,
            _xlws.FILTER('Supplier Emission'!$G$15:$G$49,
                   ('Supplier Emission'!$D$15:$D$49=H693) * ('Supplier Emission'!$F$15:$F$49=$E$541)),
            _xlws.FILTER('Supplier Emission'!$J$15:$J$49,
                   ('Supplier Emission'!$D$15:$D$49=H693) * ('Supplier Emission'!$F$15:$F$49=$E$541)),
            ""),
    "")</f>
        <v/>
      </c>
      <c r="M693" s="311" t="str">
        <f t="array" ref="M693">IFERROR(
    XLOOKUP(F693,
            _xlws.FILTER('Supplier Emission'!$G$15:$G$49,
                   ('Supplier Emission'!$D$15:$D$49=H693) * ('Supplier Emission'!$F$15:$F$49=$E$541)),
            _xlws.FILTER('Supplier Emission'!$M$15:$M$49,
                   ('Supplier Emission'!$D$15:$D$49=H693) * ('Supplier Emission'!$F$15:$F$49=$E$541)),
            ""),
    "")</f>
        <v/>
      </c>
      <c r="N693" s="311" t="str">
        <f t="array" ref="N693">IFERROR(
    XLOOKUP(F693,
            _xlws.FILTER('Supplier Emission'!$G$15:$G$49,
                   ('Supplier Emission'!$D$15:$D$49=H693) * ('Supplier Emission'!$F$15:$F$49=$E$541)),
            _xlws.FILTER('Supplier Emission'!$H$15:$H$49,
                   ('Supplier Emission'!$D$15:$D$49=H693) * ('Supplier Emission'!$F$15:$F$49=$E$541)),
            ""),
    "")</f>
        <v/>
      </c>
      <c r="O693" s="311" t="str">
        <f t="array" ref="O693">XLOOKUP(1,('Emission Factors'!$E$5:$E$488='GHG emissions calculations'!$F693)*('Emission Factors'!$H$5:$H$488='GHG emissions calculations'!$H693),INDEX('Emission Factors'!$E$5:$T$488,0,MATCH('GHG emissions calculations'!O$6,'Emission Factors'!$E$5:$T$5,0)),"",0)</f>
        <v/>
      </c>
      <c r="P693" s="313" t="str">
        <f t="array" ref="P693">IFERROR(
    INDEX('Emission Factors'!$E$5:$P$488,
          MATCH(1,
                ('Emission Factors'!$E$5:$E$488 = 'GHG emissions calculations'!$F693) *
                ('Emission Factors'!$H$5:$H$488 = 'GHG emissions calculations'!$H693),
                0),
          MATCH('GHG emissions calculations'!P$6,'Emission Factors'!$E$5:$P$5,0)),
    "")</f>
        <v/>
      </c>
      <c r="Q693" s="311" t="str">
        <f t="array" ref="Q693">IFERROR(
    IF(
        INDEX('Emission Factors'!$E$5:$P$488,
              MATCH(1,
                    ('Emission Factors'!$E$5:$E$488 = 'GHG emissions calculations'!$F693) *
                    ('Emission Factors'!$H$5:$H$488 = 'GHG emissions calculations'!$H693),
                    0),
              MATCH('GHG emissions calculations'!Q$6, 'Emission Factors'!$E$5:$P$5, 0)) &lt;&gt; "",
        INDEX('Emission Factors'!$E$5:$P$488,
              MATCH(1,
                    ('Emission Factors'!$E$5:$E$488 = 'GHG emissions calculations'!$F693) *
                    ('Emission Factors'!$H$5:$H$488 = 'GHG emissions calculations'!$H693),
                    0),
              MATCH('GHG emissions calculations'!Q$6, 'Emission Factors'!$E$5:$P$5, 0)),
        ""),
    "")</f>
        <v/>
      </c>
      <c r="R693" s="311" t="str">
        <f t="array" ref="R693">IFERROR(
    IF(
        INDEX('Emission Factors'!$E$5:$R$488,
              MATCH(1,
                    ('Emission Factors'!$E$5:$E$488 = 'GHG emissions calculations'!$F693) *
                    ('Emission Factors'!$H$5:$H$488 = 'GHG emissions calculations'!$H693),
                    0),
              MATCH('GHG emissions calculations'!R$6, 'Emission Factors'!$E$5:$R$5, 0)) &lt;&gt; "",
        INDEX('Emission Factors'!$E$5:$R$488,
              MATCH(1,
                    ('Emission Factors'!$E$5:$E$488 = 'GHG emissions calculations'!$F693) *
                    ('Emission Factors'!$H$5:$H$488 = 'GHG emissions calculations'!$H693),
                    0),
              MATCH('GHG emissions calculations'!R$6, 'Emission Factors'!$E$5:$R$5, 0)),
        ""),
    "")</f>
        <v/>
      </c>
      <c r="S693" s="312">
        <f t="shared" si="2"/>
        <v>0</v>
      </c>
      <c r="T693" s="23"/>
    </row>
    <row r="694" ht="15.75" customHeight="1" outlineLevel="1">
      <c r="A694" s="23"/>
      <c r="B694" s="71"/>
      <c r="C694" s="71"/>
      <c r="D694" s="71"/>
      <c r="E694" s="314"/>
      <c r="F694" s="311" t="str">
        <f>Lists!T141</f>
        <v>Brass - Metal sheet stamping - Oceania</v>
      </c>
      <c r="G694" s="311" t="str">
        <f t="array" ref="G694">XLOOKUP(1,('Emission Factors'!$E$5:$E$488='GHG emissions calculations'!$F694)*('Emission Factors'!$H$5:$H$488='GHG emissions calculations'!$H694),INDEX('Emission Factors'!$E$5:$T$488,0,MATCH('GHG emissions calculations'!G$6,'Emission Factors'!$E$5:$T$5,0)),"",0)</f>
        <v/>
      </c>
      <c r="H694" s="311" t="s">
        <v>237</v>
      </c>
      <c r="I694" s="312" t="str">
        <f>IF(
    SUMIFS('Import data'!$L$25:$L$80,
           'Import data'!$J$25:$J$80, F694,
           'Import data'!$G$25:$G$80, 'GHG emissions calculations'!$H694,
           'Import data'!$I$25:$I$80,$E$541) &lt;&gt; 0,
    SUMIFS('Import data'!$L$25:$L$80,
           'Import data'!$J$25:$J$80, F694,
           'Import data'!$G$25:$G$80, 'GHG emissions calculations'!$H694,
           'Import data'!$I$25:$I$80,$E$541),
    ""
)</f>
        <v/>
      </c>
      <c r="J694" s="311" t="str">
        <f t="array" ref="J694">IF(
    XLOOKUP(F694, 'Import data'!$J$26:$J$47, 'Import data'!$M$26:$M$47, "", 0) = "Please add the region-specific supplier emission factor or choose a different region available in the IAEG database.",
    "",
    XLOOKUP(F694, 'Import data'!$J$26:$J$47, 'Import data'!$M$26:$M$47, "", 0)
)</f>
        <v/>
      </c>
      <c r="K694" s="311" t="str">
        <f t="array" ref="K694">IFERROR(
    XLOOKUP(F694,
            _xlws.FILTER('Supplier Emission'!$G$15:$G$49,
                   ('Supplier Emission'!$D$15:$D$49=H694) * ('Supplier Emission'!$F$15:$F$49=$E$541)),
            _xlws.FILTER('Supplier Emission'!$I$15:$I$49,
                   ('Supplier Emission'!$D$15:$D$49=H694) * ('Supplier Emission'!$F$15:$F$49=$E$541)),
            ""),
    "")</f>
        <v/>
      </c>
      <c r="L694" s="311" t="str">
        <f t="array" ref="L694">IFERROR(
    XLOOKUP(F694,
            _xlws.FILTER('Supplier Emission'!$G$15:$G$49,
                   ('Supplier Emission'!$D$15:$D$49=H694) * ('Supplier Emission'!$F$15:$F$49=$E$541)),
            _xlws.FILTER('Supplier Emission'!$J$15:$J$49,
                   ('Supplier Emission'!$D$15:$D$49=H694) * ('Supplier Emission'!$F$15:$F$49=$E$541)),
            ""),
    "")</f>
        <v/>
      </c>
      <c r="M694" s="311" t="str">
        <f t="array" ref="M694">IFERROR(
    XLOOKUP(F694,
            _xlws.FILTER('Supplier Emission'!$G$15:$G$49,
                   ('Supplier Emission'!$D$15:$D$49=H694) * ('Supplier Emission'!$F$15:$F$49=$E$541)),
            _xlws.FILTER('Supplier Emission'!$M$15:$M$49,
                   ('Supplier Emission'!$D$15:$D$49=H694) * ('Supplier Emission'!$F$15:$F$49=$E$541)),
            ""),
    "")</f>
        <v/>
      </c>
      <c r="N694" s="311" t="str">
        <f t="array" ref="N694">IFERROR(
    XLOOKUP(F694,
            _xlws.FILTER('Supplier Emission'!$G$15:$G$49,
                   ('Supplier Emission'!$D$15:$D$49=H694) * ('Supplier Emission'!$F$15:$F$49=$E$541)),
            _xlws.FILTER('Supplier Emission'!$H$15:$H$49,
                   ('Supplier Emission'!$D$15:$D$49=H694) * ('Supplier Emission'!$F$15:$F$49=$E$541)),
            ""),
    "")</f>
        <v/>
      </c>
      <c r="O694" s="311" t="str">
        <f t="array" ref="O694">XLOOKUP(1,('Emission Factors'!$E$5:$E$488='GHG emissions calculations'!$F694)*('Emission Factors'!$H$5:$H$488='GHG emissions calculations'!$H694),INDEX('Emission Factors'!$E$5:$T$488,0,MATCH('GHG emissions calculations'!O$6,'Emission Factors'!$E$5:$T$5,0)),"",0)</f>
        <v/>
      </c>
      <c r="P694" s="313" t="str">
        <f t="array" ref="P694">IFERROR(
    INDEX('Emission Factors'!$E$5:$P$488,
          MATCH(1,
                ('Emission Factors'!$E$5:$E$488 = 'GHG emissions calculations'!$F694) *
                ('Emission Factors'!$H$5:$H$488 = 'GHG emissions calculations'!$H694),
                0),
          MATCH('GHG emissions calculations'!P$6,'Emission Factors'!$E$5:$P$5,0)),
    "")</f>
        <v/>
      </c>
      <c r="Q694" s="311" t="str">
        <f t="array" ref="Q694">IFERROR(
    IF(
        INDEX('Emission Factors'!$E$5:$P$488,
              MATCH(1,
                    ('Emission Factors'!$E$5:$E$488 = 'GHG emissions calculations'!$F694) *
                    ('Emission Factors'!$H$5:$H$488 = 'GHG emissions calculations'!$H694),
                    0),
              MATCH('GHG emissions calculations'!Q$6, 'Emission Factors'!$E$5:$P$5, 0)) &lt;&gt; "",
        INDEX('Emission Factors'!$E$5:$P$488,
              MATCH(1,
                    ('Emission Factors'!$E$5:$E$488 = 'GHG emissions calculations'!$F694) *
                    ('Emission Factors'!$H$5:$H$488 = 'GHG emissions calculations'!$H694),
                    0),
              MATCH('GHG emissions calculations'!Q$6, 'Emission Factors'!$E$5:$P$5, 0)),
        ""),
    "")</f>
        <v/>
      </c>
      <c r="R694" s="311" t="str">
        <f t="array" ref="R694">IFERROR(
    IF(
        INDEX('Emission Factors'!$E$5:$R$488,
              MATCH(1,
                    ('Emission Factors'!$E$5:$E$488 = 'GHG emissions calculations'!$F694) *
                    ('Emission Factors'!$H$5:$H$488 = 'GHG emissions calculations'!$H694),
                    0),
              MATCH('GHG emissions calculations'!R$6, 'Emission Factors'!$E$5:$R$5, 0)) &lt;&gt; "",
        INDEX('Emission Factors'!$E$5:$R$488,
              MATCH(1,
                    ('Emission Factors'!$E$5:$E$488 = 'GHG emissions calculations'!$F694) *
                    ('Emission Factors'!$H$5:$H$488 = 'GHG emissions calculations'!$H694),
                    0),
              MATCH('GHG emissions calculations'!R$6, 'Emission Factors'!$E$5:$R$5, 0)),
        ""),
    "")</f>
        <v/>
      </c>
      <c r="S694" s="312">
        <f t="shared" si="2"/>
        <v>0</v>
      </c>
      <c r="T694" s="23"/>
    </row>
    <row r="695" ht="15.75" customHeight="1" outlineLevel="1">
      <c r="A695" s="23"/>
      <c r="B695" s="71"/>
      <c r="C695" s="71"/>
      <c r="D695" s="71"/>
      <c r="E695" s="314"/>
      <c r="F695" s="311" t="str">
        <f>Lists!T146</f>
        <v>Brass - Unspecified process - Africa</v>
      </c>
      <c r="G695" s="311" t="str">
        <f t="array" ref="G695">XLOOKUP(1,('Emission Factors'!$E$5:$E$488='GHG emissions calculations'!$F695)*('Emission Factors'!$H$5:$H$488='GHG emissions calculations'!$H695),INDEX('Emission Factors'!$E$5:$T$488,0,MATCH('GHG emissions calculations'!G$6,'Emission Factors'!$E$5:$T$5,0)),"",0)</f>
        <v/>
      </c>
      <c r="H695" s="311" t="s">
        <v>237</v>
      </c>
      <c r="I695" s="312" t="str">
        <f>IF(
    SUMIFS('Import data'!$L$25:$L$80,
           'Import data'!$J$25:$J$80, F695,
           'Import data'!$G$25:$G$80, 'GHG emissions calculations'!$H695,
           'Import data'!$I$25:$I$80,$E$541) &lt;&gt; 0,
    SUMIFS('Import data'!$L$25:$L$80,
           'Import data'!$J$25:$J$80, F695,
           'Import data'!$G$25:$G$80, 'GHG emissions calculations'!$H695,
           'Import data'!$I$25:$I$80,$E$541),
    ""
)</f>
        <v/>
      </c>
      <c r="J695" s="311" t="str">
        <f t="array" ref="J695">IF(
    XLOOKUP(F695, 'Import data'!$J$26:$J$47, 'Import data'!$M$26:$M$47, "", 0) = "Please add the region-specific supplier emission factor or choose a different region available in the IAEG database.",
    "",
    XLOOKUP(F695, 'Import data'!$J$26:$J$47, 'Import data'!$M$26:$M$47, "", 0)
)</f>
        <v/>
      </c>
      <c r="K695" s="311" t="str">
        <f t="array" ref="K695">IFERROR(
    XLOOKUP(F695,
            _xlws.FILTER('Supplier Emission'!$G$15:$G$49,
                   ('Supplier Emission'!$D$15:$D$49=H695) * ('Supplier Emission'!$F$15:$F$49=$E$541)),
            _xlws.FILTER('Supplier Emission'!$I$15:$I$49,
                   ('Supplier Emission'!$D$15:$D$49=H695) * ('Supplier Emission'!$F$15:$F$49=$E$541)),
            ""),
    "")</f>
        <v/>
      </c>
      <c r="L695" s="311" t="str">
        <f t="array" ref="L695">IFERROR(
    XLOOKUP(F695,
            _xlws.FILTER('Supplier Emission'!$G$15:$G$49,
                   ('Supplier Emission'!$D$15:$D$49=H695) * ('Supplier Emission'!$F$15:$F$49=$E$541)),
            _xlws.FILTER('Supplier Emission'!$J$15:$J$49,
                   ('Supplier Emission'!$D$15:$D$49=H695) * ('Supplier Emission'!$F$15:$F$49=$E$541)),
            ""),
    "")</f>
        <v/>
      </c>
      <c r="M695" s="311" t="str">
        <f t="array" ref="M695">IFERROR(
    XLOOKUP(F695,
            _xlws.FILTER('Supplier Emission'!$G$15:$G$49,
                   ('Supplier Emission'!$D$15:$D$49=H695) * ('Supplier Emission'!$F$15:$F$49=$E$541)),
            _xlws.FILTER('Supplier Emission'!$M$15:$M$49,
                   ('Supplier Emission'!$D$15:$D$49=H695) * ('Supplier Emission'!$F$15:$F$49=$E$541)),
            ""),
    "")</f>
        <v/>
      </c>
      <c r="N695" s="311" t="str">
        <f t="array" ref="N695">IFERROR(
    XLOOKUP(F695,
            _xlws.FILTER('Supplier Emission'!$G$15:$G$49,
                   ('Supplier Emission'!$D$15:$D$49=H695) * ('Supplier Emission'!$F$15:$F$49=$E$541)),
            _xlws.FILTER('Supplier Emission'!$H$15:$H$49,
                   ('Supplier Emission'!$D$15:$D$49=H695) * ('Supplier Emission'!$F$15:$F$49=$E$541)),
            ""),
    "")</f>
        <v/>
      </c>
      <c r="O695" s="311" t="str">
        <f t="array" ref="O695">XLOOKUP(1,('Emission Factors'!$E$5:$E$488='GHG emissions calculations'!$F695)*('Emission Factors'!$H$5:$H$488='GHG emissions calculations'!$H695),INDEX('Emission Factors'!$E$5:$T$488,0,MATCH('GHG emissions calculations'!O$6,'Emission Factors'!$E$5:$T$5,0)),"",0)</f>
        <v/>
      </c>
      <c r="P695" s="313" t="str">
        <f t="array" ref="P695">IFERROR(
    INDEX('Emission Factors'!$E$5:$P$488,
          MATCH(1,
                ('Emission Factors'!$E$5:$E$488 = 'GHG emissions calculations'!$F695) *
                ('Emission Factors'!$H$5:$H$488 = 'GHG emissions calculations'!$H695),
                0),
          MATCH('GHG emissions calculations'!P$6,'Emission Factors'!$E$5:$P$5,0)),
    "")</f>
        <v/>
      </c>
      <c r="Q695" s="311" t="str">
        <f t="array" ref="Q695">IFERROR(
    IF(
        INDEX('Emission Factors'!$E$5:$P$488,
              MATCH(1,
                    ('Emission Factors'!$E$5:$E$488 = 'GHG emissions calculations'!$F695) *
                    ('Emission Factors'!$H$5:$H$488 = 'GHG emissions calculations'!$H695),
                    0),
              MATCH('GHG emissions calculations'!Q$6, 'Emission Factors'!$E$5:$P$5, 0)) &lt;&gt; "",
        INDEX('Emission Factors'!$E$5:$P$488,
              MATCH(1,
                    ('Emission Factors'!$E$5:$E$488 = 'GHG emissions calculations'!$F695) *
                    ('Emission Factors'!$H$5:$H$488 = 'GHG emissions calculations'!$H695),
                    0),
              MATCH('GHG emissions calculations'!Q$6, 'Emission Factors'!$E$5:$P$5, 0)),
        ""),
    "")</f>
        <v/>
      </c>
      <c r="R695" s="311" t="str">
        <f t="array" ref="R695">IFERROR(
    IF(
        INDEX('Emission Factors'!$E$5:$R$488,
              MATCH(1,
                    ('Emission Factors'!$E$5:$E$488 = 'GHG emissions calculations'!$F695) *
                    ('Emission Factors'!$H$5:$H$488 = 'GHG emissions calculations'!$H695),
                    0),
              MATCH('GHG emissions calculations'!R$6, 'Emission Factors'!$E$5:$R$5, 0)) &lt;&gt; "",
        INDEX('Emission Factors'!$E$5:$R$488,
              MATCH(1,
                    ('Emission Factors'!$E$5:$E$488 = 'GHG emissions calculations'!$F695) *
                    ('Emission Factors'!$H$5:$H$488 = 'GHG emissions calculations'!$H695),
                    0),
              MATCH('GHG emissions calculations'!R$6, 'Emission Factors'!$E$5:$R$5, 0)),
        ""),
    "")</f>
        <v/>
      </c>
      <c r="S695" s="312">
        <f t="shared" si="2"/>
        <v>0</v>
      </c>
      <c r="T695" s="23"/>
    </row>
    <row r="696" ht="15.75" customHeight="1" outlineLevel="1">
      <c r="A696" s="23"/>
      <c r="B696" s="71"/>
      <c r="C696" s="71"/>
      <c r="D696" s="71"/>
      <c r="E696" s="314"/>
      <c r="F696" s="311" t="str">
        <f>Lists!T144</f>
        <v>Brass - Unspecified process - America</v>
      </c>
      <c r="G696" s="311" t="str">
        <f t="array" ref="G696">XLOOKUP(1,('Emission Factors'!$E$5:$E$488='GHG emissions calculations'!$F696)*('Emission Factors'!$H$5:$H$488='GHG emissions calculations'!$H696),INDEX('Emission Factors'!$E$5:$T$488,0,MATCH('GHG emissions calculations'!G$6,'Emission Factors'!$E$5:$T$5,0)),"",0)</f>
        <v/>
      </c>
      <c r="H696" s="311" t="s">
        <v>237</v>
      </c>
      <c r="I696" s="312" t="str">
        <f>IF(
    SUMIFS('Import data'!$L$25:$L$80,
           'Import data'!$J$25:$J$80, F696,
           'Import data'!$G$25:$G$80, 'GHG emissions calculations'!$H696,
           'Import data'!$I$25:$I$80,$E$541) &lt;&gt; 0,
    SUMIFS('Import data'!$L$25:$L$80,
           'Import data'!$J$25:$J$80, F696,
           'Import data'!$G$25:$G$80, 'GHG emissions calculations'!$H696,
           'Import data'!$I$25:$I$80,$E$541),
    ""
)</f>
        <v/>
      </c>
      <c r="J696" s="311" t="str">
        <f t="array" ref="J696">IF(
    XLOOKUP(F696, 'Import data'!$J$26:$J$47, 'Import data'!$M$26:$M$47, "", 0) = "Please add the region-specific supplier emission factor or choose a different region available in the IAEG database.",
    "",
    XLOOKUP(F696, 'Import data'!$J$26:$J$47, 'Import data'!$M$26:$M$47, "", 0)
)</f>
        <v/>
      </c>
      <c r="K696" s="311" t="str">
        <f t="array" ref="K696">IFERROR(
    XLOOKUP(F696,
            _xlws.FILTER('Supplier Emission'!$G$15:$G$49,
                   ('Supplier Emission'!$D$15:$D$49=H696) * ('Supplier Emission'!$F$15:$F$49=$E$541)),
            _xlws.FILTER('Supplier Emission'!$I$15:$I$49,
                   ('Supplier Emission'!$D$15:$D$49=H696) * ('Supplier Emission'!$F$15:$F$49=$E$541)),
            ""),
    "")</f>
        <v/>
      </c>
      <c r="L696" s="311" t="str">
        <f t="array" ref="L696">IFERROR(
    XLOOKUP(F696,
            _xlws.FILTER('Supplier Emission'!$G$15:$G$49,
                   ('Supplier Emission'!$D$15:$D$49=H696) * ('Supplier Emission'!$F$15:$F$49=$E$541)),
            _xlws.FILTER('Supplier Emission'!$J$15:$J$49,
                   ('Supplier Emission'!$D$15:$D$49=H696) * ('Supplier Emission'!$F$15:$F$49=$E$541)),
            ""),
    "")</f>
        <v/>
      </c>
      <c r="M696" s="311" t="str">
        <f t="array" ref="M696">IFERROR(
    XLOOKUP(F696,
            _xlws.FILTER('Supplier Emission'!$G$15:$G$49,
                   ('Supplier Emission'!$D$15:$D$49=H696) * ('Supplier Emission'!$F$15:$F$49=$E$541)),
            _xlws.FILTER('Supplier Emission'!$M$15:$M$49,
                   ('Supplier Emission'!$D$15:$D$49=H696) * ('Supplier Emission'!$F$15:$F$49=$E$541)),
            ""),
    "")</f>
        <v/>
      </c>
      <c r="N696" s="311" t="str">
        <f t="array" ref="N696">IFERROR(
    XLOOKUP(F696,
            _xlws.FILTER('Supplier Emission'!$G$15:$G$49,
                   ('Supplier Emission'!$D$15:$D$49=H696) * ('Supplier Emission'!$F$15:$F$49=$E$541)),
            _xlws.FILTER('Supplier Emission'!$H$15:$H$49,
                   ('Supplier Emission'!$D$15:$D$49=H696) * ('Supplier Emission'!$F$15:$F$49=$E$541)),
            ""),
    "")</f>
        <v/>
      </c>
      <c r="O696" s="311" t="str">
        <f t="array" ref="O696">XLOOKUP(1,('Emission Factors'!$E$5:$E$488='GHG emissions calculations'!$F696)*('Emission Factors'!$H$5:$H$488='GHG emissions calculations'!$H696),INDEX('Emission Factors'!$E$5:$T$488,0,MATCH('GHG emissions calculations'!O$6,'Emission Factors'!$E$5:$T$5,0)),"",0)</f>
        <v/>
      </c>
      <c r="P696" s="313" t="str">
        <f t="array" ref="P696">IFERROR(
    INDEX('Emission Factors'!$E$5:$P$488,
          MATCH(1,
                ('Emission Factors'!$E$5:$E$488 = 'GHG emissions calculations'!$F696) *
                ('Emission Factors'!$H$5:$H$488 = 'GHG emissions calculations'!$H696),
                0),
          MATCH('GHG emissions calculations'!P$6,'Emission Factors'!$E$5:$P$5,0)),
    "")</f>
        <v/>
      </c>
      <c r="Q696" s="311" t="str">
        <f t="array" ref="Q696">IFERROR(
    IF(
        INDEX('Emission Factors'!$E$5:$P$488,
              MATCH(1,
                    ('Emission Factors'!$E$5:$E$488 = 'GHG emissions calculations'!$F696) *
                    ('Emission Factors'!$H$5:$H$488 = 'GHG emissions calculations'!$H696),
                    0),
              MATCH('GHG emissions calculations'!Q$6, 'Emission Factors'!$E$5:$P$5, 0)) &lt;&gt; "",
        INDEX('Emission Factors'!$E$5:$P$488,
              MATCH(1,
                    ('Emission Factors'!$E$5:$E$488 = 'GHG emissions calculations'!$F696) *
                    ('Emission Factors'!$H$5:$H$488 = 'GHG emissions calculations'!$H696),
                    0),
              MATCH('GHG emissions calculations'!Q$6, 'Emission Factors'!$E$5:$P$5, 0)),
        ""),
    "")</f>
        <v/>
      </c>
      <c r="R696" s="311" t="str">
        <f t="array" ref="R696">IFERROR(
    IF(
        INDEX('Emission Factors'!$E$5:$R$488,
              MATCH(1,
                    ('Emission Factors'!$E$5:$E$488 = 'GHG emissions calculations'!$F696) *
                    ('Emission Factors'!$H$5:$H$488 = 'GHG emissions calculations'!$H696),
                    0),
              MATCH('GHG emissions calculations'!R$6, 'Emission Factors'!$E$5:$R$5, 0)) &lt;&gt; "",
        INDEX('Emission Factors'!$E$5:$R$488,
              MATCH(1,
                    ('Emission Factors'!$E$5:$E$488 = 'GHG emissions calculations'!$F696) *
                    ('Emission Factors'!$H$5:$H$488 = 'GHG emissions calculations'!$H696),
                    0),
              MATCH('GHG emissions calculations'!R$6, 'Emission Factors'!$E$5:$R$5, 0)),
        ""),
    "")</f>
        <v/>
      </c>
      <c r="S696" s="312">
        <f t="shared" si="2"/>
        <v>0</v>
      </c>
      <c r="T696" s="23"/>
    </row>
    <row r="697" ht="15.75" customHeight="1" outlineLevel="1">
      <c r="A697" s="23"/>
      <c r="B697" s="71"/>
      <c r="C697" s="71"/>
      <c r="D697" s="71"/>
      <c r="E697" s="314"/>
      <c r="F697" s="311" t="str">
        <f>Lists!T147</f>
        <v>Brass - Unspecified process - Asia</v>
      </c>
      <c r="G697" s="311" t="str">
        <f t="array" ref="G697">XLOOKUP(1,('Emission Factors'!$E$5:$E$488='GHG emissions calculations'!$F697)*('Emission Factors'!$H$5:$H$488='GHG emissions calculations'!$H697),INDEX('Emission Factors'!$E$5:$T$488,0,MATCH('GHG emissions calculations'!G$6,'Emission Factors'!$E$5:$T$5,0)),"",0)</f>
        <v/>
      </c>
      <c r="H697" s="311" t="s">
        <v>237</v>
      </c>
      <c r="I697" s="312" t="str">
        <f>IF(
    SUMIFS('Import data'!$L$25:$L$80,
           'Import data'!$J$25:$J$80, F697,
           'Import data'!$G$25:$G$80, 'GHG emissions calculations'!$H697,
           'Import data'!$I$25:$I$80,$E$541) &lt;&gt; 0,
    SUMIFS('Import data'!$L$25:$L$80,
           'Import data'!$J$25:$J$80, F697,
           'Import data'!$G$25:$G$80, 'GHG emissions calculations'!$H697,
           'Import data'!$I$25:$I$80,$E$541),
    ""
)</f>
        <v/>
      </c>
      <c r="J697" s="311" t="str">
        <f t="array" ref="J697">IF(
    XLOOKUP(F697, 'Import data'!$J$26:$J$47, 'Import data'!$M$26:$M$47, "", 0) = "Please add the region-specific supplier emission factor or choose a different region available in the IAEG database.",
    "",
    XLOOKUP(F697, 'Import data'!$J$26:$J$47, 'Import data'!$M$26:$M$47, "", 0)
)</f>
        <v/>
      </c>
      <c r="K697" s="311" t="str">
        <f t="array" ref="K697">IFERROR(
    XLOOKUP(F697,
            _xlws.FILTER('Supplier Emission'!$G$15:$G$49,
                   ('Supplier Emission'!$D$15:$D$49=H697) * ('Supplier Emission'!$F$15:$F$49=$E$541)),
            _xlws.FILTER('Supplier Emission'!$I$15:$I$49,
                   ('Supplier Emission'!$D$15:$D$49=H697) * ('Supplier Emission'!$F$15:$F$49=$E$541)),
            ""),
    "")</f>
        <v/>
      </c>
      <c r="L697" s="311" t="str">
        <f t="array" ref="L697">IFERROR(
    XLOOKUP(F697,
            _xlws.FILTER('Supplier Emission'!$G$15:$G$49,
                   ('Supplier Emission'!$D$15:$D$49=H697) * ('Supplier Emission'!$F$15:$F$49=$E$541)),
            _xlws.FILTER('Supplier Emission'!$J$15:$J$49,
                   ('Supplier Emission'!$D$15:$D$49=H697) * ('Supplier Emission'!$F$15:$F$49=$E$541)),
            ""),
    "")</f>
        <v/>
      </c>
      <c r="M697" s="311" t="str">
        <f t="array" ref="M697">IFERROR(
    XLOOKUP(F697,
            _xlws.FILTER('Supplier Emission'!$G$15:$G$49,
                   ('Supplier Emission'!$D$15:$D$49=H697) * ('Supplier Emission'!$F$15:$F$49=$E$541)),
            _xlws.FILTER('Supplier Emission'!$M$15:$M$49,
                   ('Supplier Emission'!$D$15:$D$49=H697) * ('Supplier Emission'!$F$15:$F$49=$E$541)),
            ""),
    "")</f>
        <v/>
      </c>
      <c r="N697" s="311" t="str">
        <f t="array" ref="N697">IFERROR(
    XLOOKUP(F697,
            _xlws.FILTER('Supplier Emission'!$G$15:$G$49,
                   ('Supplier Emission'!$D$15:$D$49=H697) * ('Supplier Emission'!$F$15:$F$49=$E$541)),
            _xlws.FILTER('Supplier Emission'!$H$15:$H$49,
                   ('Supplier Emission'!$D$15:$D$49=H697) * ('Supplier Emission'!$F$15:$F$49=$E$541)),
            ""),
    "")</f>
        <v/>
      </c>
      <c r="O697" s="311" t="str">
        <f t="array" ref="O697">XLOOKUP(1,('Emission Factors'!$E$5:$E$488='GHG emissions calculations'!$F697)*('Emission Factors'!$H$5:$H$488='GHG emissions calculations'!$H697),INDEX('Emission Factors'!$E$5:$T$488,0,MATCH('GHG emissions calculations'!O$6,'Emission Factors'!$E$5:$T$5,0)),"",0)</f>
        <v/>
      </c>
      <c r="P697" s="313" t="str">
        <f t="array" ref="P697">IFERROR(
    INDEX('Emission Factors'!$E$5:$P$488,
          MATCH(1,
                ('Emission Factors'!$E$5:$E$488 = 'GHG emissions calculations'!$F697) *
                ('Emission Factors'!$H$5:$H$488 = 'GHG emissions calculations'!$H697),
                0),
          MATCH('GHG emissions calculations'!P$6,'Emission Factors'!$E$5:$P$5,0)),
    "")</f>
        <v/>
      </c>
      <c r="Q697" s="311" t="str">
        <f t="array" ref="Q697">IFERROR(
    IF(
        INDEX('Emission Factors'!$E$5:$P$488,
              MATCH(1,
                    ('Emission Factors'!$E$5:$E$488 = 'GHG emissions calculations'!$F697) *
                    ('Emission Factors'!$H$5:$H$488 = 'GHG emissions calculations'!$H697),
                    0),
              MATCH('GHG emissions calculations'!Q$6, 'Emission Factors'!$E$5:$P$5, 0)) &lt;&gt; "",
        INDEX('Emission Factors'!$E$5:$P$488,
              MATCH(1,
                    ('Emission Factors'!$E$5:$E$488 = 'GHG emissions calculations'!$F697) *
                    ('Emission Factors'!$H$5:$H$488 = 'GHG emissions calculations'!$H697),
                    0),
              MATCH('GHG emissions calculations'!Q$6, 'Emission Factors'!$E$5:$P$5, 0)),
        ""),
    "")</f>
        <v/>
      </c>
      <c r="R697" s="311" t="str">
        <f t="array" ref="R697">IFERROR(
    IF(
        INDEX('Emission Factors'!$E$5:$R$488,
              MATCH(1,
                    ('Emission Factors'!$E$5:$E$488 = 'GHG emissions calculations'!$F697) *
                    ('Emission Factors'!$H$5:$H$488 = 'GHG emissions calculations'!$H697),
                    0),
              MATCH('GHG emissions calculations'!R$6, 'Emission Factors'!$E$5:$R$5, 0)) &lt;&gt; "",
        INDEX('Emission Factors'!$E$5:$R$488,
              MATCH(1,
                    ('Emission Factors'!$E$5:$E$488 = 'GHG emissions calculations'!$F697) *
                    ('Emission Factors'!$H$5:$H$488 = 'GHG emissions calculations'!$H697),
                    0),
              MATCH('GHG emissions calculations'!R$6, 'Emission Factors'!$E$5:$R$5, 0)),
        ""),
    "")</f>
        <v/>
      </c>
      <c r="S697" s="312">
        <f t="shared" si="2"/>
        <v>0</v>
      </c>
      <c r="T697" s="23"/>
    </row>
    <row r="698" ht="15.75" customHeight="1" outlineLevel="1">
      <c r="A698" s="23"/>
      <c r="B698" s="71"/>
      <c r="C698" s="71"/>
      <c r="D698" s="71"/>
      <c r="E698" s="314"/>
      <c r="F698" s="311" t="str">
        <f>Lists!T145</f>
        <v>Brass - Unspecified process - Europe</v>
      </c>
      <c r="G698" s="311" t="str">
        <f t="array" ref="G698">XLOOKUP(1,('Emission Factors'!$E$5:$E$488='GHG emissions calculations'!$F698)*('Emission Factors'!$H$5:$H$488='GHG emissions calculations'!$H698),INDEX('Emission Factors'!$E$5:$T$488,0,MATCH('GHG emissions calculations'!G$6,'Emission Factors'!$E$5:$T$5,0)),"",0)</f>
        <v/>
      </c>
      <c r="H698" s="311" t="s">
        <v>237</v>
      </c>
      <c r="I698" s="312" t="str">
        <f>IF(
    SUMIFS('Import data'!$L$25:$L$80,
           'Import data'!$J$25:$J$80, F698,
           'Import data'!$G$25:$G$80, 'GHG emissions calculations'!$H698,
           'Import data'!$I$25:$I$80,$E$541) &lt;&gt; 0,
    SUMIFS('Import data'!$L$25:$L$80,
           'Import data'!$J$25:$J$80, F698,
           'Import data'!$G$25:$G$80, 'GHG emissions calculations'!$H698,
           'Import data'!$I$25:$I$80,$E$541),
    ""
)</f>
        <v/>
      </c>
      <c r="J698" s="311" t="str">
        <f t="array" ref="J698">IF(
    XLOOKUP(F698, 'Import data'!$J$26:$J$47, 'Import data'!$M$26:$M$47, "", 0) = "Please add the region-specific supplier emission factor or choose a different region available in the IAEG database.",
    "",
    XLOOKUP(F698, 'Import data'!$J$26:$J$47, 'Import data'!$M$26:$M$47, "", 0)
)</f>
        <v/>
      </c>
      <c r="K698" s="311" t="str">
        <f t="array" ref="K698">IFERROR(
    XLOOKUP(F698,
            _xlws.FILTER('Supplier Emission'!$G$15:$G$49,
                   ('Supplier Emission'!$D$15:$D$49=H698) * ('Supplier Emission'!$F$15:$F$49=$E$541)),
            _xlws.FILTER('Supplier Emission'!$I$15:$I$49,
                   ('Supplier Emission'!$D$15:$D$49=H698) * ('Supplier Emission'!$F$15:$F$49=$E$541)),
            ""),
    "")</f>
        <v/>
      </c>
      <c r="L698" s="311" t="str">
        <f t="array" ref="L698">IFERROR(
    XLOOKUP(F698,
            _xlws.FILTER('Supplier Emission'!$G$15:$G$49,
                   ('Supplier Emission'!$D$15:$D$49=H698) * ('Supplier Emission'!$F$15:$F$49=$E$541)),
            _xlws.FILTER('Supplier Emission'!$J$15:$J$49,
                   ('Supplier Emission'!$D$15:$D$49=H698) * ('Supplier Emission'!$F$15:$F$49=$E$541)),
            ""),
    "")</f>
        <v/>
      </c>
      <c r="M698" s="311" t="str">
        <f t="array" ref="M698">IFERROR(
    XLOOKUP(F698,
            _xlws.FILTER('Supplier Emission'!$G$15:$G$49,
                   ('Supplier Emission'!$D$15:$D$49=H698) * ('Supplier Emission'!$F$15:$F$49=$E$541)),
            _xlws.FILTER('Supplier Emission'!$M$15:$M$49,
                   ('Supplier Emission'!$D$15:$D$49=H698) * ('Supplier Emission'!$F$15:$F$49=$E$541)),
            ""),
    "")</f>
        <v/>
      </c>
      <c r="N698" s="311" t="str">
        <f t="array" ref="N698">IFERROR(
    XLOOKUP(F698,
            _xlws.FILTER('Supplier Emission'!$G$15:$G$49,
                   ('Supplier Emission'!$D$15:$D$49=H698) * ('Supplier Emission'!$F$15:$F$49=$E$541)),
            _xlws.FILTER('Supplier Emission'!$H$15:$H$49,
                   ('Supplier Emission'!$D$15:$D$49=H698) * ('Supplier Emission'!$F$15:$F$49=$E$541)),
            ""),
    "")</f>
        <v/>
      </c>
      <c r="O698" s="311" t="str">
        <f t="array" ref="O698">XLOOKUP(1,('Emission Factors'!$E$5:$E$488='GHG emissions calculations'!$F698)*('Emission Factors'!$H$5:$H$488='GHG emissions calculations'!$H698),INDEX('Emission Factors'!$E$5:$T$488,0,MATCH('GHG emissions calculations'!O$6,'Emission Factors'!$E$5:$T$5,0)),"",0)</f>
        <v/>
      </c>
      <c r="P698" s="313" t="str">
        <f t="array" ref="P698">IFERROR(
    INDEX('Emission Factors'!$E$5:$P$488,
          MATCH(1,
                ('Emission Factors'!$E$5:$E$488 = 'GHG emissions calculations'!$F698) *
                ('Emission Factors'!$H$5:$H$488 = 'GHG emissions calculations'!$H698),
                0),
          MATCH('GHG emissions calculations'!P$6,'Emission Factors'!$E$5:$P$5,0)),
    "")</f>
        <v/>
      </c>
      <c r="Q698" s="311" t="str">
        <f t="array" ref="Q698">IFERROR(
    IF(
        INDEX('Emission Factors'!$E$5:$P$488,
              MATCH(1,
                    ('Emission Factors'!$E$5:$E$488 = 'GHG emissions calculations'!$F698) *
                    ('Emission Factors'!$H$5:$H$488 = 'GHG emissions calculations'!$H698),
                    0),
              MATCH('GHG emissions calculations'!Q$6, 'Emission Factors'!$E$5:$P$5, 0)) &lt;&gt; "",
        INDEX('Emission Factors'!$E$5:$P$488,
              MATCH(1,
                    ('Emission Factors'!$E$5:$E$488 = 'GHG emissions calculations'!$F698) *
                    ('Emission Factors'!$H$5:$H$488 = 'GHG emissions calculations'!$H698),
                    0),
              MATCH('GHG emissions calculations'!Q$6, 'Emission Factors'!$E$5:$P$5, 0)),
        ""),
    "")</f>
        <v/>
      </c>
      <c r="R698" s="311" t="str">
        <f t="array" ref="R698">IFERROR(
    IF(
        INDEX('Emission Factors'!$E$5:$R$488,
              MATCH(1,
                    ('Emission Factors'!$E$5:$E$488 = 'GHG emissions calculations'!$F698) *
                    ('Emission Factors'!$H$5:$H$488 = 'GHG emissions calculations'!$H698),
                    0),
              MATCH('GHG emissions calculations'!R$6, 'Emission Factors'!$E$5:$R$5, 0)) &lt;&gt; "",
        INDEX('Emission Factors'!$E$5:$R$488,
              MATCH(1,
                    ('Emission Factors'!$E$5:$E$488 = 'GHG emissions calculations'!$F698) *
                    ('Emission Factors'!$H$5:$H$488 = 'GHG emissions calculations'!$H698),
                    0),
              MATCH('GHG emissions calculations'!R$6, 'Emission Factors'!$E$5:$R$5, 0)),
        ""),
    "")</f>
        <v/>
      </c>
      <c r="S698" s="312">
        <f t="shared" si="2"/>
        <v>0</v>
      </c>
      <c r="T698" s="23"/>
    </row>
    <row r="699" ht="15.75" customHeight="1" outlineLevel="1">
      <c r="A699" s="23"/>
      <c r="B699" s="71"/>
      <c r="C699" s="71"/>
      <c r="D699" s="71"/>
      <c r="E699" s="314"/>
      <c r="F699" s="311" t="str">
        <f>Lists!T150</f>
        <v>Brass - Unspecified process - Global or unspecified region</v>
      </c>
      <c r="G699" s="311">
        <f t="array" ref="G699">XLOOKUP(1,('Emission Factors'!$E$5:$E$488='GHG emissions calculations'!$F699)*('Emission Factors'!$H$5:$H$488='GHG emissions calculations'!$H699),INDEX('Emission Factors'!$E$5:$T$488,0,MATCH('GHG emissions calculations'!G$6,'Emission Factors'!$E$5:$T$5,0)),"",0)</f>
        <v>3</v>
      </c>
      <c r="H699" s="311" t="s">
        <v>237</v>
      </c>
      <c r="I699" s="312" t="str">
        <f>IF(
    SUMIFS('Import data'!$L$25:$L$80,
           'Import data'!$J$25:$J$80, F699,
           'Import data'!$G$25:$G$80, 'GHG emissions calculations'!$H699,
           'Import data'!$I$25:$I$80,$E$541) &lt;&gt; 0,
    SUMIFS('Import data'!$L$25:$L$80,
           'Import data'!$J$25:$J$80, F699,
           'Import data'!$G$25:$G$80, 'GHG emissions calculations'!$H699,
           'Import data'!$I$25:$I$80,$E$541),
    ""
)</f>
        <v/>
      </c>
      <c r="J699" s="311" t="str">
        <f t="array" ref="J699">IF(
    XLOOKUP(F699, 'Import data'!$J$26:$J$47, 'Import data'!$M$26:$M$47, "", 0) = "Please add the region-specific supplier emission factor or choose a different region available in the IAEG database.",
    "",
    XLOOKUP(F699, 'Import data'!$J$26:$J$47, 'Import data'!$M$26:$M$47, "", 0)
)</f>
        <v/>
      </c>
      <c r="K699" s="311" t="str">
        <f t="array" ref="K699">IFERROR(
    XLOOKUP(F699,
            _xlws.FILTER('Supplier Emission'!$G$15:$G$49,
                   ('Supplier Emission'!$D$15:$D$49=H699) * ('Supplier Emission'!$F$15:$F$49=$E$541)),
            _xlws.FILTER('Supplier Emission'!$I$15:$I$49,
                   ('Supplier Emission'!$D$15:$D$49=H699) * ('Supplier Emission'!$F$15:$F$49=$E$541)),
            ""),
    "")</f>
        <v/>
      </c>
      <c r="L699" s="311" t="str">
        <f t="array" ref="L699">IFERROR(
    XLOOKUP(F699,
            _xlws.FILTER('Supplier Emission'!$G$15:$G$49,
                   ('Supplier Emission'!$D$15:$D$49=H699) * ('Supplier Emission'!$F$15:$F$49=$E$541)),
            _xlws.FILTER('Supplier Emission'!$J$15:$J$49,
                   ('Supplier Emission'!$D$15:$D$49=H699) * ('Supplier Emission'!$F$15:$F$49=$E$541)),
            ""),
    "")</f>
        <v/>
      </c>
      <c r="M699" s="311" t="str">
        <f t="array" ref="M699">IFERROR(
    XLOOKUP(F699,
            _xlws.FILTER('Supplier Emission'!$G$15:$G$49,
                   ('Supplier Emission'!$D$15:$D$49=H699) * ('Supplier Emission'!$F$15:$F$49=$E$541)),
            _xlws.FILTER('Supplier Emission'!$M$15:$M$49,
                   ('Supplier Emission'!$D$15:$D$49=H699) * ('Supplier Emission'!$F$15:$F$49=$E$541)),
            ""),
    "")</f>
        <v/>
      </c>
      <c r="N699" s="311" t="str">
        <f t="array" ref="N699">IFERROR(
    XLOOKUP(F699,
            _xlws.FILTER('Supplier Emission'!$G$15:$G$49,
                   ('Supplier Emission'!$D$15:$D$49=H699) * ('Supplier Emission'!$F$15:$F$49=$E$541)),
            _xlws.FILTER('Supplier Emission'!$H$15:$H$49,
                   ('Supplier Emission'!$D$15:$D$49=H699) * ('Supplier Emission'!$F$15:$F$49=$E$541)),
            ""),
    "")</f>
        <v/>
      </c>
      <c r="O699" s="311" t="str">
        <f t="array" ref="O699">XLOOKUP(1,('Emission Factors'!$E$5:$E$488='GHG emissions calculations'!$F699)*('Emission Factors'!$H$5:$H$488='GHG emissions calculations'!$H699),INDEX('Emission Factors'!$E$5:$T$488,0,MATCH('GHG emissions calculations'!O$6,'Emission Factors'!$E$5:$T$5,0)),"",0)</f>
        <v>Processed Brass (CuZn20) </v>
      </c>
      <c r="P699" s="313">
        <f t="array" ref="P699">IFERROR(
    INDEX('Emission Factors'!$E$5:$P$488,
          MATCH(1,
                ('Emission Factors'!$E$5:$E$488 = 'GHG emissions calculations'!$F699) *
                ('Emission Factors'!$H$5:$H$488 = 'GHG emissions calculations'!$H699),
                0),
          MATCH('GHG emissions calculations'!P$6,'Emission Factors'!$E$5:$P$5,0)),
    "")</f>
        <v>0.903</v>
      </c>
      <c r="Q699" s="311" t="str">
        <f t="array" ref="Q699">IFERROR(
    IF(
        INDEX('Emission Factors'!$E$5:$P$488,
              MATCH(1,
                    ('Emission Factors'!$E$5:$E$488 = 'GHG emissions calculations'!$F699) *
                    ('Emission Factors'!$H$5:$H$488 = 'GHG emissions calculations'!$H699),
                    0),
              MATCH('GHG emissions calculations'!Q$6, 'Emission Factors'!$E$5:$P$5, 0)) &lt;&gt; "",
        INDEX('Emission Factors'!$E$5:$P$488,
              MATCH(1,
                    ('Emission Factors'!$E$5:$E$488 = 'GHG emissions calculations'!$F699) *
                    ('Emission Factors'!$H$5:$H$488 = 'GHG emissions calculations'!$H699),
                    0),
              MATCH('GHG emissions calculations'!Q$6, 'Emission Factors'!$E$5:$P$5, 0)),
        ""),
    "")</f>
        <v>kgCO2e/kg</v>
      </c>
      <c r="R699" s="311" t="str">
        <f t="array" ref="R699">IFERROR(
    IF(
        INDEX('Emission Factors'!$E$5:$R$488,
              MATCH(1,
                    ('Emission Factors'!$E$5:$E$488 = 'GHG emissions calculations'!$F699) *
                    ('Emission Factors'!$H$5:$H$488 = 'GHG emissions calculations'!$H699),
                    0),
              MATCH('GHG emissions calculations'!R$6, 'Emission Factors'!$E$5:$R$5, 0)) &lt;&gt; "",
        INDEX('Emission Factors'!$E$5:$R$488,
              MATCH(1,
                    ('Emission Factors'!$E$5:$E$488 = 'GHG emissions calculations'!$F699) *
                    ('Emission Factors'!$H$5:$H$488 = 'GHG emissions calculations'!$H699),
                    0),
              MATCH('GHG emissions calculations'!R$6, 'Emission Factors'!$E$5:$R$5, 0)),
        ""),
    "")</f>
        <v>Global or unspecified region</v>
      </c>
      <c r="S699" s="312">
        <f t="shared" si="2"/>
        <v>0</v>
      </c>
      <c r="T699" s="23"/>
    </row>
    <row r="700" ht="15.75" customHeight="1" outlineLevel="1">
      <c r="A700" s="23"/>
      <c r="B700" s="71"/>
      <c r="C700" s="71"/>
      <c r="D700" s="71"/>
      <c r="E700" s="314"/>
      <c r="F700" s="311" t="str">
        <f>Lists!T149</f>
        <v>Brass - Unspecified process - Middle East</v>
      </c>
      <c r="G700" s="311" t="str">
        <f t="array" ref="G700">XLOOKUP(1,('Emission Factors'!$E$5:$E$488='GHG emissions calculations'!$F700)*('Emission Factors'!$H$5:$H$488='GHG emissions calculations'!$H700),INDEX('Emission Factors'!$E$5:$T$488,0,MATCH('GHG emissions calculations'!G$6,'Emission Factors'!$E$5:$T$5,0)),"",0)</f>
        <v/>
      </c>
      <c r="H700" s="311" t="s">
        <v>237</v>
      </c>
      <c r="I700" s="312" t="str">
        <f>IF(
    SUMIFS('Import data'!$L$25:$L$80,
           'Import data'!$J$25:$J$80, F700,
           'Import data'!$G$25:$G$80, 'GHG emissions calculations'!$H700,
           'Import data'!$I$25:$I$80,$E$541) &lt;&gt; 0,
    SUMIFS('Import data'!$L$25:$L$80,
           'Import data'!$J$25:$J$80, F700,
           'Import data'!$G$25:$G$80, 'GHG emissions calculations'!$H700,
           'Import data'!$I$25:$I$80,$E$541),
    ""
)</f>
        <v/>
      </c>
      <c r="J700" s="311" t="str">
        <f t="array" ref="J700">IF(
    XLOOKUP(F700, 'Import data'!$J$26:$J$47, 'Import data'!$M$26:$M$47, "", 0) = "Please add the region-specific supplier emission factor or choose a different region available in the IAEG database.",
    "",
    XLOOKUP(F700, 'Import data'!$J$26:$J$47, 'Import data'!$M$26:$M$47, "", 0)
)</f>
        <v/>
      </c>
      <c r="K700" s="311" t="str">
        <f t="array" ref="K700">IFERROR(
    XLOOKUP(F700,
            _xlws.FILTER('Supplier Emission'!$G$15:$G$49,
                   ('Supplier Emission'!$D$15:$D$49=H700) * ('Supplier Emission'!$F$15:$F$49=$E$541)),
            _xlws.FILTER('Supplier Emission'!$I$15:$I$49,
                   ('Supplier Emission'!$D$15:$D$49=H700) * ('Supplier Emission'!$F$15:$F$49=$E$541)),
            ""),
    "")</f>
        <v/>
      </c>
      <c r="L700" s="311" t="str">
        <f t="array" ref="L700">IFERROR(
    XLOOKUP(F700,
            _xlws.FILTER('Supplier Emission'!$G$15:$G$49,
                   ('Supplier Emission'!$D$15:$D$49=H700) * ('Supplier Emission'!$F$15:$F$49=$E$541)),
            _xlws.FILTER('Supplier Emission'!$J$15:$J$49,
                   ('Supplier Emission'!$D$15:$D$49=H700) * ('Supplier Emission'!$F$15:$F$49=$E$541)),
            ""),
    "")</f>
        <v/>
      </c>
      <c r="M700" s="311" t="str">
        <f t="array" ref="M700">IFERROR(
    XLOOKUP(F700,
            _xlws.FILTER('Supplier Emission'!$G$15:$G$49,
                   ('Supplier Emission'!$D$15:$D$49=H700) * ('Supplier Emission'!$F$15:$F$49=$E$541)),
            _xlws.FILTER('Supplier Emission'!$M$15:$M$49,
                   ('Supplier Emission'!$D$15:$D$49=H700) * ('Supplier Emission'!$F$15:$F$49=$E$541)),
            ""),
    "")</f>
        <v/>
      </c>
      <c r="N700" s="311" t="str">
        <f t="array" ref="N700">IFERROR(
    XLOOKUP(F700,
            _xlws.FILTER('Supplier Emission'!$G$15:$G$49,
                   ('Supplier Emission'!$D$15:$D$49=H700) * ('Supplier Emission'!$F$15:$F$49=$E$541)),
            _xlws.FILTER('Supplier Emission'!$H$15:$H$49,
                   ('Supplier Emission'!$D$15:$D$49=H700) * ('Supplier Emission'!$F$15:$F$49=$E$541)),
            ""),
    "")</f>
        <v/>
      </c>
      <c r="O700" s="311" t="str">
        <f t="array" ref="O700">XLOOKUP(1,('Emission Factors'!$E$5:$E$488='GHG emissions calculations'!$F700)*('Emission Factors'!$H$5:$H$488='GHG emissions calculations'!$H700),INDEX('Emission Factors'!$E$5:$T$488,0,MATCH('GHG emissions calculations'!O$6,'Emission Factors'!$E$5:$T$5,0)),"",0)</f>
        <v/>
      </c>
      <c r="P700" s="313" t="str">
        <f t="array" ref="P700">IFERROR(
    INDEX('Emission Factors'!$E$5:$P$488,
          MATCH(1,
                ('Emission Factors'!$E$5:$E$488 = 'GHG emissions calculations'!$F700) *
                ('Emission Factors'!$H$5:$H$488 = 'GHG emissions calculations'!$H700),
                0),
          MATCH('GHG emissions calculations'!P$6,'Emission Factors'!$E$5:$P$5,0)),
    "")</f>
        <v/>
      </c>
      <c r="Q700" s="311" t="str">
        <f t="array" ref="Q700">IFERROR(
    IF(
        INDEX('Emission Factors'!$E$5:$P$488,
              MATCH(1,
                    ('Emission Factors'!$E$5:$E$488 = 'GHG emissions calculations'!$F700) *
                    ('Emission Factors'!$H$5:$H$488 = 'GHG emissions calculations'!$H700),
                    0),
              MATCH('GHG emissions calculations'!Q$6, 'Emission Factors'!$E$5:$P$5, 0)) &lt;&gt; "",
        INDEX('Emission Factors'!$E$5:$P$488,
              MATCH(1,
                    ('Emission Factors'!$E$5:$E$488 = 'GHG emissions calculations'!$F700) *
                    ('Emission Factors'!$H$5:$H$488 = 'GHG emissions calculations'!$H700),
                    0),
              MATCH('GHG emissions calculations'!Q$6, 'Emission Factors'!$E$5:$P$5, 0)),
        ""),
    "")</f>
        <v/>
      </c>
      <c r="R700" s="311" t="str">
        <f t="array" ref="R700">IFERROR(
    IF(
        INDEX('Emission Factors'!$E$5:$R$488,
              MATCH(1,
                    ('Emission Factors'!$E$5:$E$488 = 'GHG emissions calculations'!$F700) *
                    ('Emission Factors'!$H$5:$H$488 = 'GHG emissions calculations'!$H700),
                    0),
              MATCH('GHG emissions calculations'!R$6, 'Emission Factors'!$E$5:$R$5, 0)) &lt;&gt; "",
        INDEX('Emission Factors'!$E$5:$R$488,
              MATCH(1,
                    ('Emission Factors'!$E$5:$E$488 = 'GHG emissions calculations'!$F700) *
                    ('Emission Factors'!$H$5:$H$488 = 'GHG emissions calculations'!$H700),
                    0),
              MATCH('GHG emissions calculations'!R$6, 'Emission Factors'!$E$5:$R$5, 0)),
        ""),
    "")</f>
        <v/>
      </c>
      <c r="S700" s="312">
        <f t="shared" si="2"/>
        <v>0</v>
      </c>
      <c r="T700" s="23"/>
    </row>
    <row r="701" ht="15.75" customHeight="1" outlineLevel="1">
      <c r="A701" s="23"/>
      <c r="B701" s="71"/>
      <c r="C701" s="71"/>
      <c r="D701" s="71"/>
      <c r="E701" s="314"/>
      <c r="F701" s="311" t="str">
        <f>Lists!T148</f>
        <v>Brass - Unspecified process - Oceania</v>
      </c>
      <c r="G701" s="311" t="str">
        <f t="array" ref="G701">XLOOKUP(1,('Emission Factors'!$E$5:$E$488='GHG emissions calculations'!$F701)*('Emission Factors'!$H$5:$H$488='GHG emissions calculations'!$H701),INDEX('Emission Factors'!$E$5:$T$488,0,MATCH('GHG emissions calculations'!G$6,'Emission Factors'!$E$5:$T$5,0)),"",0)</f>
        <v/>
      </c>
      <c r="H701" s="311" t="s">
        <v>237</v>
      </c>
      <c r="I701" s="312" t="str">
        <f>IF(
    SUMIFS('Import data'!$L$25:$L$80,
           'Import data'!$J$25:$J$80, F701,
           'Import data'!$G$25:$G$80, 'GHG emissions calculations'!$H701,
           'Import data'!$I$25:$I$80,$E$541) &lt;&gt; 0,
    SUMIFS('Import data'!$L$25:$L$80,
           'Import data'!$J$25:$J$80, F701,
           'Import data'!$G$25:$G$80, 'GHG emissions calculations'!$H701,
           'Import data'!$I$25:$I$80,$E$541),
    ""
)</f>
        <v/>
      </c>
      <c r="J701" s="311" t="str">
        <f t="array" ref="J701">IF(
    XLOOKUP(F701, 'Import data'!$J$26:$J$47, 'Import data'!$M$26:$M$47, "", 0) = "Please add the region-specific supplier emission factor or choose a different region available in the IAEG database.",
    "",
    XLOOKUP(F701, 'Import data'!$J$26:$J$47, 'Import data'!$M$26:$M$47, "", 0)
)</f>
        <v/>
      </c>
      <c r="K701" s="311" t="str">
        <f t="array" ref="K701">IFERROR(
    XLOOKUP(F701,
            _xlws.FILTER('Supplier Emission'!$G$15:$G$49,
                   ('Supplier Emission'!$D$15:$D$49=H701) * ('Supplier Emission'!$F$15:$F$49=$E$541)),
            _xlws.FILTER('Supplier Emission'!$I$15:$I$49,
                   ('Supplier Emission'!$D$15:$D$49=H701) * ('Supplier Emission'!$F$15:$F$49=$E$541)),
            ""),
    "")</f>
        <v/>
      </c>
      <c r="L701" s="311" t="str">
        <f t="array" ref="L701">IFERROR(
    XLOOKUP(F701,
            _xlws.FILTER('Supplier Emission'!$G$15:$G$49,
                   ('Supplier Emission'!$D$15:$D$49=H701) * ('Supplier Emission'!$F$15:$F$49=$E$541)),
            _xlws.FILTER('Supplier Emission'!$J$15:$J$49,
                   ('Supplier Emission'!$D$15:$D$49=H701) * ('Supplier Emission'!$F$15:$F$49=$E$541)),
            ""),
    "")</f>
        <v/>
      </c>
      <c r="M701" s="311" t="str">
        <f t="array" ref="M701">IFERROR(
    XLOOKUP(F701,
            _xlws.FILTER('Supplier Emission'!$G$15:$G$49,
                   ('Supplier Emission'!$D$15:$D$49=H701) * ('Supplier Emission'!$F$15:$F$49=$E$541)),
            _xlws.FILTER('Supplier Emission'!$M$15:$M$49,
                   ('Supplier Emission'!$D$15:$D$49=H701) * ('Supplier Emission'!$F$15:$F$49=$E$541)),
            ""),
    "")</f>
        <v/>
      </c>
      <c r="N701" s="311" t="str">
        <f t="array" ref="N701">IFERROR(
    XLOOKUP(F701,
            _xlws.FILTER('Supplier Emission'!$G$15:$G$49,
                   ('Supplier Emission'!$D$15:$D$49=H701) * ('Supplier Emission'!$F$15:$F$49=$E$541)),
            _xlws.FILTER('Supplier Emission'!$H$15:$H$49,
                   ('Supplier Emission'!$D$15:$D$49=H701) * ('Supplier Emission'!$F$15:$F$49=$E$541)),
            ""),
    "")</f>
        <v/>
      </c>
      <c r="O701" s="311" t="str">
        <f t="array" ref="O701">XLOOKUP(1,('Emission Factors'!$E$5:$E$488='GHG emissions calculations'!$F701)*('Emission Factors'!$H$5:$H$488='GHG emissions calculations'!$H701),INDEX('Emission Factors'!$E$5:$T$488,0,MATCH('GHG emissions calculations'!O$6,'Emission Factors'!$E$5:$T$5,0)),"",0)</f>
        <v/>
      </c>
      <c r="P701" s="313" t="str">
        <f t="array" ref="P701">IFERROR(
    INDEX('Emission Factors'!$E$5:$P$488,
          MATCH(1,
                ('Emission Factors'!$E$5:$E$488 = 'GHG emissions calculations'!$F701) *
                ('Emission Factors'!$H$5:$H$488 = 'GHG emissions calculations'!$H701),
                0),
          MATCH('GHG emissions calculations'!P$6,'Emission Factors'!$E$5:$P$5,0)),
    "")</f>
        <v/>
      </c>
      <c r="Q701" s="311" t="str">
        <f t="array" ref="Q701">IFERROR(
    IF(
        INDEX('Emission Factors'!$E$5:$P$488,
              MATCH(1,
                    ('Emission Factors'!$E$5:$E$488 = 'GHG emissions calculations'!$F701) *
                    ('Emission Factors'!$H$5:$H$488 = 'GHG emissions calculations'!$H701),
                    0),
              MATCH('GHG emissions calculations'!Q$6, 'Emission Factors'!$E$5:$P$5, 0)) &lt;&gt; "",
        INDEX('Emission Factors'!$E$5:$P$488,
              MATCH(1,
                    ('Emission Factors'!$E$5:$E$488 = 'GHG emissions calculations'!$F701) *
                    ('Emission Factors'!$H$5:$H$488 = 'GHG emissions calculations'!$H701),
                    0),
              MATCH('GHG emissions calculations'!Q$6, 'Emission Factors'!$E$5:$P$5, 0)),
        ""),
    "")</f>
        <v/>
      </c>
      <c r="R701" s="311" t="str">
        <f t="array" ref="R701">IFERROR(
    IF(
        INDEX('Emission Factors'!$E$5:$R$488,
              MATCH(1,
                    ('Emission Factors'!$E$5:$E$488 = 'GHG emissions calculations'!$F701) *
                    ('Emission Factors'!$H$5:$H$488 = 'GHG emissions calculations'!$H701),
                    0),
              MATCH('GHG emissions calculations'!R$6, 'Emission Factors'!$E$5:$R$5, 0)) &lt;&gt; "",
        INDEX('Emission Factors'!$E$5:$R$488,
              MATCH(1,
                    ('Emission Factors'!$E$5:$E$488 = 'GHG emissions calculations'!$F701) *
                    ('Emission Factors'!$H$5:$H$488 = 'GHG emissions calculations'!$H701),
                    0),
              MATCH('GHG emissions calculations'!R$6, 'Emission Factors'!$E$5:$R$5, 0)),
        ""),
    "")</f>
        <v/>
      </c>
      <c r="S701" s="312">
        <f t="shared" si="2"/>
        <v>0</v>
      </c>
      <c r="T701" s="23"/>
    </row>
    <row r="702" ht="15.75" customHeight="1" outlineLevel="1">
      <c r="A702" s="23"/>
      <c r="B702" s="71"/>
      <c r="C702" s="71"/>
      <c r="D702" s="71"/>
      <c r="E702" s="314"/>
      <c r="F702" s="311" t="str">
        <f>Lists!S62</f>
        <v>Brass Recycled - Africa</v>
      </c>
      <c r="G702" s="311" t="str">
        <f t="array" ref="G702">XLOOKUP(1,('Emission Factors'!$E$5:$E$488='GHG emissions calculations'!$F702)*('Emission Factors'!$H$5:$H$488='GHG emissions calculations'!$H702),INDEX('Emission Factors'!$E$5:$T$488,0,MATCH('GHG emissions calculations'!G$6,'Emission Factors'!$E$5:$T$5,0)),"",0)</f>
        <v/>
      </c>
      <c r="H702" s="311" t="s">
        <v>238</v>
      </c>
      <c r="I702" s="312" t="str">
        <f>IF(
    SUMIFS('Import data'!$L$25:$L$80,
           'Import data'!$J$25:$J$80, F702,
           'Import data'!$G$25:$G$80, 'GHG emissions calculations'!$H702,
           'Import data'!$I$25:$I$80,$E$541) &lt;&gt; 0,
    SUMIFS('Import data'!$L$25:$L$80,
           'Import data'!$J$25:$J$80, F702,
           'Import data'!$G$25:$G$80, 'GHG emissions calculations'!$H702,
           'Import data'!$I$25:$I$80,$E$541),
    ""
)</f>
        <v/>
      </c>
      <c r="J702" s="311" t="str">
        <f t="array" ref="J702">IF(
    XLOOKUP(F702, 'Import data'!$J$26:$J$47, 'Import data'!$M$26:$M$47, "", 0) = "Please add the region-specific supplier emission factor or choose a different region available in the IAEG database.",
    "",
    XLOOKUP(F702, 'Import data'!$J$26:$J$47, 'Import data'!$M$26:$M$47, "", 0)
)</f>
        <v/>
      </c>
      <c r="K702" s="311" t="str">
        <f t="array" ref="K702">IFERROR(
    XLOOKUP(F702,
            _xlws.FILTER('Supplier Emission'!$G$15:$G$49,
                   ('Supplier Emission'!$D$15:$D$49=H702) * ('Supplier Emission'!$F$15:$F$49=$E$541)),
            _xlws.FILTER('Supplier Emission'!$I$15:$I$49,
                   ('Supplier Emission'!$D$15:$D$49=H702) * ('Supplier Emission'!$F$15:$F$49=$E$541)),
            ""),
    "")</f>
        <v/>
      </c>
      <c r="L702" s="311" t="str">
        <f t="array" ref="L702">IFERROR(
    XLOOKUP(F702,
            _xlws.FILTER('Supplier Emission'!$G$15:$G$49,
                   ('Supplier Emission'!$D$15:$D$49=H702) * ('Supplier Emission'!$F$15:$F$49=$E$541)),
            _xlws.FILTER('Supplier Emission'!$J$15:$J$49,
                   ('Supplier Emission'!$D$15:$D$49=H702) * ('Supplier Emission'!$F$15:$F$49=$E$541)),
            ""),
    "")</f>
        <v/>
      </c>
      <c r="M702" s="311" t="str">
        <f t="array" ref="M702">IFERROR(
    XLOOKUP(F702,
            _xlws.FILTER('Supplier Emission'!$G$15:$G$49,
                   ('Supplier Emission'!$D$15:$D$49=H702) * ('Supplier Emission'!$F$15:$F$49=$E$541)),
            _xlws.FILTER('Supplier Emission'!$M$15:$M$49,
                   ('Supplier Emission'!$D$15:$D$49=H702) * ('Supplier Emission'!$F$15:$F$49=$E$541)),
            ""),
    "")</f>
        <v/>
      </c>
      <c r="N702" s="311" t="str">
        <f t="array" ref="N702">IFERROR(
    XLOOKUP(F702,
            _xlws.FILTER('Supplier Emission'!$G$15:$G$49,
                   ('Supplier Emission'!$D$15:$D$49=H702) * ('Supplier Emission'!$F$15:$F$49=$E$541)),
            _xlws.FILTER('Supplier Emission'!$H$15:$H$49,
                   ('Supplier Emission'!$D$15:$D$49=H702) * ('Supplier Emission'!$F$15:$F$49=$E$541)),
            ""),
    "")</f>
        <v/>
      </c>
      <c r="O702" s="311" t="str">
        <f t="array" ref="O702">XLOOKUP(1,('Emission Factors'!$E$5:$E$488='GHG emissions calculations'!$F702)*('Emission Factors'!$H$5:$H$488='GHG emissions calculations'!$H702),INDEX('Emission Factors'!$E$5:$T$488,0,MATCH('GHG emissions calculations'!O$6,'Emission Factors'!$E$5:$T$5,0)),"",0)</f>
        <v/>
      </c>
      <c r="P702" s="313" t="str">
        <f t="array" ref="P702">IFERROR(
    INDEX('Emission Factors'!$E$5:$P$488,
          MATCH(1,
                ('Emission Factors'!$E$5:$E$488 = 'GHG emissions calculations'!$F702) *
                ('Emission Factors'!$H$5:$H$488 = 'GHG emissions calculations'!$H702),
                0),
          MATCH('GHG emissions calculations'!P$6,'Emission Factors'!$E$5:$P$5,0)),
    "")</f>
        <v/>
      </c>
      <c r="Q702" s="311" t="str">
        <f t="array" ref="Q702">IFERROR(
    IF(
        INDEX('Emission Factors'!$E$5:$P$488,
              MATCH(1,
                    ('Emission Factors'!$E$5:$E$488 = 'GHG emissions calculations'!$F702) *
                    ('Emission Factors'!$H$5:$H$488 = 'GHG emissions calculations'!$H702),
                    0),
              MATCH('GHG emissions calculations'!Q$6, 'Emission Factors'!$E$5:$P$5, 0)) &lt;&gt; "",
        INDEX('Emission Factors'!$E$5:$P$488,
              MATCH(1,
                    ('Emission Factors'!$E$5:$E$488 = 'GHG emissions calculations'!$F702) *
                    ('Emission Factors'!$H$5:$H$488 = 'GHG emissions calculations'!$H702),
                    0),
              MATCH('GHG emissions calculations'!Q$6, 'Emission Factors'!$E$5:$P$5, 0)),
        ""),
    "")</f>
        <v/>
      </c>
      <c r="R702" s="311" t="str">
        <f t="array" ref="R702">IFERROR(
    IF(
        INDEX('Emission Factors'!$E$5:$R$488,
              MATCH(1,
                    ('Emission Factors'!$E$5:$E$488 = 'GHG emissions calculations'!$F702) *
                    ('Emission Factors'!$H$5:$H$488 = 'GHG emissions calculations'!$H702),
                    0),
              MATCH('GHG emissions calculations'!R$6, 'Emission Factors'!$E$5:$R$5, 0)) &lt;&gt; "",
        INDEX('Emission Factors'!$E$5:$R$488,
              MATCH(1,
                    ('Emission Factors'!$E$5:$E$488 = 'GHG emissions calculations'!$F702) *
                    ('Emission Factors'!$H$5:$H$488 = 'GHG emissions calculations'!$H702),
                    0),
              MATCH('GHG emissions calculations'!R$6, 'Emission Factors'!$E$5:$R$5, 0)),
        ""),
    "")</f>
        <v/>
      </c>
      <c r="S702" s="312">
        <f t="shared" si="2"/>
        <v>0</v>
      </c>
      <c r="T702" s="23"/>
    </row>
    <row r="703" ht="15.75" customHeight="1" outlineLevel="1">
      <c r="A703" s="23"/>
      <c r="B703" s="71"/>
      <c r="C703" s="71"/>
      <c r="D703" s="71"/>
      <c r="E703" s="314"/>
      <c r="F703" s="311" t="str">
        <f>Lists!S60</f>
        <v>Brass Recycled - America</v>
      </c>
      <c r="G703" s="311" t="str">
        <f t="array" ref="G703">XLOOKUP(1,('Emission Factors'!$E$5:$E$488='GHG emissions calculations'!$F703)*('Emission Factors'!$H$5:$H$488='GHG emissions calculations'!$H703),INDEX('Emission Factors'!$E$5:$T$488,0,MATCH('GHG emissions calculations'!G$6,'Emission Factors'!$E$5:$T$5,0)),"",0)</f>
        <v/>
      </c>
      <c r="H703" s="311" t="s">
        <v>238</v>
      </c>
      <c r="I703" s="312" t="str">
        <f>IF(
    SUMIFS('Import data'!$L$25:$L$80,
           'Import data'!$J$25:$J$80, F703,
           'Import data'!$G$25:$G$80, 'GHG emissions calculations'!$H703,
           'Import data'!$I$25:$I$80,$E$541) &lt;&gt; 0,
    SUMIFS('Import data'!$L$25:$L$80,
           'Import data'!$J$25:$J$80, F703,
           'Import data'!$G$25:$G$80, 'GHG emissions calculations'!$H703,
           'Import data'!$I$25:$I$80,$E$541),
    ""
)</f>
        <v/>
      </c>
      <c r="J703" s="311" t="str">
        <f t="array" ref="J703">IF(
    XLOOKUP(F703, 'Import data'!$J$26:$J$47, 'Import data'!$M$26:$M$47, "", 0) = "Please add the region-specific supplier emission factor or choose a different region available in the IAEG database.",
    "",
    XLOOKUP(F703, 'Import data'!$J$26:$J$47, 'Import data'!$M$26:$M$47, "", 0)
)</f>
        <v/>
      </c>
      <c r="K703" s="311" t="str">
        <f t="array" ref="K703">IFERROR(
    XLOOKUP(F703,
            _xlws.FILTER('Supplier Emission'!$G$15:$G$49,
                   ('Supplier Emission'!$D$15:$D$49=H703) * ('Supplier Emission'!$F$15:$F$49=$E$541)),
            _xlws.FILTER('Supplier Emission'!$I$15:$I$49,
                   ('Supplier Emission'!$D$15:$D$49=H703) * ('Supplier Emission'!$F$15:$F$49=$E$541)),
            ""),
    "")</f>
        <v/>
      </c>
      <c r="L703" s="311" t="str">
        <f t="array" ref="L703">IFERROR(
    XLOOKUP(F703,
            _xlws.FILTER('Supplier Emission'!$G$15:$G$49,
                   ('Supplier Emission'!$D$15:$D$49=H703) * ('Supplier Emission'!$F$15:$F$49=$E$541)),
            _xlws.FILTER('Supplier Emission'!$J$15:$J$49,
                   ('Supplier Emission'!$D$15:$D$49=H703) * ('Supplier Emission'!$F$15:$F$49=$E$541)),
            ""),
    "")</f>
        <v/>
      </c>
      <c r="M703" s="311" t="str">
        <f t="array" ref="M703">IFERROR(
    XLOOKUP(F703,
            _xlws.FILTER('Supplier Emission'!$G$15:$G$49,
                   ('Supplier Emission'!$D$15:$D$49=H703) * ('Supplier Emission'!$F$15:$F$49=$E$541)),
            _xlws.FILTER('Supplier Emission'!$M$15:$M$49,
                   ('Supplier Emission'!$D$15:$D$49=H703) * ('Supplier Emission'!$F$15:$F$49=$E$541)),
            ""),
    "")</f>
        <v/>
      </c>
      <c r="N703" s="311" t="str">
        <f t="array" ref="N703">IFERROR(
    XLOOKUP(F703,
            _xlws.FILTER('Supplier Emission'!$G$15:$G$49,
                   ('Supplier Emission'!$D$15:$D$49=H703) * ('Supplier Emission'!$F$15:$F$49=$E$541)),
            _xlws.FILTER('Supplier Emission'!$H$15:$H$49,
                   ('Supplier Emission'!$D$15:$D$49=H703) * ('Supplier Emission'!$F$15:$F$49=$E$541)),
            ""),
    "")</f>
        <v/>
      </c>
      <c r="O703" s="311" t="str">
        <f t="array" ref="O703">XLOOKUP(1,('Emission Factors'!$E$5:$E$488='GHG emissions calculations'!$F703)*('Emission Factors'!$H$5:$H$488='GHG emissions calculations'!$H703),INDEX('Emission Factors'!$E$5:$T$488,0,MATCH('GHG emissions calculations'!O$6,'Emission Factors'!$E$5:$T$5,0)),"",0)</f>
        <v/>
      </c>
      <c r="P703" s="313" t="str">
        <f t="array" ref="P703">IFERROR(
    INDEX('Emission Factors'!$E$5:$P$488,
          MATCH(1,
                ('Emission Factors'!$E$5:$E$488 = 'GHG emissions calculations'!$F703) *
                ('Emission Factors'!$H$5:$H$488 = 'GHG emissions calculations'!$H703),
                0),
          MATCH('GHG emissions calculations'!P$6,'Emission Factors'!$E$5:$P$5,0)),
    "")</f>
        <v/>
      </c>
      <c r="Q703" s="311" t="str">
        <f t="array" ref="Q703">IFERROR(
    IF(
        INDEX('Emission Factors'!$E$5:$P$488,
              MATCH(1,
                    ('Emission Factors'!$E$5:$E$488 = 'GHG emissions calculations'!$F703) *
                    ('Emission Factors'!$H$5:$H$488 = 'GHG emissions calculations'!$H703),
                    0),
              MATCH('GHG emissions calculations'!Q$6, 'Emission Factors'!$E$5:$P$5, 0)) &lt;&gt; "",
        INDEX('Emission Factors'!$E$5:$P$488,
              MATCH(1,
                    ('Emission Factors'!$E$5:$E$488 = 'GHG emissions calculations'!$F703) *
                    ('Emission Factors'!$H$5:$H$488 = 'GHG emissions calculations'!$H703),
                    0),
              MATCH('GHG emissions calculations'!Q$6, 'Emission Factors'!$E$5:$P$5, 0)),
        ""),
    "")</f>
        <v/>
      </c>
      <c r="R703" s="311" t="str">
        <f t="array" ref="R703">IFERROR(
    IF(
        INDEX('Emission Factors'!$E$5:$R$488,
              MATCH(1,
                    ('Emission Factors'!$E$5:$E$488 = 'GHG emissions calculations'!$F703) *
                    ('Emission Factors'!$H$5:$H$488 = 'GHG emissions calculations'!$H703),
                    0),
              MATCH('GHG emissions calculations'!R$6, 'Emission Factors'!$E$5:$R$5, 0)) &lt;&gt; "",
        INDEX('Emission Factors'!$E$5:$R$488,
              MATCH(1,
                    ('Emission Factors'!$E$5:$E$488 = 'GHG emissions calculations'!$F703) *
                    ('Emission Factors'!$H$5:$H$488 = 'GHG emissions calculations'!$H703),
                    0),
              MATCH('GHG emissions calculations'!R$6, 'Emission Factors'!$E$5:$R$5, 0)),
        ""),
    "")</f>
        <v/>
      </c>
      <c r="S703" s="312">
        <f t="shared" si="2"/>
        <v>0</v>
      </c>
      <c r="T703" s="23"/>
    </row>
    <row r="704" ht="15.75" customHeight="1" outlineLevel="1">
      <c r="A704" s="23"/>
      <c r="B704" s="71"/>
      <c r="C704" s="71"/>
      <c r="D704" s="71"/>
      <c r="E704" s="314"/>
      <c r="F704" s="311" t="str">
        <f>Lists!S63</f>
        <v>Brass Recycled - Asia</v>
      </c>
      <c r="G704" s="311" t="str">
        <f t="array" ref="G704">XLOOKUP(1,('Emission Factors'!$E$5:$E$488='GHG emissions calculations'!$F704)*('Emission Factors'!$H$5:$H$488='GHG emissions calculations'!$H704),INDEX('Emission Factors'!$E$5:$T$488,0,MATCH('GHG emissions calculations'!G$6,'Emission Factors'!$E$5:$T$5,0)),"",0)</f>
        <v/>
      </c>
      <c r="H704" s="311" t="s">
        <v>238</v>
      </c>
      <c r="I704" s="312" t="str">
        <f>IF(
    SUMIFS('Import data'!$L$25:$L$80,
           'Import data'!$J$25:$J$80, F704,
           'Import data'!$G$25:$G$80, 'GHG emissions calculations'!$H704,
           'Import data'!$I$25:$I$80,$E$541) &lt;&gt; 0,
    SUMIFS('Import data'!$L$25:$L$80,
           'Import data'!$J$25:$J$80, F704,
           'Import data'!$G$25:$G$80, 'GHG emissions calculations'!$H704,
           'Import data'!$I$25:$I$80,$E$541),
    ""
)</f>
        <v/>
      </c>
      <c r="J704" s="311" t="str">
        <f t="array" ref="J704">IF(
    XLOOKUP(F704, 'Import data'!$J$26:$J$47, 'Import data'!$M$26:$M$47, "", 0) = "Please add the region-specific supplier emission factor or choose a different region available in the IAEG database.",
    "",
    XLOOKUP(F704, 'Import data'!$J$26:$J$47, 'Import data'!$M$26:$M$47, "", 0)
)</f>
        <v/>
      </c>
      <c r="K704" s="311" t="str">
        <f t="array" ref="K704">IFERROR(
    XLOOKUP(F704,
            _xlws.FILTER('Supplier Emission'!$G$15:$G$49,
                   ('Supplier Emission'!$D$15:$D$49=H704) * ('Supplier Emission'!$F$15:$F$49=$E$541)),
            _xlws.FILTER('Supplier Emission'!$I$15:$I$49,
                   ('Supplier Emission'!$D$15:$D$49=H704) * ('Supplier Emission'!$F$15:$F$49=$E$541)),
            ""),
    "")</f>
        <v/>
      </c>
      <c r="L704" s="311" t="str">
        <f t="array" ref="L704">IFERROR(
    XLOOKUP(F704,
            _xlws.FILTER('Supplier Emission'!$G$15:$G$49,
                   ('Supplier Emission'!$D$15:$D$49=H704) * ('Supplier Emission'!$F$15:$F$49=$E$541)),
            _xlws.FILTER('Supplier Emission'!$J$15:$J$49,
                   ('Supplier Emission'!$D$15:$D$49=H704) * ('Supplier Emission'!$F$15:$F$49=$E$541)),
            ""),
    "")</f>
        <v/>
      </c>
      <c r="M704" s="311" t="str">
        <f t="array" ref="M704">IFERROR(
    XLOOKUP(F704,
            _xlws.FILTER('Supplier Emission'!$G$15:$G$49,
                   ('Supplier Emission'!$D$15:$D$49=H704) * ('Supplier Emission'!$F$15:$F$49=$E$541)),
            _xlws.FILTER('Supplier Emission'!$M$15:$M$49,
                   ('Supplier Emission'!$D$15:$D$49=H704) * ('Supplier Emission'!$F$15:$F$49=$E$541)),
            ""),
    "")</f>
        <v/>
      </c>
      <c r="N704" s="311" t="str">
        <f t="array" ref="N704">IFERROR(
    XLOOKUP(F704,
            _xlws.FILTER('Supplier Emission'!$G$15:$G$49,
                   ('Supplier Emission'!$D$15:$D$49=H704) * ('Supplier Emission'!$F$15:$F$49=$E$541)),
            _xlws.FILTER('Supplier Emission'!$H$15:$H$49,
                   ('Supplier Emission'!$D$15:$D$49=H704) * ('Supplier Emission'!$F$15:$F$49=$E$541)),
            ""),
    "")</f>
        <v/>
      </c>
      <c r="O704" s="311" t="str">
        <f t="array" ref="O704">XLOOKUP(1,('Emission Factors'!$E$5:$E$488='GHG emissions calculations'!$F704)*('Emission Factors'!$H$5:$H$488='GHG emissions calculations'!$H704),INDEX('Emission Factors'!$E$5:$T$488,0,MATCH('GHG emissions calculations'!O$6,'Emission Factors'!$E$5:$T$5,0)),"",0)</f>
        <v/>
      </c>
      <c r="P704" s="313" t="str">
        <f t="array" ref="P704">IFERROR(
    INDEX('Emission Factors'!$E$5:$P$488,
          MATCH(1,
                ('Emission Factors'!$E$5:$E$488 = 'GHG emissions calculations'!$F704) *
                ('Emission Factors'!$H$5:$H$488 = 'GHG emissions calculations'!$H704),
                0),
          MATCH('GHG emissions calculations'!P$6,'Emission Factors'!$E$5:$P$5,0)),
    "")</f>
        <v/>
      </c>
      <c r="Q704" s="311" t="str">
        <f t="array" ref="Q704">IFERROR(
    IF(
        INDEX('Emission Factors'!$E$5:$P$488,
              MATCH(1,
                    ('Emission Factors'!$E$5:$E$488 = 'GHG emissions calculations'!$F704) *
                    ('Emission Factors'!$H$5:$H$488 = 'GHG emissions calculations'!$H704),
                    0),
              MATCH('GHG emissions calculations'!Q$6, 'Emission Factors'!$E$5:$P$5, 0)) &lt;&gt; "",
        INDEX('Emission Factors'!$E$5:$P$488,
              MATCH(1,
                    ('Emission Factors'!$E$5:$E$488 = 'GHG emissions calculations'!$F704) *
                    ('Emission Factors'!$H$5:$H$488 = 'GHG emissions calculations'!$H704),
                    0),
              MATCH('GHG emissions calculations'!Q$6, 'Emission Factors'!$E$5:$P$5, 0)),
        ""),
    "")</f>
        <v/>
      </c>
      <c r="R704" s="311" t="str">
        <f t="array" ref="R704">IFERROR(
    IF(
        INDEX('Emission Factors'!$E$5:$R$488,
              MATCH(1,
                    ('Emission Factors'!$E$5:$E$488 = 'GHG emissions calculations'!$F704) *
                    ('Emission Factors'!$H$5:$H$488 = 'GHG emissions calculations'!$H704),
                    0),
              MATCH('GHG emissions calculations'!R$6, 'Emission Factors'!$E$5:$R$5, 0)) &lt;&gt; "",
        INDEX('Emission Factors'!$E$5:$R$488,
              MATCH(1,
                    ('Emission Factors'!$E$5:$E$488 = 'GHG emissions calculations'!$F704) *
                    ('Emission Factors'!$H$5:$H$488 = 'GHG emissions calculations'!$H704),
                    0),
              MATCH('GHG emissions calculations'!R$6, 'Emission Factors'!$E$5:$R$5, 0)),
        ""),
    "")</f>
        <v/>
      </c>
      <c r="S704" s="312">
        <f t="shared" si="2"/>
        <v>0</v>
      </c>
      <c r="T704" s="23"/>
    </row>
    <row r="705" ht="15.75" customHeight="1" outlineLevel="1">
      <c r="A705" s="23"/>
      <c r="B705" s="71"/>
      <c r="C705" s="71"/>
      <c r="D705" s="71"/>
      <c r="E705" s="314"/>
      <c r="F705" s="311" t="str">
        <f>Lists!S61</f>
        <v>Brass Recycled - Europe</v>
      </c>
      <c r="G705" s="311" t="str">
        <f t="array" ref="G705">XLOOKUP(1,('Emission Factors'!$E$5:$E$488='GHG emissions calculations'!$F705)*('Emission Factors'!$H$5:$H$488='GHG emissions calculations'!$H705),INDEX('Emission Factors'!$E$5:$T$488,0,MATCH('GHG emissions calculations'!G$6,'Emission Factors'!$E$5:$T$5,0)),"",0)</f>
        <v/>
      </c>
      <c r="H705" s="311" t="s">
        <v>238</v>
      </c>
      <c r="I705" s="312" t="str">
        <f>IF(
    SUMIFS('Import data'!$L$25:$L$80,
           'Import data'!$J$25:$J$80, F705,
           'Import data'!$G$25:$G$80, 'GHG emissions calculations'!$H705,
           'Import data'!$I$25:$I$80,$E$541) &lt;&gt; 0,
    SUMIFS('Import data'!$L$25:$L$80,
           'Import data'!$J$25:$J$80, F705,
           'Import data'!$G$25:$G$80, 'GHG emissions calculations'!$H705,
           'Import data'!$I$25:$I$80,$E$541),
    ""
)</f>
        <v/>
      </c>
      <c r="J705" s="311" t="str">
        <f t="array" ref="J705">IF(
    XLOOKUP(F705, 'Import data'!$J$26:$J$47, 'Import data'!$M$26:$M$47, "", 0) = "Please add the region-specific supplier emission factor or choose a different region available in the IAEG database.",
    "",
    XLOOKUP(F705, 'Import data'!$J$26:$J$47, 'Import data'!$M$26:$M$47, "", 0)
)</f>
        <v/>
      </c>
      <c r="K705" s="311" t="str">
        <f t="array" ref="K705">IFERROR(
    XLOOKUP(F705,
            _xlws.FILTER('Supplier Emission'!$G$15:$G$49,
                   ('Supplier Emission'!$D$15:$D$49=H705) * ('Supplier Emission'!$F$15:$F$49=$E$541)),
            _xlws.FILTER('Supplier Emission'!$I$15:$I$49,
                   ('Supplier Emission'!$D$15:$D$49=H705) * ('Supplier Emission'!$F$15:$F$49=$E$541)),
            ""),
    "")</f>
        <v/>
      </c>
      <c r="L705" s="311" t="str">
        <f t="array" ref="L705">IFERROR(
    XLOOKUP(F705,
            _xlws.FILTER('Supplier Emission'!$G$15:$G$49,
                   ('Supplier Emission'!$D$15:$D$49=H705) * ('Supplier Emission'!$F$15:$F$49=$E$541)),
            _xlws.FILTER('Supplier Emission'!$J$15:$J$49,
                   ('Supplier Emission'!$D$15:$D$49=H705) * ('Supplier Emission'!$F$15:$F$49=$E$541)),
            ""),
    "")</f>
        <v/>
      </c>
      <c r="M705" s="311" t="str">
        <f t="array" ref="M705">IFERROR(
    XLOOKUP(F705,
            _xlws.FILTER('Supplier Emission'!$G$15:$G$49,
                   ('Supplier Emission'!$D$15:$D$49=H705) * ('Supplier Emission'!$F$15:$F$49=$E$541)),
            _xlws.FILTER('Supplier Emission'!$M$15:$M$49,
                   ('Supplier Emission'!$D$15:$D$49=H705) * ('Supplier Emission'!$F$15:$F$49=$E$541)),
            ""),
    "")</f>
        <v/>
      </c>
      <c r="N705" s="311" t="str">
        <f t="array" ref="N705">IFERROR(
    XLOOKUP(F705,
            _xlws.FILTER('Supplier Emission'!$G$15:$G$49,
                   ('Supplier Emission'!$D$15:$D$49=H705) * ('Supplier Emission'!$F$15:$F$49=$E$541)),
            _xlws.FILTER('Supplier Emission'!$H$15:$H$49,
                   ('Supplier Emission'!$D$15:$D$49=H705) * ('Supplier Emission'!$F$15:$F$49=$E$541)),
            ""),
    "")</f>
        <v/>
      </c>
      <c r="O705" s="311" t="str">
        <f t="array" ref="O705">XLOOKUP(1,('Emission Factors'!$E$5:$E$488='GHG emissions calculations'!$F705)*('Emission Factors'!$H$5:$H$488='GHG emissions calculations'!$H705),INDEX('Emission Factors'!$E$5:$T$488,0,MATCH('GHG emissions calculations'!O$6,'Emission Factors'!$E$5:$T$5,0)),"",0)</f>
        <v/>
      </c>
      <c r="P705" s="313" t="str">
        <f t="array" ref="P705">IFERROR(
    INDEX('Emission Factors'!$E$5:$P$488,
          MATCH(1,
                ('Emission Factors'!$E$5:$E$488 = 'GHG emissions calculations'!$F705) *
                ('Emission Factors'!$H$5:$H$488 = 'GHG emissions calculations'!$H705),
                0),
          MATCH('GHG emissions calculations'!P$6,'Emission Factors'!$E$5:$P$5,0)),
    "")</f>
        <v/>
      </c>
      <c r="Q705" s="311" t="str">
        <f t="array" ref="Q705">IFERROR(
    IF(
        INDEX('Emission Factors'!$E$5:$P$488,
              MATCH(1,
                    ('Emission Factors'!$E$5:$E$488 = 'GHG emissions calculations'!$F705) *
                    ('Emission Factors'!$H$5:$H$488 = 'GHG emissions calculations'!$H705),
                    0),
              MATCH('GHG emissions calculations'!Q$6, 'Emission Factors'!$E$5:$P$5, 0)) &lt;&gt; "",
        INDEX('Emission Factors'!$E$5:$P$488,
              MATCH(1,
                    ('Emission Factors'!$E$5:$E$488 = 'GHG emissions calculations'!$F705) *
                    ('Emission Factors'!$H$5:$H$488 = 'GHG emissions calculations'!$H705),
                    0),
              MATCH('GHG emissions calculations'!Q$6, 'Emission Factors'!$E$5:$P$5, 0)),
        ""),
    "")</f>
        <v/>
      </c>
      <c r="R705" s="311" t="str">
        <f t="array" ref="R705">IFERROR(
    IF(
        INDEX('Emission Factors'!$E$5:$R$488,
              MATCH(1,
                    ('Emission Factors'!$E$5:$E$488 = 'GHG emissions calculations'!$F705) *
                    ('Emission Factors'!$H$5:$H$488 = 'GHG emissions calculations'!$H705),
                    0),
              MATCH('GHG emissions calculations'!R$6, 'Emission Factors'!$E$5:$R$5, 0)) &lt;&gt; "",
        INDEX('Emission Factors'!$E$5:$R$488,
              MATCH(1,
                    ('Emission Factors'!$E$5:$E$488 = 'GHG emissions calculations'!$F705) *
                    ('Emission Factors'!$H$5:$H$488 = 'GHG emissions calculations'!$H705),
                    0),
              MATCH('GHG emissions calculations'!R$6, 'Emission Factors'!$E$5:$R$5, 0)),
        ""),
    "")</f>
        <v/>
      </c>
      <c r="S705" s="312">
        <f t="shared" si="2"/>
        <v>0</v>
      </c>
      <c r="T705" s="23"/>
    </row>
    <row r="706" ht="15.75" customHeight="1" outlineLevel="1">
      <c r="A706" s="23"/>
      <c r="B706" s="71"/>
      <c r="C706" s="71"/>
      <c r="D706" s="71"/>
      <c r="E706" s="314"/>
      <c r="F706" s="311" t="str">
        <f>Lists!S66</f>
        <v>Brass Recycled - Global or unspecified region</v>
      </c>
      <c r="G706" s="311" t="str">
        <f t="array" ref="G706">XLOOKUP(1,('Emission Factors'!$E$5:$E$488='GHG emissions calculations'!$F706)*('Emission Factors'!$H$5:$H$488='GHG emissions calculations'!$H706),INDEX('Emission Factors'!$E$5:$T$488,0,MATCH('GHG emissions calculations'!G$6,'Emission Factors'!$E$5:$T$5,0)),"",0)</f>
        <v/>
      </c>
      <c r="H706" s="311" t="s">
        <v>238</v>
      </c>
      <c r="I706" s="312" t="str">
        <f>IF(
    SUMIFS('Import data'!$L$25:$L$80,
           'Import data'!$J$25:$J$80, F706,
           'Import data'!$G$25:$G$80, 'GHG emissions calculations'!$H706,
           'Import data'!$I$25:$I$80,$E$541) &lt;&gt; 0,
    SUMIFS('Import data'!$L$25:$L$80,
           'Import data'!$J$25:$J$80, F706,
           'Import data'!$G$25:$G$80, 'GHG emissions calculations'!$H706,
           'Import data'!$I$25:$I$80,$E$541),
    ""
)</f>
        <v/>
      </c>
      <c r="J706" s="311" t="str">
        <f t="array" ref="J706">IF(
    XLOOKUP(F706, 'Import data'!$J$26:$J$47, 'Import data'!$M$26:$M$47, "", 0) = "Please add the region-specific supplier emission factor or choose a different region available in the IAEG database.",
    "",
    XLOOKUP(F706, 'Import data'!$J$26:$J$47, 'Import data'!$M$26:$M$47, "", 0)
)</f>
        <v/>
      </c>
      <c r="K706" s="311" t="str">
        <f t="array" ref="K706">IFERROR(
    XLOOKUP(F706,
            _xlws.FILTER('Supplier Emission'!$G$15:$G$49,
                   ('Supplier Emission'!$D$15:$D$49=H706) * ('Supplier Emission'!$F$15:$F$49=$E$541)),
            _xlws.FILTER('Supplier Emission'!$I$15:$I$49,
                   ('Supplier Emission'!$D$15:$D$49=H706) * ('Supplier Emission'!$F$15:$F$49=$E$541)),
            ""),
    "")</f>
        <v/>
      </c>
      <c r="L706" s="311" t="str">
        <f t="array" ref="L706">IFERROR(
    XLOOKUP(F706,
            _xlws.FILTER('Supplier Emission'!$G$15:$G$49,
                   ('Supplier Emission'!$D$15:$D$49=H706) * ('Supplier Emission'!$F$15:$F$49=$E$541)),
            _xlws.FILTER('Supplier Emission'!$J$15:$J$49,
                   ('Supplier Emission'!$D$15:$D$49=H706) * ('Supplier Emission'!$F$15:$F$49=$E$541)),
            ""),
    "")</f>
        <v/>
      </c>
      <c r="M706" s="311" t="str">
        <f t="array" ref="M706">IFERROR(
    XLOOKUP(F706,
            _xlws.FILTER('Supplier Emission'!$G$15:$G$49,
                   ('Supplier Emission'!$D$15:$D$49=H706) * ('Supplier Emission'!$F$15:$F$49=$E$541)),
            _xlws.FILTER('Supplier Emission'!$M$15:$M$49,
                   ('Supplier Emission'!$D$15:$D$49=H706) * ('Supplier Emission'!$F$15:$F$49=$E$541)),
            ""),
    "")</f>
        <v/>
      </c>
      <c r="N706" s="311" t="str">
        <f t="array" ref="N706">IFERROR(
    XLOOKUP(F706,
            _xlws.FILTER('Supplier Emission'!$G$15:$G$49,
                   ('Supplier Emission'!$D$15:$D$49=H706) * ('Supplier Emission'!$F$15:$F$49=$E$541)),
            _xlws.FILTER('Supplier Emission'!$H$15:$H$49,
                   ('Supplier Emission'!$D$15:$D$49=H706) * ('Supplier Emission'!$F$15:$F$49=$E$541)),
            ""),
    "")</f>
        <v/>
      </c>
      <c r="O706" s="311" t="str">
        <f t="array" ref="O706">XLOOKUP(1,('Emission Factors'!$E$5:$E$488='GHG emissions calculations'!$F706)*('Emission Factors'!$H$5:$H$488='GHG emissions calculations'!$H706),INDEX('Emission Factors'!$E$5:$T$488,0,MATCH('GHG emissions calculations'!O$6,'Emission Factors'!$E$5:$T$5,0)),"",0)</f>
        <v/>
      </c>
      <c r="P706" s="313" t="str">
        <f t="array" ref="P706">IFERROR(
    INDEX('Emission Factors'!$E$5:$P$488,
          MATCH(1,
                ('Emission Factors'!$E$5:$E$488 = 'GHG emissions calculations'!$F706) *
                ('Emission Factors'!$H$5:$H$488 = 'GHG emissions calculations'!$H706),
                0),
          MATCH('GHG emissions calculations'!P$6,'Emission Factors'!$E$5:$P$5,0)),
    "")</f>
        <v/>
      </c>
      <c r="Q706" s="311" t="str">
        <f t="array" ref="Q706">IFERROR(
    IF(
        INDEX('Emission Factors'!$E$5:$P$488,
              MATCH(1,
                    ('Emission Factors'!$E$5:$E$488 = 'GHG emissions calculations'!$F706) *
                    ('Emission Factors'!$H$5:$H$488 = 'GHG emissions calculations'!$H706),
                    0),
              MATCH('GHG emissions calculations'!Q$6, 'Emission Factors'!$E$5:$P$5, 0)) &lt;&gt; "",
        INDEX('Emission Factors'!$E$5:$P$488,
              MATCH(1,
                    ('Emission Factors'!$E$5:$E$488 = 'GHG emissions calculations'!$F706) *
                    ('Emission Factors'!$H$5:$H$488 = 'GHG emissions calculations'!$H706),
                    0),
              MATCH('GHG emissions calculations'!Q$6, 'Emission Factors'!$E$5:$P$5, 0)),
        ""),
    "")</f>
        <v/>
      </c>
      <c r="R706" s="311" t="str">
        <f t="array" ref="R706">IFERROR(
    IF(
        INDEX('Emission Factors'!$E$5:$R$488,
              MATCH(1,
                    ('Emission Factors'!$E$5:$E$488 = 'GHG emissions calculations'!$F706) *
                    ('Emission Factors'!$H$5:$H$488 = 'GHG emissions calculations'!$H706),
                    0),
              MATCH('GHG emissions calculations'!R$6, 'Emission Factors'!$E$5:$R$5, 0)) &lt;&gt; "",
        INDEX('Emission Factors'!$E$5:$R$488,
              MATCH(1,
                    ('Emission Factors'!$E$5:$E$488 = 'GHG emissions calculations'!$F706) *
                    ('Emission Factors'!$H$5:$H$488 = 'GHG emissions calculations'!$H706),
                    0),
              MATCH('GHG emissions calculations'!R$6, 'Emission Factors'!$E$5:$R$5, 0)),
        ""),
    "")</f>
        <v/>
      </c>
      <c r="S706" s="312">
        <f t="shared" si="2"/>
        <v>0</v>
      </c>
      <c r="T706" s="23"/>
    </row>
    <row r="707" ht="15.75" customHeight="1" outlineLevel="1">
      <c r="A707" s="23"/>
      <c r="B707" s="71"/>
      <c r="C707" s="71"/>
      <c r="D707" s="71"/>
      <c r="E707" s="314"/>
      <c r="F707" s="311" t="str">
        <f>Lists!S65</f>
        <v>Brass Recycled - Middle East</v>
      </c>
      <c r="G707" s="311" t="str">
        <f t="array" ref="G707">XLOOKUP(1,('Emission Factors'!$E$5:$E$488='GHG emissions calculations'!$F707)*('Emission Factors'!$H$5:$H$488='GHG emissions calculations'!$H707),INDEX('Emission Factors'!$E$5:$T$488,0,MATCH('GHG emissions calculations'!G$6,'Emission Factors'!$E$5:$T$5,0)),"",0)</f>
        <v/>
      </c>
      <c r="H707" s="311" t="s">
        <v>238</v>
      </c>
      <c r="I707" s="312" t="str">
        <f>IF(
    SUMIFS('Import data'!$L$25:$L$80,
           'Import data'!$J$25:$J$80, F707,
           'Import data'!$G$25:$G$80, 'GHG emissions calculations'!$H707,
           'Import data'!$I$25:$I$80,$E$541) &lt;&gt; 0,
    SUMIFS('Import data'!$L$25:$L$80,
           'Import data'!$J$25:$J$80, F707,
           'Import data'!$G$25:$G$80, 'GHG emissions calculations'!$H707,
           'Import data'!$I$25:$I$80,$E$541),
    ""
)</f>
        <v/>
      </c>
      <c r="J707" s="311" t="str">
        <f t="array" ref="J707">IF(
    XLOOKUP(F707, 'Import data'!$J$26:$J$47, 'Import data'!$M$26:$M$47, "", 0) = "Please add the region-specific supplier emission factor or choose a different region available in the IAEG database.",
    "",
    XLOOKUP(F707, 'Import data'!$J$26:$J$47, 'Import data'!$M$26:$M$47, "", 0)
)</f>
        <v/>
      </c>
      <c r="K707" s="311" t="str">
        <f t="array" ref="K707">IFERROR(
    XLOOKUP(F707,
            _xlws.FILTER('Supplier Emission'!$G$15:$G$49,
                   ('Supplier Emission'!$D$15:$D$49=H707) * ('Supplier Emission'!$F$15:$F$49=$E$541)),
            _xlws.FILTER('Supplier Emission'!$I$15:$I$49,
                   ('Supplier Emission'!$D$15:$D$49=H707) * ('Supplier Emission'!$F$15:$F$49=$E$541)),
            ""),
    "")</f>
        <v/>
      </c>
      <c r="L707" s="311" t="str">
        <f t="array" ref="L707">IFERROR(
    XLOOKUP(F707,
            _xlws.FILTER('Supplier Emission'!$G$15:$G$49,
                   ('Supplier Emission'!$D$15:$D$49=H707) * ('Supplier Emission'!$F$15:$F$49=$E$541)),
            _xlws.FILTER('Supplier Emission'!$J$15:$J$49,
                   ('Supplier Emission'!$D$15:$D$49=H707) * ('Supplier Emission'!$F$15:$F$49=$E$541)),
            ""),
    "")</f>
        <v/>
      </c>
      <c r="M707" s="311" t="str">
        <f t="array" ref="M707">IFERROR(
    XLOOKUP(F707,
            _xlws.FILTER('Supplier Emission'!$G$15:$G$49,
                   ('Supplier Emission'!$D$15:$D$49=H707) * ('Supplier Emission'!$F$15:$F$49=$E$541)),
            _xlws.FILTER('Supplier Emission'!$M$15:$M$49,
                   ('Supplier Emission'!$D$15:$D$49=H707) * ('Supplier Emission'!$F$15:$F$49=$E$541)),
            ""),
    "")</f>
        <v/>
      </c>
      <c r="N707" s="311" t="str">
        <f t="array" ref="N707">IFERROR(
    XLOOKUP(F707,
            _xlws.FILTER('Supplier Emission'!$G$15:$G$49,
                   ('Supplier Emission'!$D$15:$D$49=H707) * ('Supplier Emission'!$F$15:$F$49=$E$541)),
            _xlws.FILTER('Supplier Emission'!$H$15:$H$49,
                   ('Supplier Emission'!$D$15:$D$49=H707) * ('Supplier Emission'!$F$15:$F$49=$E$541)),
            ""),
    "")</f>
        <v/>
      </c>
      <c r="O707" s="311" t="str">
        <f t="array" ref="O707">XLOOKUP(1,('Emission Factors'!$E$5:$E$488='GHG emissions calculations'!$F707)*('Emission Factors'!$H$5:$H$488='GHG emissions calculations'!$H707),INDEX('Emission Factors'!$E$5:$T$488,0,MATCH('GHG emissions calculations'!O$6,'Emission Factors'!$E$5:$T$5,0)),"",0)</f>
        <v/>
      </c>
      <c r="P707" s="313" t="str">
        <f t="array" ref="P707">IFERROR(
    INDEX('Emission Factors'!$E$5:$P$488,
          MATCH(1,
                ('Emission Factors'!$E$5:$E$488 = 'GHG emissions calculations'!$F707) *
                ('Emission Factors'!$H$5:$H$488 = 'GHG emissions calculations'!$H707),
                0),
          MATCH('GHG emissions calculations'!P$6,'Emission Factors'!$E$5:$P$5,0)),
    "")</f>
        <v/>
      </c>
      <c r="Q707" s="311" t="str">
        <f t="array" ref="Q707">IFERROR(
    IF(
        INDEX('Emission Factors'!$E$5:$P$488,
              MATCH(1,
                    ('Emission Factors'!$E$5:$E$488 = 'GHG emissions calculations'!$F707) *
                    ('Emission Factors'!$H$5:$H$488 = 'GHG emissions calculations'!$H707),
                    0),
              MATCH('GHG emissions calculations'!Q$6, 'Emission Factors'!$E$5:$P$5, 0)) &lt;&gt; "",
        INDEX('Emission Factors'!$E$5:$P$488,
              MATCH(1,
                    ('Emission Factors'!$E$5:$E$488 = 'GHG emissions calculations'!$F707) *
                    ('Emission Factors'!$H$5:$H$488 = 'GHG emissions calculations'!$H707),
                    0),
              MATCH('GHG emissions calculations'!Q$6, 'Emission Factors'!$E$5:$P$5, 0)),
        ""),
    "")</f>
        <v/>
      </c>
      <c r="R707" s="311" t="str">
        <f t="array" ref="R707">IFERROR(
    IF(
        INDEX('Emission Factors'!$E$5:$R$488,
              MATCH(1,
                    ('Emission Factors'!$E$5:$E$488 = 'GHG emissions calculations'!$F707) *
                    ('Emission Factors'!$H$5:$H$488 = 'GHG emissions calculations'!$H707),
                    0),
              MATCH('GHG emissions calculations'!R$6, 'Emission Factors'!$E$5:$R$5, 0)) &lt;&gt; "",
        INDEX('Emission Factors'!$E$5:$R$488,
              MATCH(1,
                    ('Emission Factors'!$E$5:$E$488 = 'GHG emissions calculations'!$F707) *
                    ('Emission Factors'!$H$5:$H$488 = 'GHG emissions calculations'!$H707),
                    0),
              MATCH('GHG emissions calculations'!R$6, 'Emission Factors'!$E$5:$R$5, 0)),
        ""),
    "")</f>
        <v/>
      </c>
      <c r="S707" s="312">
        <f t="shared" si="2"/>
        <v>0</v>
      </c>
      <c r="T707" s="23"/>
    </row>
    <row r="708" ht="15.75" customHeight="1" outlineLevel="1">
      <c r="A708" s="23"/>
      <c r="B708" s="71"/>
      <c r="C708" s="71"/>
      <c r="D708" s="71"/>
      <c r="E708" s="314"/>
      <c r="F708" s="311" t="str">
        <f>Lists!S64</f>
        <v>Brass Recycled - Oceania</v>
      </c>
      <c r="G708" s="311" t="str">
        <f t="array" ref="G708">XLOOKUP(1,('Emission Factors'!$E$5:$E$488='GHG emissions calculations'!$F708)*('Emission Factors'!$H$5:$H$488='GHG emissions calculations'!$H708),INDEX('Emission Factors'!$E$5:$T$488,0,MATCH('GHG emissions calculations'!G$6,'Emission Factors'!$E$5:$T$5,0)),"",0)</f>
        <v/>
      </c>
      <c r="H708" s="311" t="s">
        <v>238</v>
      </c>
      <c r="I708" s="312" t="str">
        <f>IF(
    SUMIFS('Import data'!$L$25:$L$80,
           'Import data'!$J$25:$J$80, F708,
           'Import data'!$G$25:$G$80, 'GHG emissions calculations'!$H708,
           'Import data'!$I$25:$I$80,$E$541) &lt;&gt; 0,
    SUMIFS('Import data'!$L$25:$L$80,
           'Import data'!$J$25:$J$80, F708,
           'Import data'!$G$25:$G$80, 'GHG emissions calculations'!$H708,
           'Import data'!$I$25:$I$80,$E$541),
    ""
)</f>
        <v/>
      </c>
      <c r="J708" s="311" t="str">
        <f t="array" ref="J708">IF(
    XLOOKUP(F708, 'Import data'!$J$26:$J$47, 'Import data'!$M$26:$M$47, "", 0) = "Please add the region-specific supplier emission factor or choose a different region available in the IAEG database.",
    "",
    XLOOKUP(F708, 'Import data'!$J$26:$J$47, 'Import data'!$M$26:$M$47, "", 0)
)</f>
        <v/>
      </c>
      <c r="K708" s="311" t="str">
        <f t="array" ref="K708">IFERROR(
    XLOOKUP(F708,
            _xlws.FILTER('Supplier Emission'!$G$15:$G$49,
                   ('Supplier Emission'!$D$15:$D$49=H708) * ('Supplier Emission'!$F$15:$F$49=$E$541)),
            _xlws.FILTER('Supplier Emission'!$I$15:$I$49,
                   ('Supplier Emission'!$D$15:$D$49=H708) * ('Supplier Emission'!$F$15:$F$49=$E$541)),
            ""),
    "")</f>
        <v/>
      </c>
      <c r="L708" s="311" t="str">
        <f t="array" ref="L708">IFERROR(
    XLOOKUP(F708,
            _xlws.FILTER('Supplier Emission'!$G$15:$G$49,
                   ('Supplier Emission'!$D$15:$D$49=H708) * ('Supplier Emission'!$F$15:$F$49=$E$541)),
            _xlws.FILTER('Supplier Emission'!$J$15:$J$49,
                   ('Supplier Emission'!$D$15:$D$49=H708) * ('Supplier Emission'!$F$15:$F$49=$E$541)),
            ""),
    "")</f>
        <v/>
      </c>
      <c r="M708" s="311" t="str">
        <f t="array" ref="M708">IFERROR(
    XLOOKUP(F708,
            _xlws.FILTER('Supplier Emission'!$G$15:$G$49,
                   ('Supplier Emission'!$D$15:$D$49=H708) * ('Supplier Emission'!$F$15:$F$49=$E$541)),
            _xlws.FILTER('Supplier Emission'!$M$15:$M$49,
                   ('Supplier Emission'!$D$15:$D$49=H708) * ('Supplier Emission'!$F$15:$F$49=$E$541)),
            ""),
    "")</f>
        <v/>
      </c>
      <c r="N708" s="311" t="str">
        <f t="array" ref="N708">IFERROR(
    XLOOKUP(F708,
            _xlws.FILTER('Supplier Emission'!$G$15:$G$49,
                   ('Supplier Emission'!$D$15:$D$49=H708) * ('Supplier Emission'!$F$15:$F$49=$E$541)),
            _xlws.FILTER('Supplier Emission'!$H$15:$H$49,
                   ('Supplier Emission'!$D$15:$D$49=H708) * ('Supplier Emission'!$F$15:$F$49=$E$541)),
            ""),
    "")</f>
        <v/>
      </c>
      <c r="O708" s="311" t="str">
        <f t="array" ref="O708">XLOOKUP(1,('Emission Factors'!$E$5:$E$488='GHG emissions calculations'!$F708)*('Emission Factors'!$H$5:$H$488='GHG emissions calculations'!$H708),INDEX('Emission Factors'!$E$5:$T$488,0,MATCH('GHG emissions calculations'!O$6,'Emission Factors'!$E$5:$T$5,0)),"",0)</f>
        <v/>
      </c>
      <c r="P708" s="313" t="str">
        <f t="array" ref="P708">IFERROR(
    INDEX('Emission Factors'!$E$5:$P$488,
          MATCH(1,
                ('Emission Factors'!$E$5:$E$488 = 'GHG emissions calculations'!$F708) *
                ('Emission Factors'!$H$5:$H$488 = 'GHG emissions calculations'!$H708),
                0),
          MATCH('GHG emissions calculations'!P$6,'Emission Factors'!$E$5:$P$5,0)),
    "")</f>
        <v/>
      </c>
      <c r="Q708" s="311" t="str">
        <f t="array" ref="Q708">IFERROR(
    IF(
        INDEX('Emission Factors'!$E$5:$P$488,
              MATCH(1,
                    ('Emission Factors'!$E$5:$E$488 = 'GHG emissions calculations'!$F708) *
                    ('Emission Factors'!$H$5:$H$488 = 'GHG emissions calculations'!$H708),
                    0),
              MATCH('GHG emissions calculations'!Q$6, 'Emission Factors'!$E$5:$P$5, 0)) &lt;&gt; "",
        INDEX('Emission Factors'!$E$5:$P$488,
              MATCH(1,
                    ('Emission Factors'!$E$5:$E$488 = 'GHG emissions calculations'!$F708) *
                    ('Emission Factors'!$H$5:$H$488 = 'GHG emissions calculations'!$H708),
                    0),
              MATCH('GHG emissions calculations'!Q$6, 'Emission Factors'!$E$5:$P$5, 0)),
        ""),
    "")</f>
        <v/>
      </c>
      <c r="R708" s="311" t="str">
        <f t="array" ref="R708">IFERROR(
    IF(
        INDEX('Emission Factors'!$E$5:$R$488,
              MATCH(1,
                    ('Emission Factors'!$E$5:$E$488 = 'GHG emissions calculations'!$F708) *
                    ('Emission Factors'!$H$5:$H$488 = 'GHG emissions calculations'!$H708),
                    0),
              MATCH('GHG emissions calculations'!R$6, 'Emission Factors'!$E$5:$R$5, 0)) &lt;&gt; "",
        INDEX('Emission Factors'!$E$5:$R$488,
              MATCH(1,
                    ('Emission Factors'!$E$5:$E$488 = 'GHG emissions calculations'!$F708) *
                    ('Emission Factors'!$H$5:$H$488 = 'GHG emissions calculations'!$H708),
                    0),
              MATCH('GHG emissions calculations'!R$6, 'Emission Factors'!$E$5:$R$5, 0)),
        ""),
    "")</f>
        <v/>
      </c>
      <c r="S708" s="312">
        <f t="shared" si="2"/>
        <v>0</v>
      </c>
      <c r="T708" s="23"/>
    </row>
    <row r="709" ht="15.75" customHeight="1" outlineLevel="1">
      <c r="A709" s="23"/>
      <c r="B709" s="71"/>
      <c r="C709" s="71"/>
      <c r="D709" s="71"/>
      <c r="E709" s="314"/>
      <c r="F709" s="316" t="str">
        <f>Lists!S62</f>
        <v>Brass Recycled - Africa</v>
      </c>
      <c r="G709" s="316" t="str">
        <f t="array" ref="G709">XLOOKUP(1,('Emission Factors'!$E$5:$E$488='GHG emissions calculations'!$F709)*('Emission Factors'!$H$5:$H$488='GHG emissions calculations'!$H709),INDEX('Emission Factors'!$E$5:$T$488,0,MATCH('GHG emissions calculations'!G$6,'Emission Factors'!$E$5:$T$5,0)),"",0)</f>
        <v/>
      </c>
      <c r="H709" s="316" t="s">
        <v>237</v>
      </c>
      <c r="I709" s="312" t="str">
        <f>IF(
    SUMIFS('Import data'!$L$25:$L$80,
           'Import data'!$J$25:$J$80, F709,
           'Import data'!$G$25:$G$80, 'GHG emissions calculations'!$H709,
           'Import data'!$I$25:$I$80,$E$541) &lt;&gt; 0,
    SUMIFS('Import data'!$L$25:$L$80,
           'Import data'!$J$25:$J$80, F709,
           'Import data'!$G$25:$G$80, 'GHG emissions calculations'!$H709,
           'Import data'!$I$25:$I$80,$E$541),
    ""
)</f>
        <v/>
      </c>
      <c r="J709" s="316" t="str">
        <f t="array" ref="J709">IF(
    XLOOKUP(F709, 'Import data'!$J$26:$J$47, 'Import data'!$M$26:$M$47, "", 0) = "Please add the region-specific supplier emission factor or choose a different region available in the IAEG database.",
    "",
    XLOOKUP(F709, 'Import data'!$J$26:$J$47, 'Import data'!$M$26:$M$47, "", 0)
)</f>
        <v/>
      </c>
      <c r="K709" s="311" t="str">
        <f t="array" ref="K709">IFERROR(
    XLOOKUP(F709,
            _xlws.FILTER('Supplier Emission'!$G$15:$G$49,
                   ('Supplier Emission'!$D$15:$D$49=H709) * ('Supplier Emission'!$F$15:$F$49=$E$541)),
            _xlws.FILTER('Supplier Emission'!$I$15:$I$49,
                   ('Supplier Emission'!$D$15:$D$49=H709) * ('Supplier Emission'!$F$15:$F$49=$E$541)),
            ""),
    "")</f>
        <v/>
      </c>
      <c r="L709" s="311" t="str">
        <f t="array" ref="L709">IFERROR(
    XLOOKUP(F709,
            _xlws.FILTER('Supplier Emission'!$G$15:$G$49,
                   ('Supplier Emission'!$D$15:$D$49=H709) * ('Supplier Emission'!$F$15:$F$49=$E$541)),
            _xlws.FILTER('Supplier Emission'!$J$15:$J$49,
                   ('Supplier Emission'!$D$15:$D$49=H709) * ('Supplier Emission'!$F$15:$F$49=$E$541)),
            ""),
    "")</f>
        <v/>
      </c>
      <c r="M709" s="311" t="str">
        <f t="array" ref="M709">IFERROR(
    XLOOKUP(F709,
            _xlws.FILTER('Supplier Emission'!$G$15:$G$49,
                   ('Supplier Emission'!$D$15:$D$49=H709) * ('Supplier Emission'!$F$15:$F$49=$E$541)),
            _xlws.FILTER('Supplier Emission'!$M$15:$M$49,
                   ('Supplier Emission'!$D$15:$D$49=H709) * ('Supplier Emission'!$F$15:$F$49=$E$541)),
            ""),
    "")</f>
        <v/>
      </c>
      <c r="N709" s="311" t="str">
        <f t="array" ref="N709">IFERROR(
    XLOOKUP(F709,
            _xlws.FILTER('Supplier Emission'!$G$15:$G$49,
                   ('Supplier Emission'!$D$15:$D$49=H709) * ('Supplier Emission'!$F$15:$F$49=$E$541)),
            _xlws.FILTER('Supplier Emission'!$H$15:$H$49,
                   ('Supplier Emission'!$D$15:$D$49=H709) * ('Supplier Emission'!$F$15:$F$49=$E$541)),
            ""),
    "")</f>
        <v/>
      </c>
      <c r="O709" s="316"/>
      <c r="P709" s="313" t="str">
        <f t="array" ref="P709">IFERROR(
    INDEX('Emission Factors'!$E$5:$P$488,
          MATCH(1,
                ('Emission Factors'!$E$5:$E$488 = 'GHG emissions calculations'!$F709) *
                ('Emission Factors'!$H$5:$H$488 = 'GHG emissions calculations'!$H709),
                0),
          MATCH('GHG emissions calculations'!P$6,'Emission Factors'!$E$5:$P$5,0)),
    "")</f>
        <v/>
      </c>
      <c r="Q709" s="311" t="str">
        <f t="array" ref="Q709">IFERROR(
    IF(
        INDEX('Emission Factors'!$E$5:$P$488,
              MATCH(1,
                    ('Emission Factors'!$E$5:$E$488 = 'GHG emissions calculations'!$F709) *
                    ('Emission Factors'!$H$5:$H$488 = 'GHG emissions calculations'!$H709),
                    0),
              MATCH('GHG emissions calculations'!Q$6, 'Emission Factors'!$E$5:$P$5, 0)) &lt;&gt; "",
        INDEX('Emission Factors'!$E$5:$P$488,
              MATCH(1,
                    ('Emission Factors'!$E$5:$E$488 = 'GHG emissions calculations'!$F709) *
                    ('Emission Factors'!$H$5:$H$488 = 'GHG emissions calculations'!$H709),
                    0),
              MATCH('GHG emissions calculations'!Q$6, 'Emission Factors'!$E$5:$P$5, 0)),
        ""),
    "")</f>
        <v/>
      </c>
      <c r="R709" s="311" t="str">
        <f t="array" ref="R709">IFERROR(
    IF(
        INDEX('Emission Factors'!$E$5:$R$488,
              MATCH(1,
                    ('Emission Factors'!$E$5:$E$488 = 'GHG emissions calculations'!$F709) *
                    ('Emission Factors'!$H$5:$H$488 = 'GHG emissions calculations'!$H709),
                    0),
              MATCH('GHG emissions calculations'!R$6, 'Emission Factors'!$E$5:$R$5, 0)) &lt;&gt; "",
        INDEX('Emission Factors'!$E$5:$R$488,
              MATCH(1,
                    ('Emission Factors'!$E$5:$E$488 = 'GHG emissions calculations'!$F709) *
                    ('Emission Factors'!$H$5:$H$488 = 'GHG emissions calculations'!$H709),
                    0),
              MATCH('GHG emissions calculations'!R$6, 'Emission Factors'!$E$5:$R$5, 0)),
        ""),
    "")</f>
        <v/>
      </c>
      <c r="S709" s="312">
        <f t="shared" si="2"/>
        <v>0</v>
      </c>
      <c r="T709" s="23"/>
    </row>
    <row r="710" ht="15.75" customHeight="1" outlineLevel="1">
      <c r="A710" s="23"/>
      <c r="B710" s="71"/>
      <c r="C710" s="71"/>
      <c r="D710" s="71"/>
      <c r="E710" s="314"/>
      <c r="F710" s="316" t="str">
        <f>Lists!S60</f>
        <v>Brass Recycled - America</v>
      </c>
      <c r="G710" s="316" t="str">
        <f t="array" ref="G710">XLOOKUP(1,('Emission Factors'!$E$5:$E$488='GHG emissions calculations'!$F710)*('Emission Factors'!$H$5:$H$488='GHG emissions calculations'!$H710),INDEX('Emission Factors'!$E$5:$T$488,0,MATCH('GHG emissions calculations'!G$6,'Emission Factors'!$E$5:$T$5,0)),"",0)</f>
        <v/>
      </c>
      <c r="H710" s="316" t="s">
        <v>237</v>
      </c>
      <c r="I710" s="312" t="str">
        <f>IF(
    SUMIFS('Import data'!$L$25:$L$80,
           'Import data'!$J$25:$J$80, F710,
           'Import data'!$G$25:$G$80, 'GHG emissions calculations'!$H710,
           'Import data'!$I$25:$I$80,$E$541) &lt;&gt; 0,
    SUMIFS('Import data'!$L$25:$L$80,
           'Import data'!$J$25:$J$80, F710,
           'Import data'!$G$25:$G$80, 'GHG emissions calculations'!$H710,
           'Import data'!$I$25:$I$80,$E$541),
    ""
)</f>
        <v/>
      </c>
      <c r="J710" s="316" t="str">
        <f t="array" ref="J710">IF(
    XLOOKUP(F710, 'Import data'!$J$26:$J$47, 'Import data'!$M$26:$M$47, "", 0) = "Please add the region-specific supplier emission factor or choose a different region available in the IAEG database.",
    "",
    XLOOKUP(F710, 'Import data'!$J$26:$J$47, 'Import data'!$M$26:$M$47, "", 0)
)</f>
        <v/>
      </c>
      <c r="K710" s="311" t="str">
        <f t="array" ref="K710">IFERROR(
    XLOOKUP(F710,
            _xlws.FILTER('Supplier Emission'!$G$15:$G$49,
                   ('Supplier Emission'!$D$15:$D$49=H710) * ('Supplier Emission'!$F$15:$F$49=$E$541)),
            _xlws.FILTER('Supplier Emission'!$I$15:$I$49,
                   ('Supplier Emission'!$D$15:$D$49=H710) * ('Supplier Emission'!$F$15:$F$49=$E$541)),
            ""),
    "")</f>
        <v/>
      </c>
      <c r="L710" s="311" t="str">
        <f t="array" ref="L710">IFERROR(
    XLOOKUP(F710,
            _xlws.FILTER('Supplier Emission'!$G$15:$G$49,
                   ('Supplier Emission'!$D$15:$D$49=H710) * ('Supplier Emission'!$F$15:$F$49=$E$541)),
            _xlws.FILTER('Supplier Emission'!$J$15:$J$49,
                   ('Supplier Emission'!$D$15:$D$49=H710) * ('Supplier Emission'!$F$15:$F$49=$E$541)),
            ""),
    "")</f>
        <v/>
      </c>
      <c r="M710" s="311" t="str">
        <f t="array" ref="M710">IFERROR(
    XLOOKUP(F710,
            _xlws.FILTER('Supplier Emission'!$G$15:$G$49,
                   ('Supplier Emission'!$D$15:$D$49=H710) * ('Supplier Emission'!$F$15:$F$49=$E$541)),
            _xlws.FILTER('Supplier Emission'!$M$15:$M$49,
                   ('Supplier Emission'!$D$15:$D$49=H710) * ('Supplier Emission'!$F$15:$F$49=$E$541)),
            ""),
    "")</f>
        <v/>
      </c>
      <c r="N710" s="311" t="str">
        <f t="array" ref="N710">IFERROR(
    XLOOKUP(F710,
            _xlws.FILTER('Supplier Emission'!$G$15:$G$49,
                   ('Supplier Emission'!$D$15:$D$49=H710) * ('Supplier Emission'!$F$15:$F$49=$E$541)),
            _xlws.FILTER('Supplier Emission'!$H$15:$H$49,
                   ('Supplier Emission'!$D$15:$D$49=H710) * ('Supplier Emission'!$F$15:$F$49=$E$541)),
            ""),
    "")</f>
        <v/>
      </c>
      <c r="O710" s="316"/>
      <c r="P710" s="313" t="str">
        <f t="array" ref="P710">IFERROR(
    INDEX('Emission Factors'!$E$5:$P$488,
          MATCH(1,
                ('Emission Factors'!$E$5:$E$488 = 'GHG emissions calculations'!$F710) *
                ('Emission Factors'!$H$5:$H$488 = 'GHG emissions calculations'!$H710),
                0),
          MATCH('GHG emissions calculations'!P$6,'Emission Factors'!$E$5:$P$5,0)),
    "")</f>
        <v/>
      </c>
      <c r="Q710" s="311" t="str">
        <f t="array" ref="Q710">IFERROR(
    IF(
        INDEX('Emission Factors'!$E$5:$P$488,
              MATCH(1,
                    ('Emission Factors'!$E$5:$E$488 = 'GHG emissions calculations'!$F710) *
                    ('Emission Factors'!$H$5:$H$488 = 'GHG emissions calculations'!$H710),
                    0),
              MATCH('GHG emissions calculations'!Q$6, 'Emission Factors'!$E$5:$P$5, 0)) &lt;&gt; "",
        INDEX('Emission Factors'!$E$5:$P$488,
              MATCH(1,
                    ('Emission Factors'!$E$5:$E$488 = 'GHG emissions calculations'!$F710) *
                    ('Emission Factors'!$H$5:$H$488 = 'GHG emissions calculations'!$H710),
                    0),
              MATCH('GHG emissions calculations'!Q$6, 'Emission Factors'!$E$5:$P$5, 0)),
        ""),
    "")</f>
        <v/>
      </c>
      <c r="R710" s="311" t="str">
        <f t="array" ref="R710">IFERROR(
    IF(
        INDEX('Emission Factors'!$E$5:$R$488,
              MATCH(1,
                    ('Emission Factors'!$E$5:$E$488 = 'GHG emissions calculations'!$F710) *
                    ('Emission Factors'!$H$5:$H$488 = 'GHG emissions calculations'!$H710),
                    0),
              MATCH('GHG emissions calculations'!R$6, 'Emission Factors'!$E$5:$R$5, 0)) &lt;&gt; "",
        INDEX('Emission Factors'!$E$5:$R$488,
              MATCH(1,
                    ('Emission Factors'!$E$5:$E$488 = 'GHG emissions calculations'!$F710) *
                    ('Emission Factors'!$H$5:$H$488 = 'GHG emissions calculations'!$H710),
                    0),
              MATCH('GHG emissions calculations'!R$6, 'Emission Factors'!$E$5:$R$5, 0)),
        ""),
    "")</f>
        <v/>
      </c>
      <c r="S710" s="312">
        <f t="shared" si="2"/>
        <v>0</v>
      </c>
      <c r="T710" s="23"/>
    </row>
    <row r="711" ht="15.75" customHeight="1" outlineLevel="1">
      <c r="A711" s="23"/>
      <c r="B711" s="71"/>
      <c r="C711" s="71"/>
      <c r="D711" s="71"/>
      <c r="E711" s="314"/>
      <c r="F711" s="316" t="str">
        <f>Lists!S63</f>
        <v>Brass Recycled - Asia</v>
      </c>
      <c r="G711" s="316" t="str">
        <f t="array" ref="G711">XLOOKUP(1,('Emission Factors'!$E$5:$E$488='GHG emissions calculations'!$F711)*('Emission Factors'!$H$5:$H$488='GHG emissions calculations'!$H711),INDEX('Emission Factors'!$E$5:$T$488,0,MATCH('GHG emissions calculations'!G$6,'Emission Factors'!$E$5:$T$5,0)),"",0)</f>
        <v/>
      </c>
      <c r="H711" s="316" t="s">
        <v>237</v>
      </c>
      <c r="I711" s="312" t="str">
        <f>IF(
    SUMIFS('Import data'!$L$25:$L$80,
           'Import data'!$J$25:$J$80, F711,
           'Import data'!$G$25:$G$80, 'GHG emissions calculations'!$H711,
           'Import data'!$I$25:$I$80,$E$541) &lt;&gt; 0,
    SUMIFS('Import data'!$L$25:$L$80,
           'Import data'!$J$25:$J$80, F711,
           'Import data'!$G$25:$G$80, 'GHG emissions calculations'!$H711,
           'Import data'!$I$25:$I$80,$E$541),
    ""
)</f>
        <v/>
      </c>
      <c r="J711" s="316" t="str">
        <f t="array" ref="J711">IF(
    XLOOKUP(F711, 'Import data'!$J$26:$J$47, 'Import data'!$M$26:$M$47, "", 0) = "Please add the region-specific supplier emission factor or choose a different region available in the IAEG database.",
    "",
    XLOOKUP(F711, 'Import data'!$J$26:$J$47, 'Import data'!$M$26:$M$47, "", 0)
)</f>
        <v/>
      </c>
      <c r="K711" s="311" t="str">
        <f t="array" ref="K711">IFERROR(
    XLOOKUP(F711,
            _xlws.FILTER('Supplier Emission'!$G$15:$G$49,
                   ('Supplier Emission'!$D$15:$D$49=H711) * ('Supplier Emission'!$F$15:$F$49=$E$541)),
            _xlws.FILTER('Supplier Emission'!$I$15:$I$49,
                   ('Supplier Emission'!$D$15:$D$49=H711) * ('Supplier Emission'!$F$15:$F$49=$E$541)),
            ""),
    "")</f>
        <v/>
      </c>
      <c r="L711" s="311" t="str">
        <f t="array" ref="L711">IFERROR(
    XLOOKUP(F711,
            _xlws.FILTER('Supplier Emission'!$G$15:$G$49,
                   ('Supplier Emission'!$D$15:$D$49=H711) * ('Supplier Emission'!$F$15:$F$49=$E$541)),
            _xlws.FILTER('Supplier Emission'!$J$15:$J$49,
                   ('Supplier Emission'!$D$15:$D$49=H711) * ('Supplier Emission'!$F$15:$F$49=$E$541)),
            ""),
    "")</f>
        <v/>
      </c>
      <c r="M711" s="311" t="str">
        <f t="array" ref="M711">IFERROR(
    XLOOKUP(F711,
            _xlws.FILTER('Supplier Emission'!$G$15:$G$49,
                   ('Supplier Emission'!$D$15:$D$49=H711) * ('Supplier Emission'!$F$15:$F$49=$E$541)),
            _xlws.FILTER('Supplier Emission'!$M$15:$M$49,
                   ('Supplier Emission'!$D$15:$D$49=H711) * ('Supplier Emission'!$F$15:$F$49=$E$541)),
            ""),
    "")</f>
        <v/>
      </c>
      <c r="N711" s="311" t="str">
        <f t="array" ref="N711">IFERROR(
    XLOOKUP(F711,
            _xlws.FILTER('Supplier Emission'!$G$15:$G$49,
                   ('Supplier Emission'!$D$15:$D$49=H711) * ('Supplier Emission'!$F$15:$F$49=$E$541)),
            _xlws.FILTER('Supplier Emission'!$H$15:$H$49,
                   ('Supplier Emission'!$D$15:$D$49=H711) * ('Supplier Emission'!$F$15:$F$49=$E$541)),
            ""),
    "")</f>
        <v/>
      </c>
      <c r="O711" s="316"/>
      <c r="P711" s="313" t="str">
        <f t="array" ref="P711">IFERROR(
    INDEX('Emission Factors'!$E$5:$P$488,
          MATCH(1,
                ('Emission Factors'!$E$5:$E$488 = 'GHG emissions calculations'!$F711) *
                ('Emission Factors'!$H$5:$H$488 = 'GHG emissions calculations'!$H711),
                0),
          MATCH('GHG emissions calculations'!P$6,'Emission Factors'!$E$5:$P$5,0)),
    "")</f>
        <v/>
      </c>
      <c r="Q711" s="311" t="str">
        <f t="array" ref="Q711">IFERROR(
    IF(
        INDEX('Emission Factors'!$E$5:$P$488,
              MATCH(1,
                    ('Emission Factors'!$E$5:$E$488 = 'GHG emissions calculations'!$F711) *
                    ('Emission Factors'!$H$5:$H$488 = 'GHG emissions calculations'!$H711),
                    0),
              MATCH('GHG emissions calculations'!Q$6, 'Emission Factors'!$E$5:$P$5, 0)) &lt;&gt; "",
        INDEX('Emission Factors'!$E$5:$P$488,
              MATCH(1,
                    ('Emission Factors'!$E$5:$E$488 = 'GHG emissions calculations'!$F711) *
                    ('Emission Factors'!$H$5:$H$488 = 'GHG emissions calculations'!$H711),
                    0),
              MATCH('GHG emissions calculations'!Q$6, 'Emission Factors'!$E$5:$P$5, 0)),
        ""),
    "")</f>
        <v/>
      </c>
      <c r="R711" s="311" t="str">
        <f t="array" ref="R711">IFERROR(
    IF(
        INDEX('Emission Factors'!$E$5:$R$488,
              MATCH(1,
                    ('Emission Factors'!$E$5:$E$488 = 'GHG emissions calculations'!$F711) *
                    ('Emission Factors'!$H$5:$H$488 = 'GHG emissions calculations'!$H711),
                    0),
              MATCH('GHG emissions calculations'!R$6, 'Emission Factors'!$E$5:$R$5, 0)) &lt;&gt; "",
        INDEX('Emission Factors'!$E$5:$R$488,
              MATCH(1,
                    ('Emission Factors'!$E$5:$E$488 = 'GHG emissions calculations'!$F711) *
                    ('Emission Factors'!$H$5:$H$488 = 'GHG emissions calculations'!$H711),
                    0),
              MATCH('GHG emissions calculations'!R$6, 'Emission Factors'!$E$5:$R$5, 0)),
        ""),
    "")</f>
        <v/>
      </c>
      <c r="S711" s="312">
        <f t="shared" si="2"/>
        <v>0</v>
      </c>
      <c r="T711" s="23"/>
    </row>
    <row r="712" ht="15.75" customHeight="1" outlineLevel="1">
      <c r="A712" s="23"/>
      <c r="B712" s="71"/>
      <c r="C712" s="71"/>
      <c r="D712" s="71"/>
      <c r="E712" s="314"/>
      <c r="F712" s="318" t="str">
        <f>Lists!S61</f>
        <v>Brass Recycled - Europe</v>
      </c>
      <c r="G712" s="316" t="str">
        <f t="array" ref="G712">XLOOKUP(1,('Emission Factors'!$E$5:$E$488='GHG emissions calculations'!$F712)*('Emission Factors'!$H$5:$H$488='GHG emissions calculations'!$H712),INDEX('Emission Factors'!$E$5:$T$488,0,MATCH('GHG emissions calculations'!G$6,'Emission Factors'!$E$5:$T$5,0)),"",0)</f>
        <v/>
      </c>
      <c r="H712" s="316" t="s">
        <v>237</v>
      </c>
      <c r="I712" s="312" t="str">
        <f>IF(
    SUMIFS('Import data'!$L$25:$L$80,
           'Import data'!$J$25:$J$80, F712,
           'Import data'!$G$25:$G$80, 'GHG emissions calculations'!$H712,
           'Import data'!$I$25:$I$80,$E$541) &lt;&gt; 0,
    SUMIFS('Import data'!$L$25:$L$80,
           'Import data'!$J$25:$J$80, F712,
           'Import data'!$G$25:$G$80, 'GHG emissions calculations'!$H712,
           'Import data'!$I$25:$I$80,$E$541),
    ""
)</f>
        <v/>
      </c>
      <c r="J712" s="316" t="str">
        <f t="array" ref="J712">IF(
    XLOOKUP(F712, 'Import data'!$J$26:$J$47, 'Import data'!$M$26:$M$47, "", 0) = "Please add the region-specific supplier emission factor or choose a different region available in the IAEG database.",
    "",
    XLOOKUP(F712, 'Import data'!$J$26:$J$47, 'Import data'!$M$26:$M$47, "", 0)
)</f>
        <v/>
      </c>
      <c r="K712" s="311" t="str">
        <f t="array" ref="K712">IFERROR(
    XLOOKUP(F712,
            _xlws.FILTER('Supplier Emission'!$G$15:$G$49,
                   ('Supplier Emission'!$D$15:$D$49=H712) * ('Supplier Emission'!$F$15:$F$49=$E$541)),
            _xlws.FILTER('Supplier Emission'!$I$15:$I$49,
                   ('Supplier Emission'!$D$15:$D$49=H712) * ('Supplier Emission'!$F$15:$F$49=$E$541)),
            ""),
    "")</f>
        <v/>
      </c>
      <c r="L712" s="311" t="str">
        <f t="array" ref="L712">IFERROR(
    XLOOKUP(F712,
            _xlws.FILTER('Supplier Emission'!$G$15:$G$49,
                   ('Supplier Emission'!$D$15:$D$49=H712) * ('Supplier Emission'!$F$15:$F$49=$E$541)),
            _xlws.FILTER('Supplier Emission'!$J$15:$J$49,
                   ('Supplier Emission'!$D$15:$D$49=H712) * ('Supplier Emission'!$F$15:$F$49=$E$541)),
            ""),
    "")</f>
        <v/>
      </c>
      <c r="M712" s="311" t="str">
        <f t="array" ref="M712">IFERROR(
    XLOOKUP(F712,
            _xlws.FILTER('Supplier Emission'!$G$15:$G$49,
                   ('Supplier Emission'!$D$15:$D$49=H712) * ('Supplier Emission'!$F$15:$F$49=$E$541)),
            _xlws.FILTER('Supplier Emission'!$M$15:$M$49,
                   ('Supplier Emission'!$D$15:$D$49=H712) * ('Supplier Emission'!$F$15:$F$49=$E$541)),
            ""),
    "")</f>
        <v/>
      </c>
      <c r="N712" s="311" t="str">
        <f t="array" ref="N712">IFERROR(
    XLOOKUP(F712,
            _xlws.FILTER('Supplier Emission'!$G$15:$G$49,
                   ('Supplier Emission'!$D$15:$D$49=H712) * ('Supplier Emission'!$F$15:$F$49=$E$541)),
            _xlws.FILTER('Supplier Emission'!$H$15:$H$49,
                   ('Supplier Emission'!$D$15:$D$49=H712) * ('Supplier Emission'!$F$15:$F$49=$E$541)),
            ""),
    "")</f>
        <v/>
      </c>
      <c r="O712" s="316"/>
      <c r="P712" s="313" t="str">
        <f t="array" ref="P712">IFERROR(
    INDEX('Emission Factors'!$E$5:$P$488,
          MATCH(1,
                ('Emission Factors'!$E$5:$E$488 = 'GHG emissions calculations'!$F712) *
                ('Emission Factors'!$H$5:$H$488 = 'GHG emissions calculations'!$H712),
                0),
          MATCH('GHG emissions calculations'!P$6,'Emission Factors'!$E$5:$P$5,0)),
    "")</f>
        <v/>
      </c>
      <c r="Q712" s="311" t="str">
        <f t="array" ref="Q712">IFERROR(
    IF(
        INDEX('Emission Factors'!$E$5:$P$488,
              MATCH(1,
                    ('Emission Factors'!$E$5:$E$488 = 'GHG emissions calculations'!$F712) *
                    ('Emission Factors'!$H$5:$H$488 = 'GHG emissions calculations'!$H712),
                    0),
              MATCH('GHG emissions calculations'!Q$6, 'Emission Factors'!$E$5:$P$5, 0)) &lt;&gt; "",
        INDEX('Emission Factors'!$E$5:$P$488,
              MATCH(1,
                    ('Emission Factors'!$E$5:$E$488 = 'GHG emissions calculations'!$F712) *
                    ('Emission Factors'!$H$5:$H$488 = 'GHG emissions calculations'!$H712),
                    0),
              MATCH('GHG emissions calculations'!Q$6, 'Emission Factors'!$E$5:$P$5, 0)),
        ""),
    "")</f>
        <v/>
      </c>
      <c r="R712" s="311" t="str">
        <f t="array" ref="R712">IFERROR(
    IF(
        INDEX('Emission Factors'!$E$5:$R$488,
              MATCH(1,
                    ('Emission Factors'!$E$5:$E$488 = 'GHG emissions calculations'!$F712) *
                    ('Emission Factors'!$H$5:$H$488 = 'GHG emissions calculations'!$H712),
                    0),
              MATCH('GHG emissions calculations'!R$6, 'Emission Factors'!$E$5:$R$5, 0)) &lt;&gt; "",
        INDEX('Emission Factors'!$E$5:$R$488,
              MATCH(1,
                    ('Emission Factors'!$E$5:$E$488 = 'GHG emissions calculations'!$F712) *
                    ('Emission Factors'!$H$5:$H$488 = 'GHG emissions calculations'!$H712),
                    0),
              MATCH('GHG emissions calculations'!R$6, 'Emission Factors'!$E$5:$R$5, 0)),
        ""),
    "")</f>
        <v/>
      </c>
      <c r="S712" s="312">
        <f t="shared" si="2"/>
        <v>0</v>
      </c>
      <c r="T712" s="23"/>
    </row>
    <row r="713" ht="15.75" customHeight="1" outlineLevel="1">
      <c r="A713" s="23"/>
      <c r="B713" s="71"/>
      <c r="C713" s="71"/>
      <c r="D713" s="71"/>
      <c r="E713" s="314"/>
      <c r="F713" s="316" t="str">
        <f>Lists!S66</f>
        <v>Brass Recycled - Global or unspecified region</v>
      </c>
      <c r="G713" s="316" t="str">
        <f t="array" ref="G713">XLOOKUP(1,('Emission Factors'!$E$5:$E$488='GHG emissions calculations'!$F713)*('Emission Factors'!$H$5:$H$488='GHG emissions calculations'!$H713),INDEX('Emission Factors'!$E$5:$T$488,0,MATCH('GHG emissions calculations'!G$6,'Emission Factors'!$E$5:$T$5,0)),"",0)</f>
        <v/>
      </c>
      <c r="H713" s="316" t="s">
        <v>237</v>
      </c>
      <c r="I713" s="312" t="str">
        <f>IF(
    SUMIFS('Import data'!$L$25:$L$80,
           'Import data'!$J$25:$J$80, F713,
           'Import data'!$G$25:$G$80, 'GHG emissions calculations'!$H713,
           'Import data'!$I$25:$I$80,$E$541) &lt;&gt; 0,
    SUMIFS('Import data'!$L$25:$L$80,
           'Import data'!$J$25:$J$80, F713,
           'Import data'!$G$25:$G$80, 'GHG emissions calculations'!$H713,
           'Import data'!$I$25:$I$80,$E$541),
    ""
)</f>
        <v/>
      </c>
      <c r="J713" s="316" t="str">
        <f t="array" ref="J713">IF(
    XLOOKUP(F713, 'Import data'!$J$26:$J$47, 'Import data'!$M$26:$M$47, "", 0) = "Please add the region-specific supplier emission factor or choose a different region available in the IAEG database.",
    "",
    XLOOKUP(F713, 'Import data'!$J$26:$J$47, 'Import data'!$M$26:$M$47, "", 0)
)</f>
        <v/>
      </c>
      <c r="K713" s="311" t="str">
        <f t="array" ref="K713">IFERROR(
    XLOOKUP(F713,
            _xlws.FILTER('Supplier Emission'!$G$15:$G$49,
                   ('Supplier Emission'!$D$15:$D$49=H713) * ('Supplier Emission'!$F$15:$F$49=$E$541)),
            _xlws.FILTER('Supplier Emission'!$I$15:$I$49,
                   ('Supplier Emission'!$D$15:$D$49=H713) * ('Supplier Emission'!$F$15:$F$49=$E$541)),
            ""),
    "")</f>
        <v/>
      </c>
      <c r="L713" s="311" t="str">
        <f t="array" ref="L713">IFERROR(
    XLOOKUP(F713,
            _xlws.FILTER('Supplier Emission'!$G$15:$G$49,
                   ('Supplier Emission'!$D$15:$D$49=H713) * ('Supplier Emission'!$F$15:$F$49=$E$541)),
            _xlws.FILTER('Supplier Emission'!$J$15:$J$49,
                   ('Supplier Emission'!$D$15:$D$49=H713) * ('Supplier Emission'!$F$15:$F$49=$E$541)),
            ""),
    "")</f>
        <v/>
      </c>
      <c r="M713" s="311" t="str">
        <f t="array" ref="M713">IFERROR(
    XLOOKUP(F713,
            _xlws.FILTER('Supplier Emission'!$G$15:$G$49,
                   ('Supplier Emission'!$D$15:$D$49=H713) * ('Supplier Emission'!$F$15:$F$49=$E$541)),
            _xlws.FILTER('Supplier Emission'!$M$15:$M$49,
                   ('Supplier Emission'!$D$15:$D$49=H713) * ('Supplier Emission'!$F$15:$F$49=$E$541)),
            ""),
    "")</f>
        <v/>
      </c>
      <c r="N713" s="311" t="str">
        <f t="array" ref="N713">IFERROR(
    XLOOKUP(F713,
            _xlws.FILTER('Supplier Emission'!$G$15:$G$49,
                   ('Supplier Emission'!$D$15:$D$49=H713) * ('Supplier Emission'!$F$15:$F$49=$E$541)),
            _xlws.FILTER('Supplier Emission'!$H$15:$H$49,
                   ('Supplier Emission'!$D$15:$D$49=H713) * ('Supplier Emission'!$F$15:$F$49=$E$541)),
            ""),
    "")</f>
        <v/>
      </c>
      <c r="O713" s="316"/>
      <c r="P713" s="313" t="str">
        <f t="array" ref="P713">IFERROR(
    INDEX('Emission Factors'!$E$5:$P$488,
          MATCH(1,
                ('Emission Factors'!$E$5:$E$488 = 'GHG emissions calculations'!$F713) *
                ('Emission Factors'!$H$5:$H$488 = 'GHG emissions calculations'!$H713),
                0),
          MATCH('GHG emissions calculations'!P$6,'Emission Factors'!$E$5:$P$5,0)),
    "")</f>
        <v/>
      </c>
      <c r="Q713" s="311" t="str">
        <f t="array" ref="Q713">IFERROR(
    IF(
        INDEX('Emission Factors'!$E$5:$P$488,
              MATCH(1,
                    ('Emission Factors'!$E$5:$E$488 = 'GHG emissions calculations'!$F713) *
                    ('Emission Factors'!$H$5:$H$488 = 'GHG emissions calculations'!$H713),
                    0),
              MATCH('GHG emissions calculations'!Q$6, 'Emission Factors'!$E$5:$P$5, 0)) &lt;&gt; "",
        INDEX('Emission Factors'!$E$5:$P$488,
              MATCH(1,
                    ('Emission Factors'!$E$5:$E$488 = 'GHG emissions calculations'!$F713) *
                    ('Emission Factors'!$H$5:$H$488 = 'GHG emissions calculations'!$H713),
                    0),
              MATCH('GHG emissions calculations'!Q$6, 'Emission Factors'!$E$5:$P$5, 0)),
        ""),
    "")</f>
        <v/>
      </c>
      <c r="R713" s="311" t="str">
        <f t="array" ref="R713">IFERROR(
    IF(
        INDEX('Emission Factors'!$E$5:$R$488,
              MATCH(1,
                    ('Emission Factors'!$E$5:$E$488 = 'GHG emissions calculations'!$F713) *
                    ('Emission Factors'!$H$5:$H$488 = 'GHG emissions calculations'!$H713),
                    0),
              MATCH('GHG emissions calculations'!R$6, 'Emission Factors'!$E$5:$R$5, 0)) &lt;&gt; "",
        INDEX('Emission Factors'!$E$5:$R$488,
              MATCH(1,
                    ('Emission Factors'!$E$5:$E$488 = 'GHG emissions calculations'!$F713) *
                    ('Emission Factors'!$H$5:$H$488 = 'GHG emissions calculations'!$H713),
                    0),
              MATCH('GHG emissions calculations'!R$6, 'Emission Factors'!$E$5:$R$5, 0)),
        ""),
    "")</f>
        <v/>
      </c>
      <c r="S713" s="312">
        <f t="shared" si="2"/>
        <v>0</v>
      </c>
      <c r="T713" s="23"/>
    </row>
    <row r="714" ht="15.75" customHeight="1" outlineLevel="1">
      <c r="A714" s="23"/>
      <c r="B714" s="71"/>
      <c r="C714" s="71"/>
      <c r="D714" s="71"/>
      <c r="E714" s="314"/>
      <c r="F714" s="316" t="str">
        <f>Lists!S65</f>
        <v>Brass Recycled - Middle East</v>
      </c>
      <c r="G714" s="316" t="str">
        <f t="array" ref="G714">XLOOKUP(1,('Emission Factors'!$E$5:$E$488='GHG emissions calculations'!$F714)*('Emission Factors'!$H$5:$H$488='GHG emissions calculations'!$H714),INDEX('Emission Factors'!$E$5:$T$488,0,MATCH('GHG emissions calculations'!G$6,'Emission Factors'!$E$5:$T$5,0)),"",0)</f>
        <v/>
      </c>
      <c r="H714" s="316" t="s">
        <v>237</v>
      </c>
      <c r="I714" s="312" t="str">
        <f>IF(
    SUMIFS('Import data'!$L$25:$L$80,
           'Import data'!$J$25:$J$80, F714,
           'Import data'!$G$25:$G$80, 'GHG emissions calculations'!$H714,
           'Import data'!$I$25:$I$80,$E$541) &lt;&gt; 0,
    SUMIFS('Import data'!$L$25:$L$80,
           'Import data'!$J$25:$J$80, F714,
           'Import data'!$G$25:$G$80, 'GHG emissions calculations'!$H714,
           'Import data'!$I$25:$I$80,$E$541),
    ""
)</f>
        <v/>
      </c>
      <c r="J714" s="316" t="str">
        <f t="array" ref="J714">IF(
    XLOOKUP(F714, 'Import data'!$J$26:$J$47, 'Import data'!$M$26:$M$47, "", 0) = "Please add the region-specific supplier emission factor or choose a different region available in the IAEG database.",
    "",
    XLOOKUP(F714, 'Import data'!$J$26:$J$47, 'Import data'!$M$26:$M$47, "", 0)
)</f>
        <v/>
      </c>
      <c r="K714" s="311" t="str">
        <f t="array" ref="K714">IFERROR(
    XLOOKUP(F714,
            _xlws.FILTER('Supplier Emission'!$G$15:$G$49,
                   ('Supplier Emission'!$D$15:$D$49=H714) * ('Supplier Emission'!$F$15:$F$49=$E$541)),
            _xlws.FILTER('Supplier Emission'!$I$15:$I$49,
                   ('Supplier Emission'!$D$15:$D$49=H714) * ('Supplier Emission'!$F$15:$F$49=$E$541)),
            ""),
    "")</f>
        <v/>
      </c>
      <c r="L714" s="311" t="str">
        <f t="array" ref="L714">IFERROR(
    XLOOKUP(F714,
            _xlws.FILTER('Supplier Emission'!$G$15:$G$49,
                   ('Supplier Emission'!$D$15:$D$49=H714) * ('Supplier Emission'!$F$15:$F$49=$E$541)),
            _xlws.FILTER('Supplier Emission'!$J$15:$J$49,
                   ('Supplier Emission'!$D$15:$D$49=H714) * ('Supplier Emission'!$F$15:$F$49=$E$541)),
            ""),
    "")</f>
        <v/>
      </c>
      <c r="M714" s="311" t="str">
        <f t="array" ref="M714">IFERROR(
    XLOOKUP(F714,
            _xlws.FILTER('Supplier Emission'!$G$15:$G$49,
                   ('Supplier Emission'!$D$15:$D$49=H714) * ('Supplier Emission'!$F$15:$F$49=$E$541)),
            _xlws.FILTER('Supplier Emission'!$M$15:$M$49,
                   ('Supplier Emission'!$D$15:$D$49=H714) * ('Supplier Emission'!$F$15:$F$49=$E$541)),
            ""),
    "")</f>
        <v/>
      </c>
      <c r="N714" s="311" t="str">
        <f t="array" ref="N714">IFERROR(
    XLOOKUP(F714,
            _xlws.FILTER('Supplier Emission'!$G$15:$G$49,
                   ('Supplier Emission'!$D$15:$D$49=H714) * ('Supplier Emission'!$F$15:$F$49=$E$541)),
            _xlws.FILTER('Supplier Emission'!$H$15:$H$49,
                   ('Supplier Emission'!$D$15:$D$49=H714) * ('Supplier Emission'!$F$15:$F$49=$E$541)),
            ""),
    "")</f>
        <v/>
      </c>
      <c r="O714" s="316"/>
      <c r="P714" s="313" t="str">
        <f t="array" ref="P714">IFERROR(
    INDEX('Emission Factors'!$E$5:$P$488,
          MATCH(1,
                ('Emission Factors'!$E$5:$E$488 = 'GHG emissions calculations'!$F714) *
                ('Emission Factors'!$H$5:$H$488 = 'GHG emissions calculations'!$H714),
                0),
          MATCH('GHG emissions calculations'!P$6,'Emission Factors'!$E$5:$P$5,0)),
    "")</f>
        <v/>
      </c>
      <c r="Q714" s="311" t="str">
        <f t="array" ref="Q714">IFERROR(
    IF(
        INDEX('Emission Factors'!$E$5:$P$488,
              MATCH(1,
                    ('Emission Factors'!$E$5:$E$488 = 'GHG emissions calculations'!$F714) *
                    ('Emission Factors'!$H$5:$H$488 = 'GHG emissions calculations'!$H714),
                    0),
              MATCH('GHG emissions calculations'!Q$6, 'Emission Factors'!$E$5:$P$5, 0)) &lt;&gt; "",
        INDEX('Emission Factors'!$E$5:$P$488,
              MATCH(1,
                    ('Emission Factors'!$E$5:$E$488 = 'GHG emissions calculations'!$F714) *
                    ('Emission Factors'!$H$5:$H$488 = 'GHG emissions calculations'!$H714),
                    0),
              MATCH('GHG emissions calculations'!Q$6, 'Emission Factors'!$E$5:$P$5, 0)),
        ""),
    "")</f>
        <v/>
      </c>
      <c r="R714" s="311" t="str">
        <f t="array" ref="R714">IFERROR(
    IF(
        INDEX('Emission Factors'!$E$5:$R$488,
              MATCH(1,
                    ('Emission Factors'!$E$5:$E$488 = 'GHG emissions calculations'!$F714) *
                    ('Emission Factors'!$H$5:$H$488 = 'GHG emissions calculations'!$H714),
                    0),
              MATCH('GHG emissions calculations'!R$6, 'Emission Factors'!$E$5:$R$5, 0)) &lt;&gt; "",
        INDEX('Emission Factors'!$E$5:$R$488,
              MATCH(1,
                    ('Emission Factors'!$E$5:$E$488 = 'GHG emissions calculations'!$F714) *
                    ('Emission Factors'!$H$5:$H$488 = 'GHG emissions calculations'!$H714),
                    0),
              MATCH('GHG emissions calculations'!R$6, 'Emission Factors'!$E$5:$R$5, 0)),
        ""),
    "")</f>
        <v/>
      </c>
      <c r="S714" s="312">
        <f t="shared" si="2"/>
        <v>0</v>
      </c>
      <c r="T714" s="23"/>
    </row>
    <row r="715" ht="15.75" customHeight="1" outlineLevel="1">
      <c r="A715" s="23"/>
      <c r="B715" s="71"/>
      <c r="C715" s="71"/>
      <c r="D715" s="71"/>
      <c r="E715" s="314"/>
      <c r="F715" s="316" t="str">
        <f>Lists!S64</f>
        <v>Brass Recycled - Oceania</v>
      </c>
      <c r="G715" s="316" t="str">
        <f t="array" ref="G715">XLOOKUP(1,('Emission Factors'!$E$5:$E$488='GHG emissions calculations'!$F715)*('Emission Factors'!$H$5:$H$488='GHG emissions calculations'!$H715),INDEX('Emission Factors'!$E$5:$T$488,0,MATCH('GHG emissions calculations'!G$6,'Emission Factors'!$E$5:$T$5,0)),"",0)</f>
        <v/>
      </c>
      <c r="H715" s="316" t="s">
        <v>237</v>
      </c>
      <c r="I715" s="312" t="str">
        <f>IF(
    SUMIFS('Import data'!$L$25:$L$80,
           'Import data'!$J$25:$J$80, F715,
           'Import data'!$G$25:$G$80, 'GHG emissions calculations'!$H715,
           'Import data'!$I$25:$I$80,$E$541) &lt;&gt; 0,
    SUMIFS('Import data'!$L$25:$L$80,
           'Import data'!$J$25:$J$80, F715,
           'Import data'!$G$25:$G$80, 'GHG emissions calculations'!$H715,
           'Import data'!$I$25:$I$80,$E$541),
    ""
)</f>
        <v/>
      </c>
      <c r="J715" s="316" t="str">
        <f t="array" ref="J715">IF(
    XLOOKUP(F715, 'Import data'!$J$26:$J$47, 'Import data'!$M$26:$M$47, "", 0) = "Please add the region-specific supplier emission factor or choose a different region available in the IAEG database.",
    "",
    XLOOKUP(F715, 'Import data'!$J$26:$J$47, 'Import data'!$M$26:$M$47, "", 0)
)</f>
        <v/>
      </c>
      <c r="K715" s="311" t="str">
        <f t="array" ref="K715">IFERROR(
    XLOOKUP(F715,
            _xlws.FILTER('Supplier Emission'!$G$15:$G$49,
                   ('Supplier Emission'!$D$15:$D$49=H715) * ('Supplier Emission'!$F$15:$F$49=$E$541)),
            _xlws.FILTER('Supplier Emission'!$I$15:$I$49,
                   ('Supplier Emission'!$D$15:$D$49=H715) * ('Supplier Emission'!$F$15:$F$49=$E$541)),
            ""),
    "")</f>
        <v/>
      </c>
      <c r="L715" s="311" t="str">
        <f t="array" ref="L715">IFERROR(
    XLOOKUP(F715,
            _xlws.FILTER('Supplier Emission'!$G$15:$G$49,
                   ('Supplier Emission'!$D$15:$D$49=H715) * ('Supplier Emission'!$F$15:$F$49=$E$541)),
            _xlws.FILTER('Supplier Emission'!$J$15:$J$49,
                   ('Supplier Emission'!$D$15:$D$49=H715) * ('Supplier Emission'!$F$15:$F$49=$E$541)),
            ""),
    "")</f>
        <v/>
      </c>
      <c r="M715" s="311" t="str">
        <f t="array" ref="M715">IFERROR(
    XLOOKUP(F715,
            _xlws.FILTER('Supplier Emission'!$G$15:$G$49,
                   ('Supplier Emission'!$D$15:$D$49=H715) * ('Supplier Emission'!$F$15:$F$49=$E$541)),
            _xlws.FILTER('Supplier Emission'!$M$15:$M$49,
                   ('Supplier Emission'!$D$15:$D$49=H715) * ('Supplier Emission'!$F$15:$F$49=$E$541)),
            ""),
    "")</f>
        <v/>
      </c>
      <c r="N715" s="311" t="str">
        <f t="array" ref="N715">IFERROR(
    XLOOKUP(F715,
            _xlws.FILTER('Supplier Emission'!$G$15:$G$49,
                   ('Supplier Emission'!$D$15:$D$49=H715) * ('Supplier Emission'!$F$15:$F$49=$E$541)),
            _xlws.FILTER('Supplier Emission'!$H$15:$H$49,
                   ('Supplier Emission'!$D$15:$D$49=H715) * ('Supplier Emission'!$F$15:$F$49=$E$541)),
            ""),
    "")</f>
        <v/>
      </c>
      <c r="O715" s="316"/>
      <c r="P715" s="313" t="str">
        <f t="array" ref="P715">IFERROR(
    INDEX('Emission Factors'!$E$5:$P$488,
          MATCH(1,
                ('Emission Factors'!$E$5:$E$488 = 'GHG emissions calculations'!$F715) *
                ('Emission Factors'!$H$5:$H$488 = 'GHG emissions calculations'!$H715),
                0),
          MATCH('GHG emissions calculations'!P$6,'Emission Factors'!$E$5:$P$5,0)),
    "")</f>
        <v/>
      </c>
      <c r="Q715" s="311" t="str">
        <f t="array" ref="Q715">IFERROR(
    IF(
        INDEX('Emission Factors'!$E$5:$P$488,
              MATCH(1,
                    ('Emission Factors'!$E$5:$E$488 = 'GHG emissions calculations'!$F715) *
                    ('Emission Factors'!$H$5:$H$488 = 'GHG emissions calculations'!$H715),
                    0),
              MATCH('GHG emissions calculations'!Q$6, 'Emission Factors'!$E$5:$P$5, 0)) &lt;&gt; "",
        INDEX('Emission Factors'!$E$5:$P$488,
              MATCH(1,
                    ('Emission Factors'!$E$5:$E$488 = 'GHG emissions calculations'!$F715) *
                    ('Emission Factors'!$H$5:$H$488 = 'GHG emissions calculations'!$H715),
                    0),
              MATCH('GHG emissions calculations'!Q$6, 'Emission Factors'!$E$5:$P$5, 0)),
        ""),
    "")</f>
        <v/>
      </c>
      <c r="R715" s="311" t="str">
        <f t="array" ref="R715">IFERROR(
    IF(
        INDEX('Emission Factors'!$E$5:$R$488,
              MATCH(1,
                    ('Emission Factors'!$E$5:$E$488 = 'GHG emissions calculations'!$F715) *
                    ('Emission Factors'!$H$5:$H$488 = 'GHG emissions calculations'!$H715),
                    0),
              MATCH('GHG emissions calculations'!R$6, 'Emission Factors'!$E$5:$R$5, 0)) &lt;&gt; "",
        INDEX('Emission Factors'!$E$5:$R$488,
              MATCH(1,
                    ('Emission Factors'!$E$5:$E$488 = 'GHG emissions calculations'!$F715) *
                    ('Emission Factors'!$H$5:$H$488 = 'GHG emissions calculations'!$H715),
                    0),
              MATCH('GHG emissions calculations'!R$6, 'Emission Factors'!$E$5:$R$5, 0)),
        ""),
    "")</f>
        <v/>
      </c>
      <c r="S715" s="312">
        <f t="shared" si="2"/>
        <v>0</v>
      </c>
      <c r="T715" s="23"/>
    </row>
    <row r="716" ht="15.75" customHeight="1" outlineLevel="1">
      <c r="A716" s="23"/>
      <c r="B716" s="71"/>
      <c r="C716" s="71"/>
      <c r="D716" s="71"/>
      <c r="E716" s="314"/>
      <c r="F716" s="311" t="str">
        <f>Lists!S69</f>
        <v>Brass Virgin - Africa</v>
      </c>
      <c r="G716" s="311" t="str">
        <f t="array" ref="G716">XLOOKUP(1,('Emission Factors'!$E$5:$E$488='GHG emissions calculations'!$F716)*('Emission Factors'!$H$5:$H$488='GHG emissions calculations'!$H716),INDEX('Emission Factors'!$E$5:$T$488,0,MATCH('GHG emissions calculations'!G$6,'Emission Factors'!$E$5:$T$5,0)),"",0)</f>
        <v/>
      </c>
      <c r="H716" s="311" t="s">
        <v>238</v>
      </c>
      <c r="I716" s="312" t="str">
        <f>IF(
    SUMIFS('Import data'!$L$25:$L$80,
           'Import data'!$J$25:$J$80, F716,
           'Import data'!$G$25:$G$80, 'GHG emissions calculations'!$H716,
           'Import data'!$I$25:$I$80,$E$541) &lt;&gt; 0,
    SUMIFS('Import data'!$L$25:$L$80,
           'Import data'!$J$25:$J$80, F716,
           'Import data'!$G$25:$G$80, 'GHG emissions calculations'!$H716,
           'Import data'!$I$25:$I$80,$E$541),
    ""
)</f>
        <v/>
      </c>
      <c r="J716" s="311" t="str">
        <f t="array" ref="J716">IF(
    XLOOKUP(F716, 'Import data'!$J$26:$J$47, 'Import data'!$M$26:$M$47, "", 0) = "Please add the region-specific supplier emission factor or choose a different region available in the IAEG database.",
    "",
    XLOOKUP(F716, 'Import data'!$J$26:$J$47, 'Import data'!$M$26:$M$47, "", 0)
)</f>
        <v/>
      </c>
      <c r="K716" s="311" t="str">
        <f t="array" ref="K716">IFERROR(
    XLOOKUP(F716,
            _xlws.FILTER('Supplier Emission'!$G$15:$G$49,
                   ('Supplier Emission'!$D$15:$D$49=H716) * ('Supplier Emission'!$F$15:$F$49=$E$541)),
            _xlws.FILTER('Supplier Emission'!$I$15:$I$49,
                   ('Supplier Emission'!$D$15:$D$49=H716) * ('Supplier Emission'!$F$15:$F$49=$E$541)),
            ""),
    "")</f>
        <v/>
      </c>
      <c r="L716" s="311" t="str">
        <f t="array" ref="L716">IFERROR(
    XLOOKUP(F716,
            _xlws.FILTER('Supplier Emission'!$G$15:$G$49,
                   ('Supplier Emission'!$D$15:$D$49=H716) * ('Supplier Emission'!$F$15:$F$49=$E$541)),
            _xlws.FILTER('Supplier Emission'!$J$15:$J$49,
                   ('Supplier Emission'!$D$15:$D$49=H716) * ('Supplier Emission'!$F$15:$F$49=$E$541)),
            ""),
    "")</f>
        <v/>
      </c>
      <c r="M716" s="311" t="str">
        <f t="array" ref="M716">IFERROR(
    XLOOKUP(F716,
            _xlws.FILTER('Supplier Emission'!$G$15:$G$49,
                   ('Supplier Emission'!$D$15:$D$49=H716) * ('Supplier Emission'!$F$15:$F$49=$E$541)),
            _xlws.FILTER('Supplier Emission'!$M$15:$M$49,
                   ('Supplier Emission'!$D$15:$D$49=H716) * ('Supplier Emission'!$F$15:$F$49=$E$541)),
            ""),
    "")</f>
        <v/>
      </c>
      <c r="N716" s="311" t="str">
        <f t="array" ref="N716">IFERROR(
    XLOOKUP(F716,
            _xlws.FILTER('Supplier Emission'!$G$15:$G$49,
                   ('Supplier Emission'!$D$15:$D$49=H716) * ('Supplier Emission'!$F$15:$F$49=$E$541)),
            _xlws.FILTER('Supplier Emission'!$H$15:$H$49,
                   ('Supplier Emission'!$D$15:$D$49=H716) * ('Supplier Emission'!$F$15:$F$49=$E$541)),
            ""),
    "")</f>
        <v/>
      </c>
      <c r="O716" s="311" t="str">
        <f t="array" ref="O716">XLOOKUP(1,('Emission Factors'!$E$5:$E$488='GHG emissions calculations'!$F716)*('Emission Factors'!$H$5:$H$488='GHG emissions calculations'!$H716),INDEX('Emission Factors'!$E$5:$T$488,0,MATCH('GHG emissions calculations'!O$6,'Emission Factors'!$E$5:$T$5,0)),"",0)</f>
        <v/>
      </c>
      <c r="P716" s="313" t="str">
        <f t="array" ref="P716">IFERROR(
    INDEX('Emission Factors'!$E$5:$P$488,
          MATCH(1,
                ('Emission Factors'!$E$5:$E$488 = 'GHG emissions calculations'!$F716) *
                ('Emission Factors'!$H$5:$H$488 = 'GHG emissions calculations'!$H716),
                0),
          MATCH('GHG emissions calculations'!P$6,'Emission Factors'!$E$5:$P$5,0)),
    "")</f>
        <v/>
      </c>
      <c r="Q716" s="311" t="str">
        <f t="array" ref="Q716">IFERROR(
    IF(
        INDEX('Emission Factors'!$E$5:$P$488,
              MATCH(1,
                    ('Emission Factors'!$E$5:$E$488 = 'GHG emissions calculations'!$F716) *
                    ('Emission Factors'!$H$5:$H$488 = 'GHG emissions calculations'!$H716),
                    0),
              MATCH('GHG emissions calculations'!Q$6, 'Emission Factors'!$E$5:$P$5, 0)) &lt;&gt; "",
        INDEX('Emission Factors'!$E$5:$P$488,
              MATCH(1,
                    ('Emission Factors'!$E$5:$E$488 = 'GHG emissions calculations'!$F716) *
                    ('Emission Factors'!$H$5:$H$488 = 'GHG emissions calculations'!$H716),
                    0),
              MATCH('GHG emissions calculations'!Q$6, 'Emission Factors'!$E$5:$P$5, 0)),
        ""),
    "")</f>
        <v/>
      </c>
      <c r="R716" s="311" t="str">
        <f t="array" ref="R716">IFERROR(
    IF(
        INDEX('Emission Factors'!$E$5:$R$488,
              MATCH(1,
                    ('Emission Factors'!$E$5:$E$488 = 'GHG emissions calculations'!$F716) *
                    ('Emission Factors'!$H$5:$H$488 = 'GHG emissions calculations'!$H716),
                    0),
              MATCH('GHG emissions calculations'!R$6, 'Emission Factors'!$E$5:$R$5, 0)) &lt;&gt; "",
        INDEX('Emission Factors'!$E$5:$R$488,
              MATCH(1,
                    ('Emission Factors'!$E$5:$E$488 = 'GHG emissions calculations'!$F716) *
                    ('Emission Factors'!$H$5:$H$488 = 'GHG emissions calculations'!$H716),
                    0),
              MATCH('GHG emissions calculations'!R$6, 'Emission Factors'!$E$5:$R$5, 0)),
        ""),
    "")</f>
        <v/>
      </c>
      <c r="S716" s="312">
        <f t="shared" si="2"/>
        <v>0</v>
      </c>
      <c r="T716" s="23"/>
    </row>
    <row r="717" ht="15.75" customHeight="1" outlineLevel="1">
      <c r="A717" s="23"/>
      <c r="B717" s="71"/>
      <c r="C717" s="71"/>
      <c r="D717" s="71"/>
      <c r="E717" s="314"/>
      <c r="F717" s="311" t="str">
        <f>Lists!S67</f>
        <v>Brass Virgin - America</v>
      </c>
      <c r="G717" s="311" t="str">
        <f t="array" ref="G717">XLOOKUP(1,('Emission Factors'!$E$5:$E$488='GHG emissions calculations'!$F717)*('Emission Factors'!$H$5:$H$488='GHG emissions calculations'!$H717),INDEX('Emission Factors'!$E$5:$T$488,0,MATCH('GHG emissions calculations'!G$6,'Emission Factors'!$E$5:$T$5,0)),"",0)</f>
        <v/>
      </c>
      <c r="H717" s="311" t="s">
        <v>238</v>
      </c>
      <c r="I717" s="312" t="str">
        <f>IF(
    SUMIFS('Import data'!$L$25:$L$80,
           'Import data'!$J$25:$J$80, F717,
           'Import data'!$G$25:$G$80, 'GHG emissions calculations'!$H717,
           'Import data'!$I$25:$I$80,$E$541) &lt;&gt; 0,
    SUMIFS('Import data'!$L$25:$L$80,
           'Import data'!$J$25:$J$80, F717,
           'Import data'!$G$25:$G$80, 'GHG emissions calculations'!$H717,
           'Import data'!$I$25:$I$80,$E$541),
    ""
)</f>
        <v/>
      </c>
      <c r="J717" s="311" t="str">
        <f t="array" ref="J717">IF(
    XLOOKUP(F717, 'Import data'!$J$26:$J$47, 'Import data'!$M$26:$M$47, "", 0) = "Please add the region-specific supplier emission factor or choose a different region available in the IAEG database.",
    "",
    XLOOKUP(F717, 'Import data'!$J$26:$J$47, 'Import data'!$M$26:$M$47, "", 0)
)</f>
        <v/>
      </c>
      <c r="K717" s="311" t="str">
        <f t="array" ref="K717">IFERROR(
    XLOOKUP(F717,
            _xlws.FILTER('Supplier Emission'!$G$15:$G$49,
                   ('Supplier Emission'!$D$15:$D$49=H717) * ('Supplier Emission'!$F$15:$F$49=$E$541)),
            _xlws.FILTER('Supplier Emission'!$I$15:$I$49,
                   ('Supplier Emission'!$D$15:$D$49=H717) * ('Supplier Emission'!$F$15:$F$49=$E$541)),
            ""),
    "")</f>
        <v/>
      </c>
      <c r="L717" s="311" t="str">
        <f t="array" ref="L717">IFERROR(
    XLOOKUP(F717,
            _xlws.FILTER('Supplier Emission'!$G$15:$G$49,
                   ('Supplier Emission'!$D$15:$D$49=H717) * ('Supplier Emission'!$F$15:$F$49=$E$541)),
            _xlws.FILTER('Supplier Emission'!$J$15:$J$49,
                   ('Supplier Emission'!$D$15:$D$49=H717) * ('Supplier Emission'!$F$15:$F$49=$E$541)),
            ""),
    "")</f>
        <v/>
      </c>
      <c r="M717" s="311" t="str">
        <f t="array" ref="M717">IFERROR(
    XLOOKUP(F717,
            _xlws.FILTER('Supplier Emission'!$G$15:$G$49,
                   ('Supplier Emission'!$D$15:$D$49=H717) * ('Supplier Emission'!$F$15:$F$49=$E$541)),
            _xlws.FILTER('Supplier Emission'!$M$15:$M$49,
                   ('Supplier Emission'!$D$15:$D$49=H717) * ('Supplier Emission'!$F$15:$F$49=$E$541)),
            ""),
    "")</f>
        <v/>
      </c>
      <c r="N717" s="311" t="str">
        <f t="array" ref="N717">IFERROR(
    XLOOKUP(F717,
            _xlws.FILTER('Supplier Emission'!$G$15:$G$49,
                   ('Supplier Emission'!$D$15:$D$49=H717) * ('Supplier Emission'!$F$15:$F$49=$E$541)),
            _xlws.FILTER('Supplier Emission'!$H$15:$H$49,
                   ('Supplier Emission'!$D$15:$D$49=H717) * ('Supplier Emission'!$F$15:$F$49=$E$541)),
            ""),
    "")</f>
        <v/>
      </c>
      <c r="O717" s="311" t="str">
        <f t="array" ref="O717">XLOOKUP(1,('Emission Factors'!$E$5:$E$488='GHG emissions calculations'!$F717)*('Emission Factors'!$H$5:$H$488='GHG emissions calculations'!$H717),INDEX('Emission Factors'!$E$5:$T$488,0,MATCH('GHG emissions calculations'!O$6,'Emission Factors'!$E$5:$T$5,0)),"",0)</f>
        <v/>
      </c>
      <c r="P717" s="313" t="str">
        <f t="array" ref="P717">IFERROR(
    INDEX('Emission Factors'!$E$5:$P$488,
          MATCH(1,
                ('Emission Factors'!$E$5:$E$488 = 'GHG emissions calculations'!$F717) *
                ('Emission Factors'!$H$5:$H$488 = 'GHG emissions calculations'!$H717),
                0),
          MATCH('GHG emissions calculations'!P$6,'Emission Factors'!$E$5:$P$5,0)),
    "")</f>
        <v/>
      </c>
      <c r="Q717" s="311" t="str">
        <f t="array" ref="Q717">IFERROR(
    IF(
        INDEX('Emission Factors'!$E$5:$P$488,
              MATCH(1,
                    ('Emission Factors'!$E$5:$E$488 = 'GHG emissions calculations'!$F717) *
                    ('Emission Factors'!$H$5:$H$488 = 'GHG emissions calculations'!$H717),
                    0),
              MATCH('GHG emissions calculations'!Q$6, 'Emission Factors'!$E$5:$P$5, 0)) &lt;&gt; "",
        INDEX('Emission Factors'!$E$5:$P$488,
              MATCH(1,
                    ('Emission Factors'!$E$5:$E$488 = 'GHG emissions calculations'!$F717) *
                    ('Emission Factors'!$H$5:$H$488 = 'GHG emissions calculations'!$H717),
                    0),
              MATCH('GHG emissions calculations'!Q$6, 'Emission Factors'!$E$5:$P$5, 0)),
        ""),
    "")</f>
        <v/>
      </c>
      <c r="R717" s="311" t="str">
        <f t="array" ref="R717">IFERROR(
    IF(
        INDEX('Emission Factors'!$E$5:$R$488,
              MATCH(1,
                    ('Emission Factors'!$E$5:$E$488 = 'GHG emissions calculations'!$F717) *
                    ('Emission Factors'!$H$5:$H$488 = 'GHG emissions calculations'!$H717),
                    0),
              MATCH('GHG emissions calculations'!R$6, 'Emission Factors'!$E$5:$R$5, 0)) &lt;&gt; "",
        INDEX('Emission Factors'!$E$5:$R$488,
              MATCH(1,
                    ('Emission Factors'!$E$5:$E$488 = 'GHG emissions calculations'!$F717) *
                    ('Emission Factors'!$H$5:$H$488 = 'GHG emissions calculations'!$H717),
                    0),
              MATCH('GHG emissions calculations'!R$6, 'Emission Factors'!$E$5:$R$5, 0)),
        ""),
    "")</f>
        <v/>
      </c>
      <c r="S717" s="312">
        <f t="shared" si="2"/>
        <v>0</v>
      </c>
      <c r="T717" s="23"/>
    </row>
    <row r="718" ht="15.75" customHeight="1" outlineLevel="1">
      <c r="A718" s="23"/>
      <c r="B718" s="71"/>
      <c r="C718" s="71"/>
      <c r="D718" s="71"/>
      <c r="E718" s="314"/>
      <c r="F718" s="311" t="str">
        <f>Lists!S70</f>
        <v>Brass Virgin - Asia</v>
      </c>
      <c r="G718" s="311" t="str">
        <f t="array" ref="G718">XLOOKUP(1,('Emission Factors'!$E$5:$E$488='GHG emissions calculations'!$F718)*('Emission Factors'!$H$5:$H$488='GHG emissions calculations'!$H718),INDEX('Emission Factors'!$E$5:$T$488,0,MATCH('GHG emissions calculations'!G$6,'Emission Factors'!$E$5:$T$5,0)),"",0)</f>
        <v/>
      </c>
      <c r="H718" s="311" t="s">
        <v>238</v>
      </c>
      <c r="I718" s="312" t="str">
        <f>IF(
    SUMIFS('Import data'!$L$25:$L$80,
           'Import data'!$J$25:$J$80, F718,
           'Import data'!$G$25:$G$80, 'GHG emissions calculations'!$H718,
           'Import data'!$I$25:$I$80,$E$541) &lt;&gt; 0,
    SUMIFS('Import data'!$L$25:$L$80,
           'Import data'!$J$25:$J$80, F718,
           'Import data'!$G$25:$G$80, 'GHG emissions calculations'!$H718,
           'Import data'!$I$25:$I$80,$E$541),
    ""
)</f>
        <v/>
      </c>
      <c r="J718" s="311" t="str">
        <f t="array" ref="J718">IF(
    XLOOKUP(F718, 'Import data'!$J$26:$J$47, 'Import data'!$M$26:$M$47, "", 0) = "Please add the region-specific supplier emission factor or choose a different region available in the IAEG database.",
    "",
    XLOOKUP(F718, 'Import data'!$J$26:$J$47, 'Import data'!$M$26:$M$47, "", 0)
)</f>
        <v/>
      </c>
      <c r="K718" s="311" t="str">
        <f t="array" ref="K718">IFERROR(
    XLOOKUP(F718,
            _xlws.FILTER('Supplier Emission'!$G$15:$G$49,
                   ('Supplier Emission'!$D$15:$D$49=H718) * ('Supplier Emission'!$F$15:$F$49=$E$541)),
            _xlws.FILTER('Supplier Emission'!$I$15:$I$49,
                   ('Supplier Emission'!$D$15:$D$49=H718) * ('Supplier Emission'!$F$15:$F$49=$E$541)),
            ""),
    "")</f>
        <v/>
      </c>
      <c r="L718" s="311" t="str">
        <f t="array" ref="L718">IFERROR(
    XLOOKUP(F718,
            _xlws.FILTER('Supplier Emission'!$G$15:$G$49,
                   ('Supplier Emission'!$D$15:$D$49=H718) * ('Supplier Emission'!$F$15:$F$49=$E$541)),
            _xlws.FILTER('Supplier Emission'!$J$15:$J$49,
                   ('Supplier Emission'!$D$15:$D$49=H718) * ('Supplier Emission'!$F$15:$F$49=$E$541)),
            ""),
    "")</f>
        <v/>
      </c>
      <c r="M718" s="311" t="str">
        <f t="array" ref="M718">IFERROR(
    XLOOKUP(F718,
            _xlws.FILTER('Supplier Emission'!$G$15:$G$49,
                   ('Supplier Emission'!$D$15:$D$49=H718) * ('Supplier Emission'!$F$15:$F$49=$E$541)),
            _xlws.FILTER('Supplier Emission'!$M$15:$M$49,
                   ('Supplier Emission'!$D$15:$D$49=H718) * ('Supplier Emission'!$F$15:$F$49=$E$541)),
            ""),
    "")</f>
        <v/>
      </c>
      <c r="N718" s="311" t="str">
        <f t="array" ref="N718">IFERROR(
    XLOOKUP(F718,
            _xlws.FILTER('Supplier Emission'!$G$15:$G$49,
                   ('Supplier Emission'!$D$15:$D$49=H718) * ('Supplier Emission'!$F$15:$F$49=$E$541)),
            _xlws.FILTER('Supplier Emission'!$H$15:$H$49,
                   ('Supplier Emission'!$D$15:$D$49=H718) * ('Supplier Emission'!$F$15:$F$49=$E$541)),
            ""),
    "")</f>
        <v/>
      </c>
      <c r="O718" s="311" t="str">
        <f t="array" ref="O718">XLOOKUP(1,('Emission Factors'!$E$5:$E$488='GHG emissions calculations'!$F718)*('Emission Factors'!$H$5:$H$488='GHG emissions calculations'!$H718),INDEX('Emission Factors'!$E$5:$T$488,0,MATCH('GHG emissions calculations'!O$6,'Emission Factors'!$E$5:$T$5,0)),"",0)</f>
        <v/>
      </c>
      <c r="P718" s="313" t="str">
        <f t="array" ref="P718">IFERROR(
    INDEX('Emission Factors'!$E$5:$P$488,
          MATCH(1,
                ('Emission Factors'!$E$5:$E$488 = 'GHG emissions calculations'!$F718) *
                ('Emission Factors'!$H$5:$H$488 = 'GHG emissions calculations'!$H718),
                0),
          MATCH('GHG emissions calculations'!P$6,'Emission Factors'!$E$5:$P$5,0)),
    "")</f>
        <v/>
      </c>
      <c r="Q718" s="311" t="str">
        <f t="array" ref="Q718">IFERROR(
    IF(
        INDEX('Emission Factors'!$E$5:$P$488,
              MATCH(1,
                    ('Emission Factors'!$E$5:$E$488 = 'GHG emissions calculations'!$F718) *
                    ('Emission Factors'!$H$5:$H$488 = 'GHG emissions calculations'!$H718),
                    0),
              MATCH('GHG emissions calculations'!Q$6, 'Emission Factors'!$E$5:$P$5, 0)) &lt;&gt; "",
        INDEX('Emission Factors'!$E$5:$P$488,
              MATCH(1,
                    ('Emission Factors'!$E$5:$E$488 = 'GHG emissions calculations'!$F718) *
                    ('Emission Factors'!$H$5:$H$488 = 'GHG emissions calculations'!$H718),
                    0),
              MATCH('GHG emissions calculations'!Q$6, 'Emission Factors'!$E$5:$P$5, 0)),
        ""),
    "")</f>
        <v/>
      </c>
      <c r="R718" s="311" t="str">
        <f t="array" ref="R718">IFERROR(
    IF(
        INDEX('Emission Factors'!$E$5:$R$488,
              MATCH(1,
                    ('Emission Factors'!$E$5:$E$488 = 'GHG emissions calculations'!$F718) *
                    ('Emission Factors'!$H$5:$H$488 = 'GHG emissions calculations'!$H718),
                    0),
              MATCH('GHG emissions calculations'!R$6, 'Emission Factors'!$E$5:$R$5, 0)) &lt;&gt; "",
        INDEX('Emission Factors'!$E$5:$R$488,
              MATCH(1,
                    ('Emission Factors'!$E$5:$E$488 = 'GHG emissions calculations'!$F718) *
                    ('Emission Factors'!$H$5:$H$488 = 'GHG emissions calculations'!$H718),
                    0),
              MATCH('GHG emissions calculations'!R$6, 'Emission Factors'!$E$5:$R$5, 0)),
        ""),
    "")</f>
        <v/>
      </c>
      <c r="S718" s="312">
        <f t="shared" si="2"/>
        <v>0</v>
      </c>
      <c r="T718" s="23"/>
    </row>
    <row r="719" ht="15.75" customHeight="1" outlineLevel="1">
      <c r="A719" s="23"/>
      <c r="B719" s="71"/>
      <c r="C719" s="71"/>
      <c r="D719" s="71"/>
      <c r="E719" s="314"/>
      <c r="F719" s="318" t="str">
        <f>Lists!S68</f>
        <v>Brass Virgin - Europe</v>
      </c>
      <c r="G719" s="316" t="str">
        <f t="array" ref="G719">XLOOKUP(1,('Emission Factors'!$E$5:$E$488='GHG emissions calculations'!$F719)*('Emission Factors'!$H$5:$H$488='GHG emissions calculations'!$H719),INDEX('Emission Factors'!$E$5:$T$488,0,MATCH('GHG emissions calculations'!G$6,'Emission Factors'!$E$5:$T$5,0)),"",0)</f>
        <v/>
      </c>
      <c r="H719" s="316" t="s">
        <v>238</v>
      </c>
      <c r="I719" s="312" t="str">
        <f>IF(
    SUMIFS('Import data'!$L$25:$L$80,
           'Import data'!$J$25:$J$80, F719,
           'Import data'!$G$25:$G$80, 'GHG emissions calculations'!$H719,
           'Import data'!$I$25:$I$80,$E$541) &lt;&gt; 0,
    SUMIFS('Import data'!$L$25:$L$80,
           'Import data'!$J$25:$J$80, F719,
           'Import data'!$G$25:$G$80, 'GHG emissions calculations'!$H719,
           'Import data'!$I$25:$I$80,$E$541),
    ""
)</f>
        <v/>
      </c>
      <c r="J719" s="316" t="str">
        <f t="array" ref="J719">IF(
    XLOOKUP(F719, 'Import data'!$J$26:$J$47, 'Import data'!$M$26:$M$47, "", 0) = "Please add the region-specific supplier emission factor or choose a different region available in the IAEG database.",
    "",
    XLOOKUP(F719, 'Import data'!$J$26:$J$47, 'Import data'!$M$26:$M$47, "", 0)
)</f>
        <v/>
      </c>
      <c r="K719" s="311" t="str">
        <f t="array" ref="K719">IFERROR(
    XLOOKUP(F719,
            _xlws.FILTER('Supplier Emission'!$G$15:$G$49,
                   ('Supplier Emission'!$D$15:$D$49=H719) * ('Supplier Emission'!$F$15:$F$49=$E$541)),
            _xlws.FILTER('Supplier Emission'!$I$15:$I$49,
                   ('Supplier Emission'!$D$15:$D$49=H719) * ('Supplier Emission'!$F$15:$F$49=$E$541)),
            ""),
    "")</f>
        <v/>
      </c>
      <c r="L719" s="311" t="str">
        <f t="array" ref="L719">IFERROR(
    XLOOKUP(F719,
            _xlws.FILTER('Supplier Emission'!$G$15:$G$49,
                   ('Supplier Emission'!$D$15:$D$49=H719) * ('Supplier Emission'!$F$15:$F$49=$E$541)),
            _xlws.FILTER('Supplier Emission'!$J$15:$J$49,
                   ('Supplier Emission'!$D$15:$D$49=H719) * ('Supplier Emission'!$F$15:$F$49=$E$541)),
            ""),
    "")</f>
        <v/>
      </c>
      <c r="M719" s="311" t="str">
        <f t="array" ref="M719">IFERROR(
    XLOOKUP(F719,
            _xlws.FILTER('Supplier Emission'!$G$15:$G$49,
                   ('Supplier Emission'!$D$15:$D$49=H719) * ('Supplier Emission'!$F$15:$F$49=$E$541)),
            _xlws.FILTER('Supplier Emission'!$M$15:$M$49,
                   ('Supplier Emission'!$D$15:$D$49=H719) * ('Supplier Emission'!$F$15:$F$49=$E$541)),
            ""),
    "")</f>
        <v/>
      </c>
      <c r="N719" s="311" t="str">
        <f t="array" ref="N719">IFERROR(
    XLOOKUP(F719,
            _xlws.FILTER('Supplier Emission'!$G$15:$G$49,
                   ('Supplier Emission'!$D$15:$D$49=H719) * ('Supplier Emission'!$F$15:$F$49=$E$541)),
            _xlws.FILTER('Supplier Emission'!$H$15:$H$49,
                   ('Supplier Emission'!$D$15:$D$49=H719) * ('Supplier Emission'!$F$15:$F$49=$E$541)),
            ""),
    "")</f>
        <v/>
      </c>
      <c r="O719" s="317" t="str">
        <f t="array" ref="O719">XLOOKUP(1,('Emission Factors'!$E$5:$E$488='GHG emissions calculations'!$F719)*('Emission Factors'!$H$5:$H$488='GHG emissions calculations'!$H719),INDEX('Emission Factors'!$E$5:$T$488,0,MATCH('GHG emissions calculations'!O$6,'Emission Factors'!$E$5:$T$5,0)),"",0)</f>
        <v/>
      </c>
      <c r="P719" s="313" t="str">
        <f t="array" ref="P719">IFERROR(
    INDEX('Emission Factors'!$E$5:$P$488,
          MATCH(1,
                ('Emission Factors'!$E$5:$E$488 = 'GHG emissions calculations'!$F719) *
                ('Emission Factors'!$H$5:$H$488 = 'GHG emissions calculations'!$H719),
                0),
          MATCH('GHG emissions calculations'!P$6,'Emission Factors'!$E$5:$P$5,0)),
    "")</f>
        <v/>
      </c>
      <c r="Q719" s="311" t="str">
        <f t="array" ref="Q719">IFERROR(
    IF(
        INDEX('Emission Factors'!$E$5:$P$488,
              MATCH(1,
                    ('Emission Factors'!$E$5:$E$488 = 'GHG emissions calculations'!$F719) *
                    ('Emission Factors'!$H$5:$H$488 = 'GHG emissions calculations'!$H719),
                    0),
              MATCH('GHG emissions calculations'!Q$6, 'Emission Factors'!$E$5:$P$5, 0)) &lt;&gt; "",
        INDEX('Emission Factors'!$E$5:$P$488,
              MATCH(1,
                    ('Emission Factors'!$E$5:$E$488 = 'GHG emissions calculations'!$F719) *
                    ('Emission Factors'!$H$5:$H$488 = 'GHG emissions calculations'!$H719),
                    0),
              MATCH('GHG emissions calculations'!Q$6, 'Emission Factors'!$E$5:$P$5, 0)),
        ""),
    "")</f>
        <v/>
      </c>
      <c r="R719" s="311" t="str">
        <f t="array" ref="R719">IFERROR(
    IF(
        INDEX('Emission Factors'!$E$5:$R$488,
              MATCH(1,
                    ('Emission Factors'!$E$5:$E$488 = 'GHG emissions calculations'!$F719) *
                    ('Emission Factors'!$H$5:$H$488 = 'GHG emissions calculations'!$H719),
                    0),
              MATCH('GHG emissions calculations'!R$6, 'Emission Factors'!$E$5:$R$5, 0)) &lt;&gt; "",
        INDEX('Emission Factors'!$E$5:$R$488,
              MATCH(1,
                    ('Emission Factors'!$E$5:$E$488 = 'GHG emissions calculations'!$F719) *
                    ('Emission Factors'!$H$5:$H$488 = 'GHG emissions calculations'!$H719),
                    0),
              MATCH('GHG emissions calculations'!R$6, 'Emission Factors'!$E$5:$R$5, 0)),
        ""),
    "")</f>
        <v/>
      </c>
      <c r="S719" s="312">
        <f t="shared" si="2"/>
        <v>0</v>
      </c>
      <c r="T719" s="23"/>
    </row>
    <row r="720" ht="15.75" customHeight="1" outlineLevel="1">
      <c r="A720" s="23"/>
      <c r="B720" s="71"/>
      <c r="C720" s="71"/>
      <c r="D720" s="71"/>
      <c r="E720" s="314"/>
      <c r="F720" s="311" t="str">
        <f>Lists!S73</f>
        <v>Brass Virgin - Global or unspecified region</v>
      </c>
      <c r="G720" s="311" t="str">
        <f t="array" ref="G720">XLOOKUP(1,('Emission Factors'!$E$5:$E$488='GHG emissions calculations'!$F720)*('Emission Factors'!$H$5:$H$488='GHG emissions calculations'!$H720),INDEX('Emission Factors'!$E$5:$T$488,0,MATCH('GHG emissions calculations'!G$6,'Emission Factors'!$E$5:$T$5,0)),"",0)</f>
        <v/>
      </c>
      <c r="H720" s="311" t="s">
        <v>238</v>
      </c>
      <c r="I720" s="312" t="str">
        <f>IF(
    SUMIFS('Import data'!$L$25:$L$80,
           'Import data'!$J$25:$J$80, F720,
           'Import data'!$G$25:$G$80, 'GHG emissions calculations'!$H720,
           'Import data'!$I$25:$I$80,$E$541) &lt;&gt; 0,
    SUMIFS('Import data'!$L$25:$L$80,
           'Import data'!$J$25:$J$80, F720,
           'Import data'!$G$25:$G$80, 'GHG emissions calculations'!$H720,
           'Import data'!$I$25:$I$80,$E$541),
    ""
)</f>
        <v/>
      </c>
      <c r="J720" s="311" t="str">
        <f t="array" ref="J720">IF(
    XLOOKUP(F720, 'Import data'!$J$26:$J$47, 'Import data'!$M$26:$M$47, "", 0) = "Please add the region-specific supplier emission factor or choose a different region available in the IAEG database.",
    "",
    XLOOKUP(F720, 'Import data'!$J$26:$J$47, 'Import data'!$M$26:$M$47, "", 0)
)</f>
        <v/>
      </c>
      <c r="K720" s="311" t="str">
        <f t="array" ref="K720">IFERROR(
    XLOOKUP(F720,
            _xlws.FILTER('Supplier Emission'!$G$15:$G$49,
                   ('Supplier Emission'!$D$15:$D$49=H720) * ('Supplier Emission'!$F$15:$F$49=$E$541)),
            _xlws.FILTER('Supplier Emission'!$I$15:$I$49,
                   ('Supplier Emission'!$D$15:$D$49=H720) * ('Supplier Emission'!$F$15:$F$49=$E$541)),
            ""),
    "")</f>
        <v/>
      </c>
      <c r="L720" s="311" t="str">
        <f t="array" ref="L720">IFERROR(
    XLOOKUP(F720,
            _xlws.FILTER('Supplier Emission'!$G$15:$G$49,
                   ('Supplier Emission'!$D$15:$D$49=H720) * ('Supplier Emission'!$F$15:$F$49=$E$541)),
            _xlws.FILTER('Supplier Emission'!$J$15:$J$49,
                   ('Supplier Emission'!$D$15:$D$49=H720) * ('Supplier Emission'!$F$15:$F$49=$E$541)),
            ""),
    "")</f>
        <v/>
      </c>
      <c r="M720" s="311" t="str">
        <f t="array" ref="M720">IFERROR(
    XLOOKUP(F720,
            _xlws.FILTER('Supplier Emission'!$G$15:$G$49,
                   ('Supplier Emission'!$D$15:$D$49=H720) * ('Supplier Emission'!$F$15:$F$49=$E$541)),
            _xlws.FILTER('Supplier Emission'!$M$15:$M$49,
                   ('Supplier Emission'!$D$15:$D$49=H720) * ('Supplier Emission'!$F$15:$F$49=$E$541)),
            ""),
    "")</f>
        <v/>
      </c>
      <c r="N720" s="311" t="str">
        <f t="array" ref="N720">IFERROR(
    XLOOKUP(F720,
            _xlws.FILTER('Supplier Emission'!$G$15:$G$49,
                   ('Supplier Emission'!$D$15:$D$49=H720) * ('Supplier Emission'!$F$15:$F$49=$E$541)),
            _xlws.FILTER('Supplier Emission'!$H$15:$H$49,
                   ('Supplier Emission'!$D$15:$D$49=H720) * ('Supplier Emission'!$F$15:$F$49=$E$541)),
            ""),
    "")</f>
        <v/>
      </c>
      <c r="O720" s="311" t="str">
        <f t="array" ref="O720">XLOOKUP(1,('Emission Factors'!$E$5:$E$488='GHG emissions calculations'!$F720)*('Emission Factors'!$H$5:$H$488='GHG emissions calculations'!$H720),INDEX('Emission Factors'!$E$5:$T$488,0,MATCH('GHG emissions calculations'!O$6,'Emission Factors'!$E$5:$T$5,0)),"",0)</f>
        <v/>
      </c>
      <c r="P720" s="313" t="str">
        <f t="array" ref="P720">IFERROR(
    INDEX('Emission Factors'!$E$5:$P$488,
          MATCH(1,
                ('Emission Factors'!$E$5:$E$488 = 'GHG emissions calculations'!$F720) *
                ('Emission Factors'!$H$5:$H$488 = 'GHG emissions calculations'!$H720),
                0),
          MATCH('GHG emissions calculations'!P$6,'Emission Factors'!$E$5:$P$5,0)),
    "")</f>
        <v/>
      </c>
      <c r="Q720" s="311" t="str">
        <f t="array" ref="Q720">IFERROR(
    IF(
        INDEX('Emission Factors'!$E$5:$P$488,
              MATCH(1,
                    ('Emission Factors'!$E$5:$E$488 = 'GHG emissions calculations'!$F720) *
                    ('Emission Factors'!$H$5:$H$488 = 'GHG emissions calculations'!$H720),
                    0),
              MATCH('GHG emissions calculations'!Q$6, 'Emission Factors'!$E$5:$P$5, 0)) &lt;&gt; "",
        INDEX('Emission Factors'!$E$5:$P$488,
              MATCH(1,
                    ('Emission Factors'!$E$5:$E$488 = 'GHG emissions calculations'!$F720) *
                    ('Emission Factors'!$H$5:$H$488 = 'GHG emissions calculations'!$H720),
                    0),
              MATCH('GHG emissions calculations'!Q$6, 'Emission Factors'!$E$5:$P$5, 0)),
        ""),
    "")</f>
        <v/>
      </c>
      <c r="R720" s="311" t="str">
        <f t="array" ref="R720">IFERROR(
    IF(
        INDEX('Emission Factors'!$E$5:$R$488,
              MATCH(1,
                    ('Emission Factors'!$E$5:$E$488 = 'GHG emissions calculations'!$F720) *
                    ('Emission Factors'!$H$5:$H$488 = 'GHG emissions calculations'!$H720),
                    0),
              MATCH('GHG emissions calculations'!R$6, 'Emission Factors'!$E$5:$R$5, 0)) &lt;&gt; "",
        INDEX('Emission Factors'!$E$5:$R$488,
              MATCH(1,
                    ('Emission Factors'!$E$5:$E$488 = 'GHG emissions calculations'!$F720) *
                    ('Emission Factors'!$H$5:$H$488 = 'GHG emissions calculations'!$H720),
                    0),
              MATCH('GHG emissions calculations'!R$6, 'Emission Factors'!$E$5:$R$5, 0)),
        ""),
    "")</f>
        <v/>
      </c>
      <c r="S720" s="312">
        <f t="shared" si="2"/>
        <v>0</v>
      </c>
      <c r="T720" s="23"/>
    </row>
    <row r="721" ht="15.75" customHeight="1" outlineLevel="1">
      <c r="A721" s="23"/>
      <c r="B721" s="71"/>
      <c r="C721" s="71"/>
      <c r="D721" s="71"/>
      <c r="E721" s="314"/>
      <c r="F721" s="311" t="str">
        <f>Lists!S72</f>
        <v>Brass Virgin - Middle East</v>
      </c>
      <c r="G721" s="311" t="str">
        <f t="array" ref="G721">XLOOKUP(1,('Emission Factors'!$E$5:$E$488='GHG emissions calculations'!$F721)*('Emission Factors'!$H$5:$H$488='GHG emissions calculations'!$H721),INDEX('Emission Factors'!$E$5:$T$488,0,MATCH('GHG emissions calculations'!G$6,'Emission Factors'!$E$5:$T$5,0)),"",0)</f>
        <v/>
      </c>
      <c r="H721" s="311" t="s">
        <v>238</v>
      </c>
      <c r="I721" s="312" t="str">
        <f>IF(
    SUMIFS('Import data'!$L$25:$L$80,
           'Import data'!$J$25:$J$80, F721,
           'Import data'!$G$25:$G$80, 'GHG emissions calculations'!$H721,
           'Import data'!$I$25:$I$80,$E$541) &lt;&gt; 0,
    SUMIFS('Import data'!$L$25:$L$80,
           'Import data'!$J$25:$J$80, F721,
           'Import data'!$G$25:$G$80, 'GHG emissions calculations'!$H721,
           'Import data'!$I$25:$I$80,$E$541),
    ""
)</f>
        <v/>
      </c>
      <c r="J721" s="311" t="str">
        <f t="array" ref="J721">IF(
    XLOOKUP(F721, 'Import data'!$J$26:$J$47, 'Import data'!$M$26:$M$47, "", 0) = "Please add the region-specific supplier emission factor or choose a different region available in the IAEG database.",
    "",
    XLOOKUP(F721, 'Import data'!$J$26:$J$47, 'Import data'!$M$26:$M$47, "", 0)
)</f>
        <v/>
      </c>
      <c r="K721" s="311" t="str">
        <f t="array" ref="K721">IFERROR(
    XLOOKUP(F721,
            _xlws.FILTER('Supplier Emission'!$G$15:$G$49,
                   ('Supplier Emission'!$D$15:$D$49=H721) * ('Supplier Emission'!$F$15:$F$49=$E$541)),
            _xlws.FILTER('Supplier Emission'!$I$15:$I$49,
                   ('Supplier Emission'!$D$15:$D$49=H721) * ('Supplier Emission'!$F$15:$F$49=$E$541)),
            ""),
    "")</f>
        <v/>
      </c>
      <c r="L721" s="311" t="str">
        <f t="array" ref="L721">IFERROR(
    XLOOKUP(F721,
            _xlws.FILTER('Supplier Emission'!$G$15:$G$49,
                   ('Supplier Emission'!$D$15:$D$49=H721) * ('Supplier Emission'!$F$15:$F$49=$E$541)),
            _xlws.FILTER('Supplier Emission'!$J$15:$J$49,
                   ('Supplier Emission'!$D$15:$D$49=H721) * ('Supplier Emission'!$F$15:$F$49=$E$541)),
            ""),
    "")</f>
        <v/>
      </c>
      <c r="M721" s="311" t="str">
        <f t="array" ref="M721">IFERROR(
    XLOOKUP(F721,
            _xlws.FILTER('Supplier Emission'!$G$15:$G$49,
                   ('Supplier Emission'!$D$15:$D$49=H721) * ('Supplier Emission'!$F$15:$F$49=$E$541)),
            _xlws.FILTER('Supplier Emission'!$M$15:$M$49,
                   ('Supplier Emission'!$D$15:$D$49=H721) * ('Supplier Emission'!$F$15:$F$49=$E$541)),
            ""),
    "")</f>
        <v/>
      </c>
      <c r="N721" s="311" t="str">
        <f t="array" ref="N721">IFERROR(
    XLOOKUP(F721,
            _xlws.FILTER('Supplier Emission'!$G$15:$G$49,
                   ('Supplier Emission'!$D$15:$D$49=H721) * ('Supplier Emission'!$F$15:$F$49=$E$541)),
            _xlws.FILTER('Supplier Emission'!$H$15:$H$49,
                   ('Supplier Emission'!$D$15:$D$49=H721) * ('Supplier Emission'!$F$15:$F$49=$E$541)),
            ""),
    "")</f>
        <v/>
      </c>
      <c r="O721" s="311" t="str">
        <f t="array" ref="O721">XLOOKUP(1,('Emission Factors'!$E$5:$E$488='GHG emissions calculations'!$F721)*('Emission Factors'!$H$5:$H$488='GHG emissions calculations'!$H721),INDEX('Emission Factors'!$E$5:$T$488,0,MATCH('GHG emissions calculations'!O$6,'Emission Factors'!$E$5:$T$5,0)),"",0)</f>
        <v/>
      </c>
      <c r="P721" s="313" t="str">
        <f t="array" ref="P721">IFERROR(
    INDEX('Emission Factors'!$E$5:$P$488,
          MATCH(1,
                ('Emission Factors'!$E$5:$E$488 = 'GHG emissions calculations'!$F721) *
                ('Emission Factors'!$H$5:$H$488 = 'GHG emissions calculations'!$H721),
                0),
          MATCH('GHG emissions calculations'!P$6,'Emission Factors'!$E$5:$P$5,0)),
    "")</f>
        <v/>
      </c>
      <c r="Q721" s="311" t="str">
        <f t="array" ref="Q721">IFERROR(
    IF(
        INDEX('Emission Factors'!$E$5:$P$488,
              MATCH(1,
                    ('Emission Factors'!$E$5:$E$488 = 'GHG emissions calculations'!$F721) *
                    ('Emission Factors'!$H$5:$H$488 = 'GHG emissions calculations'!$H721),
                    0),
              MATCH('GHG emissions calculations'!Q$6, 'Emission Factors'!$E$5:$P$5, 0)) &lt;&gt; "",
        INDEX('Emission Factors'!$E$5:$P$488,
              MATCH(1,
                    ('Emission Factors'!$E$5:$E$488 = 'GHG emissions calculations'!$F721) *
                    ('Emission Factors'!$H$5:$H$488 = 'GHG emissions calculations'!$H721),
                    0),
              MATCH('GHG emissions calculations'!Q$6, 'Emission Factors'!$E$5:$P$5, 0)),
        ""),
    "")</f>
        <v/>
      </c>
      <c r="R721" s="311" t="str">
        <f t="array" ref="R721">IFERROR(
    IF(
        INDEX('Emission Factors'!$E$5:$R$488,
              MATCH(1,
                    ('Emission Factors'!$E$5:$E$488 = 'GHG emissions calculations'!$F721) *
                    ('Emission Factors'!$H$5:$H$488 = 'GHG emissions calculations'!$H721),
                    0),
              MATCH('GHG emissions calculations'!R$6, 'Emission Factors'!$E$5:$R$5, 0)) &lt;&gt; "",
        INDEX('Emission Factors'!$E$5:$R$488,
              MATCH(1,
                    ('Emission Factors'!$E$5:$E$488 = 'GHG emissions calculations'!$F721) *
                    ('Emission Factors'!$H$5:$H$488 = 'GHG emissions calculations'!$H721),
                    0),
              MATCH('GHG emissions calculations'!R$6, 'Emission Factors'!$E$5:$R$5, 0)),
        ""),
    "")</f>
        <v/>
      </c>
      <c r="S721" s="312">
        <f t="shared" si="2"/>
        <v>0</v>
      </c>
      <c r="T721" s="23"/>
    </row>
    <row r="722" ht="15.75" customHeight="1" outlineLevel="1">
      <c r="A722" s="23"/>
      <c r="B722" s="71"/>
      <c r="C722" s="71"/>
      <c r="D722" s="71"/>
      <c r="E722" s="314"/>
      <c r="F722" s="311" t="str">
        <f>Lists!S71</f>
        <v>Brass Virgin - Oceania</v>
      </c>
      <c r="G722" s="311" t="str">
        <f t="array" ref="G722">XLOOKUP(1,('Emission Factors'!$E$5:$E$488='GHG emissions calculations'!$F722)*('Emission Factors'!$H$5:$H$488='GHG emissions calculations'!$H722),INDEX('Emission Factors'!$E$5:$T$488,0,MATCH('GHG emissions calculations'!G$6,'Emission Factors'!$E$5:$T$5,0)),"",0)</f>
        <v/>
      </c>
      <c r="H722" s="311" t="s">
        <v>238</v>
      </c>
      <c r="I722" s="312" t="str">
        <f>IF(
    SUMIFS('Import data'!$L$25:$L$80,
           'Import data'!$J$25:$J$80, F722,
           'Import data'!$G$25:$G$80, 'GHG emissions calculations'!$H722,
           'Import data'!$I$25:$I$80,$E$541) &lt;&gt; 0,
    SUMIFS('Import data'!$L$25:$L$80,
           'Import data'!$J$25:$J$80, F722,
           'Import data'!$G$25:$G$80, 'GHG emissions calculations'!$H722,
           'Import data'!$I$25:$I$80,$E$541),
    ""
)</f>
        <v/>
      </c>
      <c r="J722" s="311" t="str">
        <f t="array" ref="J722">IF(
    XLOOKUP(F722, 'Import data'!$J$26:$J$47, 'Import data'!$M$26:$M$47, "", 0) = "Please add the region-specific supplier emission factor or choose a different region available in the IAEG database.",
    "",
    XLOOKUP(F722, 'Import data'!$J$26:$J$47, 'Import data'!$M$26:$M$47, "", 0)
)</f>
        <v/>
      </c>
      <c r="K722" s="311" t="str">
        <f t="array" ref="K722">IFERROR(
    XLOOKUP(F722,
            _xlws.FILTER('Supplier Emission'!$G$15:$G$49,
                   ('Supplier Emission'!$D$15:$D$49=H722) * ('Supplier Emission'!$F$15:$F$49=$E$541)),
            _xlws.FILTER('Supplier Emission'!$I$15:$I$49,
                   ('Supplier Emission'!$D$15:$D$49=H722) * ('Supplier Emission'!$F$15:$F$49=$E$541)),
            ""),
    "")</f>
        <v/>
      </c>
      <c r="L722" s="311" t="str">
        <f t="array" ref="L722">IFERROR(
    XLOOKUP(F722,
            _xlws.FILTER('Supplier Emission'!$G$15:$G$49,
                   ('Supplier Emission'!$D$15:$D$49=H722) * ('Supplier Emission'!$F$15:$F$49=$E$541)),
            _xlws.FILTER('Supplier Emission'!$J$15:$J$49,
                   ('Supplier Emission'!$D$15:$D$49=H722) * ('Supplier Emission'!$F$15:$F$49=$E$541)),
            ""),
    "")</f>
        <v/>
      </c>
      <c r="M722" s="311" t="str">
        <f t="array" ref="M722">IFERROR(
    XLOOKUP(F722,
            _xlws.FILTER('Supplier Emission'!$G$15:$G$49,
                   ('Supplier Emission'!$D$15:$D$49=H722) * ('Supplier Emission'!$F$15:$F$49=$E$541)),
            _xlws.FILTER('Supplier Emission'!$M$15:$M$49,
                   ('Supplier Emission'!$D$15:$D$49=H722) * ('Supplier Emission'!$F$15:$F$49=$E$541)),
            ""),
    "")</f>
        <v/>
      </c>
      <c r="N722" s="311" t="str">
        <f t="array" ref="N722">IFERROR(
    XLOOKUP(F722,
            _xlws.FILTER('Supplier Emission'!$G$15:$G$49,
                   ('Supplier Emission'!$D$15:$D$49=H722) * ('Supplier Emission'!$F$15:$F$49=$E$541)),
            _xlws.FILTER('Supplier Emission'!$H$15:$H$49,
                   ('Supplier Emission'!$D$15:$D$49=H722) * ('Supplier Emission'!$F$15:$F$49=$E$541)),
            ""),
    "")</f>
        <v/>
      </c>
      <c r="O722" s="311" t="str">
        <f t="array" ref="O722">XLOOKUP(1,('Emission Factors'!$E$5:$E$488='GHG emissions calculations'!$F722)*('Emission Factors'!$H$5:$H$488='GHG emissions calculations'!$H722),INDEX('Emission Factors'!$E$5:$T$488,0,MATCH('GHG emissions calculations'!O$6,'Emission Factors'!$E$5:$T$5,0)),"",0)</f>
        <v/>
      </c>
      <c r="P722" s="313" t="str">
        <f t="array" ref="P722">IFERROR(
    INDEX('Emission Factors'!$E$5:$P$488,
          MATCH(1,
                ('Emission Factors'!$E$5:$E$488 = 'GHG emissions calculations'!$F722) *
                ('Emission Factors'!$H$5:$H$488 = 'GHG emissions calculations'!$H722),
                0),
          MATCH('GHG emissions calculations'!P$6,'Emission Factors'!$E$5:$P$5,0)),
    "")</f>
        <v/>
      </c>
      <c r="Q722" s="311" t="str">
        <f t="array" ref="Q722">IFERROR(
    IF(
        INDEX('Emission Factors'!$E$5:$P$488,
              MATCH(1,
                    ('Emission Factors'!$E$5:$E$488 = 'GHG emissions calculations'!$F722) *
                    ('Emission Factors'!$H$5:$H$488 = 'GHG emissions calculations'!$H722),
                    0),
              MATCH('GHG emissions calculations'!Q$6, 'Emission Factors'!$E$5:$P$5, 0)) &lt;&gt; "",
        INDEX('Emission Factors'!$E$5:$P$488,
              MATCH(1,
                    ('Emission Factors'!$E$5:$E$488 = 'GHG emissions calculations'!$F722) *
                    ('Emission Factors'!$H$5:$H$488 = 'GHG emissions calculations'!$H722),
                    0),
              MATCH('GHG emissions calculations'!Q$6, 'Emission Factors'!$E$5:$P$5, 0)),
        ""),
    "")</f>
        <v/>
      </c>
      <c r="R722" s="311" t="str">
        <f t="array" ref="R722">IFERROR(
    IF(
        INDEX('Emission Factors'!$E$5:$R$488,
              MATCH(1,
                    ('Emission Factors'!$E$5:$E$488 = 'GHG emissions calculations'!$F722) *
                    ('Emission Factors'!$H$5:$H$488 = 'GHG emissions calculations'!$H722),
                    0),
              MATCH('GHG emissions calculations'!R$6, 'Emission Factors'!$E$5:$R$5, 0)) &lt;&gt; "",
        INDEX('Emission Factors'!$E$5:$R$488,
              MATCH(1,
                    ('Emission Factors'!$E$5:$E$488 = 'GHG emissions calculations'!$F722) *
                    ('Emission Factors'!$H$5:$H$488 = 'GHG emissions calculations'!$H722),
                    0),
              MATCH('GHG emissions calculations'!R$6, 'Emission Factors'!$E$5:$R$5, 0)),
        ""),
    "")</f>
        <v/>
      </c>
      <c r="S722" s="312">
        <f t="shared" si="2"/>
        <v>0</v>
      </c>
      <c r="T722" s="23"/>
    </row>
    <row r="723" ht="15.75" customHeight="1" outlineLevel="1">
      <c r="A723" s="23"/>
      <c r="B723" s="71"/>
      <c r="C723" s="71"/>
      <c r="D723" s="71"/>
      <c r="E723" s="314"/>
      <c r="F723" s="311" t="str">
        <f>Lists!T160</f>
        <v>Copper - Casting - Africa</v>
      </c>
      <c r="G723" s="311" t="str">
        <f t="array" ref="G723">XLOOKUP(1,('Emission Factors'!$E$5:$E$488='GHG emissions calculations'!$F723)*('Emission Factors'!$H$5:$H$488='GHG emissions calculations'!$H723),INDEX('Emission Factors'!$E$5:$T$488,0,MATCH('GHG emissions calculations'!G$6,'Emission Factors'!$E$5:$T$5,0)),"",0)</f>
        <v/>
      </c>
      <c r="H723" s="311" t="s">
        <v>237</v>
      </c>
      <c r="I723" s="312" t="str">
        <f>IF(
    SUMIFS('Import data'!$L$25:$L$80,
           'Import data'!$J$25:$J$80, F723,
           'Import data'!$G$25:$G$80, 'GHG emissions calculations'!$H723,
           'Import data'!$I$25:$I$80,$E$541) &lt;&gt; 0,
    SUMIFS('Import data'!$L$25:$L$80,
           'Import data'!$J$25:$J$80, F723,
           'Import data'!$G$25:$G$80, 'GHG emissions calculations'!$H723,
           'Import data'!$I$25:$I$80,$E$541),
    ""
)</f>
        <v/>
      </c>
      <c r="J723" s="311" t="str">
        <f t="array" ref="J723">IF(
    XLOOKUP(F723, 'Import data'!$J$26:$J$47, 'Import data'!$M$26:$M$47, "", 0) = "Please add the region-specific supplier emission factor or choose a different region available in the IAEG database.",
    "",
    XLOOKUP(F723, 'Import data'!$J$26:$J$47, 'Import data'!$M$26:$M$47, "", 0)
)</f>
        <v/>
      </c>
      <c r="K723" s="311" t="str">
        <f t="array" ref="K723">IFERROR(
    XLOOKUP(F723,
            _xlws.FILTER('Supplier Emission'!$G$15:$G$49,
                   ('Supplier Emission'!$D$15:$D$49=H723) * ('Supplier Emission'!$F$15:$F$49=$E$541)),
            _xlws.FILTER('Supplier Emission'!$I$15:$I$49,
                   ('Supplier Emission'!$D$15:$D$49=H723) * ('Supplier Emission'!$F$15:$F$49=$E$541)),
            ""),
    "")</f>
        <v/>
      </c>
      <c r="L723" s="311" t="str">
        <f t="array" ref="L723">IFERROR(
    XLOOKUP(F723,
            _xlws.FILTER('Supplier Emission'!$G$15:$G$49,
                   ('Supplier Emission'!$D$15:$D$49=H723) * ('Supplier Emission'!$F$15:$F$49=$E$541)),
            _xlws.FILTER('Supplier Emission'!$J$15:$J$49,
                   ('Supplier Emission'!$D$15:$D$49=H723) * ('Supplier Emission'!$F$15:$F$49=$E$541)),
            ""),
    "")</f>
        <v/>
      </c>
      <c r="M723" s="311" t="str">
        <f t="array" ref="M723">IFERROR(
    XLOOKUP(F723,
            _xlws.FILTER('Supplier Emission'!$G$15:$G$49,
                   ('Supplier Emission'!$D$15:$D$49=H723) * ('Supplier Emission'!$F$15:$F$49=$E$541)),
            _xlws.FILTER('Supplier Emission'!$M$15:$M$49,
                   ('Supplier Emission'!$D$15:$D$49=H723) * ('Supplier Emission'!$F$15:$F$49=$E$541)),
            ""),
    "")</f>
        <v/>
      </c>
      <c r="N723" s="311" t="str">
        <f t="array" ref="N723">IFERROR(
    XLOOKUP(F723,
            _xlws.FILTER('Supplier Emission'!$G$15:$G$49,
                   ('Supplier Emission'!$D$15:$D$49=H723) * ('Supplier Emission'!$F$15:$F$49=$E$541)),
            _xlws.FILTER('Supplier Emission'!$H$15:$H$49,
                   ('Supplier Emission'!$D$15:$D$49=H723) * ('Supplier Emission'!$F$15:$F$49=$E$541)),
            ""),
    "")</f>
        <v/>
      </c>
      <c r="O723" s="311" t="str">
        <f t="array" ref="O723">XLOOKUP(1,('Emission Factors'!$E$5:$E$488='GHG emissions calculations'!$F723)*('Emission Factors'!$H$5:$H$488='GHG emissions calculations'!$H723),INDEX('Emission Factors'!$E$5:$T$488,0,MATCH('GHG emissions calculations'!O$6,'Emission Factors'!$E$5:$T$5,0)),"",0)</f>
        <v/>
      </c>
      <c r="P723" s="313" t="str">
        <f t="array" ref="P723">IFERROR(
    INDEX('Emission Factors'!$E$5:$P$488,
          MATCH(1,
                ('Emission Factors'!$E$5:$E$488 = 'GHG emissions calculations'!$F723) *
                ('Emission Factors'!$H$5:$H$488 = 'GHG emissions calculations'!$H723),
                0),
          MATCH('GHG emissions calculations'!P$6,'Emission Factors'!$E$5:$P$5,0)),
    "")</f>
        <v/>
      </c>
      <c r="Q723" s="311" t="str">
        <f t="array" ref="Q723">IFERROR(
    IF(
        INDEX('Emission Factors'!$E$5:$P$488,
              MATCH(1,
                    ('Emission Factors'!$E$5:$E$488 = 'GHG emissions calculations'!$F723) *
                    ('Emission Factors'!$H$5:$H$488 = 'GHG emissions calculations'!$H723),
                    0),
              MATCH('GHG emissions calculations'!Q$6, 'Emission Factors'!$E$5:$P$5, 0)) &lt;&gt; "",
        INDEX('Emission Factors'!$E$5:$P$488,
              MATCH(1,
                    ('Emission Factors'!$E$5:$E$488 = 'GHG emissions calculations'!$F723) *
                    ('Emission Factors'!$H$5:$H$488 = 'GHG emissions calculations'!$H723),
                    0),
              MATCH('GHG emissions calculations'!Q$6, 'Emission Factors'!$E$5:$P$5, 0)),
        ""),
    "")</f>
        <v/>
      </c>
      <c r="R723" s="311" t="str">
        <f t="array" ref="R723">IFERROR(
    IF(
        INDEX('Emission Factors'!$E$5:$R$488,
              MATCH(1,
                    ('Emission Factors'!$E$5:$E$488 = 'GHG emissions calculations'!$F723) *
                    ('Emission Factors'!$H$5:$H$488 = 'GHG emissions calculations'!$H723),
                    0),
              MATCH('GHG emissions calculations'!R$6, 'Emission Factors'!$E$5:$R$5, 0)) &lt;&gt; "",
        INDEX('Emission Factors'!$E$5:$R$488,
              MATCH(1,
                    ('Emission Factors'!$E$5:$E$488 = 'GHG emissions calculations'!$F723) *
                    ('Emission Factors'!$H$5:$H$488 = 'GHG emissions calculations'!$H723),
                    0),
              MATCH('GHG emissions calculations'!R$6, 'Emission Factors'!$E$5:$R$5, 0)),
        ""),
    "")</f>
        <v/>
      </c>
      <c r="S723" s="312">
        <f t="shared" si="2"/>
        <v>0</v>
      </c>
      <c r="T723" s="23"/>
    </row>
    <row r="724" ht="15.75" customHeight="1" outlineLevel="1">
      <c r="A724" s="23"/>
      <c r="B724" s="71"/>
      <c r="C724" s="71"/>
      <c r="D724" s="71"/>
      <c r="E724" s="314"/>
      <c r="F724" s="311" t="str">
        <f>Lists!T158</f>
        <v>Copper - Casting - America</v>
      </c>
      <c r="G724" s="311" t="str">
        <f t="array" ref="G724">XLOOKUP(1,('Emission Factors'!$E$5:$E$488='GHG emissions calculations'!$F724)*('Emission Factors'!$H$5:$H$488='GHG emissions calculations'!$H724),INDEX('Emission Factors'!$E$5:$T$488,0,MATCH('GHG emissions calculations'!G$6,'Emission Factors'!$E$5:$T$5,0)),"",0)</f>
        <v/>
      </c>
      <c r="H724" s="311" t="s">
        <v>237</v>
      </c>
      <c r="I724" s="312" t="str">
        <f>IF(
    SUMIFS('Import data'!$L$25:$L$80,
           'Import data'!$J$25:$J$80, F724,
           'Import data'!$G$25:$G$80, 'GHG emissions calculations'!$H724,
           'Import data'!$I$25:$I$80,$E$541) &lt;&gt; 0,
    SUMIFS('Import data'!$L$25:$L$80,
           'Import data'!$J$25:$J$80, F724,
           'Import data'!$G$25:$G$80, 'GHG emissions calculations'!$H724,
           'Import data'!$I$25:$I$80,$E$541),
    ""
)</f>
        <v/>
      </c>
      <c r="J724" s="311" t="str">
        <f t="array" ref="J724">IF(
    XLOOKUP(F724, 'Import data'!$J$26:$J$47, 'Import data'!$M$26:$M$47, "", 0) = "Please add the region-specific supplier emission factor or choose a different region available in the IAEG database.",
    "",
    XLOOKUP(F724, 'Import data'!$J$26:$J$47, 'Import data'!$M$26:$M$47, "", 0)
)</f>
        <v/>
      </c>
      <c r="K724" s="311" t="str">
        <f t="array" ref="K724">IFERROR(
    XLOOKUP(F724,
            _xlws.FILTER('Supplier Emission'!$G$15:$G$49,
                   ('Supplier Emission'!$D$15:$D$49=H724) * ('Supplier Emission'!$F$15:$F$49=$E$541)),
            _xlws.FILTER('Supplier Emission'!$I$15:$I$49,
                   ('Supplier Emission'!$D$15:$D$49=H724) * ('Supplier Emission'!$F$15:$F$49=$E$541)),
            ""),
    "")</f>
        <v/>
      </c>
      <c r="L724" s="311" t="str">
        <f t="array" ref="L724">IFERROR(
    XLOOKUP(F724,
            _xlws.FILTER('Supplier Emission'!$G$15:$G$49,
                   ('Supplier Emission'!$D$15:$D$49=H724) * ('Supplier Emission'!$F$15:$F$49=$E$541)),
            _xlws.FILTER('Supplier Emission'!$J$15:$J$49,
                   ('Supplier Emission'!$D$15:$D$49=H724) * ('Supplier Emission'!$F$15:$F$49=$E$541)),
            ""),
    "")</f>
        <v/>
      </c>
      <c r="M724" s="311" t="str">
        <f t="array" ref="M724">IFERROR(
    XLOOKUP(F724,
            _xlws.FILTER('Supplier Emission'!$G$15:$G$49,
                   ('Supplier Emission'!$D$15:$D$49=H724) * ('Supplier Emission'!$F$15:$F$49=$E$541)),
            _xlws.FILTER('Supplier Emission'!$M$15:$M$49,
                   ('Supplier Emission'!$D$15:$D$49=H724) * ('Supplier Emission'!$F$15:$F$49=$E$541)),
            ""),
    "")</f>
        <v/>
      </c>
      <c r="N724" s="311" t="str">
        <f t="array" ref="N724">IFERROR(
    XLOOKUP(F724,
            _xlws.FILTER('Supplier Emission'!$G$15:$G$49,
                   ('Supplier Emission'!$D$15:$D$49=H724) * ('Supplier Emission'!$F$15:$F$49=$E$541)),
            _xlws.FILTER('Supplier Emission'!$H$15:$H$49,
                   ('Supplier Emission'!$D$15:$D$49=H724) * ('Supplier Emission'!$F$15:$F$49=$E$541)),
            ""),
    "")</f>
        <v/>
      </c>
      <c r="O724" s="311" t="str">
        <f t="array" ref="O724">XLOOKUP(1,('Emission Factors'!$E$5:$E$488='GHG emissions calculations'!$F724)*('Emission Factors'!$H$5:$H$488='GHG emissions calculations'!$H724),INDEX('Emission Factors'!$E$5:$T$488,0,MATCH('GHG emissions calculations'!O$6,'Emission Factors'!$E$5:$T$5,0)),"",0)</f>
        <v/>
      </c>
      <c r="P724" s="313" t="str">
        <f t="array" ref="P724">IFERROR(
    INDEX('Emission Factors'!$E$5:$P$488,
          MATCH(1,
                ('Emission Factors'!$E$5:$E$488 = 'GHG emissions calculations'!$F724) *
                ('Emission Factors'!$H$5:$H$488 = 'GHG emissions calculations'!$H724),
                0),
          MATCH('GHG emissions calculations'!P$6,'Emission Factors'!$E$5:$P$5,0)),
    "")</f>
        <v/>
      </c>
      <c r="Q724" s="311" t="str">
        <f t="array" ref="Q724">IFERROR(
    IF(
        INDEX('Emission Factors'!$E$5:$P$488,
              MATCH(1,
                    ('Emission Factors'!$E$5:$E$488 = 'GHG emissions calculations'!$F724) *
                    ('Emission Factors'!$H$5:$H$488 = 'GHG emissions calculations'!$H724),
                    0),
              MATCH('GHG emissions calculations'!Q$6, 'Emission Factors'!$E$5:$P$5, 0)) &lt;&gt; "",
        INDEX('Emission Factors'!$E$5:$P$488,
              MATCH(1,
                    ('Emission Factors'!$E$5:$E$488 = 'GHG emissions calculations'!$F724) *
                    ('Emission Factors'!$H$5:$H$488 = 'GHG emissions calculations'!$H724),
                    0),
              MATCH('GHG emissions calculations'!Q$6, 'Emission Factors'!$E$5:$P$5, 0)),
        ""),
    "")</f>
        <v/>
      </c>
      <c r="R724" s="311" t="str">
        <f t="array" ref="R724">IFERROR(
    IF(
        INDEX('Emission Factors'!$E$5:$R$488,
              MATCH(1,
                    ('Emission Factors'!$E$5:$E$488 = 'GHG emissions calculations'!$F724) *
                    ('Emission Factors'!$H$5:$H$488 = 'GHG emissions calculations'!$H724),
                    0),
              MATCH('GHG emissions calculations'!R$6, 'Emission Factors'!$E$5:$R$5, 0)) &lt;&gt; "",
        INDEX('Emission Factors'!$E$5:$R$488,
              MATCH(1,
                    ('Emission Factors'!$E$5:$E$488 = 'GHG emissions calculations'!$F724) *
                    ('Emission Factors'!$H$5:$H$488 = 'GHG emissions calculations'!$H724),
                    0),
              MATCH('GHG emissions calculations'!R$6, 'Emission Factors'!$E$5:$R$5, 0)),
        ""),
    "")</f>
        <v/>
      </c>
      <c r="S724" s="312">
        <f t="shared" si="2"/>
        <v>0</v>
      </c>
      <c r="T724" s="23"/>
    </row>
    <row r="725" ht="15.75" customHeight="1" outlineLevel="1">
      <c r="A725" s="23"/>
      <c r="B725" s="71"/>
      <c r="C725" s="71"/>
      <c r="D725" s="71"/>
      <c r="E725" s="314"/>
      <c r="F725" s="311" t="str">
        <f>Lists!T161</f>
        <v>Copper - Casting - Asia</v>
      </c>
      <c r="G725" s="311" t="str">
        <f t="array" ref="G725">XLOOKUP(1,('Emission Factors'!$E$5:$E$488='GHG emissions calculations'!$F725)*('Emission Factors'!$H$5:$H$488='GHG emissions calculations'!$H725),INDEX('Emission Factors'!$E$5:$T$488,0,MATCH('GHG emissions calculations'!G$6,'Emission Factors'!$E$5:$T$5,0)),"",0)</f>
        <v/>
      </c>
      <c r="H725" s="311" t="s">
        <v>237</v>
      </c>
      <c r="I725" s="312" t="str">
        <f>IF(
    SUMIFS('Import data'!$L$25:$L$80,
           'Import data'!$J$25:$J$80, F725,
           'Import data'!$G$25:$G$80, 'GHG emissions calculations'!$H725,
           'Import data'!$I$25:$I$80,$E$541) &lt;&gt; 0,
    SUMIFS('Import data'!$L$25:$L$80,
           'Import data'!$J$25:$J$80, F725,
           'Import data'!$G$25:$G$80, 'GHG emissions calculations'!$H725,
           'Import data'!$I$25:$I$80,$E$541),
    ""
)</f>
        <v/>
      </c>
      <c r="J725" s="311" t="str">
        <f t="array" ref="J725">IF(
    XLOOKUP(F725, 'Import data'!$J$26:$J$47, 'Import data'!$M$26:$M$47, "", 0) = "Please add the region-specific supplier emission factor or choose a different region available in the IAEG database.",
    "",
    XLOOKUP(F725, 'Import data'!$J$26:$J$47, 'Import data'!$M$26:$M$47, "", 0)
)</f>
        <v/>
      </c>
      <c r="K725" s="311" t="str">
        <f t="array" ref="K725">IFERROR(
    XLOOKUP(F725,
            _xlws.FILTER('Supplier Emission'!$G$15:$G$49,
                   ('Supplier Emission'!$D$15:$D$49=H725) * ('Supplier Emission'!$F$15:$F$49=$E$541)),
            _xlws.FILTER('Supplier Emission'!$I$15:$I$49,
                   ('Supplier Emission'!$D$15:$D$49=H725) * ('Supplier Emission'!$F$15:$F$49=$E$541)),
            ""),
    "")</f>
        <v/>
      </c>
      <c r="L725" s="311" t="str">
        <f t="array" ref="L725">IFERROR(
    XLOOKUP(F725,
            _xlws.FILTER('Supplier Emission'!$G$15:$G$49,
                   ('Supplier Emission'!$D$15:$D$49=H725) * ('Supplier Emission'!$F$15:$F$49=$E$541)),
            _xlws.FILTER('Supplier Emission'!$J$15:$J$49,
                   ('Supplier Emission'!$D$15:$D$49=H725) * ('Supplier Emission'!$F$15:$F$49=$E$541)),
            ""),
    "")</f>
        <v/>
      </c>
      <c r="M725" s="311" t="str">
        <f t="array" ref="M725">IFERROR(
    XLOOKUP(F725,
            _xlws.FILTER('Supplier Emission'!$G$15:$G$49,
                   ('Supplier Emission'!$D$15:$D$49=H725) * ('Supplier Emission'!$F$15:$F$49=$E$541)),
            _xlws.FILTER('Supplier Emission'!$M$15:$M$49,
                   ('Supplier Emission'!$D$15:$D$49=H725) * ('Supplier Emission'!$F$15:$F$49=$E$541)),
            ""),
    "")</f>
        <v/>
      </c>
      <c r="N725" s="311" t="str">
        <f t="array" ref="N725">IFERROR(
    XLOOKUP(F725,
            _xlws.FILTER('Supplier Emission'!$G$15:$G$49,
                   ('Supplier Emission'!$D$15:$D$49=H725) * ('Supplier Emission'!$F$15:$F$49=$E$541)),
            _xlws.FILTER('Supplier Emission'!$H$15:$H$49,
                   ('Supplier Emission'!$D$15:$D$49=H725) * ('Supplier Emission'!$F$15:$F$49=$E$541)),
            ""),
    "")</f>
        <v/>
      </c>
      <c r="O725" s="311" t="str">
        <f t="array" ref="O725">XLOOKUP(1,('Emission Factors'!$E$5:$E$488='GHG emissions calculations'!$F725)*('Emission Factors'!$H$5:$H$488='GHG emissions calculations'!$H725),INDEX('Emission Factors'!$E$5:$T$488,0,MATCH('GHG emissions calculations'!O$6,'Emission Factors'!$E$5:$T$5,0)),"",0)</f>
        <v/>
      </c>
      <c r="P725" s="313" t="str">
        <f t="array" ref="P725">IFERROR(
    INDEX('Emission Factors'!$E$5:$P$488,
          MATCH(1,
                ('Emission Factors'!$E$5:$E$488 = 'GHG emissions calculations'!$F725) *
                ('Emission Factors'!$H$5:$H$488 = 'GHG emissions calculations'!$H725),
                0),
          MATCH('GHG emissions calculations'!P$6,'Emission Factors'!$E$5:$P$5,0)),
    "")</f>
        <v/>
      </c>
      <c r="Q725" s="311" t="str">
        <f t="array" ref="Q725">IFERROR(
    IF(
        INDEX('Emission Factors'!$E$5:$P$488,
              MATCH(1,
                    ('Emission Factors'!$E$5:$E$488 = 'GHG emissions calculations'!$F725) *
                    ('Emission Factors'!$H$5:$H$488 = 'GHG emissions calculations'!$H725),
                    0),
              MATCH('GHG emissions calculations'!Q$6, 'Emission Factors'!$E$5:$P$5, 0)) &lt;&gt; "",
        INDEX('Emission Factors'!$E$5:$P$488,
              MATCH(1,
                    ('Emission Factors'!$E$5:$E$488 = 'GHG emissions calculations'!$F725) *
                    ('Emission Factors'!$H$5:$H$488 = 'GHG emissions calculations'!$H725),
                    0),
              MATCH('GHG emissions calculations'!Q$6, 'Emission Factors'!$E$5:$P$5, 0)),
        ""),
    "")</f>
        <v/>
      </c>
      <c r="R725" s="311" t="str">
        <f t="array" ref="R725">IFERROR(
    IF(
        INDEX('Emission Factors'!$E$5:$R$488,
              MATCH(1,
                    ('Emission Factors'!$E$5:$E$488 = 'GHG emissions calculations'!$F725) *
                    ('Emission Factors'!$H$5:$H$488 = 'GHG emissions calculations'!$H725),
                    0),
              MATCH('GHG emissions calculations'!R$6, 'Emission Factors'!$E$5:$R$5, 0)) &lt;&gt; "",
        INDEX('Emission Factors'!$E$5:$R$488,
              MATCH(1,
                    ('Emission Factors'!$E$5:$E$488 = 'GHG emissions calculations'!$F725) *
                    ('Emission Factors'!$H$5:$H$488 = 'GHG emissions calculations'!$H725),
                    0),
              MATCH('GHG emissions calculations'!R$6, 'Emission Factors'!$E$5:$R$5, 0)),
        ""),
    "")</f>
        <v/>
      </c>
      <c r="S725" s="312">
        <f t="shared" si="2"/>
        <v>0</v>
      </c>
      <c r="T725" s="23"/>
    </row>
    <row r="726" ht="15.75" customHeight="1" outlineLevel="1">
      <c r="A726" s="23"/>
      <c r="B726" s="71"/>
      <c r="C726" s="71"/>
      <c r="D726" s="71"/>
      <c r="E726" s="314"/>
      <c r="F726" s="311" t="str">
        <f>Lists!T159</f>
        <v>Copper - Casting - Europe</v>
      </c>
      <c r="G726" s="311" t="str">
        <f t="array" ref="G726">XLOOKUP(1,('Emission Factors'!$E$5:$E$488='GHG emissions calculations'!$F726)*('Emission Factors'!$H$5:$H$488='GHG emissions calculations'!$H726),INDEX('Emission Factors'!$E$5:$T$488,0,MATCH('GHG emissions calculations'!G$6,'Emission Factors'!$E$5:$T$5,0)),"",0)</f>
        <v/>
      </c>
      <c r="H726" s="311" t="s">
        <v>237</v>
      </c>
      <c r="I726" s="312" t="str">
        <f>IF(
    SUMIFS('Import data'!$L$25:$L$80,
           'Import data'!$J$25:$J$80, F726,
           'Import data'!$G$25:$G$80, 'GHG emissions calculations'!$H726,
           'Import data'!$I$25:$I$80,$E$541) &lt;&gt; 0,
    SUMIFS('Import data'!$L$25:$L$80,
           'Import data'!$J$25:$J$80, F726,
           'Import data'!$G$25:$G$80, 'GHG emissions calculations'!$H726,
           'Import data'!$I$25:$I$80,$E$541),
    ""
)</f>
        <v/>
      </c>
      <c r="J726" s="311" t="str">
        <f t="array" ref="J726">IF(
    XLOOKUP(F726, 'Import data'!$J$26:$J$47, 'Import data'!$M$26:$M$47, "", 0) = "Please add the region-specific supplier emission factor or choose a different region available in the IAEG database.",
    "",
    XLOOKUP(F726, 'Import data'!$J$26:$J$47, 'Import data'!$M$26:$M$47, "", 0)
)</f>
        <v/>
      </c>
      <c r="K726" s="311" t="str">
        <f t="array" ref="K726">IFERROR(
    XLOOKUP(F726,
            _xlws.FILTER('Supplier Emission'!$G$15:$G$49,
                   ('Supplier Emission'!$D$15:$D$49=H726) * ('Supplier Emission'!$F$15:$F$49=$E$541)),
            _xlws.FILTER('Supplier Emission'!$I$15:$I$49,
                   ('Supplier Emission'!$D$15:$D$49=H726) * ('Supplier Emission'!$F$15:$F$49=$E$541)),
            ""),
    "")</f>
        <v/>
      </c>
      <c r="L726" s="311" t="str">
        <f t="array" ref="L726">IFERROR(
    XLOOKUP(F726,
            _xlws.FILTER('Supplier Emission'!$G$15:$G$49,
                   ('Supplier Emission'!$D$15:$D$49=H726) * ('Supplier Emission'!$F$15:$F$49=$E$541)),
            _xlws.FILTER('Supplier Emission'!$J$15:$J$49,
                   ('Supplier Emission'!$D$15:$D$49=H726) * ('Supplier Emission'!$F$15:$F$49=$E$541)),
            ""),
    "")</f>
        <v/>
      </c>
      <c r="M726" s="311" t="str">
        <f t="array" ref="M726">IFERROR(
    XLOOKUP(F726,
            _xlws.FILTER('Supplier Emission'!$G$15:$G$49,
                   ('Supplier Emission'!$D$15:$D$49=H726) * ('Supplier Emission'!$F$15:$F$49=$E$541)),
            _xlws.FILTER('Supplier Emission'!$M$15:$M$49,
                   ('Supplier Emission'!$D$15:$D$49=H726) * ('Supplier Emission'!$F$15:$F$49=$E$541)),
            ""),
    "")</f>
        <v/>
      </c>
      <c r="N726" s="311" t="str">
        <f t="array" ref="N726">IFERROR(
    XLOOKUP(F726,
            _xlws.FILTER('Supplier Emission'!$G$15:$G$49,
                   ('Supplier Emission'!$D$15:$D$49=H726) * ('Supplier Emission'!$F$15:$F$49=$E$541)),
            _xlws.FILTER('Supplier Emission'!$H$15:$H$49,
                   ('Supplier Emission'!$D$15:$D$49=H726) * ('Supplier Emission'!$F$15:$F$49=$E$541)),
            ""),
    "")</f>
        <v/>
      </c>
      <c r="O726" s="311" t="str">
        <f t="array" ref="O726">XLOOKUP(1,('Emission Factors'!$E$5:$E$488='GHG emissions calculations'!$F726)*('Emission Factors'!$H$5:$H$488='GHG emissions calculations'!$H726),INDEX('Emission Factors'!$E$5:$T$488,0,MATCH('GHG emissions calculations'!O$6,'Emission Factors'!$E$5:$T$5,0)),"",0)</f>
        <v/>
      </c>
      <c r="P726" s="313" t="str">
        <f t="array" ref="P726">IFERROR(
    INDEX('Emission Factors'!$E$5:$P$488,
          MATCH(1,
                ('Emission Factors'!$E$5:$E$488 = 'GHG emissions calculations'!$F726) *
                ('Emission Factors'!$H$5:$H$488 = 'GHG emissions calculations'!$H726),
                0),
          MATCH('GHG emissions calculations'!P$6,'Emission Factors'!$E$5:$P$5,0)),
    "")</f>
        <v/>
      </c>
      <c r="Q726" s="311" t="str">
        <f t="array" ref="Q726">IFERROR(
    IF(
        INDEX('Emission Factors'!$E$5:$P$488,
              MATCH(1,
                    ('Emission Factors'!$E$5:$E$488 = 'GHG emissions calculations'!$F726) *
                    ('Emission Factors'!$H$5:$H$488 = 'GHG emissions calculations'!$H726),
                    0),
              MATCH('GHG emissions calculations'!Q$6, 'Emission Factors'!$E$5:$P$5, 0)) &lt;&gt; "",
        INDEX('Emission Factors'!$E$5:$P$488,
              MATCH(1,
                    ('Emission Factors'!$E$5:$E$488 = 'GHG emissions calculations'!$F726) *
                    ('Emission Factors'!$H$5:$H$488 = 'GHG emissions calculations'!$H726),
                    0),
              MATCH('GHG emissions calculations'!Q$6, 'Emission Factors'!$E$5:$P$5, 0)),
        ""),
    "")</f>
        <v/>
      </c>
      <c r="R726" s="311" t="str">
        <f t="array" ref="R726">IFERROR(
    IF(
        INDEX('Emission Factors'!$E$5:$R$488,
              MATCH(1,
                    ('Emission Factors'!$E$5:$E$488 = 'GHG emissions calculations'!$F726) *
                    ('Emission Factors'!$H$5:$H$488 = 'GHG emissions calculations'!$H726),
                    0),
              MATCH('GHG emissions calculations'!R$6, 'Emission Factors'!$E$5:$R$5, 0)) &lt;&gt; "",
        INDEX('Emission Factors'!$E$5:$R$488,
              MATCH(1,
                    ('Emission Factors'!$E$5:$E$488 = 'GHG emissions calculations'!$F726) *
                    ('Emission Factors'!$H$5:$H$488 = 'GHG emissions calculations'!$H726),
                    0),
              MATCH('GHG emissions calculations'!R$6, 'Emission Factors'!$E$5:$R$5, 0)),
        ""),
    "")</f>
        <v/>
      </c>
      <c r="S726" s="312">
        <f t="shared" si="2"/>
        <v>0</v>
      </c>
      <c r="T726" s="23"/>
    </row>
    <row r="727" ht="15.75" customHeight="1" outlineLevel="1">
      <c r="A727" s="23"/>
      <c r="B727" s="71"/>
      <c r="C727" s="71"/>
      <c r="D727" s="71"/>
      <c r="E727" s="314"/>
      <c r="F727" s="311" t="str">
        <f>Lists!T164</f>
        <v>Copper - Casting - Global or unspecified region</v>
      </c>
      <c r="G727" s="311">
        <f t="array" ref="G727">XLOOKUP(1,('Emission Factors'!$E$5:$E$488='GHG emissions calculations'!$F727)*('Emission Factors'!$H$5:$H$488='GHG emissions calculations'!$H727),INDEX('Emission Factors'!$E$5:$T$488,0,MATCH('GHG emissions calculations'!G$6,'Emission Factors'!$E$5:$T$5,0)),"",0)</f>
        <v>3</v>
      </c>
      <c r="H727" s="311" t="s">
        <v>237</v>
      </c>
      <c r="I727" s="312" t="str">
        <f>IF(
    SUMIFS('Import data'!$L$25:$L$80,
           'Import data'!$J$25:$J$80, F727,
           'Import data'!$G$25:$G$80, 'GHG emissions calculations'!$H727,
           'Import data'!$I$25:$I$80,$E$541) &lt;&gt; 0,
    SUMIFS('Import data'!$L$25:$L$80,
           'Import data'!$J$25:$J$80, F727,
           'Import data'!$G$25:$G$80, 'GHG emissions calculations'!$H727,
           'Import data'!$I$25:$I$80,$E$541),
    ""
)</f>
        <v/>
      </c>
      <c r="J727" s="311" t="str">
        <f t="array" ref="J727">IF(
    XLOOKUP(F727, 'Import data'!$J$26:$J$47, 'Import data'!$M$26:$M$47, "", 0) = "Please add the region-specific supplier emission factor or choose a different region available in the IAEG database.",
    "",
    XLOOKUP(F727, 'Import data'!$J$26:$J$47, 'Import data'!$M$26:$M$47, "", 0)
)</f>
        <v/>
      </c>
      <c r="K727" s="311" t="str">
        <f t="array" ref="K727">IFERROR(
    XLOOKUP(F727,
            _xlws.FILTER('Supplier Emission'!$G$15:$G$49,
                   ('Supplier Emission'!$D$15:$D$49=H727) * ('Supplier Emission'!$F$15:$F$49=$E$541)),
            _xlws.FILTER('Supplier Emission'!$I$15:$I$49,
                   ('Supplier Emission'!$D$15:$D$49=H727) * ('Supplier Emission'!$F$15:$F$49=$E$541)),
            ""),
    "")</f>
        <v/>
      </c>
      <c r="L727" s="311" t="str">
        <f t="array" ref="L727">IFERROR(
    XLOOKUP(F727,
            _xlws.FILTER('Supplier Emission'!$G$15:$G$49,
                   ('Supplier Emission'!$D$15:$D$49=H727) * ('Supplier Emission'!$F$15:$F$49=$E$541)),
            _xlws.FILTER('Supplier Emission'!$J$15:$J$49,
                   ('Supplier Emission'!$D$15:$D$49=H727) * ('Supplier Emission'!$F$15:$F$49=$E$541)),
            ""),
    "")</f>
        <v/>
      </c>
      <c r="M727" s="311" t="str">
        <f t="array" ref="M727">IFERROR(
    XLOOKUP(F727,
            _xlws.FILTER('Supplier Emission'!$G$15:$G$49,
                   ('Supplier Emission'!$D$15:$D$49=H727) * ('Supplier Emission'!$F$15:$F$49=$E$541)),
            _xlws.FILTER('Supplier Emission'!$M$15:$M$49,
                   ('Supplier Emission'!$D$15:$D$49=H727) * ('Supplier Emission'!$F$15:$F$49=$E$541)),
            ""),
    "")</f>
        <v/>
      </c>
      <c r="N727" s="311" t="str">
        <f t="array" ref="N727">IFERROR(
    XLOOKUP(F727,
            _xlws.FILTER('Supplier Emission'!$G$15:$G$49,
                   ('Supplier Emission'!$D$15:$D$49=H727) * ('Supplier Emission'!$F$15:$F$49=$E$541)),
            _xlws.FILTER('Supplier Emission'!$H$15:$H$49,
                   ('Supplier Emission'!$D$15:$D$49=H727) * ('Supplier Emission'!$F$15:$F$49=$E$541)),
            ""),
    "")</f>
        <v/>
      </c>
      <c r="O727" s="311" t="str">
        <f t="array" ref="O727">XLOOKUP(1,('Emission Factors'!$E$5:$E$488='GHG emissions calculations'!$F727)*('Emission Factors'!$H$5:$H$488='GHG emissions calculations'!$H727),INDEX('Emission Factors'!$E$5:$T$488,0,MATCH('GHG emissions calculations'!O$6,'Emission Factors'!$E$5:$T$5,0)),"",0)</f>
        <v>Mix cuivre (99,999% issu de l'électrolyse) + Casting - Moulage (impact réduit)</v>
      </c>
      <c r="P727" s="313">
        <f t="array" ref="P727">IFERROR(
    INDEX('Emission Factors'!$E$5:$P$488,
          MATCH(1,
                ('Emission Factors'!$E$5:$E$488 = 'GHG emissions calculations'!$F727) *
                ('Emission Factors'!$H$5:$H$488 = 'GHG emissions calculations'!$H727),
                0),
          MATCH('GHG emissions calculations'!P$6,'Emission Factors'!$E$5:$P$5,0)),
    "")</f>
        <v>4.333</v>
      </c>
      <c r="Q727" s="311" t="str">
        <f t="array" ref="Q727">IFERROR(
    IF(
        INDEX('Emission Factors'!$E$5:$P$488,
              MATCH(1,
                    ('Emission Factors'!$E$5:$E$488 = 'GHG emissions calculations'!$F727) *
                    ('Emission Factors'!$H$5:$H$488 = 'GHG emissions calculations'!$H727),
                    0),
              MATCH('GHG emissions calculations'!Q$6, 'Emission Factors'!$E$5:$P$5, 0)) &lt;&gt; "",
        INDEX('Emission Factors'!$E$5:$P$488,
              MATCH(1,
                    ('Emission Factors'!$E$5:$E$488 = 'GHG emissions calculations'!$F727) *
                    ('Emission Factors'!$H$5:$H$488 = 'GHG emissions calculations'!$H727),
                    0),
              MATCH('GHG emissions calculations'!Q$6, 'Emission Factors'!$E$5:$P$5, 0)),
        ""),
    "")</f>
        <v>kgCO2e/kg</v>
      </c>
      <c r="R727" s="311" t="str">
        <f t="array" ref="R727">IFERROR(
    IF(
        INDEX('Emission Factors'!$E$5:$R$488,
              MATCH(1,
                    ('Emission Factors'!$E$5:$E$488 = 'GHG emissions calculations'!$F727) *
                    ('Emission Factors'!$H$5:$H$488 = 'GHG emissions calculations'!$H727),
                    0),
              MATCH('GHG emissions calculations'!R$6, 'Emission Factors'!$E$5:$R$5, 0)) &lt;&gt; "",
        INDEX('Emission Factors'!$E$5:$R$488,
              MATCH(1,
                    ('Emission Factors'!$E$5:$E$488 = 'GHG emissions calculations'!$F727) *
                    ('Emission Factors'!$H$5:$H$488 = 'GHG emissions calculations'!$H727),
                    0),
              MATCH('GHG emissions calculations'!R$6, 'Emission Factors'!$E$5:$R$5, 0)),
        ""),
    "")</f>
        <v>Global or unspecified region</v>
      </c>
      <c r="S727" s="312">
        <f t="shared" si="2"/>
        <v>0</v>
      </c>
      <c r="T727" s="23"/>
    </row>
    <row r="728" ht="15.75" customHeight="1" outlineLevel="1">
      <c r="A728" s="23"/>
      <c r="B728" s="71"/>
      <c r="C728" s="71"/>
      <c r="D728" s="71"/>
      <c r="E728" s="314"/>
      <c r="F728" s="311" t="str">
        <f>Lists!T163</f>
        <v>Copper - Casting - Middle East</v>
      </c>
      <c r="G728" s="311" t="str">
        <f t="array" ref="G728">XLOOKUP(1,('Emission Factors'!$E$5:$E$488='GHG emissions calculations'!$F728)*('Emission Factors'!$H$5:$H$488='GHG emissions calculations'!$H728),INDEX('Emission Factors'!$E$5:$T$488,0,MATCH('GHG emissions calculations'!G$6,'Emission Factors'!$E$5:$T$5,0)),"",0)</f>
        <v/>
      </c>
      <c r="H728" s="311" t="s">
        <v>237</v>
      </c>
      <c r="I728" s="312" t="str">
        <f>IF(
    SUMIFS('Import data'!$L$25:$L$80,
           'Import data'!$J$25:$J$80, F728,
           'Import data'!$G$25:$G$80, 'GHG emissions calculations'!$H728,
           'Import data'!$I$25:$I$80,$E$541) &lt;&gt; 0,
    SUMIFS('Import data'!$L$25:$L$80,
           'Import data'!$J$25:$J$80, F728,
           'Import data'!$G$25:$G$80, 'GHG emissions calculations'!$H728,
           'Import data'!$I$25:$I$80,$E$541),
    ""
)</f>
        <v/>
      </c>
      <c r="J728" s="311" t="str">
        <f t="array" ref="J728">IF(
    XLOOKUP(F728, 'Import data'!$J$26:$J$47, 'Import data'!$M$26:$M$47, "", 0) = "Please add the region-specific supplier emission factor or choose a different region available in the IAEG database.",
    "",
    XLOOKUP(F728, 'Import data'!$J$26:$J$47, 'Import data'!$M$26:$M$47, "", 0)
)</f>
        <v/>
      </c>
      <c r="K728" s="311" t="str">
        <f t="array" ref="K728">IFERROR(
    XLOOKUP(F728,
            _xlws.FILTER('Supplier Emission'!$G$15:$G$49,
                   ('Supplier Emission'!$D$15:$D$49=H728) * ('Supplier Emission'!$F$15:$F$49=$E$541)),
            _xlws.FILTER('Supplier Emission'!$I$15:$I$49,
                   ('Supplier Emission'!$D$15:$D$49=H728) * ('Supplier Emission'!$F$15:$F$49=$E$541)),
            ""),
    "")</f>
        <v/>
      </c>
      <c r="L728" s="311" t="str">
        <f t="array" ref="L728">IFERROR(
    XLOOKUP(F728,
            _xlws.FILTER('Supplier Emission'!$G$15:$G$49,
                   ('Supplier Emission'!$D$15:$D$49=H728) * ('Supplier Emission'!$F$15:$F$49=$E$541)),
            _xlws.FILTER('Supplier Emission'!$J$15:$J$49,
                   ('Supplier Emission'!$D$15:$D$49=H728) * ('Supplier Emission'!$F$15:$F$49=$E$541)),
            ""),
    "")</f>
        <v/>
      </c>
      <c r="M728" s="311" t="str">
        <f t="array" ref="M728">IFERROR(
    XLOOKUP(F728,
            _xlws.FILTER('Supplier Emission'!$G$15:$G$49,
                   ('Supplier Emission'!$D$15:$D$49=H728) * ('Supplier Emission'!$F$15:$F$49=$E$541)),
            _xlws.FILTER('Supplier Emission'!$M$15:$M$49,
                   ('Supplier Emission'!$D$15:$D$49=H728) * ('Supplier Emission'!$F$15:$F$49=$E$541)),
            ""),
    "")</f>
        <v/>
      </c>
      <c r="N728" s="311" t="str">
        <f t="array" ref="N728">IFERROR(
    XLOOKUP(F728,
            _xlws.FILTER('Supplier Emission'!$G$15:$G$49,
                   ('Supplier Emission'!$D$15:$D$49=H728) * ('Supplier Emission'!$F$15:$F$49=$E$541)),
            _xlws.FILTER('Supplier Emission'!$H$15:$H$49,
                   ('Supplier Emission'!$D$15:$D$49=H728) * ('Supplier Emission'!$F$15:$F$49=$E$541)),
            ""),
    "")</f>
        <v/>
      </c>
      <c r="O728" s="311" t="str">
        <f t="array" ref="O728">XLOOKUP(1,('Emission Factors'!$E$5:$E$488='GHG emissions calculations'!$F728)*('Emission Factors'!$H$5:$H$488='GHG emissions calculations'!$H728),INDEX('Emission Factors'!$E$5:$T$488,0,MATCH('GHG emissions calculations'!O$6,'Emission Factors'!$E$5:$T$5,0)),"",0)</f>
        <v/>
      </c>
      <c r="P728" s="313" t="str">
        <f t="array" ref="P728">IFERROR(
    INDEX('Emission Factors'!$E$5:$P$488,
          MATCH(1,
                ('Emission Factors'!$E$5:$E$488 = 'GHG emissions calculations'!$F728) *
                ('Emission Factors'!$H$5:$H$488 = 'GHG emissions calculations'!$H728),
                0),
          MATCH('GHG emissions calculations'!P$6,'Emission Factors'!$E$5:$P$5,0)),
    "")</f>
        <v/>
      </c>
      <c r="Q728" s="311" t="str">
        <f t="array" ref="Q728">IFERROR(
    IF(
        INDEX('Emission Factors'!$E$5:$P$488,
              MATCH(1,
                    ('Emission Factors'!$E$5:$E$488 = 'GHG emissions calculations'!$F728) *
                    ('Emission Factors'!$H$5:$H$488 = 'GHG emissions calculations'!$H728),
                    0),
              MATCH('GHG emissions calculations'!Q$6, 'Emission Factors'!$E$5:$P$5, 0)) &lt;&gt; "",
        INDEX('Emission Factors'!$E$5:$P$488,
              MATCH(1,
                    ('Emission Factors'!$E$5:$E$488 = 'GHG emissions calculations'!$F728) *
                    ('Emission Factors'!$H$5:$H$488 = 'GHG emissions calculations'!$H728),
                    0),
              MATCH('GHG emissions calculations'!Q$6, 'Emission Factors'!$E$5:$P$5, 0)),
        ""),
    "")</f>
        <v/>
      </c>
      <c r="R728" s="311" t="str">
        <f t="array" ref="R728">IFERROR(
    IF(
        INDEX('Emission Factors'!$E$5:$R$488,
              MATCH(1,
                    ('Emission Factors'!$E$5:$E$488 = 'GHG emissions calculations'!$F728) *
                    ('Emission Factors'!$H$5:$H$488 = 'GHG emissions calculations'!$H728),
                    0),
              MATCH('GHG emissions calculations'!R$6, 'Emission Factors'!$E$5:$R$5, 0)) &lt;&gt; "",
        INDEX('Emission Factors'!$E$5:$R$488,
              MATCH(1,
                    ('Emission Factors'!$E$5:$E$488 = 'GHG emissions calculations'!$F728) *
                    ('Emission Factors'!$H$5:$H$488 = 'GHG emissions calculations'!$H728),
                    0),
              MATCH('GHG emissions calculations'!R$6, 'Emission Factors'!$E$5:$R$5, 0)),
        ""),
    "")</f>
        <v/>
      </c>
      <c r="S728" s="312">
        <f t="shared" si="2"/>
        <v>0</v>
      </c>
      <c r="T728" s="23"/>
    </row>
    <row r="729" ht="15.75" customHeight="1" outlineLevel="1">
      <c r="A729" s="23"/>
      <c r="B729" s="71"/>
      <c r="C729" s="71"/>
      <c r="D729" s="71"/>
      <c r="E729" s="314"/>
      <c r="F729" s="311" t="str">
        <f>Lists!T162</f>
        <v>Copper - Casting - Oceania</v>
      </c>
      <c r="G729" s="311" t="str">
        <f t="array" ref="G729">XLOOKUP(1,('Emission Factors'!$E$5:$E$488='GHG emissions calculations'!$F729)*('Emission Factors'!$H$5:$H$488='GHG emissions calculations'!$H729),INDEX('Emission Factors'!$E$5:$T$488,0,MATCH('GHG emissions calculations'!G$6,'Emission Factors'!$E$5:$T$5,0)),"",0)</f>
        <v/>
      </c>
      <c r="H729" s="311" t="s">
        <v>237</v>
      </c>
      <c r="I729" s="312" t="str">
        <f>IF(
    SUMIFS('Import data'!$L$25:$L$80,
           'Import data'!$J$25:$J$80, F729,
           'Import data'!$G$25:$G$80, 'GHG emissions calculations'!$H729,
           'Import data'!$I$25:$I$80,$E$541) &lt;&gt; 0,
    SUMIFS('Import data'!$L$25:$L$80,
           'Import data'!$J$25:$J$80, F729,
           'Import data'!$G$25:$G$80, 'GHG emissions calculations'!$H729,
           'Import data'!$I$25:$I$80,$E$541),
    ""
)</f>
        <v/>
      </c>
      <c r="J729" s="311" t="str">
        <f t="array" ref="J729">IF(
    XLOOKUP(F729, 'Import data'!$J$26:$J$47, 'Import data'!$M$26:$M$47, "", 0) = "Please add the region-specific supplier emission factor or choose a different region available in the IAEG database.",
    "",
    XLOOKUP(F729, 'Import data'!$J$26:$J$47, 'Import data'!$M$26:$M$47, "", 0)
)</f>
        <v/>
      </c>
      <c r="K729" s="311" t="str">
        <f t="array" ref="K729">IFERROR(
    XLOOKUP(F729,
            _xlws.FILTER('Supplier Emission'!$G$15:$G$49,
                   ('Supplier Emission'!$D$15:$D$49=H729) * ('Supplier Emission'!$F$15:$F$49=$E$541)),
            _xlws.FILTER('Supplier Emission'!$I$15:$I$49,
                   ('Supplier Emission'!$D$15:$D$49=H729) * ('Supplier Emission'!$F$15:$F$49=$E$541)),
            ""),
    "")</f>
        <v/>
      </c>
      <c r="L729" s="311" t="str">
        <f t="array" ref="L729">IFERROR(
    XLOOKUP(F729,
            _xlws.FILTER('Supplier Emission'!$G$15:$G$49,
                   ('Supplier Emission'!$D$15:$D$49=H729) * ('Supplier Emission'!$F$15:$F$49=$E$541)),
            _xlws.FILTER('Supplier Emission'!$J$15:$J$49,
                   ('Supplier Emission'!$D$15:$D$49=H729) * ('Supplier Emission'!$F$15:$F$49=$E$541)),
            ""),
    "")</f>
        <v/>
      </c>
      <c r="M729" s="311" t="str">
        <f t="array" ref="M729">IFERROR(
    XLOOKUP(F729,
            _xlws.FILTER('Supplier Emission'!$G$15:$G$49,
                   ('Supplier Emission'!$D$15:$D$49=H729) * ('Supplier Emission'!$F$15:$F$49=$E$541)),
            _xlws.FILTER('Supplier Emission'!$M$15:$M$49,
                   ('Supplier Emission'!$D$15:$D$49=H729) * ('Supplier Emission'!$F$15:$F$49=$E$541)),
            ""),
    "")</f>
        <v/>
      </c>
      <c r="N729" s="311" t="str">
        <f t="array" ref="N729">IFERROR(
    XLOOKUP(F729,
            _xlws.FILTER('Supplier Emission'!$G$15:$G$49,
                   ('Supplier Emission'!$D$15:$D$49=H729) * ('Supplier Emission'!$F$15:$F$49=$E$541)),
            _xlws.FILTER('Supplier Emission'!$H$15:$H$49,
                   ('Supplier Emission'!$D$15:$D$49=H729) * ('Supplier Emission'!$F$15:$F$49=$E$541)),
            ""),
    "")</f>
        <v/>
      </c>
      <c r="O729" s="311" t="str">
        <f t="array" ref="O729">XLOOKUP(1,('Emission Factors'!$E$5:$E$488='GHG emissions calculations'!$F729)*('Emission Factors'!$H$5:$H$488='GHG emissions calculations'!$H729),INDEX('Emission Factors'!$E$5:$T$488,0,MATCH('GHG emissions calculations'!O$6,'Emission Factors'!$E$5:$T$5,0)),"",0)</f>
        <v/>
      </c>
      <c r="P729" s="313" t="str">
        <f t="array" ref="P729">IFERROR(
    INDEX('Emission Factors'!$E$5:$P$488,
          MATCH(1,
                ('Emission Factors'!$E$5:$E$488 = 'GHG emissions calculations'!$F729) *
                ('Emission Factors'!$H$5:$H$488 = 'GHG emissions calculations'!$H729),
                0),
          MATCH('GHG emissions calculations'!P$6,'Emission Factors'!$E$5:$P$5,0)),
    "")</f>
        <v/>
      </c>
      <c r="Q729" s="311" t="str">
        <f t="array" ref="Q729">IFERROR(
    IF(
        INDEX('Emission Factors'!$E$5:$P$488,
              MATCH(1,
                    ('Emission Factors'!$E$5:$E$488 = 'GHG emissions calculations'!$F729) *
                    ('Emission Factors'!$H$5:$H$488 = 'GHG emissions calculations'!$H729),
                    0),
              MATCH('GHG emissions calculations'!Q$6, 'Emission Factors'!$E$5:$P$5, 0)) &lt;&gt; "",
        INDEX('Emission Factors'!$E$5:$P$488,
              MATCH(1,
                    ('Emission Factors'!$E$5:$E$488 = 'GHG emissions calculations'!$F729) *
                    ('Emission Factors'!$H$5:$H$488 = 'GHG emissions calculations'!$H729),
                    0),
              MATCH('GHG emissions calculations'!Q$6, 'Emission Factors'!$E$5:$P$5, 0)),
        ""),
    "")</f>
        <v/>
      </c>
      <c r="R729" s="311" t="str">
        <f t="array" ref="R729">IFERROR(
    IF(
        INDEX('Emission Factors'!$E$5:$R$488,
              MATCH(1,
                    ('Emission Factors'!$E$5:$E$488 = 'GHG emissions calculations'!$F729) *
                    ('Emission Factors'!$H$5:$H$488 = 'GHG emissions calculations'!$H729),
                    0),
              MATCH('GHG emissions calculations'!R$6, 'Emission Factors'!$E$5:$R$5, 0)) &lt;&gt; "",
        INDEX('Emission Factors'!$E$5:$R$488,
              MATCH(1,
                    ('Emission Factors'!$E$5:$E$488 = 'GHG emissions calculations'!$F729) *
                    ('Emission Factors'!$H$5:$H$488 = 'GHG emissions calculations'!$H729),
                    0),
              MATCH('GHG emissions calculations'!R$6, 'Emission Factors'!$E$5:$R$5, 0)),
        ""),
    "")</f>
        <v/>
      </c>
      <c r="S729" s="312">
        <f t="shared" si="2"/>
        <v>0</v>
      </c>
      <c r="T729" s="23"/>
    </row>
    <row r="730" ht="15.75" customHeight="1" outlineLevel="1">
      <c r="A730" s="23"/>
      <c r="B730" s="71"/>
      <c r="C730" s="71"/>
      <c r="D730" s="71"/>
      <c r="E730" s="314"/>
      <c r="F730" s="311" t="str">
        <f>Lists!T167</f>
        <v>Copper - Cold rolling - Africa</v>
      </c>
      <c r="G730" s="311" t="str">
        <f t="array" ref="G730">XLOOKUP(1,('Emission Factors'!$E$5:$E$488='GHG emissions calculations'!$F730)*('Emission Factors'!$H$5:$H$488='GHG emissions calculations'!$H730),INDEX('Emission Factors'!$E$5:$T$488,0,MATCH('GHG emissions calculations'!G$6,'Emission Factors'!$E$5:$T$5,0)),"",0)</f>
        <v/>
      </c>
      <c r="H730" s="311" t="s">
        <v>237</v>
      </c>
      <c r="I730" s="312" t="str">
        <f>IF(
    SUMIFS('Import data'!$L$25:$L$80,
           'Import data'!$J$25:$J$80, F730,
           'Import data'!$G$25:$G$80, 'GHG emissions calculations'!$H730,
           'Import data'!$I$25:$I$80,$E$541) &lt;&gt; 0,
    SUMIFS('Import data'!$L$25:$L$80,
           'Import data'!$J$25:$J$80, F730,
           'Import data'!$G$25:$G$80, 'GHG emissions calculations'!$H730,
           'Import data'!$I$25:$I$80,$E$541),
    ""
)</f>
        <v/>
      </c>
      <c r="J730" s="311" t="str">
        <f t="array" ref="J730">IF(
    XLOOKUP(F730, 'Import data'!$J$26:$J$47, 'Import data'!$M$26:$M$47, "", 0) = "Please add the region-specific supplier emission factor or choose a different region available in the IAEG database.",
    "",
    XLOOKUP(F730, 'Import data'!$J$26:$J$47, 'Import data'!$M$26:$M$47, "", 0)
)</f>
        <v/>
      </c>
      <c r="K730" s="311" t="str">
        <f t="array" ref="K730">IFERROR(
    XLOOKUP(F730,
            _xlws.FILTER('Supplier Emission'!$G$15:$G$49,
                   ('Supplier Emission'!$D$15:$D$49=H730) * ('Supplier Emission'!$F$15:$F$49=$E$541)),
            _xlws.FILTER('Supplier Emission'!$I$15:$I$49,
                   ('Supplier Emission'!$D$15:$D$49=H730) * ('Supplier Emission'!$F$15:$F$49=$E$541)),
            ""),
    "")</f>
        <v/>
      </c>
      <c r="L730" s="311" t="str">
        <f t="array" ref="L730">IFERROR(
    XLOOKUP(F730,
            _xlws.FILTER('Supplier Emission'!$G$15:$G$49,
                   ('Supplier Emission'!$D$15:$D$49=H730) * ('Supplier Emission'!$F$15:$F$49=$E$541)),
            _xlws.FILTER('Supplier Emission'!$J$15:$J$49,
                   ('Supplier Emission'!$D$15:$D$49=H730) * ('Supplier Emission'!$F$15:$F$49=$E$541)),
            ""),
    "")</f>
        <v/>
      </c>
      <c r="M730" s="311" t="str">
        <f t="array" ref="M730">IFERROR(
    XLOOKUP(F730,
            _xlws.FILTER('Supplier Emission'!$G$15:$G$49,
                   ('Supplier Emission'!$D$15:$D$49=H730) * ('Supplier Emission'!$F$15:$F$49=$E$541)),
            _xlws.FILTER('Supplier Emission'!$M$15:$M$49,
                   ('Supplier Emission'!$D$15:$D$49=H730) * ('Supplier Emission'!$F$15:$F$49=$E$541)),
            ""),
    "")</f>
        <v/>
      </c>
      <c r="N730" s="311" t="str">
        <f t="array" ref="N730">IFERROR(
    XLOOKUP(F730,
            _xlws.FILTER('Supplier Emission'!$G$15:$G$49,
                   ('Supplier Emission'!$D$15:$D$49=H730) * ('Supplier Emission'!$F$15:$F$49=$E$541)),
            _xlws.FILTER('Supplier Emission'!$H$15:$H$49,
                   ('Supplier Emission'!$D$15:$D$49=H730) * ('Supplier Emission'!$F$15:$F$49=$E$541)),
            ""),
    "")</f>
        <v/>
      </c>
      <c r="O730" s="311" t="str">
        <f t="array" ref="O730">XLOOKUP(1,('Emission Factors'!$E$5:$E$488='GHG emissions calculations'!$F730)*('Emission Factors'!$H$5:$H$488='GHG emissions calculations'!$H730),INDEX('Emission Factors'!$E$5:$T$488,0,MATCH('GHG emissions calculations'!O$6,'Emission Factors'!$E$5:$T$5,0)),"",0)</f>
        <v/>
      </c>
      <c r="P730" s="313" t="str">
        <f t="array" ref="P730">IFERROR(
    INDEX('Emission Factors'!$E$5:$P$488,
          MATCH(1,
                ('Emission Factors'!$E$5:$E$488 = 'GHG emissions calculations'!$F730) *
                ('Emission Factors'!$H$5:$H$488 = 'GHG emissions calculations'!$H730),
                0),
          MATCH('GHG emissions calculations'!P$6,'Emission Factors'!$E$5:$P$5,0)),
    "")</f>
        <v/>
      </c>
      <c r="Q730" s="311" t="str">
        <f t="array" ref="Q730">IFERROR(
    IF(
        INDEX('Emission Factors'!$E$5:$P$488,
              MATCH(1,
                    ('Emission Factors'!$E$5:$E$488 = 'GHG emissions calculations'!$F730) *
                    ('Emission Factors'!$H$5:$H$488 = 'GHG emissions calculations'!$H730),
                    0),
              MATCH('GHG emissions calculations'!Q$6, 'Emission Factors'!$E$5:$P$5, 0)) &lt;&gt; "",
        INDEX('Emission Factors'!$E$5:$P$488,
              MATCH(1,
                    ('Emission Factors'!$E$5:$E$488 = 'GHG emissions calculations'!$F730) *
                    ('Emission Factors'!$H$5:$H$488 = 'GHG emissions calculations'!$H730),
                    0),
              MATCH('GHG emissions calculations'!Q$6, 'Emission Factors'!$E$5:$P$5, 0)),
        ""),
    "")</f>
        <v/>
      </c>
      <c r="R730" s="311" t="str">
        <f t="array" ref="R730">IFERROR(
    IF(
        INDEX('Emission Factors'!$E$5:$R$488,
              MATCH(1,
                    ('Emission Factors'!$E$5:$E$488 = 'GHG emissions calculations'!$F730) *
                    ('Emission Factors'!$H$5:$H$488 = 'GHG emissions calculations'!$H730),
                    0),
              MATCH('GHG emissions calculations'!R$6, 'Emission Factors'!$E$5:$R$5, 0)) &lt;&gt; "",
        INDEX('Emission Factors'!$E$5:$R$488,
              MATCH(1,
                    ('Emission Factors'!$E$5:$E$488 = 'GHG emissions calculations'!$F730) *
                    ('Emission Factors'!$H$5:$H$488 = 'GHG emissions calculations'!$H730),
                    0),
              MATCH('GHG emissions calculations'!R$6, 'Emission Factors'!$E$5:$R$5, 0)),
        ""),
    "")</f>
        <v/>
      </c>
      <c r="S730" s="312">
        <f t="shared" si="2"/>
        <v>0</v>
      </c>
      <c r="T730" s="23"/>
    </row>
    <row r="731" ht="15.75" customHeight="1" outlineLevel="1">
      <c r="A731" s="23"/>
      <c r="B731" s="71"/>
      <c r="C731" s="71"/>
      <c r="D731" s="71"/>
      <c r="E731" s="314"/>
      <c r="F731" s="311" t="str">
        <f>Lists!T165</f>
        <v>Copper - Cold rolling - America</v>
      </c>
      <c r="G731" s="311" t="str">
        <f t="array" ref="G731">XLOOKUP(1,('Emission Factors'!$E$5:$E$488='GHG emissions calculations'!$F731)*('Emission Factors'!$H$5:$H$488='GHG emissions calculations'!$H731),INDEX('Emission Factors'!$E$5:$T$488,0,MATCH('GHG emissions calculations'!G$6,'Emission Factors'!$E$5:$T$5,0)),"",0)</f>
        <v/>
      </c>
      <c r="H731" s="311" t="s">
        <v>237</v>
      </c>
      <c r="I731" s="312" t="str">
        <f>IF(
    SUMIFS('Import data'!$L$25:$L$80,
           'Import data'!$J$25:$J$80, F731,
           'Import data'!$G$25:$G$80, 'GHG emissions calculations'!$H731,
           'Import data'!$I$25:$I$80,$E$541) &lt;&gt; 0,
    SUMIFS('Import data'!$L$25:$L$80,
           'Import data'!$J$25:$J$80, F731,
           'Import data'!$G$25:$G$80, 'GHG emissions calculations'!$H731,
           'Import data'!$I$25:$I$80,$E$541),
    ""
)</f>
        <v/>
      </c>
      <c r="J731" s="311" t="str">
        <f t="array" ref="J731">IF(
    XLOOKUP(F731, 'Import data'!$J$26:$J$47, 'Import data'!$M$26:$M$47, "", 0) = "Please add the region-specific supplier emission factor or choose a different region available in the IAEG database.",
    "",
    XLOOKUP(F731, 'Import data'!$J$26:$J$47, 'Import data'!$M$26:$M$47, "", 0)
)</f>
        <v/>
      </c>
      <c r="K731" s="311" t="str">
        <f t="array" ref="K731">IFERROR(
    XLOOKUP(F731,
            _xlws.FILTER('Supplier Emission'!$G$15:$G$49,
                   ('Supplier Emission'!$D$15:$D$49=H731) * ('Supplier Emission'!$F$15:$F$49=$E$541)),
            _xlws.FILTER('Supplier Emission'!$I$15:$I$49,
                   ('Supplier Emission'!$D$15:$D$49=H731) * ('Supplier Emission'!$F$15:$F$49=$E$541)),
            ""),
    "")</f>
        <v/>
      </c>
      <c r="L731" s="311" t="str">
        <f t="array" ref="L731">IFERROR(
    XLOOKUP(F731,
            _xlws.FILTER('Supplier Emission'!$G$15:$G$49,
                   ('Supplier Emission'!$D$15:$D$49=H731) * ('Supplier Emission'!$F$15:$F$49=$E$541)),
            _xlws.FILTER('Supplier Emission'!$J$15:$J$49,
                   ('Supplier Emission'!$D$15:$D$49=H731) * ('Supplier Emission'!$F$15:$F$49=$E$541)),
            ""),
    "")</f>
        <v/>
      </c>
      <c r="M731" s="311" t="str">
        <f t="array" ref="M731">IFERROR(
    XLOOKUP(F731,
            _xlws.FILTER('Supplier Emission'!$G$15:$G$49,
                   ('Supplier Emission'!$D$15:$D$49=H731) * ('Supplier Emission'!$F$15:$F$49=$E$541)),
            _xlws.FILTER('Supplier Emission'!$M$15:$M$49,
                   ('Supplier Emission'!$D$15:$D$49=H731) * ('Supplier Emission'!$F$15:$F$49=$E$541)),
            ""),
    "")</f>
        <v/>
      </c>
      <c r="N731" s="311" t="str">
        <f t="array" ref="N731">IFERROR(
    XLOOKUP(F731,
            _xlws.FILTER('Supplier Emission'!$G$15:$G$49,
                   ('Supplier Emission'!$D$15:$D$49=H731) * ('Supplier Emission'!$F$15:$F$49=$E$541)),
            _xlws.FILTER('Supplier Emission'!$H$15:$H$49,
                   ('Supplier Emission'!$D$15:$D$49=H731) * ('Supplier Emission'!$F$15:$F$49=$E$541)),
            ""),
    "")</f>
        <v/>
      </c>
      <c r="O731" s="311" t="str">
        <f t="array" ref="O731">XLOOKUP(1,('Emission Factors'!$E$5:$E$488='GHG emissions calculations'!$F731)*('Emission Factors'!$H$5:$H$488='GHG emissions calculations'!$H731),INDEX('Emission Factors'!$E$5:$T$488,0,MATCH('GHG emissions calculations'!O$6,'Emission Factors'!$E$5:$T$5,0)),"",0)</f>
        <v/>
      </c>
      <c r="P731" s="313" t="str">
        <f t="array" ref="P731">IFERROR(
    INDEX('Emission Factors'!$E$5:$P$488,
          MATCH(1,
                ('Emission Factors'!$E$5:$E$488 = 'GHG emissions calculations'!$F731) *
                ('Emission Factors'!$H$5:$H$488 = 'GHG emissions calculations'!$H731),
                0),
          MATCH('GHG emissions calculations'!P$6,'Emission Factors'!$E$5:$P$5,0)),
    "")</f>
        <v/>
      </c>
      <c r="Q731" s="311" t="str">
        <f t="array" ref="Q731">IFERROR(
    IF(
        INDEX('Emission Factors'!$E$5:$P$488,
              MATCH(1,
                    ('Emission Factors'!$E$5:$E$488 = 'GHG emissions calculations'!$F731) *
                    ('Emission Factors'!$H$5:$H$488 = 'GHG emissions calculations'!$H731),
                    0),
              MATCH('GHG emissions calculations'!Q$6, 'Emission Factors'!$E$5:$P$5, 0)) &lt;&gt; "",
        INDEX('Emission Factors'!$E$5:$P$488,
              MATCH(1,
                    ('Emission Factors'!$E$5:$E$488 = 'GHG emissions calculations'!$F731) *
                    ('Emission Factors'!$H$5:$H$488 = 'GHG emissions calculations'!$H731),
                    0),
              MATCH('GHG emissions calculations'!Q$6, 'Emission Factors'!$E$5:$P$5, 0)),
        ""),
    "")</f>
        <v/>
      </c>
      <c r="R731" s="311" t="str">
        <f t="array" ref="R731">IFERROR(
    IF(
        INDEX('Emission Factors'!$E$5:$R$488,
              MATCH(1,
                    ('Emission Factors'!$E$5:$E$488 = 'GHG emissions calculations'!$F731) *
                    ('Emission Factors'!$H$5:$H$488 = 'GHG emissions calculations'!$H731),
                    0),
              MATCH('GHG emissions calculations'!R$6, 'Emission Factors'!$E$5:$R$5, 0)) &lt;&gt; "",
        INDEX('Emission Factors'!$E$5:$R$488,
              MATCH(1,
                    ('Emission Factors'!$E$5:$E$488 = 'GHG emissions calculations'!$F731) *
                    ('Emission Factors'!$H$5:$H$488 = 'GHG emissions calculations'!$H731),
                    0),
              MATCH('GHG emissions calculations'!R$6, 'Emission Factors'!$E$5:$R$5, 0)),
        ""),
    "")</f>
        <v/>
      </c>
      <c r="S731" s="312">
        <f t="shared" si="2"/>
        <v>0</v>
      </c>
      <c r="T731" s="23"/>
    </row>
    <row r="732" ht="15.75" customHeight="1" outlineLevel="1">
      <c r="A732" s="23"/>
      <c r="B732" s="71"/>
      <c r="C732" s="71"/>
      <c r="D732" s="71"/>
      <c r="E732" s="314"/>
      <c r="F732" s="311" t="str">
        <f>Lists!T168</f>
        <v>Copper - Cold rolling - Asia</v>
      </c>
      <c r="G732" s="311" t="str">
        <f t="array" ref="G732">XLOOKUP(1,('Emission Factors'!$E$5:$E$488='GHG emissions calculations'!$F732)*('Emission Factors'!$H$5:$H$488='GHG emissions calculations'!$H732),INDEX('Emission Factors'!$E$5:$T$488,0,MATCH('GHG emissions calculations'!G$6,'Emission Factors'!$E$5:$T$5,0)),"",0)</f>
        <v/>
      </c>
      <c r="H732" s="311" t="s">
        <v>237</v>
      </c>
      <c r="I732" s="312" t="str">
        <f>IF(
    SUMIFS('Import data'!$L$25:$L$80,
           'Import data'!$J$25:$J$80, F732,
           'Import data'!$G$25:$G$80, 'GHG emissions calculations'!$H732,
           'Import data'!$I$25:$I$80,$E$541) &lt;&gt; 0,
    SUMIFS('Import data'!$L$25:$L$80,
           'Import data'!$J$25:$J$80, F732,
           'Import data'!$G$25:$G$80, 'GHG emissions calculations'!$H732,
           'Import data'!$I$25:$I$80,$E$541),
    ""
)</f>
        <v/>
      </c>
      <c r="J732" s="311" t="str">
        <f t="array" ref="J732">IF(
    XLOOKUP(F732, 'Import data'!$J$26:$J$47, 'Import data'!$M$26:$M$47, "", 0) = "Please add the region-specific supplier emission factor or choose a different region available in the IAEG database.",
    "",
    XLOOKUP(F732, 'Import data'!$J$26:$J$47, 'Import data'!$M$26:$M$47, "", 0)
)</f>
        <v/>
      </c>
      <c r="K732" s="311" t="str">
        <f t="array" ref="K732">IFERROR(
    XLOOKUP(F732,
            _xlws.FILTER('Supplier Emission'!$G$15:$G$49,
                   ('Supplier Emission'!$D$15:$D$49=H732) * ('Supplier Emission'!$F$15:$F$49=$E$541)),
            _xlws.FILTER('Supplier Emission'!$I$15:$I$49,
                   ('Supplier Emission'!$D$15:$D$49=H732) * ('Supplier Emission'!$F$15:$F$49=$E$541)),
            ""),
    "")</f>
        <v/>
      </c>
      <c r="L732" s="311" t="str">
        <f t="array" ref="L732">IFERROR(
    XLOOKUP(F732,
            _xlws.FILTER('Supplier Emission'!$G$15:$G$49,
                   ('Supplier Emission'!$D$15:$D$49=H732) * ('Supplier Emission'!$F$15:$F$49=$E$541)),
            _xlws.FILTER('Supplier Emission'!$J$15:$J$49,
                   ('Supplier Emission'!$D$15:$D$49=H732) * ('Supplier Emission'!$F$15:$F$49=$E$541)),
            ""),
    "")</f>
        <v/>
      </c>
      <c r="M732" s="311" t="str">
        <f t="array" ref="M732">IFERROR(
    XLOOKUP(F732,
            _xlws.FILTER('Supplier Emission'!$G$15:$G$49,
                   ('Supplier Emission'!$D$15:$D$49=H732) * ('Supplier Emission'!$F$15:$F$49=$E$541)),
            _xlws.FILTER('Supplier Emission'!$M$15:$M$49,
                   ('Supplier Emission'!$D$15:$D$49=H732) * ('Supplier Emission'!$F$15:$F$49=$E$541)),
            ""),
    "")</f>
        <v/>
      </c>
      <c r="N732" s="311" t="str">
        <f t="array" ref="N732">IFERROR(
    XLOOKUP(F732,
            _xlws.FILTER('Supplier Emission'!$G$15:$G$49,
                   ('Supplier Emission'!$D$15:$D$49=H732) * ('Supplier Emission'!$F$15:$F$49=$E$541)),
            _xlws.FILTER('Supplier Emission'!$H$15:$H$49,
                   ('Supplier Emission'!$D$15:$D$49=H732) * ('Supplier Emission'!$F$15:$F$49=$E$541)),
            ""),
    "")</f>
        <v/>
      </c>
      <c r="O732" s="311" t="str">
        <f t="array" ref="O732">XLOOKUP(1,('Emission Factors'!$E$5:$E$488='GHG emissions calculations'!$F732)*('Emission Factors'!$H$5:$H$488='GHG emissions calculations'!$H732),INDEX('Emission Factors'!$E$5:$T$488,0,MATCH('GHG emissions calculations'!O$6,'Emission Factors'!$E$5:$T$5,0)),"",0)</f>
        <v/>
      </c>
      <c r="P732" s="313" t="str">
        <f t="array" ref="P732">IFERROR(
    INDEX('Emission Factors'!$E$5:$P$488,
          MATCH(1,
                ('Emission Factors'!$E$5:$E$488 = 'GHG emissions calculations'!$F732) *
                ('Emission Factors'!$H$5:$H$488 = 'GHG emissions calculations'!$H732),
                0),
          MATCH('GHG emissions calculations'!P$6,'Emission Factors'!$E$5:$P$5,0)),
    "")</f>
        <v/>
      </c>
      <c r="Q732" s="311" t="str">
        <f t="array" ref="Q732">IFERROR(
    IF(
        INDEX('Emission Factors'!$E$5:$P$488,
              MATCH(1,
                    ('Emission Factors'!$E$5:$E$488 = 'GHG emissions calculations'!$F732) *
                    ('Emission Factors'!$H$5:$H$488 = 'GHG emissions calculations'!$H732),
                    0),
              MATCH('GHG emissions calculations'!Q$6, 'Emission Factors'!$E$5:$P$5, 0)) &lt;&gt; "",
        INDEX('Emission Factors'!$E$5:$P$488,
              MATCH(1,
                    ('Emission Factors'!$E$5:$E$488 = 'GHG emissions calculations'!$F732) *
                    ('Emission Factors'!$H$5:$H$488 = 'GHG emissions calculations'!$H732),
                    0),
              MATCH('GHG emissions calculations'!Q$6, 'Emission Factors'!$E$5:$P$5, 0)),
        ""),
    "")</f>
        <v/>
      </c>
      <c r="R732" s="311" t="str">
        <f t="array" ref="R732">IFERROR(
    IF(
        INDEX('Emission Factors'!$E$5:$R$488,
              MATCH(1,
                    ('Emission Factors'!$E$5:$E$488 = 'GHG emissions calculations'!$F732) *
                    ('Emission Factors'!$H$5:$H$488 = 'GHG emissions calculations'!$H732),
                    0),
              MATCH('GHG emissions calculations'!R$6, 'Emission Factors'!$E$5:$R$5, 0)) &lt;&gt; "",
        INDEX('Emission Factors'!$E$5:$R$488,
              MATCH(1,
                    ('Emission Factors'!$E$5:$E$488 = 'GHG emissions calculations'!$F732) *
                    ('Emission Factors'!$H$5:$H$488 = 'GHG emissions calculations'!$H732),
                    0),
              MATCH('GHG emissions calculations'!R$6, 'Emission Factors'!$E$5:$R$5, 0)),
        ""),
    "")</f>
        <v/>
      </c>
      <c r="S732" s="312">
        <f t="shared" si="2"/>
        <v>0</v>
      </c>
      <c r="T732" s="23"/>
    </row>
    <row r="733" ht="15.75" customHeight="1" outlineLevel="1">
      <c r="A733" s="23"/>
      <c r="B733" s="71"/>
      <c r="C733" s="71"/>
      <c r="D733" s="71"/>
      <c r="E733" s="314"/>
      <c r="F733" s="311" t="str">
        <f>Lists!T166</f>
        <v>Copper - Cold rolling - Europe</v>
      </c>
      <c r="G733" s="311">
        <f t="array" ref="G733">XLOOKUP(1,('Emission Factors'!$E$5:$E$488='GHG emissions calculations'!$F733)*('Emission Factors'!$H$5:$H$488='GHG emissions calculations'!$H733),INDEX('Emission Factors'!$E$5:$T$488,0,MATCH('GHG emissions calculations'!G$6,'Emission Factors'!$E$5:$T$5,0)),"",0)</f>
        <v>3</v>
      </c>
      <c r="H733" s="311" t="s">
        <v>237</v>
      </c>
      <c r="I733" s="312" t="str">
        <f>IF(
    SUMIFS('Import data'!$L$25:$L$80,
           'Import data'!$J$25:$J$80, F733,
           'Import data'!$G$25:$G$80, 'GHG emissions calculations'!$H733,
           'Import data'!$I$25:$I$80,$E$541) &lt;&gt; 0,
    SUMIFS('Import data'!$L$25:$L$80,
           'Import data'!$J$25:$J$80, F733,
           'Import data'!$G$25:$G$80, 'GHG emissions calculations'!$H733,
           'Import data'!$I$25:$I$80,$E$541),
    ""
)</f>
        <v/>
      </c>
      <c r="J733" s="311" t="str">
        <f t="array" ref="J733">IF(
    XLOOKUP(F733, 'Import data'!$J$26:$J$47, 'Import data'!$M$26:$M$47, "", 0) = "Please add the region-specific supplier emission factor or choose a different region available in the IAEG database.",
    "",
    XLOOKUP(F733, 'Import data'!$J$26:$J$47, 'Import data'!$M$26:$M$47, "", 0)
)</f>
        <v/>
      </c>
      <c r="K733" s="311" t="str">
        <f t="array" ref="K733">IFERROR(
    XLOOKUP(F733,
            _xlws.FILTER('Supplier Emission'!$G$15:$G$49,
                   ('Supplier Emission'!$D$15:$D$49=H733) * ('Supplier Emission'!$F$15:$F$49=$E$541)),
            _xlws.FILTER('Supplier Emission'!$I$15:$I$49,
                   ('Supplier Emission'!$D$15:$D$49=H733) * ('Supplier Emission'!$F$15:$F$49=$E$541)),
            ""),
    "")</f>
        <v/>
      </c>
      <c r="L733" s="311" t="str">
        <f t="array" ref="L733">IFERROR(
    XLOOKUP(F733,
            _xlws.FILTER('Supplier Emission'!$G$15:$G$49,
                   ('Supplier Emission'!$D$15:$D$49=H733) * ('Supplier Emission'!$F$15:$F$49=$E$541)),
            _xlws.FILTER('Supplier Emission'!$J$15:$J$49,
                   ('Supplier Emission'!$D$15:$D$49=H733) * ('Supplier Emission'!$F$15:$F$49=$E$541)),
            ""),
    "")</f>
        <v/>
      </c>
      <c r="M733" s="311" t="str">
        <f t="array" ref="M733">IFERROR(
    XLOOKUP(F733,
            _xlws.FILTER('Supplier Emission'!$G$15:$G$49,
                   ('Supplier Emission'!$D$15:$D$49=H733) * ('Supplier Emission'!$F$15:$F$49=$E$541)),
            _xlws.FILTER('Supplier Emission'!$M$15:$M$49,
                   ('Supplier Emission'!$D$15:$D$49=H733) * ('Supplier Emission'!$F$15:$F$49=$E$541)),
            ""),
    "")</f>
        <v/>
      </c>
      <c r="N733" s="311" t="str">
        <f t="array" ref="N733">IFERROR(
    XLOOKUP(F733,
            _xlws.FILTER('Supplier Emission'!$G$15:$G$49,
                   ('Supplier Emission'!$D$15:$D$49=H733) * ('Supplier Emission'!$F$15:$F$49=$E$541)),
            _xlws.FILTER('Supplier Emission'!$H$15:$H$49,
                   ('Supplier Emission'!$D$15:$D$49=H733) * ('Supplier Emission'!$F$15:$F$49=$E$541)),
            ""),
    "")</f>
        <v/>
      </c>
      <c r="O733" s="313" t="str">
        <f t="array" ref="O733">XLOOKUP(1,('Emission Factors'!$E$5:$E$488='GHG emissions calculations'!$F733)*('Emission Factors'!$H$5:$H$488='GHG emissions calculations'!$H733),INDEX('Emission Factors'!$E$5:$T$488,0,MATCH('GHG emissions calculations'!O$6,'Emission Factors'!$E$5:$T$5,0)),"",0)</f>
        <v>Cold Rolling - Laminage à froid (impact modéré)</v>
      </c>
      <c r="P733" s="313">
        <f t="array" ref="P733">IFERROR(
    INDEX('Emission Factors'!$E$5:$P$488,
          MATCH(1,
                ('Emission Factors'!$E$5:$E$488 = 'GHG emissions calculations'!$F733) *
                ('Emission Factors'!$H$5:$H$488 = 'GHG emissions calculations'!$H733),
                0),
          MATCH('GHG emissions calculations'!P$6,'Emission Factors'!$E$5:$P$5,0)),
    "")</f>
        <v>0.000164</v>
      </c>
      <c r="Q733" s="311" t="str">
        <f t="array" ref="Q733">IFERROR(
    IF(
        INDEX('Emission Factors'!$E$5:$P$488,
              MATCH(1,
                    ('Emission Factors'!$E$5:$E$488 = 'GHG emissions calculations'!$F733) *
                    ('Emission Factors'!$H$5:$H$488 = 'GHG emissions calculations'!$H733),
                    0),
              MATCH('GHG emissions calculations'!Q$6, 'Emission Factors'!$E$5:$P$5, 0)) &lt;&gt; "",
        INDEX('Emission Factors'!$E$5:$P$488,
              MATCH(1,
                    ('Emission Factors'!$E$5:$E$488 = 'GHG emissions calculations'!$F733) *
                    ('Emission Factors'!$H$5:$H$488 = 'GHG emissions calculations'!$H733),
                    0),
              MATCH('GHG emissions calculations'!Q$6, 'Emission Factors'!$E$5:$P$5, 0)),
        ""),
    "")</f>
        <v>kgCO2e/kg</v>
      </c>
      <c r="R733" s="311" t="str">
        <f t="array" ref="R733">IFERROR(
    IF(
        INDEX('Emission Factors'!$E$5:$R$488,
              MATCH(1,
                    ('Emission Factors'!$E$5:$E$488 = 'GHG emissions calculations'!$F733) *
                    ('Emission Factors'!$H$5:$H$488 = 'GHG emissions calculations'!$H733),
                    0),
              MATCH('GHG emissions calculations'!R$6, 'Emission Factors'!$E$5:$R$5, 0)) &lt;&gt; "",
        INDEX('Emission Factors'!$E$5:$R$488,
              MATCH(1,
                    ('Emission Factors'!$E$5:$E$488 = 'GHG emissions calculations'!$F733) *
                    ('Emission Factors'!$H$5:$H$488 = 'GHG emissions calculations'!$H733),
                    0),
              MATCH('GHG emissions calculations'!R$6, 'Emission Factors'!$E$5:$R$5, 0)),
        ""),
    "")</f>
        <v>Europe</v>
      </c>
      <c r="S733" s="312">
        <f t="shared" si="2"/>
        <v>0</v>
      </c>
      <c r="T733" s="23"/>
    </row>
    <row r="734" ht="15.75" customHeight="1" outlineLevel="1">
      <c r="A734" s="23"/>
      <c r="B734" s="71"/>
      <c r="C734" s="71"/>
      <c r="D734" s="71"/>
      <c r="E734" s="314"/>
      <c r="F734" s="311" t="str">
        <f>Lists!T171</f>
        <v>Copper - Cold rolling - Global or unspecified region</v>
      </c>
      <c r="G734" s="311">
        <f t="array" ref="G734">XLOOKUP(1,('Emission Factors'!$E$5:$E$488='GHG emissions calculations'!$F734)*('Emission Factors'!$H$5:$H$488='GHG emissions calculations'!$H734),INDEX('Emission Factors'!$E$5:$T$488,0,MATCH('GHG emissions calculations'!G$6,'Emission Factors'!$E$5:$T$5,0)),"",0)</f>
        <v>3</v>
      </c>
      <c r="H734" s="311" t="s">
        <v>237</v>
      </c>
      <c r="I734" s="312" t="str">
        <f>IF(
    SUMIFS('Import data'!$L$25:$L$80,
           'Import data'!$J$25:$J$80, F734,
           'Import data'!$G$25:$G$80, 'GHG emissions calculations'!$H734,
           'Import data'!$I$25:$I$80,$E$541) &lt;&gt; 0,
    SUMIFS('Import data'!$L$25:$L$80,
           'Import data'!$J$25:$J$80, F734,
           'Import data'!$G$25:$G$80, 'GHG emissions calculations'!$H734,
           'Import data'!$I$25:$I$80,$E$541),
    ""
)</f>
        <v/>
      </c>
      <c r="J734" s="311" t="str">
        <f t="array" ref="J734">IF(
    XLOOKUP(F734, 'Import data'!$J$26:$J$47, 'Import data'!$M$26:$M$47, "", 0) = "Please add the region-specific supplier emission factor or choose a different region available in the IAEG database.",
    "",
    XLOOKUP(F734, 'Import data'!$J$26:$J$47, 'Import data'!$M$26:$M$47, "", 0)
)</f>
        <v/>
      </c>
      <c r="K734" s="311" t="str">
        <f t="array" ref="K734">IFERROR(
    XLOOKUP(F734,
            _xlws.FILTER('Supplier Emission'!$G$15:$G$49,
                   ('Supplier Emission'!$D$15:$D$49=H734) * ('Supplier Emission'!$F$15:$F$49=$E$541)),
            _xlws.FILTER('Supplier Emission'!$I$15:$I$49,
                   ('Supplier Emission'!$D$15:$D$49=H734) * ('Supplier Emission'!$F$15:$F$49=$E$541)),
            ""),
    "")</f>
        <v/>
      </c>
      <c r="L734" s="311" t="str">
        <f t="array" ref="L734">IFERROR(
    XLOOKUP(F734,
            _xlws.FILTER('Supplier Emission'!$G$15:$G$49,
                   ('Supplier Emission'!$D$15:$D$49=H734) * ('Supplier Emission'!$F$15:$F$49=$E$541)),
            _xlws.FILTER('Supplier Emission'!$J$15:$J$49,
                   ('Supplier Emission'!$D$15:$D$49=H734) * ('Supplier Emission'!$F$15:$F$49=$E$541)),
            ""),
    "")</f>
        <v/>
      </c>
      <c r="M734" s="311" t="str">
        <f t="array" ref="M734">IFERROR(
    XLOOKUP(F734,
            _xlws.FILTER('Supplier Emission'!$G$15:$G$49,
                   ('Supplier Emission'!$D$15:$D$49=H734) * ('Supplier Emission'!$F$15:$F$49=$E$541)),
            _xlws.FILTER('Supplier Emission'!$M$15:$M$49,
                   ('Supplier Emission'!$D$15:$D$49=H734) * ('Supplier Emission'!$F$15:$F$49=$E$541)),
            ""),
    "")</f>
        <v/>
      </c>
      <c r="N734" s="311" t="str">
        <f t="array" ref="N734">IFERROR(
    XLOOKUP(F734,
            _xlws.FILTER('Supplier Emission'!$G$15:$G$49,
                   ('Supplier Emission'!$D$15:$D$49=H734) * ('Supplier Emission'!$F$15:$F$49=$E$541)),
            _xlws.FILTER('Supplier Emission'!$H$15:$H$49,
                   ('Supplier Emission'!$D$15:$D$49=H734) * ('Supplier Emission'!$F$15:$F$49=$E$541)),
            ""),
    "")</f>
        <v/>
      </c>
      <c r="O734" s="311" t="str">
        <f t="array" ref="O734">XLOOKUP(1,('Emission Factors'!$E$5:$E$488='GHG emissions calculations'!$F734)*('Emission Factors'!$H$5:$H$488='GHG emissions calculations'!$H734),INDEX('Emission Factors'!$E$5:$T$488,0,MATCH('GHG emissions calculations'!O$6,'Emission Factors'!$E$5:$T$5,0)),"",0)</f>
        <v>Mix cuivre (99,999% issu de l'électrolyse) + Cold Rolling - Laminage à froid (impact modéré)</v>
      </c>
      <c r="P734" s="313">
        <f t="array" ref="P734">IFERROR(
    INDEX('Emission Factors'!$E$5:$P$488,
          MATCH(1,
                ('Emission Factors'!$E$5:$E$488 = 'GHG emissions calculations'!$F734) *
                ('Emission Factors'!$H$5:$H$488 = 'GHG emissions calculations'!$H734),
                0),
          MATCH('GHG emissions calculations'!P$6,'Emission Factors'!$E$5:$P$5,0)),
    "")</f>
        <v>3.930164</v>
      </c>
      <c r="Q734" s="311" t="str">
        <f t="array" ref="Q734">IFERROR(
    IF(
        INDEX('Emission Factors'!$E$5:$P$488,
              MATCH(1,
                    ('Emission Factors'!$E$5:$E$488 = 'GHG emissions calculations'!$F734) *
                    ('Emission Factors'!$H$5:$H$488 = 'GHG emissions calculations'!$H734),
                    0),
              MATCH('GHG emissions calculations'!Q$6, 'Emission Factors'!$E$5:$P$5, 0)) &lt;&gt; "",
        INDEX('Emission Factors'!$E$5:$P$488,
              MATCH(1,
                    ('Emission Factors'!$E$5:$E$488 = 'GHG emissions calculations'!$F734) *
                    ('Emission Factors'!$H$5:$H$488 = 'GHG emissions calculations'!$H734),
                    0),
              MATCH('GHG emissions calculations'!Q$6, 'Emission Factors'!$E$5:$P$5, 0)),
        ""),
    "")</f>
        <v>kgCO2e/kg</v>
      </c>
      <c r="R734" s="311" t="str">
        <f t="array" ref="R734">IFERROR(
    IF(
        INDEX('Emission Factors'!$E$5:$R$488,
              MATCH(1,
                    ('Emission Factors'!$E$5:$E$488 = 'GHG emissions calculations'!$F734) *
                    ('Emission Factors'!$H$5:$H$488 = 'GHG emissions calculations'!$H734),
                    0),
              MATCH('GHG emissions calculations'!R$6, 'Emission Factors'!$E$5:$R$5, 0)) &lt;&gt; "",
        INDEX('Emission Factors'!$E$5:$R$488,
              MATCH(1,
                    ('Emission Factors'!$E$5:$E$488 = 'GHG emissions calculations'!$F734) *
                    ('Emission Factors'!$H$5:$H$488 = 'GHG emissions calculations'!$H734),
                    0),
              MATCH('GHG emissions calculations'!R$6, 'Emission Factors'!$E$5:$R$5, 0)),
        ""),
    "")</f>
        <v>Global or unspecified region</v>
      </c>
      <c r="S734" s="312">
        <f t="shared" si="2"/>
        <v>0</v>
      </c>
      <c r="T734" s="23"/>
    </row>
    <row r="735" ht="15.75" customHeight="1" outlineLevel="1">
      <c r="A735" s="23"/>
      <c r="B735" s="71"/>
      <c r="C735" s="71"/>
      <c r="D735" s="71"/>
      <c r="E735" s="314"/>
      <c r="F735" s="311" t="str">
        <f>Lists!T170</f>
        <v>Copper - Cold rolling - Middle East</v>
      </c>
      <c r="G735" s="311" t="str">
        <f t="array" ref="G735">XLOOKUP(1,('Emission Factors'!$E$5:$E$488='GHG emissions calculations'!$F735)*('Emission Factors'!$H$5:$H$488='GHG emissions calculations'!$H735),INDEX('Emission Factors'!$E$5:$T$488,0,MATCH('GHG emissions calculations'!G$6,'Emission Factors'!$E$5:$T$5,0)),"",0)</f>
        <v/>
      </c>
      <c r="H735" s="311" t="s">
        <v>237</v>
      </c>
      <c r="I735" s="312" t="str">
        <f>IF(
    SUMIFS('Import data'!$L$25:$L$80,
           'Import data'!$J$25:$J$80, F735,
           'Import data'!$G$25:$G$80, 'GHG emissions calculations'!$H735,
           'Import data'!$I$25:$I$80,$E$541) &lt;&gt; 0,
    SUMIFS('Import data'!$L$25:$L$80,
           'Import data'!$J$25:$J$80, F735,
           'Import data'!$G$25:$G$80, 'GHG emissions calculations'!$H735,
           'Import data'!$I$25:$I$80,$E$541),
    ""
)</f>
        <v/>
      </c>
      <c r="J735" s="311" t="str">
        <f t="array" ref="J735">IF(
    XLOOKUP(F735, 'Import data'!$J$26:$J$47, 'Import data'!$M$26:$M$47, "", 0) = "Please add the region-specific supplier emission factor or choose a different region available in the IAEG database.",
    "",
    XLOOKUP(F735, 'Import data'!$J$26:$J$47, 'Import data'!$M$26:$M$47, "", 0)
)</f>
        <v/>
      </c>
      <c r="K735" s="311" t="str">
        <f t="array" ref="K735">IFERROR(
    XLOOKUP(F735,
            _xlws.FILTER('Supplier Emission'!$G$15:$G$49,
                   ('Supplier Emission'!$D$15:$D$49=H735) * ('Supplier Emission'!$F$15:$F$49=$E$541)),
            _xlws.FILTER('Supplier Emission'!$I$15:$I$49,
                   ('Supplier Emission'!$D$15:$D$49=H735) * ('Supplier Emission'!$F$15:$F$49=$E$541)),
            ""),
    "")</f>
        <v/>
      </c>
      <c r="L735" s="311" t="str">
        <f t="array" ref="L735">IFERROR(
    XLOOKUP(F735,
            _xlws.FILTER('Supplier Emission'!$G$15:$G$49,
                   ('Supplier Emission'!$D$15:$D$49=H735) * ('Supplier Emission'!$F$15:$F$49=$E$541)),
            _xlws.FILTER('Supplier Emission'!$J$15:$J$49,
                   ('Supplier Emission'!$D$15:$D$49=H735) * ('Supplier Emission'!$F$15:$F$49=$E$541)),
            ""),
    "")</f>
        <v/>
      </c>
      <c r="M735" s="311" t="str">
        <f t="array" ref="M735">IFERROR(
    XLOOKUP(F735,
            _xlws.FILTER('Supplier Emission'!$G$15:$G$49,
                   ('Supplier Emission'!$D$15:$D$49=H735) * ('Supplier Emission'!$F$15:$F$49=$E$541)),
            _xlws.FILTER('Supplier Emission'!$M$15:$M$49,
                   ('Supplier Emission'!$D$15:$D$49=H735) * ('Supplier Emission'!$F$15:$F$49=$E$541)),
            ""),
    "")</f>
        <v/>
      </c>
      <c r="N735" s="311" t="str">
        <f t="array" ref="N735">IFERROR(
    XLOOKUP(F735,
            _xlws.FILTER('Supplier Emission'!$G$15:$G$49,
                   ('Supplier Emission'!$D$15:$D$49=H735) * ('Supplier Emission'!$F$15:$F$49=$E$541)),
            _xlws.FILTER('Supplier Emission'!$H$15:$H$49,
                   ('Supplier Emission'!$D$15:$D$49=H735) * ('Supplier Emission'!$F$15:$F$49=$E$541)),
            ""),
    "")</f>
        <v/>
      </c>
      <c r="O735" s="311" t="str">
        <f t="array" ref="O735">XLOOKUP(1,('Emission Factors'!$E$5:$E$488='GHG emissions calculations'!$F735)*('Emission Factors'!$H$5:$H$488='GHG emissions calculations'!$H735),INDEX('Emission Factors'!$E$5:$T$488,0,MATCH('GHG emissions calculations'!O$6,'Emission Factors'!$E$5:$T$5,0)),"",0)</f>
        <v/>
      </c>
      <c r="P735" s="313" t="str">
        <f t="array" ref="P735">IFERROR(
    INDEX('Emission Factors'!$E$5:$P$488,
          MATCH(1,
                ('Emission Factors'!$E$5:$E$488 = 'GHG emissions calculations'!$F735) *
                ('Emission Factors'!$H$5:$H$488 = 'GHG emissions calculations'!$H735),
                0),
          MATCH('GHG emissions calculations'!P$6,'Emission Factors'!$E$5:$P$5,0)),
    "")</f>
        <v/>
      </c>
      <c r="Q735" s="311" t="str">
        <f t="array" ref="Q735">IFERROR(
    IF(
        INDEX('Emission Factors'!$E$5:$P$488,
              MATCH(1,
                    ('Emission Factors'!$E$5:$E$488 = 'GHG emissions calculations'!$F735) *
                    ('Emission Factors'!$H$5:$H$488 = 'GHG emissions calculations'!$H735),
                    0),
              MATCH('GHG emissions calculations'!Q$6, 'Emission Factors'!$E$5:$P$5, 0)) &lt;&gt; "",
        INDEX('Emission Factors'!$E$5:$P$488,
              MATCH(1,
                    ('Emission Factors'!$E$5:$E$488 = 'GHG emissions calculations'!$F735) *
                    ('Emission Factors'!$H$5:$H$488 = 'GHG emissions calculations'!$H735),
                    0),
              MATCH('GHG emissions calculations'!Q$6, 'Emission Factors'!$E$5:$P$5, 0)),
        ""),
    "")</f>
        <v/>
      </c>
      <c r="R735" s="311" t="str">
        <f t="array" ref="R735">IFERROR(
    IF(
        INDEX('Emission Factors'!$E$5:$R$488,
              MATCH(1,
                    ('Emission Factors'!$E$5:$E$488 = 'GHG emissions calculations'!$F735) *
                    ('Emission Factors'!$H$5:$H$488 = 'GHG emissions calculations'!$H735),
                    0),
              MATCH('GHG emissions calculations'!R$6, 'Emission Factors'!$E$5:$R$5, 0)) &lt;&gt; "",
        INDEX('Emission Factors'!$E$5:$R$488,
              MATCH(1,
                    ('Emission Factors'!$E$5:$E$488 = 'GHG emissions calculations'!$F735) *
                    ('Emission Factors'!$H$5:$H$488 = 'GHG emissions calculations'!$H735),
                    0),
              MATCH('GHG emissions calculations'!R$6, 'Emission Factors'!$E$5:$R$5, 0)),
        ""),
    "")</f>
        <v/>
      </c>
      <c r="S735" s="312">
        <f t="shared" si="2"/>
        <v>0</v>
      </c>
      <c r="T735" s="23"/>
    </row>
    <row r="736" ht="15.75" customHeight="1" outlineLevel="1">
      <c r="A736" s="23"/>
      <c r="B736" s="71"/>
      <c r="C736" s="71"/>
      <c r="D736" s="71"/>
      <c r="E736" s="314"/>
      <c r="F736" s="311" t="str">
        <f>Lists!T169</f>
        <v>Copper - Cold rolling - Oceania</v>
      </c>
      <c r="G736" s="311" t="str">
        <f t="array" ref="G736">XLOOKUP(1,('Emission Factors'!$E$5:$E$488='GHG emissions calculations'!$F736)*('Emission Factors'!$H$5:$H$488='GHG emissions calculations'!$H736),INDEX('Emission Factors'!$E$5:$T$488,0,MATCH('GHG emissions calculations'!G$6,'Emission Factors'!$E$5:$T$5,0)),"",0)</f>
        <v/>
      </c>
      <c r="H736" s="311" t="s">
        <v>237</v>
      </c>
      <c r="I736" s="312" t="str">
        <f>IF(
    SUMIFS('Import data'!$L$25:$L$80,
           'Import data'!$J$25:$J$80, F736,
           'Import data'!$G$25:$G$80, 'GHG emissions calculations'!$H736,
           'Import data'!$I$25:$I$80,$E$541) &lt;&gt; 0,
    SUMIFS('Import data'!$L$25:$L$80,
           'Import data'!$J$25:$J$80, F736,
           'Import data'!$G$25:$G$80, 'GHG emissions calculations'!$H736,
           'Import data'!$I$25:$I$80,$E$541),
    ""
)</f>
        <v/>
      </c>
      <c r="J736" s="311" t="str">
        <f t="array" ref="J736">IF(
    XLOOKUP(F736, 'Import data'!$J$26:$J$47, 'Import data'!$M$26:$M$47, "", 0) = "Please add the region-specific supplier emission factor or choose a different region available in the IAEG database.",
    "",
    XLOOKUP(F736, 'Import data'!$J$26:$J$47, 'Import data'!$M$26:$M$47, "", 0)
)</f>
        <v/>
      </c>
      <c r="K736" s="311" t="str">
        <f t="array" ref="K736">IFERROR(
    XLOOKUP(F736,
            _xlws.FILTER('Supplier Emission'!$G$15:$G$49,
                   ('Supplier Emission'!$D$15:$D$49=H736) * ('Supplier Emission'!$F$15:$F$49=$E$541)),
            _xlws.FILTER('Supplier Emission'!$I$15:$I$49,
                   ('Supplier Emission'!$D$15:$D$49=H736) * ('Supplier Emission'!$F$15:$F$49=$E$541)),
            ""),
    "")</f>
        <v/>
      </c>
      <c r="L736" s="311" t="str">
        <f t="array" ref="L736">IFERROR(
    XLOOKUP(F736,
            _xlws.FILTER('Supplier Emission'!$G$15:$G$49,
                   ('Supplier Emission'!$D$15:$D$49=H736) * ('Supplier Emission'!$F$15:$F$49=$E$541)),
            _xlws.FILTER('Supplier Emission'!$J$15:$J$49,
                   ('Supplier Emission'!$D$15:$D$49=H736) * ('Supplier Emission'!$F$15:$F$49=$E$541)),
            ""),
    "")</f>
        <v/>
      </c>
      <c r="M736" s="311" t="str">
        <f t="array" ref="M736">IFERROR(
    XLOOKUP(F736,
            _xlws.FILTER('Supplier Emission'!$G$15:$G$49,
                   ('Supplier Emission'!$D$15:$D$49=H736) * ('Supplier Emission'!$F$15:$F$49=$E$541)),
            _xlws.FILTER('Supplier Emission'!$M$15:$M$49,
                   ('Supplier Emission'!$D$15:$D$49=H736) * ('Supplier Emission'!$F$15:$F$49=$E$541)),
            ""),
    "")</f>
        <v/>
      </c>
      <c r="N736" s="311" t="str">
        <f t="array" ref="N736">IFERROR(
    XLOOKUP(F736,
            _xlws.FILTER('Supplier Emission'!$G$15:$G$49,
                   ('Supplier Emission'!$D$15:$D$49=H736) * ('Supplier Emission'!$F$15:$F$49=$E$541)),
            _xlws.FILTER('Supplier Emission'!$H$15:$H$49,
                   ('Supplier Emission'!$D$15:$D$49=H736) * ('Supplier Emission'!$F$15:$F$49=$E$541)),
            ""),
    "")</f>
        <v/>
      </c>
      <c r="O736" s="311" t="str">
        <f t="array" ref="O736">XLOOKUP(1,('Emission Factors'!$E$5:$E$488='GHG emissions calculations'!$F736)*('Emission Factors'!$H$5:$H$488='GHG emissions calculations'!$H736),INDEX('Emission Factors'!$E$5:$T$488,0,MATCH('GHG emissions calculations'!O$6,'Emission Factors'!$E$5:$T$5,0)),"",0)</f>
        <v/>
      </c>
      <c r="P736" s="313" t="str">
        <f t="array" ref="P736">IFERROR(
    INDEX('Emission Factors'!$E$5:$P$488,
          MATCH(1,
                ('Emission Factors'!$E$5:$E$488 = 'GHG emissions calculations'!$F736) *
                ('Emission Factors'!$H$5:$H$488 = 'GHG emissions calculations'!$H736),
                0),
          MATCH('GHG emissions calculations'!P$6,'Emission Factors'!$E$5:$P$5,0)),
    "")</f>
        <v/>
      </c>
      <c r="Q736" s="311" t="str">
        <f t="array" ref="Q736">IFERROR(
    IF(
        INDEX('Emission Factors'!$E$5:$P$488,
              MATCH(1,
                    ('Emission Factors'!$E$5:$E$488 = 'GHG emissions calculations'!$F736) *
                    ('Emission Factors'!$H$5:$H$488 = 'GHG emissions calculations'!$H736),
                    0),
              MATCH('GHG emissions calculations'!Q$6, 'Emission Factors'!$E$5:$P$5, 0)) &lt;&gt; "",
        INDEX('Emission Factors'!$E$5:$P$488,
              MATCH(1,
                    ('Emission Factors'!$E$5:$E$488 = 'GHG emissions calculations'!$F736) *
                    ('Emission Factors'!$H$5:$H$488 = 'GHG emissions calculations'!$H736),
                    0),
              MATCH('GHG emissions calculations'!Q$6, 'Emission Factors'!$E$5:$P$5, 0)),
        ""),
    "")</f>
        <v/>
      </c>
      <c r="R736" s="311" t="str">
        <f t="array" ref="R736">IFERROR(
    IF(
        INDEX('Emission Factors'!$E$5:$R$488,
              MATCH(1,
                    ('Emission Factors'!$E$5:$E$488 = 'GHG emissions calculations'!$F736) *
                    ('Emission Factors'!$H$5:$H$488 = 'GHG emissions calculations'!$H736),
                    0),
              MATCH('GHG emissions calculations'!R$6, 'Emission Factors'!$E$5:$R$5, 0)) &lt;&gt; "",
        INDEX('Emission Factors'!$E$5:$R$488,
              MATCH(1,
                    ('Emission Factors'!$E$5:$E$488 = 'GHG emissions calculations'!$F736) *
                    ('Emission Factors'!$H$5:$H$488 = 'GHG emissions calculations'!$H736),
                    0),
              MATCH('GHG emissions calculations'!R$6, 'Emission Factors'!$E$5:$R$5, 0)),
        ""),
    "")</f>
        <v/>
      </c>
      <c r="S736" s="312">
        <f t="shared" si="2"/>
        <v>0</v>
      </c>
      <c r="T736" s="23"/>
    </row>
    <row r="737" ht="15.75" customHeight="1" outlineLevel="1">
      <c r="A737" s="23"/>
      <c r="B737" s="71"/>
      <c r="C737" s="71"/>
      <c r="D737" s="71"/>
      <c r="E737" s="314"/>
      <c r="F737" s="311" t="str">
        <f>Lists!T174</f>
        <v>Copper - Hot rolling - Africa</v>
      </c>
      <c r="G737" s="311" t="str">
        <f t="array" ref="G737">XLOOKUP(1,('Emission Factors'!$E$5:$E$488='GHG emissions calculations'!$F737)*('Emission Factors'!$H$5:$H$488='GHG emissions calculations'!$H737),INDEX('Emission Factors'!$E$5:$T$488,0,MATCH('GHG emissions calculations'!G$6,'Emission Factors'!$E$5:$T$5,0)),"",0)</f>
        <v/>
      </c>
      <c r="H737" s="311" t="s">
        <v>237</v>
      </c>
      <c r="I737" s="312" t="str">
        <f>IF(
    SUMIFS('Import data'!$L$25:$L$80,
           'Import data'!$J$25:$J$80, F737,
           'Import data'!$G$25:$G$80, 'GHG emissions calculations'!$H737,
           'Import data'!$I$25:$I$80,$E$541) &lt;&gt; 0,
    SUMIFS('Import data'!$L$25:$L$80,
           'Import data'!$J$25:$J$80, F737,
           'Import data'!$G$25:$G$80, 'GHG emissions calculations'!$H737,
           'Import data'!$I$25:$I$80,$E$541),
    ""
)</f>
        <v/>
      </c>
      <c r="J737" s="311" t="str">
        <f t="array" ref="J737">IF(
    XLOOKUP(F737, 'Import data'!$J$26:$J$47, 'Import data'!$M$26:$M$47, "", 0) = "Please add the region-specific supplier emission factor or choose a different region available in the IAEG database.",
    "",
    XLOOKUP(F737, 'Import data'!$J$26:$J$47, 'Import data'!$M$26:$M$47, "", 0)
)</f>
        <v/>
      </c>
      <c r="K737" s="311" t="str">
        <f t="array" ref="K737">IFERROR(
    XLOOKUP(F737,
            _xlws.FILTER('Supplier Emission'!$G$15:$G$49,
                   ('Supplier Emission'!$D$15:$D$49=H737) * ('Supplier Emission'!$F$15:$F$49=$E$541)),
            _xlws.FILTER('Supplier Emission'!$I$15:$I$49,
                   ('Supplier Emission'!$D$15:$D$49=H737) * ('Supplier Emission'!$F$15:$F$49=$E$541)),
            ""),
    "")</f>
        <v/>
      </c>
      <c r="L737" s="311" t="str">
        <f t="array" ref="L737">IFERROR(
    XLOOKUP(F737,
            _xlws.FILTER('Supplier Emission'!$G$15:$G$49,
                   ('Supplier Emission'!$D$15:$D$49=H737) * ('Supplier Emission'!$F$15:$F$49=$E$541)),
            _xlws.FILTER('Supplier Emission'!$J$15:$J$49,
                   ('Supplier Emission'!$D$15:$D$49=H737) * ('Supplier Emission'!$F$15:$F$49=$E$541)),
            ""),
    "")</f>
        <v/>
      </c>
      <c r="M737" s="311" t="str">
        <f t="array" ref="M737">IFERROR(
    XLOOKUP(F737,
            _xlws.FILTER('Supplier Emission'!$G$15:$G$49,
                   ('Supplier Emission'!$D$15:$D$49=H737) * ('Supplier Emission'!$F$15:$F$49=$E$541)),
            _xlws.FILTER('Supplier Emission'!$M$15:$M$49,
                   ('Supplier Emission'!$D$15:$D$49=H737) * ('Supplier Emission'!$F$15:$F$49=$E$541)),
            ""),
    "")</f>
        <v/>
      </c>
      <c r="N737" s="311" t="str">
        <f t="array" ref="N737">IFERROR(
    XLOOKUP(F737,
            _xlws.FILTER('Supplier Emission'!$G$15:$G$49,
                   ('Supplier Emission'!$D$15:$D$49=H737) * ('Supplier Emission'!$F$15:$F$49=$E$541)),
            _xlws.FILTER('Supplier Emission'!$H$15:$H$49,
                   ('Supplier Emission'!$D$15:$D$49=H737) * ('Supplier Emission'!$F$15:$F$49=$E$541)),
            ""),
    "")</f>
        <v/>
      </c>
      <c r="O737" s="311" t="str">
        <f t="array" ref="O737">XLOOKUP(1,('Emission Factors'!$E$5:$E$488='GHG emissions calculations'!$F737)*('Emission Factors'!$H$5:$H$488='GHG emissions calculations'!$H737),INDEX('Emission Factors'!$E$5:$T$488,0,MATCH('GHG emissions calculations'!O$6,'Emission Factors'!$E$5:$T$5,0)),"",0)</f>
        <v/>
      </c>
      <c r="P737" s="313" t="str">
        <f t="array" ref="P737">IFERROR(
    INDEX('Emission Factors'!$E$5:$P$488,
          MATCH(1,
                ('Emission Factors'!$E$5:$E$488 = 'GHG emissions calculations'!$F737) *
                ('Emission Factors'!$H$5:$H$488 = 'GHG emissions calculations'!$H737),
                0),
          MATCH('GHG emissions calculations'!P$6,'Emission Factors'!$E$5:$P$5,0)),
    "")</f>
        <v/>
      </c>
      <c r="Q737" s="311" t="str">
        <f t="array" ref="Q737">IFERROR(
    IF(
        INDEX('Emission Factors'!$E$5:$P$488,
              MATCH(1,
                    ('Emission Factors'!$E$5:$E$488 = 'GHG emissions calculations'!$F737) *
                    ('Emission Factors'!$H$5:$H$488 = 'GHG emissions calculations'!$H737),
                    0),
              MATCH('GHG emissions calculations'!Q$6, 'Emission Factors'!$E$5:$P$5, 0)) &lt;&gt; "",
        INDEX('Emission Factors'!$E$5:$P$488,
              MATCH(1,
                    ('Emission Factors'!$E$5:$E$488 = 'GHG emissions calculations'!$F737) *
                    ('Emission Factors'!$H$5:$H$488 = 'GHG emissions calculations'!$H737),
                    0),
              MATCH('GHG emissions calculations'!Q$6, 'Emission Factors'!$E$5:$P$5, 0)),
        ""),
    "")</f>
        <v/>
      </c>
      <c r="R737" s="311" t="str">
        <f t="array" ref="R737">IFERROR(
    IF(
        INDEX('Emission Factors'!$E$5:$R$488,
              MATCH(1,
                    ('Emission Factors'!$E$5:$E$488 = 'GHG emissions calculations'!$F737) *
                    ('Emission Factors'!$H$5:$H$488 = 'GHG emissions calculations'!$H737),
                    0),
              MATCH('GHG emissions calculations'!R$6, 'Emission Factors'!$E$5:$R$5, 0)) &lt;&gt; "",
        INDEX('Emission Factors'!$E$5:$R$488,
              MATCH(1,
                    ('Emission Factors'!$E$5:$E$488 = 'GHG emissions calculations'!$F737) *
                    ('Emission Factors'!$H$5:$H$488 = 'GHG emissions calculations'!$H737),
                    0),
              MATCH('GHG emissions calculations'!R$6, 'Emission Factors'!$E$5:$R$5, 0)),
        ""),
    "")</f>
        <v/>
      </c>
      <c r="S737" s="312">
        <f t="shared" si="2"/>
        <v>0</v>
      </c>
      <c r="T737" s="23"/>
    </row>
    <row r="738" ht="15.75" customHeight="1" outlineLevel="1">
      <c r="A738" s="23"/>
      <c r="B738" s="71"/>
      <c r="C738" s="71"/>
      <c r="D738" s="71"/>
      <c r="E738" s="314"/>
      <c r="F738" s="311" t="str">
        <f>Lists!T172</f>
        <v>Copper - Hot rolling - America</v>
      </c>
      <c r="G738" s="311" t="str">
        <f t="array" ref="G738">XLOOKUP(1,('Emission Factors'!$E$5:$E$488='GHG emissions calculations'!$F738)*('Emission Factors'!$H$5:$H$488='GHG emissions calculations'!$H738),INDEX('Emission Factors'!$E$5:$T$488,0,MATCH('GHG emissions calculations'!G$6,'Emission Factors'!$E$5:$T$5,0)),"",0)</f>
        <v/>
      </c>
      <c r="H738" s="311" t="s">
        <v>237</v>
      </c>
      <c r="I738" s="312" t="str">
        <f>IF(
    SUMIFS('Import data'!$L$25:$L$80,
           'Import data'!$J$25:$J$80, F738,
           'Import data'!$G$25:$G$80, 'GHG emissions calculations'!$H738,
           'Import data'!$I$25:$I$80,$E$541) &lt;&gt; 0,
    SUMIFS('Import data'!$L$25:$L$80,
           'Import data'!$J$25:$J$80, F738,
           'Import data'!$G$25:$G$80, 'GHG emissions calculations'!$H738,
           'Import data'!$I$25:$I$80,$E$541),
    ""
)</f>
        <v/>
      </c>
      <c r="J738" s="311" t="str">
        <f t="array" ref="J738">IF(
    XLOOKUP(F738, 'Import data'!$J$26:$J$47, 'Import data'!$M$26:$M$47, "", 0) = "Please add the region-specific supplier emission factor or choose a different region available in the IAEG database.",
    "",
    XLOOKUP(F738, 'Import data'!$J$26:$J$47, 'Import data'!$M$26:$M$47, "", 0)
)</f>
        <v/>
      </c>
      <c r="K738" s="311" t="str">
        <f t="array" ref="K738">IFERROR(
    XLOOKUP(F738,
            _xlws.FILTER('Supplier Emission'!$G$15:$G$49,
                   ('Supplier Emission'!$D$15:$D$49=H738) * ('Supplier Emission'!$F$15:$F$49=$E$541)),
            _xlws.FILTER('Supplier Emission'!$I$15:$I$49,
                   ('Supplier Emission'!$D$15:$D$49=H738) * ('Supplier Emission'!$F$15:$F$49=$E$541)),
            ""),
    "")</f>
        <v/>
      </c>
      <c r="L738" s="311" t="str">
        <f t="array" ref="L738">IFERROR(
    XLOOKUP(F738,
            _xlws.FILTER('Supplier Emission'!$G$15:$G$49,
                   ('Supplier Emission'!$D$15:$D$49=H738) * ('Supplier Emission'!$F$15:$F$49=$E$541)),
            _xlws.FILTER('Supplier Emission'!$J$15:$J$49,
                   ('Supplier Emission'!$D$15:$D$49=H738) * ('Supplier Emission'!$F$15:$F$49=$E$541)),
            ""),
    "")</f>
        <v/>
      </c>
      <c r="M738" s="311" t="str">
        <f t="array" ref="M738">IFERROR(
    XLOOKUP(F738,
            _xlws.FILTER('Supplier Emission'!$G$15:$G$49,
                   ('Supplier Emission'!$D$15:$D$49=H738) * ('Supplier Emission'!$F$15:$F$49=$E$541)),
            _xlws.FILTER('Supplier Emission'!$M$15:$M$49,
                   ('Supplier Emission'!$D$15:$D$49=H738) * ('Supplier Emission'!$F$15:$F$49=$E$541)),
            ""),
    "")</f>
        <v/>
      </c>
      <c r="N738" s="311" t="str">
        <f t="array" ref="N738">IFERROR(
    XLOOKUP(F738,
            _xlws.FILTER('Supplier Emission'!$G$15:$G$49,
                   ('Supplier Emission'!$D$15:$D$49=H738) * ('Supplier Emission'!$F$15:$F$49=$E$541)),
            _xlws.FILTER('Supplier Emission'!$H$15:$H$49,
                   ('Supplier Emission'!$D$15:$D$49=H738) * ('Supplier Emission'!$F$15:$F$49=$E$541)),
            ""),
    "")</f>
        <v/>
      </c>
      <c r="O738" s="311" t="str">
        <f t="array" ref="O738">XLOOKUP(1,('Emission Factors'!$E$5:$E$488='GHG emissions calculations'!$F738)*('Emission Factors'!$H$5:$H$488='GHG emissions calculations'!$H738),INDEX('Emission Factors'!$E$5:$T$488,0,MATCH('GHG emissions calculations'!O$6,'Emission Factors'!$E$5:$T$5,0)),"",0)</f>
        <v/>
      </c>
      <c r="P738" s="313" t="str">
        <f t="array" ref="P738">IFERROR(
    INDEX('Emission Factors'!$E$5:$P$488,
          MATCH(1,
                ('Emission Factors'!$E$5:$E$488 = 'GHG emissions calculations'!$F738) *
                ('Emission Factors'!$H$5:$H$488 = 'GHG emissions calculations'!$H738),
                0),
          MATCH('GHG emissions calculations'!P$6,'Emission Factors'!$E$5:$P$5,0)),
    "")</f>
        <v/>
      </c>
      <c r="Q738" s="311" t="str">
        <f t="array" ref="Q738">IFERROR(
    IF(
        INDEX('Emission Factors'!$E$5:$P$488,
              MATCH(1,
                    ('Emission Factors'!$E$5:$E$488 = 'GHG emissions calculations'!$F738) *
                    ('Emission Factors'!$H$5:$H$488 = 'GHG emissions calculations'!$H738),
                    0),
              MATCH('GHG emissions calculations'!Q$6, 'Emission Factors'!$E$5:$P$5, 0)) &lt;&gt; "",
        INDEX('Emission Factors'!$E$5:$P$488,
              MATCH(1,
                    ('Emission Factors'!$E$5:$E$488 = 'GHG emissions calculations'!$F738) *
                    ('Emission Factors'!$H$5:$H$488 = 'GHG emissions calculations'!$H738),
                    0),
              MATCH('GHG emissions calculations'!Q$6, 'Emission Factors'!$E$5:$P$5, 0)),
        ""),
    "")</f>
        <v/>
      </c>
      <c r="R738" s="311" t="str">
        <f t="array" ref="R738">IFERROR(
    IF(
        INDEX('Emission Factors'!$E$5:$R$488,
              MATCH(1,
                    ('Emission Factors'!$E$5:$E$488 = 'GHG emissions calculations'!$F738) *
                    ('Emission Factors'!$H$5:$H$488 = 'GHG emissions calculations'!$H738),
                    0),
              MATCH('GHG emissions calculations'!R$6, 'Emission Factors'!$E$5:$R$5, 0)) &lt;&gt; "",
        INDEX('Emission Factors'!$E$5:$R$488,
              MATCH(1,
                    ('Emission Factors'!$E$5:$E$488 = 'GHG emissions calculations'!$F738) *
                    ('Emission Factors'!$H$5:$H$488 = 'GHG emissions calculations'!$H738),
                    0),
              MATCH('GHG emissions calculations'!R$6, 'Emission Factors'!$E$5:$R$5, 0)),
        ""),
    "")</f>
        <v/>
      </c>
      <c r="S738" s="312">
        <f t="shared" si="2"/>
        <v>0</v>
      </c>
      <c r="T738" s="23"/>
    </row>
    <row r="739" ht="15.75" customHeight="1" outlineLevel="1">
      <c r="A739" s="23"/>
      <c r="B739" s="71"/>
      <c r="C739" s="71"/>
      <c r="D739" s="71"/>
      <c r="E739" s="314"/>
      <c r="F739" s="311" t="str">
        <f>Lists!T175</f>
        <v>Copper - Hot rolling - Asia</v>
      </c>
      <c r="G739" s="311" t="str">
        <f t="array" ref="G739">XLOOKUP(1,('Emission Factors'!$E$5:$E$488='GHG emissions calculations'!$F739)*('Emission Factors'!$H$5:$H$488='GHG emissions calculations'!$H739),INDEX('Emission Factors'!$E$5:$T$488,0,MATCH('GHG emissions calculations'!G$6,'Emission Factors'!$E$5:$T$5,0)),"",0)</f>
        <v/>
      </c>
      <c r="H739" s="311" t="s">
        <v>237</v>
      </c>
      <c r="I739" s="312" t="str">
        <f>IF(
    SUMIFS('Import data'!$L$25:$L$80,
           'Import data'!$J$25:$J$80, F739,
           'Import data'!$G$25:$G$80, 'GHG emissions calculations'!$H739,
           'Import data'!$I$25:$I$80,$E$541) &lt;&gt; 0,
    SUMIFS('Import data'!$L$25:$L$80,
           'Import data'!$J$25:$J$80, F739,
           'Import data'!$G$25:$G$80, 'GHG emissions calculations'!$H739,
           'Import data'!$I$25:$I$80,$E$541),
    ""
)</f>
        <v/>
      </c>
      <c r="J739" s="311" t="str">
        <f t="array" ref="J739">IF(
    XLOOKUP(F739, 'Import data'!$J$26:$J$47, 'Import data'!$M$26:$M$47, "", 0) = "Please add the region-specific supplier emission factor or choose a different region available in the IAEG database.",
    "",
    XLOOKUP(F739, 'Import data'!$J$26:$J$47, 'Import data'!$M$26:$M$47, "", 0)
)</f>
        <v/>
      </c>
      <c r="K739" s="311" t="str">
        <f t="array" ref="K739">IFERROR(
    XLOOKUP(F739,
            _xlws.FILTER('Supplier Emission'!$G$15:$G$49,
                   ('Supplier Emission'!$D$15:$D$49=H739) * ('Supplier Emission'!$F$15:$F$49=$E$541)),
            _xlws.FILTER('Supplier Emission'!$I$15:$I$49,
                   ('Supplier Emission'!$D$15:$D$49=H739) * ('Supplier Emission'!$F$15:$F$49=$E$541)),
            ""),
    "")</f>
        <v/>
      </c>
      <c r="L739" s="311" t="str">
        <f t="array" ref="L739">IFERROR(
    XLOOKUP(F739,
            _xlws.FILTER('Supplier Emission'!$G$15:$G$49,
                   ('Supplier Emission'!$D$15:$D$49=H739) * ('Supplier Emission'!$F$15:$F$49=$E$541)),
            _xlws.FILTER('Supplier Emission'!$J$15:$J$49,
                   ('Supplier Emission'!$D$15:$D$49=H739) * ('Supplier Emission'!$F$15:$F$49=$E$541)),
            ""),
    "")</f>
        <v/>
      </c>
      <c r="M739" s="311" t="str">
        <f t="array" ref="M739">IFERROR(
    XLOOKUP(F739,
            _xlws.FILTER('Supplier Emission'!$G$15:$G$49,
                   ('Supplier Emission'!$D$15:$D$49=H739) * ('Supplier Emission'!$F$15:$F$49=$E$541)),
            _xlws.FILTER('Supplier Emission'!$M$15:$M$49,
                   ('Supplier Emission'!$D$15:$D$49=H739) * ('Supplier Emission'!$F$15:$F$49=$E$541)),
            ""),
    "")</f>
        <v/>
      </c>
      <c r="N739" s="311" t="str">
        <f t="array" ref="N739">IFERROR(
    XLOOKUP(F739,
            _xlws.FILTER('Supplier Emission'!$G$15:$G$49,
                   ('Supplier Emission'!$D$15:$D$49=H739) * ('Supplier Emission'!$F$15:$F$49=$E$541)),
            _xlws.FILTER('Supplier Emission'!$H$15:$H$49,
                   ('Supplier Emission'!$D$15:$D$49=H739) * ('Supplier Emission'!$F$15:$F$49=$E$541)),
            ""),
    "")</f>
        <v/>
      </c>
      <c r="O739" s="311" t="str">
        <f t="array" ref="O739">XLOOKUP(1,('Emission Factors'!$E$5:$E$488='GHG emissions calculations'!$F739)*('Emission Factors'!$H$5:$H$488='GHG emissions calculations'!$H739),INDEX('Emission Factors'!$E$5:$T$488,0,MATCH('GHG emissions calculations'!O$6,'Emission Factors'!$E$5:$T$5,0)),"",0)</f>
        <v/>
      </c>
      <c r="P739" s="313" t="str">
        <f t="array" ref="P739">IFERROR(
    INDEX('Emission Factors'!$E$5:$P$488,
          MATCH(1,
                ('Emission Factors'!$E$5:$E$488 = 'GHG emissions calculations'!$F739) *
                ('Emission Factors'!$H$5:$H$488 = 'GHG emissions calculations'!$H739),
                0),
          MATCH('GHG emissions calculations'!P$6,'Emission Factors'!$E$5:$P$5,0)),
    "")</f>
        <v/>
      </c>
      <c r="Q739" s="311" t="str">
        <f t="array" ref="Q739">IFERROR(
    IF(
        INDEX('Emission Factors'!$E$5:$P$488,
              MATCH(1,
                    ('Emission Factors'!$E$5:$E$488 = 'GHG emissions calculations'!$F739) *
                    ('Emission Factors'!$H$5:$H$488 = 'GHG emissions calculations'!$H739),
                    0),
              MATCH('GHG emissions calculations'!Q$6, 'Emission Factors'!$E$5:$P$5, 0)) &lt;&gt; "",
        INDEX('Emission Factors'!$E$5:$P$488,
              MATCH(1,
                    ('Emission Factors'!$E$5:$E$488 = 'GHG emissions calculations'!$F739) *
                    ('Emission Factors'!$H$5:$H$488 = 'GHG emissions calculations'!$H739),
                    0),
              MATCH('GHG emissions calculations'!Q$6, 'Emission Factors'!$E$5:$P$5, 0)),
        ""),
    "")</f>
        <v/>
      </c>
      <c r="R739" s="311" t="str">
        <f t="array" ref="R739">IFERROR(
    IF(
        INDEX('Emission Factors'!$E$5:$R$488,
              MATCH(1,
                    ('Emission Factors'!$E$5:$E$488 = 'GHG emissions calculations'!$F739) *
                    ('Emission Factors'!$H$5:$H$488 = 'GHG emissions calculations'!$H739),
                    0),
              MATCH('GHG emissions calculations'!R$6, 'Emission Factors'!$E$5:$R$5, 0)) &lt;&gt; "",
        INDEX('Emission Factors'!$E$5:$R$488,
              MATCH(1,
                    ('Emission Factors'!$E$5:$E$488 = 'GHG emissions calculations'!$F739) *
                    ('Emission Factors'!$H$5:$H$488 = 'GHG emissions calculations'!$H739),
                    0),
              MATCH('GHG emissions calculations'!R$6, 'Emission Factors'!$E$5:$R$5, 0)),
        ""),
    "")</f>
        <v/>
      </c>
      <c r="S739" s="312">
        <f t="shared" si="2"/>
        <v>0</v>
      </c>
      <c r="T739" s="23"/>
    </row>
    <row r="740" ht="15.75" customHeight="1" outlineLevel="1">
      <c r="A740" s="23"/>
      <c r="B740" s="71"/>
      <c r="C740" s="71"/>
      <c r="D740" s="71"/>
      <c r="E740" s="314"/>
      <c r="F740" s="311" t="str">
        <f>Lists!T173</f>
        <v>Copper - Hot rolling - Europe</v>
      </c>
      <c r="G740" s="311">
        <f t="array" ref="G740">XLOOKUP(1,('Emission Factors'!$E$5:$E$488='GHG emissions calculations'!$F740)*('Emission Factors'!$H$5:$H$488='GHG emissions calculations'!$H740),INDEX('Emission Factors'!$E$5:$T$488,0,MATCH('GHG emissions calculations'!G$6,'Emission Factors'!$E$5:$T$5,0)),"",0)</f>
        <v>3</v>
      </c>
      <c r="H740" s="311" t="s">
        <v>237</v>
      </c>
      <c r="I740" s="312" t="str">
        <f>IF(
    SUMIFS('Import data'!$L$25:$L$80,
           'Import data'!$J$25:$J$80, F740,
           'Import data'!$G$25:$G$80, 'GHG emissions calculations'!$H740,
           'Import data'!$I$25:$I$80,$E$541) &lt;&gt; 0,
    SUMIFS('Import data'!$L$25:$L$80,
           'Import data'!$J$25:$J$80, F740,
           'Import data'!$G$25:$G$80, 'GHG emissions calculations'!$H740,
           'Import data'!$I$25:$I$80,$E$541),
    ""
)</f>
        <v/>
      </c>
      <c r="J740" s="311" t="str">
        <f t="array" ref="J740">IF(
    XLOOKUP(F740, 'Import data'!$J$26:$J$47, 'Import data'!$M$26:$M$47, "", 0) = "Please add the region-specific supplier emission factor or choose a different region available in the IAEG database.",
    "",
    XLOOKUP(F740, 'Import data'!$J$26:$J$47, 'Import data'!$M$26:$M$47, "", 0)
)</f>
        <v/>
      </c>
      <c r="K740" s="311" t="str">
        <f t="array" ref="K740">IFERROR(
    XLOOKUP(F740,
            _xlws.FILTER('Supplier Emission'!$G$15:$G$49,
                   ('Supplier Emission'!$D$15:$D$49=H740) * ('Supplier Emission'!$F$15:$F$49=$E$541)),
            _xlws.FILTER('Supplier Emission'!$I$15:$I$49,
                   ('Supplier Emission'!$D$15:$D$49=H740) * ('Supplier Emission'!$F$15:$F$49=$E$541)),
            ""),
    "")</f>
        <v/>
      </c>
      <c r="L740" s="311" t="str">
        <f t="array" ref="L740">IFERROR(
    XLOOKUP(F740,
            _xlws.FILTER('Supplier Emission'!$G$15:$G$49,
                   ('Supplier Emission'!$D$15:$D$49=H740) * ('Supplier Emission'!$F$15:$F$49=$E$541)),
            _xlws.FILTER('Supplier Emission'!$J$15:$J$49,
                   ('Supplier Emission'!$D$15:$D$49=H740) * ('Supplier Emission'!$F$15:$F$49=$E$541)),
            ""),
    "")</f>
        <v/>
      </c>
      <c r="M740" s="311" t="str">
        <f t="array" ref="M740">IFERROR(
    XLOOKUP(F740,
            _xlws.FILTER('Supplier Emission'!$G$15:$G$49,
                   ('Supplier Emission'!$D$15:$D$49=H740) * ('Supplier Emission'!$F$15:$F$49=$E$541)),
            _xlws.FILTER('Supplier Emission'!$M$15:$M$49,
                   ('Supplier Emission'!$D$15:$D$49=H740) * ('Supplier Emission'!$F$15:$F$49=$E$541)),
            ""),
    "")</f>
        <v/>
      </c>
      <c r="N740" s="311" t="str">
        <f t="array" ref="N740">IFERROR(
    XLOOKUP(F740,
            _xlws.FILTER('Supplier Emission'!$G$15:$G$49,
                   ('Supplier Emission'!$D$15:$D$49=H740) * ('Supplier Emission'!$F$15:$F$49=$E$541)),
            _xlws.FILTER('Supplier Emission'!$H$15:$H$49,
                   ('Supplier Emission'!$D$15:$D$49=H740) * ('Supplier Emission'!$F$15:$F$49=$E$541)),
            ""),
    "")</f>
        <v/>
      </c>
      <c r="O740" s="313" t="str">
        <f t="array" ref="O740">XLOOKUP(1,('Emission Factors'!$E$5:$E$488='GHG emissions calculations'!$F740)*('Emission Factors'!$H$5:$H$488='GHG emissions calculations'!$H740),INDEX('Emission Factors'!$E$5:$T$488,0,MATCH('GHG emissions calculations'!O$6,'Emission Factors'!$E$5:$T$5,0)),"",0)</f>
        <v>Hot Rolling - Laminage à chaud (impact modéré)</v>
      </c>
      <c r="P740" s="313">
        <f t="array" ref="P740">IFERROR(
    INDEX('Emission Factors'!$E$5:$P$488,
          MATCH(1,
                ('Emission Factors'!$E$5:$E$488 = 'GHG emissions calculations'!$F740) *
                ('Emission Factors'!$H$5:$H$488 = 'GHG emissions calculations'!$H740),
                0),
          MATCH('GHG emissions calculations'!P$6,'Emission Factors'!$E$5:$P$5,0)),
    "")</f>
        <v>-0.00089</v>
      </c>
      <c r="Q740" s="311" t="str">
        <f t="array" ref="Q740">IFERROR(
    IF(
        INDEX('Emission Factors'!$E$5:$P$488,
              MATCH(1,
                    ('Emission Factors'!$E$5:$E$488 = 'GHG emissions calculations'!$F740) *
                    ('Emission Factors'!$H$5:$H$488 = 'GHG emissions calculations'!$H740),
                    0),
              MATCH('GHG emissions calculations'!Q$6, 'Emission Factors'!$E$5:$P$5, 0)) &lt;&gt; "",
        INDEX('Emission Factors'!$E$5:$P$488,
              MATCH(1,
                    ('Emission Factors'!$E$5:$E$488 = 'GHG emissions calculations'!$F740) *
                    ('Emission Factors'!$H$5:$H$488 = 'GHG emissions calculations'!$H740),
                    0),
              MATCH('GHG emissions calculations'!Q$6, 'Emission Factors'!$E$5:$P$5, 0)),
        ""),
    "")</f>
        <v>kgCO2e/kg</v>
      </c>
      <c r="R740" s="311" t="str">
        <f t="array" ref="R740">IFERROR(
    IF(
        INDEX('Emission Factors'!$E$5:$R$488,
              MATCH(1,
                    ('Emission Factors'!$E$5:$E$488 = 'GHG emissions calculations'!$F740) *
                    ('Emission Factors'!$H$5:$H$488 = 'GHG emissions calculations'!$H740),
                    0),
              MATCH('GHG emissions calculations'!R$6, 'Emission Factors'!$E$5:$R$5, 0)) &lt;&gt; "",
        INDEX('Emission Factors'!$E$5:$R$488,
              MATCH(1,
                    ('Emission Factors'!$E$5:$E$488 = 'GHG emissions calculations'!$F740) *
                    ('Emission Factors'!$H$5:$H$488 = 'GHG emissions calculations'!$H740),
                    0),
              MATCH('GHG emissions calculations'!R$6, 'Emission Factors'!$E$5:$R$5, 0)),
        ""),
    "")</f>
        <v>Europe</v>
      </c>
      <c r="S740" s="312">
        <f t="shared" si="2"/>
        <v>0</v>
      </c>
      <c r="T740" s="23"/>
    </row>
    <row r="741" ht="15.75" customHeight="1" outlineLevel="1">
      <c r="A741" s="23"/>
      <c r="B741" s="71"/>
      <c r="C741" s="71"/>
      <c r="D741" s="71"/>
      <c r="E741" s="314"/>
      <c r="F741" s="311" t="str">
        <f>Lists!T178</f>
        <v>Copper - Hot rolling - Global or unspecified region</v>
      </c>
      <c r="G741" s="311">
        <f t="array" ref="G741">XLOOKUP(1,('Emission Factors'!$E$5:$E$488='GHG emissions calculations'!$F741)*('Emission Factors'!$H$5:$H$488='GHG emissions calculations'!$H741),INDEX('Emission Factors'!$E$5:$T$488,0,MATCH('GHG emissions calculations'!G$6,'Emission Factors'!$E$5:$T$5,0)),"",0)</f>
        <v>3</v>
      </c>
      <c r="H741" s="311" t="s">
        <v>237</v>
      </c>
      <c r="I741" s="312" t="str">
        <f>IF(
    SUMIFS('Import data'!$L$25:$L$80,
           'Import data'!$J$25:$J$80, F741,
           'Import data'!$G$25:$G$80, 'GHG emissions calculations'!$H741,
           'Import data'!$I$25:$I$80,$E$541) &lt;&gt; 0,
    SUMIFS('Import data'!$L$25:$L$80,
           'Import data'!$J$25:$J$80, F741,
           'Import data'!$G$25:$G$80, 'GHG emissions calculations'!$H741,
           'Import data'!$I$25:$I$80,$E$541),
    ""
)</f>
        <v/>
      </c>
      <c r="J741" s="311" t="str">
        <f t="array" ref="J741">IF(
    XLOOKUP(F741, 'Import data'!$J$26:$J$47, 'Import data'!$M$26:$M$47, "", 0) = "Please add the region-specific supplier emission factor or choose a different region available in the IAEG database.",
    "",
    XLOOKUP(F741, 'Import data'!$J$26:$J$47, 'Import data'!$M$26:$M$47, "", 0)
)</f>
        <v/>
      </c>
      <c r="K741" s="311" t="str">
        <f t="array" ref="K741">IFERROR(
    XLOOKUP(F741,
            _xlws.FILTER('Supplier Emission'!$G$15:$G$49,
                   ('Supplier Emission'!$D$15:$D$49=H741) * ('Supplier Emission'!$F$15:$F$49=$E$541)),
            _xlws.FILTER('Supplier Emission'!$I$15:$I$49,
                   ('Supplier Emission'!$D$15:$D$49=H741) * ('Supplier Emission'!$F$15:$F$49=$E$541)),
            ""),
    "")</f>
        <v/>
      </c>
      <c r="L741" s="311" t="str">
        <f t="array" ref="L741">IFERROR(
    XLOOKUP(F741,
            _xlws.FILTER('Supplier Emission'!$G$15:$G$49,
                   ('Supplier Emission'!$D$15:$D$49=H741) * ('Supplier Emission'!$F$15:$F$49=$E$541)),
            _xlws.FILTER('Supplier Emission'!$J$15:$J$49,
                   ('Supplier Emission'!$D$15:$D$49=H741) * ('Supplier Emission'!$F$15:$F$49=$E$541)),
            ""),
    "")</f>
        <v/>
      </c>
      <c r="M741" s="311" t="str">
        <f t="array" ref="M741">IFERROR(
    XLOOKUP(F741,
            _xlws.FILTER('Supplier Emission'!$G$15:$G$49,
                   ('Supplier Emission'!$D$15:$D$49=H741) * ('Supplier Emission'!$F$15:$F$49=$E$541)),
            _xlws.FILTER('Supplier Emission'!$M$15:$M$49,
                   ('Supplier Emission'!$D$15:$D$49=H741) * ('Supplier Emission'!$F$15:$F$49=$E$541)),
            ""),
    "")</f>
        <v/>
      </c>
      <c r="N741" s="311" t="str">
        <f t="array" ref="N741">IFERROR(
    XLOOKUP(F741,
            _xlws.FILTER('Supplier Emission'!$G$15:$G$49,
                   ('Supplier Emission'!$D$15:$D$49=H741) * ('Supplier Emission'!$F$15:$F$49=$E$541)),
            _xlws.FILTER('Supplier Emission'!$H$15:$H$49,
                   ('Supplier Emission'!$D$15:$D$49=H741) * ('Supplier Emission'!$F$15:$F$49=$E$541)),
            ""),
    "")</f>
        <v/>
      </c>
      <c r="O741" s="311" t="str">
        <f t="array" ref="O741">XLOOKUP(1,('Emission Factors'!$E$5:$E$488='GHG emissions calculations'!$F741)*('Emission Factors'!$H$5:$H$488='GHG emissions calculations'!$H741),INDEX('Emission Factors'!$E$5:$T$488,0,MATCH('GHG emissions calculations'!O$6,'Emission Factors'!$E$5:$T$5,0)),"",0)</f>
        <v>Mix cuivre (99,999% issu de l'électrolyse) + Hot Rolling - Laminage à chaud (impact modéré)</v>
      </c>
      <c r="P741" s="313">
        <f t="array" ref="P741">IFERROR(
    INDEX('Emission Factors'!$E$5:$P$488,
          MATCH(1,
                ('Emission Factors'!$E$5:$E$488 = 'GHG emissions calculations'!$F741) *
                ('Emission Factors'!$H$5:$H$488 = 'GHG emissions calculations'!$H741),
                0),
          MATCH('GHG emissions calculations'!P$6,'Emission Factors'!$E$5:$P$5,0)),
    "")</f>
        <v>3.92911</v>
      </c>
      <c r="Q741" s="311" t="str">
        <f t="array" ref="Q741">IFERROR(
    IF(
        INDEX('Emission Factors'!$E$5:$P$488,
              MATCH(1,
                    ('Emission Factors'!$E$5:$E$488 = 'GHG emissions calculations'!$F741) *
                    ('Emission Factors'!$H$5:$H$488 = 'GHG emissions calculations'!$H741),
                    0),
              MATCH('GHG emissions calculations'!Q$6, 'Emission Factors'!$E$5:$P$5, 0)) &lt;&gt; "",
        INDEX('Emission Factors'!$E$5:$P$488,
              MATCH(1,
                    ('Emission Factors'!$E$5:$E$488 = 'GHG emissions calculations'!$F741) *
                    ('Emission Factors'!$H$5:$H$488 = 'GHG emissions calculations'!$H741),
                    0),
              MATCH('GHG emissions calculations'!Q$6, 'Emission Factors'!$E$5:$P$5, 0)),
        ""),
    "")</f>
        <v>kgCO2e/kg</v>
      </c>
      <c r="R741" s="311" t="str">
        <f t="array" ref="R741">IFERROR(
    IF(
        INDEX('Emission Factors'!$E$5:$R$488,
              MATCH(1,
                    ('Emission Factors'!$E$5:$E$488 = 'GHG emissions calculations'!$F741) *
                    ('Emission Factors'!$H$5:$H$488 = 'GHG emissions calculations'!$H741),
                    0),
              MATCH('GHG emissions calculations'!R$6, 'Emission Factors'!$E$5:$R$5, 0)) &lt;&gt; "",
        INDEX('Emission Factors'!$E$5:$R$488,
              MATCH(1,
                    ('Emission Factors'!$E$5:$E$488 = 'GHG emissions calculations'!$F741) *
                    ('Emission Factors'!$H$5:$H$488 = 'GHG emissions calculations'!$H741),
                    0),
              MATCH('GHG emissions calculations'!R$6, 'Emission Factors'!$E$5:$R$5, 0)),
        ""),
    "")</f>
        <v>Global or unspecified region</v>
      </c>
      <c r="S741" s="312">
        <f t="shared" si="2"/>
        <v>0</v>
      </c>
      <c r="T741" s="23"/>
    </row>
    <row r="742" ht="15.75" customHeight="1" outlineLevel="1">
      <c r="A742" s="23"/>
      <c r="B742" s="71"/>
      <c r="C742" s="71"/>
      <c r="D742" s="71"/>
      <c r="E742" s="314"/>
      <c r="F742" s="311" t="str">
        <f>Lists!T177</f>
        <v>Copper - Hot rolling - Middle East</v>
      </c>
      <c r="G742" s="311" t="str">
        <f t="array" ref="G742">XLOOKUP(1,('Emission Factors'!$E$5:$E$488='GHG emissions calculations'!$F742)*('Emission Factors'!$H$5:$H$488='GHG emissions calculations'!$H742),INDEX('Emission Factors'!$E$5:$T$488,0,MATCH('GHG emissions calculations'!G$6,'Emission Factors'!$E$5:$T$5,0)),"",0)</f>
        <v/>
      </c>
      <c r="H742" s="311" t="s">
        <v>237</v>
      </c>
      <c r="I742" s="312" t="str">
        <f>IF(
    SUMIFS('Import data'!$L$25:$L$80,
           'Import data'!$J$25:$J$80, F742,
           'Import data'!$G$25:$G$80, 'GHG emissions calculations'!$H742,
           'Import data'!$I$25:$I$80,$E$541) &lt;&gt; 0,
    SUMIFS('Import data'!$L$25:$L$80,
           'Import data'!$J$25:$J$80, F742,
           'Import data'!$G$25:$G$80, 'GHG emissions calculations'!$H742,
           'Import data'!$I$25:$I$80,$E$541),
    ""
)</f>
        <v/>
      </c>
      <c r="J742" s="311" t="str">
        <f t="array" ref="J742">IF(
    XLOOKUP(F742, 'Import data'!$J$26:$J$47, 'Import data'!$M$26:$M$47, "", 0) = "Please add the region-specific supplier emission factor or choose a different region available in the IAEG database.",
    "",
    XLOOKUP(F742, 'Import data'!$J$26:$J$47, 'Import data'!$M$26:$M$47, "", 0)
)</f>
        <v/>
      </c>
      <c r="K742" s="311" t="str">
        <f t="array" ref="K742">IFERROR(
    XLOOKUP(F742,
            _xlws.FILTER('Supplier Emission'!$G$15:$G$49,
                   ('Supplier Emission'!$D$15:$D$49=H742) * ('Supplier Emission'!$F$15:$F$49=$E$541)),
            _xlws.FILTER('Supplier Emission'!$I$15:$I$49,
                   ('Supplier Emission'!$D$15:$D$49=H742) * ('Supplier Emission'!$F$15:$F$49=$E$541)),
            ""),
    "")</f>
        <v/>
      </c>
      <c r="L742" s="311" t="str">
        <f t="array" ref="L742">IFERROR(
    XLOOKUP(F742,
            _xlws.FILTER('Supplier Emission'!$G$15:$G$49,
                   ('Supplier Emission'!$D$15:$D$49=H742) * ('Supplier Emission'!$F$15:$F$49=$E$541)),
            _xlws.FILTER('Supplier Emission'!$J$15:$J$49,
                   ('Supplier Emission'!$D$15:$D$49=H742) * ('Supplier Emission'!$F$15:$F$49=$E$541)),
            ""),
    "")</f>
        <v/>
      </c>
      <c r="M742" s="311" t="str">
        <f t="array" ref="M742">IFERROR(
    XLOOKUP(F742,
            _xlws.FILTER('Supplier Emission'!$G$15:$G$49,
                   ('Supplier Emission'!$D$15:$D$49=H742) * ('Supplier Emission'!$F$15:$F$49=$E$541)),
            _xlws.FILTER('Supplier Emission'!$M$15:$M$49,
                   ('Supplier Emission'!$D$15:$D$49=H742) * ('Supplier Emission'!$F$15:$F$49=$E$541)),
            ""),
    "")</f>
        <v/>
      </c>
      <c r="N742" s="311" t="str">
        <f t="array" ref="N742">IFERROR(
    XLOOKUP(F742,
            _xlws.FILTER('Supplier Emission'!$G$15:$G$49,
                   ('Supplier Emission'!$D$15:$D$49=H742) * ('Supplier Emission'!$F$15:$F$49=$E$541)),
            _xlws.FILTER('Supplier Emission'!$H$15:$H$49,
                   ('Supplier Emission'!$D$15:$D$49=H742) * ('Supplier Emission'!$F$15:$F$49=$E$541)),
            ""),
    "")</f>
        <v/>
      </c>
      <c r="O742" s="311" t="str">
        <f t="array" ref="O742">XLOOKUP(1,('Emission Factors'!$E$5:$E$488='GHG emissions calculations'!$F742)*('Emission Factors'!$H$5:$H$488='GHG emissions calculations'!$H742),INDEX('Emission Factors'!$E$5:$T$488,0,MATCH('GHG emissions calculations'!O$6,'Emission Factors'!$E$5:$T$5,0)),"",0)</f>
        <v/>
      </c>
      <c r="P742" s="313" t="str">
        <f t="array" ref="P742">IFERROR(
    INDEX('Emission Factors'!$E$5:$P$488,
          MATCH(1,
                ('Emission Factors'!$E$5:$E$488 = 'GHG emissions calculations'!$F742) *
                ('Emission Factors'!$H$5:$H$488 = 'GHG emissions calculations'!$H742),
                0),
          MATCH('GHG emissions calculations'!P$6,'Emission Factors'!$E$5:$P$5,0)),
    "")</f>
        <v/>
      </c>
      <c r="Q742" s="311" t="str">
        <f t="array" ref="Q742">IFERROR(
    IF(
        INDEX('Emission Factors'!$E$5:$P$488,
              MATCH(1,
                    ('Emission Factors'!$E$5:$E$488 = 'GHG emissions calculations'!$F742) *
                    ('Emission Factors'!$H$5:$H$488 = 'GHG emissions calculations'!$H742),
                    0),
              MATCH('GHG emissions calculations'!Q$6, 'Emission Factors'!$E$5:$P$5, 0)) &lt;&gt; "",
        INDEX('Emission Factors'!$E$5:$P$488,
              MATCH(1,
                    ('Emission Factors'!$E$5:$E$488 = 'GHG emissions calculations'!$F742) *
                    ('Emission Factors'!$H$5:$H$488 = 'GHG emissions calculations'!$H742),
                    0),
              MATCH('GHG emissions calculations'!Q$6, 'Emission Factors'!$E$5:$P$5, 0)),
        ""),
    "")</f>
        <v/>
      </c>
      <c r="R742" s="311" t="str">
        <f t="array" ref="R742">IFERROR(
    IF(
        INDEX('Emission Factors'!$E$5:$R$488,
              MATCH(1,
                    ('Emission Factors'!$E$5:$E$488 = 'GHG emissions calculations'!$F742) *
                    ('Emission Factors'!$H$5:$H$488 = 'GHG emissions calculations'!$H742),
                    0),
              MATCH('GHG emissions calculations'!R$6, 'Emission Factors'!$E$5:$R$5, 0)) &lt;&gt; "",
        INDEX('Emission Factors'!$E$5:$R$488,
              MATCH(1,
                    ('Emission Factors'!$E$5:$E$488 = 'GHG emissions calculations'!$F742) *
                    ('Emission Factors'!$H$5:$H$488 = 'GHG emissions calculations'!$H742),
                    0),
              MATCH('GHG emissions calculations'!R$6, 'Emission Factors'!$E$5:$R$5, 0)),
        ""),
    "")</f>
        <v/>
      </c>
      <c r="S742" s="312">
        <f t="shared" si="2"/>
        <v>0</v>
      </c>
      <c r="T742" s="23"/>
    </row>
    <row r="743" ht="15.75" customHeight="1" outlineLevel="1">
      <c r="A743" s="23"/>
      <c r="B743" s="71"/>
      <c r="C743" s="71"/>
      <c r="D743" s="71"/>
      <c r="E743" s="314"/>
      <c r="F743" s="311" t="str">
        <f>Lists!T176</f>
        <v>Copper - Hot rolling - Oceania</v>
      </c>
      <c r="G743" s="311" t="str">
        <f t="array" ref="G743">XLOOKUP(1,('Emission Factors'!$E$5:$E$488='GHG emissions calculations'!$F743)*('Emission Factors'!$H$5:$H$488='GHG emissions calculations'!$H743),INDEX('Emission Factors'!$E$5:$T$488,0,MATCH('GHG emissions calculations'!G$6,'Emission Factors'!$E$5:$T$5,0)),"",0)</f>
        <v/>
      </c>
      <c r="H743" s="311" t="s">
        <v>237</v>
      </c>
      <c r="I743" s="312" t="str">
        <f>IF(
    SUMIFS('Import data'!$L$25:$L$80,
           'Import data'!$J$25:$J$80, F743,
           'Import data'!$G$25:$G$80, 'GHG emissions calculations'!$H743,
           'Import data'!$I$25:$I$80,$E$541) &lt;&gt; 0,
    SUMIFS('Import data'!$L$25:$L$80,
           'Import data'!$J$25:$J$80, F743,
           'Import data'!$G$25:$G$80, 'GHG emissions calculations'!$H743,
           'Import data'!$I$25:$I$80,$E$541),
    ""
)</f>
        <v/>
      </c>
      <c r="J743" s="311" t="str">
        <f t="array" ref="J743">IF(
    XLOOKUP(F743, 'Import data'!$J$26:$J$47, 'Import data'!$M$26:$M$47, "", 0) = "Please add the region-specific supplier emission factor or choose a different region available in the IAEG database.",
    "",
    XLOOKUP(F743, 'Import data'!$J$26:$J$47, 'Import data'!$M$26:$M$47, "", 0)
)</f>
        <v/>
      </c>
      <c r="K743" s="311" t="str">
        <f t="array" ref="K743">IFERROR(
    XLOOKUP(F743,
            _xlws.FILTER('Supplier Emission'!$G$15:$G$49,
                   ('Supplier Emission'!$D$15:$D$49=H743) * ('Supplier Emission'!$F$15:$F$49=$E$541)),
            _xlws.FILTER('Supplier Emission'!$I$15:$I$49,
                   ('Supplier Emission'!$D$15:$D$49=H743) * ('Supplier Emission'!$F$15:$F$49=$E$541)),
            ""),
    "")</f>
        <v/>
      </c>
      <c r="L743" s="311" t="str">
        <f t="array" ref="L743">IFERROR(
    XLOOKUP(F743,
            _xlws.FILTER('Supplier Emission'!$G$15:$G$49,
                   ('Supplier Emission'!$D$15:$D$49=H743) * ('Supplier Emission'!$F$15:$F$49=$E$541)),
            _xlws.FILTER('Supplier Emission'!$J$15:$J$49,
                   ('Supplier Emission'!$D$15:$D$49=H743) * ('Supplier Emission'!$F$15:$F$49=$E$541)),
            ""),
    "")</f>
        <v/>
      </c>
      <c r="M743" s="311" t="str">
        <f t="array" ref="M743">IFERROR(
    XLOOKUP(F743,
            _xlws.FILTER('Supplier Emission'!$G$15:$G$49,
                   ('Supplier Emission'!$D$15:$D$49=H743) * ('Supplier Emission'!$F$15:$F$49=$E$541)),
            _xlws.FILTER('Supplier Emission'!$M$15:$M$49,
                   ('Supplier Emission'!$D$15:$D$49=H743) * ('Supplier Emission'!$F$15:$F$49=$E$541)),
            ""),
    "")</f>
        <v/>
      </c>
      <c r="N743" s="311" t="str">
        <f t="array" ref="N743">IFERROR(
    XLOOKUP(F743,
            _xlws.FILTER('Supplier Emission'!$G$15:$G$49,
                   ('Supplier Emission'!$D$15:$D$49=H743) * ('Supplier Emission'!$F$15:$F$49=$E$541)),
            _xlws.FILTER('Supplier Emission'!$H$15:$H$49,
                   ('Supplier Emission'!$D$15:$D$49=H743) * ('Supplier Emission'!$F$15:$F$49=$E$541)),
            ""),
    "")</f>
        <v/>
      </c>
      <c r="O743" s="311" t="str">
        <f t="array" ref="O743">XLOOKUP(1,('Emission Factors'!$E$5:$E$488='GHG emissions calculations'!$F743)*('Emission Factors'!$H$5:$H$488='GHG emissions calculations'!$H743),INDEX('Emission Factors'!$E$5:$T$488,0,MATCH('GHG emissions calculations'!O$6,'Emission Factors'!$E$5:$T$5,0)),"",0)</f>
        <v/>
      </c>
      <c r="P743" s="313" t="str">
        <f t="array" ref="P743">IFERROR(
    INDEX('Emission Factors'!$E$5:$P$488,
          MATCH(1,
                ('Emission Factors'!$E$5:$E$488 = 'GHG emissions calculations'!$F743) *
                ('Emission Factors'!$H$5:$H$488 = 'GHG emissions calculations'!$H743),
                0),
          MATCH('GHG emissions calculations'!P$6,'Emission Factors'!$E$5:$P$5,0)),
    "")</f>
        <v/>
      </c>
      <c r="Q743" s="311" t="str">
        <f t="array" ref="Q743">IFERROR(
    IF(
        INDEX('Emission Factors'!$E$5:$P$488,
              MATCH(1,
                    ('Emission Factors'!$E$5:$E$488 = 'GHG emissions calculations'!$F743) *
                    ('Emission Factors'!$H$5:$H$488 = 'GHG emissions calculations'!$H743),
                    0),
              MATCH('GHG emissions calculations'!Q$6, 'Emission Factors'!$E$5:$P$5, 0)) &lt;&gt; "",
        INDEX('Emission Factors'!$E$5:$P$488,
              MATCH(1,
                    ('Emission Factors'!$E$5:$E$488 = 'GHG emissions calculations'!$F743) *
                    ('Emission Factors'!$H$5:$H$488 = 'GHG emissions calculations'!$H743),
                    0),
              MATCH('GHG emissions calculations'!Q$6, 'Emission Factors'!$E$5:$P$5, 0)),
        ""),
    "")</f>
        <v/>
      </c>
      <c r="R743" s="311" t="str">
        <f t="array" ref="R743">IFERROR(
    IF(
        INDEX('Emission Factors'!$E$5:$R$488,
              MATCH(1,
                    ('Emission Factors'!$E$5:$E$488 = 'GHG emissions calculations'!$F743) *
                    ('Emission Factors'!$H$5:$H$488 = 'GHG emissions calculations'!$H743),
                    0),
              MATCH('GHG emissions calculations'!R$6, 'Emission Factors'!$E$5:$R$5, 0)) &lt;&gt; "",
        INDEX('Emission Factors'!$E$5:$R$488,
              MATCH(1,
                    ('Emission Factors'!$E$5:$E$488 = 'GHG emissions calculations'!$F743) *
                    ('Emission Factors'!$H$5:$H$488 = 'GHG emissions calculations'!$H743),
                    0),
              MATCH('GHG emissions calculations'!R$6, 'Emission Factors'!$E$5:$R$5, 0)),
        ""),
    "")</f>
        <v/>
      </c>
      <c r="S743" s="312">
        <f t="shared" si="2"/>
        <v>0</v>
      </c>
      <c r="T743" s="23"/>
    </row>
    <row r="744" ht="15.75" customHeight="1" outlineLevel="1">
      <c r="A744" s="23"/>
      <c r="B744" s="71"/>
      <c r="C744" s="71"/>
      <c r="D744" s="71"/>
      <c r="E744" s="314"/>
      <c r="F744" s="311" t="str">
        <f>Lists!T181</f>
        <v>Copper - Metal drilling - Africa</v>
      </c>
      <c r="G744" s="311" t="str">
        <f t="array" ref="G744">XLOOKUP(1,('Emission Factors'!$E$5:$E$488='GHG emissions calculations'!$F744)*('Emission Factors'!$H$5:$H$488='GHG emissions calculations'!$H744),INDEX('Emission Factors'!$E$5:$T$488,0,MATCH('GHG emissions calculations'!G$6,'Emission Factors'!$E$5:$T$5,0)),"",0)</f>
        <v/>
      </c>
      <c r="H744" s="311" t="s">
        <v>237</v>
      </c>
      <c r="I744" s="312" t="str">
        <f>IF(
    SUMIFS('Import data'!$L$25:$L$80,
           'Import data'!$J$25:$J$80, F744,
           'Import data'!$G$25:$G$80, 'GHG emissions calculations'!$H744,
           'Import data'!$I$25:$I$80,$E$541) &lt;&gt; 0,
    SUMIFS('Import data'!$L$25:$L$80,
           'Import data'!$J$25:$J$80, F744,
           'Import data'!$G$25:$G$80, 'GHG emissions calculations'!$H744,
           'Import data'!$I$25:$I$80,$E$541),
    ""
)</f>
        <v/>
      </c>
      <c r="J744" s="311" t="str">
        <f t="array" ref="J744">IF(
    XLOOKUP(F744, 'Import data'!$J$26:$J$47, 'Import data'!$M$26:$M$47, "", 0) = "Please add the region-specific supplier emission factor or choose a different region available in the IAEG database.",
    "",
    XLOOKUP(F744, 'Import data'!$J$26:$J$47, 'Import data'!$M$26:$M$47, "", 0)
)</f>
        <v/>
      </c>
      <c r="K744" s="311" t="str">
        <f t="array" ref="K744">IFERROR(
    XLOOKUP(F744,
            _xlws.FILTER('Supplier Emission'!$G$15:$G$49,
                   ('Supplier Emission'!$D$15:$D$49=H744) * ('Supplier Emission'!$F$15:$F$49=$E$541)),
            _xlws.FILTER('Supplier Emission'!$I$15:$I$49,
                   ('Supplier Emission'!$D$15:$D$49=H744) * ('Supplier Emission'!$F$15:$F$49=$E$541)),
            ""),
    "")</f>
        <v/>
      </c>
      <c r="L744" s="311" t="str">
        <f t="array" ref="L744">IFERROR(
    XLOOKUP(F744,
            _xlws.FILTER('Supplier Emission'!$G$15:$G$49,
                   ('Supplier Emission'!$D$15:$D$49=H744) * ('Supplier Emission'!$F$15:$F$49=$E$541)),
            _xlws.FILTER('Supplier Emission'!$J$15:$J$49,
                   ('Supplier Emission'!$D$15:$D$49=H744) * ('Supplier Emission'!$F$15:$F$49=$E$541)),
            ""),
    "")</f>
        <v/>
      </c>
      <c r="M744" s="311" t="str">
        <f t="array" ref="M744">IFERROR(
    XLOOKUP(F744,
            _xlws.FILTER('Supplier Emission'!$G$15:$G$49,
                   ('Supplier Emission'!$D$15:$D$49=H744) * ('Supplier Emission'!$F$15:$F$49=$E$541)),
            _xlws.FILTER('Supplier Emission'!$M$15:$M$49,
                   ('Supplier Emission'!$D$15:$D$49=H744) * ('Supplier Emission'!$F$15:$F$49=$E$541)),
            ""),
    "")</f>
        <v/>
      </c>
      <c r="N744" s="311" t="str">
        <f t="array" ref="N744">IFERROR(
    XLOOKUP(F744,
            _xlws.FILTER('Supplier Emission'!$G$15:$G$49,
                   ('Supplier Emission'!$D$15:$D$49=H744) * ('Supplier Emission'!$F$15:$F$49=$E$541)),
            _xlws.FILTER('Supplier Emission'!$H$15:$H$49,
                   ('Supplier Emission'!$D$15:$D$49=H744) * ('Supplier Emission'!$F$15:$F$49=$E$541)),
            ""),
    "")</f>
        <v/>
      </c>
      <c r="O744" s="311" t="str">
        <f t="array" ref="O744">XLOOKUP(1,('Emission Factors'!$E$5:$E$488='GHG emissions calculations'!$F744)*('Emission Factors'!$H$5:$H$488='GHG emissions calculations'!$H744),INDEX('Emission Factors'!$E$5:$T$488,0,MATCH('GHG emissions calculations'!O$6,'Emission Factors'!$E$5:$T$5,0)),"",0)</f>
        <v/>
      </c>
      <c r="P744" s="313" t="str">
        <f t="array" ref="P744">IFERROR(
    INDEX('Emission Factors'!$E$5:$P$488,
          MATCH(1,
                ('Emission Factors'!$E$5:$E$488 = 'GHG emissions calculations'!$F744) *
                ('Emission Factors'!$H$5:$H$488 = 'GHG emissions calculations'!$H744),
                0),
          MATCH('GHG emissions calculations'!P$6,'Emission Factors'!$E$5:$P$5,0)),
    "")</f>
        <v/>
      </c>
      <c r="Q744" s="311" t="str">
        <f t="array" ref="Q744">IFERROR(
    IF(
        INDEX('Emission Factors'!$E$5:$P$488,
              MATCH(1,
                    ('Emission Factors'!$E$5:$E$488 = 'GHG emissions calculations'!$F744) *
                    ('Emission Factors'!$H$5:$H$488 = 'GHG emissions calculations'!$H744),
                    0),
              MATCH('GHG emissions calculations'!Q$6, 'Emission Factors'!$E$5:$P$5, 0)) &lt;&gt; "",
        INDEX('Emission Factors'!$E$5:$P$488,
              MATCH(1,
                    ('Emission Factors'!$E$5:$E$488 = 'GHG emissions calculations'!$F744) *
                    ('Emission Factors'!$H$5:$H$488 = 'GHG emissions calculations'!$H744),
                    0),
              MATCH('GHG emissions calculations'!Q$6, 'Emission Factors'!$E$5:$P$5, 0)),
        ""),
    "")</f>
        <v/>
      </c>
      <c r="R744" s="311" t="str">
        <f t="array" ref="R744">IFERROR(
    IF(
        INDEX('Emission Factors'!$E$5:$R$488,
              MATCH(1,
                    ('Emission Factors'!$E$5:$E$488 = 'GHG emissions calculations'!$F744) *
                    ('Emission Factors'!$H$5:$H$488 = 'GHG emissions calculations'!$H744),
                    0),
              MATCH('GHG emissions calculations'!R$6, 'Emission Factors'!$E$5:$R$5, 0)) &lt;&gt; "",
        INDEX('Emission Factors'!$E$5:$R$488,
              MATCH(1,
                    ('Emission Factors'!$E$5:$E$488 = 'GHG emissions calculations'!$F744) *
                    ('Emission Factors'!$H$5:$H$488 = 'GHG emissions calculations'!$H744),
                    0),
              MATCH('GHG emissions calculations'!R$6, 'Emission Factors'!$E$5:$R$5, 0)),
        ""),
    "")</f>
        <v/>
      </c>
      <c r="S744" s="312">
        <f t="shared" si="2"/>
        <v>0</v>
      </c>
      <c r="T744" s="23"/>
    </row>
    <row r="745" ht="15.75" customHeight="1" outlineLevel="1">
      <c r="A745" s="23"/>
      <c r="B745" s="71"/>
      <c r="C745" s="71"/>
      <c r="D745" s="71"/>
      <c r="E745" s="314"/>
      <c r="F745" s="311" t="str">
        <f>Lists!T179</f>
        <v>Copper - Metal drilling - America</v>
      </c>
      <c r="G745" s="311" t="str">
        <f t="array" ref="G745">XLOOKUP(1,('Emission Factors'!$E$5:$E$488='GHG emissions calculations'!$F745)*('Emission Factors'!$H$5:$H$488='GHG emissions calculations'!$H745),INDEX('Emission Factors'!$E$5:$T$488,0,MATCH('GHG emissions calculations'!G$6,'Emission Factors'!$E$5:$T$5,0)),"",0)</f>
        <v/>
      </c>
      <c r="H745" s="311" t="s">
        <v>237</v>
      </c>
      <c r="I745" s="312" t="str">
        <f>IF(
    SUMIFS('Import data'!$L$25:$L$80,
           'Import data'!$J$25:$J$80, F745,
           'Import data'!$G$25:$G$80, 'GHG emissions calculations'!$H745,
           'Import data'!$I$25:$I$80,$E$541) &lt;&gt; 0,
    SUMIFS('Import data'!$L$25:$L$80,
           'Import data'!$J$25:$J$80, F745,
           'Import data'!$G$25:$G$80, 'GHG emissions calculations'!$H745,
           'Import data'!$I$25:$I$80,$E$541),
    ""
)</f>
        <v/>
      </c>
      <c r="J745" s="311" t="str">
        <f t="array" ref="J745">IF(
    XLOOKUP(F745, 'Import data'!$J$26:$J$47, 'Import data'!$M$26:$M$47, "", 0) = "Please add the region-specific supplier emission factor or choose a different region available in the IAEG database.",
    "",
    XLOOKUP(F745, 'Import data'!$J$26:$J$47, 'Import data'!$M$26:$M$47, "", 0)
)</f>
        <v/>
      </c>
      <c r="K745" s="311" t="str">
        <f t="array" ref="K745">IFERROR(
    XLOOKUP(F745,
            _xlws.FILTER('Supplier Emission'!$G$15:$G$49,
                   ('Supplier Emission'!$D$15:$D$49=H745) * ('Supplier Emission'!$F$15:$F$49=$E$541)),
            _xlws.FILTER('Supplier Emission'!$I$15:$I$49,
                   ('Supplier Emission'!$D$15:$D$49=H745) * ('Supplier Emission'!$F$15:$F$49=$E$541)),
            ""),
    "")</f>
        <v/>
      </c>
      <c r="L745" s="311" t="str">
        <f t="array" ref="L745">IFERROR(
    XLOOKUP(F745,
            _xlws.FILTER('Supplier Emission'!$G$15:$G$49,
                   ('Supplier Emission'!$D$15:$D$49=H745) * ('Supplier Emission'!$F$15:$F$49=$E$541)),
            _xlws.FILTER('Supplier Emission'!$J$15:$J$49,
                   ('Supplier Emission'!$D$15:$D$49=H745) * ('Supplier Emission'!$F$15:$F$49=$E$541)),
            ""),
    "")</f>
        <v/>
      </c>
      <c r="M745" s="311" t="str">
        <f t="array" ref="M745">IFERROR(
    XLOOKUP(F745,
            _xlws.FILTER('Supplier Emission'!$G$15:$G$49,
                   ('Supplier Emission'!$D$15:$D$49=H745) * ('Supplier Emission'!$F$15:$F$49=$E$541)),
            _xlws.FILTER('Supplier Emission'!$M$15:$M$49,
                   ('Supplier Emission'!$D$15:$D$49=H745) * ('Supplier Emission'!$F$15:$F$49=$E$541)),
            ""),
    "")</f>
        <v/>
      </c>
      <c r="N745" s="311" t="str">
        <f t="array" ref="N745">IFERROR(
    XLOOKUP(F745,
            _xlws.FILTER('Supplier Emission'!$G$15:$G$49,
                   ('Supplier Emission'!$D$15:$D$49=H745) * ('Supplier Emission'!$F$15:$F$49=$E$541)),
            _xlws.FILTER('Supplier Emission'!$H$15:$H$49,
                   ('Supplier Emission'!$D$15:$D$49=H745) * ('Supplier Emission'!$F$15:$F$49=$E$541)),
            ""),
    "")</f>
        <v/>
      </c>
      <c r="O745" s="311" t="str">
        <f t="array" ref="O745">XLOOKUP(1,('Emission Factors'!$E$5:$E$488='GHG emissions calculations'!$F745)*('Emission Factors'!$H$5:$H$488='GHG emissions calculations'!$H745),INDEX('Emission Factors'!$E$5:$T$488,0,MATCH('GHG emissions calculations'!O$6,'Emission Factors'!$E$5:$T$5,0)),"",0)</f>
        <v/>
      </c>
      <c r="P745" s="313" t="str">
        <f t="array" ref="P745">IFERROR(
    INDEX('Emission Factors'!$E$5:$P$488,
          MATCH(1,
                ('Emission Factors'!$E$5:$E$488 = 'GHG emissions calculations'!$F745) *
                ('Emission Factors'!$H$5:$H$488 = 'GHG emissions calculations'!$H745),
                0),
          MATCH('GHG emissions calculations'!P$6,'Emission Factors'!$E$5:$P$5,0)),
    "")</f>
        <v/>
      </c>
      <c r="Q745" s="311" t="str">
        <f t="array" ref="Q745">IFERROR(
    IF(
        INDEX('Emission Factors'!$E$5:$P$488,
              MATCH(1,
                    ('Emission Factors'!$E$5:$E$488 = 'GHG emissions calculations'!$F745) *
                    ('Emission Factors'!$H$5:$H$488 = 'GHG emissions calculations'!$H745),
                    0),
              MATCH('GHG emissions calculations'!Q$6, 'Emission Factors'!$E$5:$P$5, 0)) &lt;&gt; "",
        INDEX('Emission Factors'!$E$5:$P$488,
              MATCH(1,
                    ('Emission Factors'!$E$5:$E$488 = 'GHG emissions calculations'!$F745) *
                    ('Emission Factors'!$H$5:$H$488 = 'GHG emissions calculations'!$H745),
                    0),
              MATCH('GHG emissions calculations'!Q$6, 'Emission Factors'!$E$5:$P$5, 0)),
        ""),
    "")</f>
        <v/>
      </c>
      <c r="R745" s="311" t="str">
        <f t="array" ref="R745">IFERROR(
    IF(
        INDEX('Emission Factors'!$E$5:$R$488,
              MATCH(1,
                    ('Emission Factors'!$E$5:$E$488 = 'GHG emissions calculations'!$F745) *
                    ('Emission Factors'!$H$5:$H$488 = 'GHG emissions calculations'!$H745),
                    0),
              MATCH('GHG emissions calculations'!R$6, 'Emission Factors'!$E$5:$R$5, 0)) &lt;&gt; "",
        INDEX('Emission Factors'!$E$5:$R$488,
              MATCH(1,
                    ('Emission Factors'!$E$5:$E$488 = 'GHG emissions calculations'!$F745) *
                    ('Emission Factors'!$H$5:$H$488 = 'GHG emissions calculations'!$H745),
                    0),
              MATCH('GHG emissions calculations'!R$6, 'Emission Factors'!$E$5:$R$5, 0)),
        ""),
    "")</f>
        <v/>
      </c>
      <c r="S745" s="312">
        <f t="shared" si="2"/>
        <v>0</v>
      </c>
      <c r="T745" s="23"/>
    </row>
    <row r="746" ht="15.75" customHeight="1" outlineLevel="1">
      <c r="A746" s="23"/>
      <c r="B746" s="71"/>
      <c r="C746" s="71"/>
      <c r="D746" s="71"/>
      <c r="E746" s="314"/>
      <c r="F746" s="311" t="str">
        <f>Lists!T182</f>
        <v>Copper - Metal drilling - Asia</v>
      </c>
      <c r="G746" s="311" t="str">
        <f t="array" ref="G746">XLOOKUP(1,('Emission Factors'!$E$5:$E$488='GHG emissions calculations'!$F746)*('Emission Factors'!$H$5:$H$488='GHG emissions calculations'!$H746),INDEX('Emission Factors'!$E$5:$T$488,0,MATCH('GHG emissions calculations'!G$6,'Emission Factors'!$E$5:$T$5,0)),"",0)</f>
        <v/>
      </c>
      <c r="H746" s="311" t="s">
        <v>237</v>
      </c>
      <c r="I746" s="312" t="str">
        <f>IF(
    SUMIFS('Import data'!$L$25:$L$80,
           'Import data'!$J$25:$J$80, F746,
           'Import data'!$G$25:$G$80, 'GHG emissions calculations'!$H746,
           'Import data'!$I$25:$I$80,$E$541) &lt;&gt; 0,
    SUMIFS('Import data'!$L$25:$L$80,
           'Import data'!$J$25:$J$80, F746,
           'Import data'!$G$25:$G$80, 'GHG emissions calculations'!$H746,
           'Import data'!$I$25:$I$80,$E$541),
    ""
)</f>
        <v/>
      </c>
      <c r="J746" s="311" t="str">
        <f t="array" ref="J746">IF(
    XLOOKUP(F746, 'Import data'!$J$26:$J$47, 'Import data'!$M$26:$M$47, "", 0) = "Please add the region-specific supplier emission factor or choose a different region available in the IAEG database.",
    "",
    XLOOKUP(F746, 'Import data'!$J$26:$J$47, 'Import data'!$M$26:$M$47, "", 0)
)</f>
        <v/>
      </c>
      <c r="K746" s="311" t="str">
        <f t="array" ref="K746">IFERROR(
    XLOOKUP(F746,
            _xlws.FILTER('Supplier Emission'!$G$15:$G$49,
                   ('Supplier Emission'!$D$15:$D$49=H746) * ('Supplier Emission'!$F$15:$F$49=$E$541)),
            _xlws.FILTER('Supplier Emission'!$I$15:$I$49,
                   ('Supplier Emission'!$D$15:$D$49=H746) * ('Supplier Emission'!$F$15:$F$49=$E$541)),
            ""),
    "")</f>
        <v/>
      </c>
      <c r="L746" s="311" t="str">
        <f t="array" ref="L746">IFERROR(
    XLOOKUP(F746,
            _xlws.FILTER('Supplier Emission'!$G$15:$G$49,
                   ('Supplier Emission'!$D$15:$D$49=H746) * ('Supplier Emission'!$F$15:$F$49=$E$541)),
            _xlws.FILTER('Supplier Emission'!$J$15:$J$49,
                   ('Supplier Emission'!$D$15:$D$49=H746) * ('Supplier Emission'!$F$15:$F$49=$E$541)),
            ""),
    "")</f>
        <v/>
      </c>
      <c r="M746" s="311" t="str">
        <f t="array" ref="M746">IFERROR(
    XLOOKUP(F746,
            _xlws.FILTER('Supplier Emission'!$G$15:$G$49,
                   ('Supplier Emission'!$D$15:$D$49=H746) * ('Supplier Emission'!$F$15:$F$49=$E$541)),
            _xlws.FILTER('Supplier Emission'!$M$15:$M$49,
                   ('Supplier Emission'!$D$15:$D$49=H746) * ('Supplier Emission'!$F$15:$F$49=$E$541)),
            ""),
    "")</f>
        <v/>
      </c>
      <c r="N746" s="311" t="str">
        <f t="array" ref="N746">IFERROR(
    XLOOKUP(F746,
            _xlws.FILTER('Supplier Emission'!$G$15:$G$49,
                   ('Supplier Emission'!$D$15:$D$49=H746) * ('Supplier Emission'!$F$15:$F$49=$E$541)),
            _xlws.FILTER('Supplier Emission'!$H$15:$H$49,
                   ('Supplier Emission'!$D$15:$D$49=H746) * ('Supplier Emission'!$F$15:$F$49=$E$541)),
            ""),
    "")</f>
        <v/>
      </c>
      <c r="O746" s="311" t="str">
        <f t="array" ref="O746">XLOOKUP(1,('Emission Factors'!$E$5:$E$488='GHG emissions calculations'!$F746)*('Emission Factors'!$H$5:$H$488='GHG emissions calculations'!$H746),INDEX('Emission Factors'!$E$5:$T$488,0,MATCH('GHG emissions calculations'!O$6,'Emission Factors'!$E$5:$T$5,0)),"",0)</f>
        <v/>
      </c>
      <c r="P746" s="313" t="str">
        <f t="array" ref="P746">IFERROR(
    INDEX('Emission Factors'!$E$5:$P$488,
          MATCH(1,
                ('Emission Factors'!$E$5:$E$488 = 'GHG emissions calculations'!$F746) *
                ('Emission Factors'!$H$5:$H$488 = 'GHG emissions calculations'!$H746),
                0),
          MATCH('GHG emissions calculations'!P$6,'Emission Factors'!$E$5:$P$5,0)),
    "")</f>
        <v/>
      </c>
      <c r="Q746" s="311" t="str">
        <f t="array" ref="Q746">IFERROR(
    IF(
        INDEX('Emission Factors'!$E$5:$P$488,
              MATCH(1,
                    ('Emission Factors'!$E$5:$E$488 = 'GHG emissions calculations'!$F746) *
                    ('Emission Factors'!$H$5:$H$488 = 'GHG emissions calculations'!$H746),
                    0),
              MATCH('GHG emissions calculations'!Q$6, 'Emission Factors'!$E$5:$P$5, 0)) &lt;&gt; "",
        INDEX('Emission Factors'!$E$5:$P$488,
              MATCH(1,
                    ('Emission Factors'!$E$5:$E$488 = 'GHG emissions calculations'!$F746) *
                    ('Emission Factors'!$H$5:$H$488 = 'GHG emissions calculations'!$H746),
                    0),
              MATCH('GHG emissions calculations'!Q$6, 'Emission Factors'!$E$5:$P$5, 0)),
        ""),
    "")</f>
        <v/>
      </c>
      <c r="R746" s="311" t="str">
        <f t="array" ref="R746">IFERROR(
    IF(
        INDEX('Emission Factors'!$E$5:$R$488,
              MATCH(1,
                    ('Emission Factors'!$E$5:$E$488 = 'GHG emissions calculations'!$F746) *
                    ('Emission Factors'!$H$5:$H$488 = 'GHG emissions calculations'!$H746),
                    0),
              MATCH('GHG emissions calculations'!R$6, 'Emission Factors'!$E$5:$R$5, 0)) &lt;&gt; "",
        INDEX('Emission Factors'!$E$5:$R$488,
              MATCH(1,
                    ('Emission Factors'!$E$5:$E$488 = 'GHG emissions calculations'!$F746) *
                    ('Emission Factors'!$H$5:$H$488 = 'GHG emissions calculations'!$H746),
                    0),
              MATCH('GHG emissions calculations'!R$6, 'Emission Factors'!$E$5:$R$5, 0)),
        ""),
    "")</f>
        <v/>
      </c>
      <c r="S746" s="312">
        <f t="shared" si="2"/>
        <v>0</v>
      </c>
      <c r="T746" s="23"/>
    </row>
    <row r="747" ht="15.75" customHeight="1" outlineLevel="1">
      <c r="A747" s="23"/>
      <c r="B747" s="71"/>
      <c r="C747" s="71"/>
      <c r="D747" s="71"/>
      <c r="E747" s="314"/>
      <c r="F747" s="311" t="str">
        <f>Lists!T180</f>
        <v>Copper - Metal drilling - Europe</v>
      </c>
      <c r="G747" s="311" t="str">
        <f t="array" ref="G747">XLOOKUP(1,('Emission Factors'!$E$5:$E$488='GHG emissions calculations'!$F747)*('Emission Factors'!$H$5:$H$488='GHG emissions calculations'!$H747),INDEX('Emission Factors'!$E$5:$T$488,0,MATCH('GHG emissions calculations'!G$6,'Emission Factors'!$E$5:$T$5,0)),"",0)</f>
        <v/>
      </c>
      <c r="H747" s="311" t="s">
        <v>237</v>
      </c>
      <c r="I747" s="312" t="str">
        <f>IF(
    SUMIFS('Import data'!$L$25:$L$80,
           'Import data'!$J$25:$J$80, F747,
           'Import data'!$G$25:$G$80, 'GHG emissions calculations'!$H747,
           'Import data'!$I$25:$I$80,$E$541) &lt;&gt; 0,
    SUMIFS('Import data'!$L$25:$L$80,
           'Import data'!$J$25:$J$80, F747,
           'Import data'!$G$25:$G$80, 'GHG emissions calculations'!$H747,
           'Import data'!$I$25:$I$80,$E$541),
    ""
)</f>
        <v/>
      </c>
      <c r="J747" s="311" t="str">
        <f t="array" ref="J747">IF(
    XLOOKUP(F747, 'Import data'!$J$26:$J$47, 'Import data'!$M$26:$M$47, "", 0) = "Please add the region-specific supplier emission factor or choose a different region available in the IAEG database.",
    "",
    XLOOKUP(F747, 'Import data'!$J$26:$J$47, 'Import data'!$M$26:$M$47, "", 0)
)</f>
        <v/>
      </c>
      <c r="K747" s="311" t="str">
        <f t="array" ref="K747">IFERROR(
    XLOOKUP(F747,
            _xlws.FILTER('Supplier Emission'!$G$15:$G$49,
                   ('Supplier Emission'!$D$15:$D$49=H747) * ('Supplier Emission'!$F$15:$F$49=$E$541)),
            _xlws.FILTER('Supplier Emission'!$I$15:$I$49,
                   ('Supplier Emission'!$D$15:$D$49=H747) * ('Supplier Emission'!$F$15:$F$49=$E$541)),
            ""),
    "")</f>
        <v/>
      </c>
      <c r="L747" s="311" t="str">
        <f t="array" ref="L747">IFERROR(
    XLOOKUP(F747,
            _xlws.FILTER('Supplier Emission'!$G$15:$G$49,
                   ('Supplier Emission'!$D$15:$D$49=H747) * ('Supplier Emission'!$F$15:$F$49=$E$541)),
            _xlws.FILTER('Supplier Emission'!$J$15:$J$49,
                   ('Supplier Emission'!$D$15:$D$49=H747) * ('Supplier Emission'!$F$15:$F$49=$E$541)),
            ""),
    "")</f>
        <v/>
      </c>
      <c r="M747" s="311" t="str">
        <f t="array" ref="M747">IFERROR(
    XLOOKUP(F747,
            _xlws.FILTER('Supplier Emission'!$G$15:$G$49,
                   ('Supplier Emission'!$D$15:$D$49=H747) * ('Supplier Emission'!$F$15:$F$49=$E$541)),
            _xlws.FILTER('Supplier Emission'!$M$15:$M$49,
                   ('Supplier Emission'!$D$15:$D$49=H747) * ('Supplier Emission'!$F$15:$F$49=$E$541)),
            ""),
    "")</f>
        <v/>
      </c>
      <c r="N747" s="311" t="str">
        <f t="array" ref="N747">IFERROR(
    XLOOKUP(F747,
            _xlws.FILTER('Supplier Emission'!$G$15:$G$49,
                   ('Supplier Emission'!$D$15:$D$49=H747) * ('Supplier Emission'!$F$15:$F$49=$E$541)),
            _xlws.FILTER('Supplier Emission'!$H$15:$H$49,
                   ('Supplier Emission'!$D$15:$D$49=H747) * ('Supplier Emission'!$F$15:$F$49=$E$541)),
            ""),
    "")</f>
        <v/>
      </c>
      <c r="O747" s="311" t="str">
        <f t="array" ref="O747">XLOOKUP(1,('Emission Factors'!$E$5:$E$488='GHG emissions calculations'!$F747)*('Emission Factors'!$H$5:$H$488='GHG emissions calculations'!$H747),INDEX('Emission Factors'!$E$5:$T$488,0,MATCH('GHG emissions calculations'!O$6,'Emission Factors'!$E$5:$T$5,0)),"",0)</f>
        <v/>
      </c>
      <c r="P747" s="313" t="str">
        <f t="array" ref="P747">IFERROR(
    INDEX('Emission Factors'!$E$5:$P$488,
          MATCH(1,
                ('Emission Factors'!$E$5:$E$488 = 'GHG emissions calculations'!$F747) *
                ('Emission Factors'!$H$5:$H$488 = 'GHG emissions calculations'!$H747),
                0),
          MATCH('GHG emissions calculations'!P$6,'Emission Factors'!$E$5:$P$5,0)),
    "")</f>
        <v/>
      </c>
      <c r="Q747" s="311" t="str">
        <f t="array" ref="Q747">IFERROR(
    IF(
        INDEX('Emission Factors'!$E$5:$P$488,
              MATCH(1,
                    ('Emission Factors'!$E$5:$E$488 = 'GHG emissions calculations'!$F747) *
                    ('Emission Factors'!$H$5:$H$488 = 'GHG emissions calculations'!$H747),
                    0),
              MATCH('GHG emissions calculations'!Q$6, 'Emission Factors'!$E$5:$P$5, 0)) &lt;&gt; "",
        INDEX('Emission Factors'!$E$5:$P$488,
              MATCH(1,
                    ('Emission Factors'!$E$5:$E$488 = 'GHG emissions calculations'!$F747) *
                    ('Emission Factors'!$H$5:$H$488 = 'GHG emissions calculations'!$H747),
                    0),
              MATCH('GHG emissions calculations'!Q$6, 'Emission Factors'!$E$5:$P$5, 0)),
        ""),
    "")</f>
        <v/>
      </c>
      <c r="R747" s="311" t="str">
        <f t="array" ref="R747">IFERROR(
    IF(
        INDEX('Emission Factors'!$E$5:$R$488,
              MATCH(1,
                    ('Emission Factors'!$E$5:$E$488 = 'GHG emissions calculations'!$F747) *
                    ('Emission Factors'!$H$5:$H$488 = 'GHG emissions calculations'!$H747),
                    0),
              MATCH('GHG emissions calculations'!R$6, 'Emission Factors'!$E$5:$R$5, 0)) &lt;&gt; "",
        INDEX('Emission Factors'!$E$5:$R$488,
              MATCH(1,
                    ('Emission Factors'!$E$5:$E$488 = 'GHG emissions calculations'!$F747) *
                    ('Emission Factors'!$H$5:$H$488 = 'GHG emissions calculations'!$H747),
                    0),
              MATCH('GHG emissions calculations'!R$6, 'Emission Factors'!$E$5:$R$5, 0)),
        ""),
    "")</f>
        <v/>
      </c>
      <c r="S747" s="312">
        <f t="shared" si="2"/>
        <v>0</v>
      </c>
      <c r="T747" s="23"/>
    </row>
    <row r="748" ht="15.75" customHeight="1" outlineLevel="1">
      <c r="A748" s="23"/>
      <c r="B748" s="71"/>
      <c r="C748" s="71"/>
      <c r="D748" s="71"/>
      <c r="E748" s="314"/>
      <c r="F748" s="311" t="str">
        <f>Lists!T185</f>
        <v>Copper - Metal drilling - Global or unspecified region</v>
      </c>
      <c r="G748" s="311">
        <f t="array" ref="G748">XLOOKUP(1,('Emission Factors'!$E$5:$E$488='GHG emissions calculations'!$F748)*('Emission Factors'!$H$5:$H$488='GHG emissions calculations'!$H748),INDEX('Emission Factors'!$E$5:$T$488,0,MATCH('GHG emissions calculations'!G$6,'Emission Factors'!$E$5:$T$5,0)),"",0)</f>
        <v>3</v>
      </c>
      <c r="H748" s="311" t="s">
        <v>237</v>
      </c>
      <c r="I748" s="312" t="str">
        <f>IF(
    SUMIFS('Import data'!$L$25:$L$80,
           'Import data'!$J$25:$J$80, F748,
           'Import data'!$G$25:$G$80, 'GHG emissions calculations'!$H748,
           'Import data'!$I$25:$I$80,$E$541) &lt;&gt; 0,
    SUMIFS('Import data'!$L$25:$L$80,
           'Import data'!$J$25:$J$80, F748,
           'Import data'!$G$25:$G$80, 'GHG emissions calculations'!$H748,
           'Import data'!$I$25:$I$80,$E$541),
    ""
)</f>
        <v/>
      </c>
      <c r="J748" s="311" t="str">
        <f t="array" ref="J748">IF(
    XLOOKUP(F748, 'Import data'!$J$26:$J$47, 'Import data'!$M$26:$M$47, "", 0) = "Please add the region-specific supplier emission factor or choose a different region available in the IAEG database.",
    "",
    XLOOKUP(F748, 'Import data'!$J$26:$J$47, 'Import data'!$M$26:$M$47, "", 0)
)</f>
        <v/>
      </c>
      <c r="K748" s="311" t="str">
        <f t="array" ref="K748">IFERROR(
    XLOOKUP(F748,
            _xlws.FILTER('Supplier Emission'!$G$15:$G$49,
                   ('Supplier Emission'!$D$15:$D$49=H748) * ('Supplier Emission'!$F$15:$F$49=$E$541)),
            _xlws.FILTER('Supplier Emission'!$I$15:$I$49,
                   ('Supplier Emission'!$D$15:$D$49=H748) * ('Supplier Emission'!$F$15:$F$49=$E$541)),
            ""),
    "")</f>
        <v/>
      </c>
      <c r="L748" s="311" t="str">
        <f t="array" ref="L748">IFERROR(
    XLOOKUP(F748,
            _xlws.FILTER('Supplier Emission'!$G$15:$G$49,
                   ('Supplier Emission'!$D$15:$D$49=H748) * ('Supplier Emission'!$F$15:$F$49=$E$541)),
            _xlws.FILTER('Supplier Emission'!$J$15:$J$49,
                   ('Supplier Emission'!$D$15:$D$49=H748) * ('Supplier Emission'!$F$15:$F$49=$E$541)),
            ""),
    "")</f>
        <v/>
      </c>
      <c r="M748" s="311" t="str">
        <f t="array" ref="M748">IFERROR(
    XLOOKUP(F748,
            _xlws.FILTER('Supplier Emission'!$G$15:$G$49,
                   ('Supplier Emission'!$D$15:$D$49=H748) * ('Supplier Emission'!$F$15:$F$49=$E$541)),
            _xlws.FILTER('Supplier Emission'!$M$15:$M$49,
                   ('Supplier Emission'!$D$15:$D$49=H748) * ('Supplier Emission'!$F$15:$F$49=$E$541)),
            ""),
    "")</f>
        <v/>
      </c>
      <c r="N748" s="311" t="str">
        <f t="array" ref="N748">IFERROR(
    XLOOKUP(F748,
            _xlws.FILTER('Supplier Emission'!$G$15:$G$49,
                   ('Supplier Emission'!$D$15:$D$49=H748) * ('Supplier Emission'!$F$15:$F$49=$E$541)),
            _xlws.FILTER('Supplier Emission'!$H$15:$H$49,
                   ('Supplier Emission'!$D$15:$D$49=H748) * ('Supplier Emission'!$F$15:$F$49=$E$541)),
            ""),
    "")</f>
        <v/>
      </c>
      <c r="O748" s="311" t="str">
        <f t="array" ref="O748">XLOOKUP(1,('Emission Factors'!$E$5:$E$488='GHG emissions calculations'!$F748)*('Emission Factors'!$H$5:$H$488='GHG emissions calculations'!$H748),INDEX('Emission Factors'!$E$5:$T$488,0,MATCH('GHG emissions calculations'!O$6,'Emission Factors'!$E$5:$T$5,0)),"",0)</f>
        <v>Mix cuivre (99,999% issu de l'électrolyse) + Metal drilling - Perçage du métal (impact modéré)</v>
      </c>
      <c r="P748" s="313">
        <f t="array" ref="P748">IFERROR(
    INDEX('Emission Factors'!$E$5:$P$488,
          MATCH(1,
                ('Emission Factors'!$E$5:$E$488 = 'GHG emissions calculations'!$F748) *
                ('Emission Factors'!$H$5:$H$488 = 'GHG emissions calculations'!$H748),
                0),
          MATCH('GHG emissions calculations'!P$6,'Emission Factors'!$E$5:$P$5,0)),
    "")</f>
        <v>3.92832</v>
      </c>
      <c r="Q748" s="311" t="str">
        <f t="array" ref="Q748">IFERROR(
    IF(
        INDEX('Emission Factors'!$E$5:$P$488,
              MATCH(1,
                    ('Emission Factors'!$E$5:$E$488 = 'GHG emissions calculations'!$F748) *
                    ('Emission Factors'!$H$5:$H$488 = 'GHG emissions calculations'!$H748),
                    0),
              MATCH('GHG emissions calculations'!Q$6, 'Emission Factors'!$E$5:$P$5, 0)) &lt;&gt; "",
        INDEX('Emission Factors'!$E$5:$P$488,
              MATCH(1,
                    ('Emission Factors'!$E$5:$E$488 = 'GHG emissions calculations'!$F748) *
                    ('Emission Factors'!$H$5:$H$488 = 'GHG emissions calculations'!$H748),
                    0),
              MATCH('GHG emissions calculations'!Q$6, 'Emission Factors'!$E$5:$P$5, 0)),
        ""),
    "")</f>
        <v>kgCO2e/kg</v>
      </c>
      <c r="R748" s="311" t="str">
        <f t="array" ref="R748">IFERROR(
    IF(
        INDEX('Emission Factors'!$E$5:$R$488,
              MATCH(1,
                    ('Emission Factors'!$E$5:$E$488 = 'GHG emissions calculations'!$F748) *
                    ('Emission Factors'!$H$5:$H$488 = 'GHG emissions calculations'!$H748),
                    0),
              MATCH('GHG emissions calculations'!R$6, 'Emission Factors'!$E$5:$R$5, 0)) &lt;&gt; "",
        INDEX('Emission Factors'!$E$5:$R$488,
              MATCH(1,
                    ('Emission Factors'!$E$5:$E$488 = 'GHG emissions calculations'!$F748) *
                    ('Emission Factors'!$H$5:$H$488 = 'GHG emissions calculations'!$H748),
                    0),
              MATCH('GHG emissions calculations'!R$6, 'Emission Factors'!$E$5:$R$5, 0)),
        ""),
    "")</f>
        <v>Global or unspecified region</v>
      </c>
      <c r="S748" s="312">
        <f t="shared" si="2"/>
        <v>0</v>
      </c>
      <c r="T748" s="23"/>
    </row>
    <row r="749" ht="15.75" customHeight="1" outlineLevel="1">
      <c r="A749" s="23"/>
      <c r="B749" s="71"/>
      <c r="C749" s="71"/>
      <c r="D749" s="71"/>
      <c r="E749" s="314"/>
      <c r="F749" s="311" t="str">
        <f>Lists!T184</f>
        <v>Copper - Metal drilling - Middle East</v>
      </c>
      <c r="G749" s="311" t="str">
        <f t="array" ref="G749">XLOOKUP(1,('Emission Factors'!$E$5:$E$488='GHG emissions calculations'!$F749)*('Emission Factors'!$H$5:$H$488='GHG emissions calculations'!$H749),INDEX('Emission Factors'!$E$5:$T$488,0,MATCH('GHG emissions calculations'!G$6,'Emission Factors'!$E$5:$T$5,0)),"",0)</f>
        <v/>
      </c>
      <c r="H749" s="311" t="s">
        <v>237</v>
      </c>
      <c r="I749" s="312" t="str">
        <f>IF(
    SUMIFS('Import data'!$L$25:$L$80,
           'Import data'!$J$25:$J$80, F749,
           'Import data'!$G$25:$G$80, 'GHG emissions calculations'!$H749,
           'Import data'!$I$25:$I$80,$E$541) &lt;&gt; 0,
    SUMIFS('Import data'!$L$25:$L$80,
           'Import data'!$J$25:$J$80, F749,
           'Import data'!$G$25:$G$80, 'GHG emissions calculations'!$H749,
           'Import data'!$I$25:$I$80,$E$541),
    ""
)</f>
        <v/>
      </c>
      <c r="J749" s="311" t="str">
        <f t="array" ref="J749">IF(
    XLOOKUP(F749, 'Import data'!$J$26:$J$47, 'Import data'!$M$26:$M$47, "", 0) = "Please add the region-specific supplier emission factor or choose a different region available in the IAEG database.",
    "",
    XLOOKUP(F749, 'Import data'!$J$26:$J$47, 'Import data'!$M$26:$M$47, "", 0)
)</f>
        <v/>
      </c>
      <c r="K749" s="311" t="str">
        <f t="array" ref="K749">IFERROR(
    XLOOKUP(F749,
            _xlws.FILTER('Supplier Emission'!$G$15:$G$49,
                   ('Supplier Emission'!$D$15:$D$49=H749) * ('Supplier Emission'!$F$15:$F$49=$E$541)),
            _xlws.FILTER('Supplier Emission'!$I$15:$I$49,
                   ('Supplier Emission'!$D$15:$D$49=H749) * ('Supplier Emission'!$F$15:$F$49=$E$541)),
            ""),
    "")</f>
        <v/>
      </c>
      <c r="L749" s="311" t="str">
        <f t="array" ref="L749">IFERROR(
    XLOOKUP(F749,
            _xlws.FILTER('Supplier Emission'!$G$15:$G$49,
                   ('Supplier Emission'!$D$15:$D$49=H749) * ('Supplier Emission'!$F$15:$F$49=$E$541)),
            _xlws.FILTER('Supplier Emission'!$J$15:$J$49,
                   ('Supplier Emission'!$D$15:$D$49=H749) * ('Supplier Emission'!$F$15:$F$49=$E$541)),
            ""),
    "")</f>
        <v/>
      </c>
      <c r="M749" s="311" t="str">
        <f t="array" ref="M749">IFERROR(
    XLOOKUP(F749,
            _xlws.FILTER('Supplier Emission'!$G$15:$G$49,
                   ('Supplier Emission'!$D$15:$D$49=H749) * ('Supplier Emission'!$F$15:$F$49=$E$541)),
            _xlws.FILTER('Supplier Emission'!$M$15:$M$49,
                   ('Supplier Emission'!$D$15:$D$49=H749) * ('Supplier Emission'!$F$15:$F$49=$E$541)),
            ""),
    "")</f>
        <v/>
      </c>
      <c r="N749" s="311" t="str">
        <f t="array" ref="N749">IFERROR(
    XLOOKUP(F749,
            _xlws.FILTER('Supplier Emission'!$G$15:$G$49,
                   ('Supplier Emission'!$D$15:$D$49=H749) * ('Supplier Emission'!$F$15:$F$49=$E$541)),
            _xlws.FILTER('Supplier Emission'!$H$15:$H$49,
                   ('Supplier Emission'!$D$15:$D$49=H749) * ('Supplier Emission'!$F$15:$F$49=$E$541)),
            ""),
    "")</f>
        <v/>
      </c>
      <c r="O749" s="311" t="str">
        <f t="array" ref="O749">XLOOKUP(1,('Emission Factors'!$E$5:$E$488='GHG emissions calculations'!$F749)*('Emission Factors'!$H$5:$H$488='GHG emissions calculations'!$H749),INDEX('Emission Factors'!$E$5:$T$488,0,MATCH('GHG emissions calculations'!O$6,'Emission Factors'!$E$5:$T$5,0)),"",0)</f>
        <v/>
      </c>
      <c r="P749" s="313" t="str">
        <f t="array" ref="P749">IFERROR(
    INDEX('Emission Factors'!$E$5:$P$488,
          MATCH(1,
                ('Emission Factors'!$E$5:$E$488 = 'GHG emissions calculations'!$F749) *
                ('Emission Factors'!$H$5:$H$488 = 'GHG emissions calculations'!$H749),
                0),
          MATCH('GHG emissions calculations'!P$6,'Emission Factors'!$E$5:$P$5,0)),
    "")</f>
        <v/>
      </c>
      <c r="Q749" s="311" t="str">
        <f t="array" ref="Q749">IFERROR(
    IF(
        INDEX('Emission Factors'!$E$5:$P$488,
              MATCH(1,
                    ('Emission Factors'!$E$5:$E$488 = 'GHG emissions calculations'!$F749) *
                    ('Emission Factors'!$H$5:$H$488 = 'GHG emissions calculations'!$H749),
                    0),
              MATCH('GHG emissions calculations'!Q$6, 'Emission Factors'!$E$5:$P$5, 0)) &lt;&gt; "",
        INDEX('Emission Factors'!$E$5:$P$488,
              MATCH(1,
                    ('Emission Factors'!$E$5:$E$488 = 'GHG emissions calculations'!$F749) *
                    ('Emission Factors'!$H$5:$H$488 = 'GHG emissions calculations'!$H749),
                    0),
              MATCH('GHG emissions calculations'!Q$6, 'Emission Factors'!$E$5:$P$5, 0)),
        ""),
    "")</f>
        <v/>
      </c>
      <c r="R749" s="311" t="str">
        <f t="array" ref="R749">IFERROR(
    IF(
        INDEX('Emission Factors'!$E$5:$R$488,
              MATCH(1,
                    ('Emission Factors'!$E$5:$E$488 = 'GHG emissions calculations'!$F749) *
                    ('Emission Factors'!$H$5:$H$488 = 'GHG emissions calculations'!$H749),
                    0),
              MATCH('GHG emissions calculations'!R$6, 'Emission Factors'!$E$5:$R$5, 0)) &lt;&gt; "",
        INDEX('Emission Factors'!$E$5:$R$488,
              MATCH(1,
                    ('Emission Factors'!$E$5:$E$488 = 'GHG emissions calculations'!$F749) *
                    ('Emission Factors'!$H$5:$H$488 = 'GHG emissions calculations'!$H749),
                    0),
              MATCH('GHG emissions calculations'!R$6, 'Emission Factors'!$E$5:$R$5, 0)),
        ""),
    "")</f>
        <v/>
      </c>
      <c r="S749" s="312">
        <f t="shared" si="2"/>
        <v>0</v>
      </c>
      <c r="T749" s="23"/>
    </row>
    <row r="750" ht="15.75" customHeight="1" outlineLevel="1">
      <c r="A750" s="23"/>
      <c r="B750" s="71"/>
      <c r="C750" s="71"/>
      <c r="D750" s="71"/>
      <c r="E750" s="314"/>
      <c r="F750" s="311" t="str">
        <f>Lists!T183</f>
        <v>Copper - Metal drilling - Oceania</v>
      </c>
      <c r="G750" s="311" t="str">
        <f t="array" ref="G750">XLOOKUP(1,('Emission Factors'!$E$5:$E$488='GHG emissions calculations'!$F750)*('Emission Factors'!$H$5:$H$488='GHG emissions calculations'!$H750),INDEX('Emission Factors'!$E$5:$T$488,0,MATCH('GHG emissions calculations'!G$6,'Emission Factors'!$E$5:$T$5,0)),"",0)</f>
        <v/>
      </c>
      <c r="H750" s="311" t="s">
        <v>237</v>
      </c>
      <c r="I750" s="312" t="str">
        <f>IF(
    SUMIFS('Import data'!$L$25:$L$80,
           'Import data'!$J$25:$J$80, F750,
           'Import data'!$G$25:$G$80, 'GHG emissions calculations'!$H750,
           'Import data'!$I$25:$I$80,$E$541) &lt;&gt; 0,
    SUMIFS('Import data'!$L$25:$L$80,
           'Import data'!$J$25:$J$80, F750,
           'Import data'!$G$25:$G$80, 'GHG emissions calculations'!$H750,
           'Import data'!$I$25:$I$80,$E$541),
    ""
)</f>
        <v/>
      </c>
      <c r="J750" s="311" t="str">
        <f t="array" ref="J750">IF(
    XLOOKUP(F750, 'Import data'!$J$26:$J$47, 'Import data'!$M$26:$M$47, "", 0) = "Please add the region-specific supplier emission factor or choose a different region available in the IAEG database.",
    "",
    XLOOKUP(F750, 'Import data'!$J$26:$J$47, 'Import data'!$M$26:$M$47, "", 0)
)</f>
        <v/>
      </c>
      <c r="K750" s="311" t="str">
        <f t="array" ref="K750">IFERROR(
    XLOOKUP(F750,
            _xlws.FILTER('Supplier Emission'!$G$15:$G$49,
                   ('Supplier Emission'!$D$15:$D$49=H750) * ('Supplier Emission'!$F$15:$F$49=$E$541)),
            _xlws.FILTER('Supplier Emission'!$I$15:$I$49,
                   ('Supplier Emission'!$D$15:$D$49=H750) * ('Supplier Emission'!$F$15:$F$49=$E$541)),
            ""),
    "")</f>
        <v/>
      </c>
      <c r="L750" s="311" t="str">
        <f t="array" ref="L750">IFERROR(
    XLOOKUP(F750,
            _xlws.FILTER('Supplier Emission'!$G$15:$G$49,
                   ('Supplier Emission'!$D$15:$D$49=H750) * ('Supplier Emission'!$F$15:$F$49=$E$541)),
            _xlws.FILTER('Supplier Emission'!$J$15:$J$49,
                   ('Supplier Emission'!$D$15:$D$49=H750) * ('Supplier Emission'!$F$15:$F$49=$E$541)),
            ""),
    "")</f>
        <v/>
      </c>
      <c r="M750" s="311" t="str">
        <f t="array" ref="M750">IFERROR(
    XLOOKUP(F750,
            _xlws.FILTER('Supplier Emission'!$G$15:$G$49,
                   ('Supplier Emission'!$D$15:$D$49=H750) * ('Supplier Emission'!$F$15:$F$49=$E$541)),
            _xlws.FILTER('Supplier Emission'!$M$15:$M$49,
                   ('Supplier Emission'!$D$15:$D$49=H750) * ('Supplier Emission'!$F$15:$F$49=$E$541)),
            ""),
    "")</f>
        <v/>
      </c>
      <c r="N750" s="311" t="str">
        <f t="array" ref="N750">IFERROR(
    XLOOKUP(F750,
            _xlws.FILTER('Supplier Emission'!$G$15:$G$49,
                   ('Supplier Emission'!$D$15:$D$49=H750) * ('Supplier Emission'!$F$15:$F$49=$E$541)),
            _xlws.FILTER('Supplier Emission'!$H$15:$H$49,
                   ('Supplier Emission'!$D$15:$D$49=H750) * ('Supplier Emission'!$F$15:$F$49=$E$541)),
            ""),
    "")</f>
        <v/>
      </c>
      <c r="O750" s="311" t="str">
        <f t="array" ref="O750">XLOOKUP(1,('Emission Factors'!$E$5:$E$488='GHG emissions calculations'!$F750)*('Emission Factors'!$H$5:$H$488='GHG emissions calculations'!$H750),INDEX('Emission Factors'!$E$5:$T$488,0,MATCH('GHG emissions calculations'!O$6,'Emission Factors'!$E$5:$T$5,0)),"",0)</f>
        <v/>
      </c>
      <c r="P750" s="313" t="str">
        <f t="array" ref="P750">IFERROR(
    INDEX('Emission Factors'!$E$5:$P$488,
          MATCH(1,
                ('Emission Factors'!$E$5:$E$488 = 'GHG emissions calculations'!$F750) *
                ('Emission Factors'!$H$5:$H$488 = 'GHG emissions calculations'!$H750),
                0),
          MATCH('GHG emissions calculations'!P$6,'Emission Factors'!$E$5:$P$5,0)),
    "")</f>
        <v/>
      </c>
      <c r="Q750" s="311" t="str">
        <f t="array" ref="Q750">IFERROR(
    IF(
        INDEX('Emission Factors'!$E$5:$P$488,
              MATCH(1,
                    ('Emission Factors'!$E$5:$E$488 = 'GHG emissions calculations'!$F750) *
                    ('Emission Factors'!$H$5:$H$488 = 'GHG emissions calculations'!$H750),
                    0),
              MATCH('GHG emissions calculations'!Q$6, 'Emission Factors'!$E$5:$P$5, 0)) &lt;&gt; "",
        INDEX('Emission Factors'!$E$5:$P$488,
              MATCH(1,
                    ('Emission Factors'!$E$5:$E$488 = 'GHG emissions calculations'!$F750) *
                    ('Emission Factors'!$H$5:$H$488 = 'GHG emissions calculations'!$H750),
                    0),
              MATCH('GHG emissions calculations'!Q$6, 'Emission Factors'!$E$5:$P$5, 0)),
        ""),
    "")</f>
        <v/>
      </c>
      <c r="R750" s="311" t="str">
        <f t="array" ref="R750">IFERROR(
    IF(
        INDEX('Emission Factors'!$E$5:$R$488,
              MATCH(1,
                    ('Emission Factors'!$E$5:$E$488 = 'GHG emissions calculations'!$F750) *
                    ('Emission Factors'!$H$5:$H$488 = 'GHG emissions calculations'!$H750),
                    0),
              MATCH('GHG emissions calculations'!R$6, 'Emission Factors'!$E$5:$R$5, 0)) &lt;&gt; "",
        INDEX('Emission Factors'!$E$5:$R$488,
              MATCH(1,
                    ('Emission Factors'!$E$5:$E$488 = 'GHG emissions calculations'!$F750) *
                    ('Emission Factors'!$H$5:$H$488 = 'GHG emissions calculations'!$H750),
                    0),
              MATCH('GHG emissions calculations'!R$6, 'Emission Factors'!$E$5:$R$5, 0)),
        ""),
    "")</f>
        <v/>
      </c>
      <c r="S750" s="312">
        <f t="shared" si="2"/>
        <v>0</v>
      </c>
      <c r="T750" s="23"/>
    </row>
    <row r="751" ht="15.75" customHeight="1" outlineLevel="1">
      <c r="A751" s="23"/>
      <c r="B751" s="71"/>
      <c r="C751" s="71"/>
      <c r="D751" s="71"/>
      <c r="E751" s="314"/>
      <c r="F751" s="311" t="str">
        <f>Lists!T188</f>
        <v>Copper - Metal sheet stamping - Africa</v>
      </c>
      <c r="G751" s="311" t="str">
        <f t="array" ref="G751">XLOOKUP(1,('Emission Factors'!$E$5:$E$488='GHG emissions calculations'!$F751)*('Emission Factors'!$H$5:$H$488='GHG emissions calculations'!$H751),INDEX('Emission Factors'!$E$5:$T$488,0,MATCH('GHG emissions calculations'!G$6,'Emission Factors'!$E$5:$T$5,0)),"",0)</f>
        <v/>
      </c>
      <c r="H751" s="311" t="s">
        <v>237</v>
      </c>
      <c r="I751" s="312" t="str">
        <f>IF(
    SUMIFS('Import data'!$L$25:$L$80,
           'Import data'!$J$25:$J$80, F751,
           'Import data'!$G$25:$G$80, 'GHG emissions calculations'!$H751,
           'Import data'!$I$25:$I$80,$E$541) &lt;&gt; 0,
    SUMIFS('Import data'!$L$25:$L$80,
           'Import data'!$J$25:$J$80, F751,
           'Import data'!$G$25:$G$80, 'GHG emissions calculations'!$H751,
           'Import data'!$I$25:$I$80,$E$541),
    ""
)</f>
        <v/>
      </c>
      <c r="J751" s="311" t="str">
        <f t="array" ref="J751">IF(
    XLOOKUP(F751, 'Import data'!$J$26:$J$47, 'Import data'!$M$26:$M$47, "", 0) = "Please add the region-specific supplier emission factor or choose a different region available in the IAEG database.",
    "",
    XLOOKUP(F751, 'Import data'!$J$26:$J$47, 'Import data'!$M$26:$M$47, "", 0)
)</f>
        <v/>
      </c>
      <c r="K751" s="311" t="str">
        <f t="array" ref="K751">IFERROR(
    XLOOKUP(F751,
            _xlws.FILTER('Supplier Emission'!$G$15:$G$49,
                   ('Supplier Emission'!$D$15:$D$49=H751) * ('Supplier Emission'!$F$15:$F$49=$E$541)),
            _xlws.FILTER('Supplier Emission'!$I$15:$I$49,
                   ('Supplier Emission'!$D$15:$D$49=H751) * ('Supplier Emission'!$F$15:$F$49=$E$541)),
            ""),
    "")</f>
        <v/>
      </c>
      <c r="L751" s="311" t="str">
        <f t="array" ref="L751">IFERROR(
    XLOOKUP(F751,
            _xlws.FILTER('Supplier Emission'!$G$15:$G$49,
                   ('Supplier Emission'!$D$15:$D$49=H751) * ('Supplier Emission'!$F$15:$F$49=$E$541)),
            _xlws.FILTER('Supplier Emission'!$J$15:$J$49,
                   ('Supplier Emission'!$D$15:$D$49=H751) * ('Supplier Emission'!$F$15:$F$49=$E$541)),
            ""),
    "")</f>
        <v/>
      </c>
      <c r="M751" s="311" t="str">
        <f t="array" ref="M751">IFERROR(
    XLOOKUP(F751,
            _xlws.FILTER('Supplier Emission'!$G$15:$G$49,
                   ('Supplier Emission'!$D$15:$D$49=H751) * ('Supplier Emission'!$F$15:$F$49=$E$541)),
            _xlws.FILTER('Supplier Emission'!$M$15:$M$49,
                   ('Supplier Emission'!$D$15:$D$49=H751) * ('Supplier Emission'!$F$15:$F$49=$E$541)),
            ""),
    "")</f>
        <v/>
      </c>
      <c r="N751" s="311" t="str">
        <f t="array" ref="N751">IFERROR(
    XLOOKUP(F751,
            _xlws.FILTER('Supplier Emission'!$G$15:$G$49,
                   ('Supplier Emission'!$D$15:$D$49=H751) * ('Supplier Emission'!$F$15:$F$49=$E$541)),
            _xlws.FILTER('Supplier Emission'!$H$15:$H$49,
                   ('Supplier Emission'!$D$15:$D$49=H751) * ('Supplier Emission'!$F$15:$F$49=$E$541)),
            ""),
    "")</f>
        <v/>
      </c>
      <c r="O751" s="311" t="str">
        <f t="array" ref="O751">XLOOKUP(1,('Emission Factors'!$E$5:$E$488='GHG emissions calculations'!$F751)*('Emission Factors'!$H$5:$H$488='GHG emissions calculations'!$H751),INDEX('Emission Factors'!$E$5:$T$488,0,MATCH('GHG emissions calculations'!O$6,'Emission Factors'!$E$5:$T$5,0)),"",0)</f>
        <v/>
      </c>
      <c r="P751" s="313" t="str">
        <f t="array" ref="P751">IFERROR(
    INDEX('Emission Factors'!$E$5:$P$488,
          MATCH(1,
                ('Emission Factors'!$E$5:$E$488 = 'GHG emissions calculations'!$F751) *
                ('Emission Factors'!$H$5:$H$488 = 'GHG emissions calculations'!$H751),
                0),
          MATCH('GHG emissions calculations'!P$6,'Emission Factors'!$E$5:$P$5,0)),
    "")</f>
        <v/>
      </c>
      <c r="Q751" s="311" t="str">
        <f t="array" ref="Q751">IFERROR(
    IF(
        INDEX('Emission Factors'!$E$5:$P$488,
              MATCH(1,
                    ('Emission Factors'!$E$5:$E$488 = 'GHG emissions calculations'!$F751) *
                    ('Emission Factors'!$H$5:$H$488 = 'GHG emissions calculations'!$H751),
                    0),
              MATCH('GHG emissions calculations'!Q$6, 'Emission Factors'!$E$5:$P$5, 0)) &lt;&gt; "",
        INDEX('Emission Factors'!$E$5:$P$488,
              MATCH(1,
                    ('Emission Factors'!$E$5:$E$488 = 'GHG emissions calculations'!$F751) *
                    ('Emission Factors'!$H$5:$H$488 = 'GHG emissions calculations'!$H751),
                    0),
              MATCH('GHG emissions calculations'!Q$6, 'Emission Factors'!$E$5:$P$5, 0)),
        ""),
    "")</f>
        <v/>
      </c>
      <c r="R751" s="311" t="str">
        <f t="array" ref="R751">IFERROR(
    IF(
        INDEX('Emission Factors'!$E$5:$R$488,
              MATCH(1,
                    ('Emission Factors'!$E$5:$E$488 = 'GHG emissions calculations'!$F751) *
                    ('Emission Factors'!$H$5:$H$488 = 'GHG emissions calculations'!$H751),
                    0),
              MATCH('GHG emissions calculations'!R$6, 'Emission Factors'!$E$5:$R$5, 0)) &lt;&gt; "",
        INDEX('Emission Factors'!$E$5:$R$488,
              MATCH(1,
                    ('Emission Factors'!$E$5:$E$488 = 'GHG emissions calculations'!$F751) *
                    ('Emission Factors'!$H$5:$H$488 = 'GHG emissions calculations'!$H751),
                    0),
              MATCH('GHG emissions calculations'!R$6, 'Emission Factors'!$E$5:$R$5, 0)),
        ""),
    "")</f>
        <v/>
      </c>
      <c r="S751" s="312">
        <f t="shared" si="2"/>
        <v>0</v>
      </c>
      <c r="T751" s="23"/>
    </row>
    <row r="752" ht="15.75" customHeight="1" outlineLevel="1">
      <c r="A752" s="23"/>
      <c r="B752" s="71"/>
      <c r="C752" s="71"/>
      <c r="D752" s="71"/>
      <c r="E752" s="314"/>
      <c r="F752" s="311" t="str">
        <f>Lists!T186</f>
        <v>Copper - Metal sheet stamping - America</v>
      </c>
      <c r="G752" s="311" t="str">
        <f t="array" ref="G752">XLOOKUP(1,('Emission Factors'!$E$5:$E$488='GHG emissions calculations'!$F752)*('Emission Factors'!$H$5:$H$488='GHG emissions calculations'!$H752),INDEX('Emission Factors'!$E$5:$T$488,0,MATCH('GHG emissions calculations'!G$6,'Emission Factors'!$E$5:$T$5,0)),"",0)</f>
        <v/>
      </c>
      <c r="H752" s="311" t="s">
        <v>237</v>
      </c>
      <c r="I752" s="312" t="str">
        <f>IF(
    SUMIFS('Import data'!$L$25:$L$80,
           'Import data'!$J$25:$J$80, F752,
           'Import data'!$G$25:$G$80, 'GHG emissions calculations'!$H752,
           'Import data'!$I$25:$I$80,$E$541) &lt;&gt; 0,
    SUMIFS('Import data'!$L$25:$L$80,
           'Import data'!$J$25:$J$80, F752,
           'Import data'!$G$25:$G$80, 'GHG emissions calculations'!$H752,
           'Import data'!$I$25:$I$80,$E$541),
    ""
)</f>
        <v/>
      </c>
      <c r="J752" s="311" t="str">
        <f t="array" ref="J752">IF(
    XLOOKUP(F752, 'Import data'!$J$26:$J$47, 'Import data'!$M$26:$M$47, "", 0) = "Please add the region-specific supplier emission factor or choose a different region available in the IAEG database.",
    "",
    XLOOKUP(F752, 'Import data'!$J$26:$J$47, 'Import data'!$M$26:$M$47, "", 0)
)</f>
        <v/>
      </c>
      <c r="K752" s="311" t="str">
        <f t="array" ref="K752">IFERROR(
    XLOOKUP(F752,
            _xlws.FILTER('Supplier Emission'!$G$15:$G$49,
                   ('Supplier Emission'!$D$15:$D$49=H752) * ('Supplier Emission'!$F$15:$F$49=$E$541)),
            _xlws.FILTER('Supplier Emission'!$I$15:$I$49,
                   ('Supplier Emission'!$D$15:$D$49=H752) * ('Supplier Emission'!$F$15:$F$49=$E$541)),
            ""),
    "")</f>
        <v/>
      </c>
      <c r="L752" s="311" t="str">
        <f t="array" ref="L752">IFERROR(
    XLOOKUP(F752,
            _xlws.FILTER('Supplier Emission'!$G$15:$G$49,
                   ('Supplier Emission'!$D$15:$D$49=H752) * ('Supplier Emission'!$F$15:$F$49=$E$541)),
            _xlws.FILTER('Supplier Emission'!$J$15:$J$49,
                   ('Supplier Emission'!$D$15:$D$49=H752) * ('Supplier Emission'!$F$15:$F$49=$E$541)),
            ""),
    "")</f>
        <v/>
      </c>
      <c r="M752" s="311" t="str">
        <f t="array" ref="M752">IFERROR(
    XLOOKUP(F752,
            _xlws.FILTER('Supplier Emission'!$G$15:$G$49,
                   ('Supplier Emission'!$D$15:$D$49=H752) * ('Supplier Emission'!$F$15:$F$49=$E$541)),
            _xlws.FILTER('Supplier Emission'!$M$15:$M$49,
                   ('Supplier Emission'!$D$15:$D$49=H752) * ('Supplier Emission'!$F$15:$F$49=$E$541)),
            ""),
    "")</f>
        <v/>
      </c>
      <c r="N752" s="311" t="str">
        <f t="array" ref="N752">IFERROR(
    XLOOKUP(F752,
            _xlws.FILTER('Supplier Emission'!$G$15:$G$49,
                   ('Supplier Emission'!$D$15:$D$49=H752) * ('Supplier Emission'!$F$15:$F$49=$E$541)),
            _xlws.FILTER('Supplier Emission'!$H$15:$H$49,
                   ('Supplier Emission'!$D$15:$D$49=H752) * ('Supplier Emission'!$F$15:$F$49=$E$541)),
            ""),
    "")</f>
        <v/>
      </c>
      <c r="O752" s="311" t="str">
        <f t="array" ref="O752">XLOOKUP(1,('Emission Factors'!$E$5:$E$488='GHG emissions calculations'!$F752)*('Emission Factors'!$H$5:$H$488='GHG emissions calculations'!$H752),INDEX('Emission Factors'!$E$5:$T$488,0,MATCH('GHG emissions calculations'!O$6,'Emission Factors'!$E$5:$T$5,0)),"",0)</f>
        <v/>
      </c>
      <c r="P752" s="313" t="str">
        <f t="array" ref="P752">IFERROR(
    INDEX('Emission Factors'!$E$5:$P$488,
          MATCH(1,
                ('Emission Factors'!$E$5:$E$488 = 'GHG emissions calculations'!$F752) *
                ('Emission Factors'!$H$5:$H$488 = 'GHG emissions calculations'!$H752),
                0),
          MATCH('GHG emissions calculations'!P$6,'Emission Factors'!$E$5:$P$5,0)),
    "")</f>
        <v/>
      </c>
      <c r="Q752" s="311" t="str">
        <f t="array" ref="Q752">IFERROR(
    IF(
        INDEX('Emission Factors'!$E$5:$P$488,
              MATCH(1,
                    ('Emission Factors'!$E$5:$E$488 = 'GHG emissions calculations'!$F752) *
                    ('Emission Factors'!$H$5:$H$488 = 'GHG emissions calculations'!$H752),
                    0),
              MATCH('GHG emissions calculations'!Q$6, 'Emission Factors'!$E$5:$P$5, 0)) &lt;&gt; "",
        INDEX('Emission Factors'!$E$5:$P$488,
              MATCH(1,
                    ('Emission Factors'!$E$5:$E$488 = 'GHG emissions calculations'!$F752) *
                    ('Emission Factors'!$H$5:$H$488 = 'GHG emissions calculations'!$H752),
                    0),
              MATCH('GHG emissions calculations'!Q$6, 'Emission Factors'!$E$5:$P$5, 0)),
        ""),
    "")</f>
        <v/>
      </c>
      <c r="R752" s="311" t="str">
        <f t="array" ref="R752">IFERROR(
    IF(
        INDEX('Emission Factors'!$E$5:$R$488,
              MATCH(1,
                    ('Emission Factors'!$E$5:$E$488 = 'GHG emissions calculations'!$F752) *
                    ('Emission Factors'!$H$5:$H$488 = 'GHG emissions calculations'!$H752),
                    0),
              MATCH('GHG emissions calculations'!R$6, 'Emission Factors'!$E$5:$R$5, 0)) &lt;&gt; "",
        INDEX('Emission Factors'!$E$5:$R$488,
              MATCH(1,
                    ('Emission Factors'!$E$5:$E$488 = 'GHG emissions calculations'!$F752) *
                    ('Emission Factors'!$H$5:$H$488 = 'GHG emissions calculations'!$H752),
                    0),
              MATCH('GHG emissions calculations'!R$6, 'Emission Factors'!$E$5:$R$5, 0)),
        ""),
    "")</f>
        <v/>
      </c>
      <c r="S752" s="312">
        <f t="shared" si="2"/>
        <v>0</v>
      </c>
      <c r="T752" s="23"/>
    </row>
    <row r="753" ht="15.75" customHeight="1" outlineLevel="1">
      <c r="A753" s="23"/>
      <c r="B753" s="71"/>
      <c r="C753" s="71"/>
      <c r="D753" s="71"/>
      <c r="E753" s="314"/>
      <c r="F753" s="311" t="str">
        <f>Lists!T189</f>
        <v>Copper - Metal sheet stamping - Asia</v>
      </c>
      <c r="G753" s="311" t="str">
        <f t="array" ref="G753">XLOOKUP(1,('Emission Factors'!$E$5:$E$488='GHG emissions calculations'!$F753)*('Emission Factors'!$H$5:$H$488='GHG emissions calculations'!$H753),INDEX('Emission Factors'!$E$5:$T$488,0,MATCH('GHG emissions calculations'!G$6,'Emission Factors'!$E$5:$T$5,0)),"",0)</f>
        <v/>
      </c>
      <c r="H753" s="311" t="s">
        <v>237</v>
      </c>
      <c r="I753" s="312" t="str">
        <f>IF(
    SUMIFS('Import data'!$L$25:$L$80,
           'Import data'!$J$25:$J$80, F753,
           'Import data'!$G$25:$G$80, 'GHG emissions calculations'!$H753,
           'Import data'!$I$25:$I$80,$E$541) &lt;&gt; 0,
    SUMIFS('Import data'!$L$25:$L$80,
           'Import data'!$J$25:$J$80, F753,
           'Import data'!$G$25:$G$80, 'GHG emissions calculations'!$H753,
           'Import data'!$I$25:$I$80,$E$541),
    ""
)</f>
        <v/>
      </c>
      <c r="J753" s="311" t="str">
        <f t="array" ref="J753">IF(
    XLOOKUP(F753, 'Import data'!$J$26:$J$47, 'Import data'!$M$26:$M$47, "", 0) = "Please add the region-specific supplier emission factor or choose a different region available in the IAEG database.",
    "",
    XLOOKUP(F753, 'Import data'!$J$26:$J$47, 'Import data'!$M$26:$M$47, "", 0)
)</f>
        <v/>
      </c>
      <c r="K753" s="311" t="str">
        <f t="array" ref="K753">IFERROR(
    XLOOKUP(F753,
            _xlws.FILTER('Supplier Emission'!$G$15:$G$49,
                   ('Supplier Emission'!$D$15:$D$49=H753) * ('Supplier Emission'!$F$15:$F$49=$E$541)),
            _xlws.FILTER('Supplier Emission'!$I$15:$I$49,
                   ('Supplier Emission'!$D$15:$D$49=H753) * ('Supplier Emission'!$F$15:$F$49=$E$541)),
            ""),
    "")</f>
        <v/>
      </c>
      <c r="L753" s="311" t="str">
        <f t="array" ref="L753">IFERROR(
    XLOOKUP(F753,
            _xlws.FILTER('Supplier Emission'!$G$15:$G$49,
                   ('Supplier Emission'!$D$15:$D$49=H753) * ('Supplier Emission'!$F$15:$F$49=$E$541)),
            _xlws.FILTER('Supplier Emission'!$J$15:$J$49,
                   ('Supplier Emission'!$D$15:$D$49=H753) * ('Supplier Emission'!$F$15:$F$49=$E$541)),
            ""),
    "")</f>
        <v/>
      </c>
      <c r="M753" s="311" t="str">
        <f t="array" ref="M753">IFERROR(
    XLOOKUP(F753,
            _xlws.FILTER('Supplier Emission'!$G$15:$G$49,
                   ('Supplier Emission'!$D$15:$D$49=H753) * ('Supplier Emission'!$F$15:$F$49=$E$541)),
            _xlws.FILTER('Supplier Emission'!$M$15:$M$49,
                   ('Supplier Emission'!$D$15:$D$49=H753) * ('Supplier Emission'!$F$15:$F$49=$E$541)),
            ""),
    "")</f>
        <v/>
      </c>
      <c r="N753" s="311" t="str">
        <f t="array" ref="N753">IFERROR(
    XLOOKUP(F753,
            _xlws.FILTER('Supplier Emission'!$G$15:$G$49,
                   ('Supplier Emission'!$D$15:$D$49=H753) * ('Supplier Emission'!$F$15:$F$49=$E$541)),
            _xlws.FILTER('Supplier Emission'!$H$15:$H$49,
                   ('Supplier Emission'!$D$15:$D$49=H753) * ('Supplier Emission'!$F$15:$F$49=$E$541)),
            ""),
    "")</f>
        <v/>
      </c>
      <c r="O753" s="311" t="str">
        <f t="array" ref="O753">XLOOKUP(1,('Emission Factors'!$E$5:$E$488='GHG emissions calculations'!$F753)*('Emission Factors'!$H$5:$H$488='GHG emissions calculations'!$H753),INDEX('Emission Factors'!$E$5:$T$488,0,MATCH('GHG emissions calculations'!O$6,'Emission Factors'!$E$5:$T$5,0)),"",0)</f>
        <v/>
      </c>
      <c r="P753" s="313" t="str">
        <f t="array" ref="P753">IFERROR(
    INDEX('Emission Factors'!$E$5:$P$488,
          MATCH(1,
                ('Emission Factors'!$E$5:$E$488 = 'GHG emissions calculations'!$F753) *
                ('Emission Factors'!$H$5:$H$488 = 'GHG emissions calculations'!$H753),
                0),
          MATCH('GHG emissions calculations'!P$6,'Emission Factors'!$E$5:$P$5,0)),
    "")</f>
        <v/>
      </c>
      <c r="Q753" s="311" t="str">
        <f t="array" ref="Q753">IFERROR(
    IF(
        INDEX('Emission Factors'!$E$5:$P$488,
              MATCH(1,
                    ('Emission Factors'!$E$5:$E$488 = 'GHG emissions calculations'!$F753) *
                    ('Emission Factors'!$H$5:$H$488 = 'GHG emissions calculations'!$H753),
                    0),
              MATCH('GHG emissions calculations'!Q$6, 'Emission Factors'!$E$5:$P$5, 0)) &lt;&gt; "",
        INDEX('Emission Factors'!$E$5:$P$488,
              MATCH(1,
                    ('Emission Factors'!$E$5:$E$488 = 'GHG emissions calculations'!$F753) *
                    ('Emission Factors'!$H$5:$H$488 = 'GHG emissions calculations'!$H753),
                    0),
              MATCH('GHG emissions calculations'!Q$6, 'Emission Factors'!$E$5:$P$5, 0)),
        ""),
    "")</f>
        <v/>
      </c>
      <c r="R753" s="311" t="str">
        <f t="array" ref="R753">IFERROR(
    IF(
        INDEX('Emission Factors'!$E$5:$R$488,
              MATCH(1,
                    ('Emission Factors'!$E$5:$E$488 = 'GHG emissions calculations'!$F753) *
                    ('Emission Factors'!$H$5:$H$488 = 'GHG emissions calculations'!$H753),
                    0),
              MATCH('GHG emissions calculations'!R$6, 'Emission Factors'!$E$5:$R$5, 0)) &lt;&gt; "",
        INDEX('Emission Factors'!$E$5:$R$488,
              MATCH(1,
                    ('Emission Factors'!$E$5:$E$488 = 'GHG emissions calculations'!$F753) *
                    ('Emission Factors'!$H$5:$H$488 = 'GHG emissions calculations'!$H753),
                    0),
              MATCH('GHG emissions calculations'!R$6, 'Emission Factors'!$E$5:$R$5, 0)),
        ""),
    "")</f>
        <v/>
      </c>
      <c r="S753" s="312">
        <f t="shared" si="2"/>
        <v>0</v>
      </c>
      <c r="T753" s="23"/>
    </row>
    <row r="754" ht="15.75" customHeight="1" outlineLevel="1">
      <c r="A754" s="23"/>
      <c r="B754" s="71"/>
      <c r="C754" s="71"/>
      <c r="D754" s="71"/>
      <c r="E754" s="314"/>
      <c r="F754" s="311" t="str">
        <f>Lists!T187</f>
        <v>Copper - Metal sheet stamping - Europe</v>
      </c>
      <c r="G754" s="311" t="str">
        <f t="array" ref="G754">XLOOKUP(1,('Emission Factors'!$E$5:$E$488='GHG emissions calculations'!$F754)*('Emission Factors'!$H$5:$H$488='GHG emissions calculations'!$H754),INDEX('Emission Factors'!$E$5:$T$488,0,MATCH('GHG emissions calculations'!G$6,'Emission Factors'!$E$5:$T$5,0)),"",0)</f>
        <v/>
      </c>
      <c r="H754" s="311" t="s">
        <v>237</v>
      </c>
      <c r="I754" s="312" t="str">
        <f>IF(
    SUMIFS('Import data'!$L$25:$L$80,
           'Import data'!$J$25:$J$80, F754,
           'Import data'!$G$25:$G$80, 'GHG emissions calculations'!$H754,
           'Import data'!$I$25:$I$80,$E$541) &lt;&gt; 0,
    SUMIFS('Import data'!$L$25:$L$80,
           'Import data'!$J$25:$J$80, F754,
           'Import data'!$G$25:$G$80, 'GHG emissions calculations'!$H754,
           'Import data'!$I$25:$I$80,$E$541),
    ""
)</f>
        <v/>
      </c>
      <c r="J754" s="311" t="str">
        <f t="array" ref="J754">IF(
    XLOOKUP(F754, 'Import data'!$J$26:$J$47, 'Import data'!$M$26:$M$47, "", 0) = "Please add the region-specific supplier emission factor or choose a different region available in the IAEG database.",
    "",
    XLOOKUP(F754, 'Import data'!$J$26:$J$47, 'Import data'!$M$26:$M$47, "", 0)
)</f>
        <v/>
      </c>
      <c r="K754" s="311" t="str">
        <f t="array" ref="K754">IFERROR(
    XLOOKUP(F754,
            _xlws.FILTER('Supplier Emission'!$G$15:$G$49,
                   ('Supplier Emission'!$D$15:$D$49=H754) * ('Supplier Emission'!$F$15:$F$49=$E$541)),
            _xlws.FILTER('Supplier Emission'!$I$15:$I$49,
                   ('Supplier Emission'!$D$15:$D$49=H754) * ('Supplier Emission'!$F$15:$F$49=$E$541)),
            ""),
    "")</f>
        <v/>
      </c>
      <c r="L754" s="311" t="str">
        <f t="array" ref="L754">IFERROR(
    XLOOKUP(F754,
            _xlws.FILTER('Supplier Emission'!$G$15:$G$49,
                   ('Supplier Emission'!$D$15:$D$49=H754) * ('Supplier Emission'!$F$15:$F$49=$E$541)),
            _xlws.FILTER('Supplier Emission'!$J$15:$J$49,
                   ('Supplier Emission'!$D$15:$D$49=H754) * ('Supplier Emission'!$F$15:$F$49=$E$541)),
            ""),
    "")</f>
        <v/>
      </c>
      <c r="M754" s="311" t="str">
        <f t="array" ref="M754">IFERROR(
    XLOOKUP(F754,
            _xlws.FILTER('Supplier Emission'!$G$15:$G$49,
                   ('Supplier Emission'!$D$15:$D$49=H754) * ('Supplier Emission'!$F$15:$F$49=$E$541)),
            _xlws.FILTER('Supplier Emission'!$M$15:$M$49,
                   ('Supplier Emission'!$D$15:$D$49=H754) * ('Supplier Emission'!$F$15:$F$49=$E$541)),
            ""),
    "")</f>
        <v/>
      </c>
      <c r="N754" s="311" t="str">
        <f t="array" ref="N754">IFERROR(
    XLOOKUP(F754,
            _xlws.FILTER('Supplier Emission'!$G$15:$G$49,
                   ('Supplier Emission'!$D$15:$D$49=H754) * ('Supplier Emission'!$F$15:$F$49=$E$541)),
            _xlws.FILTER('Supplier Emission'!$H$15:$H$49,
                   ('Supplier Emission'!$D$15:$D$49=H754) * ('Supplier Emission'!$F$15:$F$49=$E$541)),
            ""),
    "")</f>
        <v/>
      </c>
      <c r="O754" s="311" t="str">
        <f t="array" ref="O754">XLOOKUP(1,('Emission Factors'!$E$5:$E$488='GHG emissions calculations'!$F754)*('Emission Factors'!$H$5:$H$488='GHG emissions calculations'!$H754),INDEX('Emission Factors'!$E$5:$T$488,0,MATCH('GHG emissions calculations'!O$6,'Emission Factors'!$E$5:$T$5,0)),"",0)</f>
        <v/>
      </c>
      <c r="P754" s="313" t="str">
        <f t="array" ref="P754">IFERROR(
    INDEX('Emission Factors'!$E$5:$P$488,
          MATCH(1,
                ('Emission Factors'!$E$5:$E$488 = 'GHG emissions calculations'!$F754) *
                ('Emission Factors'!$H$5:$H$488 = 'GHG emissions calculations'!$H754),
                0),
          MATCH('GHG emissions calculations'!P$6,'Emission Factors'!$E$5:$P$5,0)),
    "")</f>
        <v/>
      </c>
      <c r="Q754" s="311" t="str">
        <f t="array" ref="Q754">IFERROR(
    IF(
        INDEX('Emission Factors'!$E$5:$P$488,
              MATCH(1,
                    ('Emission Factors'!$E$5:$E$488 = 'GHG emissions calculations'!$F754) *
                    ('Emission Factors'!$H$5:$H$488 = 'GHG emissions calculations'!$H754),
                    0),
              MATCH('GHG emissions calculations'!Q$6, 'Emission Factors'!$E$5:$P$5, 0)) &lt;&gt; "",
        INDEX('Emission Factors'!$E$5:$P$488,
              MATCH(1,
                    ('Emission Factors'!$E$5:$E$488 = 'GHG emissions calculations'!$F754) *
                    ('Emission Factors'!$H$5:$H$488 = 'GHG emissions calculations'!$H754),
                    0),
              MATCH('GHG emissions calculations'!Q$6, 'Emission Factors'!$E$5:$P$5, 0)),
        ""),
    "")</f>
        <v/>
      </c>
      <c r="R754" s="311" t="str">
        <f t="array" ref="R754">IFERROR(
    IF(
        INDEX('Emission Factors'!$E$5:$R$488,
              MATCH(1,
                    ('Emission Factors'!$E$5:$E$488 = 'GHG emissions calculations'!$F754) *
                    ('Emission Factors'!$H$5:$H$488 = 'GHG emissions calculations'!$H754),
                    0),
              MATCH('GHG emissions calculations'!R$6, 'Emission Factors'!$E$5:$R$5, 0)) &lt;&gt; "",
        INDEX('Emission Factors'!$E$5:$R$488,
              MATCH(1,
                    ('Emission Factors'!$E$5:$E$488 = 'GHG emissions calculations'!$F754) *
                    ('Emission Factors'!$H$5:$H$488 = 'GHG emissions calculations'!$H754),
                    0),
              MATCH('GHG emissions calculations'!R$6, 'Emission Factors'!$E$5:$R$5, 0)),
        ""),
    "")</f>
        <v/>
      </c>
      <c r="S754" s="312">
        <f t="shared" si="2"/>
        <v>0</v>
      </c>
      <c r="T754" s="23"/>
    </row>
    <row r="755" ht="15.75" customHeight="1" outlineLevel="1">
      <c r="A755" s="23"/>
      <c r="B755" s="71"/>
      <c r="C755" s="71"/>
      <c r="D755" s="71"/>
      <c r="E755" s="314"/>
      <c r="F755" s="311" t="str">
        <f>Lists!T192</f>
        <v>Copper - Metal sheet stamping - Global or unspecified region</v>
      </c>
      <c r="G755" s="311">
        <f t="array" ref="G755">XLOOKUP(1,('Emission Factors'!$E$5:$E$488='GHG emissions calculations'!$F755)*('Emission Factors'!$H$5:$H$488='GHG emissions calculations'!$H755),INDEX('Emission Factors'!$E$5:$T$488,0,MATCH('GHG emissions calculations'!G$6,'Emission Factors'!$E$5:$T$5,0)),"",0)</f>
        <v>3</v>
      </c>
      <c r="H755" s="311" t="s">
        <v>237</v>
      </c>
      <c r="I755" s="312" t="str">
        <f>IF(
    SUMIFS('Import data'!$L$25:$L$80,
           'Import data'!$J$25:$J$80, F755,
           'Import data'!$G$25:$G$80, 'GHG emissions calculations'!$H755,
           'Import data'!$I$25:$I$80,$E$541) &lt;&gt; 0,
    SUMIFS('Import data'!$L$25:$L$80,
           'Import data'!$J$25:$J$80, F755,
           'Import data'!$G$25:$G$80, 'GHG emissions calculations'!$H755,
           'Import data'!$I$25:$I$80,$E$541),
    ""
)</f>
        <v/>
      </c>
      <c r="J755" s="311" t="str">
        <f t="array" ref="J755">IF(
    XLOOKUP(F755, 'Import data'!$J$26:$J$47, 'Import data'!$M$26:$M$47, "", 0) = "Please add the region-specific supplier emission factor or choose a different region available in the IAEG database.",
    "",
    XLOOKUP(F755, 'Import data'!$J$26:$J$47, 'Import data'!$M$26:$M$47, "", 0)
)</f>
        <v/>
      </c>
      <c r="K755" s="311" t="str">
        <f t="array" ref="K755">IFERROR(
    XLOOKUP(F755,
            _xlws.FILTER('Supplier Emission'!$G$15:$G$49,
                   ('Supplier Emission'!$D$15:$D$49=H755) * ('Supplier Emission'!$F$15:$F$49=$E$541)),
            _xlws.FILTER('Supplier Emission'!$I$15:$I$49,
                   ('Supplier Emission'!$D$15:$D$49=H755) * ('Supplier Emission'!$F$15:$F$49=$E$541)),
            ""),
    "")</f>
        <v/>
      </c>
      <c r="L755" s="311" t="str">
        <f t="array" ref="L755">IFERROR(
    XLOOKUP(F755,
            _xlws.FILTER('Supplier Emission'!$G$15:$G$49,
                   ('Supplier Emission'!$D$15:$D$49=H755) * ('Supplier Emission'!$F$15:$F$49=$E$541)),
            _xlws.FILTER('Supplier Emission'!$J$15:$J$49,
                   ('Supplier Emission'!$D$15:$D$49=H755) * ('Supplier Emission'!$F$15:$F$49=$E$541)),
            ""),
    "")</f>
        <v/>
      </c>
      <c r="M755" s="311" t="str">
        <f t="array" ref="M755">IFERROR(
    XLOOKUP(F755,
            _xlws.FILTER('Supplier Emission'!$G$15:$G$49,
                   ('Supplier Emission'!$D$15:$D$49=H755) * ('Supplier Emission'!$F$15:$F$49=$E$541)),
            _xlws.FILTER('Supplier Emission'!$M$15:$M$49,
                   ('Supplier Emission'!$D$15:$D$49=H755) * ('Supplier Emission'!$F$15:$F$49=$E$541)),
            ""),
    "")</f>
        <v/>
      </c>
      <c r="N755" s="311" t="str">
        <f t="array" ref="N755">IFERROR(
    XLOOKUP(F755,
            _xlws.FILTER('Supplier Emission'!$G$15:$G$49,
                   ('Supplier Emission'!$D$15:$D$49=H755) * ('Supplier Emission'!$F$15:$F$49=$E$541)),
            _xlws.FILTER('Supplier Emission'!$H$15:$H$49,
                   ('Supplier Emission'!$D$15:$D$49=H755) * ('Supplier Emission'!$F$15:$F$49=$E$541)),
            ""),
    "")</f>
        <v/>
      </c>
      <c r="O755" s="311" t="str">
        <f t="array" ref="O755">XLOOKUP(1,('Emission Factors'!$E$5:$E$488='GHG emissions calculations'!$F755)*('Emission Factors'!$H$5:$H$488='GHG emissions calculations'!$H755),INDEX('Emission Factors'!$E$5:$T$488,0,MATCH('GHG emissions calculations'!O$6,'Emission Factors'!$E$5:$T$5,0)),"",0)</f>
        <v>Mix cuivre (99,999% issu de l'électrolyse) + Metal sheet stamping - Emboutissage de tôle (20% de pertes)</v>
      </c>
      <c r="P755" s="313">
        <f t="array" ref="P755">IFERROR(
    INDEX('Emission Factors'!$E$5:$P$488,
          MATCH(1,
                ('Emission Factors'!$E$5:$E$488 = 'GHG emissions calculations'!$F755) *
                ('Emission Factors'!$H$5:$H$488 = 'GHG emissions calculations'!$H755),
                0),
          MATCH('GHG emissions calculations'!P$6,'Emission Factors'!$E$5:$P$5,0)),
    "")</f>
        <v>3.9184</v>
      </c>
      <c r="Q755" s="311" t="str">
        <f t="array" ref="Q755">IFERROR(
    IF(
        INDEX('Emission Factors'!$E$5:$P$488,
              MATCH(1,
                    ('Emission Factors'!$E$5:$E$488 = 'GHG emissions calculations'!$F755) *
                    ('Emission Factors'!$H$5:$H$488 = 'GHG emissions calculations'!$H755),
                    0),
              MATCH('GHG emissions calculations'!Q$6, 'Emission Factors'!$E$5:$P$5, 0)) &lt;&gt; "",
        INDEX('Emission Factors'!$E$5:$P$488,
              MATCH(1,
                    ('Emission Factors'!$E$5:$E$488 = 'GHG emissions calculations'!$F755) *
                    ('Emission Factors'!$H$5:$H$488 = 'GHG emissions calculations'!$H755),
                    0),
              MATCH('GHG emissions calculations'!Q$6, 'Emission Factors'!$E$5:$P$5, 0)),
        ""),
    "")</f>
        <v>kgCO2e/kg</v>
      </c>
      <c r="R755" s="311" t="str">
        <f t="array" ref="R755">IFERROR(
    IF(
        INDEX('Emission Factors'!$E$5:$R$488,
              MATCH(1,
                    ('Emission Factors'!$E$5:$E$488 = 'GHG emissions calculations'!$F755) *
                    ('Emission Factors'!$H$5:$H$488 = 'GHG emissions calculations'!$H755),
                    0),
              MATCH('GHG emissions calculations'!R$6, 'Emission Factors'!$E$5:$R$5, 0)) &lt;&gt; "",
        INDEX('Emission Factors'!$E$5:$R$488,
              MATCH(1,
                    ('Emission Factors'!$E$5:$E$488 = 'GHG emissions calculations'!$F755) *
                    ('Emission Factors'!$H$5:$H$488 = 'GHG emissions calculations'!$H755),
                    0),
              MATCH('GHG emissions calculations'!R$6, 'Emission Factors'!$E$5:$R$5, 0)),
        ""),
    "")</f>
        <v>Global or unspecified region</v>
      </c>
      <c r="S755" s="312">
        <f t="shared" si="2"/>
        <v>0</v>
      </c>
      <c r="T755" s="23"/>
    </row>
    <row r="756" ht="15.75" customHeight="1" outlineLevel="1">
      <c r="A756" s="23"/>
      <c r="B756" s="71"/>
      <c r="C756" s="71"/>
      <c r="D756" s="71"/>
      <c r="E756" s="314"/>
      <c r="F756" s="311" t="str">
        <f>Lists!T191</f>
        <v>Copper - Metal sheet stamping - Middle East</v>
      </c>
      <c r="G756" s="311" t="str">
        <f t="array" ref="G756">XLOOKUP(1,('Emission Factors'!$E$5:$E$488='GHG emissions calculations'!$F756)*('Emission Factors'!$H$5:$H$488='GHG emissions calculations'!$H756),INDEX('Emission Factors'!$E$5:$T$488,0,MATCH('GHG emissions calculations'!G$6,'Emission Factors'!$E$5:$T$5,0)),"",0)</f>
        <v/>
      </c>
      <c r="H756" s="311" t="s">
        <v>237</v>
      </c>
      <c r="I756" s="312" t="str">
        <f>IF(
    SUMIFS('Import data'!$L$25:$L$80,
           'Import data'!$J$25:$J$80, F756,
           'Import data'!$G$25:$G$80, 'GHG emissions calculations'!$H756,
           'Import data'!$I$25:$I$80,$E$541) &lt;&gt; 0,
    SUMIFS('Import data'!$L$25:$L$80,
           'Import data'!$J$25:$J$80, F756,
           'Import data'!$G$25:$G$80, 'GHG emissions calculations'!$H756,
           'Import data'!$I$25:$I$80,$E$541),
    ""
)</f>
        <v/>
      </c>
      <c r="J756" s="311" t="str">
        <f t="array" ref="J756">IF(
    XLOOKUP(F756, 'Import data'!$J$26:$J$47, 'Import data'!$M$26:$M$47, "", 0) = "Please add the region-specific supplier emission factor or choose a different region available in the IAEG database.",
    "",
    XLOOKUP(F756, 'Import data'!$J$26:$J$47, 'Import data'!$M$26:$M$47, "", 0)
)</f>
        <v/>
      </c>
      <c r="K756" s="311" t="str">
        <f t="array" ref="K756">IFERROR(
    XLOOKUP(F756,
            _xlws.FILTER('Supplier Emission'!$G$15:$G$49,
                   ('Supplier Emission'!$D$15:$D$49=H756) * ('Supplier Emission'!$F$15:$F$49=$E$541)),
            _xlws.FILTER('Supplier Emission'!$I$15:$I$49,
                   ('Supplier Emission'!$D$15:$D$49=H756) * ('Supplier Emission'!$F$15:$F$49=$E$541)),
            ""),
    "")</f>
        <v/>
      </c>
      <c r="L756" s="311" t="str">
        <f t="array" ref="L756">IFERROR(
    XLOOKUP(F756,
            _xlws.FILTER('Supplier Emission'!$G$15:$G$49,
                   ('Supplier Emission'!$D$15:$D$49=H756) * ('Supplier Emission'!$F$15:$F$49=$E$541)),
            _xlws.FILTER('Supplier Emission'!$J$15:$J$49,
                   ('Supplier Emission'!$D$15:$D$49=H756) * ('Supplier Emission'!$F$15:$F$49=$E$541)),
            ""),
    "")</f>
        <v/>
      </c>
      <c r="M756" s="311" t="str">
        <f t="array" ref="M756">IFERROR(
    XLOOKUP(F756,
            _xlws.FILTER('Supplier Emission'!$G$15:$G$49,
                   ('Supplier Emission'!$D$15:$D$49=H756) * ('Supplier Emission'!$F$15:$F$49=$E$541)),
            _xlws.FILTER('Supplier Emission'!$M$15:$M$49,
                   ('Supplier Emission'!$D$15:$D$49=H756) * ('Supplier Emission'!$F$15:$F$49=$E$541)),
            ""),
    "")</f>
        <v/>
      </c>
      <c r="N756" s="311" t="str">
        <f t="array" ref="N756">IFERROR(
    XLOOKUP(F756,
            _xlws.FILTER('Supplier Emission'!$G$15:$G$49,
                   ('Supplier Emission'!$D$15:$D$49=H756) * ('Supplier Emission'!$F$15:$F$49=$E$541)),
            _xlws.FILTER('Supplier Emission'!$H$15:$H$49,
                   ('Supplier Emission'!$D$15:$D$49=H756) * ('Supplier Emission'!$F$15:$F$49=$E$541)),
            ""),
    "")</f>
        <v/>
      </c>
      <c r="O756" s="311" t="str">
        <f t="array" ref="O756">XLOOKUP(1,('Emission Factors'!$E$5:$E$488='GHG emissions calculations'!$F756)*('Emission Factors'!$H$5:$H$488='GHG emissions calculations'!$H756),INDEX('Emission Factors'!$E$5:$T$488,0,MATCH('GHG emissions calculations'!O$6,'Emission Factors'!$E$5:$T$5,0)),"",0)</f>
        <v/>
      </c>
      <c r="P756" s="313" t="str">
        <f t="array" ref="P756">IFERROR(
    INDEX('Emission Factors'!$E$5:$P$488,
          MATCH(1,
                ('Emission Factors'!$E$5:$E$488 = 'GHG emissions calculations'!$F756) *
                ('Emission Factors'!$H$5:$H$488 = 'GHG emissions calculations'!$H756),
                0),
          MATCH('GHG emissions calculations'!P$6,'Emission Factors'!$E$5:$P$5,0)),
    "")</f>
        <v/>
      </c>
      <c r="Q756" s="311" t="str">
        <f t="array" ref="Q756">IFERROR(
    IF(
        INDEX('Emission Factors'!$E$5:$P$488,
              MATCH(1,
                    ('Emission Factors'!$E$5:$E$488 = 'GHG emissions calculations'!$F756) *
                    ('Emission Factors'!$H$5:$H$488 = 'GHG emissions calculations'!$H756),
                    0),
              MATCH('GHG emissions calculations'!Q$6, 'Emission Factors'!$E$5:$P$5, 0)) &lt;&gt; "",
        INDEX('Emission Factors'!$E$5:$P$488,
              MATCH(1,
                    ('Emission Factors'!$E$5:$E$488 = 'GHG emissions calculations'!$F756) *
                    ('Emission Factors'!$H$5:$H$488 = 'GHG emissions calculations'!$H756),
                    0),
              MATCH('GHG emissions calculations'!Q$6, 'Emission Factors'!$E$5:$P$5, 0)),
        ""),
    "")</f>
        <v/>
      </c>
      <c r="R756" s="311" t="str">
        <f t="array" ref="R756">IFERROR(
    IF(
        INDEX('Emission Factors'!$E$5:$R$488,
              MATCH(1,
                    ('Emission Factors'!$E$5:$E$488 = 'GHG emissions calculations'!$F756) *
                    ('Emission Factors'!$H$5:$H$488 = 'GHG emissions calculations'!$H756),
                    0),
              MATCH('GHG emissions calculations'!R$6, 'Emission Factors'!$E$5:$R$5, 0)) &lt;&gt; "",
        INDEX('Emission Factors'!$E$5:$R$488,
              MATCH(1,
                    ('Emission Factors'!$E$5:$E$488 = 'GHG emissions calculations'!$F756) *
                    ('Emission Factors'!$H$5:$H$488 = 'GHG emissions calculations'!$H756),
                    0),
              MATCH('GHG emissions calculations'!R$6, 'Emission Factors'!$E$5:$R$5, 0)),
        ""),
    "")</f>
        <v/>
      </c>
      <c r="S756" s="312">
        <f t="shared" si="2"/>
        <v>0</v>
      </c>
      <c r="T756" s="23"/>
    </row>
    <row r="757" ht="15.75" customHeight="1" outlineLevel="1">
      <c r="A757" s="23"/>
      <c r="B757" s="71"/>
      <c r="C757" s="71"/>
      <c r="D757" s="71"/>
      <c r="E757" s="314"/>
      <c r="F757" s="311" t="str">
        <f>Lists!T190</f>
        <v>Copper - Metal sheet stamping - Oceania</v>
      </c>
      <c r="G757" s="311" t="str">
        <f t="array" ref="G757">XLOOKUP(1,('Emission Factors'!$E$5:$E$488='GHG emissions calculations'!$F757)*('Emission Factors'!$H$5:$H$488='GHG emissions calculations'!$H757),INDEX('Emission Factors'!$E$5:$T$488,0,MATCH('GHG emissions calculations'!G$6,'Emission Factors'!$E$5:$T$5,0)),"",0)</f>
        <v/>
      </c>
      <c r="H757" s="311" t="s">
        <v>237</v>
      </c>
      <c r="I757" s="312" t="str">
        <f>IF(
    SUMIFS('Import data'!$L$25:$L$80,
           'Import data'!$J$25:$J$80, F757,
           'Import data'!$G$25:$G$80, 'GHG emissions calculations'!$H757,
           'Import data'!$I$25:$I$80,$E$541) &lt;&gt; 0,
    SUMIFS('Import data'!$L$25:$L$80,
           'Import data'!$J$25:$J$80, F757,
           'Import data'!$G$25:$G$80, 'GHG emissions calculations'!$H757,
           'Import data'!$I$25:$I$80,$E$541),
    ""
)</f>
        <v/>
      </c>
      <c r="J757" s="311" t="str">
        <f t="array" ref="J757">IF(
    XLOOKUP(F757, 'Import data'!$J$26:$J$47, 'Import data'!$M$26:$M$47, "", 0) = "Please add the region-specific supplier emission factor or choose a different region available in the IAEG database.",
    "",
    XLOOKUP(F757, 'Import data'!$J$26:$J$47, 'Import data'!$M$26:$M$47, "", 0)
)</f>
        <v/>
      </c>
      <c r="K757" s="311" t="str">
        <f t="array" ref="K757">IFERROR(
    XLOOKUP(F757,
            _xlws.FILTER('Supplier Emission'!$G$15:$G$49,
                   ('Supplier Emission'!$D$15:$D$49=H757) * ('Supplier Emission'!$F$15:$F$49=$E$541)),
            _xlws.FILTER('Supplier Emission'!$I$15:$I$49,
                   ('Supplier Emission'!$D$15:$D$49=H757) * ('Supplier Emission'!$F$15:$F$49=$E$541)),
            ""),
    "")</f>
        <v/>
      </c>
      <c r="L757" s="311" t="str">
        <f t="array" ref="L757">IFERROR(
    XLOOKUP(F757,
            _xlws.FILTER('Supplier Emission'!$G$15:$G$49,
                   ('Supplier Emission'!$D$15:$D$49=H757) * ('Supplier Emission'!$F$15:$F$49=$E$541)),
            _xlws.FILTER('Supplier Emission'!$J$15:$J$49,
                   ('Supplier Emission'!$D$15:$D$49=H757) * ('Supplier Emission'!$F$15:$F$49=$E$541)),
            ""),
    "")</f>
        <v/>
      </c>
      <c r="M757" s="311" t="str">
        <f t="array" ref="M757">IFERROR(
    XLOOKUP(F757,
            _xlws.FILTER('Supplier Emission'!$G$15:$G$49,
                   ('Supplier Emission'!$D$15:$D$49=H757) * ('Supplier Emission'!$F$15:$F$49=$E$541)),
            _xlws.FILTER('Supplier Emission'!$M$15:$M$49,
                   ('Supplier Emission'!$D$15:$D$49=H757) * ('Supplier Emission'!$F$15:$F$49=$E$541)),
            ""),
    "")</f>
        <v/>
      </c>
      <c r="N757" s="311" t="str">
        <f t="array" ref="N757">IFERROR(
    XLOOKUP(F757,
            _xlws.FILTER('Supplier Emission'!$G$15:$G$49,
                   ('Supplier Emission'!$D$15:$D$49=H757) * ('Supplier Emission'!$F$15:$F$49=$E$541)),
            _xlws.FILTER('Supplier Emission'!$H$15:$H$49,
                   ('Supplier Emission'!$D$15:$D$49=H757) * ('Supplier Emission'!$F$15:$F$49=$E$541)),
            ""),
    "")</f>
        <v/>
      </c>
      <c r="O757" s="311" t="str">
        <f t="array" ref="O757">XLOOKUP(1,('Emission Factors'!$E$5:$E$488='GHG emissions calculations'!$F757)*('Emission Factors'!$H$5:$H$488='GHG emissions calculations'!$H757),INDEX('Emission Factors'!$E$5:$T$488,0,MATCH('GHG emissions calculations'!O$6,'Emission Factors'!$E$5:$T$5,0)),"",0)</f>
        <v/>
      </c>
      <c r="P757" s="313" t="str">
        <f t="array" ref="P757">IFERROR(
    INDEX('Emission Factors'!$E$5:$P$488,
          MATCH(1,
                ('Emission Factors'!$E$5:$E$488 = 'GHG emissions calculations'!$F757) *
                ('Emission Factors'!$H$5:$H$488 = 'GHG emissions calculations'!$H757),
                0),
          MATCH('GHG emissions calculations'!P$6,'Emission Factors'!$E$5:$P$5,0)),
    "")</f>
        <v/>
      </c>
      <c r="Q757" s="311" t="str">
        <f t="array" ref="Q757">IFERROR(
    IF(
        INDEX('Emission Factors'!$E$5:$P$488,
              MATCH(1,
                    ('Emission Factors'!$E$5:$E$488 = 'GHG emissions calculations'!$F757) *
                    ('Emission Factors'!$H$5:$H$488 = 'GHG emissions calculations'!$H757),
                    0),
              MATCH('GHG emissions calculations'!Q$6, 'Emission Factors'!$E$5:$P$5, 0)) &lt;&gt; "",
        INDEX('Emission Factors'!$E$5:$P$488,
              MATCH(1,
                    ('Emission Factors'!$E$5:$E$488 = 'GHG emissions calculations'!$F757) *
                    ('Emission Factors'!$H$5:$H$488 = 'GHG emissions calculations'!$H757),
                    0),
              MATCH('GHG emissions calculations'!Q$6, 'Emission Factors'!$E$5:$P$5, 0)),
        ""),
    "")</f>
        <v/>
      </c>
      <c r="R757" s="311" t="str">
        <f t="array" ref="R757">IFERROR(
    IF(
        INDEX('Emission Factors'!$E$5:$R$488,
              MATCH(1,
                    ('Emission Factors'!$E$5:$E$488 = 'GHG emissions calculations'!$F757) *
                    ('Emission Factors'!$H$5:$H$488 = 'GHG emissions calculations'!$H757),
                    0),
              MATCH('GHG emissions calculations'!R$6, 'Emission Factors'!$E$5:$R$5, 0)) &lt;&gt; "",
        INDEX('Emission Factors'!$E$5:$R$488,
              MATCH(1,
                    ('Emission Factors'!$E$5:$E$488 = 'GHG emissions calculations'!$F757) *
                    ('Emission Factors'!$H$5:$H$488 = 'GHG emissions calculations'!$H757),
                    0),
              MATCH('GHG emissions calculations'!R$6, 'Emission Factors'!$E$5:$R$5, 0)),
        ""),
    "")</f>
        <v/>
      </c>
      <c r="S757" s="312">
        <f t="shared" si="2"/>
        <v>0</v>
      </c>
      <c r="T757" s="23"/>
    </row>
    <row r="758" ht="15.75" customHeight="1" outlineLevel="1">
      <c r="A758" s="23"/>
      <c r="B758" s="71"/>
      <c r="C758" s="71"/>
      <c r="D758" s="71"/>
      <c r="E758" s="314"/>
      <c r="F758" s="311" t="str">
        <f>Lists!T202</f>
        <v>Copper - Unspecified process - Africa</v>
      </c>
      <c r="G758" s="311" t="str">
        <f t="array" ref="G758">XLOOKUP(1,('Emission Factors'!$E$5:$E$488='GHG emissions calculations'!$F758)*('Emission Factors'!$H$5:$H$488='GHG emissions calculations'!$H758),INDEX('Emission Factors'!$E$5:$T$488,0,MATCH('GHG emissions calculations'!G$6,'Emission Factors'!$E$5:$T$5,0)),"",0)</f>
        <v/>
      </c>
      <c r="H758" s="311" t="s">
        <v>237</v>
      </c>
      <c r="I758" s="312" t="str">
        <f>IF(
    SUMIFS('Import data'!$L$25:$L$80,
           'Import data'!$J$25:$J$80, F758,
           'Import data'!$G$25:$G$80, 'GHG emissions calculations'!$H758,
           'Import data'!$I$25:$I$80,$E$541) &lt;&gt; 0,
    SUMIFS('Import data'!$L$25:$L$80,
           'Import data'!$J$25:$J$80, F758,
           'Import data'!$G$25:$G$80, 'GHG emissions calculations'!$H758,
           'Import data'!$I$25:$I$80,$E$541),
    ""
)</f>
        <v/>
      </c>
      <c r="J758" s="311" t="str">
        <f t="array" ref="J758">IF(
    XLOOKUP(F758, 'Import data'!$J$26:$J$47, 'Import data'!$M$26:$M$47, "", 0) = "Please add the region-specific supplier emission factor or choose a different region available in the IAEG database.",
    "",
    XLOOKUP(F758, 'Import data'!$J$26:$J$47, 'Import data'!$M$26:$M$47, "", 0)
)</f>
        <v/>
      </c>
      <c r="K758" s="311" t="str">
        <f t="array" ref="K758">IFERROR(
    XLOOKUP(F758,
            _xlws.FILTER('Supplier Emission'!$G$15:$G$49,
                   ('Supplier Emission'!$D$15:$D$49=H758) * ('Supplier Emission'!$F$15:$F$49=$E$541)),
            _xlws.FILTER('Supplier Emission'!$I$15:$I$49,
                   ('Supplier Emission'!$D$15:$D$49=H758) * ('Supplier Emission'!$F$15:$F$49=$E$541)),
            ""),
    "")</f>
        <v/>
      </c>
      <c r="L758" s="311" t="str">
        <f t="array" ref="L758">IFERROR(
    XLOOKUP(F758,
            _xlws.FILTER('Supplier Emission'!$G$15:$G$49,
                   ('Supplier Emission'!$D$15:$D$49=H758) * ('Supplier Emission'!$F$15:$F$49=$E$541)),
            _xlws.FILTER('Supplier Emission'!$J$15:$J$49,
                   ('Supplier Emission'!$D$15:$D$49=H758) * ('Supplier Emission'!$F$15:$F$49=$E$541)),
            ""),
    "")</f>
        <v/>
      </c>
      <c r="M758" s="311" t="str">
        <f t="array" ref="M758">IFERROR(
    XLOOKUP(F758,
            _xlws.FILTER('Supplier Emission'!$G$15:$G$49,
                   ('Supplier Emission'!$D$15:$D$49=H758) * ('Supplier Emission'!$F$15:$F$49=$E$541)),
            _xlws.FILTER('Supplier Emission'!$M$15:$M$49,
                   ('Supplier Emission'!$D$15:$D$49=H758) * ('Supplier Emission'!$F$15:$F$49=$E$541)),
            ""),
    "")</f>
        <v/>
      </c>
      <c r="N758" s="311" t="str">
        <f t="array" ref="N758">IFERROR(
    XLOOKUP(F758,
            _xlws.FILTER('Supplier Emission'!$G$15:$G$49,
                   ('Supplier Emission'!$D$15:$D$49=H758) * ('Supplier Emission'!$F$15:$F$49=$E$541)),
            _xlws.FILTER('Supplier Emission'!$H$15:$H$49,
                   ('Supplier Emission'!$D$15:$D$49=H758) * ('Supplier Emission'!$F$15:$F$49=$E$541)),
            ""),
    "")</f>
        <v/>
      </c>
      <c r="O758" s="311" t="str">
        <f t="array" ref="O758">XLOOKUP(1,('Emission Factors'!$E$5:$E$488='GHG emissions calculations'!$F758)*('Emission Factors'!$H$5:$H$488='GHG emissions calculations'!$H758),INDEX('Emission Factors'!$E$5:$T$488,0,MATCH('GHG emissions calculations'!O$6,'Emission Factors'!$E$5:$T$5,0)),"",0)</f>
        <v/>
      </c>
      <c r="P758" s="313" t="str">
        <f t="array" ref="P758">IFERROR(
    INDEX('Emission Factors'!$E$5:$P$488,
          MATCH(1,
                ('Emission Factors'!$E$5:$E$488 = 'GHG emissions calculations'!$F758) *
                ('Emission Factors'!$H$5:$H$488 = 'GHG emissions calculations'!$H758),
                0),
          MATCH('GHG emissions calculations'!P$6,'Emission Factors'!$E$5:$P$5,0)),
    "")</f>
        <v/>
      </c>
      <c r="Q758" s="311" t="str">
        <f t="array" ref="Q758">IFERROR(
    IF(
        INDEX('Emission Factors'!$E$5:$P$488,
              MATCH(1,
                    ('Emission Factors'!$E$5:$E$488 = 'GHG emissions calculations'!$F758) *
                    ('Emission Factors'!$H$5:$H$488 = 'GHG emissions calculations'!$H758),
                    0),
              MATCH('GHG emissions calculations'!Q$6, 'Emission Factors'!$E$5:$P$5, 0)) &lt;&gt; "",
        INDEX('Emission Factors'!$E$5:$P$488,
              MATCH(1,
                    ('Emission Factors'!$E$5:$E$488 = 'GHG emissions calculations'!$F758) *
                    ('Emission Factors'!$H$5:$H$488 = 'GHG emissions calculations'!$H758),
                    0),
              MATCH('GHG emissions calculations'!Q$6, 'Emission Factors'!$E$5:$P$5, 0)),
        ""),
    "")</f>
        <v/>
      </c>
      <c r="R758" s="311" t="str">
        <f t="array" ref="R758">IFERROR(
    IF(
        INDEX('Emission Factors'!$E$5:$R$488,
              MATCH(1,
                    ('Emission Factors'!$E$5:$E$488 = 'GHG emissions calculations'!$F758) *
                    ('Emission Factors'!$H$5:$H$488 = 'GHG emissions calculations'!$H758),
                    0),
              MATCH('GHG emissions calculations'!R$6, 'Emission Factors'!$E$5:$R$5, 0)) &lt;&gt; "",
        INDEX('Emission Factors'!$E$5:$R$488,
              MATCH(1,
                    ('Emission Factors'!$E$5:$E$488 = 'GHG emissions calculations'!$F758) *
                    ('Emission Factors'!$H$5:$H$488 = 'GHG emissions calculations'!$H758),
                    0),
              MATCH('GHG emissions calculations'!R$6, 'Emission Factors'!$E$5:$R$5, 0)),
        ""),
    "")</f>
        <v/>
      </c>
      <c r="S758" s="312">
        <f t="shared" si="2"/>
        <v>0</v>
      </c>
      <c r="T758" s="23"/>
    </row>
    <row r="759" ht="15.75" customHeight="1" outlineLevel="1">
      <c r="A759" s="23"/>
      <c r="B759" s="71"/>
      <c r="C759" s="71"/>
      <c r="D759" s="71"/>
      <c r="E759" s="314"/>
      <c r="F759" s="311" t="str">
        <f>Lists!T200</f>
        <v>Copper - Unspecified process - America</v>
      </c>
      <c r="G759" s="311" t="str">
        <f t="array" ref="G759">XLOOKUP(1,('Emission Factors'!$E$5:$E$488='GHG emissions calculations'!$F759)*('Emission Factors'!$H$5:$H$488='GHG emissions calculations'!$H759),INDEX('Emission Factors'!$E$5:$T$488,0,MATCH('GHG emissions calculations'!G$6,'Emission Factors'!$E$5:$T$5,0)),"",0)</f>
        <v/>
      </c>
      <c r="H759" s="311" t="s">
        <v>237</v>
      </c>
      <c r="I759" s="312" t="str">
        <f>IF(
    SUMIFS('Import data'!$L$25:$L$80,
           'Import data'!$J$25:$J$80, F759,
           'Import data'!$G$25:$G$80, 'GHG emissions calculations'!$H759,
           'Import data'!$I$25:$I$80,$E$541) &lt;&gt; 0,
    SUMIFS('Import data'!$L$25:$L$80,
           'Import data'!$J$25:$J$80, F759,
           'Import data'!$G$25:$G$80, 'GHG emissions calculations'!$H759,
           'Import data'!$I$25:$I$80,$E$541),
    ""
)</f>
        <v/>
      </c>
      <c r="J759" s="311" t="str">
        <f t="array" ref="J759">IF(
    XLOOKUP(F759, 'Import data'!$J$26:$J$47, 'Import data'!$M$26:$M$47, "", 0) = "Please add the region-specific supplier emission factor or choose a different region available in the IAEG database.",
    "",
    XLOOKUP(F759, 'Import data'!$J$26:$J$47, 'Import data'!$M$26:$M$47, "", 0)
)</f>
        <v/>
      </c>
      <c r="K759" s="311" t="str">
        <f t="array" ref="K759">IFERROR(
    XLOOKUP(F759,
            _xlws.FILTER('Supplier Emission'!$G$15:$G$49,
                   ('Supplier Emission'!$D$15:$D$49=H759) * ('Supplier Emission'!$F$15:$F$49=$E$541)),
            _xlws.FILTER('Supplier Emission'!$I$15:$I$49,
                   ('Supplier Emission'!$D$15:$D$49=H759) * ('Supplier Emission'!$F$15:$F$49=$E$541)),
            ""),
    "")</f>
        <v/>
      </c>
      <c r="L759" s="311" t="str">
        <f t="array" ref="L759">IFERROR(
    XLOOKUP(F759,
            _xlws.FILTER('Supplier Emission'!$G$15:$G$49,
                   ('Supplier Emission'!$D$15:$D$49=H759) * ('Supplier Emission'!$F$15:$F$49=$E$541)),
            _xlws.FILTER('Supplier Emission'!$J$15:$J$49,
                   ('Supplier Emission'!$D$15:$D$49=H759) * ('Supplier Emission'!$F$15:$F$49=$E$541)),
            ""),
    "")</f>
        <v/>
      </c>
      <c r="M759" s="311" t="str">
        <f t="array" ref="M759">IFERROR(
    XLOOKUP(F759,
            _xlws.FILTER('Supplier Emission'!$G$15:$G$49,
                   ('Supplier Emission'!$D$15:$D$49=H759) * ('Supplier Emission'!$F$15:$F$49=$E$541)),
            _xlws.FILTER('Supplier Emission'!$M$15:$M$49,
                   ('Supplier Emission'!$D$15:$D$49=H759) * ('Supplier Emission'!$F$15:$F$49=$E$541)),
            ""),
    "")</f>
        <v/>
      </c>
      <c r="N759" s="311" t="str">
        <f t="array" ref="N759">IFERROR(
    XLOOKUP(F759,
            _xlws.FILTER('Supplier Emission'!$G$15:$G$49,
                   ('Supplier Emission'!$D$15:$D$49=H759) * ('Supplier Emission'!$F$15:$F$49=$E$541)),
            _xlws.FILTER('Supplier Emission'!$H$15:$H$49,
                   ('Supplier Emission'!$D$15:$D$49=H759) * ('Supplier Emission'!$F$15:$F$49=$E$541)),
            ""),
    "")</f>
        <v/>
      </c>
      <c r="O759" s="311" t="str">
        <f t="array" ref="O759">XLOOKUP(1,('Emission Factors'!$E$5:$E$488='GHG emissions calculations'!$F759)*('Emission Factors'!$H$5:$H$488='GHG emissions calculations'!$H759),INDEX('Emission Factors'!$E$5:$T$488,0,MATCH('GHG emissions calculations'!O$6,'Emission Factors'!$E$5:$T$5,0)),"",0)</f>
        <v/>
      </c>
      <c r="P759" s="313" t="str">
        <f t="array" ref="P759">IFERROR(
    INDEX('Emission Factors'!$E$5:$P$488,
          MATCH(1,
                ('Emission Factors'!$E$5:$E$488 = 'GHG emissions calculations'!$F759) *
                ('Emission Factors'!$H$5:$H$488 = 'GHG emissions calculations'!$H759),
                0),
          MATCH('GHG emissions calculations'!P$6,'Emission Factors'!$E$5:$P$5,0)),
    "")</f>
        <v/>
      </c>
      <c r="Q759" s="311" t="str">
        <f t="array" ref="Q759">IFERROR(
    IF(
        INDEX('Emission Factors'!$E$5:$P$488,
              MATCH(1,
                    ('Emission Factors'!$E$5:$E$488 = 'GHG emissions calculations'!$F759) *
                    ('Emission Factors'!$H$5:$H$488 = 'GHG emissions calculations'!$H759),
                    0),
              MATCH('GHG emissions calculations'!Q$6, 'Emission Factors'!$E$5:$P$5, 0)) &lt;&gt; "",
        INDEX('Emission Factors'!$E$5:$P$488,
              MATCH(1,
                    ('Emission Factors'!$E$5:$E$488 = 'GHG emissions calculations'!$F759) *
                    ('Emission Factors'!$H$5:$H$488 = 'GHG emissions calculations'!$H759),
                    0),
              MATCH('GHG emissions calculations'!Q$6, 'Emission Factors'!$E$5:$P$5, 0)),
        ""),
    "")</f>
        <v/>
      </c>
      <c r="R759" s="311" t="str">
        <f t="array" ref="R759">IFERROR(
    IF(
        INDEX('Emission Factors'!$E$5:$R$488,
              MATCH(1,
                    ('Emission Factors'!$E$5:$E$488 = 'GHG emissions calculations'!$F759) *
                    ('Emission Factors'!$H$5:$H$488 = 'GHG emissions calculations'!$H759),
                    0),
              MATCH('GHG emissions calculations'!R$6, 'Emission Factors'!$E$5:$R$5, 0)) &lt;&gt; "",
        INDEX('Emission Factors'!$E$5:$R$488,
              MATCH(1,
                    ('Emission Factors'!$E$5:$E$488 = 'GHG emissions calculations'!$F759) *
                    ('Emission Factors'!$H$5:$H$488 = 'GHG emissions calculations'!$H759),
                    0),
              MATCH('GHG emissions calculations'!R$6, 'Emission Factors'!$E$5:$R$5, 0)),
        ""),
    "")</f>
        <v/>
      </c>
      <c r="S759" s="312">
        <f t="shared" si="2"/>
        <v>0</v>
      </c>
      <c r="T759" s="23"/>
    </row>
    <row r="760" ht="15.75" customHeight="1" outlineLevel="1">
      <c r="A760" s="23"/>
      <c r="B760" s="71"/>
      <c r="C760" s="71"/>
      <c r="D760" s="71"/>
      <c r="E760" s="314"/>
      <c r="F760" s="311" t="str">
        <f>Lists!T203</f>
        <v>Copper - Unspecified process - Asia</v>
      </c>
      <c r="G760" s="311" t="str">
        <f t="array" ref="G760">XLOOKUP(1,('Emission Factors'!$E$5:$E$488='GHG emissions calculations'!$F760)*('Emission Factors'!$H$5:$H$488='GHG emissions calculations'!$H760),INDEX('Emission Factors'!$E$5:$T$488,0,MATCH('GHG emissions calculations'!G$6,'Emission Factors'!$E$5:$T$5,0)),"",0)</f>
        <v/>
      </c>
      <c r="H760" s="311" t="s">
        <v>237</v>
      </c>
      <c r="I760" s="312" t="str">
        <f>IF(
    SUMIFS('Import data'!$L$25:$L$80,
           'Import data'!$J$25:$J$80, F760,
           'Import data'!$G$25:$G$80, 'GHG emissions calculations'!$H760,
           'Import data'!$I$25:$I$80,$E$541) &lt;&gt; 0,
    SUMIFS('Import data'!$L$25:$L$80,
           'Import data'!$J$25:$J$80, F760,
           'Import data'!$G$25:$G$80, 'GHG emissions calculations'!$H760,
           'Import data'!$I$25:$I$80,$E$541),
    ""
)</f>
        <v/>
      </c>
      <c r="J760" s="311" t="str">
        <f t="array" ref="J760">IF(
    XLOOKUP(F760, 'Import data'!$J$26:$J$47, 'Import data'!$M$26:$M$47, "", 0) = "Please add the region-specific supplier emission factor or choose a different region available in the IAEG database.",
    "",
    XLOOKUP(F760, 'Import data'!$J$26:$J$47, 'Import data'!$M$26:$M$47, "", 0)
)</f>
        <v/>
      </c>
      <c r="K760" s="311" t="str">
        <f t="array" ref="K760">IFERROR(
    XLOOKUP(F760,
            _xlws.FILTER('Supplier Emission'!$G$15:$G$49,
                   ('Supplier Emission'!$D$15:$D$49=H760) * ('Supplier Emission'!$F$15:$F$49=$E$541)),
            _xlws.FILTER('Supplier Emission'!$I$15:$I$49,
                   ('Supplier Emission'!$D$15:$D$49=H760) * ('Supplier Emission'!$F$15:$F$49=$E$541)),
            ""),
    "")</f>
        <v/>
      </c>
      <c r="L760" s="311" t="str">
        <f t="array" ref="L760">IFERROR(
    XLOOKUP(F760,
            _xlws.FILTER('Supplier Emission'!$G$15:$G$49,
                   ('Supplier Emission'!$D$15:$D$49=H760) * ('Supplier Emission'!$F$15:$F$49=$E$541)),
            _xlws.FILTER('Supplier Emission'!$J$15:$J$49,
                   ('Supplier Emission'!$D$15:$D$49=H760) * ('Supplier Emission'!$F$15:$F$49=$E$541)),
            ""),
    "")</f>
        <v/>
      </c>
      <c r="M760" s="311" t="str">
        <f t="array" ref="M760">IFERROR(
    XLOOKUP(F760,
            _xlws.FILTER('Supplier Emission'!$G$15:$G$49,
                   ('Supplier Emission'!$D$15:$D$49=H760) * ('Supplier Emission'!$F$15:$F$49=$E$541)),
            _xlws.FILTER('Supplier Emission'!$M$15:$M$49,
                   ('Supplier Emission'!$D$15:$D$49=H760) * ('Supplier Emission'!$F$15:$F$49=$E$541)),
            ""),
    "")</f>
        <v/>
      </c>
      <c r="N760" s="311" t="str">
        <f t="array" ref="N760">IFERROR(
    XLOOKUP(F760,
            _xlws.FILTER('Supplier Emission'!$G$15:$G$49,
                   ('Supplier Emission'!$D$15:$D$49=H760) * ('Supplier Emission'!$F$15:$F$49=$E$541)),
            _xlws.FILTER('Supplier Emission'!$H$15:$H$49,
                   ('Supplier Emission'!$D$15:$D$49=H760) * ('Supplier Emission'!$F$15:$F$49=$E$541)),
            ""),
    "")</f>
        <v/>
      </c>
      <c r="O760" s="311" t="str">
        <f t="array" ref="O760">XLOOKUP(1,('Emission Factors'!$E$5:$E$488='GHG emissions calculations'!$F760)*('Emission Factors'!$H$5:$H$488='GHG emissions calculations'!$H760),INDEX('Emission Factors'!$E$5:$T$488,0,MATCH('GHG emissions calculations'!O$6,'Emission Factors'!$E$5:$T$5,0)),"",0)</f>
        <v/>
      </c>
      <c r="P760" s="313" t="str">
        <f t="array" ref="P760">IFERROR(
    INDEX('Emission Factors'!$E$5:$P$488,
          MATCH(1,
                ('Emission Factors'!$E$5:$E$488 = 'GHG emissions calculations'!$F760) *
                ('Emission Factors'!$H$5:$H$488 = 'GHG emissions calculations'!$H760),
                0),
          MATCH('GHG emissions calculations'!P$6,'Emission Factors'!$E$5:$P$5,0)),
    "")</f>
        <v/>
      </c>
      <c r="Q760" s="311" t="str">
        <f t="array" ref="Q760">IFERROR(
    IF(
        INDEX('Emission Factors'!$E$5:$P$488,
              MATCH(1,
                    ('Emission Factors'!$E$5:$E$488 = 'GHG emissions calculations'!$F760) *
                    ('Emission Factors'!$H$5:$H$488 = 'GHG emissions calculations'!$H760),
                    0),
              MATCH('GHG emissions calculations'!Q$6, 'Emission Factors'!$E$5:$P$5, 0)) &lt;&gt; "",
        INDEX('Emission Factors'!$E$5:$P$488,
              MATCH(1,
                    ('Emission Factors'!$E$5:$E$488 = 'GHG emissions calculations'!$F760) *
                    ('Emission Factors'!$H$5:$H$488 = 'GHG emissions calculations'!$H760),
                    0),
              MATCH('GHG emissions calculations'!Q$6, 'Emission Factors'!$E$5:$P$5, 0)),
        ""),
    "")</f>
        <v/>
      </c>
      <c r="R760" s="311" t="str">
        <f t="array" ref="R760">IFERROR(
    IF(
        INDEX('Emission Factors'!$E$5:$R$488,
              MATCH(1,
                    ('Emission Factors'!$E$5:$E$488 = 'GHG emissions calculations'!$F760) *
                    ('Emission Factors'!$H$5:$H$488 = 'GHG emissions calculations'!$H760),
                    0),
              MATCH('GHG emissions calculations'!R$6, 'Emission Factors'!$E$5:$R$5, 0)) &lt;&gt; "",
        INDEX('Emission Factors'!$E$5:$R$488,
              MATCH(1,
                    ('Emission Factors'!$E$5:$E$488 = 'GHG emissions calculations'!$F760) *
                    ('Emission Factors'!$H$5:$H$488 = 'GHG emissions calculations'!$H760),
                    0),
              MATCH('GHG emissions calculations'!R$6, 'Emission Factors'!$E$5:$R$5, 0)),
        ""),
    "")</f>
        <v/>
      </c>
      <c r="S760" s="312">
        <f t="shared" si="2"/>
        <v>0</v>
      </c>
      <c r="T760" s="23"/>
    </row>
    <row r="761" ht="15.75" customHeight="1" outlineLevel="1">
      <c r="A761" s="23"/>
      <c r="B761" s="71"/>
      <c r="C761" s="71"/>
      <c r="D761" s="71"/>
      <c r="E761" s="314"/>
      <c r="F761" s="311" t="str">
        <f>Lists!T201</f>
        <v>Copper - Unspecified process - Europe</v>
      </c>
      <c r="G761" s="311" t="str">
        <f t="array" ref="G761">XLOOKUP(1,('Emission Factors'!$E$5:$E$488='GHG emissions calculations'!$F761)*('Emission Factors'!$H$5:$H$488='GHG emissions calculations'!$H761),INDEX('Emission Factors'!$E$5:$T$488,0,MATCH('GHG emissions calculations'!G$6,'Emission Factors'!$E$5:$T$5,0)),"",0)</f>
        <v/>
      </c>
      <c r="H761" s="311" t="s">
        <v>237</v>
      </c>
      <c r="I761" s="312" t="str">
        <f>IF(
    SUMIFS('Import data'!$L$25:$L$80,
           'Import data'!$J$25:$J$80, F761,
           'Import data'!$G$25:$G$80, 'GHG emissions calculations'!$H761,
           'Import data'!$I$25:$I$80,$E$541) &lt;&gt; 0,
    SUMIFS('Import data'!$L$25:$L$80,
           'Import data'!$J$25:$J$80, F761,
           'Import data'!$G$25:$G$80, 'GHG emissions calculations'!$H761,
           'Import data'!$I$25:$I$80,$E$541),
    ""
)</f>
        <v/>
      </c>
      <c r="J761" s="311" t="str">
        <f t="array" ref="J761">IF(
    XLOOKUP(F761, 'Import data'!$J$26:$J$47, 'Import data'!$M$26:$M$47, "", 0) = "Please add the region-specific supplier emission factor or choose a different region available in the IAEG database.",
    "",
    XLOOKUP(F761, 'Import data'!$J$26:$J$47, 'Import data'!$M$26:$M$47, "", 0)
)</f>
        <v/>
      </c>
      <c r="K761" s="311" t="str">
        <f t="array" ref="K761">IFERROR(
    XLOOKUP(F761,
            _xlws.FILTER('Supplier Emission'!$G$15:$G$49,
                   ('Supplier Emission'!$D$15:$D$49=H761) * ('Supplier Emission'!$F$15:$F$49=$E$541)),
            _xlws.FILTER('Supplier Emission'!$I$15:$I$49,
                   ('Supplier Emission'!$D$15:$D$49=H761) * ('Supplier Emission'!$F$15:$F$49=$E$541)),
            ""),
    "")</f>
        <v/>
      </c>
      <c r="L761" s="311" t="str">
        <f t="array" ref="L761">IFERROR(
    XLOOKUP(F761,
            _xlws.FILTER('Supplier Emission'!$G$15:$G$49,
                   ('Supplier Emission'!$D$15:$D$49=H761) * ('Supplier Emission'!$F$15:$F$49=$E$541)),
            _xlws.FILTER('Supplier Emission'!$J$15:$J$49,
                   ('Supplier Emission'!$D$15:$D$49=H761) * ('Supplier Emission'!$F$15:$F$49=$E$541)),
            ""),
    "")</f>
        <v/>
      </c>
      <c r="M761" s="311" t="str">
        <f t="array" ref="M761">IFERROR(
    XLOOKUP(F761,
            _xlws.FILTER('Supplier Emission'!$G$15:$G$49,
                   ('Supplier Emission'!$D$15:$D$49=H761) * ('Supplier Emission'!$F$15:$F$49=$E$541)),
            _xlws.FILTER('Supplier Emission'!$M$15:$M$49,
                   ('Supplier Emission'!$D$15:$D$49=H761) * ('Supplier Emission'!$F$15:$F$49=$E$541)),
            ""),
    "")</f>
        <v/>
      </c>
      <c r="N761" s="311" t="str">
        <f t="array" ref="N761">IFERROR(
    XLOOKUP(F761,
            _xlws.FILTER('Supplier Emission'!$G$15:$G$49,
                   ('Supplier Emission'!$D$15:$D$49=H761) * ('Supplier Emission'!$F$15:$F$49=$E$541)),
            _xlws.FILTER('Supplier Emission'!$H$15:$H$49,
                   ('Supplier Emission'!$D$15:$D$49=H761) * ('Supplier Emission'!$F$15:$F$49=$E$541)),
            ""),
    "")</f>
        <v/>
      </c>
      <c r="O761" s="311" t="str">
        <f t="array" ref="O761">XLOOKUP(1,('Emission Factors'!$E$5:$E$488='GHG emissions calculations'!$F761)*('Emission Factors'!$H$5:$H$488='GHG emissions calculations'!$H761),INDEX('Emission Factors'!$E$5:$T$488,0,MATCH('GHG emissions calculations'!O$6,'Emission Factors'!$E$5:$T$5,0)),"",0)</f>
        <v/>
      </c>
      <c r="P761" s="313" t="str">
        <f t="array" ref="P761">IFERROR(
    INDEX('Emission Factors'!$E$5:$P$488,
          MATCH(1,
                ('Emission Factors'!$E$5:$E$488 = 'GHG emissions calculations'!$F761) *
                ('Emission Factors'!$H$5:$H$488 = 'GHG emissions calculations'!$H761),
                0),
          MATCH('GHG emissions calculations'!P$6,'Emission Factors'!$E$5:$P$5,0)),
    "")</f>
        <v/>
      </c>
      <c r="Q761" s="311" t="str">
        <f t="array" ref="Q761">IFERROR(
    IF(
        INDEX('Emission Factors'!$E$5:$P$488,
              MATCH(1,
                    ('Emission Factors'!$E$5:$E$488 = 'GHG emissions calculations'!$F761) *
                    ('Emission Factors'!$H$5:$H$488 = 'GHG emissions calculations'!$H761),
                    0),
              MATCH('GHG emissions calculations'!Q$6, 'Emission Factors'!$E$5:$P$5, 0)) &lt;&gt; "",
        INDEX('Emission Factors'!$E$5:$P$488,
              MATCH(1,
                    ('Emission Factors'!$E$5:$E$488 = 'GHG emissions calculations'!$F761) *
                    ('Emission Factors'!$H$5:$H$488 = 'GHG emissions calculations'!$H761),
                    0),
              MATCH('GHG emissions calculations'!Q$6, 'Emission Factors'!$E$5:$P$5, 0)),
        ""),
    "")</f>
        <v/>
      </c>
      <c r="R761" s="311" t="str">
        <f t="array" ref="R761">IFERROR(
    IF(
        INDEX('Emission Factors'!$E$5:$R$488,
              MATCH(1,
                    ('Emission Factors'!$E$5:$E$488 = 'GHG emissions calculations'!$F761) *
                    ('Emission Factors'!$H$5:$H$488 = 'GHG emissions calculations'!$H761),
                    0),
              MATCH('GHG emissions calculations'!R$6, 'Emission Factors'!$E$5:$R$5, 0)) &lt;&gt; "",
        INDEX('Emission Factors'!$E$5:$R$488,
              MATCH(1,
                    ('Emission Factors'!$E$5:$E$488 = 'GHG emissions calculations'!$F761) *
                    ('Emission Factors'!$H$5:$H$488 = 'GHG emissions calculations'!$H761),
                    0),
              MATCH('GHG emissions calculations'!R$6, 'Emission Factors'!$E$5:$R$5, 0)),
        ""),
    "")</f>
        <v/>
      </c>
      <c r="S761" s="312">
        <f t="shared" si="2"/>
        <v>0</v>
      </c>
      <c r="T761" s="23"/>
    </row>
    <row r="762" ht="15.75" customHeight="1" outlineLevel="1">
      <c r="A762" s="23"/>
      <c r="B762" s="71"/>
      <c r="C762" s="71"/>
      <c r="D762" s="71"/>
      <c r="E762" s="314"/>
      <c r="F762" s="311" t="str">
        <f>Lists!T206</f>
        <v>Copper - Unspecified process - Global or unspecified region</v>
      </c>
      <c r="G762" s="311">
        <f t="array" ref="G762">XLOOKUP(1,('Emission Factors'!$E$5:$E$488='GHG emissions calculations'!$F762)*('Emission Factors'!$H$5:$H$488='GHG emissions calculations'!$H762),INDEX('Emission Factors'!$E$5:$T$488,0,MATCH('GHG emissions calculations'!G$6,'Emission Factors'!$E$5:$T$5,0)),"",0)</f>
        <v>3</v>
      </c>
      <c r="H762" s="311" t="s">
        <v>237</v>
      </c>
      <c r="I762" s="312" t="str">
        <f>IF(
    SUMIFS('Import data'!$L$25:$L$80,
           'Import data'!$J$25:$J$80, F762,
           'Import data'!$G$25:$G$80, 'GHG emissions calculations'!$H762,
           'Import data'!$I$25:$I$80,$E$541) &lt;&gt; 0,
    SUMIFS('Import data'!$L$25:$L$80,
           'Import data'!$J$25:$J$80, F762,
           'Import data'!$G$25:$G$80, 'GHG emissions calculations'!$H762,
           'Import data'!$I$25:$I$80,$E$541),
    ""
)</f>
        <v/>
      </c>
      <c r="J762" s="311" t="str">
        <f t="array" ref="J762">IF(
    XLOOKUP(F762, 'Import data'!$J$26:$J$47, 'Import data'!$M$26:$M$47, "", 0) = "Please add the region-specific supplier emission factor or choose a different region available in the IAEG database.",
    "",
    XLOOKUP(F762, 'Import data'!$J$26:$J$47, 'Import data'!$M$26:$M$47, "", 0)
)</f>
        <v/>
      </c>
      <c r="K762" s="311" t="str">
        <f t="array" ref="K762">IFERROR(
    XLOOKUP(F762,
            _xlws.FILTER('Supplier Emission'!$G$15:$G$49,
                   ('Supplier Emission'!$D$15:$D$49=H762) * ('Supplier Emission'!$F$15:$F$49=$E$541)),
            _xlws.FILTER('Supplier Emission'!$I$15:$I$49,
                   ('Supplier Emission'!$D$15:$D$49=H762) * ('Supplier Emission'!$F$15:$F$49=$E$541)),
            ""),
    "")</f>
        <v/>
      </c>
      <c r="L762" s="311" t="str">
        <f t="array" ref="L762">IFERROR(
    XLOOKUP(F762,
            _xlws.FILTER('Supplier Emission'!$G$15:$G$49,
                   ('Supplier Emission'!$D$15:$D$49=H762) * ('Supplier Emission'!$F$15:$F$49=$E$541)),
            _xlws.FILTER('Supplier Emission'!$J$15:$J$49,
                   ('Supplier Emission'!$D$15:$D$49=H762) * ('Supplier Emission'!$F$15:$F$49=$E$541)),
            ""),
    "")</f>
        <v/>
      </c>
      <c r="M762" s="311" t="str">
        <f t="array" ref="M762">IFERROR(
    XLOOKUP(F762,
            _xlws.FILTER('Supplier Emission'!$G$15:$G$49,
                   ('Supplier Emission'!$D$15:$D$49=H762) * ('Supplier Emission'!$F$15:$F$49=$E$541)),
            _xlws.FILTER('Supplier Emission'!$M$15:$M$49,
                   ('Supplier Emission'!$D$15:$D$49=H762) * ('Supplier Emission'!$F$15:$F$49=$E$541)),
            ""),
    "")</f>
        <v/>
      </c>
      <c r="N762" s="311" t="str">
        <f t="array" ref="N762">IFERROR(
    XLOOKUP(F762,
            _xlws.FILTER('Supplier Emission'!$G$15:$G$49,
                   ('Supplier Emission'!$D$15:$D$49=H762) * ('Supplier Emission'!$F$15:$F$49=$E$541)),
            _xlws.FILTER('Supplier Emission'!$H$15:$H$49,
                   ('Supplier Emission'!$D$15:$D$49=H762) * ('Supplier Emission'!$F$15:$F$49=$E$541)),
            ""),
    "")</f>
        <v/>
      </c>
      <c r="O762" s="311" t="str">
        <f t="array" ref="O762">XLOOKUP(1,('Emission Factors'!$E$5:$E$488='GHG emissions calculations'!$F762)*('Emission Factors'!$H$5:$H$488='GHG emissions calculations'!$H762),INDEX('Emission Factors'!$E$5:$T$488,0,MATCH('GHG emissions calculations'!O$6,'Emission Factors'!$E$5:$T$5,0)),"",0)</f>
        <v>Processed Copper mix (99,999% from electrolysis) </v>
      </c>
      <c r="P762" s="313">
        <f t="array" ref="P762">IFERROR(
    INDEX('Emission Factors'!$E$5:$P$488,
          MATCH(1,
                ('Emission Factors'!$E$5:$E$488 = 'GHG emissions calculations'!$F762) *
                ('Emission Factors'!$H$5:$H$488 = 'GHG emissions calculations'!$H762),
                0),
          MATCH('GHG emissions calculations'!P$6,'Emission Factors'!$E$5:$P$5,0)),
    "")</f>
        <v>5.895</v>
      </c>
      <c r="Q762" s="311" t="str">
        <f t="array" ref="Q762">IFERROR(
    IF(
        INDEX('Emission Factors'!$E$5:$P$488,
              MATCH(1,
                    ('Emission Factors'!$E$5:$E$488 = 'GHG emissions calculations'!$F762) *
                    ('Emission Factors'!$H$5:$H$488 = 'GHG emissions calculations'!$H762),
                    0),
              MATCH('GHG emissions calculations'!Q$6, 'Emission Factors'!$E$5:$P$5, 0)) &lt;&gt; "",
        INDEX('Emission Factors'!$E$5:$P$488,
              MATCH(1,
                    ('Emission Factors'!$E$5:$E$488 = 'GHG emissions calculations'!$F762) *
                    ('Emission Factors'!$H$5:$H$488 = 'GHG emissions calculations'!$H762),
                    0),
              MATCH('GHG emissions calculations'!Q$6, 'Emission Factors'!$E$5:$P$5, 0)),
        ""),
    "")</f>
        <v>kgCO2e/kg</v>
      </c>
      <c r="R762" s="311" t="str">
        <f t="array" ref="R762">IFERROR(
    IF(
        INDEX('Emission Factors'!$E$5:$R$488,
              MATCH(1,
                    ('Emission Factors'!$E$5:$E$488 = 'GHG emissions calculations'!$F762) *
                    ('Emission Factors'!$H$5:$H$488 = 'GHG emissions calculations'!$H762),
                    0),
              MATCH('GHG emissions calculations'!R$6, 'Emission Factors'!$E$5:$R$5, 0)) &lt;&gt; "",
        INDEX('Emission Factors'!$E$5:$R$488,
              MATCH(1,
                    ('Emission Factors'!$E$5:$E$488 = 'GHG emissions calculations'!$F762) *
                    ('Emission Factors'!$H$5:$H$488 = 'GHG emissions calculations'!$H762),
                    0),
              MATCH('GHG emissions calculations'!R$6, 'Emission Factors'!$E$5:$R$5, 0)),
        ""),
    "")</f>
        <v>Global or unspecified region</v>
      </c>
      <c r="S762" s="312">
        <f t="shared" si="2"/>
        <v>0</v>
      </c>
      <c r="T762" s="23"/>
    </row>
    <row r="763" ht="15.75" customHeight="1" outlineLevel="1">
      <c r="A763" s="23"/>
      <c r="B763" s="71"/>
      <c r="C763" s="71"/>
      <c r="D763" s="71"/>
      <c r="E763" s="314"/>
      <c r="F763" s="311" t="str">
        <f>Lists!T205</f>
        <v>Copper - Unspecified process - Middle East</v>
      </c>
      <c r="G763" s="311" t="str">
        <f t="array" ref="G763">XLOOKUP(1,('Emission Factors'!$E$5:$E$488='GHG emissions calculations'!$F763)*('Emission Factors'!$H$5:$H$488='GHG emissions calculations'!$H763),INDEX('Emission Factors'!$E$5:$T$488,0,MATCH('GHG emissions calculations'!G$6,'Emission Factors'!$E$5:$T$5,0)),"",0)</f>
        <v/>
      </c>
      <c r="H763" s="311" t="s">
        <v>237</v>
      </c>
      <c r="I763" s="312" t="str">
        <f>IF(
    SUMIFS('Import data'!$L$25:$L$80,
           'Import data'!$J$25:$J$80, F763,
           'Import data'!$G$25:$G$80, 'GHG emissions calculations'!$H763,
           'Import data'!$I$25:$I$80,$E$541) &lt;&gt; 0,
    SUMIFS('Import data'!$L$25:$L$80,
           'Import data'!$J$25:$J$80, F763,
           'Import data'!$G$25:$G$80, 'GHG emissions calculations'!$H763,
           'Import data'!$I$25:$I$80,$E$541),
    ""
)</f>
        <v/>
      </c>
      <c r="J763" s="311" t="str">
        <f t="array" ref="J763">IF(
    XLOOKUP(F763, 'Import data'!$J$26:$J$47, 'Import data'!$M$26:$M$47, "", 0) = "Please add the region-specific supplier emission factor or choose a different region available in the IAEG database.",
    "",
    XLOOKUP(F763, 'Import data'!$J$26:$J$47, 'Import data'!$M$26:$M$47, "", 0)
)</f>
        <v/>
      </c>
      <c r="K763" s="311" t="str">
        <f t="array" ref="K763">IFERROR(
    XLOOKUP(F763,
            _xlws.FILTER('Supplier Emission'!$G$15:$G$49,
                   ('Supplier Emission'!$D$15:$D$49=H763) * ('Supplier Emission'!$F$15:$F$49=$E$541)),
            _xlws.FILTER('Supplier Emission'!$I$15:$I$49,
                   ('Supplier Emission'!$D$15:$D$49=H763) * ('Supplier Emission'!$F$15:$F$49=$E$541)),
            ""),
    "")</f>
        <v/>
      </c>
      <c r="L763" s="311" t="str">
        <f t="array" ref="L763">IFERROR(
    XLOOKUP(F763,
            _xlws.FILTER('Supplier Emission'!$G$15:$G$49,
                   ('Supplier Emission'!$D$15:$D$49=H763) * ('Supplier Emission'!$F$15:$F$49=$E$541)),
            _xlws.FILTER('Supplier Emission'!$J$15:$J$49,
                   ('Supplier Emission'!$D$15:$D$49=H763) * ('Supplier Emission'!$F$15:$F$49=$E$541)),
            ""),
    "")</f>
        <v/>
      </c>
      <c r="M763" s="311" t="str">
        <f t="array" ref="M763">IFERROR(
    XLOOKUP(F763,
            _xlws.FILTER('Supplier Emission'!$G$15:$G$49,
                   ('Supplier Emission'!$D$15:$D$49=H763) * ('Supplier Emission'!$F$15:$F$49=$E$541)),
            _xlws.FILTER('Supplier Emission'!$M$15:$M$49,
                   ('Supplier Emission'!$D$15:$D$49=H763) * ('Supplier Emission'!$F$15:$F$49=$E$541)),
            ""),
    "")</f>
        <v/>
      </c>
      <c r="N763" s="311" t="str">
        <f t="array" ref="N763">IFERROR(
    XLOOKUP(F763,
            _xlws.FILTER('Supplier Emission'!$G$15:$G$49,
                   ('Supplier Emission'!$D$15:$D$49=H763) * ('Supplier Emission'!$F$15:$F$49=$E$541)),
            _xlws.FILTER('Supplier Emission'!$H$15:$H$49,
                   ('Supplier Emission'!$D$15:$D$49=H763) * ('Supplier Emission'!$F$15:$F$49=$E$541)),
            ""),
    "")</f>
        <v/>
      </c>
      <c r="O763" s="311" t="str">
        <f t="array" ref="O763">XLOOKUP(1,('Emission Factors'!$E$5:$E$488='GHG emissions calculations'!$F763)*('Emission Factors'!$H$5:$H$488='GHG emissions calculations'!$H763),INDEX('Emission Factors'!$E$5:$T$488,0,MATCH('GHG emissions calculations'!O$6,'Emission Factors'!$E$5:$T$5,0)),"",0)</f>
        <v/>
      </c>
      <c r="P763" s="313" t="str">
        <f t="array" ref="P763">IFERROR(
    INDEX('Emission Factors'!$E$5:$P$488,
          MATCH(1,
                ('Emission Factors'!$E$5:$E$488 = 'GHG emissions calculations'!$F763) *
                ('Emission Factors'!$H$5:$H$488 = 'GHG emissions calculations'!$H763),
                0),
          MATCH('GHG emissions calculations'!P$6,'Emission Factors'!$E$5:$P$5,0)),
    "")</f>
        <v/>
      </c>
      <c r="Q763" s="311" t="str">
        <f t="array" ref="Q763">IFERROR(
    IF(
        INDEX('Emission Factors'!$E$5:$P$488,
              MATCH(1,
                    ('Emission Factors'!$E$5:$E$488 = 'GHG emissions calculations'!$F763) *
                    ('Emission Factors'!$H$5:$H$488 = 'GHG emissions calculations'!$H763),
                    0),
              MATCH('GHG emissions calculations'!Q$6, 'Emission Factors'!$E$5:$P$5, 0)) &lt;&gt; "",
        INDEX('Emission Factors'!$E$5:$P$488,
              MATCH(1,
                    ('Emission Factors'!$E$5:$E$488 = 'GHG emissions calculations'!$F763) *
                    ('Emission Factors'!$H$5:$H$488 = 'GHG emissions calculations'!$H763),
                    0),
              MATCH('GHG emissions calculations'!Q$6, 'Emission Factors'!$E$5:$P$5, 0)),
        ""),
    "")</f>
        <v/>
      </c>
      <c r="R763" s="311" t="str">
        <f t="array" ref="R763">IFERROR(
    IF(
        INDEX('Emission Factors'!$E$5:$R$488,
              MATCH(1,
                    ('Emission Factors'!$E$5:$E$488 = 'GHG emissions calculations'!$F763) *
                    ('Emission Factors'!$H$5:$H$488 = 'GHG emissions calculations'!$H763),
                    0),
              MATCH('GHG emissions calculations'!R$6, 'Emission Factors'!$E$5:$R$5, 0)) &lt;&gt; "",
        INDEX('Emission Factors'!$E$5:$R$488,
              MATCH(1,
                    ('Emission Factors'!$E$5:$E$488 = 'GHG emissions calculations'!$F763) *
                    ('Emission Factors'!$H$5:$H$488 = 'GHG emissions calculations'!$H763),
                    0),
              MATCH('GHG emissions calculations'!R$6, 'Emission Factors'!$E$5:$R$5, 0)),
        ""),
    "")</f>
        <v/>
      </c>
      <c r="S763" s="312">
        <f t="shared" si="2"/>
        <v>0</v>
      </c>
      <c r="T763" s="23"/>
    </row>
    <row r="764" ht="15.75" customHeight="1" outlineLevel="1">
      <c r="A764" s="23"/>
      <c r="B764" s="71"/>
      <c r="C764" s="71"/>
      <c r="D764" s="71"/>
      <c r="E764" s="314"/>
      <c r="F764" s="311" t="str">
        <f>Lists!T204</f>
        <v>Copper - Unspecified process - Oceania</v>
      </c>
      <c r="G764" s="311" t="str">
        <f t="array" ref="G764">XLOOKUP(1,('Emission Factors'!$E$5:$E$488='GHG emissions calculations'!$F764)*('Emission Factors'!$H$5:$H$488='GHG emissions calculations'!$H764),INDEX('Emission Factors'!$E$5:$T$488,0,MATCH('GHG emissions calculations'!G$6,'Emission Factors'!$E$5:$T$5,0)),"",0)</f>
        <v/>
      </c>
      <c r="H764" s="311" t="s">
        <v>237</v>
      </c>
      <c r="I764" s="312" t="str">
        <f>IF(
    SUMIFS('Import data'!$L$25:$L$80,
           'Import data'!$J$25:$J$80, F764,
           'Import data'!$G$25:$G$80, 'GHG emissions calculations'!$H764,
           'Import data'!$I$25:$I$80,$E$541) &lt;&gt; 0,
    SUMIFS('Import data'!$L$25:$L$80,
           'Import data'!$J$25:$J$80, F764,
           'Import data'!$G$25:$G$80, 'GHG emissions calculations'!$H764,
           'Import data'!$I$25:$I$80,$E$541),
    ""
)</f>
        <v/>
      </c>
      <c r="J764" s="311" t="str">
        <f t="array" ref="J764">IF(
    XLOOKUP(F764, 'Import data'!$J$26:$J$47, 'Import data'!$M$26:$M$47, "", 0) = "Please add the region-specific supplier emission factor or choose a different region available in the IAEG database.",
    "",
    XLOOKUP(F764, 'Import data'!$J$26:$J$47, 'Import data'!$M$26:$M$47, "", 0)
)</f>
        <v/>
      </c>
      <c r="K764" s="311" t="str">
        <f t="array" ref="K764">IFERROR(
    XLOOKUP(F764,
            _xlws.FILTER('Supplier Emission'!$G$15:$G$49,
                   ('Supplier Emission'!$D$15:$D$49=H764) * ('Supplier Emission'!$F$15:$F$49=$E$541)),
            _xlws.FILTER('Supplier Emission'!$I$15:$I$49,
                   ('Supplier Emission'!$D$15:$D$49=H764) * ('Supplier Emission'!$F$15:$F$49=$E$541)),
            ""),
    "")</f>
        <v/>
      </c>
      <c r="L764" s="311" t="str">
        <f t="array" ref="L764">IFERROR(
    XLOOKUP(F764,
            _xlws.FILTER('Supplier Emission'!$G$15:$G$49,
                   ('Supplier Emission'!$D$15:$D$49=H764) * ('Supplier Emission'!$F$15:$F$49=$E$541)),
            _xlws.FILTER('Supplier Emission'!$J$15:$J$49,
                   ('Supplier Emission'!$D$15:$D$49=H764) * ('Supplier Emission'!$F$15:$F$49=$E$541)),
            ""),
    "")</f>
        <v/>
      </c>
      <c r="M764" s="311" t="str">
        <f t="array" ref="M764">IFERROR(
    XLOOKUP(F764,
            _xlws.FILTER('Supplier Emission'!$G$15:$G$49,
                   ('Supplier Emission'!$D$15:$D$49=H764) * ('Supplier Emission'!$F$15:$F$49=$E$541)),
            _xlws.FILTER('Supplier Emission'!$M$15:$M$49,
                   ('Supplier Emission'!$D$15:$D$49=H764) * ('Supplier Emission'!$F$15:$F$49=$E$541)),
            ""),
    "")</f>
        <v/>
      </c>
      <c r="N764" s="311" t="str">
        <f t="array" ref="N764">IFERROR(
    XLOOKUP(F764,
            _xlws.FILTER('Supplier Emission'!$G$15:$G$49,
                   ('Supplier Emission'!$D$15:$D$49=H764) * ('Supplier Emission'!$F$15:$F$49=$E$541)),
            _xlws.FILTER('Supplier Emission'!$H$15:$H$49,
                   ('Supplier Emission'!$D$15:$D$49=H764) * ('Supplier Emission'!$F$15:$F$49=$E$541)),
            ""),
    "")</f>
        <v/>
      </c>
      <c r="O764" s="311" t="str">
        <f t="array" ref="O764">XLOOKUP(1,('Emission Factors'!$E$5:$E$488='GHG emissions calculations'!$F764)*('Emission Factors'!$H$5:$H$488='GHG emissions calculations'!$H764),INDEX('Emission Factors'!$E$5:$T$488,0,MATCH('GHG emissions calculations'!O$6,'Emission Factors'!$E$5:$T$5,0)),"",0)</f>
        <v/>
      </c>
      <c r="P764" s="313" t="str">
        <f t="array" ref="P764">IFERROR(
    INDEX('Emission Factors'!$E$5:$P$488,
          MATCH(1,
                ('Emission Factors'!$E$5:$E$488 = 'GHG emissions calculations'!$F764) *
                ('Emission Factors'!$H$5:$H$488 = 'GHG emissions calculations'!$H764),
                0),
          MATCH('GHG emissions calculations'!P$6,'Emission Factors'!$E$5:$P$5,0)),
    "")</f>
        <v/>
      </c>
      <c r="Q764" s="311" t="str">
        <f t="array" ref="Q764">IFERROR(
    IF(
        INDEX('Emission Factors'!$E$5:$P$488,
              MATCH(1,
                    ('Emission Factors'!$E$5:$E$488 = 'GHG emissions calculations'!$F764) *
                    ('Emission Factors'!$H$5:$H$488 = 'GHG emissions calculations'!$H764),
                    0),
              MATCH('GHG emissions calculations'!Q$6, 'Emission Factors'!$E$5:$P$5, 0)) &lt;&gt; "",
        INDEX('Emission Factors'!$E$5:$P$488,
              MATCH(1,
                    ('Emission Factors'!$E$5:$E$488 = 'GHG emissions calculations'!$F764) *
                    ('Emission Factors'!$H$5:$H$488 = 'GHG emissions calculations'!$H764),
                    0),
              MATCH('GHG emissions calculations'!Q$6, 'Emission Factors'!$E$5:$P$5, 0)),
        ""),
    "")</f>
        <v/>
      </c>
      <c r="R764" s="311" t="str">
        <f t="array" ref="R764">IFERROR(
    IF(
        INDEX('Emission Factors'!$E$5:$R$488,
              MATCH(1,
                    ('Emission Factors'!$E$5:$E$488 = 'GHG emissions calculations'!$F764) *
                    ('Emission Factors'!$H$5:$H$488 = 'GHG emissions calculations'!$H764),
                    0),
              MATCH('GHG emissions calculations'!R$6, 'Emission Factors'!$E$5:$R$5, 0)) &lt;&gt; "",
        INDEX('Emission Factors'!$E$5:$R$488,
              MATCH(1,
                    ('Emission Factors'!$E$5:$E$488 = 'GHG emissions calculations'!$F764) *
                    ('Emission Factors'!$H$5:$H$488 = 'GHG emissions calculations'!$H764),
                    0),
              MATCH('GHG emissions calculations'!R$6, 'Emission Factors'!$E$5:$R$5, 0)),
        ""),
    "")</f>
        <v/>
      </c>
      <c r="S764" s="312">
        <f t="shared" si="2"/>
        <v>0</v>
      </c>
      <c r="T764" s="23"/>
    </row>
    <row r="765" ht="15.75" customHeight="1" outlineLevel="1">
      <c r="A765" s="23"/>
      <c r="B765" s="71"/>
      <c r="C765" s="71"/>
      <c r="D765" s="71"/>
      <c r="E765" s="314"/>
      <c r="F765" s="311" t="str">
        <f>Lists!S76</f>
        <v>Copper-based manufactured products, unknown mass - Africa</v>
      </c>
      <c r="G765" s="311" t="str">
        <f t="array" ref="G765">XLOOKUP(1,('Emission Factors'!$E$5:$E$488='GHG emissions calculations'!$F765)*('Emission Factors'!$H$5:$H$488='GHG emissions calculations'!$H765),INDEX('Emission Factors'!$E$5:$T$488,0,MATCH('GHG emissions calculations'!G$6,'Emission Factors'!$E$5:$T$5,0)),"",0)</f>
        <v/>
      </c>
      <c r="H765" s="311" t="s">
        <v>238</v>
      </c>
      <c r="I765" s="312" t="str">
        <f>IF(
    SUMIFS('Import data'!$L$25:$L$80,
           'Import data'!$J$25:$J$80, F765,
           'Import data'!$G$25:$G$80, 'GHG emissions calculations'!$H765,
           'Import data'!$I$25:$I$80,$E$541) &lt;&gt; 0,
    SUMIFS('Import data'!$L$25:$L$80,
           'Import data'!$J$25:$J$80, F765,
           'Import data'!$G$25:$G$80, 'GHG emissions calculations'!$H765,
           'Import data'!$I$25:$I$80,$E$541),
    ""
)</f>
        <v/>
      </c>
      <c r="J765" s="311" t="str">
        <f t="array" ref="J765">IF(
    XLOOKUP(F765, 'Import data'!$J$26:$J$47, 'Import data'!$M$26:$M$47, "", 0) = "Please add the region-specific supplier emission factor or choose a different region available in the IAEG database.",
    "",
    XLOOKUP(F765, 'Import data'!$J$26:$J$47, 'Import data'!$M$26:$M$47, "", 0)
)</f>
        <v/>
      </c>
      <c r="K765" s="311" t="str">
        <f t="array" ref="K765">IFERROR(
    XLOOKUP(F765,
            _xlws.FILTER('Supplier Emission'!$G$15:$G$49,
                   ('Supplier Emission'!$D$15:$D$49=H765) * ('Supplier Emission'!$F$15:$F$49=$E$541)),
            _xlws.FILTER('Supplier Emission'!$I$15:$I$49,
                   ('Supplier Emission'!$D$15:$D$49=H765) * ('Supplier Emission'!$F$15:$F$49=$E$541)),
            ""),
    "")</f>
        <v/>
      </c>
      <c r="L765" s="311" t="str">
        <f t="array" ref="L765">IFERROR(
    XLOOKUP(F765,
            _xlws.FILTER('Supplier Emission'!$G$15:$G$49,
                   ('Supplier Emission'!$D$15:$D$49=H765) * ('Supplier Emission'!$F$15:$F$49=$E$541)),
            _xlws.FILTER('Supplier Emission'!$J$15:$J$49,
                   ('Supplier Emission'!$D$15:$D$49=H765) * ('Supplier Emission'!$F$15:$F$49=$E$541)),
            ""),
    "")</f>
        <v/>
      </c>
      <c r="M765" s="311" t="str">
        <f t="array" ref="M765">IFERROR(
    XLOOKUP(F765,
            _xlws.FILTER('Supplier Emission'!$G$15:$G$49,
                   ('Supplier Emission'!$D$15:$D$49=H765) * ('Supplier Emission'!$F$15:$F$49=$E$541)),
            _xlws.FILTER('Supplier Emission'!$M$15:$M$49,
                   ('Supplier Emission'!$D$15:$D$49=H765) * ('Supplier Emission'!$F$15:$F$49=$E$541)),
            ""),
    "")</f>
        <v/>
      </c>
      <c r="N765" s="311" t="str">
        <f t="array" ref="N765">IFERROR(
    XLOOKUP(F765,
            _xlws.FILTER('Supplier Emission'!$G$15:$G$49,
                   ('Supplier Emission'!$D$15:$D$49=H765) * ('Supplier Emission'!$F$15:$F$49=$E$541)),
            _xlws.FILTER('Supplier Emission'!$H$15:$H$49,
                   ('Supplier Emission'!$D$15:$D$49=H765) * ('Supplier Emission'!$F$15:$F$49=$E$541)),
            ""),
    "")</f>
        <v/>
      </c>
      <c r="O765" s="311" t="str">
        <f t="array" ref="O765">XLOOKUP(1,('Emission Factors'!$E$5:$E$488='GHG emissions calculations'!$F765)*('Emission Factors'!$H$5:$H$488='GHG emissions calculations'!$H765),INDEX('Emission Factors'!$E$5:$T$488,0,MATCH('GHG emissions calculations'!O$6,'Emission Factors'!$E$5:$T$5,0)),"",0)</f>
        <v/>
      </c>
      <c r="P765" s="313" t="str">
        <f t="array" ref="P765">IFERROR(
    INDEX('Emission Factors'!$E$5:$P$488,
          MATCH(1,
                ('Emission Factors'!$E$5:$E$488 = 'GHG emissions calculations'!$F765) *
                ('Emission Factors'!$H$5:$H$488 = 'GHG emissions calculations'!$H765),
                0),
          MATCH('GHG emissions calculations'!P$6,'Emission Factors'!$E$5:$P$5,0)),
    "")</f>
        <v/>
      </c>
      <c r="Q765" s="311" t="str">
        <f t="array" ref="Q765">IFERROR(
    IF(
        INDEX('Emission Factors'!$E$5:$P$488,
              MATCH(1,
                    ('Emission Factors'!$E$5:$E$488 = 'GHG emissions calculations'!$F765) *
                    ('Emission Factors'!$H$5:$H$488 = 'GHG emissions calculations'!$H765),
                    0),
              MATCH('GHG emissions calculations'!Q$6, 'Emission Factors'!$E$5:$P$5, 0)) &lt;&gt; "",
        INDEX('Emission Factors'!$E$5:$P$488,
              MATCH(1,
                    ('Emission Factors'!$E$5:$E$488 = 'GHG emissions calculations'!$F765) *
                    ('Emission Factors'!$H$5:$H$488 = 'GHG emissions calculations'!$H765),
                    0),
              MATCH('GHG emissions calculations'!Q$6, 'Emission Factors'!$E$5:$P$5, 0)),
        ""),
    "")</f>
        <v/>
      </c>
      <c r="R765" s="311" t="str">
        <f t="array" ref="R765">IFERROR(
    IF(
        INDEX('Emission Factors'!$E$5:$R$488,
              MATCH(1,
                    ('Emission Factors'!$E$5:$E$488 = 'GHG emissions calculations'!$F765) *
                    ('Emission Factors'!$H$5:$H$488 = 'GHG emissions calculations'!$H765),
                    0),
              MATCH('GHG emissions calculations'!R$6, 'Emission Factors'!$E$5:$R$5, 0)) &lt;&gt; "",
        INDEX('Emission Factors'!$E$5:$R$488,
              MATCH(1,
                    ('Emission Factors'!$E$5:$E$488 = 'GHG emissions calculations'!$F765) *
                    ('Emission Factors'!$H$5:$H$488 = 'GHG emissions calculations'!$H765),
                    0),
              MATCH('GHG emissions calculations'!R$6, 'Emission Factors'!$E$5:$R$5, 0)),
        ""),
    "")</f>
        <v/>
      </c>
      <c r="S765" s="312">
        <f t="shared" si="2"/>
        <v>0</v>
      </c>
      <c r="T765" s="23"/>
    </row>
    <row r="766" ht="15.75" customHeight="1" outlineLevel="1">
      <c r="A766" s="23"/>
      <c r="B766" s="71"/>
      <c r="C766" s="71"/>
      <c r="D766" s="71"/>
      <c r="E766" s="314"/>
      <c r="F766" s="311" t="str">
        <f>Lists!S74</f>
        <v>Copper-based manufactured products, unknown mass - America</v>
      </c>
      <c r="G766" s="311">
        <f t="array" ref="G766">XLOOKUP(1,('Emission Factors'!$E$5:$E$488='GHG emissions calculations'!$F766)*('Emission Factors'!$H$5:$H$488='GHG emissions calculations'!$H766),INDEX('Emission Factors'!$E$5:$T$488,0,MATCH('GHG emissions calculations'!G$6,'Emission Factors'!$E$5:$T$5,0)),"",0)</f>
        <v>2</v>
      </c>
      <c r="H766" s="311" t="s">
        <v>238</v>
      </c>
      <c r="I766" s="312" t="str">
        <f>IF(
    SUMIFS('Import data'!$L$25:$L$80,
           'Import data'!$J$25:$J$80, F766,
           'Import data'!$G$25:$G$80, 'GHG emissions calculations'!$H766,
           'Import data'!$I$25:$I$80,$E$541) &lt;&gt; 0,
    SUMIFS('Import data'!$L$25:$L$80,
           'Import data'!$J$25:$J$80, F766,
           'Import data'!$G$25:$G$80, 'GHG emissions calculations'!$H766,
           'Import data'!$I$25:$I$80,$E$541),
    ""
)</f>
        <v/>
      </c>
      <c r="J766" s="311" t="str">
        <f t="array" ref="J766">IF(
    XLOOKUP(F766, 'Import data'!$J$26:$J$47, 'Import data'!$M$26:$M$47, "", 0) = "Please add the region-specific supplier emission factor or choose a different region available in the IAEG database.",
    "",
    XLOOKUP(F766, 'Import data'!$J$26:$J$47, 'Import data'!$M$26:$M$47, "", 0)
)</f>
        <v/>
      </c>
      <c r="K766" s="311" t="str">
        <f t="array" ref="K766">IFERROR(
    XLOOKUP(F766,
            _xlws.FILTER('Supplier Emission'!$G$15:$G$49,
                   ('Supplier Emission'!$D$15:$D$49=H766) * ('Supplier Emission'!$F$15:$F$49=$E$541)),
            _xlws.FILTER('Supplier Emission'!$I$15:$I$49,
                   ('Supplier Emission'!$D$15:$D$49=H766) * ('Supplier Emission'!$F$15:$F$49=$E$541)),
            ""),
    "")</f>
        <v/>
      </c>
      <c r="L766" s="311" t="str">
        <f t="array" ref="L766">IFERROR(
    XLOOKUP(F766,
            _xlws.FILTER('Supplier Emission'!$G$15:$G$49,
                   ('Supplier Emission'!$D$15:$D$49=H766) * ('Supplier Emission'!$F$15:$F$49=$E$541)),
            _xlws.FILTER('Supplier Emission'!$J$15:$J$49,
                   ('Supplier Emission'!$D$15:$D$49=H766) * ('Supplier Emission'!$F$15:$F$49=$E$541)),
            ""),
    "")</f>
        <v/>
      </c>
      <c r="M766" s="311" t="str">
        <f t="array" ref="M766">IFERROR(
    XLOOKUP(F766,
            _xlws.FILTER('Supplier Emission'!$G$15:$G$49,
                   ('Supplier Emission'!$D$15:$D$49=H766) * ('Supplier Emission'!$F$15:$F$49=$E$541)),
            _xlws.FILTER('Supplier Emission'!$M$15:$M$49,
                   ('Supplier Emission'!$D$15:$D$49=H766) * ('Supplier Emission'!$F$15:$F$49=$E$541)),
            ""),
    "")</f>
        <v/>
      </c>
      <c r="N766" s="311" t="str">
        <f t="array" ref="N766">IFERROR(
    XLOOKUP(F766,
            _xlws.FILTER('Supplier Emission'!$G$15:$G$49,
                   ('Supplier Emission'!$D$15:$D$49=H766) * ('Supplier Emission'!$F$15:$F$49=$E$541)),
            _xlws.FILTER('Supplier Emission'!$H$15:$H$49,
                   ('Supplier Emission'!$D$15:$D$49=H766) * ('Supplier Emission'!$F$15:$F$49=$E$541)),
            ""),
    "")</f>
        <v/>
      </c>
      <c r="O766" s="311" t="str">
        <f t="array" ref="O766">XLOOKUP(1,('Emission Factors'!$E$5:$E$488='GHG emissions calculations'!$F766)*('Emission Factors'!$H$5:$H$488='GHG emissions calculations'!$H766),INDEX('Emission Factors'!$E$5:$T$488,0,MATCH('GHG emissions calculations'!O$6,'Emission Factors'!$E$5:$T$5,0)),"",0)</f>
        <v>Copper rolling/drawing/extruding and alloying</v>
      </c>
      <c r="P766" s="313">
        <f t="array" ref="P766">IFERROR(
    INDEX('Emission Factors'!$E$5:$P$488,
          MATCH(1,
                ('Emission Factors'!$E$5:$E$488 = 'GHG emissions calculations'!$F766) *
                ('Emission Factors'!$H$5:$H$488 = 'GHG emissions calculations'!$H766),
                0),
          MATCH('GHG emissions calculations'!P$6,'Emission Factors'!$E$5:$P$5,0)),
    "")</f>
        <v>334</v>
      </c>
      <c r="Q766" s="311" t="str">
        <f t="array" ref="Q766">IFERROR(
    IF(
        INDEX('Emission Factors'!$E$5:$P$488,
              MATCH(1,
                    ('Emission Factors'!$E$5:$E$488 = 'GHG emissions calculations'!$F766) *
                    ('Emission Factors'!$H$5:$H$488 = 'GHG emissions calculations'!$H766),
                    0),
              MATCH('GHG emissions calculations'!Q$6, 'Emission Factors'!$E$5:$P$5, 0)) &lt;&gt; "",
        INDEX('Emission Factors'!$E$5:$P$488,
              MATCH(1,
                    ('Emission Factors'!$E$5:$E$488 = 'GHG emissions calculations'!$F766) *
                    ('Emission Factors'!$H$5:$H$488 = 'GHG emissions calculations'!$H766),
                    0),
              MATCH('GHG emissions calculations'!Q$6, 'Emission Factors'!$E$5:$P$5, 0)),
        ""),
    "")</f>
        <v>kgCO2e / k€</v>
      </c>
      <c r="R766" s="311" t="str">
        <f t="array" ref="R766">IFERROR(
    IF(
        INDEX('Emission Factors'!$E$5:$R$488,
              MATCH(1,
                    ('Emission Factors'!$E$5:$E$488 = 'GHG emissions calculations'!$F766) *
                    ('Emission Factors'!$H$5:$H$488 = 'GHG emissions calculations'!$H766),
                    0),
              MATCH('GHG emissions calculations'!R$6, 'Emission Factors'!$E$5:$R$5, 0)) &lt;&gt; "",
        INDEX('Emission Factors'!$E$5:$R$488,
              MATCH(1,
                    ('Emission Factors'!$E$5:$E$488 = 'GHG emissions calculations'!$F766) *
                    ('Emission Factors'!$H$5:$H$488 = 'GHG emissions calculations'!$H766),
                    0),
              MATCH('GHG emissions calculations'!R$6, 'Emission Factors'!$E$5:$R$5, 0)),
        ""),
    "")</f>
        <v>America</v>
      </c>
      <c r="S766" s="312">
        <f t="shared" si="2"/>
        <v>0</v>
      </c>
      <c r="T766" s="23"/>
    </row>
    <row r="767" ht="15.75" customHeight="1" outlineLevel="1">
      <c r="A767" s="23"/>
      <c r="B767" s="71"/>
      <c r="C767" s="71"/>
      <c r="D767" s="71"/>
      <c r="E767" s="314"/>
      <c r="F767" s="311" t="str">
        <f>Lists!S77</f>
        <v>Copper-based manufactured products, unknown mass - Asia</v>
      </c>
      <c r="G767" s="311" t="str">
        <f t="array" ref="G767">XLOOKUP(1,('Emission Factors'!$E$5:$E$488='GHG emissions calculations'!$F767)*('Emission Factors'!$H$5:$H$488='GHG emissions calculations'!$H767),INDEX('Emission Factors'!$E$5:$T$488,0,MATCH('GHG emissions calculations'!G$6,'Emission Factors'!$E$5:$T$5,0)),"",0)</f>
        <v/>
      </c>
      <c r="H767" s="311" t="s">
        <v>238</v>
      </c>
      <c r="I767" s="312" t="str">
        <f>IF(
    SUMIFS('Import data'!$L$25:$L$80,
           'Import data'!$J$25:$J$80, F767,
           'Import data'!$G$25:$G$80, 'GHG emissions calculations'!$H767,
           'Import data'!$I$25:$I$80,$E$541) &lt;&gt; 0,
    SUMIFS('Import data'!$L$25:$L$80,
           'Import data'!$J$25:$J$80, F767,
           'Import data'!$G$25:$G$80, 'GHG emissions calculations'!$H767,
           'Import data'!$I$25:$I$80,$E$541),
    ""
)</f>
        <v/>
      </c>
      <c r="J767" s="311" t="str">
        <f t="array" ref="J767">IF(
    XLOOKUP(F767, 'Import data'!$J$26:$J$47, 'Import data'!$M$26:$M$47, "", 0) = "Please add the region-specific supplier emission factor or choose a different region available in the IAEG database.",
    "",
    XLOOKUP(F767, 'Import data'!$J$26:$J$47, 'Import data'!$M$26:$M$47, "", 0)
)</f>
        <v/>
      </c>
      <c r="K767" s="311" t="str">
        <f t="array" ref="K767">IFERROR(
    XLOOKUP(F767,
            _xlws.FILTER('Supplier Emission'!$G$15:$G$49,
                   ('Supplier Emission'!$D$15:$D$49=H767) * ('Supplier Emission'!$F$15:$F$49=$E$541)),
            _xlws.FILTER('Supplier Emission'!$I$15:$I$49,
                   ('Supplier Emission'!$D$15:$D$49=H767) * ('Supplier Emission'!$F$15:$F$49=$E$541)),
            ""),
    "")</f>
        <v/>
      </c>
      <c r="L767" s="311" t="str">
        <f t="array" ref="L767">IFERROR(
    XLOOKUP(F767,
            _xlws.FILTER('Supplier Emission'!$G$15:$G$49,
                   ('Supplier Emission'!$D$15:$D$49=H767) * ('Supplier Emission'!$F$15:$F$49=$E$541)),
            _xlws.FILTER('Supplier Emission'!$J$15:$J$49,
                   ('Supplier Emission'!$D$15:$D$49=H767) * ('Supplier Emission'!$F$15:$F$49=$E$541)),
            ""),
    "")</f>
        <v/>
      </c>
      <c r="M767" s="311" t="str">
        <f t="array" ref="M767">IFERROR(
    XLOOKUP(F767,
            _xlws.FILTER('Supplier Emission'!$G$15:$G$49,
                   ('Supplier Emission'!$D$15:$D$49=H767) * ('Supplier Emission'!$F$15:$F$49=$E$541)),
            _xlws.FILTER('Supplier Emission'!$M$15:$M$49,
                   ('Supplier Emission'!$D$15:$D$49=H767) * ('Supplier Emission'!$F$15:$F$49=$E$541)),
            ""),
    "")</f>
        <v/>
      </c>
      <c r="N767" s="311" t="str">
        <f t="array" ref="N767">IFERROR(
    XLOOKUP(F767,
            _xlws.FILTER('Supplier Emission'!$G$15:$G$49,
                   ('Supplier Emission'!$D$15:$D$49=H767) * ('Supplier Emission'!$F$15:$F$49=$E$541)),
            _xlws.FILTER('Supplier Emission'!$H$15:$H$49,
                   ('Supplier Emission'!$D$15:$D$49=H767) * ('Supplier Emission'!$F$15:$F$49=$E$541)),
            ""),
    "")</f>
        <v/>
      </c>
      <c r="O767" s="311" t="str">
        <f t="array" ref="O767">XLOOKUP(1,('Emission Factors'!$E$5:$E$488='GHG emissions calculations'!$F767)*('Emission Factors'!$H$5:$H$488='GHG emissions calculations'!$H767),INDEX('Emission Factors'!$E$5:$T$488,0,MATCH('GHG emissions calculations'!O$6,'Emission Factors'!$E$5:$T$5,0)),"",0)</f>
        <v/>
      </c>
      <c r="P767" s="313" t="str">
        <f t="array" ref="P767">IFERROR(
    INDEX('Emission Factors'!$E$5:$P$488,
          MATCH(1,
                ('Emission Factors'!$E$5:$E$488 = 'GHG emissions calculations'!$F767) *
                ('Emission Factors'!$H$5:$H$488 = 'GHG emissions calculations'!$H767),
                0),
          MATCH('GHG emissions calculations'!P$6,'Emission Factors'!$E$5:$P$5,0)),
    "")</f>
        <v/>
      </c>
      <c r="Q767" s="311" t="str">
        <f t="array" ref="Q767">IFERROR(
    IF(
        INDEX('Emission Factors'!$E$5:$P$488,
              MATCH(1,
                    ('Emission Factors'!$E$5:$E$488 = 'GHG emissions calculations'!$F767) *
                    ('Emission Factors'!$H$5:$H$488 = 'GHG emissions calculations'!$H767),
                    0),
              MATCH('GHG emissions calculations'!Q$6, 'Emission Factors'!$E$5:$P$5, 0)) &lt;&gt; "",
        INDEX('Emission Factors'!$E$5:$P$488,
              MATCH(1,
                    ('Emission Factors'!$E$5:$E$488 = 'GHG emissions calculations'!$F767) *
                    ('Emission Factors'!$H$5:$H$488 = 'GHG emissions calculations'!$H767),
                    0),
              MATCH('GHG emissions calculations'!Q$6, 'Emission Factors'!$E$5:$P$5, 0)),
        ""),
    "")</f>
        <v/>
      </c>
      <c r="R767" s="311" t="str">
        <f t="array" ref="R767">IFERROR(
    IF(
        INDEX('Emission Factors'!$E$5:$R$488,
              MATCH(1,
                    ('Emission Factors'!$E$5:$E$488 = 'GHG emissions calculations'!$F767) *
                    ('Emission Factors'!$H$5:$H$488 = 'GHG emissions calculations'!$H767),
                    0),
              MATCH('GHG emissions calculations'!R$6, 'Emission Factors'!$E$5:$R$5, 0)) &lt;&gt; "",
        INDEX('Emission Factors'!$E$5:$R$488,
              MATCH(1,
                    ('Emission Factors'!$E$5:$E$488 = 'GHG emissions calculations'!$F767) *
                    ('Emission Factors'!$H$5:$H$488 = 'GHG emissions calculations'!$H767),
                    0),
              MATCH('GHG emissions calculations'!R$6, 'Emission Factors'!$E$5:$R$5, 0)),
        ""),
    "")</f>
        <v/>
      </c>
      <c r="S767" s="312">
        <f t="shared" si="2"/>
        <v>0</v>
      </c>
      <c r="T767" s="23"/>
    </row>
    <row r="768" ht="15.75" customHeight="1" outlineLevel="1">
      <c r="A768" s="23"/>
      <c r="B768" s="71"/>
      <c r="C768" s="71"/>
      <c r="D768" s="71"/>
      <c r="E768" s="314"/>
      <c r="F768" s="311" t="str">
        <f>Lists!S75</f>
        <v>Copper-based manufactured products, unknown mass - Europe</v>
      </c>
      <c r="G768" s="311" t="str">
        <f t="array" ref="G768">XLOOKUP(1,('Emission Factors'!$E$5:$E$488='GHG emissions calculations'!$F768)*('Emission Factors'!$H$5:$H$488='GHG emissions calculations'!$H768),INDEX('Emission Factors'!$E$5:$T$488,0,MATCH('GHG emissions calculations'!G$6,'Emission Factors'!$E$5:$T$5,0)),"",0)</f>
        <v/>
      </c>
      <c r="H768" s="311" t="s">
        <v>238</v>
      </c>
      <c r="I768" s="312" t="str">
        <f>IF(
    SUMIFS('Import data'!$L$25:$L$80,
           'Import data'!$J$25:$J$80, F768,
           'Import data'!$G$25:$G$80, 'GHG emissions calculations'!$H768,
           'Import data'!$I$25:$I$80,$E$541) &lt;&gt; 0,
    SUMIFS('Import data'!$L$25:$L$80,
           'Import data'!$J$25:$J$80, F768,
           'Import data'!$G$25:$G$80, 'GHG emissions calculations'!$H768,
           'Import data'!$I$25:$I$80,$E$541),
    ""
)</f>
        <v/>
      </c>
      <c r="J768" s="311" t="str">
        <f t="array" ref="J768">IF(
    XLOOKUP(F768, 'Import data'!$J$26:$J$47, 'Import data'!$M$26:$M$47, "", 0) = "Please add the region-specific supplier emission factor or choose a different region available in the IAEG database.",
    "",
    XLOOKUP(F768, 'Import data'!$J$26:$J$47, 'Import data'!$M$26:$M$47, "", 0)
)</f>
        <v/>
      </c>
      <c r="K768" s="311" t="str">
        <f t="array" ref="K768">IFERROR(
    XLOOKUP(F768,
            _xlws.FILTER('Supplier Emission'!$G$15:$G$49,
                   ('Supplier Emission'!$D$15:$D$49=H768) * ('Supplier Emission'!$F$15:$F$49=$E$541)),
            _xlws.FILTER('Supplier Emission'!$I$15:$I$49,
                   ('Supplier Emission'!$D$15:$D$49=H768) * ('Supplier Emission'!$F$15:$F$49=$E$541)),
            ""),
    "")</f>
        <v/>
      </c>
      <c r="L768" s="311" t="str">
        <f t="array" ref="L768">IFERROR(
    XLOOKUP(F768,
            _xlws.FILTER('Supplier Emission'!$G$15:$G$49,
                   ('Supplier Emission'!$D$15:$D$49=H768) * ('Supplier Emission'!$F$15:$F$49=$E$541)),
            _xlws.FILTER('Supplier Emission'!$J$15:$J$49,
                   ('Supplier Emission'!$D$15:$D$49=H768) * ('Supplier Emission'!$F$15:$F$49=$E$541)),
            ""),
    "")</f>
        <v/>
      </c>
      <c r="M768" s="311" t="str">
        <f t="array" ref="M768">IFERROR(
    XLOOKUP(F768,
            _xlws.FILTER('Supplier Emission'!$G$15:$G$49,
                   ('Supplier Emission'!$D$15:$D$49=H768) * ('Supplier Emission'!$F$15:$F$49=$E$541)),
            _xlws.FILTER('Supplier Emission'!$M$15:$M$49,
                   ('Supplier Emission'!$D$15:$D$49=H768) * ('Supplier Emission'!$F$15:$F$49=$E$541)),
            ""),
    "")</f>
        <v/>
      </c>
      <c r="N768" s="311" t="str">
        <f t="array" ref="N768">IFERROR(
    XLOOKUP(F768,
            _xlws.FILTER('Supplier Emission'!$G$15:$G$49,
                   ('Supplier Emission'!$D$15:$D$49=H768) * ('Supplier Emission'!$F$15:$F$49=$E$541)),
            _xlws.FILTER('Supplier Emission'!$H$15:$H$49,
                   ('Supplier Emission'!$D$15:$D$49=H768) * ('Supplier Emission'!$F$15:$F$49=$E$541)),
            ""),
    "")</f>
        <v/>
      </c>
      <c r="O768" s="311" t="str">
        <f t="array" ref="O768">XLOOKUP(1,('Emission Factors'!$E$5:$E$488='GHG emissions calculations'!$F768)*('Emission Factors'!$H$5:$H$488='GHG emissions calculations'!$H768),INDEX('Emission Factors'!$E$5:$T$488,0,MATCH('GHG emissions calculations'!O$6,'Emission Factors'!$E$5:$T$5,0)),"",0)</f>
        <v/>
      </c>
      <c r="P768" s="313" t="str">
        <f t="array" ref="P768">IFERROR(
    INDEX('Emission Factors'!$E$5:$P$488,
          MATCH(1,
                ('Emission Factors'!$E$5:$E$488 = 'GHG emissions calculations'!$F768) *
                ('Emission Factors'!$H$5:$H$488 = 'GHG emissions calculations'!$H768),
                0),
          MATCH('GHG emissions calculations'!P$6,'Emission Factors'!$E$5:$P$5,0)),
    "")</f>
        <v/>
      </c>
      <c r="Q768" s="311" t="str">
        <f t="array" ref="Q768">IFERROR(
    IF(
        INDEX('Emission Factors'!$E$5:$P$488,
              MATCH(1,
                    ('Emission Factors'!$E$5:$E$488 = 'GHG emissions calculations'!$F768) *
                    ('Emission Factors'!$H$5:$H$488 = 'GHG emissions calculations'!$H768),
                    0),
              MATCH('GHG emissions calculations'!Q$6, 'Emission Factors'!$E$5:$P$5, 0)) &lt;&gt; "",
        INDEX('Emission Factors'!$E$5:$P$488,
              MATCH(1,
                    ('Emission Factors'!$E$5:$E$488 = 'GHG emissions calculations'!$F768) *
                    ('Emission Factors'!$H$5:$H$488 = 'GHG emissions calculations'!$H768),
                    0),
              MATCH('GHG emissions calculations'!Q$6, 'Emission Factors'!$E$5:$P$5, 0)),
        ""),
    "")</f>
        <v/>
      </c>
      <c r="R768" s="311" t="str">
        <f t="array" ref="R768">IFERROR(
    IF(
        INDEX('Emission Factors'!$E$5:$R$488,
              MATCH(1,
                    ('Emission Factors'!$E$5:$E$488 = 'GHG emissions calculations'!$F768) *
                    ('Emission Factors'!$H$5:$H$488 = 'GHG emissions calculations'!$H768),
                    0),
              MATCH('GHG emissions calculations'!R$6, 'Emission Factors'!$E$5:$R$5, 0)) &lt;&gt; "",
        INDEX('Emission Factors'!$E$5:$R$488,
              MATCH(1,
                    ('Emission Factors'!$E$5:$E$488 = 'GHG emissions calculations'!$F768) *
                    ('Emission Factors'!$H$5:$H$488 = 'GHG emissions calculations'!$H768),
                    0),
              MATCH('GHG emissions calculations'!R$6, 'Emission Factors'!$E$5:$R$5, 0)),
        ""),
    "")</f>
        <v/>
      </c>
      <c r="S768" s="312">
        <f t="shared" si="2"/>
        <v>0</v>
      </c>
      <c r="T768" s="23"/>
    </row>
    <row r="769" ht="15.75" customHeight="1" outlineLevel="1">
      <c r="A769" s="23"/>
      <c r="B769" s="71"/>
      <c r="C769" s="71"/>
      <c r="D769" s="71"/>
      <c r="E769" s="314"/>
      <c r="F769" s="311" t="str">
        <f>Lists!S80</f>
        <v>Copper-based manufactured products, unknown mass - Global or unspecified region</v>
      </c>
      <c r="G769" s="311" t="str">
        <f t="array" ref="G769">XLOOKUP(1,('Emission Factors'!$E$5:$E$488='GHG emissions calculations'!$F769)*('Emission Factors'!$H$5:$H$488='GHG emissions calculations'!$H769),INDEX('Emission Factors'!$E$5:$T$488,0,MATCH('GHG emissions calculations'!G$6,'Emission Factors'!$E$5:$T$5,0)),"",0)</f>
        <v/>
      </c>
      <c r="H769" s="311" t="s">
        <v>238</v>
      </c>
      <c r="I769" s="312" t="str">
        <f>IF(
    SUMIFS('Import data'!$L$25:$L$80,
           'Import data'!$J$25:$J$80, F769,
           'Import data'!$G$25:$G$80, 'GHG emissions calculations'!$H769,
           'Import data'!$I$25:$I$80,$E$541) &lt;&gt; 0,
    SUMIFS('Import data'!$L$25:$L$80,
           'Import data'!$J$25:$J$80, F769,
           'Import data'!$G$25:$G$80, 'GHG emissions calculations'!$H769,
           'Import data'!$I$25:$I$80,$E$541),
    ""
)</f>
        <v/>
      </c>
      <c r="J769" s="311" t="str">
        <f t="array" ref="J769">IF(
    XLOOKUP(F769, 'Import data'!$J$26:$J$47, 'Import data'!$M$26:$M$47, "", 0) = "Please add the region-specific supplier emission factor or choose a different region available in the IAEG database.",
    "",
    XLOOKUP(F769, 'Import data'!$J$26:$J$47, 'Import data'!$M$26:$M$47, "", 0)
)</f>
        <v/>
      </c>
      <c r="K769" s="311" t="str">
        <f t="array" ref="K769">IFERROR(
    XLOOKUP(F769,
            _xlws.FILTER('Supplier Emission'!$G$15:$G$49,
                   ('Supplier Emission'!$D$15:$D$49=H769) * ('Supplier Emission'!$F$15:$F$49=$E$541)),
            _xlws.FILTER('Supplier Emission'!$I$15:$I$49,
                   ('Supplier Emission'!$D$15:$D$49=H769) * ('Supplier Emission'!$F$15:$F$49=$E$541)),
            ""),
    "")</f>
        <v/>
      </c>
      <c r="L769" s="311" t="str">
        <f t="array" ref="L769">IFERROR(
    XLOOKUP(F769,
            _xlws.FILTER('Supplier Emission'!$G$15:$G$49,
                   ('Supplier Emission'!$D$15:$D$49=H769) * ('Supplier Emission'!$F$15:$F$49=$E$541)),
            _xlws.FILTER('Supplier Emission'!$J$15:$J$49,
                   ('Supplier Emission'!$D$15:$D$49=H769) * ('Supplier Emission'!$F$15:$F$49=$E$541)),
            ""),
    "")</f>
        <v/>
      </c>
      <c r="M769" s="311" t="str">
        <f t="array" ref="M769">IFERROR(
    XLOOKUP(F769,
            _xlws.FILTER('Supplier Emission'!$G$15:$G$49,
                   ('Supplier Emission'!$D$15:$D$49=H769) * ('Supplier Emission'!$F$15:$F$49=$E$541)),
            _xlws.FILTER('Supplier Emission'!$M$15:$M$49,
                   ('Supplier Emission'!$D$15:$D$49=H769) * ('Supplier Emission'!$F$15:$F$49=$E$541)),
            ""),
    "")</f>
        <v/>
      </c>
      <c r="N769" s="311" t="str">
        <f t="array" ref="N769">IFERROR(
    XLOOKUP(F769,
            _xlws.FILTER('Supplier Emission'!$G$15:$G$49,
                   ('Supplier Emission'!$D$15:$D$49=H769) * ('Supplier Emission'!$F$15:$F$49=$E$541)),
            _xlws.FILTER('Supplier Emission'!$H$15:$H$49,
                   ('Supplier Emission'!$D$15:$D$49=H769) * ('Supplier Emission'!$F$15:$F$49=$E$541)),
            ""),
    "")</f>
        <v/>
      </c>
      <c r="O769" s="311" t="str">
        <f t="array" ref="O769">XLOOKUP(1,('Emission Factors'!$E$5:$E$488='GHG emissions calculations'!$F769)*('Emission Factors'!$H$5:$H$488='GHG emissions calculations'!$H769),INDEX('Emission Factors'!$E$5:$T$488,0,MATCH('GHG emissions calculations'!O$6,'Emission Factors'!$E$5:$T$5,0)),"",0)</f>
        <v/>
      </c>
      <c r="P769" s="313" t="str">
        <f t="array" ref="P769">IFERROR(
    INDEX('Emission Factors'!$E$5:$P$488,
          MATCH(1,
                ('Emission Factors'!$E$5:$E$488 = 'GHG emissions calculations'!$F769) *
                ('Emission Factors'!$H$5:$H$488 = 'GHG emissions calculations'!$H769),
                0),
          MATCH('GHG emissions calculations'!P$6,'Emission Factors'!$E$5:$P$5,0)),
    "")</f>
        <v/>
      </c>
      <c r="Q769" s="311" t="str">
        <f t="array" ref="Q769">IFERROR(
    IF(
        INDEX('Emission Factors'!$E$5:$P$488,
              MATCH(1,
                    ('Emission Factors'!$E$5:$E$488 = 'GHG emissions calculations'!$F769) *
                    ('Emission Factors'!$H$5:$H$488 = 'GHG emissions calculations'!$H769),
                    0),
              MATCH('GHG emissions calculations'!Q$6, 'Emission Factors'!$E$5:$P$5, 0)) &lt;&gt; "",
        INDEX('Emission Factors'!$E$5:$P$488,
              MATCH(1,
                    ('Emission Factors'!$E$5:$E$488 = 'GHG emissions calculations'!$F769) *
                    ('Emission Factors'!$H$5:$H$488 = 'GHG emissions calculations'!$H769),
                    0),
              MATCH('GHG emissions calculations'!Q$6, 'Emission Factors'!$E$5:$P$5, 0)),
        ""),
    "")</f>
        <v/>
      </c>
      <c r="R769" s="311" t="str">
        <f t="array" ref="R769">IFERROR(
    IF(
        INDEX('Emission Factors'!$E$5:$R$488,
              MATCH(1,
                    ('Emission Factors'!$E$5:$E$488 = 'GHG emissions calculations'!$F769) *
                    ('Emission Factors'!$H$5:$H$488 = 'GHG emissions calculations'!$H769),
                    0),
              MATCH('GHG emissions calculations'!R$6, 'Emission Factors'!$E$5:$R$5, 0)) &lt;&gt; "",
        INDEX('Emission Factors'!$E$5:$R$488,
              MATCH(1,
                    ('Emission Factors'!$E$5:$E$488 = 'GHG emissions calculations'!$F769) *
                    ('Emission Factors'!$H$5:$H$488 = 'GHG emissions calculations'!$H769),
                    0),
              MATCH('GHG emissions calculations'!R$6, 'Emission Factors'!$E$5:$R$5, 0)),
        ""),
    "")</f>
        <v/>
      </c>
      <c r="S769" s="312">
        <f t="shared" si="2"/>
        <v>0</v>
      </c>
      <c r="T769" s="23"/>
    </row>
    <row r="770" ht="15.75" customHeight="1" outlineLevel="1">
      <c r="A770" s="23"/>
      <c r="B770" s="71"/>
      <c r="C770" s="71"/>
      <c r="D770" s="71"/>
      <c r="E770" s="314"/>
      <c r="F770" s="311" t="str">
        <f>Lists!S79</f>
        <v>Copper-based manufactured products, unknown mass - Middle East</v>
      </c>
      <c r="G770" s="311" t="str">
        <f t="array" ref="G770">XLOOKUP(1,('Emission Factors'!$E$5:$E$488='GHG emissions calculations'!$F770)*('Emission Factors'!$H$5:$H$488='GHG emissions calculations'!$H770),INDEX('Emission Factors'!$E$5:$T$488,0,MATCH('GHG emissions calculations'!G$6,'Emission Factors'!$E$5:$T$5,0)),"",0)</f>
        <v/>
      </c>
      <c r="H770" s="311" t="s">
        <v>238</v>
      </c>
      <c r="I770" s="312" t="str">
        <f>IF(
    SUMIFS('Import data'!$L$25:$L$80,
           'Import data'!$J$25:$J$80, F770,
           'Import data'!$G$25:$G$80, 'GHG emissions calculations'!$H770,
           'Import data'!$I$25:$I$80,$E$541) &lt;&gt; 0,
    SUMIFS('Import data'!$L$25:$L$80,
           'Import data'!$J$25:$J$80, F770,
           'Import data'!$G$25:$G$80, 'GHG emissions calculations'!$H770,
           'Import data'!$I$25:$I$80,$E$541),
    ""
)</f>
        <v/>
      </c>
      <c r="J770" s="311" t="str">
        <f t="array" ref="J770">IF(
    XLOOKUP(F770, 'Import data'!$J$26:$J$47, 'Import data'!$M$26:$M$47, "", 0) = "Please add the region-specific supplier emission factor or choose a different region available in the IAEG database.",
    "",
    XLOOKUP(F770, 'Import data'!$J$26:$J$47, 'Import data'!$M$26:$M$47, "", 0)
)</f>
        <v/>
      </c>
      <c r="K770" s="311" t="str">
        <f t="array" ref="K770">IFERROR(
    XLOOKUP(F770,
            _xlws.FILTER('Supplier Emission'!$G$15:$G$49,
                   ('Supplier Emission'!$D$15:$D$49=H770) * ('Supplier Emission'!$F$15:$F$49=$E$541)),
            _xlws.FILTER('Supplier Emission'!$I$15:$I$49,
                   ('Supplier Emission'!$D$15:$D$49=H770) * ('Supplier Emission'!$F$15:$F$49=$E$541)),
            ""),
    "")</f>
        <v/>
      </c>
      <c r="L770" s="311" t="str">
        <f t="array" ref="L770">IFERROR(
    XLOOKUP(F770,
            _xlws.FILTER('Supplier Emission'!$G$15:$G$49,
                   ('Supplier Emission'!$D$15:$D$49=H770) * ('Supplier Emission'!$F$15:$F$49=$E$541)),
            _xlws.FILTER('Supplier Emission'!$J$15:$J$49,
                   ('Supplier Emission'!$D$15:$D$49=H770) * ('Supplier Emission'!$F$15:$F$49=$E$541)),
            ""),
    "")</f>
        <v/>
      </c>
      <c r="M770" s="311" t="str">
        <f t="array" ref="M770">IFERROR(
    XLOOKUP(F770,
            _xlws.FILTER('Supplier Emission'!$G$15:$G$49,
                   ('Supplier Emission'!$D$15:$D$49=H770) * ('Supplier Emission'!$F$15:$F$49=$E$541)),
            _xlws.FILTER('Supplier Emission'!$M$15:$M$49,
                   ('Supplier Emission'!$D$15:$D$49=H770) * ('Supplier Emission'!$F$15:$F$49=$E$541)),
            ""),
    "")</f>
        <v/>
      </c>
      <c r="N770" s="311" t="str">
        <f t="array" ref="N770">IFERROR(
    XLOOKUP(F770,
            _xlws.FILTER('Supplier Emission'!$G$15:$G$49,
                   ('Supplier Emission'!$D$15:$D$49=H770) * ('Supplier Emission'!$F$15:$F$49=$E$541)),
            _xlws.FILTER('Supplier Emission'!$H$15:$H$49,
                   ('Supplier Emission'!$D$15:$D$49=H770) * ('Supplier Emission'!$F$15:$F$49=$E$541)),
            ""),
    "")</f>
        <v/>
      </c>
      <c r="O770" s="311" t="str">
        <f t="array" ref="O770">XLOOKUP(1,('Emission Factors'!$E$5:$E$488='GHG emissions calculations'!$F770)*('Emission Factors'!$H$5:$H$488='GHG emissions calculations'!$H770),INDEX('Emission Factors'!$E$5:$T$488,0,MATCH('GHG emissions calculations'!O$6,'Emission Factors'!$E$5:$T$5,0)),"",0)</f>
        <v/>
      </c>
      <c r="P770" s="313" t="str">
        <f t="array" ref="P770">IFERROR(
    INDEX('Emission Factors'!$E$5:$P$488,
          MATCH(1,
                ('Emission Factors'!$E$5:$E$488 = 'GHG emissions calculations'!$F770) *
                ('Emission Factors'!$H$5:$H$488 = 'GHG emissions calculations'!$H770),
                0),
          MATCH('GHG emissions calculations'!P$6,'Emission Factors'!$E$5:$P$5,0)),
    "")</f>
        <v/>
      </c>
      <c r="Q770" s="311" t="str">
        <f t="array" ref="Q770">IFERROR(
    IF(
        INDEX('Emission Factors'!$E$5:$P$488,
              MATCH(1,
                    ('Emission Factors'!$E$5:$E$488 = 'GHG emissions calculations'!$F770) *
                    ('Emission Factors'!$H$5:$H$488 = 'GHG emissions calculations'!$H770),
                    0),
              MATCH('GHG emissions calculations'!Q$6, 'Emission Factors'!$E$5:$P$5, 0)) &lt;&gt; "",
        INDEX('Emission Factors'!$E$5:$P$488,
              MATCH(1,
                    ('Emission Factors'!$E$5:$E$488 = 'GHG emissions calculations'!$F770) *
                    ('Emission Factors'!$H$5:$H$488 = 'GHG emissions calculations'!$H770),
                    0),
              MATCH('GHG emissions calculations'!Q$6, 'Emission Factors'!$E$5:$P$5, 0)),
        ""),
    "")</f>
        <v/>
      </c>
      <c r="R770" s="311" t="str">
        <f t="array" ref="R770">IFERROR(
    IF(
        INDEX('Emission Factors'!$E$5:$R$488,
              MATCH(1,
                    ('Emission Factors'!$E$5:$E$488 = 'GHG emissions calculations'!$F770) *
                    ('Emission Factors'!$H$5:$H$488 = 'GHG emissions calculations'!$H770),
                    0),
              MATCH('GHG emissions calculations'!R$6, 'Emission Factors'!$E$5:$R$5, 0)) &lt;&gt; "",
        INDEX('Emission Factors'!$E$5:$R$488,
              MATCH(1,
                    ('Emission Factors'!$E$5:$E$488 = 'GHG emissions calculations'!$F770) *
                    ('Emission Factors'!$H$5:$H$488 = 'GHG emissions calculations'!$H770),
                    0),
              MATCH('GHG emissions calculations'!R$6, 'Emission Factors'!$E$5:$R$5, 0)),
        ""),
    "")</f>
        <v/>
      </c>
      <c r="S770" s="312">
        <f t="shared" si="2"/>
        <v>0</v>
      </c>
      <c r="T770" s="23"/>
    </row>
    <row r="771" ht="15.75" customHeight="1" outlineLevel="1">
      <c r="A771" s="23"/>
      <c r="B771" s="71"/>
      <c r="C771" s="71"/>
      <c r="D771" s="71"/>
      <c r="E771" s="314"/>
      <c r="F771" s="311" t="str">
        <f>Lists!S78</f>
        <v>Copper-based manufactured products, unknown mass - Oceania</v>
      </c>
      <c r="G771" s="311" t="str">
        <f t="array" ref="G771">XLOOKUP(1,('Emission Factors'!$E$5:$E$488='GHG emissions calculations'!$F771)*('Emission Factors'!$H$5:$H$488='GHG emissions calculations'!$H771),INDEX('Emission Factors'!$E$5:$T$488,0,MATCH('GHG emissions calculations'!G$6,'Emission Factors'!$E$5:$T$5,0)),"",0)</f>
        <v/>
      </c>
      <c r="H771" s="311" t="s">
        <v>238</v>
      </c>
      <c r="I771" s="312" t="str">
        <f>IF(
    SUMIFS('Import data'!$L$25:$L$80,
           'Import data'!$J$25:$J$80, F771,
           'Import data'!$G$25:$G$80, 'GHG emissions calculations'!$H771,
           'Import data'!$I$25:$I$80,$E$541) &lt;&gt; 0,
    SUMIFS('Import data'!$L$25:$L$80,
           'Import data'!$J$25:$J$80, F771,
           'Import data'!$G$25:$G$80, 'GHG emissions calculations'!$H771,
           'Import data'!$I$25:$I$80,$E$541),
    ""
)</f>
        <v/>
      </c>
      <c r="J771" s="311" t="str">
        <f t="array" ref="J771">IF(
    XLOOKUP(F771, 'Import data'!$J$26:$J$47, 'Import data'!$M$26:$M$47, "", 0) = "Please add the region-specific supplier emission factor or choose a different region available in the IAEG database.",
    "",
    XLOOKUP(F771, 'Import data'!$J$26:$J$47, 'Import data'!$M$26:$M$47, "", 0)
)</f>
        <v/>
      </c>
      <c r="K771" s="311" t="str">
        <f t="array" ref="K771">IFERROR(
    XLOOKUP(F771,
            _xlws.FILTER('Supplier Emission'!$G$15:$G$49,
                   ('Supplier Emission'!$D$15:$D$49=H771) * ('Supplier Emission'!$F$15:$F$49=$E$541)),
            _xlws.FILTER('Supplier Emission'!$I$15:$I$49,
                   ('Supplier Emission'!$D$15:$D$49=H771) * ('Supplier Emission'!$F$15:$F$49=$E$541)),
            ""),
    "")</f>
        <v/>
      </c>
      <c r="L771" s="311" t="str">
        <f t="array" ref="L771">IFERROR(
    XLOOKUP(F771,
            _xlws.FILTER('Supplier Emission'!$G$15:$G$49,
                   ('Supplier Emission'!$D$15:$D$49=H771) * ('Supplier Emission'!$F$15:$F$49=$E$541)),
            _xlws.FILTER('Supplier Emission'!$J$15:$J$49,
                   ('Supplier Emission'!$D$15:$D$49=H771) * ('Supplier Emission'!$F$15:$F$49=$E$541)),
            ""),
    "")</f>
        <v/>
      </c>
      <c r="M771" s="311" t="str">
        <f t="array" ref="M771">IFERROR(
    XLOOKUP(F771,
            _xlws.FILTER('Supplier Emission'!$G$15:$G$49,
                   ('Supplier Emission'!$D$15:$D$49=H771) * ('Supplier Emission'!$F$15:$F$49=$E$541)),
            _xlws.FILTER('Supplier Emission'!$M$15:$M$49,
                   ('Supplier Emission'!$D$15:$D$49=H771) * ('Supplier Emission'!$F$15:$F$49=$E$541)),
            ""),
    "")</f>
        <v/>
      </c>
      <c r="N771" s="311" t="str">
        <f t="array" ref="N771">IFERROR(
    XLOOKUP(F771,
            _xlws.FILTER('Supplier Emission'!$G$15:$G$49,
                   ('Supplier Emission'!$D$15:$D$49=H771) * ('Supplier Emission'!$F$15:$F$49=$E$541)),
            _xlws.FILTER('Supplier Emission'!$H$15:$H$49,
                   ('Supplier Emission'!$D$15:$D$49=H771) * ('Supplier Emission'!$F$15:$F$49=$E$541)),
            ""),
    "")</f>
        <v/>
      </c>
      <c r="O771" s="311" t="str">
        <f t="array" ref="O771">XLOOKUP(1,('Emission Factors'!$E$5:$E$488='GHG emissions calculations'!$F771)*('Emission Factors'!$H$5:$H$488='GHG emissions calculations'!$H771),INDEX('Emission Factors'!$E$5:$T$488,0,MATCH('GHG emissions calculations'!O$6,'Emission Factors'!$E$5:$T$5,0)),"",0)</f>
        <v/>
      </c>
      <c r="P771" s="313" t="str">
        <f t="array" ref="P771">IFERROR(
    INDEX('Emission Factors'!$E$5:$P$488,
          MATCH(1,
                ('Emission Factors'!$E$5:$E$488 = 'GHG emissions calculations'!$F771) *
                ('Emission Factors'!$H$5:$H$488 = 'GHG emissions calculations'!$H771),
                0),
          MATCH('GHG emissions calculations'!P$6,'Emission Factors'!$E$5:$P$5,0)),
    "")</f>
        <v/>
      </c>
      <c r="Q771" s="311" t="str">
        <f t="array" ref="Q771">IFERROR(
    IF(
        INDEX('Emission Factors'!$E$5:$P$488,
              MATCH(1,
                    ('Emission Factors'!$E$5:$E$488 = 'GHG emissions calculations'!$F771) *
                    ('Emission Factors'!$H$5:$H$488 = 'GHG emissions calculations'!$H771),
                    0),
              MATCH('GHG emissions calculations'!Q$6, 'Emission Factors'!$E$5:$P$5, 0)) &lt;&gt; "",
        INDEX('Emission Factors'!$E$5:$P$488,
              MATCH(1,
                    ('Emission Factors'!$E$5:$E$488 = 'GHG emissions calculations'!$F771) *
                    ('Emission Factors'!$H$5:$H$488 = 'GHG emissions calculations'!$H771),
                    0),
              MATCH('GHG emissions calculations'!Q$6, 'Emission Factors'!$E$5:$P$5, 0)),
        ""),
    "")</f>
        <v/>
      </c>
      <c r="R771" s="311" t="str">
        <f t="array" ref="R771">IFERROR(
    IF(
        INDEX('Emission Factors'!$E$5:$R$488,
              MATCH(1,
                    ('Emission Factors'!$E$5:$E$488 = 'GHG emissions calculations'!$F771) *
                    ('Emission Factors'!$H$5:$H$488 = 'GHG emissions calculations'!$H771),
                    0),
              MATCH('GHG emissions calculations'!R$6, 'Emission Factors'!$E$5:$R$5, 0)) &lt;&gt; "",
        INDEX('Emission Factors'!$E$5:$R$488,
              MATCH(1,
                    ('Emission Factors'!$E$5:$E$488 = 'GHG emissions calculations'!$F771) *
                    ('Emission Factors'!$H$5:$H$488 = 'GHG emissions calculations'!$H771),
                    0),
              MATCH('GHG emissions calculations'!R$6, 'Emission Factors'!$E$5:$R$5, 0)),
        ""),
    "")</f>
        <v/>
      </c>
      <c r="S771" s="312">
        <f t="shared" si="2"/>
        <v>0</v>
      </c>
      <c r="T771" s="23"/>
    </row>
    <row r="772" ht="15.75" customHeight="1" outlineLevel="1">
      <c r="A772" s="23"/>
      <c r="B772" s="71"/>
      <c r="C772" s="71"/>
      <c r="D772" s="71"/>
      <c r="E772" s="314"/>
      <c r="F772" s="311" t="str">
        <f>Lists!S83</f>
        <v>Ferroalloy Recycled  - Africa</v>
      </c>
      <c r="G772" s="311" t="str">
        <f t="array" ref="G772">XLOOKUP(1,('Emission Factors'!$E$5:$E$488='GHG emissions calculations'!$F772)*('Emission Factors'!$H$5:$H$488='GHG emissions calculations'!$H772),INDEX('Emission Factors'!$E$5:$T$488,0,MATCH('GHG emissions calculations'!G$6,'Emission Factors'!$E$5:$T$5,0)),"",0)</f>
        <v/>
      </c>
      <c r="H772" s="311" t="s">
        <v>238</v>
      </c>
      <c r="I772" s="312" t="str">
        <f>IF(
    SUMIFS('Import data'!$L$25:$L$80,
           'Import data'!$J$25:$J$80, F772,
           'Import data'!$G$25:$G$80, 'GHG emissions calculations'!$H772,
           'Import data'!$I$25:$I$80,$E$541) &lt;&gt; 0,
    SUMIFS('Import data'!$L$25:$L$80,
           'Import data'!$J$25:$J$80, F772,
           'Import data'!$G$25:$G$80, 'GHG emissions calculations'!$H772,
           'Import data'!$I$25:$I$80,$E$541),
    ""
)</f>
        <v/>
      </c>
      <c r="J772" s="311" t="str">
        <f t="array" ref="J772">IF(
    XLOOKUP(F772, 'Import data'!$J$26:$J$47, 'Import data'!$M$26:$M$47, "", 0) = "Please add the region-specific supplier emission factor or choose a different region available in the IAEG database.",
    "",
    XLOOKUP(F772, 'Import data'!$J$26:$J$47, 'Import data'!$M$26:$M$47, "", 0)
)</f>
        <v/>
      </c>
      <c r="K772" s="311" t="str">
        <f t="array" ref="K772">IFERROR(
    XLOOKUP(F772,
            _xlws.FILTER('Supplier Emission'!$G$15:$G$49,
                   ('Supplier Emission'!$D$15:$D$49=H772) * ('Supplier Emission'!$F$15:$F$49=$E$541)),
            _xlws.FILTER('Supplier Emission'!$I$15:$I$49,
                   ('Supplier Emission'!$D$15:$D$49=H772) * ('Supplier Emission'!$F$15:$F$49=$E$541)),
            ""),
    "")</f>
        <v/>
      </c>
      <c r="L772" s="311" t="str">
        <f t="array" ref="L772">IFERROR(
    XLOOKUP(F772,
            _xlws.FILTER('Supplier Emission'!$G$15:$G$49,
                   ('Supplier Emission'!$D$15:$D$49=H772) * ('Supplier Emission'!$F$15:$F$49=$E$541)),
            _xlws.FILTER('Supplier Emission'!$J$15:$J$49,
                   ('Supplier Emission'!$D$15:$D$49=H772) * ('Supplier Emission'!$F$15:$F$49=$E$541)),
            ""),
    "")</f>
        <v/>
      </c>
      <c r="M772" s="311" t="str">
        <f t="array" ref="M772">IFERROR(
    XLOOKUP(F772,
            _xlws.FILTER('Supplier Emission'!$G$15:$G$49,
                   ('Supplier Emission'!$D$15:$D$49=H772) * ('Supplier Emission'!$F$15:$F$49=$E$541)),
            _xlws.FILTER('Supplier Emission'!$M$15:$M$49,
                   ('Supplier Emission'!$D$15:$D$49=H772) * ('Supplier Emission'!$F$15:$F$49=$E$541)),
            ""),
    "")</f>
        <v/>
      </c>
      <c r="N772" s="311" t="str">
        <f t="array" ref="N772">IFERROR(
    XLOOKUP(F772,
            _xlws.FILTER('Supplier Emission'!$G$15:$G$49,
                   ('Supplier Emission'!$D$15:$D$49=H772) * ('Supplier Emission'!$F$15:$F$49=$E$541)),
            _xlws.FILTER('Supplier Emission'!$H$15:$H$49,
                   ('Supplier Emission'!$D$15:$D$49=H772) * ('Supplier Emission'!$F$15:$F$49=$E$541)),
            ""),
    "")</f>
        <v/>
      </c>
      <c r="O772" s="311" t="str">
        <f t="array" ref="O772">XLOOKUP(1,('Emission Factors'!$E$5:$E$488='GHG emissions calculations'!$F772)*('Emission Factors'!$H$5:$H$488='GHG emissions calculations'!$H772),INDEX('Emission Factors'!$E$5:$T$488,0,MATCH('GHG emissions calculations'!O$6,'Emission Factors'!$E$5:$T$5,0)),"",0)</f>
        <v/>
      </c>
      <c r="P772" s="313" t="str">
        <f t="array" ref="P772">IFERROR(
    INDEX('Emission Factors'!$E$5:$P$488,
          MATCH(1,
                ('Emission Factors'!$E$5:$E$488 = 'GHG emissions calculations'!$F772) *
                ('Emission Factors'!$H$5:$H$488 = 'GHG emissions calculations'!$H772),
                0),
          MATCH('GHG emissions calculations'!P$6,'Emission Factors'!$E$5:$P$5,0)),
    "")</f>
        <v/>
      </c>
      <c r="Q772" s="311" t="str">
        <f t="array" ref="Q772">IFERROR(
    IF(
        INDEX('Emission Factors'!$E$5:$P$488,
              MATCH(1,
                    ('Emission Factors'!$E$5:$E$488 = 'GHG emissions calculations'!$F772) *
                    ('Emission Factors'!$H$5:$H$488 = 'GHG emissions calculations'!$H772),
                    0),
              MATCH('GHG emissions calculations'!Q$6, 'Emission Factors'!$E$5:$P$5, 0)) &lt;&gt; "",
        INDEX('Emission Factors'!$E$5:$P$488,
              MATCH(1,
                    ('Emission Factors'!$E$5:$E$488 = 'GHG emissions calculations'!$F772) *
                    ('Emission Factors'!$H$5:$H$488 = 'GHG emissions calculations'!$H772),
                    0),
              MATCH('GHG emissions calculations'!Q$6, 'Emission Factors'!$E$5:$P$5, 0)),
        ""),
    "")</f>
        <v/>
      </c>
      <c r="R772" s="311" t="str">
        <f t="array" ref="R772">IFERROR(
    IF(
        INDEX('Emission Factors'!$E$5:$R$488,
              MATCH(1,
                    ('Emission Factors'!$E$5:$E$488 = 'GHG emissions calculations'!$F772) *
                    ('Emission Factors'!$H$5:$H$488 = 'GHG emissions calculations'!$H772),
                    0),
              MATCH('GHG emissions calculations'!R$6, 'Emission Factors'!$E$5:$R$5, 0)) &lt;&gt; "",
        INDEX('Emission Factors'!$E$5:$R$488,
              MATCH(1,
                    ('Emission Factors'!$E$5:$E$488 = 'GHG emissions calculations'!$F772) *
                    ('Emission Factors'!$H$5:$H$488 = 'GHG emissions calculations'!$H772),
                    0),
              MATCH('GHG emissions calculations'!R$6, 'Emission Factors'!$E$5:$R$5, 0)),
        ""),
    "")</f>
        <v/>
      </c>
      <c r="S772" s="312">
        <f t="shared" si="2"/>
        <v>0</v>
      </c>
      <c r="T772" s="23"/>
    </row>
    <row r="773" ht="15.75" customHeight="1" outlineLevel="1">
      <c r="A773" s="23"/>
      <c r="B773" s="71"/>
      <c r="C773" s="71"/>
      <c r="D773" s="71"/>
      <c r="E773" s="314"/>
      <c r="F773" s="311" t="str">
        <f>Lists!S81</f>
        <v>Ferroalloy Recycled  - America</v>
      </c>
      <c r="G773" s="311" t="str">
        <f t="array" ref="G773">XLOOKUP(1,('Emission Factors'!$E$5:$E$488='GHG emissions calculations'!$F773)*('Emission Factors'!$H$5:$H$488='GHG emissions calculations'!$H773),INDEX('Emission Factors'!$E$5:$T$488,0,MATCH('GHG emissions calculations'!G$6,'Emission Factors'!$E$5:$T$5,0)),"",0)</f>
        <v/>
      </c>
      <c r="H773" s="311" t="s">
        <v>238</v>
      </c>
      <c r="I773" s="312" t="str">
        <f>IF(
    SUMIFS('Import data'!$L$25:$L$80,
           'Import data'!$J$25:$J$80, F773,
           'Import data'!$G$25:$G$80, 'GHG emissions calculations'!$H773,
           'Import data'!$I$25:$I$80,$E$541) &lt;&gt; 0,
    SUMIFS('Import data'!$L$25:$L$80,
           'Import data'!$J$25:$J$80, F773,
           'Import data'!$G$25:$G$80, 'GHG emissions calculations'!$H773,
           'Import data'!$I$25:$I$80,$E$541),
    ""
)</f>
        <v/>
      </c>
      <c r="J773" s="311" t="str">
        <f t="array" ref="J773">IF(
    XLOOKUP(F773, 'Import data'!$J$26:$J$47, 'Import data'!$M$26:$M$47, "", 0) = "Please add the region-specific supplier emission factor or choose a different region available in the IAEG database.",
    "",
    XLOOKUP(F773, 'Import data'!$J$26:$J$47, 'Import data'!$M$26:$M$47, "", 0)
)</f>
        <v/>
      </c>
      <c r="K773" s="311" t="str">
        <f t="array" ref="K773">IFERROR(
    XLOOKUP(F773,
            _xlws.FILTER('Supplier Emission'!$G$15:$G$49,
                   ('Supplier Emission'!$D$15:$D$49=H773) * ('Supplier Emission'!$F$15:$F$49=$E$541)),
            _xlws.FILTER('Supplier Emission'!$I$15:$I$49,
                   ('Supplier Emission'!$D$15:$D$49=H773) * ('Supplier Emission'!$F$15:$F$49=$E$541)),
            ""),
    "")</f>
        <v/>
      </c>
      <c r="L773" s="311" t="str">
        <f t="array" ref="L773">IFERROR(
    XLOOKUP(F773,
            _xlws.FILTER('Supplier Emission'!$G$15:$G$49,
                   ('Supplier Emission'!$D$15:$D$49=H773) * ('Supplier Emission'!$F$15:$F$49=$E$541)),
            _xlws.FILTER('Supplier Emission'!$J$15:$J$49,
                   ('Supplier Emission'!$D$15:$D$49=H773) * ('Supplier Emission'!$F$15:$F$49=$E$541)),
            ""),
    "")</f>
        <v/>
      </c>
      <c r="M773" s="311" t="str">
        <f t="array" ref="M773">IFERROR(
    XLOOKUP(F773,
            _xlws.FILTER('Supplier Emission'!$G$15:$G$49,
                   ('Supplier Emission'!$D$15:$D$49=H773) * ('Supplier Emission'!$F$15:$F$49=$E$541)),
            _xlws.FILTER('Supplier Emission'!$M$15:$M$49,
                   ('Supplier Emission'!$D$15:$D$49=H773) * ('Supplier Emission'!$F$15:$F$49=$E$541)),
            ""),
    "")</f>
        <v/>
      </c>
      <c r="N773" s="311" t="str">
        <f t="array" ref="N773">IFERROR(
    XLOOKUP(F773,
            _xlws.FILTER('Supplier Emission'!$G$15:$G$49,
                   ('Supplier Emission'!$D$15:$D$49=H773) * ('Supplier Emission'!$F$15:$F$49=$E$541)),
            _xlws.FILTER('Supplier Emission'!$H$15:$H$49,
                   ('Supplier Emission'!$D$15:$D$49=H773) * ('Supplier Emission'!$F$15:$F$49=$E$541)),
            ""),
    "")</f>
        <v/>
      </c>
      <c r="O773" s="311" t="str">
        <f t="array" ref="O773">XLOOKUP(1,('Emission Factors'!$E$5:$E$488='GHG emissions calculations'!$F773)*('Emission Factors'!$H$5:$H$488='GHG emissions calculations'!$H773),INDEX('Emission Factors'!$E$5:$T$488,0,MATCH('GHG emissions calculations'!O$6,'Emission Factors'!$E$5:$T$5,0)),"",0)</f>
        <v/>
      </c>
      <c r="P773" s="313" t="str">
        <f t="array" ref="P773">IFERROR(
    INDEX('Emission Factors'!$E$5:$P$488,
          MATCH(1,
                ('Emission Factors'!$E$5:$E$488 = 'GHG emissions calculations'!$F773) *
                ('Emission Factors'!$H$5:$H$488 = 'GHG emissions calculations'!$H773),
                0),
          MATCH('GHG emissions calculations'!P$6,'Emission Factors'!$E$5:$P$5,0)),
    "")</f>
        <v/>
      </c>
      <c r="Q773" s="311" t="str">
        <f t="array" ref="Q773">IFERROR(
    IF(
        INDEX('Emission Factors'!$E$5:$P$488,
              MATCH(1,
                    ('Emission Factors'!$E$5:$E$488 = 'GHG emissions calculations'!$F773) *
                    ('Emission Factors'!$H$5:$H$488 = 'GHG emissions calculations'!$H773),
                    0),
              MATCH('GHG emissions calculations'!Q$6, 'Emission Factors'!$E$5:$P$5, 0)) &lt;&gt; "",
        INDEX('Emission Factors'!$E$5:$P$488,
              MATCH(1,
                    ('Emission Factors'!$E$5:$E$488 = 'GHG emissions calculations'!$F773) *
                    ('Emission Factors'!$H$5:$H$488 = 'GHG emissions calculations'!$H773),
                    0),
              MATCH('GHG emissions calculations'!Q$6, 'Emission Factors'!$E$5:$P$5, 0)),
        ""),
    "")</f>
        <v/>
      </c>
      <c r="R773" s="311" t="str">
        <f t="array" ref="R773">IFERROR(
    IF(
        INDEX('Emission Factors'!$E$5:$R$488,
              MATCH(1,
                    ('Emission Factors'!$E$5:$E$488 = 'GHG emissions calculations'!$F773) *
                    ('Emission Factors'!$H$5:$H$488 = 'GHG emissions calculations'!$H773),
                    0),
              MATCH('GHG emissions calculations'!R$6, 'Emission Factors'!$E$5:$R$5, 0)) &lt;&gt; "",
        INDEX('Emission Factors'!$E$5:$R$488,
              MATCH(1,
                    ('Emission Factors'!$E$5:$E$488 = 'GHG emissions calculations'!$F773) *
                    ('Emission Factors'!$H$5:$H$488 = 'GHG emissions calculations'!$H773),
                    0),
              MATCH('GHG emissions calculations'!R$6, 'Emission Factors'!$E$5:$R$5, 0)),
        ""),
    "")</f>
        <v/>
      </c>
      <c r="S773" s="312">
        <f t="shared" si="2"/>
        <v>0</v>
      </c>
      <c r="T773" s="23"/>
    </row>
    <row r="774" ht="15.75" customHeight="1" outlineLevel="1">
      <c r="A774" s="23"/>
      <c r="B774" s="71"/>
      <c r="C774" s="71"/>
      <c r="D774" s="71"/>
      <c r="E774" s="314"/>
      <c r="F774" s="311" t="str">
        <f>Lists!S84</f>
        <v>Ferroalloy Recycled  - Asia</v>
      </c>
      <c r="G774" s="311" t="str">
        <f t="array" ref="G774">XLOOKUP(1,('Emission Factors'!$E$5:$E$488='GHG emissions calculations'!$F774)*('Emission Factors'!$H$5:$H$488='GHG emissions calculations'!$H774),INDEX('Emission Factors'!$E$5:$T$488,0,MATCH('GHG emissions calculations'!G$6,'Emission Factors'!$E$5:$T$5,0)),"",0)</f>
        <v/>
      </c>
      <c r="H774" s="311" t="s">
        <v>238</v>
      </c>
      <c r="I774" s="312" t="str">
        <f>IF(
    SUMIFS('Import data'!$L$25:$L$80,
           'Import data'!$J$25:$J$80, F774,
           'Import data'!$G$25:$G$80, 'GHG emissions calculations'!$H774,
           'Import data'!$I$25:$I$80,$E$541) &lt;&gt; 0,
    SUMIFS('Import data'!$L$25:$L$80,
           'Import data'!$J$25:$J$80, F774,
           'Import data'!$G$25:$G$80, 'GHG emissions calculations'!$H774,
           'Import data'!$I$25:$I$80,$E$541),
    ""
)</f>
        <v/>
      </c>
      <c r="J774" s="311" t="str">
        <f t="array" ref="J774">IF(
    XLOOKUP(F774, 'Import data'!$J$26:$J$47, 'Import data'!$M$26:$M$47, "", 0) = "Please add the region-specific supplier emission factor or choose a different region available in the IAEG database.",
    "",
    XLOOKUP(F774, 'Import data'!$J$26:$J$47, 'Import data'!$M$26:$M$47, "", 0)
)</f>
        <v/>
      </c>
      <c r="K774" s="311" t="str">
        <f t="array" ref="K774">IFERROR(
    XLOOKUP(F774,
            _xlws.FILTER('Supplier Emission'!$G$15:$G$49,
                   ('Supplier Emission'!$D$15:$D$49=H774) * ('Supplier Emission'!$F$15:$F$49=$E$541)),
            _xlws.FILTER('Supplier Emission'!$I$15:$I$49,
                   ('Supplier Emission'!$D$15:$D$49=H774) * ('Supplier Emission'!$F$15:$F$49=$E$541)),
            ""),
    "")</f>
        <v/>
      </c>
      <c r="L774" s="311" t="str">
        <f t="array" ref="L774">IFERROR(
    XLOOKUP(F774,
            _xlws.FILTER('Supplier Emission'!$G$15:$G$49,
                   ('Supplier Emission'!$D$15:$D$49=H774) * ('Supplier Emission'!$F$15:$F$49=$E$541)),
            _xlws.FILTER('Supplier Emission'!$J$15:$J$49,
                   ('Supplier Emission'!$D$15:$D$49=H774) * ('Supplier Emission'!$F$15:$F$49=$E$541)),
            ""),
    "")</f>
        <v/>
      </c>
      <c r="M774" s="311" t="str">
        <f t="array" ref="M774">IFERROR(
    XLOOKUP(F774,
            _xlws.FILTER('Supplier Emission'!$G$15:$G$49,
                   ('Supplier Emission'!$D$15:$D$49=H774) * ('Supplier Emission'!$F$15:$F$49=$E$541)),
            _xlws.FILTER('Supplier Emission'!$M$15:$M$49,
                   ('Supplier Emission'!$D$15:$D$49=H774) * ('Supplier Emission'!$F$15:$F$49=$E$541)),
            ""),
    "")</f>
        <v/>
      </c>
      <c r="N774" s="311" t="str">
        <f t="array" ref="N774">IFERROR(
    XLOOKUP(F774,
            _xlws.FILTER('Supplier Emission'!$G$15:$G$49,
                   ('Supplier Emission'!$D$15:$D$49=H774) * ('Supplier Emission'!$F$15:$F$49=$E$541)),
            _xlws.FILTER('Supplier Emission'!$H$15:$H$49,
                   ('Supplier Emission'!$D$15:$D$49=H774) * ('Supplier Emission'!$F$15:$F$49=$E$541)),
            ""),
    "")</f>
        <v/>
      </c>
      <c r="O774" s="311" t="str">
        <f t="array" ref="O774">XLOOKUP(1,('Emission Factors'!$E$5:$E$488='GHG emissions calculations'!$F774)*('Emission Factors'!$H$5:$H$488='GHG emissions calculations'!$H774),INDEX('Emission Factors'!$E$5:$T$488,0,MATCH('GHG emissions calculations'!O$6,'Emission Factors'!$E$5:$T$5,0)),"",0)</f>
        <v/>
      </c>
      <c r="P774" s="313" t="str">
        <f t="array" ref="P774">IFERROR(
    INDEX('Emission Factors'!$E$5:$P$488,
          MATCH(1,
                ('Emission Factors'!$E$5:$E$488 = 'GHG emissions calculations'!$F774) *
                ('Emission Factors'!$H$5:$H$488 = 'GHG emissions calculations'!$H774),
                0),
          MATCH('GHG emissions calculations'!P$6,'Emission Factors'!$E$5:$P$5,0)),
    "")</f>
        <v/>
      </c>
      <c r="Q774" s="311" t="str">
        <f t="array" ref="Q774">IFERROR(
    IF(
        INDEX('Emission Factors'!$E$5:$P$488,
              MATCH(1,
                    ('Emission Factors'!$E$5:$E$488 = 'GHG emissions calculations'!$F774) *
                    ('Emission Factors'!$H$5:$H$488 = 'GHG emissions calculations'!$H774),
                    0),
              MATCH('GHG emissions calculations'!Q$6, 'Emission Factors'!$E$5:$P$5, 0)) &lt;&gt; "",
        INDEX('Emission Factors'!$E$5:$P$488,
              MATCH(1,
                    ('Emission Factors'!$E$5:$E$488 = 'GHG emissions calculations'!$F774) *
                    ('Emission Factors'!$H$5:$H$488 = 'GHG emissions calculations'!$H774),
                    0),
              MATCH('GHG emissions calculations'!Q$6, 'Emission Factors'!$E$5:$P$5, 0)),
        ""),
    "")</f>
        <v/>
      </c>
      <c r="R774" s="311" t="str">
        <f t="array" ref="R774">IFERROR(
    IF(
        INDEX('Emission Factors'!$E$5:$R$488,
              MATCH(1,
                    ('Emission Factors'!$E$5:$E$488 = 'GHG emissions calculations'!$F774) *
                    ('Emission Factors'!$H$5:$H$488 = 'GHG emissions calculations'!$H774),
                    0),
              MATCH('GHG emissions calculations'!R$6, 'Emission Factors'!$E$5:$R$5, 0)) &lt;&gt; "",
        INDEX('Emission Factors'!$E$5:$R$488,
              MATCH(1,
                    ('Emission Factors'!$E$5:$E$488 = 'GHG emissions calculations'!$F774) *
                    ('Emission Factors'!$H$5:$H$488 = 'GHG emissions calculations'!$H774),
                    0),
              MATCH('GHG emissions calculations'!R$6, 'Emission Factors'!$E$5:$R$5, 0)),
        ""),
    "")</f>
        <v/>
      </c>
      <c r="S774" s="312">
        <f t="shared" si="2"/>
        <v>0</v>
      </c>
      <c r="T774" s="23"/>
    </row>
    <row r="775" ht="15.75" customHeight="1" outlineLevel="1">
      <c r="A775" s="23"/>
      <c r="B775" s="71"/>
      <c r="C775" s="71"/>
      <c r="D775" s="71"/>
      <c r="E775" s="314"/>
      <c r="F775" s="311" t="str">
        <f>Lists!S82</f>
        <v>Ferroalloy Recycled  - Europe</v>
      </c>
      <c r="G775" s="311" t="str">
        <f t="array" ref="G775">XLOOKUP(1,('Emission Factors'!$E$5:$E$488='GHG emissions calculations'!$F775)*('Emission Factors'!$H$5:$H$488='GHG emissions calculations'!$H775),INDEX('Emission Factors'!$E$5:$T$488,0,MATCH('GHG emissions calculations'!G$6,'Emission Factors'!$E$5:$T$5,0)),"",0)</f>
        <v/>
      </c>
      <c r="H775" s="311" t="s">
        <v>238</v>
      </c>
      <c r="I775" s="312" t="str">
        <f>IF(
    SUMIFS('Import data'!$L$25:$L$80,
           'Import data'!$J$25:$J$80, F775,
           'Import data'!$G$25:$G$80, 'GHG emissions calculations'!$H775,
           'Import data'!$I$25:$I$80,$E$541) &lt;&gt; 0,
    SUMIFS('Import data'!$L$25:$L$80,
           'Import data'!$J$25:$J$80, F775,
           'Import data'!$G$25:$G$80, 'GHG emissions calculations'!$H775,
           'Import data'!$I$25:$I$80,$E$541),
    ""
)</f>
        <v/>
      </c>
      <c r="J775" s="311" t="str">
        <f t="array" ref="J775">IF(
    XLOOKUP(F775, 'Import data'!$J$26:$J$47, 'Import data'!$M$26:$M$47, "", 0) = "Please add the region-specific supplier emission factor or choose a different region available in the IAEG database.",
    "",
    XLOOKUP(F775, 'Import data'!$J$26:$J$47, 'Import data'!$M$26:$M$47, "", 0)
)</f>
        <v/>
      </c>
      <c r="K775" s="311" t="str">
        <f t="array" ref="K775">IFERROR(
    XLOOKUP(F775,
            _xlws.FILTER('Supplier Emission'!$G$15:$G$49,
                   ('Supplier Emission'!$D$15:$D$49=H775) * ('Supplier Emission'!$F$15:$F$49=$E$541)),
            _xlws.FILTER('Supplier Emission'!$I$15:$I$49,
                   ('Supplier Emission'!$D$15:$D$49=H775) * ('Supplier Emission'!$F$15:$F$49=$E$541)),
            ""),
    "")</f>
        <v/>
      </c>
      <c r="L775" s="311" t="str">
        <f t="array" ref="L775">IFERROR(
    XLOOKUP(F775,
            _xlws.FILTER('Supplier Emission'!$G$15:$G$49,
                   ('Supplier Emission'!$D$15:$D$49=H775) * ('Supplier Emission'!$F$15:$F$49=$E$541)),
            _xlws.FILTER('Supplier Emission'!$J$15:$J$49,
                   ('Supplier Emission'!$D$15:$D$49=H775) * ('Supplier Emission'!$F$15:$F$49=$E$541)),
            ""),
    "")</f>
        <v/>
      </c>
      <c r="M775" s="311" t="str">
        <f t="array" ref="M775">IFERROR(
    XLOOKUP(F775,
            _xlws.FILTER('Supplier Emission'!$G$15:$G$49,
                   ('Supplier Emission'!$D$15:$D$49=H775) * ('Supplier Emission'!$F$15:$F$49=$E$541)),
            _xlws.FILTER('Supplier Emission'!$M$15:$M$49,
                   ('Supplier Emission'!$D$15:$D$49=H775) * ('Supplier Emission'!$F$15:$F$49=$E$541)),
            ""),
    "")</f>
        <v/>
      </c>
      <c r="N775" s="311" t="str">
        <f t="array" ref="N775">IFERROR(
    XLOOKUP(F775,
            _xlws.FILTER('Supplier Emission'!$G$15:$G$49,
                   ('Supplier Emission'!$D$15:$D$49=H775) * ('Supplier Emission'!$F$15:$F$49=$E$541)),
            _xlws.FILTER('Supplier Emission'!$H$15:$H$49,
                   ('Supplier Emission'!$D$15:$D$49=H775) * ('Supplier Emission'!$F$15:$F$49=$E$541)),
            ""),
    "")</f>
        <v/>
      </c>
      <c r="O775" s="311" t="str">
        <f t="array" ref="O775">XLOOKUP(1,('Emission Factors'!$E$5:$E$488='GHG emissions calculations'!$F775)*('Emission Factors'!$H$5:$H$488='GHG emissions calculations'!$H775),INDEX('Emission Factors'!$E$5:$T$488,0,MATCH('GHG emissions calculations'!O$6,'Emission Factors'!$E$5:$T$5,0)),"",0)</f>
        <v/>
      </c>
      <c r="P775" s="313" t="str">
        <f t="array" ref="P775">IFERROR(
    INDEX('Emission Factors'!$E$5:$P$488,
          MATCH(1,
                ('Emission Factors'!$E$5:$E$488 = 'GHG emissions calculations'!$F775) *
                ('Emission Factors'!$H$5:$H$488 = 'GHG emissions calculations'!$H775),
                0),
          MATCH('GHG emissions calculations'!P$6,'Emission Factors'!$E$5:$P$5,0)),
    "")</f>
        <v/>
      </c>
      <c r="Q775" s="311" t="str">
        <f t="array" ref="Q775">IFERROR(
    IF(
        INDEX('Emission Factors'!$E$5:$P$488,
              MATCH(1,
                    ('Emission Factors'!$E$5:$E$488 = 'GHG emissions calculations'!$F775) *
                    ('Emission Factors'!$H$5:$H$488 = 'GHG emissions calculations'!$H775),
                    0),
              MATCH('GHG emissions calculations'!Q$6, 'Emission Factors'!$E$5:$P$5, 0)) &lt;&gt; "",
        INDEX('Emission Factors'!$E$5:$P$488,
              MATCH(1,
                    ('Emission Factors'!$E$5:$E$488 = 'GHG emissions calculations'!$F775) *
                    ('Emission Factors'!$H$5:$H$488 = 'GHG emissions calculations'!$H775),
                    0),
              MATCH('GHG emissions calculations'!Q$6, 'Emission Factors'!$E$5:$P$5, 0)),
        ""),
    "")</f>
        <v/>
      </c>
      <c r="R775" s="311" t="str">
        <f t="array" ref="R775">IFERROR(
    IF(
        INDEX('Emission Factors'!$E$5:$R$488,
              MATCH(1,
                    ('Emission Factors'!$E$5:$E$488 = 'GHG emissions calculations'!$F775) *
                    ('Emission Factors'!$H$5:$H$488 = 'GHG emissions calculations'!$H775),
                    0),
              MATCH('GHG emissions calculations'!R$6, 'Emission Factors'!$E$5:$R$5, 0)) &lt;&gt; "",
        INDEX('Emission Factors'!$E$5:$R$488,
              MATCH(1,
                    ('Emission Factors'!$E$5:$E$488 = 'GHG emissions calculations'!$F775) *
                    ('Emission Factors'!$H$5:$H$488 = 'GHG emissions calculations'!$H775),
                    0),
              MATCH('GHG emissions calculations'!R$6, 'Emission Factors'!$E$5:$R$5, 0)),
        ""),
    "")</f>
        <v/>
      </c>
      <c r="S775" s="312">
        <f t="shared" si="2"/>
        <v>0</v>
      </c>
      <c r="T775" s="23"/>
    </row>
    <row r="776" ht="15.75" customHeight="1" outlineLevel="1">
      <c r="A776" s="23"/>
      <c r="B776" s="71"/>
      <c r="C776" s="71"/>
      <c r="D776" s="71"/>
      <c r="E776" s="314"/>
      <c r="F776" s="311" t="str">
        <f>Lists!S87</f>
        <v>Ferroalloy Recycled  - Global or unspecified region</v>
      </c>
      <c r="G776" s="311" t="str">
        <f t="array" ref="G776">XLOOKUP(1,('Emission Factors'!$E$5:$E$488='GHG emissions calculations'!$F776)*('Emission Factors'!$H$5:$H$488='GHG emissions calculations'!$H776),INDEX('Emission Factors'!$E$5:$T$488,0,MATCH('GHG emissions calculations'!G$6,'Emission Factors'!$E$5:$T$5,0)),"",0)</f>
        <v/>
      </c>
      <c r="H776" s="311" t="s">
        <v>238</v>
      </c>
      <c r="I776" s="312" t="str">
        <f>IF(
    SUMIFS('Import data'!$L$25:$L$80,
           'Import data'!$J$25:$J$80, F776,
           'Import data'!$G$25:$G$80, 'GHG emissions calculations'!$H776,
           'Import data'!$I$25:$I$80,$E$541) &lt;&gt; 0,
    SUMIFS('Import data'!$L$25:$L$80,
           'Import data'!$J$25:$J$80, F776,
           'Import data'!$G$25:$G$80, 'GHG emissions calculations'!$H776,
           'Import data'!$I$25:$I$80,$E$541),
    ""
)</f>
        <v/>
      </c>
      <c r="J776" s="311" t="str">
        <f t="array" ref="J776">IF(
    XLOOKUP(F776, 'Import data'!$J$26:$J$47, 'Import data'!$M$26:$M$47, "", 0) = "Please add the region-specific supplier emission factor or choose a different region available in the IAEG database.",
    "",
    XLOOKUP(F776, 'Import data'!$J$26:$J$47, 'Import data'!$M$26:$M$47, "", 0)
)</f>
        <v/>
      </c>
      <c r="K776" s="311" t="str">
        <f t="array" ref="K776">IFERROR(
    XLOOKUP(F776,
            _xlws.FILTER('Supplier Emission'!$G$15:$G$49,
                   ('Supplier Emission'!$D$15:$D$49=H776) * ('Supplier Emission'!$F$15:$F$49=$E$541)),
            _xlws.FILTER('Supplier Emission'!$I$15:$I$49,
                   ('Supplier Emission'!$D$15:$D$49=H776) * ('Supplier Emission'!$F$15:$F$49=$E$541)),
            ""),
    "")</f>
        <v/>
      </c>
      <c r="L776" s="311" t="str">
        <f t="array" ref="L776">IFERROR(
    XLOOKUP(F776,
            _xlws.FILTER('Supplier Emission'!$G$15:$G$49,
                   ('Supplier Emission'!$D$15:$D$49=H776) * ('Supplier Emission'!$F$15:$F$49=$E$541)),
            _xlws.FILTER('Supplier Emission'!$J$15:$J$49,
                   ('Supplier Emission'!$D$15:$D$49=H776) * ('Supplier Emission'!$F$15:$F$49=$E$541)),
            ""),
    "")</f>
        <v/>
      </c>
      <c r="M776" s="311" t="str">
        <f t="array" ref="M776">IFERROR(
    XLOOKUP(F776,
            _xlws.FILTER('Supplier Emission'!$G$15:$G$49,
                   ('Supplier Emission'!$D$15:$D$49=H776) * ('Supplier Emission'!$F$15:$F$49=$E$541)),
            _xlws.FILTER('Supplier Emission'!$M$15:$M$49,
                   ('Supplier Emission'!$D$15:$D$49=H776) * ('Supplier Emission'!$F$15:$F$49=$E$541)),
            ""),
    "")</f>
        <v/>
      </c>
      <c r="N776" s="311" t="str">
        <f t="array" ref="N776">IFERROR(
    XLOOKUP(F776,
            _xlws.FILTER('Supplier Emission'!$G$15:$G$49,
                   ('Supplier Emission'!$D$15:$D$49=H776) * ('Supplier Emission'!$F$15:$F$49=$E$541)),
            _xlws.FILTER('Supplier Emission'!$H$15:$H$49,
                   ('Supplier Emission'!$D$15:$D$49=H776) * ('Supplier Emission'!$F$15:$F$49=$E$541)),
            ""),
    "")</f>
        <v/>
      </c>
      <c r="O776" s="311" t="str">
        <f t="array" ref="O776">XLOOKUP(1,('Emission Factors'!$E$5:$E$488='GHG emissions calculations'!$F776)*('Emission Factors'!$H$5:$H$488='GHG emissions calculations'!$H776),INDEX('Emission Factors'!$E$5:$T$488,0,MATCH('GHG emissions calculations'!O$6,'Emission Factors'!$E$5:$T$5,0)),"",0)</f>
        <v/>
      </c>
      <c r="P776" s="313" t="str">
        <f t="array" ref="P776">IFERROR(
    INDEX('Emission Factors'!$E$5:$P$488,
          MATCH(1,
                ('Emission Factors'!$E$5:$E$488 = 'GHG emissions calculations'!$F776) *
                ('Emission Factors'!$H$5:$H$488 = 'GHG emissions calculations'!$H776),
                0),
          MATCH('GHG emissions calculations'!P$6,'Emission Factors'!$E$5:$P$5,0)),
    "")</f>
        <v/>
      </c>
      <c r="Q776" s="311" t="str">
        <f t="array" ref="Q776">IFERROR(
    IF(
        INDEX('Emission Factors'!$E$5:$P$488,
              MATCH(1,
                    ('Emission Factors'!$E$5:$E$488 = 'GHG emissions calculations'!$F776) *
                    ('Emission Factors'!$H$5:$H$488 = 'GHG emissions calculations'!$H776),
                    0),
              MATCH('GHG emissions calculations'!Q$6, 'Emission Factors'!$E$5:$P$5, 0)) &lt;&gt; "",
        INDEX('Emission Factors'!$E$5:$P$488,
              MATCH(1,
                    ('Emission Factors'!$E$5:$E$488 = 'GHG emissions calculations'!$F776) *
                    ('Emission Factors'!$H$5:$H$488 = 'GHG emissions calculations'!$H776),
                    0),
              MATCH('GHG emissions calculations'!Q$6, 'Emission Factors'!$E$5:$P$5, 0)),
        ""),
    "")</f>
        <v/>
      </c>
      <c r="R776" s="311" t="str">
        <f t="array" ref="R776">IFERROR(
    IF(
        INDEX('Emission Factors'!$E$5:$R$488,
              MATCH(1,
                    ('Emission Factors'!$E$5:$E$488 = 'GHG emissions calculations'!$F776) *
                    ('Emission Factors'!$H$5:$H$488 = 'GHG emissions calculations'!$H776),
                    0),
              MATCH('GHG emissions calculations'!R$6, 'Emission Factors'!$E$5:$R$5, 0)) &lt;&gt; "",
        INDEX('Emission Factors'!$E$5:$R$488,
              MATCH(1,
                    ('Emission Factors'!$E$5:$E$488 = 'GHG emissions calculations'!$F776) *
                    ('Emission Factors'!$H$5:$H$488 = 'GHG emissions calculations'!$H776),
                    0),
              MATCH('GHG emissions calculations'!R$6, 'Emission Factors'!$E$5:$R$5, 0)),
        ""),
    "")</f>
        <v/>
      </c>
      <c r="S776" s="312">
        <f t="shared" si="2"/>
        <v>0</v>
      </c>
      <c r="T776" s="23"/>
    </row>
    <row r="777" ht="15.75" customHeight="1" outlineLevel="1">
      <c r="A777" s="23"/>
      <c r="B777" s="71"/>
      <c r="C777" s="71"/>
      <c r="D777" s="71"/>
      <c r="E777" s="314"/>
      <c r="F777" s="311" t="str">
        <f>Lists!S86</f>
        <v>Ferroalloy Recycled  - Middle East</v>
      </c>
      <c r="G777" s="311" t="str">
        <f t="array" ref="G777">XLOOKUP(1,('Emission Factors'!$E$5:$E$488='GHG emissions calculations'!$F777)*('Emission Factors'!$H$5:$H$488='GHG emissions calculations'!$H777),INDEX('Emission Factors'!$E$5:$T$488,0,MATCH('GHG emissions calculations'!G$6,'Emission Factors'!$E$5:$T$5,0)),"",0)</f>
        <v/>
      </c>
      <c r="H777" s="311" t="s">
        <v>238</v>
      </c>
      <c r="I777" s="312" t="str">
        <f>IF(
    SUMIFS('Import data'!$L$25:$L$80,
           'Import data'!$J$25:$J$80, F777,
           'Import data'!$G$25:$G$80, 'GHG emissions calculations'!$H777,
           'Import data'!$I$25:$I$80,$E$541) &lt;&gt; 0,
    SUMIFS('Import data'!$L$25:$L$80,
           'Import data'!$J$25:$J$80, F777,
           'Import data'!$G$25:$G$80, 'GHG emissions calculations'!$H777,
           'Import data'!$I$25:$I$80,$E$541),
    ""
)</f>
        <v/>
      </c>
      <c r="J777" s="311" t="str">
        <f t="array" ref="J777">IF(
    XLOOKUP(F777, 'Import data'!$J$26:$J$47, 'Import data'!$M$26:$M$47, "", 0) = "Please add the region-specific supplier emission factor or choose a different region available in the IAEG database.",
    "",
    XLOOKUP(F777, 'Import data'!$J$26:$J$47, 'Import data'!$M$26:$M$47, "", 0)
)</f>
        <v/>
      </c>
      <c r="K777" s="311" t="str">
        <f t="array" ref="K777">IFERROR(
    XLOOKUP(F777,
            _xlws.FILTER('Supplier Emission'!$G$15:$G$49,
                   ('Supplier Emission'!$D$15:$D$49=H777) * ('Supplier Emission'!$F$15:$F$49=$E$541)),
            _xlws.FILTER('Supplier Emission'!$I$15:$I$49,
                   ('Supplier Emission'!$D$15:$D$49=H777) * ('Supplier Emission'!$F$15:$F$49=$E$541)),
            ""),
    "")</f>
        <v/>
      </c>
      <c r="L777" s="311" t="str">
        <f t="array" ref="L777">IFERROR(
    XLOOKUP(F777,
            _xlws.FILTER('Supplier Emission'!$G$15:$G$49,
                   ('Supplier Emission'!$D$15:$D$49=H777) * ('Supplier Emission'!$F$15:$F$49=$E$541)),
            _xlws.FILTER('Supplier Emission'!$J$15:$J$49,
                   ('Supplier Emission'!$D$15:$D$49=H777) * ('Supplier Emission'!$F$15:$F$49=$E$541)),
            ""),
    "")</f>
        <v/>
      </c>
      <c r="M777" s="311" t="str">
        <f t="array" ref="M777">IFERROR(
    XLOOKUP(F777,
            _xlws.FILTER('Supplier Emission'!$G$15:$G$49,
                   ('Supplier Emission'!$D$15:$D$49=H777) * ('Supplier Emission'!$F$15:$F$49=$E$541)),
            _xlws.FILTER('Supplier Emission'!$M$15:$M$49,
                   ('Supplier Emission'!$D$15:$D$49=H777) * ('Supplier Emission'!$F$15:$F$49=$E$541)),
            ""),
    "")</f>
        <v/>
      </c>
      <c r="N777" s="311" t="str">
        <f t="array" ref="N777">IFERROR(
    XLOOKUP(F777,
            _xlws.FILTER('Supplier Emission'!$G$15:$G$49,
                   ('Supplier Emission'!$D$15:$D$49=H777) * ('Supplier Emission'!$F$15:$F$49=$E$541)),
            _xlws.FILTER('Supplier Emission'!$H$15:$H$49,
                   ('Supplier Emission'!$D$15:$D$49=H777) * ('Supplier Emission'!$F$15:$F$49=$E$541)),
            ""),
    "")</f>
        <v/>
      </c>
      <c r="O777" s="311" t="str">
        <f t="array" ref="O777">XLOOKUP(1,('Emission Factors'!$E$5:$E$488='GHG emissions calculations'!$F777)*('Emission Factors'!$H$5:$H$488='GHG emissions calculations'!$H777),INDEX('Emission Factors'!$E$5:$T$488,0,MATCH('GHG emissions calculations'!O$6,'Emission Factors'!$E$5:$T$5,0)),"",0)</f>
        <v/>
      </c>
      <c r="P777" s="313" t="str">
        <f t="array" ref="P777">IFERROR(
    INDEX('Emission Factors'!$E$5:$P$488,
          MATCH(1,
                ('Emission Factors'!$E$5:$E$488 = 'GHG emissions calculations'!$F777) *
                ('Emission Factors'!$H$5:$H$488 = 'GHG emissions calculations'!$H777),
                0),
          MATCH('GHG emissions calculations'!P$6,'Emission Factors'!$E$5:$P$5,0)),
    "")</f>
        <v/>
      </c>
      <c r="Q777" s="311" t="str">
        <f t="array" ref="Q777">IFERROR(
    IF(
        INDEX('Emission Factors'!$E$5:$P$488,
              MATCH(1,
                    ('Emission Factors'!$E$5:$E$488 = 'GHG emissions calculations'!$F777) *
                    ('Emission Factors'!$H$5:$H$488 = 'GHG emissions calculations'!$H777),
                    0),
              MATCH('GHG emissions calculations'!Q$6, 'Emission Factors'!$E$5:$P$5, 0)) &lt;&gt; "",
        INDEX('Emission Factors'!$E$5:$P$488,
              MATCH(1,
                    ('Emission Factors'!$E$5:$E$488 = 'GHG emissions calculations'!$F777) *
                    ('Emission Factors'!$H$5:$H$488 = 'GHG emissions calculations'!$H777),
                    0),
              MATCH('GHG emissions calculations'!Q$6, 'Emission Factors'!$E$5:$P$5, 0)),
        ""),
    "")</f>
        <v/>
      </c>
      <c r="R777" s="311" t="str">
        <f t="array" ref="R777">IFERROR(
    IF(
        INDEX('Emission Factors'!$E$5:$R$488,
              MATCH(1,
                    ('Emission Factors'!$E$5:$E$488 = 'GHG emissions calculations'!$F777) *
                    ('Emission Factors'!$H$5:$H$488 = 'GHG emissions calculations'!$H777),
                    0),
              MATCH('GHG emissions calculations'!R$6, 'Emission Factors'!$E$5:$R$5, 0)) &lt;&gt; "",
        INDEX('Emission Factors'!$E$5:$R$488,
              MATCH(1,
                    ('Emission Factors'!$E$5:$E$488 = 'GHG emissions calculations'!$F777) *
                    ('Emission Factors'!$H$5:$H$488 = 'GHG emissions calculations'!$H777),
                    0),
              MATCH('GHG emissions calculations'!R$6, 'Emission Factors'!$E$5:$R$5, 0)),
        ""),
    "")</f>
        <v/>
      </c>
      <c r="S777" s="312">
        <f t="shared" si="2"/>
        <v>0</v>
      </c>
      <c r="T777" s="23"/>
    </row>
    <row r="778" ht="15.75" customHeight="1" outlineLevel="1">
      <c r="A778" s="23"/>
      <c r="B778" s="71"/>
      <c r="C778" s="71"/>
      <c r="D778" s="71"/>
      <c r="E778" s="314"/>
      <c r="F778" s="311" t="str">
        <f>Lists!S85</f>
        <v>Ferroalloy Recycled  - Oceania</v>
      </c>
      <c r="G778" s="311" t="str">
        <f t="array" ref="G778">XLOOKUP(1,('Emission Factors'!$E$5:$E$488='GHG emissions calculations'!$F778)*('Emission Factors'!$H$5:$H$488='GHG emissions calculations'!$H778),INDEX('Emission Factors'!$E$5:$T$488,0,MATCH('GHG emissions calculations'!G$6,'Emission Factors'!$E$5:$T$5,0)),"",0)</f>
        <v/>
      </c>
      <c r="H778" s="311" t="s">
        <v>238</v>
      </c>
      <c r="I778" s="312" t="str">
        <f>IF(
    SUMIFS('Import data'!$L$25:$L$80,
           'Import data'!$J$25:$J$80, F778,
           'Import data'!$G$25:$G$80, 'GHG emissions calculations'!$H778,
           'Import data'!$I$25:$I$80,$E$541) &lt;&gt; 0,
    SUMIFS('Import data'!$L$25:$L$80,
           'Import data'!$J$25:$J$80, F778,
           'Import data'!$G$25:$G$80, 'GHG emissions calculations'!$H778,
           'Import data'!$I$25:$I$80,$E$541),
    ""
)</f>
        <v/>
      </c>
      <c r="J778" s="311" t="str">
        <f t="array" ref="J778">IF(
    XLOOKUP(F778, 'Import data'!$J$26:$J$47, 'Import data'!$M$26:$M$47, "", 0) = "Please add the region-specific supplier emission factor or choose a different region available in the IAEG database.",
    "",
    XLOOKUP(F778, 'Import data'!$J$26:$J$47, 'Import data'!$M$26:$M$47, "", 0)
)</f>
        <v/>
      </c>
      <c r="K778" s="311" t="str">
        <f t="array" ref="K778">IFERROR(
    XLOOKUP(F778,
            _xlws.FILTER('Supplier Emission'!$G$15:$G$49,
                   ('Supplier Emission'!$D$15:$D$49=H778) * ('Supplier Emission'!$F$15:$F$49=$E$541)),
            _xlws.FILTER('Supplier Emission'!$I$15:$I$49,
                   ('Supplier Emission'!$D$15:$D$49=H778) * ('Supplier Emission'!$F$15:$F$49=$E$541)),
            ""),
    "")</f>
        <v/>
      </c>
      <c r="L778" s="311" t="str">
        <f t="array" ref="L778">IFERROR(
    XLOOKUP(F778,
            _xlws.FILTER('Supplier Emission'!$G$15:$G$49,
                   ('Supplier Emission'!$D$15:$D$49=H778) * ('Supplier Emission'!$F$15:$F$49=$E$541)),
            _xlws.FILTER('Supplier Emission'!$J$15:$J$49,
                   ('Supplier Emission'!$D$15:$D$49=H778) * ('Supplier Emission'!$F$15:$F$49=$E$541)),
            ""),
    "")</f>
        <v/>
      </c>
      <c r="M778" s="311" t="str">
        <f t="array" ref="M778">IFERROR(
    XLOOKUP(F778,
            _xlws.FILTER('Supplier Emission'!$G$15:$G$49,
                   ('Supplier Emission'!$D$15:$D$49=H778) * ('Supplier Emission'!$F$15:$F$49=$E$541)),
            _xlws.FILTER('Supplier Emission'!$M$15:$M$49,
                   ('Supplier Emission'!$D$15:$D$49=H778) * ('Supplier Emission'!$F$15:$F$49=$E$541)),
            ""),
    "")</f>
        <v/>
      </c>
      <c r="N778" s="311" t="str">
        <f t="array" ref="N778">IFERROR(
    XLOOKUP(F778,
            _xlws.FILTER('Supplier Emission'!$G$15:$G$49,
                   ('Supplier Emission'!$D$15:$D$49=H778) * ('Supplier Emission'!$F$15:$F$49=$E$541)),
            _xlws.FILTER('Supplier Emission'!$H$15:$H$49,
                   ('Supplier Emission'!$D$15:$D$49=H778) * ('Supplier Emission'!$F$15:$F$49=$E$541)),
            ""),
    "")</f>
        <v/>
      </c>
      <c r="O778" s="311" t="str">
        <f t="array" ref="O778">XLOOKUP(1,('Emission Factors'!$E$5:$E$488='GHG emissions calculations'!$F778)*('Emission Factors'!$H$5:$H$488='GHG emissions calculations'!$H778),INDEX('Emission Factors'!$E$5:$T$488,0,MATCH('GHG emissions calculations'!O$6,'Emission Factors'!$E$5:$T$5,0)),"",0)</f>
        <v/>
      </c>
      <c r="P778" s="313" t="str">
        <f t="array" ref="P778">IFERROR(
    INDEX('Emission Factors'!$E$5:$P$488,
          MATCH(1,
                ('Emission Factors'!$E$5:$E$488 = 'GHG emissions calculations'!$F778) *
                ('Emission Factors'!$H$5:$H$488 = 'GHG emissions calculations'!$H778),
                0),
          MATCH('GHG emissions calculations'!P$6,'Emission Factors'!$E$5:$P$5,0)),
    "")</f>
        <v/>
      </c>
      <c r="Q778" s="311" t="str">
        <f t="array" ref="Q778">IFERROR(
    IF(
        INDEX('Emission Factors'!$E$5:$P$488,
              MATCH(1,
                    ('Emission Factors'!$E$5:$E$488 = 'GHG emissions calculations'!$F778) *
                    ('Emission Factors'!$H$5:$H$488 = 'GHG emissions calculations'!$H778),
                    0),
              MATCH('GHG emissions calculations'!Q$6, 'Emission Factors'!$E$5:$P$5, 0)) &lt;&gt; "",
        INDEX('Emission Factors'!$E$5:$P$488,
              MATCH(1,
                    ('Emission Factors'!$E$5:$E$488 = 'GHG emissions calculations'!$F778) *
                    ('Emission Factors'!$H$5:$H$488 = 'GHG emissions calculations'!$H778),
                    0),
              MATCH('GHG emissions calculations'!Q$6, 'Emission Factors'!$E$5:$P$5, 0)),
        ""),
    "")</f>
        <v/>
      </c>
      <c r="R778" s="311" t="str">
        <f t="array" ref="R778">IFERROR(
    IF(
        INDEX('Emission Factors'!$E$5:$R$488,
              MATCH(1,
                    ('Emission Factors'!$E$5:$E$488 = 'GHG emissions calculations'!$F778) *
                    ('Emission Factors'!$H$5:$H$488 = 'GHG emissions calculations'!$H778),
                    0),
              MATCH('GHG emissions calculations'!R$6, 'Emission Factors'!$E$5:$R$5, 0)) &lt;&gt; "",
        INDEX('Emission Factors'!$E$5:$R$488,
              MATCH(1,
                    ('Emission Factors'!$E$5:$E$488 = 'GHG emissions calculations'!$F778) *
                    ('Emission Factors'!$H$5:$H$488 = 'GHG emissions calculations'!$H778),
                    0),
              MATCH('GHG emissions calculations'!R$6, 'Emission Factors'!$E$5:$R$5, 0)),
        ""),
    "")</f>
        <v/>
      </c>
      <c r="S778" s="312">
        <f t="shared" si="2"/>
        <v>0</v>
      </c>
      <c r="T778" s="23"/>
    </row>
    <row r="779" ht="15.75" customHeight="1" outlineLevel="1">
      <c r="A779" s="23"/>
      <c r="B779" s="71"/>
      <c r="C779" s="71"/>
      <c r="D779" s="71"/>
      <c r="E779" s="314"/>
      <c r="F779" s="311" t="str">
        <f>Lists!S90</f>
        <v>Hardware, unknown material and mass - Africa</v>
      </c>
      <c r="G779" s="311" t="str">
        <f t="array" ref="G779">XLOOKUP(1,('Emission Factors'!$E$5:$E$488='GHG emissions calculations'!$F779)*('Emission Factors'!$H$5:$H$488='GHG emissions calculations'!$H779),INDEX('Emission Factors'!$E$5:$T$488,0,MATCH('GHG emissions calculations'!G$6,'Emission Factors'!$E$5:$T$5,0)),"",0)</f>
        <v/>
      </c>
      <c r="H779" s="311" t="s">
        <v>238</v>
      </c>
      <c r="I779" s="312" t="str">
        <f>IF(
    SUMIFS('Import data'!$L$25:$L$80,
           'Import data'!$J$25:$J$80, F779,
           'Import data'!$G$25:$G$80, 'GHG emissions calculations'!$H779,
           'Import data'!$I$25:$I$80,$E$541) &lt;&gt; 0,
    SUMIFS('Import data'!$L$25:$L$80,
           'Import data'!$J$25:$J$80, F779,
           'Import data'!$G$25:$G$80, 'GHG emissions calculations'!$H779,
           'Import data'!$I$25:$I$80,$E$541),
    ""
)</f>
        <v/>
      </c>
      <c r="J779" s="311" t="str">
        <f t="array" ref="J779">IF(
    XLOOKUP(F779, 'Import data'!$J$26:$J$47, 'Import data'!$M$26:$M$47, "", 0) = "Please add the region-specific supplier emission factor or choose a different region available in the IAEG database.",
    "",
    XLOOKUP(F779, 'Import data'!$J$26:$J$47, 'Import data'!$M$26:$M$47, "", 0)
)</f>
        <v/>
      </c>
      <c r="K779" s="311" t="str">
        <f t="array" ref="K779">IFERROR(
    XLOOKUP(F779,
            _xlws.FILTER('Supplier Emission'!$G$15:$G$49,
                   ('Supplier Emission'!$D$15:$D$49=H779) * ('Supplier Emission'!$F$15:$F$49=$E$541)),
            _xlws.FILTER('Supplier Emission'!$I$15:$I$49,
                   ('Supplier Emission'!$D$15:$D$49=H779) * ('Supplier Emission'!$F$15:$F$49=$E$541)),
            ""),
    "")</f>
        <v/>
      </c>
      <c r="L779" s="311" t="str">
        <f t="array" ref="L779">IFERROR(
    XLOOKUP(F779,
            _xlws.FILTER('Supplier Emission'!$G$15:$G$49,
                   ('Supplier Emission'!$D$15:$D$49=H779) * ('Supplier Emission'!$F$15:$F$49=$E$541)),
            _xlws.FILTER('Supplier Emission'!$J$15:$J$49,
                   ('Supplier Emission'!$D$15:$D$49=H779) * ('Supplier Emission'!$F$15:$F$49=$E$541)),
            ""),
    "")</f>
        <v/>
      </c>
      <c r="M779" s="311" t="str">
        <f t="array" ref="M779">IFERROR(
    XLOOKUP(F779,
            _xlws.FILTER('Supplier Emission'!$G$15:$G$49,
                   ('Supplier Emission'!$D$15:$D$49=H779) * ('Supplier Emission'!$F$15:$F$49=$E$541)),
            _xlws.FILTER('Supplier Emission'!$M$15:$M$49,
                   ('Supplier Emission'!$D$15:$D$49=H779) * ('Supplier Emission'!$F$15:$F$49=$E$541)),
            ""),
    "")</f>
        <v/>
      </c>
      <c r="N779" s="311" t="str">
        <f t="array" ref="N779">IFERROR(
    XLOOKUP(F779,
            _xlws.FILTER('Supplier Emission'!$G$15:$G$49,
                   ('Supplier Emission'!$D$15:$D$49=H779) * ('Supplier Emission'!$F$15:$F$49=$E$541)),
            _xlws.FILTER('Supplier Emission'!$H$15:$H$49,
                   ('Supplier Emission'!$D$15:$D$49=H779) * ('Supplier Emission'!$F$15:$F$49=$E$541)),
            ""),
    "")</f>
        <v/>
      </c>
      <c r="O779" s="311" t="str">
        <f t="array" ref="O779">XLOOKUP(1,('Emission Factors'!$E$5:$E$488='GHG emissions calculations'!$F779)*('Emission Factors'!$H$5:$H$488='GHG emissions calculations'!$H779),INDEX('Emission Factors'!$E$5:$T$488,0,MATCH('GHG emissions calculations'!O$6,'Emission Factors'!$E$5:$T$5,0)),"",0)</f>
        <v/>
      </c>
      <c r="P779" s="313" t="str">
        <f t="array" ref="P779">IFERROR(
    INDEX('Emission Factors'!$E$5:$P$488,
          MATCH(1,
                ('Emission Factors'!$E$5:$E$488 = 'GHG emissions calculations'!$F779) *
                ('Emission Factors'!$H$5:$H$488 = 'GHG emissions calculations'!$H779),
                0),
          MATCH('GHG emissions calculations'!P$6,'Emission Factors'!$E$5:$P$5,0)),
    "")</f>
        <v/>
      </c>
      <c r="Q779" s="311" t="str">
        <f t="array" ref="Q779">IFERROR(
    IF(
        INDEX('Emission Factors'!$E$5:$P$488,
              MATCH(1,
                    ('Emission Factors'!$E$5:$E$488 = 'GHG emissions calculations'!$F779) *
                    ('Emission Factors'!$H$5:$H$488 = 'GHG emissions calculations'!$H779),
                    0),
              MATCH('GHG emissions calculations'!Q$6, 'Emission Factors'!$E$5:$P$5, 0)) &lt;&gt; "",
        INDEX('Emission Factors'!$E$5:$P$488,
              MATCH(1,
                    ('Emission Factors'!$E$5:$E$488 = 'GHG emissions calculations'!$F779) *
                    ('Emission Factors'!$H$5:$H$488 = 'GHG emissions calculations'!$H779),
                    0),
              MATCH('GHG emissions calculations'!Q$6, 'Emission Factors'!$E$5:$P$5, 0)),
        ""),
    "")</f>
        <v/>
      </c>
      <c r="R779" s="311" t="str">
        <f t="array" ref="R779">IFERROR(
    IF(
        INDEX('Emission Factors'!$E$5:$R$488,
              MATCH(1,
                    ('Emission Factors'!$E$5:$E$488 = 'GHG emissions calculations'!$F779) *
                    ('Emission Factors'!$H$5:$H$488 = 'GHG emissions calculations'!$H779),
                    0),
              MATCH('GHG emissions calculations'!R$6, 'Emission Factors'!$E$5:$R$5, 0)) &lt;&gt; "",
        INDEX('Emission Factors'!$E$5:$R$488,
              MATCH(1,
                    ('Emission Factors'!$E$5:$E$488 = 'GHG emissions calculations'!$F779) *
                    ('Emission Factors'!$H$5:$H$488 = 'GHG emissions calculations'!$H779),
                    0),
              MATCH('GHG emissions calculations'!R$6, 'Emission Factors'!$E$5:$R$5, 0)),
        ""),
    "")</f>
        <v/>
      </c>
      <c r="S779" s="312">
        <f t="shared" si="2"/>
        <v>0</v>
      </c>
      <c r="T779" s="23"/>
    </row>
    <row r="780" ht="15.75" customHeight="1" outlineLevel="1">
      <c r="A780" s="23"/>
      <c r="B780" s="71"/>
      <c r="C780" s="71"/>
      <c r="D780" s="71"/>
      <c r="E780" s="314"/>
      <c r="F780" s="311" t="str">
        <f>Lists!S88</f>
        <v>Hardware, unknown material and mass - America</v>
      </c>
      <c r="G780" s="311">
        <f t="array" ref="G780">XLOOKUP(1,('Emission Factors'!$E$5:$E$488='GHG emissions calculations'!$F780)*('Emission Factors'!$H$5:$H$488='GHG emissions calculations'!$H780),INDEX('Emission Factors'!$E$5:$T$488,0,MATCH('GHG emissions calculations'!G$6,'Emission Factors'!$E$5:$T$5,0)),"",0)</f>
        <v>2</v>
      </c>
      <c r="H780" s="311" t="s">
        <v>238</v>
      </c>
      <c r="I780" s="312" t="str">
        <f>IF(
    SUMIFS('Import data'!$L$25:$L$80,
           'Import data'!$J$25:$J$80, F780,
           'Import data'!$G$25:$G$80, 'GHG emissions calculations'!$H780,
           'Import data'!$I$25:$I$80,$E$541) &lt;&gt; 0,
    SUMIFS('Import data'!$L$25:$L$80,
           'Import data'!$J$25:$J$80, F780,
           'Import data'!$G$25:$G$80, 'GHG emissions calculations'!$H780,
           'Import data'!$I$25:$I$80,$E$541),
    ""
)</f>
        <v/>
      </c>
      <c r="J780" s="311" t="str">
        <f t="array" ref="J780">IF(
    XLOOKUP(F780, 'Import data'!$J$26:$J$47, 'Import data'!$M$26:$M$47, "", 0) = "Please add the region-specific supplier emission factor or choose a different region available in the IAEG database.",
    "",
    XLOOKUP(F780, 'Import data'!$J$26:$J$47, 'Import data'!$M$26:$M$47, "", 0)
)</f>
        <v/>
      </c>
      <c r="K780" s="311" t="str">
        <f t="array" ref="K780">IFERROR(
    XLOOKUP(F780,
            _xlws.FILTER('Supplier Emission'!$G$15:$G$49,
                   ('Supplier Emission'!$D$15:$D$49=H780) * ('Supplier Emission'!$F$15:$F$49=$E$541)),
            _xlws.FILTER('Supplier Emission'!$I$15:$I$49,
                   ('Supplier Emission'!$D$15:$D$49=H780) * ('Supplier Emission'!$F$15:$F$49=$E$541)),
            ""),
    "")</f>
        <v/>
      </c>
      <c r="L780" s="311" t="str">
        <f t="array" ref="L780">IFERROR(
    XLOOKUP(F780,
            _xlws.FILTER('Supplier Emission'!$G$15:$G$49,
                   ('Supplier Emission'!$D$15:$D$49=H780) * ('Supplier Emission'!$F$15:$F$49=$E$541)),
            _xlws.FILTER('Supplier Emission'!$J$15:$J$49,
                   ('Supplier Emission'!$D$15:$D$49=H780) * ('Supplier Emission'!$F$15:$F$49=$E$541)),
            ""),
    "")</f>
        <v/>
      </c>
      <c r="M780" s="311" t="str">
        <f t="array" ref="M780">IFERROR(
    XLOOKUP(F780,
            _xlws.FILTER('Supplier Emission'!$G$15:$G$49,
                   ('Supplier Emission'!$D$15:$D$49=H780) * ('Supplier Emission'!$F$15:$F$49=$E$541)),
            _xlws.FILTER('Supplier Emission'!$M$15:$M$49,
                   ('Supplier Emission'!$D$15:$D$49=H780) * ('Supplier Emission'!$F$15:$F$49=$E$541)),
            ""),
    "")</f>
        <v/>
      </c>
      <c r="N780" s="311" t="str">
        <f t="array" ref="N780">IFERROR(
    XLOOKUP(F780,
            _xlws.FILTER('Supplier Emission'!$G$15:$G$49,
                   ('Supplier Emission'!$D$15:$D$49=H780) * ('Supplier Emission'!$F$15:$F$49=$E$541)),
            _xlws.FILTER('Supplier Emission'!$H$15:$H$49,
                   ('Supplier Emission'!$D$15:$D$49=H780) * ('Supplier Emission'!$F$15:$F$49=$E$541)),
            ""),
    "")</f>
        <v/>
      </c>
      <c r="O780" s="311" t="str">
        <f t="array" ref="O780">XLOOKUP(1,('Emission Factors'!$E$5:$E$488='GHG emissions calculations'!$F780)*('Emission Factors'!$H$5:$H$488='GHG emissions calculations'!$H780),INDEX('Emission Factors'!$E$5:$T$488,0,MATCH('GHG emissions calculations'!O$6,'Emission Factors'!$E$5:$T$5,0)),"",0)</f>
        <v>Hardware manufacturing</v>
      </c>
      <c r="P780" s="313">
        <f t="array" ref="P780">IFERROR(
    INDEX('Emission Factors'!$E$5:$P$488,
          MATCH(1,
                ('Emission Factors'!$E$5:$E$488 = 'GHG emissions calculations'!$F780) *
                ('Emission Factors'!$H$5:$H$488 = 'GHG emissions calculations'!$H780),
                0),
          MATCH('GHG emissions calculations'!P$6,'Emission Factors'!$E$5:$P$5,0)),
    "")</f>
        <v>191</v>
      </c>
      <c r="Q780" s="311" t="str">
        <f t="array" ref="Q780">IFERROR(
    IF(
        INDEX('Emission Factors'!$E$5:$P$488,
              MATCH(1,
                    ('Emission Factors'!$E$5:$E$488 = 'GHG emissions calculations'!$F780) *
                    ('Emission Factors'!$H$5:$H$488 = 'GHG emissions calculations'!$H780),
                    0),
              MATCH('GHG emissions calculations'!Q$6, 'Emission Factors'!$E$5:$P$5, 0)) &lt;&gt; "",
        INDEX('Emission Factors'!$E$5:$P$488,
              MATCH(1,
                    ('Emission Factors'!$E$5:$E$488 = 'GHG emissions calculations'!$F780) *
                    ('Emission Factors'!$H$5:$H$488 = 'GHG emissions calculations'!$H780),
                    0),
              MATCH('GHG emissions calculations'!Q$6, 'Emission Factors'!$E$5:$P$5, 0)),
        ""),
    "")</f>
        <v>kgCO2e / k€</v>
      </c>
      <c r="R780" s="311" t="str">
        <f t="array" ref="R780">IFERROR(
    IF(
        INDEX('Emission Factors'!$E$5:$R$488,
              MATCH(1,
                    ('Emission Factors'!$E$5:$E$488 = 'GHG emissions calculations'!$F780) *
                    ('Emission Factors'!$H$5:$H$488 = 'GHG emissions calculations'!$H780),
                    0),
              MATCH('GHG emissions calculations'!R$6, 'Emission Factors'!$E$5:$R$5, 0)) &lt;&gt; "",
        INDEX('Emission Factors'!$E$5:$R$488,
              MATCH(1,
                    ('Emission Factors'!$E$5:$E$488 = 'GHG emissions calculations'!$F780) *
                    ('Emission Factors'!$H$5:$H$488 = 'GHG emissions calculations'!$H780),
                    0),
              MATCH('GHG emissions calculations'!R$6, 'Emission Factors'!$E$5:$R$5, 0)),
        ""),
    "")</f>
        <v>America</v>
      </c>
      <c r="S780" s="312">
        <f t="shared" si="2"/>
        <v>0</v>
      </c>
      <c r="T780" s="23"/>
    </row>
    <row r="781" ht="15.75" customHeight="1" outlineLevel="1">
      <c r="A781" s="23"/>
      <c r="B781" s="71"/>
      <c r="C781" s="71"/>
      <c r="D781" s="71"/>
      <c r="E781" s="314"/>
      <c r="F781" s="311" t="str">
        <f>Lists!S91</f>
        <v>Hardware, unknown material and mass - Asia</v>
      </c>
      <c r="G781" s="311" t="str">
        <f t="array" ref="G781">XLOOKUP(1,('Emission Factors'!$E$5:$E$488='GHG emissions calculations'!$F781)*('Emission Factors'!$H$5:$H$488='GHG emissions calculations'!$H781),INDEX('Emission Factors'!$E$5:$T$488,0,MATCH('GHG emissions calculations'!G$6,'Emission Factors'!$E$5:$T$5,0)),"",0)</f>
        <v/>
      </c>
      <c r="H781" s="311" t="s">
        <v>238</v>
      </c>
      <c r="I781" s="312" t="str">
        <f>IF(
    SUMIFS('Import data'!$L$25:$L$80,
           'Import data'!$J$25:$J$80, F781,
           'Import data'!$G$25:$G$80, 'GHG emissions calculations'!$H781,
           'Import data'!$I$25:$I$80,$E$541) &lt;&gt; 0,
    SUMIFS('Import data'!$L$25:$L$80,
           'Import data'!$J$25:$J$80, F781,
           'Import data'!$G$25:$G$80, 'GHG emissions calculations'!$H781,
           'Import data'!$I$25:$I$80,$E$541),
    ""
)</f>
        <v/>
      </c>
      <c r="J781" s="311" t="str">
        <f t="array" ref="J781">IF(
    XLOOKUP(F781, 'Import data'!$J$26:$J$47, 'Import data'!$M$26:$M$47, "", 0) = "Please add the region-specific supplier emission factor or choose a different region available in the IAEG database.",
    "",
    XLOOKUP(F781, 'Import data'!$J$26:$J$47, 'Import data'!$M$26:$M$47, "", 0)
)</f>
        <v/>
      </c>
      <c r="K781" s="311" t="str">
        <f t="array" ref="K781">IFERROR(
    XLOOKUP(F781,
            _xlws.FILTER('Supplier Emission'!$G$15:$G$49,
                   ('Supplier Emission'!$D$15:$D$49=H781) * ('Supplier Emission'!$F$15:$F$49=$E$541)),
            _xlws.FILTER('Supplier Emission'!$I$15:$I$49,
                   ('Supplier Emission'!$D$15:$D$49=H781) * ('Supplier Emission'!$F$15:$F$49=$E$541)),
            ""),
    "")</f>
        <v/>
      </c>
      <c r="L781" s="311" t="str">
        <f t="array" ref="L781">IFERROR(
    XLOOKUP(F781,
            _xlws.FILTER('Supplier Emission'!$G$15:$G$49,
                   ('Supplier Emission'!$D$15:$D$49=H781) * ('Supplier Emission'!$F$15:$F$49=$E$541)),
            _xlws.FILTER('Supplier Emission'!$J$15:$J$49,
                   ('Supplier Emission'!$D$15:$D$49=H781) * ('Supplier Emission'!$F$15:$F$49=$E$541)),
            ""),
    "")</f>
        <v/>
      </c>
      <c r="M781" s="311" t="str">
        <f t="array" ref="M781">IFERROR(
    XLOOKUP(F781,
            _xlws.FILTER('Supplier Emission'!$G$15:$G$49,
                   ('Supplier Emission'!$D$15:$D$49=H781) * ('Supplier Emission'!$F$15:$F$49=$E$541)),
            _xlws.FILTER('Supplier Emission'!$M$15:$M$49,
                   ('Supplier Emission'!$D$15:$D$49=H781) * ('Supplier Emission'!$F$15:$F$49=$E$541)),
            ""),
    "")</f>
        <v/>
      </c>
      <c r="N781" s="311" t="str">
        <f t="array" ref="N781">IFERROR(
    XLOOKUP(F781,
            _xlws.FILTER('Supplier Emission'!$G$15:$G$49,
                   ('Supplier Emission'!$D$15:$D$49=H781) * ('Supplier Emission'!$F$15:$F$49=$E$541)),
            _xlws.FILTER('Supplier Emission'!$H$15:$H$49,
                   ('Supplier Emission'!$D$15:$D$49=H781) * ('Supplier Emission'!$F$15:$F$49=$E$541)),
            ""),
    "")</f>
        <v/>
      </c>
      <c r="O781" s="311" t="str">
        <f t="array" ref="O781">XLOOKUP(1,('Emission Factors'!$E$5:$E$488='GHG emissions calculations'!$F781)*('Emission Factors'!$H$5:$H$488='GHG emissions calculations'!$H781),INDEX('Emission Factors'!$E$5:$T$488,0,MATCH('GHG emissions calculations'!O$6,'Emission Factors'!$E$5:$T$5,0)),"",0)</f>
        <v/>
      </c>
      <c r="P781" s="313" t="str">
        <f t="array" ref="P781">IFERROR(
    INDEX('Emission Factors'!$E$5:$P$488,
          MATCH(1,
                ('Emission Factors'!$E$5:$E$488 = 'GHG emissions calculations'!$F781) *
                ('Emission Factors'!$H$5:$H$488 = 'GHG emissions calculations'!$H781),
                0),
          MATCH('GHG emissions calculations'!P$6,'Emission Factors'!$E$5:$P$5,0)),
    "")</f>
        <v/>
      </c>
      <c r="Q781" s="311" t="str">
        <f t="array" ref="Q781">IFERROR(
    IF(
        INDEX('Emission Factors'!$E$5:$P$488,
              MATCH(1,
                    ('Emission Factors'!$E$5:$E$488 = 'GHG emissions calculations'!$F781) *
                    ('Emission Factors'!$H$5:$H$488 = 'GHG emissions calculations'!$H781),
                    0),
              MATCH('GHG emissions calculations'!Q$6, 'Emission Factors'!$E$5:$P$5, 0)) &lt;&gt; "",
        INDEX('Emission Factors'!$E$5:$P$488,
              MATCH(1,
                    ('Emission Factors'!$E$5:$E$488 = 'GHG emissions calculations'!$F781) *
                    ('Emission Factors'!$H$5:$H$488 = 'GHG emissions calculations'!$H781),
                    0),
              MATCH('GHG emissions calculations'!Q$6, 'Emission Factors'!$E$5:$P$5, 0)),
        ""),
    "")</f>
        <v/>
      </c>
      <c r="R781" s="311" t="str">
        <f t="array" ref="R781">IFERROR(
    IF(
        INDEX('Emission Factors'!$E$5:$R$488,
              MATCH(1,
                    ('Emission Factors'!$E$5:$E$488 = 'GHG emissions calculations'!$F781) *
                    ('Emission Factors'!$H$5:$H$488 = 'GHG emissions calculations'!$H781),
                    0),
              MATCH('GHG emissions calculations'!R$6, 'Emission Factors'!$E$5:$R$5, 0)) &lt;&gt; "",
        INDEX('Emission Factors'!$E$5:$R$488,
              MATCH(1,
                    ('Emission Factors'!$E$5:$E$488 = 'GHG emissions calculations'!$F781) *
                    ('Emission Factors'!$H$5:$H$488 = 'GHG emissions calculations'!$H781),
                    0),
              MATCH('GHG emissions calculations'!R$6, 'Emission Factors'!$E$5:$R$5, 0)),
        ""),
    "")</f>
        <v/>
      </c>
      <c r="S781" s="312">
        <f t="shared" si="2"/>
        <v>0</v>
      </c>
      <c r="T781" s="23"/>
    </row>
    <row r="782" ht="15.75" customHeight="1" outlineLevel="1">
      <c r="A782" s="23"/>
      <c r="B782" s="71"/>
      <c r="C782" s="71"/>
      <c r="D782" s="71"/>
      <c r="E782" s="314"/>
      <c r="F782" s="311" t="str">
        <f>Lists!S89</f>
        <v>Hardware, unknown material and mass - Europe</v>
      </c>
      <c r="G782" s="311" t="str">
        <f t="array" ref="G782">XLOOKUP(1,('Emission Factors'!$E$5:$E$488='GHG emissions calculations'!$F782)*('Emission Factors'!$H$5:$H$488='GHG emissions calculations'!$H782),INDEX('Emission Factors'!$E$5:$T$488,0,MATCH('GHG emissions calculations'!G$6,'Emission Factors'!$E$5:$T$5,0)),"",0)</f>
        <v/>
      </c>
      <c r="H782" s="311" t="s">
        <v>238</v>
      </c>
      <c r="I782" s="312" t="str">
        <f>IF(
    SUMIFS('Import data'!$L$25:$L$80,
           'Import data'!$J$25:$J$80, F782,
           'Import data'!$G$25:$G$80, 'GHG emissions calculations'!$H782,
           'Import data'!$I$25:$I$80,$E$541) &lt;&gt; 0,
    SUMIFS('Import data'!$L$25:$L$80,
           'Import data'!$J$25:$J$80, F782,
           'Import data'!$G$25:$G$80, 'GHG emissions calculations'!$H782,
           'Import data'!$I$25:$I$80,$E$541),
    ""
)</f>
        <v/>
      </c>
      <c r="J782" s="311" t="str">
        <f t="array" ref="J782">IF(
    XLOOKUP(F782, 'Import data'!$J$26:$J$47, 'Import data'!$M$26:$M$47, "", 0) = "Please add the region-specific supplier emission factor or choose a different region available in the IAEG database.",
    "",
    XLOOKUP(F782, 'Import data'!$J$26:$J$47, 'Import data'!$M$26:$M$47, "", 0)
)</f>
        <v/>
      </c>
      <c r="K782" s="311" t="str">
        <f t="array" ref="K782">IFERROR(
    XLOOKUP(F782,
            _xlws.FILTER('Supplier Emission'!$G$15:$G$49,
                   ('Supplier Emission'!$D$15:$D$49=H782) * ('Supplier Emission'!$F$15:$F$49=$E$541)),
            _xlws.FILTER('Supplier Emission'!$I$15:$I$49,
                   ('Supplier Emission'!$D$15:$D$49=H782) * ('Supplier Emission'!$F$15:$F$49=$E$541)),
            ""),
    "")</f>
        <v/>
      </c>
      <c r="L782" s="311" t="str">
        <f t="array" ref="L782">IFERROR(
    XLOOKUP(F782,
            _xlws.FILTER('Supplier Emission'!$G$15:$G$49,
                   ('Supplier Emission'!$D$15:$D$49=H782) * ('Supplier Emission'!$F$15:$F$49=$E$541)),
            _xlws.FILTER('Supplier Emission'!$J$15:$J$49,
                   ('Supplier Emission'!$D$15:$D$49=H782) * ('Supplier Emission'!$F$15:$F$49=$E$541)),
            ""),
    "")</f>
        <v/>
      </c>
      <c r="M782" s="311" t="str">
        <f t="array" ref="M782">IFERROR(
    XLOOKUP(F782,
            _xlws.FILTER('Supplier Emission'!$G$15:$G$49,
                   ('Supplier Emission'!$D$15:$D$49=H782) * ('Supplier Emission'!$F$15:$F$49=$E$541)),
            _xlws.FILTER('Supplier Emission'!$M$15:$M$49,
                   ('Supplier Emission'!$D$15:$D$49=H782) * ('Supplier Emission'!$F$15:$F$49=$E$541)),
            ""),
    "")</f>
        <v/>
      </c>
      <c r="N782" s="311" t="str">
        <f t="array" ref="N782">IFERROR(
    XLOOKUP(F782,
            _xlws.FILTER('Supplier Emission'!$G$15:$G$49,
                   ('Supplier Emission'!$D$15:$D$49=H782) * ('Supplier Emission'!$F$15:$F$49=$E$541)),
            _xlws.FILTER('Supplier Emission'!$H$15:$H$49,
                   ('Supplier Emission'!$D$15:$D$49=H782) * ('Supplier Emission'!$F$15:$F$49=$E$541)),
            ""),
    "")</f>
        <v/>
      </c>
      <c r="O782" s="311" t="str">
        <f t="array" ref="O782">XLOOKUP(1,('Emission Factors'!$E$5:$E$488='GHG emissions calculations'!$F782)*('Emission Factors'!$H$5:$H$488='GHG emissions calculations'!$H782),INDEX('Emission Factors'!$E$5:$T$488,0,MATCH('GHG emissions calculations'!O$6,'Emission Factors'!$E$5:$T$5,0)),"",0)</f>
        <v/>
      </c>
      <c r="P782" s="313" t="str">
        <f t="array" ref="P782">IFERROR(
    INDEX('Emission Factors'!$E$5:$P$488,
          MATCH(1,
                ('Emission Factors'!$E$5:$E$488 = 'GHG emissions calculations'!$F782) *
                ('Emission Factors'!$H$5:$H$488 = 'GHG emissions calculations'!$H782),
                0),
          MATCH('GHG emissions calculations'!P$6,'Emission Factors'!$E$5:$P$5,0)),
    "")</f>
        <v/>
      </c>
      <c r="Q782" s="311" t="str">
        <f t="array" ref="Q782">IFERROR(
    IF(
        INDEX('Emission Factors'!$E$5:$P$488,
              MATCH(1,
                    ('Emission Factors'!$E$5:$E$488 = 'GHG emissions calculations'!$F782) *
                    ('Emission Factors'!$H$5:$H$488 = 'GHG emissions calculations'!$H782),
                    0),
              MATCH('GHG emissions calculations'!Q$6, 'Emission Factors'!$E$5:$P$5, 0)) &lt;&gt; "",
        INDEX('Emission Factors'!$E$5:$P$488,
              MATCH(1,
                    ('Emission Factors'!$E$5:$E$488 = 'GHG emissions calculations'!$F782) *
                    ('Emission Factors'!$H$5:$H$488 = 'GHG emissions calculations'!$H782),
                    0),
              MATCH('GHG emissions calculations'!Q$6, 'Emission Factors'!$E$5:$P$5, 0)),
        ""),
    "")</f>
        <v/>
      </c>
      <c r="R782" s="311" t="str">
        <f t="array" ref="R782">IFERROR(
    IF(
        INDEX('Emission Factors'!$E$5:$R$488,
              MATCH(1,
                    ('Emission Factors'!$E$5:$E$488 = 'GHG emissions calculations'!$F782) *
                    ('Emission Factors'!$H$5:$H$488 = 'GHG emissions calculations'!$H782),
                    0),
              MATCH('GHG emissions calculations'!R$6, 'Emission Factors'!$E$5:$R$5, 0)) &lt;&gt; "",
        INDEX('Emission Factors'!$E$5:$R$488,
              MATCH(1,
                    ('Emission Factors'!$E$5:$E$488 = 'GHG emissions calculations'!$F782) *
                    ('Emission Factors'!$H$5:$H$488 = 'GHG emissions calculations'!$H782),
                    0),
              MATCH('GHG emissions calculations'!R$6, 'Emission Factors'!$E$5:$R$5, 0)),
        ""),
    "")</f>
        <v/>
      </c>
      <c r="S782" s="312">
        <f t="shared" si="2"/>
        <v>0</v>
      </c>
      <c r="T782" s="23"/>
    </row>
    <row r="783" ht="15.75" customHeight="1" outlineLevel="1">
      <c r="A783" s="23"/>
      <c r="B783" s="71"/>
      <c r="C783" s="71"/>
      <c r="D783" s="71"/>
      <c r="E783" s="314"/>
      <c r="F783" s="311" t="str">
        <f>Lists!S94</f>
        <v>Hardware, unknown material and mass - Global or unspecified region</v>
      </c>
      <c r="G783" s="311" t="str">
        <f t="array" ref="G783">XLOOKUP(1,('Emission Factors'!$E$5:$E$488='GHG emissions calculations'!$F783)*('Emission Factors'!$H$5:$H$488='GHG emissions calculations'!$H783),INDEX('Emission Factors'!$E$5:$T$488,0,MATCH('GHG emissions calculations'!G$6,'Emission Factors'!$E$5:$T$5,0)),"",0)</f>
        <v/>
      </c>
      <c r="H783" s="311" t="s">
        <v>238</v>
      </c>
      <c r="I783" s="312" t="str">
        <f>IF(
    SUMIFS('Import data'!$L$25:$L$80,
           'Import data'!$J$25:$J$80, F783,
           'Import data'!$G$25:$G$80, 'GHG emissions calculations'!$H783,
           'Import data'!$I$25:$I$80,$E$541) &lt;&gt; 0,
    SUMIFS('Import data'!$L$25:$L$80,
           'Import data'!$J$25:$J$80, F783,
           'Import data'!$G$25:$G$80, 'GHG emissions calculations'!$H783,
           'Import data'!$I$25:$I$80,$E$541),
    ""
)</f>
        <v/>
      </c>
      <c r="J783" s="311" t="str">
        <f t="array" ref="J783">IF(
    XLOOKUP(F783, 'Import data'!$J$26:$J$47, 'Import data'!$M$26:$M$47, "", 0) = "Please add the region-specific supplier emission factor or choose a different region available in the IAEG database.",
    "",
    XLOOKUP(F783, 'Import data'!$J$26:$J$47, 'Import data'!$M$26:$M$47, "", 0)
)</f>
        <v/>
      </c>
      <c r="K783" s="311" t="str">
        <f t="array" ref="K783">IFERROR(
    XLOOKUP(F783,
            _xlws.FILTER('Supplier Emission'!$G$15:$G$49,
                   ('Supplier Emission'!$D$15:$D$49=H783) * ('Supplier Emission'!$F$15:$F$49=$E$541)),
            _xlws.FILTER('Supplier Emission'!$I$15:$I$49,
                   ('Supplier Emission'!$D$15:$D$49=H783) * ('Supplier Emission'!$F$15:$F$49=$E$541)),
            ""),
    "")</f>
        <v/>
      </c>
      <c r="L783" s="311" t="str">
        <f t="array" ref="L783">IFERROR(
    XLOOKUP(F783,
            _xlws.FILTER('Supplier Emission'!$G$15:$G$49,
                   ('Supplier Emission'!$D$15:$D$49=H783) * ('Supplier Emission'!$F$15:$F$49=$E$541)),
            _xlws.FILTER('Supplier Emission'!$J$15:$J$49,
                   ('Supplier Emission'!$D$15:$D$49=H783) * ('Supplier Emission'!$F$15:$F$49=$E$541)),
            ""),
    "")</f>
        <v/>
      </c>
      <c r="M783" s="311" t="str">
        <f t="array" ref="M783">IFERROR(
    XLOOKUP(F783,
            _xlws.FILTER('Supplier Emission'!$G$15:$G$49,
                   ('Supplier Emission'!$D$15:$D$49=H783) * ('Supplier Emission'!$F$15:$F$49=$E$541)),
            _xlws.FILTER('Supplier Emission'!$M$15:$M$49,
                   ('Supplier Emission'!$D$15:$D$49=H783) * ('Supplier Emission'!$F$15:$F$49=$E$541)),
            ""),
    "")</f>
        <v/>
      </c>
      <c r="N783" s="311" t="str">
        <f t="array" ref="N783">IFERROR(
    XLOOKUP(F783,
            _xlws.FILTER('Supplier Emission'!$G$15:$G$49,
                   ('Supplier Emission'!$D$15:$D$49=H783) * ('Supplier Emission'!$F$15:$F$49=$E$541)),
            _xlws.FILTER('Supplier Emission'!$H$15:$H$49,
                   ('Supplier Emission'!$D$15:$D$49=H783) * ('Supplier Emission'!$F$15:$F$49=$E$541)),
            ""),
    "")</f>
        <v/>
      </c>
      <c r="O783" s="311" t="str">
        <f t="array" ref="O783">XLOOKUP(1,('Emission Factors'!$E$5:$E$488='GHG emissions calculations'!$F783)*('Emission Factors'!$H$5:$H$488='GHG emissions calculations'!$H783),INDEX('Emission Factors'!$E$5:$T$488,0,MATCH('GHG emissions calculations'!O$6,'Emission Factors'!$E$5:$T$5,0)),"",0)</f>
        <v/>
      </c>
      <c r="P783" s="313" t="str">
        <f t="array" ref="P783">IFERROR(
    INDEX('Emission Factors'!$E$5:$P$488,
          MATCH(1,
                ('Emission Factors'!$E$5:$E$488 = 'GHG emissions calculations'!$F783) *
                ('Emission Factors'!$H$5:$H$488 = 'GHG emissions calculations'!$H783),
                0),
          MATCH('GHG emissions calculations'!P$6,'Emission Factors'!$E$5:$P$5,0)),
    "")</f>
        <v/>
      </c>
      <c r="Q783" s="311" t="str">
        <f t="array" ref="Q783">IFERROR(
    IF(
        INDEX('Emission Factors'!$E$5:$P$488,
              MATCH(1,
                    ('Emission Factors'!$E$5:$E$488 = 'GHG emissions calculations'!$F783) *
                    ('Emission Factors'!$H$5:$H$488 = 'GHG emissions calculations'!$H783),
                    0),
              MATCH('GHG emissions calculations'!Q$6, 'Emission Factors'!$E$5:$P$5, 0)) &lt;&gt; "",
        INDEX('Emission Factors'!$E$5:$P$488,
              MATCH(1,
                    ('Emission Factors'!$E$5:$E$488 = 'GHG emissions calculations'!$F783) *
                    ('Emission Factors'!$H$5:$H$488 = 'GHG emissions calculations'!$H783),
                    0),
              MATCH('GHG emissions calculations'!Q$6, 'Emission Factors'!$E$5:$P$5, 0)),
        ""),
    "")</f>
        <v/>
      </c>
      <c r="R783" s="311" t="str">
        <f t="array" ref="R783">IFERROR(
    IF(
        INDEX('Emission Factors'!$E$5:$R$488,
              MATCH(1,
                    ('Emission Factors'!$E$5:$E$488 = 'GHG emissions calculations'!$F783) *
                    ('Emission Factors'!$H$5:$H$488 = 'GHG emissions calculations'!$H783),
                    0),
              MATCH('GHG emissions calculations'!R$6, 'Emission Factors'!$E$5:$R$5, 0)) &lt;&gt; "",
        INDEX('Emission Factors'!$E$5:$R$488,
              MATCH(1,
                    ('Emission Factors'!$E$5:$E$488 = 'GHG emissions calculations'!$F783) *
                    ('Emission Factors'!$H$5:$H$488 = 'GHG emissions calculations'!$H783),
                    0),
              MATCH('GHG emissions calculations'!R$6, 'Emission Factors'!$E$5:$R$5, 0)),
        ""),
    "")</f>
        <v/>
      </c>
      <c r="S783" s="312">
        <f t="shared" si="2"/>
        <v>0</v>
      </c>
      <c r="T783" s="23"/>
    </row>
    <row r="784" ht="15.75" customHeight="1" outlineLevel="1">
      <c r="A784" s="23"/>
      <c r="B784" s="71"/>
      <c r="C784" s="71"/>
      <c r="D784" s="71"/>
      <c r="E784" s="314"/>
      <c r="F784" s="311" t="str">
        <f>Lists!S93</f>
        <v>Hardware, unknown material and mass - Middle East</v>
      </c>
      <c r="G784" s="311" t="str">
        <f t="array" ref="G784">XLOOKUP(1,('Emission Factors'!$E$5:$E$488='GHG emissions calculations'!$F784)*('Emission Factors'!$H$5:$H$488='GHG emissions calculations'!$H784),INDEX('Emission Factors'!$E$5:$T$488,0,MATCH('GHG emissions calculations'!G$6,'Emission Factors'!$E$5:$T$5,0)),"",0)</f>
        <v/>
      </c>
      <c r="H784" s="311" t="s">
        <v>238</v>
      </c>
      <c r="I784" s="312" t="str">
        <f>IF(
    SUMIFS('Import data'!$L$25:$L$80,
           'Import data'!$J$25:$J$80, F784,
           'Import data'!$G$25:$G$80, 'GHG emissions calculations'!$H784,
           'Import data'!$I$25:$I$80,$E$541) &lt;&gt; 0,
    SUMIFS('Import data'!$L$25:$L$80,
           'Import data'!$J$25:$J$80, F784,
           'Import data'!$G$25:$G$80, 'GHG emissions calculations'!$H784,
           'Import data'!$I$25:$I$80,$E$541),
    ""
)</f>
        <v/>
      </c>
      <c r="J784" s="311" t="str">
        <f t="array" ref="J784">IF(
    XLOOKUP(F784, 'Import data'!$J$26:$J$47, 'Import data'!$M$26:$M$47, "", 0) = "Please add the region-specific supplier emission factor or choose a different region available in the IAEG database.",
    "",
    XLOOKUP(F784, 'Import data'!$J$26:$J$47, 'Import data'!$M$26:$M$47, "", 0)
)</f>
        <v/>
      </c>
      <c r="K784" s="311" t="str">
        <f t="array" ref="K784">IFERROR(
    XLOOKUP(F784,
            _xlws.FILTER('Supplier Emission'!$G$15:$G$49,
                   ('Supplier Emission'!$D$15:$D$49=H784) * ('Supplier Emission'!$F$15:$F$49=$E$541)),
            _xlws.FILTER('Supplier Emission'!$I$15:$I$49,
                   ('Supplier Emission'!$D$15:$D$49=H784) * ('Supplier Emission'!$F$15:$F$49=$E$541)),
            ""),
    "")</f>
        <v/>
      </c>
      <c r="L784" s="311" t="str">
        <f t="array" ref="L784">IFERROR(
    XLOOKUP(F784,
            _xlws.FILTER('Supplier Emission'!$G$15:$G$49,
                   ('Supplier Emission'!$D$15:$D$49=H784) * ('Supplier Emission'!$F$15:$F$49=$E$541)),
            _xlws.FILTER('Supplier Emission'!$J$15:$J$49,
                   ('Supplier Emission'!$D$15:$D$49=H784) * ('Supplier Emission'!$F$15:$F$49=$E$541)),
            ""),
    "")</f>
        <v/>
      </c>
      <c r="M784" s="311" t="str">
        <f t="array" ref="M784">IFERROR(
    XLOOKUP(F784,
            _xlws.FILTER('Supplier Emission'!$G$15:$G$49,
                   ('Supplier Emission'!$D$15:$D$49=H784) * ('Supplier Emission'!$F$15:$F$49=$E$541)),
            _xlws.FILTER('Supplier Emission'!$M$15:$M$49,
                   ('Supplier Emission'!$D$15:$D$49=H784) * ('Supplier Emission'!$F$15:$F$49=$E$541)),
            ""),
    "")</f>
        <v/>
      </c>
      <c r="N784" s="311" t="str">
        <f t="array" ref="N784">IFERROR(
    XLOOKUP(F784,
            _xlws.FILTER('Supplier Emission'!$G$15:$G$49,
                   ('Supplier Emission'!$D$15:$D$49=H784) * ('Supplier Emission'!$F$15:$F$49=$E$541)),
            _xlws.FILTER('Supplier Emission'!$H$15:$H$49,
                   ('Supplier Emission'!$D$15:$D$49=H784) * ('Supplier Emission'!$F$15:$F$49=$E$541)),
            ""),
    "")</f>
        <v/>
      </c>
      <c r="O784" s="311" t="str">
        <f t="array" ref="O784">XLOOKUP(1,('Emission Factors'!$E$5:$E$488='GHG emissions calculations'!$F784)*('Emission Factors'!$H$5:$H$488='GHG emissions calculations'!$H784),INDEX('Emission Factors'!$E$5:$T$488,0,MATCH('GHG emissions calculations'!O$6,'Emission Factors'!$E$5:$T$5,0)),"",0)</f>
        <v/>
      </c>
      <c r="P784" s="313" t="str">
        <f t="array" ref="P784">IFERROR(
    INDEX('Emission Factors'!$E$5:$P$488,
          MATCH(1,
                ('Emission Factors'!$E$5:$E$488 = 'GHG emissions calculations'!$F784) *
                ('Emission Factors'!$H$5:$H$488 = 'GHG emissions calculations'!$H784),
                0),
          MATCH('GHG emissions calculations'!P$6,'Emission Factors'!$E$5:$P$5,0)),
    "")</f>
        <v/>
      </c>
      <c r="Q784" s="311" t="str">
        <f t="array" ref="Q784">IFERROR(
    IF(
        INDEX('Emission Factors'!$E$5:$P$488,
              MATCH(1,
                    ('Emission Factors'!$E$5:$E$488 = 'GHG emissions calculations'!$F784) *
                    ('Emission Factors'!$H$5:$H$488 = 'GHG emissions calculations'!$H784),
                    0),
              MATCH('GHG emissions calculations'!Q$6, 'Emission Factors'!$E$5:$P$5, 0)) &lt;&gt; "",
        INDEX('Emission Factors'!$E$5:$P$488,
              MATCH(1,
                    ('Emission Factors'!$E$5:$E$488 = 'GHG emissions calculations'!$F784) *
                    ('Emission Factors'!$H$5:$H$488 = 'GHG emissions calculations'!$H784),
                    0),
              MATCH('GHG emissions calculations'!Q$6, 'Emission Factors'!$E$5:$P$5, 0)),
        ""),
    "")</f>
        <v/>
      </c>
      <c r="R784" s="311" t="str">
        <f t="array" ref="R784">IFERROR(
    IF(
        INDEX('Emission Factors'!$E$5:$R$488,
              MATCH(1,
                    ('Emission Factors'!$E$5:$E$488 = 'GHG emissions calculations'!$F784) *
                    ('Emission Factors'!$H$5:$H$488 = 'GHG emissions calculations'!$H784),
                    0),
              MATCH('GHG emissions calculations'!R$6, 'Emission Factors'!$E$5:$R$5, 0)) &lt;&gt; "",
        INDEX('Emission Factors'!$E$5:$R$488,
              MATCH(1,
                    ('Emission Factors'!$E$5:$E$488 = 'GHG emissions calculations'!$F784) *
                    ('Emission Factors'!$H$5:$H$488 = 'GHG emissions calculations'!$H784),
                    0),
              MATCH('GHG emissions calculations'!R$6, 'Emission Factors'!$E$5:$R$5, 0)),
        ""),
    "")</f>
        <v/>
      </c>
      <c r="S784" s="312">
        <f t="shared" si="2"/>
        <v>0</v>
      </c>
      <c r="T784" s="23"/>
    </row>
    <row r="785" ht="15.75" customHeight="1" outlineLevel="1">
      <c r="A785" s="23"/>
      <c r="B785" s="71"/>
      <c r="C785" s="71"/>
      <c r="D785" s="71"/>
      <c r="E785" s="314"/>
      <c r="F785" s="311" t="str">
        <f>Lists!S92</f>
        <v>Hardware, unknown material and mass - Oceania</v>
      </c>
      <c r="G785" s="311" t="str">
        <f t="array" ref="G785">XLOOKUP(1,('Emission Factors'!$E$5:$E$488='GHG emissions calculations'!$F785)*('Emission Factors'!$H$5:$H$488='GHG emissions calculations'!$H785),INDEX('Emission Factors'!$E$5:$T$488,0,MATCH('GHG emissions calculations'!G$6,'Emission Factors'!$E$5:$T$5,0)),"",0)</f>
        <v/>
      </c>
      <c r="H785" s="311" t="s">
        <v>238</v>
      </c>
      <c r="I785" s="312" t="str">
        <f>IF(
    SUMIFS('Import data'!$L$25:$L$80,
           'Import data'!$J$25:$J$80, F785,
           'Import data'!$G$25:$G$80, 'GHG emissions calculations'!$H785,
           'Import data'!$I$25:$I$80,$E$541) &lt;&gt; 0,
    SUMIFS('Import data'!$L$25:$L$80,
           'Import data'!$J$25:$J$80, F785,
           'Import data'!$G$25:$G$80, 'GHG emissions calculations'!$H785,
           'Import data'!$I$25:$I$80,$E$541),
    ""
)</f>
        <v/>
      </c>
      <c r="J785" s="311" t="str">
        <f t="array" ref="J785">IF(
    XLOOKUP(F785, 'Import data'!$J$26:$J$47, 'Import data'!$M$26:$M$47, "", 0) = "Please add the region-specific supplier emission factor or choose a different region available in the IAEG database.",
    "",
    XLOOKUP(F785, 'Import data'!$J$26:$J$47, 'Import data'!$M$26:$M$47, "", 0)
)</f>
        <v/>
      </c>
      <c r="K785" s="311" t="str">
        <f t="array" ref="K785">IFERROR(
    XLOOKUP(F785,
            _xlws.FILTER('Supplier Emission'!$G$15:$G$49,
                   ('Supplier Emission'!$D$15:$D$49=H785) * ('Supplier Emission'!$F$15:$F$49=$E$541)),
            _xlws.FILTER('Supplier Emission'!$I$15:$I$49,
                   ('Supplier Emission'!$D$15:$D$49=H785) * ('Supplier Emission'!$F$15:$F$49=$E$541)),
            ""),
    "")</f>
        <v/>
      </c>
      <c r="L785" s="311" t="str">
        <f t="array" ref="L785">IFERROR(
    XLOOKUP(F785,
            _xlws.FILTER('Supplier Emission'!$G$15:$G$49,
                   ('Supplier Emission'!$D$15:$D$49=H785) * ('Supplier Emission'!$F$15:$F$49=$E$541)),
            _xlws.FILTER('Supplier Emission'!$J$15:$J$49,
                   ('Supplier Emission'!$D$15:$D$49=H785) * ('Supplier Emission'!$F$15:$F$49=$E$541)),
            ""),
    "")</f>
        <v/>
      </c>
      <c r="M785" s="311" t="str">
        <f t="array" ref="M785">IFERROR(
    XLOOKUP(F785,
            _xlws.FILTER('Supplier Emission'!$G$15:$G$49,
                   ('Supplier Emission'!$D$15:$D$49=H785) * ('Supplier Emission'!$F$15:$F$49=$E$541)),
            _xlws.FILTER('Supplier Emission'!$M$15:$M$49,
                   ('Supplier Emission'!$D$15:$D$49=H785) * ('Supplier Emission'!$F$15:$F$49=$E$541)),
            ""),
    "")</f>
        <v/>
      </c>
      <c r="N785" s="311" t="str">
        <f t="array" ref="N785">IFERROR(
    XLOOKUP(F785,
            _xlws.FILTER('Supplier Emission'!$G$15:$G$49,
                   ('Supplier Emission'!$D$15:$D$49=H785) * ('Supplier Emission'!$F$15:$F$49=$E$541)),
            _xlws.FILTER('Supplier Emission'!$H$15:$H$49,
                   ('Supplier Emission'!$D$15:$D$49=H785) * ('Supplier Emission'!$F$15:$F$49=$E$541)),
            ""),
    "")</f>
        <v/>
      </c>
      <c r="O785" s="311" t="str">
        <f t="array" ref="O785">XLOOKUP(1,('Emission Factors'!$E$5:$E$488='GHG emissions calculations'!$F785)*('Emission Factors'!$H$5:$H$488='GHG emissions calculations'!$H785),INDEX('Emission Factors'!$E$5:$T$488,0,MATCH('GHG emissions calculations'!O$6,'Emission Factors'!$E$5:$T$5,0)),"",0)</f>
        <v/>
      </c>
      <c r="P785" s="313" t="str">
        <f t="array" ref="P785">IFERROR(
    INDEX('Emission Factors'!$E$5:$P$488,
          MATCH(1,
                ('Emission Factors'!$E$5:$E$488 = 'GHG emissions calculations'!$F785) *
                ('Emission Factors'!$H$5:$H$488 = 'GHG emissions calculations'!$H785),
                0),
          MATCH('GHG emissions calculations'!P$6,'Emission Factors'!$E$5:$P$5,0)),
    "")</f>
        <v/>
      </c>
      <c r="Q785" s="311" t="str">
        <f t="array" ref="Q785">IFERROR(
    IF(
        INDEX('Emission Factors'!$E$5:$P$488,
              MATCH(1,
                    ('Emission Factors'!$E$5:$E$488 = 'GHG emissions calculations'!$F785) *
                    ('Emission Factors'!$H$5:$H$488 = 'GHG emissions calculations'!$H785),
                    0),
              MATCH('GHG emissions calculations'!Q$6, 'Emission Factors'!$E$5:$P$5, 0)) &lt;&gt; "",
        INDEX('Emission Factors'!$E$5:$P$488,
              MATCH(1,
                    ('Emission Factors'!$E$5:$E$488 = 'GHG emissions calculations'!$F785) *
                    ('Emission Factors'!$H$5:$H$488 = 'GHG emissions calculations'!$H785),
                    0),
              MATCH('GHG emissions calculations'!Q$6, 'Emission Factors'!$E$5:$P$5, 0)),
        ""),
    "")</f>
        <v/>
      </c>
      <c r="R785" s="311" t="str">
        <f t="array" ref="R785">IFERROR(
    IF(
        INDEX('Emission Factors'!$E$5:$R$488,
              MATCH(1,
                    ('Emission Factors'!$E$5:$E$488 = 'GHG emissions calculations'!$F785) *
                    ('Emission Factors'!$H$5:$H$488 = 'GHG emissions calculations'!$H785),
                    0),
              MATCH('GHG emissions calculations'!R$6, 'Emission Factors'!$E$5:$R$5, 0)) &lt;&gt; "",
        INDEX('Emission Factors'!$E$5:$R$488,
              MATCH(1,
                    ('Emission Factors'!$E$5:$E$488 = 'GHG emissions calculations'!$F785) *
                    ('Emission Factors'!$H$5:$H$488 = 'GHG emissions calculations'!$H785),
                    0),
              MATCH('GHG emissions calculations'!R$6, 'Emission Factors'!$E$5:$R$5, 0)),
        ""),
    "")</f>
        <v/>
      </c>
      <c r="S785" s="312">
        <f t="shared" si="2"/>
        <v>0</v>
      </c>
      <c r="T785" s="23"/>
    </row>
    <row r="786" ht="15.75" customHeight="1" outlineLevel="1">
      <c r="A786" s="23"/>
      <c r="B786" s="71"/>
      <c r="C786" s="71"/>
      <c r="D786" s="71"/>
      <c r="E786" s="314"/>
      <c r="F786" s="311" t="str">
        <f>Lists!T209</f>
        <v>Iron Recycled - Africa</v>
      </c>
      <c r="G786" s="311" t="str">
        <f t="array" ref="G786">XLOOKUP(1,('Emission Factors'!$E$5:$E$488='GHG emissions calculations'!$F786)*('Emission Factors'!$H$5:$H$488='GHG emissions calculations'!$H786),INDEX('Emission Factors'!$E$5:$T$488,0,MATCH('GHG emissions calculations'!G$6,'Emission Factors'!$E$5:$T$5,0)),"",0)</f>
        <v/>
      </c>
      <c r="H786" s="311" t="s">
        <v>237</v>
      </c>
      <c r="I786" s="312" t="str">
        <f>IF(
    SUMIFS('Import data'!$L$25:$L$80,
           'Import data'!$J$25:$J$80, F786,
           'Import data'!$G$25:$G$80, 'GHG emissions calculations'!$H786,
           'Import data'!$I$25:$I$80,$E$541) &lt;&gt; 0,
    SUMIFS('Import data'!$L$25:$L$80,
           'Import data'!$J$25:$J$80, F786,
           'Import data'!$G$25:$G$80, 'GHG emissions calculations'!$H786,
           'Import data'!$I$25:$I$80,$E$541),
    ""
)</f>
        <v/>
      </c>
      <c r="J786" s="311" t="str">
        <f t="array" ref="J786">IF(
    XLOOKUP(F786, 'Import data'!$J$26:$J$47, 'Import data'!$M$26:$M$47, "", 0) = "Please add the region-specific supplier emission factor or choose a different region available in the IAEG database.",
    "",
    XLOOKUP(F786, 'Import data'!$J$26:$J$47, 'Import data'!$M$26:$M$47, "", 0)
)</f>
        <v/>
      </c>
      <c r="K786" s="311" t="str">
        <f t="array" ref="K786">IFERROR(
    XLOOKUP(F786,
            _xlws.FILTER('Supplier Emission'!$G$15:$G$49,
                   ('Supplier Emission'!$D$15:$D$49=H786) * ('Supplier Emission'!$F$15:$F$49=$E$541)),
            _xlws.FILTER('Supplier Emission'!$I$15:$I$49,
                   ('Supplier Emission'!$D$15:$D$49=H786) * ('Supplier Emission'!$F$15:$F$49=$E$541)),
            ""),
    "")</f>
        <v/>
      </c>
      <c r="L786" s="311" t="str">
        <f t="array" ref="L786">IFERROR(
    XLOOKUP(F786,
            _xlws.FILTER('Supplier Emission'!$G$15:$G$49,
                   ('Supplier Emission'!$D$15:$D$49=H786) * ('Supplier Emission'!$F$15:$F$49=$E$541)),
            _xlws.FILTER('Supplier Emission'!$J$15:$J$49,
                   ('Supplier Emission'!$D$15:$D$49=H786) * ('Supplier Emission'!$F$15:$F$49=$E$541)),
            ""),
    "")</f>
        <v/>
      </c>
      <c r="M786" s="311" t="str">
        <f t="array" ref="M786">IFERROR(
    XLOOKUP(F786,
            _xlws.FILTER('Supplier Emission'!$G$15:$G$49,
                   ('Supplier Emission'!$D$15:$D$49=H786) * ('Supplier Emission'!$F$15:$F$49=$E$541)),
            _xlws.FILTER('Supplier Emission'!$M$15:$M$49,
                   ('Supplier Emission'!$D$15:$D$49=H786) * ('Supplier Emission'!$F$15:$F$49=$E$541)),
            ""),
    "")</f>
        <v/>
      </c>
      <c r="N786" s="311" t="str">
        <f t="array" ref="N786">IFERROR(
    XLOOKUP(F786,
            _xlws.FILTER('Supplier Emission'!$G$15:$G$49,
                   ('Supplier Emission'!$D$15:$D$49=H786) * ('Supplier Emission'!$F$15:$F$49=$E$541)),
            _xlws.FILTER('Supplier Emission'!$H$15:$H$49,
                   ('Supplier Emission'!$D$15:$D$49=H786) * ('Supplier Emission'!$F$15:$F$49=$E$541)),
            ""),
    "")</f>
        <v/>
      </c>
      <c r="O786" s="311" t="str">
        <f t="array" ref="O786">XLOOKUP(1,('Emission Factors'!$E$5:$E$488='GHG emissions calculations'!$F786)*('Emission Factors'!$H$5:$H$488='GHG emissions calculations'!$H786),INDEX('Emission Factors'!$E$5:$T$488,0,MATCH('GHG emissions calculations'!O$6,'Emission Factors'!$E$5:$T$5,0)),"",0)</f>
        <v/>
      </c>
      <c r="P786" s="313" t="str">
        <f t="array" ref="P786">IFERROR(
    INDEX('Emission Factors'!$E$5:$P$488,
          MATCH(1,
                ('Emission Factors'!$E$5:$E$488 = 'GHG emissions calculations'!$F786) *
                ('Emission Factors'!$H$5:$H$488 = 'GHG emissions calculations'!$H786),
                0),
          MATCH('GHG emissions calculations'!P$6,'Emission Factors'!$E$5:$P$5,0)),
    "")</f>
        <v/>
      </c>
      <c r="Q786" s="311" t="str">
        <f t="array" ref="Q786">IFERROR(
    IF(
        INDEX('Emission Factors'!$E$5:$P$488,
              MATCH(1,
                    ('Emission Factors'!$E$5:$E$488 = 'GHG emissions calculations'!$F786) *
                    ('Emission Factors'!$H$5:$H$488 = 'GHG emissions calculations'!$H786),
                    0),
              MATCH('GHG emissions calculations'!Q$6, 'Emission Factors'!$E$5:$P$5, 0)) &lt;&gt; "",
        INDEX('Emission Factors'!$E$5:$P$488,
              MATCH(1,
                    ('Emission Factors'!$E$5:$E$488 = 'GHG emissions calculations'!$F786) *
                    ('Emission Factors'!$H$5:$H$488 = 'GHG emissions calculations'!$H786),
                    0),
              MATCH('GHG emissions calculations'!Q$6, 'Emission Factors'!$E$5:$P$5, 0)),
        ""),
    "")</f>
        <v/>
      </c>
      <c r="R786" s="311" t="str">
        <f t="array" ref="R786">IFERROR(
    IF(
        INDEX('Emission Factors'!$E$5:$R$488,
              MATCH(1,
                    ('Emission Factors'!$E$5:$E$488 = 'GHG emissions calculations'!$F786) *
                    ('Emission Factors'!$H$5:$H$488 = 'GHG emissions calculations'!$H786),
                    0),
              MATCH('GHG emissions calculations'!R$6, 'Emission Factors'!$E$5:$R$5, 0)) &lt;&gt; "",
        INDEX('Emission Factors'!$E$5:$R$488,
              MATCH(1,
                    ('Emission Factors'!$E$5:$E$488 = 'GHG emissions calculations'!$F786) *
                    ('Emission Factors'!$H$5:$H$488 = 'GHG emissions calculations'!$H786),
                    0),
              MATCH('GHG emissions calculations'!R$6, 'Emission Factors'!$E$5:$R$5, 0)),
        ""),
    "")</f>
        <v/>
      </c>
      <c r="S786" s="312">
        <f t="shared" si="2"/>
        <v>0</v>
      </c>
      <c r="T786" s="23"/>
    </row>
    <row r="787" ht="15.75" customHeight="1" outlineLevel="1">
      <c r="A787" s="23"/>
      <c r="B787" s="71"/>
      <c r="C787" s="71"/>
      <c r="D787" s="71"/>
      <c r="E787" s="314"/>
      <c r="F787" s="311" t="str">
        <f>Lists!T207</f>
        <v>Iron Recycled - America</v>
      </c>
      <c r="G787" s="311" t="str">
        <f t="array" ref="G787">XLOOKUP(1,('Emission Factors'!$E$5:$E$488='GHG emissions calculations'!$F787)*('Emission Factors'!$H$5:$H$488='GHG emissions calculations'!$H787),INDEX('Emission Factors'!$E$5:$T$488,0,MATCH('GHG emissions calculations'!G$6,'Emission Factors'!$E$5:$T$5,0)),"",0)</f>
        <v/>
      </c>
      <c r="H787" s="311" t="s">
        <v>237</v>
      </c>
      <c r="I787" s="312" t="str">
        <f>IF(
    SUMIFS('Import data'!$L$25:$L$80,
           'Import data'!$J$25:$J$80, F787,
           'Import data'!$G$25:$G$80, 'GHG emissions calculations'!$H787,
           'Import data'!$I$25:$I$80,$E$541) &lt;&gt; 0,
    SUMIFS('Import data'!$L$25:$L$80,
           'Import data'!$J$25:$J$80, F787,
           'Import data'!$G$25:$G$80, 'GHG emissions calculations'!$H787,
           'Import data'!$I$25:$I$80,$E$541),
    ""
)</f>
        <v/>
      </c>
      <c r="J787" s="311" t="str">
        <f t="array" ref="J787">IF(
    XLOOKUP(F787, 'Import data'!$J$26:$J$47, 'Import data'!$M$26:$M$47, "", 0) = "Please add the region-specific supplier emission factor or choose a different region available in the IAEG database.",
    "",
    XLOOKUP(F787, 'Import data'!$J$26:$J$47, 'Import data'!$M$26:$M$47, "", 0)
)</f>
        <v/>
      </c>
      <c r="K787" s="311" t="str">
        <f t="array" ref="K787">IFERROR(
    XLOOKUP(F787,
            _xlws.FILTER('Supplier Emission'!$G$15:$G$49,
                   ('Supplier Emission'!$D$15:$D$49=H787) * ('Supplier Emission'!$F$15:$F$49=$E$541)),
            _xlws.FILTER('Supplier Emission'!$I$15:$I$49,
                   ('Supplier Emission'!$D$15:$D$49=H787) * ('Supplier Emission'!$F$15:$F$49=$E$541)),
            ""),
    "")</f>
        <v/>
      </c>
      <c r="L787" s="311" t="str">
        <f t="array" ref="L787">IFERROR(
    XLOOKUP(F787,
            _xlws.FILTER('Supplier Emission'!$G$15:$G$49,
                   ('Supplier Emission'!$D$15:$D$49=H787) * ('Supplier Emission'!$F$15:$F$49=$E$541)),
            _xlws.FILTER('Supplier Emission'!$J$15:$J$49,
                   ('Supplier Emission'!$D$15:$D$49=H787) * ('Supplier Emission'!$F$15:$F$49=$E$541)),
            ""),
    "")</f>
        <v/>
      </c>
      <c r="M787" s="311" t="str">
        <f t="array" ref="M787">IFERROR(
    XLOOKUP(F787,
            _xlws.FILTER('Supplier Emission'!$G$15:$G$49,
                   ('Supplier Emission'!$D$15:$D$49=H787) * ('Supplier Emission'!$F$15:$F$49=$E$541)),
            _xlws.FILTER('Supplier Emission'!$M$15:$M$49,
                   ('Supplier Emission'!$D$15:$D$49=H787) * ('Supplier Emission'!$F$15:$F$49=$E$541)),
            ""),
    "")</f>
        <v/>
      </c>
      <c r="N787" s="311" t="str">
        <f t="array" ref="N787">IFERROR(
    XLOOKUP(F787,
            _xlws.FILTER('Supplier Emission'!$G$15:$G$49,
                   ('Supplier Emission'!$D$15:$D$49=H787) * ('Supplier Emission'!$F$15:$F$49=$E$541)),
            _xlws.FILTER('Supplier Emission'!$H$15:$H$49,
                   ('Supplier Emission'!$D$15:$D$49=H787) * ('Supplier Emission'!$F$15:$F$49=$E$541)),
            ""),
    "")</f>
        <v/>
      </c>
      <c r="O787" s="311" t="str">
        <f t="array" ref="O787">XLOOKUP(1,('Emission Factors'!$E$5:$E$488='GHG emissions calculations'!$F787)*('Emission Factors'!$H$5:$H$488='GHG emissions calculations'!$H787),INDEX('Emission Factors'!$E$5:$T$488,0,MATCH('GHG emissions calculations'!O$6,'Emission Factors'!$E$5:$T$5,0)),"",0)</f>
        <v/>
      </c>
      <c r="P787" s="313" t="str">
        <f t="array" ref="P787">IFERROR(
    INDEX('Emission Factors'!$E$5:$P$488,
          MATCH(1,
                ('Emission Factors'!$E$5:$E$488 = 'GHG emissions calculations'!$F787) *
                ('Emission Factors'!$H$5:$H$488 = 'GHG emissions calculations'!$H787),
                0),
          MATCH('GHG emissions calculations'!P$6,'Emission Factors'!$E$5:$P$5,0)),
    "")</f>
        <v/>
      </c>
      <c r="Q787" s="311" t="str">
        <f t="array" ref="Q787">IFERROR(
    IF(
        INDEX('Emission Factors'!$E$5:$P$488,
              MATCH(1,
                    ('Emission Factors'!$E$5:$E$488 = 'GHG emissions calculations'!$F787) *
                    ('Emission Factors'!$H$5:$H$488 = 'GHG emissions calculations'!$H787),
                    0),
              MATCH('GHG emissions calculations'!Q$6, 'Emission Factors'!$E$5:$P$5, 0)) &lt;&gt; "",
        INDEX('Emission Factors'!$E$5:$P$488,
              MATCH(1,
                    ('Emission Factors'!$E$5:$E$488 = 'GHG emissions calculations'!$F787) *
                    ('Emission Factors'!$H$5:$H$488 = 'GHG emissions calculations'!$H787),
                    0),
              MATCH('GHG emissions calculations'!Q$6, 'Emission Factors'!$E$5:$P$5, 0)),
        ""),
    "")</f>
        <v/>
      </c>
      <c r="R787" s="311" t="str">
        <f t="array" ref="R787">IFERROR(
    IF(
        INDEX('Emission Factors'!$E$5:$R$488,
              MATCH(1,
                    ('Emission Factors'!$E$5:$E$488 = 'GHG emissions calculations'!$F787) *
                    ('Emission Factors'!$H$5:$H$488 = 'GHG emissions calculations'!$H787),
                    0),
              MATCH('GHG emissions calculations'!R$6, 'Emission Factors'!$E$5:$R$5, 0)) &lt;&gt; "",
        INDEX('Emission Factors'!$E$5:$R$488,
              MATCH(1,
                    ('Emission Factors'!$E$5:$E$488 = 'GHG emissions calculations'!$F787) *
                    ('Emission Factors'!$H$5:$H$488 = 'GHG emissions calculations'!$H787),
                    0),
              MATCH('GHG emissions calculations'!R$6, 'Emission Factors'!$E$5:$R$5, 0)),
        ""),
    "")</f>
        <v/>
      </c>
      <c r="S787" s="312">
        <f t="shared" si="2"/>
        <v>0</v>
      </c>
      <c r="T787" s="23"/>
    </row>
    <row r="788" ht="15.75" customHeight="1" outlineLevel="1">
      <c r="A788" s="23"/>
      <c r="B788" s="71"/>
      <c r="C788" s="71"/>
      <c r="D788" s="71"/>
      <c r="E788" s="314"/>
      <c r="F788" s="311" t="str">
        <f>Lists!T210</f>
        <v>Iron Recycled - Asia</v>
      </c>
      <c r="G788" s="311" t="str">
        <f t="array" ref="G788">XLOOKUP(1,('Emission Factors'!$E$5:$E$488='GHG emissions calculations'!$F788)*('Emission Factors'!$H$5:$H$488='GHG emissions calculations'!$H788),INDEX('Emission Factors'!$E$5:$T$488,0,MATCH('GHG emissions calculations'!G$6,'Emission Factors'!$E$5:$T$5,0)),"",0)</f>
        <v/>
      </c>
      <c r="H788" s="311" t="s">
        <v>237</v>
      </c>
      <c r="I788" s="312" t="str">
        <f>IF(
    SUMIFS('Import data'!$L$25:$L$80,
           'Import data'!$J$25:$J$80, F788,
           'Import data'!$G$25:$G$80, 'GHG emissions calculations'!$H788,
           'Import data'!$I$25:$I$80,$E$541) &lt;&gt; 0,
    SUMIFS('Import data'!$L$25:$L$80,
           'Import data'!$J$25:$J$80, F788,
           'Import data'!$G$25:$G$80, 'GHG emissions calculations'!$H788,
           'Import data'!$I$25:$I$80,$E$541),
    ""
)</f>
        <v/>
      </c>
      <c r="J788" s="311" t="str">
        <f t="array" ref="J788">IF(
    XLOOKUP(F788, 'Import data'!$J$26:$J$47, 'Import data'!$M$26:$M$47, "", 0) = "Please add the region-specific supplier emission factor or choose a different region available in the IAEG database.",
    "",
    XLOOKUP(F788, 'Import data'!$J$26:$J$47, 'Import data'!$M$26:$M$47, "", 0)
)</f>
        <v/>
      </c>
      <c r="K788" s="311" t="str">
        <f t="array" ref="K788">IFERROR(
    XLOOKUP(F788,
            _xlws.FILTER('Supplier Emission'!$G$15:$G$49,
                   ('Supplier Emission'!$D$15:$D$49=H788) * ('Supplier Emission'!$F$15:$F$49=$E$541)),
            _xlws.FILTER('Supplier Emission'!$I$15:$I$49,
                   ('Supplier Emission'!$D$15:$D$49=H788) * ('Supplier Emission'!$F$15:$F$49=$E$541)),
            ""),
    "")</f>
        <v/>
      </c>
      <c r="L788" s="311" t="str">
        <f t="array" ref="L788">IFERROR(
    XLOOKUP(F788,
            _xlws.FILTER('Supplier Emission'!$G$15:$G$49,
                   ('Supplier Emission'!$D$15:$D$49=H788) * ('Supplier Emission'!$F$15:$F$49=$E$541)),
            _xlws.FILTER('Supplier Emission'!$J$15:$J$49,
                   ('Supplier Emission'!$D$15:$D$49=H788) * ('Supplier Emission'!$F$15:$F$49=$E$541)),
            ""),
    "")</f>
        <v/>
      </c>
      <c r="M788" s="311" t="str">
        <f t="array" ref="M788">IFERROR(
    XLOOKUP(F788,
            _xlws.FILTER('Supplier Emission'!$G$15:$G$49,
                   ('Supplier Emission'!$D$15:$D$49=H788) * ('Supplier Emission'!$F$15:$F$49=$E$541)),
            _xlws.FILTER('Supplier Emission'!$M$15:$M$49,
                   ('Supplier Emission'!$D$15:$D$49=H788) * ('Supplier Emission'!$F$15:$F$49=$E$541)),
            ""),
    "")</f>
        <v/>
      </c>
      <c r="N788" s="311" t="str">
        <f t="array" ref="N788">IFERROR(
    XLOOKUP(F788,
            _xlws.FILTER('Supplier Emission'!$G$15:$G$49,
                   ('Supplier Emission'!$D$15:$D$49=H788) * ('Supplier Emission'!$F$15:$F$49=$E$541)),
            _xlws.FILTER('Supplier Emission'!$H$15:$H$49,
                   ('Supplier Emission'!$D$15:$D$49=H788) * ('Supplier Emission'!$F$15:$F$49=$E$541)),
            ""),
    "")</f>
        <v/>
      </c>
      <c r="O788" s="311" t="str">
        <f t="array" ref="O788">XLOOKUP(1,('Emission Factors'!$E$5:$E$488='GHG emissions calculations'!$F788)*('Emission Factors'!$H$5:$H$488='GHG emissions calculations'!$H788),INDEX('Emission Factors'!$E$5:$T$488,0,MATCH('GHG emissions calculations'!O$6,'Emission Factors'!$E$5:$T$5,0)),"",0)</f>
        <v/>
      </c>
      <c r="P788" s="313" t="str">
        <f t="array" ref="P788">IFERROR(
    INDEX('Emission Factors'!$E$5:$P$488,
          MATCH(1,
                ('Emission Factors'!$E$5:$E$488 = 'GHG emissions calculations'!$F788) *
                ('Emission Factors'!$H$5:$H$488 = 'GHG emissions calculations'!$H788),
                0),
          MATCH('GHG emissions calculations'!P$6,'Emission Factors'!$E$5:$P$5,0)),
    "")</f>
        <v/>
      </c>
      <c r="Q788" s="311" t="str">
        <f t="array" ref="Q788">IFERROR(
    IF(
        INDEX('Emission Factors'!$E$5:$P$488,
              MATCH(1,
                    ('Emission Factors'!$E$5:$E$488 = 'GHG emissions calculations'!$F788) *
                    ('Emission Factors'!$H$5:$H$488 = 'GHG emissions calculations'!$H788),
                    0),
              MATCH('GHG emissions calculations'!Q$6, 'Emission Factors'!$E$5:$P$5, 0)) &lt;&gt; "",
        INDEX('Emission Factors'!$E$5:$P$488,
              MATCH(1,
                    ('Emission Factors'!$E$5:$E$488 = 'GHG emissions calculations'!$F788) *
                    ('Emission Factors'!$H$5:$H$488 = 'GHG emissions calculations'!$H788),
                    0),
              MATCH('GHG emissions calculations'!Q$6, 'Emission Factors'!$E$5:$P$5, 0)),
        ""),
    "")</f>
        <v/>
      </c>
      <c r="R788" s="311" t="str">
        <f t="array" ref="R788">IFERROR(
    IF(
        INDEX('Emission Factors'!$E$5:$R$488,
              MATCH(1,
                    ('Emission Factors'!$E$5:$E$488 = 'GHG emissions calculations'!$F788) *
                    ('Emission Factors'!$H$5:$H$488 = 'GHG emissions calculations'!$H788),
                    0),
              MATCH('GHG emissions calculations'!R$6, 'Emission Factors'!$E$5:$R$5, 0)) &lt;&gt; "",
        INDEX('Emission Factors'!$E$5:$R$488,
              MATCH(1,
                    ('Emission Factors'!$E$5:$E$488 = 'GHG emissions calculations'!$F788) *
                    ('Emission Factors'!$H$5:$H$488 = 'GHG emissions calculations'!$H788),
                    0),
              MATCH('GHG emissions calculations'!R$6, 'Emission Factors'!$E$5:$R$5, 0)),
        ""),
    "")</f>
        <v/>
      </c>
      <c r="S788" s="312">
        <f t="shared" si="2"/>
        <v>0</v>
      </c>
      <c r="T788" s="23"/>
    </row>
    <row r="789" ht="15.75" customHeight="1" outlineLevel="1">
      <c r="A789" s="23"/>
      <c r="B789" s="71"/>
      <c r="C789" s="71"/>
      <c r="D789" s="71"/>
      <c r="E789" s="314"/>
      <c r="F789" s="311" t="str">
        <f>Lists!T208</f>
        <v>Iron Recycled - Europe</v>
      </c>
      <c r="G789" s="311" t="str">
        <f t="array" ref="G789">XLOOKUP(1,('Emission Factors'!$E$5:$E$488='GHG emissions calculations'!$F789)*('Emission Factors'!$H$5:$H$488='GHG emissions calculations'!$H789),INDEX('Emission Factors'!$E$5:$T$488,0,MATCH('GHG emissions calculations'!G$6,'Emission Factors'!$E$5:$T$5,0)),"",0)</f>
        <v/>
      </c>
      <c r="H789" s="311" t="s">
        <v>237</v>
      </c>
      <c r="I789" s="312" t="str">
        <f>IF(
    SUMIFS('Import data'!$L$25:$L$80,
           'Import data'!$J$25:$J$80, F789,
           'Import data'!$G$25:$G$80, 'GHG emissions calculations'!$H789,
           'Import data'!$I$25:$I$80,$E$541) &lt;&gt; 0,
    SUMIFS('Import data'!$L$25:$L$80,
           'Import data'!$J$25:$J$80, F789,
           'Import data'!$G$25:$G$80, 'GHG emissions calculations'!$H789,
           'Import data'!$I$25:$I$80,$E$541),
    ""
)</f>
        <v/>
      </c>
      <c r="J789" s="311" t="str">
        <f t="array" ref="J789">IF(
    XLOOKUP(F789, 'Import data'!$J$26:$J$47, 'Import data'!$M$26:$M$47, "", 0) = "Please add the region-specific supplier emission factor or choose a different region available in the IAEG database.",
    "",
    XLOOKUP(F789, 'Import data'!$J$26:$J$47, 'Import data'!$M$26:$M$47, "", 0)
)</f>
        <v/>
      </c>
      <c r="K789" s="311" t="str">
        <f t="array" ref="K789">IFERROR(
    XLOOKUP(F789,
            _xlws.FILTER('Supplier Emission'!$G$15:$G$49,
                   ('Supplier Emission'!$D$15:$D$49=H789) * ('Supplier Emission'!$F$15:$F$49=$E$541)),
            _xlws.FILTER('Supplier Emission'!$I$15:$I$49,
                   ('Supplier Emission'!$D$15:$D$49=H789) * ('Supplier Emission'!$F$15:$F$49=$E$541)),
            ""),
    "")</f>
        <v/>
      </c>
      <c r="L789" s="311" t="str">
        <f t="array" ref="L789">IFERROR(
    XLOOKUP(F789,
            _xlws.FILTER('Supplier Emission'!$G$15:$G$49,
                   ('Supplier Emission'!$D$15:$D$49=H789) * ('Supplier Emission'!$F$15:$F$49=$E$541)),
            _xlws.FILTER('Supplier Emission'!$J$15:$J$49,
                   ('Supplier Emission'!$D$15:$D$49=H789) * ('Supplier Emission'!$F$15:$F$49=$E$541)),
            ""),
    "")</f>
        <v/>
      </c>
      <c r="M789" s="311" t="str">
        <f t="array" ref="M789">IFERROR(
    XLOOKUP(F789,
            _xlws.FILTER('Supplier Emission'!$G$15:$G$49,
                   ('Supplier Emission'!$D$15:$D$49=H789) * ('Supplier Emission'!$F$15:$F$49=$E$541)),
            _xlws.FILTER('Supplier Emission'!$M$15:$M$49,
                   ('Supplier Emission'!$D$15:$D$49=H789) * ('Supplier Emission'!$F$15:$F$49=$E$541)),
            ""),
    "")</f>
        <v/>
      </c>
      <c r="N789" s="311" t="str">
        <f t="array" ref="N789">IFERROR(
    XLOOKUP(F789,
            _xlws.FILTER('Supplier Emission'!$G$15:$G$49,
                   ('Supplier Emission'!$D$15:$D$49=H789) * ('Supplier Emission'!$F$15:$F$49=$E$541)),
            _xlws.FILTER('Supplier Emission'!$H$15:$H$49,
                   ('Supplier Emission'!$D$15:$D$49=H789) * ('Supplier Emission'!$F$15:$F$49=$E$541)),
            ""),
    "")</f>
        <v/>
      </c>
      <c r="O789" s="313" t="str">
        <f t="array" ref="O789">XLOOKUP(1,('Emission Factors'!$E$5:$E$488='GHG emissions calculations'!$F789)*('Emission Factors'!$H$5:$H$488='GHG emissions calculations'!$H789),INDEX('Emission Factors'!$E$5:$T$488,0,MATCH('GHG emissions calculations'!O$6,'Emission Factors'!$E$5:$T$5,0)),"",0)</f>
        <v>Acier ou fer blanc/recyclé</v>
      </c>
      <c r="P789" s="313">
        <f t="array" ref="P789">IFERROR(
    INDEX('Emission Factors'!$E$5:$P$488,
          MATCH(1,
                ('Emission Factors'!$E$5:$E$488 = 'GHG emissions calculations'!$F789) *
                ('Emission Factors'!$H$5:$H$488 = 'GHG emissions calculations'!$H789),
                0),
          MATCH('GHG emissions calculations'!P$6,'Emission Factors'!$E$5:$P$5,0)),
    "")</f>
        <v>0.938</v>
      </c>
      <c r="Q789" s="311" t="str">
        <f t="array" ref="Q789">IFERROR(
    IF(
        INDEX('Emission Factors'!$E$5:$P$488,
              MATCH(1,
                    ('Emission Factors'!$E$5:$E$488 = 'GHG emissions calculations'!$F789) *
                    ('Emission Factors'!$H$5:$H$488 = 'GHG emissions calculations'!$H789),
                    0),
              MATCH('GHG emissions calculations'!Q$6, 'Emission Factors'!$E$5:$P$5, 0)) &lt;&gt; "",
        INDEX('Emission Factors'!$E$5:$P$488,
              MATCH(1,
                    ('Emission Factors'!$E$5:$E$488 = 'GHG emissions calculations'!$F789) *
                    ('Emission Factors'!$H$5:$H$488 = 'GHG emissions calculations'!$H789),
                    0),
              MATCH('GHG emissions calculations'!Q$6, 'Emission Factors'!$E$5:$P$5, 0)),
        ""),
    "")</f>
        <v>kgCO2e/kg</v>
      </c>
      <c r="R789" s="311" t="str">
        <f t="array" ref="R789">IFERROR(
    IF(
        INDEX('Emission Factors'!$E$5:$R$488,
              MATCH(1,
                    ('Emission Factors'!$E$5:$E$488 = 'GHG emissions calculations'!$F789) *
                    ('Emission Factors'!$H$5:$H$488 = 'GHG emissions calculations'!$H789),
                    0),
              MATCH('GHG emissions calculations'!R$6, 'Emission Factors'!$E$5:$R$5, 0)) &lt;&gt; "",
        INDEX('Emission Factors'!$E$5:$R$488,
              MATCH(1,
                    ('Emission Factors'!$E$5:$E$488 = 'GHG emissions calculations'!$F789) *
                    ('Emission Factors'!$H$5:$H$488 = 'GHG emissions calculations'!$H789),
                    0),
              MATCH('GHG emissions calculations'!R$6, 'Emission Factors'!$E$5:$R$5, 0)),
        ""),
    "")</f>
        <v>Europe</v>
      </c>
      <c r="S789" s="312">
        <f t="shared" si="2"/>
        <v>0</v>
      </c>
      <c r="T789" s="23"/>
    </row>
    <row r="790" ht="15.75" customHeight="1" outlineLevel="1">
      <c r="A790" s="23"/>
      <c r="B790" s="71"/>
      <c r="C790" s="71"/>
      <c r="D790" s="71"/>
      <c r="E790" s="314"/>
      <c r="F790" s="311" t="str">
        <f>Lists!T213</f>
        <v>Iron Recycled - Global or unspecified region</v>
      </c>
      <c r="G790" s="311" t="str">
        <f t="array" ref="G790">XLOOKUP(1,('Emission Factors'!$E$5:$E$488='GHG emissions calculations'!$F790)*('Emission Factors'!$H$5:$H$488='GHG emissions calculations'!$H790),INDEX('Emission Factors'!$E$5:$T$488,0,MATCH('GHG emissions calculations'!G$6,'Emission Factors'!$E$5:$T$5,0)),"",0)</f>
        <v/>
      </c>
      <c r="H790" s="311" t="s">
        <v>237</v>
      </c>
      <c r="I790" s="312" t="str">
        <f>IF(
    SUMIFS('Import data'!$L$25:$L$80,
           'Import data'!$J$25:$J$80, F790,
           'Import data'!$G$25:$G$80, 'GHG emissions calculations'!$H790,
           'Import data'!$I$25:$I$80,$E$541) &lt;&gt; 0,
    SUMIFS('Import data'!$L$25:$L$80,
           'Import data'!$J$25:$J$80, F790,
           'Import data'!$G$25:$G$80, 'GHG emissions calculations'!$H790,
           'Import data'!$I$25:$I$80,$E$541),
    ""
)</f>
        <v/>
      </c>
      <c r="J790" s="311" t="str">
        <f t="array" ref="J790">IF(
    XLOOKUP(F790, 'Import data'!$J$26:$J$47, 'Import data'!$M$26:$M$47, "", 0) = "Please add the region-specific supplier emission factor or choose a different region available in the IAEG database.",
    "",
    XLOOKUP(F790, 'Import data'!$J$26:$J$47, 'Import data'!$M$26:$M$47, "", 0)
)</f>
        <v/>
      </c>
      <c r="K790" s="311" t="str">
        <f t="array" ref="K790">IFERROR(
    XLOOKUP(F790,
            _xlws.FILTER('Supplier Emission'!$G$15:$G$49,
                   ('Supplier Emission'!$D$15:$D$49=H790) * ('Supplier Emission'!$F$15:$F$49=$E$541)),
            _xlws.FILTER('Supplier Emission'!$I$15:$I$49,
                   ('Supplier Emission'!$D$15:$D$49=H790) * ('Supplier Emission'!$F$15:$F$49=$E$541)),
            ""),
    "")</f>
        <v/>
      </c>
      <c r="L790" s="311" t="str">
        <f t="array" ref="L790">IFERROR(
    XLOOKUP(F790,
            _xlws.FILTER('Supplier Emission'!$G$15:$G$49,
                   ('Supplier Emission'!$D$15:$D$49=H790) * ('Supplier Emission'!$F$15:$F$49=$E$541)),
            _xlws.FILTER('Supplier Emission'!$J$15:$J$49,
                   ('Supplier Emission'!$D$15:$D$49=H790) * ('Supplier Emission'!$F$15:$F$49=$E$541)),
            ""),
    "")</f>
        <v/>
      </c>
      <c r="M790" s="311" t="str">
        <f t="array" ref="M790">IFERROR(
    XLOOKUP(F790,
            _xlws.FILTER('Supplier Emission'!$G$15:$G$49,
                   ('Supplier Emission'!$D$15:$D$49=H790) * ('Supplier Emission'!$F$15:$F$49=$E$541)),
            _xlws.FILTER('Supplier Emission'!$M$15:$M$49,
                   ('Supplier Emission'!$D$15:$D$49=H790) * ('Supplier Emission'!$F$15:$F$49=$E$541)),
            ""),
    "")</f>
        <v/>
      </c>
      <c r="N790" s="311" t="str">
        <f t="array" ref="N790">IFERROR(
    XLOOKUP(F790,
            _xlws.FILTER('Supplier Emission'!$G$15:$G$49,
                   ('Supplier Emission'!$D$15:$D$49=H790) * ('Supplier Emission'!$F$15:$F$49=$E$541)),
            _xlws.FILTER('Supplier Emission'!$H$15:$H$49,
                   ('Supplier Emission'!$D$15:$D$49=H790) * ('Supplier Emission'!$F$15:$F$49=$E$541)),
            ""),
    "")</f>
        <v/>
      </c>
      <c r="O790" s="311" t="str">
        <f t="array" ref="O790">XLOOKUP(1,('Emission Factors'!$E$5:$E$488='GHG emissions calculations'!$F790)*('Emission Factors'!$H$5:$H$488='GHG emissions calculations'!$H790),INDEX('Emission Factors'!$E$5:$T$488,0,MATCH('GHG emissions calculations'!O$6,'Emission Factors'!$E$5:$T$5,0)),"",0)</f>
        <v/>
      </c>
      <c r="P790" s="313" t="str">
        <f t="array" ref="P790">IFERROR(
    INDEX('Emission Factors'!$E$5:$P$488,
          MATCH(1,
                ('Emission Factors'!$E$5:$E$488 = 'GHG emissions calculations'!$F790) *
                ('Emission Factors'!$H$5:$H$488 = 'GHG emissions calculations'!$H790),
                0),
          MATCH('GHG emissions calculations'!P$6,'Emission Factors'!$E$5:$P$5,0)),
    "")</f>
        <v/>
      </c>
      <c r="Q790" s="311" t="str">
        <f t="array" ref="Q790">IFERROR(
    IF(
        INDEX('Emission Factors'!$E$5:$P$488,
              MATCH(1,
                    ('Emission Factors'!$E$5:$E$488 = 'GHG emissions calculations'!$F790) *
                    ('Emission Factors'!$H$5:$H$488 = 'GHG emissions calculations'!$H790),
                    0),
              MATCH('GHG emissions calculations'!Q$6, 'Emission Factors'!$E$5:$P$5, 0)) &lt;&gt; "",
        INDEX('Emission Factors'!$E$5:$P$488,
              MATCH(1,
                    ('Emission Factors'!$E$5:$E$488 = 'GHG emissions calculations'!$F790) *
                    ('Emission Factors'!$H$5:$H$488 = 'GHG emissions calculations'!$H790),
                    0),
              MATCH('GHG emissions calculations'!Q$6, 'Emission Factors'!$E$5:$P$5, 0)),
        ""),
    "")</f>
        <v/>
      </c>
      <c r="R790" s="311" t="str">
        <f t="array" ref="R790">IFERROR(
    IF(
        INDEX('Emission Factors'!$E$5:$R$488,
              MATCH(1,
                    ('Emission Factors'!$E$5:$E$488 = 'GHG emissions calculations'!$F790) *
                    ('Emission Factors'!$H$5:$H$488 = 'GHG emissions calculations'!$H790),
                    0),
              MATCH('GHG emissions calculations'!R$6, 'Emission Factors'!$E$5:$R$5, 0)) &lt;&gt; "",
        INDEX('Emission Factors'!$E$5:$R$488,
              MATCH(1,
                    ('Emission Factors'!$E$5:$E$488 = 'GHG emissions calculations'!$F790) *
                    ('Emission Factors'!$H$5:$H$488 = 'GHG emissions calculations'!$H790),
                    0),
              MATCH('GHG emissions calculations'!R$6, 'Emission Factors'!$E$5:$R$5, 0)),
        ""),
    "")</f>
        <v/>
      </c>
      <c r="S790" s="312">
        <f t="shared" si="2"/>
        <v>0</v>
      </c>
      <c r="T790" s="23"/>
    </row>
    <row r="791" ht="15.75" customHeight="1" outlineLevel="1">
      <c r="A791" s="23"/>
      <c r="B791" s="71"/>
      <c r="C791" s="71"/>
      <c r="D791" s="71"/>
      <c r="E791" s="314"/>
      <c r="F791" s="311" t="str">
        <f>Lists!T212</f>
        <v>Iron Recycled - Middle East</v>
      </c>
      <c r="G791" s="311" t="str">
        <f t="array" ref="G791">XLOOKUP(1,('Emission Factors'!$E$5:$E$488='GHG emissions calculations'!$F791)*('Emission Factors'!$H$5:$H$488='GHG emissions calculations'!$H791),INDEX('Emission Factors'!$E$5:$T$488,0,MATCH('GHG emissions calculations'!G$6,'Emission Factors'!$E$5:$T$5,0)),"",0)</f>
        <v/>
      </c>
      <c r="H791" s="311" t="s">
        <v>237</v>
      </c>
      <c r="I791" s="312" t="str">
        <f>IF(
    SUMIFS('Import data'!$L$25:$L$80,
           'Import data'!$J$25:$J$80, F791,
           'Import data'!$G$25:$G$80, 'GHG emissions calculations'!$H791,
           'Import data'!$I$25:$I$80,$E$541) &lt;&gt; 0,
    SUMIFS('Import data'!$L$25:$L$80,
           'Import data'!$J$25:$J$80, F791,
           'Import data'!$G$25:$G$80, 'GHG emissions calculations'!$H791,
           'Import data'!$I$25:$I$80,$E$541),
    ""
)</f>
        <v/>
      </c>
      <c r="J791" s="311" t="str">
        <f t="array" ref="J791">IF(
    XLOOKUP(F791, 'Import data'!$J$26:$J$47, 'Import data'!$M$26:$M$47, "", 0) = "Please add the region-specific supplier emission factor or choose a different region available in the IAEG database.",
    "",
    XLOOKUP(F791, 'Import data'!$J$26:$J$47, 'Import data'!$M$26:$M$47, "", 0)
)</f>
        <v/>
      </c>
      <c r="K791" s="311" t="str">
        <f t="array" ref="K791">IFERROR(
    XLOOKUP(F791,
            _xlws.FILTER('Supplier Emission'!$G$15:$G$49,
                   ('Supplier Emission'!$D$15:$D$49=H791) * ('Supplier Emission'!$F$15:$F$49=$E$541)),
            _xlws.FILTER('Supplier Emission'!$I$15:$I$49,
                   ('Supplier Emission'!$D$15:$D$49=H791) * ('Supplier Emission'!$F$15:$F$49=$E$541)),
            ""),
    "")</f>
        <v/>
      </c>
      <c r="L791" s="311" t="str">
        <f t="array" ref="L791">IFERROR(
    XLOOKUP(F791,
            _xlws.FILTER('Supplier Emission'!$G$15:$G$49,
                   ('Supplier Emission'!$D$15:$D$49=H791) * ('Supplier Emission'!$F$15:$F$49=$E$541)),
            _xlws.FILTER('Supplier Emission'!$J$15:$J$49,
                   ('Supplier Emission'!$D$15:$D$49=H791) * ('Supplier Emission'!$F$15:$F$49=$E$541)),
            ""),
    "")</f>
        <v/>
      </c>
      <c r="M791" s="311" t="str">
        <f t="array" ref="M791">IFERROR(
    XLOOKUP(F791,
            _xlws.FILTER('Supplier Emission'!$G$15:$G$49,
                   ('Supplier Emission'!$D$15:$D$49=H791) * ('Supplier Emission'!$F$15:$F$49=$E$541)),
            _xlws.FILTER('Supplier Emission'!$M$15:$M$49,
                   ('Supplier Emission'!$D$15:$D$49=H791) * ('Supplier Emission'!$F$15:$F$49=$E$541)),
            ""),
    "")</f>
        <v/>
      </c>
      <c r="N791" s="311" t="str">
        <f t="array" ref="N791">IFERROR(
    XLOOKUP(F791,
            _xlws.FILTER('Supplier Emission'!$G$15:$G$49,
                   ('Supplier Emission'!$D$15:$D$49=H791) * ('Supplier Emission'!$F$15:$F$49=$E$541)),
            _xlws.FILTER('Supplier Emission'!$H$15:$H$49,
                   ('Supplier Emission'!$D$15:$D$49=H791) * ('Supplier Emission'!$F$15:$F$49=$E$541)),
            ""),
    "")</f>
        <v/>
      </c>
      <c r="O791" s="311" t="str">
        <f t="array" ref="O791">XLOOKUP(1,('Emission Factors'!$E$5:$E$488='GHG emissions calculations'!$F791)*('Emission Factors'!$H$5:$H$488='GHG emissions calculations'!$H791),INDEX('Emission Factors'!$E$5:$T$488,0,MATCH('GHG emissions calculations'!O$6,'Emission Factors'!$E$5:$T$5,0)),"",0)</f>
        <v/>
      </c>
      <c r="P791" s="313" t="str">
        <f t="array" ref="P791">IFERROR(
    INDEX('Emission Factors'!$E$5:$P$488,
          MATCH(1,
                ('Emission Factors'!$E$5:$E$488 = 'GHG emissions calculations'!$F791) *
                ('Emission Factors'!$H$5:$H$488 = 'GHG emissions calculations'!$H791),
                0),
          MATCH('GHG emissions calculations'!P$6,'Emission Factors'!$E$5:$P$5,0)),
    "")</f>
        <v/>
      </c>
      <c r="Q791" s="311" t="str">
        <f t="array" ref="Q791">IFERROR(
    IF(
        INDEX('Emission Factors'!$E$5:$P$488,
              MATCH(1,
                    ('Emission Factors'!$E$5:$E$488 = 'GHG emissions calculations'!$F791) *
                    ('Emission Factors'!$H$5:$H$488 = 'GHG emissions calculations'!$H791),
                    0),
              MATCH('GHG emissions calculations'!Q$6, 'Emission Factors'!$E$5:$P$5, 0)) &lt;&gt; "",
        INDEX('Emission Factors'!$E$5:$P$488,
              MATCH(1,
                    ('Emission Factors'!$E$5:$E$488 = 'GHG emissions calculations'!$F791) *
                    ('Emission Factors'!$H$5:$H$488 = 'GHG emissions calculations'!$H791),
                    0),
              MATCH('GHG emissions calculations'!Q$6, 'Emission Factors'!$E$5:$P$5, 0)),
        ""),
    "")</f>
        <v/>
      </c>
      <c r="R791" s="311" t="str">
        <f t="array" ref="R791">IFERROR(
    IF(
        INDEX('Emission Factors'!$E$5:$R$488,
              MATCH(1,
                    ('Emission Factors'!$E$5:$E$488 = 'GHG emissions calculations'!$F791) *
                    ('Emission Factors'!$H$5:$H$488 = 'GHG emissions calculations'!$H791),
                    0),
              MATCH('GHG emissions calculations'!R$6, 'Emission Factors'!$E$5:$R$5, 0)) &lt;&gt; "",
        INDEX('Emission Factors'!$E$5:$R$488,
              MATCH(1,
                    ('Emission Factors'!$E$5:$E$488 = 'GHG emissions calculations'!$F791) *
                    ('Emission Factors'!$H$5:$H$488 = 'GHG emissions calculations'!$H791),
                    0),
              MATCH('GHG emissions calculations'!R$6, 'Emission Factors'!$E$5:$R$5, 0)),
        ""),
    "")</f>
        <v/>
      </c>
      <c r="S791" s="312">
        <f t="shared" si="2"/>
        <v>0</v>
      </c>
      <c r="T791" s="23"/>
    </row>
    <row r="792" ht="15.75" customHeight="1" outlineLevel="1">
      <c r="A792" s="23"/>
      <c r="B792" s="71"/>
      <c r="C792" s="71"/>
      <c r="D792" s="71"/>
      <c r="E792" s="314"/>
      <c r="F792" s="311" t="str">
        <f>Lists!T211</f>
        <v>Iron Recycled - Oceania</v>
      </c>
      <c r="G792" s="311" t="str">
        <f t="array" ref="G792">XLOOKUP(1,('Emission Factors'!$E$5:$E$488='GHG emissions calculations'!$F792)*('Emission Factors'!$H$5:$H$488='GHG emissions calculations'!$H792),INDEX('Emission Factors'!$E$5:$T$488,0,MATCH('GHG emissions calculations'!G$6,'Emission Factors'!$E$5:$T$5,0)),"",0)</f>
        <v/>
      </c>
      <c r="H792" s="311" t="s">
        <v>237</v>
      </c>
      <c r="I792" s="312" t="str">
        <f>IF(
    SUMIFS('Import data'!$L$25:$L$80,
           'Import data'!$J$25:$J$80, F792,
           'Import data'!$G$25:$G$80, 'GHG emissions calculations'!$H792,
           'Import data'!$I$25:$I$80,$E$541) &lt;&gt; 0,
    SUMIFS('Import data'!$L$25:$L$80,
           'Import data'!$J$25:$J$80, F792,
           'Import data'!$G$25:$G$80, 'GHG emissions calculations'!$H792,
           'Import data'!$I$25:$I$80,$E$541),
    ""
)</f>
        <v/>
      </c>
      <c r="J792" s="311" t="str">
        <f t="array" ref="J792">IF(
    XLOOKUP(F792, 'Import data'!$J$26:$J$47, 'Import data'!$M$26:$M$47, "", 0) = "Please add the region-specific supplier emission factor or choose a different region available in the IAEG database.",
    "",
    XLOOKUP(F792, 'Import data'!$J$26:$J$47, 'Import data'!$M$26:$M$47, "", 0)
)</f>
        <v/>
      </c>
      <c r="K792" s="311" t="str">
        <f t="array" ref="K792">IFERROR(
    XLOOKUP(F792,
            _xlws.FILTER('Supplier Emission'!$G$15:$G$49,
                   ('Supplier Emission'!$D$15:$D$49=H792) * ('Supplier Emission'!$F$15:$F$49=$E$541)),
            _xlws.FILTER('Supplier Emission'!$I$15:$I$49,
                   ('Supplier Emission'!$D$15:$D$49=H792) * ('Supplier Emission'!$F$15:$F$49=$E$541)),
            ""),
    "")</f>
        <v/>
      </c>
      <c r="L792" s="311" t="str">
        <f t="array" ref="L792">IFERROR(
    XLOOKUP(F792,
            _xlws.FILTER('Supplier Emission'!$G$15:$G$49,
                   ('Supplier Emission'!$D$15:$D$49=H792) * ('Supplier Emission'!$F$15:$F$49=$E$541)),
            _xlws.FILTER('Supplier Emission'!$J$15:$J$49,
                   ('Supplier Emission'!$D$15:$D$49=H792) * ('Supplier Emission'!$F$15:$F$49=$E$541)),
            ""),
    "")</f>
        <v/>
      </c>
      <c r="M792" s="311" t="str">
        <f t="array" ref="M792">IFERROR(
    XLOOKUP(F792,
            _xlws.FILTER('Supplier Emission'!$G$15:$G$49,
                   ('Supplier Emission'!$D$15:$D$49=H792) * ('Supplier Emission'!$F$15:$F$49=$E$541)),
            _xlws.FILTER('Supplier Emission'!$M$15:$M$49,
                   ('Supplier Emission'!$D$15:$D$49=H792) * ('Supplier Emission'!$F$15:$F$49=$E$541)),
            ""),
    "")</f>
        <v/>
      </c>
      <c r="N792" s="311" t="str">
        <f t="array" ref="N792">IFERROR(
    XLOOKUP(F792,
            _xlws.FILTER('Supplier Emission'!$G$15:$G$49,
                   ('Supplier Emission'!$D$15:$D$49=H792) * ('Supplier Emission'!$F$15:$F$49=$E$541)),
            _xlws.FILTER('Supplier Emission'!$H$15:$H$49,
                   ('Supplier Emission'!$D$15:$D$49=H792) * ('Supplier Emission'!$F$15:$F$49=$E$541)),
            ""),
    "")</f>
        <v/>
      </c>
      <c r="O792" s="311" t="str">
        <f t="array" ref="O792">XLOOKUP(1,('Emission Factors'!$E$5:$E$488='GHG emissions calculations'!$F792)*('Emission Factors'!$H$5:$H$488='GHG emissions calculations'!$H792),INDEX('Emission Factors'!$E$5:$T$488,0,MATCH('GHG emissions calculations'!O$6,'Emission Factors'!$E$5:$T$5,0)),"",0)</f>
        <v/>
      </c>
      <c r="P792" s="313" t="str">
        <f t="array" ref="P792">IFERROR(
    INDEX('Emission Factors'!$E$5:$P$488,
          MATCH(1,
                ('Emission Factors'!$E$5:$E$488 = 'GHG emissions calculations'!$F792) *
                ('Emission Factors'!$H$5:$H$488 = 'GHG emissions calculations'!$H792),
                0),
          MATCH('GHG emissions calculations'!P$6,'Emission Factors'!$E$5:$P$5,0)),
    "")</f>
        <v/>
      </c>
      <c r="Q792" s="311" t="str">
        <f t="array" ref="Q792">IFERROR(
    IF(
        INDEX('Emission Factors'!$E$5:$P$488,
              MATCH(1,
                    ('Emission Factors'!$E$5:$E$488 = 'GHG emissions calculations'!$F792) *
                    ('Emission Factors'!$H$5:$H$488 = 'GHG emissions calculations'!$H792),
                    0),
              MATCH('GHG emissions calculations'!Q$6, 'Emission Factors'!$E$5:$P$5, 0)) &lt;&gt; "",
        INDEX('Emission Factors'!$E$5:$P$488,
              MATCH(1,
                    ('Emission Factors'!$E$5:$E$488 = 'GHG emissions calculations'!$F792) *
                    ('Emission Factors'!$H$5:$H$488 = 'GHG emissions calculations'!$H792),
                    0),
              MATCH('GHG emissions calculations'!Q$6, 'Emission Factors'!$E$5:$P$5, 0)),
        ""),
    "")</f>
        <v/>
      </c>
      <c r="R792" s="311" t="str">
        <f t="array" ref="R792">IFERROR(
    IF(
        INDEX('Emission Factors'!$E$5:$R$488,
              MATCH(1,
                    ('Emission Factors'!$E$5:$E$488 = 'GHG emissions calculations'!$F792) *
                    ('Emission Factors'!$H$5:$H$488 = 'GHG emissions calculations'!$H792),
                    0),
              MATCH('GHG emissions calculations'!R$6, 'Emission Factors'!$E$5:$R$5, 0)) &lt;&gt; "",
        INDEX('Emission Factors'!$E$5:$R$488,
              MATCH(1,
                    ('Emission Factors'!$E$5:$E$488 = 'GHG emissions calculations'!$F792) *
                    ('Emission Factors'!$H$5:$H$488 = 'GHG emissions calculations'!$H792),
                    0),
              MATCH('GHG emissions calculations'!R$6, 'Emission Factors'!$E$5:$R$5, 0)),
        ""),
    "")</f>
        <v/>
      </c>
      <c r="S792" s="312">
        <f t="shared" si="2"/>
        <v>0</v>
      </c>
      <c r="T792" s="23"/>
    </row>
    <row r="793" ht="15.75" customHeight="1" outlineLevel="1">
      <c r="A793" s="23"/>
      <c r="B793" s="71"/>
      <c r="C793" s="71"/>
      <c r="D793" s="71"/>
      <c r="E793" s="314"/>
      <c r="F793" s="311" t="str">
        <f>Lists!T216</f>
        <v>Iron Virgin - Africa</v>
      </c>
      <c r="G793" s="311" t="str">
        <f t="array" ref="G793">XLOOKUP(1,('Emission Factors'!$E$5:$E$488='GHG emissions calculations'!$F793)*('Emission Factors'!$H$5:$H$488='GHG emissions calculations'!$H793),INDEX('Emission Factors'!$E$5:$T$488,0,MATCH('GHG emissions calculations'!G$6,'Emission Factors'!$E$5:$T$5,0)),"",0)</f>
        <v/>
      </c>
      <c r="H793" s="311" t="s">
        <v>237</v>
      </c>
      <c r="I793" s="312" t="str">
        <f>IF(
    SUMIFS('Import data'!$L$25:$L$80,
           'Import data'!$J$25:$J$80, F793,
           'Import data'!$G$25:$G$80, 'GHG emissions calculations'!$H793,
           'Import data'!$I$25:$I$80,$E$541) &lt;&gt; 0,
    SUMIFS('Import data'!$L$25:$L$80,
           'Import data'!$J$25:$J$80, F793,
           'Import data'!$G$25:$G$80, 'GHG emissions calculations'!$H793,
           'Import data'!$I$25:$I$80,$E$541),
    ""
)</f>
        <v/>
      </c>
      <c r="J793" s="311" t="str">
        <f t="array" ref="J793">IF(
    XLOOKUP(F793, 'Import data'!$J$26:$J$47, 'Import data'!$M$26:$M$47, "", 0) = "Please add the region-specific supplier emission factor or choose a different region available in the IAEG database.",
    "",
    XLOOKUP(F793, 'Import data'!$J$26:$J$47, 'Import data'!$M$26:$M$47, "", 0)
)</f>
        <v/>
      </c>
      <c r="K793" s="311" t="str">
        <f t="array" ref="K793">IFERROR(
    XLOOKUP(F793,
            _xlws.FILTER('Supplier Emission'!$G$15:$G$49,
                   ('Supplier Emission'!$D$15:$D$49=H793) * ('Supplier Emission'!$F$15:$F$49=$E$541)),
            _xlws.FILTER('Supplier Emission'!$I$15:$I$49,
                   ('Supplier Emission'!$D$15:$D$49=H793) * ('Supplier Emission'!$F$15:$F$49=$E$541)),
            ""),
    "")</f>
        <v/>
      </c>
      <c r="L793" s="311" t="str">
        <f t="array" ref="L793">IFERROR(
    XLOOKUP(F793,
            _xlws.FILTER('Supplier Emission'!$G$15:$G$49,
                   ('Supplier Emission'!$D$15:$D$49=H793) * ('Supplier Emission'!$F$15:$F$49=$E$541)),
            _xlws.FILTER('Supplier Emission'!$J$15:$J$49,
                   ('Supplier Emission'!$D$15:$D$49=H793) * ('Supplier Emission'!$F$15:$F$49=$E$541)),
            ""),
    "")</f>
        <v/>
      </c>
      <c r="M793" s="311" t="str">
        <f t="array" ref="M793">IFERROR(
    XLOOKUP(F793,
            _xlws.FILTER('Supplier Emission'!$G$15:$G$49,
                   ('Supplier Emission'!$D$15:$D$49=H793) * ('Supplier Emission'!$F$15:$F$49=$E$541)),
            _xlws.FILTER('Supplier Emission'!$M$15:$M$49,
                   ('Supplier Emission'!$D$15:$D$49=H793) * ('Supplier Emission'!$F$15:$F$49=$E$541)),
            ""),
    "")</f>
        <v/>
      </c>
      <c r="N793" s="311" t="str">
        <f t="array" ref="N793">IFERROR(
    XLOOKUP(F793,
            _xlws.FILTER('Supplier Emission'!$G$15:$G$49,
                   ('Supplier Emission'!$D$15:$D$49=H793) * ('Supplier Emission'!$F$15:$F$49=$E$541)),
            _xlws.FILTER('Supplier Emission'!$H$15:$H$49,
                   ('Supplier Emission'!$D$15:$D$49=H793) * ('Supplier Emission'!$F$15:$F$49=$E$541)),
            ""),
    "")</f>
        <v/>
      </c>
      <c r="O793" s="311" t="str">
        <f t="array" ref="O793">XLOOKUP(1,('Emission Factors'!$E$5:$E$488='GHG emissions calculations'!$F793)*('Emission Factors'!$H$5:$H$488='GHG emissions calculations'!$H793),INDEX('Emission Factors'!$E$5:$T$488,0,MATCH('GHG emissions calculations'!O$6,'Emission Factors'!$E$5:$T$5,0)),"",0)</f>
        <v/>
      </c>
      <c r="P793" s="313" t="str">
        <f t="array" ref="P793">IFERROR(
    INDEX('Emission Factors'!$E$5:$P$488,
          MATCH(1,
                ('Emission Factors'!$E$5:$E$488 = 'GHG emissions calculations'!$F793) *
                ('Emission Factors'!$H$5:$H$488 = 'GHG emissions calculations'!$H793),
                0),
          MATCH('GHG emissions calculations'!P$6,'Emission Factors'!$E$5:$P$5,0)),
    "")</f>
        <v/>
      </c>
      <c r="Q793" s="311" t="str">
        <f t="array" ref="Q793">IFERROR(
    IF(
        INDEX('Emission Factors'!$E$5:$P$488,
              MATCH(1,
                    ('Emission Factors'!$E$5:$E$488 = 'GHG emissions calculations'!$F793) *
                    ('Emission Factors'!$H$5:$H$488 = 'GHG emissions calculations'!$H793),
                    0),
              MATCH('GHG emissions calculations'!Q$6, 'Emission Factors'!$E$5:$P$5, 0)) &lt;&gt; "",
        INDEX('Emission Factors'!$E$5:$P$488,
              MATCH(1,
                    ('Emission Factors'!$E$5:$E$488 = 'GHG emissions calculations'!$F793) *
                    ('Emission Factors'!$H$5:$H$488 = 'GHG emissions calculations'!$H793),
                    0),
              MATCH('GHG emissions calculations'!Q$6, 'Emission Factors'!$E$5:$P$5, 0)),
        ""),
    "")</f>
        <v/>
      </c>
      <c r="R793" s="311" t="str">
        <f t="array" ref="R793">IFERROR(
    IF(
        INDEX('Emission Factors'!$E$5:$R$488,
              MATCH(1,
                    ('Emission Factors'!$E$5:$E$488 = 'GHG emissions calculations'!$F793) *
                    ('Emission Factors'!$H$5:$H$488 = 'GHG emissions calculations'!$H793),
                    0),
              MATCH('GHG emissions calculations'!R$6, 'Emission Factors'!$E$5:$R$5, 0)) &lt;&gt; "",
        INDEX('Emission Factors'!$E$5:$R$488,
              MATCH(1,
                    ('Emission Factors'!$E$5:$E$488 = 'GHG emissions calculations'!$F793) *
                    ('Emission Factors'!$H$5:$H$488 = 'GHG emissions calculations'!$H793),
                    0),
              MATCH('GHG emissions calculations'!R$6, 'Emission Factors'!$E$5:$R$5, 0)),
        ""),
    "")</f>
        <v/>
      </c>
      <c r="S793" s="312">
        <f t="shared" si="2"/>
        <v>0</v>
      </c>
      <c r="T793" s="23"/>
    </row>
    <row r="794" ht="15.75" customHeight="1" outlineLevel="1">
      <c r="A794" s="23"/>
      <c r="B794" s="71"/>
      <c r="C794" s="71"/>
      <c r="D794" s="71"/>
      <c r="E794" s="314"/>
      <c r="F794" s="311" t="str">
        <f>Lists!T214</f>
        <v>Iron Virgin - America</v>
      </c>
      <c r="G794" s="311" t="str">
        <f t="array" ref="G794">XLOOKUP(1,('Emission Factors'!$E$5:$E$488='GHG emissions calculations'!$F794)*('Emission Factors'!$H$5:$H$488='GHG emissions calculations'!$H794),INDEX('Emission Factors'!$E$5:$T$488,0,MATCH('GHG emissions calculations'!G$6,'Emission Factors'!$E$5:$T$5,0)),"",0)</f>
        <v/>
      </c>
      <c r="H794" s="311" t="s">
        <v>237</v>
      </c>
      <c r="I794" s="312" t="str">
        <f>IF(
    SUMIFS('Import data'!$L$25:$L$80,
           'Import data'!$J$25:$J$80, F794,
           'Import data'!$G$25:$G$80, 'GHG emissions calculations'!$H794,
           'Import data'!$I$25:$I$80,$E$541) &lt;&gt; 0,
    SUMIFS('Import data'!$L$25:$L$80,
           'Import data'!$J$25:$J$80, F794,
           'Import data'!$G$25:$G$80, 'GHG emissions calculations'!$H794,
           'Import data'!$I$25:$I$80,$E$541),
    ""
)</f>
        <v/>
      </c>
      <c r="J794" s="311" t="str">
        <f t="array" ref="J794">IF(
    XLOOKUP(F794, 'Import data'!$J$26:$J$47, 'Import data'!$M$26:$M$47, "", 0) = "Please add the region-specific supplier emission factor or choose a different region available in the IAEG database.",
    "",
    XLOOKUP(F794, 'Import data'!$J$26:$J$47, 'Import data'!$M$26:$M$47, "", 0)
)</f>
        <v/>
      </c>
      <c r="K794" s="311" t="str">
        <f t="array" ref="K794">IFERROR(
    XLOOKUP(F794,
            _xlws.FILTER('Supplier Emission'!$G$15:$G$49,
                   ('Supplier Emission'!$D$15:$D$49=H794) * ('Supplier Emission'!$F$15:$F$49=$E$541)),
            _xlws.FILTER('Supplier Emission'!$I$15:$I$49,
                   ('Supplier Emission'!$D$15:$D$49=H794) * ('Supplier Emission'!$F$15:$F$49=$E$541)),
            ""),
    "")</f>
        <v/>
      </c>
      <c r="L794" s="311" t="str">
        <f t="array" ref="L794">IFERROR(
    XLOOKUP(F794,
            _xlws.FILTER('Supplier Emission'!$G$15:$G$49,
                   ('Supplier Emission'!$D$15:$D$49=H794) * ('Supplier Emission'!$F$15:$F$49=$E$541)),
            _xlws.FILTER('Supplier Emission'!$J$15:$J$49,
                   ('Supplier Emission'!$D$15:$D$49=H794) * ('Supplier Emission'!$F$15:$F$49=$E$541)),
            ""),
    "")</f>
        <v/>
      </c>
      <c r="M794" s="311" t="str">
        <f t="array" ref="M794">IFERROR(
    XLOOKUP(F794,
            _xlws.FILTER('Supplier Emission'!$G$15:$G$49,
                   ('Supplier Emission'!$D$15:$D$49=H794) * ('Supplier Emission'!$F$15:$F$49=$E$541)),
            _xlws.FILTER('Supplier Emission'!$M$15:$M$49,
                   ('Supplier Emission'!$D$15:$D$49=H794) * ('Supplier Emission'!$F$15:$F$49=$E$541)),
            ""),
    "")</f>
        <v/>
      </c>
      <c r="N794" s="311" t="str">
        <f t="array" ref="N794">IFERROR(
    XLOOKUP(F794,
            _xlws.FILTER('Supplier Emission'!$G$15:$G$49,
                   ('Supplier Emission'!$D$15:$D$49=H794) * ('Supplier Emission'!$F$15:$F$49=$E$541)),
            _xlws.FILTER('Supplier Emission'!$H$15:$H$49,
                   ('Supplier Emission'!$D$15:$D$49=H794) * ('Supplier Emission'!$F$15:$F$49=$E$541)),
            ""),
    "")</f>
        <v/>
      </c>
      <c r="O794" s="311" t="str">
        <f t="array" ref="O794">XLOOKUP(1,('Emission Factors'!$E$5:$E$488='GHG emissions calculations'!$F794)*('Emission Factors'!$H$5:$H$488='GHG emissions calculations'!$H794),INDEX('Emission Factors'!$E$5:$T$488,0,MATCH('GHG emissions calculations'!O$6,'Emission Factors'!$E$5:$T$5,0)),"",0)</f>
        <v/>
      </c>
      <c r="P794" s="313" t="str">
        <f t="array" ref="P794">IFERROR(
    INDEX('Emission Factors'!$E$5:$P$488,
          MATCH(1,
                ('Emission Factors'!$E$5:$E$488 = 'GHG emissions calculations'!$F794) *
                ('Emission Factors'!$H$5:$H$488 = 'GHG emissions calculations'!$H794),
                0),
          MATCH('GHG emissions calculations'!P$6,'Emission Factors'!$E$5:$P$5,0)),
    "")</f>
        <v/>
      </c>
      <c r="Q794" s="311" t="str">
        <f t="array" ref="Q794">IFERROR(
    IF(
        INDEX('Emission Factors'!$E$5:$P$488,
              MATCH(1,
                    ('Emission Factors'!$E$5:$E$488 = 'GHG emissions calculations'!$F794) *
                    ('Emission Factors'!$H$5:$H$488 = 'GHG emissions calculations'!$H794),
                    0),
              MATCH('GHG emissions calculations'!Q$6, 'Emission Factors'!$E$5:$P$5, 0)) &lt;&gt; "",
        INDEX('Emission Factors'!$E$5:$P$488,
              MATCH(1,
                    ('Emission Factors'!$E$5:$E$488 = 'GHG emissions calculations'!$F794) *
                    ('Emission Factors'!$H$5:$H$488 = 'GHG emissions calculations'!$H794),
                    0),
              MATCH('GHG emissions calculations'!Q$6, 'Emission Factors'!$E$5:$P$5, 0)),
        ""),
    "")</f>
        <v/>
      </c>
      <c r="R794" s="311" t="str">
        <f t="array" ref="R794">IFERROR(
    IF(
        INDEX('Emission Factors'!$E$5:$R$488,
              MATCH(1,
                    ('Emission Factors'!$E$5:$E$488 = 'GHG emissions calculations'!$F794) *
                    ('Emission Factors'!$H$5:$H$488 = 'GHG emissions calculations'!$H794),
                    0),
              MATCH('GHG emissions calculations'!R$6, 'Emission Factors'!$E$5:$R$5, 0)) &lt;&gt; "",
        INDEX('Emission Factors'!$E$5:$R$488,
              MATCH(1,
                    ('Emission Factors'!$E$5:$E$488 = 'GHG emissions calculations'!$F794) *
                    ('Emission Factors'!$H$5:$H$488 = 'GHG emissions calculations'!$H794),
                    0),
              MATCH('GHG emissions calculations'!R$6, 'Emission Factors'!$E$5:$R$5, 0)),
        ""),
    "")</f>
        <v/>
      </c>
      <c r="S794" s="312">
        <f t="shared" si="2"/>
        <v>0</v>
      </c>
      <c r="T794" s="23"/>
    </row>
    <row r="795" ht="15.75" customHeight="1" outlineLevel="1">
      <c r="A795" s="23"/>
      <c r="B795" s="71"/>
      <c r="C795" s="71"/>
      <c r="D795" s="71"/>
      <c r="E795" s="314"/>
      <c r="F795" s="311" t="str">
        <f>Lists!T217</f>
        <v>Iron Virgin - Asia</v>
      </c>
      <c r="G795" s="311" t="str">
        <f t="array" ref="G795">XLOOKUP(1,('Emission Factors'!$E$5:$E$488='GHG emissions calculations'!$F795)*('Emission Factors'!$H$5:$H$488='GHG emissions calculations'!$H795),INDEX('Emission Factors'!$E$5:$T$488,0,MATCH('GHG emissions calculations'!G$6,'Emission Factors'!$E$5:$T$5,0)),"",0)</f>
        <v/>
      </c>
      <c r="H795" s="311" t="s">
        <v>237</v>
      </c>
      <c r="I795" s="312" t="str">
        <f>IF(
    SUMIFS('Import data'!$L$25:$L$80,
           'Import data'!$J$25:$J$80, F795,
           'Import data'!$G$25:$G$80, 'GHG emissions calculations'!$H795,
           'Import data'!$I$25:$I$80,$E$541) &lt;&gt; 0,
    SUMIFS('Import data'!$L$25:$L$80,
           'Import data'!$J$25:$J$80, F795,
           'Import data'!$G$25:$G$80, 'GHG emissions calculations'!$H795,
           'Import data'!$I$25:$I$80,$E$541),
    ""
)</f>
        <v/>
      </c>
      <c r="J795" s="311" t="str">
        <f t="array" ref="J795">IF(
    XLOOKUP(F795, 'Import data'!$J$26:$J$47, 'Import data'!$M$26:$M$47, "", 0) = "Please add the region-specific supplier emission factor or choose a different region available in the IAEG database.",
    "",
    XLOOKUP(F795, 'Import data'!$J$26:$J$47, 'Import data'!$M$26:$M$47, "", 0)
)</f>
        <v/>
      </c>
      <c r="K795" s="311" t="str">
        <f t="array" ref="K795">IFERROR(
    XLOOKUP(F795,
            _xlws.FILTER('Supplier Emission'!$G$15:$G$49,
                   ('Supplier Emission'!$D$15:$D$49=H795) * ('Supplier Emission'!$F$15:$F$49=$E$541)),
            _xlws.FILTER('Supplier Emission'!$I$15:$I$49,
                   ('Supplier Emission'!$D$15:$D$49=H795) * ('Supplier Emission'!$F$15:$F$49=$E$541)),
            ""),
    "")</f>
        <v/>
      </c>
      <c r="L795" s="311" t="str">
        <f t="array" ref="L795">IFERROR(
    XLOOKUP(F795,
            _xlws.FILTER('Supplier Emission'!$G$15:$G$49,
                   ('Supplier Emission'!$D$15:$D$49=H795) * ('Supplier Emission'!$F$15:$F$49=$E$541)),
            _xlws.FILTER('Supplier Emission'!$J$15:$J$49,
                   ('Supplier Emission'!$D$15:$D$49=H795) * ('Supplier Emission'!$F$15:$F$49=$E$541)),
            ""),
    "")</f>
        <v/>
      </c>
      <c r="M795" s="311" t="str">
        <f t="array" ref="M795">IFERROR(
    XLOOKUP(F795,
            _xlws.FILTER('Supplier Emission'!$G$15:$G$49,
                   ('Supplier Emission'!$D$15:$D$49=H795) * ('Supplier Emission'!$F$15:$F$49=$E$541)),
            _xlws.FILTER('Supplier Emission'!$M$15:$M$49,
                   ('Supplier Emission'!$D$15:$D$49=H795) * ('Supplier Emission'!$F$15:$F$49=$E$541)),
            ""),
    "")</f>
        <v/>
      </c>
      <c r="N795" s="311" t="str">
        <f t="array" ref="N795">IFERROR(
    XLOOKUP(F795,
            _xlws.FILTER('Supplier Emission'!$G$15:$G$49,
                   ('Supplier Emission'!$D$15:$D$49=H795) * ('Supplier Emission'!$F$15:$F$49=$E$541)),
            _xlws.FILTER('Supplier Emission'!$H$15:$H$49,
                   ('Supplier Emission'!$D$15:$D$49=H795) * ('Supplier Emission'!$F$15:$F$49=$E$541)),
            ""),
    "")</f>
        <v/>
      </c>
      <c r="O795" s="311" t="str">
        <f t="array" ref="O795">XLOOKUP(1,('Emission Factors'!$E$5:$E$488='GHG emissions calculations'!$F795)*('Emission Factors'!$H$5:$H$488='GHG emissions calculations'!$H795),INDEX('Emission Factors'!$E$5:$T$488,0,MATCH('GHG emissions calculations'!O$6,'Emission Factors'!$E$5:$T$5,0)),"",0)</f>
        <v/>
      </c>
      <c r="P795" s="313" t="str">
        <f t="array" ref="P795">IFERROR(
    INDEX('Emission Factors'!$E$5:$P$488,
          MATCH(1,
                ('Emission Factors'!$E$5:$E$488 = 'GHG emissions calculations'!$F795) *
                ('Emission Factors'!$H$5:$H$488 = 'GHG emissions calculations'!$H795),
                0),
          MATCH('GHG emissions calculations'!P$6,'Emission Factors'!$E$5:$P$5,0)),
    "")</f>
        <v/>
      </c>
      <c r="Q795" s="311" t="str">
        <f t="array" ref="Q795">IFERROR(
    IF(
        INDEX('Emission Factors'!$E$5:$P$488,
              MATCH(1,
                    ('Emission Factors'!$E$5:$E$488 = 'GHG emissions calculations'!$F795) *
                    ('Emission Factors'!$H$5:$H$488 = 'GHG emissions calculations'!$H795),
                    0),
              MATCH('GHG emissions calculations'!Q$6, 'Emission Factors'!$E$5:$P$5, 0)) &lt;&gt; "",
        INDEX('Emission Factors'!$E$5:$P$488,
              MATCH(1,
                    ('Emission Factors'!$E$5:$E$488 = 'GHG emissions calculations'!$F795) *
                    ('Emission Factors'!$H$5:$H$488 = 'GHG emissions calculations'!$H795),
                    0),
              MATCH('GHG emissions calculations'!Q$6, 'Emission Factors'!$E$5:$P$5, 0)),
        ""),
    "")</f>
        <v/>
      </c>
      <c r="R795" s="311" t="str">
        <f t="array" ref="R795">IFERROR(
    IF(
        INDEX('Emission Factors'!$E$5:$R$488,
              MATCH(1,
                    ('Emission Factors'!$E$5:$E$488 = 'GHG emissions calculations'!$F795) *
                    ('Emission Factors'!$H$5:$H$488 = 'GHG emissions calculations'!$H795),
                    0),
              MATCH('GHG emissions calculations'!R$6, 'Emission Factors'!$E$5:$R$5, 0)) &lt;&gt; "",
        INDEX('Emission Factors'!$E$5:$R$488,
              MATCH(1,
                    ('Emission Factors'!$E$5:$E$488 = 'GHG emissions calculations'!$F795) *
                    ('Emission Factors'!$H$5:$H$488 = 'GHG emissions calculations'!$H795),
                    0),
              MATCH('GHG emissions calculations'!R$6, 'Emission Factors'!$E$5:$R$5, 0)),
        ""),
    "")</f>
        <v/>
      </c>
      <c r="S795" s="312">
        <f t="shared" si="2"/>
        <v>0</v>
      </c>
      <c r="T795" s="23"/>
    </row>
    <row r="796" ht="15.75" customHeight="1" outlineLevel="1">
      <c r="A796" s="23"/>
      <c r="B796" s="71"/>
      <c r="C796" s="71"/>
      <c r="D796" s="71"/>
      <c r="E796" s="314"/>
      <c r="F796" s="311" t="str">
        <f>Lists!T215</f>
        <v>Iron Virgin - Europe</v>
      </c>
      <c r="G796" s="311" t="str">
        <f t="array" ref="G796">XLOOKUP(1,('Emission Factors'!$E$5:$E$488='GHG emissions calculations'!$F796)*('Emission Factors'!$H$5:$H$488='GHG emissions calculations'!$H796),INDEX('Emission Factors'!$E$5:$T$488,0,MATCH('GHG emissions calculations'!G$6,'Emission Factors'!$E$5:$T$5,0)),"",0)</f>
        <v/>
      </c>
      <c r="H796" s="311" t="s">
        <v>237</v>
      </c>
      <c r="I796" s="312" t="str">
        <f>IF(
    SUMIFS('Import data'!$L$25:$L$80,
           'Import data'!$J$25:$J$80, F796,
           'Import data'!$G$25:$G$80, 'GHG emissions calculations'!$H796,
           'Import data'!$I$25:$I$80,$E$541) &lt;&gt; 0,
    SUMIFS('Import data'!$L$25:$L$80,
           'Import data'!$J$25:$J$80, F796,
           'Import data'!$G$25:$G$80, 'GHG emissions calculations'!$H796,
           'Import data'!$I$25:$I$80,$E$541),
    ""
)</f>
        <v/>
      </c>
      <c r="J796" s="311" t="str">
        <f t="array" ref="J796">IF(
    XLOOKUP(F796, 'Import data'!$J$26:$J$47, 'Import data'!$M$26:$M$47, "", 0) = "Please add the region-specific supplier emission factor or choose a different region available in the IAEG database.",
    "",
    XLOOKUP(F796, 'Import data'!$J$26:$J$47, 'Import data'!$M$26:$M$47, "", 0)
)</f>
        <v/>
      </c>
      <c r="K796" s="311" t="str">
        <f t="array" ref="K796">IFERROR(
    XLOOKUP(F796,
            _xlws.FILTER('Supplier Emission'!$G$15:$G$49,
                   ('Supplier Emission'!$D$15:$D$49=H796) * ('Supplier Emission'!$F$15:$F$49=$E$541)),
            _xlws.FILTER('Supplier Emission'!$I$15:$I$49,
                   ('Supplier Emission'!$D$15:$D$49=H796) * ('Supplier Emission'!$F$15:$F$49=$E$541)),
            ""),
    "")</f>
        <v/>
      </c>
      <c r="L796" s="311" t="str">
        <f t="array" ref="L796">IFERROR(
    XLOOKUP(F796,
            _xlws.FILTER('Supplier Emission'!$G$15:$G$49,
                   ('Supplier Emission'!$D$15:$D$49=H796) * ('Supplier Emission'!$F$15:$F$49=$E$541)),
            _xlws.FILTER('Supplier Emission'!$J$15:$J$49,
                   ('Supplier Emission'!$D$15:$D$49=H796) * ('Supplier Emission'!$F$15:$F$49=$E$541)),
            ""),
    "")</f>
        <v/>
      </c>
      <c r="M796" s="311" t="str">
        <f t="array" ref="M796">IFERROR(
    XLOOKUP(F796,
            _xlws.FILTER('Supplier Emission'!$G$15:$G$49,
                   ('Supplier Emission'!$D$15:$D$49=H796) * ('Supplier Emission'!$F$15:$F$49=$E$541)),
            _xlws.FILTER('Supplier Emission'!$M$15:$M$49,
                   ('Supplier Emission'!$D$15:$D$49=H796) * ('Supplier Emission'!$F$15:$F$49=$E$541)),
            ""),
    "")</f>
        <v/>
      </c>
      <c r="N796" s="311" t="str">
        <f t="array" ref="N796">IFERROR(
    XLOOKUP(F796,
            _xlws.FILTER('Supplier Emission'!$G$15:$G$49,
                   ('Supplier Emission'!$D$15:$D$49=H796) * ('Supplier Emission'!$F$15:$F$49=$E$541)),
            _xlws.FILTER('Supplier Emission'!$H$15:$H$49,
                   ('Supplier Emission'!$D$15:$D$49=H796) * ('Supplier Emission'!$F$15:$F$49=$E$541)),
            ""),
    "")</f>
        <v/>
      </c>
      <c r="O796" s="313" t="str">
        <f t="array" ref="O796">XLOOKUP(1,('Emission Factors'!$E$5:$E$488='GHG emissions calculations'!$F796)*('Emission Factors'!$H$5:$H$488='GHG emissions calculations'!$H796),INDEX('Emission Factors'!$E$5:$T$488,0,MATCH('GHG emissions calculations'!O$6,'Emission Factors'!$E$5:$T$5,0)),"",0)</f>
        <v>Acier ou fer blanc/neuf</v>
      </c>
      <c r="P796" s="313">
        <f t="array" ref="P796">IFERROR(
    INDEX('Emission Factors'!$E$5:$P$488,
          MATCH(1,
                ('Emission Factors'!$E$5:$E$488 = 'GHG emissions calculations'!$F796) *
                ('Emission Factors'!$H$5:$H$488 = 'GHG emissions calculations'!$H796),
                0),
          MATCH('GHG emissions calculations'!P$6,'Emission Factors'!$E$5:$P$5,0)),
    "")</f>
        <v>2.21</v>
      </c>
      <c r="Q796" s="311" t="str">
        <f t="array" ref="Q796">IFERROR(
    IF(
        INDEX('Emission Factors'!$E$5:$P$488,
              MATCH(1,
                    ('Emission Factors'!$E$5:$E$488 = 'GHG emissions calculations'!$F796) *
                    ('Emission Factors'!$H$5:$H$488 = 'GHG emissions calculations'!$H796),
                    0),
              MATCH('GHG emissions calculations'!Q$6, 'Emission Factors'!$E$5:$P$5, 0)) &lt;&gt; "",
        INDEX('Emission Factors'!$E$5:$P$488,
              MATCH(1,
                    ('Emission Factors'!$E$5:$E$488 = 'GHG emissions calculations'!$F796) *
                    ('Emission Factors'!$H$5:$H$488 = 'GHG emissions calculations'!$H796),
                    0),
              MATCH('GHG emissions calculations'!Q$6, 'Emission Factors'!$E$5:$P$5, 0)),
        ""),
    "")</f>
        <v>kgCO2e/kg</v>
      </c>
      <c r="R796" s="311" t="str">
        <f t="array" ref="R796">IFERROR(
    IF(
        INDEX('Emission Factors'!$E$5:$R$488,
              MATCH(1,
                    ('Emission Factors'!$E$5:$E$488 = 'GHG emissions calculations'!$F796) *
                    ('Emission Factors'!$H$5:$H$488 = 'GHG emissions calculations'!$H796),
                    0),
              MATCH('GHG emissions calculations'!R$6, 'Emission Factors'!$E$5:$R$5, 0)) &lt;&gt; "",
        INDEX('Emission Factors'!$E$5:$R$488,
              MATCH(1,
                    ('Emission Factors'!$E$5:$E$488 = 'GHG emissions calculations'!$F796) *
                    ('Emission Factors'!$H$5:$H$488 = 'GHG emissions calculations'!$H796),
                    0),
              MATCH('GHG emissions calculations'!R$6, 'Emission Factors'!$E$5:$R$5, 0)),
        ""),
    "")</f>
        <v>Europe</v>
      </c>
      <c r="S796" s="312">
        <f t="shared" si="2"/>
        <v>0</v>
      </c>
      <c r="T796" s="23"/>
    </row>
    <row r="797" ht="15.75" customHeight="1" outlineLevel="1">
      <c r="A797" s="23"/>
      <c r="B797" s="71"/>
      <c r="C797" s="71"/>
      <c r="D797" s="71"/>
      <c r="E797" s="314"/>
      <c r="F797" s="311" t="str">
        <f>Lists!T220</f>
        <v>Iron Virgin - Global or unspecified region</v>
      </c>
      <c r="G797" s="311" t="str">
        <f t="array" ref="G797">XLOOKUP(1,('Emission Factors'!$E$5:$E$488='GHG emissions calculations'!$F797)*('Emission Factors'!$H$5:$H$488='GHG emissions calculations'!$H797),INDEX('Emission Factors'!$E$5:$T$488,0,MATCH('GHG emissions calculations'!G$6,'Emission Factors'!$E$5:$T$5,0)),"",0)</f>
        <v/>
      </c>
      <c r="H797" s="311" t="s">
        <v>237</v>
      </c>
      <c r="I797" s="312" t="str">
        <f>IF(
    SUMIFS('Import data'!$L$25:$L$80,
           'Import data'!$J$25:$J$80, F797,
           'Import data'!$G$25:$G$80, 'GHG emissions calculations'!$H797,
           'Import data'!$I$25:$I$80,$E$541) &lt;&gt; 0,
    SUMIFS('Import data'!$L$25:$L$80,
           'Import data'!$J$25:$J$80, F797,
           'Import data'!$G$25:$G$80, 'GHG emissions calculations'!$H797,
           'Import data'!$I$25:$I$80,$E$541),
    ""
)</f>
        <v/>
      </c>
      <c r="J797" s="311" t="str">
        <f t="array" ref="J797">IF(
    XLOOKUP(F797, 'Import data'!$J$26:$J$47, 'Import data'!$M$26:$M$47, "", 0) = "Please add the region-specific supplier emission factor or choose a different region available in the IAEG database.",
    "",
    XLOOKUP(F797, 'Import data'!$J$26:$J$47, 'Import data'!$M$26:$M$47, "", 0)
)</f>
        <v/>
      </c>
      <c r="K797" s="311" t="str">
        <f t="array" ref="K797">IFERROR(
    XLOOKUP(F797,
            _xlws.FILTER('Supplier Emission'!$G$15:$G$49,
                   ('Supplier Emission'!$D$15:$D$49=H797) * ('Supplier Emission'!$F$15:$F$49=$E$541)),
            _xlws.FILTER('Supplier Emission'!$I$15:$I$49,
                   ('Supplier Emission'!$D$15:$D$49=H797) * ('Supplier Emission'!$F$15:$F$49=$E$541)),
            ""),
    "")</f>
        <v/>
      </c>
      <c r="L797" s="311" t="str">
        <f t="array" ref="L797">IFERROR(
    XLOOKUP(F797,
            _xlws.FILTER('Supplier Emission'!$G$15:$G$49,
                   ('Supplier Emission'!$D$15:$D$49=H797) * ('Supplier Emission'!$F$15:$F$49=$E$541)),
            _xlws.FILTER('Supplier Emission'!$J$15:$J$49,
                   ('Supplier Emission'!$D$15:$D$49=H797) * ('Supplier Emission'!$F$15:$F$49=$E$541)),
            ""),
    "")</f>
        <v/>
      </c>
      <c r="M797" s="311" t="str">
        <f t="array" ref="M797">IFERROR(
    XLOOKUP(F797,
            _xlws.FILTER('Supplier Emission'!$G$15:$G$49,
                   ('Supplier Emission'!$D$15:$D$49=H797) * ('Supplier Emission'!$F$15:$F$49=$E$541)),
            _xlws.FILTER('Supplier Emission'!$M$15:$M$49,
                   ('Supplier Emission'!$D$15:$D$49=H797) * ('Supplier Emission'!$F$15:$F$49=$E$541)),
            ""),
    "")</f>
        <v/>
      </c>
      <c r="N797" s="311" t="str">
        <f t="array" ref="N797">IFERROR(
    XLOOKUP(F797,
            _xlws.FILTER('Supplier Emission'!$G$15:$G$49,
                   ('Supplier Emission'!$D$15:$D$49=H797) * ('Supplier Emission'!$F$15:$F$49=$E$541)),
            _xlws.FILTER('Supplier Emission'!$H$15:$H$49,
                   ('Supplier Emission'!$D$15:$D$49=H797) * ('Supplier Emission'!$F$15:$F$49=$E$541)),
            ""),
    "")</f>
        <v/>
      </c>
      <c r="O797" s="311" t="str">
        <f t="array" ref="O797">XLOOKUP(1,('Emission Factors'!$E$5:$E$488='GHG emissions calculations'!$F797)*('Emission Factors'!$H$5:$H$488='GHG emissions calculations'!$H797),INDEX('Emission Factors'!$E$5:$T$488,0,MATCH('GHG emissions calculations'!O$6,'Emission Factors'!$E$5:$T$5,0)),"",0)</f>
        <v/>
      </c>
      <c r="P797" s="313" t="str">
        <f t="array" ref="P797">IFERROR(
    INDEX('Emission Factors'!$E$5:$P$488,
          MATCH(1,
                ('Emission Factors'!$E$5:$E$488 = 'GHG emissions calculations'!$F797) *
                ('Emission Factors'!$H$5:$H$488 = 'GHG emissions calculations'!$H797),
                0),
          MATCH('GHG emissions calculations'!P$6,'Emission Factors'!$E$5:$P$5,0)),
    "")</f>
        <v/>
      </c>
      <c r="Q797" s="311" t="str">
        <f t="array" ref="Q797">IFERROR(
    IF(
        INDEX('Emission Factors'!$E$5:$P$488,
              MATCH(1,
                    ('Emission Factors'!$E$5:$E$488 = 'GHG emissions calculations'!$F797) *
                    ('Emission Factors'!$H$5:$H$488 = 'GHG emissions calculations'!$H797),
                    0),
              MATCH('GHG emissions calculations'!Q$6, 'Emission Factors'!$E$5:$P$5, 0)) &lt;&gt; "",
        INDEX('Emission Factors'!$E$5:$P$488,
              MATCH(1,
                    ('Emission Factors'!$E$5:$E$488 = 'GHG emissions calculations'!$F797) *
                    ('Emission Factors'!$H$5:$H$488 = 'GHG emissions calculations'!$H797),
                    0),
              MATCH('GHG emissions calculations'!Q$6, 'Emission Factors'!$E$5:$P$5, 0)),
        ""),
    "")</f>
        <v/>
      </c>
      <c r="R797" s="311" t="str">
        <f t="array" ref="R797">IFERROR(
    IF(
        INDEX('Emission Factors'!$E$5:$R$488,
              MATCH(1,
                    ('Emission Factors'!$E$5:$E$488 = 'GHG emissions calculations'!$F797) *
                    ('Emission Factors'!$H$5:$H$488 = 'GHG emissions calculations'!$H797),
                    0),
              MATCH('GHG emissions calculations'!R$6, 'Emission Factors'!$E$5:$R$5, 0)) &lt;&gt; "",
        INDEX('Emission Factors'!$E$5:$R$488,
              MATCH(1,
                    ('Emission Factors'!$E$5:$E$488 = 'GHG emissions calculations'!$F797) *
                    ('Emission Factors'!$H$5:$H$488 = 'GHG emissions calculations'!$H797),
                    0),
              MATCH('GHG emissions calculations'!R$6, 'Emission Factors'!$E$5:$R$5, 0)),
        ""),
    "")</f>
        <v/>
      </c>
      <c r="S797" s="312">
        <f t="shared" si="2"/>
        <v>0</v>
      </c>
      <c r="T797" s="23"/>
    </row>
    <row r="798" ht="15.75" customHeight="1" outlineLevel="1">
      <c r="A798" s="23"/>
      <c r="B798" s="71"/>
      <c r="C798" s="71"/>
      <c r="D798" s="71"/>
      <c r="E798" s="314"/>
      <c r="F798" s="311" t="str">
        <f>Lists!T219</f>
        <v>Iron Virgin - Middle East</v>
      </c>
      <c r="G798" s="311" t="str">
        <f t="array" ref="G798">XLOOKUP(1,('Emission Factors'!$E$5:$E$488='GHG emissions calculations'!$F798)*('Emission Factors'!$H$5:$H$488='GHG emissions calculations'!$H798),INDEX('Emission Factors'!$E$5:$T$488,0,MATCH('GHG emissions calculations'!G$6,'Emission Factors'!$E$5:$T$5,0)),"",0)</f>
        <v/>
      </c>
      <c r="H798" s="311" t="s">
        <v>237</v>
      </c>
      <c r="I798" s="312" t="str">
        <f>IF(
    SUMIFS('Import data'!$L$25:$L$80,
           'Import data'!$J$25:$J$80, F798,
           'Import data'!$G$25:$G$80, 'GHG emissions calculations'!$H798,
           'Import data'!$I$25:$I$80,$E$541) &lt;&gt; 0,
    SUMIFS('Import data'!$L$25:$L$80,
           'Import data'!$J$25:$J$80, F798,
           'Import data'!$G$25:$G$80, 'GHG emissions calculations'!$H798,
           'Import data'!$I$25:$I$80,$E$541),
    ""
)</f>
        <v/>
      </c>
      <c r="J798" s="311" t="str">
        <f t="array" ref="J798">IF(
    XLOOKUP(F798, 'Import data'!$J$26:$J$47, 'Import data'!$M$26:$M$47, "", 0) = "Please add the region-specific supplier emission factor or choose a different region available in the IAEG database.",
    "",
    XLOOKUP(F798, 'Import data'!$J$26:$J$47, 'Import data'!$M$26:$M$47, "", 0)
)</f>
        <v/>
      </c>
      <c r="K798" s="311" t="str">
        <f t="array" ref="K798">IFERROR(
    XLOOKUP(F798,
            _xlws.FILTER('Supplier Emission'!$G$15:$G$49,
                   ('Supplier Emission'!$D$15:$D$49=H798) * ('Supplier Emission'!$F$15:$F$49=$E$541)),
            _xlws.FILTER('Supplier Emission'!$I$15:$I$49,
                   ('Supplier Emission'!$D$15:$D$49=H798) * ('Supplier Emission'!$F$15:$F$49=$E$541)),
            ""),
    "")</f>
        <v/>
      </c>
      <c r="L798" s="311" t="str">
        <f t="array" ref="L798">IFERROR(
    XLOOKUP(F798,
            _xlws.FILTER('Supplier Emission'!$G$15:$G$49,
                   ('Supplier Emission'!$D$15:$D$49=H798) * ('Supplier Emission'!$F$15:$F$49=$E$541)),
            _xlws.FILTER('Supplier Emission'!$J$15:$J$49,
                   ('Supplier Emission'!$D$15:$D$49=H798) * ('Supplier Emission'!$F$15:$F$49=$E$541)),
            ""),
    "")</f>
        <v/>
      </c>
      <c r="M798" s="311" t="str">
        <f t="array" ref="M798">IFERROR(
    XLOOKUP(F798,
            _xlws.FILTER('Supplier Emission'!$G$15:$G$49,
                   ('Supplier Emission'!$D$15:$D$49=H798) * ('Supplier Emission'!$F$15:$F$49=$E$541)),
            _xlws.FILTER('Supplier Emission'!$M$15:$M$49,
                   ('Supplier Emission'!$D$15:$D$49=H798) * ('Supplier Emission'!$F$15:$F$49=$E$541)),
            ""),
    "")</f>
        <v/>
      </c>
      <c r="N798" s="311" t="str">
        <f t="array" ref="N798">IFERROR(
    XLOOKUP(F798,
            _xlws.FILTER('Supplier Emission'!$G$15:$G$49,
                   ('Supplier Emission'!$D$15:$D$49=H798) * ('Supplier Emission'!$F$15:$F$49=$E$541)),
            _xlws.FILTER('Supplier Emission'!$H$15:$H$49,
                   ('Supplier Emission'!$D$15:$D$49=H798) * ('Supplier Emission'!$F$15:$F$49=$E$541)),
            ""),
    "")</f>
        <v/>
      </c>
      <c r="O798" s="311" t="str">
        <f t="array" ref="O798">XLOOKUP(1,('Emission Factors'!$E$5:$E$488='GHG emissions calculations'!$F798)*('Emission Factors'!$H$5:$H$488='GHG emissions calculations'!$H798),INDEX('Emission Factors'!$E$5:$T$488,0,MATCH('GHG emissions calculations'!O$6,'Emission Factors'!$E$5:$T$5,0)),"",0)</f>
        <v/>
      </c>
      <c r="P798" s="313" t="str">
        <f t="array" ref="P798">IFERROR(
    INDEX('Emission Factors'!$E$5:$P$488,
          MATCH(1,
                ('Emission Factors'!$E$5:$E$488 = 'GHG emissions calculations'!$F798) *
                ('Emission Factors'!$H$5:$H$488 = 'GHG emissions calculations'!$H798),
                0),
          MATCH('GHG emissions calculations'!P$6,'Emission Factors'!$E$5:$P$5,0)),
    "")</f>
        <v/>
      </c>
      <c r="Q798" s="311" t="str">
        <f t="array" ref="Q798">IFERROR(
    IF(
        INDEX('Emission Factors'!$E$5:$P$488,
              MATCH(1,
                    ('Emission Factors'!$E$5:$E$488 = 'GHG emissions calculations'!$F798) *
                    ('Emission Factors'!$H$5:$H$488 = 'GHG emissions calculations'!$H798),
                    0),
              MATCH('GHG emissions calculations'!Q$6, 'Emission Factors'!$E$5:$P$5, 0)) &lt;&gt; "",
        INDEX('Emission Factors'!$E$5:$P$488,
              MATCH(1,
                    ('Emission Factors'!$E$5:$E$488 = 'GHG emissions calculations'!$F798) *
                    ('Emission Factors'!$H$5:$H$488 = 'GHG emissions calculations'!$H798),
                    0),
              MATCH('GHG emissions calculations'!Q$6, 'Emission Factors'!$E$5:$P$5, 0)),
        ""),
    "")</f>
        <v/>
      </c>
      <c r="R798" s="311" t="str">
        <f t="array" ref="R798">IFERROR(
    IF(
        INDEX('Emission Factors'!$E$5:$R$488,
              MATCH(1,
                    ('Emission Factors'!$E$5:$E$488 = 'GHG emissions calculations'!$F798) *
                    ('Emission Factors'!$H$5:$H$488 = 'GHG emissions calculations'!$H798),
                    0),
              MATCH('GHG emissions calculations'!R$6, 'Emission Factors'!$E$5:$R$5, 0)) &lt;&gt; "",
        INDEX('Emission Factors'!$E$5:$R$488,
              MATCH(1,
                    ('Emission Factors'!$E$5:$E$488 = 'GHG emissions calculations'!$F798) *
                    ('Emission Factors'!$H$5:$H$488 = 'GHG emissions calculations'!$H798),
                    0),
              MATCH('GHG emissions calculations'!R$6, 'Emission Factors'!$E$5:$R$5, 0)),
        ""),
    "")</f>
        <v/>
      </c>
      <c r="S798" s="312">
        <f t="shared" si="2"/>
        <v>0</v>
      </c>
      <c r="T798" s="23"/>
    </row>
    <row r="799" ht="15.75" customHeight="1" outlineLevel="1">
      <c r="A799" s="23"/>
      <c r="B799" s="71"/>
      <c r="C799" s="71"/>
      <c r="D799" s="71"/>
      <c r="E799" s="314"/>
      <c r="F799" s="311" t="str">
        <f>Lists!T218</f>
        <v>Iron Virgin - Oceania</v>
      </c>
      <c r="G799" s="311" t="str">
        <f t="array" ref="G799">XLOOKUP(1,('Emission Factors'!$E$5:$E$488='GHG emissions calculations'!$F799)*('Emission Factors'!$H$5:$H$488='GHG emissions calculations'!$H799),INDEX('Emission Factors'!$E$5:$T$488,0,MATCH('GHG emissions calculations'!G$6,'Emission Factors'!$E$5:$T$5,0)),"",0)</f>
        <v/>
      </c>
      <c r="H799" s="311" t="s">
        <v>237</v>
      </c>
      <c r="I799" s="312" t="str">
        <f>IF(
    SUMIFS('Import data'!$L$25:$L$80,
           'Import data'!$J$25:$J$80, F799,
           'Import data'!$G$25:$G$80, 'GHG emissions calculations'!$H799,
           'Import data'!$I$25:$I$80,$E$541) &lt;&gt; 0,
    SUMIFS('Import data'!$L$25:$L$80,
           'Import data'!$J$25:$J$80, F799,
           'Import data'!$G$25:$G$80, 'GHG emissions calculations'!$H799,
           'Import data'!$I$25:$I$80,$E$541),
    ""
)</f>
        <v/>
      </c>
      <c r="J799" s="311" t="str">
        <f t="array" ref="J799">IF(
    XLOOKUP(F799, 'Import data'!$J$26:$J$47, 'Import data'!$M$26:$M$47, "", 0) = "Please add the region-specific supplier emission factor or choose a different region available in the IAEG database.",
    "",
    XLOOKUP(F799, 'Import data'!$J$26:$J$47, 'Import data'!$M$26:$M$47, "", 0)
)</f>
        <v/>
      </c>
      <c r="K799" s="311" t="str">
        <f t="array" ref="K799">IFERROR(
    XLOOKUP(F799,
            _xlws.FILTER('Supplier Emission'!$G$15:$G$49,
                   ('Supplier Emission'!$D$15:$D$49=H799) * ('Supplier Emission'!$F$15:$F$49=$E$541)),
            _xlws.FILTER('Supplier Emission'!$I$15:$I$49,
                   ('Supplier Emission'!$D$15:$D$49=H799) * ('Supplier Emission'!$F$15:$F$49=$E$541)),
            ""),
    "")</f>
        <v/>
      </c>
      <c r="L799" s="311" t="str">
        <f t="array" ref="L799">IFERROR(
    XLOOKUP(F799,
            _xlws.FILTER('Supplier Emission'!$G$15:$G$49,
                   ('Supplier Emission'!$D$15:$D$49=H799) * ('Supplier Emission'!$F$15:$F$49=$E$541)),
            _xlws.FILTER('Supplier Emission'!$J$15:$J$49,
                   ('Supplier Emission'!$D$15:$D$49=H799) * ('Supplier Emission'!$F$15:$F$49=$E$541)),
            ""),
    "")</f>
        <v/>
      </c>
      <c r="M799" s="311" t="str">
        <f t="array" ref="M799">IFERROR(
    XLOOKUP(F799,
            _xlws.FILTER('Supplier Emission'!$G$15:$G$49,
                   ('Supplier Emission'!$D$15:$D$49=H799) * ('Supplier Emission'!$F$15:$F$49=$E$541)),
            _xlws.FILTER('Supplier Emission'!$M$15:$M$49,
                   ('Supplier Emission'!$D$15:$D$49=H799) * ('Supplier Emission'!$F$15:$F$49=$E$541)),
            ""),
    "")</f>
        <v/>
      </c>
      <c r="N799" s="311" t="str">
        <f t="array" ref="N799">IFERROR(
    XLOOKUP(F799,
            _xlws.FILTER('Supplier Emission'!$G$15:$G$49,
                   ('Supplier Emission'!$D$15:$D$49=H799) * ('Supplier Emission'!$F$15:$F$49=$E$541)),
            _xlws.FILTER('Supplier Emission'!$H$15:$H$49,
                   ('Supplier Emission'!$D$15:$D$49=H799) * ('Supplier Emission'!$F$15:$F$49=$E$541)),
            ""),
    "")</f>
        <v/>
      </c>
      <c r="O799" s="311" t="str">
        <f t="array" ref="O799">XLOOKUP(1,('Emission Factors'!$E$5:$E$488='GHG emissions calculations'!$F799)*('Emission Factors'!$H$5:$H$488='GHG emissions calculations'!$H799),INDEX('Emission Factors'!$E$5:$T$488,0,MATCH('GHG emissions calculations'!O$6,'Emission Factors'!$E$5:$T$5,0)),"",0)</f>
        <v/>
      </c>
      <c r="P799" s="313" t="str">
        <f t="array" ref="P799">IFERROR(
    INDEX('Emission Factors'!$E$5:$P$488,
          MATCH(1,
                ('Emission Factors'!$E$5:$E$488 = 'GHG emissions calculations'!$F799) *
                ('Emission Factors'!$H$5:$H$488 = 'GHG emissions calculations'!$H799),
                0),
          MATCH('GHG emissions calculations'!P$6,'Emission Factors'!$E$5:$P$5,0)),
    "")</f>
        <v/>
      </c>
      <c r="Q799" s="311" t="str">
        <f t="array" ref="Q799">IFERROR(
    IF(
        INDEX('Emission Factors'!$E$5:$P$488,
              MATCH(1,
                    ('Emission Factors'!$E$5:$E$488 = 'GHG emissions calculations'!$F799) *
                    ('Emission Factors'!$H$5:$H$488 = 'GHG emissions calculations'!$H799),
                    0),
              MATCH('GHG emissions calculations'!Q$6, 'Emission Factors'!$E$5:$P$5, 0)) &lt;&gt; "",
        INDEX('Emission Factors'!$E$5:$P$488,
              MATCH(1,
                    ('Emission Factors'!$E$5:$E$488 = 'GHG emissions calculations'!$F799) *
                    ('Emission Factors'!$H$5:$H$488 = 'GHG emissions calculations'!$H799),
                    0),
              MATCH('GHG emissions calculations'!Q$6, 'Emission Factors'!$E$5:$P$5, 0)),
        ""),
    "")</f>
        <v/>
      </c>
      <c r="R799" s="311" t="str">
        <f t="array" ref="R799">IFERROR(
    IF(
        INDEX('Emission Factors'!$E$5:$R$488,
              MATCH(1,
                    ('Emission Factors'!$E$5:$E$488 = 'GHG emissions calculations'!$F799) *
                    ('Emission Factors'!$H$5:$H$488 = 'GHG emissions calculations'!$H799),
                    0),
              MATCH('GHG emissions calculations'!R$6, 'Emission Factors'!$E$5:$R$5, 0)) &lt;&gt; "",
        INDEX('Emission Factors'!$E$5:$R$488,
              MATCH(1,
                    ('Emission Factors'!$E$5:$E$488 = 'GHG emissions calculations'!$F799) *
                    ('Emission Factors'!$H$5:$H$488 = 'GHG emissions calculations'!$H799),
                    0),
              MATCH('GHG emissions calculations'!R$6, 'Emission Factors'!$E$5:$R$5, 0)),
        ""),
    "")</f>
        <v/>
      </c>
      <c r="S799" s="312">
        <f t="shared" si="2"/>
        <v>0</v>
      </c>
      <c r="T799" s="23"/>
    </row>
    <row r="800" ht="15.75" customHeight="1" outlineLevel="1">
      <c r="A800" s="23"/>
      <c r="B800" s="71"/>
      <c r="C800" s="71"/>
      <c r="D800" s="71"/>
      <c r="E800" s="314"/>
      <c r="F800" s="311" t="str">
        <f>Lists!T223</f>
        <v>Lead - Casting - Africa</v>
      </c>
      <c r="G800" s="311" t="str">
        <f t="array" ref="G800">XLOOKUP(1,('Emission Factors'!$E$5:$E$488='GHG emissions calculations'!$F800)*('Emission Factors'!$H$5:$H$488='GHG emissions calculations'!$H800),INDEX('Emission Factors'!$E$5:$T$488,0,MATCH('GHG emissions calculations'!G$6,'Emission Factors'!$E$5:$T$5,0)),"",0)</f>
        <v/>
      </c>
      <c r="H800" s="311" t="s">
        <v>237</v>
      </c>
      <c r="I800" s="312" t="str">
        <f>IF(
    SUMIFS('Import data'!$L$25:$L$80,
           'Import data'!$J$25:$J$80, F800,
           'Import data'!$G$25:$G$80, 'GHG emissions calculations'!$H800,
           'Import data'!$I$25:$I$80,$E$541) &lt;&gt; 0,
    SUMIFS('Import data'!$L$25:$L$80,
           'Import data'!$J$25:$J$80, F800,
           'Import data'!$G$25:$G$80, 'GHG emissions calculations'!$H800,
           'Import data'!$I$25:$I$80,$E$541),
    ""
)</f>
        <v/>
      </c>
      <c r="J800" s="311" t="str">
        <f t="array" ref="J800">IF(
    XLOOKUP(F800, 'Import data'!$J$26:$J$47, 'Import data'!$M$26:$M$47, "", 0) = "Please add the region-specific supplier emission factor or choose a different region available in the IAEG database.",
    "",
    XLOOKUP(F800, 'Import data'!$J$26:$J$47, 'Import data'!$M$26:$M$47, "", 0)
)</f>
        <v/>
      </c>
      <c r="K800" s="311" t="str">
        <f t="array" ref="K800">IFERROR(
    XLOOKUP(F800,
            _xlws.FILTER('Supplier Emission'!$G$15:$G$49,
                   ('Supplier Emission'!$D$15:$D$49=H800) * ('Supplier Emission'!$F$15:$F$49=$E$541)),
            _xlws.FILTER('Supplier Emission'!$I$15:$I$49,
                   ('Supplier Emission'!$D$15:$D$49=H800) * ('Supplier Emission'!$F$15:$F$49=$E$541)),
            ""),
    "")</f>
        <v/>
      </c>
      <c r="L800" s="311" t="str">
        <f t="array" ref="L800">IFERROR(
    XLOOKUP(F800,
            _xlws.FILTER('Supplier Emission'!$G$15:$G$49,
                   ('Supplier Emission'!$D$15:$D$49=H800) * ('Supplier Emission'!$F$15:$F$49=$E$541)),
            _xlws.FILTER('Supplier Emission'!$J$15:$J$49,
                   ('Supplier Emission'!$D$15:$D$49=H800) * ('Supplier Emission'!$F$15:$F$49=$E$541)),
            ""),
    "")</f>
        <v/>
      </c>
      <c r="M800" s="311" t="str">
        <f t="array" ref="M800">IFERROR(
    XLOOKUP(F800,
            _xlws.FILTER('Supplier Emission'!$G$15:$G$49,
                   ('Supplier Emission'!$D$15:$D$49=H800) * ('Supplier Emission'!$F$15:$F$49=$E$541)),
            _xlws.FILTER('Supplier Emission'!$M$15:$M$49,
                   ('Supplier Emission'!$D$15:$D$49=H800) * ('Supplier Emission'!$F$15:$F$49=$E$541)),
            ""),
    "")</f>
        <v/>
      </c>
      <c r="N800" s="311" t="str">
        <f t="array" ref="N800">IFERROR(
    XLOOKUP(F800,
            _xlws.FILTER('Supplier Emission'!$G$15:$G$49,
                   ('Supplier Emission'!$D$15:$D$49=H800) * ('Supplier Emission'!$F$15:$F$49=$E$541)),
            _xlws.FILTER('Supplier Emission'!$H$15:$H$49,
                   ('Supplier Emission'!$D$15:$D$49=H800) * ('Supplier Emission'!$F$15:$F$49=$E$541)),
            ""),
    "")</f>
        <v/>
      </c>
      <c r="O800" s="311" t="str">
        <f t="array" ref="O800">XLOOKUP(1,('Emission Factors'!$E$5:$E$488='GHG emissions calculations'!$F800)*('Emission Factors'!$H$5:$H$488='GHG emissions calculations'!$H800),INDEX('Emission Factors'!$E$5:$T$488,0,MATCH('GHG emissions calculations'!O$6,'Emission Factors'!$E$5:$T$5,0)),"",0)</f>
        <v/>
      </c>
      <c r="P800" s="313" t="str">
        <f t="array" ref="P800">IFERROR(
    INDEX('Emission Factors'!$E$5:$P$488,
          MATCH(1,
                ('Emission Factors'!$E$5:$E$488 = 'GHG emissions calculations'!$F800) *
                ('Emission Factors'!$H$5:$H$488 = 'GHG emissions calculations'!$H800),
                0),
          MATCH('GHG emissions calculations'!P$6,'Emission Factors'!$E$5:$P$5,0)),
    "")</f>
        <v/>
      </c>
      <c r="Q800" s="311" t="str">
        <f t="array" ref="Q800">IFERROR(
    IF(
        INDEX('Emission Factors'!$E$5:$P$488,
              MATCH(1,
                    ('Emission Factors'!$E$5:$E$488 = 'GHG emissions calculations'!$F800) *
                    ('Emission Factors'!$H$5:$H$488 = 'GHG emissions calculations'!$H800),
                    0),
              MATCH('GHG emissions calculations'!Q$6, 'Emission Factors'!$E$5:$P$5, 0)) &lt;&gt; "",
        INDEX('Emission Factors'!$E$5:$P$488,
              MATCH(1,
                    ('Emission Factors'!$E$5:$E$488 = 'GHG emissions calculations'!$F800) *
                    ('Emission Factors'!$H$5:$H$488 = 'GHG emissions calculations'!$H800),
                    0),
              MATCH('GHG emissions calculations'!Q$6, 'Emission Factors'!$E$5:$P$5, 0)),
        ""),
    "")</f>
        <v/>
      </c>
      <c r="R800" s="311" t="str">
        <f t="array" ref="R800">IFERROR(
    IF(
        INDEX('Emission Factors'!$E$5:$R$488,
              MATCH(1,
                    ('Emission Factors'!$E$5:$E$488 = 'GHG emissions calculations'!$F800) *
                    ('Emission Factors'!$H$5:$H$488 = 'GHG emissions calculations'!$H800),
                    0),
              MATCH('GHG emissions calculations'!R$6, 'Emission Factors'!$E$5:$R$5, 0)) &lt;&gt; "",
        INDEX('Emission Factors'!$E$5:$R$488,
              MATCH(1,
                    ('Emission Factors'!$E$5:$E$488 = 'GHG emissions calculations'!$F800) *
                    ('Emission Factors'!$H$5:$H$488 = 'GHG emissions calculations'!$H800),
                    0),
              MATCH('GHG emissions calculations'!R$6, 'Emission Factors'!$E$5:$R$5, 0)),
        ""),
    "")</f>
        <v/>
      </c>
      <c r="S800" s="312">
        <f t="shared" si="2"/>
        <v>0</v>
      </c>
      <c r="T800" s="23"/>
    </row>
    <row r="801" ht="15.75" customHeight="1" outlineLevel="1">
      <c r="A801" s="23"/>
      <c r="B801" s="71"/>
      <c r="C801" s="71"/>
      <c r="D801" s="71"/>
      <c r="E801" s="314"/>
      <c r="F801" s="311" t="str">
        <f>Lists!T221</f>
        <v>Lead - Casting - America</v>
      </c>
      <c r="G801" s="311" t="str">
        <f t="array" ref="G801">XLOOKUP(1,('Emission Factors'!$E$5:$E$488='GHG emissions calculations'!$F801)*('Emission Factors'!$H$5:$H$488='GHG emissions calculations'!$H801),INDEX('Emission Factors'!$E$5:$T$488,0,MATCH('GHG emissions calculations'!G$6,'Emission Factors'!$E$5:$T$5,0)),"",0)</f>
        <v/>
      </c>
      <c r="H801" s="311" t="s">
        <v>237</v>
      </c>
      <c r="I801" s="312" t="str">
        <f>IF(
    SUMIFS('Import data'!$L$25:$L$80,
           'Import data'!$J$25:$J$80, F801,
           'Import data'!$G$25:$G$80, 'GHG emissions calculations'!$H801,
           'Import data'!$I$25:$I$80,$E$541) &lt;&gt; 0,
    SUMIFS('Import data'!$L$25:$L$80,
           'Import data'!$J$25:$J$80, F801,
           'Import data'!$G$25:$G$80, 'GHG emissions calculations'!$H801,
           'Import data'!$I$25:$I$80,$E$541),
    ""
)</f>
        <v/>
      </c>
      <c r="J801" s="311" t="str">
        <f t="array" ref="J801">IF(
    XLOOKUP(F801, 'Import data'!$J$26:$J$47, 'Import data'!$M$26:$M$47, "", 0) = "Please add the region-specific supplier emission factor or choose a different region available in the IAEG database.",
    "",
    XLOOKUP(F801, 'Import data'!$J$26:$J$47, 'Import data'!$M$26:$M$47, "", 0)
)</f>
        <v/>
      </c>
      <c r="K801" s="311" t="str">
        <f t="array" ref="K801">IFERROR(
    XLOOKUP(F801,
            _xlws.FILTER('Supplier Emission'!$G$15:$G$49,
                   ('Supplier Emission'!$D$15:$D$49=H801) * ('Supplier Emission'!$F$15:$F$49=$E$541)),
            _xlws.FILTER('Supplier Emission'!$I$15:$I$49,
                   ('Supplier Emission'!$D$15:$D$49=H801) * ('Supplier Emission'!$F$15:$F$49=$E$541)),
            ""),
    "")</f>
        <v/>
      </c>
      <c r="L801" s="311" t="str">
        <f t="array" ref="L801">IFERROR(
    XLOOKUP(F801,
            _xlws.FILTER('Supplier Emission'!$G$15:$G$49,
                   ('Supplier Emission'!$D$15:$D$49=H801) * ('Supplier Emission'!$F$15:$F$49=$E$541)),
            _xlws.FILTER('Supplier Emission'!$J$15:$J$49,
                   ('Supplier Emission'!$D$15:$D$49=H801) * ('Supplier Emission'!$F$15:$F$49=$E$541)),
            ""),
    "")</f>
        <v/>
      </c>
      <c r="M801" s="311" t="str">
        <f t="array" ref="M801">IFERROR(
    XLOOKUP(F801,
            _xlws.FILTER('Supplier Emission'!$G$15:$G$49,
                   ('Supplier Emission'!$D$15:$D$49=H801) * ('Supplier Emission'!$F$15:$F$49=$E$541)),
            _xlws.FILTER('Supplier Emission'!$M$15:$M$49,
                   ('Supplier Emission'!$D$15:$D$49=H801) * ('Supplier Emission'!$F$15:$F$49=$E$541)),
            ""),
    "")</f>
        <v/>
      </c>
      <c r="N801" s="311" t="str">
        <f t="array" ref="N801">IFERROR(
    XLOOKUP(F801,
            _xlws.FILTER('Supplier Emission'!$G$15:$G$49,
                   ('Supplier Emission'!$D$15:$D$49=H801) * ('Supplier Emission'!$F$15:$F$49=$E$541)),
            _xlws.FILTER('Supplier Emission'!$H$15:$H$49,
                   ('Supplier Emission'!$D$15:$D$49=H801) * ('Supplier Emission'!$F$15:$F$49=$E$541)),
            ""),
    "")</f>
        <v/>
      </c>
      <c r="O801" s="311" t="str">
        <f t="array" ref="O801">XLOOKUP(1,('Emission Factors'!$E$5:$E$488='GHG emissions calculations'!$F801)*('Emission Factors'!$H$5:$H$488='GHG emissions calculations'!$H801),INDEX('Emission Factors'!$E$5:$T$488,0,MATCH('GHG emissions calculations'!O$6,'Emission Factors'!$E$5:$T$5,0)),"",0)</f>
        <v/>
      </c>
      <c r="P801" s="313" t="str">
        <f t="array" ref="P801">IFERROR(
    INDEX('Emission Factors'!$E$5:$P$488,
          MATCH(1,
                ('Emission Factors'!$E$5:$E$488 = 'GHG emissions calculations'!$F801) *
                ('Emission Factors'!$H$5:$H$488 = 'GHG emissions calculations'!$H801),
                0),
          MATCH('GHG emissions calculations'!P$6,'Emission Factors'!$E$5:$P$5,0)),
    "")</f>
        <v/>
      </c>
      <c r="Q801" s="311" t="str">
        <f t="array" ref="Q801">IFERROR(
    IF(
        INDEX('Emission Factors'!$E$5:$P$488,
              MATCH(1,
                    ('Emission Factors'!$E$5:$E$488 = 'GHG emissions calculations'!$F801) *
                    ('Emission Factors'!$H$5:$H$488 = 'GHG emissions calculations'!$H801),
                    0),
              MATCH('GHG emissions calculations'!Q$6, 'Emission Factors'!$E$5:$P$5, 0)) &lt;&gt; "",
        INDEX('Emission Factors'!$E$5:$P$488,
              MATCH(1,
                    ('Emission Factors'!$E$5:$E$488 = 'GHG emissions calculations'!$F801) *
                    ('Emission Factors'!$H$5:$H$488 = 'GHG emissions calculations'!$H801),
                    0),
              MATCH('GHG emissions calculations'!Q$6, 'Emission Factors'!$E$5:$P$5, 0)),
        ""),
    "")</f>
        <v/>
      </c>
      <c r="R801" s="311" t="str">
        <f t="array" ref="R801">IFERROR(
    IF(
        INDEX('Emission Factors'!$E$5:$R$488,
              MATCH(1,
                    ('Emission Factors'!$E$5:$E$488 = 'GHG emissions calculations'!$F801) *
                    ('Emission Factors'!$H$5:$H$488 = 'GHG emissions calculations'!$H801),
                    0),
              MATCH('GHG emissions calculations'!R$6, 'Emission Factors'!$E$5:$R$5, 0)) &lt;&gt; "",
        INDEX('Emission Factors'!$E$5:$R$488,
              MATCH(1,
                    ('Emission Factors'!$E$5:$E$488 = 'GHG emissions calculations'!$F801) *
                    ('Emission Factors'!$H$5:$H$488 = 'GHG emissions calculations'!$H801),
                    0),
              MATCH('GHG emissions calculations'!R$6, 'Emission Factors'!$E$5:$R$5, 0)),
        ""),
    "")</f>
        <v/>
      </c>
      <c r="S801" s="312">
        <f t="shared" si="2"/>
        <v>0</v>
      </c>
      <c r="T801" s="23"/>
    </row>
    <row r="802" ht="15.75" customHeight="1" outlineLevel="1">
      <c r="A802" s="23"/>
      <c r="B802" s="71"/>
      <c r="C802" s="71"/>
      <c r="D802" s="71"/>
      <c r="E802" s="314"/>
      <c r="F802" s="311" t="str">
        <f>Lists!T224</f>
        <v>Lead - Casting - Asia</v>
      </c>
      <c r="G802" s="311" t="str">
        <f t="array" ref="G802">XLOOKUP(1,('Emission Factors'!$E$5:$E$488='GHG emissions calculations'!$F802)*('Emission Factors'!$H$5:$H$488='GHG emissions calculations'!$H802),INDEX('Emission Factors'!$E$5:$T$488,0,MATCH('GHG emissions calculations'!G$6,'Emission Factors'!$E$5:$T$5,0)),"",0)</f>
        <v/>
      </c>
      <c r="H802" s="311" t="s">
        <v>237</v>
      </c>
      <c r="I802" s="312" t="str">
        <f>IF(
    SUMIFS('Import data'!$L$25:$L$80,
           'Import data'!$J$25:$J$80, F802,
           'Import data'!$G$25:$G$80, 'GHG emissions calculations'!$H802,
           'Import data'!$I$25:$I$80,$E$541) &lt;&gt; 0,
    SUMIFS('Import data'!$L$25:$L$80,
           'Import data'!$J$25:$J$80, F802,
           'Import data'!$G$25:$G$80, 'GHG emissions calculations'!$H802,
           'Import data'!$I$25:$I$80,$E$541),
    ""
)</f>
        <v/>
      </c>
      <c r="J802" s="311" t="str">
        <f t="array" ref="J802">IF(
    XLOOKUP(F802, 'Import data'!$J$26:$J$47, 'Import data'!$M$26:$M$47, "", 0) = "Please add the region-specific supplier emission factor or choose a different region available in the IAEG database.",
    "",
    XLOOKUP(F802, 'Import data'!$J$26:$J$47, 'Import data'!$M$26:$M$47, "", 0)
)</f>
        <v/>
      </c>
      <c r="K802" s="311" t="str">
        <f t="array" ref="K802">IFERROR(
    XLOOKUP(F802,
            _xlws.FILTER('Supplier Emission'!$G$15:$G$49,
                   ('Supplier Emission'!$D$15:$D$49=H802) * ('Supplier Emission'!$F$15:$F$49=$E$541)),
            _xlws.FILTER('Supplier Emission'!$I$15:$I$49,
                   ('Supplier Emission'!$D$15:$D$49=H802) * ('Supplier Emission'!$F$15:$F$49=$E$541)),
            ""),
    "")</f>
        <v/>
      </c>
      <c r="L802" s="311" t="str">
        <f t="array" ref="L802">IFERROR(
    XLOOKUP(F802,
            _xlws.FILTER('Supplier Emission'!$G$15:$G$49,
                   ('Supplier Emission'!$D$15:$D$49=H802) * ('Supplier Emission'!$F$15:$F$49=$E$541)),
            _xlws.FILTER('Supplier Emission'!$J$15:$J$49,
                   ('Supplier Emission'!$D$15:$D$49=H802) * ('Supplier Emission'!$F$15:$F$49=$E$541)),
            ""),
    "")</f>
        <v/>
      </c>
      <c r="M802" s="311" t="str">
        <f t="array" ref="M802">IFERROR(
    XLOOKUP(F802,
            _xlws.FILTER('Supplier Emission'!$G$15:$G$49,
                   ('Supplier Emission'!$D$15:$D$49=H802) * ('Supplier Emission'!$F$15:$F$49=$E$541)),
            _xlws.FILTER('Supplier Emission'!$M$15:$M$49,
                   ('Supplier Emission'!$D$15:$D$49=H802) * ('Supplier Emission'!$F$15:$F$49=$E$541)),
            ""),
    "")</f>
        <v/>
      </c>
      <c r="N802" s="311" t="str">
        <f t="array" ref="N802">IFERROR(
    XLOOKUP(F802,
            _xlws.FILTER('Supplier Emission'!$G$15:$G$49,
                   ('Supplier Emission'!$D$15:$D$49=H802) * ('Supplier Emission'!$F$15:$F$49=$E$541)),
            _xlws.FILTER('Supplier Emission'!$H$15:$H$49,
                   ('Supplier Emission'!$D$15:$D$49=H802) * ('Supplier Emission'!$F$15:$F$49=$E$541)),
            ""),
    "")</f>
        <v/>
      </c>
      <c r="O802" s="311" t="str">
        <f t="array" ref="O802">XLOOKUP(1,('Emission Factors'!$E$5:$E$488='GHG emissions calculations'!$F802)*('Emission Factors'!$H$5:$H$488='GHG emissions calculations'!$H802),INDEX('Emission Factors'!$E$5:$T$488,0,MATCH('GHG emissions calculations'!O$6,'Emission Factors'!$E$5:$T$5,0)),"",0)</f>
        <v/>
      </c>
      <c r="P802" s="313" t="str">
        <f t="array" ref="P802">IFERROR(
    INDEX('Emission Factors'!$E$5:$P$488,
          MATCH(1,
                ('Emission Factors'!$E$5:$E$488 = 'GHG emissions calculations'!$F802) *
                ('Emission Factors'!$H$5:$H$488 = 'GHG emissions calculations'!$H802),
                0),
          MATCH('GHG emissions calculations'!P$6,'Emission Factors'!$E$5:$P$5,0)),
    "")</f>
        <v/>
      </c>
      <c r="Q802" s="311" t="str">
        <f t="array" ref="Q802">IFERROR(
    IF(
        INDEX('Emission Factors'!$E$5:$P$488,
              MATCH(1,
                    ('Emission Factors'!$E$5:$E$488 = 'GHG emissions calculations'!$F802) *
                    ('Emission Factors'!$H$5:$H$488 = 'GHG emissions calculations'!$H802),
                    0),
              MATCH('GHG emissions calculations'!Q$6, 'Emission Factors'!$E$5:$P$5, 0)) &lt;&gt; "",
        INDEX('Emission Factors'!$E$5:$P$488,
              MATCH(1,
                    ('Emission Factors'!$E$5:$E$488 = 'GHG emissions calculations'!$F802) *
                    ('Emission Factors'!$H$5:$H$488 = 'GHG emissions calculations'!$H802),
                    0),
              MATCH('GHG emissions calculations'!Q$6, 'Emission Factors'!$E$5:$P$5, 0)),
        ""),
    "")</f>
        <v/>
      </c>
      <c r="R802" s="311" t="str">
        <f t="array" ref="R802">IFERROR(
    IF(
        INDEX('Emission Factors'!$E$5:$R$488,
              MATCH(1,
                    ('Emission Factors'!$E$5:$E$488 = 'GHG emissions calculations'!$F802) *
                    ('Emission Factors'!$H$5:$H$488 = 'GHG emissions calculations'!$H802),
                    0),
              MATCH('GHG emissions calculations'!R$6, 'Emission Factors'!$E$5:$R$5, 0)) &lt;&gt; "",
        INDEX('Emission Factors'!$E$5:$R$488,
              MATCH(1,
                    ('Emission Factors'!$E$5:$E$488 = 'GHG emissions calculations'!$F802) *
                    ('Emission Factors'!$H$5:$H$488 = 'GHG emissions calculations'!$H802),
                    0),
              MATCH('GHG emissions calculations'!R$6, 'Emission Factors'!$E$5:$R$5, 0)),
        ""),
    "")</f>
        <v/>
      </c>
      <c r="S802" s="312">
        <f t="shared" si="2"/>
        <v>0</v>
      </c>
      <c r="T802" s="23"/>
    </row>
    <row r="803" ht="15.75" customHeight="1" outlineLevel="1">
      <c r="A803" s="23"/>
      <c r="B803" s="71"/>
      <c r="C803" s="71"/>
      <c r="D803" s="71"/>
      <c r="E803" s="314"/>
      <c r="F803" s="311" t="str">
        <f>Lists!T222</f>
        <v>Lead - Casting - Europe</v>
      </c>
      <c r="G803" s="311">
        <f t="array" ref="G803">XLOOKUP(1,('Emission Factors'!$E$5:$E$488='GHG emissions calculations'!$F803)*('Emission Factors'!$H$5:$H$488='GHG emissions calculations'!$H803),INDEX('Emission Factors'!$E$5:$T$488,0,MATCH('GHG emissions calculations'!G$6,'Emission Factors'!$E$5:$T$5,0)),"",0)</f>
        <v>3</v>
      </c>
      <c r="H803" s="311" t="s">
        <v>237</v>
      </c>
      <c r="I803" s="312" t="str">
        <f>IF(
    SUMIFS('Import data'!$L$25:$L$80,
           'Import data'!$J$25:$J$80, F803,
           'Import data'!$G$25:$G$80, 'GHG emissions calculations'!$H803,
           'Import data'!$I$25:$I$80,$E$541) &lt;&gt; 0,
    SUMIFS('Import data'!$L$25:$L$80,
           'Import data'!$J$25:$J$80, F803,
           'Import data'!$G$25:$G$80, 'GHG emissions calculations'!$H803,
           'Import data'!$I$25:$I$80,$E$541),
    ""
)</f>
        <v/>
      </c>
      <c r="J803" s="311" t="str">
        <f t="array" ref="J803">IF(
    XLOOKUP(F803, 'Import data'!$J$26:$J$47, 'Import data'!$M$26:$M$47, "", 0) = "Please add the region-specific supplier emission factor or choose a different region available in the IAEG database.",
    "",
    XLOOKUP(F803, 'Import data'!$J$26:$J$47, 'Import data'!$M$26:$M$47, "", 0)
)</f>
        <v/>
      </c>
      <c r="K803" s="311" t="str">
        <f t="array" ref="K803">IFERROR(
    XLOOKUP(F803,
            _xlws.FILTER('Supplier Emission'!$G$15:$G$49,
                   ('Supplier Emission'!$D$15:$D$49=H803) * ('Supplier Emission'!$F$15:$F$49=$E$541)),
            _xlws.FILTER('Supplier Emission'!$I$15:$I$49,
                   ('Supplier Emission'!$D$15:$D$49=H803) * ('Supplier Emission'!$F$15:$F$49=$E$541)),
            ""),
    "")</f>
        <v/>
      </c>
      <c r="L803" s="311" t="str">
        <f t="array" ref="L803">IFERROR(
    XLOOKUP(F803,
            _xlws.FILTER('Supplier Emission'!$G$15:$G$49,
                   ('Supplier Emission'!$D$15:$D$49=H803) * ('Supplier Emission'!$F$15:$F$49=$E$541)),
            _xlws.FILTER('Supplier Emission'!$J$15:$J$49,
                   ('Supplier Emission'!$D$15:$D$49=H803) * ('Supplier Emission'!$F$15:$F$49=$E$541)),
            ""),
    "")</f>
        <v/>
      </c>
      <c r="M803" s="311" t="str">
        <f t="array" ref="M803">IFERROR(
    XLOOKUP(F803,
            _xlws.FILTER('Supplier Emission'!$G$15:$G$49,
                   ('Supplier Emission'!$D$15:$D$49=H803) * ('Supplier Emission'!$F$15:$F$49=$E$541)),
            _xlws.FILTER('Supplier Emission'!$M$15:$M$49,
                   ('Supplier Emission'!$D$15:$D$49=H803) * ('Supplier Emission'!$F$15:$F$49=$E$541)),
            ""),
    "")</f>
        <v/>
      </c>
      <c r="N803" s="311" t="str">
        <f t="array" ref="N803">IFERROR(
    XLOOKUP(F803,
            _xlws.FILTER('Supplier Emission'!$G$15:$G$49,
                   ('Supplier Emission'!$D$15:$D$49=H803) * ('Supplier Emission'!$F$15:$F$49=$E$541)),
            _xlws.FILTER('Supplier Emission'!$H$15:$H$49,
                   ('Supplier Emission'!$D$15:$D$49=H803) * ('Supplier Emission'!$F$15:$F$49=$E$541)),
            ""),
    "")</f>
        <v/>
      </c>
      <c r="O803" s="311" t="str">
        <f t="array" ref="O803">XLOOKUP(1,('Emission Factors'!$E$5:$E$488='GHG emissions calculations'!$F803)*('Emission Factors'!$H$5:$H$488='GHG emissions calculations'!$H803),INDEX('Emission Factors'!$E$5:$T$488,0,MATCH('GHG emissions calculations'!O$6,'Emission Factors'!$E$5:$T$5,0)),"",0)</f>
        <v>Lead (primary)</v>
      </c>
      <c r="P803" s="313">
        <f t="array" ref="P803">IFERROR(
    INDEX('Emission Factors'!$E$5:$P$488,
          MATCH(1,
                ('Emission Factors'!$E$5:$E$488 = 'GHG emissions calculations'!$F803) *
                ('Emission Factors'!$H$5:$H$488 = 'GHG emissions calculations'!$H803),
                0),
          MATCH('GHG emissions calculations'!P$6,'Emission Factors'!$E$5:$P$5,0)),
    "")</f>
        <v>2.07</v>
      </c>
      <c r="Q803" s="311" t="str">
        <f t="array" ref="Q803">IFERROR(
    IF(
        INDEX('Emission Factors'!$E$5:$P$488,
              MATCH(1,
                    ('Emission Factors'!$E$5:$E$488 = 'GHG emissions calculations'!$F803) *
                    ('Emission Factors'!$H$5:$H$488 = 'GHG emissions calculations'!$H803),
                    0),
              MATCH('GHG emissions calculations'!Q$6, 'Emission Factors'!$E$5:$P$5, 0)) &lt;&gt; "",
        INDEX('Emission Factors'!$E$5:$P$488,
              MATCH(1,
                    ('Emission Factors'!$E$5:$E$488 = 'GHG emissions calculations'!$F803) *
                    ('Emission Factors'!$H$5:$H$488 = 'GHG emissions calculations'!$H803),
                    0),
              MATCH('GHG emissions calculations'!Q$6, 'Emission Factors'!$E$5:$P$5, 0)),
        ""),
    "")</f>
        <v>kgCO2e/kg</v>
      </c>
      <c r="R803" s="311" t="str">
        <f t="array" ref="R803">IFERROR(
    IF(
        INDEX('Emission Factors'!$E$5:$R$488,
              MATCH(1,
                    ('Emission Factors'!$E$5:$E$488 = 'GHG emissions calculations'!$F803) *
                    ('Emission Factors'!$H$5:$H$488 = 'GHG emissions calculations'!$H803),
                    0),
              MATCH('GHG emissions calculations'!R$6, 'Emission Factors'!$E$5:$R$5, 0)) &lt;&gt; "",
        INDEX('Emission Factors'!$E$5:$R$488,
              MATCH(1,
                    ('Emission Factors'!$E$5:$E$488 = 'GHG emissions calculations'!$F803) *
                    ('Emission Factors'!$H$5:$H$488 = 'GHG emissions calculations'!$H803),
                    0),
              MATCH('GHG emissions calculations'!R$6, 'Emission Factors'!$E$5:$R$5, 0)),
        ""),
    "")</f>
        <v>Europe</v>
      </c>
      <c r="S803" s="312">
        <f t="shared" si="2"/>
        <v>0</v>
      </c>
      <c r="T803" s="23"/>
    </row>
    <row r="804" ht="15.75" customHeight="1" outlineLevel="1">
      <c r="A804" s="23"/>
      <c r="B804" s="71"/>
      <c r="C804" s="71"/>
      <c r="D804" s="71"/>
      <c r="E804" s="314"/>
      <c r="F804" s="311" t="str">
        <f>Lists!T227</f>
        <v>Lead - Casting - Global or unspecified region</v>
      </c>
      <c r="G804" s="311">
        <f t="array" ref="G804">XLOOKUP(1,('Emission Factors'!$E$5:$E$488='GHG emissions calculations'!$F804)*('Emission Factors'!$H$5:$H$488='GHG emissions calculations'!$H804),INDEX('Emission Factors'!$E$5:$T$488,0,MATCH('GHG emissions calculations'!G$6,'Emission Factors'!$E$5:$T$5,0)),"",0)</f>
        <v>3</v>
      </c>
      <c r="H804" s="311" t="s">
        <v>237</v>
      </c>
      <c r="I804" s="312" t="str">
        <f>IF(
    SUMIFS('Import data'!$L$25:$L$80,
           'Import data'!$J$25:$J$80, F804,
           'Import data'!$G$25:$G$80, 'GHG emissions calculations'!$H804,
           'Import data'!$I$25:$I$80,$E$541) &lt;&gt; 0,
    SUMIFS('Import data'!$L$25:$L$80,
           'Import data'!$J$25:$J$80, F804,
           'Import data'!$G$25:$G$80, 'GHG emissions calculations'!$H804,
           'Import data'!$I$25:$I$80,$E$541),
    ""
)</f>
        <v/>
      </c>
      <c r="J804" s="311" t="str">
        <f t="array" ref="J804">IF(
    XLOOKUP(F804, 'Import data'!$J$26:$J$47, 'Import data'!$M$26:$M$47, "", 0) = "Please add the region-specific supplier emission factor or choose a different region available in the IAEG database.",
    "",
    XLOOKUP(F804, 'Import data'!$J$26:$J$47, 'Import data'!$M$26:$M$47, "", 0)
)</f>
        <v/>
      </c>
      <c r="K804" s="311" t="str">
        <f t="array" ref="K804">IFERROR(
    XLOOKUP(F804,
            _xlws.FILTER('Supplier Emission'!$G$15:$G$49,
                   ('Supplier Emission'!$D$15:$D$49=H804) * ('Supplier Emission'!$F$15:$F$49=$E$541)),
            _xlws.FILTER('Supplier Emission'!$I$15:$I$49,
                   ('Supplier Emission'!$D$15:$D$49=H804) * ('Supplier Emission'!$F$15:$F$49=$E$541)),
            ""),
    "")</f>
        <v/>
      </c>
      <c r="L804" s="311" t="str">
        <f t="array" ref="L804">IFERROR(
    XLOOKUP(F804,
            _xlws.FILTER('Supplier Emission'!$G$15:$G$49,
                   ('Supplier Emission'!$D$15:$D$49=H804) * ('Supplier Emission'!$F$15:$F$49=$E$541)),
            _xlws.FILTER('Supplier Emission'!$J$15:$J$49,
                   ('Supplier Emission'!$D$15:$D$49=H804) * ('Supplier Emission'!$F$15:$F$49=$E$541)),
            ""),
    "")</f>
        <v/>
      </c>
      <c r="M804" s="311" t="str">
        <f t="array" ref="M804">IFERROR(
    XLOOKUP(F804,
            _xlws.FILTER('Supplier Emission'!$G$15:$G$49,
                   ('Supplier Emission'!$D$15:$D$49=H804) * ('Supplier Emission'!$F$15:$F$49=$E$541)),
            _xlws.FILTER('Supplier Emission'!$M$15:$M$49,
                   ('Supplier Emission'!$D$15:$D$49=H804) * ('Supplier Emission'!$F$15:$F$49=$E$541)),
            ""),
    "")</f>
        <v/>
      </c>
      <c r="N804" s="311" t="str">
        <f t="array" ref="N804">IFERROR(
    XLOOKUP(F804,
            _xlws.FILTER('Supplier Emission'!$G$15:$G$49,
                   ('Supplier Emission'!$D$15:$D$49=H804) * ('Supplier Emission'!$F$15:$F$49=$E$541)),
            _xlws.FILTER('Supplier Emission'!$H$15:$H$49,
                   ('Supplier Emission'!$D$15:$D$49=H804) * ('Supplier Emission'!$F$15:$F$49=$E$541)),
            ""),
    "")</f>
        <v/>
      </c>
      <c r="O804" s="311" t="str">
        <f t="array" ref="O804">XLOOKUP(1,('Emission Factors'!$E$5:$E$488='GHG emissions calculations'!$F804)*('Emission Factors'!$H$5:$H$488='GHG emissions calculations'!$H804),INDEX('Emission Factors'!$E$5:$T$488,0,MATCH('GHG emissions calculations'!O$6,'Emission Factors'!$E$5:$T$5,0)),"",0)</f>
        <v>Lead (primary) + Casting - Moulage (impact réduit)</v>
      </c>
      <c r="P804" s="313">
        <f t="array" ref="P804">IFERROR(
    INDEX('Emission Factors'!$E$5:$P$488,
          MATCH(1,
                ('Emission Factors'!$E$5:$E$488 = 'GHG emissions calculations'!$F804) *
                ('Emission Factors'!$H$5:$H$488 = 'GHG emissions calculations'!$H804),
                0),
          MATCH('GHG emissions calculations'!P$6,'Emission Factors'!$E$5:$P$5,0)),
    "")</f>
        <v>2.473</v>
      </c>
      <c r="Q804" s="311" t="str">
        <f t="array" ref="Q804">IFERROR(
    IF(
        INDEX('Emission Factors'!$E$5:$P$488,
              MATCH(1,
                    ('Emission Factors'!$E$5:$E$488 = 'GHG emissions calculations'!$F804) *
                    ('Emission Factors'!$H$5:$H$488 = 'GHG emissions calculations'!$H804),
                    0),
              MATCH('GHG emissions calculations'!Q$6, 'Emission Factors'!$E$5:$P$5, 0)) &lt;&gt; "",
        INDEX('Emission Factors'!$E$5:$P$488,
              MATCH(1,
                    ('Emission Factors'!$E$5:$E$488 = 'GHG emissions calculations'!$F804) *
                    ('Emission Factors'!$H$5:$H$488 = 'GHG emissions calculations'!$H804),
                    0),
              MATCH('GHG emissions calculations'!Q$6, 'Emission Factors'!$E$5:$P$5, 0)),
        ""),
    "")</f>
        <v>kgCO2e/kg</v>
      </c>
      <c r="R804" s="311" t="str">
        <f t="array" ref="R804">IFERROR(
    IF(
        INDEX('Emission Factors'!$E$5:$R$488,
              MATCH(1,
                    ('Emission Factors'!$E$5:$E$488 = 'GHG emissions calculations'!$F804) *
                    ('Emission Factors'!$H$5:$H$488 = 'GHG emissions calculations'!$H804),
                    0),
              MATCH('GHG emissions calculations'!R$6, 'Emission Factors'!$E$5:$R$5, 0)) &lt;&gt; "",
        INDEX('Emission Factors'!$E$5:$R$488,
              MATCH(1,
                    ('Emission Factors'!$E$5:$E$488 = 'GHG emissions calculations'!$F804) *
                    ('Emission Factors'!$H$5:$H$488 = 'GHG emissions calculations'!$H804),
                    0),
              MATCH('GHG emissions calculations'!R$6, 'Emission Factors'!$E$5:$R$5, 0)),
        ""),
    "")</f>
        <v>Global or unspecified region</v>
      </c>
      <c r="S804" s="312">
        <f t="shared" si="2"/>
        <v>0</v>
      </c>
      <c r="T804" s="23"/>
    </row>
    <row r="805" ht="15.75" customHeight="1" outlineLevel="1">
      <c r="A805" s="23"/>
      <c r="B805" s="71"/>
      <c r="C805" s="71"/>
      <c r="D805" s="71"/>
      <c r="E805" s="314"/>
      <c r="F805" s="311" t="str">
        <f>Lists!T226</f>
        <v>Lead - Casting - Middle East</v>
      </c>
      <c r="G805" s="311" t="str">
        <f t="array" ref="G805">XLOOKUP(1,('Emission Factors'!$E$5:$E$488='GHG emissions calculations'!$F805)*('Emission Factors'!$H$5:$H$488='GHG emissions calculations'!$H805),INDEX('Emission Factors'!$E$5:$T$488,0,MATCH('GHG emissions calculations'!G$6,'Emission Factors'!$E$5:$T$5,0)),"",0)</f>
        <v/>
      </c>
      <c r="H805" s="311" t="s">
        <v>237</v>
      </c>
      <c r="I805" s="312" t="str">
        <f>IF(
    SUMIFS('Import data'!$L$25:$L$80,
           'Import data'!$J$25:$J$80, F805,
           'Import data'!$G$25:$G$80, 'GHG emissions calculations'!$H805,
           'Import data'!$I$25:$I$80,$E$541) &lt;&gt; 0,
    SUMIFS('Import data'!$L$25:$L$80,
           'Import data'!$J$25:$J$80, F805,
           'Import data'!$G$25:$G$80, 'GHG emissions calculations'!$H805,
           'Import data'!$I$25:$I$80,$E$541),
    ""
)</f>
        <v/>
      </c>
      <c r="J805" s="311" t="str">
        <f t="array" ref="J805">IF(
    XLOOKUP(F805, 'Import data'!$J$26:$J$47, 'Import data'!$M$26:$M$47, "", 0) = "Please add the region-specific supplier emission factor or choose a different region available in the IAEG database.",
    "",
    XLOOKUP(F805, 'Import data'!$J$26:$J$47, 'Import data'!$M$26:$M$47, "", 0)
)</f>
        <v/>
      </c>
      <c r="K805" s="311" t="str">
        <f t="array" ref="K805">IFERROR(
    XLOOKUP(F805,
            _xlws.FILTER('Supplier Emission'!$G$15:$G$49,
                   ('Supplier Emission'!$D$15:$D$49=H805) * ('Supplier Emission'!$F$15:$F$49=$E$541)),
            _xlws.FILTER('Supplier Emission'!$I$15:$I$49,
                   ('Supplier Emission'!$D$15:$D$49=H805) * ('Supplier Emission'!$F$15:$F$49=$E$541)),
            ""),
    "")</f>
        <v/>
      </c>
      <c r="L805" s="311" t="str">
        <f t="array" ref="L805">IFERROR(
    XLOOKUP(F805,
            _xlws.FILTER('Supplier Emission'!$G$15:$G$49,
                   ('Supplier Emission'!$D$15:$D$49=H805) * ('Supplier Emission'!$F$15:$F$49=$E$541)),
            _xlws.FILTER('Supplier Emission'!$J$15:$J$49,
                   ('Supplier Emission'!$D$15:$D$49=H805) * ('Supplier Emission'!$F$15:$F$49=$E$541)),
            ""),
    "")</f>
        <v/>
      </c>
      <c r="M805" s="311" t="str">
        <f t="array" ref="M805">IFERROR(
    XLOOKUP(F805,
            _xlws.FILTER('Supplier Emission'!$G$15:$G$49,
                   ('Supplier Emission'!$D$15:$D$49=H805) * ('Supplier Emission'!$F$15:$F$49=$E$541)),
            _xlws.FILTER('Supplier Emission'!$M$15:$M$49,
                   ('Supplier Emission'!$D$15:$D$49=H805) * ('Supplier Emission'!$F$15:$F$49=$E$541)),
            ""),
    "")</f>
        <v/>
      </c>
      <c r="N805" s="311" t="str">
        <f t="array" ref="N805">IFERROR(
    XLOOKUP(F805,
            _xlws.FILTER('Supplier Emission'!$G$15:$G$49,
                   ('Supplier Emission'!$D$15:$D$49=H805) * ('Supplier Emission'!$F$15:$F$49=$E$541)),
            _xlws.FILTER('Supplier Emission'!$H$15:$H$49,
                   ('Supplier Emission'!$D$15:$D$49=H805) * ('Supplier Emission'!$F$15:$F$49=$E$541)),
            ""),
    "")</f>
        <v/>
      </c>
      <c r="O805" s="311" t="str">
        <f t="array" ref="O805">XLOOKUP(1,('Emission Factors'!$E$5:$E$488='GHG emissions calculations'!$F805)*('Emission Factors'!$H$5:$H$488='GHG emissions calculations'!$H805),INDEX('Emission Factors'!$E$5:$T$488,0,MATCH('GHG emissions calculations'!O$6,'Emission Factors'!$E$5:$T$5,0)),"",0)</f>
        <v/>
      </c>
      <c r="P805" s="313" t="str">
        <f t="array" ref="P805">IFERROR(
    INDEX('Emission Factors'!$E$5:$P$488,
          MATCH(1,
                ('Emission Factors'!$E$5:$E$488 = 'GHG emissions calculations'!$F805) *
                ('Emission Factors'!$H$5:$H$488 = 'GHG emissions calculations'!$H805),
                0),
          MATCH('GHG emissions calculations'!P$6,'Emission Factors'!$E$5:$P$5,0)),
    "")</f>
        <v/>
      </c>
      <c r="Q805" s="311" t="str">
        <f t="array" ref="Q805">IFERROR(
    IF(
        INDEX('Emission Factors'!$E$5:$P$488,
              MATCH(1,
                    ('Emission Factors'!$E$5:$E$488 = 'GHG emissions calculations'!$F805) *
                    ('Emission Factors'!$H$5:$H$488 = 'GHG emissions calculations'!$H805),
                    0),
              MATCH('GHG emissions calculations'!Q$6, 'Emission Factors'!$E$5:$P$5, 0)) &lt;&gt; "",
        INDEX('Emission Factors'!$E$5:$P$488,
              MATCH(1,
                    ('Emission Factors'!$E$5:$E$488 = 'GHG emissions calculations'!$F805) *
                    ('Emission Factors'!$H$5:$H$488 = 'GHG emissions calculations'!$H805),
                    0),
              MATCH('GHG emissions calculations'!Q$6, 'Emission Factors'!$E$5:$P$5, 0)),
        ""),
    "")</f>
        <v/>
      </c>
      <c r="R805" s="311" t="str">
        <f t="array" ref="R805">IFERROR(
    IF(
        INDEX('Emission Factors'!$E$5:$R$488,
              MATCH(1,
                    ('Emission Factors'!$E$5:$E$488 = 'GHG emissions calculations'!$F805) *
                    ('Emission Factors'!$H$5:$H$488 = 'GHG emissions calculations'!$H805),
                    0),
              MATCH('GHG emissions calculations'!R$6, 'Emission Factors'!$E$5:$R$5, 0)) &lt;&gt; "",
        INDEX('Emission Factors'!$E$5:$R$488,
              MATCH(1,
                    ('Emission Factors'!$E$5:$E$488 = 'GHG emissions calculations'!$F805) *
                    ('Emission Factors'!$H$5:$H$488 = 'GHG emissions calculations'!$H805),
                    0),
              MATCH('GHG emissions calculations'!R$6, 'Emission Factors'!$E$5:$R$5, 0)),
        ""),
    "")</f>
        <v/>
      </c>
      <c r="S805" s="312">
        <f t="shared" si="2"/>
        <v>0</v>
      </c>
      <c r="T805" s="23"/>
    </row>
    <row r="806" ht="15.75" customHeight="1" outlineLevel="1">
      <c r="A806" s="23"/>
      <c r="B806" s="71"/>
      <c r="C806" s="71"/>
      <c r="D806" s="71"/>
      <c r="E806" s="314"/>
      <c r="F806" s="311" t="str">
        <f>Lists!T225</f>
        <v>Lead - Casting - Oceania</v>
      </c>
      <c r="G806" s="311" t="str">
        <f t="array" ref="G806">XLOOKUP(1,('Emission Factors'!$E$5:$E$488='GHG emissions calculations'!$F806)*('Emission Factors'!$H$5:$H$488='GHG emissions calculations'!$H806),INDEX('Emission Factors'!$E$5:$T$488,0,MATCH('GHG emissions calculations'!G$6,'Emission Factors'!$E$5:$T$5,0)),"",0)</f>
        <v/>
      </c>
      <c r="H806" s="311" t="s">
        <v>237</v>
      </c>
      <c r="I806" s="312" t="str">
        <f>IF(
    SUMIFS('Import data'!$L$25:$L$80,
           'Import data'!$J$25:$J$80, F806,
           'Import data'!$G$25:$G$80, 'GHG emissions calculations'!$H806,
           'Import data'!$I$25:$I$80,$E$541) &lt;&gt; 0,
    SUMIFS('Import data'!$L$25:$L$80,
           'Import data'!$J$25:$J$80, F806,
           'Import data'!$G$25:$G$80, 'GHG emissions calculations'!$H806,
           'Import data'!$I$25:$I$80,$E$541),
    ""
)</f>
        <v/>
      </c>
      <c r="J806" s="311" t="str">
        <f t="array" ref="J806">IF(
    XLOOKUP(F806, 'Import data'!$J$26:$J$47, 'Import data'!$M$26:$M$47, "", 0) = "Please add the region-specific supplier emission factor or choose a different region available in the IAEG database.",
    "",
    XLOOKUP(F806, 'Import data'!$J$26:$J$47, 'Import data'!$M$26:$M$47, "", 0)
)</f>
        <v/>
      </c>
      <c r="K806" s="311" t="str">
        <f t="array" ref="K806">IFERROR(
    XLOOKUP(F806,
            _xlws.FILTER('Supplier Emission'!$G$15:$G$49,
                   ('Supplier Emission'!$D$15:$D$49=H806) * ('Supplier Emission'!$F$15:$F$49=$E$541)),
            _xlws.FILTER('Supplier Emission'!$I$15:$I$49,
                   ('Supplier Emission'!$D$15:$D$49=H806) * ('Supplier Emission'!$F$15:$F$49=$E$541)),
            ""),
    "")</f>
        <v/>
      </c>
      <c r="L806" s="311" t="str">
        <f t="array" ref="L806">IFERROR(
    XLOOKUP(F806,
            _xlws.FILTER('Supplier Emission'!$G$15:$G$49,
                   ('Supplier Emission'!$D$15:$D$49=H806) * ('Supplier Emission'!$F$15:$F$49=$E$541)),
            _xlws.FILTER('Supplier Emission'!$J$15:$J$49,
                   ('Supplier Emission'!$D$15:$D$49=H806) * ('Supplier Emission'!$F$15:$F$49=$E$541)),
            ""),
    "")</f>
        <v/>
      </c>
      <c r="M806" s="311" t="str">
        <f t="array" ref="M806">IFERROR(
    XLOOKUP(F806,
            _xlws.FILTER('Supplier Emission'!$G$15:$G$49,
                   ('Supplier Emission'!$D$15:$D$49=H806) * ('Supplier Emission'!$F$15:$F$49=$E$541)),
            _xlws.FILTER('Supplier Emission'!$M$15:$M$49,
                   ('Supplier Emission'!$D$15:$D$49=H806) * ('Supplier Emission'!$F$15:$F$49=$E$541)),
            ""),
    "")</f>
        <v/>
      </c>
      <c r="N806" s="311" t="str">
        <f t="array" ref="N806">IFERROR(
    XLOOKUP(F806,
            _xlws.FILTER('Supplier Emission'!$G$15:$G$49,
                   ('Supplier Emission'!$D$15:$D$49=H806) * ('Supplier Emission'!$F$15:$F$49=$E$541)),
            _xlws.FILTER('Supplier Emission'!$H$15:$H$49,
                   ('Supplier Emission'!$D$15:$D$49=H806) * ('Supplier Emission'!$F$15:$F$49=$E$541)),
            ""),
    "")</f>
        <v/>
      </c>
      <c r="O806" s="311" t="str">
        <f t="array" ref="O806">XLOOKUP(1,('Emission Factors'!$E$5:$E$488='GHG emissions calculations'!$F806)*('Emission Factors'!$H$5:$H$488='GHG emissions calculations'!$H806),INDEX('Emission Factors'!$E$5:$T$488,0,MATCH('GHG emissions calculations'!O$6,'Emission Factors'!$E$5:$T$5,0)),"",0)</f>
        <v/>
      </c>
      <c r="P806" s="313" t="str">
        <f t="array" ref="P806">IFERROR(
    INDEX('Emission Factors'!$E$5:$P$488,
          MATCH(1,
                ('Emission Factors'!$E$5:$E$488 = 'GHG emissions calculations'!$F806) *
                ('Emission Factors'!$H$5:$H$488 = 'GHG emissions calculations'!$H806),
                0),
          MATCH('GHG emissions calculations'!P$6,'Emission Factors'!$E$5:$P$5,0)),
    "")</f>
        <v/>
      </c>
      <c r="Q806" s="311" t="str">
        <f t="array" ref="Q806">IFERROR(
    IF(
        INDEX('Emission Factors'!$E$5:$P$488,
              MATCH(1,
                    ('Emission Factors'!$E$5:$E$488 = 'GHG emissions calculations'!$F806) *
                    ('Emission Factors'!$H$5:$H$488 = 'GHG emissions calculations'!$H806),
                    0),
              MATCH('GHG emissions calculations'!Q$6, 'Emission Factors'!$E$5:$P$5, 0)) &lt;&gt; "",
        INDEX('Emission Factors'!$E$5:$P$488,
              MATCH(1,
                    ('Emission Factors'!$E$5:$E$488 = 'GHG emissions calculations'!$F806) *
                    ('Emission Factors'!$H$5:$H$488 = 'GHG emissions calculations'!$H806),
                    0),
              MATCH('GHG emissions calculations'!Q$6, 'Emission Factors'!$E$5:$P$5, 0)),
        ""),
    "")</f>
        <v/>
      </c>
      <c r="R806" s="311" t="str">
        <f t="array" ref="R806">IFERROR(
    IF(
        INDEX('Emission Factors'!$E$5:$R$488,
              MATCH(1,
                    ('Emission Factors'!$E$5:$E$488 = 'GHG emissions calculations'!$F806) *
                    ('Emission Factors'!$H$5:$H$488 = 'GHG emissions calculations'!$H806),
                    0),
              MATCH('GHG emissions calculations'!R$6, 'Emission Factors'!$E$5:$R$5, 0)) &lt;&gt; "",
        INDEX('Emission Factors'!$E$5:$R$488,
              MATCH(1,
                    ('Emission Factors'!$E$5:$E$488 = 'GHG emissions calculations'!$F806) *
                    ('Emission Factors'!$H$5:$H$488 = 'GHG emissions calculations'!$H806),
                    0),
              MATCH('GHG emissions calculations'!R$6, 'Emission Factors'!$E$5:$R$5, 0)),
        ""),
    "")</f>
        <v/>
      </c>
      <c r="S806" s="312">
        <f t="shared" si="2"/>
        <v>0</v>
      </c>
      <c r="T806" s="23"/>
    </row>
    <row r="807" ht="15.75" customHeight="1" outlineLevel="1">
      <c r="A807" s="23"/>
      <c r="B807" s="71"/>
      <c r="C807" s="71"/>
      <c r="D807" s="71"/>
      <c r="E807" s="314"/>
      <c r="F807" s="311" t="str">
        <f>Lists!T230</f>
        <v>Lead - Cold rolling - Africa</v>
      </c>
      <c r="G807" s="311" t="str">
        <f t="array" ref="G807">XLOOKUP(1,('Emission Factors'!$E$5:$E$488='GHG emissions calculations'!$F807)*('Emission Factors'!$H$5:$H$488='GHG emissions calculations'!$H807),INDEX('Emission Factors'!$E$5:$T$488,0,MATCH('GHG emissions calculations'!G$6,'Emission Factors'!$E$5:$T$5,0)),"",0)</f>
        <v/>
      </c>
      <c r="H807" s="311" t="s">
        <v>237</v>
      </c>
      <c r="I807" s="312" t="str">
        <f>IF(
    SUMIFS('Import data'!$L$25:$L$80,
           'Import data'!$J$25:$J$80, F807,
           'Import data'!$G$25:$G$80, 'GHG emissions calculations'!$H807,
           'Import data'!$I$25:$I$80,$E$541) &lt;&gt; 0,
    SUMIFS('Import data'!$L$25:$L$80,
           'Import data'!$J$25:$J$80, F807,
           'Import data'!$G$25:$G$80, 'GHG emissions calculations'!$H807,
           'Import data'!$I$25:$I$80,$E$541),
    ""
)</f>
        <v/>
      </c>
      <c r="J807" s="311" t="str">
        <f t="array" ref="J807">IF(
    XLOOKUP(F807, 'Import data'!$J$26:$J$47, 'Import data'!$M$26:$M$47, "", 0) = "Please add the region-specific supplier emission factor or choose a different region available in the IAEG database.",
    "",
    XLOOKUP(F807, 'Import data'!$J$26:$J$47, 'Import data'!$M$26:$M$47, "", 0)
)</f>
        <v/>
      </c>
      <c r="K807" s="311" t="str">
        <f t="array" ref="K807">IFERROR(
    XLOOKUP(F807,
            _xlws.FILTER('Supplier Emission'!$G$15:$G$49,
                   ('Supplier Emission'!$D$15:$D$49=H807) * ('Supplier Emission'!$F$15:$F$49=$E$541)),
            _xlws.FILTER('Supplier Emission'!$I$15:$I$49,
                   ('Supplier Emission'!$D$15:$D$49=H807) * ('Supplier Emission'!$F$15:$F$49=$E$541)),
            ""),
    "")</f>
        <v/>
      </c>
      <c r="L807" s="311" t="str">
        <f t="array" ref="L807">IFERROR(
    XLOOKUP(F807,
            _xlws.FILTER('Supplier Emission'!$G$15:$G$49,
                   ('Supplier Emission'!$D$15:$D$49=H807) * ('Supplier Emission'!$F$15:$F$49=$E$541)),
            _xlws.FILTER('Supplier Emission'!$J$15:$J$49,
                   ('Supplier Emission'!$D$15:$D$49=H807) * ('Supplier Emission'!$F$15:$F$49=$E$541)),
            ""),
    "")</f>
        <v/>
      </c>
      <c r="M807" s="311" t="str">
        <f t="array" ref="M807">IFERROR(
    XLOOKUP(F807,
            _xlws.FILTER('Supplier Emission'!$G$15:$G$49,
                   ('Supplier Emission'!$D$15:$D$49=H807) * ('Supplier Emission'!$F$15:$F$49=$E$541)),
            _xlws.FILTER('Supplier Emission'!$M$15:$M$49,
                   ('Supplier Emission'!$D$15:$D$49=H807) * ('Supplier Emission'!$F$15:$F$49=$E$541)),
            ""),
    "")</f>
        <v/>
      </c>
      <c r="N807" s="311" t="str">
        <f t="array" ref="N807">IFERROR(
    XLOOKUP(F807,
            _xlws.FILTER('Supplier Emission'!$G$15:$G$49,
                   ('Supplier Emission'!$D$15:$D$49=H807) * ('Supplier Emission'!$F$15:$F$49=$E$541)),
            _xlws.FILTER('Supplier Emission'!$H$15:$H$49,
                   ('Supplier Emission'!$D$15:$D$49=H807) * ('Supplier Emission'!$F$15:$F$49=$E$541)),
            ""),
    "")</f>
        <v/>
      </c>
      <c r="O807" s="311" t="str">
        <f t="array" ref="O807">XLOOKUP(1,('Emission Factors'!$E$5:$E$488='GHG emissions calculations'!$F807)*('Emission Factors'!$H$5:$H$488='GHG emissions calculations'!$H807),INDEX('Emission Factors'!$E$5:$T$488,0,MATCH('GHG emissions calculations'!O$6,'Emission Factors'!$E$5:$T$5,0)),"",0)</f>
        <v/>
      </c>
      <c r="P807" s="313" t="str">
        <f t="array" ref="P807">IFERROR(
    INDEX('Emission Factors'!$E$5:$P$488,
          MATCH(1,
                ('Emission Factors'!$E$5:$E$488 = 'GHG emissions calculations'!$F807) *
                ('Emission Factors'!$H$5:$H$488 = 'GHG emissions calculations'!$H807),
                0),
          MATCH('GHG emissions calculations'!P$6,'Emission Factors'!$E$5:$P$5,0)),
    "")</f>
        <v/>
      </c>
      <c r="Q807" s="311" t="str">
        <f t="array" ref="Q807">IFERROR(
    IF(
        INDEX('Emission Factors'!$E$5:$P$488,
              MATCH(1,
                    ('Emission Factors'!$E$5:$E$488 = 'GHG emissions calculations'!$F807) *
                    ('Emission Factors'!$H$5:$H$488 = 'GHG emissions calculations'!$H807),
                    0),
              MATCH('GHG emissions calculations'!Q$6, 'Emission Factors'!$E$5:$P$5, 0)) &lt;&gt; "",
        INDEX('Emission Factors'!$E$5:$P$488,
              MATCH(1,
                    ('Emission Factors'!$E$5:$E$488 = 'GHG emissions calculations'!$F807) *
                    ('Emission Factors'!$H$5:$H$488 = 'GHG emissions calculations'!$H807),
                    0),
              MATCH('GHG emissions calculations'!Q$6, 'Emission Factors'!$E$5:$P$5, 0)),
        ""),
    "")</f>
        <v/>
      </c>
      <c r="R807" s="311" t="str">
        <f t="array" ref="R807">IFERROR(
    IF(
        INDEX('Emission Factors'!$E$5:$R$488,
              MATCH(1,
                    ('Emission Factors'!$E$5:$E$488 = 'GHG emissions calculations'!$F807) *
                    ('Emission Factors'!$H$5:$H$488 = 'GHG emissions calculations'!$H807),
                    0),
              MATCH('GHG emissions calculations'!R$6, 'Emission Factors'!$E$5:$R$5, 0)) &lt;&gt; "",
        INDEX('Emission Factors'!$E$5:$R$488,
              MATCH(1,
                    ('Emission Factors'!$E$5:$E$488 = 'GHG emissions calculations'!$F807) *
                    ('Emission Factors'!$H$5:$H$488 = 'GHG emissions calculations'!$H807),
                    0),
              MATCH('GHG emissions calculations'!R$6, 'Emission Factors'!$E$5:$R$5, 0)),
        ""),
    "")</f>
        <v/>
      </c>
      <c r="S807" s="312">
        <f t="shared" si="2"/>
        <v>0</v>
      </c>
      <c r="T807" s="23"/>
    </row>
    <row r="808" ht="15.75" customHeight="1" outlineLevel="1">
      <c r="A808" s="23"/>
      <c r="B808" s="71"/>
      <c r="C808" s="71"/>
      <c r="D808" s="71"/>
      <c r="E808" s="314"/>
      <c r="F808" s="311" t="str">
        <f>Lists!T228</f>
        <v>Lead - Cold rolling - America</v>
      </c>
      <c r="G808" s="311" t="str">
        <f t="array" ref="G808">XLOOKUP(1,('Emission Factors'!$E$5:$E$488='GHG emissions calculations'!$F808)*('Emission Factors'!$H$5:$H$488='GHG emissions calculations'!$H808),INDEX('Emission Factors'!$E$5:$T$488,0,MATCH('GHG emissions calculations'!G$6,'Emission Factors'!$E$5:$T$5,0)),"",0)</f>
        <v/>
      </c>
      <c r="H808" s="311" t="s">
        <v>237</v>
      </c>
      <c r="I808" s="312" t="str">
        <f>IF(
    SUMIFS('Import data'!$L$25:$L$80,
           'Import data'!$J$25:$J$80, F808,
           'Import data'!$G$25:$G$80, 'GHG emissions calculations'!$H808,
           'Import data'!$I$25:$I$80,$E$541) &lt;&gt; 0,
    SUMIFS('Import data'!$L$25:$L$80,
           'Import data'!$J$25:$J$80, F808,
           'Import data'!$G$25:$G$80, 'GHG emissions calculations'!$H808,
           'Import data'!$I$25:$I$80,$E$541),
    ""
)</f>
        <v/>
      </c>
      <c r="J808" s="311" t="str">
        <f t="array" ref="J808">IF(
    XLOOKUP(F808, 'Import data'!$J$26:$J$47, 'Import data'!$M$26:$M$47, "", 0) = "Please add the region-specific supplier emission factor or choose a different region available in the IAEG database.",
    "",
    XLOOKUP(F808, 'Import data'!$J$26:$J$47, 'Import data'!$M$26:$M$47, "", 0)
)</f>
        <v/>
      </c>
      <c r="K808" s="311" t="str">
        <f t="array" ref="K808">IFERROR(
    XLOOKUP(F808,
            _xlws.FILTER('Supplier Emission'!$G$15:$G$49,
                   ('Supplier Emission'!$D$15:$D$49=H808) * ('Supplier Emission'!$F$15:$F$49=$E$541)),
            _xlws.FILTER('Supplier Emission'!$I$15:$I$49,
                   ('Supplier Emission'!$D$15:$D$49=H808) * ('Supplier Emission'!$F$15:$F$49=$E$541)),
            ""),
    "")</f>
        <v/>
      </c>
      <c r="L808" s="311" t="str">
        <f t="array" ref="L808">IFERROR(
    XLOOKUP(F808,
            _xlws.FILTER('Supplier Emission'!$G$15:$G$49,
                   ('Supplier Emission'!$D$15:$D$49=H808) * ('Supplier Emission'!$F$15:$F$49=$E$541)),
            _xlws.FILTER('Supplier Emission'!$J$15:$J$49,
                   ('Supplier Emission'!$D$15:$D$49=H808) * ('Supplier Emission'!$F$15:$F$49=$E$541)),
            ""),
    "")</f>
        <v/>
      </c>
      <c r="M808" s="311" t="str">
        <f t="array" ref="M808">IFERROR(
    XLOOKUP(F808,
            _xlws.FILTER('Supplier Emission'!$G$15:$G$49,
                   ('Supplier Emission'!$D$15:$D$49=H808) * ('Supplier Emission'!$F$15:$F$49=$E$541)),
            _xlws.FILTER('Supplier Emission'!$M$15:$M$49,
                   ('Supplier Emission'!$D$15:$D$49=H808) * ('Supplier Emission'!$F$15:$F$49=$E$541)),
            ""),
    "")</f>
        <v/>
      </c>
      <c r="N808" s="311" t="str">
        <f t="array" ref="N808">IFERROR(
    XLOOKUP(F808,
            _xlws.FILTER('Supplier Emission'!$G$15:$G$49,
                   ('Supplier Emission'!$D$15:$D$49=H808) * ('Supplier Emission'!$F$15:$F$49=$E$541)),
            _xlws.FILTER('Supplier Emission'!$H$15:$H$49,
                   ('Supplier Emission'!$D$15:$D$49=H808) * ('Supplier Emission'!$F$15:$F$49=$E$541)),
            ""),
    "")</f>
        <v/>
      </c>
      <c r="O808" s="311" t="str">
        <f t="array" ref="O808">XLOOKUP(1,('Emission Factors'!$E$5:$E$488='GHG emissions calculations'!$F808)*('Emission Factors'!$H$5:$H$488='GHG emissions calculations'!$H808),INDEX('Emission Factors'!$E$5:$T$488,0,MATCH('GHG emissions calculations'!O$6,'Emission Factors'!$E$5:$T$5,0)),"",0)</f>
        <v/>
      </c>
      <c r="P808" s="313" t="str">
        <f t="array" ref="P808">IFERROR(
    INDEX('Emission Factors'!$E$5:$P$488,
          MATCH(1,
                ('Emission Factors'!$E$5:$E$488 = 'GHG emissions calculations'!$F808) *
                ('Emission Factors'!$H$5:$H$488 = 'GHG emissions calculations'!$H808),
                0),
          MATCH('GHG emissions calculations'!P$6,'Emission Factors'!$E$5:$P$5,0)),
    "")</f>
        <v/>
      </c>
      <c r="Q808" s="311" t="str">
        <f t="array" ref="Q808">IFERROR(
    IF(
        INDEX('Emission Factors'!$E$5:$P$488,
              MATCH(1,
                    ('Emission Factors'!$E$5:$E$488 = 'GHG emissions calculations'!$F808) *
                    ('Emission Factors'!$H$5:$H$488 = 'GHG emissions calculations'!$H808),
                    0),
              MATCH('GHG emissions calculations'!Q$6, 'Emission Factors'!$E$5:$P$5, 0)) &lt;&gt; "",
        INDEX('Emission Factors'!$E$5:$P$488,
              MATCH(1,
                    ('Emission Factors'!$E$5:$E$488 = 'GHG emissions calculations'!$F808) *
                    ('Emission Factors'!$H$5:$H$488 = 'GHG emissions calculations'!$H808),
                    0),
              MATCH('GHG emissions calculations'!Q$6, 'Emission Factors'!$E$5:$P$5, 0)),
        ""),
    "")</f>
        <v/>
      </c>
      <c r="R808" s="311" t="str">
        <f t="array" ref="R808">IFERROR(
    IF(
        INDEX('Emission Factors'!$E$5:$R$488,
              MATCH(1,
                    ('Emission Factors'!$E$5:$E$488 = 'GHG emissions calculations'!$F808) *
                    ('Emission Factors'!$H$5:$H$488 = 'GHG emissions calculations'!$H808),
                    0),
              MATCH('GHG emissions calculations'!R$6, 'Emission Factors'!$E$5:$R$5, 0)) &lt;&gt; "",
        INDEX('Emission Factors'!$E$5:$R$488,
              MATCH(1,
                    ('Emission Factors'!$E$5:$E$488 = 'GHG emissions calculations'!$F808) *
                    ('Emission Factors'!$H$5:$H$488 = 'GHG emissions calculations'!$H808),
                    0),
              MATCH('GHG emissions calculations'!R$6, 'Emission Factors'!$E$5:$R$5, 0)),
        ""),
    "")</f>
        <v/>
      </c>
      <c r="S808" s="312">
        <f t="shared" si="2"/>
        <v>0</v>
      </c>
      <c r="T808" s="23"/>
    </row>
    <row r="809" ht="15.75" customHeight="1" outlineLevel="1">
      <c r="A809" s="23"/>
      <c r="B809" s="71"/>
      <c r="C809" s="71"/>
      <c r="D809" s="71"/>
      <c r="E809" s="314"/>
      <c r="F809" s="311" t="str">
        <f>Lists!T231</f>
        <v>Lead - Cold rolling - Asia</v>
      </c>
      <c r="G809" s="311" t="str">
        <f t="array" ref="G809">XLOOKUP(1,('Emission Factors'!$E$5:$E$488='GHG emissions calculations'!$F809)*('Emission Factors'!$H$5:$H$488='GHG emissions calculations'!$H809),INDEX('Emission Factors'!$E$5:$T$488,0,MATCH('GHG emissions calculations'!G$6,'Emission Factors'!$E$5:$T$5,0)),"",0)</f>
        <v/>
      </c>
      <c r="H809" s="311" t="s">
        <v>237</v>
      </c>
      <c r="I809" s="312" t="str">
        <f>IF(
    SUMIFS('Import data'!$L$25:$L$80,
           'Import data'!$J$25:$J$80, F809,
           'Import data'!$G$25:$G$80, 'GHG emissions calculations'!$H809,
           'Import data'!$I$25:$I$80,$E$541) &lt;&gt; 0,
    SUMIFS('Import data'!$L$25:$L$80,
           'Import data'!$J$25:$J$80, F809,
           'Import data'!$G$25:$G$80, 'GHG emissions calculations'!$H809,
           'Import data'!$I$25:$I$80,$E$541),
    ""
)</f>
        <v/>
      </c>
      <c r="J809" s="311" t="str">
        <f t="array" ref="J809">IF(
    XLOOKUP(F809, 'Import data'!$J$26:$J$47, 'Import data'!$M$26:$M$47, "", 0) = "Please add the region-specific supplier emission factor or choose a different region available in the IAEG database.",
    "",
    XLOOKUP(F809, 'Import data'!$J$26:$J$47, 'Import data'!$M$26:$M$47, "", 0)
)</f>
        <v/>
      </c>
      <c r="K809" s="311" t="str">
        <f t="array" ref="K809">IFERROR(
    XLOOKUP(F809,
            _xlws.FILTER('Supplier Emission'!$G$15:$G$49,
                   ('Supplier Emission'!$D$15:$D$49=H809) * ('Supplier Emission'!$F$15:$F$49=$E$541)),
            _xlws.FILTER('Supplier Emission'!$I$15:$I$49,
                   ('Supplier Emission'!$D$15:$D$49=H809) * ('Supplier Emission'!$F$15:$F$49=$E$541)),
            ""),
    "")</f>
        <v/>
      </c>
      <c r="L809" s="311" t="str">
        <f t="array" ref="L809">IFERROR(
    XLOOKUP(F809,
            _xlws.FILTER('Supplier Emission'!$G$15:$G$49,
                   ('Supplier Emission'!$D$15:$D$49=H809) * ('Supplier Emission'!$F$15:$F$49=$E$541)),
            _xlws.FILTER('Supplier Emission'!$J$15:$J$49,
                   ('Supplier Emission'!$D$15:$D$49=H809) * ('Supplier Emission'!$F$15:$F$49=$E$541)),
            ""),
    "")</f>
        <v/>
      </c>
      <c r="M809" s="311" t="str">
        <f t="array" ref="M809">IFERROR(
    XLOOKUP(F809,
            _xlws.FILTER('Supplier Emission'!$G$15:$G$49,
                   ('Supplier Emission'!$D$15:$D$49=H809) * ('Supplier Emission'!$F$15:$F$49=$E$541)),
            _xlws.FILTER('Supplier Emission'!$M$15:$M$49,
                   ('Supplier Emission'!$D$15:$D$49=H809) * ('Supplier Emission'!$F$15:$F$49=$E$541)),
            ""),
    "")</f>
        <v/>
      </c>
      <c r="N809" s="311" t="str">
        <f t="array" ref="N809">IFERROR(
    XLOOKUP(F809,
            _xlws.FILTER('Supplier Emission'!$G$15:$G$49,
                   ('Supplier Emission'!$D$15:$D$49=H809) * ('Supplier Emission'!$F$15:$F$49=$E$541)),
            _xlws.FILTER('Supplier Emission'!$H$15:$H$49,
                   ('Supplier Emission'!$D$15:$D$49=H809) * ('Supplier Emission'!$F$15:$F$49=$E$541)),
            ""),
    "")</f>
        <v/>
      </c>
      <c r="O809" s="311" t="str">
        <f t="array" ref="O809">XLOOKUP(1,('Emission Factors'!$E$5:$E$488='GHG emissions calculations'!$F809)*('Emission Factors'!$H$5:$H$488='GHG emissions calculations'!$H809),INDEX('Emission Factors'!$E$5:$T$488,0,MATCH('GHG emissions calculations'!O$6,'Emission Factors'!$E$5:$T$5,0)),"",0)</f>
        <v/>
      </c>
      <c r="P809" s="313" t="str">
        <f t="array" ref="P809">IFERROR(
    INDEX('Emission Factors'!$E$5:$P$488,
          MATCH(1,
                ('Emission Factors'!$E$5:$E$488 = 'GHG emissions calculations'!$F809) *
                ('Emission Factors'!$H$5:$H$488 = 'GHG emissions calculations'!$H809),
                0),
          MATCH('GHG emissions calculations'!P$6,'Emission Factors'!$E$5:$P$5,0)),
    "")</f>
        <v/>
      </c>
      <c r="Q809" s="311" t="str">
        <f t="array" ref="Q809">IFERROR(
    IF(
        INDEX('Emission Factors'!$E$5:$P$488,
              MATCH(1,
                    ('Emission Factors'!$E$5:$E$488 = 'GHG emissions calculations'!$F809) *
                    ('Emission Factors'!$H$5:$H$488 = 'GHG emissions calculations'!$H809),
                    0),
              MATCH('GHG emissions calculations'!Q$6, 'Emission Factors'!$E$5:$P$5, 0)) &lt;&gt; "",
        INDEX('Emission Factors'!$E$5:$P$488,
              MATCH(1,
                    ('Emission Factors'!$E$5:$E$488 = 'GHG emissions calculations'!$F809) *
                    ('Emission Factors'!$H$5:$H$488 = 'GHG emissions calculations'!$H809),
                    0),
              MATCH('GHG emissions calculations'!Q$6, 'Emission Factors'!$E$5:$P$5, 0)),
        ""),
    "")</f>
        <v/>
      </c>
      <c r="R809" s="311" t="str">
        <f t="array" ref="R809">IFERROR(
    IF(
        INDEX('Emission Factors'!$E$5:$R$488,
              MATCH(1,
                    ('Emission Factors'!$E$5:$E$488 = 'GHG emissions calculations'!$F809) *
                    ('Emission Factors'!$H$5:$H$488 = 'GHG emissions calculations'!$H809),
                    0),
              MATCH('GHG emissions calculations'!R$6, 'Emission Factors'!$E$5:$R$5, 0)) &lt;&gt; "",
        INDEX('Emission Factors'!$E$5:$R$488,
              MATCH(1,
                    ('Emission Factors'!$E$5:$E$488 = 'GHG emissions calculations'!$F809) *
                    ('Emission Factors'!$H$5:$H$488 = 'GHG emissions calculations'!$H809),
                    0),
              MATCH('GHG emissions calculations'!R$6, 'Emission Factors'!$E$5:$R$5, 0)),
        ""),
    "")</f>
        <v/>
      </c>
      <c r="S809" s="312">
        <f t="shared" si="2"/>
        <v>0</v>
      </c>
      <c r="T809" s="23"/>
    </row>
    <row r="810" ht="15.75" customHeight="1" outlineLevel="1">
      <c r="A810" s="23"/>
      <c r="B810" s="71"/>
      <c r="C810" s="71"/>
      <c r="D810" s="71"/>
      <c r="E810" s="314"/>
      <c r="F810" s="311" t="str">
        <f>Lists!T229</f>
        <v>Lead - Cold rolling - Europe</v>
      </c>
      <c r="G810" s="311">
        <f t="array" ref="G810">XLOOKUP(1,('Emission Factors'!$E$5:$E$488='GHG emissions calculations'!$F810)*('Emission Factors'!$H$5:$H$488='GHG emissions calculations'!$H810),INDEX('Emission Factors'!$E$5:$T$488,0,MATCH('GHG emissions calculations'!G$6,'Emission Factors'!$E$5:$T$5,0)),"",0)</f>
        <v>3</v>
      </c>
      <c r="H810" s="311" t="s">
        <v>237</v>
      </c>
      <c r="I810" s="312" t="str">
        <f>IF(
    SUMIFS('Import data'!$L$25:$L$80,
           'Import data'!$J$25:$J$80, F810,
           'Import data'!$G$25:$G$80, 'GHG emissions calculations'!$H810,
           'Import data'!$I$25:$I$80,$E$541) &lt;&gt; 0,
    SUMIFS('Import data'!$L$25:$L$80,
           'Import data'!$J$25:$J$80, F810,
           'Import data'!$G$25:$G$80, 'GHG emissions calculations'!$H810,
           'Import data'!$I$25:$I$80,$E$541),
    ""
)</f>
        <v/>
      </c>
      <c r="J810" s="311" t="str">
        <f t="array" ref="J810">IF(
    XLOOKUP(F810, 'Import data'!$J$26:$J$47, 'Import data'!$M$26:$M$47, "", 0) = "Please add the region-specific supplier emission factor or choose a different region available in the IAEG database.",
    "",
    XLOOKUP(F810, 'Import data'!$J$26:$J$47, 'Import data'!$M$26:$M$47, "", 0)
)</f>
        <v/>
      </c>
      <c r="K810" s="311" t="str">
        <f t="array" ref="K810">IFERROR(
    XLOOKUP(F810,
            _xlws.FILTER('Supplier Emission'!$G$15:$G$49,
                   ('Supplier Emission'!$D$15:$D$49=H810) * ('Supplier Emission'!$F$15:$F$49=$E$541)),
            _xlws.FILTER('Supplier Emission'!$I$15:$I$49,
                   ('Supplier Emission'!$D$15:$D$49=H810) * ('Supplier Emission'!$F$15:$F$49=$E$541)),
            ""),
    "")</f>
        <v/>
      </c>
      <c r="L810" s="311" t="str">
        <f t="array" ref="L810">IFERROR(
    XLOOKUP(F810,
            _xlws.FILTER('Supplier Emission'!$G$15:$G$49,
                   ('Supplier Emission'!$D$15:$D$49=H810) * ('Supplier Emission'!$F$15:$F$49=$E$541)),
            _xlws.FILTER('Supplier Emission'!$J$15:$J$49,
                   ('Supplier Emission'!$D$15:$D$49=H810) * ('Supplier Emission'!$F$15:$F$49=$E$541)),
            ""),
    "")</f>
        <v/>
      </c>
      <c r="M810" s="311" t="str">
        <f t="array" ref="M810">IFERROR(
    XLOOKUP(F810,
            _xlws.FILTER('Supplier Emission'!$G$15:$G$49,
                   ('Supplier Emission'!$D$15:$D$49=H810) * ('Supplier Emission'!$F$15:$F$49=$E$541)),
            _xlws.FILTER('Supplier Emission'!$M$15:$M$49,
                   ('Supplier Emission'!$D$15:$D$49=H810) * ('Supplier Emission'!$F$15:$F$49=$E$541)),
            ""),
    "")</f>
        <v/>
      </c>
      <c r="N810" s="311" t="str">
        <f t="array" ref="N810">IFERROR(
    XLOOKUP(F810,
            _xlws.FILTER('Supplier Emission'!$G$15:$G$49,
                   ('Supplier Emission'!$D$15:$D$49=H810) * ('Supplier Emission'!$F$15:$F$49=$E$541)),
            _xlws.FILTER('Supplier Emission'!$H$15:$H$49,
                   ('Supplier Emission'!$D$15:$D$49=H810) * ('Supplier Emission'!$F$15:$F$49=$E$541)),
            ""),
    "")</f>
        <v/>
      </c>
      <c r="O810" s="311" t="str">
        <f t="array" ref="O810">XLOOKUP(1,('Emission Factors'!$E$5:$E$488='GHG emissions calculations'!$F810)*('Emission Factors'!$H$5:$H$488='GHG emissions calculations'!$H810),INDEX('Emission Factors'!$E$5:$T$488,0,MATCH('GHG emissions calculations'!O$6,'Emission Factors'!$E$5:$T$5,0)),"",0)</f>
        <v>Lead (primary)</v>
      </c>
      <c r="P810" s="313">
        <f t="array" ref="P810">IFERROR(
    INDEX('Emission Factors'!$E$5:$P$488,
          MATCH(1,
                ('Emission Factors'!$E$5:$E$488 = 'GHG emissions calculations'!$F810) *
                ('Emission Factors'!$H$5:$H$488 = 'GHG emissions calculations'!$H810),
                0),
          MATCH('GHG emissions calculations'!P$6,'Emission Factors'!$E$5:$P$5,0)),
    "")</f>
        <v>2.07</v>
      </c>
      <c r="Q810" s="311" t="str">
        <f t="array" ref="Q810">IFERROR(
    IF(
        INDEX('Emission Factors'!$E$5:$P$488,
              MATCH(1,
                    ('Emission Factors'!$E$5:$E$488 = 'GHG emissions calculations'!$F810) *
                    ('Emission Factors'!$H$5:$H$488 = 'GHG emissions calculations'!$H810),
                    0),
              MATCH('GHG emissions calculations'!Q$6, 'Emission Factors'!$E$5:$P$5, 0)) &lt;&gt; "",
        INDEX('Emission Factors'!$E$5:$P$488,
              MATCH(1,
                    ('Emission Factors'!$E$5:$E$488 = 'GHG emissions calculations'!$F810) *
                    ('Emission Factors'!$H$5:$H$488 = 'GHG emissions calculations'!$H810),
                    0),
              MATCH('GHG emissions calculations'!Q$6, 'Emission Factors'!$E$5:$P$5, 0)),
        ""),
    "")</f>
        <v>kgCO2e/kg</v>
      </c>
      <c r="R810" s="311" t="str">
        <f t="array" ref="R810">IFERROR(
    IF(
        INDEX('Emission Factors'!$E$5:$R$488,
              MATCH(1,
                    ('Emission Factors'!$E$5:$E$488 = 'GHG emissions calculations'!$F810) *
                    ('Emission Factors'!$H$5:$H$488 = 'GHG emissions calculations'!$H810),
                    0),
              MATCH('GHG emissions calculations'!R$6, 'Emission Factors'!$E$5:$R$5, 0)) &lt;&gt; "",
        INDEX('Emission Factors'!$E$5:$R$488,
              MATCH(1,
                    ('Emission Factors'!$E$5:$E$488 = 'GHG emissions calculations'!$F810) *
                    ('Emission Factors'!$H$5:$H$488 = 'GHG emissions calculations'!$H810),
                    0),
              MATCH('GHG emissions calculations'!R$6, 'Emission Factors'!$E$5:$R$5, 0)),
        ""),
    "")</f>
        <v>Europe</v>
      </c>
      <c r="S810" s="312">
        <f t="shared" si="2"/>
        <v>0</v>
      </c>
      <c r="T810" s="23"/>
    </row>
    <row r="811" ht="15.75" customHeight="1" outlineLevel="1">
      <c r="A811" s="23"/>
      <c r="B811" s="71"/>
      <c r="C811" s="71"/>
      <c r="D811" s="71"/>
      <c r="E811" s="314"/>
      <c r="F811" s="311" t="str">
        <f>Lists!T234</f>
        <v>Lead - Cold rolling - Global or unspecified region</v>
      </c>
      <c r="G811" s="311">
        <f t="array" ref="G811">XLOOKUP(1,('Emission Factors'!$E$5:$E$488='GHG emissions calculations'!$F811)*('Emission Factors'!$H$5:$H$488='GHG emissions calculations'!$H811),INDEX('Emission Factors'!$E$5:$T$488,0,MATCH('GHG emissions calculations'!G$6,'Emission Factors'!$E$5:$T$5,0)),"",0)</f>
        <v>3</v>
      </c>
      <c r="H811" s="311" t="s">
        <v>237</v>
      </c>
      <c r="I811" s="312" t="str">
        <f>IF(
    SUMIFS('Import data'!$L$25:$L$80,
           'Import data'!$J$25:$J$80, F811,
           'Import data'!$G$25:$G$80, 'GHG emissions calculations'!$H811,
           'Import data'!$I$25:$I$80,$E$541) &lt;&gt; 0,
    SUMIFS('Import data'!$L$25:$L$80,
           'Import data'!$J$25:$J$80, F811,
           'Import data'!$G$25:$G$80, 'GHG emissions calculations'!$H811,
           'Import data'!$I$25:$I$80,$E$541),
    ""
)</f>
        <v/>
      </c>
      <c r="J811" s="311" t="str">
        <f t="array" ref="J811">IF(
    XLOOKUP(F811, 'Import data'!$J$26:$J$47, 'Import data'!$M$26:$M$47, "", 0) = "Please add the region-specific supplier emission factor or choose a different region available in the IAEG database.",
    "",
    XLOOKUP(F811, 'Import data'!$J$26:$J$47, 'Import data'!$M$26:$M$47, "", 0)
)</f>
        <v/>
      </c>
      <c r="K811" s="311" t="str">
        <f t="array" ref="K811">IFERROR(
    XLOOKUP(F811,
            _xlws.FILTER('Supplier Emission'!$G$15:$G$49,
                   ('Supplier Emission'!$D$15:$D$49=H811) * ('Supplier Emission'!$F$15:$F$49=$E$541)),
            _xlws.FILTER('Supplier Emission'!$I$15:$I$49,
                   ('Supplier Emission'!$D$15:$D$49=H811) * ('Supplier Emission'!$F$15:$F$49=$E$541)),
            ""),
    "")</f>
        <v/>
      </c>
      <c r="L811" s="311" t="str">
        <f t="array" ref="L811">IFERROR(
    XLOOKUP(F811,
            _xlws.FILTER('Supplier Emission'!$G$15:$G$49,
                   ('Supplier Emission'!$D$15:$D$49=H811) * ('Supplier Emission'!$F$15:$F$49=$E$541)),
            _xlws.FILTER('Supplier Emission'!$J$15:$J$49,
                   ('Supplier Emission'!$D$15:$D$49=H811) * ('Supplier Emission'!$F$15:$F$49=$E$541)),
            ""),
    "")</f>
        <v/>
      </c>
      <c r="M811" s="311" t="str">
        <f t="array" ref="M811">IFERROR(
    XLOOKUP(F811,
            _xlws.FILTER('Supplier Emission'!$G$15:$G$49,
                   ('Supplier Emission'!$D$15:$D$49=H811) * ('Supplier Emission'!$F$15:$F$49=$E$541)),
            _xlws.FILTER('Supplier Emission'!$M$15:$M$49,
                   ('Supplier Emission'!$D$15:$D$49=H811) * ('Supplier Emission'!$F$15:$F$49=$E$541)),
            ""),
    "")</f>
        <v/>
      </c>
      <c r="N811" s="311" t="str">
        <f t="array" ref="N811">IFERROR(
    XLOOKUP(F811,
            _xlws.FILTER('Supplier Emission'!$G$15:$G$49,
                   ('Supplier Emission'!$D$15:$D$49=H811) * ('Supplier Emission'!$F$15:$F$49=$E$541)),
            _xlws.FILTER('Supplier Emission'!$H$15:$H$49,
                   ('Supplier Emission'!$D$15:$D$49=H811) * ('Supplier Emission'!$F$15:$F$49=$E$541)),
            ""),
    "")</f>
        <v/>
      </c>
      <c r="O811" s="311" t="str">
        <f t="array" ref="O811">XLOOKUP(1,('Emission Factors'!$E$5:$E$488='GHG emissions calculations'!$F811)*('Emission Factors'!$H$5:$H$488='GHG emissions calculations'!$H811),INDEX('Emission Factors'!$E$5:$T$488,0,MATCH('GHG emissions calculations'!O$6,'Emission Factors'!$E$5:$T$5,0)),"",0)</f>
        <v>Lead (primary) + Cold Rolling - Laminage à froid (impact modéré)</v>
      </c>
      <c r="P811" s="313">
        <f t="array" ref="P811">IFERROR(
    INDEX('Emission Factors'!$E$5:$P$488,
          MATCH(1,
                ('Emission Factors'!$E$5:$E$488 = 'GHG emissions calculations'!$F811) *
                ('Emission Factors'!$H$5:$H$488 = 'GHG emissions calculations'!$H811),
                0),
          MATCH('GHG emissions calculations'!P$6,'Emission Factors'!$E$5:$P$5,0)),
    "")</f>
        <v>2.070164</v>
      </c>
      <c r="Q811" s="311" t="str">
        <f t="array" ref="Q811">IFERROR(
    IF(
        INDEX('Emission Factors'!$E$5:$P$488,
              MATCH(1,
                    ('Emission Factors'!$E$5:$E$488 = 'GHG emissions calculations'!$F811) *
                    ('Emission Factors'!$H$5:$H$488 = 'GHG emissions calculations'!$H811),
                    0),
              MATCH('GHG emissions calculations'!Q$6, 'Emission Factors'!$E$5:$P$5, 0)) &lt;&gt; "",
        INDEX('Emission Factors'!$E$5:$P$488,
              MATCH(1,
                    ('Emission Factors'!$E$5:$E$488 = 'GHG emissions calculations'!$F811) *
                    ('Emission Factors'!$H$5:$H$488 = 'GHG emissions calculations'!$H811),
                    0),
              MATCH('GHG emissions calculations'!Q$6, 'Emission Factors'!$E$5:$P$5, 0)),
        ""),
    "")</f>
        <v>kgCO2e/kg</v>
      </c>
      <c r="R811" s="311" t="str">
        <f t="array" ref="R811">IFERROR(
    IF(
        INDEX('Emission Factors'!$E$5:$R$488,
              MATCH(1,
                    ('Emission Factors'!$E$5:$E$488 = 'GHG emissions calculations'!$F811) *
                    ('Emission Factors'!$H$5:$H$488 = 'GHG emissions calculations'!$H811),
                    0),
              MATCH('GHG emissions calculations'!R$6, 'Emission Factors'!$E$5:$R$5, 0)) &lt;&gt; "",
        INDEX('Emission Factors'!$E$5:$R$488,
              MATCH(1,
                    ('Emission Factors'!$E$5:$E$488 = 'GHG emissions calculations'!$F811) *
                    ('Emission Factors'!$H$5:$H$488 = 'GHG emissions calculations'!$H811),
                    0),
              MATCH('GHG emissions calculations'!R$6, 'Emission Factors'!$E$5:$R$5, 0)),
        ""),
    "")</f>
        <v>Global or unspecified region</v>
      </c>
      <c r="S811" s="312">
        <f t="shared" si="2"/>
        <v>0</v>
      </c>
      <c r="T811" s="23"/>
    </row>
    <row r="812" ht="15.75" customHeight="1" outlineLevel="1">
      <c r="A812" s="23"/>
      <c r="B812" s="71"/>
      <c r="C812" s="71"/>
      <c r="D812" s="71"/>
      <c r="E812" s="314"/>
      <c r="F812" s="311" t="str">
        <f>Lists!T233</f>
        <v>Lead - Cold rolling - Middle East</v>
      </c>
      <c r="G812" s="311" t="str">
        <f t="array" ref="G812">XLOOKUP(1,('Emission Factors'!$E$5:$E$488='GHG emissions calculations'!$F812)*('Emission Factors'!$H$5:$H$488='GHG emissions calculations'!$H812),INDEX('Emission Factors'!$E$5:$T$488,0,MATCH('GHG emissions calculations'!G$6,'Emission Factors'!$E$5:$T$5,0)),"",0)</f>
        <v/>
      </c>
      <c r="H812" s="311" t="s">
        <v>237</v>
      </c>
      <c r="I812" s="312" t="str">
        <f>IF(
    SUMIFS('Import data'!$L$25:$L$80,
           'Import data'!$J$25:$J$80, F812,
           'Import data'!$G$25:$G$80, 'GHG emissions calculations'!$H812,
           'Import data'!$I$25:$I$80,$E$541) &lt;&gt; 0,
    SUMIFS('Import data'!$L$25:$L$80,
           'Import data'!$J$25:$J$80, F812,
           'Import data'!$G$25:$G$80, 'GHG emissions calculations'!$H812,
           'Import data'!$I$25:$I$80,$E$541),
    ""
)</f>
        <v/>
      </c>
      <c r="J812" s="311" t="str">
        <f t="array" ref="J812">IF(
    XLOOKUP(F812, 'Import data'!$J$26:$J$47, 'Import data'!$M$26:$M$47, "", 0) = "Please add the region-specific supplier emission factor or choose a different region available in the IAEG database.",
    "",
    XLOOKUP(F812, 'Import data'!$J$26:$J$47, 'Import data'!$M$26:$M$47, "", 0)
)</f>
        <v/>
      </c>
      <c r="K812" s="311" t="str">
        <f t="array" ref="K812">IFERROR(
    XLOOKUP(F812,
            _xlws.FILTER('Supplier Emission'!$G$15:$G$49,
                   ('Supplier Emission'!$D$15:$D$49=H812) * ('Supplier Emission'!$F$15:$F$49=$E$541)),
            _xlws.FILTER('Supplier Emission'!$I$15:$I$49,
                   ('Supplier Emission'!$D$15:$D$49=H812) * ('Supplier Emission'!$F$15:$F$49=$E$541)),
            ""),
    "")</f>
        <v/>
      </c>
      <c r="L812" s="311" t="str">
        <f t="array" ref="L812">IFERROR(
    XLOOKUP(F812,
            _xlws.FILTER('Supplier Emission'!$G$15:$G$49,
                   ('Supplier Emission'!$D$15:$D$49=H812) * ('Supplier Emission'!$F$15:$F$49=$E$541)),
            _xlws.FILTER('Supplier Emission'!$J$15:$J$49,
                   ('Supplier Emission'!$D$15:$D$49=H812) * ('Supplier Emission'!$F$15:$F$49=$E$541)),
            ""),
    "")</f>
        <v/>
      </c>
      <c r="M812" s="311" t="str">
        <f t="array" ref="M812">IFERROR(
    XLOOKUP(F812,
            _xlws.FILTER('Supplier Emission'!$G$15:$G$49,
                   ('Supplier Emission'!$D$15:$D$49=H812) * ('Supplier Emission'!$F$15:$F$49=$E$541)),
            _xlws.FILTER('Supplier Emission'!$M$15:$M$49,
                   ('Supplier Emission'!$D$15:$D$49=H812) * ('Supplier Emission'!$F$15:$F$49=$E$541)),
            ""),
    "")</f>
        <v/>
      </c>
      <c r="N812" s="311" t="str">
        <f t="array" ref="N812">IFERROR(
    XLOOKUP(F812,
            _xlws.FILTER('Supplier Emission'!$G$15:$G$49,
                   ('Supplier Emission'!$D$15:$D$49=H812) * ('Supplier Emission'!$F$15:$F$49=$E$541)),
            _xlws.FILTER('Supplier Emission'!$H$15:$H$49,
                   ('Supplier Emission'!$D$15:$D$49=H812) * ('Supplier Emission'!$F$15:$F$49=$E$541)),
            ""),
    "")</f>
        <v/>
      </c>
      <c r="O812" s="311" t="str">
        <f t="array" ref="O812">XLOOKUP(1,('Emission Factors'!$E$5:$E$488='GHG emissions calculations'!$F812)*('Emission Factors'!$H$5:$H$488='GHG emissions calculations'!$H812),INDEX('Emission Factors'!$E$5:$T$488,0,MATCH('GHG emissions calculations'!O$6,'Emission Factors'!$E$5:$T$5,0)),"",0)</f>
        <v/>
      </c>
      <c r="P812" s="313" t="str">
        <f t="array" ref="P812">IFERROR(
    INDEX('Emission Factors'!$E$5:$P$488,
          MATCH(1,
                ('Emission Factors'!$E$5:$E$488 = 'GHG emissions calculations'!$F812) *
                ('Emission Factors'!$H$5:$H$488 = 'GHG emissions calculations'!$H812),
                0),
          MATCH('GHG emissions calculations'!P$6,'Emission Factors'!$E$5:$P$5,0)),
    "")</f>
        <v/>
      </c>
      <c r="Q812" s="311" t="str">
        <f t="array" ref="Q812">IFERROR(
    IF(
        INDEX('Emission Factors'!$E$5:$P$488,
              MATCH(1,
                    ('Emission Factors'!$E$5:$E$488 = 'GHG emissions calculations'!$F812) *
                    ('Emission Factors'!$H$5:$H$488 = 'GHG emissions calculations'!$H812),
                    0),
              MATCH('GHG emissions calculations'!Q$6, 'Emission Factors'!$E$5:$P$5, 0)) &lt;&gt; "",
        INDEX('Emission Factors'!$E$5:$P$488,
              MATCH(1,
                    ('Emission Factors'!$E$5:$E$488 = 'GHG emissions calculations'!$F812) *
                    ('Emission Factors'!$H$5:$H$488 = 'GHG emissions calculations'!$H812),
                    0),
              MATCH('GHG emissions calculations'!Q$6, 'Emission Factors'!$E$5:$P$5, 0)),
        ""),
    "")</f>
        <v/>
      </c>
      <c r="R812" s="311" t="str">
        <f t="array" ref="R812">IFERROR(
    IF(
        INDEX('Emission Factors'!$E$5:$R$488,
              MATCH(1,
                    ('Emission Factors'!$E$5:$E$488 = 'GHG emissions calculations'!$F812) *
                    ('Emission Factors'!$H$5:$H$488 = 'GHG emissions calculations'!$H812),
                    0),
              MATCH('GHG emissions calculations'!R$6, 'Emission Factors'!$E$5:$R$5, 0)) &lt;&gt; "",
        INDEX('Emission Factors'!$E$5:$R$488,
              MATCH(1,
                    ('Emission Factors'!$E$5:$E$488 = 'GHG emissions calculations'!$F812) *
                    ('Emission Factors'!$H$5:$H$488 = 'GHG emissions calculations'!$H812),
                    0),
              MATCH('GHG emissions calculations'!R$6, 'Emission Factors'!$E$5:$R$5, 0)),
        ""),
    "")</f>
        <v/>
      </c>
      <c r="S812" s="312">
        <f t="shared" si="2"/>
        <v>0</v>
      </c>
      <c r="T812" s="23"/>
    </row>
    <row r="813" ht="15.75" customHeight="1" outlineLevel="1">
      <c r="A813" s="23"/>
      <c r="B813" s="71"/>
      <c r="C813" s="71"/>
      <c r="D813" s="71"/>
      <c r="E813" s="314"/>
      <c r="F813" s="311" t="str">
        <f>Lists!T232</f>
        <v>Lead - Cold rolling - Oceania</v>
      </c>
      <c r="G813" s="311" t="str">
        <f t="array" ref="G813">XLOOKUP(1,('Emission Factors'!$E$5:$E$488='GHG emissions calculations'!$F813)*('Emission Factors'!$H$5:$H$488='GHG emissions calculations'!$H813),INDEX('Emission Factors'!$E$5:$T$488,0,MATCH('GHG emissions calculations'!G$6,'Emission Factors'!$E$5:$T$5,0)),"",0)</f>
        <v/>
      </c>
      <c r="H813" s="311" t="s">
        <v>237</v>
      </c>
      <c r="I813" s="312" t="str">
        <f>IF(
    SUMIFS('Import data'!$L$25:$L$80,
           'Import data'!$J$25:$J$80, F813,
           'Import data'!$G$25:$G$80, 'GHG emissions calculations'!$H813,
           'Import data'!$I$25:$I$80,$E$541) &lt;&gt; 0,
    SUMIFS('Import data'!$L$25:$L$80,
           'Import data'!$J$25:$J$80, F813,
           'Import data'!$G$25:$G$80, 'GHG emissions calculations'!$H813,
           'Import data'!$I$25:$I$80,$E$541),
    ""
)</f>
        <v/>
      </c>
      <c r="J813" s="311" t="str">
        <f t="array" ref="J813">IF(
    XLOOKUP(F813, 'Import data'!$J$26:$J$47, 'Import data'!$M$26:$M$47, "", 0) = "Please add the region-specific supplier emission factor or choose a different region available in the IAEG database.",
    "",
    XLOOKUP(F813, 'Import data'!$J$26:$J$47, 'Import data'!$M$26:$M$47, "", 0)
)</f>
        <v/>
      </c>
      <c r="K813" s="311" t="str">
        <f t="array" ref="K813">IFERROR(
    XLOOKUP(F813,
            _xlws.FILTER('Supplier Emission'!$G$15:$G$49,
                   ('Supplier Emission'!$D$15:$D$49=H813) * ('Supplier Emission'!$F$15:$F$49=$E$541)),
            _xlws.FILTER('Supplier Emission'!$I$15:$I$49,
                   ('Supplier Emission'!$D$15:$D$49=H813) * ('Supplier Emission'!$F$15:$F$49=$E$541)),
            ""),
    "")</f>
        <v/>
      </c>
      <c r="L813" s="311" t="str">
        <f t="array" ref="L813">IFERROR(
    XLOOKUP(F813,
            _xlws.FILTER('Supplier Emission'!$G$15:$G$49,
                   ('Supplier Emission'!$D$15:$D$49=H813) * ('Supplier Emission'!$F$15:$F$49=$E$541)),
            _xlws.FILTER('Supplier Emission'!$J$15:$J$49,
                   ('Supplier Emission'!$D$15:$D$49=H813) * ('Supplier Emission'!$F$15:$F$49=$E$541)),
            ""),
    "")</f>
        <v/>
      </c>
      <c r="M813" s="311" t="str">
        <f t="array" ref="M813">IFERROR(
    XLOOKUP(F813,
            _xlws.FILTER('Supplier Emission'!$G$15:$G$49,
                   ('Supplier Emission'!$D$15:$D$49=H813) * ('Supplier Emission'!$F$15:$F$49=$E$541)),
            _xlws.FILTER('Supplier Emission'!$M$15:$M$49,
                   ('Supplier Emission'!$D$15:$D$49=H813) * ('Supplier Emission'!$F$15:$F$49=$E$541)),
            ""),
    "")</f>
        <v/>
      </c>
      <c r="N813" s="311" t="str">
        <f t="array" ref="N813">IFERROR(
    XLOOKUP(F813,
            _xlws.FILTER('Supplier Emission'!$G$15:$G$49,
                   ('Supplier Emission'!$D$15:$D$49=H813) * ('Supplier Emission'!$F$15:$F$49=$E$541)),
            _xlws.FILTER('Supplier Emission'!$H$15:$H$49,
                   ('Supplier Emission'!$D$15:$D$49=H813) * ('Supplier Emission'!$F$15:$F$49=$E$541)),
            ""),
    "")</f>
        <v/>
      </c>
      <c r="O813" s="311" t="str">
        <f t="array" ref="O813">XLOOKUP(1,('Emission Factors'!$E$5:$E$488='GHG emissions calculations'!$F813)*('Emission Factors'!$H$5:$H$488='GHG emissions calculations'!$H813),INDEX('Emission Factors'!$E$5:$T$488,0,MATCH('GHG emissions calculations'!O$6,'Emission Factors'!$E$5:$T$5,0)),"",0)</f>
        <v/>
      </c>
      <c r="P813" s="313" t="str">
        <f t="array" ref="P813">IFERROR(
    INDEX('Emission Factors'!$E$5:$P$488,
          MATCH(1,
                ('Emission Factors'!$E$5:$E$488 = 'GHG emissions calculations'!$F813) *
                ('Emission Factors'!$H$5:$H$488 = 'GHG emissions calculations'!$H813),
                0),
          MATCH('GHG emissions calculations'!P$6,'Emission Factors'!$E$5:$P$5,0)),
    "")</f>
        <v/>
      </c>
      <c r="Q813" s="311" t="str">
        <f t="array" ref="Q813">IFERROR(
    IF(
        INDEX('Emission Factors'!$E$5:$P$488,
              MATCH(1,
                    ('Emission Factors'!$E$5:$E$488 = 'GHG emissions calculations'!$F813) *
                    ('Emission Factors'!$H$5:$H$488 = 'GHG emissions calculations'!$H813),
                    0),
              MATCH('GHG emissions calculations'!Q$6, 'Emission Factors'!$E$5:$P$5, 0)) &lt;&gt; "",
        INDEX('Emission Factors'!$E$5:$P$488,
              MATCH(1,
                    ('Emission Factors'!$E$5:$E$488 = 'GHG emissions calculations'!$F813) *
                    ('Emission Factors'!$H$5:$H$488 = 'GHG emissions calculations'!$H813),
                    0),
              MATCH('GHG emissions calculations'!Q$6, 'Emission Factors'!$E$5:$P$5, 0)),
        ""),
    "")</f>
        <v/>
      </c>
      <c r="R813" s="311" t="str">
        <f t="array" ref="R813">IFERROR(
    IF(
        INDEX('Emission Factors'!$E$5:$R$488,
              MATCH(1,
                    ('Emission Factors'!$E$5:$E$488 = 'GHG emissions calculations'!$F813) *
                    ('Emission Factors'!$H$5:$H$488 = 'GHG emissions calculations'!$H813),
                    0),
              MATCH('GHG emissions calculations'!R$6, 'Emission Factors'!$E$5:$R$5, 0)) &lt;&gt; "",
        INDEX('Emission Factors'!$E$5:$R$488,
              MATCH(1,
                    ('Emission Factors'!$E$5:$E$488 = 'GHG emissions calculations'!$F813) *
                    ('Emission Factors'!$H$5:$H$488 = 'GHG emissions calculations'!$H813),
                    0),
              MATCH('GHG emissions calculations'!R$6, 'Emission Factors'!$E$5:$R$5, 0)),
        ""),
    "")</f>
        <v/>
      </c>
      <c r="S813" s="312">
        <f t="shared" si="2"/>
        <v>0</v>
      </c>
      <c r="T813" s="23"/>
    </row>
    <row r="814" ht="15.75" customHeight="1" outlineLevel="1">
      <c r="A814" s="23"/>
      <c r="B814" s="71"/>
      <c r="C814" s="71"/>
      <c r="D814" s="71"/>
      <c r="E814" s="314"/>
      <c r="F814" s="311" t="str">
        <f>Lists!T237</f>
        <v>Lead - Hot rolling - Africa</v>
      </c>
      <c r="G814" s="311" t="str">
        <f t="array" ref="G814">XLOOKUP(1,('Emission Factors'!$E$5:$E$488='GHG emissions calculations'!$F814)*('Emission Factors'!$H$5:$H$488='GHG emissions calculations'!$H814),INDEX('Emission Factors'!$E$5:$T$488,0,MATCH('GHG emissions calculations'!G$6,'Emission Factors'!$E$5:$T$5,0)),"",0)</f>
        <v/>
      </c>
      <c r="H814" s="311" t="s">
        <v>237</v>
      </c>
      <c r="I814" s="312" t="str">
        <f>IF(
    SUMIFS('Import data'!$L$25:$L$80,
           'Import data'!$J$25:$J$80, F814,
           'Import data'!$G$25:$G$80, 'GHG emissions calculations'!$H814,
           'Import data'!$I$25:$I$80,$E$541) &lt;&gt; 0,
    SUMIFS('Import data'!$L$25:$L$80,
           'Import data'!$J$25:$J$80, F814,
           'Import data'!$G$25:$G$80, 'GHG emissions calculations'!$H814,
           'Import data'!$I$25:$I$80,$E$541),
    ""
)</f>
        <v/>
      </c>
      <c r="J814" s="311" t="str">
        <f t="array" ref="J814">IF(
    XLOOKUP(F814, 'Import data'!$J$26:$J$47, 'Import data'!$M$26:$M$47, "", 0) = "Please add the region-specific supplier emission factor or choose a different region available in the IAEG database.",
    "",
    XLOOKUP(F814, 'Import data'!$J$26:$J$47, 'Import data'!$M$26:$M$47, "", 0)
)</f>
        <v/>
      </c>
      <c r="K814" s="311" t="str">
        <f t="array" ref="K814">IFERROR(
    XLOOKUP(F814,
            _xlws.FILTER('Supplier Emission'!$G$15:$G$49,
                   ('Supplier Emission'!$D$15:$D$49=H814) * ('Supplier Emission'!$F$15:$F$49=$E$541)),
            _xlws.FILTER('Supplier Emission'!$I$15:$I$49,
                   ('Supplier Emission'!$D$15:$D$49=H814) * ('Supplier Emission'!$F$15:$F$49=$E$541)),
            ""),
    "")</f>
        <v/>
      </c>
      <c r="L814" s="311" t="str">
        <f t="array" ref="L814">IFERROR(
    XLOOKUP(F814,
            _xlws.FILTER('Supplier Emission'!$G$15:$G$49,
                   ('Supplier Emission'!$D$15:$D$49=H814) * ('Supplier Emission'!$F$15:$F$49=$E$541)),
            _xlws.FILTER('Supplier Emission'!$J$15:$J$49,
                   ('Supplier Emission'!$D$15:$D$49=H814) * ('Supplier Emission'!$F$15:$F$49=$E$541)),
            ""),
    "")</f>
        <v/>
      </c>
      <c r="M814" s="311" t="str">
        <f t="array" ref="M814">IFERROR(
    XLOOKUP(F814,
            _xlws.FILTER('Supplier Emission'!$G$15:$G$49,
                   ('Supplier Emission'!$D$15:$D$49=H814) * ('Supplier Emission'!$F$15:$F$49=$E$541)),
            _xlws.FILTER('Supplier Emission'!$M$15:$M$49,
                   ('Supplier Emission'!$D$15:$D$49=H814) * ('Supplier Emission'!$F$15:$F$49=$E$541)),
            ""),
    "")</f>
        <v/>
      </c>
      <c r="N814" s="311" t="str">
        <f t="array" ref="N814">IFERROR(
    XLOOKUP(F814,
            _xlws.FILTER('Supplier Emission'!$G$15:$G$49,
                   ('Supplier Emission'!$D$15:$D$49=H814) * ('Supplier Emission'!$F$15:$F$49=$E$541)),
            _xlws.FILTER('Supplier Emission'!$H$15:$H$49,
                   ('Supplier Emission'!$D$15:$D$49=H814) * ('Supplier Emission'!$F$15:$F$49=$E$541)),
            ""),
    "")</f>
        <v/>
      </c>
      <c r="O814" s="311" t="str">
        <f t="array" ref="O814">XLOOKUP(1,('Emission Factors'!$E$5:$E$488='GHG emissions calculations'!$F814)*('Emission Factors'!$H$5:$H$488='GHG emissions calculations'!$H814),INDEX('Emission Factors'!$E$5:$T$488,0,MATCH('GHG emissions calculations'!O$6,'Emission Factors'!$E$5:$T$5,0)),"",0)</f>
        <v/>
      </c>
      <c r="P814" s="313" t="str">
        <f t="array" ref="P814">IFERROR(
    INDEX('Emission Factors'!$E$5:$P$488,
          MATCH(1,
                ('Emission Factors'!$E$5:$E$488 = 'GHG emissions calculations'!$F814) *
                ('Emission Factors'!$H$5:$H$488 = 'GHG emissions calculations'!$H814),
                0),
          MATCH('GHG emissions calculations'!P$6,'Emission Factors'!$E$5:$P$5,0)),
    "")</f>
        <v/>
      </c>
      <c r="Q814" s="311" t="str">
        <f t="array" ref="Q814">IFERROR(
    IF(
        INDEX('Emission Factors'!$E$5:$P$488,
              MATCH(1,
                    ('Emission Factors'!$E$5:$E$488 = 'GHG emissions calculations'!$F814) *
                    ('Emission Factors'!$H$5:$H$488 = 'GHG emissions calculations'!$H814),
                    0),
              MATCH('GHG emissions calculations'!Q$6, 'Emission Factors'!$E$5:$P$5, 0)) &lt;&gt; "",
        INDEX('Emission Factors'!$E$5:$P$488,
              MATCH(1,
                    ('Emission Factors'!$E$5:$E$488 = 'GHG emissions calculations'!$F814) *
                    ('Emission Factors'!$H$5:$H$488 = 'GHG emissions calculations'!$H814),
                    0),
              MATCH('GHG emissions calculations'!Q$6, 'Emission Factors'!$E$5:$P$5, 0)),
        ""),
    "")</f>
        <v/>
      </c>
      <c r="R814" s="311" t="str">
        <f t="array" ref="R814">IFERROR(
    IF(
        INDEX('Emission Factors'!$E$5:$R$488,
              MATCH(1,
                    ('Emission Factors'!$E$5:$E$488 = 'GHG emissions calculations'!$F814) *
                    ('Emission Factors'!$H$5:$H$488 = 'GHG emissions calculations'!$H814),
                    0),
              MATCH('GHG emissions calculations'!R$6, 'Emission Factors'!$E$5:$R$5, 0)) &lt;&gt; "",
        INDEX('Emission Factors'!$E$5:$R$488,
              MATCH(1,
                    ('Emission Factors'!$E$5:$E$488 = 'GHG emissions calculations'!$F814) *
                    ('Emission Factors'!$H$5:$H$488 = 'GHG emissions calculations'!$H814),
                    0),
              MATCH('GHG emissions calculations'!R$6, 'Emission Factors'!$E$5:$R$5, 0)),
        ""),
    "")</f>
        <v/>
      </c>
      <c r="S814" s="312">
        <f t="shared" si="2"/>
        <v>0</v>
      </c>
      <c r="T814" s="23"/>
    </row>
    <row r="815" ht="15.75" customHeight="1" outlineLevel="1">
      <c r="A815" s="23"/>
      <c r="B815" s="71"/>
      <c r="C815" s="71"/>
      <c r="D815" s="71"/>
      <c r="E815" s="314"/>
      <c r="F815" s="311" t="str">
        <f>Lists!T235</f>
        <v>Lead - Hot rolling - America</v>
      </c>
      <c r="G815" s="311" t="str">
        <f t="array" ref="G815">XLOOKUP(1,('Emission Factors'!$E$5:$E$488='GHG emissions calculations'!$F815)*('Emission Factors'!$H$5:$H$488='GHG emissions calculations'!$H815),INDEX('Emission Factors'!$E$5:$T$488,0,MATCH('GHG emissions calculations'!G$6,'Emission Factors'!$E$5:$T$5,0)),"",0)</f>
        <v/>
      </c>
      <c r="H815" s="311" t="s">
        <v>237</v>
      </c>
      <c r="I815" s="312" t="str">
        <f>IF(
    SUMIFS('Import data'!$L$25:$L$80,
           'Import data'!$J$25:$J$80, F815,
           'Import data'!$G$25:$G$80, 'GHG emissions calculations'!$H815,
           'Import data'!$I$25:$I$80,$E$541) &lt;&gt; 0,
    SUMIFS('Import data'!$L$25:$L$80,
           'Import data'!$J$25:$J$80, F815,
           'Import data'!$G$25:$G$80, 'GHG emissions calculations'!$H815,
           'Import data'!$I$25:$I$80,$E$541),
    ""
)</f>
        <v/>
      </c>
      <c r="J815" s="311" t="str">
        <f t="array" ref="J815">IF(
    XLOOKUP(F815, 'Import data'!$J$26:$J$47, 'Import data'!$M$26:$M$47, "", 0) = "Please add the region-specific supplier emission factor or choose a different region available in the IAEG database.",
    "",
    XLOOKUP(F815, 'Import data'!$J$26:$J$47, 'Import data'!$M$26:$M$47, "", 0)
)</f>
        <v/>
      </c>
      <c r="K815" s="311" t="str">
        <f t="array" ref="K815">IFERROR(
    XLOOKUP(F815,
            _xlws.FILTER('Supplier Emission'!$G$15:$G$49,
                   ('Supplier Emission'!$D$15:$D$49=H815) * ('Supplier Emission'!$F$15:$F$49=$E$541)),
            _xlws.FILTER('Supplier Emission'!$I$15:$I$49,
                   ('Supplier Emission'!$D$15:$D$49=H815) * ('Supplier Emission'!$F$15:$F$49=$E$541)),
            ""),
    "")</f>
        <v/>
      </c>
      <c r="L815" s="311" t="str">
        <f t="array" ref="L815">IFERROR(
    XLOOKUP(F815,
            _xlws.FILTER('Supplier Emission'!$G$15:$G$49,
                   ('Supplier Emission'!$D$15:$D$49=H815) * ('Supplier Emission'!$F$15:$F$49=$E$541)),
            _xlws.FILTER('Supplier Emission'!$J$15:$J$49,
                   ('Supplier Emission'!$D$15:$D$49=H815) * ('Supplier Emission'!$F$15:$F$49=$E$541)),
            ""),
    "")</f>
        <v/>
      </c>
      <c r="M815" s="311" t="str">
        <f t="array" ref="M815">IFERROR(
    XLOOKUP(F815,
            _xlws.FILTER('Supplier Emission'!$G$15:$G$49,
                   ('Supplier Emission'!$D$15:$D$49=H815) * ('Supplier Emission'!$F$15:$F$49=$E$541)),
            _xlws.FILTER('Supplier Emission'!$M$15:$M$49,
                   ('Supplier Emission'!$D$15:$D$49=H815) * ('Supplier Emission'!$F$15:$F$49=$E$541)),
            ""),
    "")</f>
        <v/>
      </c>
      <c r="N815" s="311" t="str">
        <f t="array" ref="N815">IFERROR(
    XLOOKUP(F815,
            _xlws.FILTER('Supplier Emission'!$G$15:$G$49,
                   ('Supplier Emission'!$D$15:$D$49=H815) * ('Supplier Emission'!$F$15:$F$49=$E$541)),
            _xlws.FILTER('Supplier Emission'!$H$15:$H$49,
                   ('Supplier Emission'!$D$15:$D$49=H815) * ('Supplier Emission'!$F$15:$F$49=$E$541)),
            ""),
    "")</f>
        <v/>
      </c>
      <c r="O815" s="311" t="str">
        <f t="array" ref="O815">XLOOKUP(1,('Emission Factors'!$E$5:$E$488='GHG emissions calculations'!$F815)*('Emission Factors'!$H$5:$H$488='GHG emissions calculations'!$H815),INDEX('Emission Factors'!$E$5:$T$488,0,MATCH('GHG emissions calculations'!O$6,'Emission Factors'!$E$5:$T$5,0)),"",0)</f>
        <v/>
      </c>
      <c r="P815" s="313" t="str">
        <f t="array" ref="P815">IFERROR(
    INDEX('Emission Factors'!$E$5:$P$488,
          MATCH(1,
                ('Emission Factors'!$E$5:$E$488 = 'GHG emissions calculations'!$F815) *
                ('Emission Factors'!$H$5:$H$488 = 'GHG emissions calculations'!$H815),
                0),
          MATCH('GHG emissions calculations'!P$6,'Emission Factors'!$E$5:$P$5,0)),
    "")</f>
        <v/>
      </c>
      <c r="Q815" s="311" t="str">
        <f t="array" ref="Q815">IFERROR(
    IF(
        INDEX('Emission Factors'!$E$5:$P$488,
              MATCH(1,
                    ('Emission Factors'!$E$5:$E$488 = 'GHG emissions calculations'!$F815) *
                    ('Emission Factors'!$H$5:$H$488 = 'GHG emissions calculations'!$H815),
                    0),
              MATCH('GHG emissions calculations'!Q$6, 'Emission Factors'!$E$5:$P$5, 0)) &lt;&gt; "",
        INDEX('Emission Factors'!$E$5:$P$488,
              MATCH(1,
                    ('Emission Factors'!$E$5:$E$488 = 'GHG emissions calculations'!$F815) *
                    ('Emission Factors'!$H$5:$H$488 = 'GHG emissions calculations'!$H815),
                    0),
              MATCH('GHG emissions calculations'!Q$6, 'Emission Factors'!$E$5:$P$5, 0)),
        ""),
    "")</f>
        <v/>
      </c>
      <c r="R815" s="311" t="str">
        <f t="array" ref="R815">IFERROR(
    IF(
        INDEX('Emission Factors'!$E$5:$R$488,
              MATCH(1,
                    ('Emission Factors'!$E$5:$E$488 = 'GHG emissions calculations'!$F815) *
                    ('Emission Factors'!$H$5:$H$488 = 'GHG emissions calculations'!$H815),
                    0),
              MATCH('GHG emissions calculations'!R$6, 'Emission Factors'!$E$5:$R$5, 0)) &lt;&gt; "",
        INDEX('Emission Factors'!$E$5:$R$488,
              MATCH(1,
                    ('Emission Factors'!$E$5:$E$488 = 'GHG emissions calculations'!$F815) *
                    ('Emission Factors'!$H$5:$H$488 = 'GHG emissions calculations'!$H815),
                    0),
              MATCH('GHG emissions calculations'!R$6, 'Emission Factors'!$E$5:$R$5, 0)),
        ""),
    "")</f>
        <v/>
      </c>
      <c r="S815" s="312">
        <f t="shared" si="2"/>
        <v>0</v>
      </c>
      <c r="T815" s="23"/>
    </row>
    <row r="816" ht="15.75" customHeight="1" outlineLevel="1">
      <c r="A816" s="23"/>
      <c r="B816" s="71"/>
      <c r="C816" s="71"/>
      <c r="D816" s="71"/>
      <c r="E816" s="314"/>
      <c r="F816" s="311" t="str">
        <f>Lists!T238</f>
        <v>Lead - Hot rolling - Asia</v>
      </c>
      <c r="G816" s="311" t="str">
        <f t="array" ref="G816">XLOOKUP(1,('Emission Factors'!$E$5:$E$488='GHG emissions calculations'!$F816)*('Emission Factors'!$H$5:$H$488='GHG emissions calculations'!$H816),INDEX('Emission Factors'!$E$5:$T$488,0,MATCH('GHG emissions calculations'!G$6,'Emission Factors'!$E$5:$T$5,0)),"",0)</f>
        <v/>
      </c>
      <c r="H816" s="311" t="s">
        <v>237</v>
      </c>
      <c r="I816" s="312" t="str">
        <f>IF(
    SUMIFS('Import data'!$L$25:$L$80,
           'Import data'!$J$25:$J$80, F816,
           'Import data'!$G$25:$G$80, 'GHG emissions calculations'!$H816,
           'Import data'!$I$25:$I$80,$E$541) &lt;&gt; 0,
    SUMIFS('Import data'!$L$25:$L$80,
           'Import data'!$J$25:$J$80, F816,
           'Import data'!$G$25:$G$80, 'GHG emissions calculations'!$H816,
           'Import data'!$I$25:$I$80,$E$541),
    ""
)</f>
        <v/>
      </c>
      <c r="J816" s="311" t="str">
        <f t="array" ref="J816">IF(
    XLOOKUP(F816, 'Import data'!$J$26:$J$47, 'Import data'!$M$26:$M$47, "", 0) = "Please add the region-specific supplier emission factor or choose a different region available in the IAEG database.",
    "",
    XLOOKUP(F816, 'Import data'!$J$26:$J$47, 'Import data'!$M$26:$M$47, "", 0)
)</f>
        <v/>
      </c>
      <c r="K816" s="311" t="str">
        <f t="array" ref="K816">IFERROR(
    XLOOKUP(F816,
            _xlws.FILTER('Supplier Emission'!$G$15:$G$49,
                   ('Supplier Emission'!$D$15:$D$49=H816) * ('Supplier Emission'!$F$15:$F$49=$E$541)),
            _xlws.FILTER('Supplier Emission'!$I$15:$I$49,
                   ('Supplier Emission'!$D$15:$D$49=H816) * ('Supplier Emission'!$F$15:$F$49=$E$541)),
            ""),
    "")</f>
        <v/>
      </c>
      <c r="L816" s="311" t="str">
        <f t="array" ref="L816">IFERROR(
    XLOOKUP(F816,
            _xlws.FILTER('Supplier Emission'!$G$15:$G$49,
                   ('Supplier Emission'!$D$15:$D$49=H816) * ('Supplier Emission'!$F$15:$F$49=$E$541)),
            _xlws.FILTER('Supplier Emission'!$J$15:$J$49,
                   ('Supplier Emission'!$D$15:$D$49=H816) * ('Supplier Emission'!$F$15:$F$49=$E$541)),
            ""),
    "")</f>
        <v/>
      </c>
      <c r="M816" s="311" t="str">
        <f t="array" ref="M816">IFERROR(
    XLOOKUP(F816,
            _xlws.FILTER('Supplier Emission'!$G$15:$G$49,
                   ('Supplier Emission'!$D$15:$D$49=H816) * ('Supplier Emission'!$F$15:$F$49=$E$541)),
            _xlws.FILTER('Supplier Emission'!$M$15:$M$49,
                   ('Supplier Emission'!$D$15:$D$49=H816) * ('Supplier Emission'!$F$15:$F$49=$E$541)),
            ""),
    "")</f>
        <v/>
      </c>
      <c r="N816" s="311" t="str">
        <f t="array" ref="N816">IFERROR(
    XLOOKUP(F816,
            _xlws.FILTER('Supplier Emission'!$G$15:$G$49,
                   ('Supplier Emission'!$D$15:$D$49=H816) * ('Supplier Emission'!$F$15:$F$49=$E$541)),
            _xlws.FILTER('Supplier Emission'!$H$15:$H$49,
                   ('Supplier Emission'!$D$15:$D$49=H816) * ('Supplier Emission'!$F$15:$F$49=$E$541)),
            ""),
    "")</f>
        <v/>
      </c>
      <c r="O816" s="311" t="str">
        <f t="array" ref="O816">XLOOKUP(1,('Emission Factors'!$E$5:$E$488='GHG emissions calculations'!$F816)*('Emission Factors'!$H$5:$H$488='GHG emissions calculations'!$H816),INDEX('Emission Factors'!$E$5:$T$488,0,MATCH('GHG emissions calculations'!O$6,'Emission Factors'!$E$5:$T$5,0)),"",0)</f>
        <v/>
      </c>
      <c r="P816" s="313" t="str">
        <f t="array" ref="P816">IFERROR(
    INDEX('Emission Factors'!$E$5:$P$488,
          MATCH(1,
                ('Emission Factors'!$E$5:$E$488 = 'GHG emissions calculations'!$F816) *
                ('Emission Factors'!$H$5:$H$488 = 'GHG emissions calculations'!$H816),
                0),
          MATCH('GHG emissions calculations'!P$6,'Emission Factors'!$E$5:$P$5,0)),
    "")</f>
        <v/>
      </c>
      <c r="Q816" s="311" t="str">
        <f t="array" ref="Q816">IFERROR(
    IF(
        INDEX('Emission Factors'!$E$5:$P$488,
              MATCH(1,
                    ('Emission Factors'!$E$5:$E$488 = 'GHG emissions calculations'!$F816) *
                    ('Emission Factors'!$H$5:$H$488 = 'GHG emissions calculations'!$H816),
                    0),
              MATCH('GHG emissions calculations'!Q$6, 'Emission Factors'!$E$5:$P$5, 0)) &lt;&gt; "",
        INDEX('Emission Factors'!$E$5:$P$488,
              MATCH(1,
                    ('Emission Factors'!$E$5:$E$488 = 'GHG emissions calculations'!$F816) *
                    ('Emission Factors'!$H$5:$H$488 = 'GHG emissions calculations'!$H816),
                    0),
              MATCH('GHG emissions calculations'!Q$6, 'Emission Factors'!$E$5:$P$5, 0)),
        ""),
    "")</f>
        <v/>
      </c>
      <c r="R816" s="311" t="str">
        <f t="array" ref="R816">IFERROR(
    IF(
        INDEX('Emission Factors'!$E$5:$R$488,
              MATCH(1,
                    ('Emission Factors'!$E$5:$E$488 = 'GHG emissions calculations'!$F816) *
                    ('Emission Factors'!$H$5:$H$488 = 'GHG emissions calculations'!$H816),
                    0),
              MATCH('GHG emissions calculations'!R$6, 'Emission Factors'!$E$5:$R$5, 0)) &lt;&gt; "",
        INDEX('Emission Factors'!$E$5:$R$488,
              MATCH(1,
                    ('Emission Factors'!$E$5:$E$488 = 'GHG emissions calculations'!$F816) *
                    ('Emission Factors'!$H$5:$H$488 = 'GHG emissions calculations'!$H816),
                    0),
              MATCH('GHG emissions calculations'!R$6, 'Emission Factors'!$E$5:$R$5, 0)),
        ""),
    "")</f>
        <v/>
      </c>
      <c r="S816" s="312">
        <f t="shared" si="2"/>
        <v>0</v>
      </c>
      <c r="T816" s="23"/>
    </row>
    <row r="817" ht="15.75" customHeight="1" outlineLevel="1">
      <c r="A817" s="23"/>
      <c r="B817" s="71"/>
      <c r="C817" s="71"/>
      <c r="D817" s="71"/>
      <c r="E817" s="314"/>
      <c r="F817" s="311" t="str">
        <f>Lists!T236</f>
        <v>Lead - Hot rolling - Europe</v>
      </c>
      <c r="G817" s="311">
        <f t="array" ref="G817">XLOOKUP(1,('Emission Factors'!$E$5:$E$488='GHG emissions calculations'!$F817)*('Emission Factors'!$H$5:$H$488='GHG emissions calculations'!$H817),INDEX('Emission Factors'!$E$5:$T$488,0,MATCH('GHG emissions calculations'!G$6,'Emission Factors'!$E$5:$T$5,0)),"",0)</f>
        <v>3</v>
      </c>
      <c r="H817" s="311" t="s">
        <v>237</v>
      </c>
      <c r="I817" s="312" t="str">
        <f>IF(
    SUMIFS('Import data'!$L$25:$L$80,
           'Import data'!$J$25:$J$80, F817,
           'Import data'!$G$25:$G$80, 'GHG emissions calculations'!$H817,
           'Import data'!$I$25:$I$80,$E$541) &lt;&gt; 0,
    SUMIFS('Import data'!$L$25:$L$80,
           'Import data'!$J$25:$J$80, F817,
           'Import data'!$G$25:$G$80, 'GHG emissions calculations'!$H817,
           'Import data'!$I$25:$I$80,$E$541),
    ""
)</f>
        <v/>
      </c>
      <c r="J817" s="311" t="str">
        <f t="array" ref="J817">IF(
    XLOOKUP(F817, 'Import data'!$J$26:$J$47, 'Import data'!$M$26:$M$47, "", 0) = "Please add the region-specific supplier emission factor or choose a different region available in the IAEG database.",
    "",
    XLOOKUP(F817, 'Import data'!$J$26:$J$47, 'Import data'!$M$26:$M$47, "", 0)
)</f>
        <v/>
      </c>
      <c r="K817" s="311" t="str">
        <f t="array" ref="K817">IFERROR(
    XLOOKUP(F817,
            _xlws.FILTER('Supplier Emission'!$G$15:$G$49,
                   ('Supplier Emission'!$D$15:$D$49=H817) * ('Supplier Emission'!$F$15:$F$49=$E$541)),
            _xlws.FILTER('Supplier Emission'!$I$15:$I$49,
                   ('Supplier Emission'!$D$15:$D$49=H817) * ('Supplier Emission'!$F$15:$F$49=$E$541)),
            ""),
    "")</f>
        <v/>
      </c>
      <c r="L817" s="311" t="str">
        <f t="array" ref="L817">IFERROR(
    XLOOKUP(F817,
            _xlws.FILTER('Supplier Emission'!$G$15:$G$49,
                   ('Supplier Emission'!$D$15:$D$49=H817) * ('Supplier Emission'!$F$15:$F$49=$E$541)),
            _xlws.FILTER('Supplier Emission'!$J$15:$J$49,
                   ('Supplier Emission'!$D$15:$D$49=H817) * ('Supplier Emission'!$F$15:$F$49=$E$541)),
            ""),
    "")</f>
        <v/>
      </c>
      <c r="M817" s="311" t="str">
        <f t="array" ref="M817">IFERROR(
    XLOOKUP(F817,
            _xlws.FILTER('Supplier Emission'!$G$15:$G$49,
                   ('Supplier Emission'!$D$15:$D$49=H817) * ('Supplier Emission'!$F$15:$F$49=$E$541)),
            _xlws.FILTER('Supplier Emission'!$M$15:$M$49,
                   ('Supplier Emission'!$D$15:$D$49=H817) * ('Supplier Emission'!$F$15:$F$49=$E$541)),
            ""),
    "")</f>
        <v/>
      </c>
      <c r="N817" s="311" t="str">
        <f t="array" ref="N817">IFERROR(
    XLOOKUP(F817,
            _xlws.FILTER('Supplier Emission'!$G$15:$G$49,
                   ('Supplier Emission'!$D$15:$D$49=H817) * ('Supplier Emission'!$F$15:$F$49=$E$541)),
            _xlws.FILTER('Supplier Emission'!$H$15:$H$49,
                   ('Supplier Emission'!$D$15:$D$49=H817) * ('Supplier Emission'!$F$15:$F$49=$E$541)),
            ""),
    "")</f>
        <v/>
      </c>
      <c r="O817" s="311" t="str">
        <f t="array" ref="O817">XLOOKUP(1,('Emission Factors'!$E$5:$E$488='GHG emissions calculations'!$F817)*('Emission Factors'!$H$5:$H$488='GHG emissions calculations'!$H817),INDEX('Emission Factors'!$E$5:$T$488,0,MATCH('GHG emissions calculations'!O$6,'Emission Factors'!$E$5:$T$5,0)),"",0)</f>
        <v>Lead (primary)</v>
      </c>
      <c r="P817" s="313">
        <f t="array" ref="P817">IFERROR(
    INDEX('Emission Factors'!$E$5:$P$488,
          MATCH(1,
                ('Emission Factors'!$E$5:$E$488 = 'GHG emissions calculations'!$F817) *
                ('Emission Factors'!$H$5:$H$488 = 'GHG emissions calculations'!$H817),
                0),
          MATCH('GHG emissions calculations'!P$6,'Emission Factors'!$E$5:$P$5,0)),
    "")</f>
        <v>2.07</v>
      </c>
      <c r="Q817" s="311" t="str">
        <f t="array" ref="Q817">IFERROR(
    IF(
        INDEX('Emission Factors'!$E$5:$P$488,
              MATCH(1,
                    ('Emission Factors'!$E$5:$E$488 = 'GHG emissions calculations'!$F817) *
                    ('Emission Factors'!$H$5:$H$488 = 'GHG emissions calculations'!$H817),
                    0),
              MATCH('GHG emissions calculations'!Q$6, 'Emission Factors'!$E$5:$P$5, 0)) &lt;&gt; "",
        INDEX('Emission Factors'!$E$5:$P$488,
              MATCH(1,
                    ('Emission Factors'!$E$5:$E$488 = 'GHG emissions calculations'!$F817) *
                    ('Emission Factors'!$H$5:$H$488 = 'GHG emissions calculations'!$H817),
                    0),
              MATCH('GHG emissions calculations'!Q$6, 'Emission Factors'!$E$5:$P$5, 0)),
        ""),
    "")</f>
        <v>kgCO2e/kg</v>
      </c>
      <c r="R817" s="311" t="str">
        <f t="array" ref="R817">IFERROR(
    IF(
        INDEX('Emission Factors'!$E$5:$R$488,
              MATCH(1,
                    ('Emission Factors'!$E$5:$E$488 = 'GHG emissions calculations'!$F817) *
                    ('Emission Factors'!$H$5:$H$488 = 'GHG emissions calculations'!$H817),
                    0),
              MATCH('GHG emissions calculations'!R$6, 'Emission Factors'!$E$5:$R$5, 0)) &lt;&gt; "",
        INDEX('Emission Factors'!$E$5:$R$488,
              MATCH(1,
                    ('Emission Factors'!$E$5:$E$488 = 'GHG emissions calculations'!$F817) *
                    ('Emission Factors'!$H$5:$H$488 = 'GHG emissions calculations'!$H817),
                    0),
              MATCH('GHG emissions calculations'!R$6, 'Emission Factors'!$E$5:$R$5, 0)),
        ""),
    "")</f>
        <v>Europe</v>
      </c>
      <c r="S817" s="312">
        <f t="shared" si="2"/>
        <v>0</v>
      </c>
      <c r="T817" s="23"/>
    </row>
    <row r="818" ht="15.75" customHeight="1" outlineLevel="1">
      <c r="A818" s="23"/>
      <c r="B818" s="71"/>
      <c r="C818" s="71"/>
      <c r="D818" s="71"/>
      <c r="E818" s="314"/>
      <c r="F818" s="311" t="str">
        <f>Lists!T241</f>
        <v>Lead - Hot rolling - Global or unspecified region</v>
      </c>
      <c r="G818" s="311">
        <f t="array" ref="G818">XLOOKUP(1,('Emission Factors'!$E$5:$E$488='GHG emissions calculations'!$F818)*('Emission Factors'!$H$5:$H$488='GHG emissions calculations'!$H818),INDEX('Emission Factors'!$E$5:$T$488,0,MATCH('GHG emissions calculations'!G$6,'Emission Factors'!$E$5:$T$5,0)),"",0)</f>
        <v>3</v>
      </c>
      <c r="H818" s="311" t="s">
        <v>237</v>
      </c>
      <c r="I818" s="312" t="str">
        <f>IF(
    SUMIFS('Import data'!$L$25:$L$80,
           'Import data'!$J$25:$J$80, F818,
           'Import data'!$G$25:$G$80, 'GHG emissions calculations'!$H818,
           'Import data'!$I$25:$I$80,$E$541) &lt;&gt; 0,
    SUMIFS('Import data'!$L$25:$L$80,
           'Import data'!$J$25:$J$80, F818,
           'Import data'!$G$25:$G$80, 'GHG emissions calculations'!$H818,
           'Import data'!$I$25:$I$80,$E$541),
    ""
)</f>
        <v/>
      </c>
      <c r="J818" s="311" t="str">
        <f t="array" ref="J818">IF(
    XLOOKUP(F818, 'Import data'!$J$26:$J$47, 'Import data'!$M$26:$M$47, "", 0) = "Please add the region-specific supplier emission factor or choose a different region available in the IAEG database.",
    "",
    XLOOKUP(F818, 'Import data'!$J$26:$J$47, 'Import data'!$M$26:$M$47, "", 0)
)</f>
        <v/>
      </c>
      <c r="K818" s="311" t="str">
        <f t="array" ref="K818">IFERROR(
    XLOOKUP(F818,
            _xlws.FILTER('Supplier Emission'!$G$15:$G$49,
                   ('Supplier Emission'!$D$15:$D$49=H818) * ('Supplier Emission'!$F$15:$F$49=$E$541)),
            _xlws.FILTER('Supplier Emission'!$I$15:$I$49,
                   ('Supplier Emission'!$D$15:$D$49=H818) * ('Supplier Emission'!$F$15:$F$49=$E$541)),
            ""),
    "")</f>
        <v/>
      </c>
      <c r="L818" s="311" t="str">
        <f t="array" ref="L818">IFERROR(
    XLOOKUP(F818,
            _xlws.FILTER('Supplier Emission'!$G$15:$G$49,
                   ('Supplier Emission'!$D$15:$D$49=H818) * ('Supplier Emission'!$F$15:$F$49=$E$541)),
            _xlws.FILTER('Supplier Emission'!$J$15:$J$49,
                   ('Supplier Emission'!$D$15:$D$49=H818) * ('Supplier Emission'!$F$15:$F$49=$E$541)),
            ""),
    "")</f>
        <v/>
      </c>
      <c r="M818" s="311" t="str">
        <f t="array" ref="M818">IFERROR(
    XLOOKUP(F818,
            _xlws.FILTER('Supplier Emission'!$G$15:$G$49,
                   ('Supplier Emission'!$D$15:$D$49=H818) * ('Supplier Emission'!$F$15:$F$49=$E$541)),
            _xlws.FILTER('Supplier Emission'!$M$15:$M$49,
                   ('Supplier Emission'!$D$15:$D$49=H818) * ('Supplier Emission'!$F$15:$F$49=$E$541)),
            ""),
    "")</f>
        <v/>
      </c>
      <c r="N818" s="311" t="str">
        <f t="array" ref="N818">IFERROR(
    XLOOKUP(F818,
            _xlws.FILTER('Supplier Emission'!$G$15:$G$49,
                   ('Supplier Emission'!$D$15:$D$49=H818) * ('Supplier Emission'!$F$15:$F$49=$E$541)),
            _xlws.FILTER('Supplier Emission'!$H$15:$H$49,
                   ('Supplier Emission'!$D$15:$D$49=H818) * ('Supplier Emission'!$F$15:$F$49=$E$541)),
            ""),
    "")</f>
        <v/>
      </c>
      <c r="O818" s="311" t="str">
        <f t="array" ref="O818">XLOOKUP(1,('Emission Factors'!$E$5:$E$488='GHG emissions calculations'!$F818)*('Emission Factors'!$H$5:$H$488='GHG emissions calculations'!$H818),INDEX('Emission Factors'!$E$5:$T$488,0,MATCH('GHG emissions calculations'!O$6,'Emission Factors'!$E$5:$T$5,0)),"",0)</f>
        <v>Lead (primary) + Laminage à chaud (impact modéré)</v>
      </c>
      <c r="P818" s="313">
        <f t="array" ref="P818">IFERROR(
    INDEX('Emission Factors'!$E$5:$P$488,
          MATCH(1,
                ('Emission Factors'!$E$5:$E$488 = 'GHG emissions calculations'!$F818) *
                ('Emission Factors'!$H$5:$H$488 = 'GHG emissions calculations'!$H818),
                0),
          MATCH('GHG emissions calculations'!P$6,'Emission Factors'!$E$5:$P$5,0)),
    "")</f>
        <v>2.06911</v>
      </c>
      <c r="Q818" s="311" t="str">
        <f t="array" ref="Q818">IFERROR(
    IF(
        INDEX('Emission Factors'!$E$5:$P$488,
              MATCH(1,
                    ('Emission Factors'!$E$5:$E$488 = 'GHG emissions calculations'!$F818) *
                    ('Emission Factors'!$H$5:$H$488 = 'GHG emissions calculations'!$H818),
                    0),
              MATCH('GHG emissions calculations'!Q$6, 'Emission Factors'!$E$5:$P$5, 0)) &lt;&gt; "",
        INDEX('Emission Factors'!$E$5:$P$488,
              MATCH(1,
                    ('Emission Factors'!$E$5:$E$488 = 'GHG emissions calculations'!$F818) *
                    ('Emission Factors'!$H$5:$H$488 = 'GHG emissions calculations'!$H818),
                    0),
              MATCH('GHG emissions calculations'!Q$6, 'Emission Factors'!$E$5:$P$5, 0)),
        ""),
    "")</f>
        <v>kgCO2e/kg</v>
      </c>
      <c r="R818" s="311" t="str">
        <f t="array" ref="R818">IFERROR(
    IF(
        INDEX('Emission Factors'!$E$5:$R$488,
              MATCH(1,
                    ('Emission Factors'!$E$5:$E$488 = 'GHG emissions calculations'!$F818) *
                    ('Emission Factors'!$H$5:$H$488 = 'GHG emissions calculations'!$H818),
                    0),
              MATCH('GHG emissions calculations'!R$6, 'Emission Factors'!$E$5:$R$5, 0)) &lt;&gt; "",
        INDEX('Emission Factors'!$E$5:$R$488,
              MATCH(1,
                    ('Emission Factors'!$E$5:$E$488 = 'GHG emissions calculations'!$F818) *
                    ('Emission Factors'!$H$5:$H$488 = 'GHG emissions calculations'!$H818),
                    0),
              MATCH('GHG emissions calculations'!R$6, 'Emission Factors'!$E$5:$R$5, 0)),
        ""),
    "")</f>
        <v>Global or unspecified region</v>
      </c>
      <c r="S818" s="312">
        <f t="shared" si="2"/>
        <v>0</v>
      </c>
      <c r="T818" s="23"/>
    </row>
    <row r="819" ht="15.75" customHeight="1" outlineLevel="1">
      <c r="A819" s="23"/>
      <c r="B819" s="71"/>
      <c r="C819" s="71"/>
      <c r="D819" s="71"/>
      <c r="E819" s="314"/>
      <c r="F819" s="311" t="str">
        <f>Lists!T240</f>
        <v>Lead - Hot rolling - Middle East</v>
      </c>
      <c r="G819" s="311" t="str">
        <f t="array" ref="G819">XLOOKUP(1,('Emission Factors'!$E$5:$E$488='GHG emissions calculations'!$F819)*('Emission Factors'!$H$5:$H$488='GHG emissions calculations'!$H819),INDEX('Emission Factors'!$E$5:$T$488,0,MATCH('GHG emissions calculations'!G$6,'Emission Factors'!$E$5:$T$5,0)),"",0)</f>
        <v/>
      </c>
      <c r="H819" s="311" t="s">
        <v>237</v>
      </c>
      <c r="I819" s="312" t="str">
        <f>IF(
    SUMIFS('Import data'!$L$25:$L$80,
           'Import data'!$J$25:$J$80, F819,
           'Import data'!$G$25:$G$80, 'GHG emissions calculations'!$H819,
           'Import data'!$I$25:$I$80,$E$541) &lt;&gt; 0,
    SUMIFS('Import data'!$L$25:$L$80,
           'Import data'!$J$25:$J$80, F819,
           'Import data'!$G$25:$G$80, 'GHG emissions calculations'!$H819,
           'Import data'!$I$25:$I$80,$E$541),
    ""
)</f>
        <v/>
      </c>
      <c r="J819" s="311" t="str">
        <f t="array" ref="J819">IF(
    XLOOKUP(F819, 'Import data'!$J$26:$J$47, 'Import data'!$M$26:$M$47, "", 0) = "Please add the region-specific supplier emission factor or choose a different region available in the IAEG database.",
    "",
    XLOOKUP(F819, 'Import data'!$J$26:$J$47, 'Import data'!$M$26:$M$47, "", 0)
)</f>
        <v/>
      </c>
      <c r="K819" s="311" t="str">
        <f t="array" ref="K819">IFERROR(
    XLOOKUP(F819,
            _xlws.FILTER('Supplier Emission'!$G$15:$G$49,
                   ('Supplier Emission'!$D$15:$D$49=H819) * ('Supplier Emission'!$F$15:$F$49=$E$541)),
            _xlws.FILTER('Supplier Emission'!$I$15:$I$49,
                   ('Supplier Emission'!$D$15:$D$49=H819) * ('Supplier Emission'!$F$15:$F$49=$E$541)),
            ""),
    "")</f>
        <v/>
      </c>
      <c r="L819" s="311" t="str">
        <f t="array" ref="L819">IFERROR(
    XLOOKUP(F819,
            _xlws.FILTER('Supplier Emission'!$G$15:$G$49,
                   ('Supplier Emission'!$D$15:$D$49=H819) * ('Supplier Emission'!$F$15:$F$49=$E$541)),
            _xlws.FILTER('Supplier Emission'!$J$15:$J$49,
                   ('Supplier Emission'!$D$15:$D$49=H819) * ('Supplier Emission'!$F$15:$F$49=$E$541)),
            ""),
    "")</f>
        <v/>
      </c>
      <c r="M819" s="311" t="str">
        <f t="array" ref="M819">IFERROR(
    XLOOKUP(F819,
            _xlws.FILTER('Supplier Emission'!$G$15:$G$49,
                   ('Supplier Emission'!$D$15:$D$49=H819) * ('Supplier Emission'!$F$15:$F$49=$E$541)),
            _xlws.FILTER('Supplier Emission'!$M$15:$M$49,
                   ('Supplier Emission'!$D$15:$D$49=H819) * ('Supplier Emission'!$F$15:$F$49=$E$541)),
            ""),
    "")</f>
        <v/>
      </c>
      <c r="N819" s="311" t="str">
        <f t="array" ref="N819">IFERROR(
    XLOOKUP(F819,
            _xlws.FILTER('Supplier Emission'!$G$15:$G$49,
                   ('Supplier Emission'!$D$15:$D$49=H819) * ('Supplier Emission'!$F$15:$F$49=$E$541)),
            _xlws.FILTER('Supplier Emission'!$H$15:$H$49,
                   ('Supplier Emission'!$D$15:$D$49=H819) * ('Supplier Emission'!$F$15:$F$49=$E$541)),
            ""),
    "")</f>
        <v/>
      </c>
      <c r="O819" s="311" t="str">
        <f t="array" ref="O819">XLOOKUP(1,('Emission Factors'!$E$5:$E$488='GHG emissions calculations'!$F819)*('Emission Factors'!$H$5:$H$488='GHG emissions calculations'!$H819),INDEX('Emission Factors'!$E$5:$T$488,0,MATCH('GHG emissions calculations'!O$6,'Emission Factors'!$E$5:$T$5,0)),"",0)</f>
        <v/>
      </c>
      <c r="P819" s="313" t="str">
        <f t="array" ref="P819">IFERROR(
    INDEX('Emission Factors'!$E$5:$P$488,
          MATCH(1,
                ('Emission Factors'!$E$5:$E$488 = 'GHG emissions calculations'!$F819) *
                ('Emission Factors'!$H$5:$H$488 = 'GHG emissions calculations'!$H819),
                0),
          MATCH('GHG emissions calculations'!P$6,'Emission Factors'!$E$5:$P$5,0)),
    "")</f>
        <v/>
      </c>
      <c r="Q819" s="311" t="str">
        <f t="array" ref="Q819">IFERROR(
    IF(
        INDEX('Emission Factors'!$E$5:$P$488,
              MATCH(1,
                    ('Emission Factors'!$E$5:$E$488 = 'GHG emissions calculations'!$F819) *
                    ('Emission Factors'!$H$5:$H$488 = 'GHG emissions calculations'!$H819),
                    0),
              MATCH('GHG emissions calculations'!Q$6, 'Emission Factors'!$E$5:$P$5, 0)) &lt;&gt; "",
        INDEX('Emission Factors'!$E$5:$P$488,
              MATCH(1,
                    ('Emission Factors'!$E$5:$E$488 = 'GHG emissions calculations'!$F819) *
                    ('Emission Factors'!$H$5:$H$488 = 'GHG emissions calculations'!$H819),
                    0),
              MATCH('GHG emissions calculations'!Q$6, 'Emission Factors'!$E$5:$P$5, 0)),
        ""),
    "")</f>
        <v/>
      </c>
      <c r="R819" s="311" t="str">
        <f t="array" ref="R819">IFERROR(
    IF(
        INDEX('Emission Factors'!$E$5:$R$488,
              MATCH(1,
                    ('Emission Factors'!$E$5:$E$488 = 'GHG emissions calculations'!$F819) *
                    ('Emission Factors'!$H$5:$H$488 = 'GHG emissions calculations'!$H819),
                    0),
              MATCH('GHG emissions calculations'!R$6, 'Emission Factors'!$E$5:$R$5, 0)) &lt;&gt; "",
        INDEX('Emission Factors'!$E$5:$R$488,
              MATCH(1,
                    ('Emission Factors'!$E$5:$E$488 = 'GHG emissions calculations'!$F819) *
                    ('Emission Factors'!$H$5:$H$488 = 'GHG emissions calculations'!$H819),
                    0),
              MATCH('GHG emissions calculations'!R$6, 'Emission Factors'!$E$5:$R$5, 0)),
        ""),
    "")</f>
        <v/>
      </c>
      <c r="S819" s="312">
        <f t="shared" si="2"/>
        <v>0</v>
      </c>
      <c r="T819" s="23"/>
    </row>
    <row r="820" ht="15.75" customHeight="1" outlineLevel="1">
      <c r="A820" s="23"/>
      <c r="B820" s="71"/>
      <c r="C820" s="71"/>
      <c r="D820" s="71"/>
      <c r="E820" s="314"/>
      <c r="F820" s="311" t="str">
        <f>Lists!T239</f>
        <v>Lead - Hot rolling - Oceania</v>
      </c>
      <c r="G820" s="311" t="str">
        <f t="array" ref="G820">XLOOKUP(1,('Emission Factors'!$E$5:$E$488='GHG emissions calculations'!$F820)*('Emission Factors'!$H$5:$H$488='GHG emissions calculations'!$H820),INDEX('Emission Factors'!$E$5:$T$488,0,MATCH('GHG emissions calculations'!G$6,'Emission Factors'!$E$5:$T$5,0)),"",0)</f>
        <v/>
      </c>
      <c r="H820" s="311" t="s">
        <v>237</v>
      </c>
      <c r="I820" s="312" t="str">
        <f>IF(
    SUMIFS('Import data'!$L$25:$L$80,
           'Import data'!$J$25:$J$80, F820,
           'Import data'!$G$25:$G$80, 'GHG emissions calculations'!$H820,
           'Import data'!$I$25:$I$80,$E$541) &lt;&gt; 0,
    SUMIFS('Import data'!$L$25:$L$80,
           'Import data'!$J$25:$J$80, F820,
           'Import data'!$G$25:$G$80, 'GHG emissions calculations'!$H820,
           'Import data'!$I$25:$I$80,$E$541),
    ""
)</f>
        <v/>
      </c>
      <c r="J820" s="311" t="str">
        <f t="array" ref="J820">IF(
    XLOOKUP(F820, 'Import data'!$J$26:$J$47, 'Import data'!$M$26:$M$47, "", 0) = "Please add the region-specific supplier emission factor or choose a different region available in the IAEG database.",
    "",
    XLOOKUP(F820, 'Import data'!$J$26:$J$47, 'Import data'!$M$26:$M$47, "", 0)
)</f>
        <v/>
      </c>
      <c r="K820" s="311" t="str">
        <f t="array" ref="K820">IFERROR(
    XLOOKUP(F820,
            _xlws.FILTER('Supplier Emission'!$G$15:$G$49,
                   ('Supplier Emission'!$D$15:$D$49=H820) * ('Supplier Emission'!$F$15:$F$49=$E$541)),
            _xlws.FILTER('Supplier Emission'!$I$15:$I$49,
                   ('Supplier Emission'!$D$15:$D$49=H820) * ('Supplier Emission'!$F$15:$F$49=$E$541)),
            ""),
    "")</f>
        <v/>
      </c>
      <c r="L820" s="311" t="str">
        <f t="array" ref="L820">IFERROR(
    XLOOKUP(F820,
            _xlws.FILTER('Supplier Emission'!$G$15:$G$49,
                   ('Supplier Emission'!$D$15:$D$49=H820) * ('Supplier Emission'!$F$15:$F$49=$E$541)),
            _xlws.FILTER('Supplier Emission'!$J$15:$J$49,
                   ('Supplier Emission'!$D$15:$D$49=H820) * ('Supplier Emission'!$F$15:$F$49=$E$541)),
            ""),
    "")</f>
        <v/>
      </c>
      <c r="M820" s="311" t="str">
        <f t="array" ref="M820">IFERROR(
    XLOOKUP(F820,
            _xlws.FILTER('Supplier Emission'!$G$15:$G$49,
                   ('Supplier Emission'!$D$15:$D$49=H820) * ('Supplier Emission'!$F$15:$F$49=$E$541)),
            _xlws.FILTER('Supplier Emission'!$M$15:$M$49,
                   ('Supplier Emission'!$D$15:$D$49=H820) * ('Supplier Emission'!$F$15:$F$49=$E$541)),
            ""),
    "")</f>
        <v/>
      </c>
      <c r="N820" s="311" t="str">
        <f t="array" ref="N820">IFERROR(
    XLOOKUP(F820,
            _xlws.FILTER('Supplier Emission'!$G$15:$G$49,
                   ('Supplier Emission'!$D$15:$D$49=H820) * ('Supplier Emission'!$F$15:$F$49=$E$541)),
            _xlws.FILTER('Supplier Emission'!$H$15:$H$49,
                   ('Supplier Emission'!$D$15:$D$49=H820) * ('Supplier Emission'!$F$15:$F$49=$E$541)),
            ""),
    "")</f>
        <v/>
      </c>
      <c r="O820" s="311" t="str">
        <f t="array" ref="O820">XLOOKUP(1,('Emission Factors'!$E$5:$E$488='GHG emissions calculations'!$F820)*('Emission Factors'!$H$5:$H$488='GHG emissions calculations'!$H820),INDEX('Emission Factors'!$E$5:$T$488,0,MATCH('GHG emissions calculations'!O$6,'Emission Factors'!$E$5:$T$5,0)),"",0)</f>
        <v/>
      </c>
      <c r="P820" s="313" t="str">
        <f t="array" ref="P820">IFERROR(
    INDEX('Emission Factors'!$E$5:$P$488,
          MATCH(1,
                ('Emission Factors'!$E$5:$E$488 = 'GHG emissions calculations'!$F820) *
                ('Emission Factors'!$H$5:$H$488 = 'GHG emissions calculations'!$H820),
                0),
          MATCH('GHG emissions calculations'!P$6,'Emission Factors'!$E$5:$P$5,0)),
    "")</f>
        <v/>
      </c>
      <c r="Q820" s="311" t="str">
        <f t="array" ref="Q820">IFERROR(
    IF(
        INDEX('Emission Factors'!$E$5:$P$488,
              MATCH(1,
                    ('Emission Factors'!$E$5:$E$488 = 'GHG emissions calculations'!$F820) *
                    ('Emission Factors'!$H$5:$H$488 = 'GHG emissions calculations'!$H820),
                    0),
              MATCH('GHG emissions calculations'!Q$6, 'Emission Factors'!$E$5:$P$5, 0)) &lt;&gt; "",
        INDEX('Emission Factors'!$E$5:$P$488,
              MATCH(1,
                    ('Emission Factors'!$E$5:$E$488 = 'GHG emissions calculations'!$F820) *
                    ('Emission Factors'!$H$5:$H$488 = 'GHG emissions calculations'!$H820),
                    0),
              MATCH('GHG emissions calculations'!Q$6, 'Emission Factors'!$E$5:$P$5, 0)),
        ""),
    "")</f>
        <v/>
      </c>
      <c r="R820" s="311" t="str">
        <f t="array" ref="R820">IFERROR(
    IF(
        INDEX('Emission Factors'!$E$5:$R$488,
              MATCH(1,
                    ('Emission Factors'!$E$5:$E$488 = 'GHG emissions calculations'!$F820) *
                    ('Emission Factors'!$H$5:$H$488 = 'GHG emissions calculations'!$H820),
                    0),
              MATCH('GHG emissions calculations'!R$6, 'Emission Factors'!$E$5:$R$5, 0)) &lt;&gt; "",
        INDEX('Emission Factors'!$E$5:$R$488,
              MATCH(1,
                    ('Emission Factors'!$E$5:$E$488 = 'GHG emissions calculations'!$F820) *
                    ('Emission Factors'!$H$5:$H$488 = 'GHG emissions calculations'!$H820),
                    0),
              MATCH('GHG emissions calculations'!R$6, 'Emission Factors'!$E$5:$R$5, 0)),
        ""),
    "")</f>
        <v/>
      </c>
      <c r="S820" s="312">
        <f t="shared" si="2"/>
        <v>0</v>
      </c>
      <c r="T820" s="23"/>
    </row>
    <row r="821" ht="15.75" customHeight="1" outlineLevel="1">
      <c r="A821" s="23"/>
      <c r="B821" s="71"/>
      <c r="C821" s="71"/>
      <c r="D821" s="71"/>
      <c r="E821" s="314"/>
      <c r="F821" s="311" t="str">
        <f>Lists!T244</f>
        <v>Lead - Metal drilling - Africa</v>
      </c>
      <c r="G821" s="311" t="str">
        <f t="array" ref="G821">XLOOKUP(1,('Emission Factors'!$E$5:$E$488='GHG emissions calculations'!$F821)*('Emission Factors'!$H$5:$H$488='GHG emissions calculations'!$H821),INDEX('Emission Factors'!$E$5:$T$488,0,MATCH('GHG emissions calculations'!G$6,'Emission Factors'!$E$5:$T$5,0)),"",0)</f>
        <v/>
      </c>
      <c r="H821" s="311" t="s">
        <v>237</v>
      </c>
      <c r="I821" s="312" t="str">
        <f>IF(
    SUMIFS('Import data'!$L$25:$L$80,
           'Import data'!$J$25:$J$80, F821,
           'Import data'!$G$25:$G$80, 'GHG emissions calculations'!$H821,
           'Import data'!$I$25:$I$80,$E$541) &lt;&gt; 0,
    SUMIFS('Import data'!$L$25:$L$80,
           'Import data'!$J$25:$J$80, F821,
           'Import data'!$G$25:$G$80, 'GHG emissions calculations'!$H821,
           'Import data'!$I$25:$I$80,$E$541),
    ""
)</f>
        <v/>
      </c>
      <c r="J821" s="311" t="str">
        <f t="array" ref="J821">IF(
    XLOOKUP(F821, 'Import data'!$J$26:$J$47, 'Import data'!$M$26:$M$47, "", 0) = "Please add the region-specific supplier emission factor or choose a different region available in the IAEG database.",
    "",
    XLOOKUP(F821, 'Import data'!$J$26:$J$47, 'Import data'!$M$26:$M$47, "", 0)
)</f>
        <v/>
      </c>
      <c r="K821" s="311" t="str">
        <f t="array" ref="K821">IFERROR(
    XLOOKUP(F821,
            _xlws.FILTER('Supplier Emission'!$G$15:$G$49,
                   ('Supplier Emission'!$D$15:$D$49=H821) * ('Supplier Emission'!$F$15:$F$49=$E$541)),
            _xlws.FILTER('Supplier Emission'!$I$15:$I$49,
                   ('Supplier Emission'!$D$15:$D$49=H821) * ('Supplier Emission'!$F$15:$F$49=$E$541)),
            ""),
    "")</f>
        <v/>
      </c>
      <c r="L821" s="311" t="str">
        <f t="array" ref="L821">IFERROR(
    XLOOKUP(F821,
            _xlws.FILTER('Supplier Emission'!$G$15:$G$49,
                   ('Supplier Emission'!$D$15:$D$49=H821) * ('Supplier Emission'!$F$15:$F$49=$E$541)),
            _xlws.FILTER('Supplier Emission'!$J$15:$J$49,
                   ('Supplier Emission'!$D$15:$D$49=H821) * ('Supplier Emission'!$F$15:$F$49=$E$541)),
            ""),
    "")</f>
        <v/>
      </c>
      <c r="M821" s="311" t="str">
        <f t="array" ref="M821">IFERROR(
    XLOOKUP(F821,
            _xlws.FILTER('Supplier Emission'!$G$15:$G$49,
                   ('Supplier Emission'!$D$15:$D$49=H821) * ('Supplier Emission'!$F$15:$F$49=$E$541)),
            _xlws.FILTER('Supplier Emission'!$M$15:$M$49,
                   ('Supplier Emission'!$D$15:$D$49=H821) * ('Supplier Emission'!$F$15:$F$49=$E$541)),
            ""),
    "")</f>
        <v/>
      </c>
      <c r="N821" s="311" t="str">
        <f t="array" ref="N821">IFERROR(
    XLOOKUP(F821,
            _xlws.FILTER('Supplier Emission'!$G$15:$G$49,
                   ('Supplier Emission'!$D$15:$D$49=H821) * ('Supplier Emission'!$F$15:$F$49=$E$541)),
            _xlws.FILTER('Supplier Emission'!$H$15:$H$49,
                   ('Supplier Emission'!$D$15:$D$49=H821) * ('Supplier Emission'!$F$15:$F$49=$E$541)),
            ""),
    "")</f>
        <v/>
      </c>
      <c r="O821" s="311" t="str">
        <f t="array" ref="O821">XLOOKUP(1,('Emission Factors'!$E$5:$E$488='GHG emissions calculations'!$F821)*('Emission Factors'!$H$5:$H$488='GHG emissions calculations'!$H821),INDEX('Emission Factors'!$E$5:$T$488,0,MATCH('GHG emissions calculations'!O$6,'Emission Factors'!$E$5:$T$5,0)),"",0)</f>
        <v/>
      </c>
      <c r="P821" s="313" t="str">
        <f t="array" ref="P821">IFERROR(
    INDEX('Emission Factors'!$E$5:$P$488,
          MATCH(1,
                ('Emission Factors'!$E$5:$E$488 = 'GHG emissions calculations'!$F821) *
                ('Emission Factors'!$H$5:$H$488 = 'GHG emissions calculations'!$H821),
                0),
          MATCH('GHG emissions calculations'!P$6,'Emission Factors'!$E$5:$P$5,0)),
    "")</f>
        <v/>
      </c>
      <c r="Q821" s="311" t="str">
        <f t="array" ref="Q821">IFERROR(
    IF(
        INDEX('Emission Factors'!$E$5:$P$488,
              MATCH(1,
                    ('Emission Factors'!$E$5:$E$488 = 'GHG emissions calculations'!$F821) *
                    ('Emission Factors'!$H$5:$H$488 = 'GHG emissions calculations'!$H821),
                    0),
              MATCH('GHG emissions calculations'!Q$6, 'Emission Factors'!$E$5:$P$5, 0)) &lt;&gt; "",
        INDEX('Emission Factors'!$E$5:$P$488,
              MATCH(1,
                    ('Emission Factors'!$E$5:$E$488 = 'GHG emissions calculations'!$F821) *
                    ('Emission Factors'!$H$5:$H$488 = 'GHG emissions calculations'!$H821),
                    0),
              MATCH('GHG emissions calculations'!Q$6, 'Emission Factors'!$E$5:$P$5, 0)),
        ""),
    "")</f>
        <v/>
      </c>
      <c r="R821" s="311" t="str">
        <f t="array" ref="R821">IFERROR(
    IF(
        INDEX('Emission Factors'!$E$5:$R$488,
              MATCH(1,
                    ('Emission Factors'!$E$5:$E$488 = 'GHG emissions calculations'!$F821) *
                    ('Emission Factors'!$H$5:$H$488 = 'GHG emissions calculations'!$H821),
                    0),
              MATCH('GHG emissions calculations'!R$6, 'Emission Factors'!$E$5:$R$5, 0)) &lt;&gt; "",
        INDEX('Emission Factors'!$E$5:$R$488,
              MATCH(1,
                    ('Emission Factors'!$E$5:$E$488 = 'GHG emissions calculations'!$F821) *
                    ('Emission Factors'!$H$5:$H$488 = 'GHG emissions calculations'!$H821),
                    0),
              MATCH('GHG emissions calculations'!R$6, 'Emission Factors'!$E$5:$R$5, 0)),
        ""),
    "")</f>
        <v/>
      </c>
      <c r="S821" s="312">
        <f t="shared" si="2"/>
        <v>0</v>
      </c>
      <c r="T821" s="23"/>
    </row>
    <row r="822" ht="15.75" customHeight="1" outlineLevel="1">
      <c r="A822" s="23"/>
      <c r="B822" s="71"/>
      <c r="C822" s="71"/>
      <c r="D822" s="71"/>
      <c r="E822" s="314"/>
      <c r="F822" s="311" t="str">
        <f>Lists!T242</f>
        <v>Lead - Metal drilling - America</v>
      </c>
      <c r="G822" s="311" t="str">
        <f t="array" ref="G822">XLOOKUP(1,('Emission Factors'!$E$5:$E$488='GHG emissions calculations'!$F822)*('Emission Factors'!$H$5:$H$488='GHG emissions calculations'!$H822),INDEX('Emission Factors'!$E$5:$T$488,0,MATCH('GHG emissions calculations'!G$6,'Emission Factors'!$E$5:$T$5,0)),"",0)</f>
        <v/>
      </c>
      <c r="H822" s="311" t="s">
        <v>237</v>
      </c>
      <c r="I822" s="312" t="str">
        <f>IF(
    SUMIFS('Import data'!$L$25:$L$80,
           'Import data'!$J$25:$J$80, F822,
           'Import data'!$G$25:$G$80, 'GHG emissions calculations'!$H822,
           'Import data'!$I$25:$I$80,$E$541) &lt;&gt; 0,
    SUMIFS('Import data'!$L$25:$L$80,
           'Import data'!$J$25:$J$80, F822,
           'Import data'!$G$25:$G$80, 'GHG emissions calculations'!$H822,
           'Import data'!$I$25:$I$80,$E$541),
    ""
)</f>
        <v/>
      </c>
      <c r="J822" s="311" t="str">
        <f t="array" ref="J822">IF(
    XLOOKUP(F822, 'Import data'!$J$26:$J$47, 'Import data'!$M$26:$M$47, "", 0) = "Please add the region-specific supplier emission factor or choose a different region available in the IAEG database.",
    "",
    XLOOKUP(F822, 'Import data'!$J$26:$J$47, 'Import data'!$M$26:$M$47, "", 0)
)</f>
        <v/>
      </c>
      <c r="K822" s="311" t="str">
        <f t="array" ref="K822">IFERROR(
    XLOOKUP(F822,
            _xlws.FILTER('Supplier Emission'!$G$15:$G$49,
                   ('Supplier Emission'!$D$15:$D$49=H822) * ('Supplier Emission'!$F$15:$F$49=$E$541)),
            _xlws.FILTER('Supplier Emission'!$I$15:$I$49,
                   ('Supplier Emission'!$D$15:$D$49=H822) * ('Supplier Emission'!$F$15:$F$49=$E$541)),
            ""),
    "")</f>
        <v/>
      </c>
      <c r="L822" s="311" t="str">
        <f t="array" ref="L822">IFERROR(
    XLOOKUP(F822,
            _xlws.FILTER('Supplier Emission'!$G$15:$G$49,
                   ('Supplier Emission'!$D$15:$D$49=H822) * ('Supplier Emission'!$F$15:$F$49=$E$541)),
            _xlws.FILTER('Supplier Emission'!$J$15:$J$49,
                   ('Supplier Emission'!$D$15:$D$49=H822) * ('Supplier Emission'!$F$15:$F$49=$E$541)),
            ""),
    "")</f>
        <v/>
      </c>
      <c r="M822" s="311" t="str">
        <f t="array" ref="M822">IFERROR(
    XLOOKUP(F822,
            _xlws.FILTER('Supplier Emission'!$G$15:$G$49,
                   ('Supplier Emission'!$D$15:$D$49=H822) * ('Supplier Emission'!$F$15:$F$49=$E$541)),
            _xlws.FILTER('Supplier Emission'!$M$15:$M$49,
                   ('Supplier Emission'!$D$15:$D$49=H822) * ('Supplier Emission'!$F$15:$F$49=$E$541)),
            ""),
    "")</f>
        <v/>
      </c>
      <c r="N822" s="311" t="str">
        <f t="array" ref="N822">IFERROR(
    XLOOKUP(F822,
            _xlws.FILTER('Supplier Emission'!$G$15:$G$49,
                   ('Supplier Emission'!$D$15:$D$49=H822) * ('Supplier Emission'!$F$15:$F$49=$E$541)),
            _xlws.FILTER('Supplier Emission'!$H$15:$H$49,
                   ('Supplier Emission'!$D$15:$D$49=H822) * ('Supplier Emission'!$F$15:$F$49=$E$541)),
            ""),
    "")</f>
        <v/>
      </c>
      <c r="O822" s="311" t="str">
        <f t="array" ref="O822">XLOOKUP(1,('Emission Factors'!$E$5:$E$488='GHG emissions calculations'!$F822)*('Emission Factors'!$H$5:$H$488='GHG emissions calculations'!$H822),INDEX('Emission Factors'!$E$5:$T$488,0,MATCH('GHG emissions calculations'!O$6,'Emission Factors'!$E$5:$T$5,0)),"",0)</f>
        <v/>
      </c>
      <c r="P822" s="313" t="str">
        <f t="array" ref="P822">IFERROR(
    INDEX('Emission Factors'!$E$5:$P$488,
          MATCH(1,
                ('Emission Factors'!$E$5:$E$488 = 'GHG emissions calculations'!$F822) *
                ('Emission Factors'!$H$5:$H$488 = 'GHG emissions calculations'!$H822),
                0),
          MATCH('GHG emissions calculations'!P$6,'Emission Factors'!$E$5:$P$5,0)),
    "")</f>
        <v/>
      </c>
      <c r="Q822" s="311" t="str">
        <f t="array" ref="Q822">IFERROR(
    IF(
        INDEX('Emission Factors'!$E$5:$P$488,
              MATCH(1,
                    ('Emission Factors'!$E$5:$E$488 = 'GHG emissions calculations'!$F822) *
                    ('Emission Factors'!$H$5:$H$488 = 'GHG emissions calculations'!$H822),
                    0),
              MATCH('GHG emissions calculations'!Q$6, 'Emission Factors'!$E$5:$P$5, 0)) &lt;&gt; "",
        INDEX('Emission Factors'!$E$5:$P$488,
              MATCH(1,
                    ('Emission Factors'!$E$5:$E$488 = 'GHG emissions calculations'!$F822) *
                    ('Emission Factors'!$H$5:$H$488 = 'GHG emissions calculations'!$H822),
                    0),
              MATCH('GHG emissions calculations'!Q$6, 'Emission Factors'!$E$5:$P$5, 0)),
        ""),
    "")</f>
        <v/>
      </c>
      <c r="R822" s="311" t="str">
        <f t="array" ref="R822">IFERROR(
    IF(
        INDEX('Emission Factors'!$E$5:$R$488,
              MATCH(1,
                    ('Emission Factors'!$E$5:$E$488 = 'GHG emissions calculations'!$F822) *
                    ('Emission Factors'!$H$5:$H$488 = 'GHG emissions calculations'!$H822),
                    0),
              MATCH('GHG emissions calculations'!R$6, 'Emission Factors'!$E$5:$R$5, 0)) &lt;&gt; "",
        INDEX('Emission Factors'!$E$5:$R$488,
              MATCH(1,
                    ('Emission Factors'!$E$5:$E$488 = 'GHG emissions calculations'!$F822) *
                    ('Emission Factors'!$H$5:$H$488 = 'GHG emissions calculations'!$H822),
                    0),
              MATCH('GHG emissions calculations'!R$6, 'Emission Factors'!$E$5:$R$5, 0)),
        ""),
    "")</f>
        <v/>
      </c>
      <c r="S822" s="312">
        <f t="shared" si="2"/>
        <v>0</v>
      </c>
      <c r="T822" s="23"/>
    </row>
    <row r="823" ht="15.75" customHeight="1" outlineLevel="1">
      <c r="A823" s="23"/>
      <c r="B823" s="71"/>
      <c r="C823" s="71"/>
      <c r="D823" s="71"/>
      <c r="E823" s="314"/>
      <c r="F823" s="311" t="str">
        <f>Lists!T245</f>
        <v>Lead - Metal drilling - Asia</v>
      </c>
      <c r="G823" s="311" t="str">
        <f t="array" ref="G823">XLOOKUP(1,('Emission Factors'!$E$5:$E$488='GHG emissions calculations'!$F823)*('Emission Factors'!$H$5:$H$488='GHG emissions calculations'!$H823),INDEX('Emission Factors'!$E$5:$T$488,0,MATCH('GHG emissions calculations'!G$6,'Emission Factors'!$E$5:$T$5,0)),"",0)</f>
        <v/>
      </c>
      <c r="H823" s="311" t="s">
        <v>237</v>
      </c>
      <c r="I823" s="312" t="str">
        <f>IF(
    SUMIFS('Import data'!$L$25:$L$80,
           'Import data'!$J$25:$J$80, F823,
           'Import data'!$G$25:$G$80, 'GHG emissions calculations'!$H823,
           'Import data'!$I$25:$I$80,$E$541) &lt;&gt; 0,
    SUMIFS('Import data'!$L$25:$L$80,
           'Import data'!$J$25:$J$80, F823,
           'Import data'!$G$25:$G$80, 'GHG emissions calculations'!$H823,
           'Import data'!$I$25:$I$80,$E$541),
    ""
)</f>
        <v/>
      </c>
      <c r="J823" s="311" t="str">
        <f t="array" ref="J823">IF(
    XLOOKUP(F823, 'Import data'!$J$26:$J$47, 'Import data'!$M$26:$M$47, "", 0) = "Please add the region-specific supplier emission factor or choose a different region available in the IAEG database.",
    "",
    XLOOKUP(F823, 'Import data'!$J$26:$J$47, 'Import data'!$M$26:$M$47, "", 0)
)</f>
        <v/>
      </c>
      <c r="K823" s="311" t="str">
        <f t="array" ref="K823">IFERROR(
    XLOOKUP(F823,
            _xlws.FILTER('Supplier Emission'!$G$15:$G$49,
                   ('Supplier Emission'!$D$15:$D$49=H823) * ('Supplier Emission'!$F$15:$F$49=$E$541)),
            _xlws.FILTER('Supplier Emission'!$I$15:$I$49,
                   ('Supplier Emission'!$D$15:$D$49=H823) * ('Supplier Emission'!$F$15:$F$49=$E$541)),
            ""),
    "")</f>
        <v/>
      </c>
      <c r="L823" s="311" t="str">
        <f t="array" ref="L823">IFERROR(
    XLOOKUP(F823,
            _xlws.FILTER('Supplier Emission'!$G$15:$G$49,
                   ('Supplier Emission'!$D$15:$D$49=H823) * ('Supplier Emission'!$F$15:$F$49=$E$541)),
            _xlws.FILTER('Supplier Emission'!$J$15:$J$49,
                   ('Supplier Emission'!$D$15:$D$49=H823) * ('Supplier Emission'!$F$15:$F$49=$E$541)),
            ""),
    "")</f>
        <v/>
      </c>
      <c r="M823" s="311" t="str">
        <f t="array" ref="M823">IFERROR(
    XLOOKUP(F823,
            _xlws.FILTER('Supplier Emission'!$G$15:$G$49,
                   ('Supplier Emission'!$D$15:$D$49=H823) * ('Supplier Emission'!$F$15:$F$49=$E$541)),
            _xlws.FILTER('Supplier Emission'!$M$15:$M$49,
                   ('Supplier Emission'!$D$15:$D$49=H823) * ('Supplier Emission'!$F$15:$F$49=$E$541)),
            ""),
    "")</f>
        <v/>
      </c>
      <c r="N823" s="311" t="str">
        <f t="array" ref="N823">IFERROR(
    XLOOKUP(F823,
            _xlws.FILTER('Supplier Emission'!$G$15:$G$49,
                   ('Supplier Emission'!$D$15:$D$49=H823) * ('Supplier Emission'!$F$15:$F$49=$E$541)),
            _xlws.FILTER('Supplier Emission'!$H$15:$H$49,
                   ('Supplier Emission'!$D$15:$D$49=H823) * ('Supplier Emission'!$F$15:$F$49=$E$541)),
            ""),
    "")</f>
        <v/>
      </c>
      <c r="O823" s="311" t="str">
        <f t="array" ref="O823">XLOOKUP(1,('Emission Factors'!$E$5:$E$488='GHG emissions calculations'!$F823)*('Emission Factors'!$H$5:$H$488='GHG emissions calculations'!$H823),INDEX('Emission Factors'!$E$5:$T$488,0,MATCH('GHG emissions calculations'!O$6,'Emission Factors'!$E$5:$T$5,0)),"",0)</f>
        <v/>
      </c>
      <c r="P823" s="313" t="str">
        <f t="array" ref="P823">IFERROR(
    INDEX('Emission Factors'!$E$5:$P$488,
          MATCH(1,
                ('Emission Factors'!$E$5:$E$488 = 'GHG emissions calculations'!$F823) *
                ('Emission Factors'!$H$5:$H$488 = 'GHG emissions calculations'!$H823),
                0),
          MATCH('GHG emissions calculations'!P$6,'Emission Factors'!$E$5:$P$5,0)),
    "")</f>
        <v/>
      </c>
      <c r="Q823" s="311" t="str">
        <f t="array" ref="Q823">IFERROR(
    IF(
        INDEX('Emission Factors'!$E$5:$P$488,
              MATCH(1,
                    ('Emission Factors'!$E$5:$E$488 = 'GHG emissions calculations'!$F823) *
                    ('Emission Factors'!$H$5:$H$488 = 'GHG emissions calculations'!$H823),
                    0),
              MATCH('GHG emissions calculations'!Q$6, 'Emission Factors'!$E$5:$P$5, 0)) &lt;&gt; "",
        INDEX('Emission Factors'!$E$5:$P$488,
              MATCH(1,
                    ('Emission Factors'!$E$5:$E$488 = 'GHG emissions calculations'!$F823) *
                    ('Emission Factors'!$H$5:$H$488 = 'GHG emissions calculations'!$H823),
                    0),
              MATCH('GHG emissions calculations'!Q$6, 'Emission Factors'!$E$5:$P$5, 0)),
        ""),
    "")</f>
        <v/>
      </c>
      <c r="R823" s="311" t="str">
        <f t="array" ref="R823">IFERROR(
    IF(
        INDEX('Emission Factors'!$E$5:$R$488,
              MATCH(1,
                    ('Emission Factors'!$E$5:$E$488 = 'GHG emissions calculations'!$F823) *
                    ('Emission Factors'!$H$5:$H$488 = 'GHG emissions calculations'!$H823),
                    0),
              MATCH('GHG emissions calculations'!R$6, 'Emission Factors'!$E$5:$R$5, 0)) &lt;&gt; "",
        INDEX('Emission Factors'!$E$5:$R$488,
              MATCH(1,
                    ('Emission Factors'!$E$5:$E$488 = 'GHG emissions calculations'!$F823) *
                    ('Emission Factors'!$H$5:$H$488 = 'GHG emissions calculations'!$H823),
                    0),
              MATCH('GHG emissions calculations'!R$6, 'Emission Factors'!$E$5:$R$5, 0)),
        ""),
    "")</f>
        <v/>
      </c>
      <c r="S823" s="312">
        <f t="shared" si="2"/>
        <v>0</v>
      </c>
      <c r="T823" s="23"/>
    </row>
    <row r="824" ht="15.75" customHeight="1" outlineLevel="1">
      <c r="A824" s="23"/>
      <c r="B824" s="71"/>
      <c r="C824" s="71"/>
      <c r="D824" s="71"/>
      <c r="E824" s="314"/>
      <c r="F824" s="311" t="str">
        <f>Lists!T243</f>
        <v>Lead - Metal drilling - Europe</v>
      </c>
      <c r="G824" s="311">
        <f t="array" ref="G824">XLOOKUP(1,('Emission Factors'!$E$5:$E$488='GHG emissions calculations'!$F824)*('Emission Factors'!$H$5:$H$488='GHG emissions calculations'!$H824),INDEX('Emission Factors'!$E$5:$T$488,0,MATCH('GHG emissions calculations'!G$6,'Emission Factors'!$E$5:$T$5,0)),"",0)</f>
        <v>3</v>
      </c>
      <c r="H824" s="311" t="s">
        <v>237</v>
      </c>
      <c r="I824" s="312" t="str">
        <f>IF(
    SUMIFS('Import data'!$L$25:$L$80,
           'Import data'!$J$25:$J$80, F824,
           'Import data'!$G$25:$G$80, 'GHG emissions calculations'!$H824,
           'Import data'!$I$25:$I$80,$E$541) &lt;&gt; 0,
    SUMIFS('Import data'!$L$25:$L$80,
           'Import data'!$J$25:$J$80, F824,
           'Import data'!$G$25:$G$80, 'GHG emissions calculations'!$H824,
           'Import data'!$I$25:$I$80,$E$541),
    ""
)</f>
        <v/>
      </c>
      <c r="J824" s="311" t="str">
        <f t="array" ref="J824">IF(
    XLOOKUP(F824, 'Import data'!$J$26:$J$47, 'Import data'!$M$26:$M$47, "", 0) = "Please add the region-specific supplier emission factor or choose a different region available in the IAEG database.",
    "",
    XLOOKUP(F824, 'Import data'!$J$26:$J$47, 'Import data'!$M$26:$M$47, "", 0)
)</f>
        <v/>
      </c>
      <c r="K824" s="311" t="str">
        <f t="array" ref="K824">IFERROR(
    XLOOKUP(F824,
            _xlws.FILTER('Supplier Emission'!$G$15:$G$49,
                   ('Supplier Emission'!$D$15:$D$49=H824) * ('Supplier Emission'!$F$15:$F$49=$E$541)),
            _xlws.FILTER('Supplier Emission'!$I$15:$I$49,
                   ('Supplier Emission'!$D$15:$D$49=H824) * ('Supplier Emission'!$F$15:$F$49=$E$541)),
            ""),
    "")</f>
        <v/>
      </c>
      <c r="L824" s="311" t="str">
        <f t="array" ref="L824">IFERROR(
    XLOOKUP(F824,
            _xlws.FILTER('Supplier Emission'!$G$15:$G$49,
                   ('Supplier Emission'!$D$15:$D$49=H824) * ('Supplier Emission'!$F$15:$F$49=$E$541)),
            _xlws.FILTER('Supplier Emission'!$J$15:$J$49,
                   ('Supplier Emission'!$D$15:$D$49=H824) * ('Supplier Emission'!$F$15:$F$49=$E$541)),
            ""),
    "")</f>
        <v/>
      </c>
      <c r="M824" s="311" t="str">
        <f t="array" ref="M824">IFERROR(
    XLOOKUP(F824,
            _xlws.FILTER('Supplier Emission'!$G$15:$G$49,
                   ('Supplier Emission'!$D$15:$D$49=H824) * ('Supplier Emission'!$F$15:$F$49=$E$541)),
            _xlws.FILTER('Supplier Emission'!$M$15:$M$49,
                   ('Supplier Emission'!$D$15:$D$49=H824) * ('Supplier Emission'!$F$15:$F$49=$E$541)),
            ""),
    "")</f>
        <v/>
      </c>
      <c r="N824" s="311" t="str">
        <f t="array" ref="N824">IFERROR(
    XLOOKUP(F824,
            _xlws.FILTER('Supplier Emission'!$G$15:$G$49,
                   ('Supplier Emission'!$D$15:$D$49=H824) * ('Supplier Emission'!$F$15:$F$49=$E$541)),
            _xlws.FILTER('Supplier Emission'!$H$15:$H$49,
                   ('Supplier Emission'!$D$15:$D$49=H824) * ('Supplier Emission'!$F$15:$F$49=$E$541)),
            ""),
    "")</f>
        <v/>
      </c>
      <c r="O824" s="311" t="str">
        <f t="array" ref="O824">XLOOKUP(1,('Emission Factors'!$E$5:$E$488='GHG emissions calculations'!$F824)*('Emission Factors'!$H$5:$H$488='GHG emissions calculations'!$H824),INDEX('Emission Factors'!$E$5:$T$488,0,MATCH('GHG emissions calculations'!O$6,'Emission Factors'!$E$5:$T$5,0)),"",0)</f>
        <v>Lead (primary)</v>
      </c>
      <c r="P824" s="313">
        <f t="array" ref="P824">IFERROR(
    INDEX('Emission Factors'!$E$5:$P$488,
          MATCH(1,
                ('Emission Factors'!$E$5:$E$488 = 'GHG emissions calculations'!$F824) *
                ('Emission Factors'!$H$5:$H$488 = 'GHG emissions calculations'!$H824),
                0),
          MATCH('GHG emissions calculations'!P$6,'Emission Factors'!$E$5:$P$5,0)),
    "")</f>
        <v>2.07</v>
      </c>
      <c r="Q824" s="311" t="str">
        <f t="array" ref="Q824">IFERROR(
    IF(
        INDEX('Emission Factors'!$E$5:$P$488,
              MATCH(1,
                    ('Emission Factors'!$E$5:$E$488 = 'GHG emissions calculations'!$F824) *
                    ('Emission Factors'!$H$5:$H$488 = 'GHG emissions calculations'!$H824),
                    0),
              MATCH('GHG emissions calculations'!Q$6, 'Emission Factors'!$E$5:$P$5, 0)) &lt;&gt; "",
        INDEX('Emission Factors'!$E$5:$P$488,
              MATCH(1,
                    ('Emission Factors'!$E$5:$E$488 = 'GHG emissions calculations'!$F824) *
                    ('Emission Factors'!$H$5:$H$488 = 'GHG emissions calculations'!$H824),
                    0),
              MATCH('GHG emissions calculations'!Q$6, 'Emission Factors'!$E$5:$P$5, 0)),
        ""),
    "")</f>
        <v>kgCO2e/kg</v>
      </c>
      <c r="R824" s="311" t="str">
        <f t="array" ref="R824">IFERROR(
    IF(
        INDEX('Emission Factors'!$E$5:$R$488,
              MATCH(1,
                    ('Emission Factors'!$E$5:$E$488 = 'GHG emissions calculations'!$F824) *
                    ('Emission Factors'!$H$5:$H$488 = 'GHG emissions calculations'!$H824),
                    0),
              MATCH('GHG emissions calculations'!R$6, 'Emission Factors'!$E$5:$R$5, 0)) &lt;&gt; "",
        INDEX('Emission Factors'!$E$5:$R$488,
              MATCH(1,
                    ('Emission Factors'!$E$5:$E$488 = 'GHG emissions calculations'!$F824) *
                    ('Emission Factors'!$H$5:$H$488 = 'GHG emissions calculations'!$H824),
                    0),
              MATCH('GHG emissions calculations'!R$6, 'Emission Factors'!$E$5:$R$5, 0)),
        ""),
    "")</f>
        <v>Europe</v>
      </c>
      <c r="S824" s="312">
        <f t="shared" si="2"/>
        <v>0</v>
      </c>
      <c r="T824" s="23"/>
    </row>
    <row r="825" ht="15.75" customHeight="1" outlineLevel="1">
      <c r="A825" s="23"/>
      <c r="B825" s="71"/>
      <c r="C825" s="71"/>
      <c r="D825" s="71"/>
      <c r="E825" s="314"/>
      <c r="F825" s="311" t="str">
        <f>Lists!T248</f>
        <v>Lead - Metal drilling - Global or unspecified region</v>
      </c>
      <c r="G825" s="311">
        <f t="array" ref="G825">XLOOKUP(1,('Emission Factors'!$E$5:$E$488='GHG emissions calculations'!$F825)*('Emission Factors'!$H$5:$H$488='GHG emissions calculations'!$H825),INDEX('Emission Factors'!$E$5:$T$488,0,MATCH('GHG emissions calculations'!G$6,'Emission Factors'!$E$5:$T$5,0)),"",0)</f>
        <v>3</v>
      </c>
      <c r="H825" s="311" t="s">
        <v>237</v>
      </c>
      <c r="I825" s="312" t="str">
        <f>IF(
    SUMIFS('Import data'!$L$25:$L$80,
           'Import data'!$J$25:$J$80, F825,
           'Import data'!$G$25:$G$80, 'GHG emissions calculations'!$H825,
           'Import data'!$I$25:$I$80,$E$541) &lt;&gt; 0,
    SUMIFS('Import data'!$L$25:$L$80,
           'Import data'!$J$25:$J$80, F825,
           'Import data'!$G$25:$G$80, 'GHG emissions calculations'!$H825,
           'Import data'!$I$25:$I$80,$E$541),
    ""
)</f>
        <v/>
      </c>
      <c r="J825" s="311" t="str">
        <f t="array" ref="J825">IF(
    XLOOKUP(F825, 'Import data'!$J$26:$J$47, 'Import data'!$M$26:$M$47, "", 0) = "Please add the region-specific supplier emission factor or choose a different region available in the IAEG database.",
    "",
    XLOOKUP(F825, 'Import data'!$J$26:$J$47, 'Import data'!$M$26:$M$47, "", 0)
)</f>
        <v/>
      </c>
      <c r="K825" s="311" t="str">
        <f t="array" ref="K825">IFERROR(
    XLOOKUP(F825,
            _xlws.FILTER('Supplier Emission'!$G$15:$G$49,
                   ('Supplier Emission'!$D$15:$D$49=H825) * ('Supplier Emission'!$F$15:$F$49=$E$541)),
            _xlws.FILTER('Supplier Emission'!$I$15:$I$49,
                   ('Supplier Emission'!$D$15:$D$49=H825) * ('Supplier Emission'!$F$15:$F$49=$E$541)),
            ""),
    "")</f>
        <v/>
      </c>
      <c r="L825" s="311" t="str">
        <f t="array" ref="L825">IFERROR(
    XLOOKUP(F825,
            _xlws.FILTER('Supplier Emission'!$G$15:$G$49,
                   ('Supplier Emission'!$D$15:$D$49=H825) * ('Supplier Emission'!$F$15:$F$49=$E$541)),
            _xlws.FILTER('Supplier Emission'!$J$15:$J$49,
                   ('Supplier Emission'!$D$15:$D$49=H825) * ('Supplier Emission'!$F$15:$F$49=$E$541)),
            ""),
    "")</f>
        <v/>
      </c>
      <c r="M825" s="311" t="str">
        <f t="array" ref="M825">IFERROR(
    XLOOKUP(F825,
            _xlws.FILTER('Supplier Emission'!$G$15:$G$49,
                   ('Supplier Emission'!$D$15:$D$49=H825) * ('Supplier Emission'!$F$15:$F$49=$E$541)),
            _xlws.FILTER('Supplier Emission'!$M$15:$M$49,
                   ('Supplier Emission'!$D$15:$D$49=H825) * ('Supplier Emission'!$F$15:$F$49=$E$541)),
            ""),
    "")</f>
        <v/>
      </c>
      <c r="N825" s="311" t="str">
        <f t="array" ref="N825">IFERROR(
    XLOOKUP(F825,
            _xlws.FILTER('Supplier Emission'!$G$15:$G$49,
                   ('Supplier Emission'!$D$15:$D$49=H825) * ('Supplier Emission'!$F$15:$F$49=$E$541)),
            _xlws.FILTER('Supplier Emission'!$H$15:$H$49,
                   ('Supplier Emission'!$D$15:$D$49=H825) * ('Supplier Emission'!$F$15:$F$49=$E$541)),
            ""),
    "")</f>
        <v/>
      </c>
      <c r="O825" s="311" t="str">
        <f t="array" ref="O825">XLOOKUP(1,('Emission Factors'!$E$5:$E$488='GHG emissions calculations'!$F825)*('Emission Factors'!$H$5:$H$488='GHG emissions calculations'!$H825),INDEX('Emission Factors'!$E$5:$T$488,0,MATCH('GHG emissions calculations'!O$6,'Emission Factors'!$E$5:$T$5,0)),"",0)</f>
        <v>Lead (primary) + Metal drilling - Perçage du métal (impact modéré)</v>
      </c>
      <c r="P825" s="313">
        <f t="array" ref="P825">IFERROR(
    INDEX('Emission Factors'!$E$5:$P$488,
          MATCH(1,
                ('Emission Factors'!$E$5:$E$488 = 'GHG emissions calculations'!$F825) *
                ('Emission Factors'!$H$5:$H$488 = 'GHG emissions calculations'!$H825),
                0),
          MATCH('GHG emissions calculations'!P$6,'Emission Factors'!$E$5:$P$5,0)),
    "")</f>
        <v>2.06832</v>
      </c>
      <c r="Q825" s="311" t="str">
        <f t="array" ref="Q825">IFERROR(
    IF(
        INDEX('Emission Factors'!$E$5:$P$488,
              MATCH(1,
                    ('Emission Factors'!$E$5:$E$488 = 'GHG emissions calculations'!$F825) *
                    ('Emission Factors'!$H$5:$H$488 = 'GHG emissions calculations'!$H825),
                    0),
              MATCH('GHG emissions calculations'!Q$6, 'Emission Factors'!$E$5:$P$5, 0)) &lt;&gt; "",
        INDEX('Emission Factors'!$E$5:$P$488,
              MATCH(1,
                    ('Emission Factors'!$E$5:$E$488 = 'GHG emissions calculations'!$F825) *
                    ('Emission Factors'!$H$5:$H$488 = 'GHG emissions calculations'!$H825),
                    0),
              MATCH('GHG emissions calculations'!Q$6, 'Emission Factors'!$E$5:$P$5, 0)),
        ""),
    "")</f>
        <v>kgCO2e/kg</v>
      </c>
      <c r="R825" s="311" t="str">
        <f t="array" ref="R825">IFERROR(
    IF(
        INDEX('Emission Factors'!$E$5:$R$488,
              MATCH(1,
                    ('Emission Factors'!$E$5:$E$488 = 'GHG emissions calculations'!$F825) *
                    ('Emission Factors'!$H$5:$H$488 = 'GHG emissions calculations'!$H825),
                    0),
              MATCH('GHG emissions calculations'!R$6, 'Emission Factors'!$E$5:$R$5, 0)) &lt;&gt; "",
        INDEX('Emission Factors'!$E$5:$R$488,
              MATCH(1,
                    ('Emission Factors'!$E$5:$E$488 = 'GHG emissions calculations'!$F825) *
                    ('Emission Factors'!$H$5:$H$488 = 'GHG emissions calculations'!$H825),
                    0),
              MATCH('GHG emissions calculations'!R$6, 'Emission Factors'!$E$5:$R$5, 0)),
        ""),
    "")</f>
        <v>Global or unspecified region</v>
      </c>
      <c r="S825" s="312">
        <f t="shared" si="2"/>
        <v>0</v>
      </c>
      <c r="T825" s="23"/>
    </row>
    <row r="826" ht="15.75" customHeight="1" outlineLevel="1">
      <c r="A826" s="23"/>
      <c r="B826" s="71"/>
      <c r="C826" s="71"/>
      <c r="D826" s="71"/>
      <c r="E826" s="314"/>
      <c r="F826" s="311" t="str">
        <f>Lists!T247</f>
        <v>Lead - Metal drilling - Middle East</v>
      </c>
      <c r="G826" s="311" t="str">
        <f t="array" ref="G826">XLOOKUP(1,('Emission Factors'!$E$5:$E$488='GHG emissions calculations'!$F826)*('Emission Factors'!$H$5:$H$488='GHG emissions calculations'!$H826),INDEX('Emission Factors'!$E$5:$T$488,0,MATCH('GHG emissions calculations'!G$6,'Emission Factors'!$E$5:$T$5,0)),"",0)</f>
        <v/>
      </c>
      <c r="H826" s="311" t="s">
        <v>237</v>
      </c>
      <c r="I826" s="312" t="str">
        <f>IF(
    SUMIFS('Import data'!$L$25:$L$80,
           'Import data'!$J$25:$J$80, F826,
           'Import data'!$G$25:$G$80, 'GHG emissions calculations'!$H826,
           'Import data'!$I$25:$I$80,$E$541) &lt;&gt; 0,
    SUMIFS('Import data'!$L$25:$L$80,
           'Import data'!$J$25:$J$80, F826,
           'Import data'!$G$25:$G$80, 'GHG emissions calculations'!$H826,
           'Import data'!$I$25:$I$80,$E$541),
    ""
)</f>
        <v/>
      </c>
      <c r="J826" s="311" t="str">
        <f t="array" ref="J826">IF(
    XLOOKUP(F826, 'Import data'!$J$26:$J$47, 'Import data'!$M$26:$M$47, "", 0) = "Please add the region-specific supplier emission factor or choose a different region available in the IAEG database.",
    "",
    XLOOKUP(F826, 'Import data'!$J$26:$J$47, 'Import data'!$M$26:$M$47, "", 0)
)</f>
        <v/>
      </c>
      <c r="K826" s="311" t="str">
        <f t="array" ref="K826">IFERROR(
    XLOOKUP(F826,
            _xlws.FILTER('Supplier Emission'!$G$15:$G$49,
                   ('Supplier Emission'!$D$15:$D$49=H826) * ('Supplier Emission'!$F$15:$F$49=$E$541)),
            _xlws.FILTER('Supplier Emission'!$I$15:$I$49,
                   ('Supplier Emission'!$D$15:$D$49=H826) * ('Supplier Emission'!$F$15:$F$49=$E$541)),
            ""),
    "")</f>
        <v/>
      </c>
      <c r="L826" s="311" t="str">
        <f t="array" ref="L826">IFERROR(
    XLOOKUP(F826,
            _xlws.FILTER('Supplier Emission'!$G$15:$G$49,
                   ('Supplier Emission'!$D$15:$D$49=H826) * ('Supplier Emission'!$F$15:$F$49=$E$541)),
            _xlws.FILTER('Supplier Emission'!$J$15:$J$49,
                   ('Supplier Emission'!$D$15:$D$49=H826) * ('Supplier Emission'!$F$15:$F$49=$E$541)),
            ""),
    "")</f>
        <v/>
      </c>
      <c r="M826" s="311" t="str">
        <f t="array" ref="M826">IFERROR(
    XLOOKUP(F826,
            _xlws.FILTER('Supplier Emission'!$G$15:$G$49,
                   ('Supplier Emission'!$D$15:$D$49=H826) * ('Supplier Emission'!$F$15:$F$49=$E$541)),
            _xlws.FILTER('Supplier Emission'!$M$15:$M$49,
                   ('Supplier Emission'!$D$15:$D$49=H826) * ('Supplier Emission'!$F$15:$F$49=$E$541)),
            ""),
    "")</f>
        <v/>
      </c>
      <c r="N826" s="311" t="str">
        <f t="array" ref="N826">IFERROR(
    XLOOKUP(F826,
            _xlws.FILTER('Supplier Emission'!$G$15:$G$49,
                   ('Supplier Emission'!$D$15:$D$49=H826) * ('Supplier Emission'!$F$15:$F$49=$E$541)),
            _xlws.FILTER('Supplier Emission'!$H$15:$H$49,
                   ('Supplier Emission'!$D$15:$D$49=H826) * ('Supplier Emission'!$F$15:$F$49=$E$541)),
            ""),
    "")</f>
        <v/>
      </c>
      <c r="O826" s="311" t="str">
        <f t="array" ref="O826">XLOOKUP(1,('Emission Factors'!$E$5:$E$488='GHG emissions calculations'!$F826)*('Emission Factors'!$H$5:$H$488='GHG emissions calculations'!$H826),INDEX('Emission Factors'!$E$5:$T$488,0,MATCH('GHG emissions calculations'!O$6,'Emission Factors'!$E$5:$T$5,0)),"",0)</f>
        <v/>
      </c>
      <c r="P826" s="313" t="str">
        <f t="array" ref="P826">IFERROR(
    INDEX('Emission Factors'!$E$5:$P$488,
          MATCH(1,
                ('Emission Factors'!$E$5:$E$488 = 'GHG emissions calculations'!$F826) *
                ('Emission Factors'!$H$5:$H$488 = 'GHG emissions calculations'!$H826),
                0),
          MATCH('GHG emissions calculations'!P$6,'Emission Factors'!$E$5:$P$5,0)),
    "")</f>
        <v/>
      </c>
      <c r="Q826" s="311" t="str">
        <f t="array" ref="Q826">IFERROR(
    IF(
        INDEX('Emission Factors'!$E$5:$P$488,
              MATCH(1,
                    ('Emission Factors'!$E$5:$E$488 = 'GHG emissions calculations'!$F826) *
                    ('Emission Factors'!$H$5:$H$488 = 'GHG emissions calculations'!$H826),
                    0),
              MATCH('GHG emissions calculations'!Q$6, 'Emission Factors'!$E$5:$P$5, 0)) &lt;&gt; "",
        INDEX('Emission Factors'!$E$5:$P$488,
              MATCH(1,
                    ('Emission Factors'!$E$5:$E$488 = 'GHG emissions calculations'!$F826) *
                    ('Emission Factors'!$H$5:$H$488 = 'GHG emissions calculations'!$H826),
                    0),
              MATCH('GHG emissions calculations'!Q$6, 'Emission Factors'!$E$5:$P$5, 0)),
        ""),
    "")</f>
        <v/>
      </c>
      <c r="R826" s="311" t="str">
        <f t="array" ref="R826">IFERROR(
    IF(
        INDEX('Emission Factors'!$E$5:$R$488,
              MATCH(1,
                    ('Emission Factors'!$E$5:$E$488 = 'GHG emissions calculations'!$F826) *
                    ('Emission Factors'!$H$5:$H$488 = 'GHG emissions calculations'!$H826),
                    0),
              MATCH('GHG emissions calculations'!R$6, 'Emission Factors'!$E$5:$R$5, 0)) &lt;&gt; "",
        INDEX('Emission Factors'!$E$5:$R$488,
              MATCH(1,
                    ('Emission Factors'!$E$5:$E$488 = 'GHG emissions calculations'!$F826) *
                    ('Emission Factors'!$H$5:$H$488 = 'GHG emissions calculations'!$H826),
                    0),
              MATCH('GHG emissions calculations'!R$6, 'Emission Factors'!$E$5:$R$5, 0)),
        ""),
    "")</f>
        <v/>
      </c>
      <c r="S826" s="312">
        <f t="shared" si="2"/>
        <v>0</v>
      </c>
      <c r="T826" s="23"/>
    </row>
    <row r="827" ht="15.75" customHeight="1" outlineLevel="1">
      <c r="A827" s="23"/>
      <c r="B827" s="71"/>
      <c r="C827" s="71"/>
      <c r="D827" s="71"/>
      <c r="E827" s="314"/>
      <c r="F827" s="311" t="str">
        <f>Lists!T246</f>
        <v>Lead - Metal drilling - Oceania</v>
      </c>
      <c r="G827" s="311" t="str">
        <f t="array" ref="G827">XLOOKUP(1,('Emission Factors'!$E$5:$E$488='GHG emissions calculations'!$F827)*('Emission Factors'!$H$5:$H$488='GHG emissions calculations'!$H827),INDEX('Emission Factors'!$E$5:$T$488,0,MATCH('GHG emissions calculations'!G$6,'Emission Factors'!$E$5:$T$5,0)),"",0)</f>
        <v/>
      </c>
      <c r="H827" s="311" t="s">
        <v>237</v>
      </c>
      <c r="I827" s="312" t="str">
        <f>IF(
    SUMIFS('Import data'!$L$25:$L$80,
           'Import data'!$J$25:$J$80, F827,
           'Import data'!$G$25:$G$80, 'GHG emissions calculations'!$H827,
           'Import data'!$I$25:$I$80,$E$541) &lt;&gt; 0,
    SUMIFS('Import data'!$L$25:$L$80,
           'Import data'!$J$25:$J$80, F827,
           'Import data'!$G$25:$G$80, 'GHG emissions calculations'!$H827,
           'Import data'!$I$25:$I$80,$E$541),
    ""
)</f>
        <v/>
      </c>
      <c r="J827" s="311" t="str">
        <f t="array" ref="J827">IF(
    XLOOKUP(F827, 'Import data'!$J$26:$J$47, 'Import data'!$M$26:$M$47, "", 0) = "Please add the region-specific supplier emission factor or choose a different region available in the IAEG database.",
    "",
    XLOOKUP(F827, 'Import data'!$J$26:$J$47, 'Import data'!$M$26:$M$47, "", 0)
)</f>
        <v/>
      </c>
      <c r="K827" s="311" t="str">
        <f t="array" ref="K827">IFERROR(
    XLOOKUP(F827,
            _xlws.FILTER('Supplier Emission'!$G$15:$G$49,
                   ('Supplier Emission'!$D$15:$D$49=H827) * ('Supplier Emission'!$F$15:$F$49=$E$541)),
            _xlws.FILTER('Supplier Emission'!$I$15:$I$49,
                   ('Supplier Emission'!$D$15:$D$49=H827) * ('Supplier Emission'!$F$15:$F$49=$E$541)),
            ""),
    "")</f>
        <v/>
      </c>
      <c r="L827" s="311" t="str">
        <f t="array" ref="L827">IFERROR(
    XLOOKUP(F827,
            _xlws.FILTER('Supplier Emission'!$G$15:$G$49,
                   ('Supplier Emission'!$D$15:$D$49=H827) * ('Supplier Emission'!$F$15:$F$49=$E$541)),
            _xlws.FILTER('Supplier Emission'!$J$15:$J$49,
                   ('Supplier Emission'!$D$15:$D$49=H827) * ('Supplier Emission'!$F$15:$F$49=$E$541)),
            ""),
    "")</f>
        <v/>
      </c>
      <c r="M827" s="311" t="str">
        <f t="array" ref="M827">IFERROR(
    XLOOKUP(F827,
            _xlws.FILTER('Supplier Emission'!$G$15:$G$49,
                   ('Supplier Emission'!$D$15:$D$49=H827) * ('Supplier Emission'!$F$15:$F$49=$E$541)),
            _xlws.FILTER('Supplier Emission'!$M$15:$M$49,
                   ('Supplier Emission'!$D$15:$D$49=H827) * ('Supplier Emission'!$F$15:$F$49=$E$541)),
            ""),
    "")</f>
        <v/>
      </c>
      <c r="N827" s="311" t="str">
        <f t="array" ref="N827">IFERROR(
    XLOOKUP(F827,
            _xlws.FILTER('Supplier Emission'!$G$15:$G$49,
                   ('Supplier Emission'!$D$15:$D$49=H827) * ('Supplier Emission'!$F$15:$F$49=$E$541)),
            _xlws.FILTER('Supplier Emission'!$H$15:$H$49,
                   ('Supplier Emission'!$D$15:$D$49=H827) * ('Supplier Emission'!$F$15:$F$49=$E$541)),
            ""),
    "")</f>
        <v/>
      </c>
      <c r="O827" s="311" t="str">
        <f t="array" ref="O827">XLOOKUP(1,('Emission Factors'!$E$5:$E$488='GHG emissions calculations'!$F827)*('Emission Factors'!$H$5:$H$488='GHG emissions calculations'!$H827),INDEX('Emission Factors'!$E$5:$T$488,0,MATCH('GHG emissions calculations'!O$6,'Emission Factors'!$E$5:$T$5,0)),"",0)</f>
        <v/>
      </c>
      <c r="P827" s="313" t="str">
        <f t="array" ref="P827">IFERROR(
    INDEX('Emission Factors'!$E$5:$P$488,
          MATCH(1,
                ('Emission Factors'!$E$5:$E$488 = 'GHG emissions calculations'!$F827) *
                ('Emission Factors'!$H$5:$H$488 = 'GHG emissions calculations'!$H827),
                0),
          MATCH('GHG emissions calculations'!P$6,'Emission Factors'!$E$5:$P$5,0)),
    "")</f>
        <v/>
      </c>
      <c r="Q827" s="311" t="str">
        <f t="array" ref="Q827">IFERROR(
    IF(
        INDEX('Emission Factors'!$E$5:$P$488,
              MATCH(1,
                    ('Emission Factors'!$E$5:$E$488 = 'GHG emissions calculations'!$F827) *
                    ('Emission Factors'!$H$5:$H$488 = 'GHG emissions calculations'!$H827),
                    0),
              MATCH('GHG emissions calculations'!Q$6, 'Emission Factors'!$E$5:$P$5, 0)) &lt;&gt; "",
        INDEX('Emission Factors'!$E$5:$P$488,
              MATCH(1,
                    ('Emission Factors'!$E$5:$E$488 = 'GHG emissions calculations'!$F827) *
                    ('Emission Factors'!$H$5:$H$488 = 'GHG emissions calculations'!$H827),
                    0),
              MATCH('GHG emissions calculations'!Q$6, 'Emission Factors'!$E$5:$P$5, 0)),
        ""),
    "")</f>
        <v/>
      </c>
      <c r="R827" s="311" t="str">
        <f t="array" ref="R827">IFERROR(
    IF(
        INDEX('Emission Factors'!$E$5:$R$488,
              MATCH(1,
                    ('Emission Factors'!$E$5:$E$488 = 'GHG emissions calculations'!$F827) *
                    ('Emission Factors'!$H$5:$H$488 = 'GHG emissions calculations'!$H827),
                    0),
              MATCH('GHG emissions calculations'!R$6, 'Emission Factors'!$E$5:$R$5, 0)) &lt;&gt; "",
        INDEX('Emission Factors'!$E$5:$R$488,
              MATCH(1,
                    ('Emission Factors'!$E$5:$E$488 = 'GHG emissions calculations'!$F827) *
                    ('Emission Factors'!$H$5:$H$488 = 'GHG emissions calculations'!$H827),
                    0),
              MATCH('GHG emissions calculations'!R$6, 'Emission Factors'!$E$5:$R$5, 0)),
        ""),
    "")</f>
        <v/>
      </c>
      <c r="S827" s="312">
        <f t="shared" si="2"/>
        <v>0</v>
      </c>
      <c r="T827" s="23"/>
    </row>
    <row r="828" ht="15.75" customHeight="1" outlineLevel="1">
      <c r="A828" s="23"/>
      <c r="B828" s="71"/>
      <c r="C828" s="71"/>
      <c r="D828" s="71"/>
      <c r="E828" s="314"/>
      <c r="F828" s="311" t="str">
        <f>Lists!T251</f>
        <v>Lead - Metal sheet stamping - Africa</v>
      </c>
      <c r="G828" s="311" t="str">
        <f t="array" ref="G828">XLOOKUP(1,('Emission Factors'!$E$5:$E$488='GHG emissions calculations'!$F828)*('Emission Factors'!$H$5:$H$488='GHG emissions calculations'!$H828),INDEX('Emission Factors'!$E$5:$T$488,0,MATCH('GHG emissions calculations'!G$6,'Emission Factors'!$E$5:$T$5,0)),"",0)</f>
        <v/>
      </c>
      <c r="H828" s="311" t="s">
        <v>237</v>
      </c>
      <c r="I828" s="312" t="str">
        <f>IF(
    SUMIFS('Import data'!$L$25:$L$80,
           'Import data'!$J$25:$J$80, F828,
           'Import data'!$G$25:$G$80, 'GHG emissions calculations'!$H828,
           'Import data'!$I$25:$I$80,$E$541) &lt;&gt; 0,
    SUMIFS('Import data'!$L$25:$L$80,
           'Import data'!$J$25:$J$80, F828,
           'Import data'!$G$25:$G$80, 'GHG emissions calculations'!$H828,
           'Import data'!$I$25:$I$80,$E$541),
    ""
)</f>
        <v/>
      </c>
      <c r="J828" s="311" t="str">
        <f t="array" ref="J828">IF(
    XLOOKUP(F828, 'Import data'!$J$26:$J$47, 'Import data'!$M$26:$M$47, "", 0) = "Please add the region-specific supplier emission factor or choose a different region available in the IAEG database.",
    "",
    XLOOKUP(F828, 'Import data'!$J$26:$J$47, 'Import data'!$M$26:$M$47, "", 0)
)</f>
        <v/>
      </c>
      <c r="K828" s="311" t="str">
        <f t="array" ref="K828">IFERROR(
    XLOOKUP(F828,
            _xlws.FILTER('Supplier Emission'!$G$15:$G$49,
                   ('Supplier Emission'!$D$15:$D$49=H828) * ('Supplier Emission'!$F$15:$F$49=$E$541)),
            _xlws.FILTER('Supplier Emission'!$I$15:$I$49,
                   ('Supplier Emission'!$D$15:$D$49=H828) * ('Supplier Emission'!$F$15:$F$49=$E$541)),
            ""),
    "")</f>
        <v/>
      </c>
      <c r="L828" s="311" t="str">
        <f t="array" ref="L828">IFERROR(
    XLOOKUP(F828,
            _xlws.FILTER('Supplier Emission'!$G$15:$G$49,
                   ('Supplier Emission'!$D$15:$D$49=H828) * ('Supplier Emission'!$F$15:$F$49=$E$541)),
            _xlws.FILTER('Supplier Emission'!$J$15:$J$49,
                   ('Supplier Emission'!$D$15:$D$49=H828) * ('Supplier Emission'!$F$15:$F$49=$E$541)),
            ""),
    "")</f>
        <v/>
      </c>
      <c r="M828" s="311" t="str">
        <f t="array" ref="M828">IFERROR(
    XLOOKUP(F828,
            _xlws.FILTER('Supplier Emission'!$G$15:$G$49,
                   ('Supplier Emission'!$D$15:$D$49=H828) * ('Supplier Emission'!$F$15:$F$49=$E$541)),
            _xlws.FILTER('Supplier Emission'!$M$15:$M$49,
                   ('Supplier Emission'!$D$15:$D$49=H828) * ('Supplier Emission'!$F$15:$F$49=$E$541)),
            ""),
    "")</f>
        <v/>
      </c>
      <c r="N828" s="311" t="str">
        <f t="array" ref="N828">IFERROR(
    XLOOKUP(F828,
            _xlws.FILTER('Supplier Emission'!$G$15:$G$49,
                   ('Supplier Emission'!$D$15:$D$49=H828) * ('Supplier Emission'!$F$15:$F$49=$E$541)),
            _xlws.FILTER('Supplier Emission'!$H$15:$H$49,
                   ('Supplier Emission'!$D$15:$D$49=H828) * ('Supplier Emission'!$F$15:$F$49=$E$541)),
            ""),
    "")</f>
        <v/>
      </c>
      <c r="O828" s="311" t="str">
        <f t="array" ref="O828">XLOOKUP(1,('Emission Factors'!$E$5:$E$488='GHG emissions calculations'!$F828)*('Emission Factors'!$H$5:$H$488='GHG emissions calculations'!$H828),INDEX('Emission Factors'!$E$5:$T$488,0,MATCH('GHG emissions calculations'!O$6,'Emission Factors'!$E$5:$T$5,0)),"",0)</f>
        <v/>
      </c>
      <c r="P828" s="313" t="str">
        <f t="array" ref="P828">IFERROR(
    INDEX('Emission Factors'!$E$5:$P$488,
          MATCH(1,
                ('Emission Factors'!$E$5:$E$488 = 'GHG emissions calculations'!$F828) *
                ('Emission Factors'!$H$5:$H$488 = 'GHG emissions calculations'!$H828),
                0),
          MATCH('GHG emissions calculations'!P$6,'Emission Factors'!$E$5:$P$5,0)),
    "")</f>
        <v/>
      </c>
      <c r="Q828" s="311" t="str">
        <f t="array" ref="Q828">IFERROR(
    IF(
        INDEX('Emission Factors'!$E$5:$P$488,
              MATCH(1,
                    ('Emission Factors'!$E$5:$E$488 = 'GHG emissions calculations'!$F828) *
                    ('Emission Factors'!$H$5:$H$488 = 'GHG emissions calculations'!$H828),
                    0),
              MATCH('GHG emissions calculations'!Q$6, 'Emission Factors'!$E$5:$P$5, 0)) &lt;&gt; "",
        INDEX('Emission Factors'!$E$5:$P$488,
              MATCH(1,
                    ('Emission Factors'!$E$5:$E$488 = 'GHG emissions calculations'!$F828) *
                    ('Emission Factors'!$H$5:$H$488 = 'GHG emissions calculations'!$H828),
                    0),
              MATCH('GHG emissions calculations'!Q$6, 'Emission Factors'!$E$5:$P$5, 0)),
        ""),
    "")</f>
        <v/>
      </c>
      <c r="R828" s="311" t="str">
        <f t="array" ref="R828">IFERROR(
    IF(
        INDEX('Emission Factors'!$E$5:$R$488,
              MATCH(1,
                    ('Emission Factors'!$E$5:$E$488 = 'GHG emissions calculations'!$F828) *
                    ('Emission Factors'!$H$5:$H$488 = 'GHG emissions calculations'!$H828),
                    0),
              MATCH('GHG emissions calculations'!R$6, 'Emission Factors'!$E$5:$R$5, 0)) &lt;&gt; "",
        INDEX('Emission Factors'!$E$5:$R$488,
              MATCH(1,
                    ('Emission Factors'!$E$5:$E$488 = 'GHG emissions calculations'!$F828) *
                    ('Emission Factors'!$H$5:$H$488 = 'GHG emissions calculations'!$H828),
                    0),
              MATCH('GHG emissions calculations'!R$6, 'Emission Factors'!$E$5:$R$5, 0)),
        ""),
    "")</f>
        <v/>
      </c>
      <c r="S828" s="312">
        <f t="shared" si="2"/>
        <v>0</v>
      </c>
      <c r="T828" s="23"/>
    </row>
    <row r="829" ht="15.75" customHeight="1" outlineLevel="1">
      <c r="A829" s="23"/>
      <c r="B829" s="71"/>
      <c r="C829" s="71"/>
      <c r="D829" s="71"/>
      <c r="E829" s="314"/>
      <c r="F829" s="311" t="str">
        <f>Lists!T249</f>
        <v>Lead - Metal sheet stamping - America</v>
      </c>
      <c r="G829" s="311" t="str">
        <f t="array" ref="G829">XLOOKUP(1,('Emission Factors'!$E$5:$E$488='GHG emissions calculations'!$F829)*('Emission Factors'!$H$5:$H$488='GHG emissions calculations'!$H829),INDEX('Emission Factors'!$E$5:$T$488,0,MATCH('GHG emissions calculations'!G$6,'Emission Factors'!$E$5:$T$5,0)),"",0)</f>
        <v/>
      </c>
      <c r="H829" s="311" t="s">
        <v>237</v>
      </c>
      <c r="I829" s="312" t="str">
        <f>IF(
    SUMIFS('Import data'!$L$25:$L$80,
           'Import data'!$J$25:$J$80, F829,
           'Import data'!$G$25:$G$80, 'GHG emissions calculations'!$H829,
           'Import data'!$I$25:$I$80,$E$541) &lt;&gt; 0,
    SUMIFS('Import data'!$L$25:$L$80,
           'Import data'!$J$25:$J$80, F829,
           'Import data'!$G$25:$G$80, 'GHG emissions calculations'!$H829,
           'Import data'!$I$25:$I$80,$E$541),
    ""
)</f>
        <v/>
      </c>
      <c r="J829" s="311" t="str">
        <f t="array" ref="J829">IF(
    XLOOKUP(F829, 'Import data'!$J$26:$J$47, 'Import data'!$M$26:$M$47, "", 0) = "Please add the region-specific supplier emission factor or choose a different region available in the IAEG database.",
    "",
    XLOOKUP(F829, 'Import data'!$J$26:$J$47, 'Import data'!$M$26:$M$47, "", 0)
)</f>
        <v/>
      </c>
      <c r="K829" s="311" t="str">
        <f t="array" ref="K829">IFERROR(
    XLOOKUP(F829,
            _xlws.FILTER('Supplier Emission'!$G$15:$G$49,
                   ('Supplier Emission'!$D$15:$D$49=H829) * ('Supplier Emission'!$F$15:$F$49=$E$541)),
            _xlws.FILTER('Supplier Emission'!$I$15:$I$49,
                   ('Supplier Emission'!$D$15:$D$49=H829) * ('Supplier Emission'!$F$15:$F$49=$E$541)),
            ""),
    "")</f>
        <v/>
      </c>
      <c r="L829" s="311" t="str">
        <f t="array" ref="L829">IFERROR(
    XLOOKUP(F829,
            _xlws.FILTER('Supplier Emission'!$G$15:$G$49,
                   ('Supplier Emission'!$D$15:$D$49=H829) * ('Supplier Emission'!$F$15:$F$49=$E$541)),
            _xlws.FILTER('Supplier Emission'!$J$15:$J$49,
                   ('Supplier Emission'!$D$15:$D$49=H829) * ('Supplier Emission'!$F$15:$F$49=$E$541)),
            ""),
    "")</f>
        <v/>
      </c>
      <c r="M829" s="311" t="str">
        <f t="array" ref="M829">IFERROR(
    XLOOKUP(F829,
            _xlws.FILTER('Supplier Emission'!$G$15:$G$49,
                   ('Supplier Emission'!$D$15:$D$49=H829) * ('Supplier Emission'!$F$15:$F$49=$E$541)),
            _xlws.FILTER('Supplier Emission'!$M$15:$M$49,
                   ('Supplier Emission'!$D$15:$D$49=H829) * ('Supplier Emission'!$F$15:$F$49=$E$541)),
            ""),
    "")</f>
        <v/>
      </c>
      <c r="N829" s="311" t="str">
        <f t="array" ref="N829">IFERROR(
    XLOOKUP(F829,
            _xlws.FILTER('Supplier Emission'!$G$15:$G$49,
                   ('Supplier Emission'!$D$15:$D$49=H829) * ('Supplier Emission'!$F$15:$F$49=$E$541)),
            _xlws.FILTER('Supplier Emission'!$H$15:$H$49,
                   ('Supplier Emission'!$D$15:$D$49=H829) * ('Supplier Emission'!$F$15:$F$49=$E$541)),
            ""),
    "")</f>
        <v/>
      </c>
      <c r="O829" s="311" t="str">
        <f t="array" ref="O829">XLOOKUP(1,('Emission Factors'!$E$5:$E$488='GHG emissions calculations'!$F829)*('Emission Factors'!$H$5:$H$488='GHG emissions calculations'!$H829),INDEX('Emission Factors'!$E$5:$T$488,0,MATCH('GHG emissions calculations'!O$6,'Emission Factors'!$E$5:$T$5,0)),"",0)</f>
        <v/>
      </c>
      <c r="P829" s="313" t="str">
        <f t="array" ref="P829">IFERROR(
    INDEX('Emission Factors'!$E$5:$P$488,
          MATCH(1,
                ('Emission Factors'!$E$5:$E$488 = 'GHG emissions calculations'!$F829) *
                ('Emission Factors'!$H$5:$H$488 = 'GHG emissions calculations'!$H829),
                0),
          MATCH('GHG emissions calculations'!P$6,'Emission Factors'!$E$5:$P$5,0)),
    "")</f>
        <v/>
      </c>
      <c r="Q829" s="311" t="str">
        <f t="array" ref="Q829">IFERROR(
    IF(
        INDEX('Emission Factors'!$E$5:$P$488,
              MATCH(1,
                    ('Emission Factors'!$E$5:$E$488 = 'GHG emissions calculations'!$F829) *
                    ('Emission Factors'!$H$5:$H$488 = 'GHG emissions calculations'!$H829),
                    0),
              MATCH('GHG emissions calculations'!Q$6, 'Emission Factors'!$E$5:$P$5, 0)) &lt;&gt; "",
        INDEX('Emission Factors'!$E$5:$P$488,
              MATCH(1,
                    ('Emission Factors'!$E$5:$E$488 = 'GHG emissions calculations'!$F829) *
                    ('Emission Factors'!$H$5:$H$488 = 'GHG emissions calculations'!$H829),
                    0),
              MATCH('GHG emissions calculations'!Q$6, 'Emission Factors'!$E$5:$P$5, 0)),
        ""),
    "")</f>
        <v/>
      </c>
      <c r="R829" s="311" t="str">
        <f t="array" ref="R829">IFERROR(
    IF(
        INDEX('Emission Factors'!$E$5:$R$488,
              MATCH(1,
                    ('Emission Factors'!$E$5:$E$488 = 'GHG emissions calculations'!$F829) *
                    ('Emission Factors'!$H$5:$H$488 = 'GHG emissions calculations'!$H829),
                    0),
              MATCH('GHG emissions calculations'!R$6, 'Emission Factors'!$E$5:$R$5, 0)) &lt;&gt; "",
        INDEX('Emission Factors'!$E$5:$R$488,
              MATCH(1,
                    ('Emission Factors'!$E$5:$E$488 = 'GHG emissions calculations'!$F829) *
                    ('Emission Factors'!$H$5:$H$488 = 'GHG emissions calculations'!$H829),
                    0),
              MATCH('GHG emissions calculations'!R$6, 'Emission Factors'!$E$5:$R$5, 0)),
        ""),
    "")</f>
        <v/>
      </c>
      <c r="S829" s="312">
        <f t="shared" si="2"/>
        <v>0</v>
      </c>
      <c r="T829" s="23"/>
    </row>
    <row r="830" ht="15.75" customHeight="1" outlineLevel="1">
      <c r="A830" s="23"/>
      <c r="B830" s="71"/>
      <c r="C830" s="71"/>
      <c r="D830" s="71"/>
      <c r="E830" s="314"/>
      <c r="F830" s="311" t="str">
        <f>Lists!T252</f>
        <v>Lead - Metal sheet stamping - Asia</v>
      </c>
      <c r="G830" s="311" t="str">
        <f t="array" ref="G830">XLOOKUP(1,('Emission Factors'!$E$5:$E$488='GHG emissions calculations'!$F830)*('Emission Factors'!$H$5:$H$488='GHG emissions calculations'!$H830),INDEX('Emission Factors'!$E$5:$T$488,0,MATCH('GHG emissions calculations'!G$6,'Emission Factors'!$E$5:$T$5,0)),"",0)</f>
        <v/>
      </c>
      <c r="H830" s="311" t="s">
        <v>237</v>
      </c>
      <c r="I830" s="312" t="str">
        <f>IF(
    SUMIFS('Import data'!$L$25:$L$80,
           'Import data'!$J$25:$J$80, F830,
           'Import data'!$G$25:$G$80, 'GHG emissions calculations'!$H830,
           'Import data'!$I$25:$I$80,$E$541) &lt;&gt; 0,
    SUMIFS('Import data'!$L$25:$L$80,
           'Import data'!$J$25:$J$80, F830,
           'Import data'!$G$25:$G$80, 'GHG emissions calculations'!$H830,
           'Import data'!$I$25:$I$80,$E$541),
    ""
)</f>
        <v/>
      </c>
      <c r="J830" s="311" t="str">
        <f t="array" ref="J830">IF(
    XLOOKUP(F830, 'Import data'!$J$26:$J$47, 'Import data'!$M$26:$M$47, "", 0) = "Please add the region-specific supplier emission factor or choose a different region available in the IAEG database.",
    "",
    XLOOKUP(F830, 'Import data'!$J$26:$J$47, 'Import data'!$M$26:$M$47, "", 0)
)</f>
        <v/>
      </c>
      <c r="K830" s="311" t="str">
        <f t="array" ref="K830">IFERROR(
    XLOOKUP(F830,
            _xlws.FILTER('Supplier Emission'!$G$15:$G$49,
                   ('Supplier Emission'!$D$15:$D$49=H830) * ('Supplier Emission'!$F$15:$F$49=$E$541)),
            _xlws.FILTER('Supplier Emission'!$I$15:$I$49,
                   ('Supplier Emission'!$D$15:$D$49=H830) * ('Supplier Emission'!$F$15:$F$49=$E$541)),
            ""),
    "")</f>
        <v/>
      </c>
      <c r="L830" s="311" t="str">
        <f t="array" ref="L830">IFERROR(
    XLOOKUP(F830,
            _xlws.FILTER('Supplier Emission'!$G$15:$G$49,
                   ('Supplier Emission'!$D$15:$D$49=H830) * ('Supplier Emission'!$F$15:$F$49=$E$541)),
            _xlws.FILTER('Supplier Emission'!$J$15:$J$49,
                   ('Supplier Emission'!$D$15:$D$49=H830) * ('Supplier Emission'!$F$15:$F$49=$E$541)),
            ""),
    "")</f>
        <v/>
      </c>
      <c r="M830" s="311" t="str">
        <f t="array" ref="M830">IFERROR(
    XLOOKUP(F830,
            _xlws.FILTER('Supplier Emission'!$G$15:$G$49,
                   ('Supplier Emission'!$D$15:$D$49=H830) * ('Supplier Emission'!$F$15:$F$49=$E$541)),
            _xlws.FILTER('Supplier Emission'!$M$15:$M$49,
                   ('Supplier Emission'!$D$15:$D$49=H830) * ('Supplier Emission'!$F$15:$F$49=$E$541)),
            ""),
    "")</f>
        <v/>
      </c>
      <c r="N830" s="311" t="str">
        <f t="array" ref="N830">IFERROR(
    XLOOKUP(F830,
            _xlws.FILTER('Supplier Emission'!$G$15:$G$49,
                   ('Supplier Emission'!$D$15:$D$49=H830) * ('Supplier Emission'!$F$15:$F$49=$E$541)),
            _xlws.FILTER('Supplier Emission'!$H$15:$H$49,
                   ('Supplier Emission'!$D$15:$D$49=H830) * ('Supplier Emission'!$F$15:$F$49=$E$541)),
            ""),
    "")</f>
        <v/>
      </c>
      <c r="O830" s="311" t="str">
        <f t="array" ref="O830">XLOOKUP(1,('Emission Factors'!$E$5:$E$488='GHG emissions calculations'!$F830)*('Emission Factors'!$H$5:$H$488='GHG emissions calculations'!$H830),INDEX('Emission Factors'!$E$5:$T$488,0,MATCH('GHG emissions calculations'!O$6,'Emission Factors'!$E$5:$T$5,0)),"",0)</f>
        <v/>
      </c>
      <c r="P830" s="313" t="str">
        <f t="array" ref="P830">IFERROR(
    INDEX('Emission Factors'!$E$5:$P$488,
          MATCH(1,
                ('Emission Factors'!$E$5:$E$488 = 'GHG emissions calculations'!$F830) *
                ('Emission Factors'!$H$5:$H$488 = 'GHG emissions calculations'!$H830),
                0),
          MATCH('GHG emissions calculations'!P$6,'Emission Factors'!$E$5:$P$5,0)),
    "")</f>
        <v/>
      </c>
      <c r="Q830" s="311" t="str">
        <f t="array" ref="Q830">IFERROR(
    IF(
        INDEX('Emission Factors'!$E$5:$P$488,
              MATCH(1,
                    ('Emission Factors'!$E$5:$E$488 = 'GHG emissions calculations'!$F830) *
                    ('Emission Factors'!$H$5:$H$488 = 'GHG emissions calculations'!$H830),
                    0),
              MATCH('GHG emissions calculations'!Q$6, 'Emission Factors'!$E$5:$P$5, 0)) &lt;&gt; "",
        INDEX('Emission Factors'!$E$5:$P$488,
              MATCH(1,
                    ('Emission Factors'!$E$5:$E$488 = 'GHG emissions calculations'!$F830) *
                    ('Emission Factors'!$H$5:$H$488 = 'GHG emissions calculations'!$H830),
                    0),
              MATCH('GHG emissions calculations'!Q$6, 'Emission Factors'!$E$5:$P$5, 0)),
        ""),
    "")</f>
        <v/>
      </c>
      <c r="R830" s="311" t="str">
        <f t="array" ref="R830">IFERROR(
    IF(
        INDEX('Emission Factors'!$E$5:$R$488,
              MATCH(1,
                    ('Emission Factors'!$E$5:$E$488 = 'GHG emissions calculations'!$F830) *
                    ('Emission Factors'!$H$5:$H$488 = 'GHG emissions calculations'!$H830),
                    0),
              MATCH('GHG emissions calculations'!R$6, 'Emission Factors'!$E$5:$R$5, 0)) &lt;&gt; "",
        INDEX('Emission Factors'!$E$5:$R$488,
              MATCH(1,
                    ('Emission Factors'!$E$5:$E$488 = 'GHG emissions calculations'!$F830) *
                    ('Emission Factors'!$H$5:$H$488 = 'GHG emissions calculations'!$H830),
                    0),
              MATCH('GHG emissions calculations'!R$6, 'Emission Factors'!$E$5:$R$5, 0)),
        ""),
    "")</f>
        <v/>
      </c>
      <c r="S830" s="312">
        <f t="shared" si="2"/>
        <v>0</v>
      </c>
      <c r="T830" s="23"/>
    </row>
    <row r="831" ht="15.75" customHeight="1" outlineLevel="1">
      <c r="A831" s="23"/>
      <c r="B831" s="71"/>
      <c r="C831" s="71"/>
      <c r="D831" s="71"/>
      <c r="E831" s="314"/>
      <c r="F831" s="311" t="str">
        <f>Lists!T250</f>
        <v>Lead - Metal sheet stamping - Europe</v>
      </c>
      <c r="G831" s="311">
        <f t="array" ref="G831">XLOOKUP(1,('Emission Factors'!$E$5:$E$488='GHG emissions calculations'!$F831)*('Emission Factors'!$H$5:$H$488='GHG emissions calculations'!$H831),INDEX('Emission Factors'!$E$5:$T$488,0,MATCH('GHG emissions calculations'!G$6,'Emission Factors'!$E$5:$T$5,0)),"",0)</f>
        <v>3</v>
      </c>
      <c r="H831" s="311" t="s">
        <v>237</v>
      </c>
      <c r="I831" s="312" t="str">
        <f>IF(
    SUMIFS('Import data'!$L$25:$L$80,
           'Import data'!$J$25:$J$80, F831,
           'Import data'!$G$25:$G$80, 'GHG emissions calculations'!$H831,
           'Import data'!$I$25:$I$80,$E$541) &lt;&gt; 0,
    SUMIFS('Import data'!$L$25:$L$80,
           'Import data'!$J$25:$J$80, F831,
           'Import data'!$G$25:$G$80, 'GHG emissions calculations'!$H831,
           'Import data'!$I$25:$I$80,$E$541),
    ""
)</f>
        <v/>
      </c>
      <c r="J831" s="311" t="str">
        <f t="array" ref="J831">IF(
    XLOOKUP(F831, 'Import data'!$J$26:$J$47, 'Import data'!$M$26:$M$47, "", 0) = "Please add the region-specific supplier emission factor or choose a different region available in the IAEG database.",
    "",
    XLOOKUP(F831, 'Import data'!$J$26:$J$47, 'Import data'!$M$26:$M$47, "", 0)
)</f>
        <v/>
      </c>
      <c r="K831" s="311" t="str">
        <f t="array" ref="K831">IFERROR(
    XLOOKUP(F831,
            _xlws.FILTER('Supplier Emission'!$G$15:$G$49,
                   ('Supplier Emission'!$D$15:$D$49=H831) * ('Supplier Emission'!$F$15:$F$49=$E$541)),
            _xlws.FILTER('Supplier Emission'!$I$15:$I$49,
                   ('Supplier Emission'!$D$15:$D$49=H831) * ('Supplier Emission'!$F$15:$F$49=$E$541)),
            ""),
    "")</f>
        <v/>
      </c>
      <c r="L831" s="311" t="str">
        <f t="array" ref="L831">IFERROR(
    XLOOKUP(F831,
            _xlws.FILTER('Supplier Emission'!$G$15:$G$49,
                   ('Supplier Emission'!$D$15:$D$49=H831) * ('Supplier Emission'!$F$15:$F$49=$E$541)),
            _xlws.FILTER('Supplier Emission'!$J$15:$J$49,
                   ('Supplier Emission'!$D$15:$D$49=H831) * ('Supplier Emission'!$F$15:$F$49=$E$541)),
            ""),
    "")</f>
        <v/>
      </c>
      <c r="M831" s="311" t="str">
        <f t="array" ref="M831">IFERROR(
    XLOOKUP(F831,
            _xlws.FILTER('Supplier Emission'!$G$15:$G$49,
                   ('Supplier Emission'!$D$15:$D$49=H831) * ('Supplier Emission'!$F$15:$F$49=$E$541)),
            _xlws.FILTER('Supplier Emission'!$M$15:$M$49,
                   ('Supplier Emission'!$D$15:$D$49=H831) * ('Supplier Emission'!$F$15:$F$49=$E$541)),
            ""),
    "")</f>
        <v/>
      </c>
      <c r="N831" s="311" t="str">
        <f t="array" ref="N831">IFERROR(
    XLOOKUP(F831,
            _xlws.FILTER('Supplier Emission'!$G$15:$G$49,
                   ('Supplier Emission'!$D$15:$D$49=H831) * ('Supplier Emission'!$F$15:$F$49=$E$541)),
            _xlws.FILTER('Supplier Emission'!$H$15:$H$49,
                   ('Supplier Emission'!$D$15:$D$49=H831) * ('Supplier Emission'!$F$15:$F$49=$E$541)),
            ""),
    "")</f>
        <v/>
      </c>
      <c r="O831" s="311" t="str">
        <f t="array" ref="O831">XLOOKUP(1,('Emission Factors'!$E$5:$E$488='GHG emissions calculations'!$F831)*('Emission Factors'!$H$5:$H$488='GHG emissions calculations'!$H831),INDEX('Emission Factors'!$E$5:$T$488,0,MATCH('GHG emissions calculations'!O$6,'Emission Factors'!$E$5:$T$5,0)),"",0)</f>
        <v>Lead (primary)</v>
      </c>
      <c r="P831" s="313">
        <f t="array" ref="P831">IFERROR(
    INDEX('Emission Factors'!$E$5:$P$488,
          MATCH(1,
                ('Emission Factors'!$E$5:$E$488 = 'GHG emissions calculations'!$F831) *
                ('Emission Factors'!$H$5:$H$488 = 'GHG emissions calculations'!$H831),
                0),
          MATCH('GHG emissions calculations'!P$6,'Emission Factors'!$E$5:$P$5,0)),
    "")</f>
        <v>2.07</v>
      </c>
      <c r="Q831" s="311" t="str">
        <f t="array" ref="Q831">IFERROR(
    IF(
        INDEX('Emission Factors'!$E$5:$P$488,
              MATCH(1,
                    ('Emission Factors'!$E$5:$E$488 = 'GHG emissions calculations'!$F831) *
                    ('Emission Factors'!$H$5:$H$488 = 'GHG emissions calculations'!$H831),
                    0),
              MATCH('GHG emissions calculations'!Q$6, 'Emission Factors'!$E$5:$P$5, 0)) &lt;&gt; "",
        INDEX('Emission Factors'!$E$5:$P$488,
              MATCH(1,
                    ('Emission Factors'!$E$5:$E$488 = 'GHG emissions calculations'!$F831) *
                    ('Emission Factors'!$H$5:$H$488 = 'GHG emissions calculations'!$H831),
                    0),
              MATCH('GHG emissions calculations'!Q$6, 'Emission Factors'!$E$5:$P$5, 0)),
        ""),
    "")</f>
        <v>kgCO2e/kg</v>
      </c>
      <c r="R831" s="311" t="str">
        <f t="array" ref="R831">IFERROR(
    IF(
        INDEX('Emission Factors'!$E$5:$R$488,
              MATCH(1,
                    ('Emission Factors'!$E$5:$E$488 = 'GHG emissions calculations'!$F831) *
                    ('Emission Factors'!$H$5:$H$488 = 'GHG emissions calculations'!$H831),
                    0),
              MATCH('GHG emissions calculations'!R$6, 'Emission Factors'!$E$5:$R$5, 0)) &lt;&gt; "",
        INDEX('Emission Factors'!$E$5:$R$488,
              MATCH(1,
                    ('Emission Factors'!$E$5:$E$488 = 'GHG emissions calculations'!$F831) *
                    ('Emission Factors'!$H$5:$H$488 = 'GHG emissions calculations'!$H831),
                    0),
              MATCH('GHG emissions calculations'!R$6, 'Emission Factors'!$E$5:$R$5, 0)),
        ""),
    "")</f>
        <v>Europe</v>
      </c>
      <c r="S831" s="312">
        <f t="shared" si="2"/>
        <v>0</v>
      </c>
      <c r="T831" s="23"/>
    </row>
    <row r="832" ht="15.75" customHeight="1" outlineLevel="1">
      <c r="A832" s="23"/>
      <c r="B832" s="71"/>
      <c r="C832" s="71"/>
      <c r="D832" s="71"/>
      <c r="E832" s="314"/>
      <c r="F832" s="311" t="str">
        <f>Lists!T255</f>
        <v>Lead - Metal sheet stamping - Global or unspecified region</v>
      </c>
      <c r="G832" s="311">
        <f t="array" ref="G832">XLOOKUP(1,('Emission Factors'!$E$5:$E$488='GHG emissions calculations'!$F832)*('Emission Factors'!$H$5:$H$488='GHG emissions calculations'!$H832),INDEX('Emission Factors'!$E$5:$T$488,0,MATCH('GHG emissions calculations'!G$6,'Emission Factors'!$E$5:$T$5,0)),"",0)</f>
        <v>3</v>
      </c>
      <c r="H832" s="311" t="s">
        <v>237</v>
      </c>
      <c r="I832" s="312" t="str">
        <f>IF(
    SUMIFS('Import data'!$L$25:$L$80,
           'Import data'!$J$25:$J$80, F832,
           'Import data'!$G$25:$G$80, 'GHG emissions calculations'!$H832,
           'Import data'!$I$25:$I$80,$E$541) &lt;&gt; 0,
    SUMIFS('Import data'!$L$25:$L$80,
           'Import data'!$J$25:$J$80, F832,
           'Import data'!$G$25:$G$80, 'GHG emissions calculations'!$H832,
           'Import data'!$I$25:$I$80,$E$541),
    ""
)</f>
        <v/>
      </c>
      <c r="J832" s="311" t="str">
        <f t="array" ref="J832">IF(
    XLOOKUP(F832, 'Import data'!$J$26:$J$47, 'Import data'!$M$26:$M$47, "", 0) = "Please add the region-specific supplier emission factor or choose a different region available in the IAEG database.",
    "",
    XLOOKUP(F832, 'Import data'!$J$26:$J$47, 'Import data'!$M$26:$M$47, "", 0)
)</f>
        <v/>
      </c>
      <c r="K832" s="311" t="str">
        <f t="array" ref="K832">IFERROR(
    XLOOKUP(F832,
            _xlws.FILTER('Supplier Emission'!$G$15:$G$49,
                   ('Supplier Emission'!$D$15:$D$49=H832) * ('Supplier Emission'!$F$15:$F$49=$E$541)),
            _xlws.FILTER('Supplier Emission'!$I$15:$I$49,
                   ('Supplier Emission'!$D$15:$D$49=H832) * ('Supplier Emission'!$F$15:$F$49=$E$541)),
            ""),
    "")</f>
        <v/>
      </c>
      <c r="L832" s="311" t="str">
        <f t="array" ref="L832">IFERROR(
    XLOOKUP(F832,
            _xlws.FILTER('Supplier Emission'!$G$15:$G$49,
                   ('Supplier Emission'!$D$15:$D$49=H832) * ('Supplier Emission'!$F$15:$F$49=$E$541)),
            _xlws.FILTER('Supplier Emission'!$J$15:$J$49,
                   ('Supplier Emission'!$D$15:$D$49=H832) * ('Supplier Emission'!$F$15:$F$49=$E$541)),
            ""),
    "")</f>
        <v/>
      </c>
      <c r="M832" s="311" t="str">
        <f t="array" ref="M832">IFERROR(
    XLOOKUP(F832,
            _xlws.FILTER('Supplier Emission'!$G$15:$G$49,
                   ('Supplier Emission'!$D$15:$D$49=H832) * ('Supplier Emission'!$F$15:$F$49=$E$541)),
            _xlws.FILTER('Supplier Emission'!$M$15:$M$49,
                   ('Supplier Emission'!$D$15:$D$49=H832) * ('Supplier Emission'!$F$15:$F$49=$E$541)),
            ""),
    "")</f>
        <v/>
      </c>
      <c r="N832" s="311" t="str">
        <f t="array" ref="N832">IFERROR(
    XLOOKUP(F832,
            _xlws.FILTER('Supplier Emission'!$G$15:$G$49,
                   ('Supplier Emission'!$D$15:$D$49=H832) * ('Supplier Emission'!$F$15:$F$49=$E$541)),
            _xlws.FILTER('Supplier Emission'!$H$15:$H$49,
                   ('Supplier Emission'!$D$15:$D$49=H832) * ('Supplier Emission'!$F$15:$F$49=$E$541)),
            ""),
    "")</f>
        <v/>
      </c>
      <c r="O832" s="311" t="str">
        <f t="array" ref="O832">XLOOKUP(1,('Emission Factors'!$E$5:$E$488='GHG emissions calculations'!$F832)*('Emission Factors'!$H$5:$H$488='GHG emissions calculations'!$H832),INDEX('Emission Factors'!$E$5:$T$488,0,MATCH('GHG emissions calculations'!O$6,'Emission Factors'!$E$5:$T$5,0)),"",0)</f>
        <v>Lead (primary) + Metal sheet stamping - Emboutissage de tôle (20% de pertes)</v>
      </c>
      <c r="P832" s="313">
        <f t="array" ref="P832">IFERROR(
    INDEX('Emission Factors'!$E$5:$P$488,
          MATCH(1,
                ('Emission Factors'!$E$5:$E$488 = 'GHG emissions calculations'!$F832) *
                ('Emission Factors'!$H$5:$H$488 = 'GHG emissions calculations'!$H832),
                0),
          MATCH('GHG emissions calculations'!P$6,'Emission Factors'!$E$5:$P$5,0)),
    "")</f>
        <v>2.0584</v>
      </c>
      <c r="Q832" s="311" t="str">
        <f t="array" ref="Q832">IFERROR(
    IF(
        INDEX('Emission Factors'!$E$5:$P$488,
              MATCH(1,
                    ('Emission Factors'!$E$5:$E$488 = 'GHG emissions calculations'!$F832) *
                    ('Emission Factors'!$H$5:$H$488 = 'GHG emissions calculations'!$H832),
                    0),
              MATCH('GHG emissions calculations'!Q$6, 'Emission Factors'!$E$5:$P$5, 0)) &lt;&gt; "",
        INDEX('Emission Factors'!$E$5:$P$488,
              MATCH(1,
                    ('Emission Factors'!$E$5:$E$488 = 'GHG emissions calculations'!$F832) *
                    ('Emission Factors'!$H$5:$H$488 = 'GHG emissions calculations'!$H832),
                    0),
              MATCH('GHG emissions calculations'!Q$6, 'Emission Factors'!$E$5:$P$5, 0)),
        ""),
    "")</f>
        <v>kgCO2e/kg</v>
      </c>
      <c r="R832" s="311" t="str">
        <f t="array" ref="R832">IFERROR(
    IF(
        INDEX('Emission Factors'!$E$5:$R$488,
              MATCH(1,
                    ('Emission Factors'!$E$5:$E$488 = 'GHG emissions calculations'!$F832) *
                    ('Emission Factors'!$H$5:$H$488 = 'GHG emissions calculations'!$H832),
                    0),
              MATCH('GHG emissions calculations'!R$6, 'Emission Factors'!$E$5:$R$5, 0)) &lt;&gt; "",
        INDEX('Emission Factors'!$E$5:$R$488,
              MATCH(1,
                    ('Emission Factors'!$E$5:$E$488 = 'GHG emissions calculations'!$F832) *
                    ('Emission Factors'!$H$5:$H$488 = 'GHG emissions calculations'!$H832),
                    0),
              MATCH('GHG emissions calculations'!R$6, 'Emission Factors'!$E$5:$R$5, 0)),
        ""),
    "")</f>
        <v>Global or unspecified region</v>
      </c>
      <c r="S832" s="312">
        <f t="shared" si="2"/>
        <v>0</v>
      </c>
      <c r="T832" s="23"/>
    </row>
    <row r="833" ht="15.75" customHeight="1" outlineLevel="1">
      <c r="A833" s="23"/>
      <c r="B833" s="71"/>
      <c r="C833" s="71"/>
      <c r="D833" s="71"/>
      <c r="E833" s="314"/>
      <c r="F833" s="311" t="str">
        <f>Lists!T254</f>
        <v>Lead - Metal sheet stamping - Middle East</v>
      </c>
      <c r="G833" s="311" t="str">
        <f t="array" ref="G833">XLOOKUP(1,('Emission Factors'!$E$5:$E$488='GHG emissions calculations'!$F833)*('Emission Factors'!$H$5:$H$488='GHG emissions calculations'!$H833),INDEX('Emission Factors'!$E$5:$T$488,0,MATCH('GHG emissions calculations'!G$6,'Emission Factors'!$E$5:$T$5,0)),"",0)</f>
        <v/>
      </c>
      <c r="H833" s="311" t="s">
        <v>237</v>
      </c>
      <c r="I833" s="312" t="str">
        <f>IF(
    SUMIFS('Import data'!$L$25:$L$80,
           'Import data'!$J$25:$J$80, F833,
           'Import data'!$G$25:$G$80, 'GHG emissions calculations'!$H833,
           'Import data'!$I$25:$I$80,$E$541) &lt;&gt; 0,
    SUMIFS('Import data'!$L$25:$L$80,
           'Import data'!$J$25:$J$80, F833,
           'Import data'!$G$25:$G$80, 'GHG emissions calculations'!$H833,
           'Import data'!$I$25:$I$80,$E$541),
    ""
)</f>
        <v/>
      </c>
      <c r="J833" s="311" t="str">
        <f t="array" ref="J833">IF(
    XLOOKUP(F833, 'Import data'!$J$26:$J$47, 'Import data'!$M$26:$M$47, "", 0) = "Please add the region-specific supplier emission factor or choose a different region available in the IAEG database.",
    "",
    XLOOKUP(F833, 'Import data'!$J$26:$J$47, 'Import data'!$M$26:$M$47, "", 0)
)</f>
        <v/>
      </c>
      <c r="K833" s="311" t="str">
        <f t="array" ref="K833">IFERROR(
    XLOOKUP(F833,
            _xlws.FILTER('Supplier Emission'!$G$15:$G$49,
                   ('Supplier Emission'!$D$15:$D$49=H833) * ('Supplier Emission'!$F$15:$F$49=$E$541)),
            _xlws.FILTER('Supplier Emission'!$I$15:$I$49,
                   ('Supplier Emission'!$D$15:$D$49=H833) * ('Supplier Emission'!$F$15:$F$49=$E$541)),
            ""),
    "")</f>
        <v/>
      </c>
      <c r="L833" s="311" t="str">
        <f t="array" ref="L833">IFERROR(
    XLOOKUP(F833,
            _xlws.FILTER('Supplier Emission'!$G$15:$G$49,
                   ('Supplier Emission'!$D$15:$D$49=H833) * ('Supplier Emission'!$F$15:$F$49=$E$541)),
            _xlws.FILTER('Supplier Emission'!$J$15:$J$49,
                   ('Supplier Emission'!$D$15:$D$49=H833) * ('Supplier Emission'!$F$15:$F$49=$E$541)),
            ""),
    "")</f>
        <v/>
      </c>
      <c r="M833" s="311" t="str">
        <f t="array" ref="M833">IFERROR(
    XLOOKUP(F833,
            _xlws.FILTER('Supplier Emission'!$G$15:$G$49,
                   ('Supplier Emission'!$D$15:$D$49=H833) * ('Supplier Emission'!$F$15:$F$49=$E$541)),
            _xlws.FILTER('Supplier Emission'!$M$15:$M$49,
                   ('Supplier Emission'!$D$15:$D$49=H833) * ('Supplier Emission'!$F$15:$F$49=$E$541)),
            ""),
    "")</f>
        <v/>
      </c>
      <c r="N833" s="311" t="str">
        <f t="array" ref="N833">IFERROR(
    XLOOKUP(F833,
            _xlws.FILTER('Supplier Emission'!$G$15:$G$49,
                   ('Supplier Emission'!$D$15:$D$49=H833) * ('Supplier Emission'!$F$15:$F$49=$E$541)),
            _xlws.FILTER('Supplier Emission'!$H$15:$H$49,
                   ('Supplier Emission'!$D$15:$D$49=H833) * ('Supplier Emission'!$F$15:$F$49=$E$541)),
            ""),
    "")</f>
        <v/>
      </c>
      <c r="O833" s="311" t="str">
        <f t="array" ref="O833">XLOOKUP(1,('Emission Factors'!$E$5:$E$488='GHG emissions calculations'!$F833)*('Emission Factors'!$H$5:$H$488='GHG emissions calculations'!$H833),INDEX('Emission Factors'!$E$5:$T$488,0,MATCH('GHG emissions calculations'!O$6,'Emission Factors'!$E$5:$T$5,0)),"",0)</f>
        <v/>
      </c>
      <c r="P833" s="313" t="str">
        <f t="array" ref="P833">IFERROR(
    INDEX('Emission Factors'!$E$5:$P$488,
          MATCH(1,
                ('Emission Factors'!$E$5:$E$488 = 'GHG emissions calculations'!$F833) *
                ('Emission Factors'!$H$5:$H$488 = 'GHG emissions calculations'!$H833),
                0),
          MATCH('GHG emissions calculations'!P$6,'Emission Factors'!$E$5:$P$5,0)),
    "")</f>
        <v/>
      </c>
      <c r="Q833" s="311" t="str">
        <f t="array" ref="Q833">IFERROR(
    IF(
        INDEX('Emission Factors'!$E$5:$P$488,
              MATCH(1,
                    ('Emission Factors'!$E$5:$E$488 = 'GHG emissions calculations'!$F833) *
                    ('Emission Factors'!$H$5:$H$488 = 'GHG emissions calculations'!$H833),
                    0),
              MATCH('GHG emissions calculations'!Q$6, 'Emission Factors'!$E$5:$P$5, 0)) &lt;&gt; "",
        INDEX('Emission Factors'!$E$5:$P$488,
              MATCH(1,
                    ('Emission Factors'!$E$5:$E$488 = 'GHG emissions calculations'!$F833) *
                    ('Emission Factors'!$H$5:$H$488 = 'GHG emissions calculations'!$H833),
                    0),
              MATCH('GHG emissions calculations'!Q$6, 'Emission Factors'!$E$5:$P$5, 0)),
        ""),
    "")</f>
        <v/>
      </c>
      <c r="R833" s="311" t="str">
        <f t="array" ref="R833">IFERROR(
    IF(
        INDEX('Emission Factors'!$E$5:$R$488,
              MATCH(1,
                    ('Emission Factors'!$E$5:$E$488 = 'GHG emissions calculations'!$F833) *
                    ('Emission Factors'!$H$5:$H$488 = 'GHG emissions calculations'!$H833),
                    0),
              MATCH('GHG emissions calculations'!R$6, 'Emission Factors'!$E$5:$R$5, 0)) &lt;&gt; "",
        INDEX('Emission Factors'!$E$5:$R$488,
              MATCH(1,
                    ('Emission Factors'!$E$5:$E$488 = 'GHG emissions calculations'!$F833) *
                    ('Emission Factors'!$H$5:$H$488 = 'GHG emissions calculations'!$H833),
                    0),
              MATCH('GHG emissions calculations'!R$6, 'Emission Factors'!$E$5:$R$5, 0)),
        ""),
    "")</f>
        <v/>
      </c>
      <c r="S833" s="312">
        <f t="shared" si="2"/>
        <v>0</v>
      </c>
      <c r="T833" s="23"/>
    </row>
    <row r="834" ht="15.75" customHeight="1" outlineLevel="1">
      <c r="A834" s="23"/>
      <c r="B834" s="71"/>
      <c r="C834" s="71"/>
      <c r="D834" s="71"/>
      <c r="E834" s="314"/>
      <c r="F834" s="311" t="str">
        <f>Lists!T253</f>
        <v>Lead - Metal sheet stamping - Oceania</v>
      </c>
      <c r="G834" s="311" t="str">
        <f t="array" ref="G834">XLOOKUP(1,('Emission Factors'!$E$5:$E$488='GHG emissions calculations'!$F834)*('Emission Factors'!$H$5:$H$488='GHG emissions calculations'!$H834),INDEX('Emission Factors'!$E$5:$T$488,0,MATCH('GHG emissions calculations'!G$6,'Emission Factors'!$E$5:$T$5,0)),"",0)</f>
        <v/>
      </c>
      <c r="H834" s="311" t="s">
        <v>237</v>
      </c>
      <c r="I834" s="312" t="str">
        <f>IF(
    SUMIFS('Import data'!$L$25:$L$80,
           'Import data'!$J$25:$J$80, F834,
           'Import data'!$G$25:$G$80, 'GHG emissions calculations'!$H834,
           'Import data'!$I$25:$I$80,$E$541) &lt;&gt; 0,
    SUMIFS('Import data'!$L$25:$L$80,
           'Import data'!$J$25:$J$80, F834,
           'Import data'!$G$25:$G$80, 'GHG emissions calculations'!$H834,
           'Import data'!$I$25:$I$80,$E$541),
    ""
)</f>
        <v/>
      </c>
      <c r="J834" s="311" t="str">
        <f t="array" ref="J834">IF(
    XLOOKUP(F834, 'Import data'!$J$26:$J$47, 'Import data'!$M$26:$M$47, "", 0) = "Please add the region-specific supplier emission factor or choose a different region available in the IAEG database.",
    "",
    XLOOKUP(F834, 'Import data'!$J$26:$J$47, 'Import data'!$M$26:$M$47, "", 0)
)</f>
        <v/>
      </c>
      <c r="K834" s="311" t="str">
        <f t="array" ref="K834">IFERROR(
    XLOOKUP(F834,
            _xlws.FILTER('Supplier Emission'!$G$15:$G$49,
                   ('Supplier Emission'!$D$15:$D$49=H834) * ('Supplier Emission'!$F$15:$F$49=$E$541)),
            _xlws.FILTER('Supplier Emission'!$I$15:$I$49,
                   ('Supplier Emission'!$D$15:$D$49=H834) * ('Supplier Emission'!$F$15:$F$49=$E$541)),
            ""),
    "")</f>
        <v/>
      </c>
      <c r="L834" s="311" t="str">
        <f t="array" ref="L834">IFERROR(
    XLOOKUP(F834,
            _xlws.FILTER('Supplier Emission'!$G$15:$G$49,
                   ('Supplier Emission'!$D$15:$D$49=H834) * ('Supplier Emission'!$F$15:$F$49=$E$541)),
            _xlws.FILTER('Supplier Emission'!$J$15:$J$49,
                   ('Supplier Emission'!$D$15:$D$49=H834) * ('Supplier Emission'!$F$15:$F$49=$E$541)),
            ""),
    "")</f>
        <v/>
      </c>
      <c r="M834" s="311" t="str">
        <f t="array" ref="M834">IFERROR(
    XLOOKUP(F834,
            _xlws.FILTER('Supplier Emission'!$G$15:$G$49,
                   ('Supplier Emission'!$D$15:$D$49=H834) * ('Supplier Emission'!$F$15:$F$49=$E$541)),
            _xlws.FILTER('Supplier Emission'!$M$15:$M$49,
                   ('Supplier Emission'!$D$15:$D$49=H834) * ('Supplier Emission'!$F$15:$F$49=$E$541)),
            ""),
    "")</f>
        <v/>
      </c>
      <c r="N834" s="311" t="str">
        <f t="array" ref="N834">IFERROR(
    XLOOKUP(F834,
            _xlws.FILTER('Supplier Emission'!$G$15:$G$49,
                   ('Supplier Emission'!$D$15:$D$49=H834) * ('Supplier Emission'!$F$15:$F$49=$E$541)),
            _xlws.FILTER('Supplier Emission'!$H$15:$H$49,
                   ('Supplier Emission'!$D$15:$D$49=H834) * ('Supplier Emission'!$F$15:$F$49=$E$541)),
            ""),
    "")</f>
        <v/>
      </c>
      <c r="O834" s="311" t="str">
        <f t="array" ref="O834">XLOOKUP(1,('Emission Factors'!$E$5:$E$488='GHG emissions calculations'!$F834)*('Emission Factors'!$H$5:$H$488='GHG emissions calculations'!$H834),INDEX('Emission Factors'!$E$5:$T$488,0,MATCH('GHG emissions calculations'!O$6,'Emission Factors'!$E$5:$T$5,0)),"",0)</f>
        <v/>
      </c>
      <c r="P834" s="313" t="str">
        <f t="array" ref="P834">IFERROR(
    INDEX('Emission Factors'!$E$5:$P$488,
          MATCH(1,
                ('Emission Factors'!$E$5:$E$488 = 'GHG emissions calculations'!$F834) *
                ('Emission Factors'!$H$5:$H$488 = 'GHG emissions calculations'!$H834),
                0),
          MATCH('GHG emissions calculations'!P$6,'Emission Factors'!$E$5:$P$5,0)),
    "")</f>
        <v/>
      </c>
      <c r="Q834" s="311" t="str">
        <f t="array" ref="Q834">IFERROR(
    IF(
        INDEX('Emission Factors'!$E$5:$P$488,
              MATCH(1,
                    ('Emission Factors'!$E$5:$E$488 = 'GHG emissions calculations'!$F834) *
                    ('Emission Factors'!$H$5:$H$488 = 'GHG emissions calculations'!$H834),
                    0),
              MATCH('GHG emissions calculations'!Q$6, 'Emission Factors'!$E$5:$P$5, 0)) &lt;&gt; "",
        INDEX('Emission Factors'!$E$5:$P$488,
              MATCH(1,
                    ('Emission Factors'!$E$5:$E$488 = 'GHG emissions calculations'!$F834) *
                    ('Emission Factors'!$H$5:$H$488 = 'GHG emissions calculations'!$H834),
                    0),
              MATCH('GHG emissions calculations'!Q$6, 'Emission Factors'!$E$5:$P$5, 0)),
        ""),
    "")</f>
        <v/>
      </c>
      <c r="R834" s="311" t="str">
        <f t="array" ref="R834">IFERROR(
    IF(
        INDEX('Emission Factors'!$E$5:$R$488,
              MATCH(1,
                    ('Emission Factors'!$E$5:$E$488 = 'GHG emissions calculations'!$F834) *
                    ('Emission Factors'!$H$5:$H$488 = 'GHG emissions calculations'!$H834),
                    0),
              MATCH('GHG emissions calculations'!R$6, 'Emission Factors'!$E$5:$R$5, 0)) &lt;&gt; "",
        INDEX('Emission Factors'!$E$5:$R$488,
              MATCH(1,
                    ('Emission Factors'!$E$5:$E$488 = 'GHG emissions calculations'!$F834) *
                    ('Emission Factors'!$H$5:$H$488 = 'GHG emissions calculations'!$H834),
                    0),
              MATCH('GHG emissions calculations'!R$6, 'Emission Factors'!$E$5:$R$5, 0)),
        ""),
    "")</f>
        <v/>
      </c>
      <c r="S834" s="312">
        <f t="shared" si="2"/>
        <v>0</v>
      </c>
      <c r="T834" s="23"/>
    </row>
    <row r="835" ht="15.75" customHeight="1" outlineLevel="1">
      <c r="A835" s="23"/>
      <c r="B835" s="71"/>
      <c r="C835" s="71"/>
      <c r="D835" s="71"/>
      <c r="E835" s="314"/>
      <c r="F835" s="311" t="str">
        <f>Lists!T258</f>
        <v>Lead - Unspecified process - Africa</v>
      </c>
      <c r="G835" s="311" t="str">
        <f t="array" ref="G835">XLOOKUP(1,('Emission Factors'!$E$5:$E$488='GHG emissions calculations'!$F835)*('Emission Factors'!$H$5:$H$488='GHG emissions calculations'!$H835),INDEX('Emission Factors'!$E$5:$T$488,0,MATCH('GHG emissions calculations'!G$6,'Emission Factors'!$E$5:$T$5,0)),"",0)</f>
        <v/>
      </c>
      <c r="H835" s="311" t="s">
        <v>237</v>
      </c>
      <c r="I835" s="312" t="str">
        <f>IF(
    SUMIFS('Import data'!$L$25:$L$80,
           'Import data'!$J$25:$J$80, F835,
           'Import data'!$G$25:$G$80, 'GHG emissions calculations'!$H835,
           'Import data'!$I$25:$I$80,$E$541) &lt;&gt; 0,
    SUMIFS('Import data'!$L$25:$L$80,
           'Import data'!$J$25:$J$80, F835,
           'Import data'!$G$25:$G$80, 'GHG emissions calculations'!$H835,
           'Import data'!$I$25:$I$80,$E$541),
    ""
)</f>
        <v/>
      </c>
      <c r="J835" s="311" t="str">
        <f t="array" ref="J835">IF(
    XLOOKUP(F835, 'Import data'!$J$26:$J$47, 'Import data'!$M$26:$M$47, "", 0) = "Please add the region-specific supplier emission factor or choose a different region available in the IAEG database.",
    "",
    XLOOKUP(F835, 'Import data'!$J$26:$J$47, 'Import data'!$M$26:$M$47, "", 0)
)</f>
        <v/>
      </c>
      <c r="K835" s="311" t="str">
        <f t="array" ref="K835">IFERROR(
    XLOOKUP(F835,
            _xlws.FILTER('Supplier Emission'!$G$15:$G$49,
                   ('Supplier Emission'!$D$15:$D$49=H835) * ('Supplier Emission'!$F$15:$F$49=$E$541)),
            _xlws.FILTER('Supplier Emission'!$I$15:$I$49,
                   ('Supplier Emission'!$D$15:$D$49=H835) * ('Supplier Emission'!$F$15:$F$49=$E$541)),
            ""),
    "")</f>
        <v/>
      </c>
      <c r="L835" s="311" t="str">
        <f t="array" ref="L835">IFERROR(
    XLOOKUP(F835,
            _xlws.FILTER('Supplier Emission'!$G$15:$G$49,
                   ('Supplier Emission'!$D$15:$D$49=H835) * ('Supplier Emission'!$F$15:$F$49=$E$541)),
            _xlws.FILTER('Supplier Emission'!$J$15:$J$49,
                   ('Supplier Emission'!$D$15:$D$49=H835) * ('Supplier Emission'!$F$15:$F$49=$E$541)),
            ""),
    "")</f>
        <v/>
      </c>
      <c r="M835" s="311" t="str">
        <f t="array" ref="M835">IFERROR(
    XLOOKUP(F835,
            _xlws.FILTER('Supplier Emission'!$G$15:$G$49,
                   ('Supplier Emission'!$D$15:$D$49=H835) * ('Supplier Emission'!$F$15:$F$49=$E$541)),
            _xlws.FILTER('Supplier Emission'!$M$15:$M$49,
                   ('Supplier Emission'!$D$15:$D$49=H835) * ('Supplier Emission'!$F$15:$F$49=$E$541)),
            ""),
    "")</f>
        <v/>
      </c>
      <c r="N835" s="311" t="str">
        <f t="array" ref="N835">IFERROR(
    XLOOKUP(F835,
            _xlws.FILTER('Supplier Emission'!$G$15:$G$49,
                   ('Supplier Emission'!$D$15:$D$49=H835) * ('Supplier Emission'!$F$15:$F$49=$E$541)),
            _xlws.FILTER('Supplier Emission'!$H$15:$H$49,
                   ('Supplier Emission'!$D$15:$D$49=H835) * ('Supplier Emission'!$F$15:$F$49=$E$541)),
            ""),
    "")</f>
        <v/>
      </c>
      <c r="O835" s="311" t="str">
        <f t="array" ref="O835">XLOOKUP(1,('Emission Factors'!$E$5:$E$488='GHG emissions calculations'!$F835)*('Emission Factors'!$H$5:$H$488='GHG emissions calculations'!$H835),INDEX('Emission Factors'!$E$5:$T$488,0,MATCH('GHG emissions calculations'!O$6,'Emission Factors'!$E$5:$T$5,0)),"",0)</f>
        <v/>
      </c>
      <c r="P835" s="313" t="str">
        <f t="array" ref="P835">IFERROR(
    INDEX('Emission Factors'!$E$5:$P$488,
          MATCH(1,
                ('Emission Factors'!$E$5:$E$488 = 'GHG emissions calculations'!$F835) *
                ('Emission Factors'!$H$5:$H$488 = 'GHG emissions calculations'!$H835),
                0),
          MATCH('GHG emissions calculations'!P$6,'Emission Factors'!$E$5:$P$5,0)),
    "")</f>
        <v/>
      </c>
      <c r="Q835" s="311" t="str">
        <f t="array" ref="Q835">IFERROR(
    IF(
        INDEX('Emission Factors'!$E$5:$P$488,
              MATCH(1,
                    ('Emission Factors'!$E$5:$E$488 = 'GHG emissions calculations'!$F835) *
                    ('Emission Factors'!$H$5:$H$488 = 'GHG emissions calculations'!$H835),
                    0),
              MATCH('GHG emissions calculations'!Q$6, 'Emission Factors'!$E$5:$P$5, 0)) &lt;&gt; "",
        INDEX('Emission Factors'!$E$5:$P$488,
              MATCH(1,
                    ('Emission Factors'!$E$5:$E$488 = 'GHG emissions calculations'!$F835) *
                    ('Emission Factors'!$H$5:$H$488 = 'GHG emissions calculations'!$H835),
                    0),
              MATCH('GHG emissions calculations'!Q$6, 'Emission Factors'!$E$5:$P$5, 0)),
        ""),
    "")</f>
        <v/>
      </c>
      <c r="R835" s="311" t="str">
        <f t="array" ref="R835">IFERROR(
    IF(
        INDEX('Emission Factors'!$E$5:$R$488,
              MATCH(1,
                    ('Emission Factors'!$E$5:$E$488 = 'GHG emissions calculations'!$F835) *
                    ('Emission Factors'!$H$5:$H$488 = 'GHG emissions calculations'!$H835),
                    0),
              MATCH('GHG emissions calculations'!R$6, 'Emission Factors'!$E$5:$R$5, 0)) &lt;&gt; "",
        INDEX('Emission Factors'!$E$5:$R$488,
              MATCH(1,
                    ('Emission Factors'!$E$5:$E$488 = 'GHG emissions calculations'!$F835) *
                    ('Emission Factors'!$H$5:$H$488 = 'GHG emissions calculations'!$H835),
                    0),
              MATCH('GHG emissions calculations'!R$6, 'Emission Factors'!$E$5:$R$5, 0)),
        ""),
    "")</f>
        <v/>
      </c>
      <c r="S835" s="312">
        <f t="shared" si="2"/>
        <v>0</v>
      </c>
      <c r="T835" s="23"/>
    </row>
    <row r="836" ht="15.75" customHeight="1" outlineLevel="1">
      <c r="A836" s="23"/>
      <c r="B836" s="71"/>
      <c r="C836" s="71"/>
      <c r="D836" s="71"/>
      <c r="E836" s="314"/>
      <c r="F836" s="311" t="str">
        <f>Lists!T256</f>
        <v>Lead - Unspecified process - America</v>
      </c>
      <c r="G836" s="311" t="str">
        <f t="array" ref="G836">XLOOKUP(1,('Emission Factors'!$E$5:$E$488='GHG emissions calculations'!$F836)*('Emission Factors'!$H$5:$H$488='GHG emissions calculations'!$H836),INDEX('Emission Factors'!$E$5:$T$488,0,MATCH('GHG emissions calculations'!G$6,'Emission Factors'!$E$5:$T$5,0)),"",0)</f>
        <v/>
      </c>
      <c r="H836" s="311" t="s">
        <v>237</v>
      </c>
      <c r="I836" s="312" t="str">
        <f>IF(
    SUMIFS('Import data'!$L$25:$L$80,
           'Import data'!$J$25:$J$80, F836,
           'Import data'!$G$25:$G$80, 'GHG emissions calculations'!$H836,
           'Import data'!$I$25:$I$80,$E$541) &lt;&gt; 0,
    SUMIFS('Import data'!$L$25:$L$80,
           'Import data'!$J$25:$J$80, F836,
           'Import data'!$G$25:$G$80, 'GHG emissions calculations'!$H836,
           'Import data'!$I$25:$I$80,$E$541),
    ""
)</f>
        <v/>
      </c>
      <c r="J836" s="311" t="str">
        <f t="array" ref="J836">IF(
    XLOOKUP(F836, 'Import data'!$J$26:$J$47, 'Import data'!$M$26:$M$47, "", 0) = "Please add the region-specific supplier emission factor or choose a different region available in the IAEG database.",
    "",
    XLOOKUP(F836, 'Import data'!$J$26:$J$47, 'Import data'!$M$26:$M$47, "", 0)
)</f>
        <v/>
      </c>
      <c r="K836" s="311" t="str">
        <f t="array" ref="K836">IFERROR(
    XLOOKUP(F836,
            _xlws.FILTER('Supplier Emission'!$G$15:$G$49,
                   ('Supplier Emission'!$D$15:$D$49=H836) * ('Supplier Emission'!$F$15:$F$49=$E$541)),
            _xlws.FILTER('Supplier Emission'!$I$15:$I$49,
                   ('Supplier Emission'!$D$15:$D$49=H836) * ('Supplier Emission'!$F$15:$F$49=$E$541)),
            ""),
    "")</f>
        <v/>
      </c>
      <c r="L836" s="311" t="str">
        <f t="array" ref="L836">IFERROR(
    XLOOKUP(F836,
            _xlws.FILTER('Supplier Emission'!$G$15:$G$49,
                   ('Supplier Emission'!$D$15:$D$49=H836) * ('Supplier Emission'!$F$15:$F$49=$E$541)),
            _xlws.FILTER('Supplier Emission'!$J$15:$J$49,
                   ('Supplier Emission'!$D$15:$D$49=H836) * ('Supplier Emission'!$F$15:$F$49=$E$541)),
            ""),
    "")</f>
        <v/>
      </c>
      <c r="M836" s="311" t="str">
        <f t="array" ref="M836">IFERROR(
    XLOOKUP(F836,
            _xlws.FILTER('Supplier Emission'!$G$15:$G$49,
                   ('Supplier Emission'!$D$15:$D$49=H836) * ('Supplier Emission'!$F$15:$F$49=$E$541)),
            _xlws.FILTER('Supplier Emission'!$M$15:$M$49,
                   ('Supplier Emission'!$D$15:$D$49=H836) * ('Supplier Emission'!$F$15:$F$49=$E$541)),
            ""),
    "")</f>
        <v/>
      </c>
      <c r="N836" s="311" t="str">
        <f t="array" ref="N836">IFERROR(
    XLOOKUP(F836,
            _xlws.FILTER('Supplier Emission'!$G$15:$G$49,
                   ('Supplier Emission'!$D$15:$D$49=H836) * ('Supplier Emission'!$F$15:$F$49=$E$541)),
            _xlws.FILTER('Supplier Emission'!$H$15:$H$49,
                   ('Supplier Emission'!$D$15:$D$49=H836) * ('Supplier Emission'!$F$15:$F$49=$E$541)),
            ""),
    "")</f>
        <v/>
      </c>
      <c r="O836" s="311" t="str">
        <f t="array" ref="O836">XLOOKUP(1,('Emission Factors'!$E$5:$E$488='GHG emissions calculations'!$F836)*('Emission Factors'!$H$5:$H$488='GHG emissions calculations'!$H836),INDEX('Emission Factors'!$E$5:$T$488,0,MATCH('GHG emissions calculations'!O$6,'Emission Factors'!$E$5:$T$5,0)),"",0)</f>
        <v/>
      </c>
      <c r="P836" s="313" t="str">
        <f t="array" ref="P836">IFERROR(
    INDEX('Emission Factors'!$E$5:$P$488,
          MATCH(1,
                ('Emission Factors'!$E$5:$E$488 = 'GHG emissions calculations'!$F836) *
                ('Emission Factors'!$H$5:$H$488 = 'GHG emissions calculations'!$H836),
                0),
          MATCH('GHG emissions calculations'!P$6,'Emission Factors'!$E$5:$P$5,0)),
    "")</f>
        <v/>
      </c>
      <c r="Q836" s="311" t="str">
        <f t="array" ref="Q836">IFERROR(
    IF(
        INDEX('Emission Factors'!$E$5:$P$488,
              MATCH(1,
                    ('Emission Factors'!$E$5:$E$488 = 'GHG emissions calculations'!$F836) *
                    ('Emission Factors'!$H$5:$H$488 = 'GHG emissions calculations'!$H836),
                    0),
              MATCH('GHG emissions calculations'!Q$6, 'Emission Factors'!$E$5:$P$5, 0)) &lt;&gt; "",
        INDEX('Emission Factors'!$E$5:$P$488,
              MATCH(1,
                    ('Emission Factors'!$E$5:$E$488 = 'GHG emissions calculations'!$F836) *
                    ('Emission Factors'!$H$5:$H$488 = 'GHG emissions calculations'!$H836),
                    0),
              MATCH('GHG emissions calculations'!Q$6, 'Emission Factors'!$E$5:$P$5, 0)),
        ""),
    "")</f>
        <v/>
      </c>
      <c r="R836" s="311" t="str">
        <f t="array" ref="R836">IFERROR(
    IF(
        INDEX('Emission Factors'!$E$5:$R$488,
              MATCH(1,
                    ('Emission Factors'!$E$5:$E$488 = 'GHG emissions calculations'!$F836) *
                    ('Emission Factors'!$H$5:$H$488 = 'GHG emissions calculations'!$H836),
                    0),
              MATCH('GHG emissions calculations'!R$6, 'Emission Factors'!$E$5:$R$5, 0)) &lt;&gt; "",
        INDEX('Emission Factors'!$E$5:$R$488,
              MATCH(1,
                    ('Emission Factors'!$E$5:$E$488 = 'GHG emissions calculations'!$F836) *
                    ('Emission Factors'!$H$5:$H$488 = 'GHG emissions calculations'!$H836),
                    0),
              MATCH('GHG emissions calculations'!R$6, 'Emission Factors'!$E$5:$R$5, 0)),
        ""),
    "")</f>
        <v/>
      </c>
      <c r="S836" s="312">
        <f t="shared" si="2"/>
        <v>0</v>
      </c>
      <c r="T836" s="23"/>
    </row>
    <row r="837" ht="15.75" customHeight="1" outlineLevel="1">
      <c r="A837" s="23"/>
      <c r="B837" s="71"/>
      <c r="C837" s="71"/>
      <c r="D837" s="71"/>
      <c r="E837" s="314"/>
      <c r="F837" s="311" t="str">
        <f>Lists!T259</f>
        <v>Lead - Unspecified process - Asia</v>
      </c>
      <c r="G837" s="311" t="str">
        <f t="array" ref="G837">XLOOKUP(1,('Emission Factors'!$E$5:$E$488='GHG emissions calculations'!$F837)*('Emission Factors'!$H$5:$H$488='GHG emissions calculations'!$H837),INDEX('Emission Factors'!$E$5:$T$488,0,MATCH('GHG emissions calculations'!G$6,'Emission Factors'!$E$5:$T$5,0)),"",0)</f>
        <v/>
      </c>
      <c r="H837" s="311" t="s">
        <v>237</v>
      </c>
      <c r="I837" s="312" t="str">
        <f>IF(
    SUMIFS('Import data'!$L$25:$L$80,
           'Import data'!$J$25:$J$80, F837,
           'Import data'!$G$25:$G$80, 'GHG emissions calculations'!$H837,
           'Import data'!$I$25:$I$80,$E$541) &lt;&gt; 0,
    SUMIFS('Import data'!$L$25:$L$80,
           'Import data'!$J$25:$J$80, F837,
           'Import data'!$G$25:$G$80, 'GHG emissions calculations'!$H837,
           'Import data'!$I$25:$I$80,$E$541),
    ""
)</f>
        <v/>
      </c>
      <c r="J837" s="311" t="str">
        <f t="array" ref="J837">IF(
    XLOOKUP(F837, 'Import data'!$J$26:$J$47, 'Import data'!$M$26:$M$47, "", 0) = "Please add the region-specific supplier emission factor or choose a different region available in the IAEG database.",
    "",
    XLOOKUP(F837, 'Import data'!$J$26:$J$47, 'Import data'!$M$26:$M$47, "", 0)
)</f>
        <v/>
      </c>
      <c r="K837" s="311" t="str">
        <f t="array" ref="K837">IFERROR(
    XLOOKUP(F837,
            _xlws.FILTER('Supplier Emission'!$G$15:$G$49,
                   ('Supplier Emission'!$D$15:$D$49=H837) * ('Supplier Emission'!$F$15:$F$49=$E$541)),
            _xlws.FILTER('Supplier Emission'!$I$15:$I$49,
                   ('Supplier Emission'!$D$15:$D$49=H837) * ('Supplier Emission'!$F$15:$F$49=$E$541)),
            ""),
    "")</f>
        <v/>
      </c>
      <c r="L837" s="311" t="str">
        <f t="array" ref="L837">IFERROR(
    XLOOKUP(F837,
            _xlws.FILTER('Supplier Emission'!$G$15:$G$49,
                   ('Supplier Emission'!$D$15:$D$49=H837) * ('Supplier Emission'!$F$15:$F$49=$E$541)),
            _xlws.FILTER('Supplier Emission'!$J$15:$J$49,
                   ('Supplier Emission'!$D$15:$D$49=H837) * ('Supplier Emission'!$F$15:$F$49=$E$541)),
            ""),
    "")</f>
        <v/>
      </c>
      <c r="M837" s="311" t="str">
        <f t="array" ref="M837">IFERROR(
    XLOOKUP(F837,
            _xlws.FILTER('Supplier Emission'!$G$15:$G$49,
                   ('Supplier Emission'!$D$15:$D$49=H837) * ('Supplier Emission'!$F$15:$F$49=$E$541)),
            _xlws.FILTER('Supplier Emission'!$M$15:$M$49,
                   ('Supplier Emission'!$D$15:$D$49=H837) * ('Supplier Emission'!$F$15:$F$49=$E$541)),
            ""),
    "")</f>
        <v/>
      </c>
      <c r="N837" s="311" t="str">
        <f t="array" ref="N837">IFERROR(
    XLOOKUP(F837,
            _xlws.FILTER('Supplier Emission'!$G$15:$G$49,
                   ('Supplier Emission'!$D$15:$D$49=H837) * ('Supplier Emission'!$F$15:$F$49=$E$541)),
            _xlws.FILTER('Supplier Emission'!$H$15:$H$49,
                   ('Supplier Emission'!$D$15:$D$49=H837) * ('Supplier Emission'!$F$15:$F$49=$E$541)),
            ""),
    "")</f>
        <v/>
      </c>
      <c r="O837" s="311" t="str">
        <f t="array" ref="O837">XLOOKUP(1,('Emission Factors'!$E$5:$E$488='GHG emissions calculations'!$F837)*('Emission Factors'!$H$5:$H$488='GHG emissions calculations'!$H837),INDEX('Emission Factors'!$E$5:$T$488,0,MATCH('GHG emissions calculations'!O$6,'Emission Factors'!$E$5:$T$5,0)),"",0)</f>
        <v/>
      </c>
      <c r="P837" s="313" t="str">
        <f t="array" ref="P837">IFERROR(
    INDEX('Emission Factors'!$E$5:$P$488,
          MATCH(1,
                ('Emission Factors'!$E$5:$E$488 = 'GHG emissions calculations'!$F837) *
                ('Emission Factors'!$H$5:$H$488 = 'GHG emissions calculations'!$H837),
                0),
          MATCH('GHG emissions calculations'!P$6,'Emission Factors'!$E$5:$P$5,0)),
    "")</f>
        <v/>
      </c>
      <c r="Q837" s="311" t="str">
        <f t="array" ref="Q837">IFERROR(
    IF(
        INDEX('Emission Factors'!$E$5:$P$488,
              MATCH(1,
                    ('Emission Factors'!$E$5:$E$488 = 'GHG emissions calculations'!$F837) *
                    ('Emission Factors'!$H$5:$H$488 = 'GHG emissions calculations'!$H837),
                    0),
              MATCH('GHG emissions calculations'!Q$6, 'Emission Factors'!$E$5:$P$5, 0)) &lt;&gt; "",
        INDEX('Emission Factors'!$E$5:$P$488,
              MATCH(1,
                    ('Emission Factors'!$E$5:$E$488 = 'GHG emissions calculations'!$F837) *
                    ('Emission Factors'!$H$5:$H$488 = 'GHG emissions calculations'!$H837),
                    0),
              MATCH('GHG emissions calculations'!Q$6, 'Emission Factors'!$E$5:$P$5, 0)),
        ""),
    "")</f>
        <v/>
      </c>
      <c r="R837" s="311" t="str">
        <f t="array" ref="R837">IFERROR(
    IF(
        INDEX('Emission Factors'!$E$5:$R$488,
              MATCH(1,
                    ('Emission Factors'!$E$5:$E$488 = 'GHG emissions calculations'!$F837) *
                    ('Emission Factors'!$H$5:$H$488 = 'GHG emissions calculations'!$H837),
                    0),
              MATCH('GHG emissions calculations'!R$6, 'Emission Factors'!$E$5:$R$5, 0)) &lt;&gt; "",
        INDEX('Emission Factors'!$E$5:$R$488,
              MATCH(1,
                    ('Emission Factors'!$E$5:$E$488 = 'GHG emissions calculations'!$F837) *
                    ('Emission Factors'!$H$5:$H$488 = 'GHG emissions calculations'!$H837),
                    0),
              MATCH('GHG emissions calculations'!R$6, 'Emission Factors'!$E$5:$R$5, 0)),
        ""),
    "")</f>
        <v/>
      </c>
      <c r="S837" s="312">
        <f t="shared" si="2"/>
        <v>0</v>
      </c>
      <c r="T837" s="23"/>
    </row>
    <row r="838" ht="15.75" customHeight="1" outlineLevel="1">
      <c r="A838" s="23"/>
      <c r="B838" s="71"/>
      <c r="C838" s="71"/>
      <c r="D838" s="71"/>
      <c r="E838" s="314"/>
      <c r="F838" s="311" t="str">
        <f>Lists!T257</f>
        <v>Lead - Unspecified process - Europe</v>
      </c>
      <c r="G838" s="311" t="str">
        <f t="array" ref="G838">XLOOKUP(1,('Emission Factors'!$E$5:$E$488='GHG emissions calculations'!$F838)*('Emission Factors'!$H$5:$H$488='GHG emissions calculations'!$H838),INDEX('Emission Factors'!$E$5:$T$488,0,MATCH('GHG emissions calculations'!G$6,'Emission Factors'!$E$5:$T$5,0)),"",0)</f>
        <v/>
      </c>
      <c r="H838" s="311" t="s">
        <v>237</v>
      </c>
      <c r="I838" s="312" t="str">
        <f>IF(
    SUMIFS('Import data'!$L$25:$L$80,
           'Import data'!$J$25:$J$80, F838,
           'Import data'!$G$25:$G$80, 'GHG emissions calculations'!$H838,
           'Import data'!$I$25:$I$80,$E$541) &lt;&gt; 0,
    SUMIFS('Import data'!$L$25:$L$80,
           'Import data'!$J$25:$J$80, F838,
           'Import data'!$G$25:$G$80, 'GHG emissions calculations'!$H838,
           'Import data'!$I$25:$I$80,$E$541),
    ""
)</f>
        <v/>
      </c>
      <c r="J838" s="311" t="str">
        <f t="array" ref="J838">IF(
    XLOOKUP(F838, 'Import data'!$J$26:$J$47, 'Import data'!$M$26:$M$47, "", 0) = "Please add the region-specific supplier emission factor or choose a different region available in the IAEG database.",
    "",
    XLOOKUP(F838, 'Import data'!$J$26:$J$47, 'Import data'!$M$26:$M$47, "", 0)
)</f>
        <v/>
      </c>
      <c r="K838" s="311" t="str">
        <f t="array" ref="K838">IFERROR(
    XLOOKUP(F838,
            _xlws.FILTER('Supplier Emission'!$G$15:$G$49,
                   ('Supplier Emission'!$D$15:$D$49=H838) * ('Supplier Emission'!$F$15:$F$49=$E$541)),
            _xlws.FILTER('Supplier Emission'!$I$15:$I$49,
                   ('Supplier Emission'!$D$15:$D$49=H838) * ('Supplier Emission'!$F$15:$F$49=$E$541)),
            ""),
    "")</f>
        <v/>
      </c>
      <c r="L838" s="311" t="str">
        <f t="array" ref="L838">IFERROR(
    XLOOKUP(F838,
            _xlws.FILTER('Supplier Emission'!$G$15:$G$49,
                   ('Supplier Emission'!$D$15:$D$49=H838) * ('Supplier Emission'!$F$15:$F$49=$E$541)),
            _xlws.FILTER('Supplier Emission'!$J$15:$J$49,
                   ('Supplier Emission'!$D$15:$D$49=H838) * ('Supplier Emission'!$F$15:$F$49=$E$541)),
            ""),
    "")</f>
        <v/>
      </c>
      <c r="M838" s="311" t="str">
        <f t="array" ref="M838">IFERROR(
    XLOOKUP(F838,
            _xlws.FILTER('Supplier Emission'!$G$15:$G$49,
                   ('Supplier Emission'!$D$15:$D$49=H838) * ('Supplier Emission'!$F$15:$F$49=$E$541)),
            _xlws.FILTER('Supplier Emission'!$M$15:$M$49,
                   ('Supplier Emission'!$D$15:$D$49=H838) * ('Supplier Emission'!$F$15:$F$49=$E$541)),
            ""),
    "")</f>
        <v/>
      </c>
      <c r="N838" s="311" t="str">
        <f t="array" ref="N838">IFERROR(
    XLOOKUP(F838,
            _xlws.FILTER('Supplier Emission'!$G$15:$G$49,
                   ('Supplier Emission'!$D$15:$D$49=H838) * ('Supplier Emission'!$F$15:$F$49=$E$541)),
            _xlws.FILTER('Supplier Emission'!$H$15:$H$49,
                   ('Supplier Emission'!$D$15:$D$49=H838) * ('Supplier Emission'!$F$15:$F$49=$E$541)),
            ""),
    "")</f>
        <v/>
      </c>
      <c r="O838" s="311" t="str">
        <f t="array" ref="O838">XLOOKUP(1,('Emission Factors'!$E$5:$E$488='GHG emissions calculations'!$F838)*('Emission Factors'!$H$5:$H$488='GHG emissions calculations'!$H838),INDEX('Emission Factors'!$E$5:$T$488,0,MATCH('GHG emissions calculations'!O$6,'Emission Factors'!$E$5:$T$5,0)),"",0)</f>
        <v/>
      </c>
      <c r="P838" s="313" t="str">
        <f t="array" ref="P838">IFERROR(
    INDEX('Emission Factors'!$E$5:$P$488,
          MATCH(1,
                ('Emission Factors'!$E$5:$E$488 = 'GHG emissions calculations'!$F838) *
                ('Emission Factors'!$H$5:$H$488 = 'GHG emissions calculations'!$H838),
                0),
          MATCH('GHG emissions calculations'!P$6,'Emission Factors'!$E$5:$P$5,0)),
    "")</f>
        <v/>
      </c>
      <c r="Q838" s="311" t="str">
        <f t="array" ref="Q838">IFERROR(
    IF(
        INDEX('Emission Factors'!$E$5:$P$488,
              MATCH(1,
                    ('Emission Factors'!$E$5:$E$488 = 'GHG emissions calculations'!$F838) *
                    ('Emission Factors'!$H$5:$H$488 = 'GHG emissions calculations'!$H838),
                    0),
              MATCH('GHG emissions calculations'!Q$6, 'Emission Factors'!$E$5:$P$5, 0)) &lt;&gt; "",
        INDEX('Emission Factors'!$E$5:$P$488,
              MATCH(1,
                    ('Emission Factors'!$E$5:$E$488 = 'GHG emissions calculations'!$F838) *
                    ('Emission Factors'!$H$5:$H$488 = 'GHG emissions calculations'!$H838),
                    0),
              MATCH('GHG emissions calculations'!Q$6, 'Emission Factors'!$E$5:$P$5, 0)),
        ""),
    "")</f>
        <v/>
      </c>
      <c r="R838" s="311" t="str">
        <f t="array" ref="R838">IFERROR(
    IF(
        INDEX('Emission Factors'!$E$5:$R$488,
              MATCH(1,
                    ('Emission Factors'!$E$5:$E$488 = 'GHG emissions calculations'!$F838) *
                    ('Emission Factors'!$H$5:$H$488 = 'GHG emissions calculations'!$H838),
                    0),
              MATCH('GHG emissions calculations'!R$6, 'Emission Factors'!$E$5:$R$5, 0)) &lt;&gt; "",
        INDEX('Emission Factors'!$E$5:$R$488,
              MATCH(1,
                    ('Emission Factors'!$E$5:$E$488 = 'GHG emissions calculations'!$F838) *
                    ('Emission Factors'!$H$5:$H$488 = 'GHG emissions calculations'!$H838),
                    0),
              MATCH('GHG emissions calculations'!R$6, 'Emission Factors'!$E$5:$R$5, 0)),
        ""),
    "")</f>
        <v/>
      </c>
      <c r="S838" s="312">
        <f t="shared" si="2"/>
        <v>0</v>
      </c>
      <c r="T838" s="23"/>
    </row>
    <row r="839" ht="15.75" customHeight="1" outlineLevel="1">
      <c r="A839" s="23"/>
      <c r="B839" s="71"/>
      <c r="C839" s="71"/>
      <c r="D839" s="71"/>
      <c r="E839" s="314"/>
      <c r="F839" s="311" t="str">
        <f>Lists!T262</f>
        <v>Lead - Unspecified process - Global or unspecified region</v>
      </c>
      <c r="G839" s="311">
        <f t="array" ref="G839">XLOOKUP(1,('Emission Factors'!$E$5:$E$488='GHG emissions calculations'!$F839)*('Emission Factors'!$H$5:$H$488='GHG emissions calculations'!$H839),INDEX('Emission Factors'!$E$5:$T$488,0,MATCH('GHG emissions calculations'!G$6,'Emission Factors'!$E$5:$T$5,0)),"",0)</f>
        <v>2</v>
      </c>
      <c r="H839" s="311" t="s">
        <v>237</v>
      </c>
      <c r="I839" s="312" t="str">
        <f>IF(
    SUMIFS('Import data'!$L$25:$L$80,
           'Import data'!$J$25:$J$80, F839,
           'Import data'!$G$25:$G$80, 'GHG emissions calculations'!$H839,
           'Import data'!$I$25:$I$80,$E$541) &lt;&gt; 0,
    SUMIFS('Import data'!$L$25:$L$80,
           'Import data'!$J$25:$J$80, F839,
           'Import data'!$G$25:$G$80, 'GHG emissions calculations'!$H839,
           'Import data'!$I$25:$I$80,$E$541),
    ""
)</f>
        <v/>
      </c>
      <c r="J839" s="311" t="str">
        <f t="array" ref="J839">IF(
    XLOOKUP(F839, 'Import data'!$J$26:$J$47, 'Import data'!$M$26:$M$47, "", 0) = "Please add the region-specific supplier emission factor or choose a different region available in the IAEG database.",
    "",
    XLOOKUP(F839, 'Import data'!$J$26:$J$47, 'Import data'!$M$26:$M$47, "", 0)
)</f>
        <v/>
      </c>
      <c r="K839" s="311" t="str">
        <f t="array" ref="K839">IFERROR(
    XLOOKUP(F839,
            _xlws.FILTER('Supplier Emission'!$G$15:$G$49,
                   ('Supplier Emission'!$D$15:$D$49=H839) * ('Supplier Emission'!$F$15:$F$49=$E$541)),
            _xlws.FILTER('Supplier Emission'!$I$15:$I$49,
                   ('Supplier Emission'!$D$15:$D$49=H839) * ('Supplier Emission'!$F$15:$F$49=$E$541)),
            ""),
    "")</f>
        <v/>
      </c>
      <c r="L839" s="311" t="str">
        <f t="array" ref="L839">IFERROR(
    XLOOKUP(F839,
            _xlws.FILTER('Supplier Emission'!$G$15:$G$49,
                   ('Supplier Emission'!$D$15:$D$49=H839) * ('Supplier Emission'!$F$15:$F$49=$E$541)),
            _xlws.FILTER('Supplier Emission'!$J$15:$J$49,
                   ('Supplier Emission'!$D$15:$D$49=H839) * ('Supplier Emission'!$F$15:$F$49=$E$541)),
            ""),
    "")</f>
        <v/>
      </c>
      <c r="M839" s="311" t="str">
        <f t="array" ref="M839">IFERROR(
    XLOOKUP(F839,
            _xlws.FILTER('Supplier Emission'!$G$15:$G$49,
                   ('Supplier Emission'!$D$15:$D$49=H839) * ('Supplier Emission'!$F$15:$F$49=$E$541)),
            _xlws.FILTER('Supplier Emission'!$M$15:$M$49,
                   ('Supplier Emission'!$D$15:$D$49=H839) * ('Supplier Emission'!$F$15:$F$49=$E$541)),
            ""),
    "")</f>
        <v/>
      </c>
      <c r="N839" s="311" t="str">
        <f t="array" ref="N839">IFERROR(
    XLOOKUP(F839,
            _xlws.FILTER('Supplier Emission'!$G$15:$G$49,
                   ('Supplier Emission'!$D$15:$D$49=H839) * ('Supplier Emission'!$F$15:$F$49=$E$541)),
            _xlws.FILTER('Supplier Emission'!$H$15:$H$49,
                   ('Supplier Emission'!$D$15:$D$49=H839) * ('Supplier Emission'!$F$15:$F$49=$E$541)),
            ""),
    "")</f>
        <v/>
      </c>
      <c r="O839" s="311" t="str">
        <f t="array" ref="O839">XLOOKUP(1,('Emission Factors'!$E$5:$E$488='GHG emissions calculations'!$F839)*('Emission Factors'!$H$5:$H$488='GHG emissions calculations'!$H839),INDEX('Emission Factors'!$E$5:$T$488,0,MATCH('GHG emissions calculations'!O$6,'Emission Factors'!$E$5:$T$5,0)),"",0)</f>
        <v>Processed  Lead </v>
      </c>
      <c r="P839" s="313">
        <f t="array" ref="P839">IFERROR(
    INDEX('Emission Factors'!$E$5:$P$488,
          MATCH(1,
                ('Emission Factors'!$E$5:$E$488 = 'GHG emissions calculations'!$F839) *
                ('Emission Factors'!$H$5:$H$488 = 'GHG emissions calculations'!$H839),
                0),
          MATCH('GHG emissions calculations'!P$6,'Emission Factors'!$E$5:$P$5,0)),
    "")</f>
        <v>3.105</v>
      </c>
      <c r="Q839" s="311" t="str">
        <f t="array" ref="Q839">IFERROR(
    IF(
        INDEX('Emission Factors'!$E$5:$P$488,
              MATCH(1,
                    ('Emission Factors'!$E$5:$E$488 = 'GHG emissions calculations'!$F839) *
                    ('Emission Factors'!$H$5:$H$488 = 'GHG emissions calculations'!$H839),
                    0),
              MATCH('GHG emissions calculations'!Q$6, 'Emission Factors'!$E$5:$P$5, 0)) &lt;&gt; "",
        INDEX('Emission Factors'!$E$5:$P$488,
              MATCH(1,
                    ('Emission Factors'!$E$5:$E$488 = 'GHG emissions calculations'!$F839) *
                    ('Emission Factors'!$H$5:$H$488 = 'GHG emissions calculations'!$H839),
                    0),
              MATCH('GHG emissions calculations'!Q$6, 'Emission Factors'!$E$5:$P$5, 0)),
        ""),
    "")</f>
        <v>kgCO2e/kg</v>
      </c>
      <c r="R839" s="311" t="str">
        <f t="array" ref="R839">IFERROR(
    IF(
        INDEX('Emission Factors'!$E$5:$R$488,
              MATCH(1,
                    ('Emission Factors'!$E$5:$E$488 = 'GHG emissions calculations'!$F839) *
                    ('Emission Factors'!$H$5:$H$488 = 'GHG emissions calculations'!$H839),
                    0),
              MATCH('GHG emissions calculations'!R$6, 'Emission Factors'!$E$5:$R$5, 0)) &lt;&gt; "",
        INDEX('Emission Factors'!$E$5:$R$488,
              MATCH(1,
                    ('Emission Factors'!$E$5:$E$488 = 'GHG emissions calculations'!$F839) *
                    ('Emission Factors'!$H$5:$H$488 = 'GHG emissions calculations'!$H839),
                    0),
              MATCH('GHG emissions calculations'!R$6, 'Emission Factors'!$E$5:$R$5, 0)),
        ""),
    "")</f>
        <v>Global or unspecified region</v>
      </c>
      <c r="S839" s="312">
        <f t="shared" si="2"/>
        <v>0</v>
      </c>
      <c r="T839" s="23"/>
    </row>
    <row r="840" ht="15.75" customHeight="1" outlineLevel="1">
      <c r="A840" s="23"/>
      <c r="B840" s="71"/>
      <c r="C840" s="71"/>
      <c r="D840" s="71"/>
      <c r="E840" s="314"/>
      <c r="F840" s="311" t="str">
        <f>Lists!T261</f>
        <v>Lead - Unspecified process - Middle East</v>
      </c>
      <c r="G840" s="311" t="str">
        <f t="array" ref="G840">XLOOKUP(1,('Emission Factors'!$E$5:$E$488='GHG emissions calculations'!$F840)*('Emission Factors'!$H$5:$H$488='GHG emissions calculations'!$H840),INDEX('Emission Factors'!$E$5:$T$488,0,MATCH('GHG emissions calculations'!G$6,'Emission Factors'!$E$5:$T$5,0)),"",0)</f>
        <v/>
      </c>
      <c r="H840" s="311" t="s">
        <v>237</v>
      </c>
      <c r="I840" s="312" t="str">
        <f>IF(
    SUMIFS('Import data'!$L$25:$L$80,
           'Import data'!$J$25:$J$80, F840,
           'Import data'!$G$25:$G$80, 'GHG emissions calculations'!$H840,
           'Import data'!$I$25:$I$80,$E$541) &lt;&gt; 0,
    SUMIFS('Import data'!$L$25:$L$80,
           'Import data'!$J$25:$J$80, F840,
           'Import data'!$G$25:$G$80, 'GHG emissions calculations'!$H840,
           'Import data'!$I$25:$I$80,$E$541),
    ""
)</f>
        <v/>
      </c>
      <c r="J840" s="311" t="str">
        <f t="array" ref="J840">IF(
    XLOOKUP(F840, 'Import data'!$J$26:$J$47, 'Import data'!$M$26:$M$47, "", 0) = "Please add the region-specific supplier emission factor or choose a different region available in the IAEG database.",
    "",
    XLOOKUP(F840, 'Import data'!$J$26:$J$47, 'Import data'!$M$26:$M$47, "", 0)
)</f>
        <v/>
      </c>
      <c r="K840" s="311" t="str">
        <f t="array" ref="K840">IFERROR(
    XLOOKUP(F840,
            _xlws.FILTER('Supplier Emission'!$G$15:$G$49,
                   ('Supplier Emission'!$D$15:$D$49=H840) * ('Supplier Emission'!$F$15:$F$49=$E$541)),
            _xlws.FILTER('Supplier Emission'!$I$15:$I$49,
                   ('Supplier Emission'!$D$15:$D$49=H840) * ('Supplier Emission'!$F$15:$F$49=$E$541)),
            ""),
    "")</f>
        <v/>
      </c>
      <c r="L840" s="311" t="str">
        <f t="array" ref="L840">IFERROR(
    XLOOKUP(F840,
            _xlws.FILTER('Supplier Emission'!$G$15:$G$49,
                   ('Supplier Emission'!$D$15:$D$49=H840) * ('Supplier Emission'!$F$15:$F$49=$E$541)),
            _xlws.FILTER('Supplier Emission'!$J$15:$J$49,
                   ('Supplier Emission'!$D$15:$D$49=H840) * ('Supplier Emission'!$F$15:$F$49=$E$541)),
            ""),
    "")</f>
        <v/>
      </c>
      <c r="M840" s="311" t="str">
        <f t="array" ref="M840">IFERROR(
    XLOOKUP(F840,
            _xlws.FILTER('Supplier Emission'!$G$15:$G$49,
                   ('Supplier Emission'!$D$15:$D$49=H840) * ('Supplier Emission'!$F$15:$F$49=$E$541)),
            _xlws.FILTER('Supplier Emission'!$M$15:$M$49,
                   ('Supplier Emission'!$D$15:$D$49=H840) * ('Supplier Emission'!$F$15:$F$49=$E$541)),
            ""),
    "")</f>
        <v/>
      </c>
      <c r="N840" s="311" t="str">
        <f t="array" ref="N840">IFERROR(
    XLOOKUP(F840,
            _xlws.FILTER('Supplier Emission'!$G$15:$G$49,
                   ('Supplier Emission'!$D$15:$D$49=H840) * ('Supplier Emission'!$F$15:$F$49=$E$541)),
            _xlws.FILTER('Supplier Emission'!$H$15:$H$49,
                   ('Supplier Emission'!$D$15:$D$49=H840) * ('Supplier Emission'!$F$15:$F$49=$E$541)),
            ""),
    "")</f>
        <v/>
      </c>
      <c r="O840" s="311" t="str">
        <f t="array" ref="O840">XLOOKUP(1,('Emission Factors'!$E$5:$E$488='GHG emissions calculations'!$F840)*('Emission Factors'!$H$5:$H$488='GHG emissions calculations'!$H840),INDEX('Emission Factors'!$E$5:$T$488,0,MATCH('GHG emissions calculations'!O$6,'Emission Factors'!$E$5:$T$5,0)),"",0)</f>
        <v/>
      </c>
      <c r="P840" s="313" t="str">
        <f t="array" ref="P840">IFERROR(
    INDEX('Emission Factors'!$E$5:$P$488,
          MATCH(1,
                ('Emission Factors'!$E$5:$E$488 = 'GHG emissions calculations'!$F840) *
                ('Emission Factors'!$H$5:$H$488 = 'GHG emissions calculations'!$H840),
                0),
          MATCH('GHG emissions calculations'!P$6,'Emission Factors'!$E$5:$P$5,0)),
    "")</f>
        <v/>
      </c>
      <c r="Q840" s="311" t="str">
        <f t="array" ref="Q840">IFERROR(
    IF(
        INDEX('Emission Factors'!$E$5:$P$488,
              MATCH(1,
                    ('Emission Factors'!$E$5:$E$488 = 'GHG emissions calculations'!$F840) *
                    ('Emission Factors'!$H$5:$H$488 = 'GHG emissions calculations'!$H840),
                    0),
              MATCH('GHG emissions calculations'!Q$6, 'Emission Factors'!$E$5:$P$5, 0)) &lt;&gt; "",
        INDEX('Emission Factors'!$E$5:$P$488,
              MATCH(1,
                    ('Emission Factors'!$E$5:$E$488 = 'GHG emissions calculations'!$F840) *
                    ('Emission Factors'!$H$5:$H$488 = 'GHG emissions calculations'!$H840),
                    0),
              MATCH('GHG emissions calculations'!Q$6, 'Emission Factors'!$E$5:$P$5, 0)),
        ""),
    "")</f>
        <v/>
      </c>
      <c r="R840" s="311" t="str">
        <f t="array" ref="R840">IFERROR(
    IF(
        INDEX('Emission Factors'!$E$5:$R$488,
              MATCH(1,
                    ('Emission Factors'!$E$5:$E$488 = 'GHG emissions calculations'!$F840) *
                    ('Emission Factors'!$H$5:$H$488 = 'GHG emissions calculations'!$H840),
                    0),
              MATCH('GHG emissions calculations'!R$6, 'Emission Factors'!$E$5:$R$5, 0)) &lt;&gt; "",
        INDEX('Emission Factors'!$E$5:$R$488,
              MATCH(1,
                    ('Emission Factors'!$E$5:$E$488 = 'GHG emissions calculations'!$F840) *
                    ('Emission Factors'!$H$5:$H$488 = 'GHG emissions calculations'!$H840),
                    0),
              MATCH('GHG emissions calculations'!R$6, 'Emission Factors'!$E$5:$R$5, 0)),
        ""),
    "")</f>
        <v/>
      </c>
      <c r="S840" s="312">
        <f t="shared" si="2"/>
        <v>0</v>
      </c>
      <c r="T840" s="23"/>
    </row>
    <row r="841" ht="15.75" customHeight="1" outlineLevel="1">
      <c r="A841" s="23"/>
      <c r="B841" s="71"/>
      <c r="C841" s="71"/>
      <c r="D841" s="71"/>
      <c r="E841" s="314"/>
      <c r="F841" s="311" t="str">
        <f>Lists!T260</f>
        <v>Lead - Unspecified process - Oceania</v>
      </c>
      <c r="G841" s="311" t="str">
        <f t="array" ref="G841">XLOOKUP(1,('Emission Factors'!$E$5:$E$488='GHG emissions calculations'!$F841)*('Emission Factors'!$H$5:$H$488='GHG emissions calculations'!$H841),INDEX('Emission Factors'!$E$5:$T$488,0,MATCH('GHG emissions calculations'!G$6,'Emission Factors'!$E$5:$T$5,0)),"",0)</f>
        <v/>
      </c>
      <c r="H841" s="311" t="s">
        <v>237</v>
      </c>
      <c r="I841" s="312" t="str">
        <f>IF(
    SUMIFS('Import data'!$L$25:$L$80,
           'Import data'!$J$25:$J$80, F841,
           'Import data'!$G$25:$G$80, 'GHG emissions calculations'!$H841,
           'Import data'!$I$25:$I$80,$E$541) &lt;&gt; 0,
    SUMIFS('Import data'!$L$25:$L$80,
           'Import data'!$J$25:$J$80, F841,
           'Import data'!$G$25:$G$80, 'GHG emissions calculations'!$H841,
           'Import data'!$I$25:$I$80,$E$541),
    ""
)</f>
        <v/>
      </c>
      <c r="J841" s="311" t="str">
        <f t="array" ref="J841">IF(
    XLOOKUP(F841, 'Import data'!$J$26:$J$47, 'Import data'!$M$26:$M$47, "", 0) = "Please add the region-specific supplier emission factor or choose a different region available in the IAEG database.",
    "",
    XLOOKUP(F841, 'Import data'!$J$26:$J$47, 'Import data'!$M$26:$M$47, "", 0)
)</f>
        <v/>
      </c>
      <c r="K841" s="311" t="str">
        <f t="array" ref="K841">IFERROR(
    XLOOKUP(F841,
            _xlws.FILTER('Supplier Emission'!$G$15:$G$49,
                   ('Supplier Emission'!$D$15:$D$49=H841) * ('Supplier Emission'!$F$15:$F$49=$E$541)),
            _xlws.FILTER('Supplier Emission'!$I$15:$I$49,
                   ('Supplier Emission'!$D$15:$D$49=H841) * ('Supplier Emission'!$F$15:$F$49=$E$541)),
            ""),
    "")</f>
        <v/>
      </c>
      <c r="L841" s="311" t="str">
        <f t="array" ref="L841">IFERROR(
    XLOOKUP(F841,
            _xlws.FILTER('Supplier Emission'!$G$15:$G$49,
                   ('Supplier Emission'!$D$15:$D$49=H841) * ('Supplier Emission'!$F$15:$F$49=$E$541)),
            _xlws.FILTER('Supplier Emission'!$J$15:$J$49,
                   ('Supplier Emission'!$D$15:$D$49=H841) * ('Supplier Emission'!$F$15:$F$49=$E$541)),
            ""),
    "")</f>
        <v/>
      </c>
      <c r="M841" s="311" t="str">
        <f t="array" ref="M841">IFERROR(
    XLOOKUP(F841,
            _xlws.FILTER('Supplier Emission'!$G$15:$G$49,
                   ('Supplier Emission'!$D$15:$D$49=H841) * ('Supplier Emission'!$F$15:$F$49=$E$541)),
            _xlws.FILTER('Supplier Emission'!$M$15:$M$49,
                   ('Supplier Emission'!$D$15:$D$49=H841) * ('Supplier Emission'!$F$15:$F$49=$E$541)),
            ""),
    "")</f>
        <v/>
      </c>
      <c r="N841" s="311" t="str">
        <f t="array" ref="N841">IFERROR(
    XLOOKUP(F841,
            _xlws.FILTER('Supplier Emission'!$G$15:$G$49,
                   ('Supplier Emission'!$D$15:$D$49=H841) * ('Supplier Emission'!$F$15:$F$49=$E$541)),
            _xlws.FILTER('Supplier Emission'!$H$15:$H$49,
                   ('Supplier Emission'!$D$15:$D$49=H841) * ('Supplier Emission'!$F$15:$F$49=$E$541)),
            ""),
    "")</f>
        <v/>
      </c>
      <c r="O841" s="311" t="str">
        <f t="array" ref="O841">XLOOKUP(1,('Emission Factors'!$E$5:$E$488='GHG emissions calculations'!$F841)*('Emission Factors'!$H$5:$H$488='GHG emissions calculations'!$H841),INDEX('Emission Factors'!$E$5:$T$488,0,MATCH('GHG emissions calculations'!O$6,'Emission Factors'!$E$5:$T$5,0)),"",0)</f>
        <v/>
      </c>
      <c r="P841" s="313" t="str">
        <f t="array" ref="P841">IFERROR(
    INDEX('Emission Factors'!$E$5:$P$488,
          MATCH(1,
                ('Emission Factors'!$E$5:$E$488 = 'GHG emissions calculations'!$F841) *
                ('Emission Factors'!$H$5:$H$488 = 'GHG emissions calculations'!$H841),
                0),
          MATCH('GHG emissions calculations'!P$6,'Emission Factors'!$E$5:$P$5,0)),
    "")</f>
        <v/>
      </c>
      <c r="Q841" s="311" t="str">
        <f t="array" ref="Q841">IFERROR(
    IF(
        INDEX('Emission Factors'!$E$5:$P$488,
              MATCH(1,
                    ('Emission Factors'!$E$5:$E$488 = 'GHG emissions calculations'!$F841) *
                    ('Emission Factors'!$H$5:$H$488 = 'GHG emissions calculations'!$H841),
                    0),
              MATCH('GHG emissions calculations'!Q$6, 'Emission Factors'!$E$5:$P$5, 0)) &lt;&gt; "",
        INDEX('Emission Factors'!$E$5:$P$488,
              MATCH(1,
                    ('Emission Factors'!$E$5:$E$488 = 'GHG emissions calculations'!$F841) *
                    ('Emission Factors'!$H$5:$H$488 = 'GHG emissions calculations'!$H841),
                    0),
              MATCH('GHG emissions calculations'!Q$6, 'Emission Factors'!$E$5:$P$5, 0)),
        ""),
    "")</f>
        <v/>
      </c>
      <c r="R841" s="311" t="str">
        <f t="array" ref="R841">IFERROR(
    IF(
        INDEX('Emission Factors'!$E$5:$R$488,
              MATCH(1,
                    ('Emission Factors'!$E$5:$E$488 = 'GHG emissions calculations'!$F841) *
                    ('Emission Factors'!$H$5:$H$488 = 'GHG emissions calculations'!$H841),
                    0),
              MATCH('GHG emissions calculations'!R$6, 'Emission Factors'!$E$5:$R$5, 0)) &lt;&gt; "",
        INDEX('Emission Factors'!$E$5:$R$488,
              MATCH(1,
                    ('Emission Factors'!$E$5:$E$488 = 'GHG emissions calculations'!$F841) *
                    ('Emission Factors'!$H$5:$H$488 = 'GHG emissions calculations'!$H841),
                    0),
              MATCH('GHG emissions calculations'!R$6, 'Emission Factors'!$E$5:$R$5, 0)),
        ""),
    "")</f>
        <v/>
      </c>
      <c r="S841" s="312">
        <f t="shared" si="2"/>
        <v>0</v>
      </c>
      <c r="T841" s="23"/>
    </row>
    <row r="842" ht="15.75" customHeight="1" outlineLevel="1">
      <c r="A842" s="23"/>
      <c r="B842" s="71"/>
      <c r="C842" s="71"/>
      <c r="D842" s="71"/>
      <c r="E842" s="314"/>
      <c r="F842" s="311" t="str">
        <f>Lists!S97</f>
        <v>Machinery and equipment n.e.c. - Africa</v>
      </c>
      <c r="G842" s="311" t="str">
        <f t="array" ref="G842">XLOOKUP(1,('Emission Factors'!$E$5:$E$488='GHG emissions calculations'!$F842)*('Emission Factors'!$H$5:$H$488='GHG emissions calculations'!$H842),INDEX('Emission Factors'!$E$5:$T$488,0,MATCH('GHG emissions calculations'!G$6,'Emission Factors'!$E$5:$T$5,0)),"",0)</f>
        <v/>
      </c>
      <c r="H842" s="311" t="s">
        <v>238</v>
      </c>
      <c r="I842" s="312" t="str">
        <f>IF(
    SUMIFS('Import data'!$L$25:$L$80,
           'Import data'!$J$25:$J$80, F842,
           'Import data'!$G$25:$G$80, 'GHG emissions calculations'!$H842,
           'Import data'!$I$25:$I$80,$E$541) &lt;&gt; 0,
    SUMIFS('Import data'!$L$25:$L$80,
           'Import data'!$J$25:$J$80, F842,
           'Import data'!$G$25:$G$80, 'GHG emissions calculations'!$H842,
           'Import data'!$I$25:$I$80,$E$541),
    ""
)</f>
        <v/>
      </c>
      <c r="J842" s="311" t="str">
        <f t="array" ref="J842">IF(
    XLOOKUP(F842, 'Import data'!$J$26:$J$47, 'Import data'!$M$26:$M$47, "", 0) = "Please add the region-specific supplier emission factor or choose a different region available in the IAEG database.",
    "",
    XLOOKUP(F842, 'Import data'!$J$26:$J$47, 'Import data'!$M$26:$M$47, "", 0)
)</f>
        <v/>
      </c>
      <c r="K842" s="311" t="str">
        <f t="array" ref="K842">IFERROR(
    XLOOKUP(F842,
            _xlws.FILTER('Supplier Emission'!$G$15:$G$49,
                   ('Supplier Emission'!$D$15:$D$49=H842) * ('Supplier Emission'!$F$15:$F$49=$E$541)),
            _xlws.FILTER('Supplier Emission'!$I$15:$I$49,
                   ('Supplier Emission'!$D$15:$D$49=H842) * ('Supplier Emission'!$F$15:$F$49=$E$541)),
            ""),
    "")</f>
        <v/>
      </c>
      <c r="L842" s="311" t="str">
        <f t="array" ref="L842">IFERROR(
    XLOOKUP(F842,
            _xlws.FILTER('Supplier Emission'!$G$15:$G$49,
                   ('Supplier Emission'!$D$15:$D$49=H842) * ('Supplier Emission'!$F$15:$F$49=$E$541)),
            _xlws.FILTER('Supplier Emission'!$J$15:$J$49,
                   ('Supplier Emission'!$D$15:$D$49=H842) * ('Supplier Emission'!$F$15:$F$49=$E$541)),
            ""),
    "")</f>
        <v/>
      </c>
      <c r="M842" s="311" t="str">
        <f t="array" ref="M842">IFERROR(
    XLOOKUP(F842,
            _xlws.FILTER('Supplier Emission'!$G$15:$G$49,
                   ('Supplier Emission'!$D$15:$D$49=H842) * ('Supplier Emission'!$F$15:$F$49=$E$541)),
            _xlws.FILTER('Supplier Emission'!$M$15:$M$49,
                   ('Supplier Emission'!$D$15:$D$49=H842) * ('Supplier Emission'!$F$15:$F$49=$E$541)),
            ""),
    "")</f>
        <v/>
      </c>
      <c r="N842" s="311" t="str">
        <f t="array" ref="N842">IFERROR(
    XLOOKUP(F842,
            _xlws.FILTER('Supplier Emission'!$G$15:$G$49,
                   ('Supplier Emission'!$D$15:$D$49=H842) * ('Supplier Emission'!$F$15:$F$49=$E$541)),
            _xlws.FILTER('Supplier Emission'!$H$15:$H$49,
                   ('Supplier Emission'!$D$15:$D$49=H842) * ('Supplier Emission'!$F$15:$F$49=$E$541)),
            ""),
    "")</f>
        <v/>
      </c>
      <c r="O842" s="311" t="str">
        <f t="array" ref="O842">XLOOKUP(1,('Emission Factors'!$E$5:$E$488='GHG emissions calculations'!$F842)*('Emission Factors'!$H$5:$H$488='GHG emissions calculations'!$H842),INDEX('Emission Factors'!$E$5:$T$488,0,MATCH('GHG emissions calculations'!O$6,'Emission Factors'!$E$5:$T$5,0)),"",0)</f>
        <v/>
      </c>
      <c r="P842" s="313" t="str">
        <f t="array" ref="P842">IFERROR(
    INDEX('Emission Factors'!$E$5:$P$488,
          MATCH(1,
                ('Emission Factors'!$E$5:$E$488 = 'GHG emissions calculations'!$F842) *
                ('Emission Factors'!$H$5:$H$488 = 'GHG emissions calculations'!$H842),
                0),
          MATCH('GHG emissions calculations'!P$6,'Emission Factors'!$E$5:$P$5,0)),
    "")</f>
        <v/>
      </c>
      <c r="Q842" s="311" t="str">
        <f t="array" ref="Q842">IFERROR(
    IF(
        INDEX('Emission Factors'!$E$5:$P$488,
              MATCH(1,
                    ('Emission Factors'!$E$5:$E$488 = 'GHG emissions calculations'!$F842) *
                    ('Emission Factors'!$H$5:$H$488 = 'GHG emissions calculations'!$H842),
                    0),
              MATCH('GHG emissions calculations'!Q$6, 'Emission Factors'!$E$5:$P$5, 0)) &lt;&gt; "",
        INDEX('Emission Factors'!$E$5:$P$488,
              MATCH(1,
                    ('Emission Factors'!$E$5:$E$488 = 'GHG emissions calculations'!$F842) *
                    ('Emission Factors'!$H$5:$H$488 = 'GHG emissions calculations'!$H842),
                    0),
              MATCH('GHG emissions calculations'!Q$6, 'Emission Factors'!$E$5:$P$5, 0)),
        ""),
    "")</f>
        <v/>
      </c>
      <c r="R842" s="311" t="str">
        <f t="array" ref="R842">IFERROR(
    IF(
        INDEX('Emission Factors'!$E$5:$R$488,
              MATCH(1,
                    ('Emission Factors'!$E$5:$E$488 = 'GHG emissions calculations'!$F842) *
                    ('Emission Factors'!$H$5:$H$488 = 'GHG emissions calculations'!$H842),
                    0),
              MATCH('GHG emissions calculations'!R$6, 'Emission Factors'!$E$5:$R$5, 0)) &lt;&gt; "",
        INDEX('Emission Factors'!$E$5:$R$488,
              MATCH(1,
                    ('Emission Factors'!$E$5:$E$488 = 'GHG emissions calculations'!$F842) *
                    ('Emission Factors'!$H$5:$H$488 = 'GHG emissions calculations'!$H842),
                    0),
              MATCH('GHG emissions calculations'!R$6, 'Emission Factors'!$E$5:$R$5, 0)),
        ""),
    "")</f>
        <v/>
      </c>
      <c r="S842" s="312">
        <f t="shared" si="2"/>
        <v>0</v>
      </c>
      <c r="T842" s="23"/>
    </row>
    <row r="843" ht="15.75" customHeight="1" outlineLevel="1">
      <c r="A843" s="23"/>
      <c r="B843" s="71"/>
      <c r="C843" s="71"/>
      <c r="D843" s="71"/>
      <c r="E843" s="314"/>
      <c r="F843" s="311" t="str">
        <f>Lists!S95</f>
        <v>Machinery and equipment n.e.c. - America</v>
      </c>
      <c r="G843" s="311" t="str">
        <f t="array" ref="G843">XLOOKUP(1,('Emission Factors'!$E$5:$E$488='GHG emissions calculations'!$F843)*('Emission Factors'!$H$5:$H$488='GHG emissions calculations'!$H843),INDEX('Emission Factors'!$E$5:$T$488,0,MATCH('GHG emissions calculations'!G$6,'Emission Factors'!$E$5:$T$5,0)),"",0)</f>
        <v/>
      </c>
      <c r="H843" s="311" t="s">
        <v>238</v>
      </c>
      <c r="I843" s="312" t="str">
        <f>IF(
    SUMIFS('Import data'!$L$25:$L$80,
           'Import data'!$J$25:$J$80, F843,
           'Import data'!$G$25:$G$80, 'GHG emissions calculations'!$H843,
           'Import data'!$I$25:$I$80,$E$541) &lt;&gt; 0,
    SUMIFS('Import data'!$L$25:$L$80,
           'Import data'!$J$25:$J$80, F843,
           'Import data'!$G$25:$G$80, 'GHG emissions calculations'!$H843,
           'Import data'!$I$25:$I$80,$E$541),
    ""
)</f>
        <v/>
      </c>
      <c r="J843" s="311" t="str">
        <f t="array" ref="J843">IF(
    XLOOKUP(F843, 'Import data'!$J$26:$J$47, 'Import data'!$M$26:$M$47, "", 0) = "Please add the region-specific supplier emission factor or choose a different region available in the IAEG database.",
    "",
    XLOOKUP(F843, 'Import data'!$J$26:$J$47, 'Import data'!$M$26:$M$47, "", 0)
)</f>
        <v/>
      </c>
      <c r="K843" s="311" t="str">
        <f t="array" ref="K843">IFERROR(
    XLOOKUP(F843,
            _xlws.FILTER('Supplier Emission'!$G$15:$G$49,
                   ('Supplier Emission'!$D$15:$D$49=H843) * ('Supplier Emission'!$F$15:$F$49=$E$541)),
            _xlws.FILTER('Supplier Emission'!$I$15:$I$49,
                   ('Supplier Emission'!$D$15:$D$49=H843) * ('Supplier Emission'!$F$15:$F$49=$E$541)),
            ""),
    "")</f>
        <v/>
      </c>
      <c r="L843" s="311" t="str">
        <f t="array" ref="L843">IFERROR(
    XLOOKUP(F843,
            _xlws.FILTER('Supplier Emission'!$G$15:$G$49,
                   ('Supplier Emission'!$D$15:$D$49=H843) * ('Supplier Emission'!$F$15:$F$49=$E$541)),
            _xlws.FILTER('Supplier Emission'!$J$15:$J$49,
                   ('Supplier Emission'!$D$15:$D$49=H843) * ('Supplier Emission'!$F$15:$F$49=$E$541)),
            ""),
    "")</f>
        <v/>
      </c>
      <c r="M843" s="311" t="str">
        <f t="array" ref="M843">IFERROR(
    XLOOKUP(F843,
            _xlws.FILTER('Supplier Emission'!$G$15:$G$49,
                   ('Supplier Emission'!$D$15:$D$49=H843) * ('Supplier Emission'!$F$15:$F$49=$E$541)),
            _xlws.FILTER('Supplier Emission'!$M$15:$M$49,
                   ('Supplier Emission'!$D$15:$D$49=H843) * ('Supplier Emission'!$F$15:$F$49=$E$541)),
            ""),
    "")</f>
        <v/>
      </c>
      <c r="N843" s="311" t="str">
        <f t="array" ref="N843">IFERROR(
    XLOOKUP(F843,
            _xlws.FILTER('Supplier Emission'!$G$15:$G$49,
                   ('Supplier Emission'!$D$15:$D$49=H843) * ('Supplier Emission'!$F$15:$F$49=$E$541)),
            _xlws.FILTER('Supplier Emission'!$H$15:$H$49,
                   ('Supplier Emission'!$D$15:$D$49=H843) * ('Supplier Emission'!$F$15:$F$49=$E$541)),
            ""),
    "")</f>
        <v/>
      </c>
      <c r="O843" s="311" t="str">
        <f t="array" ref="O843">XLOOKUP(1,('Emission Factors'!$E$5:$E$488='GHG emissions calculations'!$F843)*('Emission Factors'!$H$5:$H$488='GHG emissions calculations'!$H843),INDEX('Emission Factors'!$E$5:$T$488,0,MATCH('GHG emissions calculations'!O$6,'Emission Factors'!$E$5:$T$5,0)),"",0)</f>
        <v/>
      </c>
      <c r="P843" s="313" t="str">
        <f t="array" ref="P843">IFERROR(
    INDEX('Emission Factors'!$E$5:$P$488,
          MATCH(1,
                ('Emission Factors'!$E$5:$E$488 = 'GHG emissions calculations'!$F843) *
                ('Emission Factors'!$H$5:$H$488 = 'GHG emissions calculations'!$H843),
                0),
          MATCH('GHG emissions calculations'!P$6,'Emission Factors'!$E$5:$P$5,0)),
    "")</f>
        <v/>
      </c>
      <c r="Q843" s="311" t="str">
        <f t="array" ref="Q843">IFERROR(
    IF(
        INDEX('Emission Factors'!$E$5:$P$488,
              MATCH(1,
                    ('Emission Factors'!$E$5:$E$488 = 'GHG emissions calculations'!$F843) *
                    ('Emission Factors'!$H$5:$H$488 = 'GHG emissions calculations'!$H843),
                    0),
              MATCH('GHG emissions calculations'!Q$6, 'Emission Factors'!$E$5:$P$5, 0)) &lt;&gt; "",
        INDEX('Emission Factors'!$E$5:$P$488,
              MATCH(1,
                    ('Emission Factors'!$E$5:$E$488 = 'GHG emissions calculations'!$F843) *
                    ('Emission Factors'!$H$5:$H$488 = 'GHG emissions calculations'!$H843),
                    0),
              MATCH('GHG emissions calculations'!Q$6, 'Emission Factors'!$E$5:$P$5, 0)),
        ""),
    "")</f>
        <v/>
      </c>
      <c r="R843" s="311" t="str">
        <f t="array" ref="R843">IFERROR(
    IF(
        INDEX('Emission Factors'!$E$5:$R$488,
              MATCH(1,
                    ('Emission Factors'!$E$5:$E$488 = 'GHG emissions calculations'!$F843) *
                    ('Emission Factors'!$H$5:$H$488 = 'GHG emissions calculations'!$H843),
                    0),
              MATCH('GHG emissions calculations'!R$6, 'Emission Factors'!$E$5:$R$5, 0)) &lt;&gt; "",
        INDEX('Emission Factors'!$E$5:$R$488,
              MATCH(1,
                    ('Emission Factors'!$E$5:$E$488 = 'GHG emissions calculations'!$F843) *
                    ('Emission Factors'!$H$5:$H$488 = 'GHG emissions calculations'!$H843),
                    0),
              MATCH('GHG emissions calculations'!R$6, 'Emission Factors'!$E$5:$R$5, 0)),
        ""),
    "")</f>
        <v/>
      </c>
      <c r="S843" s="312">
        <f t="shared" si="2"/>
        <v>0</v>
      </c>
      <c r="T843" s="23"/>
    </row>
    <row r="844" ht="15.75" customHeight="1" outlineLevel="1">
      <c r="A844" s="23"/>
      <c r="B844" s="71"/>
      <c r="C844" s="71"/>
      <c r="D844" s="71"/>
      <c r="E844" s="314"/>
      <c r="F844" s="311" t="str">
        <f>Lists!S98</f>
        <v>Machinery and equipment n.e.c. - Asia</v>
      </c>
      <c r="G844" s="311" t="str">
        <f t="array" ref="G844">XLOOKUP(1,('Emission Factors'!$E$5:$E$488='GHG emissions calculations'!$F844)*('Emission Factors'!$H$5:$H$488='GHG emissions calculations'!$H844),INDEX('Emission Factors'!$E$5:$T$488,0,MATCH('GHG emissions calculations'!G$6,'Emission Factors'!$E$5:$T$5,0)),"",0)</f>
        <v/>
      </c>
      <c r="H844" s="311" t="s">
        <v>238</v>
      </c>
      <c r="I844" s="312" t="str">
        <f>IF(
    SUMIFS('Import data'!$L$25:$L$80,
           'Import data'!$J$25:$J$80, F844,
           'Import data'!$G$25:$G$80, 'GHG emissions calculations'!$H844,
           'Import data'!$I$25:$I$80,$E$541) &lt;&gt; 0,
    SUMIFS('Import data'!$L$25:$L$80,
           'Import data'!$J$25:$J$80, F844,
           'Import data'!$G$25:$G$80, 'GHG emissions calculations'!$H844,
           'Import data'!$I$25:$I$80,$E$541),
    ""
)</f>
        <v/>
      </c>
      <c r="J844" s="311" t="str">
        <f t="array" ref="J844">IF(
    XLOOKUP(F844, 'Import data'!$J$26:$J$47, 'Import data'!$M$26:$M$47, "", 0) = "Please add the region-specific supplier emission factor or choose a different region available in the IAEG database.",
    "",
    XLOOKUP(F844, 'Import data'!$J$26:$J$47, 'Import data'!$M$26:$M$47, "", 0)
)</f>
        <v/>
      </c>
      <c r="K844" s="311" t="str">
        <f t="array" ref="K844">IFERROR(
    XLOOKUP(F844,
            _xlws.FILTER('Supplier Emission'!$G$15:$G$49,
                   ('Supplier Emission'!$D$15:$D$49=H844) * ('Supplier Emission'!$F$15:$F$49=$E$541)),
            _xlws.FILTER('Supplier Emission'!$I$15:$I$49,
                   ('Supplier Emission'!$D$15:$D$49=H844) * ('Supplier Emission'!$F$15:$F$49=$E$541)),
            ""),
    "")</f>
        <v/>
      </c>
      <c r="L844" s="311" t="str">
        <f t="array" ref="L844">IFERROR(
    XLOOKUP(F844,
            _xlws.FILTER('Supplier Emission'!$G$15:$G$49,
                   ('Supplier Emission'!$D$15:$D$49=H844) * ('Supplier Emission'!$F$15:$F$49=$E$541)),
            _xlws.FILTER('Supplier Emission'!$J$15:$J$49,
                   ('Supplier Emission'!$D$15:$D$49=H844) * ('Supplier Emission'!$F$15:$F$49=$E$541)),
            ""),
    "")</f>
        <v/>
      </c>
      <c r="M844" s="311" t="str">
        <f t="array" ref="M844">IFERROR(
    XLOOKUP(F844,
            _xlws.FILTER('Supplier Emission'!$G$15:$G$49,
                   ('Supplier Emission'!$D$15:$D$49=H844) * ('Supplier Emission'!$F$15:$F$49=$E$541)),
            _xlws.FILTER('Supplier Emission'!$M$15:$M$49,
                   ('Supplier Emission'!$D$15:$D$49=H844) * ('Supplier Emission'!$F$15:$F$49=$E$541)),
            ""),
    "")</f>
        <v/>
      </c>
      <c r="N844" s="311" t="str">
        <f t="array" ref="N844">IFERROR(
    XLOOKUP(F844,
            _xlws.FILTER('Supplier Emission'!$G$15:$G$49,
                   ('Supplier Emission'!$D$15:$D$49=H844) * ('Supplier Emission'!$F$15:$F$49=$E$541)),
            _xlws.FILTER('Supplier Emission'!$H$15:$H$49,
                   ('Supplier Emission'!$D$15:$D$49=H844) * ('Supplier Emission'!$F$15:$F$49=$E$541)),
            ""),
    "")</f>
        <v/>
      </c>
      <c r="O844" s="311" t="str">
        <f t="array" ref="O844">XLOOKUP(1,('Emission Factors'!$E$5:$E$488='GHG emissions calculations'!$F844)*('Emission Factors'!$H$5:$H$488='GHG emissions calculations'!$H844),INDEX('Emission Factors'!$E$5:$T$488,0,MATCH('GHG emissions calculations'!O$6,'Emission Factors'!$E$5:$T$5,0)),"",0)</f>
        <v/>
      </c>
      <c r="P844" s="313" t="str">
        <f t="array" ref="P844">IFERROR(
    INDEX('Emission Factors'!$E$5:$P$488,
          MATCH(1,
                ('Emission Factors'!$E$5:$E$488 = 'GHG emissions calculations'!$F844) *
                ('Emission Factors'!$H$5:$H$488 = 'GHG emissions calculations'!$H844),
                0),
          MATCH('GHG emissions calculations'!P$6,'Emission Factors'!$E$5:$P$5,0)),
    "")</f>
        <v/>
      </c>
      <c r="Q844" s="311" t="str">
        <f t="array" ref="Q844">IFERROR(
    IF(
        INDEX('Emission Factors'!$E$5:$P$488,
              MATCH(1,
                    ('Emission Factors'!$E$5:$E$488 = 'GHG emissions calculations'!$F844) *
                    ('Emission Factors'!$H$5:$H$488 = 'GHG emissions calculations'!$H844),
                    0),
              MATCH('GHG emissions calculations'!Q$6, 'Emission Factors'!$E$5:$P$5, 0)) &lt;&gt; "",
        INDEX('Emission Factors'!$E$5:$P$488,
              MATCH(1,
                    ('Emission Factors'!$E$5:$E$488 = 'GHG emissions calculations'!$F844) *
                    ('Emission Factors'!$H$5:$H$488 = 'GHG emissions calculations'!$H844),
                    0),
              MATCH('GHG emissions calculations'!Q$6, 'Emission Factors'!$E$5:$P$5, 0)),
        ""),
    "")</f>
        <v/>
      </c>
      <c r="R844" s="311" t="str">
        <f t="array" ref="R844">IFERROR(
    IF(
        INDEX('Emission Factors'!$E$5:$R$488,
              MATCH(1,
                    ('Emission Factors'!$E$5:$E$488 = 'GHG emissions calculations'!$F844) *
                    ('Emission Factors'!$H$5:$H$488 = 'GHG emissions calculations'!$H844),
                    0),
              MATCH('GHG emissions calculations'!R$6, 'Emission Factors'!$E$5:$R$5, 0)) &lt;&gt; "",
        INDEX('Emission Factors'!$E$5:$R$488,
              MATCH(1,
                    ('Emission Factors'!$E$5:$E$488 = 'GHG emissions calculations'!$F844) *
                    ('Emission Factors'!$H$5:$H$488 = 'GHG emissions calculations'!$H844),
                    0),
              MATCH('GHG emissions calculations'!R$6, 'Emission Factors'!$E$5:$R$5, 0)),
        ""),
    "")</f>
        <v/>
      </c>
      <c r="S844" s="312">
        <f t="shared" si="2"/>
        <v>0</v>
      </c>
      <c r="T844" s="23"/>
    </row>
    <row r="845" ht="15.75" customHeight="1" outlineLevel="1">
      <c r="A845" s="23"/>
      <c r="B845" s="71"/>
      <c r="C845" s="71"/>
      <c r="D845" s="71"/>
      <c r="E845" s="314"/>
      <c r="F845" s="311" t="str">
        <f>Lists!S96</f>
        <v>Machinery and equipment n.e.c. - Europe</v>
      </c>
      <c r="G845" s="311">
        <f t="array" ref="G845">XLOOKUP(1,('Emission Factors'!$E$5:$E$488='GHG emissions calculations'!$F845)*('Emission Factors'!$H$5:$H$488='GHG emissions calculations'!$H845),INDEX('Emission Factors'!$E$5:$T$488,0,MATCH('GHG emissions calculations'!G$6,'Emission Factors'!$E$5:$T$5,0)),"",0)</f>
        <v>3</v>
      </c>
      <c r="H845" s="311" t="s">
        <v>238</v>
      </c>
      <c r="I845" s="312" t="str">
        <f>IF(
    SUMIFS('Import data'!$L$25:$L$80,
           'Import data'!$J$25:$J$80, F845,
           'Import data'!$G$25:$G$80, 'GHG emissions calculations'!$H845,
           'Import data'!$I$25:$I$80,$E$541) &lt;&gt; 0,
    SUMIFS('Import data'!$L$25:$L$80,
           'Import data'!$J$25:$J$80, F845,
           'Import data'!$G$25:$G$80, 'GHG emissions calculations'!$H845,
           'Import data'!$I$25:$I$80,$E$541),
    ""
)</f>
        <v/>
      </c>
      <c r="J845" s="311" t="str">
        <f t="array" ref="J845">IF(
    XLOOKUP(F845, 'Import data'!$J$26:$J$47, 'Import data'!$M$26:$M$47, "", 0) = "Please add the region-specific supplier emission factor or choose a different region available in the IAEG database.",
    "",
    XLOOKUP(F845, 'Import data'!$J$26:$J$47, 'Import data'!$M$26:$M$47, "", 0)
)</f>
        <v/>
      </c>
      <c r="K845" s="311" t="str">
        <f t="array" ref="K845">IFERROR(
    XLOOKUP(F845,
            _xlws.FILTER('Supplier Emission'!$G$15:$G$49,
                   ('Supplier Emission'!$D$15:$D$49=H845) * ('Supplier Emission'!$F$15:$F$49=$E$541)),
            _xlws.FILTER('Supplier Emission'!$I$15:$I$49,
                   ('Supplier Emission'!$D$15:$D$49=H845) * ('Supplier Emission'!$F$15:$F$49=$E$541)),
            ""),
    "")</f>
        <v/>
      </c>
      <c r="L845" s="311" t="str">
        <f t="array" ref="L845">IFERROR(
    XLOOKUP(F845,
            _xlws.FILTER('Supplier Emission'!$G$15:$G$49,
                   ('Supplier Emission'!$D$15:$D$49=H845) * ('Supplier Emission'!$F$15:$F$49=$E$541)),
            _xlws.FILTER('Supplier Emission'!$J$15:$J$49,
                   ('Supplier Emission'!$D$15:$D$49=H845) * ('Supplier Emission'!$F$15:$F$49=$E$541)),
            ""),
    "")</f>
        <v/>
      </c>
      <c r="M845" s="311" t="str">
        <f t="array" ref="M845">IFERROR(
    XLOOKUP(F845,
            _xlws.FILTER('Supplier Emission'!$G$15:$G$49,
                   ('Supplier Emission'!$D$15:$D$49=H845) * ('Supplier Emission'!$F$15:$F$49=$E$541)),
            _xlws.FILTER('Supplier Emission'!$M$15:$M$49,
                   ('Supplier Emission'!$D$15:$D$49=H845) * ('Supplier Emission'!$F$15:$F$49=$E$541)),
            ""),
    "")</f>
        <v/>
      </c>
      <c r="N845" s="311" t="str">
        <f t="array" ref="N845">IFERROR(
    XLOOKUP(F845,
            _xlws.FILTER('Supplier Emission'!$G$15:$G$49,
                   ('Supplier Emission'!$D$15:$D$49=H845) * ('Supplier Emission'!$F$15:$F$49=$E$541)),
            _xlws.FILTER('Supplier Emission'!$H$15:$H$49,
                   ('Supplier Emission'!$D$15:$D$49=H845) * ('Supplier Emission'!$F$15:$F$49=$E$541)),
            ""),
    "")</f>
        <v/>
      </c>
      <c r="O845" s="311" t="str">
        <f t="array" ref="O845">XLOOKUP(1,('Emission Factors'!$E$5:$E$488='GHG emissions calculations'!$F845)*('Emission Factors'!$H$5:$H$488='GHG emissions calculations'!$H845),INDEX('Emission Factors'!$E$5:$T$488,0,MATCH('GHG emissions calculations'!O$6,'Emission Factors'!$E$5:$T$5,0)),"",0)</f>
        <v>Machinery / equipment not specific</v>
      </c>
      <c r="P845" s="313">
        <f t="array" ref="P845">IFERROR(
    INDEX('Emission Factors'!$E$5:$P$488,
          MATCH(1,
                ('Emission Factors'!$E$5:$E$488 = 'GHG emissions calculations'!$F845) *
                ('Emission Factors'!$H$5:$H$488 = 'GHG emissions calculations'!$H845),
                0),
          MATCH('GHG emissions calculations'!P$6,'Emission Factors'!$E$5:$P$5,0)),
    "")</f>
        <v>329.522</v>
      </c>
      <c r="Q845" s="311" t="str">
        <f t="array" ref="Q845">IFERROR(
    IF(
        INDEX('Emission Factors'!$E$5:$P$488,
              MATCH(1,
                    ('Emission Factors'!$E$5:$E$488 = 'GHG emissions calculations'!$F845) *
                    ('Emission Factors'!$H$5:$H$488 = 'GHG emissions calculations'!$H845),
                    0),
              MATCH('GHG emissions calculations'!Q$6, 'Emission Factors'!$E$5:$P$5, 0)) &lt;&gt; "",
        INDEX('Emission Factors'!$E$5:$P$488,
              MATCH(1,
                    ('Emission Factors'!$E$5:$E$488 = 'GHG emissions calculations'!$F845) *
                    ('Emission Factors'!$H$5:$H$488 = 'GHG emissions calculations'!$H845),
                    0),
              MATCH('GHG emissions calculations'!Q$6, 'Emission Factors'!$E$5:$P$5, 0)),
        ""),
    "")</f>
        <v>kgCO2e / k€</v>
      </c>
      <c r="R845" s="311" t="str">
        <f t="array" ref="R845">IFERROR(
    IF(
        INDEX('Emission Factors'!$E$5:$R$488,
              MATCH(1,
                    ('Emission Factors'!$E$5:$E$488 = 'GHG emissions calculations'!$F845) *
                    ('Emission Factors'!$H$5:$H$488 = 'GHG emissions calculations'!$H845),
                    0),
              MATCH('GHG emissions calculations'!R$6, 'Emission Factors'!$E$5:$R$5, 0)) &lt;&gt; "",
        INDEX('Emission Factors'!$E$5:$R$488,
              MATCH(1,
                    ('Emission Factors'!$E$5:$E$488 = 'GHG emissions calculations'!$F845) *
                    ('Emission Factors'!$H$5:$H$488 = 'GHG emissions calculations'!$H845),
                    0),
              MATCH('GHG emissions calculations'!R$6, 'Emission Factors'!$E$5:$R$5, 0)),
        ""),
    "")</f>
        <v>Europe</v>
      </c>
      <c r="S845" s="312">
        <f t="shared" si="2"/>
        <v>0</v>
      </c>
      <c r="T845" s="23"/>
    </row>
    <row r="846" ht="15.75" customHeight="1" outlineLevel="1">
      <c r="A846" s="23"/>
      <c r="B846" s="71"/>
      <c r="C846" s="71"/>
      <c r="D846" s="71"/>
      <c r="E846" s="314"/>
      <c r="F846" s="311" t="str">
        <f>Lists!S101</f>
        <v>Machinery and equipment n.e.c. - Global or unspecified region</v>
      </c>
      <c r="G846" s="311" t="str">
        <f t="array" ref="G846">XLOOKUP(1,('Emission Factors'!$E$5:$E$488='GHG emissions calculations'!$F846)*('Emission Factors'!$H$5:$H$488='GHG emissions calculations'!$H846),INDEX('Emission Factors'!$E$5:$T$488,0,MATCH('GHG emissions calculations'!G$6,'Emission Factors'!$E$5:$T$5,0)),"",0)</f>
        <v/>
      </c>
      <c r="H846" s="311" t="s">
        <v>238</v>
      </c>
      <c r="I846" s="312" t="str">
        <f>IF(
    SUMIFS('Import data'!$L$25:$L$80,
           'Import data'!$J$25:$J$80, F846,
           'Import data'!$G$25:$G$80, 'GHG emissions calculations'!$H846,
           'Import data'!$I$25:$I$80,$E$541) &lt;&gt; 0,
    SUMIFS('Import data'!$L$25:$L$80,
           'Import data'!$J$25:$J$80, F846,
           'Import data'!$G$25:$G$80, 'GHG emissions calculations'!$H846,
           'Import data'!$I$25:$I$80,$E$541),
    ""
)</f>
        <v/>
      </c>
      <c r="J846" s="311" t="str">
        <f t="array" ref="J846">IF(
    XLOOKUP(F846, 'Import data'!$J$26:$J$47, 'Import data'!$M$26:$M$47, "", 0) = "Please add the region-specific supplier emission factor or choose a different region available in the IAEG database.",
    "",
    XLOOKUP(F846, 'Import data'!$J$26:$J$47, 'Import data'!$M$26:$M$47, "", 0)
)</f>
        <v/>
      </c>
      <c r="K846" s="311" t="str">
        <f t="array" ref="K846">IFERROR(
    XLOOKUP(F846,
            _xlws.FILTER('Supplier Emission'!$G$15:$G$49,
                   ('Supplier Emission'!$D$15:$D$49=H846) * ('Supplier Emission'!$F$15:$F$49=$E$541)),
            _xlws.FILTER('Supplier Emission'!$I$15:$I$49,
                   ('Supplier Emission'!$D$15:$D$49=H846) * ('Supplier Emission'!$F$15:$F$49=$E$541)),
            ""),
    "")</f>
        <v/>
      </c>
      <c r="L846" s="311" t="str">
        <f t="array" ref="L846">IFERROR(
    XLOOKUP(F846,
            _xlws.FILTER('Supplier Emission'!$G$15:$G$49,
                   ('Supplier Emission'!$D$15:$D$49=H846) * ('Supplier Emission'!$F$15:$F$49=$E$541)),
            _xlws.FILTER('Supplier Emission'!$J$15:$J$49,
                   ('Supplier Emission'!$D$15:$D$49=H846) * ('Supplier Emission'!$F$15:$F$49=$E$541)),
            ""),
    "")</f>
        <v/>
      </c>
      <c r="M846" s="311" t="str">
        <f t="array" ref="M846">IFERROR(
    XLOOKUP(F846,
            _xlws.FILTER('Supplier Emission'!$G$15:$G$49,
                   ('Supplier Emission'!$D$15:$D$49=H846) * ('Supplier Emission'!$F$15:$F$49=$E$541)),
            _xlws.FILTER('Supplier Emission'!$M$15:$M$49,
                   ('Supplier Emission'!$D$15:$D$49=H846) * ('Supplier Emission'!$F$15:$F$49=$E$541)),
            ""),
    "")</f>
        <v/>
      </c>
      <c r="N846" s="311" t="str">
        <f t="array" ref="N846">IFERROR(
    XLOOKUP(F846,
            _xlws.FILTER('Supplier Emission'!$G$15:$G$49,
                   ('Supplier Emission'!$D$15:$D$49=H846) * ('Supplier Emission'!$F$15:$F$49=$E$541)),
            _xlws.FILTER('Supplier Emission'!$H$15:$H$49,
                   ('Supplier Emission'!$D$15:$D$49=H846) * ('Supplier Emission'!$F$15:$F$49=$E$541)),
            ""),
    "")</f>
        <v/>
      </c>
      <c r="O846" s="311" t="str">
        <f t="array" ref="O846">XLOOKUP(1,('Emission Factors'!$E$5:$E$488='GHG emissions calculations'!$F846)*('Emission Factors'!$H$5:$H$488='GHG emissions calculations'!$H846),INDEX('Emission Factors'!$E$5:$T$488,0,MATCH('GHG emissions calculations'!O$6,'Emission Factors'!$E$5:$T$5,0)),"",0)</f>
        <v/>
      </c>
      <c r="P846" s="313" t="str">
        <f t="array" ref="P846">IFERROR(
    INDEX('Emission Factors'!$E$5:$P$488,
          MATCH(1,
                ('Emission Factors'!$E$5:$E$488 = 'GHG emissions calculations'!$F846) *
                ('Emission Factors'!$H$5:$H$488 = 'GHG emissions calculations'!$H846),
                0),
          MATCH('GHG emissions calculations'!P$6,'Emission Factors'!$E$5:$P$5,0)),
    "")</f>
        <v/>
      </c>
      <c r="Q846" s="311" t="str">
        <f t="array" ref="Q846">IFERROR(
    IF(
        INDEX('Emission Factors'!$E$5:$P$488,
              MATCH(1,
                    ('Emission Factors'!$E$5:$E$488 = 'GHG emissions calculations'!$F846) *
                    ('Emission Factors'!$H$5:$H$488 = 'GHG emissions calculations'!$H846),
                    0),
              MATCH('GHG emissions calculations'!Q$6, 'Emission Factors'!$E$5:$P$5, 0)) &lt;&gt; "",
        INDEX('Emission Factors'!$E$5:$P$488,
              MATCH(1,
                    ('Emission Factors'!$E$5:$E$488 = 'GHG emissions calculations'!$F846) *
                    ('Emission Factors'!$H$5:$H$488 = 'GHG emissions calculations'!$H846),
                    0),
              MATCH('GHG emissions calculations'!Q$6, 'Emission Factors'!$E$5:$P$5, 0)),
        ""),
    "")</f>
        <v/>
      </c>
      <c r="R846" s="311" t="str">
        <f t="array" ref="R846">IFERROR(
    IF(
        INDEX('Emission Factors'!$E$5:$R$488,
              MATCH(1,
                    ('Emission Factors'!$E$5:$E$488 = 'GHG emissions calculations'!$F846) *
                    ('Emission Factors'!$H$5:$H$488 = 'GHG emissions calculations'!$H846),
                    0),
              MATCH('GHG emissions calculations'!R$6, 'Emission Factors'!$E$5:$R$5, 0)) &lt;&gt; "",
        INDEX('Emission Factors'!$E$5:$R$488,
              MATCH(1,
                    ('Emission Factors'!$E$5:$E$488 = 'GHG emissions calculations'!$F846) *
                    ('Emission Factors'!$H$5:$H$488 = 'GHG emissions calculations'!$H846),
                    0),
              MATCH('GHG emissions calculations'!R$6, 'Emission Factors'!$E$5:$R$5, 0)),
        ""),
    "")</f>
        <v/>
      </c>
      <c r="S846" s="312">
        <f t="shared" si="2"/>
        <v>0</v>
      </c>
      <c r="T846" s="23"/>
    </row>
    <row r="847" ht="15.75" customHeight="1" outlineLevel="1">
      <c r="A847" s="23"/>
      <c r="B847" s="71"/>
      <c r="C847" s="71"/>
      <c r="D847" s="71"/>
      <c r="E847" s="314"/>
      <c r="F847" s="311" t="str">
        <f>Lists!S100</f>
        <v>Machinery and equipment n.e.c. - Middle East</v>
      </c>
      <c r="G847" s="311" t="str">
        <f t="array" ref="G847">XLOOKUP(1,('Emission Factors'!$E$5:$E$488='GHG emissions calculations'!$F847)*('Emission Factors'!$H$5:$H$488='GHG emissions calculations'!$H847),INDEX('Emission Factors'!$E$5:$T$488,0,MATCH('GHG emissions calculations'!G$6,'Emission Factors'!$E$5:$T$5,0)),"",0)</f>
        <v/>
      </c>
      <c r="H847" s="311" t="s">
        <v>238</v>
      </c>
      <c r="I847" s="312" t="str">
        <f>IF(
    SUMIFS('Import data'!$L$25:$L$80,
           'Import data'!$J$25:$J$80, F847,
           'Import data'!$G$25:$G$80, 'GHG emissions calculations'!$H847,
           'Import data'!$I$25:$I$80,$E$541) &lt;&gt; 0,
    SUMIFS('Import data'!$L$25:$L$80,
           'Import data'!$J$25:$J$80, F847,
           'Import data'!$G$25:$G$80, 'GHG emissions calculations'!$H847,
           'Import data'!$I$25:$I$80,$E$541),
    ""
)</f>
        <v/>
      </c>
      <c r="J847" s="311" t="str">
        <f t="array" ref="J847">IF(
    XLOOKUP(F847, 'Import data'!$J$26:$J$47, 'Import data'!$M$26:$M$47, "", 0) = "Please add the region-specific supplier emission factor or choose a different region available in the IAEG database.",
    "",
    XLOOKUP(F847, 'Import data'!$J$26:$J$47, 'Import data'!$M$26:$M$47, "", 0)
)</f>
        <v/>
      </c>
      <c r="K847" s="311" t="str">
        <f t="array" ref="K847">IFERROR(
    XLOOKUP(F847,
            _xlws.FILTER('Supplier Emission'!$G$15:$G$49,
                   ('Supplier Emission'!$D$15:$D$49=H847) * ('Supplier Emission'!$F$15:$F$49=$E$541)),
            _xlws.FILTER('Supplier Emission'!$I$15:$I$49,
                   ('Supplier Emission'!$D$15:$D$49=H847) * ('Supplier Emission'!$F$15:$F$49=$E$541)),
            ""),
    "")</f>
        <v/>
      </c>
      <c r="L847" s="311" t="str">
        <f t="array" ref="L847">IFERROR(
    XLOOKUP(F847,
            _xlws.FILTER('Supplier Emission'!$G$15:$G$49,
                   ('Supplier Emission'!$D$15:$D$49=H847) * ('Supplier Emission'!$F$15:$F$49=$E$541)),
            _xlws.FILTER('Supplier Emission'!$J$15:$J$49,
                   ('Supplier Emission'!$D$15:$D$49=H847) * ('Supplier Emission'!$F$15:$F$49=$E$541)),
            ""),
    "")</f>
        <v/>
      </c>
      <c r="M847" s="311" t="str">
        <f t="array" ref="M847">IFERROR(
    XLOOKUP(F847,
            _xlws.FILTER('Supplier Emission'!$G$15:$G$49,
                   ('Supplier Emission'!$D$15:$D$49=H847) * ('Supplier Emission'!$F$15:$F$49=$E$541)),
            _xlws.FILTER('Supplier Emission'!$M$15:$M$49,
                   ('Supplier Emission'!$D$15:$D$49=H847) * ('Supplier Emission'!$F$15:$F$49=$E$541)),
            ""),
    "")</f>
        <v/>
      </c>
      <c r="N847" s="311" t="str">
        <f t="array" ref="N847">IFERROR(
    XLOOKUP(F847,
            _xlws.FILTER('Supplier Emission'!$G$15:$G$49,
                   ('Supplier Emission'!$D$15:$D$49=H847) * ('Supplier Emission'!$F$15:$F$49=$E$541)),
            _xlws.FILTER('Supplier Emission'!$H$15:$H$49,
                   ('Supplier Emission'!$D$15:$D$49=H847) * ('Supplier Emission'!$F$15:$F$49=$E$541)),
            ""),
    "")</f>
        <v/>
      </c>
      <c r="O847" s="311" t="str">
        <f t="array" ref="O847">XLOOKUP(1,('Emission Factors'!$E$5:$E$488='GHG emissions calculations'!$F847)*('Emission Factors'!$H$5:$H$488='GHG emissions calculations'!$H847),INDEX('Emission Factors'!$E$5:$T$488,0,MATCH('GHG emissions calculations'!O$6,'Emission Factors'!$E$5:$T$5,0)),"",0)</f>
        <v/>
      </c>
      <c r="P847" s="313" t="str">
        <f t="array" ref="P847">IFERROR(
    INDEX('Emission Factors'!$E$5:$P$488,
          MATCH(1,
                ('Emission Factors'!$E$5:$E$488 = 'GHG emissions calculations'!$F847) *
                ('Emission Factors'!$H$5:$H$488 = 'GHG emissions calculations'!$H847),
                0),
          MATCH('GHG emissions calculations'!P$6,'Emission Factors'!$E$5:$P$5,0)),
    "")</f>
        <v/>
      </c>
      <c r="Q847" s="311" t="str">
        <f t="array" ref="Q847">IFERROR(
    IF(
        INDEX('Emission Factors'!$E$5:$P$488,
              MATCH(1,
                    ('Emission Factors'!$E$5:$E$488 = 'GHG emissions calculations'!$F847) *
                    ('Emission Factors'!$H$5:$H$488 = 'GHG emissions calculations'!$H847),
                    0),
              MATCH('GHG emissions calculations'!Q$6, 'Emission Factors'!$E$5:$P$5, 0)) &lt;&gt; "",
        INDEX('Emission Factors'!$E$5:$P$488,
              MATCH(1,
                    ('Emission Factors'!$E$5:$E$488 = 'GHG emissions calculations'!$F847) *
                    ('Emission Factors'!$H$5:$H$488 = 'GHG emissions calculations'!$H847),
                    0),
              MATCH('GHG emissions calculations'!Q$6, 'Emission Factors'!$E$5:$P$5, 0)),
        ""),
    "")</f>
        <v/>
      </c>
      <c r="R847" s="311" t="str">
        <f t="array" ref="R847">IFERROR(
    IF(
        INDEX('Emission Factors'!$E$5:$R$488,
              MATCH(1,
                    ('Emission Factors'!$E$5:$E$488 = 'GHG emissions calculations'!$F847) *
                    ('Emission Factors'!$H$5:$H$488 = 'GHG emissions calculations'!$H847),
                    0),
              MATCH('GHG emissions calculations'!R$6, 'Emission Factors'!$E$5:$R$5, 0)) &lt;&gt; "",
        INDEX('Emission Factors'!$E$5:$R$488,
              MATCH(1,
                    ('Emission Factors'!$E$5:$E$488 = 'GHG emissions calculations'!$F847) *
                    ('Emission Factors'!$H$5:$H$488 = 'GHG emissions calculations'!$H847),
                    0),
              MATCH('GHG emissions calculations'!R$6, 'Emission Factors'!$E$5:$R$5, 0)),
        ""),
    "")</f>
        <v/>
      </c>
      <c r="S847" s="312">
        <f t="shared" si="2"/>
        <v>0</v>
      </c>
      <c r="T847" s="23"/>
    </row>
    <row r="848" ht="15.75" customHeight="1" outlineLevel="1">
      <c r="A848" s="23"/>
      <c r="B848" s="71"/>
      <c r="C848" s="71"/>
      <c r="D848" s="71"/>
      <c r="E848" s="314"/>
      <c r="F848" s="311" t="str">
        <f>Lists!S99</f>
        <v>Machinery and equipment n.e.c. - Oceania</v>
      </c>
      <c r="G848" s="311" t="str">
        <f t="array" ref="G848">XLOOKUP(1,('Emission Factors'!$E$5:$E$488='GHG emissions calculations'!$F848)*('Emission Factors'!$H$5:$H$488='GHG emissions calculations'!$H848),INDEX('Emission Factors'!$E$5:$T$488,0,MATCH('GHG emissions calculations'!G$6,'Emission Factors'!$E$5:$T$5,0)),"",0)</f>
        <v/>
      </c>
      <c r="H848" s="311" t="s">
        <v>238</v>
      </c>
      <c r="I848" s="312" t="str">
        <f>IF(
    SUMIFS('Import data'!$L$25:$L$80,
           'Import data'!$J$25:$J$80, F848,
           'Import data'!$G$25:$G$80, 'GHG emissions calculations'!$H848,
           'Import data'!$I$25:$I$80,$E$541) &lt;&gt; 0,
    SUMIFS('Import data'!$L$25:$L$80,
           'Import data'!$J$25:$J$80, F848,
           'Import data'!$G$25:$G$80, 'GHG emissions calculations'!$H848,
           'Import data'!$I$25:$I$80,$E$541),
    ""
)</f>
        <v/>
      </c>
      <c r="J848" s="311" t="str">
        <f t="array" ref="J848">IF(
    XLOOKUP(F848, 'Import data'!$J$26:$J$47, 'Import data'!$M$26:$M$47, "", 0) = "Please add the region-specific supplier emission factor or choose a different region available in the IAEG database.",
    "",
    XLOOKUP(F848, 'Import data'!$J$26:$J$47, 'Import data'!$M$26:$M$47, "", 0)
)</f>
        <v/>
      </c>
      <c r="K848" s="311" t="str">
        <f t="array" ref="K848">IFERROR(
    XLOOKUP(F848,
            _xlws.FILTER('Supplier Emission'!$G$15:$G$49,
                   ('Supplier Emission'!$D$15:$D$49=H848) * ('Supplier Emission'!$F$15:$F$49=$E$541)),
            _xlws.FILTER('Supplier Emission'!$I$15:$I$49,
                   ('Supplier Emission'!$D$15:$D$49=H848) * ('Supplier Emission'!$F$15:$F$49=$E$541)),
            ""),
    "")</f>
        <v/>
      </c>
      <c r="L848" s="311" t="str">
        <f t="array" ref="L848">IFERROR(
    XLOOKUP(F848,
            _xlws.FILTER('Supplier Emission'!$G$15:$G$49,
                   ('Supplier Emission'!$D$15:$D$49=H848) * ('Supplier Emission'!$F$15:$F$49=$E$541)),
            _xlws.FILTER('Supplier Emission'!$J$15:$J$49,
                   ('Supplier Emission'!$D$15:$D$49=H848) * ('Supplier Emission'!$F$15:$F$49=$E$541)),
            ""),
    "")</f>
        <v/>
      </c>
      <c r="M848" s="311" t="str">
        <f t="array" ref="M848">IFERROR(
    XLOOKUP(F848,
            _xlws.FILTER('Supplier Emission'!$G$15:$G$49,
                   ('Supplier Emission'!$D$15:$D$49=H848) * ('Supplier Emission'!$F$15:$F$49=$E$541)),
            _xlws.FILTER('Supplier Emission'!$M$15:$M$49,
                   ('Supplier Emission'!$D$15:$D$49=H848) * ('Supplier Emission'!$F$15:$F$49=$E$541)),
            ""),
    "")</f>
        <v/>
      </c>
      <c r="N848" s="311" t="str">
        <f t="array" ref="N848">IFERROR(
    XLOOKUP(F848,
            _xlws.FILTER('Supplier Emission'!$G$15:$G$49,
                   ('Supplier Emission'!$D$15:$D$49=H848) * ('Supplier Emission'!$F$15:$F$49=$E$541)),
            _xlws.FILTER('Supplier Emission'!$H$15:$H$49,
                   ('Supplier Emission'!$D$15:$D$49=H848) * ('Supplier Emission'!$F$15:$F$49=$E$541)),
            ""),
    "")</f>
        <v/>
      </c>
      <c r="O848" s="311" t="str">
        <f t="array" ref="O848">XLOOKUP(1,('Emission Factors'!$E$5:$E$488='GHG emissions calculations'!$F848)*('Emission Factors'!$H$5:$H$488='GHG emissions calculations'!$H848),INDEX('Emission Factors'!$E$5:$T$488,0,MATCH('GHG emissions calculations'!O$6,'Emission Factors'!$E$5:$T$5,0)),"",0)</f>
        <v/>
      </c>
      <c r="P848" s="313" t="str">
        <f t="array" ref="P848">IFERROR(
    INDEX('Emission Factors'!$E$5:$P$488,
          MATCH(1,
                ('Emission Factors'!$E$5:$E$488 = 'GHG emissions calculations'!$F848) *
                ('Emission Factors'!$H$5:$H$488 = 'GHG emissions calculations'!$H848),
                0),
          MATCH('GHG emissions calculations'!P$6,'Emission Factors'!$E$5:$P$5,0)),
    "")</f>
        <v/>
      </c>
      <c r="Q848" s="311" t="str">
        <f t="array" ref="Q848">IFERROR(
    IF(
        INDEX('Emission Factors'!$E$5:$P$488,
              MATCH(1,
                    ('Emission Factors'!$E$5:$E$488 = 'GHG emissions calculations'!$F848) *
                    ('Emission Factors'!$H$5:$H$488 = 'GHG emissions calculations'!$H848),
                    0),
              MATCH('GHG emissions calculations'!Q$6, 'Emission Factors'!$E$5:$P$5, 0)) &lt;&gt; "",
        INDEX('Emission Factors'!$E$5:$P$488,
              MATCH(1,
                    ('Emission Factors'!$E$5:$E$488 = 'GHG emissions calculations'!$F848) *
                    ('Emission Factors'!$H$5:$H$488 = 'GHG emissions calculations'!$H848),
                    0),
              MATCH('GHG emissions calculations'!Q$6, 'Emission Factors'!$E$5:$P$5, 0)),
        ""),
    "")</f>
        <v/>
      </c>
      <c r="R848" s="311" t="str">
        <f t="array" ref="R848">IFERROR(
    IF(
        INDEX('Emission Factors'!$E$5:$R$488,
              MATCH(1,
                    ('Emission Factors'!$E$5:$E$488 = 'GHG emissions calculations'!$F848) *
                    ('Emission Factors'!$H$5:$H$488 = 'GHG emissions calculations'!$H848),
                    0),
              MATCH('GHG emissions calculations'!R$6, 'Emission Factors'!$E$5:$R$5, 0)) &lt;&gt; "",
        INDEX('Emission Factors'!$E$5:$R$488,
              MATCH(1,
                    ('Emission Factors'!$E$5:$E$488 = 'GHG emissions calculations'!$F848) *
                    ('Emission Factors'!$H$5:$H$488 = 'GHG emissions calculations'!$H848),
                    0),
              MATCH('GHG emissions calculations'!R$6, 'Emission Factors'!$E$5:$R$5, 0)),
        ""),
    "")</f>
        <v/>
      </c>
      <c r="S848" s="312">
        <f t="shared" si="2"/>
        <v>0</v>
      </c>
      <c r="T848" s="23"/>
    </row>
    <row r="849" ht="15.75" customHeight="1" outlineLevel="1">
      <c r="A849" s="23"/>
      <c r="B849" s="71"/>
      <c r="C849" s="71"/>
      <c r="D849" s="71"/>
      <c r="E849" s="314"/>
      <c r="F849" s="311" t="str">
        <f>Lists!S104</f>
        <v>Metal pipes and fittings, unknown material and mass - Africa</v>
      </c>
      <c r="G849" s="311" t="str">
        <f t="array" ref="G849">XLOOKUP(1,('Emission Factors'!$E$5:$E$488='GHG emissions calculations'!$F849)*('Emission Factors'!$H$5:$H$488='GHG emissions calculations'!$H849),INDEX('Emission Factors'!$E$5:$T$488,0,MATCH('GHG emissions calculations'!G$6,'Emission Factors'!$E$5:$T$5,0)),"",0)</f>
        <v/>
      </c>
      <c r="H849" s="311" t="s">
        <v>238</v>
      </c>
      <c r="I849" s="312" t="str">
        <f>IF(
    SUMIFS('Import data'!$L$25:$L$80,
           'Import data'!$J$25:$J$80, F849,
           'Import data'!$G$25:$G$80, 'GHG emissions calculations'!$H849,
           'Import data'!$I$25:$I$80,$E$541) &lt;&gt; 0,
    SUMIFS('Import data'!$L$25:$L$80,
           'Import data'!$J$25:$J$80, F849,
           'Import data'!$G$25:$G$80, 'GHG emissions calculations'!$H849,
           'Import data'!$I$25:$I$80,$E$541),
    ""
)</f>
        <v/>
      </c>
      <c r="J849" s="311" t="str">
        <f t="array" ref="J849">IF(
    XLOOKUP(F849, 'Import data'!$J$26:$J$47, 'Import data'!$M$26:$M$47, "", 0) = "Please add the region-specific supplier emission factor or choose a different region available in the IAEG database.",
    "",
    XLOOKUP(F849, 'Import data'!$J$26:$J$47, 'Import data'!$M$26:$M$47, "", 0)
)</f>
        <v/>
      </c>
      <c r="K849" s="311" t="str">
        <f t="array" ref="K849">IFERROR(
    XLOOKUP(F849,
            _xlws.FILTER('Supplier Emission'!$G$15:$G$49,
                   ('Supplier Emission'!$D$15:$D$49=H849) * ('Supplier Emission'!$F$15:$F$49=$E$541)),
            _xlws.FILTER('Supplier Emission'!$I$15:$I$49,
                   ('Supplier Emission'!$D$15:$D$49=H849) * ('Supplier Emission'!$F$15:$F$49=$E$541)),
            ""),
    "")</f>
        <v/>
      </c>
      <c r="L849" s="311" t="str">
        <f t="array" ref="L849">IFERROR(
    XLOOKUP(F849,
            _xlws.FILTER('Supplier Emission'!$G$15:$G$49,
                   ('Supplier Emission'!$D$15:$D$49=H849) * ('Supplier Emission'!$F$15:$F$49=$E$541)),
            _xlws.FILTER('Supplier Emission'!$J$15:$J$49,
                   ('Supplier Emission'!$D$15:$D$49=H849) * ('Supplier Emission'!$F$15:$F$49=$E$541)),
            ""),
    "")</f>
        <v/>
      </c>
      <c r="M849" s="311" t="str">
        <f t="array" ref="M849">IFERROR(
    XLOOKUP(F849,
            _xlws.FILTER('Supplier Emission'!$G$15:$G$49,
                   ('Supplier Emission'!$D$15:$D$49=H849) * ('Supplier Emission'!$F$15:$F$49=$E$541)),
            _xlws.FILTER('Supplier Emission'!$M$15:$M$49,
                   ('Supplier Emission'!$D$15:$D$49=H849) * ('Supplier Emission'!$F$15:$F$49=$E$541)),
            ""),
    "")</f>
        <v/>
      </c>
      <c r="N849" s="311" t="str">
        <f t="array" ref="N849">IFERROR(
    XLOOKUP(F849,
            _xlws.FILTER('Supplier Emission'!$G$15:$G$49,
                   ('Supplier Emission'!$D$15:$D$49=H849) * ('Supplier Emission'!$F$15:$F$49=$E$541)),
            _xlws.FILTER('Supplier Emission'!$H$15:$H$49,
                   ('Supplier Emission'!$D$15:$D$49=H849) * ('Supplier Emission'!$F$15:$F$49=$E$541)),
            ""),
    "")</f>
        <v/>
      </c>
      <c r="O849" s="311" t="str">
        <f t="array" ref="O849">XLOOKUP(1,('Emission Factors'!$E$5:$E$488='GHG emissions calculations'!$F849)*('Emission Factors'!$H$5:$H$488='GHG emissions calculations'!$H849),INDEX('Emission Factors'!$E$5:$T$488,0,MATCH('GHG emissions calculations'!O$6,'Emission Factors'!$E$5:$T$5,0)),"",0)</f>
        <v/>
      </c>
      <c r="P849" s="313" t="str">
        <f t="array" ref="P849">IFERROR(
    INDEX('Emission Factors'!$E$5:$P$488,
          MATCH(1,
                ('Emission Factors'!$E$5:$E$488 = 'GHG emissions calculations'!$F849) *
                ('Emission Factors'!$H$5:$H$488 = 'GHG emissions calculations'!$H849),
                0),
          MATCH('GHG emissions calculations'!P$6,'Emission Factors'!$E$5:$P$5,0)),
    "")</f>
        <v/>
      </c>
      <c r="Q849" s="311" t="str">
        <f t="array" ref="Q849">IFERROR(
    IF(
        INDEX('Emission Factors'!$E$5:$P$488,
              MATCH(1,
                    ('Emission Factors'!$E$5:$E$488 = 'GHG emissions calculations'!$F849) *
                    ('Emission Factors'!$H$5:$H$488 = 'GHG emissions calculations'!$H849),
                    0),
              MATCH('GHG emissions calculations'!Q$6, 'Emission Factors'!$E$5:$P$5, 0)) &lt;&gt; "",
        INDEX('Emission Factors'!$E$5:$P$488,
              MATCH(1,
                    ('Emission Factors'!$E$5:$E$488 = 'GHG emissions calculations'!$F849) *
                    ('Emission Factors'!$H$5:$H$488 = 'GHG emissions calculations'!$H849),
                    0),
              MATCH('GHG emissions calculations'!Q$6, 'Emission Factors'!$E$5:$P$5, 0)),
        ""),
    "")</f>
        <v/>
      </c>
      <c r="R849" s="311" t="str">
        <f t="array" ref="R849">IFERROR(
    IF(
        INDEX('Emission Factors'!$E$5:$R$488,
              MATCH(1,
                    ('Emission Factors'!$E$5:$E$488 = 'GHG emissions calculations'!$F849) *
                    ('Emission Factors'!$H$5:$H$488 = 'GHG emissions calculations'!$H849),
                    0),
              MATCH('GHG emissions calculations'!R$6, 'Emission Factors'!$E$5:$R$5, 0)) &lt;&gt; "",
        INDEX('Emission Factors'!$E$5:$R$488,
              MATCH(1,
                    ('Emission Factors'!$E$5:$E$488 = 'GHG emissions calculations'!$F849) *
                    ('Emission Factors'!$H$5:$H$488 = 'GHG emissions calculations'!$H849),
                    0),
              MATCH('GHG emissions calculations'!R$6, 'Emission Factors'!$E$5:$R$5, 0)),
        ""),
    "")</f>
        <v/>
      </c>
      <c r="S849" s="312">
        <f t="shared" si="2"/>
        <v>0</v>
      </c>
      <c r="T849" s="23"/>
    </row>
    <row r="850" ht="15.75" customHeight="1" outlineLevel="1">
      <c r="A850" s="23"/>
      <c r="B850" s="71"/>
      <c r="C850" s="71"/>
      <c r="D850" s="71"/>
      <c r="E850" s="314"/>
      <c r="F850" s="311" t="str">
        <f>Lists!S102</f>
        <v>Metal pipes and fittings, unknown material and mass - America</v>
      </c>
      <c r="G850" s="311">
        <f t="array" ref="G850">XLOOKUP(1,('Emission Factors'!$E$5:$E$488='GHG emissions calculations'!$F850)*('Emission Factors'!$H$5:$H$488='GHG emissions calculations'!$H850),INDEX('Emission Factors'!$E$5:$T$488,0,MATCH('GHG emissions calculations'!G$6,'Emission Factors'!$E$5:$T$5,0)),"",0)</f>
        <v>2</v>
      </c>
      <c r="H850" s="311" t="s">
        <v>238</v>
      </c>
      <c r="I850" s="312" t="str">
        <f>IF(
    SUMIFS('Import data'!$L$25:$L$80,
           'Import data'!$J$25:$J$80, F850,
           'Import data'!$G$25:$G$80, 'GHG emissions calculations'!$H850,
           'Import data'!$I$25:$I$80,$E$541) &lt;&gt; 0,
    SUMIFS('Import data'!$L$25:$L$80,
           'Import data'!$J$25:$J$80, F850,
           'Import data'!$G$25:$G$80, 'GHG emissions calculations'!$H850,
           'Import data'!$I$25:$I$80,$E$541),
    ""
)</f>
        <v/>
      </c>
      <c r="J850" s="311" t="str">
        <f t="array" ref="J850">IF(
    XLOOKUP(F850, 'Import data'!$J$26:$J$47, 'Import data'!$M$26:$M$47, "", 0) = "Please add the region-specific supplier emission factor or choose a different region available in the IAEG database.",
    "",
    XLOOKUP(F850, 'Import data'!$J$26:$J$47, 'Import data'!$M$26:$M$47, "", 0)
)</f>
        <v/>
      </c>
      <c r="K850" s="311" t="str">
        <f t="array" ref="K850">IFERROR(
    XLOOKUP(F850,
            _xlws.FILTER('Supplier Emission'!$G$15:$G$49,
                   ('Supplier Emission'!$D$15:$D$49=H850) * ('Supplier Emission'!$F$15:$F$49=$E$541)),
            _xlws.FILTER('Supplier Emission'!$I$15:$I$49,
                   ('Supplier Emission'!$D$15:$D$49=H850) * ('Supplier Emission'!$F$15:$F$49=$E$541)),
            ""),
    "")</f>
        <v/>
      </c>
      <c r="L850" s="311" t="str">
        <f t="array" ref="L850">IFERROR(
    XLOOKUP(F850,
            _xlws.FILTER('Supplier Emission'!$G$15:$G$49,
                   ('Supplier Emission'!$D$15:$D$49=H850) * ('Supplier Emission'!$F$15:$F$49=$E$541)),
            _xlws.FILTER('Supplier Emission'!$J$15:$J$49,
                   ('Supplier Emission'!$D$15:$D$49=H850) * ('Supplier Emission'!$F$15:$F$49=$E$541)),
            ""),
    "")</f>
        <v/>
      </c>
      <c r="M850" s="311" t="str">
        <f t="array" ref="M850">IFERROR(
    XLOOKUP(F850,
            _xlws.FILTER('Supplier Emission'!$G$15:$G$49,
                   ('Supplier Emission'!$D$15:$D$49=H850) * ('Supplier Emission'!$F$15:$F$49=$E$541)),
            _xlws.FILTER('Supplier Emission'!$M$15:$M$49,
                   ('Supplier Emission'!$D$15:$D$49=H850) * ('Supplier Emission'!$F$15:$F$49=$E$541)),
            ""),
    "")</f>
        <v/>
      </c>
      <c r="N850" s="311" t="str">
        <f t="array" ref="N850">IFERROR(
    XLOOKUP(F850,
            _xlws.FILTER('Supplier Emission'!$G$15:$G$49,
                   ('Supplier Emission'!$D$15:$D$49=H850) * ('Supplier Emission'!$F$15:$F$49=$E$541)),
            _xlws.FILTER('Supplier Emission'!$H$15:$H$49,
                   ('Supplier Emission'!$D$15:$D$49=H850) * ('Supplier Emission'!$F$15:$F$49=$E$541)),
            ""),
    "")</f>
        <v/>
      </c>
      <c r="O850" s="311" t="str">
        <f t="array" ref="O850">XLOOKUP(1,('Emission Factors'!$E$5:$E$488='GHG emissions calculations'!$F850)*('Emission Factors'!$H$5:$H$488='GHG emissions calculations'!$H850),INDEX('Emission Factors'!$E$5:$T$488,0,MATCH('GHG emissions calculations'!O$6,'Emission Factors'!$E$5:$T$5,0)),"",0)</f>
        <v>Fabricated pipe and pipe fitting manufacturing (332996)</v>
      </c>
      <c r="P850" s="313">
        <f t="array" ref="P850">IFERROR(
    INDEX('Emission Factors'!$E$5:$P$488,
          MATCH(1,
                ('Emission Factors'!$E$5:$E$488 = 'GHG emissions calculations'!$F850) *
                ('Emission Factors'!$H$5:$H$488 = 'GHG emissions calculations'!$H850),
                0),
          MATCH('GHG emissions calculations'!P$6,'Emission Factors'!$E$5:$P$5,0)),
    "")</f>
        <v>238</v>
      </c>
      <c r="Q850" s="311" t="str">
        <f t="array" ref="Q850">IFERROR(
    IF(
        INDEX('Emission Factors'!$E$5:$P$488,
              MATCH(1,
                    ('Emission Factors'!$E$5:$E$488 = 'GHG emissions calculations'!$F850) *
                    ('Emission Factors'!$H$5:$H$488 = 'GHG emissions calculations'!$H850),
                    0),
              MATCH('GHG emissions calculations'!Q$6, 'Emission Factors'!$E$5:$P$5, 0)) &lt;&gt; "",
        INDEX('Emission Factors'!$E$5:$P$488,
              MATCH(1,
                    ('Emission Factors'!$E$5:$E$488 = 'GHG emissions calculations'!$F850) *
                    ('Emission Factors'!$H$5:$H$488 = 'GHG emissions calculations'!$H850),
                    0),
              MATCH('GHG emissions calculations'!Q$6, 'Emission Factors'!$E$5:$P$5, 0)),
        ""),
    "")</f>
        <v>kgCO2e / k€</v>
      </c>
      <c r="R850" s="311" t="str">
        <f t="array" ref="R850">IFERROR(
    IF(
        INDEX('Emission Factors'!$E$5:$R$488,
              MATCH(1,
                    ('Emission Factors'!$E$5:$E$488 = 'GHG emissions calculations'!$F850) *
                    ('Emission Factors'!$H$5:$H$488 = 'GHG emissions calculations'!$H850),
                    0),
              MATCH('GHG emissions calculations'!R$6, 'Emission Factors'!$E$5:$R$5, 0)) &lt;&gt; "",
        INDEX('Emission Factors'!$E$5:$R$488,
              MATCH(1,
                    ('Emission Factors'!$E$5:$E$488 = 'GHG emissions calculations'!$F850) *
                    ('Emission Factors'!$H$5:$H$488 = 'GHG emissions calculations'!$H850),
                    0),
              MATCH('GHG emissions calculations'!R$6, 'Emission Factors'!$E$5:$R$5, 0)),
        ""),
    "")</f>
        <v>America</v>
      </c>
      <c r="S850" s="312">
        <f t="shared" si="2"/>
        <v>0</v>
      </c>
      <c r="T850" s="23"/>
    </row>
    <row r="851" ht="15.75" customHeight="1" outlineLevel="1">
      <c r="A851" s="23"/>
      <c r="B851" s="71"/>
      <c r="C851" s="71"/>
      <c r="D851" s="71"/>
      <c r="E851" s="314"/>
      <c r="F851" s="311" t="str">
        <f>Lists!S105</f>
        <v>Metal pipes and fittings, unknown material and mass - Asia</v>
      </c>
      <c r="G851" s="311" t="str">
        <f t="array" ref="G851">XLOOKUP(1,('Emission Factors'!$E$5:$E$488='GHG emissions calculations'!$F851)*('Emission Factors'!$H$5:$H$488='GHG emissions calculations'!$H851),INDEX('Emission Factors'!$E$5:$T$488,0,MATCH('GHG emissions calculations'!G$6,'Emission Factors'!$E$5:$T$5,0)),"",0)</f>
        <v/>
      </c>
      <c r="H851" s="311" t="s">
        <v>238</v>
      </c>
      <c r="I851" s="312" t="str">
        <f>IF(
    SUMIFS('Import data'!$L$25:$L$80,
           'Import data'!$J$25:$J$80, F851,
           'Import data'!$G$25:$G$80, 'GHG emissions calculations'!$H851,
           'Import data'!$I$25:$I$80,$E$541) &lt;&gt; 0,
    SUMIFS('Import data'!$L$25:$L$80,
           'Import data'!$J$25:$J$80, F851,
           'Import data'!$G$25:$G$80, 'GHG emissions calculations'!$H851,
           'Import data'!$I$25:$I$80,$E$541),
    ""
)</f>
        <v/>
      </c>
      <c r="J851" s="311" t="str">
        <f t="array" ref="J851">IF(
    XLOOKUP(F851, 'Import data'!$J$26:$J$47, 'Import data'!$M$26:$M$47, "", 0) = "Please add the region-specific supplier emission factor or choose a different region available in the IAEG database.",
    "",
    XLOOKUP(F851, 'Import data'!$J$26:$J$47, 'Import data'!$M$26:$M$47, "", 0)
)</f>
        <v/>
      </c>
      <c r="K851" s="311" t="str">
        <f t="array" ref="K851">IFERROR(
    XLOOKUP(F851,
            _xlws.FILTER('Supplier Emission'!$G$15:$G$49,
                   ('Supplier Emission'!$D$15:$D$49=H851) * ('Supplier Emission'!$F$15:$F$49=$E$541)),
            _xlws.FILTER('Supplier Emission'!$I$15:$I$49,
                   ('Supplier Emission'!$D$15:$D$49=H851) * ('Supplier Emission'!$F$15:$F$49=$E$541)),
            ""),
    "")</f>
        <v/>
      </c>
      <c r="L851" s="311" t="str">
        <f t="array" ref="L851">IFERROR(
    XLOOKUP(F851,
            _xlws.FILTER('Supplier Emission'!$G$15:$G$49,
                   ('Supplier Emission'!$D$15:$D$49=H851) * ('Supplier Emission'!$F$15:$F$49=$E$541)),
            _xlws.FILTER('Supplier Emission'!$J$15:$J$49,
                   ('Supplier Emission'!$D$15:$D$49=H851) * ('Supplier Emission'!$F$15:$F$49=$E$541)),
            ""),
    "")</f>
        <v/>
      </c>
      <c r="M851" s="311" t="str">
        <f t="array" ref="M851">IFERROR(
    XLOOKUP(F851,
            _xlws.FILTER('Supplier Emission'!$G$15:$G$49,
                   ('Supplier Emission'!$D$15:$D$49=H851) * ('Supplier Emission'!$F$15:$F$49=$E$541)),
            _xlws.FILTER('Supplier Emission'!$M$15:$M$49,
                   ('Supplier Emission'!$D$15:$D$49=H851) * ('Supplier Emission'!$F$15:$F$49=$E$541)),
            ""),
    "")</f>
        <v/>
      </c>
      <c r="N851" s="311" t="str">
        <f t="array" ref="N851">IFERROR(
    XLOOKUP(F851,
            _xlws.FILTER('Supplier Emission'!$G$15:$G$49,
                   ('Supplier Emission'!$D$15:$D$49=H851) * ('Supplier Emission'!$F$15:$F$49=$E$541)),
            _xlws.FILTER('Supplier Emission'!$H$15:$H$49,
                   ('Supplier Emission'!$D$15:$D$49=H851) * ('Supplier Emission'!$F$15:$F$49=$E$541)),
            ""),
    "")</f>
        <v/>
      </c>
      <c r="O851" s="311" t="str">
        <f t="array" ref="O851">XLOOKUP(1,('Emission Factors'!$E$5:$E$488='GHG emissions calculations'!$F851)*('Emission Factors'!$H$5:$H$488='GHG emissions calculations'!$H851),INDEX('Emission Factors'!$E$5:$T$488,0,MATCH('GHG emissions calculations'!O$6,'Emission Factors'!$E$5:$T$5,0)),"",0)</f>
        <v/>
      </c>
      <c r="P851" s="313" t="str">
        <f t="array" ref="P851">IFERROR(
    INDEX('Emission Factors'!$E$5:$P$488,
          MATCH(1,
                ('Emission Factors'!$E$5:$E$488 = 'GHG emissions calculations'!$F851) *
                ('Emission Factors'!$H$5:$H$488 = 'GHG emissions calculations'!$H851),
                0),
          MATCH('GHG emissions calculations'!P$6,'Emission Factors'!$E$5:$P$5,0)),
    "")</f>
        <v/>
      </c>
      <c r="Q851" s="311" t="str">
        <f t="array" ref="Q851">IFERROR(
    IF(
        INDEX('Emission Factors'!$E$5:$P$488,
              MATCH(1,
                    ('Emission Factors'!$E$5:$E$488 = 'GHG emissions calculations'!$F851) *
                    ('Emission Factors'!$H$5:$H$488 = 'GHG emissions calculations'!$H851),
                    0),
              MATCH('GHG emissions calculations'!Q$6, 'Emission Factors'!$E$5:$P$5, 0)) &lt;&gt; "",
        INDEX('Emission Factors'!$E$5:$P$488,
              MATCH(1,
                    ('Emission Factors'!$E$5:$E$488 = 'GHG emissions calculations'!$F851) *
                    ('Emission Factors'!$H$5:$H$488 = 'GHG emissions calculations'!$H851),
                    0),
              MATCH('GHG emissions calculations'!Q$6, 'Emission Factors'!$E$5:$P$5, 0)),
        ""),
    "")</f>
        <v/>
      </c>
      <c r="R851" s="311" t="str">
        <f t="array" ref="R851">IFERROR(
    IF(
        INDEX('Emission Factors'!$E$5:$R$488,
              MATCH(1,
                    ('Emission Factors'!$E$5:$E$488 = 'GHG emissions calculations'!$F851) *
                    ('Emission Factors'!$H$5:$H$488 = 'GHG emissions calculations'!$H851),
                    0),
              MATCH('GHG emissions calculations'!R$6, 'Emission Factors'!$E$5:$R$5, 0)) &lt;&gt; "",
        INDEX('Emission Factors'!$E$5:$R$488,
              MATCH(1,
                    ('Emission Factors'!$E$5:$E$488 = 'GHG emissions calculations'!$F851) *
                    ('Emission Factors'!$H$5:$H$488 = 'GHG emissions calculations'!$H851),
                    0),
              MATCH('GHG emissions calculations'!R$6, 'Emission Factors'!$E$5:$R$5, 0)),
        ""),
    "")</f>
        <v/>
      </c>
      <c r="S851" s="312">
        <f t="shared" si="2"/>
        <v>0</v>
      </c>
      <c r="T851" s="23"/>
    </row>
    <row r="852" ht="15.75" customHeight="1" outlineLevel="1">
      <c r="A852" s="23"/>
      <c r="B852" s="71"/>
      <c r="C852" s="71"/>
      <c r="D852" s="71"/>
      <c r="E852" s="314"/>
      <c r="F852" s="311" t="str">
        <f>Lists!S103</f>
        <v>Metal pipes and fittings, unknown material and mass - Europe</v>
      </c>
      <c r="G852" s="311" t="str">
        <f t="array" ref="G852">XLOOKUP(1,('Emission Factors'!$E$5:$E$488='GHG emissions calculations'!$F852)*('Emission Factors'!$H$5:$H$488='GHG emissions calculations'!$H852),INDEX('Emission Factors'!$E$5:$T$488,0,MATCH('GHG emissions calculations'!G$6,'Emission Factors'!$E$5:$T$5,0)),"",0)</f>
        <v/>
      </c>
      <c r="H852" s="311" t="s">
        <v>238</v>
      </c>
      <c r="I852" s="312" t="str">
        <f>IF(
    SUMIFS('Import data'!$L$25:$L$80,
           'Import data'!$J$25:$J$80, F852,
           'Import data'!$G$25:$G$80, 'GHG emissions calculations'!$H852,
           'Import data'!$I$25:$I$80,$E$541) &lt;&gt; 0,
    SUMIFS('Import data'!$L$25:$L$80,
           'Import data'!$J$25:$J$80, F852,
           'Import data'!$G$25:$G$80, 'GHG emissions calculations'!$H852,
           'Import data'!$I$25:$I$80,$E$541),
    ""
)</f>
        <v/>
      </c>
      <c r="J852" s="311" t="str">
        <f t="array" ref="J852">IF(
    XLOOKUP(F852, 'Import data'!$J$26:$J$47, 'Import data'!$M$26:$M$47, "", 0) = "Please add the region-specific supplier emission factor or choose a different region available in the IAEG database.",
    "",
    XLOOKUP(F852, 'Import data'!$J$26:$J$47, 'Import data'!$M$26:$M$47, "", 0)
)</f>
        <v/>
      </c>
      <c r="K852" s="311" t="str">
        <f t="array" ref="K852">IFERROR(
    XLOOKUP(F852,
            _xlws.FILTER('Supplier Emission'!$G$15:$G$49,
                   ('Supplier Emission'!$D$15:$D$49=H852) * ('Supplier Emission'!$F$15:$F$49=$E$541)),
            _xlws.FILTER('Supplier Emission'!$I$15:$I$49,
                   ('Supplier Emission'!$D$15:$D$49=H852) * ('Supplier Emission'!$F$15:$F$49=$E$541)),
            ""),
    "")</f>
        <v/>
      </c>
      <c r="L852" s="311" t="str">
        <f t="array" ref="L852">IFERROR(
    XLOOKUP(F852,
            _xlws.FILTER('Supplier Emission'!$G$15:$G$49,
                   ('Supplier Emission'!$D$15:$D$49=H852) * ('Supplier Emission'!$F$15:$F$49=$E$541)),
            _xlws.FILTER('Supplier Emission'!$J$15:$J$49,
                   ('Supplier Emission'!$D$15:$D$49=H852) * ('Supplier Emission'!$F$15:$F$49=$E$541)),
            ""),
    "")</f>
        <v/>
      </c>
      <c r="M852" s="311" t="str">
        <f t="array" ref="M852">IFERROR(
    XLOOKUP(F852,
            _xlws.FILTER('Supplier Emission'!$G$15:$G$49,
                   ('Supplier Emission'!$D$15:$D$49=H852) * ('Supplier Emission'!$F$15:$F$49=$E$541)),
            _xlws.FILTER('Supplier Emission'!$M$15:$M$49,
                   ('Supplier Emission'!$D$15:$D$49=H852) * ('Supplier Emission'!$F$15:$F$49=$E$541)),
            ""),
    "")</f>
        <v/>
      </c>
      <c r="N852" s="311" t="str">
        <f t="array" ref="N852">IFERROR(
    XLOOKUP(F852,
            _xlws.FILTER('Supplier Emission'!$G$15:$G$49,
                   ('Supplier Emission'!$D$15:$D$49=H852) * ('Supplier Emission'!$F$15:$F$49=$E$541)),
            _xlws.FILTER('Supplier Emission'!$H$15:$H$49,
                   ('Supplier Emission'!$D$15:$D$49=H852) * ('Supplier Emission'!$F$15:$F$49=$E$541)),
            ""),
    "")</f>
        <v/>
      </c>
      <c r="O852" s="311" t="str">
        <f t="array" ref="O852">XLOOKUP(1,('Emission Factors'!$E$5:$E$488='GHG emissions calculations'!$F852)*('Emission Factors'!$H$5:$H$488='GHG emissions calculations'!$H852),INDEX('Emission Factors'!$E$5:$T$488,0,MATCH('GHG emissions calculations'!O$6,'Emission Factors'!$E$5:$T$5,0)),"",0)</f>
        <v/>
      </c>
      <c r="P852" s="313" t="str">
        <f t="array" ref="P852">IFERROR(
    INDEX('Emission Factors'!$E$5:$P$488,
          MATCH(1,
                ('Emission Factors'!$E$5:$E$488 = 'GHG emissions calculations'!$F852) *
                ('Emission Factors'!$H$5:$H$488 = 'GHG emissions calculations'!$H852),
                0),
          MATCH('GHG emissions calculations'!P$6,'Emission Factors'!$E$5:$P$5,0)),
    "")</f>
        <v/>
      </c>
      <c r="Q852" s="311" t="str">
        <f t="array" ref="Q852">IFERROR(
    IF(
        INDEX('Emission Factors'!$E$5:$P$488,
              MATCH(1,
                    ('Emission Factors'!$E$5:$E$488 = 'GHG emissions calculations'!$F852) *
                    ('Emission Factors'!$H$5:$H$488 = 'GHG emissions calculations'!$H852),
                    0),
              MATCH('GHG emissions calculations'!Q$6, 'Emission Factors'!$E$5:$P$5, 0)) &lt;&gt; "",
        INDEX('Emission Factors'!$E$5:$P$488,
              MATCH(1,
                    ('Emission Factors'!$E$5:$E$488 = 'GHG emissions calculations'!$F852) *
                    ('Emission Factors'!$H$5:$H$488 = 'GHG emissions calculations'!$H852),
                    0),
              MATCH('GHG emissions calculations'!Q$6, 'Emission Factors'!$E$5:$P$5, 0)),
        ""),
    "")</f>
        <v/>
      </c>
      <c r="R852" s="311" t="str">
        <f t="array" ref="R852">IFERROR(
    IF(
        INDEX('Emission Factors'!$E$5:$R$488,
              MATCH(1,
                    ('Emission Factors'!$E$5:$E$488 = 'GHG emissions calculations'!$F852) *
                    ('Emission Factors'!$H$5:$H$488 = 'GHG emissions calculations'!$H852),
                    0),
              MATCH('GHG emissions calculations'!R$6, 'Emission Factors'!$E$5:$R$5, 0)) &lt;&gt; "",
        INDEX('Emission Factors'!$E$5:$R$488,
              MATCH(1,
                    ('Emission Factors'!$E$5:$E$488 = 'GHG emissions calculations'!$F852) *
                    ('Emission Factors'!$H$5:$H$488 = 'GHG emissions calculations'!$H852),
                    0),
              MATCH('GHG emissions calculations'!R$6, 'Emission Factors'!$E$5:$R$5, 0)),
        ""),
    "")</f>
        <v/>
      </c>
      <c r="S852" s="312">
        <f t="shared" si="2"/>
        <v>0</v>
      </c>
      <c r="T852" s="23"/>
    </row>
    <row r="853" ht="15.75" customHeight="1" outlineLevel="1">
      <c r="A853" s="23"/>
      <c r="B853" s="71"/>
      <c r="C853" s="71"/>
      <c r="D853" s="71"/>
      <c r="E853" s="314"/>
      <c r="F853" s="311" t="str">
        <f>Lists!S108</f>
        <v>Metal pipes and fittings, unknown material and mass - Global or unspecified region</v>
      </c>
      <c r="G853" s="311" t="str">
        <f t="array" ref="G853">XLOOKUP(1,('Emission Factors'!$E$5:$E$488='GHG emissions calculations'!$F853)*('Emission Factors'!$H$5:$H$488='GHG emissions calculations'!$H853),INDEX('Emission Factors'!$E$5:$T$488,0,MATCH('GHG emissions calculations'!G$6,'Emission Factors'!$E$5:$T$5,0)),"",0)</f>
        <v/>
      </c>
      <c r="H853" s="311" t="s">
        <v>238</v>
      </c>
      <c r="I853" s="312" t="str">
        <f>IF(
    SUMIFS('Import data'!$L$25:$L$80,
           'Import data'!$J$25:$J$80, F853,
           'Import data'!$G$25:$G$80, 'GHG emissions calculations'!$H853,
           'Import data'!$I$25:$I$80,$E$541) &lt;&gt; 0,
    SUMIFS('Import data'!$L$25:$L$80,
           'Import data'!$J$25:$J$80, F853,
           'Import data'!$G$25:$G$80, 'GHG emissions calculations'!$H853,
           'Import data'!$I$25:$I$80,$E$541),
    ""
)</f>
        <v/>
      </c>
      <c r="J853" s="311" t="str">
        <f t="array" ref="J853">IF(
    XLOOKUP(F853, 'Import data'!$J$26:$J$47, 'Import data'!$M$26:$M$47, "", 0) = "Please add the region-specific supplier emission factor or choose a different region available in the IAEG database.",
    "",
    XLOOKUP(F853, 'Import data'!$J$26:$J$47, 'Import data'!$M$26:$M$47, "", 0)
)</f>
        <v/>
      </c>
      <c r="K853" s="311" t="str">
        <f t="array" ref="K853">IFERROR(
    XLOOKUP(F853,
            _xlws.FILTER('Supplier Emission'!$G$15:$G$49,
                   ('Supplier Emission'!$D$15:$D$49=H853) * ('Supplier Emission'!$F$15:$F$49=$E$541)),
            _xlws.FILTER('Supplier Emission'!$I$15:$I$49,
                   ('Supplier Emission'!$D$15:$D$49=H853) * ('Supplier Emission'!$F$15:$F$49=$E$541)),
            ""),
    "")</f>
        <v/>
      </c>
      <c r="L853" s="311" t="str">
        <f t="array" ref="L853">IFERROR(
    XLOOKUP(F853,
            _xlws.FILTER('Supplier Emission'!$G$15:$G$49,
                   ('Supplier Emission'!$D$15:$D$49=H853) * ('Supplier Emission'!$F$15:$F$49=$E$541)),
            _xlws.FILTER('Supplier Emission'!$J$15:$J$49,
                   ('Supplier Emission'!$D$15:$D$49=H853) * ('Supplier Emission'!$F$15:$F$49=$E$541)),
            ""),
    "")</f>
        <v/>
      </c>
      <c r="M853" s="311" t="str">
        <f t="array" ref="M853">IFERROR(
    XLOOKUP(F853,
            _xlws.FILTER('Supplier Emission'!$G$15:$G$49,
                   ('Supplier Emission'!$D$15:$D$49=H853) * ('Supplier Emission'!$F$15:$F$49=$E$541)),
            _xlws.FILTER('Supplier Emission'!$M$15:$M$49,
                   ('Supplier Emission'!$D$15:$D$49=H853) * ('Supplier Emission'!$F$15:$F$49=$E$541)),
            ""),
    "")</f>
        <v/>
      </c>
      <c r="N853" s="311" t="str">
        <f t="array" ref="N853">IFERROR(
    XLOOKUP(F853,
            _xlws.FILTER('Supplier Emission'!$G$15:$G$49,
                   ('Supplier Emission'!$D$15:$D$49=H853) * ('Supplier Emission'!$F$15:$F$49=$E$541)),
            _xlws.FILTER('Supplier Emission'!$H$15:$H$49,
                   ('Supplier Emission'!$D$15:$D$49=H853) * ('Supplier Emission'!$F$15:$F$49=$E$541)),
            ""),
    "")</f>
        <v/>
      </c>
      <c r="O853" s="311" t="str">
        <f t="array" ref="O853">XLOOKUP(1,('Emission Factors'!$E$5:$E$488='GHG emissions calculations'!$F853)*('Emission Factors'!$H$5:$H$488='GHG emissions calculations'!$H853),INDEX('Emission Factors'!$E$5:$T$488,0,MATCH('GHG emissions calculations'!O$6,'Emission Factors'!$E$5:$T$5,0)),"",0)</f>
        <v/>
      </c>
      <c r="P853" s="313" t="str">
        <f t="array" ref="P853">IFERROR(
    INDEX('Emission Factors'!$E$5:$P$488,
          MATCH(1,
                ('Emission Factors'!$E$5:$E$488 = 'GHG emissions calculations'!$F853) *
                ('Emission Factors'!$H$5:$H$488 = 'GHG emissions calculations'!$H853),
                0),
          MATCH('GHG emissions calculations'!P$6,'Emission Factors'!$E$5:$P$5,0)),
    "")</f>
        <v/>
      </c>
      <c r="Q853" s="311" t="str">
        <f t="array" ref="Q853">IFERROR(
    IF(
        INDEX('Emission Factors'!$E$5:$P$488,
              MATCH(1,
                    ('Emission Factors'!$E$5:$E$488 = 'GHG emissions calculations'!$F853) *
                    ('Emission Factors'!$H$5:$H$488 = 'GHG emissions calculations'!$H853),
                    0),
              MATCH('GHG emissions calculations'!Q$6, 'Emission Factors'!$E$5:$P$5, 0)) &lt;&gt; "",
        INDEX('Emission Factors'!$E$5:$P$488,
              MATCH(1,
                    ('Emission Factors'!$E$5:$E$488 = 'GHG emissions calculations'!$F853) *
                    ('Emission Factors'!$H$5:$H$488 = 'GHG emissions calculations'!$H853),
                    0),
              MATCH('GHG emissions calculations'!Q$6, 'Emission Factors'!$E$5:$P$5, 0)),
        ""),
    "")</f>
        <v/>
      </c>
      <c r="R853" s="311" t="str">
        <f t="array" ref="R853">IFERROR(
    IF(
        INDEX('Emission Factors'!$E$5:$R$488,
              MATCH(1,
                    ('Emission Factors'!$E$5:$E$488 = 'GHG emissions calculations'!$F853) *
                    ('Emission Factors'!$H$5:$H$488 = 'GHG emissions calculations'!$H853),
                    0),
              MATCH('GHG emissions calculations'!R$6, 'Emission Factors'!$E$5:$R$5, 0)) &lt;&gt; "",
        INDEX('Emission Factors'!$E$5:$R$488,
              MATCH(1,
                    ('Emission Factors'!$E$5:$E$488 = 'GHG emissions calculations'!$F853) *
                    ('Emission Factors'!$H$5:$H$488 = 'GHG emissions calculations'!$H853),
                    0),
              MATCH('GHG emissions calculations'!R$6, 'Emission Factors'!$E$5:$R$5, 0)),
        ""),
    "")</f>
        <v/>
      </c>
      <c r="S853" s="312">
        <f t="shared" si="2"/>
        <v>0</v>
      </c>
      <c r="T853" s="23"/>
    </row>
    <row r="854" ht="15.75" customHeight="1" outlineLevel="1">
      <c r="A854" s="23"/>
      <c r="B854" s="71"/>
      <c r="C854" s="71"/>
      <c r="D854" s="71"/>
      <c r="E854" s="314"/>
      <c r="F854" s="311" t="str">
        <f>Lists!S107</f>
        <v>Metal pipes and fittings, unknown material and mass - Middle East</v>
      </c>
      <c r="G854" s="311" t="str">
        <f t="array" ref="G854">XLOOKUP(1,('Emission Factors'!$E$5:$E$488='GHG emissions calculations'!$F854)*('Emission Factors'!$H$5:$H$488='GHG emissions calculations'!$H854),INDEX('Emission Factors'!$E$5:$T$488,0,MATCH('GHG emissions calculations'!G$6,'Emission Factors'!$E$5:$T$5,0)),"",0)</f>
        <v/>
      </c>
      <c r="H854" s="311" t="s">
        <v>238</v>
      </c>
      <c r="I854" s="312" t="str">
        <f>IF(
    SUMIFS('Import data'!$L$25:$L$80,
           'Import data'!$J$25:$J$80, F854,
           'Import data'!$G$25:$G$80, 'GHG emissions calculations'!$H854,
           'Import data'!$I$25:$I$80,$E$541) &lt;&gt; 0,
    SUMIFS('Import data'!$L$25:$L$80,
           'Import data'!$J$25:$J$80, F854,
           'Import data'!$G$25:$G$80, 'GHG emissions calculations'!$H854,
           'Import data'!$I$25:$I$80,$E$541),
    ""
)</f>
        <v/>
      </c>
      <c r="J854" s="311" t="str">
        <f t="array" ref="J854">IF(
    XLOOKUP(F854, 'Import data'!$J$26:$J$47, 'Import data'!$M$26:$M$47, "", 0) = "Please add the region-specific supplier emission factor or choose a different region available in the IAEG database.",
    "",
    XLOOKUP(F854, 'Import data'!$J$26:$J$47, 'Import data'!$M$26:$M$47, "", 0)
)</f>
        <v/>
      </c>
      <c r="K854" s="311" t="str">
        <f t="array" ref="K854">IFERROR(
    XLOOKUP(F854,
            _xlws.FILTER('Supplier Emission'!$G$15:$G$49,
                   ('Supplier Emission'!$D$15:$D$49=H854) * ('Supplier Emission'!$F$15:$F$49=$E$541)),
            _xlws.FILTER('Supplier Emission'!$I$15:$I$49,
                   ('Supplier Emission'!$D$15:$D$49=H854) * ('Supplier Emission'!$F$15:$F$49=$E$541)),
            ""),
    "")</f>
        <v/>
      </c>
      <c r="L854" s="311" t="str">
        <f t="array" ref="L854">IFERROR(
    XLOOKUP(F854,
            _xlws.FILTER('Supplier Emission'!$G$15:$G$49,
                   ('Supplier Emission'!$D$15:$D$49=H854) * ('Supplier Emission'!$F$15:$F$49=$E$541)),
            _xlws.FILTER('Supplier Emission'!$J$15:$J$49,
                   ('Supplier Emission'!$D$15:$D$49=H854) * ('Supplier Emission'!$F$15:$F$49=$E$541)),
            ""),
    "")</f>
        <v/>
      </c>
      <c r="M854" s="311" t="str">
        <f t="array" ref="M854">IFERROR(
    XLOOKUP(F854,
            _xlws.FILTER('Supplier Emission'!$G$15:$G$49,
                   ('Supplier Emission'!$D$15:$D$49=H854) * ('Supplier Emission'!$F$15:$F$49=$E$541)),
            _xlws.FILTER('Supplier Emission'!$M$15:$M$49,
                   ('Supplier Emission'!$D$15:$D$49=H854) * ('Supplier Emission'!$F$15:$F$49=$E$541)),
            ""),
    "")</f>
        <v/>
      </c>
      <c r="N854" s="311" t="str">
        <f t="array" ref="N854">IFERROR(
    XLOOKUP(F854,
            _xlws.FILTER('Supplier Emission'!$G$15:$G$49,
                   ('Supplier Emission'!$D$15:$D$49=H854) * ('Supplier Emission'!$F$15:$F$49=$E$541)),
            _xlws.FILTER('Supplier Emission'!$H$15:$H$49,
                   ('Supplier Emission'!$D$15:$D$49=H854) * ('Supplier Emission'!$F$15:$F$49=$E$541)),
            ""),
    "")</f>
        <v/>
      </c>
      <c r="O854" s="311" t="str">
        <f t="array" ref="O854">XLOOKUP(1,('Emission Factors'!$E$5:$E$488='GHG emissions calculations'!$F854)*('Emission Factors'!$H$5:$H$488='GHG emissions calculations'!$H854),INDEX('Emission Factors'!$E$5:$T$488,0,MATCH('GHG emissions calculations'!O$6,'Emission Factors'!$E$5:$T$5,0)),"",0)</f>
        <v/>
      </c>
      <c r="P854" s="313" t="str">
        <f t="array" ref="P854">IFERROR(
    INDEX('Emission Factors'!$E$5:$P$488,
          MATCH(1,
                ('Emission Factors'!$E$5:$E$488 = 'GHG emissions calculations'!$F854) *
                ('Emission Factors'!$H$5:$H$488 = 'GHG emissions calculations'!$H854),
                0),
          MATCH('GHG emissions calculations'!P$6,'Emission Factors'!$E$5:$P$5,0)),
    "")</f>
        <v/>
      </c>
      <c r="Q854" s="311" t="str">
        <f t="array" ref="Q854">IFERROR(
    IF(
        INDEX('Emission Factors'!$E$5:$P$488,
              MATCH(1,
                    ('Emission Factors'!$E$5:$E$488 = 'GHG emissions calculations'!$F854) *
                    ('Emission Factors'!$H$5:$H$488 = 'GHG emissions calculations'!$H854),
                    0),
              MATCH('GHG emissions calculations'!Q$6, 'Emission Factors'!$E$5:$P$5, 0)) &lt;&gt; "",
        INDEX('Emission Factors'!$E$5:$P$488,
              MATCH(1,
                    ('Emission Factors'!$E$5:$E$488 = 'GHG emissions calculations'!$F854) *
                    ('Emission Factors'!$H$5:$H$488 = 'GHG emissions calculations'!$H854),
                    0),
              MATCH('GHG emissions calculations'!Q$6, 'Emission Factors'!$E$5:$P$5, 0)),
        ""),
    "")</f>
        <v/>
      </c>
      <c r="R854" s="311" t="str">
        <f t="array" ref="R854">IFERROR(
    IF(
        INDEX('Emission Factors'!$E$5:$R$488,
              MATCH(1,
                    ('Emission Factors'!$E$5:$E$488 = 'GHG emissions calculations'!$F854) *
                    ('Emission Factors'!$H$5:$H$488 = 'GHG emissions calculations'!$H854),
                    0),
              MATCH('GHG emissions calculations'!R$6, 'Emission Factors'!$E$5:$R$5, 0)) &lt;&gt; "",
        INDEX('Emission Factors'!$E$5:$R$488,
              MATCH(1,
                    ('Emission Factors'!$E$5:$E$488 = 'GHG emissions calculations'!$F854) *
                    ('Emission Factors'!$H$5:$H$488 = 'GHG emissions calculations'!$H854),
                    0),
              MATCH('GHG emissions calculations'!R$6, 'Emission Factors'!$E$5:$R$5, 0)),
        ""),
    "")</f>
        <v/>
      </c>
      <c r="S854" s="312">
        <f t="shared" si="2"/>
        <v>0</v>
      </c>
      <c r="T854" s="23"/>
    </row>
    <row r="855" ht="15.75" customHeight="1" outlineLevel="1">
      <c r="A855" s="23"/>
      <c r="B855" s="71"/>
      <c r="C855" s="71"/>
      <c r="D855" s="71"/>
      <c r="E855" s="314"/>
      <c r="F855" s="311" t="str">
        <f>Lists!S106</f>
        <v>Metal pipes and fittings, unknown material and mass - Oceania</v>
      </c>
      <c r="G855" s="311" t="str">
        <f t="array" ref="G855">XLOOKUP(1,('Emission Factors'!$E$5:$E$488='GHG emissions calculations'!$F855)*('Emission Factors'!$H$5:$H$488='GHG emissions calculations'!$H855),INDEX('Emission Factors'!$E$5:$T$488,0,MATCH('GHG emissions calculations'!G$6,'Emission Factors'!$E$5:$T$5,0)),"",0)</f>
        <v/>
      </c>
      <c r="H855" s="311" t="s">
        <v>238</v>
      </c>
      <c r="I855" s="312" t="str">
        <f>IF(
    SUMIFS('Import data'!$L$25:$L$80,
           'Import data'!$J$25:$J$80, F855,
           'Import data'!$G$25:$G$80, 'GHG emissions calculations'!$H855,
           'Import data'!$I$25:$I$80,$E$541) &lt;&gt; 0,
    SUMIFS('Import data'!$L$25:$L$80,
           'Import data'!$J$25:$J$80, F855,
           'Import data'!$G$25:$G$80, 'GHG emissions calculations'!$H855,
           'Import data'!$I$25:$I$80,$E$541),
    ""
)</f>
        <v/>
      </c>
      <c r="J855" s="311" t="str">
        <f t="array" ref="J855">IF(
    XLOOKUP(F855, 'Import data'!$J$26:$J$47, 'Import data'!$M$26:$M$47, "", 0) = "Please add the region-specific supplier emission factor or choose a different region available in the IAEG database.",
    "",
    XLOOKUP(F855, 'Import data'!$J$26:$J$47, 'Import data'!$M$26:$M$47, "", 0)
)</f>
        <v/>
      </c>
      <c r="K855" s="311" t="str">
        <f t="array" ref="K855">IFERROR(
    XLOOKUP(F855,
            _xlws.FILTER('Supplier Emission'!$G$15:$G$49,
                   ('Supplier Emission'!$D$15:$D$49=H855) * ('Supplier Emission'!$F$15:$F$49=$E$541)),
            _xlws.FILTER('Supplier Emission'!$I$15:$I$49,
                   ('Supplier Emission'!$D$15:$D$49=H855) * ('Supplier Emission'!$F$15:$F$49=$E$541)),
            ""),
    "")</f>
        <v/>
      </c>
      <c r="L855" s="311" t="str">
        <f t="array" ref="L855">IFERROR(
    XLOOKUP(F855,
            _xlws.FILTER('Supplier Emission'!$G$15:$G$49,
                   ('Supplier Emission'!$D$15:$D$49=H855) * ('Supplier Emission'!$F$15:$F$49=$E$541)),
            _xlws.FILTER('Supplier Emission'!$J$15:$J$49,
                   ('Supplier Emission'!$D$15:$D$49=H855) * ('Supplier Emission'!$F$15:$F$49=$E$541)),
            ""),
    "")</f>
        <v/>
      </c>
      <c r="M855" s="311" t="str">
        <f t="array" ref="M855">IFERROR(
    XLOOKUP(F855,
            _xlws.FILTER('Supplier Emission'!$G$15:$G$49,
                   ('Supplier Emission'!$D$15:$D$49=H855) * ('Supplier Emission'!$F$15:$F$49=$E$541)),
            _xlws.FILTER('Supplier Emission'!$M$15:$M$49,
                   ('Supplier Emission'!$D$15:$D$49=H855) * ('Supplier Emission'!$F$15:$F$49=$E$541)),
            ""),
    "")</f>
        <v/>
      </c>
      <c r="N855" s="311" t="str">
        <f t="array" ref="N855">IFERROR(
    XLOOKUP(F855,
            _xlws.FILTER('Supplier Emission'!$G$15:$G$49,
                   ('Supplier Emission'!$D$15:$D$49=H855) * ('Supplier Emission'!$F$15:$F$49=$E$541)),
            _xlws.FILTER('Supplier Emission'!$H$15:$H$49,
                   ('Supplier Emission'!$D$15:$D$49=H855) * ('Supplier Emission'!$F$15:$F$49=$E$541)),
            ""),
    "")</f>
        <v/>
      </c>
      <c r="O855" s="311" t="str">
        <f t="array" ref="O855">XLOOKUP(1,('Emission Factors'!$E$5:$E$488='GHG emissions calculations'!$F855)*('Emission Factors'!$H$5:$H$488='GHG emissions calculations'!$H855),INDEX('Emission Factors'!$E$5:$T$488,0,MATCH('GHG emissions calculations'!O$6,'Emission Factors'!$E$5:$T$5,0)),"",0)</f>
        <v/>
      </c>
      <c r="P855" s="313" t="str">
        <f t="array" ref="P855">IFERROR(
    INDEX('Emission Factors'!$E$5:$P$488,
          MATCH(1,
                ('Emission Factors'!$E$5:$E$488 = 'GHG emissions calculations'!$F855) *
                ('Emission Factors'!$H$5:$H$488 = 'GHG emissions calculations'!$H855),
                0),
          MATCH('GHG emissions calculations'!P$6,'Emission Factors'!$E$5:$P$5,0)),
    "")</f>
        <v/>
      </c>
      <c r="Q855" s="311" t="str">
        <f t="array" ref="Q855">IFERROR(
    IF(
        INDEX('Emission Factors'!$E$5:$P$488,
              MATCH(1,
                    ('Emission Factors'!$E$5:$E$488 = 'GHG emissions calculations'!$F855) *
                    ('Emission Factors'!$H$5:$H$488 = 'GHG emissions calculations'!$H855),
                    0),
              MATCH('GHG emissions calculations'!Q$6, 'Emission Factors'!$E$5:$P$5, 0)) &lt;&gt; "",
        INDEX('Emission Factors'!$E$5:$P$488,
              MATCH(1,
                    ('Emission Factors'!$E$5:$E$488 = 'GHG emissions calculations'!$F855) *
                    ('Emission Factors'!$H$5:$H$488 = 'GHG emissions calculations'!$H855),
                    0),
              MATCH('GHG emissions calculations'!Q$6, 'Emission Factors'!$E$5:$P$5, 0)),
        ""),
    "")</f>
        <v/>
      </c>
      <c r="R855" s="311" t="str">
        <f t="array" ref="R855">IFERROR(
    IF(
        INDEX('Emission Factors'!$E$5:$R$488,
              MATCH(1,
                    ('Emission Factors'!$E$5:$E$488 = 'GHG emissions calculations'!$F855) *
                    ('Emission Factors'!$H$5:$H$488 = 'GHG emissions calculations'!$H855),
                    0),
              MATCH('GHG emissions calculations'!R$6, 'Emission Factors'!$E$5:$R$5, 0)) &lt;&gt; "",
        INDEX('Emission Factors'!$E$5:$R$488,
              MATCH(1,
                    ('Emission Factors'!$E$5:$E$488 = 'GHG emissions calculations'!$F855) *
                    ('Emission Factors'!$H$5:$H$488 = 'GHG emissions calculations'!$H855),
                    0),
              MATCH('GHG emissions calculations'!R$6, 'Emission Factors'!$E$5:$R$5, 0)),
        ""),
    "")</f>
        <v/>
      </c>
      <c r="S855" s="312">
        <f t="shared" si="2"/>
        <v>0</v>
      </c>
      <c r="T855" s="23"/>
    </row>
    <row r="856" ht="15.75" customHeight="1" outlineLevel="1">
      <c r="A856" s="23"/>
      <c r="B856" s="71"/>
      <c r="C856" s="71"/>
      <c r="D856" s="71"/>
      <c r="E856" s="314"/>
      <c r="F856" s="311" t="str">
        <f>Lists!S111</f>
        <v>Metal-based manufactured components for aircraft (other than engines), unknown material and mass - Africa</v>
      </c>
      <c r="G856" s="311" t="str">
        <f t="array" ref="G856">XLOOKUP(1,('Emission Factors'!$E$5:$E$488='GHG emissions calculations'!$F856)*('Emission Factors'!$H$5:$H$488='GHG emissions calculations'!$H856),INDEX('Emission Factors'!$E$5:$T$488,0,MATCH('GHG emissions calculations'!G$6,'Emission Factors'!$E$5:$T$5,0)),"",0)</f>
        <v/>
      </c>
      <c r="H856" s="311" t="s">
        <v>238</v>
      </c>
      <c r="I856" s="312" t="str">
        <f>IF(
    SUMIFS('Import data'!$L$25:$L$80,
           'Import data'!$J$25:$J$80, F856,
           'Import data'!$G$25:$G$80, 'GHG emissions calculations'!$H856,
           'Import data'!$I$25:$I$80,$E$541) &lt;&gt; 0,
    SUMIFS('Import data'!$L$25:$L$80,
           'Import data'!$J$25:$J$80, F856,
           'Import data'!$G$25:$G$80, 'GHG emissions calculations'!$H856,
           'Import data'!$I$25:$I$80,$E$541),
    ""
)</f>
        <v/>
      </c>
      <c r="J856" s="311" t="str">
        <f t="array" ref="J856">IF(
    XLOOKUP(F856, 'Import data'!$J$26:$J$47, 'Import data'!$M$26:$M$47, "", 0) = "Please add the region-specific supplier emission factor or choose a different region available in the IAEG database.",
    "",
    XLOOKUP(F856, 'Import data'!$J$26:$J$47, 'Import data'!$M$26:$M$47, "", 0)
)</f>
        <v/>
      </c>
      <c r="K856" s="311" t="str">
        <f t="array" ref="K856">IFERROR(
    XLOOKUP(F856,
            _xlws.FILTER('Supplier Emission'!$G$15:$G$49,
                   ('Supplier Emission'!$D$15:$D$49=H856) * ('Supplier Emission'!$F$15:$F$49=$E$541)),
            _xlws.FILTER('Supplier Emission'!$I$15:$I$49,
                   ('Supplier Emission'!$D$15:$D$49=H856) * ('Supplier Emission'!$F$15:$F$49=$E$541)),
            ""),
    "")</f>
        <v/>
      </c>
      <c r="L856" s="311" t="str">
        <f t="array" ref="L856">IFERROR(
    XLOOKUP(F856,
            _xlws.FILTER('Supplier Emission'!$G$15:$G$49,
                   ('Supplier Emission'!$D$15:$D$49=H856) * ('Supplier Emission'!$F$15:$F$49=$E$541)),
            _xlws.FILTER('Supplier Emission'!$J$15:$J$49,
                   ('Supplier Emission'!$D$15:$D$49=H856) * ('Supplier Emission'!$F$15:$F$49=$E$541)),
            ""),
    "")</f>
        <v/>
      </c>
      <c r="M856" s="311" t="str">
        <f t="array" ref="M856">IFERROR(
    XLOOKUP(F856,
            _xlws.FILTER('Supplier Emission'!$G$15:$G$49,
                   ('Supplier Emission'!$D$15:$D$49=H856) * ('Supplier Emission'!$F$15:$F$49=$E$541)),
            _xlws.FILTER('Supplier Emission'!$M$15:$M$49,
                   ('Supplier Emission'!$D$15:$D$49=H856) * ('Supplier Emission'!$F$15:$F$49=$E$541)),
            ""),
    "")</f>
        <v/>
      </c>
      <c r="N856" s="311" t="str">
        <f t="array" ref="N856">IFERROR(
    XLOOKUP(F856,
            _xlws.FILTER('Supplier Emission'!$G$15:$G$49,
                   ('Supplier Emission'!$D$15:$D$49=H856) * ('Supplier Emission'!$F$15:$F$49=$E$541)),
            _xlws.FILTER('Supplier Emission'!$H$15:$H$49,
                   ('Supplier Emission'!$D$15:$D$49=H856) * ('Supplier Emission'!$F$15:$F$49=$E$541)),
            ""),
    "")</f>
        <v/>
      </c>
      <c r="O856" s="311" t="str">
        <f t="array" ref="O856">XLOOKUP(1,('Emission Factors'!$E$5:$E$488='GHG emissions calculations'!$F856)*('Emission Factors'!$H$5:$H$488='GHG emissions calculations'!$H856),INDEX('Emission Factors'!$E$5:$T$488,0,MATCH('GHG emissions calculations'!O$6,'Emission Factors'!$E$5:$T$5,0)),"",0)</f>
        <v/>
      </c>
      <c r="P856" s="313" t="str">
        <f t="array" ref="P856">IFERROR(
    INDEX('Emission Factors'!$E$5:$P$488,
          MATCH(1,
                ('Emission Factors'!$E$5:$E$488 = 'GHG emissions calculations'!$F856) *
                ('Emission Factors'!$H$5:$H$488 = 'GHG emissions calculations'!$H856),
                0),
          MATCH('GHG emissions calculations'!P$6,'Emission Factors'!$E$5:$P$5,0)),
    "")</f>
        <v/>
      </c>
      <c r="Q856" s="311" t="str">
        <f t="array" ref="Q856">IFERROR(
    IF(
        INDEX('Emission Factors'!$E$5:$P$488,
              MATCH(1,
                    ('Emission Factors'!$E$5:$E$488 = 'GHG emissions calculations'!$F856) *
                    ('Emission Factors'!$H$5:$H$488 = 'GHG emissions calculations'!$H856),
                    0),
              MATCH('GHG emissions calculations'!Q$6, 'Emission Factors'!$E$5:$P$5, 0)) &lt;&gt; "",
        INDEX('Emission Factors'!$E$5:$P$488,
              MATCH(1,
                    ('Emission Factors'!$E$5:$E$488 = 'GHG emissions calculations'!$F856) *
                    ('Emission Factors'!$H$5:$H$488 = 'GHG emissions calculations'!$H856),
                    0),
              MATCH('GHG emissions calculations'!Q$6, 'Emission Factors'!$E$5:$P$5, 0)),
        ""),
    "")</f>
        <v/>
      </c>
      <c r="R856" s="311" t="str">
        <f t="array" ref="R856">IFERROR(
    IF(
        INDEX('Emission Factors'!$E$5:$R$488,
              MATCH(1,
                    ('Emission Factors'!$E$5:$E$488 = 'GHG emissions calculations'!$F856) *
                    ('Emission Factors'!$H$5:$H$488 = 'GHG emissions calculations'!$H856),
                    0),
              MATCH('GHG emissions calculations'!R$6, 'Emission Factors'!$E$5:$R$5, 0)) &lt;&gt; "",
        INDEX('Emission Factors'!$E$5:$R$488,
              MATCH(1,
                    ('Emission Factors'!$E$5:$E$488 = 'GHG emissions calculations'!$F856) *
                    ('Emission Factors'!$H$5:$H$488 = 'GHG emissions calculations'!$H856),
                    0),
              MATCH('GHG emissions calculations'!R$6, 'Emission Factors'!$E$5:$R$5, 0)),
        ""),
    "")</f>
        <v/>
      </c>
      <c r="S856" s="312">
        <f t="shared" si="2"/>
        <v>0</v>
      </c>
      <c r="T856" s="23"/>
    </row>
    <row r="857" ht="15.75" customHeight="1" outlineLevel="1">
      <c r="A857" s="23"/>
      <c r="B857" s="71"/>
      <c r="C857" s="71"/>
      <c r="D857" s="71"/>
      <c r="E857" s="314"/>
      <c r="F857" s="311" t="str">
        <f>Lists!S109</f>
        <v>Metal-based manufactured components for aircraft (other than engines), unknown material and mass - America</v>
      </c>
      <c r="G857" s="311">
        <f t="array" ref="G857">XLOOKUP(1,('Emission Factors'!$E$5:$E$488='GHG emissions calculations'!$F857)*('Emission Factors'!$H$5:$H$488='GHG emissions calculations'!$H857),INDEX('Emission Factors'!$E$5:$T$488,0,MATCH('GHG emissions calculations'!G$6,'Emission Factors'!$E$5:$T$5,0)),"",0)</f>
        <v>1</v>
      </c>
      <c r="H857" s="311" t="s">
        <v>238</v>
      </c>
      <c r="I857" s="312" t="str">
        <f>IF(
    SUMIFS('Import data'!$L$25:$L$80,
           'Import data'!$J$25:$J$80, F857,
           'Import data'!$G$25:$G$80, 'GHG emissions calculations'!$H857,
           'Import data'!$I$25:$I$80,$E$541) &lt;&gt; 0,
    SUMIFS('Import data'!$L$25:$L$80,
           'Import data'!$J$25:$J$80, F857,
           'Import data'!$G$25:$G$80, 'GHG emissions calculations'!$H857,
           'Import data'!$I$25:$I$80,$E$541),
    ""
)</f>
        <v/>
      </c>
      <c r="J857" s="311" t="str">
        <f t="array" ref="J857">IF(
    XLOOKUP(F857, 'Import data'!$J$26:$J$47, 'Import data'!$M$26:$M$47, "", 0) = "Please add the region-specific supplier emission factor or choose a different region available in the IAEG database.",
    "",
    XLOOKUP(F857, 'Import data'!$J$26:$J$47, 'Import data'!$M$26:$M$47, "", 0)
)</f>
        <v/>
      </c>
      <c r="K857" s="311" t="str">
        <f t="array" ref="K857">IFERROR(
    XLOOKUP(F857,
            _xlws.FILTER('Supplier Emission'!$G$15:$G$49,
                   ('Supplier Emission'!$D$15:$D$49=H857) * ('Supplier Emission'!$F$15:$F$49=$E$541)),
            _xlws.FILTER('Supplier Emission'!$I$15:$I$49,
                   ('Supplier Emission'!$D$15:$D$49=H857) * ('Supplier Emission'!$F$15:$F$49=$E$541)),
            ""),
    "")</f>
        <v/>
      </c>
      <c r="L857" s="311" t="str">
        <f t="array" ref="L857">IFERROR(
    XLOOKUP(F857,
            _xlws.FILTER('Supplier Emission'!$G$15:$G$49,
                   ('Supplier Emission'!$D$15:$D$49=H857) * ('Supplier Emission'!$F$15:$F$49=$E$541)),
            _xlws.FILTER('Supplier Emission'!$J$15:$J$49,
                   ('Supplier Emission'!$D$15:$D$49=H857) * ('Supplier Emission'!$F$15:$F$49=$E$541)),
            ""),
    "")</f>
        <v/>
      </c>
      <c r="M857" s="311" t="str">
        <f t="array" ref="M857">IFERROR(
    XLOOKUP(F857,
            _xlws.FILTER('Supplier Emission'!$G$15:$G$49,
                   ('Supplier Emission'!$D$15:$D$49=H857) * ('Supplier Emission'!$F$15:$F$49=$E$541)),
            _xlws.FILTER('Supplier Emission'!$M$15:$M$49,
                   ('Supplier Emission'!$D$15:$D$49=H857) * ('Supplier Emission'!$F$15:$F$49=$E$541)),
            ""),
    "")</f>
        <v/>
      </c>
      <c r="N857" s="311" t="str">
        <f t="array" ref="N857">IFERROR(
    XLOOKUP(F857,
            _xlws.FILTER('Supplier Emission'!$G$15:$G$49,
                   ('Supplier Emission'!$D$15:$D$49=H857) * ('Supplier Emission'!$F$15:$F$49=$E$541)),
            _xlws.FILTER('Supplier Emission'!$H$15:$H$49,
                   ('Supplier Emission'!$D$15:$D$49=H857) * ('Supplier Emission'!$F$15:$F$49=$E$541)),
            ""),
    "")</f>
        <v/>
      </c>
      <c r="O857" s="311" t="str">
        <f t="array" ref="O857">XLOOKUP(1,('Emission Factors'!$E$5:$E$488='GHG emissions calculations'!$F857)*('Emission Factors'!$H$5:$H$488='GHG emissions calculations'!$H857),INDEX('Emission Factors'!$E$5:$T$488,0,MATCH('GHG emissions calculations'!O$6,'Emission Factors'!$E$5:$T$5,0)),"",0)</f>
        <v>Other Aircraft Parts</v>
      </c>
      <c r="P857" s="313">
        <f t="array" ref="P857">IFERROR(
    INDEX('Emission Factors'!$E$5:$P$488,
          MATCH(1,
                ('Emission Factors'!$E$5:$E$488 = 'GHG emissions calculations'!$F857) *
                ('Emission Factors'!$H$5:$H$488 = 'GHG emissions calculations'!$H857),
                0),
          MATCH('GHG emissions calculations'!P$6,'Emission Factors'!$E$5:$P$5,0)),
    "")</f>
        <v>170</v>
      </c>
      <c r="Q857" s="311" t="str">
        <f t="array" ref="Q857">IFERROR(
    IF(
        INDEX('Emission Factors'!$E$5:$P$488,
              MATCH(1,
                    ('Emission Factors'!$E$5:$E$488 = 'GHG emissions calculations'!$F857) *
                    ('Emission Factors'!$H$5:$H$488 = 'GHG emissions calculations'!$H857),
                    0),
              MATCH('GHG emissions calculations'!Q$6, 'Emission Factors'!$E$5:$P$5, 0)) &lt;&gt; "",
        INDEX('Emission Factors'!$E$5:$P$488,
              MATCH(1,
                    ('Emission Factors'!$E$5:$E$488 = 'GHG emissions calculations'!$F857) *
                    ('Emission Factors'!$H$5:$H$488 = 'GHG emissions calculations'!$H857),
                    0),
              MATCH('GHG emissions calculations'!Q$6, 'Emission Factors'!$E$5:$P$5, 0)),
        ""),
    "")</f>
        <v>kgCO2e / k€</v>
      </c>
      <c r="R857" s="311" t="str">
        <f t="array" ref="R857">IFERROR(
    IF(
        INDEX('Emission Factors'!$E$5:$R$488,
              MATCH(1,
                    ('Emission Factors'!$E$5:$E$488 = 'GHG emissions calculations'!$F857) *
                    ('Emission Factors'!$H$5:$H$488 = 'GHG emissions calculations'!$H857),
                    0),
              MATCH('GHG emissions calculations'!R$6, 'Emission Factors'!$E$5:$R$5, 0)) &lt;&gt; "",
        INDEX('Emission Factors'!$E$5:$R$488,
              MATCH(1,
                    ('Emission Factors'!$E$5:$E$488 = 'GHG emissions calculations'!$F857) *
                    ('Emission Factors'!$H$5:$H$488 = 'GHG emissions calculations'!$H857),
                    0),
              MATCH('GHG emissions calculations'!R$6, 'Emission Factors'!$E$5:$R$5, 0)),
        ""),
    "")</f>
        <v>America</v>
      </c>
      <c r="S857" s="312">
        <f t="shared" si="2"/>
        <v>0</v>
      </c>
      <c r="T857" s="23"/>
    </row>
    <row r="858" ht="15.75" customHeight="1" outlineLevel="1">
      <c r="A858" s="23"/>
      <c r="B858" s="71"/>
      <c r="C858" s="71"/>
      <c r="D858" s="71"/>
      <c r="E858" s="314"/>
      <c r="F858" s="311" t="str">
        <f>Lists!S112</f>
        <v>Metal-based manufactured components for aircraft (other than engines), unknown material and mass - Asia</v>
      </c>
      <c r="G858" s="311" t="str">
        <f t="array" ref="G858">XLOOKUP(1,('Emission Factors'!$E$5:$E$488='GHG emissions calculations'!$F858)*('Emission Factors'!$H$5:$H$488='GHG emissions calculations'!$H858),INDEX('Emission Factors'!$E$5:$T$488,0,MATCH('GHG emissions calculations'!G$6,'Emission Factors'!$E$5:$T$5,0)),"",0)</f>
        <v/>
      </c>
      <c r="H858" s="311" t="s">
        <v>238</v>
      </c>
      <c r="I858" s="312" t="str">
        <f>IF(
    SUMIFS('Import data'!$L$25:$L$80,
           'Import data'!$J$25:$J$80, F858,
           'Import data'!$G$25:$G$80, 'GHG emissions calculations'!$H858,
           'Import data'!$I$25:$I$80,$E$541) &lt;&gt; 0,
    SUMIFS('Import data'!$L$25:$L$80,
           'Import data'!$J$25:$J$80, F858,
           'Import data'!$G$25:$G$80, 'GHG emissions calculations'!$H858,
           'Import data'!$I$25:$I$80,$E$541),
    ""
)</f>
        <v/>
      </c>
      <c r="J858" s="311" t="str">
        <f t="array" ref="J858">IF(
    XLOOKUP(F858, 'Import data'!$J$26:$J$47, 'Import data'!$M$26:$M$47, "", 0) = "Please add the region-specific supplier emission factor or choose a different region available in the IAEG database.",
    "",
    XLOOKUP(F858, 'Import data'!$J$26:$J$47, 'Import data'!$M$26:$M$47, "", 0)
)</f>
        <v/>
      </c>
      <c r="K858" s="311" t="str">
        <f t="array" ref="K858">IFERROR(
    XLOOKUP(F858,
            _xlws.FILTER('Supplier Emission'!$G$15:$G$49,
                   ('Supplier Emission'!$D$15:$D$49=H858) * ('Supplier Emission'!$F$15:$F$49=$E$541)),
            _xlws.FILTER('Supplier Emission'!$I$15:$I$49,
                   ('Supplier Emission'!$D$15:$D$49=H858) * ('Supplier Emission'!$F$15:$F$49=$E$541)),
            ""),
    "")</f>
        <v/>
      </c>
      <c r="L858" s="311" t="str">
        <f t="array" ref="L858">IFERROR(
    XLOOKUP(F858,
            _xlws.FILTER('Supplier Emission'!$G$15:$G$49,
                   ('Supplier Emission'!$D$15:$D$49=H858) * ('Supplier Emission'!$F$15:$F$49=$E$541)),
            _xlws.FILTER('Supplier Emission'!$J$15:$J$49,
                   ('Supplier Emission'!$D$15:$D$49=H858) * ('Supplier Emission'!$F$15:$F$49=$E$541)),
            ""),
    "")</f>
        <v/>
      </c>
      <c r="M858" s="311" t="str">
        <f t="array" ref="M858">IFERROR(
    XLOOKUP(F858,
            _xlws.FILTER('Supplier Emission'!$G$15:$G$49,
                   ('Supplier Emission'!$D$15:$D$49=H858) * ('Supplier Emission'!$F$15:$F$49=$E$541)),
            _xlws.FILTER('Supplier Emission'!$M$15:$M$49,
                   ('Supplier Emission'!$D$15:$D$49=H858) * ('Supplier Emission'!$F$15:$F$49=$E$541)),
            ""),
    "")</f>
        <v/>
      </c>
      <c r="N858" s="311" t="str">
        <f t="array" ref="N858">IFERROR(
    XLOOKUP(F858,
            _xlws.FILTER('Supplier Emission'!$G$15:$G$49,
                   ('Supplier Emission'!$D$15:$D$49=H858) * ('Supplier Emission'!$F$15:$F$49=$E$541)),
            _xlws.FILTER('Supplier Emission'!$H$15:$H$49,
                   ('Supplier Emission'!$D$15:$D$49=H858) * ('Supplier Emission'!$F$15:$F$49=$E$541)),
            ""),
    "")</f>
        <v/>
      </c>
      <c r="O858" s="311" t="str">
        <f t="array" ref="O858">XLOOKUP(1,('Emission Factors'!$E$5:$E$488='GHG emissions calculations'!$F858)*('Emission Factors'!$H$5:$H$488='GHG emissions calculations'!$H858),INDEX('Emission Factors'!$E$5:$T$488,0,MATCH('GHG emissions calculations'!O$6,'Emission Factors'!$E$5:$T$5,0)),"",0)</f>
        <v/>
      </c>
      <c r="P858" s="313" t="str">
        <f t="array" ref="P858">IFERROR(
    INDEX('Emission Factors'!$E$5:$P$488,
          MATCH(1,
                ('Emission Factors'!$E$5:$E$488 = 'GHG emissions calculations'!$F858) *
                ('Emission Factors'!$H$5:$H$488 = 'GHG emissions calculations'!$H858),
                0),
          MATCH('GHG emissions calculations'!P$6,'Emission Factors'!$E$5:$P$5,0)),
    "")</f>
        <v/>
      </c>
      <c r="Q858" s="311" t="str">
        <f t="array" ref="Q858">IFERROR(
    IF(
        INDEX('Emission Factors'!$E$5:$P$488,
              MATCH(1,
                    ('Emission Factors'!$E$5:$E$488 = 'GHG emissions calculations'!$F858) *
                    ('Emission Factors'!$H$5:$H$488 = 'GHG emissions calculations'!$H858),
                    0),
              MATCH('GHG emissions calculations'!Q$6, 'Emission Factors'!$E$5:$P$5, 0)) &lt;&gt; "",
        INDEX('Emission Factors'!$E$5:$P$488,
              MATCH(1,
                    ('Emission Factors'!$E$5:$E$488 = 'GHG emissions calculations'!$F858) *
                    ('Emission Factors'!$H$5:$H$488 = 'GHG emissions calculations'!$H858),
                    0),
              MATCH('GHG emissions calculations'!Q$6, 'Emission Factors'!$E$5:$P$5, 0)),
        ""),
    "")</f>
        <v/>
      </c>
      <c r="R858" s="311" t="str">
        <f t="array" ref="R858">IFERROR(
    IF(
        INDEX('Emission Factors'!$E$5:$R$488,
              MATCH(1,
                    ('Emission Factors'!$E$5:$E$488 = 'GHG emissions calculations'!$F858) *
                    ('Emission Factors'!$H$5:$H$488 = 'GHG emissions calculations'!$H858),
                    0),
              MATCH('GHG emissions calculations'!R$6, 'Emission Factors'!$E$5:$R$5, 0)) &lt;&gt; "",
        INDEX('Emission Factors'!$E$5:$R$488,
              MATCH(1,
                    ('Emission Factors'!$E$5:$E$488 = 'GHG emissions calculations'!$F858) *
                    ('Emission Factors'!$H$5:$H$488 = 'GHG emissions calculations'!$H858),
                    0),
              MATCH('GHG emissions calculations'!R$6, 'Emission Factors'!$E$5:$R$5, 0)),
        ""),
    "")</f>
        <v/>
      </c>
      <c r="S858" s="312">
        <f t="shared" si="2"/>
        <v>0</v>
      </c>
      <c r="T858" s="23"/>
    </row>
    <row r="859" ht="15.75" customHeight="1" outlineLevel="1">
      <c r="A859" s="23"/>
      <c r="B859" s="71"/>
      <c r="C859" s="71"/>
      <c r="D859" s="71"/>
      <c r="E859" s="314"/>
      <c r="F859" s="311" t="str">
        <f>Lists!S110</f>
        <v>Metal-based manufactured components for aircraft (other than engines), unknown material and mass - Europe</v>
      </c>
      <c r="G859" s="311" t="str">
        <f t="array" ref="G859">XLOOKUP(1,('Emission Factors'!$E$5:$E$488='GHG emissions calculations'!$F859)*('Emission Factors'!$H$5:$H$488='GHG emissions calculations'!$H859),INDEX('Emission Factors'!$E$5:$T$488,0,MATCH('GHG emissions calculations'!G$6,'Emission Factors'!$E$5:$T$5,0)),"",0)</f>
        <v/>
      </c>
      <c r="H859" s="311" t="s">
        <v>238</v>
      </c>
      <c r="I859" s="312" t="str">
        <f>IF(
    SUMIFS('Import data'!$L$25:$L$80,
           'Import data'!$J$25:$J$80, F859,
           'Import data'!$G$25:$G$80, 'GHG emissions calculations'!$H859,
           'Import data'!$I$25:$I$80,$E$541) &lt;&gt; 0,
    SUMIFS('Import data'!$L$25:$L$80,
           'Import data'!$J$25:$J$80, F859,
           'Import data'!$G$25:$G$80, 'GHG emissions calculations'!$H859,
           'Import data'!$I$25:$I$80,$E$541),
    ""
)</f>
        <v/>
      </c>
      <c r="J859" s="311" t="str">
        <f t="array" ref="J859">IF(
    XLOOKUP(F859, 'Import data'!$J$26:$J$47, 'Import data'!$M$26:$M$47, "", 0) = "Please add the region-specific supplier emission factor or choose a different region available in the IAEG database.",
    "",
    XLOOKUP(F859, 'Import data'!$J$26:$J$47, 'Import data'!$M$26:$M$47, "", 0)
)</f>
        <v/>
      </c>
      <c r="K859" s="311" t="str">
        <f t="array" ref="K859">IFERROR(
    XLOOKUP(F859,
            _xlws.FILTER('Supplier Emission'!$G$15:$G$49,
                   ('Supplier Emission'!$D$15:$D$49=H859) * ('Supplier Emission'!$F$15:$F$49=$E$541)),
            _xlws.FILTER('Supplier Emission'!$I$15:$I$49,
                   ('Supplier Emission'!$D$15:$D$49=H859) * ('Supplier Emission'!$F$15:$F$49=$E$541)),
            ""),
    "")</f>
        <v/>
      </c>
      <c r="L859" s="311" t="str">
        <f t="array" ref="L859">IFERROR(
    XLOOKUP(F859,
            _xlws.FILTER('Supplier Emission'!$G$15:$G$49,
                   ('Supplier Emission'!$D$15:$D$49=H859) * ('Supplier Emission'!$F$15:$F$49=$E$541)),
            _xlws.FILTER('Supplier Emission'!$J$15:$J$49,
                   ('Supplier Emission'!$D$15:$D$49=H859) * ('Supplier Emission'!$F$15:$F$49=$E$541)),
            ""),
    "")</f>
        <v/>
      </c>
      <c r="M859" s="311" t="str">
        <f t="array" ref="M859">IFERROR(
    XLOOKUP(F859,
            _xlws.FILTER('Supplier Emission'!$G$15:$G$49,
                   ('Supplier Emission'!$D$15:$D$49=H859) * ('Supplier Emission'!$F$15:$F$49=$E$541)),
            _xlws.FILTER('Supplier Emission'!$M$15:$M$49,
                   ('Supplier Emission'!$D$15:$D$49=H859) * ('Supplier Emission'!$F$15:$F$49=$E$541)),
            ""),
    "")</f>
        <v/>
      </c>
      <c r="N859" s="311" t="str">
        <f t="array" ref="N859">IFERROR(
    XLOOKUP(F859,
            _xlws.FILTER('Supplier Emission'!$G$15:$G$49,
                   ('Supplier Emission'!$D$15:$D$49=H859) * ('Supplier Emission'!$F$15:$F$49=$E$541)),
            _xlws.FILTER('Supplier Emission'!$H$15:$H$49,
                   ('Supplier Emission'!$D$15:$D$49=H859) * ('Supplier Emission'!$F$15:$F$49=$E$541)),
            ""),
    "")</f>
        <v/>
      </c>
      <c r="O859" s="311" t="str">
        <f t="array" ref="O859">XLOOKUP(1,('Emission Factors'!$E$5:$E$488='GHG emissions calculations'!$F859)*('Emission Factors'!$H$5:$H$488='GHG emissions calculations'!$H859),INDEX('Emission Factors'!$E$5:$T$488,0,MATCH('GHG emissions calculations'!O$6,'Emission Factors'!$E$5:$T$5,0)),"",0)</f>
        <v/>
      </c>
      <c r="P859" s="313" t="str">
        <f t="array" ref="P859">IFERROR(
    INDEX('Emission Factors'!$E$5:$P$488,
          MATCH(1,
                ('Emission Factors'!$E$5:$E$488 = 'GHG emissions calculations'!$F859) *
                ('Emission Factors'!$H$5:$H$488 = 'GHG emissions calculations'!$H859),
                0),
          MATCH('GHG emissions calculations'!P$6,'Emission Factors'!$E$5:$P$5,0)),
    "")</f>
        <v/>
      </c>
      <c r="Q859" s="311" t="str">
        <f t="array" ref="Q859">IFERROR(
    IF(
        INDEX('Emission Factors'!$E$5:$P$488,
              MATCH(1,
                    ('Emission Factors'!$E$5:$E$488 = 'GHG emissions calculations'!$F859) *
                    ('Emission Factors'!$H$5:$H$488 = 'GHG emissions calculations'!$H859),
                    0),
              MATCH('GHG emissions calculations'!Q$6, 'Emission Factors'!$E$5:$P$5, 0)) &lt;&gt; "",
        INDEX('Emission Factors'!$E$5:$P$488,
              MATCH(1,
                    ('Emission Factors'!$E$5:$E$488 = 'GHG emissions calculations'!$F859) *
                    ('Emission Factors'!$H$5:$H$488 = 'GHG emissions calculations'!$H859),
                    0),
              MATCH('GHG emissions calculations'!Q$6, 'Emission Factors'!$E$5:$P$5, 0)),
        ""),
    "")</f>
        <v/>
      </c>
      <c r="R859" s="311" t="str">
        <f t="array" ref="R859">IFERROR(
    IF(
        INDEX('Emission Factors'!$E$5:$R$488,
              MATCH(1,
                    ('Emission Factors'!$E$5:$E$488 = 'GHG emissions calculations'!$F859) *
                    ('Emission Factors'!$H$5:$H$488 = 'GHG emissions calculations'!$H859),
                    0),
              MATCH('GHG emissions calculations'!R$6, 'Emission Factors'!$E$5:$R$5, 0)) &lt;&gt; "",
        INDEX('Emission Factors'!$E$5:$R$488,
              MATCH(1,
                    ('Emission Factors'!$E$5:$E$488 = 'GHG emissions calculations'!$F859) *
                    ('Emission Factors'!$H$5:$H$488 = 'GHG emissions calculations'!$H859),
                    0),
              MATCH('GHG emissions calculations'!R$6, 'Emission Factors'!$E$5:$R$5, 0)),
        ""),
    "")</f>
        <v/>
      </c>
      <c r="S859" s="312">
        <f t="shared" si="2"/>
        <v>0</v>
      </c>
      <c r="T859" s="23"/>
    </row>
    <row r="860" ht="15.75" customHeight="1" outlineLevel="1">
      <c r="A860" s="23"/>
      <c r="B860" s="71"/>
      <c r="C860" s="71"/>
      <c r="D860" s="71"/>
      <c r="E860" s="314"/>
      <c r="F860" s="311" t="str">
        <f>Lists!S115</f>
        <v>Metal-based manufactured components for aircraft (other than engines), unknown material and mass - Global or unspecified region</v>
      </c>
      <c r="G860" s="311" t="str">
        <f t="array" ref="G860">XLOOKUP(1,('Emission Factors'!$E$5:$E$488='GHG emissions calculations'!$F860)*('Emission Factors'!$H$5:$H$488='GHG emissions calculations'!$H860),INDEX('Emission Factors'!$E$5:$T$488,0,MATCH('GHG emissions calculations'!G$6,'Emission Factors'!$E$5:$T$5,0)),"",0)</f>
        <v/>
      </c>
      <c r="H860" s="311" t="s">
        <v>238</v>
      </c>
      <c r="I860" s="312" t="str">
        <f>IF(
    SUMIFS('Import data'!$L$25:$L$80,
           'Import data'!$J$25:$J$80, F860,
           'Import data'!$G$25:$G$80, 'GHG emissions calculations'!$H860,
           'Import data'!$I$25:$I$80,$E$541) &lt;&gt; 0,
    SUMIFS('Import data'!$L$25:$L$80,
           'Import data'!$J$25:$J$80, F860,
           'Import data'!$G$25:$G$80, 'GHG emissions calculations'!$H860,
           'Import data'!$I$25:$I$80,$E$541),
    ""
)</f>
        <v/>
      </c>
      <c r="J860" s="311" t="str">
        <f t="array" ref="J860">IF(
    XLOOKUP(F860, 'Import data'!$J$26:$J$47, 'Import data'!$M$26:$M$47, "", 0) = "Please add the region-specific supplier emission factor or choose a different region available in the IAEG database.",
    "",
    XLOOKUP(F860, 'Import data'!$J$26:$J$47, 'Import data'!$M$26:$M$47, "", 0)
)</f>
        <v/>
      </c>
      <c r="K860" s="311" t="str">
        <f t="array" ref="K860">IFERROR(
    XLOOKUP(F860,
            _xlws.FILTER('Supplier Emission'!$G$15:$G$49,
                   ('Supplier Emission'!$D$15:$D$49=H860) * ('Supplier Emission'!$F$15:$F$49=$E$541)),
            _xlws.FILTER('Supplier Emission'!$I$15:$I$49,
                   ('Supplier Emission'!$D$15:$D$49=H860) * ('Supplier Emission'!$F$15:$F$49=$E$541)),
            ""),
    "")</f>
        <v/>
      </c>
      <c r="L860" s="311" t="str">
        <f t="array" ref="L860">IFERROR(
    XLOOKUP(F860,
            _xlws.FILTER('Supplier Emission'!$G$15:$G$49,
                   ('Supplier Emission'!$D$15:$D$49=H860) * ('Supplier Emission'!$F$15:$F$49=$E$541)),
            _xlws.FILTER('Supplier Emission'!$J$15:$J$49,
                   ('Supplier Emission'!$D$15:$D$49=H860) * ('Supplier Emission'!$F$15:$F$49=$E$541)),
            ""),
    "")</f>
        <v/>
      </c>
      <c r="M860" s="311" t="str">
        <f t="array" ref="M860">IFERROR(
    XLOOKUP(F860,
            _xlws.FILTER('Supplier Emission'!$G$15:$G$49,
                   ('Supplier Emission'!$D$15:$D$49=H860) * ('Supplier Emission'!$F$15:$F$49=$E$541)),
            _xlws.FILTER('Supplier Emission'!$M$15:$M$49,
                   ('Supplier Emission'!$D$15:$D$49=H860) * ('Supplier Emission'!$F$15:$F$49=$E$541)),
            ""),
    "")</f>
        <v/>
      </c>
      <c r="N860" s="311" t="str">
        <f t="array" ref="N860">IFERROR(
    XLOOKUP(F860,
            _xlws.FILTER('Supplier Emission'!$G$15:$G$49,
                   ('Supplier Emission'!$D$15:$D$49=H860) * ('Supplier Emission'!$F$15:$F$49=$E$541)),
            _xlws.FILTER('Supplier Emission'!$H$15:$H$49,
                   ('Supplier Emission'!$D$15:$D$49=H860) * ('Supplier Emission'!$F$15:$F$49=$E$541)),
            ""),
    "")</f>
        <v/>
      </c>
      <c r="O860" s="311" t="str">
        <f t="array" ref="O860">XLOOKUP(1,('Emission Factors'!$E$5:$E$488='GHG emissions calculations'!$F860)*('Emission Factors'!$H$5:$H$488='GHG emissions calculations'!$H860),INDEX('Emission Factors'!$E$5:$T$488,0,MATCH('GHG emissions calculations'!O$6,'Emission Factors'!$E$5:$T$5,0)),"",0)</f>
        <v/>
      </c>
      <c r="P860" s="313" t="str">
        <f t="array" ref="P860">IFERROR(
    INDEX('Emission Factors'!$E$5:$P$488,
          MATCH(1,
                ('Emission Factors'!$E$5:$E$488 = 'GHG emissions calculations'!$F860) *
                ('Emission Factors'!$H$5:$H$488 = 'GHG emissions calculations'!$H860),
                0),
          MATCH('GHG emissions calculations'!P$6,'Emission Factors'!$E$5:$P$5,0)),
    "")</f>
        <v/>
      </c>
      <c r="Q860" s="311" t="str">
        <f t="array" ref="Q860">IFERROR(
    IF(
        INDEX('Emission Factors'!$E$5:$P$488,
              MATCH(1,
                    ('Emission Factors'!$E$5:$E$488 = 'GHG emissions calculations'!$F860) *
                    ('Emission Factors'!$H$5:$H$488 = 'GHG emissions calculations'!$H860),
                    0),
              MATCH('GHG emissions calculations'!Q$6, 'Emission Factors'!$E$5:$P$5, 0)) &lt;&gt; "",
        INDEX('Emission Factors'!$E$5:$P$488,
              MATCH(1,
                    ('Emission Factors'!$E$5:$E$488 = 'GHG emissions calculations'!$F860) *
                    ('Emission Factors'!$H$5:$H$488 = 'GHG emissions calculations'!$H860),
                    0),
              MATCH('GHG emissions calculations'!Q$6, 'Emission Factors'!$E$5:$P$5, 0)),
        ""),
    "")</f>
        <v/>
      </c>
      <c r="R860" s="311" t="str">
        <f t="array" ref="R860">IFERROR(
    IF(
        INDEX('Emission Factors'!$E$5:$R$488,
              MATCH(1,
                    ('Emission Factors'!$E$5:$E$488 = 'GHG emissions calculations'!$F860) *
                    ('Emission Factors'!$H$5:$H$488 = 'GHG emissions calculations'!$H860),
                    0),
              MATCH('GHG emissions calculations'!R$6, 'Emission Factors'!$E$5:$R$5, 0)) &lt;&gt; "",
        INDEX('Emission Factors'!$E$5:$R$488,
              MATCH(1,
                    ('Emission Factors'!$E$5:$E$488 = 'GHG emissions calculations'!$F860) *
                    ('Emission Factors'!$H$5:$H$488 = 'GHG emissions calculations'!$H860),
                    0),
              MATCH('GHG emissions calculations'!R$6, 'Emission Factors'!$E$5:$R$5, 0)),
        ""),
    "")</f>
        <v/>
      </c>
      <c r="S860" s="312">
        <f t="shared" si="2"/>
        <v>0</v>
      </c>
      <c r="T860" s="23"/>
    </row>
    <row r="861" ht="15.75" customHeight="1" outlineLevel="1">
      <c r="A861" s="23"/>
      <c r="B861" s="71"/>
      <c r="C861" s="71"/>
      <c r="D861" s="71"/>
      <c r="E861" s="314"/>
      <c r="F861" s="311" t="str">
        <f>Lists!S114</f>
        <v>Metal-based manufactured components for aircraft (other than engines), unknown material and mass - Middle East</v>
      </c>
      <c r="G861" s="311" t="str">
        <f t="array" ref="G861">XLOOKUP(1,('Emission Factors'!$E$5:$E$488='GHG emissions calculations'!$F861)*('Emission Factors'!$H$5:$H$488='GHG emissions calculations'!$H861),INDEX('Emission Factors'!$E$5:$T$488,0,MATCH('GHG emissions calculations'!G$6,'Emission Factors'!$E$5:$T$5,0)),"",0)</f>
        <v/>
      </c>
      <c r="H861" s="311" t="s">
        <v>238</v>
      </c>
      <c r="I861" s="312" t="str">
        <f>IF(
    SUMIFS('Import data'!$L$25:$L$80,
           'Import data'!$J$25:$J$80, F861,
           'Import data'!$G$25:$G$80, 'GHG emissions calculations'!$H861,
           'Import data'!$I$25:$I$80,$E$541) &lt;&gt; 0,
    SUMIFS('Import data'!$L$25:$L$80,
           'Import data'!$J$25:$J$80, F861,
           'Import data'!$G$25:$G$80, 'GHG emissions calculations'!$H861,
           'Import data'!$I$25:$I$80,$E$541),
    ""
)</f>
        <v/>
      </c>
      <c r="J861" s="311" t="str">
        <f t="array" ref="J861">IF(
    XLOOKUP(F861, 'Import data'!$J$26:$J$47, 'Import data'!$M$26:$M$47, "", 0) = "Please add the region-specific supplier emission factor or choose a different region available in the IAEG database.",
    "",
    XLOOKUP(F861, 'Import data'!$J$26:$J$47, 'Import data'!$M$26:$M$47, "", 0)
)</f>
        <v/>
      </c>
      <c r="K861" s="311" t="str">
        <f t="array" ref="K861">IFERROR(
    XLOOKUP(F861,
            _xlws.FILTER('Supplier Emission'!$G$15:$G$49,
                   ('Supplier Emission'!$D$15:$D$49=H861) * ('Supplier Emission'!$F$15:$F$49=$E$541)),
            _xlws.FILTER('Supplier Emission'!$I$15:$I$49,
                   ('Supplier Emission'!$D$15:$D$49=H861) * ('Supplier Emission'!$F$15:$F$49=$E$541)),
            ""),
    "")</f>
        <v/>
      </c>
      <c r="L861" s="311" t="str">
        <f t="array" ref="L861">IFERROR(
    XLOOKUP(F861,
            _xlws.FILTER('Supplier Emission'!$G$15:$G$49,
                   ('Supplier Emission'!$D$15:$D$49=H861) * ('Supplier Emission'!$F$15:$F$49=$E$541)),
            _xlws.FILTER('Supplier Emission'!$J$15:$J$49,
                   ('Supplier Emission'!$D$15:$D$49=H861) * ('Supplier Emission'!$F$15:$F$49=$E$541)),
            ""),
    "")</f>
        <v/>
      </c>
      <c r="M861" s="311" t="str">
        <f t="array" ref="M861">IFERROR(
    XLOOKUP(F861,
            _xlws.FILTER('Supplier Emission'!$G$15:$G$49,
                   ('Supplier Emission'!$D$15:$D$49=H861) * ('Supplier Emission'!$F$15:$F$49=$E$541)),
            _xlws.FILTER('Supplier Emission'!$M$15:$M$49,
                   ('Supplier Emission'!$D$15:$D$49=H861) * ('Supplier Emission'!$F$15:$F$49=$E$541)),
            ""),
    "")</f>
        <v/>
      </c>
      <c r="N861" s="311" t="str">
        <f t="array" ref="N861">IFERROR(
    XLOOKUP(F861,
            _xlws.FILTER('Supplier Emission'!$G$15:$G$49,
                   ('Supplier Emission'!$D$15:$D$49=H861) * ('Supplier Emission'!$F$15:$F$49=$E$541)),
            _xlws.FILTER('Supplier Emission'!$H$15:$H$49,
                   ('Supplier Emission'!$D$15:$D$49=H861) * ('Supplier Emission'!$F$15:$F$49=$E$541)),
            ""),
    "")</f>
        <v/>
      </c>
      <c r="O861" s="311" t="str">
        <f t="array" ref="O861">XLOOKUP(1,('Emission Factors'!$E$5:$E$488='GHG emissions calculations'!$F861)*('Emission Factors'!$H$5:$H$488='GHG emissions calculations'!$H861),INDEX('Emission Factors'!$E$5:$T$488,0,MATCH('GHG emissions calculations'!O$6,'Emission Factors'!$E$5:$T$5,0)),"",0)</f>
        <v/>
      </c>
      <c r="P861" s="313" t="str">
        <f t="array" ref="P861">IFERROR(
    INDEX('Emission Factors'!$E$5:$P$488,
          MATCH(1,
                ('Emission Factors'!$E$5:$E$488 = 'GHG emissions calculations'!$F861) *
                ('Emission Factors'!$H$5:$H$488 = 'GHG emissions calculations'!$H861),
                0),
          MATCH('GHG emissions calculations'!P$6,'Emission Factors'!$E$5:$P$5,0)),
    "")</f>
        <v/>
      </c>
      <c r="Q861" s="311" t="str">
        <f t="array" ref="Q861">IFERROR(
    IF(
        INDEX('Emission Factors'!$E$5:$P$488,
              MATCH(1,
                    ('Emission Factors'!$E$5:$E$488 = 'GHG emissions calculations'!$F861) *
                    ('Emission Factors'!$H$5:$H$488 = 'GHG emissions calculations'!$H861),
                    0),
              MATCH('GHG emissions calculations'!Q$6, 'Emission Factors'!$E$5:$P$5, 0)) &lt;&gt; "",
        INDEX('Emission Factors'!$E$5:$P$488,
              MATCH(1,
                    ('Emission Factors'!$E$5:$E$488 = 'GHG emissions calculations'!$F861) *
                    ('Emission Factors'!$H$5:$H$488 = 'GHG emissions calculations'!$H861),
                    0),
              MATCH('GHG emissions calculations'!Q$6, 'Emission Factors'!$E$5:$P$5, 0)),
        ""),
    "")</f>
        <v/>
      </c>
      <c r="R861" s="311" t="str">
        <f t="array" ref="R861">IFERROR(
    IF(
        INDEX('Emission Factors'!$E$5:$R$488,
              MATCH(1,
                    ('Emission Factors'!$E$5:$E$488 = 'GHG emissions calculations'!$F861) *
                    ('Emission Factors'!$H$5:$H$488 = 'GHG emissions calculations'!$H861),
                    0),
              MATCH('GHG emissions calculations'!R$6, 'Emission Factors'!$E$5:$R$5, 0)) &lt;&gt; "",
        INDEX('Emission Factors'!$E$5:$R$488,
              MATCH(1,
                    ('Emission Factors'!$E$5:$E$488 = 'GHG emissions calculations'!$F861) *
                    ('Emission Factors'!$H$5:$H$488 = 'GHG emissions calculations'!$H861),
                    0),
              MATCH('GHG emissions calculations'!R$6, 'Emission Factors'!$E$5:$R$5, 0)),
        ""),
    "")</f>
        <v/>
      </c>
      <c r="S861" s="312">
        <f t="shared" si="2"/>
        <v>0</v>
      </c>
      <c r="T861" s="23"/>
    </row>
    <row r="862" ht="15.75" customHeight="1" outlineLevel="1">
      <c r="A862" s="23"/>
      <c r="B862" s="71"/>
      <c r="C862" s="71"/>
      <c r="D862" s="71"/>
      <c r="E862" s="314"/>
      <c r="F862" s="311" t="str">
        <f>Lists!S113</f>
        <v>Metal-based manufactured components for aircraft (other than engines), unknown material and mass - Oceania</v>
      </c>
      <c r="G862" s="311" t="str">
        <f t="array" ref="G862">XLOOKUP(1,('Emission Factors'!$E$5:$E$488='GHG emissions calculations'!$F862)*('Emission Factors'!$H$5:$H$488='GHG emissions calculations'!$H862),INDEX('Emission Factors'!$E$5:$T$488,0,MATCH('GHG emissions calculations'!G$6,'Emission Factors'!$E$5:$T$5,0)),"",0)</f>
        <v/>
      </c>
      <c r="H862" s="311" t="s">
        <v>238</v>
      </c>
      <c r="I862" s="312" t="str">
        <f>IF(
    SUMIFS('Import data'!$L$25:$L$80,
           'Import data'!$J$25:$J$80, F862,
           'Import data'!$G$25:$G$80, 'GHG emissions calculations'!$H862,
           'Import data'!$I$25:$I$80,$E$541) &lt;&gt; 0,
    SUMIFS('Import data'!$L$25:$L$80,
           'Import data'!$J$25:$J$80, F862,
           'Import data'!$G$25:$G$80, 'GHG emissions calculations'!$H862,
           'Import data'!$I$25:$I$80,$E$541),
    ""
)</f>
        <v/>
      </c>
      <c r="J862" s="311" t="str">
        <f t="array" ref="J862">IF(
    XLOOKUP(F862, 'Import data'!$J$26:$J$47, 'Import data'!$M$26:$M$47, "", 0) = "Please add the region-specific supplier emission factor or choose a different region available in the IAEG database.",
    "",
    XLOOKUP(F862, 'Import data'!$J$26:$J$47, 'Import data'!$M$26:$M$47, "", 0)
)</f>
        <v/>
      </c>
      <c r="K862" s="311" t="str">
        <f t="array" ref="K862">IFERROR(
    XLOOKUP(F862,
            _xlws.FILTER('Supplier Emission'!$G$15:$G$49,
                   ('Supplier Emission'!$D$15:$D$49=H862) * ('Supplier Emission'!$F$15:$F$49=$E$541)),
            _xlws.FILTER('Supplier Emission'!$I$15:$I$49,
                   ('Supplier Emission'!$D$15:$D$49=H862) * ('Supplier Emission'!$F$15:$F$49=$E$541)),
            ""),
    "")</f>
        <v/>
      </c>
      <c r="L862" s="311" t="str">
        <f t="array" ref="L862">IFERROR(
    XLOOKUP(F862,
            _xlws.FILTER('Supplier Emission'!$G$15:$G$49,
                   ('Supplier Emission'!$D$15:$D$49=H862) * ('Supplier Emission'!$F$15:$F$49=$E$541)),
            _xlws.FILTER('Supplier Emission'!$J$15:$J$49,
                   ('Supplier Emission'!$D$15:$D$49=H862) * ('Supplier Emission'!$F$15:$F$49=$E$541)),
            ""),
    "")</f>
        <v/>
      </c>
      <c r="M862" s="311" t="str">
        <f t="array" ref="M862">IFERROR(
    XLOOKUP(F862,
            _xlws.FILTER('Supplier Emission'!$G$15:$G$49,
                   ('Supplier Emission'!$D$15:$D$49=H862) * ('Supplier Emission'!$F$15:$F$49=$E$541)),
            _xlws.FILTER('Supplier Emission'!$M$15:$M$49,
                   ('Supplier Emission'!$D$15:$D$49=H862) * ('Supplier Emission'!$F$15:$F$49=$E$541)),
            ""),
    "")</f>
        <v/>
      </c>
      <c r="N862" s="311" t="str">
        <f t="array" ref="N862">IFERROR(
    XLOOKUP(F862,
            _xlws.FILTER('Supplier Emission'!$G$15:$G$49,
                   ('Supplier Emission'!$D$15:$D$49=H862) * ('Supplier Emission'!$F$15:$F$49=$E$541)),
            _xlws.FILTER('Supplier Emission'!$H$15:$H$49,
                   ('Supplier Emission'!$D$15:$D$49=H862) * ('Supplier Emission'!$F$15:$F$49=$E$541)),
            ""),
    "")</f>
        <v/>
      </c>
      <c r="O862" s="311" t="str">
        <f t="array" ref="O862">XLOOKUP(1,('Emission Factors'!$E$5:$E$488='GHG emissions calculations'!$F862)*('Emission Factors'!$H$5:$H$488='GHG emissions calculations'!$H862),INDEX('Emission Factors'!$E$5:$T$488,0,MATCH('GHG emissions calculations'!O$6,'Emission Factors'!$E$5:$T$5,0)),"",0)</f>
        <v/>
      </c>
      <c r="P862" s="313" t="str">
        <f t="array" ref="P862">IFERROR(
    INDEX('Emission Factors'!$E$5:$P$488,
          MATCH(1,
                ('Emission Factors'!$E$5:$E$488 = 'GHG emissions calculations'!$F862) *
                ('Emission Factors'!$H$5:$H$488 = 'GHG emissions calculations'!$H862),
                0),
          MATCH('GHG emissions calculations'!P$6,'Emission Factors'!$E$5:$P$5,0)),
    "")</f>
        <v/>
      </c>
      <c r="Q862" s="311" t="str">
        <f t="array" ref="Q862">IFERROR(
    IF(
        INDEX('Emission Factors'!$E$5:$P$488,
              MATCH(1,
                    ('Emission Factors'!$E$5:$E$488 = 'GHG emissions calculations'!$F862) *
                    ('Emission Factors'!$H$5:$H$488 = 'GHG emissions calculations'!$H862),
                    0),
              MATCH('GHG emissions calculations'!Q$6, 'Emission Factors'!$E$5:$P$5, 0)) &lt;&gt; "",
        INDEX('Emission Factors'!$E$5:$P$488,
              MATCH(1,
                    ('Emission Factors'!$E$5:$E$488 = 'GHG emissions calculations'!$F862) *
                    ('Emission Factors'!$H$5:$H$488 = 'GHG emissions calculations'!$H862),
                    0),
              MATCH('GHG emissions calculations'!Q$6, 'Emission Factors'!$E$5:$P$5, 0)),
        ""),
    "")</f>
        <v/>
      </c>
      <c r="R862" s="311" t="str">
        <f t="array" ref="R862">IFERROR(
    IF(
        INDEX('Emission Factors'!$E$5:$R$488,
              MATCH(1,
                    ('Emission Factors'!$E$5:$E$488 = 'GHG emissions calculations'!$F862) *
                    ('Emission Factors'!$H$5:$H$488 = 'GHG emissions calculations'!$H862),
                    0),
              MATCH('GHG emissions calculations'!R$6, 'Emission Factors'!$E$5:$R$5, 0)) &lt;&gt; "",
        INDEX('Emission Factors'!$E$5:$R$488,
              MATCH(1,
                    ('Emission Factors'!$E$5:$E$488 = 'GHG emissions calculations'!$F862) *
                    ('Emission Factors'!$H$5:$H$488 = 'GHG emissions calculations'!$H862),
                    0),
              MATCH('GHG emissions calculations'!R$6, 'Emission Factors'!$E$5:$R$5, 0)),
        ""),
    "")</f>
        <v/>
      </c>
      <c r="S862" s="312">
        <f t="shared" si="2"/>
        <v>0</v>
      </c>
      <c r="T862" s="23"/>
    </row>
    <row r="863" ht="15.75" customHeight="1" outlineLevel="1">
      <c r="A863" s="23"/>
      <c r="B863" s="71"/>
      <c r="C863" s="71"/>
      <c r="D863" s="71"/>
      <c r="E863" s="314"/>
      <c r="F863" s="311" t="str">
        <f>Lists!S118</f>
        <v>Metal-based propulsion units and parts for space vehicles and guided missiles, unknown material and mass - Africa</v>
      </c>
      <c r="G863" s="311" t="str">
        <f t="array" ref="G863">XLOOKUP(1,('Emission Factors'!$E$5:$E$488='GHG emissions calculations'!$F863)*('Emission Factors'!$H$5:$H$488='GHG emissions calculations'!$H863),INDEX('Emission Factors'!$E$5:$T$488,0,MATCH('GHG emissions calculations'!G$6,'Emission Factors'!$E$5:$T$5,0)),"",0)</f>
        <v/>
      </c>
      <c r="H863" s="311" t="s">
        <v>238</v>
      </c>
      <c r="I863" s="312" t="str">
        <f>IF(
    SUMIFS('Import data'!$L$25:$L$80,
           'Import data'!$J$25:$J$80, F863,
           'Import data'!$G$25:$G$80, 'GHG emissions calculations'!$H863,
           'Import data'!$I$25:$I$80,$E$541) &lt;&gt; 0,
    SUMIFS('Import data'!$L$25:$L$80,
           'Import data'!$J$25:$J$80, F863,
           'Import data'!$G$25:$G$80, 'GHG emissions calculations'!$H863,
           'Import data'!$I$25:$I$80,$E$541),
    ""
)</f>
        <v/>
      </c>
      <c r="J863" s="311" t="str">
        <f t="array" ref="J863">IF(
    XLOOKUP(F863, 'Import data'!$J$26:$J$47, 'Import data'!$M$26:$M$47, "", 0) = "Please add the region-specific supplier emission factor or choose a different region available in the IAEG database.",
    "",
    XLOOKUP(F863, 'Import data'!$J$26:$J$47, 'Import data'!$M$26:$M$47, "", 0)
)</f>
        <v/>
      </c>
      <c r="K863" s="311" t="str">
        <f t="array" ref="K863">IFERROR(
    XLOOKUP(F863,
            _xlws.FILTER('Supplier Emission'!$G$15:$G$49,
                   ('Supplier Emission'!$D$15:$D$49=H863) * ('Supplier Emission'!$F$15:$F$49=$E$541)),
            _xlws.FILTER('Supplier Emission'!$I$15:$I$49,
                   ('Supplier Emission'!$D$15:$D$49=H863) * ('Supplier Emission'!$F$15:$F$49=$E$541)),
            ""),
    "")</f>
        <v/>
      </c>
      <c r="L863" s="311" t="str">
        <f t="array" ref="L863">IFERROR(
    XLOOKUP(F863,
            _xlws.FILTER('Supplier Emission'!$G$15:$G$49,
                   ('Supplier Emission'!$D$15:$D$49=H863) * ('Supplier Emission'!$F$15:$F$49=$E$541)),
            _xlws.FILTER('Supplier Emission'!$J$15:$J$49,
                   ('Supplier Emission'!$D$15:$D$49=H863) * ('Supplier Emission'!$F$15:$F$49=$E$541)),
            ""),
    "")</f>
        <v/>
      </c>
      <c r="M863" s="311" t="str">
        <f t="array" ref="M863">IFERROR(
    XLOOKUP(F863,
            _xlws.FILTER('Supplier Emission'!$G$15:$G$49,
                   ('Supplier Emission'!$D$15:$D$49=H863) * ('Supplier Emission'!$F$15:$F$49=$E$541)),
            _xlws.FILTER('Supplier Emission'!$M$15:$M$49,
                   ('Supplier Emission'!$D$15:$D$49=H863) * ('Supplier Emission'!$F$15:$F$49=$E$541)),
            ""),
    "")</f>
        <v/>
      </c>
      <c r="N863" s="311" t="str">
        <f t="array" ref="N863">IFERROR(
    XLOOKUP(F863,
            _xlws.FILTER('Supplier Emission'!$G$15:$G$49,
                   ('Supplier Emission'!$D$15:$D$49=H863) * ('Supplier Emission'!$F$15:$F$49=$E$541)),
            _xlws.FILTER('Supplier Emission'!$H$15:$H$49,
                   ('Supplier Emission'!$D$15:$D$49=H863) * ('Supplier Emission'!$F$15:$F$49=$E$541)),
            ""),
    "")</f>
        <v/>
      </c>
      <c r="O863" s="311" t="str">
        <f t="array" ref="O863">XLOOKUP(1,('Emission Factors'!$E$5:$E$488='GHG emissions calculations'!$F863)*('Emission Factors'!$H$5:$H$488='GHG emissions calculations'!$H863),INDEX('Emission Factors'!$E$5:$T$488,0,MATCH('GHG emissions calculations'!O$6,'Emission Factors'!$E$5:$T$5,0)),"",0)</f>
        <v/>
      </c>
      <c r="P863" s="313" t="str">
        <f t="array" ref="P863">IFERROR(
    INDEX('Emission Factors'!$E$5:$P$488,
          MATCH(1,
                ('Emission Factors'!$E$5:$E$488 = 'GHG emissions calculations'!$F863) *
                ('Emission Factors'!$H$5:$H$488 = 'GHG emissions calculations'!$H863),
                0),
          MATCH('GHG emissions calculations'!P$6,'Emission Factors'!$E$5:$P$5,0)),
    "")</f>
        <v/>
      </c>
      <c r="Q863" s="311" t="str">
        <f t="array" ref="Q863">IFERROR(
    IF(
        INDEX('Emission Factors'!$E$5:$P$488,
              MATCH(1,
                    ('Emission Factors'!$E$5:$E$488 = 'GHG emissions calculations'!$F863) *
                    ('Emission Factors'!$H$5:$H$488 = 'GHG emissions calculations'!$H863),
                    0),
              MATCH('GHG emissions calculations'!Q$6, 'Emission Factors'!$E$5:$P$5, 0)) &lt;&gt; "",
        INDEX('Emission Factors'!$E$5:$P$488,
              MATCH(1,
                    ('Emission Factors'!$E$5:$E$488 = 'GHG emissions calculations'!$F863) *
                    ('Emission Factors'!$H$5:$H$488 = 'GHG emissions calculations'!$H863),
                    0),
              MATCH('GHG emissions calculations'!Q$6, 'Emission Factors'!$E$5:$P$5, 0)),
        ""),
    "")</f>
        <v/>
      </c>
      <c r="R863" s="311" t="str">
        <f t="array" ref="R863">IFERROR(
    IF(
        INDEX('Emission Factors'!$E$5:$R$488,
              MATCH(1,
                    ('Emission Factors'!$E$5:$E$488 = 'GHG emissions calculations'!$F863) *
                    ('Emission Factors'!$H$5:$H$488 = 'GHG emissions calculations'!$H863),
                    0),
              MATCH('GHG emissions calculations'!R$6, 'Emission Factors'!$E$5:$R$5, 0)) &lt;&gt; "",
        INDEX('Emission Factors'!$E$5:$R$488,
              MATCH(1,
                    ('Emission Factors'!$E$5:$E$488 = 'GHG emissions calculations'!$F863) *
                    ('Emission Factors'!$H$5:$H$488 = 'GHG emissions calculations'!$H863),
                    0),
              MATCH('GHG emissions calculations'!R$6, 'Emission Factors'!$E$5:$R$5, 0)),
        ""),
    "")</f>
        <v/>
      </c>
      <c r="S863" s="312">
        <f t="shared" si="2"/>
        <v>0</v>
      </c>
      <c r="T863" s="23"/>
    </row>
    <row r="864" ht="15.75" customHeight="1" outlineLevel="1">
      <c r="A864" s="23"/>
      <c r="B864" s="71"/>
      <c r="C864" s="71"/>
      <c r="D864" s="71"/>
      <c r="E864" s="314"/>
      <c r="F864" s="311" t="str">
        <f>Lists!S116</f>
        <v>Metal-based propulsion units and parts for space vehicles and guided missiles, unknown material and mass - America</v>
      </c>
      <c r="G864" s="311">
        <f t="array" ref="G864">XLOOKUP(1,('Emission Factors'!$E$5:$E$488='GHG emissions calculations'!$F864)*('Emission Factors'!$H$5:$H$488='GHG emissions calculations'!$H864),INDEX('Emission Factors'!$E$5:$T$488,0,MATCH('GHG emissions calculations'!G$6,'Emission Factors'!$E$5:$T$5,0)),"",0)</f>
        <v>1</v>
      </c>
      <c r="H864" s="311" t="s">
        <v>238</v>
      </c>
      <c r="I864" s="312" t="str">
        <f>IF(
    SUMIFS('Import data'!$L$25:$L$80,
           'Import data'!$J$25:$J$80, F864,
           'Import data'!$G$25:$G$80, 'GHG emissions calculations'!$H864,
           'Import data'!$I$25:$I$80,$E$541) &lt;&gt; 0,
    SUMIFS('Import data'!$L$25:$L$80,
           'Import data'!$J$25:$J$80, F864,
           'Import data'!$G$25:$G$80, 'GHG emissions calculations'!$H864,
           'Import data'!$I$25:$I$80,$E$541),
    ""
)</f>
        <v/>
      </c>
      <c r="J864" s="311" t="str">
        <f t="array" ref="J864">IF(
    XLOOKUP(F864, 'Import data'!$J$26:$J$47, 'Import data'!$M$26:$M$47, "", 0) = "Please add the region-specific supplier emission factor or choose a different region available in the IAEG database.",
    "",
    XLOOKUP(F864, 'Import data'!$J$26:$J$47, 'Import data'!$M$26:$M$47, "", 0)
)</f>
        <v/>
      </c>
      <c r="K864" s="311" t="str">
        <f t="array" ref="K864">IFERROR(
    XLOOKUP(F864,
            _xlws.FILTER('Supplier Emission'!$G$15:$G$49,
                   ('Supplier Emission'!$D$15:$D$49=H864) * ('Supplier Emission'!$F$15:$F$49=$E$541)),
            _xlws.FILTER('Supplier Emission'!$I$15:$I$49,
                   ('Supplier Emission'!$D$15:$D$49=H864) * ('Supplier Emission'!$F$15:$F$49=$E$541)),
            ""),
    "")</f>
        <v/>
      </c>
      <c r="L864" s="311" t="str">
        <f t="array" ref="L864">IFERROR(
    XLOOKUP(F864,
            _xlws.FILTER('Supplier Emission'!$G$15:$G$49,
                   ('Supplier Emission'!$D$15:$D$49=H864) * ('Supplier Emission'!$F$15:$F$49=$E$541)),
            _xlws.FILTER('Supplier Emission'!$J$15:$J$49,
                   ('Supplier Emission'!$D$15:$D$49=H864) * ('Supplier Emission'!$F$15:$F$49=$E$541)),
            ""),
    "")</f>
        <v/>
      </c>
      <c r="M864" s="311" t="str">
        <f t="array" ref="M864">IFERROR(
    XLOOKUP(F864,
            _xlws.FILTER('Supplier Emission'!$G$15:$G$49,
                   ('Supplier Emission'!$D$15:$D$49=H864) * ('Supplier Emission'!$F$15:$F$49=$E$541)),
            _xlws.FILTER('Supplier Emission'!$M$15:$M$49,
                   ('Supplier Emission'!$D$15:$D$49=H864) * ('Supplier Emission'!$F$15:$F$49=$E$541)),
            ""),
    "")</f>
        <v/>
      </c>
      <c r="N864" s="311" t="str">
        <f t="array" ref="N864">IFERROR(
    XLOOKUP(F864,
            _xlws.FILTER('Supplier Emission'!$G$15:$G$49,
                   ('Supplier Emission'!$D$15:$D$49=H864) * ('Supplier Emission'!$F$15:$F$49=$E$541)),
            _xlws.FILTER('Supplier Emission'!$H$15:$H$49,
                   ('Supplier Emission'!$D$15:$D$49=H864) * ('Supplier Emission'!$F$15:$F$49=$E$541)),
            ""),
    "")</f>
        <v/>
      </c>
      <c r="O864" s="311" t="str">
        <f t="array" ref="O864">XLOOKUP(1,('Emission Factors'!$E$5:$E$488='GHG emissions calculations'!$F864)*('Emission Factors'!$H$5:$H$488='GHG emissions calculations'!$H864),INDEX('Emission Factors'!$E$5:$T$488,0,MATCH('GHG emissions calculations'!O$6,'Emission Factors'!$E$5:$T$5,0)),"",0)</f>
        <v>Propulsion units and parts for space vehicles and guided missiles</v>
      </c>
      <c r="P864" s="313">
        <f t="array" ref="P864">IFERROR(
    INDEX('Emission Factors'!$E$5:$P$488,
          MATCH(1,
                ('Emission Factors'!$E$5:$E$488 = 'GHG emissions calculations'!$F864) *
                ('Emission Factors'!$H$5:$H$488 = 'GHG emissions calculations'!$H864),
                0),
          MATCH('GHG emissions calculations'!P$6,'Emission Factors'!$E$5:$P$5,0)),
    "")</f>
        <v>141.8296325</v>
      </c>
      <c r="Q864" s="311" t="str">
        <f t="array" ref="Q864">IFERROR(
    IF(
        INDEX('Emission Factors'!$E$5:$P$488,
              MATCH(1,
                    ('Emission Factors'!$E$5:$E$488 = 'GHG emissions calculations'!$F864) *
                    ('Emission Factors'!$H$5:$H$488 = 'GHG emissions calculations'!$H864),
                    0),
              MATCH('GHG emissions calculations'!Q$6, 'Emission Factors'!$E$5:$P$5, 0)) &lt;&gt; "",
        INDEX('Emission Factors'!$E$5:$P$488,
              MATCH(1,
                    ('Emission Factors'!$E$5:$E$488 = 'GHG emissions calculations'!$F864) *
                    ('Emission Factors'!$H$5:$H$488 = 'GHG emissions calculations'!$H864),
                    0),
              MATCH('GHG emissions calculations'!Q$6, 'Emission Factors'!$E$5:$P$5, 0)),
        ""),
    "")</f>
        <v>kgCO2e / k€</v>
      </c>
      <c r="R864" s="311" t="str">
        <f t="array" ref="R864">IFERROR(
    IF(
        INDEX('Emission Factors'!$E$5:$R$488,
              MATCH(1,
                    ('Emission Factors'!$E$5:$E$488 = 'GHG emissions calculations'!$F864) *
                    ('Emission Factors'!$H$5:$H$488 = 'GHG emissions calculations'!$H864),
                    0),
              MATCH('GHG emissions calculations'!R$6, 'Emission Factors'!$E$5:$R$5, 0)) &lt;&gt; "",
        INDEX('Emission Factors'!$E$5:$R$488,
              MATCH(1,
                    ('Emission Factors'!$E$5:$E$488 = 'GHG emissions calculations'!$F864) *
                    ('Emission Factors'!$H$5:$H$488 = 'GHG emissions calculations'!$H864),
                    0),
              MATCH('GHG emissions calculations'!R$6, 'Emission Factors'!$E$5:$R$5, 0)),
        ""),
    "")</f>
        <v>America</v>
      </c>
      <c r="S864" s="312">
        <f t="shared" si="2"/>
        <v>0</v>
      </c>
      <c r="T864" s="23"/>
    </row>
    <row r="865" ht="15.75" customHeight="1" outlineLevel="1">
      <c r="A865" s="23"/>
      <c r="B865" s="71"/>
      <c r="C865" s="71"/>
      <c r="D865" s="71"/>
      <c r="E865" s="314"/>
      <c r="F865" s="311" t="str">
        <f>Lists!S119</f>
        <v>Metal-based propulsion units and parts for space vehicles and guided missiles, unknown material and mass - Asia</v>
      </c>
      <c r="G865" s="311" t="str">
        <f t="array" ref="G865">XLOOKUP(1,('Emission Factors'!$E$5:$E$488='GHG emissions calculations'!$F865)*('Emission Factors'!$H$5:$H$488='GHG emissions calculations'!$H865),INDEX('Emission Factors'!$E$5:$T$488,0,MATCH('GHG emissions calculations'!G$6,'Emission Factors'!$E$5:$T$5,0)),"",0)</f>
        <v/>
      </c>
      <c r="H865" s="311" t="s">
        <v>238</v>
      </c>
      <c r="I865" s="312" t="str">
        <f>IF(
    SUMIFS('Import data'!$L$25:$L$80,
           'Import data'!$J$25:$J$80, F865,
           'Import data'!$G$25:$G$80, 'GHG emissions calculations'!$H865,
           'Import data'!$I$25:$I$80,$E$541) &lt;&gt; 0,
    SUMIFS('Import data'!$L$25:$L$80,
           'Import data'!$J$25:$J$80, F865,
           'Import data'!$G$25:$G$80, 'GHG emissions calculations'!$H865,
           'Import data'!$I$25:$I$80,$E$541),
    ""
)</f>
        <v/>
      </c>
      <c r="J865" s="311" t="str">
        <f t="array" ref="J865">IF(
    XLOOKUP(F865, 'Import data'!$J$26:$J$47, 'Import data'!$M$26:$M$47, "", 0) = "Please add the region-specific supplier emission factor or choose a different region available in the IAEG database.",
    "",
    XLOOKUP(F865, 'Import data'!$J$26:$J$47, 'Import data'!$M$26:$M$47, "", 0)
)</f>
        <v/>
      </c>
      <c r="K865" s="311" t="str">
        <f t="array" ref="K865">IFERROR(
    XLOOKUP(F865,
            _xlws.FILTER('Supplier Emission'!$G$15:$G$49,
                   ('Supplier Emission'!$D$15:$D$49=H865) * ('Supplier Emission'!$F$15:$F$49=$E$541)),
            _xlws.FILTER('Supplier Emission'!$I$15:$I$49,
                   ('Supplier Emission'!$D$15:$D$49=H865) * ('Supplier Emission'!$F$15:$F$49=$E$541)),
            ""),
    "")</f>
        <v/>
      </c>
      <c r="L865" s="311" t="str">
        <f t="array" ref="L865">IFERROR(
    XLOOKUP(F865,
            _xlws.FILTER('Supplier Emission'!$G$15:$G$49,
                   ('Supplier Emission'!$D$15:$D$49=H865) * ('Supplier Emission'!$F$15:$F$49=$E$541)),
            _xlws.FILTER('Supplier Emission'!$J$15:$J$49,
                   ('Supplier Emission'!$D$15:$D$49=H865) * ('Supplier Emission'!$F$15:$F$49=$E$541)),
            ""),
    "")</f>
        <v/>
      </c>
      <c r="M865" s="311" t="str">
        <f t="array" ref="M865">IFERROR(
    XLOOKUP(F865,
            _xlws.FILTER('Supplier Emission'!$G$15:$G$49,
                   ('Supplier Emission'!$D$15:$D$49=H865) * ('Supplier Emission'!$F$15:$F$49=$E$541)),
            _xlws.FILTER('Supplier Emission'!$M$15:$M$49,
                   ('Supplier Emission'!$D$15:$D$49=H865) * ('Supplier Emission'!$F$15:$F$49=$E$541)),
            ""),
    "")</f>
        <v/>
      </c>
      <c r="N865" s="311" t="str">
        <f t="array" ref="N865">IFERROR(
    XLOOKUP(F865,
            _xlws.FILTER('Supplier Emission'!$G$15:$G$49,
                   ('Supplier Emission'!$D$15:$D$49=H865) * ('Supplier Emission'!$F$15:$F$49=$E$541)),
            _xlws.FILTER('Supplier Emission'!$H$15:$H$49,
                   ('Supplier Emission'!$D$15:$D$49=H865) * ('Supplier Emission'!$F$15:$F$49=$E$541)),
            ""),
    "")</f>
        <v/>
      </c>
      <c r="O865" s="311" t="str">
        <f t="array" ref="O865">XLOOKUP(1,('Emission Factors'!$E$5:$E$488='GHG emissions calculations'!$F865)*('Emission Factors'!$H$5:$H$488='GHG emissions calculations'!$H865),INDEX('Emission Factors'!$E$5:$T$488,0,MATCH('GHG emissions calculations'!O$6,'Emission Factors'!$E$5:$T$5,0)),"",0)</f>
        <v/>
      </c>
      <c r="P865" s="313" t="str">
        <f t="array" ref="P865">IFERROR(
    INDEX('Emission Factors'!$E$5:$P$488,
          MATCH(1,
                ('Emission Factors'!$E$5:$E$488 = 'GHG emissions calculations'!$F865) *
                ('Emission Factors'!$H$5:$H$488 = 'GHG emissions calculations'!$H865),
                0),
          MATCH('GHG emissions calculations'!P$6,'Emission Factors'!$E$5:$P$5,0)),
    "")</f>
        <v/>
      </c>
      <c r="Q865" s="311" t="str">
        <f t="array" ref="Q865">IFERROR(
    IF(
        INDEX('Emission Factors'!$E$5:$P$488,
              MATCH(1,
                    ('Emission Factors'!$E$5:$E$488 = 'GHG emissions calculations'!$F865) *
                    ('Emission Factors'!$H$5:$H$488 = 'GHG emissions calculations'!$H865),
                    0),
              MATCH('GHG emissions calculations'!Q$6, 'Emission Factors'!$E$5:$P$5, 0)) &lt;&gt; "",
        INDEX('Emission Factors'!$E$5:$P$488,
              MATCH(1,
                    ('Emission Factors'!$E$5:$E$488 = 'GHG emissions calculations'!$F865) *
                    ('Emission Factors'!$H$5:$H$488 = 'GHG emissions calculations'!$H865),
                    0),
              MATCH('GHG emissions calculations'!Q$6, 'Emission Factors'!$E$5:$P$5, 0)),
        ""),
    "")</f>
        <v/>
      </c>
      <c r="R865" s="311" t="str">
        <f t="array" ref="R865">IFERROR(
    IF(
        INDEX('Emission Factors'!$E$5:$R$488,
              MATCH(1,
                    ('Emission Factors'!$E$5:$E$488 = 'GHG emissions calculations'!$F865) *
                    ('Emission Factors'!$H$5:$H$488 = 'GHG emissions calculations'!$H865),
                    0),
              MATCH('GHG emissions calculations'!R$6, 'Emission Factors'!$E$5:$R$5, 0)) &lt;&gt; "",
        INDEX('Emission Factors'!$E$5:$R$488,
              MATCH(1,
                    ('Emission Factors'!$E$5:$E$488 = 'GHG emissions calculations'!$F865) *
                    ('Emission Factors'!$H$5:$H$488 = 'GHG emissions calculations'!$H865),
                    0),
              MATCH('GHG emissions calculations'!R$6, 'Emission Factors'!$E$5:$R$5, 0)),
        ""),
    "")</f>
        <v/>
      </c>
      <c r="S865" s="312">
        <f t="shared" si="2"/>
        <v>0</v>
      </c>
      <c r="T865" s="23"/>
    </row>
    <row r="866" ht="15.75" customHeight="1" outlineLevel="1">
      <c r="A866" s="23"/>
      <c r="B866" s="71"/>
      <c r="C866" s="71"/>
      <c r="D866" s="71"/>
      <c r="E866" s="314"/>
      <c r="F866" s="311" t="str">
        <f>Lists!S117</f>
        <v>Metal-based propulsion units and parts for space vehicles and guided missiles, unknown material and mass - Europe</v>
      </c>
      <c r="G866" s="311" t="str">
        <f t="array" ref="G866">XLOOKUP(1,('Emission Factors'!$E$5:$E$488='GHG emissions calculations'!$F866)*('Emission Factors'!$H$5:$H$488='GHG emissions calculations'!$H866),INDEX('Emission Factors'!$E$5:$T$488,0,MATCH('GHG emissions calculations'!G$6,'Emission Factors'!$E$5:$T$5,0)),"",0)</f>
        <v/>
      </c>
      <c r="H866" s="311" t="s">
        <v>238</v>
      </c>
      <c r="I866" s="312" t="str">
        <f>IF(
    SUMIFS('Import data'!$L$25:$L$80,
           'Import data'!$J$25:$J$80, F866,
           'Import data'!$G$25:$G$80, 'GHG emissions calculations'!$H866,
           'Import data'!$I$25:$I$80,$E$541) &lt;&gt; 0,
    SUMIFS('Import data'!$L$25:$L$80,
           'Import data'!$J$25:$J$80, F866,
           'Import data'!$G$25:$G$80, 'GHG emissions calculations'!$H866,
           'Import data'!$I$25:$I$80,$E$541),
    ""
)</f>
        <v/>
      </c>
      <c r="J866" s="311" t="str">
        <f t="array" ref="J866">IF(
    XLOOKUP(F866, 'Import data'!$J$26:$J$47, 'Import data'!$M$26:$M$47, "", 0) = "Please add the region-specific supplier emission factor or choose a different region available in the IAEG database.",
    "",
    XLOOKUP(F866, 'Import data'!$J$26:$J$47, 'Import data'!$M$26:$M$47, "", 0)
)</f>
        <v/>
      </c>
      <c r="K866" s="311" t="str">
        <f t="array" ref="K866">IFERROR(
    XLOOKUP(F866,
            _xlws.FILTER('Supplier Emission'!$G$15:$G$49,
                   ('Supplier Emission'!$D$15:$D$49=H866) * ('Supplier Emission'!$F$15:$F$49=$E$541)),
            _xlws.FILTER('Supplier Emission'!$I$15:$I$49,
                   ('Supplier Emission'!$D$15:$D$49=H866) * ('Supplier Emission'!$F$15:$F$49=$E$541)),
            ""),
    "")</f>
        <v/>
      </c>
      <c r="L866" s="311" t="str">
        <f t="array" ref="L866">IFERROR(
    XLOOKUP(F866,
            _xlws.FILTER('Supplier Emission'!$G$15:$G$49,
                   ('Supplier Emission'!$D$15:$D$49=H866) * ('Supplier Emission'!$F$15:$F$49=$E$541)),
            _xlws.FILTER('Supplier Emission'!$J$15:$J$49,
                   ('Supplier Emission'!$D$15:$D$49=H866) * ('Supplier Emission'!$F$15:$F$49=$E$541)),
            ""),
    "")</f>
        <v/>
      </c>
      <c r="M866" s="311" t="str">
        <f t="array" ref="M866">IFERROR(
    XLOOKUP(F866,
            _xlws.FILTER('Supplier Emission'!$G$15:$G$49,
                   ('Supplier Emission'!$D$15:$D$49=H866) * ('Supplier Emission'!$F$15:$F$49=$E$541)),
            _xlws.FILTER('Supplier Emission'!$M$15:$M$49,
                   ('Supplier Emission'!$D$15:$D$49=H866) * ('Supplier Emission'!$F$15:$F$49=$E$541)),
            ""),
    "")</f>
        <v/>
      </c>
      <c r="N866" s="311" t="str">
        <f t="array" ref="N866">IFERROR(
    XLOOKUP(F866,
            _xlws.FILTER('Supplier Emission'!$G$15:$G$49,
                   ('Supplier Emission'!$D$15:$D$49=H866) * ('Supplier Emission'!$F$15:$F$49=$E$541)),
            _xlws.FILTER('Supplier Emission'!$H$15:$H$49,
                   ('Supplier Emission'!$D$15:$D$49=H866) * ('Supplier Emission'!$F$15:$F$49=$E$541)),
            ""),
    "")</f>
        <v/>
      </c>
      <c r="O866" s="311" t="str">
        <f t="array" ref="O866">XLOOKUP(1,('Emission Factors'!$E$5:$E$488='GHG emissions calculations'!$F866)*('Emission Factors'!$H$5:$H$488='GHG emissions calculations'!$H866),INDEX('Emission Factors'!$E$5:$T$488,0,MATCH('GHG emissions calculations'!O$6,'Emission Factors'!$E$5:$T$5,0)),"",0)</f>
        <v/>
      </c>
      <c r="P866" s="313" t="str">
        <f t="array" ref="P866">IFERROR(
    INDEX('Emission Factors'!$E$5:$P$488,
          MATCH(1,
                ('Emission Factors'!$E$5:$E$488 = 'GHG emissions calculations'!$F866) *
                ('Emission Factors'!$H$5:$H$488 = 'GHG emissions calculations'!$H866),
                0),
          MATCH('GHG emissions calculations'!P$6,'Emission Factors'!$E$5:$P$5,0)),
    "")</f>
        <v/>
      </c>
      <c r="Q866" s="311" t="str">
        <f t="array" ref="Q866">IFERROR(
    IF(
        INDEX('Emission Factors'!$E$5:$P$488,
              MATCH(1,
                    ('Emission Factors'!$E$5:$E$488 = 'GHG emissions calculations'!$F866) *
                    ('Emission Factors'!$H$5:$H$488 = 'GHG emissions calculations'!$H866),
                    0),
              MATCH('GHG emissions calculations'!Q$6, 'Emission Factors'!$E$5:$P$5, 0)) &lt;&gt; "",
        INDEX('Emission Factors'!$E$5:$P$488,
              MATCH(1,
                    ('Emission Factors'!$E$5:$E$488 = 'GHG emissions calculations'!$F866) *
                    ('Emission Factors'!$H$5:$H$488 = 'GHG emissions calculations'!$H866),
                    0),
              MATCH('GHG emissions calculations'!Q$6, 'Emission Factors'!$E$5:$P$5, 0)),
        ""),
    "")</f>
        <v/>
      </c>
      <c r="R866" s="311" t="str">
        <f t="array" ref="R866">IFERROR(
    IF(
        INDEX('Emission Factors'!$E$5:$R$488,
              MATCH(1,
                    ('Emission Factors'!$E$5:$E$488 = 'GHG emissions calculations'!$F866) *
                    ('Emission Factors'!$H$5:$H$488 = 'GHG emissions calculations'!$H866),
                    0),
              MATCH('GHG emissions calculations'!R$6, 'Emission Factors'!$E$5:$R$5, 0)) &lt;&gt; "",
        INDEX('Emission Factors'!$E$5:$R$488,
              MATCH(1,
                    ('Emission Factors'!$E$5:$E$488 = 'GHG emissions calculations'!$F866) *
                    ('Emission Factors'!$H$5:$H$488 = 'GHG emissions calculations'!$H866),
                    0),
              MATCH('GHG emissions calculations'!R$6, 'Emission Factors'!$E$5:$R$5, 0)),
        ""),
    "")</f>
        <v/>
      </c>
      <c r="S866" s="312">
        <f t="shared" si="2"/>
        <v>0</v>
      </c>
      <c r="T866" s="23"/>
    </row>
    <row r="867" ht="15.75" customHeight="1" outlineLevel="1">
      <c r="A867" s="23"/>
      <c r="B867" s="71"/>
      <c r="C867" s="71"/>
      <c r="D867" s="71"/>
      <c r="E867" s="314"/>
      <c r="F867" s="311" t="str">
        <f>Lists!S122</f>
        <v>Metal-based propulsion units and parts for space vehicles and guided missiles, unknown material and mass - Global or unspecified region</v>
      </c>
      <c r="G867" s="311" t="str">
        <f t="array" ref="G867">XLOOKUP(1,('Emission Factors'!$E$5:$E$488='GHG emissions calculations'!$F867)*('Emission Factors'!$H$5:$H$488='GHG emissions calculations'!$H867),INDEX('Emission Factors'!$E$5:$T$488,0,MATCH('GHG emissions calculations'!G$6,'Emission Factors'!$E$5:$T$5,0)),"",0)</f>
        <v/>
      </c>
      <c r="H867" s="311" t="s">
        <v>238</v>
      </c>
      <c r="I867" s="312" t="str">
        <f>IF(
    SUMIFS('Import data'!$L$25:$L$80,
           'Import data'!$J$25:$J$80, F867,
           'Import data'!$G$25:$G$80, 'GHG emissions calculations'!$H867,
           'Import data'!$I$25:$I$80,$E$541) &lt;&gt; 0,
    SUMIFS('Import data'!$L$25:$L$80,
           'Import data'!$J$25:$J$80, F867,
           'Import data'!$G$25:$G$80, 'GHG emissions calculations'!$H867,
           'Import data'!$I$25:$I$80,$E$541),
    ""
)</f>
        <v/>
      </c>
      <c r="J867" s="311" t="str">
        <f t="array" ref="J867">IF(
    XLOOKUP(F867, 'Import data'!$J$26:$J$47, 'Import data'!$M$26:$M$47, "", 0) = "Please add the region-specific supplier emission factor or choose a different region available in the IAEG database.",
    "",
    XLOOKUP(F867, 'Import data'!$J$26:$J$47, 'Import data'!$M$26:$M$47, "", 0)
)</f>
        <v/>
      </c>
      <c r="K867" s="311" t="str">
        <f t="array" ref="K867">IFERROR(
    XLOOKUP(F867,
            _xlws.FILTER('Supplier Emission'!$G$15:$G$49,
                   ('Supplier Emission'!$D$15:$D$49=H867) * ('Supplier Emission'!$F$15:$F$49=$E$541)),
            _xlws.FILTER('Supplier Emission'!$I$15:$I$49,
                   ('Supplier Emission'!$D$15:$D$49=H867) * ('Supplier Emission'!$F$15:$F$49=$E$541)),
            ""),
    "")</f>
        <v/>
      </c>
      <c r="L867" s="311" t="str">
        <f t="array" ref="L867">IFERROR(
    XLOOKUP(F867,
            _xlws.FILTER('Supplier Emission'!$G$15:$G$49,
                   ('Supplier Emission'!$D$15:$D$49=H867) * ('Supplier Emission'!$F$15:$F$49=$E$541)),
            _xlws.FILTER('Supplier Emission'!$J$15:$J$49,
                   ('Supplier Emission'!$D$15:$D$49=H867) * ('Supplier Emission'!$F$15:$F$49=$E$541)),
            ""),
    "")</f>
        <v/>
      </c>
      <c r="M867" s="311" t="str">
        <f t="array" ref="M867">IFERROR(
    XLOOKUP(F867,
            _xlws.FILTER('Supplier Emission'!$G$15:$G$49,
                   ('Supplier Emission'!$D$15:$D$49=H867) * ('Supplier Emission'!$F$15:$F$49=$E$541)),
            _xlws.FILTER('Supplier Emission'!$M$15:$M$49,
                   ('Supplier Emission'!$D$15:$D$49=H867) * ('Supplier Emission'!$F$15:$F$49=$E$541)),
            ""),
    "")</f>
        <v/>
      </c>
      <c r="N867" s="311" t="str">
        <f t="array" ref="N867">IFERROR(
    XLOOKUP(F867,
            _xlws.FILTER('Supplier Emission'!$G$15:$G$49,
                   ('Supplier Emission'!$D$15:$D$49=H867) * ('Supplier Emission'!$F$15:$F$49=$E$541)),
            _xlws.FILTER('Supplier Emission'!$H$15:$H$49,
                   ('Supplier Emission'!$D$15:$D$49=H867) * ('Supplier Emission'!$F$15:$F$49=$E$541)),
            ""),
    "")</f>
        <v/>
      </c>
      <c r="O867" s="311" t="str">
        <f t="array" ref="O867">XLOOKUP(1,('Emission Factors'!$E$5:$E$488='GHG emissions calculations'!$F867)*('Emission Factors'!$H$5:$H$488='GHG emissions calculations'!$H867),INDEX('Emission Factors'!$E$5:$T$488,0,MATCH('GHG emissions calculations'!O$6,'Emission Factors'!$E$5:$T$5,0)),"",0)</f>
        <v/>
      </c>
      <c r="P867" s="313" t="str">
        <f t="array" ref="P867">IFERROR(
    INDEX('Emission Factors'!$E$5:$P$488,
          MATCH(1,
                ('Emission Factors'!$E$5:$E$488 = 'GHG emissions calculations'!$F867) *
                ('Emission Factors'!$H$5:$H$488 = 'GHG emissions calculations'!$H867),
                0),
          MATCH('GHG emissions calculations'!P$6,'Emission Factors'!$E$5:$P$5,0)),
    "")</f>
        <v/>
      </c>
      <c r="Q867" s="311" t="str">
        <f t="array" ref="Q867">IFERROR(
    IF(
        INDEX('Emission Factors'!$E$5:$P$488,
              MATCH(1,
                    ('Emission Factors'!$E$5:$E$488 = 'GHG emissions calculations'!$F867) *
                    ('Emission Factors'!$H$5:$H$488 = 'GHG emissions calculations'!$H867),
                    0),
              MATCH('GHG emissions calculations'!Q$6, 'Emission Factors'!$E$5:$P$5, 0)) &lt;&gt; "",
        INDEX('Emission Factors'!$E$5:$P$488,
              MATCH(1,
                    ('Emission Factors'!$E$5:$E$488 = 'GHG emissions calculations'!$F867) *
                    ('Emission Factors'!$H$5:$H$488 = 'GHG emissions calculations'!$H867),
                    0),
              MATCH('GHG emissions calculations'!Q$6, 'Emission Factors'!$E$5:$P$5, 0)),
        ""),
    "")</f>
        <v/>
      </c>
      <c r="R867" s="311" t="str">
        <f t="array" ref="R867">IFERROR(
    IF(
        INDEX('Emission Factors'!$E$5:$R$488,
              MATCH(1,
                    ('Emission Factors'!$E$5:$E$488 = 'GHG emissions calculations'!$F867) *
                    ('Emission Factors'!$H$5:$H$488 = 'GHG emissions calculations'!$H867),
                    0),
              MATCH('GHG emissions calculations'!R$6, 'Emission Factors'!$E$5:$R$5, 0)) &lt;&gt; "",
        INDEX('Emission Factors'!$E$5:$R$488,
              MATCH(1,
                    ('Emission Factors'!$E$5:$E$488 = 'GHG emissions calculations'!$F867) *
                    ('Emission Factors'!$H$5:$H$488 = 'GHG emissions calculations'!$H867),
                    0),
              MATCH('GHG emissions calculations'!R$6, 'Emission Factors'!$E$5:$R$5, 0)),
        ""),
    "")</f>
        <v/>
      </c>
      <c r="S867" s="312">
        <f t="shared" si="2"/>
        <v>0</v>
      </c>
      <c r="T867" s="23"/>
    </row>
    <row r="868" ht="15.75" customHeight="1" outlineLevel="1">
      <c r="A868" s="23"/>
      <c r="B868" s="71"/>
      <c r="C868" s="71"/>
      <c r="D868" s="71"/>
      <c r="E868" s="314"/>
      <c r="F868" s="311" t="str">
        <f>Lists!S121</f>
        <v>Metal-based propulsion units and parts for space vehicles and guided missiles, unknown material and mass - Middle East</v>
      </c>
      <c r="G868" s="311" t="str">
        <f t="array" ref="G868">XLOOKUP(1,('Emission Factors'!$E$5:$E$488='GHG emissions calculations'!$F868)*('Emission Factors'!$H$5:$H$488='GHG emissions calculations'!$H868),INDEX('Emission Factors'!$E$5:$T$488,0,MATCH('GHG emissions calculations'!G$6,'Emission Factors'!$E$5:$T$5,0)),"",0)</f>
        <v/>
      </c>
      <c r="H868" s="311" t="s">
        <v>238</v>
      </c>
      <c r="I868" s="312" t="str">
        <f>IF(
    SUMIFS('Import data'!$L$25:$L$80,
           'Import data'!$J$25:$J$80, F868,
           'Import data'!$G$25:$G$80, 'GHG emissions calculations'!$H868,
           'Import data'!$I$25:$I$80,$E$541) &lt;&gt; 0,
    SUMIFS('Import data'!$L$25:$L$80,
           'Import data'!$J$25:$J$80, F868,
           'Import data'!$G$25:$G$80, 'GHG emissions calculations'!$H868,
           'Import data'!$I$25:$I$80,$E$541),
    ""
)</f>
        <v/>
      </c>
      <c r="J868" s="311" t="str">
        <f t="array" ref="J868">IF(
    XLOOKUP(F868, 'Import data'!$J$26:$J$47, 'Import data'!$M$26:$M$47, "", 0) = "Please add the region-specific supplier emission factor or choose a different region available in the IAEG database.",
    "",
    XLOOKUP(F868, 'Import data'!$J$26:$J$47, 'Import data'!$M$26:$M$47, "", 0)
)</f>
        <v/>
      </c>
      <c r="K868" s="311" t="str">
        <f t="array" ref="K868">IFERROR(
    XLOOKUP(F868,
            _xlws.FILTER('Supplier Emission'!$G$15:$G$49,
                   ('Supplier Emission'!$D$15:$D$49=H868) * ('Supplier Emission'!$F$15:$F$49=$E$541)),
            _xlws.FILTER('Supplier Emission'!$I$15:$I$49,
                   ('Supplier Emission'!$D$15:$D$49=H868) * ('Supplier Emission'!$F$15:$F$49=$E$541)),
            ""),
    "")</f>
        <v/>
      </c>
      <c r="L868" s="311" t="str">
        <f t="array" ref="L868">IFERROR(
    XLOOKUP(F868,
            _xlws.FILTER('Supplier Emission'!$G$15:$G$49,
                   ('Supplier Emission'!$D$15:$D$49=H868) * ('Supplier Emission'!$F$15:$F$49=$E$541)),
            _xlws.FILTER('Supplier Emission'!$J$15:$J$49,
                   ('Supplier Emission'!$D$15:$D$49=H868) * ('Supplier Emission'!$F$15:$F$49=$E$541)),
            ""),
    "")</f>
        <v/>
      </c>
      <c r="M868" s="311" t="str">
        <f t="array" ref="M868">IFERROR(
    XLOOKUP(F868,
            _xlws.FILTER('Supplier Emission'!$G$15:$G$49,
                   ('Supplier Emission'!$D$15:$D$49=H868) * ('Supplier Emission'!$F$15:$F$49=$E$541)),
            _xlws.FILTER('Supplier Emission'!$M$15:$M$49,
                   ('Supplier Emission'!$D$15:$D$49=H868) * ('Supplier Emission'!$F$15:$F$49=$E$541)),
            ""),
    "")</f>
        <v/>
      </c>
      <c r="N868" s="311" t="str">
        <f t="array" ref="N868">IFERROR(
    XLOOKUP(F868,
            _xlws.FILTER('Supplier Emission'!$G$15:$G$49,
                   ('Supplier Emission'!$D$15:$D$49=H868) * ('Supplier Emission'!$F$15:$F$49=$E$541)),
            _xlws.FILTER('Supplier Emission'!$H$15:$H$49,
                   ('Supplier Emission'!$D$15:$D$49=H868) * ('Supplier Emission'!$F$15:$F$49=$E$541)),
            ""),
    "")</f>
        <v/>
      </c>
      <c r="O868" s="311" t="str">
        <f t="array" ref="O868">XLOOKUP(1,('Emission Factors'!$E$5:$E$488='GHG emissions calculations'!$F868)*('Emission Factors'!$H$5:$H$488='GHG emissions calculations'!$H868),INDEX('Emission Factors'!$E$5:$T$488,0,MATCH('GHG emissions calculations'!O$6,'Emission Factors'!$E$5:$T$5,0)),"",0)</f>
        <v/>
      </c>
      <c r="P868" s="313" t="str">
        <f t="array" ref="P868">IFERROR(
    INDEX('Emission Factors'!$E$5:$P$488,
          MATCH(1,
                ('Emission Factors'!$E$5:$E$488 = 'GHG emissions calculations'!$F868) *
                ('Emission Factors'!$H$5:$H$488 = 'GHG emissions calculations'!$H868),
                0),
          MATCH('GHG emissions calculations'!P$6,'Emission Factors'!$E$5:$P$5,0)),
    "")</f>
        <v/>
      </c>
      <c r="Q868" s="311" t="str">
        <f t="array" ref="Q868">IFERROR(
    IF(
        INDEX('Emission Factors'!$E$5:$P$488,
              MATCH(1,
                    ('Emission Factors'!$E$5:$E$488 = 'GHG emissions calculations'!$F868) *
                    ('Emission Factors'!$H$5:$H$488 = 'GHG emissions calculations'!$H868),
                    0),
              MATCH('GHG emissions calculations'!Q$6, 'Emission Factors'!$E$5:$P$5, 0)) &lt;&gt; "",
        INDEX('Emission Factors'!$E$5:$P$488,
              MATCH(1,
                    ('Emission Factors'!$E$5:$E$488 = 'GHG emissions calculations'!$F868) *
                    ('Emission Factors'!$H$5:$H$488 = 'GHG emissions calculations'!$H868),
                    0),
              MATCH('GHG emissions calculations'!Q$6, 'Emission Factors'!$E$5:$P$5, 0)),
        ""),
    "")</f>
        <v/>
      </c>
      <c r="R868" s="311" t="str">
        <f t="array" ref="R868">IFERROR(
    IF(
        INDEX('Emission Factors'!$E$5:$R$488,
              MATCH(1,
                    ('Emission Factors'!$E$5:$E$488 = 'GHG emissions calculations'!$F868) *
                    ('Emission Factors'!$H$5:$H$488 = 'GHG emissions calculations'!$H868),
                    0),
              MATCH('GHG emissions calculations'!R$6, 'Emission Factors'!$E$5:$R$5, 0)) &lt;&gt; "",
        INDEX('Emission Factors'!$E$5:$R$488,
              MATCH(1,
                    ('Emission Factors'!$E$5:$E$488 = 'GHG emissions calculations'!$F868) *
                    ('Emission Factors'!$H$5:$H$488 = 'GHG emissions calculations'!$H868),
                    0),
              MATCH('GHG emissions calculations'!R$6, 'Emission Factors'!$E$5:$R$5, 0)),
        ""),
    "")</f>
        <v/>
      </c>
      <c r="S868" s="312">
        <f t="shared" si="2"/>
        <v>0</v>
      </c>
      <c r="T868" s="23"/>
    </row>
    <row r="869" ht="15.75" customHeight="1" outlineLevel="1">
      <c r="A869" s="23"/>
      <c r="B869" s="71"/>
      <c r="C869" s="71"/>
      <c r="D869" s="71"/>
      <c r="E869" s="314"/>
      <c r="F869" s="311" t="str">
        <f>Lists!S120</f>
        <v>Metal-based propulsion units and parts for space vehicles and guided missiles, unknown material and mass - Oceania</v>
      </c>
      <c r="G869" s="311" t="str">
        <f t="array" ref="G869">XLOOKUP(1,('Emission Factors'!$E$5:$E$488='GHG emissions calculations'!$F869)*('Emission Factors'!$H$5:$H$488='GHG emissions calculations'!$H869),INDEX('Emission Factors'!$E$5:$T$488,0,MATCH('GHG emissions calculations'!G$6,'Emission Factors'!$E$5:$T$5,0)),"",0)</f>
        <v/>
      </c>
      <c r="H869" s="311" t="s">
        <v>238</v>
      </c>
      <c r="I869" s="312" t="str">
        <f>IF(
    SUMIFS('Import data'!$L$25:$L$80,
           'Import data'!$J$25:$J$80, F869,
           'Import data'!$G$25:$G$80, 'GHG emissions calculations'!$H869,
           'Import data'!$I$25:$I$80,$E$541) &lt;&gt; 0,
    SUMIFS('Import data'!$L$25:$L$80,
           'Import data'!$J$25:$J$80, F869,
           'Import data'!$G$25:$G$80, 'GHG emissions calculations'!$H869,
           'Import data'!$I$25:$I$80,$E$541),
    ""
)</f>
        <v/>
      </c>
      <c r="J869" s="311" t="str">
        <f t="array" ref="J869">IF(
    XLOOKUP(F869, 'Import data'!$J$26:$J$47, 'Import data'!$M$26:$M$47, "", 0) = "Please add the region-specific supplier emission factor or choose a different region available in the IAEG database.",
    "",
    XLOOKUP(F869, 'Import data'!$J$26:$J$47, 'Import data'!$M$26:$M$47, "", 0)
)</f>
        <v/>
      </c>
      <c r="K869" s="311" t="str">
        <f t="array" ref="K869">IFERROR(
    XLOOKUP(F869,
            _xlws.FILTER('Supplier Emission'!$G$15:$G$49,
                   ('Supplier Emission'!$D$15:$D$49=H869) * ('Supplier Emission'!$F$15:$F$49=$E$541)),
            _xlws.FILTER('Supplier Emission'!$I$15:$I$49,
                   ('Supplier Emission'!$D$15:$D$49=H869) * ('Supplier Emission'!$F$15:$F$49=$E$541)),
            ""),
    "")</f>
        <v/>
      </c>
      <c r="L869" s="311" t="str">
        <f t="array" ref="L869">IFERROR(
    XLOOKUP(F869,
            _xlws.FILTER('Supplier Emission'!$G$15:$G$49,
                   ('Supplier Emission'!$D$15:$D$49=H869) * ('Supplier Emission'!$F$15:$F$49=$E$541)),
            _xlws.FILTER('Supplier Emission'!$J$15:$J$49,
                   ('Supplier Emission'!$D$15:$D$49=H869) * ('Supplier Emission'!$F$15:$F$49=$E$541)),
            ""),
    "")</f>
        <v/>
      </c>
      <c r="M869" s="311" t="str">
        <f t="array" ref="M869">IFERROR(
    XLOOKUP(F869,
            _xlws.FILTER('Supplier Emission'!$G$15:$G$49,
                   ('Supplier Emission'!$D$15:$D$49=H869) * ('Supplier Emission'!$F$15:$F$49=$E$541)),
            _xlws.FILTER('Supplier Emission'!$M$15:$M$49,
                   ('Supplier Emission'!$D$15:$D$49=H869) * ('Supplier Emission'!$F$15:$F$49=$E$541)),
            ""),
    "")</f>
        <v/>
      </c>
      <c r="N869" s="311" t="str">
        <f t="array" ref="N869">IFERROR(
    XLOOKUP(F869,
            _xlws.FILTER('Supplier Emission'!$G$15:$G$49,
                   ('Supplier Emission'!$D$15:$D$49=H869) * ('Supplier Emission'!$F$15:$F$49=$E$541)),
            _xlws.FILTER('Supplier Emission'!$H$15:$H$49,
                   ('Supplier Emission'!$D$15:$D$49=H869) * ('Supplier Emission'!$F$15:$F$49=$E$541)),
            ""),
    "")</f>
        <v/>
      </c>
      <c r="O869" s="311" t="str">
        <f t="array" ref="O869">XLOOKUP(1,('Emission Factors'!$E$5:$E$488='GHG emissions calculations'!$F869)*('Emission Factors'!$H$5:$H$488='GHG emissions calculations'!$H869),INDEX('Emission Factors'!$E$5:$T$488,0,MATCH('GHG emissions calculations'!O$6,'Emission Factors'!$E$5:$T$5,0)),"",0)</f>
        <v/>
      </c>
      <c r="P869" s="313" t="str">
        <f t="array" ref="P869">IFERROR(
    INDEX('Emission Factors'!$E$5:$P$488,
          MATCH(1,
                ('Emission Factors'!$E$5:$E$488 = 'GHG emissions calculations'!$F869) *
                ('Emission Factors'!$H$5:$H$488 = 'GHG emissions calculations'!$H869),
                0),
          MATCH('GHG emissions calculations'!P$6,'Emission Factors'!$E$5:$P$5,0)),
    "")</f>
        <v/>
      </c>
      <c r="Q869" s="311" t="str">
        <f t="array" ref="Q869">IFERROR(
    IF(
        INDEX('Emission Factors'!$E$5:$P$488,
              MATCH(1,
                    ('Emission Factors'!$E$5:$E$488 = 'GHG emissions calculations'!$F869) *
                    ('Emission Factors'!$H$5:$H$488 = 'GHG emissions calculations'!$H869),
                    0),
              MATCH('GHG emissions calculations'!Q$6, 'Emission Factors'!$E$5:$P$5, 0)) &lt;&gt; "",
        INDEX('Emission Factors'!$E$5:$P$488,
              MATCH(1,
                    ('Emission Factors'!$E$5:$E$488 = 'GHG emissions calculations'!$F869) *
                    ('Emission Factors'!$H$5:$H$488 = 'GHG emissions calculations'!$H869),
                    0),
              MATCH('GHG emissions calculations'!Q$6, 'Emission Factors'!$E$5:$P$5, 0)),
        ""),
    "")</f>
        <v/>
      </c>
      <c r="R869" s="311" t="str">
        <f t="array" ref="R869">IFERROR(
    IF(
        INDEX('Emission Factors'!$E$5:$R$488,
              MATCH(1,
                    ('Emission Factors'!$E$5:$E$488 = 'GHG emissions calculations'!$F869) *
                    ('Emission Factors'!$H$5:$H$488 = 'GHG emissions calculations'!$H869),
                    0),
              MATCH('GHG emissions calculations'!R$6, 'Emission Factors'!$E$5:$R$5, 0)) &lt;&gt; "",
        INDEX('Emission Factors'!$E$5:$R$488,
              MATCH(1,
                    ('Emission Factors'!$E$5:$E$488 = 'GHG emissions calculations'!$F869) *
                    ('Emission Factors'!$H$5:$H$488 = 'GHG emissions calculations'!$H869),
                    0),
              MATCH('GHG emissions calculations'!R$6, 'Emission Factors'!$E$5:$R$5, 0)),
        ""),
    "")</f>
        <v/>
      </c>
      <c r="S869" s="312">
        <f t="shared" si="2"/>
        <v>0</v>
      </c>
      <c r="T869" s="23"/>
    </row>
    <row r="870" ht="15.75" customHeight="1" outlineLevel="1">
      <c r="A870" s="23"/>
      <c r="B870" s="71"/>
      <c r="C870" s="71"/>
      <c r="D870" s="71"/>
      <c r="E870" s="314"/>
      <c r="F870" s="311" t="str">
        <f>Lists!T265</f>
        <v>Nickel - Casting - Africa</v>
      </c>
      <c r="G870" s="311" t="str">
        <f t="array" ref="G870">XLOOKUP(1,('Emission Factors'!$E$5:$E$488='GHG emissions calculations'!$F870)*('Emission Factors'!$H$5:$H$488='GHG emissions calculations'!$H870),INDEX('Emission Factors'!$E$5:$T$488,0,MATCH('GHG emissions calculations'!G$6,'Emission Factors'!$E$5:$T$5,0)),"",0)</f>
        <v/>
      </c>
      <c r="H870" s="311" t="s">
        <v>237</v>
      </c>
      <c r="I870" s="312" t="str">
        <f>IF(
    SUMIFS('Import data'!$L$25:$L$80,
           'Import data'!$J$25:$J$80, F870,
           'Import data'!$G$25:$G$80, 'GHG emissions calculations'!$H870,
           'Import data'!$I$25:$I$80,$E$541) &lt;&gt; 0,
    SUMIFS('Import data'!$L$25:$L$80,
           'Import data'!$J$25:$J$80, F870,
           'Import data'!$G$25:$G$80, 'GHG emissions calculations'!$H870,
           'Import data'!$I$25:$I$80,$E$541),
    ""
)</f>
        <v/>
      </c>
      <c r="J870" s="311" t="str">
        <f t="array" ref="J870">IF(
    XLOOKUP(F870, 'Import data'!$J$26:$J$47, 'Import data'!$M$26:$M$47, "", 0) = "Please add the region-specific supplier emission factor or choose a different region available in the IAEG database.",
    "",
    XLOOKUP(F870, 'Import data'!$J$26:$J$47, 'Import data'!$M$26:$M$47, "", 0)
)</f>
        <v/>
      </c>
      <c r="K870" s="311" t="str">
        <f t="array" ref="K870">IFERROR(
    XLOOKUP(F870,
            _xlws.FILTER('Supplier Emission'!$G$15:$G$49,
                   ('Supplier Emission'!$D$15:$D$49=H870) * ('Supplier Emission'!$F$15:$F$49=$E$541)),
            _xlws.FILTER('Supplier Emission'!$I$15:$I$49,
                   ('Supplier Emission'!$D$15:$D$49=H870) * ('Supplier Emission'!$F$15:$F$49=$E$541)),
            ""),
    "")</f>
        <v/>
      </c>
      <c r="L870" s="311" t="str">
        <f t="array" ref="L870">IFERROR(
    XLOOKUP(F870,
            _xlws.FILTER('Supplier Emission'!$G$15:$G$49,
                   ('Supplier Emission'!$D$15:$D$49=H870) * ('Supplier Emission'!$F$15:$F$49=$E$541)),
            _xlws.FILTER('Supplier Emission'!$J$15:$J$49,
                   ('Supplier Emission'!$D$15:$D$49=H870) * ('Supplier Emission'!$F$15:$F$49=$E$541)),
            ""),
    "")</f>
        <v/>
      </c>
      <c r="M870" s="311" t="str">
        <f t="array" ref="M870">IFERROR(
    XLOOKUP(F870,
            _xlws.FILTER('Supplier Emission'!$G$15:$G$49,
                   ('Supplier Emission'!$D$15:$D$49=H870) * ('Supplier Emission'!$F$15:$F$49=$E$541)),
            _xlws.FILTER('Supplier Emission'!$M$15:$M$49,
                   ('Supplier Emission'!$D$15:$D$49=H870) * ('Supplier Emission'!$F$15:$F$49=$E$541)),
            ""),
    "")</f>
        <v/>
      </c>
      <c r="N870" s="311" t="str">
        <f t="array" ref="N870">IFERROR(
    XLOOKUP(F870,
            _xlws.FILTER('Supplier Emission'!$G$15:$G$49,
                   ('Supplier Emission'!$D$15:$D$49=H870) * ('Supplier Emission'!$F$15:$F$49=$E$541)),
            _xlws.FILTER('Supplier Emission'!$H$15:$H$49,
                   ('Supplier Emission'!$D$15:$D$49=H870) * ('Supplier Emission'!$F$15:$F$49=$E$541)),
            ""),
    "")</f>
        <v/>
      </c>
      <c r="O870" s="311" t="str">
        <f t="array" ref="O870">XLOOKUP(1,('Emission Factors'!$E$5:$E$488='GHG emissions calculations'!$F870)*('Emission Factors'!$H$5:$H$488='GHG emissions calculations'!$H870),INDEX('Emission Factors'!$E$5:$T$488,0,MATCH('GHG emissions calculations'!O$6,'Emission Factors'!$E$5:$T$5,0)),"",0)</f>
        <v/>
      </c>
      <c r="P870" s="313" t="str">
        <f t="array" ref="P870">IFERROR(
    INDEX('Emission Factors'!$E$5:$P$488,
          MATCH(1,
                ('Emission Factors'!$E$5:$E$488 = 'GHG emissions calculations'!$F870) *
                ('Emission Factors'!$H$5:$H$488 = 'GHG emissions calculations'!$H870),
                0),
          MATCH('GHG emissions calculations'!P$6,'Emission Factors'!$E$5:$P$5,0)),
    "")</f>
        <v/>
      </c>
      <c r="Q870" s="311" t="str">
        <f t="array" ref="Q870">IFERROR(
    IF(
        INDEX('Emission Factors'!$E$5:$P$488,
              MATCH(1,
                    ('Emission Factors'!$E$5:$E$488 = 'GHG emissions calculations'!$F870) *
                    ('Emission Factors'!$H$5:$H$488 = 'GHG emissions calculations'!$H870),
                    0),
              MATCH('GHG emissions calculations'!Q$6, 'Emission Factors'!$E$5:$P$5, 0)) &lt;&gt; "",
        INDEX('Emission Factors'!$E$5:$P$488,
              MATCH(1,
                    ('Emission Factors'!$E$5:$E$488 = 'GHG emissions calculations'!$F870) *
                    ('Emission Factors'!$H$5:$H$488 = 'GHG emissions calculations'!$H870),
                    0),
              MATCH('GHG emissions calculations'!Q$6, 'Emission Factors'!$E$5:$P$5, 0)),
        ""),
    "")</f>
        <v/>
      </c>
      <c r="R870" s="311" t="str">
        <f t="array" ref="R870">IFERROR(
    IF(
        INDEX('Emission Factors'!$E$5:$R$488,
              MATCH(1,
                    ('Emission Factors'!$E$5:$E$488 = 'GHG emissions calculations'!$F870) *
                    ('Emission Factors'!$H$5:$H$488 = 'GHG emissions calculations'!$H870),
                    0),
              MATCH('GHG emissions calculations'!R$6, 'Emission Factors'!$E$5:$R$5, 0)) &lt;&gt; "",
        INDEX('Emission Factors'!$E$5:$R$488,
              MATCH(1,
                    ('Emission Factors'!$E$5:$E$488 = 'GHG emissions calculations'!$F870) *
                    ('Emission Factors'!$H$5:$H$488 = 'GHG emissions calculations'!$H870),
                    0),
              MATCH('GHG emissions calculations'!R$6, 'Emission Factors'!$E$5:$R$5, 0)),
        ""),
    "")</f>
        <v/>
      </c>
      <c r="S870" s="312">
        <f t="shared" si="2"/>
        <v>0</v>
      </c>
      <c r="T870" s="23"/>
    </row>
    <row r="871" ht="15.75" customHeight="1" outlineLevel="1">
      <c r="A871" s="23"/>
      <c r="B871" s="71"/>
      <c r="C871" s="71"/>
      <c r="D871" s="71"/>
      <c r="E871" s="314"/>
      <c r="F871" s="311" t="str">
        <f>Lists!T263</f>
        <v>Nickel - Casting - America</v>
      </c>
      <c r="G871" s="311" t="str">
        <f t="array" ref="G871">XLOOKUP(1,('Emission Factors'!$E$5:$E$488='GHG emissions calculations'!$F871)*('Emission Factors'!$H$5:$H$488='GHG emissions calculations'!$H871),INDEX('Emission Factors'!$E$5:$T$488,0,MATCH('GHG emissions calculations'!G$6,'Emission Factors'!$E$5:$T$5,0)),"",0)</f>
        <v/>
      </c>
      <c r="H871" s="311" t="s">
        <v>237</v>
      </c>
      <c r="I871" s="312" t="str">
        <f>IF(
    SUMIFS('Import data'!$L$25:$L$80,
           'Import data'!$J$25:$J$80, F871,
           'Import data'!$G$25:$G$80, 'GHG emissions calculations'!$H871,
           'Import data'!$I$25:$I$80,$E$541) &lt;&gt; 0,
    SUMIFS('Import data'!$L$25:$L$80,
           'Import data'!$J$25:$J$80, F871,
           'Import data'!$G$25:$G$80, 'GHG emissions calculations'!$H871,
           'Import data'!$I$25:$I$80,$E$541),
    ""
)</f>
        <v/>
      </c>
      <c r="J871" s="311" t="str">
        <f t="array" ref="J871">IF(
    XLOOKUP(F871, 'Import data'!$J$26:$J$47, 'Import data'!$M$26:$M$47, "", 0) = "Please add the region-specific supplier emission factor or choose a different region available in the IAEG database.",
    "",
    XLOOKUP(F871, 'Import data'!$J$26:$J$47, 'Import data'!$M$26:$M$47, "", 0)
)</f>
        <v/>
      </c>
      <c r="K871" s="311" t="str">
        <f t="array" ref="K871">IFERROR(
    XLOOKUP(F871,
            _xlws.FILTER('Supplier Emission'!$G$15:$G$49,
                   ('Supplier Emission'!$D$15:$D$49=H871) * ('Supplier Emission'!$F$15:$F$49=$E$541)),
            _xlws.FILTER('Supplier Emission'!$I$15:$I$49,
                   ('Supplier Emission'!$D$15:$D$49=H871) * ('Supplier Emission'!$F$15:$F$49=$E$541)),
            ""),
    "")</f>
        <v/>
      </c>
      <c r="L871" s="311" t="str">
        <f t="array" ref="L871">IFERROR(
    XLOOKUP(F871,
            _xlws.FILTER('Supplier Emission'!$G$15:$G$49,
                   ('Supplier Emission'!$D$15:$D$49=H871) * ('Supplier Emission'!$F$15:$F$49=$E$541)),
            _xlws.FILTER('Supplier Emission'!$J$15:$J$49,
                   ('Supplier Emission'!$D$15:$D$49=H871) * ('Supplier Emission'!$F$15:$F$49=$E$541)),
            ""),
    "")</f>
        <v/>
      </c>
      <c r="M871" s="311" t="str">
        <f t="array" ref="M871">IFERROR(
    XLOOKUP(F871,
            _xlws.FILTER('Supplier Emission'!$G$15:$G$49,
                   ('Supplier Emission'!$D$15:$D$49=H871) * ('Supplier Emission'!$F$15:$F$49=$E$541)),
            _xlws.FILTER('Supplier Emission'!$M$15:$M$49,
                   ('Supplier Emission'!$D$15:$D$49=H871) * ('Supplier Emission'!$F$15:$F$49=$E$541)),
            ""),
    "")</f>
        <v/>
      </c>
      <c r="N871" s="311" t="str">
        <f t="array" ref="N871">IFERROR(
    XLOOKUP(F871,
            _xlws.FILTER('Supplier Emission'!$G$15:$G$49,
                   ('Supplier Emission'!$D$15:$D$49=H871) * ('Supplier Emission'!$F$15:$F$49=$E$541)),
            _xlws.FILTER('Supplier Emission'!$H$15:$H$49,
                   ('Supplier Emission'!$D$15:$D$49=H871) * ('Supplier Emission'!$F$15:$F$49=$E$541)),
            ""),
    "")</f>
        <v/>
      </c>
      <c r="O871" s="311" t="str">
        <f t="array" ref="O871">XLOOKUP(1,('Emission Factors'!$E$5:$E$488='GHG emissions calculations'!$F871)*('Emission Factors'!$H$5:$H$488='GHG emissions calculations'!$H871),INDEX('Emission Factors'!$E$5:$T$488,0,MATCH('GHG emissions calculations'!O$6,'Emission Factors'!$E$5:$T$5,0)),"",0)</f>
        <v/>
      </c>
      <c r="P871" s="313" t="str">
        <f t="array" ref="P871">IFERROR(
    INDEX('Emission Factors'!$E$5:$P$488,
          MATCH(1,
                ('Emission Factors'!$E$5:$E$488 = 'GHG emissions calculations'!$F871) *
                ('Emission Factors'!$H$5:$H$488 = 'GHG emissions calculations'!$H871),
                0),
          MATCH('GHG emissions calculations'!P$6,'Emission Factors'!$E$5:$P$5,0)),
    "")</f>
        <v/>
      </c>
      <c r="Q871" s="311" t="str">
        <f t="array" ref="Q871">IFERROR(
    IF(
        INDEX('Emission Factors'!$E$5:$P$488,
              MATCH(1,
                    ('Emission Factors'!$E$5:$E$488 = 'GHG emissions calculations'!$F871) *
                    ('Emission Factors'!$H$5:$H$488 = 'GHG emissions calculations'!$H871),
                    0),
              MATCH('GHG emissions calculations'!Q$6, 'Emission Factors'!$E$5:$P$5, 0)) &lt;&gt; "",
        INDEX('Emission Factors'!$E$5:$P$488,
              MATCH(1,
                    ('Emission Factors'!$E$5:$E$488 = 'GHG emissions calculations'!$F871) *
                    ('Emission Factors'!$H$5:$H$488 = 'GHG emissions calculations'!$H871),
                    0),
              MATCH('GHG emissions calculations'!Q$6, 'Emission Factors'!$E$5:$P$5, 0)),
        ""),
    "")</f>
        <v/>
      </c>
      <c r="R871" s="311" t="str">
        <f t="array" ref="R871">IFERROR(
    IF(
        INDEX('Emission Factors'!$E$5:$R$488,
              MATCH(1,
                    ('Emission Factors'!$E$5:$E$488 = 'GHG emissions calculations'!$F871) *
                    ('Emission Factors'!$H$5:$H$488 = 'GHG emissions calculations'!$H871),
                    0),
              MATCH('GHG emissions calculations'!R$6, 'Emission Factors'!$E$5:$R$5, 0)) &lt;&gt; "",
        INDEX('Emission Factors'!$E$5:$R$488,
              MATCH(1,
                    ('Emission Factors'!$E$5:$E$488 = 'GHG emissions calculations'!$F871) *
                    ('Emission Factors'!$H$5:$H$488 = 'GHG emissions calculations'!$H871),
                    0),
              MATCH('GHG emissions calculations'!R$6, 'Emission Factors'!$E$5:$R$5, 0)),
        ""),
    "")</f>
        <v/>
      </c>
      <c r="S871" s="312">
        <f t="shared" si="2"/>
        <v>0</v>
      </c>
      <c r="T871" s="23"/>
    </row>
    <row r="872" ht="15.75" customHeight="1" outlineLevel="1">
      <c r="A872" s="23"/>
      <c r="B872" s="71"/>
      <c r="C872" s="71"/>
      <c r="D872" s="71"/>
      <c r="E872" s="314"/>
      <c r="F872" s="311" t="str">
        <f>Lists!T266</f>
        <v>Nickel - Casting - Asia</v>
      </c>
      <c r="G872" s="311" t="str">
        <f t="array" ref="G872">XLOOKUP(1,('Emission Factors'!$E$5:$E$488='GHG emissions calculations'!$F872)*('Emission Factors'!$H$5:$H$488='GHG emissions calculations'!$H872),INDEX('Emission Factors'!$E$5:$T$488,0,MATCH('GHG emissions calculations'!G$6,'Emission Factors'!$E$5:$T$5,0)),"",0)</f>
        <v/>
      </c>
      <c r="H872" s="311" t="s">
        <v>237</v>
      </c>
      <c r="I872" s="312" t="str">
        <f>IF(
    SUMIFS('Import data'!$L$25:$L$80,
           'Import data'!$J$25:$J$80, F872,
           'Import data'!$G$25:$G$80, 'GHG emissions calculations'!$H872,
           'Import data'!$I$25:$I$80,$E$541) &lt;&gt; 0,
    SUMIFS('Import data'!$L$25:$L$80,
           'Import data'!$J$25:$J$80, F872,
           'Import data'!$G$25:$G$80, 'GHG emissions calculations'!$H872,
           'Import data'!$I$25:$I$80,$E$541),
    ""
)</f>
        <v/>
      </c>
      <c r="J872" s="311" t="str">
        <f t="array" ref="J872">IF(
    XLOOKUP(F872, 'Import data'!$J$26:$J$47, 'Import data'!$M$26:$M$47, "", 0) = "Please add the region-specific supplier emission factor or choose a different region available in the IAEG database.",
    "",
    XLOOKUP(F872, 'Import data'!$J$26:$J$47, 'Import data'!$M$26:$M$47, "", 0)
)</f>
        <v/>
      </c>
      <c r="K872" s="311" t="str">
        <f t="array" ref="K872">IFERROR(
    XLOOKUP(F872,
            _xlws.FILTER('Supplier Emission'!$G$15:$G$49,
                   ('Supplier Emission'!$D$15:$D$49=H872) * ('Supplier Emission'!$F$15:$F$49=$E$541)),
            _xlws.FILTER('Supplier Emission'!$I$15:$I$49,
                   ('Supplier Emission'!$D$15:$D$49=H872) * ('Supplier Emission'!$F$15:$F$49=$E$541)),
            ""),
    "")</f>
        <v/>
      </c>
      <c r="L872" s="311" t="str">
        <f t="array" ref="L872">IFERROR(
    XLOOKUP(F872,
            _xlws.FILTER('Supplier Emission'!$G$15:$G$49,
                   ('Supplier Emission'!$D$15:$D$49=H872) * ('Supplier Emission'!$F$15:$F$49=$E$541)),
            _xlws.FILTER('Supplier Emission'!$J$15:$J$49,
                   ('Supplier Emission'!$D$15:$D$49=H872) * ('Supplier Emission'!$F$15:$F$49=$E$541)),
            ""),
    "")</f>
        <v/>
      </c>
      <c r="M872" s="311" t="str">
        <f t="array" ref="M872">IFERROR(
    XLOOKUP(F872,
            _xlws.FILTER('Supplier Emission'!$G$15:$G$49,
                   ('Supplier Emission'!$D$15:$D$49=H872) * ('Supplier Emission'!$F$15:$F$49=$E$541)),
            _xlws.FILTER('Supplier Emission'!$M$15:$M$49,
                   ('Supplier Emission'!$D$15:$D$49=H872) * ('Supplier Emission'!$F$15:$F$49=$E$541)),
            ""),
    "")</f>
        <v/>
      </c>
      <c r="N872" s="311" t="str">
        <f t="array" ref="N872">IFERROR(
    XLOOKUP(F872,
            _xlws.FILTER('Supplier Emission'!$G$15:$G$49,
                   ('Supplier Emission'!$D$15:$D$49=H872) * ('Supplier Emission'!$F$15:$F$49=$E$541)),
            _xlws.FILTER('Supplier Emission'!$H$15:$H$49,
                   ('Supplier Emission'!$D$15:$D$49=H872) * ('Supplier Emission'!$F$15:$F$49=$E$541)),
            ""),
    "")</f>
        <v/>
      </c>
      <c r="O872" s="311" t="str">
        <f t="array" ref="O872">XLOOKUP(1,('Emission Factors'!$E$5:$E$488='GHG emissions calculations'!$F872)*('Emission Factors'!$H$5:$H$488='GHG emissions calculations'!$H872),INDEX('Emission Factors'!$E$5:$T$488,0,MATCH('GHG emissions calculations'!O$6,'Emission Factors'!$E$5:$T$5,0)),"",0)</f>
        <v/>
      </c>
      <c r="P872" s="313" t="str">
        <f t="array" ref="P872">IFERROR(
    INDEX('Emission Factors'!$E$5:$P$488,
          MATCH(1,
                ('Emission Factors'!$E$5:$E$488 = 'GHG emissions calculations'!$F872) *
                ('Emission Factors'!$H$5:$H$488 = 'GHG emissions calculations'!$H872),
                0),
          MATCH('GHG emissions calculations'!P$6,'Emission Factors'!$E$5:$P$5,0)),
    "")</f>
        <v/>
      </c>
      <c r="Q872" s="311" t="str">
        <f t="array" ref="Q872">IFERROR(
    IF(
        INDEX('Emission Factors'!$E$5:$P$488,
              MATCH(1,
                    ('Emission Factors'!$E$5:$E$488 = 'GHG emissions calculations'!$F872) *
                    ('Emission Factors'!$H$5:$H$488 = 'GHG emissions calculations'!$H872),
                    0),
              MATCH('GHG emissions calculations'!Q$6, 'Emission Factors'!$E$5:$P$5, 0)) &lt;&gt; "",
        INDEX('Emission Factors'!$E$5:$P$488,
              MATCH(1,
                    ('Emission Factors'!$E$5:$E$488 = 'GHG emissions calculations'!$F872) *
                    ('Emission Factors'!$H$5:$H$488 = 'GHG emissions calculations'!$H872),
                    0),
              MATCH('GHG emissions calculations'!Q$6, 'Emission Factors'!$E$5:$P$5, 0)),
        ""),
    "")</f>
        <v/>
      </c>
      <c r="R872" s="311" t="str">
        <f t="array" ref="R872">IFERROR(
    IF(
        INDEX('Emission Factors'!$E$5:$R$488,
              MATCH(1,
                    ('Emission Factors'!$E$5:$E$488 = 'GHG emissions calculations'!$F872) *
                    ('Emission Factors'!$H$5:$H$488 = 'GHG emissions calculations'!$H872),
                    0),
              MATCH('GHG emissions calculations'!R$6, 'Emission Factors'!$E$5:$R$5, 0)) &lt;&gt; "",
        INDEX('Emission Factors'!$E$5:$R$488,
              MATCH(1,
                    ('Emission Factors'!$E$5:$E$488 = 'GHG emissions calculations'!$F872) *
                    ('Emission Factors'!$H$5:$H$488 = 'GHG emissions calculations'!$H872),
                    0),
              MATCH('GHG emissions calculations'!R$6, 'Emission Factors'!$E$5:$R$5, 0)),
        ""),
    "")</f>
        <v/>
      </c>
      <c r="S872" s="312">
        <f t="shared" si="2"/>
        <v>0</v>
      </c>
      <c r="T872" s="23"/>
    </row>
    <row r="873" ht="15.75" customHeight="1" outlineLevel="1">
      <c r="A873" s="23"/>
      <c r="B873" s="71"/>
      <c r="C873" s="71"/>
      <c r="D873" s="71"/>
      <c r="E873" s="314"/>
      <c r="F873" s="311" t="str">
        <f>Lists!T264</f>
        <v>Nickel - Casting - Europe</v>
      </c>
      <c r="G873" s="311">
        <f t="array" ref="G873">XLOOKUP(1,('Emission Factors'!$E$5:$E$488='GHG emissions calculations'!$F873)*('Emission Factors'!$H$5:$H$488='GHG emissions calculations'!$H873),INDEX('Emission Factors'!$E$5:$T$488,0,MATCH('GHG emissions calculations'!G$6,'Emission Factors'!$E$5:$T$5,0)),"",0)</f>
        <v>3</v>
      </c>
      <c r="H873" s="311" t="s">
        <v>237</v>
      </c>
      <c r="I873" s="312" t="str">
        <f>IF(
    SUMIFS('Import data'!$L$25:$L$80,
           'Import data'!$J$25:$J$80, F873,
           'Import data'!$G$25:$G$80, 'GHG emissions calculations'!$H873,
           'Import data'!$I$25:$I$80,$E$541) &lt;&gt; 0,
    SUMIFS('Import data'!$L$25:$L$80,
           'Import data'!$J$25:$J$80, F873,
           'Import data'!$G$25:$G$80, 'GHG emissions calculations'!$H873,
           'Import data'!$I$25:$I$80,$E$541),
    ""
)</f>
        <v/>
      </c>
      <c r="J873" s="311" t="str">
        <f t="array" ref="J873">IF(
    XLOOKUP(F873, 'Import data'!$J$26:$J$47, 'Import data'!$M$26:$M$47, "", 0) = "Please add the region-specific supplier emission factor or choose a different region available in the IAEG database.",
    "",
    XLOOKUP(F873, 'Import data'!$J$26:$J$47, 'Import data'!$M$26:$M$47, "", 0)
)</f>
        <v/>
      </c>
      <c r="K873" s="311" t="str">
        <f t="array" ref="K873">IFERROR(
    XLOOKUP(F873,
            _xlws.FILTER('Supplier Emission'!$G$15:$G$49,
                   ('Supplier Emission'!$D$15:$D$49=H873) * ('Supplier Emission'!$F$15:$F$49=$E$541)),
            _xlws.FILTER('Supplier Emission'!$I$15:$I$49,
                   ('Supplier Emission'!$D$15:$D$49=H873) * ('Supplier Emission'!$F$15:$F$49=$E$541)),
            ""),
    "")</f>
        <v/>
      </c>
      <c r="L873" s="311" t="str">
        <f t="array" ref="L873">IFERROR(
    XLOOKUP(F873,
            _xlws.FILTER('Supplier Emission'!$G$15:$G$49,
                   ('Supplier Emission'!$D$15:$D$49=H873) * ('Supplier Emission'!$F$15:$F$49=$E$541)),
            _xlws.FILTER('Supplier Emission'!$J$15:$J$49,
                   ('Supplier Emission'!$D$15:$D$49=H873) * ('Supplier Emission'!$F$15:$F$49=$E$541)),
            ""),
    "")</f>
        <v/>
      </c>
      <c r="M873" s="311" t="str">
        <f t="array" ref="M873">IFERROR(
    XLOOKUP(F873,
            _xlws.FILTER('Supplier Emission'!$G$15:$G$49,
                   ('Supplier Emission'!$D$15:$D$49=H873) * ('Supplier Emission'!$F$15:$F$49=$E$541)),
            _xlws.FILTER('Supplier Emission'!$M$15:$M$49,
                   ('Supplier Emission'!$D$15:$D$49=H873) * ('Supplier Emission'!$F$15:$F$49=$E$541)),
            ""),
    "")</f>
        <v/>
      </c>
      <c r="N873" s="311" t="str">
        <f t="array" ref="N873">IFERROR(
    XLOOKUP(F873,
            _xlws.FILTER('Supplier Emission'!$G$15:$G$49,
                   ('Supplier Emission'!$D$15:$D$49=H873) * ('Supplier Emission'!$F$15:$F$49=$E$541)),
            _xlws.FILTER('Supplier Emission'!$H$15:$H$49,
                   ('Supplier Emission'!$D$15:$D$49=H873) * ('Supplier Emission'!$F$15:$F$49=$E$541)),
            ""),
    "")</f>
        <v/>
      </c>
      <c r="O873" s="311" t="str">
        <f t="array" ref="O873">XLOOKUP(1,('Emission Factors'!$E$5:$E$488='GHG emissions calculations'!$F873)*('Emission Factors'!$H$5:$H$488='GHG emissions calculations'!$H873),INDEX('Emission Factors'!$E$5:$T$488,0,MATCH('GHG emissions calculations'!O$6,'Emission Factors'!$E$5:$T$5,0)),"",0)</f>
        <v>Nickel (virgin)</v>
      </c>
      <c r="P873" s="313">
        <f t="array" ref="P873">IFERROR(
    INDEX('Emission Factors'!$E$5:$P$488,
          MATCH(1,
                ('Emission Factors'!$E$5:$E$488 = 'GHG emissions calculations'!$F873) *
                ('Emission Factors'!$H$5:$H$488 = 'GHG emissions calculations'!$H873),
                0),
          MATCH('GHG emissions calculations'!P$6,'Emission Factors'!$E$5:$P$5,0)),
    "")</f>
        <v>17.53</v>
      </c>
      <c r="Q873" s="311" t="str">
        <f t="array" ref="Q873">IFERROR(
    IF(
        INDEX('Emission Factors'!$E$5:$P$488,
              MATCH(1,
                    ('Emission Factors'!$E$5:$E$488 = 'GHG emissions calculations'!$F873) *
                    ('Emission Factors'!$H$5:$H$488 = 'GHG emissions calculations'!$H873),
                    0),
              MATCH('GHG emissions calculations'!Q$6, 'Emission Factors'!$E$5:$P$5, 0)) &lt;&gt; "",
        INDEX('Emission Factors'!$E$5:$P$488,
              MATCH(1,
                    ('Emission Factors'!$E$5:$E$488 = 'GHG emissions calculations'!$F873) *
                    ('Emission Factors'!$H$5:$H$488 = 'GHG emissions calculations'!$H873),
                    0),
              MATCH('GHG emissions calculations'!Q$6, 'Emission Factors'!$E$5:$P$5, 0)),
        ""),
    "")</f>
        <v>kgCO2e/kg</v>
      </c>
      <c r="R873" s="311" t="str">
        <f t="array" ref="R873">IFERROR(
    IF(
        INDEX('Emission Factors'!$E$5:$R$488,
              MATCH(1,
                    ('Emission Factors'!$E$5:$E$488 = 'GHG emissions calculations'!$F873) *
                    ('Emission Factors'!$H$5:$H$488 = 'GHG emissions calculations'!$H873),
                    0),
              MATCH('GHG emissions calculations'!R$6, 'Emission Factors'!$E$5:$R$5, 0)) &lt;&gt; "",
        INDEX('Emission Factors'!$E$5:$R$488,
              MATCH(1,
                    ('Emission Factors'!$E$5:$E$488 = 'GHG emissions calculations'!$F873) *
                    ('Emission Factors'!$H$5:$H$488 = 'GHG emissions calculations'!$H873),
                    0),
              MATCH('GHG emissions calculations'!R$6, 'Emission Factors'!$E$5:$R$5, 0)),
        ""),
    "")</f>
        <v>Europe</v>
      </c>
      <c r="S873" s="312">
        <f t="shared" si="2"/>
        <v>0</v>
      </c>
      <c r="T873" s="23"/>
    </row>
    <row r="874" ht="15.75" customHeight="1" outlineLevel="1">
      <c r="A874" s="23"/>
      <c r="B874" s="71"/>
      <c r="C874" s="71"/>
      <c r="D874" s="71"/>
      <c r="E874" s="314"/>
      <c r="F874" s="311" t="str">
        <f>Lists!T269</f>
        <v>Nickel - Casting - Global or unspecified region</v>
      </c>
      <c r="G874" s="311">
        <f t="array" ref="G874">XLOOKUP(1,('Emission Factors'!$E$5:$E$488='GHG emissions calculations'!$F874)*('Emission Factors'!$H$5:$H$488='GHG emissions calculations'!$H874),INDEX('Emission Factors'!$E$5:$T$488,0,MATCH('GHG emissions calculations'!G$6,'Emission Factors'!$E$5:$T$5,0)),"",0)</f>
        <v>3</v>
      </c>
      <c r="H874" s="311" t="s">
        <v>237</v>
      </c>
      <c r="I874" s="312" t="str">
        <f>IF(
    SUMIFS('Import data'!$L$25:$L$80,
           'Import data'!$J$25:$J$80, F874,
           'Import data'!$G$25:$G$80, 'GHG emissions calculations'!$H874,
           'Import data'!$I$25:$I$80,$E$541) &lt;&gt; 0,
    SUMIFS('Import data'!$L$25:$L$80,
           'Import data'!$J$25:$J$80, F874,
           'Import data'!$G$25:$G$80, 'GHG emissions calculations'!$H874,
           'Import data'!$I$25:$I$80,$E$541),
    ""
)</f>
        <v/>
      </c>
      <c r="J874" s="311" t="str">
        <f t="array" ref="J874">IF(
    XLOOKUP(F874, 'Import data'!$J$26:$J$47, 'Import data'!$M$26:$M$47, "", 0) = "Please add the region-specific supplier emission factor or choose a different region available in the IAEG database.",
    "",
    XLOOKUP(F874, 'Import data'!$J$26:$J$47, 'Import data'!$M$26:$M$47, "", 0)
)</f>
        <v/>
      </c>
      <c r="K874" s="311" t="str">
        <f t="array" ref="K874">IFERROR(
    XLOOKUP(F874,
            _xlws.FILTER('Supplier Emission'!$G$15:$G$49,
                   ('Supplier Emission'!$D$15:$D$49=H874) * ('Supplier Emission'!$F$15:$F$49=$E$541)),
            _xlws.FILTER('Supplier Emission'!$I$15:$I$49,
                   ('Supplier Emission'!$D$15:$D$49=H874) * ('Supplier Emission'!$F$15:$F$49=$E$541)),
            ""),
    "")</f>
        <v/>
      </c>
      <c r="L874" s="311" t="str">
        <f t="array" ref="L874">IFERROR(
    XLOOKUP(F874,
            _xlws.FILTER('Supplier Emission'!$G$15:$G$49,
                   ('Supplier Emission'!$D$15:$D$49=H874) * ('Supplier Emission'!$F$15:$F$49=$E$541)),
            _xlws.FILTER('Supplier Emission'!$J$15:$J$49,
                   ('Supplier Emission'!$D$15:$D$49=H874) * ('Supplier Emission'!$F$15:$F$49=$E$541)),
            ""),
    "")</f>
        <v/>
      </c>
      <c r="M874" s="311" t="str">
        <f t="array" ref="M874">IFERROR(
    XLOOKUP(F874,
            _xlws.FILTER('Supplier Emission'!$G$15:$G$49,
                   ('Supplier Emission'!$D$15:$D$49=H874) * ('Supplier Emission'!$F$15:$F$49=$E$541)),
            _xlws.FILTER('Supplier Emission'!$M$15:$M$49,
                   ('Supplier Emission'!$D$15:$D$49=H874) * ('Supplier Emission'!$F$15:$F$49=$E$541)),
            ""),
    "")</f>
        <v/>
      </c>
      <c r="N874" s="311" t="str">
        <f t="array" ref="N874">IFERROR(
    XLOOKUP(F874,
            _xlws.FILTER('Supplier Emission'!$G$15:$G$49,
                   ('Supplier Emission'!$D$15:$D$49=H874) * ('Supplier Emission'!$F$15:$F$49=$E$541)),
            _xlws.FILTER('Supplier Emission'!$H$15:$H$49,
                   ('Supplier Emission'!$D$15:$D$49=H874) * ('Supplier Emission'!$F$15:$F$49=$E$541)),
            ""),
    "")</f>
        <v/>
      </c>
      <c r="O874" s="311" t="str">
        <f t="array" ref="O874">XLOOKUP(1,('Emission Factors'!$E$5:$E$488='GHG emissions calculations'!$F874)*('Emission Factors'!$H$5:$H$488='GHG emissions calculations'!$H874),INDEX('Emission Factors'!$E$5:$T$488,0,MATCH('GHG emissions calculations'!O$6,'Emission Factors'!$E$5:$T$5,0)),"",0)</f>
        <v>Nickel (virgin) + Moulage (impact réduit)</v>
      </c>
      <c r="P874" s="313">
        <f t="array" ref="P874">IFERROR(
    INDEX('Emission Factors'!$E$5:$P$488,
          MATCH(1,
                ('Emission Factors'!$E$5:$E$488 = 'GHG emissions calculations'!$F874) *
                ('Emission Factors'!$H$5:$H$488 = 'GHG emissions calculations'!$H874),
                0),
          MATCH('GHG emissions calculations'!P$6,'Emission Factors'!$E$5:$P$5,0)),
    "")</f>
        <v>17.933</v>
      </c>
      <c r="Q874" s="311" t="str">
        <f t="array" ref="Q874">IFERROR(
    IF(
        INDEX('Emission Factors'!$E$5:$P$488,
              MATCH(1,
                    ('Emission Factors'!$E$5:$E$488 = 'GHG emissions calculations'!$F874) *
                    ('Emission Factors'!$H$5:$H$488 = 'GHG emissions calculations'!$H874),
                    0),
              MATCH('GHG emissions calculations'!Q$6, 'Emission Factors'!$E$5:$P$5, 0)) &lt;&gt; "",
        INDEX('Emission Factors'!$E$5:$P$488,
              MATCH(1,
                    ('Emission Factors'!$E$5:$E$488 = 'GHG emissions calculations'!$F874) *
                    ('Emission Factors'!$H$5:$H$488 = 'GHG emissions calculations'!$H874),
                    0),
              MATCH('GHG emissions calculations'!Q$6, 'Emission Factors'!$E$5:$P$5, 0)),
        ""),
    "")</f>
        <v>kgCO2e/kg</v>
      </c>
      <c r="R874" s="311" t="str">
        <f t="array" ref="R874">IFERROR(
    IF(
        INDEX('Emission Factors'!$E$5:$R$488,
              MATCH(1,
                    ('Emission Factors'!$E$5:$E$488 = 'GHG emissions calculations'!$F874) *
                    ('Emission Factors'!$H$5:$H$488 = 'GHG emissions calculations'!$H874),
                    0),
              MATCH('GHG emissions calculations'!R$6, 'Emission Factors'!$E$5:$R$5, 0)) &lt;&gt; "",
        INDEX('Emission Factors'!$E$5:$R$488,
              MATCH(1,
                    ('Emission Factors'!$E$5:$E$488 = 'GHG emissions calculations'!$F874) *
                    ('Emission Factors'!$H$5:$H$488 = 'GHG emissions calculations'!$H874),
                    0),
              MATCH('GHG emissions calculations'!R$6, 'Emission Factors'!$E$5:$R$5, 0)),
        ""),
    "")</f>
        <v>Global or unspecified region</v>
      </c>
      <c r="S874" s="312">
        <f t="shared" si="2"/>
        <v>0</v>
      </c>
      <c r="T874" s="23"/>
    </row>
    <row r="875" ht="15.75" customHeight="1" outlineLevel="1">
      <c r="A875" s="23"/>
      <c r="B875" s="71"/>
      <c r="C875" s="71"/>
      <c r="D875" s="71"/>
      <c r="E875" s="314"/>
      <c r="F875" s="311" t="str">
        <f>Lists!T268</f>
        <v>Nickel - Casting - Middle East</v>
      </c>
      <c r="G875" s="311" t="str">
        <f t="array" ref="G875">XLOOKUP(1,('Emission Factors'!$E$5:$E$488='GHG emissions calculations'!$F875)*('Emission Factors'!$H$5:$H$488='GHG emissions calculations'!$H875),INDEX('Emission Factors'!$E$5:$T$488,0,MATCH('GHG emissions calculations'!G$6,'Emission Factors'!$E$5:$T$5,0)),"",0)</f>
        <v/>
      </c>
      <c r="H875" s="311" t="s">
        <v>237</v>
      </c>
      <c r="I875" s="312" t="str">
        <f>IF(
    SUMIFS('Import data'!$L$25:$L$80,
           'Import data'!$J$25:$J$80, F875,
           'Import data'!$G$25:$G$80, 'GHG emissions calculations'!$H875,
           'Import data'!$I$25:$I$80,$E$541) &lt;&gt; 0,
    SUMIFS('Import data'!$L$25:$L$80,
           'Import data'!$J$25:$J$80, F875,
           'Import data'!$G$25:$G$80, 'GHG emissions calculations'!$H875,
           'Import data'!$I$25:$I$80,$E$541),
    ""
)</f>
        <v/>
      </c>
      <c r="J875" s="311" t="str">
        <f t="array" ref="J875">IF(
    XLOOKUP(F875, 'Import data'!$J$26:$J$47, 'Import data'!$M$26:$M$47, "", 0) = "Please add the region-specific supplier emission factor or choose a different region available in the IAEG database.",
    "",
    XLOOKUP(F875, 'Import data'!$J$26:$J$47, 'Import data'!$M$26:$M$47, "", 0)
)</f>
        <v/>
      </c>
      <c r="K875" s="311" t="str">
        <f t="array" ref="K875">IFERROR(
    XLOOKUP(F875,
            _xlws.FILTER('Supplier Emission'!$G$15:$G$49,
                   ('Supplier Emission'!$D$15:$D$49=H875) * ('Supplier Emission'!$F$15:$F$49=$E$541)),
            _xlws.FILTER('Supplier Emission'!$I$15:$I$49,
                   ('Supplier Emission'!$D$15:$D$49=H875) * ('Supplier Emission'!$F$15:$F$49=$E$541)),
            ""),
    "")</f>
        <v/>
      </c>
      <c r="L875" s="311" t="str">
        <f t="array" ref="L875">IFERROR(
    XLOOKUP(F875,
            _xlws.FILTER('Supplier Emission'!$G$15:$G$49,
                   ('Supplier Emission'!$D$15:$D$49=H875) * ('Supplier Emission'!$F$15:$F$49=$E$541)),
            _xlws.FILTER('Supplier Emission'!$J$15:$J$49,
                   ('Supplier Emission'!$D$15:$D$49=H875) * ('Supplier Emission'!$F$15:$F$49=$E$541)),
            ""),
    "")</f>
        <v/>
      </c>
      <c r="M875" s="311" t="str">
        <f t="array" ref="M875">IFERROR(
    XLOOKUP(F875,
            _xlws.FILTER('Supplier Emission'!$G$15:$G$49,
                   ('Supplier Emission'!$D$15:$D$49=H875) * ('Supplier Emission'!$F$15:$F$49=$E$541)),
            _xlws.FILTER('Supplier Emission'!$M$15:$M$49,
                   ('Supplier Emission'!$D$15:$D$49=H875) * ('Supplier Emission'!$F$15:$F$49=$E$541)),
            ""),
    "")</f>
        <v/>
      </c>
      <c r="N875" s="311" t="str">
        <f t="array" ref="N875">IFERROR(
    XLOOKUP(F875,
            _xlws.FILTER('Supplier Emission'!$G$15:$G$49,
                   ('Supplier Emission'!$D$15:$D$49=H875) * ('Supplier Emission'!$F$15:$F$49=$E$541)),
            _xlws.FILTER('Supplier Emission'!$H$15:$H$49,
                   ('Supplier Emission'!$D$15:$D$49=H875) * ('Supplier Emission'!$F$15:$F$49=$E$541)),
            ""),
    "")</f>
        <v/>
      </c>
      <c r="O875" s="311" t="str">
        <f t="array" ref="O875">XLOOKUP(1,('Emission Factors'!$E$5:$E$488='GHG emissions calculations'!$F875)*('Emission Factors'!$H$5:$H$488='GHG emissions calculations'!$H875),INDEX('Emission Factors'!$E$5:$T$488,0,MATCH('GHG emissions calculations'!O$6,'Emission Factors'!$E$5:$T$5,0)),"",0)</f>
        <v/>
      </c>
      <c r="P875" s="313" t="str">
        <f t="array" ref="P875">IFERROR(
    INDEX('Emission Factors'!$E$5:$P$488,
          MATCH(1,
                ('Emission Factors'!$E$5:$E$488 = 'GHG emissions calculations'!$F875) *
                ('Emission Factors'!$H$5:$H$488 = 'GHG emissions calculations'!$H875),
                0),
          MATCH('GHG emissions calculations'!P$6,'Emission Factors'!$E$5:$P$5,0)),
    "")</f>
        <v/>
      </c>
      <c r="Q875" s="311" t="str">
        <f t="array" ref="Q875">IFERROR(
    IF(
        INDEX('Emission Factors'!$E$5:$P$488,
              MATCH(1,
                    ('Emission Factors'!$E$5:$E$488 = 'GHG emissions calculations'!$F875) *
                    ('Emission Factors'!$H$5:$H$488 = 'GHG emissions calculations'!$H875),
                    0),
              MATCH('GHG emissions calculations'!Q$6, 'Emission Factors'!$E$5:$P$5, 0)) &lt;&gt; "",
        INDEX('Emission Factors'!$E$5:$P$488,
              MATCH(1,
                    ('Emission Factors'!$E$5:$E$488 = 'GHG emissions calculations'!$F875) *
                    ('Emission Factors'!$H$5:$H$488 = 'GHG emissions calculations'!$H875),
                    0),
              MATCH('GHG emissions calculations'!Q$6, 'Emission Factors'!$E$5:$P$5, 0)),
        ""),
    "")</f>
        <v/>
      </c>
      <c r="R875" s="311" t="str">
        <f t="array" ref="R875">IFERROR(
    IF(
        INDEX('Emission Factors'!$E$5:$R$488,
              MATCH(1,
                    ('Emission Factors'!$E$5:$E$488 = 'GHG emissions calculations'!$F875) *
                    ('Emission Factors'!$H$5:$H$488 = 'GHG emissions calculations'!$H875),
                    0),
              MATCH('GHG emissions calculations'!R$6, 'Emission Factors'!$E$5:$R$5, 0)) &lt;&gt; "",
        INDEX('Emission Factors'!$E$5:$R$488,
              MATCH(1,
                    ('Emission Factors'!$E$5:$E$488 = 'GHG emissions calculations'!$F875) *
                    ('Emission Factors'!$H$5:$H$488 = 'GHG emissions calculations'!$H875),
                    0),
              MATCH('GHG emissions calculations'!R$6, 'Emission Factors'!$E$5:$R$5, 0)),
        ""),
    "")</f>
        <v/>
      </c>
      <c r="S875" s="312">
        <f t="shared" si="2"/>
        <v>0</v>
      </c>
      <c r="T875" s="23"/>
    </row>
    <row r="876" ht="15.75" customHeight="1" outlineLevel="1">
      <c r="A876" s="23"/>
      <c r="B876" s="71"/>
      <c r="C876" s="71"/>
      <c r="D876" s="71"/>
      <c r="E876" s="314"/>
      <c r="F876" s="311" t="str">
        <f>Lists!T267</f>
        <v>Nickel - Casting - Oceania</v>
      </c>
      <c r="G876" s="311" t="str">
        <f t="array" ref="G876">XLOOKUP(1,('Emission Factors'!$E$5:$E$488='GHG emissions calculations'!$F876)*('Emission Factors'!$H$5:$H$488='GHG emissions calculations'!$H876),INDEX('Emission Factors'!$E$5:$T$488,0,MATCH('GHG emissions calculations'!G$6,'Emission Factors'!$E$5:$T$5,0)),"",0)</f>
        <v/>
      </c>
      <c r="H876" s="311" t="s">
        <v>237</v>
      </c>
      <c r="I876" s="312" t="str">
        <f>IF(
    SUMIFS('Import data'!$L$25:$L$80,
           'Import data'!$J$25:$J$80, F876,
           'Import data'!$G$25:$G$80, 'GHG emissions calculations'!$H876,
           'Import data'!$I$25:$I$80,$E$541) &lt;&gt; 0,
    SUMIFS('Import data'!$L$25:$L$80,
           'Import data'!$J$25:$J$80, F876,
           'Import data'!$G$25:$G$80, 'GHG emissions calculations'!$H876,
           'Import data'!$I$25:$I$80,$E$541),
    ""
)</f>
        <v/>
      </c>
      <c r="J876" s="311" t="str">
        <f t="array" ref="J876">IF(
    XLOOKUP(F876, 'Import data'!$J$26:$J$47, 'Import data'!$M$26:$M$47, "", 0) = "Please add the region-specific supplier emission factor or choose a different region available in the IAEG database.",
    "",
    XLOOKUP(F876, 'Import data'!$J$26:$J$47, 'Import data'!$M$26:$M$47, "", 0)
)</f>
        <v/>
      </c>
      <c r="K876" s="311" t="str">
        <f t="array" ref="K876">IFERROR(
    XLOOKUP(F876,
            _xlws.FILTER('Supplier Emission'!$G$15:$G$49,
                   ('Supplier Emission'!$D$15:$D$49=H876) * ('Supplier Emission'!$F$15:$F$49=$E$541)),
            _xlws.FILTER('Supplier Emission'!$I$15:$I$49,
                   ('Supplier Emission'!$D$15:$D$49=H876) * ('Supplier Emission'!$F$15:$F$49=$E$541)),
            ""),
    "")</f>
        <v/>
      </c>
      <c r="L876" s="311" t="str">
        <f t="array" ref="L876">IFERROR(
    XLOOKUP(F876,
            _xlws.FILTER('Supplier Emission'!$G$15:$G$49,
                   ('Supplier Emission'!$D$15:$D$49=H876) * ('Supplier Emission'!$F$15:$F$49=$E$541)),
            _xlws.FILTER('Supplier Emission'!$J$15:$J$49,
                   ('Supplier Emission'!$D$15:$D$49=H876) * ('Supplier Emission'!$F$15:$F$49=$E$541)),
            ""),
    "")</f>
        <v/>
      </c>
      <c r="M876" s="311" t="str">
        <f t="array" ref="M876">IFERROR(
    XLOOKUP(F876,
            _xlws.FILTER('Supplier Emission'!$G$15:$G$49,
                   ('Supplier Emission'!$D$15:$D$49=H876) * ('Supplier Emission'!$F$15:$F$49=$E$541)),
            _xlws.FILTER('Supplier Emission'!$M$15:$M$49,
                   ('Supplier Emission'!$D$15:$D$49=H876) * ('Supplier Emission'!$F$15:$F$49=$E$541)),
            ""),
    "")</f>
        <v/>
      </c>
      <c r="N876" s="311" t="str">
        <f t="array" ref="N876">IFERROR(
    XLOOKUP(F876,
            _xlws.FILTER('Supplier Emission'!$G$15:$G$49,
                   ('Supplier Emission'!$D$15:$D$49=H876) * ('Supplier Emission'!$F$15:$F$49=$E$541)),
            _xlws.FILTER('Supplier Emission'!$H$15:$H$49,
                   ('Supplier Emission'!$D$15:$D$49=H876) * ('Supplier Emission'!$F$15:$F$49=$E$541)),
            ""),
    "")</f>
        <v/>
      </c>
      <c r="O876" s="311" t="str">
        <f t="array" ref="O876">XLOOKUP(1,('Emission Factors'!$E$5:$E$488='GHG emissions calculations'!$F876)*('Emission Factors'!$H$5:$H$488='GHG emissions calculations'!$H876),INDEX('Emission Factors'!$E$5:$T$488,0,MATCH('GHG emissions calculations'!O$6,'Emission Factors'!$E$5:$T$5,0)),"",0)</f>
        <v/>
      </c>
      <c r="P876" s="313" t="str">
        <f t="array" ref="P876">IFERROR(
    INDEX('Emission Factors'!$E$5:$P$488,
          MATCH(1,
                ('Emission Factors'!$E$5:$E$488 = 'GHG emissions calculations'!$F876) *
                ('Emission Factors'!$H$5:$H$488 = 'GHG emissions calculations'!$H876),
                0),
          MATCH('GHG emissions calculations'!P$6,'Emission Factors'!$E$5:$P$5,0)),
    "")</f>
        <v/>
      </c>
      <c r="Q876" s="311" t="str">
        <f t="array" ref="Q876">IFERROR(
    IF(
        INDEX('Emission Factors'!$E$5:$P$488,
              MATCH(1,
                    ('Emission Factors'!$E$5:$E$488 = 'GHG emissions calculations'!$F876) *
                    ('Emission Factors'!$H$5:$H$488 = 'GHG emissions calculations'!$H876),
                    0),
              MATCH('GHG emissions calculations'!Q$6, 'Emission Factors'!$E$5:$P$5, 0)) &lt;&gt; "",
        INDEX('Emission Factors'!$E$5:$P$488,
              MATCH(1,
                    ('Emission Factors'!$E$5:$E$488 = 'GHG emissions calculations'!$F876) *
                    ('Emission Factors'!$H$5:$H$488 = 'GHG emissions calculations'!$H876),
                    0),
              MATCH('GHG emissions calculations'!Q$6, 'Emission Factors'!$E$5:$P$5, 0)),
        ""),
    "")</f>
        <v/>
      </c>
      <c r="R876" s="311" t="str">
        <f t="array" ref="R876">IFERROR(
    IF(
        INDEX('Emission Factors'!$E$5:$R$488,
              MATCH(1,
                    ('Emission Factors'!$E$5:$E$488 = 'GHG emissions calculations'!$F876) *
                    ('Emission Factors'!$H$5:$H$488 = 'GHG emissions calculations'!$H876),
                    0),
              MATCH('GHG emissions calculations'!R$6, 'Emission Factors'!$E$5:$R$5, 0)) &lt;&gt; "",
        INDEX('Emission Factors'!$E$5:$R$488,
              MATCH(1,
                    ('Emission Factors'!$E$5:$E$488 = 'GHG emissions calculations'!$F876) *
                    ('Emission Factors'!$H$5:$H$488 = 'GHG emissions calculations'!$H876),
                    0),
              MATCH('GHG emissions calculations'!R$6, 'Emission Factors'!$E$5:$R$5, 0)),
        ""),
    "")</f>
        <v/>
      </c>
      <c r="S876" s="312">
        <f t="shared" si="2"/>
        <v>0</v>
      </c>
      <c r="T876" s="23"/>
    </row>
    <row r="877" ht="15.75" customHeight="1" outlineLevel="1">
      <c r="A877" s="23"/>
      <c r="B877" s="71"/>
      <c r="C877" s="71"/>
      <c r="D877" s="71"/>
      <c r="E877" s="314"/>
      <c r="F877" s="311" t="str">
        <f>Lists!T272</f>
        <v>Nickel - Cold rolling - Africa</v>
      </c>
      <c r="G877" s="311" t="str">
        <f t="array" ref="G877">XLOOKUP(1,('Emission Factors'!$E$5:$E$488='GHG emissions calculations'!$F877)*('Emission Factors'!$H$5:$H$488='GHG emissions calculations'!$H877),INDEX('Emission Factors'!$E$5:$T$488,0,MATCH('GHG emissions calculations'!G$6,'Emission Factors'!$E$5:$T$5,0)),"",0)</f>
        <v/>
      </c>
      <c r="H877" s="311" t="s">
        <v>237</v>
      </c>
      <c r="I877" s="312" t="str">
        <f>IF(
    SUMIFS('Import data'!$L$25:$L$80,
           'Import data'!$J$25:$J$80, F877,
           'Import data'!$G$25:$G$80, 'GHG emissions calculations'!$H877,
           'Import data'!$I$25:$I$80,$E$541) &lt;&gt; 0,
    SUMIFS('Import data'!$L$25:$L$80,
           'Import data'!$J$25:$J$80, F877,
           'Import data'!$G$25:$G$80, 'GHG emissions calculations'!$H877,
           'Import data'!$I$25:$I$80,$E$541),
    ""
)</f>
        <v/>
      </c>
      <c r="J877" s="311" t="str">
        <f t="array" ref="J877">IF(
    XLOOKUP(F877, 'Import data'!$J$26:$J$47, 'Import data'!$M$26:$M$47, "", 0) = "Please add the region-specific supplier emission factor or choose a different region available in the IAEG database.",
    "",
    XLOOKUP(F877, 'Import data'!$J$26:$J$47, 'Import data'!$M$26:$M$47, "", 0)
)</f>
        <v/>
      </c>
      <c r="K877" s="311" t="str">
        <f t="array" ref="K877">IFERROR(
    XLOOKUP(F877,
            _xlws.FILTER('Supplier Emission'!$G$15:$G$49,
                   ('Supplier Emission'!$D$15:$D$49=H877) * ('Supplier Emission'!$F$15:$F$49=$E$541)),
            _xlws.FILTER('Supplier Emission'!$I$15:$I$49,
                   ('Supplier Emission'!$D$15:$D$49=H877) * ('Supplier Emission'!$F$15:$F$49=$E$541)),
            ""),
    "")</f>
        <v/>
      </c>
      <c r="L877" s="311" t="str">
        <f t="array" ref="L877">IFERROR(
    XLOOKUP(F877,
            _xlws.FILTER('Supplier Emission'!$G$15:$G$49,
                   ('Supplier Emission'!$D$15:$D$49=H877) * ('Supplier Emission'!$F$15:$F$49=$E$541)),
            _xlws.FILTER('Supplier Emission'!$J$15:$J$49,
                   ('Supplier Emission'!$D$15:$D$49=H877) * ('Supplier Emission'!$F$15:$F$49=$E$541)),
            ""),
    "")</f>
        <v/>
      </c>
      <c r="M877" s="311" t="str">
        <f t="array" ref="M877">IFERROR(
    XLOOKUP(F877,
            _xlws.FILTER('Supplier Emission'!$G$15:$G$49,
                   ('Supplier Emission'!$D$15:$D$49=H877) * ('Supplier Emission'!$F$15:$F$49=$E$541)),
            _xlws.FILTER('Supplier Emission'!$M$15:$M$49,
                   ('Supplier Emission'!$D$15:$D$49=H877) * ('Supplier Emission'!$F$15:$F$49=$E$541)),
            ""),
    "")</f>
        <v/>
      </c>
      <c r="N877" s="311" t="str">
        <f t="array" ref="N877">IFERROR(
    XLOOKUP(F877,
            _xlws.FILTER('Supplier Emission'!$G$15:$G$49,
                   ('Supplier Emission'!$D$15:$D$49=H877) * ('Supplier Emission'!$F$15:$F$49=$E$541)),
            _xlws.FILTER('Supplier Emission'!$H$15:$H$49,
                   ('Supplier Emission'!$D$15:$D$49=H877) * ('Supplier Emission'!$F$15:$F$49=$E$541)),
            ""),
    "")</f>
        <v/>
      </c>
      <c r="O877" s="311" t="str">
        <f t="array" ref="O877">XLOOKUP(1,('Emission Factors'!$E$5:$E$488='GHG emissions calculations'!$F877)*('Emission Factors'!$H$5:$H$488='GHG emissions calculations'!$H877),INDEX('Emission Factors'!$E$5:$T$488,0,MATCH('GHG emissions calculations'!O$6,'Emission Factors'!$E$5:$T$5,0)),"",0)</f>
        <v/>
      </c>
      <c r="P877" s="313" t="str">
        <f t="array" ref="P877">IFERROR(
    INDEX('Emission Factors'!$E$5:$P$488,
          MATCH(1,
                ('Emission Factors'!$E$5:$E$488 = 'GHG emissions calculations'!$F877) *
                ('Emission Factors'!$H$5:$H$488 = 'GHG emissions calculations'!$H877),
                0),
          MATCH('GHG emissions calculations'!P$6,'Emission Factors'!$E$5:$P$5,0)),
    "")</f>
        <v/>
      </c>
      <c r="Q877" s="311" t="str">
        <f t="array" ref="Q877">IFERROR(
    IF(
        INDEX('Emission Factors'!$E$5:$P$488,
              MATCH(1,
                    ('Emission Factors'!$E$5:$E$488 = 'GHG emissions calculations'!$F877) *
                    ('Emission Factors'!$H$5:$H$488 = 'GHG emissions calculations'!$H877),
                    0),
              MATCH('GHG emissions calculations'!Q$6, 'Emission Factors'!$E$5:$P$5, 0)) &lt;&gt; "",
        INDEX('Emission Factors'!$E$5:$P$488,
              MATCH(1,
                    ('Emission Factors'!$E$5:$E$488 = 'GHG emissions calculations'!$F877) *
                    ('Emission Factors'!$H$5:$H$488 = 'GHG emissions calculations'!$H877),
                    0),
              MATCH('GHG emissions calculations'!Q$6, 'Emission Factors'!$E$5:$P$5, 0)),
        ""),
    "")</f>
        <v/>
      </c>
      <c r="R877" s="311" t="str">
        <f t="array" ref="R877">IFERROR(
    IF(
        INDEX('Emission Factors'!$E$5:$R$488,
              MATCH(1,
                    ('Emission Factors'!$E$5:$E$488 = 'GHG emissions calculations'!$F877) *
                    ('Emission Factors'!$H$5:$H$488 = 'GHG emissions calculations'!$H877),
                    0),
              MATCH('GHG emissions calculations'!R$6, 'Emission Factors'!$E$5:$R$5, 0)) &lt;&gt; "",
        INDEX('Emission Factors'!$E$5:$R$488,
              MATCH(1,
                    ('Emission Factors'!$E$5:$E$488 = 'GHG emissions calculations'!$F877) *
                    ('Emission Factors'!$H$5:$H$488 = 'GHG emissions calculations'!$H877),
                    0),
              MATCH('GHG emissions calculations'!R$6, 'Emission Factors'!$E$5:$R$5, 0)),
        ""),
    "")</f>
        <v/>
      </c>
      <c r="S877" s="312">
        <f t="shared" si="2"/>
        <v>0</v>
      </c>
      <c r="T877" s="23"/>
    </row>
    <row r="878" ht="15.75" customHeight="1" outlineLevel="1">
      <c r="A878" s="23"/>
      <c r="B878" s="71"/>
      <c r="C878" s="71"/>
      <c r="D878" s="71"/>
      <c r="E878" s="314"/>
      <c r="F878" s="311" t="str">
        <f>Lists!T270</f>
        <v>Nickel - Cold rolling - America</v>
      </c>
      <c r="G878" s="311" t="str">
        <f t="array" ref="G878">XLOOKUP(1,('Emission Factors'!$E$5:$E$488='GHG emissions calculations'!$F878)*('Emission Factors'!$H$5:$H$488='GHG emissions calculations'!$H878),INDEX('Emission Factors'!$E$5:$T$488,0,MATCH('GHG emissions calculations'!G$6,'Emission Factors'!$E$5:$T$5,0)),"",0)</f>
        <v/>
      </c>
      <c r="H878" s="311" t="s">
        <v>237</v>
      </c>
      <c r="I878" s="312" t="str">
        <f>IF(
    SUMIFS('Import data'!$L$25:$L$80,
           'Import data'!$J$25:$J$80, F878,
           'Import data'!$G$25:$G$80, 'GHG emissions calculations'!$H878,
           'Import data'!$I$25:$I$80,$E$541) &lt;&gt; 0,
    SUMIFS('Import data'!$L$25:$L$80,
           'Import data'!$J$25:$J$80, F878,
           'Import data'!$G$25:$G$80, 'GHG emissions calculations'!$H878,
           'Import data'!$I$25:$I$80,$E$541),
    ""
)</f>
        <v/>
      </c>
      <c r="J878" s="311" t="str">
        <f t="array" ref="J878">IF(
    XLOOKUP(F878, 'Import data'!$J$26:$J$47, 'Import data'!$M$26:$M$47, "", 0) = "Please add the region-specific supplier emission factor or choose a different region available in the IAEG database.",
    "",
    XLOOKUP(F878, 'Import data'!$J$26:$J$47, 'Import data'!$M$26:$M$47, "", 0)
)</f>
        <v/>
      </c>
      <c r="K878" s="311" t="str">
        <f t="array" ref="K878">IFERROR(
    XLOOKUP(F878,
            _xlws.FILTER('Supplier Emission'!$G$15:$G$49,
                   ('Supplier Emission'!$D$15:$D$49=H878) * ('Supplier Emission'!$F$15:$F$49=$E$541)),
            _xlws.FILTER('Supplier Emission'!$I$15:$I$49,
                   ('Supplier Emission'!$D$15:$D$49=H878) * ('Supplier Emission'!$F$15:$F$49=$E$541)),
            ""),
    "")</f>
        <v/>
      </c>
      <c r="L878" s="311" t="str">
        <f t="array" ref="L878">IFERROR(
    XLOOKUP(F878,
            _xlws.FILTER('Supplier Emission'!$G$15:$G$49,
                   ('Supplier Emission'!$D$15:$D$49=H878) * ('Supplier Emission'!$F$15:$F$49=$E$541)),
            _xlws.FILTER('Supplier Emission'!$J$15:$J$49,
                   ('Supplier Emission'!$D$15:$D$49=H878) * ('Supplier Emission'!$F$15:$F$49=$E$541)),
            ""),
    "")</f>
        <v/>
      </c>
      <c r="M878" s="311" t="str">
        <f t="array" ref="M878">IFERROR(
    XLOOKUP(F878,
            _xlws.FILTER('Supplier Emission'!$G$15:$G$49,
                   ('Supplier Emission'!$D$15:$D$49=H878) * ('Supplier Emission'!$F$15:$F$49=$E$541)),
            _xlws.FILTER('Supplier Emission'!$M$15:$M$49,
                   ('Supplier Emission'!$D$15:$D$49=H878) * ('Supplier Emission'!$F$15:$F$49=$E$541)),
            ""),
    "")</f>
        <v/>
      </c>
      <c r="N878" s="311" t="str">
        <f t="array" ref="N878">IFERROR(
    XLOOKUP(F878,
            _xlws.FILTER('Supplier Emission'!$G$15:$G$49,
                   ('Supplier Emission'!$D$15:$D$49=H878) * ('Supplier Emission'!$F$15:$F$49=$E$541)),
            _xlws.FILTER('Supplier Emission'!$H$15:$H$49,
                   ('Supplier Emission'!$D$15:$D$49=H878) * ('Supplier Emission'!$F$15:$F$49=$E$541)),
            ""),
    "")</f>
        <v/>
      </c>
      <c r="O878" s="311" t="str">
        <f t="array" ref="O878">XLOOKUP(1,('Emission Factors'!$E$5:$E$488='GHG emissions calculations'!$F878)*('Emission Factors'!$H$5:$H$488='GHG emissions calculations'!$H878),INDEX('Emission Factors'!$E$5:$T$488,0,MATCH('GHG emissions calculations'!O$6,'Emission Factors'!$E$5:$T$5,0)),"",0)</f>
        <v/>
      </c>
      <c r="P878" s="313" t="str">
        <f t="array" ref="P878">IFERROR(
    INDEX('Emission Factors'!$E$5:$P$488,
          MATCH(1,
                ('Emission Factors'!$E$5:$E$488 = 'GHG emissions calculations'!$F878) *
                ('Emission Factors'!$H$5:$H$488 = 'GHG emissions calculations'!$H878),
                0),
          MATCH('GHG emissions calculations'!P$6,'Emission Factors'!$E$5:$P$5,0)),
    "")</f>
        <v/>
      </c>
      <c r="Q878" s="311" t="str">
        <f t="array" ref="Q878">IFERROR(
    IF(
        INDEX('Emission Factors'!$E$5:$P$488,
              MATCH(1,
                    ('Emission Factors'!$E$5:$E$488 = 'GHG emissions calculations'!$F878) *
                    ('Emission Factors'!$H$5:$H$488 = 'GHG emissions calculations'!$H878),
                    0),
              MATCH('GHG emissions calculations'!Q$6, 'Emission Factors'!$E$5:$P$5, 0)) &lt;&gt; "",
        INDEX('Emission Factors'!$E$5:$P$488,
              MATCH(1,
                    ('Emission Factors'!$E$5:$E$488 = 'GHG emissions calculations'!$F878) *
                    ('Emission Factors'!$H$5:$H$488 = 'GHG emissions calculations'!$H878),
                    0),
              MATCH('GHG emissions calculations'!Q$6, 'Emission Factors'!$E$5:$P$5, 0)),
        ""),
    "")</f>
        <v/>
      </c>
      <c r="R878" s="311" t="str">
        <f t="array" ref="R878">IFERROR(
    IF(
        INDEX('Emission Factors'!$E$5:$R$488,
              MATCH(1,
                    ('Emission Factors'!$E$5:$E$488 = 'GHG emissions calculations'!$F878) *
                    ('Emission Factors'!$H$5:$H$488 = 'GHG emissions calculations'!$H878),
                    0),
              MATCH('GHG emissions calculations'!R$6, 'Emission Factors'!$E$5:$R$5, 0)) &lt;&gt; "",
        INDEX('Emission Factors'!$E$5:$R$488,
              MATCH(1,
                    ('Emission Factors'!$E$5:$E$488 = 'GHG emissions calculations'!$F878) *
                    ('Emission Factors'!$H$5:$H$488 = 'GHG emissions calculations'!$H878),
                    0),
              MATCH('GHG emissions calculations'!R$6, 'Emission Factors'!$E$5:$R$5, 0)),
        ""),
    "")</f>
        <v/>
      </c>
      <c r="S878" s="312">
        <f t="shared" si="2"/>
        <v>0</v>
      </c>
      <c r="T878" s="23"/>
    </row>
    <row r="879" ht="15.75" customHeight="1" outlineLevel="1">
      <c r="A879" s="23"/>
      <c r="B879" s="71"/>
      <c r="C879" s="71"/>
      <c r="D879" s="71"/>
      <c r="E879" s="314"/>
      <c r="F879" s="311" t="str">
        <f>Lists!T273</f>
        <v>Nickel - Cold rolling - Asia</v>
      </c>
      <c r="G879" s="311" t="str">
        <f t="array" ref="G879">XLOOKUP(1,('Emission Factors'!$E$5:$E$488='GHG emissions calculations'!$F879)*('Emission Factors'!$H$5:$H$488='GHG emissions calculations'!$H879),INDEX('Emission Factors'!$E$5:$T$488,0,MATCH('GHG emissions calculations'!G$6,'Emission Factors'!$E$5:$T$5,0)),"",0)</f>
        <v/>
      </c>
      <c r="H879" s="311" t="s">
        <v>237</v>
      </c>
      <c r="I879" s="312" t="str">
        <f>IF(
    SUMIFS('Import data'!$L$25:$L$80,
           'Import data'!$J$25:$J$80, F879,
           'Import data'!$G$25:$G$80, 'GHG emissions calculations'!$H879,
           'Import data'!$I$25:$I$80,$E$541) &lt;&gt; 0,
    SUMIFS('Import data'!$L$25:$L$80,
           'Import data'!$J$25:$J$80, F879,
           'Import data'!$G$25:$G$80, 'GHG emissions calculations'!$H879,
           'Import data'!$I$25:$I$80,$E$541),
    ""
)</f>
        <v/>
      </c>
      <c r="J879" s="311" t="str">
        <f t="array" ref="J879">IF(
    XLOOKUP(F879, 'Import data'!$J$26:$J$47, 'Import data'!$M$26:$M$47, "", 0) = "Please add the region-specific supplier emission factor or choose a different region available in the IAEG database.",
    "",
    XLOOKUP(F879, 'Import data'!$J$26:$J$47, 'Import data'!$M$26:$M$47, "", 0)
)</f>
        <v/>
      </c>
      <c r="K879" s="311" t="str">
        <f t="array" ref="K879">IFERROR(
    XLOOKUP(F879,
            _xlws.FILTER('Supplier Emission'!$G$15:$G$49,
                   ('Supplier Emission'!$D$15:$D$49=H879) * ('Supplier Emission'!$F$15:$F$49=$E$541)),
            _xlws.FILTER('Supplier Emission'!$I$15:$I$49,
                   ('Supplier Emission'!$D$15:$D$49=H879) * ('Supplier Emission'!$F$15:$F$49=$E$541)),
            ""),
    "")</f>
        <v/>
      </c>
      <c r="L879" s="311" t="str">
        <f t="array" ref="L879">IFERROR(
    XLOOKUP(F879,
            _xlws.FILTER('Supplier Emission'!$G$15:$G$49,
                   ('Supplier Emission'!$D$15:$D$49=H879) * ('Supplier Emission'!$F$15:$F$49=$E$541)),
            _xlws.FILTER('Supplier Emission'!$J$15:$J$49,
                   ('Supplier Emission'!$D$15:$D$49=H879) * ('Supplier Emission'!$F$15:$F$49=$E$541)),
            ""),
    "")</f>
        <v/>
      </c>
      <c r="M879" s="311" t="str">
        <f t="array" ref="M879">IFERROR(
    XLOOKUP(F879,
            _xlws.FILTER('Supplier Emission'!$G$15:$G$49,
                   ('Supplier Emission'!$D$15:$D$49=H879) * ('Supplier Emission'!$F$15:$F$49=$E$541)),
            _xlws.FILTER('Supplier Emission'!$M$15:$M$49,
                   ('Supplier Emission'!$D$15:$D$49=H879) * ('Supplier Emission'!$F$15:$F$49=$E$541)),
            ""),
    "")</f>
        <v/>
      </c>
      <c r="N879" s="311" t="str">
        <f t="array" ref="N879">IFERROR(
    XLOOKUP(F879,
            _xlws.FILTER('Supplier Emission'!$G$15:$G$49,
                   ('Supplier Emission'!$D$15:$D$49=H879) * ('Supplier Emission'!$F$15:$F$49=$E$541)),
            _xlws.FILTER('Supplier Emission'!$H$15:$H$49,
                   ('Supplier Emission'!$D$15:$D$49=H879) * ('Supplier Emission'!$F$15:$F$49=$E$541)),
            ""),
    "")</f>
        <v/>
      </c>
      <c r="O879" s="311" t="str">
        <f t="array" ref="O879">XLOOKUP(1,('Emission Factors'!$E$5:$E$488='GHG emissions calculations'!$F879)*('Emission Factors'!$H$5:$H$488='GHG emissions calculations'!$H879),INDEX('Emission Factors'!$E$5:$T$488,0,MATCH('GHG emissions calculations'!O$6,'Emission Factors'!$E$5:$T$5,0)),"",0)</f>
        <v/>
      </c>
      <c r="P879" s="313" t="str">
        <f t="array" ref="P879">IFERROR(
    INDEX('Emission Factors'!$E$5:$P$488,
          MATCH(1,
                ('Emission Factors'!$E$5:$E$488 = 'GHG emissions calculations'!$F879) *
                ('Emission Factors'!$H$5:$H$488 = 'GHG emissions calculations'!$H879),
                0),
          MATCH('GHG emissions calculations'!P$6,'Emission Factors'!$E$5:$P$5,0)),
    "")</f>
        <v/>
      </c>
      <c r="Q879" s="311" t="str">
        <f t="array" ref="Q879">IFERROR(
    IF(
        INDEX('Emission Factors'!$E$5:$P$488,
              MATCH(1,
                    ('Emission Factors'!$E$5:$E$488 = 'GHG emissions calculations'!$F879) *
                    ('Emission Factors'!$H$5:$H$488 = 'GHG emissions calculations'!$H879),
                    0),
              MATCH('GHG emissions calculations'!Q$6, 'Emission Factors'!$E$5:$P$5, 0)) &lt;&gt; "",
        INDEX('Emission Factors'!$E$5:$P$488,
              MATCH(1,
                    ('Emission Factors'!$E$5:$E$488 = 'GHG emissions calculations'!$F879) *
                    ('Emission Factors'!$H$5:$H$488 = 'GHG emissions calculations'!$H879),
                    0),
              MATCH('GHG emissions calculations'!Q$6, 'Emission Factors'!$E$5:$P$5, 0)),
        ""),
    "")</f>
        <v/>
      </c>
      <c r="R879" s="311" t="str">
        <f t="array" ref="R879">IFERROR(
    IF(
        INDEX('Emission Factors'!$E$5:$R$488,
              MATCH(1,
                    ('Emission Factors'!$E$5:$E$488 = 'GHG emissions calculations'!$F879) *
                    ('Emission Factors'!$H$5:$H$488 = 'GHG emissions calculations'!$H879),
                    0),
              MATCH('GHG emissions calculations'!R$6, 'Emission Factors'!$E$5:$R$5, 0)) &lt;&gt; "",
        INDEX('Emission Factors'!$E$5:$R$488,
              MATCH(1,
                    ('Emission Factors'!$E$5:$E$488 = 'GHG emissions calculations'!$F879) *
                    ('Emission Factors'!$H$5:$H$488 = 'GHG emissions calculations'!$H879),
                    0),
              MATCH('GHG emissions calculations'!R$6, 'Emission Factors'!$E$5:$R$5, 0)),
        ""),
    "")</f>
        <v/>
      </c>
      <c r="S879" s="312">
        <f t="shared" si="2"/>
        <v>0</v>
      </c>
      <c r="T879" s="23"/>
    </row>
    <row r="880" ht="15.75" customHeight="1" outlineLevel="1">
      <c r="A880" s="23"/>
      <c r="B880" s="71"/>
      <c r="C880" s="71"/>
      <c r="D880" s="71"/>
      <c r="E880" s="314"/>
      <c r="F880" s="311" t="str">
        <f>Lists!T271</f>
        <v>Nickel - Cold rolling - Europe</v>
      </c>
      <c r="G880" s="311">
        <f t="array" ref="G880">XLOOKUP(1,('Emission Factors'!$E$5:$E$488='GHG emissions calculations'!$F880)*('Emission Factors'!$H$5:$H$488='GHG emissions calculations'!$H880),INDEX('Emission Factors'!$E$5:$T$488,0,MATCH('GHG emissions calculations'!G$6,'Emission Factors'!$E$5:$T$5,0)),"",0)</f>
        <v>3</v>
      </c>
      <c r="H880" s="311" t="s">
        <v>237</v>
      </c>
      <c r="I880" s="312" t="str">
        <f>IF(
    SUMIFS('Import data'!$L$25:$L$80,
           'Import data'!$J$25:$J$80, F880,
           'Import data'!$G$25:$G$80, 'GHG emissions calculations'!$H880,
           'Import data'!$I$25:$I$80,$E$541) &lt;&gt; 0,
    SUMIFS('Import data'!$L$25:$L$80,
           'Import data'!$J$25:$J$80, F880,
           'Import data'!$G$25:$G$80, 'GHG emissions calculations'!$H880,
           'Import data'!$I$25:$I$80,$E$541),
    ""
)</f>
        <v/>
      </c>
      <c r="J880" s="311" t="str">
        <f t="array" ref="J880">IF(
    XLOOKUP(F880, 'Import data'!$J$26:$J$47, 'Import data'!$M$26:$M$47, "", 0) = "Please add the region-specific supplier emission factor or choose a different region available in the IAEG database.",
    "",
    XLOOKUP(F880, 'Import data'!$J$26:$J$47, 'Import data'!$M$26:$M$47, "", 0)
)</f>
        <v/>
      </c>
      <c r="K880" s="311" t="str">
        <f t="array" ref="K880">IFERROR(
    XLOOKUP(F880,
            _xlws.FILTER('Supplier Emission'!$G$15:$G$49,
                   ('Supplier Emission'!$D$15:$D$49=H880) * ('Supplier Emission'!$F$15:$F$49=$E$541)),
            _xlws.FILTER('Supplier Emission'!$I$15:$I$49,
                   ('Supplier Emission'!$D$15:$D$49=H880) * ('Supplier Emission'!$F$15:$F$49=$E$541)),
            ""),
    "")</f>
        <v/>
      </c>
      <c r="L880" s="311" t="str">
        <f t="array" ref="L880">IFERROR(
    XLOOKUP(F880,
            _xlws.FILTER('Supplier Emission'!$G$15:$G$49,
                   ('Supplier Emission'!$D$15:$D$49=H880) * ('Supplier Emission'!$F$15:$F$49=$E$541)),
            _xlws.FILTER('Supplier Emission'!$J$15:$J$49,
                   ('Supplier Emission'!$D$15:$D$49=H880) * ('Supplier Emission'!$F$15:$F$49=$E$541)),
            ""),
    "")</f>
        <v/>
      </c>
      <c r="M880" s="311" t="str">
        <f t="array" ref="M880">IFERROR(
    XLOOKUP(F880,
            _xlws.FILTER('Supplier Emission'!$G$15:$G$49,
                   ('Supplier Emission'!$D$15:$D$49=H880) * ('Supplier Emission'!$F$15:$F$49=$E$541)),
            _xlws.FILTER('Supplier Emission'!$M$15:$M$49,
                   ('Supplier Emission'!$D$15:$D$49=H880) * ('Supplier Emission'!$F$15:$F$49=$E$541)),
            ""),
    "")</f>
        <v/>
      </c>
      <c r="N880" s="311" t="str">
        <f t="array" ref="N880">IFERROR(
    XLOOKUP(F880,
            _xlws.FILTER('Supplier Emission'!$G$15:$G$49,
                   ('Supplier Emission'!$D$15:$D$49=H880) * ('Supplier Emission'!$F$15:$F$49=$E$541)),
            _xlws.FILTER('Supplier Emission'!$H$15:$H$49,
                   ('Supplier Emission'!$D$15:$D$49=H880) * ('Supplier Emission'!$F$15:$F$49=$E$541)),
            ""),
    "")</f>
        <v/>
      </c>
      <c r="O880" s="311" t="str">
        <f t="array" ref="O880">XLOOKUP(1,('Emission Factors'!$E$5:$E$488='GHG emissions calculations'!$F880)*('Emission Factors'!$H$5:$H$488='GHG emissions calculations'!$H880),INDEX('Emission Factors'!$E$5:$T$488,0,MATCH('GHG emissions calculations'!O$6,'Emission Factors'!$E$5:$T$5,0)),"",0)</f>
        <v>Nickel (virgin)</v>
      </c>
      <c r="P880" s="313">
        <f t="array" ref="P880">IFERROR(
    INDEX('Emission Factors'!$E$5:$P$488,
          MATCH(1,
                ('Emission Factors'!$E$5:$E$488 = 'GHG emissions calculations'!$F880) *
                ('Emission Factors'!$H$5:$H$488 = 'GHG emissions calculations'!$H880),
                0),
          MATCH('GHG emissions calculations'!P$6,'Emission Factors'!$E$5:$P$5,0)),
    "")</f>
        <v>17.53</v>
      </c>
      <c r="Q880" s="311" t="str">
        <f t="array" ref="Q880">IFERROR(
    IF(
        INDEX('Emission Factors'!$E$5:$P$488,
              MATCH(1,
                    ('Emission Factors'!$E$5:$E$488 = 'GHG emissions calculations'!$F880) *
                    ('Emission Factors'!$H$5:$H$488 = 'GHG emissions calculations'!$H880),
                    0),
              MATCH('GHG emissions calculations'!Q$6, 'Emission Factors'!$E$5:$P$5, 0)) &lt;&gt; "",
        INDEX('Emission Factors'!$E$5:$P$488,
              MATCH(1,
                    ('Emission Factors'!$E$5:$E$488 = 'GHG emissions calculations'!$F880) *
                    ('Emission Factors'!$H$5:$H$488 = 'GHG emissions calculations'!$H880),
                    0),
              MATCH('GHG emissions calculations'!Q$6, 'Emission Factors'!$E$5:$P$5, 0)),
        ""),
    "")</f>
        <v>kgCO2e/kg</v>
      </c>
      <c r="R880" s="311" t="str">
        <f t="array" ref="R880">IFERROR(
    IF(
        INDEX('Emission Factors'!$E$5:$R$488,
              MATCH(1,
                    ('Emission Factors'!$E$5:$E$488 = 'GHG emissions calculations'!$F880) *
                    ('Emission Factors'!$H$5:$H$488 = 'GHG emissions calculations'!$H880),
                    0),
              MATCH('GHG emissions calculations'!R$6, 'Emission Factors'!$E$5:$R$5, 0)) &lt;&gt; "",
        INDEX('Emission Factors'!$E$5:$R$488,
              MATCH(1,
                    ('Emission Factors'!$E$5:$E$488 = 'GHG emissions calculations'!$F880) *
                    ('Emission Factors'!$H$5:$H$488 = 'GHG emissions calculations'!$H880),
                    0),
              MATCH('GHG emissions calculations'!R$6, 'Emission Factors'!$E$5:$R$5, 0)),
        ""),
    "")</f>
        <v>Europe</v>
      </c>
      <c r="S880" s="312">
        <f t="shared" si="2"/>
        <v>0</v>
      </c>
      <c r="T880" s="23"/>
    </row>
    <row r="881" ht="15.75" customHeight="1" outlineLevel="1">
      <c r="A881" s="23"/>
      <c r="B881" s="71"/>
      <c r="C881" s="71"/>
      <c r="D881" s="71"/>
      <c r="E881" s="314"/>
      <c r="F881" s="311" t="str">
        <f>Lists!T276</f>
        <v>Nickel - Cold rolling - Global or unspecified region</v>
      </c>
      <c r="G881" s="311">
        <f t="array" ref="G881">XLOOKUP(1,('Emission Factors'!$E$5:$E$488='GHG emissions calculations'!$F881)*('Emission Factors'!$H$5:$H$488='GHG emissions calculations'!$H881),INDEX('Emission Factors'!$E$5:$T$488,0,MATCH('GHG emissions calculations'!G$6,'Emission Factors'!$E$5:$T$5,0)),"",0)</f>
        <v>3</v>
      </c>
      <c r="H881" s="311" t="s">
        <v>237</v>
      </c>
      <c r="I881" s="312" t="str">
        <f>IF(
    SUMIFS('Import data'!$L$25:$L$80,
           'Import data'!$J$25:$J$80, F881,
           'Import data'!$G$25:$G$80, 'GHG emissions calculations'!$H881,
           'Import data'!$I$25:$I$80,$E$541) &lt;&gt; 0,
    SUMIFS('Import data'!$L$25:$L$80,
           'Import data'!$J$25:$J$80, F881,
           'Import data'!$G$25:$G$80, 'GHG emissions calculations'!$H881,
           'Import data'!$I$25:$I$80,$E$541),
    ""
)</f>
        <v/>
      </c>
      <c r="J881" s="311" t="str">
        <f t="array" ref="J881">IF(
    XLOOKUP(F881, 'Import data'!$J$26:$J$47, 'Import data'!$M$26:$M$47, "", 0) = "Please add the region-specific supplier emission factor or choose a different region available in the IAEG database.",
    "",
    XLOOKUP(F881, 'Import data'!$J$26:$J$47, 'Import data'!$M$26:$M$47, "", 0)
)</f>
        <v/>
      </c>
      <c r="K881" s="311" t="str">
        <f t="array" ref="K881">IFERROR(
    XLOOKUP(F881,
            _xlws.FILTER('Supplier Emission'!$G$15:$G$49,
                   ('Supplier Emission'!$D$15:$D$49=H881) * ('Supplier Emission'!$F$15:$F$49=$E$541)),
            _xlws.FILTER('Supplier Emission'!$I$15:$I$49,
                   ('Supplier Emission'!$D$15:$D$49=H881) * ('Supplier Emission'!$F$15:$F$49=$E$541)),
            ""),
    "")</f>
        <v/>
      </c>
      <c r="L881" s="311" t="str">
        <f t="array" ref="L881">IFERROR(
    XLOOKUP(F881,
            _xlws.FILTER('Supplier Emission'!$G$15:$G$49,
                   ('Supplier Emission'!$D$15:$D$49=H881) * ('Supplier Emission'!$F$15:$F$49=$E$541)),
            _xlws.FILTER('Supplier Emission'!$J$15:$J$49,
                   ('Supplier Emission'!$D$15:$D$49=H881) * ('Supplier Emission'!$F$15:$F$49=$E$541)),
            ""),
    "")</f>
        <v/>
      </c>
      <c r="M881" s="311" t="str">
        <f t="array" ref="M881">IFERROR(
    XLOOKUP(F881,
            _xlws.FILTER('Supplier Emission'!$G$15:$G$49,
                   ('Supplier Emission'!$D$15:$D$49=H881) * ('Supplier Emission'!$F$15:$F$49=$E$541)),
            _xlws.FILTER('Supplier Emission'!$M$15:$M$49,
                   ('Supplier Emission'!$D$15:$D$49=H881) * ('Supplier Emission'!$F$15:$F$49=$E$541)),
            ""),
    "")</f>
        <v/>
      </c>
      <c r="N881" s="311" t="str">
        <f t="array" ref="N881">IFERROR(
    XLOOKUP(F881,
            _xlws.FILTER('Supplier Emission'!$G$15:$G$49,
                   ('Supplier Emission'!$D$15:$D$49=H881) * ('Supplier Emission'!$F$15:$F$49=$E$541)),
            _xlws.FILTER('Supplier Emission'!$H$15:$H$49,
                   ('Supplier Emission'!$D$15:$D$49=H881) * ('Supplier Emission'!$F$15:$F$49=$E$541)),
            ""),
    "")</f>
        <v/>
      </c>
      <c r="O881" s="311" t="str">
        <f t="array" ref="O881">XLOOKUP(1,('Emission Factors'!$E$5:$E$488='GHG emissions calculations'!$F881)*('Emission Factors'!$H$5:$H$488='GHG emissions calculations'!$H881),INDEX('Emission Factors'!$E$5:$T$488,0,MATCH('GHG emissions calculations'!O$6,'Emission Factors'!$E$5:$T$5,0)),"",0)</f>
        <v>Nickel (virgin) + Cold rolling - Laminage à froid (impact modéré)</v>
      </c>
      <c r="P881" s="313">
        <f t="array" ref="P881">IFERROR(
    INDEX('Emission Factors'!$E$5:$P$488,
          MATCH(1,
                ('Emission Factors'!$E$5:$E$488 = 'GHG emissions calculations'!$F881) *
                ('Emission Factors'!$H$5:$H$488 = 'GHG emissions calculations'!$H881),
                0),
          MATCH('GHG emissions calculations'!P$6,'Emission Factors'!$E$5:$P$5,0)),
    "")</f>
        <v>17.530164</v>
      </c>
      <c r="Q881" s="311" t="str">
        <f t="array" ref="Q881">IFERROR(
    IF(
        INDEX('Emission Factors'!$E$5:$P$488,
              MATCH(1,
                    ('Emission Factors'!$E$5:$E$488 = 'GHG emissions calculations'!$F881) *
                    ('Emission Factors'!$H$5:$H$488 = 'GHG emissions calculations'!$H881),
                    0),
              MATCH('GHG emissions calculations'!Q$6, 'Emission Factors'!$E$5:$P$5, 0)) &lt;&gt; "",
        INDEX('Emission Factors'!$E$5:$P$488,
              MATCH(1,
                    ('Emission Factors'!$E$5:$E$488 = 'GHG emissions calculations'!$F881) *
                    ('Emission Factors'!$H$5:$H$488 = 'GHG emissions calculations'!$H881),
                    0),
              MATCH('GHG emissions calculations'!Q$6, 'Emission Factors'!$E$5:$P$5, 0)),
        ""),
    "")</f>
        <v>kgCO2e/kg</v>
      </c>
      <c r="R881" s="311" t="str">
        <f t="array" ref="R881">IFERROR(
    IF(
        INDEX('Emission Factors'!$E$5:$R$488,
              MATCH(1,
                    ('Emission Factors'!$E$5:$E$488 = 'GHG emissions calculations'!$F881) *
                    ('Emission Factors'!$H$5:$H$488 = 'GHG emissions calculations'!$H881),
                    0),
              MATCH('GHG emissions calculations'!R$6, 'Emission Factors'!$E$5:$R$5, 0)) &lt;&gt; "",
        INDEX('Emission Factors'!$E$5:$R$488,
              MATCH(1,
                    ('Emission Factors'!$E$5:$E$488 = 'GHG emissions calculations'!$F881) *
                    ('Emission Factors'!$H$5:$H$488 = 'GHG emissions calculations'!$H881),
                    0),
              MATCH('GHG emissions calculations'!R$6, 'Emission Factors'!$E$5:$R$5, 0)),
        ""),
    "")</f>
        <v>Global or unspecified region</v>
      </c>
      <c r="S881" s="312">
        <f t="shared" si="2"/>
        <v>0</v>
      </c>
      <c r="T881" s="23"/>
    </row>
    <row r="882" ht="15.75" customHeight="1" outlineLevel="1">
      <c r="A882" s="23"/>
      <c r="B882" s="71"/>
      <c r="C882" s="71"/>
      <c r="D882" s="71"/>
      <c r="E882" s="314"/>
      <c r="F882" s="311" t="str">
        <f>Lists!T275</f>
        <v>Nickel - Cold rolling - Middle East</v>
      </c>
      <c r="G882" s="311" t="str">
        <f t="array" ref="G882">XLOOKUP(1,('Emission Factors'!$E$5:$E$488='GHG emissions calculations'!$F882)*('Emission Factors'!$H$5:$H$488='GHG emissions calculations'!$H882),INDEX('Emission Factors'!$E$5:$T$488,0,MATCH('GHG emissions calculations'!G$6,'Emission Factors'!$E$5:$T$5,0)),"",0)</f>
        <v/>
      </c>
      <c r="H882" s="311" t="s">
        <v>237</v>
      </c>
      <c r="I882" s="312" t="str">
        <f>IF(
    SUMIFS('Import data'!$L$25:$L$80,
           'Import data'!$J$25:$J$80, F882,
           'Import data'!$G$25:$G$80, 'GHG emissions calculations'!$H882,
           'Import data'!$I$25:$I$80,$E$541) &lt;&gt; 0,
    SUMIFS('Import data'!$L$25:$L$80,
           'Import data'!$J$25:$J$80, F882,
           'Import data'!$G$25:$G$80, 'GHG emissions calculations'!$H882,
           'Import data'!$I$25:$I$80,$E$541),
    ""
)</f>
        <v/>
      </c>
      <c r="J882" s="311" t="str">
        <f t="array" ref="J882">IF(
    XLOOKUP(F882, 'Import data'!$J$26:$J$47, 'Import data'!$M$26:$M$47, "", 0) = "Please add the region-specific supplier emission factor or choose a different region available in the IAEG database.",
    "",
    XLOOKUP(F882, 'Import data'!$J$26:$J$47, 'Import data'!$M$26:$M$47, "", 0)
)</f>
        <v/>
      </c>
      <c r="K882" s="311" t="str">
        <f t="array" ref="K882">IFERROR(
    XLOOKUP(F882,
            _xlws.FILTER('Supplier Emission'!$G$15:$G$49,
                   ('Supplier Emission'!$D$15:$D$49=H882) * ('Supplier Emission'!$F$15:$F$49=$E$541)),
            _xlws.FILTER('Supplier Emission'!$I$15:$I$49,
                   ('Supplier Emission'!$D$15:$D$49=H882) * ('Supplier Emission'!$F$15:$F$49=$E$541)),
            ""),
    "")</f>
        <v/>
      </c>
      <c r="L882" s="311" t="str">
        <f t="array" ref="L882">IFERROR(
    XLOOKUP(F882,
            _xlws.FILTER('Supplier Emission'!$G$15:$G$49,
                   ('Supplier Emission'!$D$15:$D$49=H882) * ('Supplier Emission'!$F$15:$F$49=$E$541)),
            _xlws.FILTER('Supplier Emission'!$J$15:$J$49,
                   ('Supplier Emission'!$D$15:$D$49=H882) * ('Supplier Emission'!$F$15:$F$49=$E$541)),
            ""),
    "")</f>
        <v/>
      </c>
      <c r="M882" s="311" t="str">
        <f t="array" ref="M882">IFERROR(
    XLOOKUP(F882,
            _xlws.FILTER('Supplier Emission'!$G$15:$G$49,
                   ('Supplier Emission'!$D$15:$D$49=H882) * ('Supplier Emission'!$F$15:$F$49=$E$541)),
            _xlws.FILTER('Supplier Emission'!$M$15:$M$49,
                   ('Supplier Emission'!$D$15:$D$49=H882) * ('Supplier Emission'!$F$15:$F$49=$E$541)),
            ""),
    "")</f>
        <v/>
      </c>
      <c r="N882" s="311" t="str">
        <f t="array" ref="N882">IFERROR(
    XLOOKUP(F882,
            _xlws.FILTER('Supplier Emission'!$G$15:$G$49,
                   ('Supplier Emission'!$D$15:$D$49=H882) * ('Supplier Emission'!$F$15:$F$49=$E$541)),
            _xlws.FILTER('Supplier Emission'!$H$15:$H$49,
                   ('Supplier Emission'!$D$15:$D$49=H882) * ('Supplier Emission'!$F$15:$F$49=$E$541)),
            ""),
    "")</f>
        <v/>
      </c>
      <c r="O882" s="311" t="str">
        <f t="array" ref="O882">XLOOKUP(1,('Emission Factors'!$E$5:$E$488='GHG emissions calculations'!$F882)*('Emission Factors'!$H$5:$H$488='GHG emissions calculations'!$H882),INDEX('Emission Factors'!$E$5:$T$488,0,MATCH('GHG emissions calculations'!O$6,'Emission Factors'!$E$5:$T$5,0)),"",0)</f>
        <v/>
      </c>
      <c r="P882" s="313" t="str">
        <f t="array" ref="P882">IFERROR(
    INDEX('Emission Factors'!$E$5:$P$488,
          MATCH(1,
                ('Emission Factors'!$E$5:$E$488 = 'GHG emissions calculations'!$F882) *
                ('Emission Factors'!$H$5:$H$488 = 'GHG emissions calculations'!$H882),
                0),
          MATCH('GHG emissions calculations'!P$6,'Emission Factors'!$E$5:$P$5,0)),
    "")</f>
        <v/>
      </c>
      <c r="Q882" s="311" t="str">
        <f t="array" ref="Q882">IFERROR(
    IF(
        INDEX('Emission Factors'!$E$5:$P$488,
              MATCH(1,
                    ('Emission Factors'!$E$5:$E$488 = 'GHG emissions calculations'!$F882) *
                    ('Emission Factors'!$H$5:$H$488 = 'GHG emissions calculations'!$H882),
                    0),
              MATCH('GHG emissions calculations'!Q$6, 'Emission Factors'!$E$5:$P$5, 0)) &lt;&gt; "",
        INDEX('Emission Factors'!$E$5:$P$488,
              MATCH(1,
                    ('Emission Factors'!$E$5:$E$488 = 'GHG emissions calculations'!$F882) *
                    ('Emission Factors'!$H$5:$H$488 = 'GHG emissions calculations'!$H882),
                    0),
              MATCH('GHG emissions calculations'!Q$6, 'Emission Factors'!$E$5:$P$5, 0)),
        ""),
    "")</f>
        <v/>
      </c>
      <c r="R882" s="311" t="str">
        <f t="array" ref="R882">IFERROR(
    IF(
        INDEX('Emission Factors'!$E$5:$R$488,
              MATCH(1,
                    ('Emission Factors'!$E$5:$E$488 = 'GHG emissions calculations'!$F882) *
                    ('Emission Factors'!$H$5:$H$488 = 'GHG emissions calculations'!$H882),
                    0),
              MATCH('GHG emissions calculations'!R$6, 'Emission Factors'!$E$5:$R$5, 0)) &lt;&gt; "",
        INDEX('Emission Factors'!$E$5:$R$488,
              MATCH(1,
                    ('Emission Factors'!$E$5:$E$488 = 'GHG emissions calculations'!$F882) *
                    ('Emission Factors'!$H$5:$H$488 = 'GHG emissions calculations'!$H882),
                    0),
              MATCH('GHG emissions calculations'!R$6, 'Emission Factors'!$E$5:$R$5, 0)),
        ""),
    "")</f>
        <v/>
      </c>
      <c r="S882" s="312">
        <f t="shared" si="2"/>
        <v>0</v>
      </c>
      <c r="T882" s="23"/>
    </row>
    <row r="883" ht="15.75" customHeight="1" outlineLevel="1">
      <c r="A883" s="23"/>
      <c r="B883" s="71"/>
      <c r="C883" s="71"/>
      <c r="D883" s="71"/>
      <c r="E883" s="314"/>
      <c r="F883" s="311" t="str">
        <f>Lists!T274</f>
        <v>Nickel - Cold rolling - Oceania</v>
      </c>
      <c r="G883" s="311" t="str">
        <f t="array" ref="G883">XLOOKUP(1,('Emission Factors'!$E$5:$E$488='GHG emissions calculations'!$F883)*('Emission Factors'!$H$5:$H$488='GHG emissions calculations'!$H883),INDEX('Emission Factors'!$E$5:$T$488,0,MATCH('GHG emissions calculations'!G$6,'Emission Factors'!$E$5:$T$5,0)),"",0)</f>
        <v/>
      </c>
      <c r="H883" s="311" t="s">
        <v>237</v>
      </c>
      <c r="I883" s="312" t="str">
        <f>IF(
    SUMIFS('Import data'!$L$25:$L$80,
           'Import data'!$J$25:$J$80, F883,
           'Import data'!$G$25:$G$80, 'GHG emissions calculations'!$H883,
           'Import data'!$I$25:$I$80,$E$541) &lt;&gt; 0,
    SUMIFS('Import data'!$L$25:$L$80,
           'Import data'!$J$25:$J$80, F883,
           'Import data'!$G$25:$G$80, 'GHG emissions calculations'!$H883,
           'Import data'!$I$25:$I$80,$E$541),
    ""
)</f>
        <v/>
      </c>
      <c r="J883" s="311" t="str">
        <f t="array" ref="J883">IF(
    XLOOKUP(F883, 'Import data'!$J$26:$J$47, 'Import data'!$M$26:$M$47, "", 0) = "Please add the region-specific supplier emission factor or choose a different region available in the IAEG database.",
    "",
    XLOOKUP(F883, 'Import data'!$J$26:$J$47, 'Import data'!$M$26:$M$47, "", 0)
)</f>
        <v/>
      </c>
      <c r="K883" s="311" t="str">
        <f t="array" ref="K883">IFERROR(
    XLOOKUP(F883,
            _xlws.FILTER('Supplier Emission'!$G$15:$G$49,
                   ('Supplier Emission'!$D$15:$D$49=H883) * ('Supplier Emission'!$F$15:$F$49=$E$541)),
            _xlws.FILTER('Supplier Emission'!$I$15:$I$49,
                   ('Supplier Emission'!$D$15:$D$49=H883) * ('Supplier Emission'!$F$15:$F$49=$E$541)),
            ""),
    "")</f>
        <v/>
      </c>
      <c r="L883" s="311" t="str">
        <f t="array" ref="L883">IFERROR(
    XLOOKUP(F883,
            _xlws.FILTER('Supplier Emission'!$G$15:$G$49,
                   ('Supplier Emission'!$D$15:$D$49=H883) * ('Supplier Emission'!$F$15:$F$49=$E$541)),
            _xlws.FILTER('Supplier Emission'!$J$15:$J$49,
                   ('Supplier Emission'!$D$15:$D$49=H883) * ('Supplier Emission'!$F$15:$F$49=$E$541)),
            ""),
    "")</f>
        <v/>
      </c>
      <c r="M883" s="311" t="str">
        <f t="array" ref="M883">IFERROR(
    XLOOKUP(F883,
            _xlws.FILTER('Supplier Emission'!$G$15:$G$49,
                   ('Supplier Emission'!$D$15:$D$49=H883) * ('Supplier Emission'!$F$15:$F$49=$E$541)),
            _xlws.FILTER('Supplier Emission'!$M$15:$M$49,
                   ('Supplier Emission'!$D$15:$D$49=H883) * ('Supplier Emission'!$F$15:$F$49=$E$541)),
            ""),
    "")</f>
        <v/>
      </c>
      <c r="N883" s="311" t="str">
        <f t="array" ref="N883">IFERROR(
    XLOOKUP(F883,
            _xlws.FILTER('Supplier Emission'!$G$15:$G$49,
                   ('Supplier Emission'!$D$15:$D$49=H883) * ('Supplier Emission'!$F$15:$F$49=$E$541)),
            _xlws.FILTER('Supplier Emission'!$H$15:$H$49,
                   ('Supplier Emission'!$D$15:$D$49=H883) * ('Supplier Emission'!$F$15:$F$49=$E$541)),
            ""),
    "")</f>
        <v/>
      </c>
      <c r="O883" s="311" t="str">
        <f t="array" ref="O883">XLOOKUP(1,('Emission Factors'!$E$5:$E$488='GHG emissions calculations'!$F883)*('Emission Factors'!$H$5:$H$488='GHG emissions calculations'!$H883),INDEX('Emission Factors'!$E$5:$T$488,0,MATCH('GHG emissions calculations'!O$6,'Emission Factors'!$E$5:$T$5,0)),"",0)</f>
        <v/>
      </c>
      <c r="P883" s="313" t="str">
        <f t="array" ref="P883">IFERROR(
    INDEX('Emission Factors'!$E$5:$P$488,
          MATCH(1,
                ('Emission Factors'!$E$5:$E$488 = 'GHG emissions calculations'!$F883) *
                ('Emission Factors'!$H$5:$H$488 = 'GHG emissions calculations'!$H883),
                0),
          MATCH('GHG emissions calculations'!P$6,'Emission Factors'!$E$5:$P$5,0)),
    "")</f>
        <v/>
      </c>
      <c r="Q883" s="311" t="str">
        <f t="array" ref="Q883">IFERROR(
    IF(
        INDEX('Emission Factors'!$E$5:$P$488,
              MATCH(1,
                    ('Emission Factors'!$E$5:$E$488 = 'GHG emissions calculations'!$F883) *
                    ('Emission Factors'!$H$5:$H$488 = 'GHG emissions calculations'!$H883),
                    0),
              MATCH('GHG emissions calculations'!Q$6, 'Emission Factors'!$E$5:$P$5, 0)) &lt;&gt; "",
        INDEX('Emission Factors'!$E$5:$P$488,
              MATCH(1,
                    ('Emission Factors'!$E$5:$E$488 = 'GHG emissions calculations'!$F883) *
                    ('Emission Factors'!$H$5:$H$488 = 'GHG emissions calculations'!$H883),
                    0),
              MATCH('GHG emissions calculations'!Q$6, 'Emission Factors'!$E$5:$P$5, 0)),
        ""),
    "")</f>
        <v/>
      </c>
      <c r="R883" s="311" t="str">
        <f t="array" ref="R883">IFERROR(
    IF(
        INDEX('Emission Factors'!$E$5:$R$488,
              MATCH(1,
                    ('Emission Factors'!$E$5:$E$488 = 'GHG emissions calculations'!$F883) *
                    ('Emission Factors'!$H$5:$H$488 = 'GHG emissions calculations'!$H883),
                    0),
              MATCH('GHG emissions calculations'!R$6, 'Emission Factors'!$E$5:$R$5, 0)) &lt;&gt; "",
        INDEX('Emission Factors'!$E$5:$R$488,
              MATCH(1,
                    ('Emission Factors'!$E$5:$E$488 = 'GHG emissions calculations'!$F883) *
                    ('Emission Factors'!$H$5:$H$488 = 'GHG emissions calculations'!$H883),
                    0),
              MATCH('GHG emissions calculations'!R$6, 'Emission Factors'!$E$5:$R$5, 0)),
        ""),
    "")</f>
        <v/>
      </c>
      <c r="S883" s="312">
        <f t="shared" si="2"/>
        <v>0</v>
      </c>
      <c r="T883" s="23"/>
    </row>
    <row r="884" ht="15.75" customHeight="1" outlineLevel="1">
      <c r="A884" s="23"/>
      <c r="B884" s="71"/>
      <c r="C884" s="71"/>
      <c r="D884" s="71"/>
      <c r="E884" s="314"/>
      <c r="F884" s="311" t="str">
        <f>Lists!T279</f>
        <v>Nickel - Hot rolling - Africa</v>
      </c>
      <c r="G884" s="311" t="str">
        <f t="array" ref="G884">XLOOKUP(1,('Emission Factors'!$E$5:$E$488='GHG emissions calculations'!$F884)*('Emission Factors'!$H$5:$H$488='GHG emissions calculations'!$H884),INDEX('Emission Factors'!$E$5:$T$488,0,MATCH('GHG emissions calculations'!G$6,'Emission Factors'!$E$5:$T$5,0)),"",0)</f>
        <v/>
      </c>
      <c r="H884" s="311" t="s">
        <v>237</v>
      </c>
      <c r="I884" s="312" t="str">
        <f>IF(
    SUMIFS('Import data'!$L$25:$L$80,
           'Import data'!$J$25:$J$80, F884,
           'Import data'!$G$25:$G$80, 'GHG emissions calculations'!$H884,
           'Import data'!$I$25:$I$80,$E$541) &lt;&gt; 0,
    SUMIFS('Import data'!$L$25:$L$80,
           'Import data'!$J$25:$J$80, F884,
           'Import data'!$G$25:$G$80, 'GHG emissions calculations'!$H884,
           'Import data'!$I$25:$I$80,$E$541),
    ""
)</f>
        <v/>
      </c>
      <c r="J884" s="311" t="str">
        <f t="array" ref="J884">IF(
    XLOOKUP(F884, 'Import data'!$J$26:$J$47, 'Import data'!$M$26:$M$47, "", 0) = "Please add the region-specific supplier emission factor or choose a different region available in the IAEG database.",
    "",
    XLOOKUP(F884, 'Import data'!$J$26:$J$47, 'Import data'!$M$26:$M$47, "", 0)
)</f>
        <v/>
      </c>
      <c r="K884" s="311" t="str">
        <f t="array" ref="K884">IFERROR(
    XLOOKUP(F884,
            _xlws.FILTER('Supplier Emission'!$G$15:$G$49,
                   ('Supplier Emission'!$D$15:$D$49=H884) * ('Supplier Emission'!$F$15:$F$49=$E$541)),
            _xlws.FILTER('Supplier Emission'!$I$15:$I$49,
                   ('Supplier Emission'!$D$15:$D$49=H884) * ('Supplier Emission'!$F$15:$F$49=$E$541)),
            ""),
    "")</f>
        <v/>
      </c>
      <c r="L884" s="311" t="str">
        <f t="array" ref="L884">IFERROR(
    XLOOKUP(F884,
            _xlws.FILTER('Supplier Emission'!$G$15:$G$49,
                   ('Supplier Emission'!$D$15:$D$49=H884) * ('Supplier Emission'!$F$15:$F$49=$E$541)),
            _xlws.FILTER('Supplier Emission'!$J$15:$J$49,
                   ('Supplier Emission'!$D$15:$D$49=H884) * ('Supplier Emission'!$F$15:$F$49=$E$541)),
            ""),
    "")</f>
        <v/>
      </c>
      <c r="M884" s="311" t="str">
        <f t="array" ref="M884">IFERROR(
    XLOOKUP(F884,
            _xlws.FILTER('Supplier Emission'!$G$15:$G$49,
                   ('Supplier Emission'!$D$15:$D$49=H884) * ('Supplier Emission'!$F$15:$F$49=$E$541)),
            _xlws.FILTER('Supplier Emission'!$M$15:$M$49,
                   ('Supplier Emission'!$D$15:$D$49=H884) * ('Supplier Emission'!$F$15:$F$49=$E$541)),
            ""),
    "")</f>
        <v/>
      </c>
      <c r="N884" s="311" t="str">
        <f t="array" ref="N884">IFERROR(
    XLOOKUP(F884,
            _xlws.FILTER('Supplier Emission'!$G$15:$G$49,
                   ('Supplier Emission'!$D$15:$D$49=H884) * ('Supplier Emission'!$F$15:$F$49=$E$541)),
            _xlws.FILTER('Supplier Emission'!$H$15:$H$49,
                   ('Supplier Emission'!$D$15:$D$49=H884) * ('Supplier Emission'!$F$15:$F$49=$E$541)),
            ""),
    "")</f>
        <v/>
      </c>
      <c r="O884" s="311" t="str">
        <f t="array" ref="O884">XLOOKUP(1,('Emission Factors'!$E$5:$E$488='GHG emissions calculations'!$F884)*('Emission Factors'!$H$5:$H$488='GHG emissions calculations'!$H884),INDEX('Emission Factors'!$E$5:$T$488,0,MATCH('GHG emissions calculations'!O$6,'Emission Factors'!$E$5:$T$5,0)),"",0)</f>
        <v/>
      </c>
      <c r="P884" s="313" t="str">
        <f t="array" ref="P884">IFERROR(
    INDEX('Emission Factors'!$E$5:$P$488,
          MATCH(1,
                ('Emission Factors'!$E$5:$E$488 = 'GHG emissions calculations'!$F884) *
                ('Emission Factors'!$H$5:$H$488 = 'GHG emissions calculations'!$H884),
                0),
          MATCH('GHG emissions calculations'!P$6,'Emission Factors'!$E$5:$P$5,0)),
    "")</f>
        <v/>
      </c>
      <c r="Q884" s="311" t="str">
        <f t="array" ref="Q884">IFERROR(
    IF(
        INDEX('Emission Factors'!$E$5:$P$488,
              MATCH(1,
                    ('Emission Factors'!$E$5:$E$488 = 'GHG emissions calculations'!$F884) *
                    ('Emission Factors'!$H$5:$H$488 = 'GHG emissions calculations'!$H884),
                    0),
              MATCH('GHG emissions calculations'!Q$6, 'Emission Factors'!$E$5:$P$5, 0)) &lt;&gt; "",
        INDEX('Emission Factors'!$E$5:$P$488,
              MATCH(1,
                    ('Emission Factors'!$E$5:$E$488 = 'GHG emissions calculations'!$F884) *
                    ('Emission Factors'!$H$5:$H$488 = 'GHG emissions calculations'!$H884),
                    0),
              MATCH('GHG emissions calculations'!Q$6, 'Emission Factors'!$E$5:$P$5, 0)),
        ""),
    "")</f>
        <v/>
      </c>
      <c r="R884" s="311" t="str">
        <f t="array" ref="R884">IFERROR(
    IF(
        INDEX('Emission Factors'!$E$5:$R$488,
              MATCH(1,
                    ('Emission Factors'!$E$5:$E$488 = 'GHG emissions calculations'!$F884) *
                    ('Emission Factors'!$H$5:$H$488 = 'GHG emissions calculations'!$H884),
                    0),
              MATCH('GHG emissions calculations'!R$6, 'Emission Factors'!$E$5:$R$5, 0)) &lt;&gt; "",
        INDEX('Emission Factors'!$E$5:$R$488,
              MATCH(1,
                    ('Emission Factors'!$E$5:$E$488 = 'GHG emissions calculations'!$F884) *
                    ('Emission Factors'!$H$5:$H$488 = 'GHG emissions calculations'!$H884),
                    0),
              MATCH('GHG emissions calculations'!R$6, 'Emission Factors'!$E$5:$R$5, 0)),
        ""),
    "")</f>
        <v/>
      </c>
      <c r="S884" s="312">
        <f t="shared" si="2"/>
        <v>0</v>
      </c>
      <c r="T884" s="23"/>
    </row>
    <row r="885" ht="15.75" customHeight="1" outlineLevel="1">
      <c r="A885" s="23"/>
      <c r="B885" s="71"/>
      <c r="C885" s="71"/>
      <c r="D885" s="71"/>
      <c r="E885" s="314"/>
      <c r="F885" s="311" t="str">
        <f>Lists!T277</f>
        <v>Nickel - Hot rolling - America</v>
      </c>
      <c r="G885" s="311" t="str">
        <f t="array" ref="G885">XLOOKUP(1,('Emission Factors'!$E$5:$E$488='GHG emissions calculations'!$F885)*('Emission Factors'!$H$5:$H$488='GHG emissions calculations'!$H885),INDEX('Emission Factors'!$E$5:$T$488,0,MATCH('GHG emissions calculations'!G$6,'Emission Factors'!$E$5:$T$5,0)),"",0)</f>
        <v/>
      </c>
      <c r="H885" s="311" t="s">
        <v>237</v>
      </c>
      <c r="I885" s="312" t="str">
        <f>IF(
    SUMIFS('Import data'!$L$25:$L$80,
           'Import data'!$J$25:$J$80, F885,
           'Import data'!$G$25:$G$80, 'GHG emissions calculations'!$H885,
           'Import data'!$I$25:$I$80,$E$541) &lt;&gt; 0,
    SUMIFS('Import data'!$L$25:$L$80,
           'Import data'!$J$25:$J$80, F885,
           'Import data'!$G$25:$G$80, 'GHG emissions calculations'!$H885,
           'Import data'!$I$25:$I$80,$E$541),
    ""
)</f>
        <v/>
      </c>
      <c r="J885" s="311" t="str">
        <f t="array" ref="J885">IF(
    XLOOKUP(F885, 'Import data'!$J$26:$J$47, 'Import data'!$M$26:$M$47, "", 0) = "Please add the region-specific supplier emission factor or choose a different region available in the IAEG database.",
    "",
    XLOOKUP(F885, 'Import data'!$J$26:$J$47, 'Import data'!$M$26:$M$47, "", 0)
)</f>
        <v/>
      </c>
      <c r="K885" s="311" t="str">
        <f t="array" ref="K885">IFERROR(
    XLOOKUP(F885,
            _xlws.FILTER('Supplier Emission'!$G$15:$G$49,
                   ('Supplier Emission'!$D$15:$D$49=H885) * ('Supplier Emission'!$F$15:$F$49=$E$541)),
            _xlws.FILTER('Supplier Emission'!$I$15:$I$49,
                   ('Supplier Emission'!$D$15:$D$49=H885) * ('Supplier Emission'!$F$15:$F$49=$E$541)),
            ""),
    "")</f>
        <v/>
      </c>
      <c r="L885" s="311" t="str">
        <f t="array" ref="L885">IFERROR(
    XLOOKUP(F885,
            _xlws.FILTER('Supplier Emission'!$G$15:$G$49,
                   ('Supplier Emission'!$D$15:$D$49=H885) * ('Supplier Emission'!$F$15:$F$49=$E$541)),
            _xlws.FILTER('Supplier Emission'!$J$15:$J$49,
                   ('Supplier Emission'!$D$15:$D$49=H885) * ('Supplier Emission'!$F$15:$F$49=$E$541)),
            ""),
    "")</f>
        <v/>
      </c>
      <c r="M885" s="311" t="str">
        <f t="array" ref="M885">IFERROR(
    XLOOKUP(F885,
            _xlws.FILTER('Supplier Emission'!$G$15:$G$49,
                   ('Supplier Emission'!$D$15:$D$49=H885) * ('Supplier Emission'!$F$15:$F$49=$E$541)),
            _xlws.FILTER('Supplier Emission'!$M$15:$M$49,
                   ('Supplier Emission'!$D$15:$D$49=H885) * ('Supplier Emission'!$F$15:$F$49=$E$541)),
            ""),
    "")</f>
        <v/>
      </c>
      <c r="N885" s="311" t="str">
        <f t="array" ref="N885">IFERROR(
    XLOOKUP(F885,
            _xlws.FILTER('Supplier Emission'!$G$15:$G$49,
                   ('Supplier Emission'!$D$15:$D$49=H885) * ('Supplier Emission'!$F$15:$F$49=$E$541)),
            _xlws.FILTER('Supplier Emission'!$H$15:$H$49,
                   ('Supplier Emission'!$D$15:$D$49=H885) * ('Supplier Emission'!$F$15:$F$49=$E$541)),
            ""),
    "")</f>
        <v/>
      </c>
      <c r="O885" s="311" t="str">
        <f t="array" ref="O885">XLOOKUP(1,('Emission Factors'!$E$5:$E$488='GHG emissions calculations'!$F885)*('Emission Factors'!$H$5:$H$488='GHG emissions calculations'!$H885),INDEX('Emission Factors'!$E$5:$T$488,0,MATCH('GHG emissions calculations'!O$6,'Emission Factors'!$E$5:$T$5,0)),"",0)</f>
        <v/>
      </c>
      <c r="P885" s="313" t="str">
        <f t="array" ref="P885">IFERROR(
    INDEX('Emission Factors'!$E$5:$P$488,
          MATCH(1,
                ('Emission Factors'!$E$5:$E$488 = 'GHG emissions calculations'!$F885) *
                ('Emission Factors'!$H$5:$H$488 = 'GHG emissions calculations'!$H885),
                0),
          MATCH('GHG emissions calculations'!P$6,'Emission Factors'!$E$5:$P$5,0)),
    "")</f>
        <v/>
      </c>
      <c r="Q885" s="311" t="str">
        <f t="array" ref="Q885">IFERROR(
    IF(
        INDEX('Emission Factors'!$E$5:$P$488,
              MATCH(1,
                    ('Emission Factors'!$E$5:$E$488 = 'GHG emissions calculations'!$F885) *
                    ('Emission Factors'!$H$5:$H$488 = 'GHG emissions calculations'!$H885),
                    0),
              MATCH('GHG emissions calculations'!Q$6, 'Emission Factors'!$E$5:$P$5, 0)) &lt;&gt; "",
        INDEX('Emission Factors'!$E$5:$P$488,
              MATCH(1,
                    ('Emission Factors'!$E$5:$E$488 = 'GHG emissions calculations'!$F885) *
                    ('Emission Factors'!$H$5:$H$488 = 'GHG emissions calculations'!$H885),
                    0),
              MATCH('GHG emissions calculations'!Q$6, 'Emission Factors'!$E$5:$P$5, 0)),
        ""),
    "")</f>
        <v/>
      </c>
      <c r="R885" s="311" t="str">
        <f t="array" ref="R885">IFERROR(
    IF(
        INDEX('Emission Factors'!$E$5:$R$488,
              MATCH(1,
                    ('Emission Factors'!$E$5:$E$488 = 'GHG emissions calculations'!$F885) *
                    ('Emission Factors'!$H$5:$H$488 = 'GHG emissions calculations'!$H885),
                    0),
              MATCH('GHG emissions calculations'!R$6, 'Emission Factors'!$E$5:$R$5, 0)) &lt;&gt; "",
        INDEX('Emission Factors'!$E$5:$R$488,
              MATCH(1,
                    ('Emission Factors'!$E$5:$E$488 = 'GHG emissions calculations'!$F885) *
                    ('Emission Factors'!$H$5:$H$488 = 'GHG emissions calculations'!$H885),
                    0),
              MATCH('GHG emissions calculations'!R$6, 'Emission Factors'!$E$5:$R$5, 0)),
        ""),
    "")</f>
        <v/>
      </c>
      <c r="S885" s="312">
        <f t="shared" si="2"/>
        <v>0</v>
      </c>
      <c r="T885" s="23"/>
    </row>
    <row r="886" ht="15.75" customHeight="1" outlineLevel="1">
      <c r="A886" s="23"/>
      <c r="B886" s="71"/>
      <c r="C886" s="71"/>
      <c r="D886" s="71"/>
      <c r="E886" s="314"/>
      <c r="F886" s="311" t="str">
        <f>Lists!T280</f>
        <v>Nickel - Hot rolling - Asia</v>
      </c>
      <c r="G886" s="311" t="str">
        <f t="array" ref="G886">XLOOKUP(1,('Emission Factors'!$E$5:$E$488='GHG emissions calculations'!$F886)*('Emission Factors'!$H$5:$H$488='GHG emissions calculations'!$H886),INDEX('Emission Factors'!$E$5:$T$488,0,MATCH('GHG emissions calculations'!G$6,'Emission Factors'!$E$5:$T$5,0)),"",0)</f>
        <v/>
      </c>
      <c r="H886" s="311" t="s">
        <v>237</v>
      </c>
      <c r="I886" s="312" t="str">
        <f>IF(
    SUMIFS('Import data'!$L$25:$L$80,
           'Import data'!$J$25:$J$80, F886,
           'Import data'!$G$25:$G$80, 'GHG emissions calculations'!$H886,
           'Import data'!$I$25:$I$80,$E$541) &lt;&gt; 0,
    SUMIFS('Import data'!$L$25:$L$80,
           'Import data'!$J$25:$J$80, F886,
           'Import data'!$G$25:$G$80, 'GHG emissions calculations'!$H886,
           'Import data'!$I$25:$I$80,$E$541),
    ""
)</f>
        <v/>
      </c>
      <c r="J886" s="311" t="str">
        <f t="array" ref="J886">IF(
    XLOOKUP(F886, 'Import data'!$J$26:$J$47, 'Import data'!$M$26:$M$47, "", 0) = "Please add the region-specific supplier emission factor or choose a different region available in the IAEG database.",
    "",
    XLOOKUP(F886, 'Import data'!$J$26:$J$47, 'Import data'!$M$26:$M$47, "", 0)
)</f>
        <v/>
      </c>
      <c r="K886" s="311" t="str">
        <f t="array" ref="K886">IFERROR(
    XLOOKUP(F886,
            _xlws.FILTER('Supplier Emission'!$G$15:$G$49,
                   ('Supplier Emission'!$D$15:$D$49=H886) * ('Supplier Emission'!$F$15:$F$49=$E$541)),
            _xlws.FILTER('Supplier Emission'!$I$15:$I$49,
                   ('Supplier Emission'!$D$15:$D$49=H886) * ('Supplier Emission'!$F$15:$F$49=$E$541)),
            ""),
    "")</f>
        <v/>
      </c>
      <c r="L886" s="311" t="str">
        <f t="array" ref="L886">IFERROR(
    XLOOKUP(F886,
            _xlws.FILTER('Supplier Emission'!$G$15:$G$49,
                   ('Supplier Emission'!$D$15:$D$49=H886) * ('Supplier Emission'!$F$15:$F$49=$E$541)),
            _xlws.FILTER('Supplier Emission'!$J$15:$J$49,
                   ('Supplier Emission'!$D$15:$D$49=H886) * ('Supplier Emission'!$F$15:$F$49=$E$541)),
            ""),
    "")</f>
        <v/>
      </c>
      <c r="M886" s="311" t="str">
        <f t="array" ref="M886">IFERROR(
    XLOOKUP(F886,
            _xlws.FILTER('Supplier Emission'!$G$15:$G$49,
                   ('Supplier Emission'!$D$15:$D$49=H886) * ('Supplier Emission'!$F$15:$F$49=$E$541)),
            _xlws.FILTER('Supplier Emission'!$M$15:$M$49,
                   ('Supplier Emission'!$D$15:$D$49=H886) * ('Supplier Emission'!$F$15:$F$49=$E$541)),
            ""),
    "")</f>
        <v/>
      </c>
      <c r="N886" s="311" t="str">
        <f t="array" ref="N886">IFERROR(
    XLOOKUP(F886,
            _xlws.FILTER('Supplier Emission'!$G$15:$G$49,
                   ('Supplier Emission'!$D$15:$D$49=H886) * ('Supplier Emission'!$F$15:$F$49=$E$541)),
            _xlws.FILTER('Supplier Emission'!$H$15:$H$49,
                   ('Supplier Emission'!$D$15:$D$49=H886) * ('Supplier Emission'!$F$15:$F$49=$E$541)),
            ""),
    "")</f>
        <v/>
      </c>
      <c r="O886" s="311" t="str">
        <f t="array" ref="O886">XLOOKUP(1,('Emission Factors'!$E$5:$E$488='GHG emissions calculations'!$F886)*('Emission Factors'!$H$5:$H$488='GHG emissions calculations'!$H886),INDEX('Emission Factors'!$E$5:$T$488,0,MATCH('GHG emissions calculations'!O$6,'Emission Factors'!$E$5:$T$5,0)),"",0)</f>
        <v/>
      </c>
      <c r="P886" s="313" t="str">
        <f t="array" ref="P886">IFERROR(
    INDEX('Emission Factors'!$E$5:$P$488,
          MATCH(1,
                ('Emission Factors'!$E$5:$E$488 = 'GHG emissions calculations'!$F886) *
                ('Emission Factors'!$H$5:$H$488 = 'GHG emissions calculations'!$H886),
                0),
          MATCH('GHG emissions calculations'!P$6,'Emission Factors'!$E$5:$P$5,0)),
    "")</f>
        <v/>
      </c>
      <c r="Q886" s="311" t="str">
        <f t="array" ref="Q886">IFERROR(
    IF(
        INDEX('Emission Factors'!$E$5:$P$488,
              MATCH(1,
                    ('Emission Factors'!$E$5:$E$488 = 'GHG emissions calculations'!$F886) *
                    ('Emission Factors'!$H$5:$H$488 = 'GHG emissions calculations'!$H886),
                    0),
              MATCH('GHG emissions calculations'!Q$6, 'Emission Factors'!$E$5:$P$5, 0)) &lt;&gt; "",
        INDEX('Emission Factors'!$E$5:$P$488,
              MATCH(1,
                    ('Emission Factors'!$E$5:$E$488 = 'GHG emissions calculations'!$F886) *
                    ('Emission Factors'!$H$5:$H$488 = 'GHG emissions calculations'!$H886),
                    0),
              MATCH('GHG emissions calculations'!Q$6, 'Emission Factors'!$E$5:$P$5, 0)),
        ""),
    "")</f>
        <v/>
      </c>
      <c r="R886" s="311" t="str">
        <f t="array" ref="R886">IFERROR(
    IF(
        INDEX('Emission Factors'!$E$5:$R$488,
              MATCH(1,
                    ('Emission Factors'!$E$5:$E$488 = 'GHG emissions calculations'!$F886) *
                    ('Emission Factors'!$H$5:$H$488 = 'GHG emissions calculations'!$H886),
                    0),
              MATCH('GHG emissions calculations'!R$6, 'Emission Factors'!$E$5:$R$5, 0)) &lt;&gt; "",
        INDEX('Emission Factors'!$E$5:$R$488,
              MATCH(1,
                    ('Emission Factors'!$E$5:$E$488 = 'GHG emissions calculations'!$F886) *
                    ('Emission Factors'!$H$5:$H$488 = 'GHG emissions calculations'!$H886),
                    0),
              MATCH('GHG emissions calculations'!R$6, 'Emission Factors'!$E$5:$R$5, 0)),
        ""),
    "")</f>
        <v/>
      </c>
      <c r="S886" s="312">
        <f t="shared" si="2"/>
        <v>0</v>
      </c>
      <c r="T886" s="23"/>
    </row>
    <row r="887" ht="15.75" customHeight="1" outlineLevel="1">
      <c r="A887" s="23"/>
      <c r="B887" s="71"/>
      <c r="C887" s="71"/>
      <c r="D887" s="71"/>
      <c r="E887" s="314"/>
      <c r="F887" s="311" t="str">
        <f>Lists!T278</f>
        <v>Nickel - Hot rolling - Europe</v>
      </c>
      <c r="G887" s="311">
        <f t="array" ref="G887">XLOOKUP(1,('Emission Factors'!$E$5:$E$488='GHG emissions calculations'!$F887)*('Emission Factors'!$H$5:$H$488='GHG emissions calculations'!$H887),INDEX('Emission Factors'!$E$5:$T$488,0,MATCH('GHG emissions calculations'!G$6,'Emission Factors'!$E$5:$T$5,0)),"",0)</f>
        <v>3</v>
      </c>
      <c r="H887" s="311" t="s">
        <v>237</v>
      </c>
      <c r="I887" s="312" t="str">
        <f>IF(
    SUMIFS('Import data'!$L$25:$L$80,
           'Import data'!$J$25:$J$80, F887,
           'Import data'!$G$25:$G$80, 'GHG emissions calculations'!$H887,
           'Import data'!$I$25:$I$80,$E$541) &lt;&gt; 0,
    SUMIFS('Import data'!$L$25:$L$80,
           'Import data'!$J$25:$J$80, F887,
           'Import data'!$G$25:$G$80, 'GHG emissions calculations'!$H887,
           'Import data'!$I$25:$I$80,$E$541),
    ""
)</f>
        <v/>
      </c>
      <c r="J887" s="311" t="str">
        <f t="array" ref="J887">IF(
    XLOOKUP(F887, 'Import data'!$J$26:$J$47, 'Import data'!$M$26:$M$47, "", 0) = "Please add the region-specific supplier emission factor or choose a different region available in the IAEG database.",
    "",
    XLOOKUP(F887, 'Import data'!$J$26:$J$47, 'Import data'!$M$26:$M$47, "", 0)
)</f>
        <v/>
      </c>
      <c r="K887" s="311" t="str">
        <f t="array" ref="K887">IFERROR(
    XLOOKUP(F887,
            _xlws.FILTER('Supplier Emission'!$G$15:$G$49,
                   ('Supplier Emission'!$D$15:$D$49=H887) * ('Supplier Emission'!$F$15:$F$49=$E$541)),
            _xlws.FILTER('Supplier Emission'!$I$15:$I$49,
                   ('Supplier Emission'!$D$15:$D$49=H887) * ('Supplier Emission'!$F$15:$F$49=$E$541)),
            ""),
    "")</f>
        <v/>
      </c>
      <c r="L887" s="311" t="str">
        <f t="array" ref="L887">IFERROR(
    XLOOKUP(F887,
            _xlws.FILTER('Supplier Emission'!$G$15:$G$49,
                   ('Supplier Emission'!$D$15:$D$49=H887) * ('Supplier Emission'!$F$15:$F$49=$E$541)),
            _xlws.FILTER('Supplier Emission'!$J$15:$J$49,
                   ('Supplier Emission'!$D$15:$D$49=H887) * ('Supplier Emission'!$F$15:$F$49=$E$541)),
            ""),
    "")</f>
        <v/>
      </c>
      <c r="M887" s="311" t="str">
        <f t="array" ref="M887">IFERROR(
    XLOOKUP(F887,
            _xlws.FILTER('Supplier Emission'!$G$15:$G$49,
                   ('Supplier Emission'!$D$15:$D$49=H887) * ('Supplier Emission'!$F$15:$F$49=$E$541)),
            _xlws.FILTER('Supplier Emission'!$M$15:$M$49,
                   ('Supplier Emission'!$D$15:$D$49=H887) * ('Supplier Emission'!$F$15:$F$49=$E$541)),
            ""),
    "")</f>
        <v/>
      </c>
      <c r="N887" s="311" t="str">
        <f t="array" ref="N887">IFERROR(
    XLOOKUP(F887,
            _xlws.FILTER('Supplier Emission'!$G$15:$G$49,
                   ('Supplier Emission'!$D$15:$D$49=H887) * ('Supplier Emission'!$F$15:$F$49=$E$541)),
            _xlws.FILTER('Supplier Emission'!$H$15:$H$49,
                   ('Supplier Emission'!$D$15:$D$49=H887) * ('Supplier Emission'!$F$15:$F$49=$E$541)),
            ""),
    "")</f>
        <v/>
      </c>
      <c r="O887" s="311" t="str">
        <f t="array" ref="O887">XLOOKUP(1,('Emission Factors'!$E$5:$E$488='GHG emissions calculations'!$F887)*('Emission Factors'!$H$5:$H$488='GHG emissions calculations'!$H887),INDEX('Emission Factors'!$E$5:$T$488,0,MATCH('GHG emissions calculations'!O$6,'Emission Factors'!$E$5:$T$5,0)),"",0)</f>
        <v>Nickel (virgin)</v>
      </c>
      <c r="P887" s="313">
        <f t="array" ref="P887">IFERROR(
    INDEX('Emission Factors'!$E$5:$P$488,
          MATCH(1,
                ('Emission Factors'!$E$5:$E$488 = 'GHG emissions calculations'!$F887) *
                ('Emission Factors'!$H$5:$H$488 = 'GHG emissions calculations'!$H887),
                0),
          MATCH('GHG emissions calculations'!P$6,'Emission Factors'!$E$5:$P$5,0)),
    "")</f>
        <v>17.53</v>
      </c>
      <c r="Q887" s="311" t="str">
        <f t="array" ref="Q887">IFERROR(
    IF(
        INDEX('Emission Factors'!$E$5:$P$488,
              MATCH(1,
                    ('Emission Factors'!$E$5:$E$488 = 'GHG emissions calculations'!$F887) *
                    ('Emission Factors'!$H$5:$H$488 = 'GHG emissions calculations'!$H887),
                    0),
              MATCH('GHG emissions calculations'!Q$6, 'Emission Factors'!$E$5:$P$5, 0)) &lt;&gt; "",
        INDEX('Emission Factors'!$E$5:$P$488,
              MATCH(1,
                    ('Emission Factors'!$E$5:$E$488 = 'GHG emissions calculations'!$F887) *
                    ('Emission Factors'!$H$5:$H$488 = 'GHG emissions calculations'!$H887),
                    0),
              MATCH('GHG emissions calculations'!Q$6, 'Emission Factors'!$E$5:$P$5, 0)),
        ""),
    "")</f>
        <v>kgCO2e/kg</v>
      </c>
      <c r="R887" s="311" t="str">
        <f t="array" ref="R887">IFERROR(
    IF(
        INDEX('Emission Factors'!$E$5:$R$488,
              MATCH(1,
                    ('Emission Factors'!$E$5:$E$488 = 'GHG emissions calculations'!$F887) *
                    ('Emission Factors'!$H$5:$H$488 = 'GHG emissions calculations'!$H887),
                    0),
              MATCH('GHG emissions calculations'!R$6, 'Emission Factors'!$E$5:$R$5, 0)) &lt;&gt; "",
        INDEX('Emission Factors'!$E$5:$R$488,
              MATCH(1,
                    ('Emission Factors'!$E$5:$E$488 = 'GHG emissions calculations'!$F887) *
                    ('Emission Factors'!$H$5:$H$488 = 'GHG emissions calculations'!$H887),
                    0),
              MATCH('GHG emissions calculations'!R$6, 'Emission Factors'!$E$5:$R$5, 0)),
        ""),
    "")</f>
        <v>Europe</v>
      </c>
      <c r="S887" s="312">
        <f t="shared" si="2"/>
        <v>0</v>
      </c>
      <c r="T887" s="23"/>
    </row>
    <row r="888" ht="15.75" customHeight="1" outlineLevel="1">
      <c r="A888" s="23"/>
      <c r="B888" s="71"/>
      <c r="C888" s="71"/>
      <c r="D888" s="71"/>
      <c r="E888" s="314"/>
      <c r="F888" s="311" t="str">
        <f>Lists!T283</f>
        <v>Nickel - Hot rolling - Global or unspecified region</v>
      </c>
      <c r="G888" s="311">
        <f t="array" ref="G888">XLOOKUP(1,('Emission Factors'!$E$5:$E$488='GHG emissions calculations'!$F888)*('Emission Factors'!$H$5:$H$488='GHG emissions calculations'!$H888),INDEX('Emission Factors'!$E$5:$T$488,0,MATCH('GHG emissions calculations'!G$6,'Emission Factors'!$E$5:$T$5,0)),"",0)</f>
        <v>3</v>
      </c>
      <c r="H888" s="311" t="s">
        <v>237</v>
      </c>
      <c r="I888" s="312" t="str">
        <f>IF(
    SUMIFS('Import data'!$L$25:$L$80,
           'Import data'!$J$25:$J$80, F888,
           'Import data'!$G$25:$G$80, 'GHG emissions calculations'!$H888,
           'Import data'!$I$25:$I$80,$E$541) &lt;&gt; 0,
    SUMIFS('Import data'!$L$25:$L$80,
           'Import data'!$J$25:$J$80, F888,
           'Import data'!$G$25:$G$80, 'GHG emissions calculations'!$H888,
           'Import data'!$I$25:$I$80,$E$541),
    ""
)</f>
        <v/>
      </c>
      <c r="J888" s="311" t="str">
        <f t="array" ref="J888">IF(
    XLOOKUP(F888, 'Import data'!$J$26:$J$47, 'Import data'!$M$26:$M$47, "", 0) = "Please add the region-specific supplier emission factor or choose a different region available in the IAEG database.",
    "",
    XLOOKUP(F888, 'Import data'!$J$26:$J$47, 'Import data'!$M$26:$M$47, "", 0)
)</f>
        <v/>
      </c>
      <c r="K888" s="311" t="str">
        <f t="array" ref="K888">IFERROR(
    XLOOKUP(F888,
            _xlws.FILTER('Supplier Emission'!$G$15:$G$49,
                   ('Supplier Emission'!$D$15:$D$49=H888) * ('Supplier Emission'!$F$15:$F$49=$E$541)),
            _xlws.FILTER('Supplier Emission'!$I$15:$I$49,
                   ('Supplier Emission'!$D$15:$D$49=H888) * ('Supplier Emission'!$F$15:$F$49=$E$541)),
            ""),
    "")</f>
        <v/>
      </c>
      <c r="L888" s="311" t="str">
        <f t="array" ref="L888">IFERROR(
    XLOOKUP(F888,
            _xlws.FILTER('Supplier Emission'!$G$15:$G$49,
                   ('Supplier Emission'!$D$15:$D$49=H888) * ('Supplier Emission'!$F$15:$F$49=$E$541)),
            _xlws.FILTER('Supplier Emission'!$J$15:$J$49,
                   ('Supplier Emission'!$D$15:$D$49=H888) * ('Supplier Emission'!$F$15:$F$49=$E$541)),
            ""),
    "")</f>
        <v/>
      </c>
      <c r="M888" s="311" t="str">
        <f t="array" ref="M888">IFERROR(
    XLOOKUP(F888,
            _xlws.FILTER('Supplier Emission'!$G$15:$G$49,
                   ('Supplier Emission'!$D$15:$D$49=H888) * ('Supplier Emission'!$F$15:$F$49=$E$541)),
            _xlws.FILTER('Supplier Emission'!$M$15:$M$49,
                   ('Supplier Emission'!$D$15:$D$49=H888) * ('Supplier Emission'!$F$15:$F$49=$E$541)),
            ""),
    "")</f>
        <v/>
      </c>
      <c r="N888" s="311" t="str">
        <f t="array" ref="N888">IFERROR(
    XLOOKUP(F888,
            _xlws.FILTER('Supplier Emission'!$G$15:$G$49,
                   ('Supplier Emission'!$D$15:$D$49=H888) * ('Supplier Emission'!$F$15:$F$49=$E$541)),
            _xlws.FILTER('Supplier Emission'!$H$15:$H$49,
                   ('Supplier Emission'!$D$15:$D$49=H888) * ('Supplier Emission'!$F$15:$F$49=$E$541)),
            ""),
    "")</f>
        <v/>
      </c>
      <c r="O888" s="311" t="str">
        <f t="array" ref="O888">XLOOKUP(1,('Emission Factors'!$E$5:$E$488='GHG emissions calculations'!$F888)*('Emission Factors'!$H$5:$H$488='GHG emissions calculations'!$H888),INDEX('Emission Factors'!$E$5:$T$488,0,MATCH('GHG emissions calculations'!O$6,'Emission Factors'!$E$5:$T$5,0)),"",0)</f>
        <v>Nickel (virgin) + Hot rolling - Laminage à chaud (impact modéré)</v>
      </c>
      <c r="P888" s="313">
        <f t="array" ref="P888">IFERROR(
    INDEX('Emission Factors'!$E$5:$P$488,
          MATCH(1,
                ('Emission Factors'!$E$5:$E$488 = 'GHG emissions calculations'!$F888) *
                ('Emission Factors'!$H$5:$H$488 = 'GHG emissions calculations'!$H888),
                0),
          MATCH('GHG emissions calculations'!P$6,'Emission Factors'!$E$5:$P$5,0)),
    "")</f>
        <v>17.52911</v>
      </c>
      <c r="Q888" s="311" t="str">
        <f t="array" ref="Q888">IFERROR(
    IF(
        INDEX('Emission Factors'!$E$5:$P$488,
              MATCH(1,
                    ('Emission Factors'!$E$5:$E$488 = 'GHG emissions calculations'!$F888) *
                    ('Emission Factors'!$H$5:$H$488 = 'GHG emissions calculations'!$H888),
                    0),
              MATCH('GHG emissions calculations'!Q$6, 'Emission Factors'!$E$5:$P$5, 0)) &lt;&gt; "",
        INDEX('Emission Factors'!$E$5:$P$488,
              MATCH(1,
                    ('Emission Factors'!$E$5:$E$488 = 'GHG emissions calculations'!$F888) *
                    ('Emission Factors'!$H$5:$H$488 = 'GHG emissions calculations'!$H888),
                    0),
              MATCH('GHG emissions calculations'!Q$6, 'Emission Factors'!$E$5:$P$5, 0)),
        ""),
    "")</f>
        <v>kgCO2e/kg</v>
      </c>
      <c r="R888" s="311" t="str">
        <f t="array" ref="R888">IFERROR(
    IF(
        INDEX('Emission Factors'!$E$5:$R$488,
              MATCH(1,
                    ('Emission Factors'!$E$5:$E$488 = 'GHG emissions calculations'!$F888) *
                    ('Emission Factors'!$H$5:$H$488 = 'GHG emissions calculations'!$H888),
                    0),
              MATCH('GHG emissions calculations'!R$6, 'Emission Factors'!$E$5:$R$5, 0)) &lt;&gt; "",
        INDEX('Emission Factors'!$E$5:$R$488,
              MATCH(1,
                    ('Emission Factors'!$E$5:$E$488 = 'GHG emissions calculations'!$F888) *
                    ('Emission Factors'!$H$5:$H$488 = 'GHG emissions calculations'!$H888),
                    0),
              MATCH('GHG emissions calculations'!R$6, 'Emission Factors'!$E$5:$R$5, 0)),
        ""),
    "")</f>
        <v>Global or unspecified region</v>
      </c>
      <c r="S888" s="312">
        <f t="shared" si="2"/>
        <v>0</v>
      </c>
      <c r="T888" s="23"/>
    </row>
    <row r="889" ht="15.75" customHeight="1" outlineLevel="1">
      <c r="A889" s="23"/>
      <c r="B889" s="71"/>
      <c r="C889" s="71"/>
      <c r="D889" s="71"/>
      <c r="E889" s="314"/>
      <c r="F889" s="311" t="str">
        <f>Lists!T282</f>
        <v>Nickel - Hot rolling - Middle East</v>
      </c>
      <c r="G889" s="311" t="str">
        <f t="array" ref="G889">XLOOKUP(1,('Emission Factors'!$E$5:$E$488='GHG emissions calculations'!$F889)*('Emission Factors'!$H$5:$H$488='GHG emissions calculations'!$H889),INDEX('Emission Factors'!$E$5:$T$488,0,MATCH('GHG emissions calculations'!G$6,'Emission Factors'!$E$5:$T$5,0)),"",0)</f>
        <v/>
      </c>
      <c r="H889" s="311" t="s">
        <v>237</v>
      </c>
      <c r="I889" s="312" t="str">
        <f>IF(
    SUMIFS('Import data'!$L$25:$L$80,
           'Import data'!$J$25:$J$80, F889,
           'Import data'!$G$25:$G$80, 'GHG emissions calculations'!$H889,
           'Import data'!$I$25:$I$80,$E$541) &lt;&gt; 0,
    SUMIFS('Import data'!$L$25:$L$80,
           'Import data'!$J$25:$J$80, F889,
           'Import data'!$G$25:$G$80, 'GHG emissions calculations'!$H889,
           'Import data'!$I$25:$I$80,$E$541),
    ""
)</f>
        <v/>
      </c>
      <c r="J889" s="311" t="str">
        <f t="array" ref="J889">IF(
    XLOOKUP(F889, 'Import data'!$J$26:$J$47, 'Import data'!$M$26:$M$47, "", 0) = "Please add the region-specific supplier emission factor or choose a different region available in the IAEG database.",
    "",
    XLOOKUP(F889, 'Import data'!$J$26:$J$47, 'Import data'!$M$26:$M$47, "", 0)
)</f>
        <v/>
      </c>
      <c r="K889" s="311" t="str">
        <f t="array" ref="K889">IFERROR(
    XLOOKUP(F889,
            _xlws.FILTER('Supplier Emission'!$G$15:$G$49,
                   ('Supplier Emission'!$D$15:$D$49=H889) * ('Supplier Emission'!$F$15:$F$49=$E$541)),
            _xlws.FILTER('Supplier Emission'!$I$15:$I$49,
                   ('Supplier Emission'!$D$15:$D$49=H889) * ('Supplier Emission'!$F$15:$F$49=$E$541)),
            ""),
    "")</f>
        <v/>
      </c>
      <c r="L889" s="311" t="str">
        <f t="array" ref="L889">IFERROR(
    XLOOKUP(F889,
            _xlws.FILTER('Supplier Emission'!$G$15:$G$49,
                   ('Supplier Emission'!$D$15:$D$49=H889) * ('Supplier Emission'!$F$15:$F$49=$E$541)),
            _xlws.FILTER('Supplier Emission'!$J$15:$J$49,
                   ('Supplier Emission'!$D$15:$D$49=H889) * ('Supplier Emission'!$F$15:$F$49=$E$541)),
            ""),
    "")</f>
        <v/>
      </c>
      <c r="M889" s="311" t="str">
        <f t="array" ref="M889">IFERROR(
    XLOOKUP(F889,
            _xlws.FILTER('Supplier Emission'!$G$15:$G$49,
                   ('Supplier Emission'!$D$15:$D$49=H889) * ('Supplier Emission'!$F$15:$F$49=$E$541)),
            _xlws.FILTER('Supplier Emission'!$M$15:$M$49,
                   ('Supplier Emission'!$D$15:$D$49=H889) * ('Supplier Emission'!$F$15:$F$49=$E$541)),
            ""),
    "")</f>
        <v/>
      </c>
      <c r="N889" s="311" t="str">
        <f t="array" ref="N889">IFERROR(
    XLOOKUP(F889,
            _xlws.FILTER('Supplier Emission'!$G$15:$G$49,
                   ('Supplier Emission'!$D$15:$D$49=H889) * ('Supplier Emission'!$F$15:$F$49=$E$541)),
            _xlws.FILTER('Supplier Emission'!$H$15:$H$49,
                   ('Supplier Emission'!$D$15:$D$49=H889) * ('Supplier Emission'!$F$15:$F$49=$E$541)),
            ""),
    "")</f>
        <v/>
      </c>
      <c r="O889" s="311" t="str">
        <f t="array" ref="O889">XLOOKUP(1,('Emission Factors'!$E$5:$E$488='GHG emissions calculations'!$F889)*('Emission Factors'!$H$5:$H$488='GHG emissions calculations'!$H889),INDEX('Emission Factors'!$E$5:$T$488,0,MATCH('GHG emissions calculations'!O$6,'Emission Factors'!$E$5:$T$5,0)),"",0)</f>
        <v/>
      </c>
      <c r="P889" s="313" t="str">
        <f t="array" ref="P889">IFERROR(
    INDEX('Emission Factors'!$E$5:$P$488,
          MATCH(1,
                ('Emission Factors'!$E$5:$E$488 = 'GHG emissions calculations'!$F889) *
                ('Emission Factors'!$H$5:$H$488 = 'GHG emissions calculations'!$H889),
                0),
          MATCH('GHG emissions calculations'!P$6,'Emission Factors'!$E$5:$P$5,0)),
    "")</f>
        <v/>
      </c>
      <c r="Q889" s="311" t="str">
        <f t="array" ref="Q889">IFERROR(
    IF(
        INDEX('Emission Factors'!$E$5:$P$488,
              MATCH(1,
                    ('Emission Factors'!$E$5:$E$488 = 'GHG emissions calculations'!$F889) *
                    ('Emission Factors'!$H$5:$H$488 = 'GHG emissions calculations'!$H889),
                    0),
              MATCH('GHG emissions calculations'!Q$6, 'Emission Factors'!$E$5:$P$5, 0)) &lt;&gt; "",
        INDEX('Emission Factors'!$E$5:$P$488,
              MATCH(1,
                    ('Emission Factors'!$E$5:$E$488 = 'GHG emissions calculations'!$F889) *
                    ('Emission Factors'!$H$5:$H$488 = 'GHG emissions calculations'!$H889),
                    0),
              MATCH('GHG emissions calculations'!Q$6, 'Emission Factors'!$E$5:$P$5, 0)),
        ""),
    "")</f>
        <v/>
      </c>
      <c r="R889" s="311" t="str">
        <f t="array" ref="R889">IFERROR(
    IF(
        INDEX('Emission Factors'!$E$5:$R$488,
              MATCH(1,
                    ('Emission Factors'!$E$5:$E$488 = 'GHG emissions calculations'!$F889) *
                    ('Emission Factors'!$H$5:$H$488 = 'GHG emissions calculations'!$H889),
                    0),
              MATCH('GHG emissions calculations'!R$6, 'Emission Factors'!$E$5:$R$5, 0)) &lt;&gt; "",
        INDEX('Emission Factors'!$E$5:$R$488,
              MATCH(1,
                    ('Emission Factors'!$E$5:$E$488 = 'GHG emissions calculations'!$F889) *
                    ('Emission Factors'!$H$5:$H$488 = 'GHG emissions calculations'!$H889),
                    0),
              MATCH('GHG emissions calculations'!R$6, 'Emission Factors'!$E$5:$R$5, 0)),
        ""),
    "")</f>
        <v/>
      </c>
      <c r="S889" s="312">
        <f t="shared" si="2"/>
        <v>0</v>
      </c>
      <c r="T889" s="23"/>
    </row>
    <row r="890" ht="15.75" customHeight="1" outlineLevel="1">
      <c r="A890" s="23"/>
      <c r="B890" s="71"/>
      <c r="C890" s="71"/>
      <c r="D890" s="71"/>
      <c r="E890" s="314"/>
      <c r="F890" s="311" t="str">
        <f>Lists!T281</f>
        <v>Nickel - Hot rolling - Oceania</v>
      </c>
      <c r="G890" s="311" t="str">
        <f t="array" ref="G890">XLOOKUP(1,('Emission Factors'!$E$5:$E$488='GHG emissions calculations'!$F890)*('Emission Factors'!$H$5:$H$488='GHG emissions calculations'!$H890),INDEX('Emission Factors'!$E$5:$T$488,0,MATCH('GHG emissions calculations'!G$6,'Emission Factors'!$E$5:$T$5,0)),"",0)</f>
        <v/>
      </c>
      <c r="H890" s="311" t="s">
        <v>237</v>
      </c>
      <c r="I890" s="312" t="str">
        <f>IF(
    SUMIFS('Import data'!$L$25:$L$80,
           'Import data'!$J$25:$J$80, F890,
           'Import data'!$G$25:$G$80, 'GHG emissions calculations'!$H890,
           'Import data'!$I$25:$I$80,$E$541) &lt;&gt; 0,
    SUMIFS('Import data'!$L$25:$L$80,
           'Import data'!$J$25:$J$80, F890,
           'Import data'!$G$25:$G$80, 'GHG emissions calculations'!$H890,
           'Import data'!$I$25:$I$80,$E$541),
    ""
)</f>
        <v/>
      </c>
      <c r="J890" s="311" t="str">
        <f t="array" ref="J890">IF(
    XLOOKUP(F890, 'Import data'!$J$26:$J$47, 'Import data'!$M$26:$M$47, "", 0) = "Please add the region-specific supplier emission factor or choose a different region available in the IAEG database.",
    "",
    XLOOKUP(F890, 'Import data'!$J$26:$J$47, 'Import data'!$M$26:$M$47, "", 0)
)</f>
        <v/>
      </c>
      <c r="K890" s="311" t="str">
        <f t="array" ref="K890">IFERROR(
    XLOOKUP(F890,
            _xlws.FILTER('Supplier Emission'!$G$15:$G$49,
                   ('Supplier Emission'!$D$15:$D$49=H890) * ('Supplier Emission'!$F$15:$F$49=$E$541)),
            _xlws.FILTER('Supplier Emission'!$I$15:$I$49,
                   ('Supplier Emission'!$D$15:$D$49=H890) * ('Supplier Emission'!$F$15:$F$49=$E$541)),
            ""),
    "")</f>
        <v/>
      </c>
      <c r="L890" s="311" t="str">
        <f t="array" ref="L890">IFERROR(
    XLOOKUP(F890,
            _xlws.FILTER('Supplier Emission'!$G$15:$G$49,
                   ('Supplier Emission'!$D$15:$D$49=H890) * ('Supplier Emission'!$F$15:$F$49=$E$541)),
            _xlws.FILTER('Supplier Emission'!$J$15:$J$49,
                   ('Supplier Emission'!$D$15:$D$49=H890) * ('Supplier Emission'!$F$15:$F$49=$E$541)),
            ""),
    "")</f>
        <v/>
      </c>
      <c r="M890" s="311" t="str">
        <f t="array" ref="M890">IFERROR(
    XLOOKUP(F890,
            _xlws.FILTER('Supplier Emission'!$G$15:$G$49,
                   ('Supplier Emission'!$D$15:$D$49=H890) * ('Supplier Emission'!$F$15:$F$49=$E$541)),
            _xlws.FILTER('Supplier Emission'!$M$15:$M$49,
                   ('Supplier Emission'!$D$15:$D$49=H890) * ('Supplier Emission'!$F$15:$F$49=$E$541)),
            ""),
    "")</f>
        <v/>
      </c>
      <c r="N890" s="311" t="str">
        <f t="array" ref="N890">IFERROR(
    XLOOKUP(F890,
            _xlws.FILTER('Supplier Emission'!$G$15:$G$49,
                   ('Supplier Emission'!$D$15:$D$49=H890) * ('Supplier Emission'!$F$15:$F$49=$E$541)),
            _xlws.FILTER('Supplier Emission'!$H$15:$H$49,
                   ('Supplier Emission'!$D$15:$D$49=H890) * ('Supplier Emission'!$F$15:$F$49=$E$541)),
            ""),
    "")</f>
        <v/>
      </c>
      <c r="O890" s="311" t="str">
        <f t="array" ref="O890">XLOOKUP(1,('Emission Factors'!$E$5:$E$488='GHG emissions calculations'!$F890)*('Emission Factors'!$H$5:$H$488='GHG emissions calculations'!$H890),INDEX('Emission Factors'!$E$5:$T$488,0,MATCH('GHG emissions calculations'!O$6,'Emission Factors'!$E$5:$T$5,0)),"",0)</f>
        <v/>
      </c>
      <c r="P890" s="313" t="str">
        <f t="array" ref="P890">IFERROR(
    INDEX('Emission Factors'!$E$5:$P$488,
          MATCH(1,
                ('Emission Factors'!$E$5:$E$488 = 'GHG emissions calculations'!$F890) *
                ('Emission Factors'!$H$5:$H$488 = 'GHG emissions calculations'!$H890),
                0),
          MATCH('GHG emissions calculations'!P$6,'Emission Factors'!$E$5:$P$5,0)),
    "")</f>
        <v/>
      </c>
      <c r="Q890" s="311" t="str">
        <f t="array" ref="Q890">IFERROR(
    IF(
        INDEX('Emission Factors'!$E$5:$P$488,
              MATCH(1,
                    ('Emission Factors'!$E$5:$E$488 = 'GHG emissions calculations'!$F890) *
                    ('Emission Factors'!$H$5:$H$488 = 'GHG emissions calculations'!$H890),
                    0),
              MATCH('GHG emissions calculations'!Q$6, 'Emission Factors'!$E$5:$P$5, 0)) &lt;&gt; "",
        INDEX('Emission Factors'!$E$5:$P$488,
              MATCH(1,
                    ('Emission Factors'!$E$5:$E$488 = 'GHG emissions calculations'!$F890) *
                    ('Emission Factors'!$H$5:$H$488 = 'GHG emissions calculations'!$H890),
                    0),
              MATCH('GHG emissions calculations'!Q$6, 'Emission Factors'!$E$5:$P$5, 0)),
        ""),
    "")</f>
        <v/>
      </c>
      <c r="R890" s="311" t="str">
        <f t="array" ref="R890">IFERROR(
    IF(
        INDEX('Emission Factors'!$E$5:$R$488,
              MATCH(1,
                    ('Emission Factors'!$E$5:$E$488 = 'GHG emissions calculations'!$F890) *
                    ('Emission Factors'!$H$5:$H$488 = 'GHG emissions calculations'!$H890),
                    0),
              MATCH('GHG emissions calculations'!R$6, 'Emission Factors'!$E$5:$R$5, 0)) &lt;&gt; "",
        INDEX('Emission Factors'!$E$5:$R$488,
              MATCH(1,
                    ('Emission Factors'!$E$5:$E$488 = 'GHG emissions calculations'!$F890) *
                    ('Emission Factors'!$H$5:$H$488 = 'GHG emissions calculations'!$H890),
                    0),
              MATCH('GHG emissions calculations'!R$6, 'Emission Factors'!$E$5:$R$5, 0)),
        ""),
    "")</f>
        <v/>
      </c>
      <c r="S890" s="312">
        <f t="shared" si="2"/>
        <v>0</v>
      </c>
      <c r="T890" s="23"/>
    </row>
    <row r="891" ht="15.75" customHeight="1" outlineLevel="1">
      <c r="A891" s="23"/>
      <c r="B891" s="71"/>
      <c r="C891" s="71"/>
      <c r="D891" s="71"/>
      <c r="E891" s="314"/>
      <c r="F891" s="311" t="str">
        <f>Lists!T286</f>
        <v>Nickel - Metal drilling - Africa</v>
      </c>
      <c r="G891" s="311" t="str">
        <f t="array" ref="G891">XLOOKUP(1,('Emission Factors'!$E$5:$E$488='GHG emissions calculations'!$F891)*('Emission Factors'!$H$5:$H$488='GHG emissions calculations'!$H891),INDEX('Emission Factors'!$E$5:$T$488,0,MATCH('GHG emissions calculations'!G$6,'Emission Factors'!$E$5:$T$5,0)),"",0)</f>
        <v/>
      </c>
      <c r="H891" s="311" t="s">
        <v>237</v>
      </c>
      <c r="I891" s="312" t="str">
        <f>IF(
    SUMIFS('Import data'!$L$25:$L$80,
           'Import data'!$J$25:$J$80, F891,
           'Import data'!$G$25:$G$80, 'GHG emissions calculations'!$H891,
           'Import data'!$I$25:$I$80,$E$541) &lt;&gt; 0,
    SUMIFS('Import data'!$L$25:$L$80,
           'Import data'!$J$25:$J$80, F891,
           'Import data'!$G$25:$G$80, 'GHG emissions calculations'!$H891,
           'Import data'!$I$25:$I$80,$E$541),
    ""
)</f>
        <v/>
      </c>
      <c r="J891" s="311" t="str">
        <f t="array" ref="J891">IF(
    XLOOKUP(F891, 'Import data'!$J$26:$J$47, 'Import data'!$M$26:$M$47, "", 0) = "Please add the region-specific supplier emission factor or choose a different region available in the IAEG database.",
    "",
    XLOOKUP(F891, 'Import data'!$J$26:$J$47, 'Import data'!$M$26:$M$47, "", 0)
)</f>
        <v/>
      </c>
      <c r="K891" s="311" t="str">
        <f t="array" ref="K891">IFERROR(
    XLOOKUP(F891,
            _xlws.FILTER('Supplier Emission'!$G$15:$G$49,
                   ('Supplier Emission'!$D$15:$D$49=H891) * ('Supplier Emission'!$F$15:$F$49=$E$541)),
            _xlws.FILTER('Supplier Emission'!$I$15:$I$49,
                   ('Supplier Emission'!$D$15:$D$49=H891) * ('Supplier Emission'!$F$15:$F$49=$E$541)),
            ""),
    "")</f>
        <v/>
      </c>
      <c r="L891" s="311" t="str">
        <f t="array" ref="L891">IFERROR(
    XLOOKUP(F891,
            _xlws.FILTER('Supplier Emission'!$G$15:$G$49,
                   ('Supplier Emission'!$D$15:$D$49=H891) * ('Supplier Emission'!$F$15:$F$49=$E$541)),
            _xlws.FILTER('Supplier Emission'!$J$15:$J$49,
                   ('Supplier Emission'!$D$15:$D$49=H891) * ('Supplier Emission'!$F$15:$F$49=$E$541)),
            ""),
    "")</f>
        <v/>
      </c>
      <c r="M891" s="311" t="str">
        <f t="array" ref="M891">IFERROR(
    XLOOKUP(F891,
            _xlws.FILTER('Supplier Emission'!$G$15:$G$49,
                   ('Supplier Emission'!$D$15:$D$49=H891) * ('Supplier Emission'!$F$15:$F$49=$E$541)),
            _xlws.FILTER('Supplier Emission'!$M$15:$M$49,
                   ('Supplier Emission'!$D$15:$D$49=H891) * ('Supplier Emission'!$F$15:$F$49=$E$541)),
            ""),
    "")</f>
        <v/>
      </c>
      <c r="N891" s="311" t="str">
        <f t="array" ref="N891">IFERROR(
    XLOOKUP(F891,
            _xlws.FILTER('Supplier Emission'!$G$15:$G$49,
                   ('Supplier Emission'!$D$15:$D$49=H891) * ('Supplier Emission'!$F$15:$F$49=$E$541)),
            _xlws.FILTER('Supplier Emission'!$H$15:$H$49,
                   ('Supplier Emission'!$D$15:$D$49=H891) * ('Supplier Emission'!$F$15:$F$49=$E$541)),
            ""),
    "")</f>
        <v/>
      </c>
      <c r="O891" s="311" t="str">
        <f t="array" ref="O891">XLOOKUP(1,('Emission Factors'!$E$5:$E$488='GHG emissions calculations'!$F891)*('Emission Factors'!$H$5:$H$488='GHG emissions calculations'!$H891),INDEX('Emission Factors'!$E$5:$T$488,0,MATCH('GHG emissions calculations'!O$6,'Emission Factors'!$E$5:$T$5,0)),"",0)</f>
        <v/>
      </c>
      <c r="P891" s="313" t="str">
        <f t="array" ref="P891">IFERROR(
    INDEX('Emission Factors'!$E$5:$P$488,
          MATCH(1,
                ('Emission Factors'!$E$5:$E$488 = 'GHG emissions calculations'!$F891) *
                ('Emission Factors'!$H$5:$H$488 = 'GHG emissions calculations'!$H891),
                0),
          MATCH('GHG emissions calculations'!P$6,'Emission Factors'!$E$5:$P$5,0)),
    "")</f>
        <v/>
      </c>
      <c r="Q891" s="311" t="str">
        <f t="array" ref="Q891">IFERROR(
    IF(
        INDEX('Emission Factors'!$E$5:$P$488,
              MATCH(1,
                    ('Emission Factors'!$E$5:$E$488 = 'GHG emissions calculations'!$F891) *
                    ('Emission Factors'!$H$5:$H$488 = 'GHG emissions calculations'!$H891),
                    0),
              MATCH('GHG emissions calculations'!Q$6, 'Emission Factors'!$E$5:$P$5, 0)) &lt;&gt; "",
        INDEX('Emission Factors'!$E$5:$P$488,
              MATCH(1,
                    ('Emission Factors'!$E$5:$E$488 = 'GHG emissions calculations'!$F891) *
                    ('Emission Factors'!$H$5:$H$488 = 'GHG emissions calculations'!$H891),
                    0),
              MATCH('GHG emissions calculations'!Q$6, 'Emission Factors'!$E$5:$P$5, 0)),
        ""),
    "")</f>
        <v/>
      </c>
      <c r="R891" s="311" t="str">
        <f t="array" ref="R891">IFERROR(
    IF(
        INDEX('Emission Factors'!$E$5:$R$488,
              MATCH(1,
                    ('Emission Factors'!$E$5:$E$488 = 'GHG emissions calculations'!$F891) *
                    ('Emission Factors'!$H$5:$H$488 = 'GHG emissions calculations'!$H891),
                    0),
              MATCH('GHG emissions calculations'!R$6, 'Emission Factors'!$E$5:$R$5, 0)) &lt;&gt; "",
        INDEX('Emission Factors'!$E$5:$R$488,
              MATCH(1,
                    ('Emission Factors'!$E$5:$E$488 = 'GHG emissions calculations'!$F891) *
                    ('Emission Factors'!$H$5:$H$488 = 'GHG emissions calculations'!$H891),
                    0),
              MATCH('GHG emissions calculations'!R$6, 'Emission Factors'!$E$5:$R$5, 0)),
        ""),
    "")</f>
        <v/>
      </c>
      <c r="S891" s="312">
        <f t="shared" si="2"/>
        <v>0</v>
      </c>
      <c r="T891" s="23"/>
    </row>
    <row r="892" ht="15.75" customHeight="1" outlineLevel="1">
      <c r="A892" s="23"/>
      <c r="B892" s="71"/>
      <c r="C892" s="71"/>
      <c r="D892" s="71"/>
      <c r="E892" s="314"/>
      <c r="F892" s="311" t="str">
        <f>Lists!T284</f>
        <v>Nickel - Metal drilling - America</v>
      </c>
      <c r="G892" s="311" t="str">
        <f t="array" ref="G892">XLOOKUP(1,('Emission Factors'!$E$5:$E$488='GHG emissions calculations'!$F892)*('Emission Factors'!$H$5:$H$488='GHG emissions calculations'!$H892),INDEX('Emission Factors'!$E$5:$T$488,0,MATCH('GHG emissions calculations'!G$6,'Emission Factors'!$E$5:$T$5,0)),"",0)</f>
        <v/>
      </c>
      <c r="H892" s="311" t="s">
        <v>237</v>
      </c>
      <c r="I892" s="312" t="str">
        <f>IF(
    SUMIFS('Import data'!$L$25:$L$80,
           'Import data'!$J$25:$J$80, F892,
           'Import data'!$G$25:$G$80, 'GHG emissions calculations'!$H892,
           'Import data'!$I$25:$I$80,$E$541) &lt;&gt; 0,
    SUMIFS('Import data'!$L$25:$L$80,
           'Import data'!$J$25:$J$80, F892,
           'Import data'!$G$25:$G$80, 'GHG emissions calculations'!$H892,
           'Import data'!$I$25:$I$80,$E$541),
    ""
)</f>
        <v/>
      </c>
      <c r="J892" s="311" t="str">
        <f t="array" ref="J892">IF(
    XLOOKUP(F892, 'Import data'!$J$26:$J$47, 'Import data'!$M$26:$M$47, "", 0) = "Please add the region-specific supplier emission factor or choose a different region available in the IAEG database.",
    "",
    XLOOKUP(F892, 'Import data'!$J$26:$J$47, 'Import data'!$M$26:$M$47, "", 0)
)</f>
        <v/>
      </c>
      <c r="K892" s="311" t="str">
        <f t="array" ref="K892">IFERROR(
    XLOOKUP(F892,
            _xlws.FILTER('Supplier Emission'!$G$15:$G$49,
                   ('Supplier Emission'!$D$15:$D$49=H892) * ('Supplier Emission'!$F$15:$F$49=$E$541)),
            _xlws.FILTER('Supplier Emission'!$I$15:$I$49,
                   ('Supplier Emission'!$D$15:$D$49=H892) * ('Supplier Emission'!$F$15:$F$49=$E$541)),
            ""),
    "")</f>
        <v/>
      </c>
      <c r="L892" s="311" t="str">
        <f t="array" ref="L892">IFERROR(
    XLOOKUP(F892,
            _xlws.FILTER('Supplier Emission'!$G$15:$G$49,
                   ('Supplier Emission'!$D$15:$D$49=H892) * ('Supplier Emission'!$F$15:$F$49=$E$541)),
            _xlws.FILTER('Supplier Emission'!$J$15:$J$49,
                   ('Supplier Emission'!$D$15:$D$49=H892) * ('Supplier Emission'!$F$15:$F$49=$E$541)),
            ""),
    "")</f>
        <v/>
      </c>
      <c r="M892" s="311" t="str">
        <f t="array" ref="M892">IFERROR(
    XLOOKUP(F892,
            _xlws.FILTER('Supplier Emission'!$G$15:$G$49,
                   ('Supplier Emission'!$D$15:$D$49=H892) * ('Supplier Emission'!$F$15:$F$49=$E$541)),
            _xlws.FILTER('Supplier Emission'!$M$15:$M$49,
                   ('Supplier Emission'!$D$15:$D$49=H892) * ('Supplier Emission'!$F$15:$F$49=$E$541)),
            ""),
    "")</f>
        <v/>
      </c>
      <c r="N892" s="311" t="str">
        <f t="array" ref="N892">IFERROR(
    XLOOKUP(F892,
            _xlws.FILTER('Supplier Emission'!$G$15:$G$49,
                   ('Supplier Emission'!$D$15:$D$49=H892) * ('Supplier Emission'!$F$15:$F$49=$E$541)),
            _xlws.FILTER('Supplier Emission'!$H$15:$H$49,
                   ('Supplier Emission'!$D$15:$D$49=H892) * ('Supplier Emission'!$F$15:$F$49=$E$541)),
            ""),
    "")</f>
        <v/>
      </c>
      <c r="O892" s="311" t="str">
        <f t="array" ref="O892">XLOOKUP(1,('Emission Factors'!$E$5:$E$488='GHG emissions calculations'!$F892)*('Emission Factors'!$H$5:$H$488='GHG emissions calculations'!$H892),INDEX('Emission Factors'!$E$5:$T$488,0,MATCH('GHG emissions calculations'!O$6,'Emission Factors'!$E$5:$T$5,0)),"",0)</f>
        <v/>
      </c>
      <c r="P892" s="313" t="str">
        <f t="array" ref="P892">IFERROR(
    INDEX('Emission Factors'!$E$5:$P$488,
          MATCH(1,
                ('Emission Factors'!$E$5:$E$488 = 'GHG emissions calculations'!$F892) *
                ('Emission Factors'!$H$5:$H$488 = 'GHG emissions calculations'!$H892),
                0),
          MATCH('GHG emissions calculations'!P$6,'Emission Factors'!$E$5:$P$5,0)),
    "")</f>
        <v/>
      </c>
      <c r="Q892" s="311" t="str">
        <f t="array" ref="Q892">IFERROR(
    IF(
        INDEX('Emission Factors'!$E$5:$P$488,
              MATCH(1,
                    ('Emission Factors'!$E$5:$E$488 = 'GHG emissions calculations'!$F892) *
                    ('Emission Factors'!$H$5:$H$488 = 'GHG emissions calculations'!$H892),
                    0),
              MATCH('GHG emissions calculations'!Q$6, 'Emission Factors'!$E$5:$P$5, 0)) &lt;&gt; "",
        INDEX('Emission Factors'!$E$5:$P$488,
              MATCH(1,
                    ('Emission Factors'!$E$5:$E$488 = 'GHG emissions calculations'!$F892) *
                    ('Emission Factors'!$H$5:$H$488 = 'GHG emissions calculations'!$H892),
                    0),
              MATCH('GHG emissions calculations'!Q$6, 'Emission Factors'!$E$5:$P$5, 0)),
        ""),
    "")</f>
        <v/>
      </c>
      <c r="R892" s="311" t="str">
        <f t="array" ref="R892">IFERROR(
    IF(
        INDEX('Emission Factors'!$E$5:$R$488,
              MATCH(1,
                    ('Emission Factors'!$E$5:$E$488 = 'GHG emissions calculations'!$F892) *
                    ('Emission Factors'!$H$5:$H$488 = 'GHG emissions calculations'!$H892),
                    0),
              MATCH('GHG emissions calculations'!R$6, 'Emission Factors'!$E$5:$R$5, 0)) &lt;&gt; "",
        INDEX('Emission Factors'!$E$5:$R$488,
              MATCH(1,
                    ('Emission Factors'!$E$5:$E$488 = 'GHG emissions calculations'!$F892) *
                    ('Emission Factors'!$H$5:$H$488 = 'GHG emissions calculations'!$H892),
                    0),
              MATCH('GHG emissions calculations'!R$6, 'Emission Factors'!$E$5:$R$5, 0)),
        ""),
    "")</f>
        <v/>
      </c>
      <c r="S892" s="312">
        <f t="shared" si="2"/>
        <v>0</v>
      </c>
      <c r="T892" s="23"/>
    </row>
    <row r="893" ht="15.75" customHeight="1" outlineLevel="1">
      <c r="A893" s="23"/>
      <c r="B893" s="71"/>
      <c r="C893" s="71"/>
      <c r="D893" s="71"/>
      <c r="E893" s="314"/>
      <c r="F893" s="311" t="str">
        <f>Lists!T287</f>
        <v>Nickel - Metal drilling - Asia</v>
      </c>
      <c r="G893" s="311" t="str">
        <f t="array" ref="G893">XLOOKUP(1,('Emission Factors'!$E$5:$E$488='GHG emissions calculations'!$F893)*('Emission Factors'!$H$5:$H$488='GHG emissions calculations'!$H893),INDEX('Emission Factors'!$E$5:$T$488,0,MATCH('GHG emissions calculations'!G$6,'Emission Factors'!$E$5:$T$5,0)),"",0)</f>
        <v/>
      </c>
      <c r="H893" s="311" t="s">
        <v>237</v>
      </c>
      <c r="I893" s="312" t="str">
        <f>IF(
    SUMIFS('Import data'!$L$25:$L$80,
           'Import data'!$J$25:$J$80, F893,
           'Import data'!$G$25:$G$80, 'GHG emissions calculations'!$H893,
           'Import data'!$I$25:$I$80,$E$541) &lt;&gt; 0,
    SUMIFS('Import data'!$L$25:$L$80,
           'Import data'!$J$25:$J$80, F893,
           'Import data'!$G$25:$G$80, 'GHG emissions calculations'!$H893,
           'Import data'!$I$25:$I$80,$E$541),
    ""
)</f>
        <v/>
      </c>
      <c r="J893" s="311" t="str">
        <f t="array" ref="J893">IF(
    XLOOKUP(F893, 'Import data'!$J$26:$J$47, 'Import data'!$M$26:$M$47, "", 0) = "Please add the region-specific supplier emission factor or choose a different region available in the IAEG database.",
    "",
    XLOOKUP(F893, 'Import data'!$J$26:$J$47, 'Import data'!$M$26:$M$47, "", 0)
)</f>
        <v/>
      </c>
      <c r="K893" s="311" t="str">
        <f t="array" ref="K893">IFERROR(
    XLOOKUP(F893,
            _xlws.FILTER('Supplier Emission'!$G$15:$G$49,
                   ('Supplier Emission'!$D$15:$D$49=H893) * ('Supplier Emission'!$F$15:$F$49=$E$541)),
            _xlws.FILTER('Supplier Emission'!$I$15:$I$49,
                   ('Supplier Emission'!$D$15:$D$49=H893) * ('Supplier Emission'!$F$15:$F$49=$E$541)),
            ""),
    "")</f>
        <v/>
      </c>
      <c r="L893" s="311" t="str">
        <f t="array" ref="L893">IFERROR(
    XLOOKUP(F893,
            _xlws.FILTER('Supplier Emission'!$G$15:$G$49,
                   ('Supplier Emission'!$D$15:$D$49=H893) * ('Supplier Emission'!$F$15:$F$49=$E$541)),
            _xlws.FILTER('Supplier Emission'!$J$15:$J$49,
                   ('Supplier Emission'!$D$15:$D$49=H893) * ('Supplier Emission'!$F$15:$F$49=$E$541)),
            ""),
    "")</f>
        <v/>
      </c>
      <c r="M893" s="311" t="str">
        <f t="array" ref="M893">IFERROR(
    XLOOKUP(F893,
            _xlws.FILTER('Supplier Emission'!$G$15:$G$49,
                   ('Supplier Emission'!$D$15:$D$49=H893) * ('Supplier Emission'!$F$15:$F$49=$E$541)),
            _xlws.FILTER('Supplier Emission'!$M$15:$M$49,
                   ('Supplier Emission'!$D$15:$D$49=H893) * ('Supplier Emission'!$F$15:$F$49=$E$541)),
            ""),
    "")</f>
        <v/>
      </c>
      <c r="N893" s="311" t="str">
        <f t="array" ref="N893">IFERROR(
    XLOOKUP(F893,
            _xlws.FILTER('Supplier Emission'!$G$15:$G$49,
                   ('Supplier Emission'!$D$15:$D$49=H893) * ('Supplier Emission'!$F$15:$F$49=$E$541)),
            _xlws.FILTER('Supplier Emission'!$H$15:$H$49,
                   ('Supplier Emission'!$D$15:$D$49=H893) * ('Supplier Emission'!$F$15:$F$49=$E$541)),
            ""),
    "")</f>
        <v/>
      </c>
      <c r="O893" s="311" t="str">
        <f t="array" ref="O893">XLOOKUP(1,('Emission Factors'!$E$5:$E$488='GHG emissions calculations'!$F893)*('Emission Factors'!$H$5:$H$488='GHG emissions calculations'!$H893),INDEX('Emission Factors'!$E$5:$T$488,0,MATCH('GHG emissions calculations'!O$6,'Emission Factors'!$E$5:$T$5,0)),"",0)</f>
        <v/>
      </c>
      <c r="P893" s="313" t="str">
        <f t="array" ref="P893">IFERROR(
    INDEX('Emission Factors'!$E$5:$P$488,
          MATCH(1,
                ('Emission Factors'!$E$5:$E$488 = 'GHG emissions calculations'!$F893) *
                ('Emission Factors'!$H$5:$H$488 = 'GHG emissions calculations'!$H893),
                0),
          MATCH('GHG emissions calculations'!P$6,'Emission Factors'!$E$5:$P$5,0)),
    "")</f>
        <v/>
      </c>
      <c r="Q893" s="311" t="str">
        <f t="array" ref="Q893">IFERROR(
    IF(
        INDEX('Emission Factors'!$E$5:$P$488,
              MATCH(1,
                    ('Emission Factors'!$E$5:$E$488 = 'GHG emissions calculations'!$F893) *
                    ('Emission Factors'!$H$5:$H$488 = 'GHG emissions calculations'!$H893),
                    0),
              MATCH('GHG emissions calculations'!Q$6, 'Emission Factors'!$E$5:$P$5, 0)) &lt;&gt; "",
        INDEX('Emission Factors'!$E$5:$P$488,
              MATCH(1,
                    ('Emission Factors'!$E$5:$E$488 = 'GHG emissions calculations'!$F893) *
                    ('Emission Factors'!$H$5:$H$488 = 'GHG emissions calculations'!$H893),
                    0),
              MATCH('GHG emissions calculations'!Q$6, 'Emission Factors'!$E$5:$P$5, 0)),
        ""),
    "")</f>
        <v/>
      </c>
      <c r="R893" s="311" t="str">
        <f t="array" ref="R893">IFERROR(
    IF(
        INDEX('Emission Factors'!$E$5:$R$488,
              MATCH(1,
                    ('Emission Factors'!$E$5:$E$488 = 'GHG emissions calculations'!$F893) *
                    ('Emission Factors'!$H$5:$H$488 = 'GHG emissions calculations'!$H893),
                    0),
              MATCH('GHG emissions calculations'!R$6, 'Emission Factors'!$E$5:$R$5, 0)) &lt;&gt; "",
        INDEX('Emission Factors'!$E$5:$R$488,
              MATCH(1,
                    ('Emission Factors'!$E$5:$E$488 = 'GHG emissions calculations'!$F893) *
                    ('Emission Factors'!$H$5:$H$488 = 'GHG emissions calculations'!$H893),
                    0),
              MATCH('GHG emissions calculations'!R$6, 'Emission Factors'!$E$5:$R$5, 0)),
        ""),
    "")</f>
        <v/>
      </c>
      <c r="S893" s="312">
        <f t="shared" si="2"/>
        <v>0</v>
      </c>
      <c r="T893" s="23"/>
    </row>
    <row r="894" ht="15.75" customHeight="1" outlineLevel="1">
      <c r="A894" s="23"/>
      <c r="B894" s="71"/>
      <c r="C894" s="71"/>
      <c r="D894" s="71"/>
      <c r="E894" s="314"/>
      <c r="F894" s="311" t="str">
        <f>Lists!T285</f>
        <v>Nickel - Metal drilling - Europe</v>
      </c>
      <c r="G894" s="311">
        <f t="array" ref="G894">XLOOKUP(1,('Emission Factors'!$E$5:$E$488='GHG emissions calculations'!$F894)*('Emission Factors'!$H$5:$H$488='GHG emissions calculations'!$H894),INDEX('Emission Factors'!$E$5:$T$488,0,MATCH('GHG emissions calculations'!G$6,'Emission Factors'!$E$5:$T$5,0)),"",0)</f>
        <v>3</v>
      </c>
      <c r="H894" s="311" t="s">
        <v>237</v>
      </c>
      <c r="I894" s="312" t="str">
        <f>IF(
    SUMIFS('Import data'!$L$25:$L$80,
           'Import data'!$J$25:$J$80, F894,
           'Import data'!$G$25:$G$80, 'GHG emissions calculations'!$H894,
           'Import data'!$I$25:$I$80,$E$541) &lt;&gt; 0,
    SUMIFS('Import data'!$L$25:$L$80,
           'Import data'!$J$25:$J$80, F894,
           'Import data'!$G$25:$G$80, 'GHG emissions calculations'!$H894,
           'Import data'!$I$25:$I$80,$E$541),
    ""
)</f>
        <v/>
      </c>
      <c r="J894" s="311" t="str">
        <f t="array" ref="J894">IF(
    XLOOKUP(F894, 'Import data'!$J$26:$J$47, 'Import data'!$M$26:$M$47, "", 0) = "Please add the region-specific supplier emission factor or choose a different region available in the IAEG database.",
    "",
    XLOOKUP(F894, 'Import data'!$J$26:$J$47, 'Import data'!$M$26:$M$47, "", 0)
)</f>
        <v/>
      </c>
      <c r="K894" s="311" t="str">
        <f t="array" ref="K894">IFERROR(
    XLOOKUP(F894,
            _xlws.FILTER('Supplier Emission'!$G$15:$G$49,
                   ('Supplier Emission'!$D$15:$D$49=H894) * ('Supplier Emission'!$F$15:$F$49=$E$541)),
            _xlws.FILTER('Supplier Emission'!$I$15:$I$49,
                   ('Supplier Emission'!$D$15:$D$49=H894) * ('Supplier Emission'!$F$15:$F$49=$E$541)),
            ""),
    "")</f>
        <v/>
      </c>
      <c r="L894" s="311" t="str">
        <f t="array" ref="L894">IFERROR(
    XLOOKUP(F894,
            _xlws.FILTER('Supplier Emission'!$G$15:$G$49,
                   ('Supplier Emission'!$D$15:$D$49=H894) * ('Supplier Emission'!$F$15:$F$49=$E$541)),
            _xlws.FILTER('Supplier Emission'!$J$15:$J$49,
                   ('Supplier Emission'!$D$15:$D$49=H894) * ('Supplier Emission'!$F$15:$F$49=$E$541)),
            ""),
    "")</f>
        <v/>
      </c>
      <c r="M894" s="311" t="str">
        <f t="array" ref="M894">IFERROR(
    XLOOKUP(F894,
            _xlws.FILTER('Supplier Emission'!$G$15:$G$49,
                   ('Supplier Emission'!$D$15:$D$49=H894) * ('Supplier Emission'!$F$15:$F$49=$E$541)),
            _xlws.FILTER('Supplier Emission'!$M$15:$M$49,
                   ('Supplier Emission'!$D$15:$D$49=H894) * ('Supplier Emission'!$F$15:$F$49=$E$541)),
            ""),
    "")</f>
        <v/>
      </c>
      <c r="N894" s="311" t="str">
        <f t="array" ref="N894">IFERROR(
    XLOOKUP(F894,
            _xlws.FILTER('Supplier Emission'!$G$15:$G$49,
                   ('Supplier Emission'!$D$15:$D$49=H894) * ('Supplier Emission'!$F$15:$F$49=$E$541)),
            _xlws.FILTER('Supplier Emission'!$H$15:$H$49,
                   ('Supplier Emission'!$D$15:$D$49=H894) * ('Supplier Emission'!$F$15:$F$49=$E$541)),
            ""),
    "")</f>
        <v/>
      </c>
      <c r="O894" s="311" t="str">
        <f t="array" ref="O894">XLOOKUP(1,('Emission Factors'!$E$5:$E$488='GHG emissions calculations'!$F894)*('Emission Factors'!$H$5:$H$488='GHG emissions calculations'!$H894),INDEX('Emission Factors'!$E$5:$T$488,0,MATCH('GHG emissions calculations'!O$6,'Emission Factors'!$E$5:$T$5,0)),"",0)</f>
        <v>Nickel (virgin)</v>
      </c>
      <c r="P894" s="313">
        <f t="array" ref="P894">IFERROR(
    INDEX('Emission Factors'!$E$5:$P$488,
          MATCH(1,
                ('Emission Factors'!$E$5:$E$488 = 'GHG emissions calculations'!$F894) *
                ('Emission Factors'!$H$5:$H$488 = 'GHG emissions calculations'!$H894),
                0),
          MATCH('GHG emissions calculations'!P$6,'Emission Factors'!$E$5:$P$5,0)),
    "")</f>
        <v>17.53</v>
      </c>
      <c r="Q894" s="311" t="str">
        <f t="array" ref="Q894">IFERROR(
    IF(
        INDEX('Emission Factors'!$E$5:$P$488,
              MATCH(1,
                    ('Emission Factors'!$E$5:$E$488 = 'GHG emissions calculations'!$F894) *
                    ('Emission Factors'!$H$5:$H$488 = 'GHG emissions calculations'!$H894),
                    0),
              MATCH('GHG emissions calculations'!Q$6, 'Emission Factors'!$E$5:$P$5, 0)) &lt;&gt; "",
        INDEX('Emission Factors'!$E$5:$P$488,
              MATCH(1,
                    ('Emission Factors'!$E$5:$E$488 = 'GHG emissions calculations'!$F894) *
                    ('Emission Factors'!$H$5:$H$488 = 'GHG emissions calculations'!$H894),
                    0),
              MATCH('GHG emissions calculations'!Q$6, 'Emission Factors'!$E$5:$P$5, 0)),
        ""),
    "")</f>
        <v>kgCO2e/kg</v>
      </c>
      <c r="R894" s="311" t="str">
        <f t="array" ref="R894">IFERROR(
    IF(
        INDEX('Emission Factors'!$E$5:$R$488,
              MATCH(1,
                    ('Emission Factors'!$E$5:$E$488 = 'GHG emissions calculations'!$F894) *
                    ('Emission Factors'!$H$5:$H$488 = 'GHG emissions calculations'!$H894),
                    0),
              MATCH('GHG emissions calculations'!R$6, 'Emission Factors'!$E$5:$R$5, 0)) &lt;&gt; "",
        INDEX('Emission Factors'!$E$5:$R$488,
              MATCH(1,
                    ('Emission Factors'!$E$5:$E$488 = 'GHG emissions calculations'!$F894) *
                    ('Emission Factors'!$H$5:$H$488 = 'GHG emissions calculations'!$H894),
                    0),
              MATCH('GHG emissions calculations'!R$6, 'Emission Factors'!$E$5:$R$5, 0)),
        ""),
    "")</f>
        <v>Europe</v>
      </c>
      <c r="S894" s="312">
        <f t="shared" si="2"/>
        <v>0</v>
      </c>
      <c r="T894" s="23"/>
    </row>
    <row r="895" ht="15.75" customHeight="1" outlineLevel="1">
      <c r="A895" s="23"/>
      <c r="B895" s="71"/>
      <c r="C895" s="71"/>
      <c r="D895" s="71"/>
      <c r="E895" s="314"/>
      <c r="F895" s="311" t="str">
        <f>Lists!T290</f>
        <v>Nickel - Metal drilling - Global or unspecified region</v>
      </c>
      <c r="G895" s="311">
        <f t="array" ref="G895">XLOOKUP(1,('Emission Factors'!$E$5:$E$488='GHG emissions calculations'!$F895)*('Emission Factors'!$H$5:$H$488='GHG emissions calculations'!$H895),INDEX('Emission Factors'!$E$5:$T$488,0,MATCH('GHG emissions calculations'!G$6,'Emission Factors'!$E$5:$T$5,0)),"",0)</f>
        <v>3</v>
      </c>
      <c r="H895" s="311" t="s">
        <v>237</v>
      </c>
      <c r="I895" s="312" t="str">
        <f>IF(
    SUMIFS('Import data'!$L$25:$L$80,
           'Import data'!$J$25:$J$80, F895,
           'Import data'!$G$25:$G$80, 'GHG emissions calculations'!$H895,
           'Import data'!$I$25:$I$80,$E$541) &lt;&gt; 0,
    SUMIFS('Import data'!$L$25:$L$80,
           'Import data'!$J$25:$J$80, F895,
           'Import data'!$G$25:$G$80, 'GHG emissions calculations'!$H895,
           'Import data'!$I$25:$I$80,$E$541),
    ""
)</f>
        <v/>
      </c>
      <c r="J895" s="311" t="str">
        <f t="array" ref="J895">IF(
    XLOOKUP(F895, 'Import data'!$J$26:$J$47, 'Import data'!$M$26:$M$47, "", 0) = "Please add the region-specific supplier emission factor or choose a different region available in the IAEG database.",
    "",
    XLOOKUP(F895, 'Import data'!$J$26:$J$47, 'Import data'!$M$26:$M$47, "", 0)
)</f>
        <v/>
      </c>
      <c r="K895" s="311" t="str">
        <f t="array" ref="K895">IFERROR(
    XLOOKUP(F895,
            _xlws.FILTER('Supplier Emission'!$G$15:$G$49,
                   ('Supplier Emission'!$D$15:$D$49=H895) * ('Supplier Emission'!$F$15:$F$49=$E$541)),
            _xlws.FILTER('Supplier Emission'!$I$15:$I$49,
                   ('Supplier Emission'!$D$15:$D$49=H895) * ('Supplier Emission'!$F$15:$F$49=$E$541)),
            ""),
    "")</f>
        <v/>
      </c>
      <c r="L895" s="311" t="str">
        <f t="array" ref="L895">IFERROR(
    XLOOKUP(F895,
            _xlws.FILTER('Supplier Emission'!$G$15:$G$49,
                   ('Supplier Emission'!$D$15:$D$49=H895) * ('Supplier Emission'!$F$15:$F$49=$E$541)),
            _xlws.FILTER('Supplier Emission'!$J$15:$J$49,
                   ('Supplier Emission'!$D$15:$D$49=H895) * ('Supplier Emission'!$F$15:$F$49=$E$541)),
            ""),
    "")</f>
        <v/>
      </c>
      <c r="M895" s="311" t="str">
        <f t="array" ref="M895">IFERROR(
    XLOOKUP(F895,
            _xlws.FILTER('Supplier Emission'!$G$15:$G$49,
                   ('Supplier Emission'!$D$15:$D$49=H895) * ('Supplier Emission'!$F$15:$F$49=$E$541)),
            _xlws.FILTER('Supplier Emission'!$M$15:$M$49,
                   ('Supplier Emission'!$D$15:$D$49=H895) * ('Supplier Emission'!$F$15:$F$49=$E$541)),
            ""),
    "")</f>
        <v/>
      </c>
      <c r="N895" s="311" t="str">
        <f t="array" ref="N895">IFERROR(
    XLOOKUP(F895,
            _xlws.FILTER('Supplier Emission'!$G$15:$G$49,
                   ('Supplier Emission'!$D$15:$D$49=H895) * ('Supplier Emission'!$F$15:$F$49=$E$541)),
            _xlws.FILTER('Supplier Emission'!$H$15:$H$49,
                   ('Supplier Emission'!$D$15:$D$49=H895) * ('Supplier Emission'!$F$15:$F$49=$E$541)),
            ""),
    "")</f>
        <v/>
      </c>
      <c r="O895" s="311" t="str">
        <f t="array" ref="O895">XLOOKUP(1,('Emission Factors'!$E$5:$E$488='GHG emissions calculations'!$F895)*('Emission Factors'!$H$5:$H$488='GHG emissions calculations'!$H895),INDEX('Emission Factors'!$E$5:$T$488,0,MATCH('GHG emissions calculations'!O$6,'Emission Factors'!$E$5:$T$5,0)),"",0)</f>
        <v>Nickel (virgin) + Metal drilling - Perçage du métal (impact modéré)</v>
      </c>
      <c r="P895" s="313">
        <f t="array" ref="P895">IFERROR(
    INDEX('Emission Factors'!$E$5:$P$488,
          MATCH(1,
                ('Emission Factors'!$E$5:$E$488 = 'GHG emissions calculations'!$F895) *
                ('Emission Factors'!$H$5:$H$488 = 'GHG emissions calculations'!$H895),
                0),
          MATCH('GHG emissions calculations'!P$6,'Emission Factors'!$E$5:$P$5,0)),
    "")</f>
        <v>17.52832</v>
      </c>
      <c r="Q895" s="311" t="str">
        <f t="array" ref="Q895">IFERROR(
    IF(
        INDEX('Emission Factors'!$E$5:$P$488,
              MATCH(1,
                    ('Emission Factors'!$E$5:$E$488 = 'GHG emissions calculations'!$F895) *
                    ('Emission Factors'!$H$5:$H$488 = 'GHG emissions calculations'!$H895),
                    0),
              MATCH('GHG emissions calculations'!Q$6, 'Emission Factors'!$E$5:$P$5, 0)) &lt;&gt; "",
        INDEX('Emission Factors'!$E$5:$P$488,
              MATCH(1,
                    ('Emission Factors'!$E$5:$E$488 = 'GHG emissions calculations'!$F895) *
                    ('Emission Factors'!$H$5:$H$488 = 'GHG emissions calculations'!$H895),
                    0),
              MATCH('GHG emissions calculations'!Q$6, 'Emission Factors'!$E$5:$P$5, 0)),
        ""),
    "")</f>
        <v>kgCO2e/kg</v>
      </c>
      <c r="R895" s="311" t="str">
        <f t="array" ref="R895">IFERROR(
    IF(
        INDEX('Emission Factors'!$E$5:$R$488,
              MATCH(1,
                    ('Emission Factors'!$E$5:$E$488 = 'GHG emissions calculations'!$F895) *
                    ('Emission Factors'!$H$5:$H$488 = 'GHG emissions calculations'!$H895),
                    0),
              MATCH('GHG emissions calculations'!R$6, 'Emission Factors'!$E$5:$R$5, 0)) &lt;&gt; "",
        INDEX('Emission Factors'!$E$5:$R$488,
              MATCH(1,
                    ('Emission Factors'!$E$5:$E$488 = 'GHG emissions calculations'!$F895) *
                    ('Emission Factors'!$H$5:$H$488 = 'GHG emissions calculations'!$H895),
                    0),
              MATCH('GHG emissions calculations'!R$6, 'Emission Factors'!$E$5:$R$5, 0)),
        ""),
    "")</f>
        <v>Global or unspecified region</v>
      </c>
      <c r="S895" s="312">
        <f t="shared" si="2"/>
        <v>0</v>
      </c>
      <c r="T895" s="23"/>
    </row>
    <row r="896" ht="15.75" customHeight="1" outlineLevel="1">
      <c r="A896" s="23"/>
      <c r="B896" s="71"/>
      <c r="C896" s="71"/>
      <c r="D896" s="71"/>
      <c r="E896" s="314"/>
      <c r="F896" s="311" t="str">
        <f>Lists!T289</f>
        <v>Nickel - Metal drilling - Middle East</v>
      </c>
      <c r="G896" s="311" t="str">
        <f t="array" ref="G896">XLOOKUP(1,('Emission Factors'!$E$5:$E$488='GHG emissions calculations'!$F896)*('Emission Factors'!$H$5:$H$488='GHG emissions calculations'!$H896),INDEX('Emission Factors'!$E$5:$T$488,0,MATCH('GHG emissions calculations'!G$6,'Emission Factors'!$E$5:$T$5,0)),"",0)</f>
        <v/>
      </c>
      <c r="H896" s="311" t="s">
        <v>237</v>
      </c>
      <c r="I896" s="312" t="str">
        <f>IF(
    SUMIFS('Import data'!$L$25:$L$80,
           'Import data'!$J$25:$J$80, F896,
           'Import data'!$G$25:$G$80, 'GHG emissions calculations'!$H896,
           'Import data'!$I$25:$I$80,$E$541) &lt;&gt; 0,
    SUMIFS('Import data'!$L$25:$L$80,
           'Import data'!$J$25:$J$80, F896,
           'Import data'!$G$25:$G$80, 'GHG emissions calculations'!$H896,
           'Import data'!$I$25:$I$80,$E$541),
    ""
)</f>
        <v/>
      </c>
      <c r="J896" s="311" t="str">
        <f t="array" ref="J896">IF(
    XLOOKUP(F896, 'Import data'!$J$26:$J$47, 'Import data'!$M$26:$M$47, "", 0) = "Please add the region-specific supplier emission factor or choose a different region available in the IAEG database.",
    "",
    XLOOKUP(F896, 'Import data'!$J$26:$J$47, 'Import data'!$M$26:$M$47, "", 0)
)</f>
        <v/>
      </c>
      <c r="K896" s="311" t="str">
        <f t="array" ref="K896">IFERROR(
    XLOOKUP(F896,
            _xlws.FILTER('Supplier Emission'!$G$15:$G$49,
                   ('Supplier Emission'!$D$15:$D$49=H896) * ('Supplier Emission'!$F$15:$F$49=$E$541)),
            _xlws.FILTER('Supplier Emission'!$I$15:$I$49,
                   ('Supplier Emission'!$D$15:$D$49=H896) * ('Supplier Emission'!$F$15:$F$49=$E$541)),
            ""),
    "")</f>
        <v/>
      </c>
      <c r="L896" s="311" t="str">
        <f t="array" ref="L896">IFERROR(
    XLOOKUP(F896,
            _xlws.FILTER('Supplier Emission'!$G$15:$G$49,
                   ('Supplier Emission'!$D$15:$D$49=H896) * ('Supplier Emission'!$F$15:$F$49=$E$541)),
            _xlws.FILTER('Supplier Emission'!$J$15:$J$49,
                   ('Supplier Emission'!$D$15:$D$49=H896) * ('Supplier Emission'!$F$15:$F$49=$E$541)),
            ""),
    "")</f>
        <v/>
      </c>
      <c r="M896" s="311" t="str">
        <f t="array" ref="M896">IFERROR(
    XLOOKUP(F896,
            _xlws.FILTER('Supplier Emission'!$G$15:$G$49,
                   ('Supplier Emission'!$D$15:$D$49=H896) * ('Supplier Emission'!$F$15:$F$49=$E$541)),
            _xlws.FILTER('Supplier Emission'!$M$15:$M$49,
                   ('Supplier Emission'!$D$15:$D$49=H896) * ('Supplier Emission'!$F$15:$F$49=$E$541)),
            ""),
    "")</f>
        <v/>
      </c>
      <c r="N896" s="311" t="str">
        <f t="array" ref="N896">IFERROR(
    XLOOKUP(F896,
            _xlws.FILTER('Supplier Emission'!$G$15:$G$49,
                   ('Supplier Emission'!$D$15:$D$49=H896) * ('Supplier Emission'!$F$15:$F$49=$E$541)),
            _xlws.FILTER('Supplier Emission'!$H$15:$H$49,
                   ('Supplier Emission'!$D$15:$D$49=H896) * ('Supplier Emission'!$F$15:$F$49=$E$541)),
            ""),
    "")</f>
        <v/>
      </c>
      <c r="O896" s="311" t="str">
        <f t="array" ref="O896">XLOOKUP(1,('Emission Factors'!$E$5:$E$488='GHG emissions calculations'!$F896)*('Emission Factors'!$H$5:$H$488='GHG emissions calculations'!$H896),INDEX('Emission Factors'!$E$5:$T$488,0,MATCH('GHG emissions calculations'!O$6,'Emission Factors'!$E$5:$T$5,0)),"",0)</f>
        <v/>
      </c>
      <c r="P896" s="313" t="str">
        <f t="array" ref="P896">IFERROR(
    INDEX('Emission Factors'!$E$5:$P$488,
          MATCH(1,
                ('Emission Factors'!$E$5:$E$488 = 'GHG emissions calculations'!$F896) *
                ('Emission Factors'!$H$5:$H$488 = 'GHG emissions calculations'!$H896),
                0),
          MATCH('GHG emissions calculations'!P$6,'Emission Factors'!$E$5:$P$5,0)),
    "")</f>
        <v/>
      </c>
      <c r="Q896" s="311" t="str">
        <f t="array" ref="Q896">IFERROR(
    IF(
        INDEX('Emission Factors'!$E$5:$P$488,
              MATCH(1,
                    ('Emission Factors'!$E$5:$E$488 = 'GHG emissions calculations'!$F896) *
                    ('Emission Factors'!$H$5:$H$488 = 'GHG emissions calculations'!$H896),
                    0),
              MATCH('GHG emissions calculations'!Q$6, 'Emission Factors'!$E$5:$P$5, 0)) &lt;&gt; "",
        INDEX('Emission Factors'!$E$5:$P$488,
              MATCH(1,
                    ('Emission Factors'!$E$5:$E$488 = 'GHG emissions calculations'!$F896) *
                    ('Emission Factors'!$H$5:$H$488 = 'GHG emissions calculations'!$H896),
                    0),
              MATCH('GHG emissions calculations'!Q$6, 'Emission Factors'!$E$5:$P$5, 0)),
        ""),
    "")</f>
        <v/>
      </c>
      <c r="R896" s="311" t="str">
        <f t="array" ref="R896">IFERROR(
    IF(
        INDEX('Emission Factors'!$E$5:$R$488,
              MATCH(1,
                    ('Emission Factors'!$E$5:$E$488 = 'GHG emissions calculations'!$F896) *
                    ('Emission Factors'!$H$5:$H$488 = 'GHG emissions calculations'!$H896),
                    0),
              MATCH('GHG emissions calculations'!R$6, 'Emission Factors'!$E$5:$R$5, 0)) &lt;&gt; "",
        INDEX('Emission Factors'!$E$5:$R$488,
              MATCH(1,
                    ('Emission Factors'!$E$5:$E$488 = 'GHG emissions calculations'!$F896) *
                    ('Emission Factors'!$H$5:$H$488 = 'GHG emissions calculations'!$H896),
                    0),
              MATCH('GHG emissions calculations'!R$6, 'Emission Factors'!$E$5:$R$5, 0)),
        ""),
    "")</f>
        <v/>
      </c>
      <c r="S896" s="312">
        <f t="shared" si="2"/>
        <v>0</v>
      </c>
      <c r="T896" s="23"/>
    </row>
    <row r="897" ht="15.75" customHeight="1" outlineLevel="1">
      <c r="A897" s="23"/>
      <c r="B897" s="71"/>
      <c r="C897" s="71"/>
      <c r="D897" s="71"/>
      <c r="E897" s="314"/>
      <c r="F897" s="311" t="str">
        <f>Lists!T288</f>
        <v>Nickel - Metal drilling - Oceania</v>
      </c>
      <c r="G897" s="311" t="str">
        <f t="array" ref="G897">XLOOKUP(1,('Emission Factors'!$E$5:$E$488='GHG emissions calculations'!$F897)*('Emission Factors'!$H$5:$H$488='GHG emissions calculations'!$H897),INDEX('Emission Factors'!$E$5:$T$488,0,MATCH('GHG emissions calculations'!G$6,'Emission Factors'!$E$5:$T$5,0)),"",0)</f>
        <v/>
      </c>
      <c r="H897" s="311" t="s">
        <v>237</v>
      </c>
      <c r="I897" s="312" t="str">
        <f>IF(
    SUMIFS('Import data'!$L$25:$L$80,
           'Import data'!$J$25:$J$80, F897,
           'Import data'!$G$25:$G$80, 'GHG emissions calculations'!$H897,
           'Import data'!$I$25:$I$80,$E$541) &lt;&gt; 0,
    SUMIFS('Import data'!$L$25:$L$80,
           'Import data'!$J$25:$J$80, F897,
           'Import data'!$G$25:$G$80, 'GHG emissions calculations'!$H897,
           'Import data'!$I$25:$I$80,$E$541),
    ""
)</f>
        <v/>
      </c>
      <c r="J897" s="311" t="str">
        <f t="array" ref="J897">IF(
    XLOOKUP(F897, 'Import data'!$J$26:$J$47, 'Import data'!$M$26:$M$47, "", 0) = "Please add the region-specific supplier emission factor or choose a different region available in the IAEG database.",
    "",
    XLOOKUP(F897, 'Import data'!$J$26:$J$47, 'Import data'!$M$26:$M$47, "", 0)
)</f>
        <v/>
      </c>
      <c r="K897" s="311" t="str">
        <f t="array" ref="K897">IFERROR(
    XLOOKUP(F897,
            _xlws.FILTER('Supplier Emission'!$G$15:$G$49,
                   ('Supplier Emission'!$D$15:$D$49=H897) * ('Supplier Emission'!$F$15:$F$49=$E$541)),
            _xlws.FILTER('Supplier Emission'!$I$15:$I$49,
                   ('Supplier Emission'!$D$15:$D$49=H897) * ('Supplier Emission'!$F$15:$F$49=$E$541)),
            ""),
    "")</f>
        <v/>
      </c>
      <c r="L897" s="311" t="str">
        <f t="array" ref="L897">IFERROR(
    XLOOKUP(F897,
            _xlws.FILTER('Supplier Emission'!$G$15:$G$49,
                   ('Supplier Emission'!$D$15:$D$49=H897) * ('Supplier Emission'!$F$15:$F$49=$E$541)),
            _xlws.FILTER('Supplier Emission'!$J$15:$J$49,
                   ('Supplier Emission'!$D$15:$D$49=H897) * ('Supplier Emission'!$F$15:$F$49=$E$541)),
            ""),
    "")</f>
        <v/>
      </c>
      <c r="M897" s="311" t="str">
        <f t="array" ref="M897">IFERROR(
    XLOOKUP(F897,
            _xlws.FILTER('Supplier Emission'!$G$15:$G$49,
                   ('Supplier Emission'!$D$15:$D$49=H897) * ('Supplier Emission'!$F$15:$F$49=$E$541)),
            _xlws.FILTER('Supplier Emission'!$M$15:$M$49,
                   ('Supplier Emission'!$D$15:$D$49=H897) * ('Supplier Emission'!$F$15:$F$49=$E$541)),
            ""),
    "")</f>
        <v/>
      </c>
      <c r="N897" s="311" t="str">
        <f t="array" ref="N897">IFERROR(
    XLOOKUP(F897,
            _xlws.FILTER('Supplier Emission'!$G$15:$G$49,
                   ('Supplier Emission'!$D$15:$D$49=H897) * ('Supplier Emission'!$F$15:$F$49=$E$541)),
            _xlws.FILTER('Supplier Emission'!$H$15:$H$49,
                   ('Supplier Emission'!$D$15:$D$49=H897) * ('Supplier Emission'!$F$15:$F$49=$E$541)),
            ""),
    "")</f>
        <v/>
      </c>
      <c r="O897" s="311" t="str">
        <f t="array" ref="O897">XLOOKUP(1,('Emission Factors'!$E$5:$E$488='GHG emissions calculations'!$F897)*('Emission Factors'!$H$5:$H$488='GHG emissions calculations'!$H897),INDEX('Emission Factors'!$E$5:$T$488,0,MATCH('GHG emissions calculations'!O$6,'Emission Factors'!$E$5:$T$5,0)),"",0)</f>
        <v/>
      </c>
      <c r="P897" s="313" t="str">
        <f t="array" ref="P897">IFERROR(
    INDEX('Emission Factors'!$E$5:$P$488,
          MATCH(1,
                ('Emission Factors'!$E$5:$E$488 = 'GHG emissions calculations'!$F897) *
                ('Emission Factors'!$H$5:$H$488 = 'GHG emissions calculations'!$H897),
                0),
          MATCH('GHG emissions calculations'!P$6,'Emission Factors'!$E$5:$P$5,0)),
    "")</f>
        <v/>
      </c>
      <c r="Q897" s="311" t="str">
        <f t="array" ref="Q897">IFERROR(
    IF(
        INDEX('Emission Factors'!$E$5:$P$488,
              MATCH(1,
                    ('Emission Factors'!$E$5:$E$488 = 'GHG emissions calculations'!$F897) *
                    ('Emission Factors'!$H$5:$H$488 = 'GHG emissions calculations'!$H897),
                    0),
              MATCH('GHG emissions calculations'!Q$6, 'Emission Factors'!$E$5:$P$5, 0)) &lt;&gt; "",
        INDEX('Emission Factors'!$E$5:$P$488,
              MATCH(1,
                    ('Emission Factors'!$E$5:$E$488 = 'GHG emissions calculations'!$F897) *
                    ('Emission Factors'!$H$5:$H$488 = 'GHG emissions calculations'!$H897),
                    0),
              MATCH('GHG emissions calculations'!Q$6, 'Emission Factors'!$E$5:$P$5, 0)),
        ""),
    "")</f>
        <v/>
      </c>
      <c r="R897" s="311" t="str">
        <f t="array" ref="R897">IFERROR(
    IF(
        INDEX('Emission Factors'!$E$5:$R$488,
              MATCH(1,
                    ('Emission Factors'!$E$5:$E$488 = 'GHG emissions calculations'!$F897) *
                    ('Emission Factors'!$H$5:$H$488 = 'GHG emissions calculations'!$H897),
                    0),
              MATCH('GHG emissions calculations'!R$6, 'Emission Factors'!$E$5:$R$5, 0)) &lt;&gt; "",
        INDEX('Emission Factors'!$E$5:$R$488,
              MATCH(1,
                    ('Emission Factors'!$E$5:$E$488 = 'GHG emissions calculations'!$F897) *
                    ('Emission Factors'!$H$5:$H$488 = 'GHG emissions calculations'!$H897),
                    0),
              MATCH('GHG emissions calculations'!R$6, 'Emission Factors'!$E$5:$R$5, 0)),
        ""),
    "")</f>
        <v/>
      </c>
      <c r="S897" s="312">
        <f t="shared" si="2"/>
        <v>0</v>
      </c>
      <c r="T897" s="23"/>
    </row>
    <row r="898" ht="15.75" customHeight="1" outlineLevel="1">
      <c r="A898" s="23"/>
      <c r="B898" s="71"/>
      <c r="C898" s="71"/>
      <c r="D898" s="71"/>
      <c r="E898" s="314"/>
      <c r="F898" s="311" t="str">
        <f>Lists!T293</f>
        <v>Nickel - Metal sheet stamping - Africa</v>
      </c>
      <c r="G898" s="311" t="str">
        <f t="array" ref="G898">XLOOKUP(1,('Emission Factors'!$E$5:$E$488='GHG emissions calculations'!$F898)*('Emission Factors'!$H$5:$H$488='GHG emissions calculations'!$H898),INDEX('Emission Factors'!$E$5:$T$488,0,MATCH('GHG emissions calculations'!G$6,'Emission Factors'!$E$5:$T$5,0)),"",0)</f>
        <v/>
      </c>
      <c r="H898" s="311" t="s">
        <v>237</v>
      </c>
      <c r="I898" s="312" t="str">
        <f>IF(
    SUMIFS('Import data'!$L$25:$L$80,
           'Import data'!$J$25:$J$80, F898,
           'Import data'!$G$25:$G$80, 'GHG emissions calculations'!$H898,
           'Import data'!$I$25:$I$80,$E$541) &lt;&gt; 0,
    SUMIFS('Import data'!$L$25:$L$80,
           'Import data'!$J$25:$J$80, F898,
           'Import data'!$G$25:$G$80, 'GHG emissions calculations'!$H898,
           'Import data'!$I$25:$I$80,$E$541),
    ""
)</f>
        <v/>
      </c>
      <c r="J898" s="311" t="str">
        <f t="array" ref="J898">IF(
    XLOOKUP(F898, 'Import data'!$J$26:$J$47, 'Import data'!$M$26:$M$47, "", 0) = "Please add the region-specific supplier emission factor or choose a different region available in the IAEG database.",
    "",
    XLOOKUP(F898, 'Import data'!$J$26:$J$47, 'Import data'!$M$26:$M$47, "", 0)
)</f>
        <v/>
      </c>
      <c r="K898" s="311" t="str">
        <f t="array" ref="K898">IFERROR(
    XLOOKUP(F898,
            _xlws.FILTER('Supplier Emission'!$G$15:$G$49,
                   ('Supplier Emission'!$D$15:$D$49=H898) * ('Supplier Emission'!$F$15:$F$49=$E$541)),
            _xlws.FILTER('Supplier Emission'!$I$15:$I$49,
                   ('Supplier Emission'!$D$15:$D$49=H898) * ('Supplier Emission'!$F$15:$F$49=$E$541)),
            ""),
    "")</f>
        <v/>
      </c>
      <c r="L898" s="311" t="str">
        <f t="array" ref="L898">IFERROR(
    XLOOKUP(F898,
            _xlws.FILTER('Supplier Emission'!$G$15:$G$49,
                   ('Supplier Emission'!$D$15:$D$49=H898) * ('Supplier Emission'!$F$15:$F$49=$E$541)),
            _xlws.FILTER('Supplier Emission'!$J$15:$J$49,
                   ('Supplier Emission'!$D$15:$D$49=H898) * ('Supplier Emission'!$F$15:$F$49=$E$541)),
            ""),
    "")</f>
        <v/>
      </c>
      <c r="M898" s="311" t="str">
        <f t="array" ref="M898">IFERROR(
    XLOOKUP(F898,
            _xlws.FILTER('Supplier Emission'!$G$15:$G$49,
                   ('Supplier Emission'!$D$15:$D$49=H898) * ('Supplier Emission'!$F$15:$F$49=$E$541)),
            _xlws.FILTER('Supplier Emission'!$M$15:$M$49,
                   ('Supplier Emission'!$D$15:$D$49=H898) * ('Supplier Emission'!$F$15:$F$49=$E$541)),
            ""),
    "")</f>
        <v/>
      </c>
      <c r="N898" s="311" t="str">
        <f t="array" ref="N898">IFERROR(
    XLOOKUP(F898,
            _xlws.FILTER('Supplier Emission'!$G$15:$G$49,
                   ('Supplier Emission'!$D$15:$D$49=H898) * ('Supplier Emission'!$F$15:$F$49=$E$541)),
            _xlws.FILTER('Supplier Emission'!$H$15:$H$49,
                   ('Supplier Emission'!$D$15:$D$49=H898) * ('Supplier Emission'!$F$15:$F$49=$E$541)),
            ""),
    "")</f>
        <v/>
      </c>
      <c r="O898" s="311" t="str">
        <f t="array" ref="O898">XLOOKUP(1,('Emission Factors'!$E$5:$E$488='GHG emissions calculations'!$F898)*('Emission Factors'!$H$5:$H$488='GHG emissions calculations'!$H898),INDEX('Emission Factors'!$E$5:$T$488,0,MATCH('GHG emissions calculations'!O$6,'Emission Factors'!$E$5:$T$5,0)),"",0)</f>
        <v/>
      </c>
      <c r="P898" s="313" t="str">
        <f t="array" ref="P898">IFERROR(
    INDEX('Emission Factors'!$E$5:$P$488,
          MATCH(1,
                ('Emission Factors'!$E$5:$E$488 = 'GHG emissions calculations'!$F898) *
                ('Emission Factors'!$H$5:$H$488 = 'GHG emissions calculations'!$H898),
                0),
          MATCH('GHG emissions calculations'!P$6,'Emission Factors'!$E$5:$P$5,0)),
    "")</f>
        <v/>
      </c>
      <c r="Q898" s="311" t="str">
        <f t="array" ref="Q898">IFERROR(
    IF(
        INDEX('Emission Factors'!$E$5:$P$488,
              MATCH(1,
                    ('Emission Factors'!$E$5:$E$488 = 'GHG emissions calculations'!$F898) *
                    ('Emission Factors'!$H$5:$H$488 = 'GHG emissions calculations'!$H898),
                    0),
              MATCH('GHG emissions calculations'!Q$6, 'Emission Factors'!$E$5:$P$5, 0)) &lt;&gt; "",
        INDEX('Emission Factors'!$E$5:$P$488,
              MATCH(1,
                    ('Emission Factors'!$E$5:$E$488 = 'GHG emissions calculations'!$F898) *
                    ('Emission Factors'!$H$5:$H$488 = 'GHG emissions calculations'!$H898),
                    0),
              MATCH('GHG emissions calculations'!Q$6, 'Emission Factors'!$E$5:$P$5, 0)),
        ""),
    "")</f>
        <v/>
      </c>
      <c r="R898" s="311" t="str">
        <f t="array" ref="R898">IFERROR(
    IF(
        INDEX('Emission Factors'!$E$5:$R$488,
              MATCH(1,
                    ('Emission Factors'!$E$5:$E$488 = 'GHG emissions calculations'!$F898) *
                    ('Emission Factors'!$H$5:$H$488 = 'GHG emissions calculations'!$H898),
                    0),
              MATCH('GHG emissions calculations'!R$6, 'Emission Factors'!$E$5:$R$5, 0)) &lt;&gt; "",
        INDEX('Emission Factors'!$E$5:$R$488,
              MATCH(1,
                    ('Emission Factors'!$E$5:$E$488 = 'GHG emissions calculations'!$F898) *
                    ('Emission Factors'!$H$5:$H$488 = 'GHG emissions calculations'!$H898),
                    0),
              MATCH('GHG emissions calculations'!R$6, 'Emission Factors'!$E$5:$R$5, 0)),
        ""),
    "")</f>
        <v/>
      </c>
      <c r="S898" s="312">
        <f t="shared" si="2"/>
        <v>0</v>
      </c>
      <c r="T898" s="23"/>
    </row>
    <row r="899" ht="15.75" customHeight="1" outlineLevel="1">
      <c r="A899" s="23"/>
      <c r="B899" s="71"/>
      <c r="C899" s="71"/>
      <c r="D899" s="71"/>
      <c r="E899" s="314"/>
      <c r="F899" s="311" t="str">
        <f>Lists!T291</f>
        <v>Nickel - Metal sheet stamping - America</v>
      </c>
      <c r="G899" s="311" t="str">
        <f t="array" ref="G899">XLOOKUP(1,('Emission Factors'!$E$5:$E$488='GHG emissions calculations'!$F899)*('Emission Factors'!$H$5:$H$488='GHG emissions calculations'!$H899),INDEX('Emission Factors'!$E$5:$T$488,0,MATCH('GHG emissions calculations'!G$6,'Emission Factors'!$E$5:$T$5,0)),"",0)</f>
        <v/>
      </c>
      <c r="H899" s="311" t="s">
        <v>237</v>
      </c>
      <c r="I899" s="312" t="str">
        <f>IF(
    SUMIFS('Import data'!$L$25:$L$80,
           'Import data'!$J$25:$J$80, F899,
           'Import data'!$G$25:$G$80, 'GHG emissions calculations'!$H899,
           'Import data'!$I$25:$I$80,$E$541) &lt;&gt; 0,
    SUMIFS('Import data'!$L$25:$L$80,
           'Import data'!$J$25:$J$80, F899,
           'Import data'!$G$25:$G$80, 'GHG emissions calculations'!$H899,
           'Import data'!$I$25:$I$80,$E$541),
    ""
)</f>
        <v/>
      </c>
      <c r="J899" s="311" t="str">
        <f t="array" ref="J899">IF(
    XLOOKUP(F899, 'Import data'!$J$26:$J$47, 'Import data'!$M$26:$M$47, "", 0) = "Please add the region-specific supplier emission factor or choose a different region available in the IAEG database.",
    "",
    XLOOKUP(F899, 'Import data'!$J$26:$J$47, 'Import data'!$M$26:$M$47, "", 0)
)</f>
        <v/>
      </c>
      <c r="K899" s="311" t="str">
        <f t="array" ref="K899">IFERROR(
    XLOOKUP(F899,
            _xlws.FILTER('Supplier Emission'!$G$15:$G$49,
                   ('Supplier Emission'!$D$15:$D$49=H899) * ('Supplier Emission'!$F$15:$F$49=$E$541)),
            _xlws.FILTER('Supplier Emission'!$I$15:$I$49,
                   ('Supplier Emission'!$D$15:$D$49=H899) * ('Supplier Emission'!$F$15:$F$49=$E$541)),
            ""),
    "")</f>
        <v/>
      </c>
      <c r="L899" s="311" t="str">
        <f t="array" ref="L899">IFERROR(
    XLOOKUP(F899,
            _xlws.FILTER('Supplier Emission'!$G$15:$G$49,
                   ('Supplier Emission'!$D$15:$D$49=H899) * ('Supplier Emission'!$F$15:$F$49=$E$541)),
            _xlws.FILTER('Supplier Emission'!$J$15:$J$49,
                   ('Supplier Emission'!$D$15:$D$49=H899) * ('Supplier Emission'!$F$15:$F$49=$E$541)),
            ""),
    "")</f>
        <v/>
      </c>
      <c r="M899" s="311" t="str">
        <f t="array" ref="M899">IFERROR(
    XLOOKUP(F899,
            _xlws.FILTER('Supplier Emission'!$G$15:$G$49,
                   ('Supplier Emission'!$D$15:$D$49=H899) * ('Supplier Emission'!$F$15:$F$49=$E$541)),
            _xlws.FILTER('Supplier Emission'!$M$15:$M$49,
                   ('Supplier Emission'!$D$15:$D$49=H899) * ('Supplier Emission'!$F$15:$F$49=$E$541)),
            ""),
    "")</f>
        <v/>
      </c>
      <c r="N899" s="311" t="str">
        <f t="array" ref="N899">IFERROR(
    XLOOKUP(F899,
            _xlws.FILTER('Supplier Emission'!$G$15:$G$49,
                   ('Supplier Emission'!$D$15:$D$49=H899) * ('Supplier Emission'!$F$15:$F$49=$E$541)),
            _xlws.FILTER('Supplier Emission'!$H$15:$H$49,
                   ('Supplier Emission'!$D$15:$D$49=H899) * ('Supplier Emission'!$F$15:$F$49=$E$541)),
            ""),
    "")</f>
        <v/>
      </c>
      <c r="O899" s="311" t="str">
        <f t="array" ref="O899">XLOOKUP(1,('Emission Factors'!$E$5:$E$488='GHG emissions calculations'!$F899)*('Emission Factors'!$H$5:$H$488='GHG emissions calculations'!$H899),INDEX('Emission Factors'!$E$5:$T$488,0,MATCH('GHG emissions calculations'!O$6,'Emission Factors'!$E$5:$T$5,0)),"",0)</f>
        <v/>
      </c>
      <c r="P899" s="313" t="str">
        <f t="array" ref="P899">IFERROR(
    INDEX('Emission Factors'!$E$5:$P$488,
          MATCH(1,
                ('Emission Factors'!$E$5:$E$488 = 'GHG emissions calculations'!$F899) *
                ('Emission Factors'!$H$5:$H$488 = 'GHG emissions calculations'!$H899),
                0),
          MATCH('GHG emissions calculations'!P$6,'Emission Factors'!$E$5:$P$5,0)),
    "")</f>
        <v/>
      </c>
      <c r="Q899" s="311" t="str">
        <f t="array" ref="Q899">IFERROR(
    IF(
        INDEX('Emission Factors'!$E$5:$P$488,
              MATCH(1,
                    ('Emission Factors'!$E$5:$E$488 = 'GHG emissions calculations'!$F899) *
                    ('Emission Factors'!$H$5:$H$488 = 'GHG emissions calculations'!$H899),
                    0),
              MATCH('GHG emissions calculations'!Q$6, 'Emission Factors'!$E$5:$P$5, 0)) &lt;&gt; "",
        INDEX('Emission Factors'!$E$5:$P$488,
              MATCH(1,
                    ('Emission Factors'!$E$5:$E$488 = 'GHG emissions calculations'!$F899) *
                    ('Emission Factors'!$H$5:$H$488 = 'GHG emissions calculations'!$H899),
                    0),
              MATCH('GHG emissions calculations'!Q$6, 'Emission Factors'!$E$5:$P$5, 0)),
        ""),
    "")</f>
        <v/>
      </c>
      <c r="R899" s="311" t="str">
        <f t="array" ref="R899">IFERROR(
    IF(
        INDEX('Emission Factors'!$E$5:$R$488,
              MATCH(1,
                    ('Emission Factors'!$E$5:$E$488 = 'GHG emissions calculations'!$F899) *
                    ('Emission Factors'!$H$5:$H$488 = 'GHG emissions calculations'!$H899),
                    0),
              MATCH('GHG emissions calculations'!R$6, 'Emission Factors'!$E$5:$R$5, 0)) &lt;&gt; "",
        INDEX('Emission Factors'!$E$5:$R$488,
              MATCH(1,
                    ('Emission Factors'!$E$5:$E$488 = 'GHG emissions calculations'!$F899) *
                    ('Emission Factors'!$H$5:$H$488 = 'GHG emissions calculations'!$H899),
                    0),
              MATCH('GHG emissions calculations'!R$6, 'Emission Factors'!$E$5:$R$5, 0)),
        ""),
    "")</f>
        <v/>
      </c>
      <c r="S899" s="312">
        <f t="shared" si="2"/>
        <v>0</v>
      </c>
      <c r="T899" s="23"/>
    </row>
    <row r="900" ht="15.75" customHeight="1" outlineLevel="1">
      <c r="A900" s="23"/>
      <c r="B900" s="71"/>
      <c r="C900" s="71"/>
      <c r="D900" s="71"/>
      <c r="E900" s="314"/>
      <c r="F900" s="311" t="str">
        <f>Lists!T294</f>
        <v>Nickel - Metal sheet stamping - Asia</v>
      </c>
      <c r="G900" s="311" t="str">
        <f t="array" ref="G900">XLOOKUP(1,('Emission Factors'!$E$5:$E$488='GHG emissions calculations'!$F900)*('Emission Factors'!$H$5:$H$488='GHG emissions calculations'!$H900),INDEX('Emission Factors'!$E$5:$T$488,0,MATCH('GHG emissions calculations'!G$6,'Emission Factors'!$E$5:$T$5,0)),"",0)</f>
        <v/>
      </c>
      <c r="H900" s="311" t="s">
        <v>237</v>
      </c>
      <c r="I900" s="312" t="str">
        <f>IF(
    SUMIFS('Import data'!$L$25:$L$80,
           'Import data'!$J$25:$J$80, F900,
           'Import data'!$G$25:$G$80, 'GHG emissions calculations'!$H900,
           'Import data'!$I$25:$I$80,$E$541) &lt;&gt; 0,
    SUMIFS('Import data'!$L$25:$L$80,
           'Import data'!$J$25:$J$80, F900,
           'Import data'!$G$25:$G$80, 'GHG emissions calculations'!$H900,
           'Import data'!$I$25:$I$80,$E$541),
    ""
)</f>
        <v/>
      </c>
      <c r="J900" s="311" t="str">
        <f t="array" ref="J900">IF(
    XLOOKUP(F900, 'Import data'!$J$26:$J$47, 'Import data'!$M$26:$M$47, "", 0) = "Please add the region-specific supplier emission factor or choose a different region available in the IAEG database.",
    "",
    XLOOKUP(F900, 'Import data'!$J$26:$J$47, 'Import data'!$M$26:$M$47, "", 0)
)</f>
        <v/>
      </c>
      <c r="K900" s="311" t="str">
        <f t="array" ref="K900">IFERROR(
    XLOOKUP(F900,
            _xlws.FILTER('Supplier Emission'!$G$15:$G$49,
                   ('Supplier Emission'!$D$15:$D$49=H900) * ('Supplier Emission'!$F$15:$F$49=$E$541)),
            _xlws.FILTER('Supplier Emission'!$I$15:$I$49,
                   ('Supplier Emission'!$D$15:$D$49=H900) * ('Supplier Emission'!$F$15:$F$49=$E$541)),
            ""),
    "")</f>
        <v/>
      </c>
      <c r="L900" s="311" t="str">
        <f t="array" ref="L900">IFERROR(
    XLOOKUP(F900,
            _xlws.FILTER('Supplier Emission'!$G$15:$G$49,
                   ('Supplier Emission'!$D$15:$D$49=H900) * ('Supplier Emission'!$F$15:$F$49=$E$541)),
            _xlws.FILTER('Supplier Emission'!$J$15:$J$49,
                   ('Supplier Emission'!$D$15:$D$49=H900) * ('Supplier Emission'!$F$15:$F$49=$E$541)),
            ""),
    "")</f>
        <v/>
      </c>
      <c r="M900" s="311" t="str">
        <f t="array" ref="M900">IFERROR(
    XLOOKUP(F900,
            _xlws.FILTER('Supplier Emission'!$G$15:$G$49,
                   ('Supplier Emission'!$D$15:$D$49=H900) * ('Supplier Emission'!$F$15:$F$49=$E$541)),
            _xlws.FILTER('Supplier Emission'!$M$15:$M$49,
                   ('Supplier Emission'!$D$15:$D$49=H900) * ('Supplier Emission'!$F$15:$F$49=$E$541)),
            ""),
    "")</f>
        <v/>
      </c>
      <c r="N900" s="311" t="str">
        <f t="array" ref="N900">IFERROR(
    XLOOKUP(F900,
            _xlws.FILTER('Supplier Emission'!$G$15:$G$49,
                   ('Supplier Emission'!$D$15:$D$49=H900) * ('Supplier Emission'!$F$15:$F$49=$E$541)),
            _xlws.FILTER('Supplier Emission'!$H$15:$H$49,
                   ('Supplier Emission'!$D$15:$D$49=H900) * ('Supplier Emission'!$F$15:$F$49=$E$541)),
            ""),
    "")</f>
        <v/>
      </c>
      <c r="O900" s="311" t="str">
        <f t="array" ref="O900">XLOOKUP(1,('Emission Factors'!$E$5:$E$488='GHG emissions calculations'!$F900)*('Emission Factors'!$H$5:$H$488='GHG emissions calculations'!$H900),INDEX('Emission Factors'!$E$5:$T$488,0,MATCH('GHG emissions calculations'!O$6,'Emission Factors'!$E$5:$T$5,0)),"",0)</f>
        <v/>
      </c>
      <c r="P900" s="313" t="str">
        <f t="array" ref="P900">IFERROR(
    INDEX('Emission Factors'!$E$5:$P$488,
          MATCH(1,
                ('Emission Factors'!$E$5:$E$488 = 'GHG emissions calculations'!$F900) *
                ('Emission Factors'!$H$5:$H$488 = 'GHG emissions calculations'!$H900),
                0),
          MATCH('GHG emissions calculations'!P$6,'Emission Factors'!$E$5:$P$5,0)),
    "")</f>
        <v/>
      </c>
      <c r="Q900" s="311" t="str">
        <f t="array" ref="Q900">IFERROR(
    IF(
        INDEX('Emission Factors'!$E$5:$P$488,
              MATCH(1,
                    ('Emission Factors'!$E$5:$E$488 = 'GHG emissions calculations'!$F900) *
                    ('Emission Factors'!$H$5:$H$488 = 'GHG emissions calculations'!$H900),
                    0),
              MATCH('GHG emissions calculations'!Q$6, 'Emission Factors'!$E$5:$P$5, 0)) &lt;&gt; "",
        INDEX('Emission Factors'!$E$5:$P$488,
              MATCH(1,
                    ('Emission Factors'!$E$5:$E$488 = 'GHG emissions calculations'!$F900) *
                    ('Emission Factors'!$H$5:$H$488 = 'GHG emissions calculations'!$H900),
                    0),
              MATCH('GHG emissions calculations'!Q$6, 'Emission Factors'!$E$5:$P$5, 0)),
        ""),
    "")</f>
        <v/>
      </c>
      <c r="R900" s="311" t="str">
        <f t="array" ref="R900">IFERROR(
    IF(
        INDEX('Emission Factors'!$E$5:$R$488,
              MATCH(1,
                    ('Emission Factors'!$E$5:$E$488 = 'GHG emissions calculations'!$F900) *
                    ('Emission Factors'!$H$5:$H$488 = 'GHG emissions calculations'!$H900),
                    0),
              MATCH('GHG emissions calculations'!R$6, 'Emission Factors'!$E$5:$R$5, 0)) &lt;&gt; "",
        INDEX('Emission Factors'!$E$5:$R$488,
              MATCH(1,
                    ('Emission Factors'!$E$5:$E$488 = 'GHG emissions calculations'!$F900) *
                    ('Emission Factors'!$H$5:$H$488 = 'GHG emissions calculations'!$H900),
                    0),
              MATCH('GHG emissions calculations'!R$6, 'Emission Factors'!$E$5:$R$5, 0)),
        ""),
    "")</f>
        <v/>
      </c>
      <c r="S900" s="312">
        <f t="shared" si="2"/>
        <v>0</v>
      </c>
      <c r="T900" s="23"/>
    </row>
    <row r="901" ht="15.75" customHeight="1" outlineLevel="1">
      <c r="A901" s="23"/>
      <c r="B901" s="71"/>
      <c r="C901" s="71"/>
      <c r="D901" s="71"/>
      <c r="E901" s="314"/>
      <c r="F901" s="311" t="str">
        <f>Lists!T292</f>
        <v>Nickel - Metal sheet stamping - Europe</v>
      </c>
      <c r="G901" s="311">
        <f t="array" ref="G901">XLOOKUP(1,('Emission Factors'!$E$5:$E$488='GHG emissions calculations'!$F901)*('Emission Factors'!$H$5:$H$488='GHG emissions calculations'!$H901),INDEX('Emission Factors'!$E$5:$T$488,0,MATCH('GHG emissions calculations'!G$6,'Emission Factors'!$E$5:$T$5,0)),"",0)</f>
        <v>3</v>
      </c>
      <c r="H901" s="311" t="s">
        <v>237</v>
      </c>
      <c r="I901" s="312" t="str">
        <f>IF(
    SUMIFS('Import data'!$L$25:$L$80,
           'Import data'!$J$25:$J$80, F901,
           'Import data'!$G$25:$G$80, 'GHG emissions calculations'!$H901,
           'Import data'!$I$25:$I$80,$E$541) &lt;&gt; 0,
    SUMIFS('Import data'!$L$25:$L$80,
           'Import data'!$J$25:$J$80, F901,
           'Import data'!$G$25:$G$80, 'GHG emissions calculations'!$H901,
           'Import data'!$I$25:$I$80,$E$541),
    ""
)</f>
        <v/>
      </c>
      <c r="J901" s="311" t="str">
        <f t="array" ref="J901">IF(
    XLOOKUP(F901, 'Import data'!$J$26:$J$47, 'Import data'!$M$26:$M$47, "", 0) = "Please add the region-specific supplier emission factor or choose a different region available in the IAEG database.",
    "",
    XLOOKUP(F901, 'Import data'!$J$26:$J$47, 'Import data'!$M$26:$M$47, "", 0)
)</f>
        <v/>
      </c>
      <c r="K901" s="311" t="str">
        <f t="array" ref="K901">IFERROR(
    XLOOKUP(F901,
            _xlws.FILTER('Supplier Emission'!$G$15:$G$49,
                   ('Supplier Emission'!$D$15:$D$49=H901) * ('Supplier Emission'!$F$15:$F$49=$E$541)),
            _xlws.FILTER('Supplier Emission'!$I$15:$I$49,
                   ('Supplier Emission'!$D$15:$D$49=H901) * ('Supplier Emission'!$F$15:$F$49=$E$541)),
            ""),
    "")</f>
        <v/>
      </c>
      <c r="L901" s="311" t="str">
        <f t="array" ref="L901">IFERROR(
    XLOOKUP(F901,
            _xlws.FILTER('Supplier Emission'!$G$15:$G$49,
                   ('Supplier Emission'!$D$15:$D$49=H901) * ('Supplier Emission'!$F$15:$F$49=$E$541)),
            _xlws.FILTER('Supplier Emission'!$J$15:$J$49,
                   ('Supplier Emission'!$D$15:$D$49=H901) * ('Supplier Emission'!$F$15:$F$49=$E$541)),
            ""),
    "")</f>
        <v/>
      </c>
      <c r="M901" s="311" t="str">
        <f t="array" ref="M901">IFERROR(
    XLOOKUP(F901,
            _xlws.FILTER('Supplier Emission'!$G$15:$G$49,
                   ('Supplier Emission'!$D$15:$D$49=H901) * ('Supplier Emission'!$F$15:$F$49=$E$541)),
            _xlws.FILTER('Supplier Emission'!$M$15:$M$49,
                   ('Supplier Emission'!$D$15:$D$49=H901) * ('Supplier Emission'!$F$15:$F$49=$E$541)),
            ""),
    "")</f>
        <v/>
      </c>
      <c r="N901" s="311" t="str">
        <f t="array" ref="N901">IFERROR(
    XLOOKUP(F901,
            _xlws.FILTER('Supplier Emission'!$G$15:$G$49,
                   ('Supplier Emission'!$D$15:$D$49=H901) * ('Supplier Emission'!$F$15:$F$49=$E$541)),
            _xlws.FILTER('Supplier Emission'!$H$15:$H$49,
                   ('Supplier Emission'!$D$15:$D$49=H901) * ('Supplier Emission'!$F$15:$F$49=$E$541)),
            ""),
    "")</f>
        <v/>
      </c>
      <c r="O901" s="311" t="str">
        <f t="array" ref="O901">XLOOKUP(1,('Emission Factors'!$E$5:$E$488='GHG emissions calculations'!$F901)*('Emission Factors'!$H$5:$H$488='GHG emissions calculations'!$H901),INDEX('Emission Factors'!$E$5:$T$488,0,MATCH('GHG emissions calculations'!O$6,'Emission Factors'!$E$5:$T$5,0)),"",0)</f>
        <v>Nickel (virgin)</v>
      </c>
      <c r="P901" s="313">
        <f t="array" ref="P901">IFERROR(
    INDEX('Emission Factors'!$E$5:$P$488,
          MATCH(1,
                ('Emission Factors'!$E$5:$E$488 = 'GHG emissions calculations'!$F901) *
                ('Emission Factors'!$H$5:$H$488 = 'GHG emissions calculations'!$H901),
                0),
          MATCH('GHG emissions calculations'!P$6,'Emission Factors'!$E$5:$P$5,0)),
    "")</f>
        <v>17.53</v>
      </c>
      <c r="Q901" s="311" t="str">
        <f t="array" ref="Q901">IFERROR(
    IF(
        INDEX('Emission Factors'!$E$5:$P$488,
              MATCH(1,
                    ('Emission Factors'!$E$5:$E$488 = 'GHG emissions calculations'!$F901) *
                    ('Emission Factors'!$H$5:$H$488 = 'GHG emissions calculations'!$H901),
                    0),
              MATCH('GHG emissions calculations'!Q$6, 'Emission Factors'!$E$5:$P$5, 0)) &lt;&gt; "",
        INDEX('Emission Factors'!$E$5:$P$488,
              MATCH(1,
                    ('Emission Factors'!$E$5:$E$488 = 'GHG emissions calculations'!$F901) *
                    ('Emission Factors'!$H$5:$H$488 = 'GHG emissions calculations'!$H901),
                    0),
              MATCH('GHG emissions calculations'!Q$6, 'Emission Factors'!$E$5:$P$5, 0)),
        ""),
    "")</f>
        <v>kgCO2e/kg</v>
      </c>
      <c r="R901" s="311" t="str">
        <f t="array" ref="R901">IFERROR(
    IF(
        INDEX('Emission Factors'!$E$5:$R$488,
              MATCH(1,
                    ('Emission Factors'!$E$5:$E$488 = 'GHG emissions calculations'!$F901) *
                    ('Emission Factors'!$H$5:$H$488 = 'GHG emissions calculations'!$H901),
                    0),
              MATCH('GHG emissions calculations'!R$6, 'Emission Factors'!$E$5:$R$5, 0)) &lt;&gt; "",
        INDEX('Emission Factors'!$E$5:$R$488,
              MATCH(1,
                    ('Emission Factors'!$E$5:$E$488 = 'GHG emissions calculations'!$F901) *
                    ('Emission Factors'!$H$5:$H$488 = 'GHG emissions calculations'!$H901),
                    0),
              MATCH('GHG emissions calculations'!R$6, 'Emission Factors'!$E$5:$R$5, 0)),
        ""),
    "")</f>
        <v>Europe</v>
      </c>
      <c r="S901" s="312">
        <f t="shared" si="2"/>
        <v>0</v>
      </c>
      <c r="T901" s="23"/>
    </row>
    <row r="902" ht="15.75" customHeight="1" outlineLevel="1">
      <c r="A902" s="23"/>
      <c r="B902" s="71"/>
      <c r="C902" s="71"/>
      <c r="D902" s="71"/>
      <c r="E902" s="314"/>
      <c r="F902" s="311" t="str">
        <f>Lists!T297</f>
        <v>Nickel - Metal sheet stamping - Global or unspecified region</v>
      </c>
      <c r="G902" s="311">
        <f t="array" ref="G902">XLOOKUP(1,('Emission Factors'!$E$5:$E$488='GHG emissions calculations'!$F902)*('Emission Factors'!$H$5:$H$488='GHG emissions calculations'!$H902),INDEX('Emission Factors'!$E$5:$T$488,0,MATCH('GHG emissions calculations'!G$6,'Emission Factors'!$E$5:$T$5,0)),"",0)</f>
        <v>3</v>
      </c>
      <c r="H902" s="311" t="s">
        <v>237</v>
      </c>
      <c r="I902" s="312" t="str">
        <f>IF(
    SUMIFS('Import data'!$L$25:$L$80,
           'Import data'!$J$25:$J$80, F902,
           'Import data'!$G$25:$G$80, 'GHG emissions calculations'!$H902,
           'Import data'!$I$25:$I$80,$E$541) &lt;&gt; 0,
    SUMIFS('Import data'!$L$25:$L$80,
           'Import data'!$J$25:$J$80, F902,
           'Import data'!$G$25:$G$80, 'GHG emissions calculations'!$H902,
           'Import data'!$I$25:$I$80,$E$541),
    ""
)</f>
        <v/>
      </c>
      <c r="J902" s="311" t="str">
        <f t="array" ref="J902">IF(
    XLOOKUP(F902, 'Import data'!$J$26:$J$47, 'Import data'!$M$26:$M$47, "", 0) = "Please add the region-specific supplier emission factor or choose a different region available in the IAEG database.",
    "",
    XLOOKUP(F902, 'Import data'!$J$26:$J$47, 'Import data'!$M$26:$M$47, "", 0)
)</f>
        <v/>
      </c>
      <c r="K902" s="311" t="str">
        <f t="array" ref="K902">IFERROR(
    XLOOKUP(F902,
            _xlws.FILTER('Supplier Emission'!$G$15:$G$49,
                   ('Supplier Emission'!$D$15:$D$49=H902) * ('Supplier Emission'!$F$15:$F$49=$E$541)),
            _xlws.FILTER('Supplier Emission'!$I$15:$I$49,
                   ('Supplier Emission'!$D$15:$D$49=H902) * ('Supplier Emission'!$F$15:$F$49=$E$541)),
            ""),
    "")</f>
        <v/>
      </c>
      <c r="L902" s="311" t="str">
        <f t="array" ref="L902">IFERROR(
    XLOOKUP(F902,
            _xlws.FILTER('Supplier Emission'!$G$15:$G$49,
                   ('Supplier Emission'!$D$15:$D$49=H902) * ('Supplier Emission'!$F$15:$F$49=$E$541)),
            _xlws.FILTER('Supplier Emission'!$J$15:$J$49,
                   ('Supplier Emission'!$D$15:$D$49=H902) * ('Supplier Emission'!$F$15:$F$49=$E$541)),
            ""),
    "")</f>
        <v/>
      </c>
      <c r="M902" s="311" t="str">
        <f t="array" ref="M902">IFERROR(
    XLOOKUP(F902,
            _xlws.FILTER('Supplier Emission'!$G$15:$G$49,
                   ('Supplier Emission'!$D$15:$D$49=H902) * ('Supplier Emission'!$F$15:$F$49=$E$541)),
            _xlws.FILTER('Supplier Emission'!$M$15:$M$49,
                   ('Supplier Emission'!$D$15:$D$49=H902) * ('Supplier Emission'!$F$15:$F$49=$E$541)),
            ""),
    "")</f>
        <v/>
      </c>
      <c r="N902" s="311" t="str">
        <f t="array" ref="N902">IFERROR(
    XLOOKUP(F902,
            _xlws.FILTER('Supplier Emission'!$G$15:$G$49,
                   ('Supplier Emission'!$D$15:$D$49=H902) * ('Supplier Emission'!$F$15:$F$49=$E$541)),
            _xlws.FILTER('Supplier Emission'!$H$15:$H$49,
                   ('Supplier Emission'!$D$15:$D$49=H902) * ('Supplier Emission'!$F$15:$F$49=$E$541)),
            ""),
    "")</f>
        <v/>
      </c>
      <c r="O902" s="311" t="str">
        <f t="array" ref="O902">XLOOKUP(1,('Emission Factors'!$E$5:$E$488='GHG emissions calculations'!$F902)*('Emission Factors'!$H$5:$H$488='GHG emissions calculations'!$H902),INDEX('Emission Factors'!$E$5:$T$488,0,MATCH('GHG emissions calculations'!O$6,'Emission Factors'!$E$5:$T$5,0)),"",0)</f>
        <v>Nickel (virgin) + Metal sheet stamping - Emboutissage de tôle (20% de pertes)</v>
      </c>
      <c r="P902" s="313">
        <f t="array" ref="P902">IFERROR(
    INDEX('Emission Factors'!$E$5:$P$488,
          MATCH(1,
                ('Emission Factors'!$E$5:$E$488 = 'GHG emissions calculations'!$F902) *
                ('Emission Factors'!$H$5:$H$488 = 'GHG emissions calculations'!$H902),
                0),
          MATCH('GHG emissions calculations'!P$6,'Emission Factors'!$E$5:$P$5,0)),
    "")</f>
        <v>17.5184</v>
      </c>
      <c r="Q902" s="311" t="str">
        <f t="array" ref="Q902">IFERROR(
    IF(
        INDEX('Emission Factors'!$E$5:$P$488,
              MATCH(1,
                    ('Emission Factors'!$E$5:$E$488 = 'GHG emissions calculations'!$F902) *
                    ('Emission Factors'!$H$5:$H$488 = 'GHG emissions calculations'!$H902),
                    0),
              MATCH('GHG emissions calculations'!Q$6, 'Emission Factors'!$E$5:$P$5, 0)) &lt;&gt; "",
        INDEX('Emission Factors'!$E$5:$P$488,
              MATCH(1,
                    ('Emission Factors'!$E$5:$E$488 = 'GHG emissions calculations'!$F902) *
                    ('Emission Factors'!$H$5:$H$488 = 'GHG emissions calculations'!$H902),
                    0),
              MATCH('GHG emissions calculations'!Q$6, 'Emission Factors'!$E$5:$P$5, 0)),
        ""),
    "")</f>
        <v>kgCO2e/kg</v>
      </c>
      <c r="R902" s="311" t="str">
        <f t="array" ref="R902">IFERROR(
    IF(
        INDEX('Emission Factors'!$E$5:$R$488,
              MATCH(1,
                    ('Emission Factors'!$E$5:$E$488 = 'GHG emissions calculations'!$F902) *
                    ('Emission Factors'!$H$5:$H$488 = 'GHG emissions calculations'!$H902),
                    0),
              MATCH('GHG emissions calculations'!R$6, 'Emission Factors'!$E$5:$R$5, 0)) &lt;&gt; "",
        INDEX('Emission Factors'!$E$5:$R$488,
              MATCH(1,
                    ('Emission Factors'!$E$5:$E$488 = 'GHG emissions calculations'!$F902) *
                    ('Emission Factors'!$H$5:$H$488 = 'GHG emissions calculations'!$H902),
                    0),
              MATCH('GHG emissions calculations'!R$6, 'Emission Factors'!$E$5:$R$5, 0)),
        ""),
    "")</f>
        <v>Global or unspecified region</v>
      </c>
      <c r="S902" s="312">
        <f t="shared" si="2"/>
        <v>0</v>
      </c>
      <c r="T902" s="23"/>
    </row>
    <row r="903" ht="15.75" customHeight="1" outlineLevel="1">
      <c r="A903" s="23"/>
      <c r="B903" s="71"/>
      <c r="C903" s="71"/>
      <c r="D903" s="71"/>
      <c r="E903" s="314"/>
      <c r="F903" s="311" t="str">
        <f>Lists!T296</f>
        <v>Nickel - Metal sheet stamping - Middle East</v>
      </c>
      <c r="G903" s="311" t="str">
        <f t="array" ref="G903">XLOOKUP(1,('Emission Factors'!$E$5:$E$488='GHG emissions calculations'!$F903)*('Emission Factors'!$H$5:$H$488='GHG emissions calculations'!$H903),INDEX('Emission Factors'!$E$5:$T$488,0,MATCH('GHG emissions calculations'!G$6,'Emission Factors'!$E$5:$T$5,0)),"",0)</f>
        <v/>
      </c>
      <c r="H903" s="311" t="s">
        <v>237</v>
      </c>
      <c r="I903" s="312" t="str">
        <f>IF(
    SUMIFS('Import data'!$L$25:$L$80,
           'Import data'!$J$25:$J$80, F903,
           'Import data'!$G$25:$G$80, 'GHG emissions calculations'!$H903,
           'Import data'!$I$25:$I$80,$E$541) &lt;&gt; 0,
    SUMIFS('Import data'!$L$25:$L$80,
           'Import data'!$J$25:$J$80, F903,
           'Import data'!$G$25:$G$80, 'GHG emissions calculations'!$H903,
           'Import data'!$I$25:$I$80,$E$541),
    ""
)</f>
        <v/>
      </c>
      <c r="J903" s="311" t="str">
        <f t="array" ref="J903">IF(
    XLOOKUP(F903, 'Import data'!$J$26:$J$47, 'Import data'!$M$26:$M$47, "", 0) = "Please add the region-specific supplier emission factor or choose a different region available in the IAEG database.",
    "",
    XLOOKUP(F903, 'Import data'!$J$26:$J$47, 'Import data'!$M$26:$M$47, "", 0)
)</f>
        <v/>
      </c>
      <c r="K903" s="311" t="str">
        <f t="array" ref="K903">IFERROR(
    XLOOKUP(F903,
            _xlws.FILTER('Supplier Emission'!$G$15:$G$49,
                   ('Supplier Emission'!$D$15:$D$49=H903) * ('Supplier Emission'!$F$15:$F$49=$E$541)),
            _xlws.FILTER('Supplier Emission'!$I$15:$I$49,
                   ('Supplier Emission'!$D$15:$D$49=H903) * ('Supplier Emission'!$F$15:$F$49=$E$541)),
            ""),
    "")</f>
        <v/>
      </c>
      <c r="L903" s="311" t="str">
        <f t="array" ref="L903">IFERROR(
    XLOOKUP(F903,
            _xlws.FILTER('Supplier Emission'!$G$15:$G$49,
                   ('Supplier Emission'!$D$15:$D$49=H903) * ('Supplier Emission'!$F$15:$F$49=$E$541)),
            _xlws.FILTER('Supplier Emission'!$J$15:$J$49,
                   ('Supplier Emission'!$D$15:$D$49=H903) * ('Supplier Emission'!$F$15:$F$49=$E$541)),
            ""),
    "")</f>
        <v/>
      </c>
      <c r="M903" s="311" t="str">
        <f t="array" ref="M903">IFERROR(
    XLOOKUP(F903,
            _xlws.FILTER('Supplier Emission'!$G$15:$G$49,
                   ('Supplier Emission'!$D$15:$D$49=H903) * ('Supplier Emission'!$F$15:$F$49=$E$541)),
            _xlws.FILTER('Supplier Emission'!$M$15:$M$49,
                   ('Supplier Emission'!$D$15:$D$49=H903) * ('Supplier Emission'!$F$15:$F$49=$E$541)),
            ""),
    "")</f>
        <v/>
      </c>
      <c r="N903" s="311" t="str">
        <f t="array" ref="N903">IFERROR(
    XLOOKUP(F903,
            _xlws.FILTER('Supplier Emission'!$G$15:$G$49,
                   ('Supplier Emission'!$D$15:$D$49=H903) * ('Supplier Emission'!$F$15:$F$49=$E$541)),
            _xlws.FILTER('Supplier Emission'!$H$15:$H$49,
                   ('Supplier Emission'!$D$15:$D$49=H903) * ('Supplier Emission'!$F$15:$F$49=$E$541)),
            ""),
    "")</f>
        <v/>
      </c>
      <c r="O903" s="311" t="str">
        <f t="array" ref="O903">XLOOKUP(1,('Emission Factors'!$E$5:$E$488='GHG emissions calculations'!$F903)*('Emission Factors'!$H$5:$H$488='GHG emissions calculations'!$H903),INDEX('Emission Factors'!$E$5:$T$488,0,MATCH('GHG emissions calculations'!O$6,'Emission Factors'!$E$5:$T$5,0)),"",0)</f>
        <v/>
      </c>
      <c r="P903" s="313" t="str">
        <f t="array" ref="P903">IFERROR(
    INDEX('Emission Factors'!$E$5:$P$488,
          MATCH(1,
                ('Emission Factors'!$E$5:$E$488 = 'GHG emissions calculations'!$F903) *
                ('Emission Factors'!$H$5:$H$488 = 'GHG emissions calculations'!$H903),
                0),
          MATCH('GHG emissions calculations'!P$6,'Emission Factors'!$E$5:$P$5,0)),
    "")</f>
        <v/>
      </c>
      <c r="Q903" s="311" t="str">
        <f t="array" ref="Q903">IFERROR(
    IF(
        INDEX('Emission Factors'!$E$5:$P$488,
              MATCH(1,
                    ('Emission Factors'!$E$5:$E$488 = 'GHG emissions calculations'!$F903) *
                    ('Emission Factors'!$H$5:$H$488 = 'GHG emissions calculations'!$H903),
                    0),
              MATCH('GHG emissions calculations'!Q$6, 'Emission Factors'!$E$5:$P$5, 0)) &lt;&gt; "",
        INDEX('Emission Factors'!$E$5:$P$488,
              MATCH(1,
                    ('Emission Factors'!$E$5:$E$488 = 'GHG emissions calculations'!$F903) *
                    ('Emission Factors'!$H$5:$H$488 = 'GHG emissions calculations'!$H903),
                    0),
              MATCH('GHG emissions calculations'!Q$6, 'Emission Factors'!$E$5:$P$5, 0)),
        ""),
    "")</f>
        <v/>
      </c>
      <c r="R903" s="311" t="str">
        <f t="array" ref="R903">IFERROR(
    IF(
        INDEX('Emission Factors'!$E$5:$R$488,
              MATCH(1,
                    ('Emission Factors'!$E$5:$E$488 = 'GHG emissions calculations'!$F903) *
                    ('Emission Factors'!$H$5:$H$488 = 'GHG emissions calculations'!$H903),
                    0),
              MATCH('GHG emissions calculations'!R$6, 'Emission Factors'!$E$5:$R$5, 0)) &lt;&gt; "",
        INDEX('Emission Factors'!$E$5:$R$488,
              MATCH(1,
                    ('Emission Factors'!$E$5:$E$488 = 'GHG emissions calculations'!$F903) *
                    ('Emission Factors'!$H$5:$H$488 = 'GHG emissions calculations'!$H903),
                    0),
              MATCH('GHG emissions calculations'!R$6, 'Emission Factors'!$E$5:$R$5, 0)),
        ""),
    "")</f>
        <v/>
      </c>
      <c r="S903" s="312">
        <f t="shared" si="2"/>
        <v>0</v>
      </c>
      <c r="T903" s="23"/>
    </row>
    <row r="904" ht="15.75" customHeight="1" outlineLevel="1">
      <c r="A904" s="23"/>
      <c r="B904" s="71"/>
      <c r="C904" s="71"/>
      <c r="D904" s="71"/>
      <c r="E904" s="314"/>
      <c r="F904" s="311" t="str">
        <f>Lists!T295</f>
        <v>Nickel - Metal sheet stamping - Oceania</v>
      </c>
      <c r="G904" s="311" t="str">
        <f t="array" ref="G904">XLOOKUP(1,('Emission Factors'!$E$5:$E$488='GHG emissions calculations'!$F904)*('Emission Factors'!$H$5:$H$488='GHG emissions calculations'!$H904),INDEX('Emission Factors'!$E$5:$T$488,0,MATCH('GHG emissions calculations'!G$6,'Emission Factors'!$E$5:$T$5,0)),"",0)</f>
        <v/>
      </c>
      <c r="H904" s="311" t="s">
        <v>237</v>
      </c>
      <c r="I904" s="312" t="str">
        <f>IF(
    SUMIFS('Import data'!$L$25:$L$80,
           'Import data'!$J$25:$J$80, F904,
           'Import data'!$G$25:$G$80, 'GHG emissions calculations'!$H904,
           'Import data'!$I$25:$I$80,$E$541) &lt;&gt; 0,
    SUMIFS('Import data'!$L$25:$L$80,
           'Import data'!$J$25:$J$80, F904,
           'Import data'!$G$25:$G$80, 'GHG emissions calculations'!$H904,
           'Import data'!$I$25:$I$80,$E$541),
    ""
)</f>
        <v/>
      </c>
      <c r="J904" s="311" t="str">
        <f t="array" ref="J904">IF(
    XLOOKUP(F904, 'Import data'!$J$26:$J$47, 'Import data'!$M$26:$M$47, "", 0) = "Please add the region-specific supplier emission factor or choose a different region available in the IAEG database.",
    "",
    XLOOKUP(F904, 'Import data'!$J$26:$J$47, 'Import data'!$M$26:$M$47, "", 0)
)</f>
        <v/>
      </c>
      <c r="K904" s="311" t="str">
        <f t="array" ref="K904">IFERROR(
    XLOOKUP(F904,
            _xlws.FILTER('Supplier Emission'!$G$15:$G$49,
                   ('Supplier Emission'!$D$15:$D$49=H904) * ('Supplier Emission'!$F$15:$F$49=$E$541)),
            _xlws.FILTER('Supplier Emission'!$I$15:$I$49,
                   ('Supplier Emission'!$D$15:$D$49=H904) * ('Supplier Emission'!$F$15:$F$49=$E$541)),
            ""),
    "")</f>
        <v/>
      </c>
      <c r="L904" s="311" t="str">
        <f t="array" ref="L904">IFERROR(
    XLOOKUP(F904,
            _xlws.FILTER('Supplier Emission'!$G$15:$G$49,
                   ('Supplier Emission'!$D$15:$D$49=H904) * ('Supplier Emission'!$F$15:$F$49=$E$541)),
            _xlws.FILTER('Supplier Emission'!$J$15:$J$49,
                   ('Supplier Emission'!$D$15:$D$49=H904) * ('Supplier Emission'!$F$15:$F$49=$E$541)),
            ""),
    "")</f>
        <v/>
      </c>
      <c r="M904" s="311" t="str">
        <f t="array" ref="M904">IFERROR(
    XLOOKUP(F904,
            _xlws.FILTER('Supplier Emission'!$G$15:$G$49,
                   ('Supplier Emission'!$D$15:$D$49=H904) * ('Supplier Emission'!$F$15:$F$49=$E$541)),
            _xlws.FILTER('Supplier Emission'!$M$15:$M$49,
                   ('Supplier Emission'!$D$15:$D$49=H904) * ('Supplier Emission'!$F$15:$F$49=$E$541)),
            ""),
    "")</f>
        <v/>
      </c>
      <c r="N904" s="311" t="str">
        <f t="array" ref="N904">IFERROR(
    XLOOKUP(F904,
            _xlws.FILTER('Supplier Emission'!$G$15:$G$49,
                   ('Supplier Emission'!$D$15:$D$49=H904) * ('Supplier Emission'!$F$15:$F$49=$E$541)),
            _xlws.FILTER('Supplier Emission'!$H$15:$H$49,
                   ('Supplier Emission'!$D$15:$D$49=H904) * ('Supplier Emission'!$F$15:$F$49=$E$541)),
            ""),
    "")</f>
        <v/>
      </c>
      <c r="O904" s="311" t="str">
        <f t="array" ref="O904">XLOOKUP(1,('Emission Factors'!$E$5:$E$488='GHG emissions calculations'!$F904)*('Emission Factors'!$H$5:$H$488='GHG emissions calculations'!$H904),INDEX('Emission Factors'!$E$5:$T$488,0,MATCH('GHG emissions calculations'!O$6,'Emission Factors'!$E$5:$T$5,0)),"",0)</f>
        <v/>
      </c>
      <c r="P904" s="313" t="str">
        <f t="array" ref="P904">IFERROR(
    INDEX('Emission Factors'!$E$5:$P$488,
          MATCH(1,
                ('Emission Factors'!$E$5:$E$488 = 'GHG emissions calculations'!$F904) *
                ('Emission Factors'!$H$5:$H$488 = 'GHG emissions calculations'!$H904),
                0),
          MATCH('GHG emissions calculations'!P$6,'Emission Factors'!$E$5:$P$5,0)),
    "")</f>
        <v/>
      </c>
      <c r="Q904" s="311" t="str">
        <f t="array" ref="Q904">IFERROR(
    IF(
        INDEX('Emission Factors'!$E$5:$P$488,
              MATCH(1,
                    ('Emission Factors'!$E$5:$E$488 = 'GHG emissions calculations'!$F904) *
                    ('Emission Factors'!$H$5:$H$488 = 'GHG emissions calculations'!$H904),
                    0),
              MATCH('GHG emissions calculations'!Q$6, 'Emission Factors'!$E$5:$P$5, 0)) &lt;&gt; "",
        INDEX('Emission Factors'!$E$5:$P$488,
              MATCH(1,
                    ('Emission Factors'!$E$5:$E$488 = 'GHG emissions calculations'!$F904) *
                    ('Emission Factors'!$H$5:$H$488 = 'GHG emissions calculations'!$H904),
                    0),
              MATCH('GHG emissions calculations'!Q$6, 'Emission Factors'!$E$5:$P$5, 0)),
        ""),
    "")</f>
        <v/>
      </c>
      <c r="R904" s="311" t="str">
        <f t="array" ref="R904">IFERROR(
    IF(
        INDEX('Emission Factors'!$E$5:$R$488,
              MATCH(1,
                    ('Emission Factors'!$E$5:$E$488 = 'GHG emissions calculations'!$F904) *
                    ('Emission Factors'!$H$5:$H$488 = 'GHG emissions calculations'!$H904),
                    0),
              MATCH('GHG emissions calculations'!R$6, 'Emission Factors'!$E$5:$R$5, 0)) &lt;&gt; "",
        INDEX('Emission Factors'!$E$5:$R$488,
              MATCH(1,
                    ('Emission Factors'!$E$5:$E$488 = 'GHG emissions calculations'!$F904) *
                    ('Emission Factors'!$H$5:$H$488 = 'GHG emissions calculations'!$H904),
                    0),
              MATCH('GHG emissions calculations'!R$6, 'Emission Factors'!$E$5:$R$5, 0)),
        ""),
    "")</f>
        <v/>
      </c>
      <c r="S904" s="312">
        <f t="shared" si="2"/>
        <v>0</v>
      </c>
      <c r="T904" s="23"/>
    </row>
    <row r="905" ht="15.75" customHeight="1" outlineLevel="1">
      <c r="A905" s="23"/>
      <c r="B905" s="71"/>
      <c r="C905" s="71"/>
      <c r="D905" s="71"/>
      <c r="E905" s="314"/>
      <c r="F905" s="311" t="str">
        <f>Lists!T300</f>
        <v>Nickel - Unspecified process - Africa</v>
      </c>
      <c r="G905" s="311" t="str">
        <f t="array" ref="G905">XLOOKUP(1,('Emission Factors'!$E$5:$E$488='GHG emissions calculations'!$F905)*('Emission Factors'!$H$5:$H$488='GHG emissions calculations'!$H905),INDEX('Emission Factors'!$E$5:$T$488,0,MATCH('GHG emissions calculations'!G$6,'Emission Factors'!$E$5:$T$5,0)),"",0)</f>
        <v/>
      </c>
      <c r="H905" s="311" t="s">
        <v>237</v>
      </c>
      <c r="I905" s="312" t="str">
        <f>IF(
    SUMIFS('Import data'!$L$25:$L$80,
           'Import data'!$J$25:$J$80, F905,
           'Import data'!$G$25:$G$80, 'GHG emissions calculations'!$H905,
           'Import data'!$I$25:$I$80,$E$541) &lt;&gt; 0,
    SUMIFS('Import data'!$L$25:$L$80,
           'Import data'!$J$25:$J$80, F905,
           'Import data'!$G$25:$G$80, 'GHG emissions calculations'!$H905,
           'Import data'!$I$25:$I$80,$E$541),
    ""
)</f>
        <v/>
      </c>
      <c r="J905" s="311" t="str">
        <f t="array" ref="J905">IF(
    XLOOKUP(F905, 'Import data'!$J$26:$J$47, 'Import data'!$M$26:$M$47, "", 0) = "Please add the region-specific supplier emission factor or choose a different region available in the IAEG database.",
    "",
    XLOOKUP(F905, 'Import data'!$J$26:$J$47, 'Import data'!$M$26:$M$47, "", 0)
)</f>
        <v/>
      </c>
      <c r="K905" s="311" t="str">
        <f t="array" ref="K905">IFERROR(
    XLOOKUP(F905,
            _xlws.FILTER('Supplier Emission'!$G$15:$G$49,
                   ('Supplier Emission'!$D$15:$D$49=H905) * ('Supplier Emission'!$F$15:$F$49=$E$541)),
            _xlws.FILTER('Supplier Emission'!$I$15:$I$49,
                   ('Supplier Emission'!$D$15:$D$49=H905) * ('Supplier Emission'!$F$15:$F$49=$E$541)),
            ""),
    "")</f>
        <v/>
      </c>
      <c r="L905" s="311" t="str">
        <f t="array" ref="L905">IFERROR(
    XLOOKUP(F905,
            _xlws.FILTER('Supplier Emission'!$G$15:$G$49,
                   ('Supplier Emission'!$D$15:$D$49=H905) * ('Supplier Emission'!$F$15:$F$49=$E$541)),
            _xlws.FILTER('Supplier Emission'!$J$15:$J$49,
                   ('Supplier Emission'!$D$15:$D$49=H905) * ('Supplier Emission'!$F$15:$F$49=$E$541)),
            ""),
    "")</f>
        <v/>
      </c>
      <c r="M905" s="311" t="str">
        <f t="array" ref="M905">IFERROR(
    XLOOKUP(F905,
            _xlws.FILTER('Supplier Emission'!$G$15:$G$49,
                   ('Supplier Emission'!$D$15:$D$49=H905) * ('Supplier Emission'!$F$15:$F$49=$E$541)),
            _xlws.FILTER('Supplier Emission'!$M$15:$M$49,
                   ('Supplier Emission'!$D$15:$D$49=H905) * ('Supplier Emission'!$F$15:$F$49=$E$541)),
            ""),
    "")</f>
        <v/>
      </c>
      <c r="N905" s="311" t="str">
        <f t="array" ref="N905">IFERROR(
    XLOOKUP(F905,
            _xlws.FILTER('Supplier Emission'!$G$15:$G$49,
                   ('Supplier Emission'!$D$15:$D$49=H905) * ('Supplier Emission'!$F$15:$F$49=$E$541)),
            _xlws.FILTER('Supplier Emission'!$H$15:$H$49,
                   ('Supplier Emission'!$D$15:$D$49=H905) * ('Supplier Emission'!$F$15:$F$49=$E$541)),
            ""),
    "")</f>
        <v/>
      </c>
      <c r="O905" s="311" t="str">
        <f t="array" ref="O905">XLOOKUP(1,('Emission Factors'!$E$5:$E$488='GHG emissions calculations'!$F905)*('Emission Factors'!$H$5:$H$488='GHG emissions calculations'!$H905),INDEX('Emission Factors'!$E$5:$T$488,0,MATCH('GHG emissions calculations'!O$6,'Emission Factors'!$E$5:$T$5,0)),"",0)</f>
        <v/>
      </c>
      <c r="P905" s="313" t="str">
        <f t="array" ref="P905">IFERROR(
    INDEX('Emission Factors'!$E$5:$P$488,
          MATCH(1,
                ('Emission Factors'!$E$5:$E$488 = 'GHG emissions calculations'!$F905) *
                ('Emission Factors'!$H$5:$H$488 = 'GHG emissions calculations'!$H905),
                0),
          MATCH('GHG emissions calculations'!P$6,'Emission Factors'!$E$5:$P$5,0)),
    "")</f>
        <v/>
      </c>
      <c r="Q905" s="311" t="str">
        <f t="array" ref="Q905">IFERROR(
    IF(
        INDEX('Emission Factors'!$E$5:$P$488,
              MATCH(1,
                    ('Emission Factors'!$E$5:$E$488 = 'GHG emissions calculations'!$F905) *
                    ('Emission Factors'!$H$5:$H$488 = 'GHG emissions calculations'!$H905),
                    0),
              MATCH('GHG emissions calculations'!Q$6, 'Emission Factors'!$E$5:$P$5, 0)) &lt;&gt; "",
        INDEX('Emission Factors'!$E$5:$P$488,
              MATCH(1,
                    ('Emission Factors'!$E$5:$E$488 = 'GHG emissions calculations'!$F905) *
                    ('Emission Factors'!$H$5:$H$488 = 'GHG emissions calculations'!$H905),
                    0),
              MATCH('GHG emissions calculations'!Q$6, 'Emission Factors'!$E$5:$P$5, 0)),
        ""),
    "")</f>
        <v/>
      </c>
      <c r="R905" s="311" t="str">
        <f t="array" ref="R905">IFERROR(
    IF(
        INDEX('Emission Factors'!$E$5:$R$488,
              MATCH(1,
                    ('Emission Factors'!$E$5:$E$488 = 'GHG emissions calculations'!$F905) *
                    ('Emission Factors'!$H$5:$H$488 = 'GHG emissions calculations'!$H905),
                    0),
              MATCH('GHG emissions calculations'!R$6, 'Emission Factors'!$E$5:$R$5, 0)) &lt;&gt; "",
        INDEX('Emission Factors'!$E$5:$R$488,
              MATCH(1,
                    ('Emission Factors'!$E$5:$E$488 = 'GHG emissions calculations'!$F905) *
                    ('Emission Factors'!$H$5:$H$488 = 'GHG emissions calculations'!$H905),
                    0),
              MATCH('GHG emissions calculations'!R$6, 'Emission Factors'!$E$5:$R$5, 0)),
        ""),
    "")</f>
        <v/>
      </c>
      <c r="S905" s="312">
        <f t="shared" si="2"/>
        <v>0</v>
      </c>
      <c r="T905" s="23"/>
    </row>
    <row r="906" ht="15.75" customHeight="1" outlineLevel="1">
      <c r="A906" s="23"/>
      <c r="B906" s="71"/>
      <c r="C906" s="71"/>
      <c r="D906" s="71"/>
      <c r="E906" s="314"/>
      <c r="F906" s="311" t="str">
        <f>Lists!T298</f>
        <v>Nickel - Unspecified process - America</v>
      </c>
      <c r="G906" s="311" t="str">
        <f t="array" ref="G906">XLOOKUP(1,('Emission Factors'!$E$5:$E$488='GHG emissions calculations'!$F906)*('Emission Factors'!$H$5:$H$488='GHG emissions calculations'!$H906),INDEX('Emission Factors'!$E$5:$T$488,0,MATCH('GHG emissions calculations'!G$6,'Emission Factors'!$E$5:$T$5,0)),"",0)</f>
        <v/>
      </c>
      <c r="H906" s="311" t="s">
        <v>237</v>
      </c>
      <c r="I906" s="312" t="str">
        <f>IF(
    SUMIFS('Import data'!$L$25:$L$80,
           'Import data'!$J$25:$J$80, F906,
           'Import data'!$G$25:$G$80, 'GHG emissions calculations'!$H906,
           'Import data'!$I$25:$I$80,$E$541) &lt;&gt; 0,
    SUMIFS('Import data'!$L$25:$L$80,
           'Import data'!$J$25:$J$80, F906,
           'Import data'!$G$25:$G$80, 'GHG emissions calculations'!$H906,
           'Import data'!$I$25:$I$80,$E$541),
    ""
)</f>
        <v/>
      </c>
      <c r="J906" s="311" t="str">
        <f t="array" ref="J906">IF(
    XLOOKUP(F906, 'Import data'!$J$26:$J$47, 'Import data'!$M$26:$M$47, "", 0) = "Please add the region-specific supplier emission factor or choose a different region available in the IAEG database.",
    "",
    XLOOKUP(F906, 'Import data'!$J$26:$J$47, 'Import data'!$M$26:$M$47, "", 0)
)</f>
        <v/>
      </c>
      <c r="K906" s="311" t="str">
        <f t="array" ref="K906">IFERROR(
    XLOOKUP(F906,
            _xlws.FILTER('Supplier Emission'!$G$15:$G$49,
                   ('Supplier Emission'!$D$15:$D$49=H906) * ('Supplier Emission'!$F$15:$F$49=$E$541)),
            _xlws.FILTER('Supplier Emission'!$I$15:$I$49,
                   ('Supplier Emission'!$D$15:$D$49=H906) * ('Supplier Emission'!$F$15:$F$49=$E$541)),
            ""),
    "")</f>
        <v/>
      </c>
      <c r="L906" s="311" t="str">
        <f t="array" ref="L906">IFERROR(
    XLOOKUP(F906,
            _xlws.FILTER('Supplier Emission'!$G$15:$G$49,
                   ('Supplier Emission'!$D$15:$D$49=H906) * ('Supplier Emission'!$F$15:$F$49=$E$541)),
            _xlws.FILTER('Supplier Emission'!$J$15:$J$49,
                   ('Supplier Emission'!$D$15:$D$49=H906) * ('Supplier Emission'!$F$15:$F$49=$E$541)),
            ""),
    "")</f>
        <v/>
      </c>
      <c r="M906" s="311" t="str">
        <f t="array" ref="M906">IFERROR(
    XLOOKUP(F906,
            _xlws.FILTER('Supplier Emission'!$G$15:$G$49,
                   ('Supplier Emission'!$D$15:$D$49=H906) * ('Supplier Emission'!$F$15:$F$49=$E$541)),
            _xlws.FILTER('Supplier Emission'!$M$15:$M$49,
                   ('Supplier Emission'!$D$15:$D$49=H906) * ('Supplier Emission'!$F$15:$F$49=$E$541)),
            ""),
    "")</f>
        <v/>
      </c>
      <c r="N906" s="311" t="str">
        <f t="array" ref="N906">IFERROR(
    XLOOKUP(F906,
            _xlws.FILTER('Supplier Emission'!$G$15:$G$49,
                   ('Supplier Emission'!$D$15:$D$49=H906) * ('Supplier Emission'!$F$15:$F$49=$E$541)),
            _xlws.FILTER('Supplier Emission'!$H$15:$H$49,
                   ('Supplier Emission'!$D$15:$D$49=H906) * ('Supplier Emission'!$F$15:$F$49=$E$541)),
            ""),
    "")</f>
        <v/>
      </c>
      <c r="O906" s="311" t="str">
        <f t="array" ref="O906">XLOOKUP(1,('Emission Factors'!$E$5:$E$488='GHG emissions calculations'!$F906)*('Emission Factors'!$H$5:$H$488='GHG emissions calculations'!$H906),INDEX('Emission Factors'!$E$5:$T$488,0,MATCH('GHG emissions calculations'!O$6,'Emission Factors'!$E$5:$T$5,0)),"",0)</f>
        <v/>
      </c>
      <c r="P906" s="313" t="str">
        <f t="array" ref="P906">IFERROR(
    INDEX('Emission Factors'!$E$5:$P$488,
          MATCH(1,
                ('Emission Factors'!$E$5:$E$488 = 'GHG emissions calculations'!$F906) *
                ('Emission Factors'!$H$5:$H$488 = 'GHG emissions calculations'!$H906),
                0),
          MATCH('GHG emissions calculations'!P$6,'Emission Factors'!$E$5:$P$5,0)),
    "")</f>
        <v/>
      </c>
      <c r="Q906" s="311" t="str">
        <f t="array" ref="Q906">IFERROR(
    IF(
        INDEX('Emission Factors'!$E$5:$P$488,
              MATCH(1,
                    ('Emission Factors'!$E$5:$E$488 = 'GHG emissions calculations'!$F906) *
                    ('Emission Factors'!$H$5:$H$488 = 'GHG emissions calculations'!$H906),
                    0),
              MATCH('GHG emissions calculations'!Q$6, 'Emission Factors'!$E$5:$P$5, 0)) &lt;&gt; "",
        INDEX('Emission Factors'!$E$5:$P$488,
              MATCH(1,
                    ('Emission Factors'!$E$5:$E$488 = 'GHG emissions calculations'!$F906) *
                    ('Emission Factors'!$H$5:$H$488 = 'GHG emissions calculations'!$H906),
                    0),
              MATCH('GHG emissions calculations'!Q$6, 'Emission Factors'!$E$5:$P$5, 0)),
        ""),
    "")</f>
        <v/>
      </c>
      <c r="R906" s="311" t="str">
        <f t="array" ref="R906">IFERROR(
    IF(
        INDEX('Emission Factors'!$E$5:$R$488,
              MATCH(1,
                    ('Emission Factors'!$E$5:$E$488 = 'GHG emissions calculations'!$F906) *
                    ('Emission Factors'!$H$5:$H$488 = 'GHG emissions calculations'!$H906),
                    0),
              MATCH('GHG emissions calculations'!R$6, 'Emission Factors'!$E$5:$R$5, 0)) &lt;&gt; "",
        INDEX('Emission Factors'!$E$5:$R$488,
              MATCH(1,
                    ('Emission Factors'!$E$5:$E$488 = 'GHG emissions calculations'!$F906) *
                    ('Emission Factors'!$H$5:$H$488 = 'GHG emissions calculations'!$H906),
                    0),
              MATCH('GHG emissions calculations'!R$6, 'Emission Factors'!$E$5:$R$5, 0)),
        ""),
    "")</f>
        <v/>
      </c>
      <c r="S906" s="312">
        <f t="shared" si="2"/>
        <v>0</v>
      </c>
      <c r="T906" s="23"/>
    </row>
    <row r="907" ht="15.75" customHeight="1" outlineLevel="1">
      <c r="A907" s="23"/>
      <c r="B907" s="71"/>
      <c r="C907" s="71"/>
      <c r="D907" s="71"/>
      <c r="E907" s="314"/>
      <c r="F907" s="311" t="str">
        <f>Lists!T301</f>
        <v>Nickel - Unspecified process - Asia</v>
      </c>
      <c r="G907" s="311" t="str">
        <f t="array" ref="G907">XLOOKUP(1,('Emission Factors'!$E$5:$E$488='GHG emissions calculations'!$F907)*('Emission Factors'!$H$5:$H$488='GHG emissions calculations'!$H907),INDEX('Emission Factors'!$E$5:$T$488,0,MATCH('GHG emissions calculations'!G$6,'Emission Factors'!$E$5:$T$5,0)),"",0)</f>
        <v/>
      </c>
      <c r="H907" s="311" t="s">
        <v>237</v>
      </c>
      <c r="I907" s="312" t="str">
        <f>IF(
    SUMIFS('Import data'!$L$25:$L$80,
           'Import data'!$J$25:$J$80, F907,
           'Import data'!$G$25:$G$80, 'GHG emissions calculations'!$H907,
           'Import data'!$I$25:$I$80,$E$541) &lt;&gt; 0,
    SUMIFS('Import data'!$L$25:$L$80,
           'Import data'!$J$25:$J$80, F907,
           'Import data'!$G$25:$G$80, 'GHG emissions calculations'!$H907,
           'Import data'!$I$25:$I$80,$E$541),
    ""
)</f>
        <v/>
      </c>
      <c r="J907" s="311" t="str">
        <f t="array" ref="J907">IF(
    XLOOKUP(F907, 'Import data'!$J$26:$J$47, 'Import data'!$M$26:$M$47, "", 0) = "Please add the region-specific supplier emission factor or choose a different region available in the IAEG database.",
    "",
    XLOOKUP(F907, 'Import data'!$J$26:$J$47, 'Import data'!$M$26:$M$47, "", 0)
)</f>
        <v/>
      </c>
      <c r="K907" s="311" t="str">
        <f t="array" ref="K907">IFERROR(
    XLOOKUP(F907,
            _xlws.FILTER('Supplier Emission'!$G$15:$G$49,
                   ('Supplier Emission'!$D$15:$D$49=H907) * ('Supplier Emission'!$F$15:$F$49=$E$541)),
            _xlws.FILTER('Supplier Emission'!$I$15:$I$49,
                   ('Supplier Emission'!$D$15:$D$49=H907) * ('Supplier Emission'!$F$15:$F$49=$E$541)),
            ""),
    "")</f>
        <v/>
      </c>
      <c r="L907" s="311" t="str">
        <f t="array" ref="L907">IFERROR(
    XLOOKUP(F907,
            _xlws.FILTER('Supplier Emission'!$G$15:$G$49,
                   ('Supplier Emission'!$D$15:$D$49=H907) * ('Supplier Emission'!$F$15:$F$49=$E$541)),
            _xlws.FILTER('Supplier Emission'!$J$15:$J$49,
                   ('Supplier Emission'!$D$15:$D$49=H907) * ('Supplier Emission'!$F$15:$F$49=$E$541)),
            ""),
    "")</f>
        <v/>
      </c>
      <c r="M907" s="311" t="str">
        <f t="array" ref="M907">IFERROR(
    XLOOKUP(F907,
            _xlws.FILTER('Supplier Emission'!$G$15:$G$49,
                   ('Supplier Emission'!$D$15:$D$49=H907) * ('Supplier Emission'!$F$15:$F$49=$E$541)),
            _xlws.FILTER('Supplier Emission'!$M$15:$M$49,
                   ('Supplier Emission'!$D$15:$D$49=H907) * ('Supplier Emission'!$F$15:$F$49=$E$541)),
            ""),
    "")</f>
        <v/>
      </c>
      <c r="N907" s="311" t="str">
        <f t="array" ref="N907">IFERROR(
    XLOOKUP(F907,
            _xlws.FILTER('Supplier Emission'!$G$15:$G$49,
                   ('Supplier Emission'!$D$15:$D$49=H907) * ('Supplier Emission'!$F$15:$F$49=$E$541)),
            _xlws.FILTER('Supplier Emission'!$H$15:$H$49,
                   ('Supplier Emission'!$D$15:$D$49=H907) * ('Supplier Emission'!$F$15:$F$49=$E$541)),
            ""),
    "")</f>
        <v/>
      </c>
      <c r="O907" s="311" t="str">
        <f t="array" ref="O907">XLOOKUP(1,('Emission Factors'!$E$5:$E$488='GHG emissions calculations'!$F907)*('Emission Factors'!$H$5:$H$488='GHG emissions calculations'!$H907),INDEX('Emission Factors'!$E$5:$T$488,0,MATCH('GHG emissions calculations'!O$6,'Emission Factors'!$E$5:$T$5,0)),"",0)</f>
        <v/>
      </c>
      <c r="P907" s="313" t="str">
        <f t="array" ref="P907">IFERROR(
    INDEX('Emission Factors'!$E$5:$P$488,
          MATCH(1,
                ('Emission Factors'!$E$5:$E$488 = 'GHG emissions calculations'!$F907) *
                ('Emission Factors'!$H$5:$H$488 = 'GHG emissions calculations'!$H907),
                0),
          MATCH('GHG emissions calculations'!P$6,'Emission Factors'!$E$5:$P$5,0)),
    "")</f>
        <v/>
      </c>
      <c r="Q907" s="311" t="str">
        <f t="array" ref="Q907">IFERROR(
    IF(
        INDEX('Emission Factors'!$E$5:$P$488,
              MATCH(1,
                    ('Emission Factors'!$E$5:$E$488 = 'GHG emissions calculations'!$F907) *
                    ('Emission Factors'!$H$5:$H$488 = 'GHG emissions calculations'!$H907),
                    0),
              MATCH('GHG emissions calculations'!Q$6, 'Emission Factors'!$E$5:$P$5, 0)) &lt;&gt; "",
        INDEX('Emission Factors'!$E$5:$P$488,
              MATCH(1,
                    ('Emission Factors'!$E$5:$E$488 = 'GHG emissions calculations'!$F907) *
                    ('Emission Factors'!$H$5:$H$488 = 'GHG emissions calculations'!$H907),
                    0),
              MATCH('GHG emissions calculations'!Q$6, 'Emission Factors'!$E$5:$P$5, 0)),
        ""),
    "")</f>
        <v/>
      </c>
      <c r="R907" s="311" t="str">
        <f t="array" ref="R907">IFERROR(
    IF(
        INDEX('Emission Factors'!$E$5:$R$488,
              MATCH(1,
                    ('Emission Factors'!$E$5:$E$488 = 'GHG emissions calculations'!$F907) *
                    ('Emission Factors'!$H$5:$H$488 = 'GHG emissions calculations'!$H907),
                    0),
              MATCH('GHG emissions calculations'!R$6, 'Emission Factors'!$E$5:$R$5, 0)) &lt;&gt; "",
        INDEX('Emission Factors'!$E$5:$R$488,
              MATCH(1,
                    ('Emission Factors'!$E$5:$E$488 = 'GHG emissions calculations'!$F907) *
                    ('Emission Factors'!$H$5:$H$488 = 'GHG emissions calculations'!$H907),
                    0),
              MATCH('GHG emissions calculations'!R$6, 'Emission Factors'!$E$5:$R$5, 0)),
        ""),
    "")</f>
        <v/>
      </c>
      <c r="S907" s="312">
        <f t="shared" si="2"/>
        <v>0</v>
      </c>
      <c r="T907" s="23"/>
    </row>
    <row r="908" ht="15.75" customHeight="1" outlineLevel="1">
      <c r="A908" s="23"/>
      <c r="B908" s="71"/>
      <c r="C908" s="71"/>
      <c r="D908" s="71"/>
      <c r="E908" s="314"/>
      <c r="F908" s="311" t="str">
        <f>Lists!T299</f>
        <v>Nickel - Unspecified process - Europe</v>
      </c>
      <c r="G908" s="311" t="str">
        <f t="array" ref="G908">XLOOKUP(1,('Emission Factors'!$E$5:$E$488='GHG emissions calculations'!$F908)*('Emission Factors'!$H$5:$H$488='GHG emissions calculations'!$H908),INDEX('Emission Factors'!$E$5:$T$488,0,MATCH('GHG emissions calculations'!G$6,'Emission Factors'!$E$5:$T$5,0)),"",0)</f>
        <v/>
      </c>
      <c r="H908" s="311" t="s">
        <v>237</v>
      </c>
      <c r="I908" s="312" t="str">
        <f>IF(
    SUMIFS('Import data'!$L$25:$L$80,
           'Import data'!$J$25:$J$80, F908,
           'Import data'!$G$25:$G$80, 'GHG emissions calculations'!$H908,
           'Import data'!$I$25:$I$80,$E$541) &lt;&gt; 0,
    SUMIFS('Import data'!$L$25:$L$80,
           'Import data'!$J$25:$J$80, F908,
           'Import data'!$G$25:$G$80, 'GHG emissions calculations'!$H908,
           'Import data'!$I$25:$I$80,$E$541),
    ""
)</f>
        <v/>
      </c>
      <c r="J908" s="311" t="str">
        <f t="array" ref="J908">IF(
    XLOOKUP(F908, 'Import data'!$J$26:$J$47, 'Import data'!$M$26:$M$47, "", 0) = "Please add the region-specific supplier emission factor or choose a different region available in the IAEG database.",
    "",
    XLOOKUP(F908, 'Import data'!$J$26:$J$47, 'Import data'!$M$26:$M$47, "", 0)
)</f>
        <v/>
      </c>
      <c r="K908" s="311" t="str">
        <f t="array" ref="K908">IFERROR(
    XLOOKUP(F908,
            _xlws.FILTER('Supplier Emission'!$G$15:$G$49,
                   ('Supplier Emission'!$D$15:$D$49=H908) * ('Supplier Emission'!$F$15:$F$49=$E$541)),
            _xlws.FILTER('Supplier Emission'!$I$15:$I$49,
                   ('Supplier Emission'!$D$15:$D$49=H908) * ('Supplier Emission'!$F$15:$F$49=$E$541)),
            ""),
    "")</f>
        <v/>
      </c>
      <c r="L908" s="311" t="str">
        <f t="array" ref="L908">IFERROR(
    XLOOKUP(F908,
            _xlws.FILTER('Supplier Emission'!$G$15:$G$49,
                   ('Supplier Emission'!$D$15:$D$49=H908) * ('Supplier Emission'!$F$15:$F$49=$E$541)),
            _xlws.FILTER('Supplier Emission'!$J$15:$J$49,
                   ('Supplier Emission'!$D$15:$D$49=H908) * ('Supplier Emission'!$F$15:$F$49=$E$541)),
            ""),
    "")</f>
        <v/>
      </c>
      <c r="M908" s="311" t="str">
        <f t="array" ref="M908">IFERROR(
    XLOOKUP(F908,
            _xlws.FILTER('Supplier Emission'!$G$15:$G$49,
                   ('Supplier Emission'!$D$15:$D$49=H908) * ('Supplier Emission'!$F$15:$F$49=$E$541)),
            _xlws.FILTER('Supplier Emission'!$M$15:$M$49,
                   ('Supplier Emission'!$D$15:$D$49=H908) * ('Supplier Emission'!$F$15:$F$49=$E$541)),
            ""),
    "")</f>
        <v/>
      </c>
      <c r="N908" s="311" t="str">
        <f t="array" ref="N908">IFERROR(
    XLOOKUP(F908,
            _xlws.FILTER('Supplier Emission'!$G$15:$G$49,
                   ('Supplier Emission'!$D$15:$D$49=H908) * ('Supplier Emission'!$F$15:$F$49=$E$541)),
            _xlws.FILTER('Supplier Emission'!$H$15:$H$49,
                   ('Supplier Emission'!$D$15:$D$49=H908) * ('Supplier Emission'!$F$15:$F$49=$E$541)),
            ""),
    "")</f>
        <v/>
      </c>
      <c r="O908" s="311" t="str">
        <f t="array" ref="O908">XLOOKUP(1,('Emission Factors'!$E$5:$E$488='GHG emissions calculations'!$F908)*('Emission Factors'!$H$5:$H$488='GHG emissions calculations'!$H908),INDEX('Emission Factors'!$E$5:$T$488,0,MATCH('GHG emissions calculations'!O$6,'Emission Factors'!$E$5:$T$5,0)),"",0)</f>
        <v/>
      </c>
      <c r="P908" s="313" t="str">
        <f t="array" ref="P908">IFERROR(
    INDEX('Emission Factors'!$E$5:$P$488,
          MATCH(1,
                ('Emission Factors'!$E$5:$E$488 = 'GHG emissions calculations'!$F908) *
                ('Emission Factors'!$H$5:$H$488 = 'GHG emissions calculations'!$H908),
                0),
          MATCH('GHG emissions calculations'!P$6,'Emission Factors'!$E$5:$P$5,0)),
    "")</f>
        <v/>
      </c>
      <c r="Q908" s="311" t="str">
        <f t="array" ref="Q908">IFERROR(
    IF(
        INDEX('Emission Factors'!$E$5:$P$488,
              MATCH(1,
                    ('Emission Factors'!$E$5:$E$488 = 'GHG emissions calculations'!$F908) *
                    ('Emission Factors'!$H$5:$H$488 = 'GHG emissions calculations'!$H908),
                    0),
              MATCH('GHG emissions calculations'!Q$6, 'Emission Factors'!$E$5:$P$5, 0)) &lt;&gt; "",
        INDEX('Emission Factors'!$E$5:$P$488,
              MATCH(1,
                    ('Emission Factors'!$E$5:$E$488 = 'GHG emissions calculations'!$F908) *
                    ('Emission Factors'!$H$5:$H$488 = 'GHG emissions calculations'!$H908),
                    0),
              MATCH('GHG emissions calculations'!Q$6, 'Emission Factors'!$E$5:$P$5, 0)),
        ""),
    "")</f>
        <v/>
      </c>
      <c r="R908" s="311" t="str">
        <f t="array" ref="R908">IFERROR(
    IF(
        INDEX('Emission Factors'!$E$5:$R$488,
              MATCH(1,
                    ('Emission Factors'!$E$5:$E$488 = 'GHG emissions calculations'!$F908) *
                    ('Emission Factors'!$H$5:$H$488 = 'GHG emissions calculations'!$H908),
                    0),
              MATCH('GHG emissions calculations'!R$6, 'Emission Factors'!$E$5:$R$5, 0)) &lt;&gt; "",
        INDEX('Emission Factors'!$E$5:$R$488,
              MATCH(1,
                    ('Emission Factors'!$E$5:$E$488 = 'GHG emissions calculations'!$F908) *
                    ('Emission Factors'!$H$5:$H$488 = 'GHG emissions calculations'!$H908),
                    0),
              MATCH('GHG emissions calculations'!R$6, 'Emission Factors'!$E$5:$R$5, 0)),
        ""),
    "")</f>
        <v/>
      </c>
      <c r="S908" s="312">
        <f t="shared" si="2"/>
        <v>0</v>
      </c>
      <c r="T908" s="23"/>
    </row>
    <row r="909" ht="15.75" customHeight="1" outlineLevel="1">
      <c r="A909" s="23"/>
      <c r="B909" s="71"/>
      <c r="C909" s="71"/>
      <c r="D909" s="71"/>
      <c r="E909" s="314"/>
      <c r="F909" s="311" t="str">
        <f>Lists!T304</f>
        <v>Nickel - Unspecified process - Global or unspecified region</v>
      </c>
      <c r="G909" s="311" t="str">
        <f t="array" ref="G909">XLOOKUP(1,('Emission Factors'!$E$5:$E$488='GHG emissions calculations'!$F909)*('Emission Factors'!$H$5:$H$488='GHG emissions calculations'!$H909),INDEX('Emission Factors'!$E$5:$T$488,0,MATCH('GHG emissions calculations'!G$6,'Emission Factors'!$E$5:$T$5,0)),"",0)</f>
        <v/>
      </c>
      <c r="H909" s="311" t="s">
        <v>237</v>
      </c>
      <c r="I909" s="312" t="str">
        <f>IF(
    SUMIFS('Import data'!$L$25:$L$80,
           'Import data'!$J$25:$J$80, F909,
           'Import data'!$G$25:$G$80, 'GHG emissions calculations'!$H909,
           'Import data'!$I$25:$I$80,$E$541) &lt;&gt; 0,
    SUMIFS('Import data'!$L$25:$L$80,
           'Import data'!$J$25:$J$80, F909,
           'Import data'!$G$25:$G$80, 'GHG emissions calculations'!$H909,
           'Import data'!$I$25:$I$80,$E$541),
    ""
)</f>
        <v/>
      </c>
      <c r="J909" s="311" t="str">
        <f t="array" ref="J909">IF(
    XLOOKUP(F909, 'Import data'!$J$26:$J$47, 'Import data'!$M$26:$M$47, "", 0) = "Please add the region-specific supplier emission factor or choose a different region available in the IAEG database.",
    "",
    XLOOKUP(F909, 'Import data'!$J$26:$J$47, 'Import data'!$M$26:$M$47, "", 0)
)</f>
        <v/>
      </c>
      <c r="K909" s="311" t="str">
        <f t="array" ref="K909">IFERROR(
    XLOOKUP(F909,
            _xlws.FILTER('Supplier Emission'!$G$15:$G$49,
                   ('Supplier Emission'!$D$15:$D$49=H909) * ('Supplier Emission'!$F$15:$F$49=$E$541)),
            _xlws.FILTER('Supplier Emission'!$I$15:$I$49,
                   ('Supplier Emission'!$D$15:$D$49=H909) * ('Supplier Emission'!$F$15:$F$49=$E$541)),
            ""),
    "")</f>
        <v/>
      </c>
      <c r="L909" s="311" t="str">
        <f t="array" ref="L909">IFERROR(
    XLOOKUP(F909,
            _xlws.FILTER('Supplier Emission'!$G$15:$G$49,
                   ('Supplier Emission'!$D$15:$D$49=H909) * ('Supplier Emission'!$F$15:$F$49=$E$541)),
            _xlws.FILTER('Supplier Emission'!$J$15:$J$49,
                   ('Supplier Emission'!$D$15:$D$49=H909) * ('Supplier Emission'!$F$15:$F$49=$E$541)),
            ""),
    "")</f>
        <v/>
      </c>
      <c r="M909" s="311" t="str">
        <f t="array" ref="M909">IFERROR(
    XLOOKUP(F909,
            _xlws.FILTER('Supplier Emission'!$G$15:$G$49,
                   ('Supplier Emission'!$D$15:$D$49=H909) * ('Supplier Emission'!$F$15:$F$49=$E$541)),
            _xlws.FILTER('Supplier Emission'!$M$15:$M$49,
                   ('Supplier Emission'!$D$15:$D$49=H909) * ('Supplier Emission'!$F$15:$F$49=$E$541)),
            ""),
    "")</f>
        <v/>
      </c>
      <c r="N909" s="311" t="str">
        <f t="array" ref="N909">IFERROR(
    XLOOKUP(F909,
            _xlws.FILTER('Supplier Emission'!$G$15:$G$49,
                   ('Supplier Emission'!$D$15:$D$49=H909) * ('Supplier Emission'!$F$15:$F$49=$E$541)),
            _xlws.FILTER('Supplier Emission'!$H$15:$H$49,
                   ('Supplier Emission'!$D$15:$D$49=H909) * ('Supplier Emission'!$F$15:$F$49=$E$541)),
            ""),
    "")</f>
        <v/>
      </c>
      <c r="O909" s="311" t="str">
        <f t="array" ref="O909">XLOOKUP(1,('Emission Factors'!$E$5:$E$488='GHG emissions calculations'!$F909)*('Emission Factors'!$H$5:$H$488='GHG emissions calculations'!$H909),INDEX('Emission Factors'!$E$5:$T$488,0,MATCH('GHG emissions calculations'!O$6,'Emission Factors'!$E$5:$T$5,0)),"",0)</f>
        <v>Processed  Monel (nickel alloy) </v>
      </c>
      <c r="P909" s="313">
        <f t="array" ref="P909">IFERROR(
    INDEX('Emission Factors'!$E$5:$P$488,
          MATCH(1,
                ('Emission Factors'!$E$5:$E$488 = 'GHG emissions calculations'!$F909) *
                ('Emission Factors'!$H$5:$H$488 = 'GHG emissions calculations'!$H909),
                0),
          MATCH('GHG emissions calculations'!P$6,'Emission Factors'!$E$5:$P$5,0)),
    "")</f>
        <v>26.8995</v>
      </c>
      <c r="Q909" s="311" t="str">
        <f t="array" ref="Q909">IFERROR(
    IF(
        INDEX('Emission Factors'!$E$5:$P$488,
              MATCH(1,
                    ('Emission Factors'!$E$5:$E$488 = 'GHG emissions calculations'!$F909) *
                    ('Emission Factors'!$H$5:$H$488 = 'GHG emissions calculations'!$H909),
                    0),
              MATCH('GHG emissions calculations'!Q$6, 'Emission Factors'!$E$5:$P$5, 0)) &lt;&gt; "",
        INDEX('Emission Factors'!$E$5:$P$488,
              MATCH(1,
                    ('Emission Factors'!$E$5:$E$488 = 'GHG emissions calculations'!$F909) *
                    ('Emission Factors'!$H$5:$H$488 = 'GHG emissions calculations'!$H909),
                    0),
              MATCH('GHG emissions calculations'!Q$6, 'Emission Factors'!$E$5:$P$5, 0)),
        ""),
    "")</f>
        <v>kgCO2e/kg</v>
      </c>
      <c r="R909" s="311" t="str">
        <f t="array" ref="R909">IFERROR(
    IF(
        INDEX('Emission Factors'!$E$5:$R$488,
              MATCH(1,
                    ('Emission Factors'!$E$5:$E$488 = 'GHG emissions calculations'!$F909) *
                    ('Emission Factors'!$H$5:$H$488 = 'GHG emissions calculations'!$H909),
                    0),
              MATCH('GHG emissions calculations'!R$6, 'Emission Factors'!$E$5:$R$5, 0)) &lt;&gt; "",
        INDEX('Emission Factors'!$E$5:$R$488,
              MATCH(1,
                    ('Emission Factors'!$E$5:$E$488 = 'GHG emissions calculations'!$F909) *
                    ('Emission Factors'!$H$5:$H$488 = 'GHG emissions calculations'!$H909),
                    0),
              MATCH('GHG emissions calculations'!R$6, 'Emission Factors'!$E$5:$R$5, 0)),
        ""),
    "")</f>
        <v>Global or unspecified region</v>
      </c>
      <c r="S909" s="312">
        <f t="shared" si="2"/>
        <v>0</v>
      </c>
      <c r="T909" s="23"/>
    </row>
    <row r="910" ht="15.75" customHeight="1" outlineLevel="1">
      <c r="A910" s="23"/>
      <c r="B910" s="71"/>
      <c r="C910" s="71"/>
      <c r="D910" s="71"/>
      <c r="E910" s="314"/>
      <c r="F910" s="311" t="str">
        <f>Lists!T303</f>
        <v>Nickel - Unspecified process - Middle East</v>
      </c>
      <c r="G910" s="311" t="str">
        <f t="array" ref="G910">XLOOKUP(1,('Emission Factors'!$E$5:$E$488='GHG emissions calculations'!$F910)*('Emission Factors'!$H$5:$H$488='GHG emissions calculations'!$H910),INDEX('Emission Factors'!$E$5:$T$488,0,MATCH('GHG emissions calculations'!G$6,'Emission Factors'!$E$5:$T$5,0)),"",0)</f>
        <v/>
      </c>
      <c r="H910" s="311" t="s">
        <v>237</v>
      </c>
      <c r="I910" s="312" t="str">
        <f>IF(
    SUMIFS('Import data'!$L$25:$L$80,
           'Import data'!$J$25:$J$80, F910,
           'Import data'!$G$25:$G$80, 'GHG emissions calculations'!$H910,
           'Import data'!$I$25:$I$80,$E$541) &lt;&gt; 0,
    SUMIFS('Import data'!$L$25:$L$80,
           'Import data'!$J$25:$J$80, F910,
           'Import data'!$G$25:$G$80, 'GHG emissions calculations'!$H910,
           'Import data'!$I$25:$I$80,$E$541),
    ""
)</f>
        <v/>
      </c>
      <c r="J910" s="311" t="str">
        <f t="array" ref="J910">IF(
    XLOOKUP(F910, 'Import data'!$J$26:$J$47, 'Import data'!$M$26:$M$47, "", 0) = "Please add the region-specific supplier emission factor or choose a different region available in the IAEG database.",
    "",
    XLOOKUP(F910, 'Import data'!$J$26:$J$47, 'Import data'!$M$26:$M$47, "", 0)
)</f>
        <v/>
      </c>
      <c r="K910" s="311" t="str">
        <f t="array" ref="K910">IFERROR(
    XLOOKUP(F910,
            _xlws.FILTER('Supplier Emission'!$G$15:$G$49,
                   ('Supplier Emission'!$D$15:$D$49=H910) * ('Supplier Emission'!$F$15:$F$49=$E$541)),
            _xlws.FILTER('Supplier Emission'!$I$15:$I$49,
                   ('Supplier Emission'!$D$15:$D$49=H910) * ('Supplier Emission'!$F$15:$F$49=$E$541)),
            ""),
    "")</f>
        <v/>
      </c>
      <c r="L910" s="311" t="str">
        <f t="array" ref="L910">IFERROR(
    XLOOKUP(F910,
            _xlws.FILTER('Supplier Emission'!$G$15:$G$49,
                   ('Supplier Emission'!$D$15:$D$49=H910) * ('Supplier Emission'!$F$15:$F$49=$E$541)),
            _xlws.FILTER('Supplier Emission'!$J$15:$J$49,
                   ('Supplier Emission'!$D$15:$D$49=H910) * ('Supplier Emission'!$F$15:$F$49=$E$541)),
            ""),
    "")</f>
        <v/>
      </c>
      <c r="M910" s="311" t="str">
        <f t="array" ref="M910">IFERROR(
    XLOOKUP(F910,
            _xlws.FILTER('Supplier Emission'!$G$15:$G$49,
                   ('Supplier Emission'!$D$15:$D$49=H910) * ('Supplier Emission'!$F$15:$F$49=$E$541)),
            _xlws.FILTER('Supplier Emission'!$M$15:$M$49,
                   ('Supplier Emission'!$D$15:$D$49=H910) * ('Supplier Emission'!$F$15:$F$49=$E$541)),
            ""),
    "")</f>
        <v/>
      </c>
      <c r="N910" s="311" t="str">
        <f t="array" ref="N910">IFERROR(
    XLOOKUP(F910,
            _xlws.FILTER('Supplier Emission'!$G$15:$G$49,
                   ('Supplier Emission'!$D$15:$D$49=H910) * ('Supplier Emission'!$F$15:$F$49=$E$541)),
            _xlws.FILTER('Supplier Emission'!$H$15:$H$49,
                   ('Supplier Emission'!$D$15:$D$49=H910) * ('Supplier Emission'!$F$15:$F$49=$E$541)),
            ""),
    "")</f>
        <v/>
      </c>
      <c r="O910" s="311" t="str">
        <f t="array" ref="O910">XLOOKUP(1,('Emission Factors'!$E$5:$E$488='GHG emissions calculations'!$F910)*('Emission Factors'!$H$5:$H$488='GHG emissions calculations'!$H910),INDEX('Emission Factors'!$E$5:$T$488,0,MATCH('GHG emissions calculations'!O$6,'Emission Factors'!$E$5:$T$5,0)),"",0)</f>
        <v/>
      </c>
      <c r="P910" s="313" t="str">
        <f t="array" ref="P910">IFERROR(
    INDEX('Emission Factors'!$E$5:$P$488,
          MATCH(1,
                ('Emission Factors'!$E$5:$E$488 = 'GHG emissions calculations'!$F910) *
                ('Emission Factors'!$H$5:$H$488 = 'GHG emissions calculations'!$H910),
                0),
          MATCH('GHG emissions calculations'!P$6,'Emission Factors'!$E$5:$P$5,0)),
    "")</f>
        <v/>
      </c>
      <c r="Q910" s="311" t="str">
        <f t="array" ref="Q910">IFERROR(
    IF(
        INDEX('Emission Factors'!$E$5:$P$488,
              MATCH(1,
                    ('Emission Factors'!$E$5:$E$488 = 'GHG emissions calculations'!$F910) *
                    ('Emission Factors'!$H$5:$H$488 = 'GHG emissions calculations'!$H910),
                    0),
              MATCH('GHG emissions calculations'!Q$6, 'Emission Factors'!$E$5:$P$5, 0)) &lt;&gt; "",
        INDEX('Emission Factors'!$E$5:$P$488,
              MATCH(1,
                    ('Emission Factors'!$E$5:$E$488 = 'GHG emissions calculations'!$F910) *
                    ('Emission Factors'!$H$5:$H$488 = 'GHG emissions calculations'!$H910),
                    0),
              MATCH('GHG emissions calculations'!Q$6, 'Emission Factors'!$E$5:$P$5, 0)),
        ""),
    "")</f>
        <v/>
      </c>
      <c r="R910" s="311" t="str">
        <f t="array" ref="R910">IFERROR(
    IF(
        INDEX('Emission Factors'!$E$5:$R$488,
              MATCH(1,
                    ('Emission Factors'!$E$5:$E$488 = 'GHG emissions calculations'!$F910) *
                    ('Emission Factors'!$H$5:$H$488 = 'GHG emissions calculations'!$H910),
                    0),
              MATCH('GHG emissions calculations'!R$6, 'Emission Factors'!$E$5:$R$5, 0)) &lt;&gt; "",
        INDEX('Emission Factors'!$E$5:$R$488,
              MATCH(1,
                    ('Emission Factors'!$E$5:$E$488 = 'GHG emissions calculations'!$F910) *
                    ('Emission Factors'!$H$5:$H$488 = 'GHG emissions calculations'!$H910),
                    0),
              MATCH('GHG emissions calculations'!R$6, 'Emission Factors'!$E$5:$R$5, 0)),
        ""),
    "")</f>
        <v/>
      </c>
      <c r="S910" s="312">
        <f t="shared" si="2"/>
        <v>0</v>
      </c>
      <c r="T910" s="23"/>
    </row>
    <row r="911" ht="15.75" customHeight="1" outlineLevel="1">
      <c r="A911" s="23"/>
      <c r="B911" s="71"/>
      <c r="C911" s="71"/>
      <c r="D911" s="71"/>
      <c r="E911" s="314"/>
      <c r="F911" s="311" t="str">
        <f>Lists!T302</f>
        <v>Nickel - Unspecified process - Oceania</v>
      </c>
      <c r="G911" s="311" t="str">
        <f t="array" ref="G911">XLOOKUP(1,('Emission Factors'!$E$5:$E$488='GHG emissions calculations'!$F911)*('Emission Factors'!$H$5:$H$488='GHG emissions calculations'!$H911),INDEX('Emission Factors'!$E$5:$T$488,0,MATCH('GHG emissions calculations'!G$6,'Emission Factors'!$E$5:$T$5,0)),"",0)</f>
        <v/>
      </c>
      <c r="H911" s="311" t="s">
        <v>237</v>
      </c>
      <c r="I911" s="312" t="str">
        <f>IF(
    SUMIFS('Import data'!$L$25:$L$80,
           'Import data'!$J$25:$J$80, F911,
           'Import data'!$G$25:$G$80, 'GHG emissions calculations'!$H911,
           'Import data'!$I$25:$I$80,$E$541) &lt;&gt; 0,
    SUMIFS('Import data'!$L$25:$L$80,
           'Import data'!$J$25:$J$80, F911,
           'Import data'!$G$25:$G$80, 'GHG emissions calculations'!$H911,
           'Import data'!$I$25:$I$80,$E$541),
    ""
)</f>
        <v/>
      </c>
      <c r="J911" s="311" t="str">
        <f t="array" ref="J911">IF(
    XLOOKUP(F911, 'Import data'!$J$26:$J$47, 'Import data'!$M$26:$M$47, "", 0) = "Please add the region-specific supplier emission factor or choose a different region available in the IAEG database.",
    "",
    XLOOKUP(F911, 'Import data'!$J$26:$J$47, 'Import data'!$M$26:$M$47, "", 0)
)</f>
        <v/>
      </c>
      <c r="K911" s="311" t="str">
        <f t="array" ref="K911">IFERROR(
    XLOOKUP(F911,
            _xlws.FILTER('Supplier Emission'!$G$15:$G$49,
                   ('Supplier Emission'!$D$15:$D$49=H911) * ('Supplier Emission'!$F$15:$F$49=$E$541)),
            _xlws.FILTER('Supplier Emission'!$I$15:$I$49,
                   ('Supplier Emission'!$D$15:$D$49=H911) * ('Supplier Emission'!$F$15:$F$49=$E$541)),
            ""),
    "")</f>
        <v/>
      </c>
      <c r="L911" s="311" t="str">
        <f t="array" ref="L911">IFERROR(
    XLOOKUP(F911,
            _xlws.FILTER('Supplier Emission'!$G$15:$G$49,
                   ('Supplier Emission'!$D$15:$D$49=H911) * ('Supplier Emission'!$F$15:$F$49=$E$541)),
            _xlws.FILTER('Supplier Emission'!$J$15:$J$49,
                   ('Supplier Emission'!$D$15:$D$49=H911) * ('Supplier Emission'!$F$15:$F$49=$E$541)),
            ""),
    "")</f>
        <v/>
      </c>
      <c r="M911" s="311" t="str">
        <f t="array" ref="M911">IFERROR(
    XLOOKUP(F911,
            _xlws.FILTER('Supplier Emission'!$G$15:$G$49,
                   ('Supplier Emission'!$D$15:$D$49=H911) * ('Supplier Emission'!$F$15:$F$49=$E$541)),
            _xlws.FILTER('Supplier Emission'!$M$15:$M$49,
                   ('Supplier Emission'!$D$15:$D$49=H911) * ('Supplier Emission'!$F$15:$F$49=$E$541)),
            ""),
    "")</f>
        <v/>
      </c>
      <c r="N911" s="311" t="str">
        <f t="array" ref="N911">IFERROR(
    XLOOKUP(F911,
            _xlws.FILTER('Supplier Emission'!$G$15:$G$49,
                   ('Supplier Emission'!$D$15:$D$49=H911) * ('Supplier Emission'!$F$15:$F$49=$E$541)),
            _xlws.FILTER('Supplier Emission'!$H$15:$H$49,
                   ('Supplier Emission'!$D$15:$D$49=H911) * ('Supplier Emission'!$F$15:$F$49=$E$541)),
            ""),
    "")</f>
        <v/>
      </c>
      <c r="O911" s="311" t="str">
        <f t="array" ref="O911">XLOOKUP(1,('Emission Factors'!$E$5:$E$488='GHG emissions calculations'!$F911)*('Emission Factors'!$H$5:$H$488='GHG emissions calculations'!$H911),INDEX('Emission Factors'!$E$5:$T$488,0,MATCH('GHG emissions calculations'!O$6,'Emission Factors'!$E$5:$T$5,0)),"",0)</f>
        <v/>
      </c>
      <c r="P911" s="313" t="str">
        <f t="array" ref="P911">IFERROR(
    INDEX('Emission Factors'!$E$5:$P$488,
          MATCH(1,
                ('Emission Factors'!$E$5:$E$488 = 'GHG emissions calculations'!$F911) *
                ('Emission Factors'!$H$5:$H$488 = 'GHG emissions calculations'!$H911),
                0),
          MATCH('GHG emissions calculations'!P$6,'Emission Factors'!$E$5:$P$5,0)),
    "")</f>
        <v/>
      </c>
      <c r="Q911" s="311" t="str">
        <f t="array" ref="Q911">IFERROR(
    IF(
        INDEX('Emission Factors'!$E$5:$P$488,
              MATCH(1,
                    ('Emission Factors'!$E$5:$E$488 = 'GHG emissions calculations'!$F911) *
                    ('Emission Factors'!$H$5:$H$488 = 'GHG emissions calculations'!$H911),
                    0),
              MATCH('GHG emissions calculations'!Q$6, 'Emission Factors'!$E$5:$P$5, 0)) &lt;&gt; "",
        INDEX('Emission Factors'!$E$5:$P$488,
              MATCH(1,
                    ('Emission Factors'!$E$5:$E$488 = 'GHG emissions calculations'!$F911) *
                    ('Emission Factors'!$H$5:$H$488 = 'GHG emissions calculations'!$H911),
                    0),
              MATCH('GHG emissions calculations'!Q$6, 'Emission Factors'!$E$5:$P$5, 0)),
        ""),
    "")</f>
        <v/>
      </c>
      <c r="R911" s="311" t="str">
        <f t="array" ref="R911">IFERROR(
    IF(
        INDEX('Emission Factors'!$E$5:$R$488,
              MATCH(1,
                    ('Emission Factors'!$E$5:$E$488 = 'GHG emissions calculations'!$F911) *
                    ('Emission Factors'!$H$5:$H$488 = 'GHG emissions calculations'!$H911),
                    0),
              MATCH('GHG emissions calculations'!R$6, 'Emission Factors'!$E$5:$R$5, 0)) &lt;&gt; "",
        INDEX('Emission Factors'!$E$5:$R$488,
              MATCH(1,
                    ('Emission Factors'!$E$5:$E$488 = 'GHG emissions calculations'!$F911) *
                    ('Emission Factors'!$H$5:$H$488 = 'GHG emissions calculations'!$H911),
                    0),
              MATCH('GHG emissions calculations'!R$6, 'Emission Factors'!$E$5:$R$5, 0)),
        ""),
    "")</f>
        <v/>
      </c>
      <c r="S911" s="312">
        <f t="shared" si="2"/>
        <v>0</v>
      </c>
      <c r="T911" s="23"/>
    </row>
    <row r="912" ht="15.75" customHeight="1" outlineLevel="1">
      <c r="A912" s="23"/>
      <c r="B912" s="71"/>
      <c r="C912" s="71"/>
      <c r="D912" s="71"/>
      <c r="E912" s="314"/>
      <c r="F912" s="311" t="str">
        <f>Lists!S132</f>
        <v>Other non-ferrous metal-based manufactured products, unspecified material and mass - Africa</v>
      </c>
      <c r="G912" s="311" t="str">
        <f t="array" ref="G912">XLOOKUP(1,('Emission Factors'!$E$5:$E$488='GHG emissions calculations'!$F912)*('Emission Factors'!$H$5:$H$488='GHG emissions calculations'!$H912),INDEX('Emission Factors'!$E$5:$T$488,0,MATCH('GHG emissions calculations'!G$6,'Emission Factors'!$E$5:$T$5,0)),"",0)</f>
        <v/>
      </c>
      <c r="H912" s="311" t="s">
        <v>238</v>
      </c>
      <c r="I912" s="312" t="str">
        <f>IF(
    SUMIFS('Import data'!$L$25:$L$80,
           'Import data'!$J$25:$J$80, F912,
           'Import data'!$G$25:$G$80, 'GHG emissions calculations'!$H912,
           'Import data'!$I$25:$I$80,$E$541) &lt;&gt; 0,
    SUMIFS('Import data'!$L$25:$L$80,
           'Import data'!$J$25:$J$80, F912,
           'Import data'!$G$25:$G$80, 'GHG emissions calculations'!$H912,
           'Import data'!$I$25:$I$80,$E$541),
    ""
)</f>
        <v/>
      </c>
      <c r="J912" s="311" t="str">
        <f t="array" ref="J912">IF(
    XLOOKUP(F912, 'Import data'!$J$26:$J$47, 'Import data'!$M$26:$M$47, "", 0) = "Please add the region-specific supplier emission factor or choose a different region available in the IAEG database.",
    "",
    XLOOKUP(F912, 'Import data'!$J$26:$J$47, 'Import data'!$M$26:$M$47, "", 0)
)</f>
        <v/>
      </c>
      <c r="K912" s="311" t="str">
        <f t="array" ref="K912">IFERROR(
    XLOOKUP(F912,
            _xlws.FILTER('Supplier Emission'!$G$15:$G$49,
                   ('Supplier Emission'!$D$15:$D$49=H912) * ('Supplier Emission'!$F$15:$F$49=$E$541)),
            _xlws.FILTER('Supplier Emission'!$I$15:$I$49,
                   ('Supplier Emission'!$D$15:$D$49=H912) * ('Supplier Emission'!$F$15:$F$49=$E$541)),
            ""),
    "")</f>
        <v/>
      </c>
      <c r="L912" s="311" t="str">
        <f t="array" ref="L912">IFERROR(
    XLOOKUP(F912,
            _xlws.FILTER('Supplier Emission'!$G$15:$G$49,
                   ('Supplier Emission'!$D$15:$D$49=H912) * ('Supplier Emission'!$F$15:$F$49=$E$541)),
            _xlws.FILTER('Supplier Emission'!$J$15:$J$49,
                   ('Supplier Emission'!$D$15:$D$49=H912) * ('Supplier Emission'!$F$15:$F$49=$E$541)),
            ""),
    "")</f>
        <v/>
      </c>
      <c r="M912" s="311" t="str">
        <f t="array" ref="M912">IFERROR(
    XLOOKUP(F912,
            _xlws.FILTER('Supplier Emission'!$G$15:$G$49,
                   ('Supplier Emission'!$D$15:$D$49=H912) * ('Supplier Emission'!$F$15:$F$49=$E$541)),
            _xlws.FILTER('Supplier Emission'!$M$15:$M$49,
                   ('Supplier Emission'!$D$15:$D$49=H912) * ('Supplier Emission'!$F$15:$F$49=$E$541)),
            ""),
    "")</f>
        <v/>
      </c>
      <c r="N912" s="311" t="str">
        <f t="array" ref="N912">IFERROR(
    XLOOKUP(F912,
            _xlws.FILTER('Supplier Emission'!$G$15:$G$49,
                   ('Supplier Emission'!$D$15:$D$49=H912) * ('Supplier Emission'!$F$15:$F$49=$E$541)),
            _xlws.FILTER('Supplier Emission'!$H$15:$H$49,
                   ('Supplier Emission'!$D$15:$D$49=H912) * ('Supplier Emission'!$F$15:$F$49=$E$541)),
            ""),
    "")</f>
        <v/>
      </c>
      <c r="O912" s="311" t="str">
        <f t="array" ref="O912">XLOOKUP(1,('Emission Factors'!$E$5:$E$488='GHG emissions calculations'!$F912)*('Emission Factors'!$H$5:$H$488='GHG emissions calculations'!$H912),INDEX('Emission Factors'!$E$5:$T$488,0,MATCH('GHG emissions calculations'!O$6,'Emission Factors'!$E$5:$T$5,0)),"",0)</f>
        <v/>
      </c>
      <c r="P912" s="313" t="str">
        <f t="array" ref="P912">IFERROR(
    INDEX('Emission Factors'!$E$5:$P$488,
          MATCH(1,
                ('Emission Factors'!$E$5:$E$488 = 'GHG emissions calculations'!$F912) *
                ('Emission Factors'!$H$5:$H$488 = 'GHG emissions calculations'!$H912),
                0),
          MATCH('GHG emissions calculations'!P$6,'Emission Factors'!$E$5:$P$5,0)),
    "")</f>
        <v/>
      </c>
      <c r="Q912" s="311" t="str">
        <f t="array" ref="Q912">IFERROR(
    IF(
        INDEX('Emission Factors'!$E$5:$P$488,
              MATCH(1,
                    ('Emission Factors'!$E$5:$E$488 = 'GHG emissions calculations'!$F912) *
                    ('Emission Factors'!$H$5:$H$488 = 'GHG emissions calculations'!$H912),
                    0),
              MATCH('GHG emissions calculations'!Q$6, 'Emission Factors'!$E$5:$P$5, 0)) &lt;&gt; "",
        INDEX('Emission Factors'!$E$5:$P$488,
              MATCH(1,
                    ('Emission Factors'!$E$5:$E$488 = 'GHG emissions calculations'!$F912) *
                    ('Emission Factors'!$H$5:$H$488 = 'GHG emissions calculations'!$H912),
                    0),
              MATCH('GHG emissions calculations'!Q$6, 'Emission Factors'!$E$5:$P$5, 0)),
        ""),
    "")</f>
        <v/>
      </c>
      <c r="R912" s="311" t="str">
        <f t="array" ref="R912">IFERROR(
    IF(
        INDEX('Emission Factors'!$E$5:$R$488,
              MATCH(1,
                    ('Emission Factors'!$E$5:$E$488 = 'GHG emissions calculations'!$F912) *
                    ('Emission Factors'!$H$5:$H$488 = 'GHG emissions calculations'!$H912),
                    0),
              MATCH('GHG emissions calculations'!R$6, 'Emission Factors'!$E$5:$R$5, 0)) &lt;&gt; "",
        INDEX('Emission Factors'!$E$5:$R$488,
              MATCH(1,
                    ('Emission Factors'!$E$5:$E$488 = 'GHG emissions calculations'!$F912) *
                    ('Emission Factors'!$H$5:$H$488 = 'GHG emissions calculations'!$H912),
                    0),
              MATCH('GHG emissions calculations'!R$6, 'Emission Factors'!$E$5:$R$5, 0)),
        ""),
    "")</f>
        <v/>
      </c>
      <c r="S912" s="312">
        <f t="shared" si="2"/>
        <v>0</v>
      </c>
      <c r="T912" s="23"/>
    </row>
    <row r="913" ht="15.75" customHeight="1" outlineLevel="1">
      <c r="A913" s="23"/>
      <c r="B913" s="71"/>
      <c r="C913" s="71"/>
      <c r="D913" s="71"/>
      <c r="E913" s="314"/>
      <c r="F913" s="311" t="str">
        <f>Lists!S130</f>
        <v>Other non-ferrous metal-based manufactured products, unspecified material and mass - America</v>
      </c>
      <c r="G913" s="311">
        <f t="array" ref="G913">XLOOKUP(1,('Emission Factors'!$E$5:$E$488='GHG emissions calculations'!$F913)*('Emission Factors'!$H$5:$H$488='GHG emissions calculations'!$H913),INDEX('Emission Factors'!$E$5:$T$488,0,MATCH('GHG emissions calculations'!G$6,'Emission Factors'!$E$5:$T$5,0)),"",0)</f>
        <v>2</v>
      </c>
      <c r="H913" s="311" t="s">
        <v>238</v>
      </c>
      <c r="I913" s="312" t="str">
        <f>IF(
    SUMIFS('Import data'!$L$25:$L$80,
           'Import data'!$J$25:$J$80, F913,
           'Import data'!$G$25:$G$80, 'GHG emissions calculations'!$H913,
           'Import data'!$I$25:$I$80,$E$541) &lt;&gt; 0,
    SUMIFS('Import data'!$L$25:$L$80,
           'Import data'!$J$25:$J$80, F913,
           'Import data'!$G$25:$G$80, 'GHG emissions calculations'!$H913,
           'Import data'!$I$25:$I$80,$E$541),
    ""
)</f>
        <v/>
      </c>
      <c r="J913" s="311" t="str">
        <f t="array" ref="J913">IF(
    XLOOKUP(F913, 'Import data'!$J$26:$J$47, 'Import data'!$M$26:$M$47, "", 0) = "Please add the region-specific supplier emission factor or choose a different region available in the IAEG database.",
    "",
    XLOOKUP(F913, 'Import data'!$J$26:$J$47, 'Import data'!$M$26:$M$47, "", 0)
)</f>
        <v/>
      </c>
      <c r="K913" s="311" t="str">
        <f t="array" ref="K913">IFERROR(
    XLOOKUP(F913,
            _xlws.FILTER('Supplier Emission'!$G$15:$G$49,
                   ('Supplier Emission'!$D$15:$D$49=H913) * ('Supplier Emission'!$F$15:$F$49=$E$541)),
            _xlws.FILTER('Supplier Emission'!$I$15:$I$49,
                   ('Supplier Emission'!$D$15:$D$49=H913) * ('Supplier Emission'!$F$15:$F$49=$E$541)),
            ""),
    "")</f>
        <v/>
      </c>
      <c r="L913" s="311" t="str">
        <f t="array" ref="L913">IFERROR(
    XLOOKUP(F913,
            _xlws.FILTER('Supplier Emission'!$G$15:$G$49,
                   ('Supplier Emission'!$D$15:$D$49=H913) * ('Supplier Emission'!$F$15:$F$49=$E$541)),
            _xlws.FILTER('Supplier Emission'!$J$15:$J$49,
                   ('Supplier Emission'!$D$15:$D$49=H913) * ('Supplier Emission'!$F$15:$F$49=$E$541)),
            ""),
    "")</f>
        <v/>
      </c>
      <c r="M913" s="311" t="str">
        <f t="array" ref="M913">IFERROR(
    XLOOKUP(F913,
            _xlws.FILTER('Supplier Emission'!$G$15:$G$49,
                   ('Supplier Emission'!$D$15:$D$49=H913) * ('Supplier Emission'!$F$15:$F$49=$E$541)),
            _xlws.FILTER('Supplier Emission'!$M$15:$M$49,
                   ('Supplier Emission'!$D$15:$D$49=H913) * ('Supplier Emission'!$F$15:$F$49=$E$541)),
            ""),
    "")</f>
        <v/>
      </c>
      <c r="N913" s="311" t="str">
        <f t="array" ref="N913">IFERROR(
    XLOOKUP(F913,
            _xlws.FILTER('Supplier Emission'!$G$15:$G$49,
                   ('Supplier Emission'!$D$15:$D$49=H913) * ('Supplier Emission'!$F$15:$F$49=$E$541)),
            _xlws.FILTER('Supplier Emission'!$H$15:$H$49,
                   ('Supplier Emission'!$D$15:$D$49=H913) * ('Supplier Emission'!$F$15:$F$49=$E$541)),
            ""),
    "")</f>
        <v/>
      </c>
      <c r="O913" s="311" t="str">
        <f t="array" ref="O913">XLOOKUP(1,('Emission Factors'!$E$5:$E$488='GHG emissions calculations'!$F913)*('Emission Factors'!$H$5:$H$488='GHG emissions calculations'!$H913),INDEX('Emission Factors'!$E$5:$T$488,0,MATCH('GHG emissions calculations'!O$6,'Emission Factors'!$E$5:$T$5,0)),"",0)</f>
        <v>Nonferrous metal (except copper and aluminum) rolling/drawing and extruding</v>
      </c>
      <c r="P913" s="313">
        <f t="array" ref="P913">IFERROR(
    INDEX('Emission Factors'!$E$5:$P$488,
          MATCH(1,
                ('Emission Factors'!$E$5:$E$488 = 'GHG emissions calculations'!$F913) *
                ('Emission Factors'!$H$5:$H$488 = 'GHG emissions calculations'!$H913),
                0),
          MATCH('GHG emissions calculations'!P$6,'Emission Factors'!$E$5:$P$5,0)),
    "")</f>
        <v>431</v>
      </c>
      <c r="Q913" s="311" t="str">
        <f t="array" ref="Q913">IFERROR(
    IF(
        INDEX('Emission Factors'!$E$5:$P$488,
              MATCH(1,
                    ('Emission Factors'!$E$5:$E$488 = 'GHG emissions calculations'!$F913) *
                    ('Emission Factors'!$H$5:$H$488 = 'GHG emissions calculations'!$H913),
                    0),
              MATCH('GHG emissions calculations'!Q$6, 'Emission Factors'!$E$5:$P$5, 0)) &lt;&gt; "",
        INDEX('Emission Factors'!$E$5:$P$488,
              MATCH(1,
                    ('Emission Factors'!$E$5:$E$488 = 'GHG emissions calculations'!$F913) *
                    ('Emission Factors'!$H$5:$H$488 = 'GHG emissions calculations'!$H913),
                    0),
              MATCH('GHG emissions calculations'!Q$6, 'Emission Factors'!$E$5:$P$5, 0)),
        ""),
    "")</f>
        <v>kgCO2e / k€</v>
      </c>
      <c r="R913" s="311" t="str">
        <f t="array" ref="R913">IFERROR(
    IF(
        INDEX('Emission Factors'!$E$5:$R$488,
              MATCH(1,
                    ('Emission Factors'!$E$5:$E$488 = 'GHG emissions calculations'!$F913) *
                    ('Emission Factors'!$H$5:$H$488 = 'GHG emissions calculations'!$H913),
                    0),
              MATCH('GHG emissions calculations'!R$6, 'Emission Factors'!$E$5:$R$5, 0)) &lt;&gt; "",
        INDEX('Emission Factors'!$E$5:$R$488,
              MATCH(1,
                    ('Emission Factors'!$E$5:$E$488 = 'GHG emissions calculations'!$F913) *
                    ('Emission Factors'!$H$5:$H$488 = 'GHG emissions calculations'!$H913),
                    0),
              MATCH('GHG emissions calculations'!R$6, 'Emission Factors'!$E$5:$R$5, 0)),
        ""),
    "")</f>
        <v>America</v>
      </c>
      <c r="S913" s="312">
        <f t="shared" si="2"/>
        <v>0</v>
      </c>
      <c r="T913" s="23"/>
    </row>
    <row r="914" ht="15.75" customHeight="1" outlineLevel="1">
      <c r="A914" s="23"/>
      <c r="B914" s="71"/>
      <c r="C914" s="71"/>
      <c r="D914" s="71"/>
      <c r="E914" s="314"/>
      <c r="F914" s="311" t="str">
        <f>Lists!S133</f>
        <v>Other non-ferrous metal-based manufactured products, unspecified material and mass - Asia</v>
      </c>
      <c r="G914" s="311" t="str">
        <f t="array" ref="G914">XLOOKUP(1,('Emission Factors'!$E$5:$E$488='GHG emissions calculations'!$F914)*('Emission Factors'!$H$5:$H$488='GHG emissions calculations'!$H914),INDEX('Emission Factors'!$E$5:$T$488,0,MATCH('GHG emissions calculations'!G$6,'Emission Factors'!$E$5:$T$5,0)),"",0)</f>
        <v/>
      </c>
      <c r="H914" s="311" t="s">
        <v>238</v>
      </c>
      <c r="I914" s="312" t="str">
        <f>IF(
    SUMIFS('Import data'!$L$25:$L$80,
           'Import data'!$J$25:$J$80, F914,
           'Import data'!$G$25:$G$80, 'GHG emissions calculations'!$H914,
           'Import data'!$I$25:$I$80,$E$541) &lt;&gt; 0,
    SUMIFS('Import data'!$L$25:$L$80,
           'Import data'!$J$25:$J$80, F914,
           'Import data'!$G$25:$G$80, 'GHG emissions calculations'!$H914,
           'Import data'!$I$25:$I$80,$E$541),
    ""
)</f>
        <v/>
      </c>
      <c r="J914" s="311" t="str">
        <f t="array" ref="J914">IF(
    XLOOKUP(F914, 'Import data'!$J$26:$J$47, 'Import data'!$M$26:$M$47, "", 0) = "Please add the region-specific supplier emission factor or choose a different region available in the IAEG database.",
    "",
    XLOOKUP(F914, 'Import data'!$J$26:$J$47, 'Import data'!$M$26:$M$47, "", 0)
)</f>
        <v/>
      </c>
      <c r="K914" s="311" t="str">
        <f t="array" ref="K914">IFERROR(
    XLOOKUP(F914,
            _xlws.FILTER('Supplier Emission'!$G$15:$G$49,
                   ('Supplier Emission'!$D$15:$D$49=H914) * ('Supplier Emission'!$F$15:$F$49=$E$541)),
            _xlws.FILTER('Supplier Emission'!$I$15:$I$49,
                   ('Supplier Emission'!$D$15:$D$49=H914) * ('Supplier Emission'!$F$15:$F$49=$E$541)),
            ""),
    "")</f>
        <v/>
      </c>
      <c r="L914" s="311" t="str">
        <f t="array" ref="L914">IFERROR(
    XLOOKUP(F914,
            _xlws.FILTER('Supplier Emission'!$G$15:$G$49,
                   ('Supplier Emission'!$D$15:$D$49=H914) * ('Supplier Emission'!$F$15:$F$49=$E$541)),
            _xlws.FILTER('Supplier Emission'!$J$15:$J$49,
                   ('Supplier Emission'!$D$15:$D$49=H914) * ('Supplier Emission'!$F$15:$F$49=$E$541)),
            ""),
    "")</f>
        <v/>
      </c>
      <c r="M914" s="311" t="str">
        <f t="array" ref="M914">IFERROR(
    XLOOKUP(F914,
            _xlws.FILTER('Supplier Emission'!$G$15:$G$49,
                   ('Supplier Emission'!$D$15:$D$49=H914) * ('Supplier Emission'!$F$15:$F$49=$E$541)),
            _xlws.FILTER('Supplier Emission'!$M$15:$M$49,
                   ('Supplier Emission'!$D$15:$D$49=H914) * ('Supplier Emission'!$F$15:$F$49=$E$541)),
            ""),
    "")</f>
        <v/>
      </c>
      <c r="N914" s="311" t="str">
        <f t="array" ref="N914">IFERROR(
    XLOOKUP(F914,
            _xlws.FILTER('Supplier Emission'!$G$15:$G$49,
                   ('Supplier Emission'!$D$15:$D$49=H914) * ('Supplier Emission'!$F$15:$F$49=$E$541)),
            _xlws.FILTER('Supplier Emission'!$H$15:$H$49,
                   ('Supplier Emission'!$D$15:$D$49=H914) * ('Supplier Emission'!$F$15:$F$49=$E$541)),
            ""),
    "")</f>
        <v/>
      </c>
      <c r="O914" s="311" t="str">
        <f t="array" ref="O914">XLOOKUP(1,('Emission Factors'!$E$5:$E$488='GHG emissions calculations'!$F914)*('Emission Factors'!$H$5:$H$488='GHG emissions calculations'!$H914),INDEX('Emission Factors'!$E$5:$T$488,0,MATCH('GHG emissions calculations'!O$6,'Emission Factors'!$E$5:$T$5,0)),"",0)</f>
        <v/>
      </c>
      <c r="P914" s="313" t="str">
        <f t="array" ref="P914">IFERROR(
    INDEX('Emission Factors'!$E$5:$P$488,
          MATCH(1,
                ('Emission Factors'!$E$5:$E$488 = 'GHG emissions calculations'!$F914) *
                ('Emission Factors'!$H$5:$H$488 = 'GHG emissions calculations'!$H914),
                0),
          MATCH('GHG emissions calculations'!P$6,'Emission Factors'!$E$5:$P$5,0)),
    "")</f>
        <v/>
      </c>
      <c r="Q914" s="311" t="str">
        <f t="array" ref="Q914">IFERROR(
    IF(
        INDEX('Emission Factors'!$E$5:$P$488,
              MATCH(1,
                    ('Emission Factors'!$E$5:$E$488 = 'GHG emissions calculations'!$F914) *
                    ('Emission Factors'!$H$5:$H$488 = 'GHG emissions calculations'!$H914),
                    0),
              MATCH('GHG emissions calculations'!Q$6, 'Emission Factors'!$E$5:$P$5, 0)) &lt;&gt; "",
        INDEX('Emission Factors'!$E$5:$P$488,
              MATCH(1,
                    ('Emission Factors'!$E$5:$E$488 = 'GHG emissions calculations'!$F914) *
                    ('Emission Factors'!$H$5:$H$488 = 'GHG emissions calculations'!$H914),
                    0),
              MATCH('GHG emissions calculations'!Q$6, 'Emission Factors'!$E$5:$P$5, 0)),
        ""),
    "")</f>
        <v/>
      </c>
      <c r="R914" s="311" t="str">
        <f t="array" ref="R914">IFERROR(
    IF(
        INDEX('Emission Factors'!$E$5:$R$488,
              MATCH(1,
                    ('Emission Factors'!$E$5:$E$488 = 'GHG emissions calculations'!$F914) *
                    ('Emission Factors'!$H$5:$H$488 = 'GHG emissions calculations'!$H914),
                    0),
              MATCH('GHG emissions calculations'!R$6, 'Emission Factors'!$E$5:$R$5, 0)) &lt;&gt; "",
        INDEX('Emission Factors'!$E$5:$R$488,
              MATCH(1,
                    ('Emission Factors'!$E$5:$E$488 = 'GHG emissions calculations'!$F914) *
                    ('Emission Factors'!$H$5:$H$488 = 'GHG emissions calculations'!$H914),
                    0),
              MATCH('GHG emissions calculations'!R$6, 'Emission Factors'!$E$5:$R$5, 0)),
        ""),
    "")</f>
        <v/>
      </c>
      <c r="S914" s="312">
        <f t="shared" si="2"/>
        <v>0</v>
      </c>
      <c r="T914" s="23"/>
    </row>
    <row r="915" ht="15.75" customHeight="1" outlineLevel="1">
      <c r="A915" s="23"/>
      <c r="B915" s="71"/>
      <c r="C915" s="71"/>
      <c r="D915" s="71"/>
      <c r="E915" s="314"/>
      <c r="F915" s="311" t="str">
        <f>Lists!S131</f>
        <v>Other non-ferrous metal-based manufactured products, unspecified material and mass - Europe</v>
      </c>
      <c r="G915" s="311" t="str">
        <f t="array" ref="G915">XLOOKUP(1,('Emission Factors'!$E$5:$E$488='GHG emissions calculations'!$F915)*('Emission Factors'!$H$5:$H$488='GHG emissions calculations'!$H915),INDEX('Emission Factors'!$E$5:$T$488,0,MATCH('GHG emissions calculations'!G$6,'Emission Factors'!$E$5:$T$5,0)),"",0)</f>
        <v/>
      </c>
      <c r="H915" s="311" t="s">
        <v>238</v>
      </c>
      <c r="I915" s="312" t="str">
        <f>IF(
    SUMIFS('Import data'!$L$25:$L$80,
           'Import data'!$J$25:$J$80, F915,
           'Import data'!$G$25:$G$80, 'GHG emissions calculations'!$H915,
           'Import data'!$I$25:$I$80,$E$541) &lt;&gt; 0,
    SUMIFS('Import data'!$L$25:$L$80,
           'Import data'!$J$25:$J$80, F915,
           'Import data'!$G$25:$G$80, 'GHG emissions calculations'!$H915,
           'Import data'!$I$25:$I$80,$E$541),
    ""
)</f>
        <v/>
      </c>
      <c r="J915" s="311" t="str">
        <f t="array" ref="J915">IF(
    XLOOKUP(F915, 'Import data'!$J$26:$J$47, 'Import data'!$M$26:$M$47, "", 0) = "Please add the region-specific supplier emission factor or choose a different region available in the IAEG database.",
    "",
    XLOOKUP(F915, 'Import data'!$J$26:$J$47, 'Import data'!$M$26:$M$47, "", 0)
)</f>
        <v/>
      </c>
      <c r="K915" s="311" t="str">
        <f t="array" ref="K915">IFERROR(
    XLOOKUP(F915,
            _xlws.FILTER('Supplier Emission'!$G$15:$G$49,
                   ('Supplier Emission'!$D$15:$D$49=H915) * ('Supplier Emission'!$F$15:$F$49=$E$541)),
            _xlws.FILTER('Supplier Emission'!$I$15:$I$49,
                   ('Supplier Emission'!$D$15:$D$49=H915) * ('Supplier Emission'!$F$15:$F$49=$E$541)),
            ""),
    "")</f>
        <v/>
      </c>
      <c r="L915" s="311" t="str">
        <f t="array" ref="L915">IFERROR(
    XLOOKUP(F915,
            _xlws.FILTER('Supplier Emission'!$G$15:$G$49,
                   ('Supplier Emission'!$D$15:$D$49=H915) * ('Supplier Emission'!$F$15:$F$49=$E$541)),
            _xlws.FILTER('Supplier Emission'!$J$15:$J$49,
                   ('Supplier Emission'!$D$15:$D$49=H915) * ('Supplier Emission'!$F$15:$F$49=$E$541)),
            ""),
    "")</f>
        <v/>
      </c>
      <c r="M915" s="311" t="str">
        <f t="array" ref="M915">IFERROR(
    XLOOKUP(F915,
            _xlws.FILTER('Supplier Emission'!$G$15:$G$49,
                   ('Supplier Emission'!$D$15:$D$49=H915) * ('Supplier Emission'!$F$15:$F$49=$E$541)),
            _xlws.FILTER('Supplier Emission'!$M$15:$M$49,
                   ('Supplier Emission'!$D$15:$D$49=H915) * ('Supplier Emission'!$F$15:$F$49=$E$541)),
            ""),
    "")</f>
        <v/>
      </c>
      <c r="N915" s="311" t="str">
        <f t="array" ref="N915">IFERROR(
    XLOOKUP(F915,
            _xlws.FILTER('Supplier Emission'!$G$15:$G$49,
                   ('Supplier Emission'!$D$15:$D$49=H915) * ('Supplier Emission'!$F$15:$F$49=$E$541)),
            _xlws.FILTER('Supplier Emission'!$H$15:$H$49,
                   ('Supplier Emission'!$D$15:$D$49=H915) * ('Supplier Emission'!$F$15:$F$49=$E$541)),
            ""),
    "")</f>
        <v/>
      </c>
      <c r="O915" s="311" t="str">
        <f t="array" ref="O915">XLOOKUP(1,('Emission Factors'!$E$5:$E$488='GHG emissions calculations'!$F915)*('Emission Factors'!$H$5:$H$488='GHG emissions calculations'!$H915),INDEX('Emission Factors'!$E$5:$T$488,0,MATCH('GHG emissions calculations'!O$6,'Emission Factors'!$E$5:$T$5,0)),"",0)</f>
        <v/>
      </c>
      <c r="P915" s="313" t="str">
        <f t="array" ref="P915">IFERROR(
    INDEX('Emission Factors'!$E$5:$P$488,
          MATCH(1,
                ('Emission Factors'!$E$5:$E$488 = 'GHG emissions calculations'!$F915) *
                ('Emission Factors'!$H$5:$H$488 = 'GHG emissions calculations'!$H915),
                0),
          MATCH('GHG emissions calculations'!P$6,'Emission Factors'!$E$5:$P$5,0)),
    "")</f>
        <v/>
      </c>
      <c r="Q915" s="311" t="str">
        <f t="array" ref="Q915">IFERROR(
    IF(
        INDEX('Emission Factors'!$E$5:$P$488,
              MATCH(1,
                    ('Emission Factors'!$E$5:$E$488 = 'GHG emissions calculations'!$F915) *
                    ('Emission Factors'!$H$5:$H$488 = 'GHG emissions calculations'!$H915),
                    0),
              MATCH('GHG emissions calculations'!Q$6, 'Emission Factors'!$E$5:$P$5, 0)) &lt;&gt; "",
        INDEX('Emission Factors'!$E$5:$P$488,
              MATCH(1,
                    ('Emission Factors'!$E$5:$E$488 = 'GHG emissions calculations'!$F915) *
                    ('Emission Factors'!$H$5:$H$488 = 'GHG emissions calculations'!$H915),
                    0),
              MATCH('GHG emissions calculations'!Q$6, 'Emission Factors'!$E$5:$P$5, 0)),
        ""),
    "")</f>
        <v/>
      </c>
      <c r="R915" s="311" t="str">
        <f t="array" ref="R915">IFERROR(
    IF(
        INDEX('Emission Factors'!$E$5:$R$488,
              MATCH(1,
                    ('Emission Factors'!$E$5:$E$488 = 'GHG emissions calculations'!$F915) *
                    ('Emission Factors'!$H$5:$H$488 = 'GHG emissions calculations'!$H915),
                    0),
              MATCH('GHG emissions calculations'!R$6, 'Emission Factors'!$E$5:$R$5, 0)) &lt;&gt; "",
        INDEX('Emission Factors'!$E$5:$R$488,
              MATCH(1,
                    ('Emission Factors'!$E$5:$E$488 = 'GHG emissions calculations'!$F915) *
                    ('Emission Factors'!$H$5:$H$488 = 'GHG emissions calculations'!$H915),
                    0),
              MATCH('GHG emissions calculations'!R$6, 'Emission Factors'!$E$5:$R$5, 0)),
        ""),
    "")</f>
        <v/>
      </c>
      <c r="S915" s="312">
        <f t="shared" si="2"/>
        <v>0</v>
      </c>
      <c r="T915" s="23"/>
    </row>
    <row r="916" ht="15.75" customHeight="1" outlineLevel="1">
      <c r="A916" s="23"/>
      <c r="B916" s="71"/>
      <c r="C916" s="71"/>
      <c r="D916" s="71"/>
      <c r="E916" s="314"/>
      <c r="F916" s="311" t="str">
        <f>Lists!S136</f>
        <v>Other non-ferrous metal-based manufactured products, unspecified material and mass - Global or unspecified region</v>
      </c>
      <c r="G916" s="311" t="str">
        <f t="array" ref="G916">XLOOKUP(1,('Emission Factors'!$E$5:$E$488='GHG emissions calculations'!$F916)*('Emission Factors'!$H$5:$H$488='GHG emissions calculations'!$H916),INDEX('Emission Factors'!$E$5:$T$488,0,MATCH('GHG emissions calculations'!G$6,'Emission Factors'!$E$5:$T$5,0)),"",0)</f>
        <v/>
      </c>
      <c r="H916" s="311" t="s">
        <v>238</v>
      </c>
      <c r="I916" s="312" t="str">
        <f>IF(
    SUMIFS('Import data'!$L$25:$L$80,
           'Import data'!$J$25:$J$80, F916,
           'Import data'!$G$25:$G$80, 'GHG emissions calculations'!$H916,
           'Import data'!$I$25:$I$80,$E$541) &lt;&gt; 0,
    SUMIFS('Import data'!$L$25:$L$80,
           'Import data'!$J$25:$J$80, F916,
           'Import data'!$G$25:$G$80, 'GHG emissions calculations'!$H916,
           'Import data'!$I$25:$I$80,$E$541),
    ""
)</f>
        <v/>
      </c>
      <c r="J916" s="311" t="str">
        <f t="array" ref="J916">IF(
    XLOOKUP(F916, 'Import data'!$J$26:$J$47, 'Import data'!$M$26:$M$47, "", 0) = "Please add the region-specific supplier emission factor or choose a different region available in the IAEG database.",
    "",
    XLOOKUP(F916, 'Import data'!$J$26:$J$47, 'Import data'!$M$26:$M$47, "", 0)
)</f>
        <v/>
      </c>
      <c r="K916" s="311" t="str">
        <f t="array" ref="K916">IFERROR(
    XLOOKUP(F916,
            _xlws.FILTER('Supplier Emission'!$G$15:$G$49,
                   ('Supplier Emission'!$D$15:$D$49=H916) * ('Supplier Emission'!$F$15:$F$49=$E$541)),
            _xlws.FILTER('Supplier Emission'!$I$15:$I$49,
                   ('Supplier Emission'!$D$15:$D$49=H916) * ('Supplier Emission'!$F$15:$F$49=$E$541)),
            ""),
    "")</f>
        <v/>
      </c>
      <c r="L916" s="311" t="str">
        <f t="array" ref="L916">IFERROR(
    XLOOKUP(F916,
            _xlws.FILTER('Supplier Emission'!$G$15:$G$49,
                   ('Supplier Emission'!$D$15:$D$49=H916) * ('Supplier Emission'!$F$15:$F$49=$E$541)),
            _xlws.FILTER('Supplier Emission'!$J$15:$J$49,
                   ('Supplier Emission'!$D$15:$D$49=H916) * ('Supplier Emission'!$F$15:$F$49=$E$541)),
            ""),
    "")</f>
        <v/>
      </c>
      <c r="M916" s="311" t="str">
        <f t="array" ref="M916">IFERROR(
    XLOOKUP(F916,
            _xlws.FILTER('Supplier Emission'!$G$15:$G$49,
                   ('Supplier Emission'!$D$15:$D$49=H916) * ('Supplier Emission'!$F$15:$F$49=$E$541)),
            _xlws.FILTER('Supplier Emission'!$M$15:$M$49,
                   ('Supplier Emission'!$D$15:$D$49=H916) * ('Supplier Emission'!$F$15:$F$49=$E$541)),
            ""),
    "")</f>
        <v/>
      </c>
      <c r="N916" s="311" t="str">
        <f t="array" ref="N916">IFERROR(
    XLOOKUP(F916,
            _xlws.FILTER('Supplier Emission'!$G$15:$G$49,
                   ('Supplier Emission'!$D$15:$D$49=H916) * ('Supplier Emission'!$F$15:$F$49=$E$541)),
            _xlws.FILTER('Supplier Emission'!$H$15:$H$49,
                   ('Supplier Emission'!$D$15:$D$49=H916) * ('Supplier Emission'!$F$15:$F$49=$E$541)),
            ""),
    "")</f>
        <v/>
      </c>
      <c r="O916" s="311" t="str">
        <f t="array" ref="O916">XLOOKUP(1,('Emission Factors'!$E$5:$E$488='GHG emissions calculations'!$F916)*('Emission Factors'!$H$5:$H$488='GHG emissions calculations'!$H916),INDEX('Emission Factors'!$E$5:$T$488,0,MATCH('GHG emissions calculations'!O$6,'Emission Factors'!$E$5:$T$5,0)),"",0)</f>
        <v/>
      </c>
      <c r="P916" s="313" t="str">
        <f t="array" ref="P916">IFERROR(
    INDEX('Emission Factors'!$E$5:$P$488,
          MATCH(1,
                ('Emission Factors'!$E$5:$E$488 = 'GHG emissions calculations'!$F916) *
                ('Emission Factors'!$H$5:$H$488 = 'GHG emissions calculations'!$H916),
                0),
          MATCH('GHG emissions calculations'!P$6,'Emission Factors'!$E$5:$P$5,0)),
    "")</f>
        <v/>
      </c>
      <c r="Q916" s="311" t="str">
        <f t="array" ref="Q916">IFERROR(
    IF(
        INDEX('Emission Factors'!$E$5:$P$488,
              MATCH(1,
                    ('Emission Factors'!$E$5:$E$488 = 'GHG emissions calculations'!$F916) *
                    ('Emission Factors'!$H$5:$H$488 = 'GHG emissions calculations'!$H916),
                    0),
              MATCH('GHG emissions calculations'!Q$6, 'Emission Factors'!$E$5:$P$5, 0)) &lt;&gt; "",
        INDEX('Emission Factors'!$E$5:$P$488,
              MATCH(1,
                    ('Emission Factors'!$E$5:$E$488 = 'GHG emissions calculations'!$F916) *
                    ('Emission Factors'!$H$5:$H$488 = 'GHG emissions calculations'!$H916),
                    0),
              MATCH('GHG emissions calculations'!Q$6, 'Emission Factors'!$E$5:$P$5, 0)),
        ""),
    "")</f>
        <v/>
      </c>
      <c r="R916" s="311" t="str">
        <f t="array" ref="R916">IFERROR(
    IF(
        INDEX('Emission Factors'!$E$5:$R$488,
              MATCH(1,
                    ('Emission Factors'!$E$5:$E$488 = 'GHG emissions calculations'!$F916) *
                    ('Emission Factors'!$H$5:$H$488 = 'GHG emissions calculations'!$H916),
                    0),
              MATCH('GHG emissions calculations'!R$6, 'Emission Factors'!$E$5:$R$5, 0)) &lt;&gt; "",
        INDEX('Emission Factors'!$E$5:$R$488,
              MATCH(1,
                    ('Emission Factors'!$E$5:$E$488 = 'GHG emissions calculations'!$F916) *
                    ('Emission Factors'!$H$5:$H$488 = 'GHG emissions calculations'!$H916),
                    0),
              MATCH('GHG emissions calculations'!R$6, 'Emission Factors'!$E$5:$R$5, 0)),
        ""),
    "")</f>
        <v/>
      </c>
      <c r="S916" s="312">
        <f t="shared" si="2"/>
        <v>0</v>
      </c>
      <c r="T916" s="23"/>
    </row>
    <row r="917" ht="15.75" customHeight="1" outlineLevel="1">
      <c r="A917" s="23"/>
      <c r="B917" s="71"/>
      <c r="C917" s="71"/>
      <c r="D917" s="71"/>
      <c r="E917" s="314"/>
      <c r="F917" s="311" t="str">
        <f>Lists!S135</f>
        <v>Other non-ferrous metal-based manufactured products, unspecified material and mass - Middle East</v>
      </c>
      <c r="G917" s="311" t="str">
        <f t="array" ref="G917">XLOOKUP(1,('Emission Factors'!$E$5:$E$488='GHG emissions calculations'!$F917)*('Emission Factors'!$H$5:$H$488='GHG emissions calculations'!$H917),INDEX('Emission Factors'!$E$5:$T$488,0,MATCH('GHG emissions calculations'!G$6,'Emission Factors'!$E$5:$T$5,0)),"",0)</f>
        <v/>
      </c>
      <c r="H917" s="311" t="s">
        <v>238</v>
      </c>
      <c r="I917" s="312" t="str">
        <f>IF(
    SUMIFS('Import data'!$L$25:$L$80,
           'Import data'!$J$25:$J$80, F917,
           'Import data'!$G$25:$G$80, 'GHG emissions calculations'!$H917,
           'Import data'!$I$25:$I$80,$E$541) &lt;&gt; 0,
    SUMIFS('Import data'!$L$25:$L$80,
           'Import data'!$J$25:$J$80, F917,
           'Import data'!$G$25:$G$80, 'GHG emissions calculations'!$H917,
           'Import data'!$I$25:$I$80,$E$541),
    ""
)</f>
        <v/>
      </c>
      <c r="J917" s="311" t="str">
        <f t="array" ref="J917">IF(
    XLOOKUP(F917, 'Import data'!$J$26:$J$47, 'Import data'!$M$26:$M$47, "", 0) = "Please add the region-specific supplier emission factor or choose a different region available in the IAEG database.",
    "",
    XLOOKUP(F917, 'Import data'!$J$26:$J$47, 'Import data'!$M$26:$M$47, "", 0)
)</f>
        <v/>
      </c>
      <c r="K917" s="311" t="str">
        <f t="array" ref="K917">IFERROR(
    XLOOKUP(F917,
            _xlws.FILTER('Supplier Emission'!$G$15:$G$49,
                   ('Supplier Emission'!$D$15:$D$49=H917) * ('Supplier Emission'!$F$15:$F$49=$E$541)),
            _xlws.FILTER('Supplier Emission'!$I$15:$I$49,
                   ('Supplier Emission'!$D$15:$D$49=H917) * ('Supplier Emission'!$F$15:$F$49=$E$541)),
            ""),
    "")</f>
        <v/>
      </c>
      <c r="L917" s="311" t="str">
        <f t="array" ref="L917">IFERROR(
    XLOOKUP(F917,
            _xlws.FILTER('Supplier Emission'!$G$15:$G$49,
                   ('Supplier Emission'!$D$15:$D$49=H917) * ('Supplier Emission'!$F$15:$F$49=$E$541)),
            _xlws.FILTER('Supplier Emission'!$J$15:$J$49,
                   ('Supplier Emission'!$D$15:$D$49=H917) * ('Supplier Emission'!$F$15:$F$49=$E$541)),
            ""),
    "")</f>
        <v/>
      </c>
      <c r="M917" s="311" t="str">
        <f t="array" ref="M917">IFERROR(
    XLOOKUP(F917,
            _xlws.FILTER('Supplier Emission'!$G$15:$G$49,
                   ('Supplier Emission'!$D$15:$D$49=H917) * ('Supplier Emission'!$F$15:$F$49=$E$541)),
            _xlws.FILTER('Supplier Emission'!$M$15:$M$49,
                   ('Supplier Emission'!$D$15:$D$49=H917) * ('Supplier Emission'!$F$15:$F$49=$E$541)),
            ""),
    "")</f>
        <v/>
      </c>
      <c r="N917" s="311" t="str">
        <f t="array" ref="N917">IFERROR(
    XLOOKUP(F917,
            _xlws.FILTER('Supplier Emission'!$G$15:$G$49,
                   ('Supplier Emission'!$D$15:$D$49=H917) * ('Supplier Emission'!$F$15:$F$49=$E$541)),
            _xlws.FILTER('Supplier Emission'!$H$15:$H$49,
                   ('Supplier Emission'!$D$15:$D$49=H917) * ('Supplier Emission'!$F$15:$F$49=$E$541)),
            ""),
    "")</f>
        <v/>
      </c>
      <c r="O917" s="311" t="str">
        <f t="array" ref="O917">XLOOKUP(1,('Emission Factors'!$E$5:$E$488='GHG emissions calculations'!$F917)*('Emission Factors'!$H$5:$H$488='GHG emissions calculations'!$H917),INDEX('Emission Factors'!$E$5:$T$488,0,MATCH('GHG emissions calculations'!O$6,'Emission Factors'!$E$5:$T$5,0)),"",0)</f>
        <v/>
      </c>
      <c r="P917" s="313" t="str">
        <f t="array" ref="P917">IFERROR(
    INDEX('Emission Factors'!$E$5:$P$488,
          MATCH(1,
                ('Emission Factors'!$E$5:$E$488 = 'GHG emissions calculations'!$F917) *
                ('Emission Factors'!$H$5:$H$488 = 'GHG emissions calculations'!$H917),
                0),
          MATCH('GHG emissions calculations'!P$6,'Emission Factors'!$E$5:$P$5,0)),
    "")</f>
        <v/>
      </c>
      <c r="Q917" s="311" t="str">
        <f t="array" ref="Q917">IFERROR(
    IF(
        INDEX('Emission Factors'!$E$5:$P$488,
              MATCH(1,
                    ('Emission Factors'!$E$5:$E$488 = 'GHG emissions calculations'!$F917) *
                    ('Emission Factors'!$H$5:$H$488 = 'GHG emissions calculations'!$H917),
                    0),
              MATCH('GHG emissions calculations'!Q$6, 'Emission Factors'!$E$5:$P$5, 0)) &lt;&gt; "",
        INDEX('Emission Factors'!$E$5:$P$488,
              MATCH(1,
                    ('Emission Factors'!$E$5:$E$488 = 'GHG emissions calculations'!$F917) *
                    ('Emission Factors'!$H$5:$H$488 = 'GHG emissions calculations'!$H917),
                    0),
              MATCH('GHG emissions calculations'!Q$6, 'Emission Factors'!$E$5:$P$5, 0)),
        ""),
    "")</f>
        <v/>
      </c>
      <c r="R917" s="311" t="str">
        <f t="array" ref="R917">IFERROR(
    IF(
        INDEX('Emission Factors'!$E$5:$R$488,
              MATCH(1,
                    ('Emission Factors'!$E$5:$E$488 = 'GHG emissions calculations'!$F917) *
                    ('Emission Factors'!$H$5:$H$488 = 'GHG emissions calculations'!$H917),
                    0),
              MATCH('GHG emissions calculations'!R$6, 'Emission Factors'!$E$5:$R$5, 0)) &lt;&gt; "",
        INDEX('Emission Factors'!$E$5:$R$488,
              MATCH(1,
                    ('Emission Factors'!$E$5:$E$488 = 'GHG emissions calculations'!$F917) *
                    ('Emission Factors'!$H$5:$H$488 = 'GHG emissions calculations'!$H917),
                    0),
              MATCH('GHG emissions calculations'!R$6, 'Emission Factors'!$E$5:$R$5, 0)),
        ""),
    "")</f>
        <v/>
      </c>
      <c r="S917" s="312">
        <f t="shared" si="2"/>
        <v>0</v>
      </c>
      <c r="T917" s="23"/>
    </row>
    <row r="918" ht="15.75" customHeight="1" outlineLevel="1">
      <c r="A918" s="23"/>
      <c r="B918" s="71"/>
      <c r="C918" s="71"/>
      <c r="D918" s="71"/>
      <c r="E918" s="314"/>
      <c r="F918" s="311" t="str">
        <f>Lists!S134</f>
        <v>Other non-ferrous metal-based manufactured products, unspecified material and mass - Oceania</v>
      </c>
      <c r="G918" s="311" t="str">
        <f t="array" ref="G918">XLOOKUP(1,('Emission Factors'!$E$5:$E$488='GHG emissions calculations'!$F918)*('Emission Factors'!$H$5:$H$488='GHG emissions calculations'!$H918),INDEX('Emission Factors'!$E$5:$T$488,0,MATCH('GHG emissions calculations'!G$6,'Emission Factors'!$E$5:$T$5,0)),"",0)</f>
        <v/>
      </c>
      <c r="H918" s="311" t="s">
        <v>238</v>
      </c>
      <c r="I918" s="312" t="str">
        <f>IF(
    SUMIFS('Import data'!$L$25:$L$80,
           'Import data'!$J$25:$J$80, F918,
           'Import data'!$G$25:$G$80, 'GHG emissions calculations'!$H918,
           'Import data'!$I$25:$I$80,$E$541) &lt;&gt; 0,
    SUMIFS('Import data'!$L$25:$L$80,
           'Import data'!$J$25:$J$80, F918,
           'Import data'!$G$25:$G$80, 'GHG emissions calculations'!$H918,
           'Import data'!$I$25:$I$80,$E$541),
    ""
)</f>
        <v/>
      </c>
      <c r="J918" s="311" t="str">
        <f t="array" ref="J918">IF(
    XLOOKUP(F918, 'Import data'!$J$26:$J$47, 'Import data'!$M$26:$M$47, "", 0) = "Please add the region-specific supplier emission factor or choose a different region available in the IAEG database.",
    "",
    XLOOKUP(F918, 'Import data'!$J$26:$J$47, 'Import data'!$M$26:$M$47, "", 0)
)</f>
        <v/>
      </c>
      <c r="K918" s="311" t="str">
        <f t="array" ref="K918">IFERROR(
    XLOOKUP(F918,
            _xlws.FILTER('Supplier Emission'!$G$15:$G$49,
                   ('Supplier Emission'!$D$15:$D$49=H918) * ('Supplier Emission'!$F$15:$F$49=$E$541)),
            _xlws.FILTER('Supplier Emission'!$I$15:$I$49,
                   ('Supplier Emission'!$D$15:$D$49=H918) * ('Supplier Emission'!$F$15:$F$49=$E$541)),
            ""),
    "")</f>
        <v/>
      </c>
      <c r="L918" s="311" t="str">
        <f t="array" ref="L918">IFERROR(
    XLOOKUP(F918,
            _xlws.FILTER('Supplier Emission'!$G$15:$G$49,
                   ('Supplier Emission'!$D$15:$D$49=H918) * ('Supplier Emission'!$F$15:$F$49=$E$541)),
            _xlws.FILTER('Supplier Emission'!$J$15:$J$49,
                   ('Supplier Emission'!$D$15:$D$49=H918) * ('Supplier Emission'!$F$15:$F$49=$E$541)),
            ""),
    "")</f>
        <v/>
      </c>
      <c r="M918" s="311" t="str">
        <f t="array" ref="M918">IFERROR(
    XLOOKUP(F918,
            _xlws.FILTER('Supplier Emission'!$G$15:$G$49,
                   ('Supplier Emission'!$D$15:$D$49=H918) * ('Supplier Emission'!$F$15:$F$49=$E$541)),
            _xlws.FILTER('Supplier Emission'!$M$15:$M$49,
                   ('Supplier Emission'!$D$15:$D$49=H918) * ('Supplier Emission'!$F$15:$F$49=$E$541)),
            ""),
    "")</f>
        <v/>
      </c>
      <c r="N918" s="311" t="str">
        <f t="array" ref="N918">IFERROR(
    XLOOKUP(F918,
            _xlws.FILTER('Supplier Emission'!$G$15:$G$49,
                   ('Supplier Emission'!$D$15:$D$49=H918) * ('Supplier Emission'!$F$15:$F$49=$E$541)),
            _xlws.FILTER('Supplier Emission'!$H$15:$H$49,
                   ('Supplier Emission'!$D$15:$D$49=H918) * ('Supplier Emission'!$F$15:$F$49=$E$541)),
            ""),
    "")</f>
        <v/>
      </c>
      <c r="O918" s="311" t="str">
        <f t="array" ref="O918">XLOOKUP(1,('Emission Factors'!$E$5:$E$488='GHG emissions calculations'!$F918)*('Emission Factors'!$H$5:$H$488='GHG emissions calculations'!$H918),INDEX('Emission Factors'!$E$5:$T$488,0,MATCH('GHG emissions calculations'!O$6,'Emission Factors'!$E$5:$T$5,0)),"",0)</f>
        <v/>
      </c>
      <c r="P918" s="313" t="str">
        <f t="array" ref="P918">IFERROR(
    INDEX('Emission Factors'!$E$5:$P$488,
          MATCH(1,
                ('Emission Factors'!$E$5:$E$488 = 'GHG emissions calculations'!$F918) *
                ('Emission Factors'!$H$5:$H$488 = 'GHG emissions calculations'!$H918),
                0),
          MATCH('GHG emissions calculations'!P$6,'Emission Factors'!$E$5:$P$5,0)),
    "")</f>
        <v/>
      </c>
      <c r="Q918" s="311" t="str">
        <f t="array" ref="Q918">IFERROR(
    IF(
        INDEX('Emission Factors'!$E$5:$P$488,
              MATCH(1,
                    ('Emission Factors'!$E$5:$E$488 = 'GHG emissions calculations'!$F918) *
                    ('Emission Factors'!$H$5:$H$488 = 'GHG emissions calculations'!$H918),
                    0),
              MATCH('GHG emissions calculations'!Q$6, 'Emission Factors'!$E$5:$P$5, 0)) &lt;&gt; "",
        INDEX('Emission Factors'!$E$5:$P$488,
              MATCH(1,
                    ('Emission Factors'!$E$5:$E$488 = 'GHG emissions calculations'!$F918) *
                    ('Emission Factors'!$H$5:$H$488 = 'GHG emissions calculations'!$H918),
                    0),
              MATCH('GHG emissions calculations'!Q$6, 'Emission Factors'!$E$5:$P$5, 0)),
        ""),
    "")</f>
        <v/>
      </c>
      <c r="R918" s="311" t="str">
        <f t="array" ref="R918">IFERROR(
    IF(
        INDEX('Emission Factors'!$E$5:$R$488,
              MATCH(1,
                    ('Emission Factors'!$E$5:$E$488 = 'GHG emissions calculations'!$F918) *
                    ('Emission Factors'!$H$5:$H$488 = 'GHG emissions calculations'!$H918),
                    0),
              MATCH('GHG emissions calculations'!R$6, 'Emission Factors'!$E$5:$R$5, 0)) &lt;&gt; "",
        INDEX('Emission Factors'!$E$5:$R$488,
              MATCH(1,
                    ('Emission Factors'!$E$5:$E$488 = 'GHG emissions calculations'!$F918) *
                    ('Emission Factors'!$H$5:$H$488 = 'GHG emissions calculations'!$H918),
                    0),
              MATCH('GHG emissions calculations'!R$6, 'Emission Factors'!$E$5:$R$5, 0)),
        ""),
    "")</f>
        <v/>
      </c>
      <c r="S918" s="312">
        <f t="shared" si="2"/>
        <v>0</v>
      </c>
      <c r="T918" s="23"/>
    </row>
    <row r="919" ht="15.75" customHeight="1" outlineLevel="1">
      <c r="A919" s="23"/>
      <c r="B919" s="71"/>
      <c r="C919" s="71"/>
      <c r="D919" s="71"/>
      <c r="E919" s="314"/>
      <c r="F919" s="311" t="str">
        <f>Lists!T195</f>
        <v>Recycled Copper - Africa</v>
      </c>
      <c r="G919" s="311" t="str">
        <f t="array" ref="G919">XLOOKUP(1,('Emission Factors'!$E$5:$E$488='GHG emissions calculations'!$F919)*('Emission Factors'!$H$5:$H$488='GHG emissions calculations'!$H919),INDEX('Emission Factors'!$E$5:$T$488,0,MATCH('GHG emissions calculations'!G$6,'Emission Factors'!$E$5:$T$5,0)),"",0)</f>
        <v/>
      </c>
      <c r="H919" s="311" t="s">
        <v>237</v>
      </c>
      <c r="I919" s="312" t="str">
        <f>IF(
    SUMIFS('Import data'!$L$25:$L$80,
           'Import data'!$J$25:$J$80, F919,
           'Import data'!$G$25:$G$80, 'GHG emissions calculations'!$H919,
           'Import data'!$I$25:$I$80,$E$541) &lt;&gt; 0,
    SUMIFS('Import data'!$L$25:$L$80,
           'Import data'!$J$25:$J$80, F919,
           'Import data'!$G$25:$G$80, 'GHG emissions calculations'!$H919,
           'Import data'!$I$25:$I$80,$E$541),
    ""
)</f>
        <v/>
      </c>
      <c r="J919" s="311" t="str">
        <f t="array" ref="J919">IF(
    XLOOKUP(F919, 'Import data'!$J$26:$J$47, 'Import data'!$M$26:$M$47, "", 0) = "Please add the region-specific supplier emission factor or choose a different region available in the IAEG database.",
    "",
    XLOOKUP(F919, 'Import data'!$J$26:$J$47, 'Import data'!$M$26:$M$47, "", 0)
)</f>
        <v/>
      </c>
      <c r="K919" s="311" t="str">
        <f t="array" ref="K919">IFERROR(
    XLOOKUP(F919,
            _xlws.FILTER('Supplier Emission'!$G$15:$G$49,
                   ('Supplier Emission'!$D$15:$D$49=H919) * ('Supplier Emission'!$F$15:$F$49=$E$541)),
            _xlws.FILTER('Supplier Emission'!$I$15:$I$49,
                   ('Supplier Emission'!$D$15:$D$49=H919) * ('Supplier Emission'!$F$15:$F$49=$E$541)),
            ""),
    "")</f>
        <v/>
      </c>
      <c r="L919" s="311" t="str">
        <f t="array" ref="L919">IFERROR(
    XLOOKUP(F919,
            _xlws.FILTER('Supplier Emission'!$G$15:$G$49,
                   ('Supplier Emission'!$D$15:$D$49=H919) * ('Supplier Emission'!$F$15:$F$49=$E$541)),
            _xlws.FILTER('Supplier Emission'!$J$15:$J$49,
                   ('Supplier Emission'!$D$15:$D$49=H919) * ('Supplier Emission'!$F$15:$F$49=$E$541)),
            ""),
    "")</f>
        <v/>
      </c>
      <c r="M919" s="311" t="str">
        <f t="array" ref="M919">IFERROR(
    XLOOKUP(F919,
            _xlws.FILTER('Supplier Emission'!$G$15:$G$49,
                   ('Supplier Emission'!$D$15:$D$49=H919) * ('Supplier Emission'!$F$15:$F$49=$E$541)),
            _xlws.FILTER('Supplier Emission'!$M$15:$M$49,
                   ('Supplier Emission'!$D$15:$D$49=H919) * ('Supplier Emission'!$F$15:$F$49=$E$541)),
            ""),
    "")</f>
        <v/>
      </c>
      <c r="N919" s="311" t="str">
        <f t="array" ref="N919">IFERROR(
    XLOOKUP(F919,
            _xlws.FILTER('Supplier Emission'!$G$15:$G$49,
                   ('Supplier Emission'!$D$15:$D$49=H919) * ('Supplier Emission'!$F$15:$F$49=$E$541)),
            _xlws.FILTER('Supplier Emission'!$H$15:$H$49,
                   ('Supplier Emission'!$D$15:$D$49=H919) * ('Supplier Emission'!$F$15:$F$49=$E$541)),
            ""),
    "")</f>
        <v/>
      </c>
      <c r="O919" s="311" t="str">
        <f t="array" ref="O919">XLOOKUP(1,('Emission Factors'!$E$5:$E$488='GHG emissions calculations'!$F919)*('Emission Factors'!$H$5:$H$488='GHG emissions calculations'!$H919),INDEX('Emission Factors'!$E$5:$T$488,0,MATCH('GHG emissions calculations'!O$6,'Emission Factors'!$E$5:$T$5,0)),"",0)</f>
        <v/>
      </c>
      <c r="P919" s="313" t="str">
        <f t="array" ref="P919">IFERROR(
    INDEX('Emission Factors'!$E$5:$P$488,
          MATCH(1,
                ('Emission Factors'!$E$5:$E$488 = 'GHG emissions calculations'!$F919) *
                ('Emission Factors'!$H$5:$H$488 = 'GHG emissions calculations'!$H919),
                0),
          MATCH('GHG emissions calculations'!P$6,'Emission Factors'!$E$5:$P$5,0)),
    "")</f>
        <v/>
      </c>
      <c r="Q919" s="311" t="str">
        <f t="array" ref="Q919">IFERROR(
    IF(
        INDEX('Emission Factors'!$E$5:$P$488,
              MATCH(1,
                    ('Emission Factors'!$E$5:$E$488 = 'GHG emissions calculations'!$F919) *
                    ('Emission Factors'!$H$5:$H$488 = 'GHG emissions calculations'!$H919),
                    0),
              MATCH('GHG emissions calculations'!Q$6, 'Emission Factors'!$E$5:$P$5, 0)) &lt;&gt; "",
        INDEX('Emission Factors'!$E$5:$P$488,
              MATCH(1,
                    ('Emission Factors'!$E$5:$E$488 = 'GHG emissions calculations'!$F919) *
                    ('Emission Factors'!$H$5:$H$488 = 'GHG emissions calculations'!$H919),
                    0),
              MATCH('GHG emissions calculations'!Q$6, 'Emission Factors'!$E$5:$P$5, 0)),
        ""),
    "")</f>
        <v/>
      </c>
      <c r="R919" s="311" t="str">
        <f t="array" ref="R919">IFERROR(
    IF(
        INDEX('Emission Factors'!$E$5:$R$488,
              MATCH(1,
                    ('Emission Factors'!$E$5:$E$488 = 'GHG emissions calculations'!$F919) *
                    ('Emission Factors'!$H$5:$H$488 = 'GHG emissions calculations'!$H919),
                    0),
              MATCH('GHG emissions calculations'!R$6, 'Emission Factors'!$E$5:$R$5, 0)) &lt;&gt; "",
        INDEX('Emission Factors'!$E$5:$R$488,
              MATCH(1,
                    ('Emission Factors'!$E$5:$E$488 = 'GHG emissions calculations'!$F919) *
                    ('Emission Factors'!$H$5:$H$488 = 'GHG emissions calculations'!$H919),
                    0),
              MATCH('GHG emissions calculations'!R$6, 'Emission Factors'!$E$5:$R$5, 0)),
        ""),
    "")</f>
        <v/>
      </c>
      <c r="S919" s="312">
        <f t="shared" si="2"/>
        <v>0</v>
      </c>
      <c r="T919" s="23"/>
    </row>
    <row r="920" ht="15.75" customHeight="1" outlineLevel="1">
      <c r="A920" s="23"/>
      <c r="B920" s="71"/>
      <c r="C920" s="71"/>
      <c r="D920" s="71"/>
      <c r="E920" s="314"/>
      <c r="F920" s="311" t="str">
        <f>Lists!T193</f>
        <v>Recycled Copper - America</v>
      </c>
      <c r="G920" s="311" t="str">
        <f t="array" ref="G920">XLOOKUP(1,('Emission Factors'!$E$5:$E$488='GHG emissions calculations'!$F920)*('Emission Factors'!$H$5:$H$488='GHG emissions calculations'!$H920),INDEX('Emission Factors'!$E$5:$T$488,0,MATCH('GHG emissions calculations'!G$6,'Emission Factors'!$E$5:$T$5,0)),"",0)</f>
        <v/>
      </c>
      <c r="H920" s="311" t="s">
        <v>237</v>
      </c>
      <c r="I920" s="312" t="str">
        <f>IF(
    SUMIFS('Import data'!$L$25:$L$80,
           'Import data'!$J$25:$J$80, F920,
           'Import data'!$G$25:$G$80, 'GHG emissions calculations'!$H920,
           'Import data'!$I$25:$I$80,$E$541) &lt;&gt; 0,
    SUMIFS('Import data'!$L$25:$L$80,
           'Import data'!$J$25:$J$80, F920,
           'Import data'!$G$25:$G$80, 'GHG emissions calculations'!$H920,
           'Import data'!$I$25:$I$80,$E$541),
    ""
)</f>
        <v/>
      </c>
      <c r="J920" s="311" t="str">
        <f t="array" ref="J920">IF(
    XLOOKUP(F920, 'Import data'!$J$26:$J$47, 'Import data'!$M$26:$M$47, "", 0) = "Please add the region-specific supplier emission factor or choose a different region available in the IAEG database.",
    "",
    XLOOKUP(F920, 'Import data'!$J$26:$J$47, 'Import data'!$M$26:$M$47, "", 0)
)</f>
        <v/>
      </c>
      <c r="K920" s="311" t="str">
        <f t="array" ref="K920">IFERROR(
    XLOOKUP(F920,
            _xlws.FILTER('Supplier Emission'!$G$15:$G$49,
                   ('Supplier Emission'!$D$15:$D$49=H920) * ('Supplier Emission'!$F$15:$F$49=$E$541)),
            _xlws.FILTER('Supplier Emission'!$I$15:$I$49,
                   ('Supplier Emission'!$D$15:$D$49=H920) * ('Supplier Emission'!$F$15:$F$49=$E$541)),
            ""),
    "")</f>
        <v/>
      </c>
      <c r="L920" s="311" t="str">
        <f t="array" ref="L920">IFERROR(
    XLOOKUP(F920,
            _xlws.FILTER('Supplier Emission'!$G$15:$G$49,
                   ('Supplier Emission'!$D$15:$D$49=H920) * ('Supplier Emission'!$F$15:$F$49=$E$541)),
            _xlws.FILTER('Supplier Emission'!$J$15:$J$49,
                   ('Supplier Emission'!$D$15:$D$49=H920) * ('Supplier Emission'!$F$15:$F$49=$E$541)),
            ""),
    "")</f>
        <v/>
      </c>
      <c r="M920" s="311" t="str">
        <f t="array" ref="M920">IFERROR(
    XLOOKUP(F920,
            _xlws.FILTER('Supplier Emission'!$G$15:$G$49,
                   ('Supplier Emission'!$D$15:$D$49=H920) * ('Supplier Emission'!$F$15:$F$49=$E$541)),
            _xlws.FILTER('Supplier Emission'!$M$15:$M$49,
                   ('Supplier Emission'!$D$15:$D$49=H920) * ('Supplier Emission'!$F$15:$F$49=$E$541)),
            ""),
    "")</f>
        <v/>
      </c>
      <c r="N920" s="311" t="str">
        <f t="array" ref="N920">IFERROR(
    XLOOKUP(F920,
            _xlws.FILTER('Supplier Emission'!$G$15:$G$49,
                   ('Supplier Emission'!$D$15:$D$49=H920) * ('Supplier Emission'!$F$15:$F$49=$E$541)),
            _xlws.FILTER('Supplier Emission'!$H$15:$H$49,
                   ('Supplier Emission'!$D$15:$D$49=H920) * ('Supplier Emission'!$F$15:$F$49=$E$541)),
            ""),
    "")</f>
        <v/>
      </c>
      <c r="O920" s="311" t="str">
        <f t="array" ref="O920">XLOOKUP(1,('Emission Factors'!$E$5:$E$488='GHG emissions calculations'!$F920)*('Emission Factors'!$H$5:$H$488='GHG emissions calculations'!$H920),INDEX('Emission Factors'!$E$5:$T$488,0,MATCH('GHG emissions calculations'!O$6,'Emission Factors'!$E$5:$T$5,0)),"",0)</f>
        <v/>
      </c>
      <c r="P920" s="313" t="str">
        <f t="array" ref="P920">IFERROR(
    INDEX('Emission Factors'!$E$5:$P$488,
          MATCH(1,
                ('Emission Factors'!$E$5:$E$488 = 'GHG emissions calculations'!$F920) *
                ('Emission Factors'!$H$5:$H$488 = 'GHG emissions calculations'!$H920),
                0),
          MATCH('GHG emissions calculations'!P$6,'Emission Factors'!$E$5:$P$5,0)),
    "")</f>
        <v/>
      </c>
      <c r="Q920" s="311" t="str">
        <f t="array" ref="Q920">IFERROR(
    IF(
        INDEX('Emission Factors'!$E$5:$P$488,
              MATCH(1,
                    ('Emission Factors'!$E$5:$E$488 = 'GHG emissions calculations'!$F920) *
                    ('Emission Factors'!$H$5:$H$488 = 'GHG emissions calculations'!$H920),
                    0),
              MATCH('GHG emissions calculations'!Q$6, 'Emission Factors'!$E$5:$P$5, 0)) &lt;&gt; "",
        INDEX('Emission Factors'!$E$5:$P$488,
              MATCH(1,
                    ('Emission Factors'!$E$5:$E$488 = 'GHG emissions calculations'!$F920) *
                    ('Emission Factors'!$H$5:$H$488 = 'GHG emissions calculations'!$H920),
                    0),
              MATCH('GHG emissions calculations'!Q$6, 'Emission Factors'!$E$5:$P$5, 0)),
        ""),
    "")</f>
        <v/>
      </c>
      <c r="R920" s="311" t="str">
        <f t="array" ref="R920">IFERROR(
    IF(
        INDEX('Emission Factors'!$E$5:$R$488,
              MATCH(1,
                    ('Emission Factors'!$E$5:$E$488 = 'GHG emissions calculations'!$F920) *
                    ('Emission Factors'!$H$5:$H$488 = 'GHG emissions calculations'!$H920),
                    0),
              MATCH('GHG emissions calculations'!R$6, 'Emission Factors'!$E$5:$R$5, 0)) &lt;&gt; "",
        INDEX('Emission Factors'!$E$5:$R$488,
              MATCH(1,
                    ('Emission Factors'!$E$5:$E$488 = 'GHG emissions calculations'!$F920) *
                    ('Emission Factors'!$H$5:$H$488 = 'GHG emissions calculations'!$H920),
                    0),
              MATCH('GHG emissions calculations'!R$6, 'Emission Factors'!$E$5:$R$5, 0)),
        ""),
    "")</f>
        <v/>
      </c>
      <c r="S920" s="312">
        <f t="shared" si="2"/>
        <v>0</v>
      </c>
      <c r="T920" s="23"/>
    </row>
    <row r="921" ht="15.75" customHeight="1" outlineLevel="1">
      <c r="A921" s="23"/>
      <c r="B921" s="71"/>
      <c r="C921" s="71"/>
      <c r="D921" s="71"/>
      <c r="E921" s="314"/>
      <c r="F921" s="311" t="str">
        <f>Lists!T196</f>
        <v>Recycled Copper - Asia</v>
      </c>
      <c r="G921" s="311" t="str">
        <f t="array" ref="G921">XLOOKUP(1,('Emission Factors'!$E$5:$E$488='GHG emissions calculations'!$F921)*('Emission Factors'!$H$5:$H$488='GHG emissions calculations'!$H921),INDEX('Emission Factors'!$E$5:$T$488,0,MATCH('GHG emissions calculations'!G$6,'Emission Factors'!$E$5:$T$5,0)),"",0)</f>
        <v/>
      </c>
      <c r="H921" s="311" t="s">
        <v>237</v>
      </c>
      <c r="I921" s="312" t="str">
        <f>IF(
    SUMIFS('Import data'!$L$25:$L$80,
           'Import data'!$J$25:$J$80, F921,
           'Import data'!$G$25:$G$80, 'GHG emissions calculations'!$H921,
           'Import data'!$I$25:$I$80,$E$541) &lt;&gt; 0,
    SUMIFS('Import data'!$L$25:$L$80,
           'Import data'!$J$25:$J$80, F921,
           'Import data'!$G$25:$G$80, 'GHG emissions calculations'!$H921,
           'Import data'!$I$25:$I$80,$E$541),
    ""
)</f>
        <v/>
      </c>
      <c r="J921" s="311" t="str">
        <f t="array" ref="J921">IF(
    XLOOKUP(F921, 'Import data'!$J$26:$J$47, 'Import data'!$M$26:$M$47, "", 0) = "Please add the region-specific supplier emission factor or choose a different region available in the IAEG database.",
    "",
    XLOOKUP(F921, 'Import data'!$J$26:$J$47, 'Import data'!$M$26:$M$47, "", 0)
)</f>
        <v/>
      </c>
      <c r="K921" s="311" t="str">
        <f t="array" ref="K921">IFERROR(
    XLOOKUP(F921,
            _xlws.FILTER('Supplier Emission'!$G$15:$G$49,
                   ('Supplier Emission'!$D$15:$D$49=H921) * ('Supplier Emission'!$F$15:$F$49=$E$541)),
            _xlws.FILTER('Supplier Emission'!$I$15:$I$49,
                   ('Supplier Emission'!$D$15:$D$49=H921) * ('Supplier Emission'!$F$15:$F$49=$E$541)),
            ""),
    "")</f>
        <v/>
      </c>
      <c r="L921" s="311" t="str">
        <f t="array" ref="L921">IFERROR(
    XLOOKUP(F921,
            _xlws.FILTER('Supplier Emission'!$G$15:$G$49,
                   ('Supplier Emission'!$D$15:$D$49=H921) * ('Supplier Emission'!$F$15:$F$49=$E$541)),
            _xlws.FILTER('Supplier Emission'!$J$15:$J$49,
                   ('Supplier Emission'!$D$15:$D$49=H921) * ('Supplier Emission'!$F$15:$F$49=$E$541)),
            ""),
    "")</f>
        <v/>
      </c>
      <c r="M921" s="311" t="str">
        <f t="array" ref="M921">IFERROR(
    XLOOKUP(F921,
            _xlws.FILTER('Supplier Emission'!$G$15:$G$49,
                   ('Supplier Emission'!$D$15:$D$49=H921) * ('Supplier Emission'!$F$15:$F$49=$E$541)),
            _xlws.FILTER('Supplier Emission'!$M$15:$M$49,
                   ('Supplier Emission'!$D$15:$D$49=H921) * ('Supplier Emission'!$F$15:$F$49=$E$541)),
            ""),
    "")</f>
        <v/>
      </c>
      <c r="N921" s="311" t="str">
        <f t="array" ref="N921">IFERROR(
    XLOOKUP(F921,
            _xlws.FILTER('Supplier Emission'!$G$15:$G$49,
                   ('Supplier Emission'!$D$15:$D$49=H921) * ('Supplier Emission'!$F$15:$F$49=$E$541)),
            _xlws.FILTER('Supplier Emission'!$H$15:$H$49,
                   ('Supplier Emission'!$D$15:$D$49=H921) * ('Supplier Emission'!$F$15:$F$49=$E$541)),
            ""),
    "")</f>
        <v/>
      </c>
      <c r="O921" s="311" t="str">
        <f t="array" ref="O921">XLOOKUP(1,('Emission Factors'!$E$5:$E$488='GHG emissions calculations'!$F921)*('Emission Factors'!$H$5:$H$488='GHG emissions calculations'!$H921),INDEX('Emission Factors'!$E$5:$T$488,0,MATCH('GHG emissions calculations'!O$6,'Emission Factors'!$E$5:$T$5,0)),"",0)</f>
        <v/>
      </c>
      <c r="P921" s="313" t="str">
        <f t="array" ref="P921">IFERROR(
    INDEX('Emission Factors'!$E$5:$P$488,
          MATCH(1,
                ('Emission Factors'!$E$5:$E$488 = 'GHG emissions calculations'!$F921) *
                ('Emission Factors'!$H$5:$H$488 = 'GHG emissions calculations'!$H921),
                0),
          MATCH('GHG emissions calculations'!P$6,'Emission Factors'!$E$5:$P$5,0)),
    "")</f>
        <v/>
      </c>
      <c r="Q921" s="311" t="str">
        <f t="array" ref="Q921">IFERROR(
    IF(
        INDEX('Emission Factors'!$E$5:$P$488,
              MATCH(1,
                    ('Emission Factors'!$E$5:$E$488 = 'GHG emissions calculations'!$F921) *
                    ('Emission Factors'!$H$5:$H$488 = 'GHG emissions calculations'!$H921),
                    0),
              MATCH('GHG emissions calculations'!Q$6, 'Emission Factors'!$E$5:$P$5, 0)) &lt;&gt; "",
        INDEX('Emission Factors'!$E$5:$P$488,
              MATCH(1,
                    ('Emission Factors'!$E$5:$E$488 = 'GHG emissions calculations'!$F921) *
                    ('Emission Factors'!$H$5:$H$488 = 'GHG emissions calculations'!$H921),
                    0),
              MATCH('GHG emissions calculations'!Q$6, 'Emission Factors'!$E$5:$P$5, 0)),
        ""),
    "")</f>
        <v/>
      </c>
      <c r="R921" s="311" t="str">
        <f t="array" ref="R921">IFERROR(
    IF(
        INDEX('Emission Factors'!$E$5:$R$488,
              MATCH(1,
                    ('Emission Factors'!$E$5:$E$488 = 'GHG emissions calculations'!$F921) *
                    ('Emission Factors'!$H$5:$H$488 = 'GHG emissions calculations'!$H921),
                    0),
              MATCH('GHG emissions calculations'!R$6, 'Emission Factors'!$E$5:$R$5, 0)) &lt;&gt; "",
        INDEX('Emission Factors'!$E$5:$R$488,
              MATCH(1,
                    ('Emission Factors'!$E$5:$E$488 = 'GHG emissions calculations'!$F921) *
                    ('Emission Factors'!$H$5:$H$488 = 'GHG emissions calculations'!$H921),
                    0),
              MATCH('GHG emissions calculations'!R$6, 'Emission Factors'!$E$5:$R$5, 0)),
        ""),
    "")</f>
        <v/>
      </c>
      <c r="S921" s="312">
        <f t="shared" si="2"/>
        <v>0</v>
      </c>
      <c r="T921" s="23"/>
    </row>
    <row r="922" ht="15.75" customHeight="1" outlineLevel="1">
      <c r="A922" s="23"/>
      <c r="B922" s="71"/>
      <c r="C922" s="71"/>
      <c r="D922" s="71"/>
      <c r="E922" s="314"/>
      <c r="F922" s="311" t="str">
        <f>Lists!T194</f>
        <v>Recycled Copper - Europe</v>
      </c>
      <c r="G922" s="311">
        <f t="array" ref="G922">XLOOKUP(1,('Emission Factors'!$E$5:$E$488='GHG emissions calculations'!$F922)*('Emission Factors'!$H$5:$H$488='GHG emissions calculations'!$H922),INDEX('Emission Factors'!$E$5:$T$488,0,MATCH('GHG emissions calculations'!G$6,'Emission Factors'!$E$5:$T$5,0)),"",0)</f>
        <v>3</v>
      </c>
      <c r="H922" s="311" t="s">
        <v>237</v>
      </c>
      <c r="I922" s="312" t="str">
        <f>IF(
    SUMIFS('Import data'!$L$25:$L$80,
           'Import data'!$J$25:$J$80, F922,
           'Import data'!$G$25:$G$80, 'GHG emissions calculations'!$H922,
           'Import data'!$I$25:$I$80,$E$541) &lt;&gt; 0,
    SUMIFS('Import data'!$L$25:$L$80,
           'Import data'!$J$25:$J$80, F922,
           'Import data'!$G$25:$G$80, 'GHG emissions calculations'!$H922,
           'Import data'!$I$25:$I$80,$E$541),
    ""
)</f>
        <v/>
      </c>
      <c r="J922" s="311" t="str">
        <f t="array" ref="J922">IF(
    XLOOKUP(F922, 'Import data'!$J$26:$J$47, 'Import data'!$M$26:$M$47, "", 0) = "Please add the region-specific supplier emission factor or choose a different region available in the IAEG database.",
    "",
    XLOOKUP(F922, 'Import data'!$J$26:$J$47, 'Import data'!$M$26:$M$47, "", 0)
)</f>
        <v/>
      </c>
      <c r="K922" s="311" t="str">
        <f t="array" ref="K922">IFERROR(
    XLOOKUP(F922,
            _xlws.FILTER('Supplier Emission'!$G$15:$G$49,
                   ('Supplier Emission'!$D$15:$D$49=H922) * ('Supplier Emission'!$F$15:$F$49=$E$541)),
            _xlws.FILTER('Supplier Emission'!$I$15:$I$49,
                   ('Supplier Emission'!$D$15:$D$49=H922) * ('Supplier Emission'!$F$15:$F$49=$E$541)),
            ""),
    "")</f>
        <v/>
      </c>
      <c r="L922" s="311" t="str">
        <f t="array" ref="L922">IFERROR(
    XLOOKUP(F922,
            _xlws.FILTER('Supplier Emission'!$G$15:$G$49,
                   ('Supplier Emission'!$D$15:$D$49=H922) * ('Supplier Emission'!$F$15:$F$49=$E$541)),
            _xlws.FILTER('Supplier Emission'!$J$15:$J$49,
                   ('Supplier Emission'!$D$15:$D$49=H922) * ('Supplier Emission'!$F$15:$F$49=$E$541)),
            ""),
    "")</f>
        <v/>
      </c>
      <c r="M922" s="311" t="str">
        <f t="array" ref="M922">IFERROR(
    XLOOKUP(F922,
            _xlws.FILTER('Supplier Emission'!$G$15:$G$49,
                   ('Supplier Emission'!$D$15:$D$49=H922) * ('Supplier Emission'!$F$15:$F$49=$E$541)),
            _xlws.FILTER('Supplier Emission'!$M$15:$M$49,
                   ('Supplier Emission'!$D$15:$D$49=H922) * ('Supplier Emission'!$F$15:$F$49=$E$541)),
            ""),
    "")</f>
        <v/>
      </c>
      <c r="N922" s="311" t="str">
        <f t="array" ref="N922">IFERROR(
    XLOOKUP(F922,
            _xlws.FILTER('Supplier Emission'!$G$15:$G$49,
                   ('Supplier Emission'!$D$15:$D$49=H922) * ('Supplier Emission'!$F$15:$F$49=$E$541)),
            _xlws.FILTER('Supplier Emission'!$H$15:$H$49,
                   ('Supplier Emission'!$D$15:$D$49=H922) * ('Supplier Emission'!$F$15:$F$49=$E$541)),
            ""),
    "")</f>
        <v/>
      </c>
      <c r="O922" s="311" t="str">
        <f t="array" ref="O922">XLOOKUP(1,('Emission Factors'!$E$5:$E$488='GHG emissions calculations'!$F922)*('Emission Factors'!$H$5:$H$488='GHG emissions calculations'!$H922),INDEX('Emission Factors'!$E$5:$T$488,0,MATCH('GHG emissions calculations'!O$6,'Emission Factors'!$E$5:$T$5,0)),"",0)</f>
        <v>Cuivre/recyclé</v>
      </c>
      <c r="P922" s="313">
        <f t="array" ref="P922">IFERROR(
    INDEX('Emission Factors'!$E$5:$P$488,
          MATCH(1,
                ('Emission Factors'!$E$5:$E$488 = 'GHG emissions calculations'!$F922) *
                ('Emission Factors'!$H$5:$H$488 = 'GHG emissions calculations'!$H922),
                0),
          MATCH('GHG emissions calculations'!P$6,'Emission Factors'!$E$5:$P$5,0)),
    "")</f>
        <v>1.3</v>
      </c>
      <c r="Q922" s="311" t="str">
        <f t="array" ref="Q922">IFERROR(
    IF(
        INDEX('Emission Factors'!$E$5:$P$488,
              MATCH(1,
                    ('Emission Factors'!$E$5:$E$488 = 'GHG emissions calculations'!$F922) *
                    ('Emission Factors'!$H$5:$H$488 = 'GHG emissions calculations'!$H922),
                    0),
              MATCH('GHG emissions calculations'!Q$6, 'Emission Factors'!$E$5:$P$5, 0)) &lt;&gt; "",
        INDEX('Emission Factors'!$E$5:$P$488,
              MATCH(1,
                    ('Emission Factors'!$E$5:$E$488 = 'GHG emissions calculations'!$F922) *
                    ('Emission Factors'!$H$5:$H$488 = 'GHG emissions calculations'!$H922),
                    0),
              MATCH('GHG emissions calculations'!Q$6, 'Emission Factors'!$E$5:$P$5, 0)),
        ""),
    "")</f>
        <v>kgCO2e/kg</v>
      </c>
      <c r="R922" s="311" t="str">
        <f t="array" ref="R922">IFERROR(
    IF(
        INDEX('Emission Factors'!$E$5:$R$488,
              MATCH(1,
                    ('Emission Factors'!$E$5:$E$488 = 'GHG emissions calculations'!$F922) *
                    ('Emission Factors'!$H$5:$H$488 = 'GHG emissions calculations'!$H922),
                    0),
              MATCH('GHG emissions calculations'!R$6, 'Emission Factors'!$E$5:$R$5, 0)) &lt;&gt; "",
        INDEX('Emission Factors'!$E$5:$R$488,
              MATCH(1,
                    ('Emission Factors'!$E$5:$E$488 = 'GHG emissions calculations'!$F922) *
                    ('Emission Factors'!$H$5:$H$488 = 'GHG emissions calculations'!$H922),
                    0),
              MATCH('GHG emissions calculations'!R$6, 'Emission Factors'!$E$5:$R$5, 0)),
        ""),
    "")</f>
        <v>Europe</v>
      </c>
      <c r="S922" s="312">
        <f t="shared" si="2"/>
        <v>0</v>
      </c>
      <c r="T922" s="23"/>
    </row>
    <row r="923" ht="15.75" customHeight="1" outlineLevel="1">
      <c r="A923" s="23"/>
      <c r="B923" s="71"/>
      <c r="C923" s="71"/>
      <c r="D923" s="71"/>
      <c r="E923" s="314"/>
      <c r="F923" s="311" t="str">
        <f>Lists!T199</f>
        <v>Recycled Copper - Global or unspecified region</v>
      </c>
      <c r="G923" s="311" t="str">
        <f t="array" ref="G923">XLOOKUP(1,('Emission Factors'!$E$5:$E$488='GHG emissions calculations'!$F923)*('Emission Factors'!$H$5:$H$488='GHG emissions calculations'!$H923),INDEX('Emission Factors'!$E$5:$T$488,0,MATCH('GHG emissions calculations'!G$6,'Emission Factors'!$E$5:$T$5,0)),"",0)</f>
        <v/>
      </c>
      <c r="H923" s="311" t="s">
        <v>237</v>
      </c>
      <c r="I923" s="312" t="str">
        <f>IF(
    SUMIFS('Import data'!$L$25:$L$80,
           'Import data'!$J$25:$J$80, F923,
           'Import data'!$G$25:$G$80, 'GHG emissions calculations'!$H923,
           'Import data'!$I$25:$I$80,$E$541) &lt;&gt; 0,
    SUMIFS('Import data'!$L$25:$L$80,
           'Import data'!$J$25:$J$80, F923,
           'Import data'!$G$25:$G$80, 'GHG emissions calculations'!$H923,
           'Import data'!$I$25:$I$80,$E$541),
    ""
)</f>
        <v/>
      </c>
      <c r="J923" s="311" t="str">
        <f t="array" ref="J923">IF(
    XLOOKUP(F923, 'Import data'!$J$26:$J$47, 'Import data'!$M$26:$M$47, "", 0) = "Please add the region-specific supplier emission factor or choose a different region available in the IAEG database.",
    "",
    XLOOKUP(F923, 'Import data'!$J$26:$J$47, 'Import data'!$M$26:$M$47, "", 0)
)</f>
        <v/>
      </c>
      <c r="K923" s="311" t="str">
        <f t="array" ref="K923">IFERROR(
    XLOOKUP(F923,
            _xlws.FILTER('Supplier Emission'!$G$15:$G$49,
                   ('Supplier Emission'!$D$15:$D$49=H923) * ('Supplier Emission'!$F$15:$F$49=$E$541)),
            _xlws.FILTER('Supplier Emission'!$I$15:$I$49,
                   ('Supplier Emission'!$D$15:$D$49=H923) * ('Supplier Emission'!$F$15:$F$49=$E$541)),
            ""),
    "")</f>
        <v/>
      </c>
      <c r="L923" s="311" t="str">
        <f t="array" ref="L923">IFERROR(
    XLOOKUP(F923,
            _xlws.FILTER('Supplier Emission'!$G$15:$G$49,
                   ('Supplier Emission'!$D$15:$D$49=H923) * ('Supplier Emission'!$F$15:$F$49=$E$541)),
            _xlws.FILTER('Supplier Emission'!$J$15:$J$49,
                   ('Supplier Emission'!$D$15:$D$49=H923) * ('Supplier Emission'!$F$15:$F$49=$E$541)),
            ""),
    "")</f>
        <v/>
      </c>
      <c r="M923" s="311" t="str">
        <f t="array" ref="M923">IFERROR(
    XLOOKUP(F923,
            _xlws.FILTER('Supplier Emission'!$G$15:$G$49,
                   ('Supplier Emission'!$D$15:$D$49=H923) * ('Supplier Emission'!$F$15:$F$49=$E$541)),
            _xlws.FILTER('Supplier Emission'!$M$15:$M$49,
                   ('Supplier Emission'!$D$15:$D$49=H923) * ('Supplier Emission'!$F$15:$F$49=$E$541)),
            ""),
    "")</f>
        <v/>
      </c>
      <c r="N923" s="311" t="str">
        <f t="array" ref="N923">IFERROR(
    XLOOKUP(F923,
            _xlws.FILTER('Supplier Emission'!$G$15:$G$49,
                   ('Supplier Emission'!$D$15:$D$49=H923) * ('Supplier Emission'!$F$15:$F$49=$E$541)),
            _xlws.FILTER('Supplier Emission'!$H$15:$H$49,
                   ('Supplier Emission'!$D$15:$D$49=H923) * ('Supplier Emission'!$F$15:$F$49=$E$541)),
            ""),
    "")</f>
        <v/>
      </c>
      <c r="O923" s="311" t="str">
        <f t="array" ref="O923">XLOOKUP(1,('Emission Factors'!$E$5:$E$488='GHG emissions calculations'!$F923)*('Emission Factors'!$H$5:$H$488='GHG emissions calculations'!$H923),INDEX('Emission Factors'!$E$5:$T$488,0,MATCH('GHG emissions calculations'!O$6,'Emission Factors'!$E$5:$T$5,0)),"",0)</f>
        <v/>
      </c>
      <c r="P923" s="313" t="str">
        <f t="array" ref="P923">IFERROR(
    INDEX('Emission Factors'!$E$5:$P$488,
          MATCH(1,
                ('Emission Factors'!$E$5:$E$488 = 'GHG emissions calculations'!$F923) *
                ('Emission Factors'!$H$5:$H$488 = 'GHG emissions calculations'!$H923),
                0),
          MATCH('GHG emissions calculations'!P$6,'Emission Factors'!$E$5:$P$5,0)),
    "")</f>
        <v/>
      </c>
      <c r="Q923" s="311" t="str">
        <f t="array" ref="Q923">IFERROR(
    IF(
        INDEX('Emission Factors'!$E$5:$P$488,
              MATCH(1,
                    ('Emission Factors'!$E$5:$E$488 = 'GHG emissions calculations'!$F923) *
                    ('Emission Factors'!$H$5:$H$488 = 'GHG emissions calculations'!$H923),
                    0),
              MATCH('GHG emissions calculations'!Q$6, 'Emission Factors'!$E$5:$P$5, 0)) &lt;&gt; "",
        INDEX('Emission Factors'!$E$5:$P$488,
              MATCH(1,
                    ('Emission Factors'!$E$5:$E$488 = 'GHG emissions calculations'!$F923) *
                    ('Emission Factors'!$H$5:$H$488 = 'GHG emissions calculations'!$H923),
                    0),
              MATCH('GHG emissions calculations'!Q$6, 'Emission Factors'!$E$5:$P$5, 0)),
        ""),
    "")</f>
        <v/>
      </c>
      <c r="R923" s="311" t="str">
        <f t="array" ref="R923">IFERROR(
    IF(
        INDEX('Emission Factors'!$E$5:$R$488,
              MATCH(1,
                    ('Emission Factors'!$E$5:$E$488 = 'GHG emissions calculations'!$F923) *
                    ('Emission Factors'!$H$5:$H$488 = 'GHG emissions calculations'!$H923),
                    0),
              MATCH('GHG emissions calculations'!R$6, 'Emission Factors'!$E$5:$R$5, 0)) &lt;&gt; "",
        INDEX('Emission Factors'!$E$5:$R$488,
              MATCH(1,
                    ('Emission Factors'!$E$5:$E$488 = 'GHG emissions calculations'!$F923) *
                    ('Emission Factors'!$H$5:$H$488 = 'GHG emissions calculations'!$H923),
                    0),
              MATCH('GHG emissions calculations'!R$6, 'Emission Factors'!$E$5:$R$5, 0)),
        ""),
    "")</f>
        <v/>
      </c>
      <c r="S923" s="312">
        <f t="shared" si="2"/>
        <v>0</v>
      </c>
      <c r="T923" s="23"/>
    </row>
    <row r="924" ht="15.75" customHeight="1" outlineLevel="1">
      <c r="A924" s="23"/>
      <c r="B924" s="71"/>
      <c r="C924" s="71"/>
      <c r="D924" s="71"/>
      <c r="E924" s="314"/>
      <c r="F924" s="311" t="str">
        <f>Lists!T198</f>
        <v>Recycled Copper - Middle East</v>
      </c>
      <c r="G924" s="311" t="str">
        <f t="array" ref="G924">XLOOKUP(1,('Emission Factors'!$E$5:$E$488='GHG emissions calculations'!$F924)*('Emission Factors'!$H$5:$H$488='GHG emissions calculations'!$H924),INDEX('Emission Factors'!$E$5:$T$488,0,MATCH('GHG emissions calculations'!G$6,'Emission Factors'!$E$5:$T$5,0)),"",0)</f>
        <v/>
      </c>
      <c r="H924" s="311" t="s">
        <v>237</v>
      </c>
      <c r="I924" s="312" t="str">
        <f>IF(
    SUMIFS('Import data'!$L$25:$L$80,
           'Import data'!$J$25:$J$80, F924,
           'Import data'!$G$25:$G$80, 'GHG emissions calculations'!$H924,
           'Import data'!$I$25:$I$80,$E$541) &lt;&gt; 0,
    SUMIFS('Import data'!$L$25:$L$80,
           'Import data'!$J$25:$J$80, F924,
           'Import data'!$G$25:$G$80, 'GHG emissions calculations'!$H924,
           'Import data'!$I$25:$I$80,$E$541),
    ""
)</f>
        <v/>
      </c>
      <c r="J924" s="311" t="str">
        <f t="array" ref="J924">IF(
    XLOOKUP(F924, 'Import data'!$J$26:$J$47, 'Import data'!$M$26:$M$47, "", 0) = "Please add the region-specific supplier emission factor or choose a different region available in the IAEG database.",
    "",
    XLOOKUP(F924, 'Import data'!$J$26:$J$47, 'Import data'!$M$26:$M$47, "", 0)
)</f>
        <v/>
      </c>
      <c r="K924" s="311" t="str">
        <f t="array" ref="K924">IFERROR(
    XLOOKUP(F924,
            _xlws.FILTER('Supplier Emission'!$G$15:$G$49,
                   ('Supplier Emission'!$D$15:$D$49=H924) * ('Supplier Emission'!$F$15:$F$49=$E$541)),
            _xlws.FILTER('Supplier Emission'!$I$15:$I$49,
                   ('Supplier Emission'!$D$15:$D$49=H924) * ('Supplier Emission'!$F$15:$F$49=$E$541)),
            ""),
    "")</f>
        <v/>
      </c>
      <c r="L924" s="311" t="str">
        <f t="array" ref="L924">IFERROR(
    XLOOKUP(F924,
            _xlws.FILTER('Supplier Emission'!$G$15:$G$49,
                   ('Supplier Emission'!$D$15:$D$49=H924) * ('Supplier Emission'!$F$15:$F$49=$E$541)),
            _xlws.FILTER('Supplier Emission'!$J$15:$J$49,
                   ('Supplier Emission'!$D$15:$D$49=H924) * ('Supplier Emission'!$F$15:$F$49=$E$541)),
            ""),
    "")</f>
        <v/>
      </c>
      <c r="M924" s="311" t="str">
        <f t="array" ref="M924">IFERROR(
    XLOOKUP(F924,
            _xlws.FILTER('Supplier Emission'!$G$15:$G$49,
                   ('Supplier Emission'!$D$15:$D$49=H924) * ('Supplier Emission'!$F$15:$F$49=$E$541)),
            _xlws.FILTER('Supplier Emission'!$M$15:$M$49,
                   ('Supplier Emission'!$D$15:$D$49=H924) * ('Supplier Emission'!$F$15:$F$49=$E$541)),
            ""),
    "")</f>
        <v/>
      </c>
      <c r="N924" s="311" t="str">
        <f t="array" ref="N924">IFERROR(
    XLOOKUP(F924,
            _xlws.FILTER('Supplier Emission'!$G$15:$G$49,
                   ('Supplier Emission'!$D$15:$D$49=H924) * ('Supplier Emission'!$F$15:$F$49=$E$541)),
            _xlws.FILTER('Supplier Emission'!$H$15:$H$49,
                   ('Supplier Emission'!$D$15:$D$49=H924) * ('Supplier Emission'!$F$15:$F$49=$E$541)),
            ""),
    "")</f>
        <v/>
      </c>
      <c r="O924" s="311" t="str">
        <f t="array" ref="O924">XLOOKUP(1,('Emission Factors'!$E$5:$E$488='GHG emissions calculations'!$F924)*('Emission Factors'!$H$5:$H$488='GHG emissions calculations'!$H924),INDEX('Emission Factors'!$E$5:$T$488,0,MATCH('GHG emissions calculations'!O$6,'Emission Factors'!$E$5:$T$5,0)),"",0)</f>
        <v/>
      </c>
      <c r="P924" s="313" t="str">
        <f t="array" ref="P924">IFERROR(
    INDEX('Emission Factors'!$E$5:$P$488,
          MATCH(1,
                ('Emission Factors'!$E$5:$E$488 = 'GHG emissions calculations'!$F924) *
                ('Emission Factors'!$H$5:$H$488 = 'GHG emissions calculations'!$H924),
                0),
          MATCH('GHG emissions calculations'!P$6,'Emission Factors'!$E$5:$P$5,0)),
    "")</f>
        <v/>
      </c>
      <c r="Q924" s="311" t="str">
        <f t="array" ref="Q924">IFERROR(
    IF(
        INDEX('Emission Factors'!$E$5:$P$488,
              MATCH(1,
                    ('Emission Factors'!$E$5:$E$488 = 'GHG emissions calculations'!$F924) *
                    ('Emission Factors'!$H$5:$H$488 = 'GHG emissions calculations'!$H924),
                    0),
              MATCH('GHG emissions calculations'!Q$6, 'Emission Factors'!$E$5:$P$5, 0)) &lt;&gt; "",
        INDEX('Emission Factors'!$E$5:$P$488,
              MATCH(1,
                    ('Emission Factors'!$E$5:$E$488 = 'GHG emissions calculations'!$F924) *
                    ('Emission Factors'!$H$5:$H$488 = 'GHG emissions calculations'!$H924),
                    0),
              MATCH('GHG emissions calculations'!Q$6, 'Emission Factors'!$E$5:$P$5, 0)),
        ""),
    "")</f>
        <v/>
      </c>
      <c r="R924" s="311" t="str">
        <f t="array" ref="R924">IFERROR(
    IF(
        INDEX('Emission Factors'!$E$5:$R$488,
              MATCH(1,
                    ('Emission Factors'!$E$5:$E$488 = 'GHG emissions calculations'!$F924) *
                    ('Emission Factors'!$H$5:$H$488 = 'GHG emissions calculations'!$H924),
                    0),
              MATCH('GHG emissions calculations'!R$6, 'Emission Factors'!$E$5:$R$5, 0)) &lt;&gt; "",
        INDEX('Emission Factors'!$E$5:$R$488,
              MATCH(1,
                    ('Emission Factors'!$E$5:$E$488 = 'GHG emissions calculations'!$F924) *
                    ('Emission Factors'!$H$5:$H$488 = 'GHG emissions calculations'!$H924),
                    0),
              MATCH('GHG emissions calculations'!R$6, 'Emission Factors'!$E$5:$R$5, 0)),
        ""),
    "")</f>
        <v/>
      </c>
      <c r="S924" s="312">
        <f t="shared" si="2"/>
        <v>0</v>
      </c>
      <c r="T924" s="23"/>
    </row>
    <row r="925" ht="15.75" customHeight="1" outlineLevel="1">
      <c r="A925" s="23"/>
      <c r="B925" s="71"/>
      <c r="C925" s="71"/>
      <c r="D925" s="71"/>
      <c r="E925" s="314"/>
      <c r="F925" s="311" t="str">
        <f>Lists!T197</f>
        <v>Recycled Copper - Oceania</v>
      </c>
      <c r="G925" s="311" t="str">
        <f t="array" ref="G925">XLOOKUP(1,('Emission Factors'!$E$5:$E$488='GHG emissions calculations'!$F925)*('Emission Factors'!$H$5:$H$488='GHG emissions calculations'!$H925),INDEX('Emission Factors'!$E$5:$T$488,0,MATCH('GHG emissions calculations'!G$6,'Emission Factors'!$E$5:$T$5,0)),"",0)</f>
        <v/>
      </c>
      <c r="H925" s="311" t="s">
        <v>237</v>
      </c>
      <c r="I925" s="312" t="str">
        <f>IF(
    SUMIFS('Import data'!$L$25:$L$80,
           'Import data'!$J$25:$J$80, F925,
           'Import data'!$G$25:$G$80, 'GHG emissions calculations'!$H925,
           'Import data'!$I$25:$I$80,$E$541) &lt;&gt; 0,
    SUMIFS('Import data'!$L$25:$L$80,
           'Import data'!$J$25:$J$80, F925,
           'Import data'!$G$25:$G$80, 'GHG emissions calculations'!$H925,
           'Import data'!$I$25:$I$80,$E$541),
    ""
)</f>
        <v/>
      </c>
      <c r="J925" s="311" t="str">
        <f t="array" ref="J925">IF(
    XLOOKUP(F925, 'Import data'!$J$26:$J$47, 'Import data'!$M$26:$M$47, "", 0) = "Please add the region-specific supplier emission factor or choose a different region available in the IAEG database.",
    "",
    XLOOKUP(F925, 'Import data'!$J$26:$J$47, 'Import data'!$M$26:$M$47, "", 0)
)</f>
        <v/>
      </c>
      <c r="K925" s="311" t="str">
        <f t="array" ref="K925">IFERROR(
    XLOOKUP(F925,
            _xlws.FILTER('Supplier Emission'!$G$15:$G$49,
                   ('Supplier Emission'!$D$15:$D$49=H925) * ('Supplier Emission'!$F$15:$F$49=$E$541)),
            _xlws.FILTER('Supplier Emission'!$I$15:$I$49,
                   ('Supplier Emission'!$D$15:$D$49=H925) * ('Supplier Emission'!$F$15:$F$49=$E$541)),
            ""),
    "")</f>
        <v/>
      </c>
      <c r="L925" s="311" t="str">
        <f t="array" ref="L925">IFERROR(
    XLOOKUP(F925,
            _xlws.FILTER('Supplier Emission'!$G$15:$G$49,
                   ('Supplier Emission'!$D$15:$D$49=H925) * ('Supplier Emission'!$F$15:$F$49=$E$541)),
            _xlws.FILTER('Supplier Emission'!$J$15:$J$49,
                   ('Supplier Emission'!$D$15:$D$49=H925) * ('Supplier Emission'!$F$15:$F$49=$E$541)),
            ""),
    "")</f>
        <v/>
      </c>
      <c r="M925" s="311" t="str">
        <f t="array" ref="M925">IFERROR(
    XLOOKUP(F925,
            _xlws.FILTER('Supplier Emission'!$G$15:$G$49,
                   ('Supplier Emission'!$D$15:$D$49=H925) * ('Supplier Emission'!$F$15:$F$49=$E$541)),
            _xlws.FILTER('Supplier Emission'!$M$15:$M$49,
                   ('Supplier Emission'!$D$15:$D$49=H925) * ('Supplier Emission'!$F$15:$F$49=$E$541)),
            ""),
    "")</f>
        <v/>
      </c>
      <c r="N925" s="311" t="str">
        <f t="array" ref="N925">IFERROR(
    XLOOKUP(F925,
            _xlws.FILTER('Supplier Emission'!$G$15:$G$49,
                   ('Supplier Emission'!$D$15:$D$49=H925) * ('Supplier Emission'!$F$15:$F$49=$E$541)),
            _xlws.FILTER('Supplier Emission'!$H$15:$H$49,
                   ('Supplier Emission'!$D$15:$D$49=H925) * ('Supplier Emission'!$F$15:$F$49=$E$541)),
            ""),
    "")</f>
        <v/>
      </c>
      <c r="O925" s="311" t="str">
        <f t="array" ref="O925">XLOOKUP(1,('Emission Factors'!$E$5:$E$488='GHG emissions calculations'!$F925)*('Emission Factors'!$H$5:$H$488='GHG emissions calculations'!$H925),INDEX('Emission Factors'!$E$5:$T$488,0,MATCH('GHG emissions calculations'!O$6,'Emission Factors'!$E$5:$T$5,0)),"",0)</f>
        <v/>
      </c>
      <c r="P925" s="313" t="str">
        <f t="array" ref="P925">IFERROR(
    INDEX('Emission Factors'!$E$5:$P$488,
          MATCH(1,
                ('Emission Factors'!$E$5:$E$488 = 'GHG emissions calculations'!$F925) *
                ('Emission Factors'!$H$5:$H$488 = 'GHG emissions calculations'!$H925),
                0),
          MATCH('GHG emissions calculations'!P$6,'Emission Factors'!$E$5:$P$5,0)),
    "")</f>
        <v/>
      </c>
      <c r="Q925" s="311" t="str">
        <f t="array" ref="Q925">IFERROR(
    IF(
        INDEX('Emission Factors'!$E$5:$P$488,
              MATCH(1,
                    ('Emission Factors'!$E$5:$E$488 = 'GHG emissions calculations'!$F925) *
                    ('Emission Factors'!$H$5:$H$488 = 'GHG emissions calculations'!$H925),
                    0),
              MATCH('GHG emissions calculations'!Q$6, 'Emission Factors'!$E$5:$P$5, 0)) &lt;&gt; "",
        INDEX('Emission Factors'!$E$5:$P$488,
              MATCH(1,
                    ('Emission Factors'!$E$5:$E$488 = 'GHG emissions calculations'!$F925) *
                    ('Emission Factors'!$H$5:$H$488 = 'GHG emissions calculations'!$H925),
                    0),
              MATCH('GHG emissions calculations'!Q$6, 'Emission Factors'!$E$5:$P$5, 0)),
        ""),
    "")</f>
        <v/>
      </c>
      <c r="R925" s="311" t="str">
        <f t="array" ref="R925">IFERROR(
    IF(
        INDEX('Emission Factors'!$E$5:$R$488,
              MATCH(1,
                    ('Emission Factors'!$E$5:$E$488 = 'GHG emissions calculations'!$F925) *
                    ('Emission Factors'!$H$5:$H$488 = 'GHG emissions calculations'!$H925),
                    0),
              MATCH('GHG emissions calculations'!R$6, 'Emission Factors'!$E$5:$R$5, 0)) &lt;&gt; "",
        INDEX('Emission Factors'!$E$5:$R$488,
              MATCH(1,
                    ('Emission Factors'!$E$5:$E$488 = 'GHG emissions calculations'!$F925) *
                    ('Emission Factors'!$H$5:$H$488 = 'GHG emissions calculations'!$H925),
                    0),
              MATCH('GHG emissions calculations'!R$6, 'Emission Factors'!$E$5:$R$5, 0)),
        ""),
    "")</f>
        <v/>
      </c>
      <c r="S925" s="312">
        <f t="shared" si="2"/>
        <v>0</v>
      </c>
      <c r="T925" s="23"/>
    </row>
    <row r="926" ht="15.75" customHeight="1" outlineLevel="1">
      <c r="A926" s="23"/>
      <c r="B926" s="71"/>
      <c r="C926" s="71"/>
      <c r="D926" s="71"/>
      <c r="E926" s="314"/>
      <c r="F926" s="311" t="str">
        <f>Lists!S125</f>
        <v>Recycled Ferronickel - Africa</v>
      </c>
      <c r="G926" s="311" t="str">
        <f t="array" ref="G926">XLOOKUP(1,('Emission Factors'!$E$5:$E$488='GHG emissions calculations'!$F926)*('Emission Factors'!$H$5:$H$488='GHG emissions calculations'!$H926),INDEX('Emission Factors'!$E$5:$T$488,0,MATCH('GHG emissions calculations'!G$6,'Emission Factors'!$E$5:$T$5,0)),"",0)</f>
        <v/>
      </c>
      <c r="H926" s="311" t="s">
        <v>238</v>
      </c>
      <c r="I926" s="312" t="str">
        <f>IF(
    SUMIFS('Import data'!$L$25:$L$80,
           'Import data'!$J$25:$J$80, F926,
           'Import data'!$G$25:$G$80, 'GHG emissions calculations'!$H926,
           'Import data'!$I$25:$I$80,$E$541) &lt;&gt; 0,
    SUMIFS('Import data'!$L$25:$L$80,
           'Import data'!$J$25:$J$80, F926,
           'Import data'!$G$25:$G$80, 'GHG emissions calculations'!$H926,
           'Import data'!$I$25:$I$80,$E$541),
    ""
)</f>
        <v/>
      </c>
      <c r="J926" s="311" t="str">
        <f t="array" ref="J926">IF(
    XLOOKUP(F926, 'Import data'!$J$26:$J$47, 'Import data'!$M$26:$M$47, "", 0) = "Please add the region-specific supplier emission factor or choose a different region available in the IAEG database.",
    "",
    XLOOKUP(F926, 'Import data'!$J$26:$J$47, 'Import data'!$M$26:$M$47, "", 0)
)</f>
        <v/>
      </c>
      <c r="K926" s="311" t="str">
        <f t="array" ref="K926">IFERROR(
    XLOOKUP(F926,
            _xlws.FILTER('Supplier Emission'!$G$15:$G$49,
                   ('Supplier Emission'!$D$15:$D$49=H926) * ('Supplier Emission'!$F$15:$F$49=$E$541)),
            _xlws.FILTER('Supplier Emission'!$I$15:$I$49,
                   ('Supplier Emission'!$D$15:$D$49=H926) * ('Supplier Emission'!$F$15:$F$49=$E$541)),
            ""),
    "")</f>
        <v/>
      </c>
      <c r="L926" s="311" t="str">
        <f t="array" ref="L926">IFERROR(
    XLOOKUP(F926,
            _xlws.FILTER('Supplier Emission'!$G$15:$G$49,
                   ('Supplier Emission'!$D$15:$D$49=H926) * ('Supplier Emission'!$F$15:$F$49=$E$541)),
            _xlws.FILTER('Supplier Emission'!$J$15:$J$49,
                   ('Supplier Emission'!$D$15:$D$49=H926) * ('Supplier Emission'!$F$15:$F$49=$E$541)),
            ""),
    "")</f>
        <v/>
      </c>
      <c r="M926" s="311" t="str">
        <f t="array" ref="M926">IFERROR(
    XLOOKUP(F926,
            _xlws.FILTER('Supplier Emission'!$G$15:$G$49,
                   ('Supplier Emission'!$D$15:$D$49=H926) * ('Supplier Emission'!$F$15:$F$49=$E$541)),
            _xlws.FILTER('Supplier Emission'!$M$15:$M$49,
                   ('Supplier Emission'!$D$15:$D$49=H926) * ('Supplier Emission'!$F$15:$F$49=$E$541)),
            ""),
    "")</f>
        <v/>
      </c>
      <c r="N926" s="311" t="str">
        <f t="array" ref="N926">IFERROR(
    XLOOKUP(F926,
            _xlws.FILTER('Supplier Emission'!$G$15:$G$49,
                   ('Supplier Emission'!$D$15:$D$49=H926) * ('Supplier Emission'!$F$15:$F$49=$E$541)),
            _xlws.FILTER('Supplier Emission'!$H$15:$H$49,
                   ('Supplier Emission'!$D$15:$D$49=H926) * ('Supplier Emission'!$F$15:$F$49=$E$541)),
            ""),
    "")</f>
        <v/>
      </c>
      <c r="O926" s="311" t="str">
        <f t="array" ref="O926">XLOOKUP(1,('Emission Factors'!$E$5:$E$488='GHG emissions calculations'!$F926)*('Emission Factors'!$H$5:$H$488='GHG emissions calculations'!$H926),INDEX('Emission Factors'!$E$5:$T$488,0,MATCH('GHG emissions calculations'!O$6,'Emission Factors'!$E$5:$T$5,0)),"",0)</f>
        <v/>
      </c>
      <c r="P926" s="313" t="str">
        <f t="array" ref="P926">IFERROR(
    INDEX('Emission Factors'!$E$5:$P$488,
          MATCH(1,
                ('Emission Factors'!$E$5:$E$488 = 'GHG emissions calculations'!$F926) *
                ('Emission Factors'!$H$5:$H$488 = 'GHG emissions calculations'!$H926),
                0),
          MATCH('GHG emissions calculations'!P$6,'Emission Factors'!$E$5:$P$5,0)),
    "")</f>
        <v/>
      </c>
      <c r="Q926" s="311" t="str">
        <f t="array" ref="Q926">IFERROR(
    IF(
        INDEX('Emission Factors'!$E$5:$P$488,
              MATCH(1,
                    ('Emission Factors'!$E$5:$E$488 = 'GHG emissions calculations'!$F926) *
                    ('Emission Factors'!$H$5:$H$488 = 'GHG emissions calculations'!$H926),
                    0),
              MATCH('GHG emissions calculations'!Q$6, 'Emission Factors'!$E$5:$P$5, 0)) &lt;&gt; "",
        INDEX('Emission Factors'!$E$5:$P$488,
              MATCH(1,
                    ('Emission Factors'!$E$5:$E$488 = 'GHG emissions calculations'!$F926) *
                    ('Emission Factors'!$H$5:$H$488 = 'GHG emissions calculations'!$H926),
                    0),
              MATCH('GHG emissions calculations'!Q$6, 'Emission Factors'!$E$5:$P$5, 0)),
        ""),
    "")</f>
        <v/>
      </c>
      <c r="R926" s="311" t="str">
        <f t="array" ref="R926">IFERROR(
    IF(
        INDEX('Emission Factors'!$E$5:$R$488,
              MATCH(1,
                    ('Emission Factors'!$E$5:$E$488 = 'GHG emissions calculations'!$F926) *
                    ('Emission Factors'!$H$5:$H$488 = 'GHG emissions calculations'!$H926),
                    0),
              MATCH('GHG emissions calculations'!R$6, 'Emission Factors'!$E$5:$R$5, 0)) &lt;&gt; "",
        INDEX('Emission Factors'!$E$5:$R$488,
              MATCH(1,
                    ('Emission Factors'!$E$5:$E$488 = 'GHG emissions calculations'!$F926) *
                    ('Emission Factors'!$H$5:$H$488 = 'GHG emissions calculations'!$H926),
                    0),
              MATCH('GHG emissions calculations'!R$6, 'Emission Factors'!$E$5:$R$5, 0)),
        ""),
    "")</f>
        <v/>
      </c>
      <c r="S926" s="312">
        <f t="shared" si="2"/>
        <v>0</v>
      </c>
      <c r="T926" s="23"/>
    </row>
    <row r="927" ht="15.75" customHeight="1" outlineLevel="1">
      <c r="A927" s="23"/>
      <c r="B927" s="71"/>
      <c r="C927" s="71"/>
      <c r="D927" s="71"/>
      <c r="E927" s="314"/>
      <c r="F927" s="311" t="str">
        <f>Lists!T335</f>
        <v>Recycled Ferronickel - Africa</v>
      </c>
      <c r="G927" s="311" t="str">
        <f t="array" ref="G927">XLOOKUP(1,('Emission Factors'!$E$5:$E$488='GHG emissions calculations'!$F927)*('Emission Factors'!$H$5:$H$488='GHG emissions calculations'!$H927),INDEX('Emission Factors'!$E$5:$T$488,0,MATCH('GHG emissions calculations'!G$6,'Emission Factors'!$E$5:$T$5,0)),"",0)</f>
        <v/>
      </c>
      <c r="H927" s="311" t="s">
        <v>237</v>
      </c>
      <c r="I927" s="312" t="str">
        <f>IF(
    SUMIFS('Import data'!$L$25:$L$80,
           'Import data'!$J$25:$J$80, F927,
           'Import data'!$G$25:$G$80, 'GHG emissions calculations'!$H927,
           'Import data'!$I$25:$I$80,$E$541) &lt;&gt; 0,
    SUMIFS('Import data'!$L$25:$L$80,
           'Import data'!$J$25:$J$80, F927,
           'Import data'!$G$25:$G$80, 'GHG emissions calculations'!$H927,
           'Import data'!$I$25:$I$80,$E$541),
    ""
)</f>
        <v/>
      </c>
      <c r="J927" s="311" t="str">
        <f t="array" ref="J927">IF(
    XLOOKUP(F927, 'Import data'!$J$26:$J$47, 'Import data'!$M$26:$M$47, "", 0) = "Please add the region-specific supplier emission factor or choose a different region available in the IAEG database.",
    "",
    XLOOKUP(F927, 'Import data'!$J$26:$J$47, 'Import data'!$M$26:$M$47, "", 0)
)</f>
        <v/>
      </c>
      <c r="K927" s="311" t="str">
        <f t="array" ref="K927">IFERROR(
    XLOOKUP(F927,
            _xlws.FILTER('Supplier Emission'!$G$15:$G$49,
                   ('Supplier Emission'!$D$15:$D$49=H927) * ('Supplier Emission'!$F$15:$F$49=$E$541)),
            _xlws.FILTER('Supplier Emission'!$I$15:$I$49,
                   ('Supplier Emission'!$D$15:$D$49=H927) * ('Supplier Emission'!$F$15:$F$49=$E$541)),
            ""),
    "")</f>
        <v/>
      </c>
      <c r="L927" s="311" t="str">
        <f t="array" ref="L927">IFERROR(
    XLOOKUP(F927,
            _xlws.FILTER('Supplier Emission'!$G$15:$G$49,
                   ('Supplier Emission'!$D$15:$D$49=H927) * ('Supplier Emission'!$F$15:$F$49=$E$541)),
            _xlws.FILTER('Supplier Emission'!$J$15:$J$49,
                   ('Supplier Emission'!$D$15:$D$49=H927) * ('Supplier Emission'!$F$15:$F$49=$E$541)),
            ""),
    "")</f>
        <v/>
      </c>
      <c r="M927" s="311" t="str">
        <f t="array" ref="M927">IFERROR(
    XLOOKUP(F927,
            _xlws.FILTER('Supplier Emission'!$G$15:$G$49,
                   ('Supplier Emission'!$D$15:$D$49=H927) * ('Supplier Emission'!$F$15:$F$49=$E$541)),
            _xlws.FILTER('Supplier Emission'!$M$15:$M$49,
                   ('Supplier Emission'!$D$15:$D$49=H927) * ('Supplier Emission'!$F$15:$F$49=$E$541)),
            ""),
    "")</f>
        <v/>
      </c>
      <c r="N927" s="311" t="str">
        <f t="array" ref="N927">IFERROR(
    XLOOKUP(F927,
            _xlws.FILTER('Supplier Emission'!$G$15:$G$49,
                   ('Supplier Emission'!$D$15:$D$49=H927) * ('Supplier Emission'!$F$15:$F$49=$E$541)),
            _xlws.FILTER('Supplier Emission'!$H$15:$H$49,
                   ('Supplier Emission'!$D$15:$D$49=H927) * ('Supplier Emission'!$F$15:$F$49=$E$541)),
            ""),
    "")</f>
        <v/>
      </c>
      <c r="O927" s="311" t="str">
        <f t="array" ref="O927">XLOOKUP(1,('Emission Factors'!$E$5:$E$488='GHG emissions calculations'!$F927)*('Emission Factors'!$H$5:$H$488='GHG emissions calculations'!$H927),INDEX('Emission Factors'!$E$5:$T$488,0,MATCH('GHG emissions calculations'!O$6,'Emission Factors'!$E$5:$T$5,0)),"",0)</f>
        <v/>
      </c>
      <c r="P927" s="313" t="str">
        <f t="array" ref="P927">IFERROR(
    INDEX('Emission Factors'!$E$5:$P$488,
          MATCH(1,
                ('Emission Factors'!$E$5:$E$488 = 'GHG emissions calculations'!$F927) *
                ('Emission Factors'!$H$5:$H$488 = 'GHG emissions calculations'!$H927),
                0),
          MATCH('GHG emissions calculations'!P$6,'Emission Factors'!$E$5:$P$5,0)),
    "")</f>
        <v/>
      </c>
      <c r="Q927" s="311" t="str">
        <f t="array" ref="Q927">IFERROR(
    IF(
        INDEX('Emission Factors'!$E$5:$P$488,
              MATCH(1,
                    ('Emission Factors'!$E$5:$E$488 = 'GHG emissions calculations'!$F927) *
                    ('Emission Factors'!$H$5:$H$488 = 'GHG emissions calculations'!$H927),
                    0),
              MATCH('GHG emissions calculations'!Q$6, 'Emission Factors'!$E$5:$P$5, 0)) &lt;&gt; "",
        INDEX('Emission Factors'!$E$5:$P$488,
              MATCH(1,
                    ('Emission Factors'!$E$5:$E$488 = 'GHG emissions calculations'!$F927) *
                    ('Emission Factors'!$H$5:$H$488 = 'GHG emissions calculations'!$H927),
                    0),
              MATCH('GHG emissions calculations'!Q$6, 'Emission Factors'!$E$5:$P$5, 0)),
        ""),
    "")</f>
        <v/>
      </c>
      <c r="R927" s="311" t="str">
        <f t="array" ref="R927">IFERROR(
    IF(
        INDEX('Emission Factors'!$E$5:$R$488,
              MATCH(1,
                    ('Emission Factors'!$E$5:$E$488 = 'GHG emissions calculations'!$F927) *
                    ('Emission Factors'!$H$5:$H$488 = 'GHG emissions calculations'!$H927),
                    0),
              MATCH('GHG emissions calculations'!R$6, 'Emission Factors'!$E$5:$R$5, 0)) &lt;&gt; "",
        INDEX('Emission Factors'!$E$5:$R$488,
              MATCH(1,
                    ('Emission Factors'!$E$5:$E$488 = 'GHG emissions calculations'!$F927) *
                    ('Emission Factors'!$H$5:$H$488 = 'GHG emissions calculations'!$H927),
                    0),
              MATCH('GHG emissions calculations'!R$6, 'Emission Factors'!$E$5:$R$5, 0)),
        ""),
    "")</f>
        <v/>
      </c>
      <c r="S927" s="312">
        <f t="shared" si="2"/>
        <v>0</v>
      </c>
      <c r="T927" s="23"/>
    </row>
    <row r="928" ht="15.75" customHeight="1" outlineLevel="1">
      <c r="A928" s="23"/>
      <c r="B928" s="71"/>
      <c r="C928" s="71"/>
      <c r="D928" s="71"/>
      <c r="E928" s="314"/>
      <c r="F928" s="311" t="str">
        <f>Lists!S123</f>
        <v>Recycled Ferronickel - America</v>
      </c>
      <c r="G928" s="311" t="str">
        <f t="array" ref="G928">XLOOKUP(1,('Emission Factors'!$E$5:$E$488='GHG emissions calculations'!$F928)*('Emission Factors'!$H$5:$H$488='GHG emissions calculations'!$H928),INDEX('Emission Factors'!$E$5:$T$488,0,MATCH('GHG emissions calculations'!G$6,'Emission Factors'!$E$5:$T$5,0)),"",0)</f>
        <v/>
      </c>
      <c r="H928" s="311" t="s">
        <v>238</v>
      </c>
      <c r="I928" s="312" t="str">
        <f>IF(
    SUMIFS('Import data'!$L$25:$L$80,
           'Import data'!$J$25:$J$80, F928,
           'Import data'!$G$25:$G$80, 'GHG emissions calculations'!$H928,
           'Import data'!$I$25:$I$80,$E$541) &lt;&gt; 0,
    SUMIFS('Import data'!$L$25:$L$80,
           'Import data'!$J$25:$J$80, F928,
           'Import data'!$G$25:$G$80, 'GHG emissions calculations'!$H928,
           'Import data'!$I$25:$I$80,$E$541),
    ""
)</f>
        <v/>
      </c>
      <c r="J928" s="311" t="str">
        <f t="array" ref="J928">IF(
    XLOOKUP(F928, 'Import data'!$J$26:$J$47, 'Import data'!$M$26:$M$47, "", 0) = "Please add the region-specific supplier emission factor or choose a different region available in the IAEG database.",
    "",
    XLOOKUP(F928, 'Import data'!$J$26:$J$47, 'Import data'!$M$26:$M$47, "", 0)
)</f>
        <v/>
      </c>
      <c r="K928" s="311" t="str">
        <f t="array" ref="K928">IFERROR(
    XLOOKUP(F928,
            _xlws.FILTER('Supplier Emission'!$G$15:$G$49,
                   ('Supplier Emission'!$D$15:$D$49=H928) * ('Supplier Emission'!$F$15:$F$49=$E$541)),
            _xlws.FILTER('Supplier Emission'!$I$15:$I$49,
                   ('Supplier Emission'!$D$15:$D$49=H928) * ('Supplier Emission'!$F$15:$F$49=$E$541)),
            ""),
    "")</f>
        <v/>
      </c>
      <c r="L928" s="311" t="str">
        <f t="array" ref="L928">IFERROR(
    XLOOKUP(F928,
            _xlws.FILTER('Supplier Emission'!$G$15:$G$49,
                   ('Supplier Emission'!$D$15:$D$49=H928) * ('Supplier Emission'!$F$15:$F$49=$E$541)),
            _xlws.FILTER('Supplier Emission'!$J$15:$J$49,
                   ('Supplier Emission'!$D$15:$D$49=H928) * ('Supplier Emission'!$F$15:$F$49=$E$541)),
            ""),
    "")</f>
        <v/>
      </c>
      <c r="M928" s="311" t="str">
        <f t="array" ref="M928">IFERROR(
    XLOOKUP(F928,
            _xlws.FILTER('Supplier Emission'!$G$15:$G$49,
                   ('Supplier Emission'!$D$15:$D$49=H928) * ('Supplier Emission'!$F$15:$F$49=$E$541)),
            _xlws.FILTER('Supplier Emission'!$M$15:$M$49,
                   ('Supplier Emission'!$D$15:$D$49=H928) * ('Supplier Emission'!$F$15:$F$49=$E$541)),
            ""),
    "")</f>
        <v/>
      </c>
      <c r="N928" s="311" t="str">
        <f t="array" ref="N928">IFERROR(
    XLOOKUP(F928,
            _xlws.FILTER('Supplier Emission'!$G$15:$G$49,
                   ('Supplier Emission'!$D$15:$D$49=H928) * ('Supplier Emission'!$F$15:$F$49=$E$541)),
            _xlws.FILTER('Supplier Emission'!$H$15:$H$49,
                   ('Supplier Emission'!$D$15:$D$49=H928) * ('Supplier Emission'!$F$15:$F$49=$E$541)),
            ""),
    "")</f>
        <v/>
      </c>
      <c r="O928" s="311" t="str">
        <f t="array" ref="O928">XLOOKUP(1,('Emission Factors'!$E$5:$E$488='GHG emissions calculations'!$F928)*('Emission Factors'!$H$5:$H$488='GHG emissions calculations'!$H928),INDEX('Emission Factors'!$E$5:$T$488,0,MATCH('GHG emissions calculations'!O$6,'Emission Factors'!$E$5:$T$5,0)),"",0)</f>
        <v/>
      </c>
      <c r="P928" s="313" t="str">
        <f t="array" ref="P928">IFERROR(
    INDEX('Emission Factors'!$E$5:$P$488,
          MATCH(1,
                ('Emission Factors'!$E$5:$E$488 = 'GHG emissions calculations'!$F928) *
                ('Emission Factors'!$H$5:$H$488 = 'GHG emissions calculations'!$H928),
                0),
          MATCH('GHG emissions calculations'!P$6,'Emission Factors'!$E$5:$P$5,0)),
    "")</f>
        <v/>
      </c>
      <c r="Q928" s="311" t="str">
        <f t="array" ref="Q928">IFERROR(
    IF(
        INDEX('Emission Factors'!$E$5:$P$488,
              MATCH(1,
                    ('Emission Factors'!$E$5:$E$488 = 'GHG emissions calculations'!$F928) *
                    ('Emission Factors'!$H$5:$H$488 = 'GHG emissions calculations'!$H928),
                    0),
              MATCH('GHG emissions calculations'!Q$6, 'Emission Factors'!$E$5:$P$5, 0)) &lt;&gt; "",
        INDEX('Emission Factors'!$E$5:$P$488,
              MATCH(1,
                    ('Emission Factors'!$E$5:$E$488 = 'GHG emissions calculations'!$F928) *
                    ('Emission Factors'!$H$5:$H$488 = 'GHG emissions calculations'!$H928),
                    0),
              MATCH('GHG emissions calculations'!Q$6, 'Emission Factors'!$E$5:$P$5, 0)),
        ""),
    "")</f>
        <v/>
      </c>
      <c r="R928" s="311" t="str">
        <f t="array" ref="R928">IFERROR(
    IF(
        INDEX('Emission Factors'!$E$5:$R$488,
              MATCH(1,
                    ('Emission Factors'!$E$5:$E$488 = 'GHG emissions calculations'!$F928) *
                    ('Emission Factors'!$H$5:$H$488 = 'GHG emissions calculations'!$H928),
                    0),
              MATCH('GHG emissions calculations'!R$6, 'Emission Factors'!$E$5:$R$5, 0)) &lt;&gt; "",
        INDEX('Emission Factors'!$E$5:$R$488,
              MATCH(1,
                    ('Emission Factors'!$E$5:$E$488 = 'GHG emissions calculations'!$F928) *
                    ('Emission Factors'!$H$5:$H$488 = 'GHG emissions calculations'!$H928),
                    0),
              MATCH('GHG emissions calculations'!R$6, 'Emission Factors'!$E$5:$R$5, 0)),
        ""),
    "")</f>
        <v/>
      </c>
      <c r="S928" s="312">
        <f t="shared" si="2"/>
        <v>0</v>
      </c>
      <c r="T928" s="23"/>
    </row>
    <row r="929" ht="15.75" customHeight="1" outlineLevel="1">
      <c r="A929" s="23"/>
      <c r="B929" s="71"/>
      <c r="C929" s="71"/>
      <c r="D929" s="71"/>
      <c r="E929" s="314"/>
      <c r="F929" s="311" t="str">
        <f>Lists!T333</f>
        <v>Recycled Ferronickel - America</v>
      </c>
      <c r="G929" s="311" t="str">
        <f t="array" ref="G929">XLOOKUP(1,('Emission Factors'!$E$5:$E$488='GHG emissions calculations'!$F929)*('Emission Factors'!$H$5:$H$488='GHG emissions calculations'!$H929),INDEX('Emission Factors'!$E$5:$T$488,0,MATCH('GHG emissions calculations'!G$6,'Emission Factors'!$E$5:$T$5,0)),"",0)</f>
        <v/>
      </c>
      <c r="H929" s="311" t="s">
        <v>237</v>
      </c>
      <c r="I929" s="312" t="str">
        <f>IF(
    SUMIFS('Import data'!$L$25:$L$80,
           'Import data'!$J$25:$J$80, F929,
           'Import data'!$G$25:$G$80, 'GHG emissions calculations'!$H929,
           'Import data'!$I$25:$I$80,$E$541) &lt;&gt; 0,
    SUMIFS('Import data'!$L$25:$L$80,
           'Import data'!$J$25:$J$80, F929,
           'Import data'!$G$25:$G$80, 'GHG emissions calculations'!$H929,
           'Import data'!$I$25:$I$80,$E$541),
    ""
)</f>
        <v/>
      </c>
      <c r="J929" s="311" t="str">
        <f t="array" ref="J929">IF(
    XLOOKUP(F929, 'Import data'!$J$26:$J$47, 'Import data'!$M$26:$M$47, "", 0) = "Please add the region-specific supplier emission factor or choose a different region available in the IAEG database.",
    "",
    XLOOKUP(F929, 'Import data'!$J$26:$J$47, 'Import data'!$M$26:$M$47, "", 0)
)</f>
        <v/>
      </c>
      <c r="K929" s="311" t="str">
        <f t="array" ref="K929">IFERROR(
    XLOOKUP(F929,
            _xlws.FILTER('Supplier Emission'!$G$15:$G$49,
                   ('Supplier Emission'!$D$15:$D$49=H929) * ('Supplier Emission'!$F$15:$F$49=$E$541)),
            _xlws.FILTER('Supplier Emission'!$I$15:$I$49,
                   ('Supplier Emission'!$D$15:$D$49=H929) * ('Supplier Emission'!$F$15:$F$49=$E$541)),
            ""),
    "")</f>
        <v/>
      </c>
      <c r="L929" s="311" t="str">
        <f t="array" ref="L929">IFERROR(
    XLOOKUP(F929,
            _xlws.FILTER('Supplier Emission'!$G$15:$G$49,
                   ('Supplier Emission'!$D$15:$D$49=H929) * ('Supplier Emission'!$F$15:$F$49=$E$541)),
            _xlws.FILTER('Supplier Emission'!$J$15:$J$49,
                   ('Supplier Emission'!$D$15:$D$49=H929) * ('Supplier Emission'!$F$15:$F$49=$E$541)),
            ""),
    "")</f>
        <v/>
      </c>
      <c r="M929" s="311" t="str">
        <f t="array" ref="M929">IFERROR(
    XLOOKUP(F929,
            _xlws.FILTER('Supplier Emission'!$G$15:$G$49,
                   ('Supplier Emission'!$D$15:$D$49=H929) * ('Supplier Emission'!$F$15:$F$49=$E$541)),
            _xlws.FILTER('Supplier Emission'!$M$15:$M$49,
                   ('Supplier Emission'!$D$15:$D$49=H929) * ('Supplier Emission'!$F$15:$F$49=$E$541)),
            ""),
    "")</f>
        <v/>
      </c>
      <c r="N929" s="311" t="str">
        <f t="array" ref="N929">IFERROR(
    XLOOKUP(F929,
            _xlws.FILTER('Supplier Emission'!$G$15:$G$49,
                   ('Supplier Emission'!$D$15:$D$49=H929) * ('Supplier Emission'!$F$15:$F$49=$E$541)),
            _xlws.FILTER('Supplier Emission'!$H$15:$H$49,
                   ('Supplier Emission'!$D$15:$D$49=H929) * ('Supplier Emission'!$F$15:$F$49=$E$541)),
            ""),
    "")</f>
        <v/>
      </c>
      <c r="O929" s="311" t="str">
        <f t="array" ref="O929">XLOOKUP(1,('Emission Factors'!$E$5:$E$488='GHG emissions calculations'!$F929)*('Emission Factors'!$H$5:$H$488='GHG emissions calculations'!$H929),INDEX('Emission Factors'!$E$5:$T$488,0,MATCH('GHG emissions calculations'!O$6,'Emission Factors'!$E$5:$T$5,0)),"",0)</f>
        <v/>
      </c>
      <c r="P929" s="313" t="str">
        <f t="array" ref="P929">IFERROR(
    INDEX('Emission Factors'!$E$5:$P$488,
          MATCH(1,
                ('Emission Factors'!$E$5:$E$488 = 'GHG emissions calculations'!$F929) *
                ('Emission Factors'!$H$5:$H$488 = 'GHG emissions calculations'!$H929),
                0),
          MATCH('GHG emissions calculations'!P$6,'Emission Factors'!$E$5:$P$5,0)),
    "")</f>
        <v/>
      </c>
      <c r="Q929" s="311" t="str">
        <f t="array" ref="Q929">IFERROR(
    IF(
        INDEX('Emission Factors'!$E$5:$P$488,
              MATCH(1,
                    ('Emission Factors'!$E$5:$E$488 = 'GHG emissions calculations'!$F929) *
                    ('Emission Factors'!$H$5:$H$488 = 'GHG emissions calculations'!$H929),
                    0),
              MATCH('GHG emissions calculations'!Q$6, 'Emission Factors'!$E$5:$P$5, 0)) &lt;&gt; "",
        INDEX('Emission Factors'!$E$5:$P$488,
              MATCH(1,
                    ('Emission Factors'!$E$5:$E$488 = 'GHG emissions calculations'!$F929) *
                    ('Emission Factors'!$H$5:$H$488 = 'GHG emissions calculations'!$H929),
                    0),
              MATCH('GHG emissions calculations'!Q$6, 'Emission Factors'!$E$5:$P$5, 0)),
        ""),
    "")</f>
        <v/>
      </c>
      <c r="R929" s="311" t="str">
        <f t="array" ref="R929">IFERROR(
    IF(
        INDEX('Emission Factors'!$E$5:$R$488,
              MATCH(1,
                    ('Emission Factors'!$E$5:$E$488 = 'GHG emissions calculations'!$F929) *
                    ('Emission Factors'!$H$5:$H$488 = 'GHG emissions calculations'!$H929),
                    0),
              MATCH('GHG emissions calculations'!R$6, 'Emission Factors'!$E$5:$R$5, 0)) &lt;&gt; "",
        INDEX('Emission Factors'!$E$5:$R$488,
              MATCH(1,
                    ('Emission Factors'!$E$5:$E$488 = 'GHG emissions calculations'!$F929) *
                    ('Emission Factors'!$H$5:$H$488 = 'GHG emissions calculations'!$H929),
                    0),
              MATCH('GHG emissions calculations'!R$6, 'Emission Factors'!$E$5:$R$5, 0)),
        ""),
    "")</f>
        <v/>
      </c>
      <c r="S929" s="312">
        <f t="shared" si="2"/>
        <v>0</v>
      </c>
      <c r="T929" s="23"/>
    </row>
    <row r="930" ht="15.75" customHeight="1" outlineLevel="1">
      <c r="A930" s="23"/>
      <c r="B930" s="71"/>
      <c r="C930" s="71"/>
      <c r="D930" s="71"/>
      <c r="E930" s="314"/>
      <c r="F930" s="311" t="str">
        <f>Lists!S126</f>
        <v>Recycled Ferronickel - Asia</v>
      </c>
      <c r="G930" s="311" t="str">
        <f t="array" ref="G930">XLOOKUP(1,('Emission Factors'!$E$5:$E$488='GHG emissions calculations'!$F930)*('Emission Factors'!$H$5:$H$488='GHG emissions calculations'!$H930),INDEX('Emission Factors'!$E$5:$T$488,0,MATCH('GHG emissions calculations'!G$6,'Emission Factors'!$E$5:$T$5,0)),"",0)</f>
        <v/>
      </c>
      <c r="H930" s="311" t="s">
        <v>238</v>
      </c>
      <c r="I930" s="312" t="str">
        <f>IF(
    SUMIFS('Import data'!$L$25:$L$80,
           'Import data'!$J$25:$J$80, F930,
           'Import data'!$G$25:$G$80, 'GHG emissions calculations'!$H930,
           'Import data'!$I$25:$I$80,$E$541) &lt;&gt; 0,
    SUMIFS('Import data'!$L$25:$L$80,
           'Import data'!$J$25:$J$80, F930,
           'Import data'!$G$25:$G$80, 'GHG emissions calculations'!$H930,
           'Import data'!$I$25:$I$80,$E$541),
    ""
)</f>
        <v/>
      </c>
      <c r="J930" s="311" t="str">
        <f t="array" ref="J930">IF(
    XLOOKUP(F930, 'Import data'!$J$26:$J$47, 'Import data'!$M$26:$M$47, "", 0) = "Please add the region-specific supplier emission factor or choose a different region available in the IAEG database.",
    "",
    XLOOKUP(F930, 'Import data'!$J$26:$J$47, 'Import data'!$M$26:$M$47, "", 0)
)</f>
        <v/>
      </c>
      <c r="K930" s="311" t="str">
        <f t="array" ref="K930">IFERROR(
    XLOOKUP(F930,
            _xlws.FILTER('Supplier Emission'!$G$15:$G$49,
                   ('Supplier Emission'!$D$15:$D$49=H930) * ('Supplier Emission'!$F$15:$F$49=$E$541)),
            _xlws.FILTER('Supplier Emission'!$I$15:$I$49,
                   ('Supplier Emission'!$D$15:$D$49=H930) * ('Supplier Emission'!$F$15:$F$49=$E$541)),
            ""),
    "")</f>
        <v/>
      </c>
      <c r="L930" s="311" t="str">
        <f t="array" ref="L930">IFERROR(
    XLOOKUP(F930,
            _xlws.FILTER('Supplier Emission'!$G$15:$G$49,
                   ('Supplier Emission'!$D$15:$D$49=H930) * ('Supplier Emission'!$F$15:$F$49=$E$541)),
            _xlws.FILTER('Supplier Emission'!$J$15:$J$49,
                   ('Supplier Emission'!$D$15:$D$49=H930) * ('Supplier Emission'!$F$15:$F$49=$E$541)),
            ""),
    "")</f>
        <v/>
      </c>
      <c r="M930" s="311" t="str">
        <f t="array" ref="M930">IFERROR(
    XLOOKUP(F930,
            _xlws.FILTER('Supplier Emission'!$G$15:$G$49,
                   ('Supplier Emission'!$D$15:$D$49=H930) * ('Supplier Emission'!$F$15:$F$49=$E$541)),
            _xlws.FILTER('Supplier Emission'!$M$15:$M$49,
                   ('Supplier Emission'!$D$15:$D$49=H930) * ('Supplier Emission'!$F$15:$F$49=$E$541)),
            ""),
    "")</f>
        <v/>
      </c>
      <c r="N930" s="311" t="str">
        <f t="array" ref="N930">IFERROR(
    XLOOKUP(F930,
            _xlws.FILTER('Supplier Emission'!$G$15:$G$49,
                   ('Supplier Emission'!$D$15:$D$49=H930) * ('Supplier Emission'!$F$15:$F$49=$E$541)),
            _xlws.FILTER('Supplier Emission'!$H$15:$H$49,
                   ('Supplier Emission'!$D$15:$D$49=H930) * ('Supplier Emission'!$F$15:$F$49=$E$541)),
            ""),
    "")</f>
        <v/>
      </c>
      <c r="O930" s="311" t="str">
        <f t="array" ref="O930">XLOOKUP(1,('Emission Factors'!$E$5:$E$488='GHG emissions calculations'!$F930)*('Emission Factors'!$H$5:$H$488='GHG emissions calculations'!$H930),INDEX('Emission Factors'!$E$5:$T$488,0,MATCH('GHG emissions calculations'!O$6,'Emission Factors'!$E$5:$T$5,0)),"",0)</f>
        <v/>
      </c>
      <c r="P930" s="313" t="str">
        <f t="array" ref="P930">IFERROR(
    INDEX('Emission Factors'!$E$5:$P$488,
          MATCH(1,
                ('Emission Factors'!$E$5:$E$488 = 'GHG emissions calculations'!$F930) *
                ('Emission Factors'!$H$5:$H$488 = 'GHG emissions calculations'!$H930),
                0),
          MATCH('GHG emissions calculations'!P$6,'Emission Factors'!$E$5:$P$5,0)),
    "")</f>
        <v/>
      </c>
      <c r="Q930" s="311" t="str">
        <f t="array" ref="Q930">IFERROR(
    IF(
        INDEX('Emission Factors'!$E$5:$P$488,
              MATCH(1,
                    ('Emission Factors'!$E$5:$E$488 = 'GHG emissions calculations'!$F930) *
                    ('Emission Factors'!$H$5:$H$488 = 'GHG emissions calculations'!$H930),
                    0),
              MATCH('GHG emissions calculations'!Q$6, 'Emission Factors'!$E$5:$P$5, 0)) &lt;&gt; "",
        INDEX('Emission Factors'!$E$5:$P$488,
              MATCH(1,
                    ('Emission Factors'!$E$5:$E$488 = 'GHG emissions calculations'!$F930) *
                    ('Emission Factors'!$H$5:$H$488 = 'GHG emissions calculations'!$H930),
                    0),
              MATCH('GHG emissions calculations'!Q$6, 'Emission Factors'!$E$5:$P$5, 0)),
        ""),
    "")</f>
        <v/>
      </c>
      <c r="R930" s="311" t="str">
        <f t="array" ref="R930">IFERROR(
    IF(
        INDEX('Emission Factors'!$E$5:$R$488,
              MATCH(1,
                    ('Emission Factors'!$E$5:$E$488 = 'GHG emissions calculations'!$F930) *
                    ('Emission Factors'!$H$5:$H$488 = 'GHG emissions calculations'!$H930),
                    0),
              MATCH('GHG emissions calculations'!R$6, 'Emission Factors'!$E$5:$R$5, 0)) &lt;&gt; "",
        INDEX('Emission Factors'!$E$5:$R$488,
              MATCH(1,
                    ('Emission Factors'!$E$5:$E$488 = 'GHG emissions calculations'!$F930) *
                    ('Emission Factors'!$H$5:$H$488 = 'GHG emissions calculations'!$H930),
                    0),
              MATCH('GHG emissions calculations'!R$6, 'Emission Factors'!$E$5:$R$5, 0)),
        ""),
    "")</f>
        <v/>
      </c>
      <c r="S930" s="312">
        <f t="shared" si="2"/>
        <v>0</v>
      </c>
      <c r="T930" s="23"/>
    </row>
    <row r="931" ht="15.75" customHeight="1" outlineLevel="1">
      <c r="A931" s="23"/>
      <c r="B931" s="71"/>
      <c r="C931" s="71"/>
      <c r="D931" s="71"/>
      <c r="E931" s="314"/>
      <c r="F931" s="311" t="str">
        <f>Lists!T336</f>
        <v>Recycled Ferronickel - Asia</v>
      </c>
      <c r="G931" s="311" t="str">
        <f t="array" ref="G931">XLOOKUP(1,('Emission Factors'!$E$5:$E$488='GHG emissions calculations'!$F931)*('Emission Factors'!$H$5:$H$488='GHG emissions calculations'!$H931),INDEX('Emission Factors'!$E$5:$T$488,0,MATCH('GHG emissions calculations'!G$6,'Emission Factors'!$E$5:$T$5,0)),"",0)</f>
        <v/>
      </c>
      <c r="H931" s="311" t="s">
        <v>237</v>
      </c>
      <c r="I931" s="312" t="str">
        <f>IF(
    SUMIFS('Import data'!$L$25:$L$80,
           'Import data'!$J$25:$J$80, F931,
           'Import data'!$G$25:$G$80, 'GHG emissions calculations'!$H931,
           'Import data'!$I$25:$I$80,$E$541) &lt;&gt; 0,
    SUMIFS('Import data'!$L$25:$L$80,
           'Import data'!$J$25:$J$80, F931,
           'Import data'!$G$25:$G$80, 'GHG emissions calculations'!$H931,
           'Import data'!$I$25:$I$80,$E$541),
    ""
)</f>
        <v/>
      </c>
      <c r="J931" s="311" t="str">
        <f t="array" ref="J931">IF(
    XLOOKUP(F931, 'Import data'!$J$26:$J$47, 'Import data'!$M$26:$M$47, "", 0) = "Please add the region-specific supplier emission factor or choose a different region available in the IAEG database.",
    "",
    XLOOKUP(F931, 'Import data'!$J$26:$J$47, 'Import data'!$M$26:$M$47, "", 0)
)</f>
        <v/>
      </c>
      <c r="K931" s="311" t="str">
        <f t="array" ref="K931">IFERROR(
    XLOOKUP(F931,
            _xlws.FILTER('Supplier Emission'!$G$15:$G$49,
                   ('Supplier Emission'!$D$15:$D$49=H931) * ('Supplier Emission'!$F$15:$F$49=$E$541)),
            _xlws.FILTER('Supplier Emission'!$I$15:$I$49,
                   ('Supplier Emission'!$D$15:$D$49=H931) * ('Supplier Emission'!$F$15:$F$49=$E$541)),
            ""),
    "")</f>
        <v/>
      </c>
      <c r="L931" s="311" t="str">
        <f t="array" ref="L931">IFERROR(
    XLOOKUP(F931,
            _xlws.FILTER('Supplier Emission'!$G$15:$G$49,
                   ('Supplier Emission'!$D$15:$D$49=H931) * ('Supplier Emission'!$F$15:$F$49=$E$541)),
            _xlws.FILTER('Supplier Emission'!$J$15:$J$49,
                   ('Supplier Emission'!$D$15:$D$49=H931) * ('Supplier Emission'!$F$15:$F$49=$E$541)),
            ""),
    "")</f>
        <v/>
      </c>
      <c r="M931" s="311" t="str">
        <f t="array" ref="M931">IFERROR(
    XLOOKUP(F931,
            _xlws.FILTER('Supplier Emission'!$G$15:$G$49,
                   ('Supplier Emission'!$D$15:$D$49=H931) * ('Supplier Emission'!$F$15:$F$49=$E$541)),
            _xlws.FILTER('Supplier Emission'!$M$15:$M$49,
                   ('Supplier Emission'!$D$15:$D$49=H931) * ('Supplier Emission'!$F$15:$F$49=$E$541)),
            ""),
    "")</f>
        <v/>
      </c>
      <c r="N931" s="311" t="str">
        <f t="array" ref="N931">IFERROR(
    XLOOKUP(F931,
            _xlws.FILTER('Supplier Emission'!$G$15:$G$49,
                   ('Supplier Emission'!$D$15:$D$49=H931) * ('Supplier Emission'!$F$15:$F$49=$E$541)),
            _xlws.FILTER('Supplier Emission'!$H$15:$H$49,
                   ('Supplier Emission'!$D$15:$D$49=H931) * ('Supplier Emission'!$F$15:$F$49=$E$541)),
            ""),
    "")</f>
        <v/>
      </c>
      <c r="O931" s="311" t="str">
        <f t="array" ref="O931">XLOOKUP(1,('Emission Factors'!$E$5:$E$488='GHG emissions calculations'!$F931)*('Emission Factors'!$H$5:$H$488='GHG emissions calculations'!$H931),INDEX('Emission Factors'!$E$5:$T$488,0,MATCH('GHG emissions calculations'!O$6,'Emission Factors'!$E$5:$T$5,0)),"",0)</f>
        <v/>
      </c>
      <c r="P931" s="313" t="str">
        <f t="array" ref="P931">IFERROR(
    INDEX('Emission Factors'!$E$5:$P$488,
          MATCH(1,
                ('Emission Factors'!$E$5:$E$488 = 'GHG emissions calculations'!$F931) *
                ('Emission Factors'!$H$5:$H$488 = 'GHG emissions calculations'!$H931),
                0),
          MATCH('GHG emissions calculations'!P$6,'Emission Factors'!$E$5:$P$5,0)),
    "")</f>
        <v/>
      </c>
      <c r="Q931" s="311" t="str">
        <f t="array" ref="Q931">IFERROR(
    IF(
        INDEX('Emission Factors'!$E$5:$P$488,
              MATCH(1,
                    ('Emission Factors'!$E$5:$E$488 = 'GHG emissions calculations'!$F931) *
                    ('Emission Factors'!$H$5:$H$488 = 'GHG emissions calculations'!$H931),
                    0),
              MATCH('GHG emissions calculations'!Q$6, 'Emission Factors'!$E$5:$P$5, 0)) &lt;&gt; "",
        INDEX('Emission Factors'!$E$5:$P$488,
              MATCH(1,
                    ('Emission Factors'!$E$5:$E$488 = 'GHG emissions calculations'!$F931) *
                    ('Emission Factors'!$H$5:$H$488 = 'GHG emissions calculations'!$H931),
                    0),
              MATCH('GHG emissions calculations'!Q$6, 'Emission Factors'!$E$5:$P$5, 0)),
        ""),
    "")</f>
        <v/>
      </c>
      <c r="R931" s="311" t="str">
        <f t="array" ref="R931">IFERROR(
    IF(
        INDEX('Emission Factors'!$E$5:$R$488,
              MATCH(1,
                    ('Emission Factors'!$E$5:$E$488 = 'GHG emissions calculations'!$F931) *
                    ('Emission Factors'!$H$5:$H$488 = 'GHG emissions calculations'!$H931),
                    0),
              MATCH('GHG emissions calculations'!R$6, 'Emission Factors'!$E$5:$R$5, 0)) &lt;&gt; "",
        INDEX('Emission Factors'!$E$5:$R$488,
              MATCH(1,
                    ('Emission Factors'!$E$5:$E$488 = 'GHG emissions calculations'!$F931) *
                    ('Emission Factors'!$H$5:$H$488 = 'GHG emissions calculations'!$H931),
                    0),
              MATCH('GHG emissions calculations'!R$6, 'Emission Factors'!$E$5:$R$5, 0)),
        ""),
    "")</f>
        <v/>
      </c>
      <c r="S931" s="312">
        <f t="shared" si="2"/>
        <v>0</v>
      </c>
      <c r="T931" s="23"/>
    </row>
    <row r="932" ht="15.75" customHeight="1" outlineLevel="1">
      <c r="A932" s="23"/>
      <c r="B932" s="71"/>
      <c r="C932" s="71"/>
      <c r="D932" s="71"/>
      <c r="E932" s="314"/>
      <c r="F932" s="311" t="str">
        <f>Lists!S124</f>
        <v>Recycled Ferronickel - Europe</v>
      </c>
      <c r="G932" s="311" t="str">
        <f t="array" ref="G932">XLOOKUP(1,('Emission Factors'!$E$5:$E$488='GHG emissions calculations'!$F932)*('Emission Factors'!$H$5:$H$488='GHG emissions calculations'!$H932),INDEX('Emission Factors'!$E$5:$T$488,0,MATCH('GHG emissions calculations'!G$6,'Emission Factors'!$E$5:$T$5,0)),"",0)</f>
        <v/>
      </c>
      <c r="H932" s="311" t="s">
        <v>238</v>
      </c>
      <c r="I932" s="312" t="str">
        <f>IF(
    SUMIFS('Import data'!$L$25:$L$80,
           'Import data'!$J$25:$J$80, F932,
           'Import data'!$G$25:$G$80, 'GHG emissions calculations'!$H932,
           'Import data'!$I$25:$I$80,$E$541) &lt;&gt; 0,
    SUMIFS('Import data'!$L$25:$L$80,
           'Import data'!$J$25:$J$80, F932,
           'Import data'!$G$25:$G$80, 'GHG emissions calculations'!$H932,
           'Import data'!$I$25:$I$80,$E$541),
    ""
)</f>
        <v/>
      </c>
      <c r="J932" s="311" t="str">
        <f t="array" ref="J932">IF(
    XLOOKUP(F932, 'Import data'!$J$26:$J$47, 'Import data'!$M$26:$M$47, "", 0) = "Please add the region-specific supplier emission factor or choose a different region available in the IAEG database.",
    "",
    XLOOKUP(F932, 'Import data'!$J$26:$J$47, 'Import data'!$M$26:$M$47, "", 0)
)</f>
        <v/>
      </c>
      <c r="K932" s="311" t="str">
        <f t="array" ref="K932">IFERROR(
    XLOOKUP(F932,
            _xlws.FILTER('Supplier Emission'!$G$15:$G$49,
                   ('Supplier Emission'!$D$15:$D$49=H932) * ('Supplier Emission'!$F$15:$F$49=$E$541)),
            _xlws.FILTER('Supplier Emission'!$I$15:$I$49,
                   ('Supplier Emission'!$D$15:$D$49=H932) * ('Supplier Emission'!$F$15:$F$49=$E$541)),
            ""),
    "")</f>
        <v/>
      </c>
      <c r="L932" s="311" t="str">
        <f t="array" ref="L932">IFERROR(
    XLOOKUP(F932,
            _xlws.FILTER('Supplier Emission'!$G$15:$G$49,
                   ('Supplier Emission'!$D$15:$D$49=H932) * ('Supplier Emission'!$F$15:$F$49=$E$541)),
            _xlws.FILTER('Supplier Emission'!$J$15:$J$49,
                   ('Supplier Emission'!$D$15:$D$49=H932) * ('Supplier Emission'!$F$15:$F$49=$E$541)),
            ""),
    "")</f>
        <v/>
      </c>
      <c r="M932" s="311" t="str">
        <f t="array" ref="M932">IFERROR(
    XLOOKUP(F932,
            _xlws.FILTER('Supplier Emission'!$G$15:$G$49,
                   ('Supplier Emission'!$D$15:$D$49=H932) * ('Supplier Emission'!$F$15:$F$49=$E$541)),
            _xlws.FILTER('Supplier Emission'!$M$15:$M$49,
                   ('Supplier Emission'!$D$15:$D$49=H932) * ('Supplier Emission'!$F$15:$F$49=$E$541)),
            ""),
    "")</f>
        <v/>
      </c>
      <c r="N932" s="311" t="str">
        <f t="array" ref="N932">IFERROR(
    XLOOKUP(F932,
            _xlws.FILTER('Supplier Emission'!$G$15:$G$49,
                   ('Supplier Emission'!$D$15:$D$49=H932) * ('Supplier Emission'!$F$15:$F$49=$E$541)),
            _xlws.FILTER('Supplier Emission'!$H$15:$H$49,
                   ('Supplier Emission'!$D$15:$D$49=H932) * ('Supplier Emission'!$F$15:$F$49=$E$541)),
            ""),
    "")</f>
        <v/>
      </c>
      <c r="O932" s="311" t="str">
        <f t="array" ref="O932">XLOOKUP(1,('Emission Factors'!$E$5:$E$488='GHG emissions calculations'!$F932)*('Emission Factors'!$H$5:$H$488='GHG emissions calculations'!$H932),INDEX('Emission Factors'!$E$5:$T$488,0,MATCH('GHG emissions calculations'!O$6,'Emission Factors'!$E$5:$T$5,0)),"",0)</f>
        <v/>
      </c>
      <c r="P932" s="313" t="str">
        <f t="array" ref="P932">IFERROR(
    INDEX('Emission Factors'!$E$5:$P$488,
          MATCH(1,
                ('Emission Factors'!$E$5:$E$488 = 'GHG emissions calculations'!$F932) *
                ('Emission Factors'!$H$5:$H$488 = 'GHG emissions calculations'!$H932),
                0),
          MATCH('GHG emissions calculations'!P$6,'Emission Factors'!$E$5:$P$5,0)),
    "")</f>
        <v/>
      </c>
      <c r="Q932" s="311" t="str">
        <f t="array" ref="Q932">IFERROR(
    IF(
        INDEX('Emission Factors'!$E$5:$P$488,
              MATCH(1,
                    ('Emission Factors'!$E$5:$E$488 = 'GHG emissions calculations'!$F932) *
                    ('Emission Factors'!$H$5:$H$488 = 'GHG emissions calculations'!$H932),
                    0),
              MATCH('GHG emissions calculations'!Q$6, 'Emission Factors'!$E$5:$P$5, 0)) &lt;&gt; "",
        INDEX('Emission Factors'!$E$5:$P$488,
              MATCH(1,
                    ('Emission Factors'!$E$5:$E$488 = 'GHG emissions calculations'!$F932) *
                    ('Emission Factors'!$H$5:$H$488 = 'GHG emissions calculations'!$H932),
                    0),
              MATCH('GHG emissions calculations'!Q$6, 'Emission Factors'!$E$5:$P$5, 0)),
        ""),
    "")</f>
        <v/>
      </c>
      <c r="R932" s="311" t="str">
        <f t="array" ref="R932">IFERROR(
    IF(
        INDEX('Emission Factors'!$E$5:$R$488,
              MATCH(1,
                    ('Emission Factors'!$E$5:$E$488 = 'GHG emissions calculations'!$F932) *
                    ('Emission Factors'!$H$5:$H$488 = 'GHG emissions calculations'!$H932),
                    0),
              MATCH('GHG emissions calculations'!R$6, 'Emission Factors'!$E$5:$R$5, 0)) &lt;&gt; "",
        INDEX('Emission Factors'!$E$5:$R$488,
              MATCH(1,
                    ('Emission Factors'!$E$5:$E$488 = 'GHG emissions calculations'!$F932) *
                    ('Emission Factors'!$H$5:$H$488 = 'GHG emissions calculations'!$H932),
                    0),
              MATCH('GHG emissions calculations'!R$6, 'Emission Factors'!$E$5:$R$5, 0)),
        ""),
    "")</f>
        <v/>
      </c>
      <c r="S932" s="312">
        <f t="shared" si="2"/>
        <v>0</v>
      </c>
      <c r="T932" s="23"/>
    </row>
    <row r="933" ht="15.75" customHeight="1" outlineLevel="1">
      <c r="A933" s="23"/>
      <c r="B933" s="71"/>
      <c r="C933" s="71"/>
      <c r="D933" s="71"/>
      <c r="E933" s="314"/>
      <c r="F933" s="311" t="str">
        <f>Lists!T334</f>
        <v>Recycled Ferronickel - Europe</v>
      </c>
      <c r="G933" s="311" t="str">
        <f t="array" ref="G933">XLOOKUP(1,('Emission Factors'!$E$5:$E$488='GHG emissions calculations'!$F933)*('Emission Factors'!$H$5:$H$488='GHG emissions calculations'!$H933),INDEX('Emission Factors'!$E$5:$T$488,0,MATCH('GHG emissions calculations'!G$6,'Emission Factors'!$E$5:$T$5,0)),"",0)</f>
        <v/>
      </c>
      <c r="H933" s="311" t="s">
        <v>237</v>
      </c>
      <c r="I933" s="312" t="str">
        <f>IF(
    SUMIFS('Import data'!$L$25:$L$80,
           'Import data'!$J$25:$J$80, F933,
           'Import data'!$G$25:$G$80, 'GHG emissions calculations'!$H933,
           'Import data'!$I$25:$I$80,$E$541) &lt;&gt; 0,
    SUMIFS('Import data'!$L$25:$L$80,
           'Import data'!$J$25:$J$80, F933,
           'Import data'!$G$25:$G$80, 'GHG emissions calculations'!$H933,
           'Import data'!$I$25:$I$80,$E$541),
    ""
)</f>
        <v/>
      </c>
      <c r="J933" s="311" t="str">
        <f t="array" ref="J933">IF(
    XLOOKUP(F933, 'Import data'!$J$26:$J$47, 'Import data'!$M$26:$M$47, "", 0) = "Please add the region-specific supplier emission factor or choose a different region available in the IAEG database.",
    "",
    XLOOKUP(F933, 'Import data'!$J$26:$J$47, 'Import data'!$M$26:$M$47, "", 0)
)</f>
        <v/>
      </c>
      <c r="K933" s="311" t="str">
        <f t="array" ref="K933">IFERROR(
    XLOOKUP(F933,
            _xlws.FILTER('Supplier Emission'!$G$15:$G$49,
                   ('Supplier Emission'!$D$15:$D$49=H933) * ('Supplier Emission'!$F$15:$F$49=$E$541)),
            _xlws.FILTER('Supplier Emission'!$I$15:$I$49,
                   ('Supplier Emission'!$D$15:$D$49=H933) * ('Supplier Emission'!$F$15:$F$49=$E$541)),
            ""),
    "")</f>
        <v/>
      </c>
      <c r="L933" s="311" t="str">
        <f t="array" ref="L933">IFERROR(
    XLOOKUP(F933,
            _xlws.FILTER('Supplier Emission'!$G$15:$G$49,
                   ('Supplier Emission'!$D$15:$D$49=H933) * ('Supplier Emission'!$F$15:$F$49=$E$541)),
            _xlws.FILTER('Supplier Emission'!$J$15:$J$49,
                   ('Supplier Emission'!$D$15:$D$49=H933) * ('Supplier Emission'!$F$15:$F$49=$E$541)),
            ""),
    "")</f>
        <v/>
      </c>
      <c r="M933" s="311" t="str">
        <f t="array" ref="M933">IFERROR(
    XLOOKUP(F933,
            _xlws.FILTER('Supplier Emission'!$G$15:$G$49,
                   ('Supplier Emission'!$D$15:$D$49=H933) * ('Supplier Emission'!$F$15:$F$49=$E$541)),
            _xlws.FILTER('Supplier Emission'!$M$15:$M$49,
                   ('Supplier Emission'!$D$15:$D$49=H933) * ('Supplier Emission'!$F$15:$F$49=$E$541)),
            ""),
    "")</f>
        <v/>
      </c>
      <c r="N933" s="311" t="str">
        <f t="array" ref="N933">IFERROR(
    XLOOKUP(F933,
            _xlws.FILTER('Supplier Emission'!$G$15:$G$49,
                   ('Supplier Emission'!$D$15:$D$49=H933) * ('Supplier Emission'!$F$15:$F$49=$E$541)),
            _xlws.FILTER('Supplier Emission'!$H$15:$H$49,
                   ('Supplier Emission'!$D$15:$D$49=H933) * ('Supplier Emission'!$F$15:$F$49=$E$541)),
            ""),
    "")</f>
        <v/>
      </c>
      <c r="O933" s="311" t="str">
        <f t="array" ref="O933">XLOOKUP(1,('Emission Factors'!$E$5:$E$488='GHG emissions calculations'!$F933)*('Emission Factors'!$H$5:$H$488='GHG emissions calculations'!$H933),INDEX('Emission Factors'!$E$5:$T$488,0,MATCH('GHG emissions calculations'!O$6,'Emission Factors'!$E$5:$T$5,0)),"",0)</f>
        <v/>
      </c>
      <c r="P933" s="313" t="str">
        <f t="array" ref="P933">IFERROR(
    INDEX('Emission Factors'!$E$5:$P$488,
          MATCH(1,
                ('Emission Factors'!$E$5:$E$488 = 'GHG emissions calculations'!$F933) *
                ('Emission Factors'!$H$5:$H$488 = 'GHG emissions calculations'!$H933),
                0),
          MATCH('GHG emissions calculations'!P$6,'Emission Factors'!$E$5:$P$5,0)),
    "")</f>
        <v/>
      </c>
      <c r="Q933" s="311" t="str">
        <f t="array" ref="Q933">IFERROR(
    IF(
        INDEX('Emission Factors'!$E$5:$P$488,
              MATCH(1,
                    ('Emission Factors'!$E$5:$E$488 = 'GHG emissions calculations'!$F933) *
                    ('Emission Factors'!$H$5:$H$488 = 'GHG emissions calculations'!$H933),
                    0),
              MATCH('GHG emissions calculations'!Q$6, 'Emission Factors'!$E$5:$P$5, 0)) &lt;&gt; "",
        INDEX('Emission Factors'!$E$5:$P$488,
              MATCH(1,
                    ('Emission Factors'!$E$5:$E$488 = 'GHG emissions calculations'!$F933) *
                    ('Emission Factors'!$H$5:$H$488 = 'GHG emissions calculations'!$H933),
                    0),
              MATCH('GHG emissions calculations'!Q$6, 'Emission Factors'!$E$5:$P$5, 0)),
        ""),
    "")</f>
        <v/>
      </c>
      <c r="R933" s="311" t="str">
        <f t="array" ref="R933">IFERROR(
    IF(
        INDEX('Emission Factors'!$E$5:$R$488,
              MATCH(1,
                    ('Emission Factors'!$E$5:$E$488 = 'GHG emissions calculations'!$F933) *
                    ('Emission Factors'!$H$5:$H$488 = 'GHG emissions calculations'!$H933),
                    0),
              MATCH('GHG emissions calculations'!R$6, 'Emission Factors'!$E$5:$R$5, 0)) &lt;&gt; "",
        INDEX('Emission Factors'!$E$5:$R$488,
              MATCH(1,
                    ('Emission Factors'!$E$5:$E$488 = 'GHG emissions calculations'!$F933) *
                    ('Emission Factors'!$H$5:$H$488 = 'GHG emissions calculations'!$H933),
                    0),
              MATCH('GHG emissions calculations'!R$6, 'Emission Factors'!$E$5:$R$5, 0)),
        ""),
    "")</f>
        <v/>
      </c>
      <c r="S933" s="312">
        <f t="shared" si="2"/>
        <v>0</v>
      </c>
      <c r="T933" s="23"/>
    </row>
    <row r="934" ht="15.75" customHeight="1" outlineLevel="1">
      <c r="A934" s="23"/>
      <c r="B934" s="71"/>
      <c r="C934" s="71"/>
      <c r="D934" s="71"/>
      <c r="E934" s="314"/>
      <c r="F934" s="311" t="str">
        <f>Lists!S129</f>
        <v>Recycled Ferronickel - Global or unspecified region</v>
      </c>
      <c r="G934" s="311" t="str">
        <f t="array" ref="G934">XLOOKUP(1,('Emission Factors'!$E$5:$E$488='GHG emissions calculations'!$F934)*('Emission Factors'!$H$5:$H$488='GHG emissions calculations'!$H934),INDEX('Emission Factors'!$E$5:$T$488,0,MATCH('GHG emissions calculations'!G$6,'Emission Factors'!$E$5:$T$5,0)),"",0)</f>
        <v/>
      </c>
      <c r="H934" s="311" t="s">
        <v>238</v>
      </c>
      <c r="I934" s="312" t="str">
        <f>IF(
    SUMIFS('Import data'!$L$25:$L$80,
           'Import data'!$J$25:$J$80, F934,
           'Import data'!$G$25:$G$80, 'GHG emissions calculations'!$H934,
           'Import data'!$I$25:$I$80,$E$541) &lt;&gt; 0,
    SUMIFS('Import data'!$L$25:$L$80,
           'Import data'!$J$25:$J$80, F934,
           'Import data'!$G$25:$G$80, 'GHG emissions calculations'!$H934,
           'Import data'!$I$25:$I$80,$E$541),
    ""
)</f>
        <v/>
      </c>
      <c r="J934" s="311" t="str">
        <f t="array" ref="J934">IF(
    XLOOKUP(F934, 'Import data'!$J$26:$J$47, 'Import data'!$M$26:$M$47, "", 0) = "Please add the region-specific supplier emission factor or choose a different region available in the IAEG database.",
    "",
    XLOOKUP(F934, 'Import data'!$J$26:$J$47, 'Import data'!$M$26:$M$47, "", 0)
)</f>
        <v/>
      </c>
      <c r="K934" s="311" t="str">
        <f t="array" ref="K934">IFERROR(
    XLOOKUP(F934,
            _xlws.FILTER('Supplier Emission'!$G$15:$G$49,
                   ('Supplier Emission'!$D$15:$D$49=H934) * ('Supplier Emission'!$F$15:$F$49=$E$541)),
            _xlws.FILTER('Supplier Emission'!$I$15:$I$49,
                   ('Supplier Emission'!$D$15:$D$49=H934) * ('Supplier Emission'!$F$15:$F$49=$E$541)),
            ""),
    "")</f>
        <v/>
      </c>
      <c r="L934" s="311" t="str">
        <f t="array" ref="L934">IFERROR(
    XLOOKUP(F934,
            _xlws.FILTER('Supplier Emission'!$G$15:$G$49,
                   ('Supplier Emission'!$D$15:$D$49=H934) * ('Supplier Emission'!$F$15:$F$49=$E$541)),
            _xlws.FILTER('Supplier Emission'!$J$15:$J$49,
                   ('Supplier Emission'!$D$15:$D$49=H934) * ('Supplier Emission'!$F$15:$F$49=$E$541)),
            ""),
    "")</f>
        <v/>
      </c>
      <c r="M934" s="311" t="str">
        <f t="array" ref="M934">IFERROR(
    XLOOKUP(F934,
            _xlws.FILTER('Supplier Emission'!$G$15:$G$49,
                   ('Supplier Emission'!$D$15:$D$49=H934) * ('Supplier Emission'!$F$15:$F$49=$E$541)),
            _xlws.FILTER('Supplier Emission'!$M$15:$M$49,
                   ('Supplier Emission'!$D$15:$D$49=H934) * ('Supplier Emission'!$F$15:$F$49=$E$541)),
            ""),
    "")</f>
        <v/>
      </c>
      <c r="N934" s="311" t="str">
        <f t="array" ref="N934">IFERROR(
    XLOOKUP(F934,
            _xlws.FILTER('Supplier Emission'!$G$15:$G$49,
                   ('Supplier Emission'!$D$15:$D$49=H934) * ('Supplier Emission'!$F$15:$F$49=$E$541)),
            _xlws.FILTER('Supplier Emission'!$H$15:$H$49,
                   ('Supplier Emission'!$D$15:$D$49=H934) * ('Supplier Emission'!$F$15:$F$49=$E$541)),
            ""),
    "")</f>
        <v/>
      </c>
      <c r="O934" s="311" t="str">
        <f t="array" ref="O934">XLOOKUP(1,('Emission Factors'!$E$5:$E$488='GHG emissions calculations'!$F934)*('Emission Factors'!$H$5:$H$488='GHG emissions calculations'!$H934),INDEX('Emission Factors'!$E$5:$T$488,0,MATCH('GHG emissions calculations'!O$6,'Emission Factors'!$E$5:$T$5,0)),"",0)</f>
        <v/>
      </c>
      <c r="P934" s="313" t="str">
        <f t="array" ref="P934">IFERROR(
    INDEX('Emission Factors'!$E$5:$P$488,
          MATCH(1,
                ('Emission Factors'!$E$5:$E$488 = 'GHG emissions calculations'!$F934) *
                ('Emission Factors'!$H$5:$H$488 = 'GHG emissions calculations'!$H934),
                0),
          MATCH('GHG emissions calculations'!P$6,'Emission Factors'!$E$5:$P$5,0)),
    "")</f>
        <v/>
      </c>
      <c r="Q934" s="311" t="str">
        <f t="array" ref="Q934">IFERROR(
    IF(
        INDEX('Emission Factors'!$E$5:$P$488,
              MATCH(1,
                    ('Emission Factors'!$E$5:$E$488 = 'GHG emissions calculations'!$F934) *
                    ('Emission Factors'!$H$5:$H$488 = 'GHG emissions calculations'!$H934),
                    0),
              MATCH('GHG emissions calculations'!Q$6, 'Emission Factors'!$E$5:$P$5, 0)) &lt;&gt; "",
        INDEX('Emission Factors'!$E$5:$P$488,
              MATCH(1,
                    ('Emission Factors'!$E$5:$E$488 = 'GHG emissions calculations'!$F934) *
                    ('Emission Factors'!$H$5:$H$488 = 'GHG emissions calculations'!$H934),
                    0),
              MATCH('GHG emissions calculations'!Q$6, 'Emission Factors'!$E$5:$P$5, 0)),
        ""),
    "")</f>
        <v/>
      </c>
      <c r="R934" s="311" t="str">
        <f t="array" ref="R934">IFERROR(
    IF(
        INDEX('Emission Factors'!$E$5:$R$488,
              MATCH(1,
                    ('Emission Factors'!$E$5:$E$488 = 'GHG emissions calculations'!$F934) *
                    ('Emission Factors'!$H$5:$H$488 = 'GHG emissions calculations'!$H934),
                    0),
              MATCH('GHG emissions calculations'!R$6, 'Emission Factors'!$E$5:$R$5, 0)) &lt;&gt; "",
        INDEX('Emission Factors'!$E$5:$R$488,
              MATCH(1,
                    ('Emission Factors'!$E$5:$E$488 = 'GHG emissions calculations'!$F934) *
                    ('Emission Factors'!$H$5:$H$488 = 'GHG emissions calculations'!$H934),
                    0),
              MATCH('GHG emissions calculations'!R$6, 'Emission Factors'!$E$5:$R$5, 0)),
        ""),
    "")</f>
        <v/>
      </c>
      <c r="S934" s="312">
        <f t="shared" si="2"/>
        <v>0</v>
      </c>
      <c r="T934" s="23"/>
    </row>
    <row r="935" ht="15.75" customHeight="1" outlineLevel="1">
      <c r="A935" s="23"/>
      <c r="B935" s="71"/>
      <c r="C935" s="71"/>
      <c r="D935" s="71"/>
      <c r="E935" s="314"/>
      <c r="F935" s="311" t="str">
        <f>Lists!T339</f>
        <v>Recycled Ferronickel - Global or unspecified region</v>
      </c>
      <c r="G935" s="311" t="str">
        <f t="array" ref="G935">XLOOKUP(1,('Emission Factors'!$E$5:$E$488='GHG emissions calculations'!$F935)*('Emission Factors'!$H$5:$H$488='GHG emissions calculations'!$H935),INDEX('Emission Factors'!$E$5:$T$488,0,MATCH('GHG emissions calculations'!G$6,'Emission Factors'!$E$5:$T$5,0)),"",0)</f>
        <v/>
      </c>
      <c r="H935" s="311" t="s">
        <v>237</v>
      </c>
      <c r="I935" s="312" t="str">
        <f>IF(
    SUMIFS('Import data'!$L$25:$L$80,
           'Import data'!$J$25:$J$80, F935,
           'Import data'!$G$25:$G$80, 'GHG emissions calculations'!$H935,
           'Import data'!$I$25:$I$80,$E$541) &lt;&gt; 0,
    SUMIFS('Import data'!$L$25:$L$80,
           'Import data'!$J$25:$J$80, F935,
           'Import data'!$G$25:$G$80, 'GHG emissions calculations'!$H935,
           'Import data'!$I$25:$I$80,$E$541),
    ""
)</f>
        <v/>
      </c>
      <c r="J935" s="311" t="str">
        <f t="array" ref="J935">IF(
    XLOOKUP(F935, 'Import data'!$J$26:$J$47, 'Import data'!$M$26:$M$47, "", 0) = "Please add the region-specific supplier emission factor or choose a different region available in the IAEG database.",
    "",
    XLOOKUP(F935, 'Import data'!$J$26:$J$47, 'Import data'!$M$26:$M$47, "", 0)
)</f>
        <v/>
      </c>
      <c r="K935" s="311" t="str">
        <f t="array" ref="K935">IFERROR(
    XLOOKUP(F935,
            _xlws.FILTER('Supplier Emission'!$G$15:$G$49,
                   ('Supplier Emission'!$D$15:$D$49=H935) * ('Supplier Emission'!$F$15:$F$49=$E$541)),
            _xlws.FILTER('Supplier Emission'!$I$15:$I$49,
                   ('Supplier Emission'!$D$15:$D$49=H935) * ('Supplier Emission'!$F$15:$F$49=$E$541)),
            ""),
    "")</f>
        <v/>
      </c>
      <c r="L935" s="311" t="str">
        <f t="array" ref="L935">IFERROR(
    XLOOKUP(F935,
            _xlws.FILTER('Supplier Emission'!$G$15:$G$49,
                   ('Supplier Emission'!$D$15:$D$49=H935) * ('Supplier Emission'!$F$15:$F$49=$E$541)),
            _xlws.FILTER('Supplier Emission'!$J$15:$J$49,
                   ('Supplier Emission'!$D$15:$D$49=H935) * ('Supplier Emission'!$F$15:$F$49=$E$541)),
            ""),
    "")</f>
        <v/>
      </c>
      <c r="M935" s="311" t="str">
        <f t="array" ref="M935">IFERROR(
    XLOOKUP(F935,
            _xlws.FILTER('Supplier Emission'!$G$15:$G$49,
                   ('Supplier Emission'!$D$15:$D$49=H935) * ('Supplier Emission'!$F$15:$F$49=$E$541)),
            _xlws.FILTER('Supplier Emission'!$M$15:$M$49,
                   ('Supplier Emission'!$D$15:$D$49=H935) * ('Supplier Emission'!$F$15:$F$49=$E$541)),
            ""),
    "")</f>
        <v/>
      </c>
      <c r="N935" s="311" t="str">
        <f t="array" ref="N935">IFERROR(
    XLOOKUP(F935,
            _xlws.FILTER('Supplier Emission'!$G$15:$G$49,
                   ('Supplier Emission'!$D$15:$D$49=H935) * ('Supplier Emission'!$F$15:$F$49=$E$541)),
            _xlws.FILTER('Supplier Emission'!$H$15:$H$49,
                   ('Supplier Emission'!$D$15:$D$49=H935) * ('Supplier Emission'!$F$15:$F$49=$E$541)),
            ""),
    "")</f>
        <v/>
      </c>
      <c r="O935" s="311" t="str">
        <f t="array" ref="O935">XLOOKUP(1,('Emission Factors'!$E$5:$E$488='GHG emissions calculations'!$F935)*('Emission Factors'!$H$5:$H$488='GHG emissions calculations'!$H935),INDEX('Emission Factors'!$E$5:$T$488,0,MATCH('GHG emissions calculations'!O$6,'Emission Factors'!$E$5:$T$5,0)),"",0)</f>
        <v/>
      </c>
      <c r="P935" s="313" t="str">
        <f t="array" ref="P935">IFERROR(
    INDEX('Emission Factors'!$E$5:$P$488,
          MATCH(1,
                ('Emission Factors'!$E$5:$E$488 = 'GHG emissions calculations'!$F935) *
                ('Emission Factors'!$H$5:$H$488 = 'GHG emissions calculations'!$H935),
                0),
          MATCH('GHG emissions calculations'!P$6,'Emission Factors'!$E$5:$P$5,0)),
    "")</f>
        <v/>
      </c>
      <c r="Q935" s="311" t="str">
        <f t="array" ref="Q935">IFERROR(
    IF(
        INDEX('Emission Factors'!$E$5:$P$488,
              MATCH(1,
                    ('Emission Factors'!$E$5:$E$488 = 'GHG emissions calculations'!$F935) *
                    ('Emission Factors'!$H$5:$H$488 = 'GHG emissions calculations'!$H935),
                    0),
              MATCH('GHG emissions calculations'!Q$6, 'Emission Factors'!$E$5:$P$5, 0)) &lt;&gt; "",
        INDEX('Emission Factors'!$E$5:$P$488,
              MATCH(1,
                    ('Emission Factors'!$E$5:$E$488 = 'GHG emissions calculations'!$F935) *
                    ('Emission Factors'!$H$5:$H$488 = 'GHG emissions calculations'!$H935),
                    0),
              MATCH('GHG emissions calculations'!Q$6, 'Emission Factors'!$E$5:$P$5, 0)),
        ""),
    "")</f>
        <v/>
      </c>
      <c r="R935" s="311" t="str">
        <f t="array" ref="R935">IFERROR(
    IF(
        INDEX('Emission Factors'!$E$5:$R$488,
              MATCH(1,
                    ('Emission Factors'!$E$5:$E$488 = 'GHG emissions calculations'!$F935) *
                    ('Emission Factors'!$H$5:$H$488 = 'GHG emissions calculations'!$H935),
                    0),
              MATCH('GHG emissions calculations'!R$6, 'Emission Factors'!$E$5:$R$5, 0)) &lt;&gt; "",
        INDEX('Emission Factors'!$E$5:$R$488,
              MATCH(1,
                    ('Emission Factors'!$E$5:$E$488 = 'GHG emissions calculations'!$F935) *
                    ('Emission Factors'!$H$5:$H$488 = 'GHG emissions calculations'!$H935),
                    0),
              MATCH('GHG emissions calculations'!R$6, 'Emission Factors'!$E$5:$R$5, 0)),
        ""),
    "")</f>
        <v/>
      </c>
      <c r="S935" s="312">
        <f t="shared" si="2"/>
        <v>0</v>
      </c>
      <c r="T935" s="23"/>
    </row>
    <row r="936" ht="15.75" customHeight="1" outlineLevel="1">
      <c r="A936" s="23"/>
      <c r="B936" s="71"/>
      <c r="C936" s="71"/>
      <c r="D936" s="71"/>
      <c r="E936" s="314"/>
      <c r="F936" s="311" t="str">
        <f>Lists!S128</f>
        <v>Recycled Ferronickel - Middle East</v>
      </c>
      <c r="G936" s="311" t="str">
        <f t="array" ref="G936">XLOOKUP(1,('Emission Factors'!$E$5:$E$488='GHG emissions calculations'!$F936)*('Emission Factors'!$H$5:$H$488='GHG emissions calculations'!$H936),INDEX('Emission Factors'!$E$5:$T$488,0,MATCH('GHG emissions calculations'!G$6,'Emission Factors'!$E$5:$T$5,0)),"",0)</f>
        <v/>
      </c>
      <c r="H936" s="311" t="s">
        <v>238</v>
      </c>
      <c r="I936" s="312" t="str">
        <f>IF(
    SUMIFS('Import data'!$L$25:$L$80,
           'Import data'!$J$25:$J$80, F936,
           'Import data'!$G$25:$G$80, 'GHG emissions calculations'!$H936,
           'Import data'!$I$25:$I$80,$E$541) &lt;&gt; 0,
    SUMIFS('Import data'!$L$25:$L$80,
           'Import data'!$J$25:$J$80, F936,
           'Import data'!$G$25:$G$80, 'GHG emissions calculations'!$H936,
           'Import data'!$I$25:$I$80,$E$541),
    ""
)</f>
        <v/>
      </c>
      <c r="J936" s="311" t="str">
        <f t="array" ref="J936">IF(
    XLOOKUP(F936, 'Import data'!$J$26:$J$47, 'Import data'!$M$26:$M$47, "", 0) = "Please add the region-specific supplier emission factor or choose a different region available in the IAEG database.",
    "",
    XLOOKUP(F936, 'Import data'!$J$26:$J$47, 'Import data'!$M$26:$M$47, "", 0)
)</f>
        <v/>
      </c>
      <c r="K936" s="311" t="str">
        <f t="array" ref="K936">IFERROR(
    XLOOKUP(F936,
            _xlws.FILTER('Supplier Emission'!$G$15:$G$49,
                   ('Supplier Emission'!$D$15:$D$49=H936) * ('Supplier Emission'!$F$15:$F$49=$E$541)),
            _xlws.FILTER('Supplier Emission'!$I$15:$I$49,
                   ('Supplier Emission'!$D$15:$D$49=H936) * ('Supplier Emission'!$F$15:$F$49=$E$541)),
            ""),
    "")</f>
        <v/>
      </c>
      <c r="L936" s="311" t="str">
        <f t="array" ref="L936">IFERROR(
    XLOOKUP(F936,
            _xlws.FILTER('Supplier Emission'!$G$15:$G$49,
                   ('Supplier Emission'!$D$15:$D$49=H936) * ('Supplier Emission'!$F$15:$F$49=$E$541)),
            _xlws.FILTER('Supplier Emission'!$J$15:$J$49,
                   ('Supplier Emission'!$D$15:$D$49=H936) * ('Supplier Emission'!$F$15:$F$49=$E$541)),
            ""),
    "")</f>
        <v/>
      </c>
      <c r="M936" s="311" t="str">
        <f t="array" ref="M936">IFERROR(
    XLOOKUP(F936,
            _xlws.FILTER('Supplier Emission'!$G$15:$G$49,
                   ('Supplier Emission'!$D$15:$D$49=H936) * ('Supplier Emission'!$F$15:$F$49=$E$541)),
            _xlws.FILTER('Supplier Emission'!$M$15:$M$49,
                   ('Supplier Emission'!$D$15:$D$49=H936) * ('Supplier Emission'!$F$15:$F$49=$E$541)),
            ""),
    "")</f>
        <v/>
      </c>
      <c r="N936" s="311" t="str">
        <f t="array" ref="N936">IFERROR(
    XLOOKUP(F936,
            _xlws.FILTER('Supplier Emission'!$G$15:$G$49,
                   ('Supplier Emission'!$D$15:$D$49=H936) * ('Supplier Emission'!$F$15:$F$49=$E$541)),
            _xlws.FILTER('Supplier Emission'!$H$15:$H$49,
                   ('Supplier Emission'!$D$15:$D$49=H936) * ('Supplier Emission'!$F$15:$F$49=$E$541)),
            ""),
    "")</f>
        <v/>
      </c>
      <c r="O936" s="311" t="str">
        <f t="array" ref="O936">XLOOKUP(1,('Emission Factors'!$E$5:$E$488='GHG emissions calculations'!$F936)*('Emission Factors'!$H$5:$H$488='GHG emissions calculations'!$H936),INDEX('Emission Factors'!$E$5:$T$488,0,MATCH('GHG emissions calculations'!O$6,'Emission Factors'!$E$5:$T$5,0)),"",0)</f>
        <v/>
      </c>
      <c r="P936" s="313" t="str">
        <f t="array" ref="P936">IFERROR(
    INDEX('Emission Factors'!$E$5:$P$488,
          MATCH(1,
                ('Emission Factors'!$E$5:$E$488 = 'GHG emissions calculations'!$F936) *
                ('Emission Factors'!$H$5:$H$488 = 'GHG emissions calculations'!$H936),
                0),
          MATCH('GHG emissions calculations'!P$6,'Emission Factors'!$E$5:$P$5,0)),
    "")</f>
        <v/>
      </c>
      <c r="Q936" s="311" t="str">
        <f t="array" ref="Q936">IFERROR(
    IF(
        INDEX('Emission Factors'!$E$5:$P$488,
              MATCH(1,
                    ('Emission Factors'!$E$5:$E$488 = 'GHG emissions calculations'!$F936) *
                    ('Emission Factors'!$H$5:$H$488 = 'GHG emissions calculations'!$H936),
                    0),
              MATCH('GHG emissions calculations'!Q$6, 'Emission Factors'!$E$5:$P$5, 0)) &lt;&gt; "",
        INDEX('Emission Factors'!$E$5:$P$488,
              MATCH(1,
                    ('Emission Factors'!$E$5:$E$488 = 'GHG emissions calculations'!$F936) *
                    ('Emission Factors'!$H$5:$H$488 = 'GHG emissions calculations'!$H936),
                    0),
              MATCH('GHG emissions calculations'!Q$6, 'Emission Factors'!$E$5:$P$5, 0)),
        ""),
    "")</f>
        <v/>
      </c>
      <c r="R936" s="311" t="str">
        <f t="array" ref="R936">IFERROR(
    IF(
        INDEX('Emission Factors'!$E$5:$R$488,
              MATCH(1,
                    ('Emission Factors'!$E$5:$E$488 = 'GHG emissions calculations'!$F936) *
                    ('Emission Factors'!$H$5:$H$488 = 'GHG emissions calculations'!$H936),
                    0),
              MATCH('GHG emissions calculations'!R$6, 'Emission Factors'!$E$5:$R$5, 0)) &lt;&gt; "",
        INDEX('Emission Factors'!$E$5:$R$488,
              MATCH(1,
                    ('Emission Factors'!$E$5:$E$488 = 'GHG emissions calculations'!$F936) *
                    ('Emission Factors'!$H$5:$H$488 = 'GHG emissions calculations'!$H936),
                    0),
              MATCH('GHG emissions calculations'!R$6, 'Emission Factors'!$E$5:$R$5, 0)),
        ""),
    "")</f>
        <v/>
      </c>
      <c r="S936" s="312">
        <f t="shared" si="2"/>
        <v>0</v>
      </c>
      <c r="T936" s="23"/>
    </row>
    <row r="937" ht="15.75" customHeight="1" outlineLevel="1">
      <c r="A937" s="23"/>
      <c r="B937" s="71"/>
      <c r="C937" s="71"/>
      <c r="D937" s="71"/>
      <c r="E937" s="314"/>
      <c r="F937" s="311" t="str">
        <f>Lists!T338</f>
        <v>Recycled Ferronickel - Middle East</v>
      </c>
      <c r="G937" s="311" t="str">
        <f t="array" ref="G937">XLOOKUP(1,('Emission Factors'!$E$5:$E$488='GHG emissions calculations'!$F937)*('Emission Factors'!$H$5:$H$488='GHG emissions calculations'!$H937),INDEX('Emission Factors'!$E$5:$T$488,0,MATCH('GHG emissions calculations'!G$6,'Emission Factors'!$E$5:$T$5,0)),"",0)</f>
        <v/>
      </c>
      <c r="H937" s="311" t="s">
        <v>237</v>
      </c>
      <c r="I937" s="312" t="str">
        <f>IF(
    SUMIFS('Import data'!$L$25:$L$80,
           'Import data'!$J$25:$J$80, F937,
           'Import data'!$G$25:$G$80, 'GHG emissions calculations'!$H937,
           'Import data'!$I$25:$I$80,$E$541) &lt;&gt; 0,
    SUMIFS('Import data'!$L$25:$L$80,
           'Import data'!$J$25:$J$80, F937,
           'Import data'!$G$25:$G$80, 'GHG emissions calculations'!$H937,
           'Import data'!$I$25:$I$80,$E$541),
    ""
)</f>
        <v/>
      </c>
      <c r="J937" s="311" t="str">
        <f t="array" ref="J937">IF(
    XLOOKUP(F937, 'Import data'!$J$26:$J$47, 'Import data'!$M$26:$M$47, "", 0) = "Please add the region-specific supplier emission factor or choose a different region available in the IAEG database.",
    "",
    XLOOKUP(F937, 'Import data'!$J$26:$J$47, 'Import data'!$M$26:$M$47, "", 0)
)</f>
        <v/>
      </c>
      <c r="K937" s="311" t="str">
        <f t="array" ref="K937">IFERROR(
    XLOOKUP(F937,
            _xlws.FILTER('Supplier Emission'!$G$15:$G$49,
                   ('Supplier Emission'!$D$15:$D$49=H937) * ('Supplier Emission'!$F$15:$F$49=$E$541)),
            _xlws.FILTER('Supplier Emission'!$I$15:$I$49,
                   ('Supplier Emission'!$D$15:$D$49=H937) * ('Supplier Emission'!$F$15:$F$49=$E$541)),
            ""),
    "")</f>
        <v/>
      </c>
      <c r="L937" s="311" t="str">
        <f t="array" ref="L937">IFERROR(
    XLOOKUP(F937,
            _xlws.FILTER('Supplier Emission'!$G$15:$G$49,
                   ('Supplier Emission'!$D$15:$D$49=H937) * ('Supplier Emission'!$F$15:$F$49=$E$541)),
            _xlws.FILTER('Supplier Emission'!$J$15:$J$49,
                   ('Supplier Emission'!$D$15:$D$49=H937) * ('Supplier Emission'!$F$15:$F$49=$E$541)),
            ""),
    "")</f>
        <v/>
      </c>
      <c r="M937" s="311" t="str">
        <f t="array" ref="M937">IFERROR(
    XLOOKUP(F937,
            _xlws.FILTER('Supplier Emission'!$G$15:$G$49,
                   ('Supplier Emission'!$D$15:$D$49=H937) * ('Supplier Emission'!$F$15:$F$49=$E$541)),
            _xlws.FILTER('Supplier Emission'!$M$15:$M$49,
                   ('Supplier Emission'!$D$15:$D$49=H937) * ('Supplier Emission'!$F$15:$F$49=$E$541)),
            ""),
    "")</f>
        <v/>
      </c>
      <c r="N937" s="311" t="str">
        <f t="array" ref="N937">IFERROR(
    XLOOKUP(F937,
            _xlws.FILTER('Supplier Emission'!$G$15:$G$49,
                   ('Supplier Emission'!$D$15:$D$49=H937) * ('Supplier Emission'!$F$15:$F$49=$E$541)),
            _xlws.FILTER('Supplier Emission'!$H$15:$H$49,
                   ('Supplier Emission'!$D$15:$D$49=H937) * ('Supplier Emission'!$F$15:$F$49=$E$541)),
            ""),
    "")</f>
        <v/>
      </c>
      <c r="O937" s="311" t="str">
        <f t="array" ref="O937">XLOOKUP(1,('Emission Factors'!$E$5:$E$488='GHG emissions calculations'!$F937)*('Emission Factors'!$H$5:$H$488='GHG emissions calculations'!$H937),INDEX('Emission Factors'!$E$5:$T$488,0,MATCH('GHG emissions calculations'!O$6,'Emission Factors'!$E$5:$T$5,0)),"",0)</f>
        <v/>
      </c>
      <c r="P937" s="313" t="str">
        <f t="array" ref="P937">IFERROR(
    INDEX('Emission Factors'!$E$5:$P$488,
          MATCH(1,
                ('Emission Factors'!$E$5:$E$488 = 'GHG emissions calculations'!$F937) *
                ('Emission Factors'!$H$5:$H$488 = 'GHG emissions calculations'!$H937),
                0),
          MATCH('GHG emissions calculations'!P$6,'Emission Factors'!$E$5:$P$5,0)),
    "")</f>
        <v/>
      </c>
      <c r="Q937" s="311" t="str">
        <f t="array" ref="Q937">IFERROR(
    IF(
        INDEX('Emission Factors'!$E$5:$P$488,
              MATCH(1,
                    ('Emission Factors'!$E$5:$E$488 = 'GHG emissions calculations'!$F937) *
                    ('Emission Factors'!$H$5:$H$488 = 'GHG emissions calculations'!$H937),
                    0),
              MATCH('GHG emissions calculations'!Q$6, 'Emission Factors'!$E$5:$P$5, 0)) &lt;&gt; "",
        INDEX('Emission Factors'!$E$5:$P$488,
              MATCH(1,
                    ('Emission Factors'!$E$5:$E$488 = 'GHG emissions calculations'!$F937) *
                    ('Emission Factors'!$H$5:$H$488 = 'GHG emissions calculations'!$H937),
                    0),
              MATCH('GHG emissions calculations'!Q$6, 'Emission Factors'!$E$5:$P$5, 0)),
        ""),
    "")</f>
        <v/>
      </c>
      <c r="R937" s="311" t="str">
        <f t="array" ref="R937">IFERROR(
    IF(
        INDEX('Emission Factors'!$E$5:$R$488,
              MATCH(1,
                    ('Emission Factors'!$E$5:$E$488 = 'GHG emissions calculations'!$F937) *
                    ('Emission Factors'!$H$5:$H$488 = 'GHG emissions calculations'!$H937),
                    0),
              MATCH('GHG emissions calculations'!R$6, 'Emission Factors'!$E$5:$R$5, 0)) &lt;&gt; "",
        INDEX('Emission Factors'!$E$5:$R$488,
              MATCH(1,
                    ('Emission Factors'!$E$5:$E$488 = 'GHG emissions calculations'!$F937) *
                    ('Emission Factors'!$H$5:$H$488 = 'GHG emissions calculations'!$H937),
                    0),
              MATCH('GHG emissions calculations'!R$6, 'Emission Factors'!$E$5:$R$5, 0)),
        ""),
    "")</f>
        <v/>
      </c>
      <c r="S937" s="312">
        <f t="shared" si="2"/>
        <v>0</v>
      </c>
      <c r="T937" s="23"/>
    </row>
    <row r="938" ht="15.75" customHeight="1" outlineLevel="1">
      <c r="A938" s="23"/>
      <c r="B938" s="71"/>
      <c r="C938" s="71"/>
      <c r="D938" s="71"/>
      <c r="E938" s="314"/>
      <c r="F938" s="311" t="str">
        <f>Lists!S127</f>
        <v>Recycled Ferronickel - Oceania</v>
      </c>
      <c r="G938" s="311" t="str">
        <f t="array" ref="G938">XLOOKUP(1,('Emission Factors'!$E$5:$E$488='GHG emissions calculations'!$F938)*('Emission Factors'!$H$5:$H$488='GHG emissions calculations'!$H938),INDEX('Emission Factors'!$E$5:$T$488,0,MATCH('GHG emissions calculations'!G$6,'Emission Factors'!$E$5:$T$5,0)),"",0)</f>
        <v/>
      </c>
      <c r="H938" s="311" t="s">
        <v>238</v>
      </c>
      <c r="I938" s="312" t="str">
        <f>IF(
    SUMIFS('Import data'!$L$25:$L$80,
           'Import data'!$J$25:$J$80, F938,
           'Import data'!$G$25:$G$80, 'GHG emissions calculations'!$H938,
           'Import data'!$I$25:$I$80,$E$541) &lt;&gt; 0,
    SUMIFS('Import data'!$L$25:$L$80,
           'Import data'!$J$25:$J$80, F938,
           'Import data'!$G$25:$G$80, 'GHG emissions calculations'!$H938,
           'Import data'!$I$25:$I$80,$E$541),
    ""
)</f>
        <v/>
      </c>
      <c r="J938" s="311" t="str">
        <f t="array" ref="J938">IF(
    XLOOKUP(F938, 'Import data'!$J$26:$J$47, 'Import data'!$M$26:$M$47, "", 0) = "Please add the region-specific supplier emission factor or choose a different region available in the IAEG database.",
    "",
    XLOOKUP(F938, 'Import data'!$J$26:$J$47, 'Import data'!$M$26:$M$47, "", 0)
)</f>
        <v/>
      </c>
      <c r="K938" s="311" t="str">
        <f t="array" ref="K938">IFERROR(
    XLOOKUP(F938,
            _xlws.FILTER('Supplier Emission'!$G$15:$G$49,
                   ('Supplier Emission'!$D$15:$D$49=H938) * ('Supplier Emission'!$F$15:$F$49=$E$541)),
            _xlws.FILTER('Supplier Emission'!$I$15:$I$49,
                   ('Supplier Emission'!$D$15:$D$49=H938) * ('Supplier Emission'!$F$15:$F$49=$E$541)),
            ""),
    "")</f>
        <v/>
      </c>
      <c r="L938" s="311" t="str">
        <f t="array" ref="L938">IFERROR(
    XLOOKUP(F938,
            _xlws.FILTER('Supplier Emission'!$G$15:$G$49,
                   ('Supplier Emission'!$D$15:$D$49=H938) * ('Supplier Emission'!$F$15:$F$49=$E$541)),
            _xlws.FILTER('Supplier Emission'!$J$15:$J$49,
                   ('Supplier Emission'!$D$15:$D$49=H938) * ('Supplier Emission'!$F$15:$F$49=$E$541)),
            ""),
    "")</f>
        <v/>
      </c>
      <c r="M938" s="311" t="str">
        <f t="array" ref="M938">IFERROR(
    XLOOKUP(F938,
            _xlws.FILTER('Supplier Emission'!$G$15:$G$49,
                   ('Supplier Emission'!$D$15:$D$49=H938) * ('Supplier Emission'!$F$15:$F$49=$E$541)),
            _xlws.FILTER('Supplier Emission'!$M$15:$M$49,
                   ('Supplier Emission'!$D$15:$D$49=H938) * ('Supplier Emission'!$F$15:$F$49=$E$541)),
            ""),
    "")</f>
        <v/>
      </c>
      <c r="N938" s="311" t="str">
        <f t="array" ref="N938">IFERROR(
    XLOOKUP(F938,
            _xlws.FILTER('Supplier Emission'!$G$15:$G$49,
                   ('Supplier Emission'!$D$15:$D$49=H938) * ('Supplier Emission'!$F$15:$F$49=$E$541)),
            _xlws.FILTER('Supplier Emission'!$H$15:$H$49,
                   ('Supplier Emission'!$D$15:$D$49=H938) * ('Supplier Emission'!$F$15:$F$49=$E$541)),
            ""),
    "")</f>
        <v/>
      </c>
      <c r="O938" s="311" t="str">
        <f t="array" ref="O938">XLOOKUP(1,('Emission Factors'!$E$5:$E$488='GHG emissions calculations'!$F938)*('Emission Factors'!$H$5:$H$488='GHG emissions calculations'!$H938),INDEX('Emission Factors'!$E$5:$T$488,0,MATCH('GHG emissions calculations'!O$6,'Emission Factors'!$E$5:$T$5,0)),"",0)</f>
        <v/>
      </c>
      <c r="P938" s="313" t="str">
        <f t="array" ref="P938">IFERROR(
    INDEX('Emission Factors'!$E$5:$P$488,
          MATCH(1,
                ('Emission Factors'!$E$5:$E$488 = 'GHG emissions calculations'!$F938) *
                ('Emission Factors'!$H$5:$H$488 = 'GHG emissions calculations'!$H938),
                0),
          MATCH('GHG emissions calculations'!P$6,'Emission Factors'!$E$5:$P$5,0)),
    "")</f>
        <v/>
      </c>
      <c r="Q938" s="311" t="str">
        <f t="array" ref="Q938">IFERROR(
    IF(
        INDEX('Emission Factors'!$E$5:$P$488,
              MATCH(1,
                    ('Emission Factors'!$E$5:$E$488 = 'GHG emissions calculations'!$F938) *
                    ('Emission Factors'!$H$5:$H$488 = 'GHG emissions calculations'!$H938),
                    0),
              MATCH('GHG emissions calculations'!Q$6, 'Emission Factors'!$E$5:$P$5, 0)) &lt;&gt; "",
        INDEX('Emission Factors'!$E$5:$P$488,
              MATCH(1,
                    ('Emission Factors'!$E$5:$E$488 = 'GHG emissions calculations'!$F938) *
                    ('Emission Factors'!$H$5:$H$488 = 'GHG emissions calculations'!$H938),
                    0),
              MATCH('GHG emissions calculations'!Q$6, 'Emission Factors'!$E$5:$P$5, 0)),
        ""),
    "")</f>
        <v/>
      </c>
      <c r="R938" s="311" t="str">
        <f t="array" ref="R938">IFERROR(
    IF(
        INDEX('Emission Factors'!$E$5:$R$488,
              MATCH(1,
                    ('Emission Factors'!$E$5:$E$488 = 'GHG emissions calculations'!$F938) *
                    ('Emission Factors'!$H$5:$H$488 = 'GHG emissions calculations'!$H938),
                    0),
              MATCH('GHG emissions calculations'!R$6, 'Emission Factors'!$E$5:$R$5, 0)) &lt;&gt; "",
        INDEX('Emission Factors'!$E$5:$R$488,
              MATCH(1,
                    ('Emission Factors'!$E$5:$E$488 = 'GHG emissions calculations'!$F938) *
                    ('Emission Factors'!$H$5:$H$488 = 'GHG emissions calculations'!$H938),
                    0),
              MATCH('GHG emissions calculations'!R$6, 'Emission Factors'!$E$5:$R$5, 0)),
        ""),
    "")</f>
        <v/>
      </c>
      <c r="S938" s="312">
        <f t="shared" si="2"/>
        <v>0</v>
      </c>
      <c r="T938" s="23"/>
    </row>
    <row r="939" ht="15.75" customHeight="1" outlineLevel="1">
      <c r="A939" s="23"/>
      <c r="B939" s="71"/>
      <c r="C939" s="71"/>
      <c r="D939" s="71"/>
      <c r="E939" s="314"/>
      <c r="F939" s="311" t="str">
        <f>Lists!T337</f>
        <v>Recycled Ferronickel - Oceania</v>
      </c>
      <c r="G939" s="311" t="str">
        <f t="array" ref="G939">XLOOKUP(1,('Emission Factors'!$E$5:$E$488='GHG emissions calculations'!$F939)*('Emission Factors'!$H$5:$H$488='GHG emissions calculations'!$H939),INDEX('Emission Factors'!$E$5:$T$488,0,MATCH('GHG emissions calculations'!G$6,'Emission Factors'!$E$5:$T$5,0)),"",0)</f>
        <v/>
      </c>
      <c r="H939" s="311" t="s">
        <v>237</v>
      </c>
      <c r="I939" s="312" t="str">
        <f>IF(
    SUMIFS('Import data'!$L$25:$L$80,
           'Import data'!$J$25:$J$80, F939,
           'Import data'!$G$25:$G$80, 'GHG emissions calculations'!$H939,
           'Import data'!$I$25:$I$80,$E$541) &lt;&gt; 0,
    SUMIFS('Import data'!$L$25:$L$80,
           'Import data'!$J$25:$J$80, F939,
           'Import data'!$G$25:$G$80, 'GHG emissions calculations'!$H939,
           'Import data'!$I$25:$I$80,$E$541),
    ""
)</f>
        <v/>
      </c>
      <c r="J939" s="311" t="str">
        <f t="array" ref="J939">IF(
    XLOOKUP(F939, 'Import data'!$J$26:$J$47, 'Import data'!$M$26:$M$47, "", 0) = "Please add the region-specific supplier emission factor or choose a different region available in the IAEG database.",
    "",
    XLOOKUP(F939, 'Import data'!$J$26:$J$47, 'Import data'!$M$26:$M$47, "", 0)
)</f>
        <v/>
      </c>
      <c r="K939" s="311" t="str">
        <f t="array" ref="K939">IFERROR(
    XLOOKUP(F939,
            _xlws.FILTER('Supplier Emission'!$G$15:$G$49,
                   ('Supplier Emission'!$D$15:$D$49=H939) * ('Supplier Emission'!$F$15:$F$49=$E$541)),
            _xlws.FILTER('Supplier Emission'!$I$15:$I$49,
                   ('Supplier Emission'!$D$15:$D$49=H939) * ('Supplier Emission'!$F$15:$F$49=$E$541)),
            ""),
    "")</f>
        <v/>
      </c>
      <c r="L939" s="311" t="str">
        <f t="array" ref="L939">IFERROR(
    XLOOKUP(F939,
            _xlws.FILTER('Supplier Emission'!$G$15:$G$49,
                   ('Supplier Emission'!$D$15:$D$49=H939) * ('Supplier Emission'!$F$15:$F$49=$E$541)),
            _xlws.FILTER('Supplier Emission'!$J$15:$J$49,
                   ('Supplier Emission'!$D$15:$D$49=H939) * ('Supplier Emission'!$F$15:$F$49=$E$541)),
            ""),
    "")</f>
        <v/>
      </c>
      <c r="M939" s="311" t="str">
        <f t="array" ref="M939">IFERROR(
    XLOOKUP(F939,
            _xlws.FILTER('Supplier Emission'!$G$15:$G$49,
                   ('Supplier Emission'!$D$15:$D$49=H939) * ('Supplier Emission'!$F$15:$F$49=$E$541)),
            _xlws.FILTER('Supplier Emission'!$M$15:$M$49,
                   ('Supplier Emission'!$D$15:$D$49=H939) * ('Supplier Emission'!$F$15:$F$49=$E$541)),
            ""),
    "")</f>
        <v/>
      </c>
      <c r="N939" s="311" t="str">
        <f t="array" ref="N939">IFERROR(
    XLOOKUP(F939,
            _xlws.FILTER('Supplier Emission'!$G$15:$G$49,
                   ('Supplier Emission'!$D$15:$D$49=H939) * ('Supplier Emission'!$F$15:$F$49=$E$541)),
            _xlws.FILTER('Supplier Emission'!$H$15:$H$49,
                   ('Supplier Emission'!$D$15:$D$49=H939) * ('Supplier Emission'!$F$15:$F$49=$E$541)),
            ""),
    "")</f>
        <v/>
      </c>
      <c r="O939" s="311" t="str">
        <f t="array" ref="O939">XLOOKUP(1,('Emission Factors'!$E$5:$E$488='GHG emissions calculations'!$F939)*('Emission Factors'!$H$5:$H$488='GHG emissions calculations'!$H939),INDEX('Emission Factors'!$E$5:$T$488,0,MATCH('GHG emissions calculations'!O$6,'Emission Factors'!$E$5:$T$5,0)),"",0)</f>
        <v/>
      </c>
      <c r="P939" s="313" t="str">
        <f t="array" ref="P939">IFERROR(
    INDEX('Emission Factors'!$E$5:$P$488,
          MATCH(1,
                ('Emission Factors'!$E$5:$E$488 = 'GHG emissions calculations'!$F939) *
                ('Emission Factors'!$H$5:$H$488 = 'GHG emissions calculations'!$H939),
                0),
          MATCH('GHG emissions calculations'!P$6,'Emission Factors'!$E$5:$P$5,0)),
    "")</f>
        <v/>
      </c>
      <c r="Q939" s="311" t="str">
        <f t="array" ref="Q939">IFERROR(
    IF(
        INDEX('Emission Factors'!$E$5:$P$488,
              MATCH(1,
                    ('Emission Factors'!$E$5:$E$488 = 'GHG emissions calculations'!$F939) *
                    ('Emission Factors'!$H$5:$H$488 = 'GHG emissions calculations'!$H939),
                    0),
              MATCH('GHG emissions calculations'!Q$6, 'Emission Factors'!$E$5:$P$5, 0)) &lt;&gt; "",
        INDEX('Emission Factors'!$E$5:$P$488,
              MATCH(1,
                    ('Emission Factors'!$E$5:$E$488 = 'GHG emissions calculations'!$F939) *
                    ('Emission Factors'!$H$5:$H$488 = 'GHG emissions calculations'!$H939),
                    0),
              MATCH('GHG emissions calculations'!Q$6, 'Emission Factors'!$E$5:$P$5, 0)),
        ""),
    "")</f>
        <v/>
      </c>
      <c r="R939" s="311" t="str">
        <f t="array" ref="R939">IFERROR(
    IF(
        INDEX('Emission Factors'!$E$5:$R$488,
              MATCH(1,
                    ('Emission Factors'!$E$5:$E$488 = 'GHG emissions calculations'!$F939) *
                    ('Emission Factors'!$H$5:$H$488 = 'GHG emissions calculations'!$H939),
                    0),
              MATCH('GHG emissions calculations'!R$6, 'Emission Factors'!$E$5:$R$5, 0)) &lt;&gt; "",
        INDEX('Emission Factors'!$E$5:$R$488,
              MATCH(1,
                    ('Emission Factors'!$E$5:$E$488 = 'GHG emissions calculations'!$F939) *
                    ('Emission Factors'!$H$5:$H$488 = 'GHG emissions calculations'!$H939),
                    0),
              MATCH('GHG emissions calculations'!R$6, 'Emission Factors'!$E$5:$R$5, 0)),
        ""),
    "")</f>
        <v/>
      </c>
      <c r="S939" s="312">
        <f t="shared" si="2"/>
        <v>0</v>
      </c>
      <c r="T939" s="23"/>
    </row>
    <row r="940" ht="15.75" customHeight="1" outlineLevel="1">
      <c r="A940" s="23"/>
      <c r="B940" s="71"/>
      <c r="C940" s="71"/>
      <c r="D940" s="71"/>
      <c r="E940" s="314"/>
      <c r="F940" s="311" t="str">
        <f>Lists!T307</f>
        <v>Recycled Lead - Africa</v>
      </c>
      <c r="G940" s="311" t="str">
        <f t="array" ref="G940">XLOOKUP(1,('Emission Factors'!$E$5:$E$488='GHG emissions calculations'!$F940)*('Emission Factors'!$H$5:$H$488='GHG emissions calculations'!$H940),INDEX('Emission Factors'!$E$5:$T$488,0,MATCH('GHG emissions calculations'!G$6,'Emission Factors'!$E$5:$T$5,0)),"",0)</f>
        <v/>
      </c>
      <c r="H940" s="311" t="s">
        <v>237</v>
      </c>
      <c r="I940" s="312" t="str">
        <f>IF(
    SUMIFS('Import data'!$L$25:$L$80,
           'Import data'!$J$25:$J$80, F940,
           'Import data'!$G$25:$G$80, 'GHG emissions calculations'!$H940,
           'Import data'!$I$25:$I$80,$E$541) &lt;&gt; 0,
    SUMIFS('Import data'!$L$25:$L$80,
           'Import data'!$J$25:$J$80, F940,
           'Import data'!$G$25:$G$80, 'GHG emissions calculations'!$H940,
           'Import data'!$I$25:$I$80,$E$541),
    ""
)</f>
        <v/>
      </c>
      <c r="J940" s="311" t="str">
        <f t="array" ref="J940">IF(
    XLOOKUP(F940, 'Import data'!$J$26:$J$47, 'Import data'!$M$26:$M$47, "", 0) = "Please add the region-specific supplier emission factor or choose a different region available in the IAEG database.",
    "",
    XLOOKUP(F940, 'Import data'!$J$26:$J$47, 'Import data'!$M$26:$M$47, "", 0)
)</f>
        <v/>
      </c>
      <c r="K940" s="311" t="str">
        <f t="array" ref="K940">IFERROR(
    XLOOKUP(F940,
            _xlws.FILTER('Supplier Emission'!$G$15:$G$49,
                   ('Supplier Emission'!$D$15:$D$49=H940) * ('Supplier Emission'!$F$15:$F$49=$E$541)),
            _xlws.FILTER('Supplier Emission'!$I$15:$I$49,
                   ('Supplier Emission'!$D$15:$D$49=H940) * ('Supplier Emission'!$F$15:$F$49=$E$541)),
            ""),
    "")</f>
        <v/>
      </c>
      <c r="L940" s="311" t="str">
        <f t="array" ref="L940">IFERROR(
    XLOOKUP(F940,
            _xlws.FILTER('Supplier Emission'!$G$15:$G$49,
                   ('Supplier Emission'!$D$15:$D$49=H940) * ('Supplier Emission'!$F$15:$F$49=$E$541)),
            _xlws.FILTER('Supplier Emission'!$J$15:$J$49,
                   ('Supplier Emission'!$D$15:$D$49=H940) * ('Supplier Emission'!$F$15:$F$49=$E$541)),
            ""),
    "")</f>
        <v/>
      </c>
      <c r="M940" s="311" t="str">
        <f t="array" ref="M940">IFERROR(
    XLOOKUP(F940,
            _xlws.FILTER('Supplier Emission'!$G$15:$G$49,
                   ('Supplier Emission'!$D$15:$D$49=H940) * ('Supplier Emission'!$F$15:$F$49=$E$541)),
            _xlws.FILTER('Supplier Emission'!$M$15:$M$49,
                   ('Supplier Emission'!$D$15:$D$49=H940) * ('Supplier Emission'!$F$15:$F$49=$E$541)),
            ""),
    "")</f>
        <v/>
      </c>
      <c r="N940" s="311" t="str">
        <f t="array" ref="N940">IFERROR(
    XLOOKUP(F940,
            _xlws.FILTER('Supplier Emission'!$G$15:$G$49,
                   ('Supplier Emission'!$D$15:$D$49=H940) * ('Supplier Emission'!$F$15:$F$49=$E$541)),
            _xlws.FILTER('Supplier Emission'!$H$15:$H$49,
                   ('Supplier Emission'!$D$15:$D$49=H940) * ('Supplier Emission'!$F$15:$F$49=$E$541)),
            ""),
    "")</f>
        <v/>
      </c>
      <c r="O940" s="311" t="str">
        <f t="array" ref="O940">XLOOKUP(1,('Emission Factors'!$E$5:$E$488='GHG emissions calculations'!$F940)*('Emission Factors'!$H$5:$H$488='GHG emissions calculations'!$H940),INDEX('Emission Factors'!$E$5:$T$488,0,MATCH('GHG emissions calculations'!O$6,'Emission Factors'!$E$5:$T$5,0)),"",0)</f>
        <v/>
      </c>
      <c r="P940" s="313" t="str">
        <f t="array" ref="P940">IFERROR(
    INDEX('Emission Factors'!$E$5:$P$488,
          MATCH(1,
                ('Emission Factors'!$E$5:$E$488 = 'GHG emissions calculations'!$F940) *
                ('Emission Factors'!$H$5:$H$488 = 'GHG emissions calculations'!$H940),
                0),
          MATCH('GHG emissions calculations'!P$6,'Emission Factors'!$E$5:$P$5,0)),
    "")</f>
        <v/>
      </c>
      <c r="Q940" s="311" t="str">
        <f t="array" ref="Q940">IFERROR(
    IF(
        INDEX('Emission Factors'!$E$5:$P$488,
              MATCH(1,
                    ('Emission Factors'!$E$5:$E$488 = 'GHG emissions calculations'!$F940) *
                    ('Emission Factors'!$H$5:$H$488 = 'GHG emissions calculations'!$H940),
                    0),
              MATCH('GHG emissions calculations'!Q$6, 'Emission Factors'!$E$5:$P$5, 0)) &lt;&gt; "",
        INDEX('Emission Factors'!$E$5:$P$488,
              MATCH(1,
                    ('Emission Factors'!$E$5:$E$488 = 'GHG emissions calculations'!$F940) *
                    ('Emission Factors'!$H$5:$H$488 = 'GHG emissions calculations'!$H940),
                    0),
              MATCH('GHG emissions calculations'!Q$6, 'Emission Factors'!$E$5:$P$5, 0)),
        ""),
    "")</f>
        <v/>
      </c>
      <c r="R940" s="311" t="str">
        <f t="array" ref="R940">IFERROR(
    IF(
        INDEX('Emission Factors'!$E$5:$R$488,
              MATCH(1,
                    ('Emission Factors'!$E$5:$E$488 = 'GHG emissions calculations'!$F940) *
                    ('Emission Factors'!$H$5:$H$488 = 'GHG emissions calculations'!$H940),
                    0),
              MATCH('GHG emissions calculations'!R$6, 'Emission Factors'!$E$5:$R$5, 0)) &lt;&gt; "",
        INDEX('Emission Factors'!$E$5:$R$488,
              MATCH(1,
                    ('Emission Factors'!$E$5:$E$488 = 'GHG emissions calculations'!$F940) *
                    ('Emission Factors'!$H$5:$H$488 = 'GHG emissions calculations'!$H940),
                    0),
              MATCH('GHG emissions calculations'!R$6, 'Emission Factors'!$E$5:$R$5, 0)),
        ""),
    "")</f>
        <v/>
      </c>
      <c r="S940" s="312">
        <f t="shared" si="2"/>
        <v>0</v>
      </c>
      <c r="T940" s="23"/>
    </row>
    <row r="941" ht="15.75" customHeight="1" outlineLevel="1">
      <c r="A941" s="23"/>
      <c r="B941" s="71"/>
      <c r="C941" s="71"/>
      <c r="D941" s="71"/>
      <c r="E941" s="314"/>
      <c r="F941" s="311" t="str">
        <f>Lists!T305</f>
        <v>Recycled Lead - America</v>
      </c>
      <c r="G941" s="311" t="str">
        <f t="array" ref="G941">XLOOKUP(1,('Emission Factors'!$E$5:$E$488='GHG emissions calculations'!$F941)*('Emission Factors'!$H$5:$H$488='GHG emissions calculations'!$H941),INDEX('Emission Factors'!$E$5:$T$488,0,MATCH('GHG emissions calculations'!G$6,'Emission Factors'!$E$5:$T$5,0)),"",0)</f>
        <v/>
      </c>
      <c r="H941" s="311" t="s">
        <v>237</v>
      </c>
      <c r="I941" s="312" t="str">
        <f>IF(
    SUMIFS('Import data'!$L$25:$L$80,
           'Import data'!$J$25:$J$80, F941,
           'Import data'!$G$25:$G$80, 'GHG emissions calculations'!$H941,
           'Import data'!$I$25:$I$80,$E$541) &lt;&gt; 0,
    SUMIFS('Import data'!$L$25:$L$80,
           'Import data'!$J$25:$J$80, F941,
           'Import data'!$G$25:$G$80, 'GHG emissions calculations'!$H941,
           'Import data'!$I$25:$I$80,$E$541),
    ""
)</f>
        <v/>
      </c>
      <c r="J941" s="311" t="str">
        <f t="array" ref="J941">IF(
    XLOOKUP(F941, 'Import data'!$J$26:$J$47, 'Import data'!$M$26:$M$47, "", 0) = "Please add the region-specific supplier emission factor or choose a different region available in the IAEG database.",
    "",
    XLOOKUP(F941, 'Import data'!$J$26:$J$47, 'Import data'!$M$26:$M$47, "", 0)
)</f>
        <v/>
      </c>
      <c r="K941" s="311" t="str">
        <f t="array" ref="K941">IFERROR(
    XLOOKUP(F941,
            _xlws.FILTER('Supplier Emission'!$G$15:$G$49,
                   ('Supplier Emission'!$D$15:$D$49=H941) * ('Supplier Emission'!$F$15:$F$49=$E$541)),
            _xlws.FILTER('Supplier Emission'!$I$15:$I$49,
                   ('Supplier Emission'!$D$15:$D$49=H941) * ('Supplier Emission'!$F$15:$F$49=$E$541)),
            ""),
    "")</f>
        <v/>
      </c>
      <c r="L941" s="311" t="str">
        <f t="array" ref="L941">IFERROR(
    XLOOKUP(F941,
            _xlws.FILTER('Supplier Emission'!$G$15:$G$49,
                   ('Supplier Emission'!$D$15:$D$49=H941) * ('Supplier Emission'!$F$15:$F$49=$E$541)),
            _xlws.FILTER('Supplier Emission'!$J$15:$J$49,
                   ('Supplier Emission'!$D$15:$D$49=H941) * ('Supplier Emission'!$F$15:$F$49=$E$541)),
            ""),
    "")</f>
        <v/>
      </c>
      <c r="M941" s="311" t="str">
        <f t="array" ref="M941">IFERROR(
    XLOOKUP(F941,
            _xlws.FILTER('Supplier Emission'!$G$15:$G$49,
                   ('Supplier Emission'!$D$15:$D$49=H941) * ('Supplier Emission'!$F$15:$F$49=$E$541)),
            _xlws.FILTER('Supplier Emission'!$M$15:$M$49,
                   ('Supplier Emission'!$D$15:$D$49=H941) * ('Supplier Emission'!$F$15:$F$49=$E$541)),
            ""),
    "")</f>
        <v/>
      </c>
      <c r="N941" s="311" t="str">
        <f t="array" ref="N941">IFERROR(
    XLOOKUP(F941,
            _xlws.FILTER('Supplier Emission'!$G$15:$G$49,
                   ('Supplier Emission'!$D$15:$D$49=H941) * ('Supplier Emission'!$F$15:$F$49=$E$541)),
            _xlws.FILTER('Supplier Emission'!$H$15:$H$49,
                   ('Supplier Emission'!$D$15:$D$49=H941) * ('Supplier Emission'!$F$15:$F$49=$E$541)),
            ""),
    "")</f>
        <v/>
      </c>
      <c r="O941" s="311" t="str">
        <f t="array" ref="O941">XLOOKUP(1,('Emission Factors'!$E$5:$E$488='GHG emissions calculations'!$F941)*('Emission Factors'!$H$5:$H$488='GHG emissions calculations'!$H941),INDEX('Emission Factors'!$E$5:$T$488,0,MATCH('GHG emissions calculations'!O$6,'Emission Factors'!$E$5:$T$5,0)),"",0)</f>
        <v/>
      </c>
      <c r="P941" s="313" t="str">
        <f t="array" ref="P941">IFERROR(
    INDEX('Emission Factors'!$E$5:$P$488,
          MATCH(1,
                ('Emission Factors'!$E$5:$E$488 = 'GHG emissions calculations'!$F941) *
                ('Emission Factors'!$H$5:$H$488 = 'GHG emissions calculations'!$H941),
                0),
          MATCH('GHG emissions calculations'!P$6,'Emission Factors'!$E$5:$P$5,0)),
    "")</f>
        <v/>
      </c>
      <c r="Q941" s="311" t="str">
        <f t="array" ref="Q941">IFERROR(
    IF(
        INDEX('Emission Factors'!$E$5:$P$488,
              MATCH(1,
                    ('Emission Factors'!$E$5:$E$488 = 'GHG emissions calculations'!$F941) *
                    ('Emission Factors'!$H$5:$H$488 = 'GHG emissions calculations'!$H941),
                    0),
              MATCH('GHG emissions calculations'!Q$6, 'Emission Factors'!$E$5:$P$5, 0)) &lt;&gt; "",
        INDEX('Emission Factors'!$E$5:$P$488,
              MATCH(1,
                    ('Emission Factors'!$E$5:$E$488 = 'GHG emissions calculations'!$F941) *
                    ('Emission Factors'!$H$5:$H$488 = 'GHG emissions calculations'!$H941),
                    0),
              MATCH('GHG emissions calculations'!Q$6, 'Emission Factors'!$E$5:$P$5, 0)),
        ""),
    "")</f>
        <v/>
      </c>
      <c r="R941" s="311" t="str">
        <f t="array" ref="R941">IFERROR(
    IF(
        INDEX('Emission Factors'!$E$5:$R$488,
              MATCH(1,
                    ('Emission Factors'!$E$5:$E$488 = 'GHG emissions calculations'!$F941) *
                    ('Emission Factors'!$H$5:$H$488 = 'GHG emissions calculations'!$H941),
                    0),
              MATCH('GHG emissions calculations'!R$6, 'Emission Factors'!$E$5:$R$5, 0)) &lt;&gt; "",
        INDEX('Emission Factors'!$E$5:$R$488,
              MATCH(1,
                    ('Emission Factors'!$E$5:$E$488 = 'GHG emissions calculations'!$F941) *
                    ('Emission Factors'!$H$5:$H$488 = 'GHG emissions calculations'!$H941),
                    0),
              MATCH('GHG emissions calculations'!R$6, 'Emission Factors'!$E$5:$R$5, 0)),
        ""),
    "")</f>
        <v/>
      </c>
      <c r="S941" s="312">
        <f t="shared" si="2"/>
        <v>0</v>
      </c>
      <c r="T941" s="23"/>
    </row>
    <row r="942" ht="15.75" customHeight="1" outlineLevel="1">
      <c r="A942" s="23"/>
      <c r="B942" s="71"/>
      <c r="C942" s="71"/>
      <c r="D942" s="71"/>
      <c r="E942" s="314"/>
      <c r="F942" s="311" t="str">
        <f>Lists!T308</f>
        <v>Recycled Lead - Asia</v>
      </c>
      <c r="G942" s="311" t="str">
        <f t="array" ref="G942">XLOOKUP(1,('Emission Factors'!$E$5:$E$488='GHG emissions calculations'!$F942)*('Emission Factors'!$H$5:$H$488='GHG emissions calculations'!$H942),INDEX('Emission Factors'!$E$5:$T$488,0,MATCH('GHG emissions calculations'!G$6,'Emission Factors'!$E$5:$T$5,0)),"",0)</f>
        <v/>
      </c>
      <c r="H942" s="311" t="s">
        <v>237</v>
      </c>
      <c r="I942" s="312" t="str">
        <f>IF(
    SUMIFS('Import data'!$L$25:$L$80,
           'Import data'!$J$25:$J$80, F942,
           'Import data'!$G$25:$G$80, 'GHG emissions calculations'!$H942,
           'Import data'!$I$25:$I$80,$E$541) &lt;&gt; 0,
    SUMIFS('Import data'!$L$25:$L$80,
           'Import data'!$J$25:$J$80, F942,
           'Import data'!$G$25:$G$80, 'GHG emissions calculations'!$H942,
           'Import data'!$I$25:$I$80,$E$541),
    ""
)</f>
        <v/>
      </c>
      <c r="J942" s="311" t="str">
        <f t="array" ref="J942">IF(
    XLOOKUP(F942, 'Import data'!$J$26:$J$47, 'Import data'!$M$26:$M$47, "", 0) = "Please add the region-specific supplier emission factor or choose a different region available in the IAEG database.",
    "",
    XLOOKUP(F942, 'Import data'!$J$26:$J$47, 'Import data'!$M$26:$M$47, "", 0)
)</f>
        <v/>
      </c>
      <c r="K942" s="311" t="str">
        <f t="array" ref="K942">IFERROR(
    XLOOKUP(F942,
            _xlws.FILTER('Supplier Emission'!$G$15:$G$49,
                   ('Supplier Emission'!$D$15:$D$49=H942) * ('Supplier Emission'!$F$15:$F$49=$E$541)),
            _xlws.FILTER('Supplier Emission'!$I$15:$I$49,
                   ('Supplier Emission'!$D$15:$D$49=H942) * ('Supplier Emission'!$F$15:$F$49=$E$541)),
            ""),
    "")</f>
        <v/>
      </c>
      <c r="L942" s="311" t="str">
        <f t="array" ref="L942">IFERROR(
    XLOOKUP(F942,
            _xlws.FILTER('Supplier Emission'!$G$15:$G$49,
                   ('Supplier Emission'!$D$15:$D$49=H942) * ('Supplier Emission'!$F$15:$F$49=$E$541)),
            _xlws.FILTER('Supplier Emission'!$J$15:$J$49,
                   ('Supplier Emission'!$D$15:$D$49=H942) * ('Supplier Emission'!$F$15:$F$49=$E$541)),
            ""),
    "")</f>
        <v/>
      </c>
      <c r="M942" s="311" t="str">
        <f t="array" ref="M942">IFERROR(
    XLOOKUP(F942,
            _xlws.FILTER('Supplier Emission'!$G$15:$G$49,
                   ('Supplier Emission'!$D$15:$D$49=H942) * ('Supplier Emission'!$F$15:$F$49=$E$541)),
            _xlws.FILTER('Supplier Emission'!$M$15:$M$49,
                   ('Supplier Emission'!$D$15:$D$49=H942) * ('Supplier Emission'!$F$15:$F$49=$E$541)),
            ""),
    "")</f>
        <v/>
      </c>
      <c r="N942" s="311" t="str">
        <f t="array" ref="N942">IFERROR(
    XLOOKUP(F942,
            _xlws.FILTER('Supplier Emission'!$G$15:$G$49,
                   ('Supplier Emission'!$D$15:$D$49=H942) * ('Supplier Emission'!$F$15:$F$49=$E$541)),
            _xlws.FILTER('Supplier Emission'!$H$15:$H$49,
                   ('Supplier Emission'!$D$15:$D$49=H942) * ('Supplier Emission'!$F$15:$F$49=$E$541)),
            ""),
    "")</f>
        <v/>
      </c>
      <c r="O942" s="311" t="str">
        <f t="array" ref="O942">XLOOKUP(1,('Emission Factors'!$E$5:$E$488='GHG emissions calculations'!$F942)*('Emission Factors'!$H$5:$H$488='GHG emissions calculations'!$H942),INDEX('Emission Factors'!$E$5:$T$488,0,MATCH('GHG emissions calculations'!O$6,'Emission Factors'!$E$5:$T$5,0)),"",0)</f>
        <v/>
      </c>
      <c r="P942" s="313" t="str">
        <f t="array" ref="P942">IFERROR(
    INDEX('Emission Factors'!$E$5:$P$488,
          MATCH(1,
                ('Emission Factors'!$E$5:$E$488 = 'GHG emissions calculations'!$F942) *
                ('Emission Factors'!$H$5:$H$488 = 'GHG emissions calculations'!$H942),
                0),
          MATCH('GHG emissions calculations'!P$6,'Emission Factors'!$E$5:$P$5,0)),
    "")</f>
        <v/>
      </c>
      <c r="Q942" s="311" t="str">
        <f t="array" ref="Q942">IFERROR(
    IF(
        INDEX('Emission Factors'!$E$5:$P$488,
              MATCH(1,
                    ('Emission Factors'!$E$5:$E$488 = 'GHG emissions calculations'!$F942) *
                    ('Emission Factors'!$H$5:$H$488 = 'GHG emissions calculations'!$H942),
                    0),
              MATCH('GHG emissions calculations'!Q$6, 'Emission Factors'!$E$5:$P$5, 0)) &lt;&gt; "",
        INDEX('Emission Factors'!$E$5:$P$488,
              MATCH(1,
                    ('Emission Factors'!$E$5:$E$488 = 'GHG emissions calculations'!$F942) *
                    ('Emission Factors'!$H$5:$H$488 = 'GHG emissions calculations'!$H942),
                    0),
              MATCH('GHG emissions calculations'!Q$6, 'Emission Factors'!$E$5:$P$5, 0)),
        ""),
    "")</f>
        <v/>
      </c>
      <c r="R942" s="311" t="str">
        <f t="array" ref="R942">IFERROR(
    IF(
        INDEX('Emission Factors'!$E$5:$R$488,
              MATCH(1,
                    ('Emission Factors'!$E$5:$E$488 = 'GHG emissions calculations'!$F942) *
                    ('Emission Factors'!$H$5:$H$488 = 'GHG emissions calculations'!$H942),
                    0),
              MATCH('GHG emissions calculations'!R$6, 'Emission Factors'!$E$5:$R$5, 0)) &lt;&gt; "",
        INDEX('Emission Factors'!$E$5:$R$488,
              MATCH(1,
                    ('Emission Factors'!$E$5:$E$488 = 'GHG emissions calculations'!$F942) *
                    ('Emission Factors'!$H$5:$H$488 = 'GHG emissions calculations'!$H942),
                    0),
              MATCH('GHG emissions calculations'!R$6, 'Emission Factors'!$E$5:$R$5, 0)),
        ""),
    "")</f>
        <v/>
      </c>
      <c r="S942" s="312">
        <f t="shared" si="2"/>
        <v>0</v>
      </c>
      <c r="T942" s="23"/>
    </row>
    <row r="943" ht="15.75" customHeight="1" outlineLevel="1">
      <c r="A943" s="23"/>
      <c r="B943" s="71"/>
      <c r="C943" s="71"/>
      <c r="D943" s="71"/>
      <c r="E943" s="314"/>
      <c r="F943" s="311" t="str">
        <f>Lists!T306</f>
        <v>Recycled Lead - Europe</v>
      </c>
      <c r="G943" s="311">
        <f t="array" ref="G943">XLOOKUP(1,('Emission Factors'!$E$5:$E$488='GHG emissions calculations'!$F943)*('Emission Factors'!$H$5:$H$488='GHG emissions calculations'!$H943),INDEX('Emission Factors'!$E$5:$T$488,0,MATCH('GHG emissions calculations'!G$6,'Emission Factors'!$E$5:$T$5,0)),"",0)</f>
        <v>3</v>
      </c>
      <c r="H943" s="311" t="s">
        <v>237</v>
      </c>
      <c r="I943" s="312" t="str">
        <f>IF(
    SUMIFS('Import data'!$L$25:$L$80,
           'Import data'!$J$25:$J$80, F943,
           'Import data'!$G$25:$G$80, 'GHG emissions calculations'!$H943,
           'Import data'!$I$25:$I$80,$E$541) &lt;&gt; 0,
    SUMIFS('Import data'!$L$25:$L$80,
           'Import data'!$J$25:$J$80, F943,
           'Import data'!$G$25:$G$80, 'GHG emissions calculations'!$H943,
           'Import data'!$I$25:$I$80,$E$541),
    ""
)</f>
        <v/>
      </c>
      <c r="J943" s="311" t="str">
        <f t="array" ref="J943">IF(
    XLOOKUP(F943, 'Import data'!$J$26:$J$47, 'Import data'!$M$26:$M$47, "", 0) = "Please add the region-specific supplier emission factor or choose a different region available in the IAEG database.",
    "",
    XLOOKUP(F943, 'Import data'!$J$26:$J$47, 'Import data'!$M$26:$M$47, "", 0)
)</f>
        <v/>
      </c>
      <c r="K943" s="311" t="str">
        <f t="array" ref="K943">IFERROR(
    XLOOKUP(F943,
            _xlws.FILTER('Supplier Emission'!$G$15:$G$49,
                   ('Supplier Emission'!$D$15:$D$49=H943) * ('Supplier Emission'!$F$15:$F$49=$E$541)),
            _xlws.FILTER('Supplier Emission'!$I$15:$I$49,
                   ('Supplier Emission'!$D$15:$D$49=H943) * ('Supplier Emission'!$F$15:$F$49=$E$541)),
            ""),
    "")</f>
        <v/>
      </c>
      <c r="L943" s="311" t="str">
        <f t="array" ref="L943">IFERROR(
    XLOOKUP(F943,
            _xlws.FILTER('Supplier Emission'!$G$15:$G$49,
                   ('Supplier Emission'!$D$15:$D$49=H943) * ('Supplier Emission'!$F$15:$F$49=$E$541)),
            _xlws.FILTER('Supplier Emission'!$J$15:$J$49,
                   ('Supplier Emission'!$D$15:$D$49=H943) * ('Supplier Emission'!$F$15:$F$49=$E$541)),
            ""),
    "")</f>
        <v/>
      </c>
      <c r="M943" s="311" t="str">
        <f t="array" ref="M943">IFERROR(
    XLOOKUP(F943,
            _xlws.FILTER('Supplier Emission'!$G$15:$G$49,
                   ('Supplier Emission'!$D$15:$D$49=H943) * ('Supplier Emission'!$F$15:$F$49=$E$541)),
            _xlws.FILTER('Supplier Emission'!$M$15:$M$49,
                   ('Supplier Emission'!$D$15:$D$49=H943) * ('Supplier Emission'!$F$15:$F$49=$E$541)),
            ""),
    "")</f>
        <v/>
      </c>
      <c r="N943" s="311" t="str">
        <f t="array" ref="N943">IFERROR(
    XLOOKUP(F943,
            _xlws.FILTER('Supplier Emission'!$G$15:$G$49,
                   ('Supplier Emission'!$D$15:$D$49=H943) * ('Supplier Emission'!$F$15:$F$49=$E$541)),
            _xlws.FILTER('Supplier Emission'!$H$15:$H$49,
                   ('Supplier Emission'!$D$15:$D$49=H943) * ('Supplier Emission'!$F$15:$F$49=$E$541)),
            ""),
    "")</f>
        <v/>
      </c>
      <c r="O943" s="311" t="str">
        <f t="array" ref="O943">XLOOKUP(1,('Emission Factors'!$E$5:$E$488='GHG emissions calculations'!$F943)*('Emission Factors'!$H$5:$H$488='GHG emissions calculations'!$H943),INDEX('Emission Factors'!$E$5:$T$488,0,MATCH('GHG emissions calculations'!O$6,'Emission Factors'!$E$5:$T$5,0)),"",0)</f>
        <v>Plomb/recyclé</v>
      </c>
      <c r="P943" s="313">
        <f t="array" ref="P943">IFERROR(
    INDEX('Emission Factors'!$E$5:$P$488,
          MATCH(1,
                ('Emission Factors'!$E$5:$E$488 = 'GHG emissions calculations'!$F943) *
                ('Emission Factors'!$H$5:$H$488 = 'GHG emissions calculations'!$H943),
                0),
          MATCH('GHG emissions calculations'!P$6,'Emission Factors'!$E$5:$P$5,0)),
    "")</f>
        <v>2.09</v>
      </c>
      <c r="Q943" s="311" t="str">
        <f t="array" ref="Q943">IFERROR(
    IF(
        INDEX('Emission Factors'!$E$5:$P$488,
              MATCH(1,
                    ('Emission Factors'!$E$5:$E$488 = 'GHG emissions calculations'!$F943) *
                    ('Emission Factors'!$H$5:$H$488 = 'GHG emissions calculations'!$H943),
                    0),
              MATCH('GHG emissions calculations'!Q$6, 'Emission Factors'!$E$5:$P$5, 0)) &lt;&gt; "",
        INDEX('Emission Factors'!$E$5:$P$488,
              MATCH(1,
                    ('Emission Factors'!$E$5:$E$488 = 'GHG emissions calculations'!$F943) *
                    ('Emission Factors'!$H$5:$H$488 = 'GHG emissions calculations'!$H943),
                    0),
              MATCH('GHG emissions calculations'!Q$6, 'Emission Factors'!$E$5:$P$5, 0)),
        ""),
    "")</f>
        <v>kgCO2e/kg</v>
      </c>
      <c r="R943" s="311" t="str">
        <f t="array" ref="R943">IFERROR(
    IF(
        INDEX('Emission Factors'!$E$5:$R$488,
              MATCH(1,
                    ('Emission Factors'!$E$5:$E$488 = 'GHG emissions calculations'!$F943) *
                    ('Emission Factors'!$H$5:$H$488 = 'GHG emissions calculations'!$H943),
                    0),
              MATCH('GHG emissions calculations'!R$6, 'Emission Factors'!$E$5:$R$5, 0)) &lt;&gt; "",
        INDEX('Emission Factors'!$E$5:$R$488,
              MATCH(1,
                    ('Emission Factors'!$E$5:$E$488 = 'GHG emissions calculations'!$F943) *
                    ('Emission Factors'!$H$5:$H$488 = 'GHG emissions calculations'!$H943),
                    0),
              MATCH('GHG emissions calculations'!R$6, 'Emission Factors'!$E$5:$R$5, 0)),
        ""),
    "")</f>
        <v>Europe</v>
      </c>
      <c r="S943" s="312">
        <f t="shared" si="2"/>
        <v>0</v>
      </c>
      <c r="T943" s="23"/>
    </row>
    <row r="944" ht="15.75" customHeight="1" outlineLevel="1">
      <c r="A944" s="23"/>
      <c r="B944" s="71"/>
      <c r="C944" s="71"/>
      <c r="D944" s="71"/>
      <c r="E944" s="314"/>
      <c r="F944" s="311" t="str">
        <f>Lists!T311</f>
        <v>Recycled Lead - Global or unspecified region</v>
      </c>
      <c r="G944" s="311" t="str">
        <f t="array" ref="G944">XLOOKUP(1,('Emission Factors'!$E$5:$E$488='GHG emissions calculations'!$F944)*('Emission Factors'!$H$5:$H$488='GHG emissions calculations'!$H944),INDEX('Emission Factors'!$E$5:$T$488,0,MATCH('GHG emissions calculations'!G$6,'Emission Factors'!$E$5:$T$5,0)),"",0)</f>
        <v/>
      </c>
      <c r="H944" s="311" t="s">
        <v>237</v>
      </c>
      <c r="I944" s="312" t="str">
        <f>IF(
    SUMIFS('Import data'!$L$25:$L$80,
           'Import data'!$J$25:$J$80, F944,
           'Import data'!$G$25:$G$80, 'GHG emissions calculations'!$H944,
           'Import data'!$I$25:$I$80,$E$541) &lt;&gt; 0,
    SUMIFS('Import data'!$L$25:$L$80,
           'Import data'!$J$25:$J$80, F944,
           'Import data'!$G$25:$G$80, 'GHG emissions calculations'!$H944,
           'Import data'!$I$25:$I$80,$E$541),
    ""
)</f>
        <v/>
      </c>
      <c r="J944" s="311" t="str">
        <f t="array" ref="J944">IF(
    XLOOKUP(F944, 'Import data'!$J$26:$J$47, 'Import data'!$M$26:$M$47, "", 0) = "Please add the region-specific supplier emission factor or choose a different region available in the IAEG database.",
    "",
    XLOOKUP(F944, 'Import data'!$J$26:$J$47, 'Import data'!$M$26:$M$47, "", 0)
)</f>
        <v/>
      </c>
      <c r="K944" s="311" t="str">
        <f t="array" ref="K944">IFERROR(
    XLOOKUP(F944,
            _xlws.FILTER('Supplier Emission'!$G$15:$G$49,
                   ('Supplier Emission'!$D$15:$D$49=H944) * ('Supplier Emission'!$F$15:$F$49=$E$541)),
            _xlws.FILTER('Supplier Emission'!$I$15:$I$49,
                   ('Supplier Emission'!$D$15:$D$49=H944) * ('Supplier Emission'!$F$15:$F$49=$E$541)),
            ""),
    "")</f>
        <v/>
      </c>
      <c r="L944" s="311" t="str">
        <f t="array" ref="L944">IFERROR(
    XLOOKUP(F944,
            _xlws.FILTER('Supplier Emission'!$G$15:$G$49,
                   ('Supplier Emission'!$D$15:$D$49=H944) * ('Supplier Emission'!$F$15:$F$49=$E$541)),
            _xlws.FILTER('Supplier Emission'!$J$15:$J$49,
                   ('Supplier Emission'!$D$15:$D$49=H944) * ('Supplier Emission'!$F$15:$F$49=$E$541)),
            ""),
    "")</f>
        <v/>
      </c>
      <c r="M944" s="311" t="str">
        <f t="array" ref="M944">IFERROR(
    XLOOKUP(F944,
            _xlws.FILTER('Supplier Emission'!$G$15:$G$49,
                   ('Supplier Emission'!$D$15:$D$49=H944) * ('Supplier Emission'!$F$15:$F$49=$E$541)),
            _xlws.FILTER('Supplier Emission'!$M$15:$M$49,
                   ('Supplier Emission'!$D$15:$D$49=H944) * ('Supplier Emission'!$F$15:$F$49=$E$541)),
            ""),
    "")</f>
        <v/>
      </c>
      <c r="N944" s="311" t="str">
        <f t="array" ref="N944">IFERROR(
    XLOOKUP(F944,
            _xlws.FILTER('Supplier Emission'!$G$15:$G$49,
                   ('Supplier Emission'!$D$15:$D$49=H944) * ('Supplier Emission'!$F$15:$F$49=$E$541)),
            _xlws.FILTER('Supplier Emission'!$H$15:$H$49,
                   ('Supplier Emission'!$D$15:$D$49=H944) * ('Supplier Emission'!$F$15:$F$49=$E$541)),
            ""),
    "")</f>
        <v/>
      </c>
      <c r="O944" s="311" t="str">
        <f t="array" ref="O944">XLOOKUP(1,('Emission Factors'!$E$5:$E$488='GHG emissions calculations'!$F944)*('Emission Factors'!$H$5:$H$488='GHG emissions calculations'!$H944),INDEX('Emission Factors'!$E$5:$T$488,0,MATCH('GHG emissions calculations'!O$6,'Emission Factors'!$E$5:$T$5,0)),"",0)</f>
        <v/>
      </c>
      <c r="P944" s="313" t="str">
        <f t="array" ref="P944">IFERROR(
    INDEX('Emission Factors'!$E$5:$P$488,
          MATCH(1,
                ('Emission Factors'!$E$5:$E$488 = 'GHG emissions calculations'!$F944) *
                ('Emission Factors'!$H$5:$H$488 = 'GHG emissions calculations'!$H944),
                0),
          MATCH('GHG emissions calculations'!P$6,'Emission Factors'!$E$5:$P$5,0)),
    "")</f>
        <v/>
      </c>
      <c r="Q944" s="311" t="str">
        <f t="array" ref="Q944">IFERROR(
    IF(
        INDEX('Emission Factors'!$E$5:$P$488,
              MATCH(1,
                    ('Emission Factors'!$E$5:$E$488 = 'GHG emissions calculations'!$F944) *
                    ('Emission Factors'!$H$5:$H$488 = 'GHG emissions calculations'!$H944),
                    0),
              MATCH('GHG emissions calculations'!Q$6, 'Emission Factors'!$E$5:$P$5, 0)) &lt;&gt; "",
        INDEX('Emission Factors'!$E$5:$P$488,
              MATCH(1,
                    ('Emission Factors'!$E$5:$E$488 = 'GHG emissions calculations'!$F944) *
                    ('Emission Factors'!$H$5:$H$488 = 'GHG emissions calculations'!$H944),
                    0),
              MATCH('GHG emissions calculations'!Q$6, 'Emission Factors'!$E$5:$P$5, 0)),
        ""),
    "")</f>
        <v/>
      </c>
      <c r="R944" s="311" t="str">
        <f t="array" ref="R944">IFERROR(
    IF(
        INDEX('Emission Factors'!$E$5:$R$488,
              MATCH(1,
                    ('Emission Factors'!$E$5:$E$488 = 'GHG emissions calculations'!$F944) *
                    ('Emission Factors'!$H$5:$H$488 = 'GHG emissions calculations'!$H944),
                    0),
              MATCH('GHG emissions calculations'!R$6, 'Emission Factors'!$E$5:$R$5, 0)) &lt;&gt; "",
        INDEX('Emission Factors'!$E$5:$R$488,
              MATCH(1,
                    ('Emission Factors'!$E$5:$E$488 = 'GHG emissions calculations'!$F944) *
                    ('Emission Factors'!$H$5:$H$488 = 'GHG emissions calculations'!$H944),
                    0),
              MATCH('GHG emissions calculations'!R$6, 'Emission Factors'!$E$5:$R$5, 0)),
        ""),
    "")</f>
        <v/>
      </c>
      <c r="S944" s="312">
        <f t="shared" si="2"/>
        <v>0</v>
      </c>
      <c r="T944" s="23"/>
    </row>
    <row r="945" ht="15.75" customHeight="1" outlineLevel="1">
      <c r="A945" s="23"/>
      <c r="B945" s="71"/>
      <c r="C945" s="71"/>
      <c r="D945" s="71"/>
      <c r="E945" s="314"/>
      <c r="F945" s="311" t="str">
        <f>Lists!T310</f>
        <v>Recycled Lead - Middle East</v>
      </c>
      <c r="G945" s="311" t="str">
        <f t="array" ref="G945">XLOOKUP(1,('Emission Factors'!$E$5:$E$488='GHG emissions calculations'!$F945)*('Emission Factors'!$H$5:$H$488='GHG emissions calculations'!$H945),INDEX('Emission Factors'!$E$5:$T$488,0,MATCH('GHG emissions calculations'!G$6,'Emission Factors'!$E$5:$T$5,0)),"",0)</f>
        <v/>
      </c>
      <c r="H945" s="311" t="s">
        <v>237</v>
      </c>
      <c r="I945" s="312" t="str">
        <f>IF(
    SUMIFS('Import data'!$L$25:$L$80,
           'Import data'!$J$25:$J$80, F945,
           'Import data'!$G$25:$G$80, 'GHG emissions calculations'!$H945,
           'Import data'!$I$25:$I$80,$E$541) &lt;&gt; 0,
    SUMIFS('Import data'!$L$25:$L$80,
           'Import data'!$J$25:$J$80, F945,
           'Import data'!$G$25:$G$80, 'GHG emissions calculations'!$H945,
           'Import data'!$I$25:$I$80,$E$541),
    ""
)</f>
        <v/>
      </c>
      <c r="J945" s="311" t="str">
        <f t="array" ref="J945">IF(
    XLOOKUP(F945, 'Import data'!$J$26:$J$47, 'Import data'!$M$26:$M$47, "", 0) = "Please add the region-specific supplier emission factor or choose a different region available in the IAEG database.",
    "",
    XLOOKUP(F945, 'Import data'!$J$26:$J$47, 'Import data'!$M$26:$M$47, "", 0)
)</f>
        <v/>
      </c>
      <c r="K945" s="311" t="str">
        <f t="array" ref="K945">IFERROR(
    XLOOKUP(F945,
            _xlws.FILTER('Supplier Emission'!$G$15:$G$49,
                   ('Supplier Emission'!$D$15:$D$49=H945) * ('Supplier Emission'!$F$15:$F$49=$E$541)),
            _xlws.FILTER('Supplier Emission'!$I$15:$I$49,
                   ('Supplier Emission'!$D$15:$D$49=H945) * ('Supplier Emission'!$F$15:$F$49=$E$541)),
            ""),
    "")</f>
        <v/>
      </c>
      <c r="L945" s="311" t="str">
        <f t="array" ref="L945">IFERROR(
    XLOOKUP(F945,
            _xlws.FILTER('Supplier Emission'!$G$15:$G$49,
                   ('Supplier Emission'!$D$15:$D$49=H945) * ('Supplier Emission'!$F$15:$F$49=$E$541)),
            _xlws.FILTER('Supplier Emission'!$J$15:$J$49,
                   ('Supplier Emission'!$D$15:$D$49=H945) * ('Supplier Emission'!$F$15:$F$49=$E$541)),
            ""),
    "")</f>
        <v/>
      </c>
      <c r="M945" s="311" t="str">
        <f t="array" ref="M945">IFERROR(
    XLOOKUP(F945,
            _xlws.FILTER('Supplier Emission'!$G$15:$G$49,
                   ('Supplier Emission'!$D$15:$D$49=H945) * ('Supplier Emission'!$F$15:$F$49=$E$541)),
            _xlws.FILTER('Supplier Emission'!$M$15:$M$49,
                   ('Supplier Emission'!$D$15:$D$49=H945) * ('Supplier Emission'!$F$15:$F$49=$E$541)),
            ""),
    "")</f>
        <v/>
      </c>
      <c r="N945" s="311" t="str">
        <f t="array" ref="N945">IFERROR(
    XLOOKUP(F945,
            _xlws.FILTER('Supplier Emission'!$G$15:$G$49,
                   ('Supplier Emission'!$D$15:$D$49=H945) * ('Supplier Emission'!$F$15:$F$49=$E$541)),
            _xlws.FILTER('Supplier Emission'!$H$15:$H$49,
                   ('Supplier Emission'!$D$15:$D$49=H945) * ('Supplier Emission'!$F$15:$F$49=$E$541)),
            ""),
    "")</f>
        <v/>
      </c>
      <c r="O945" s="311" t="str">
        <f t="array" ref="O945">XLOOKUP(1,('Emission Factors'!$E$5:$E$488='GHG emissions calculations'!$F945)*('Emission Factors'!$H$5:$H$488='GHG emissions calculations'!$H945),INDEX('Emission Factors'!$E$5:$T$488,0,MATCH('GHG emissions calculations'!O$6,'Emission Factors'!$E$5:$T$5,0)),"",0)</f>
        <v/>
      </c>
      <c r="P945" s="313" t="str">
        <f t="array" ref="P945">IFERROR(
    INDEX('Emission Factors'!$E$5:$P$488,
          MATCH(1,
                ('Emission Factors'!$E$5:$E$488 = 'GHG emissions calculations'!$F945) *
                ('Emission Factors'!$H$5:$H$488 = 'GHG emissions calculations'!$H945),
                0),
          MATCH('GHG emissions calculations'!P$6,'Emission Factors'!$E$5:$P$5,0)),
    "")</f>
        <v/>
      </c>
      <c r="Q945" s="311" t="str">
        <f t="array" ref="Q945">IFERROR(
    IF(
        INDEX('Emission Factors'!$E$5:$P$488,
              MATCH(1,
                    ('Emission Factors'!$E$5:$E$488 = 'GHG emissions calculations'!$F945) *
                    ('Emission Factors'!$H$5:$H$488 = 'GHG emissions calculations'!$H945),
                    0),
              MATCH('GHG emissions calculations'!Q$6, 'Emission Factors'!$E$5:$P$5, 0)) &lt;&gt; "",
        INDEX('Emission Factors'!$E$5:$P$488,
              MATCH(1,
                    ('Emission Factors'!$E$5:$E$488 = 'GHG emissions calculations'!$F945) *
                    ('Emission Factors'!$H$5:$H$488 = 'GHG emissions calculations'!$H945),
                    0),
              MATCH('GHG emissions calculations'!Q$6, 'Emission Factors'!$E$5:$P$5, 0)),
        ""),
    "")</f>
        <v/>
      </c>
      <c r="R945" s="311" t="str">
        <f t="array" ref="R945">IFERROR(
    IF(
        INDEX('Emission Factors'!$E$5:$R$488,
              MATCH(1,
                    ('Emission Factors'!$E$5:$E$488 = 'GHG emissions calculations'!$F945) *
                    ('Emission Factors'!$H$5:$H$488 = 'GHG emissions calculations'!$H945),
                    0),
              MATCH('GHG emissions calculations'!R$6, 'Emission Factors'!$E$5:$R$5, 0)) &lt;&gt; "",
        INDEX('Emission Factors'!$E$5:$R$488,
              MATCH(1,
                    ('Emission Factors'!$E$5:$E$488 = 'GHG emissions calculations'!$F945) *
                    ('Emission Factors'!$H$5:$H$488 = 'GHG emissions calculations'!$H945),
                    0),
              MATCH('GHG emissions calculations'!R$6, 'Emission Factors'!$E$5:$R$5, 0)),
        ""),
    "")</f>
        <v/>
      </c>
      <c r="S945" s="312">
        <f t="shared" si="2"/>
        <v>0</v>
      </c>
      <c r="T945" s="23"/>
    </row>
    <row r="946" ht="15.75" customHeight="1" outlineLevel="1">
      <c r="A946" s="23"/>
      <c r="B946" s="71"/>
      <c r="C946" s="71"/>
      <c r="D946" s="71"/>
      <c r="E946" s="314"/>
      <c r="F946" s="311" t="str">
        <f>Lists!T309</f>
        <v>Recycled Lead - Oceania</v>
      </c>
      <c r="G946" s="311" t="str">
        <f t="array" ref="G946">XLOOKUP(1,('Emission Factors'!$E$5:$E$488='GHG emissions calculations'!$F946)*('Emission Factors'!$H$5:$H$488='GHG emissions calculations'!$H946),INDEX('Emission Factors'!$E$5:$T$488,0,MATCH('GHG emissions calculations'!G$6,'Emission Factors'!$E$5:$T$5,0)),"",0)</f>
        <v/>
      </c>
      <c r="H946" s="311" t="s">
        <v>237</v>
      </c>
      <c r="I946" s="312" t="str">
        <f>IF(
    SUMIFS('Import data'!$L$25:$L$80,
           'Import data'!$J$25:$J$80, F946,
           'Import data'!$G$25:$G$80, 'GHG emissions calculations'!$H946,
           'Import data'!$I$25:$I$80,$E$541) &lt;&gt; 0,
    SUMIFS('Import data'!$L$25:$L$80,
           'Import data'!$J$25:$J$80, F946,
           'Import data'!$G$25:$G$80, 'GHG emissions calculations'!$H946,
           'Import data'!$I$25:$I$80,$E$541),
    ""
)</f>
        <v/>
      </c>
      <c r="J946" s="311" t="str">
        <f t="array" ref="J946">IF(
    XLOOKUP(F946, 'Import data'!$J$26:$J$47, 'Import data'!$M$26:$M$47, "", 0) = "Please add the region-specific supplier emission factor or choose a different region available in the IAEG database.",
    "",
    XLOOKUP(F946, 'Import data'!$J$26:$J$47, 'Import data'!$M$26:$M$47, "", 0)
)</f>
        <v/>
      </c>
      <c r="K946" s="311" t="str">
        <f t="array" ref="K946">IFERROR(
    XLOOKUP(F946,
            _xlws.FILTER('Supplier Emission'!$G$15:$G$49,
                   ('Supplier Emission'!$D$15:$D$49=H946) * ('Supplier Emission'!$F$15:$F$49=$E$541)),
            _xlws.FILTER('Supplier Emission'!$I$15:$I$49,
                   ('Supplier Emission'!$D$15:$D$49=H946) * ('Supplier Emission'!$F$15:$F$49=$E$541)),
            ""),
    "")</f>
        <v/>
      </c>
      <c r="L946" s="311" t="str">
        <f t="array" ref="L946">IFERROR(
    XLOOKUP(F946,
            _xlws.FILTER('Supplier Emission'!$G$15:$G$49,
                   ('Supplier Emission'!$D$15:$D$49=H946) * ('Supplier Emission'!$F$15:$F$49=$E$541)),
            _xlws.FILTER('Supplier Emission'!$J$15:$J$49,
                   ('Supplier Emission'!$D$15:$D$49=H946) * ('Supplier Emission'!$F$15:$F$49=$E$541)),
            ""),
    "")</f>
        <v/>
      </c>
      <c r="M946" s="311" t="str">
        <f t="array" ref="M946">IFERROR(
    XLOOKUP(F946,
            _xlws.FILTER('Supplier Emission'!$G$15:$G$49,
                   ('Supplier Emission'!$D$15:$D$49=H946) * ('Supplier Emission'!$F$15:$F$49=$E$541)),
            _xlws.FILTER('Supplier Emission'!$M$15:$M$49,
                   ('Supplier Emission'!$D$15:$D$49=H946) * ('Supplier Emission'!$F$15:$F$49=$E$541)),
            ""),
    "")</f>
        <v/>
      </c>
      <c r="N946" s="311" t="str">
        <f t="array" ref="N946">IFERROR(
    XLOOKUP(F946,
            _xlws.FILTER('Supplier Emission'!$G$15:$G$49,
                   ('Supplier Emission'!$D$15:$D$49=H946) * ('Supplier Emission'!$F$15:$F$49=$E$541)),
            _xlws.FILTER('Supplier Emission'!$H$15:$H$49,
                   ('Supplier Emission'!$D$15:$D$49=H946) * ('Supplier Emission'!$F$15:$F$49=$E$541)),
            ""),
    "")</f>
        <v/>
      </c>
      <c r="O946" s="311" t="str">
        <f t="array" ref="O946">XLOOKUP(1,('Emission Factors'!$E$5:$E$488='GHG emissions calculations'!$F946)*('Emission Factors'!$H$5:$H$488='GHG emissions calculations'!$H946),INDEX('Emission Factors'!$E$5:$T$488,0,MATCH('GHG emissions calculations'!O$6,'Emission Factors'!$E$5:$T$5,0)),"",0)</f>
        <v/>
      </c>
      <c r="P946" s="313" t="str">
        <f t="array" ref="P946">IFERROR(
    INDEX('Emission Factors'!$E$5:$P$488,
          MATCH(1,
                ('Emission Factors'!$E$5:$E$488 = 'GHG emissions calculations'!$F946) *
                ('Emission Factors'!$H$5:$H$488 = 'GHG emissions calculations'!$H946),
                0),
          MATCH('GHG emissions calculations'!P$6,'Emission Factors'!$E$5:$P$5,0)),
    "")</f>
        <v/>
      </c>
      <c r="Q946" s="311" t="str">
        <f t="array" ref="Q946">IFERROR(
    IF(
        INDEX('Emission Factors'!$E$5:$P$488,
              MATCH(1,
                    ('Emission Factors'!$E$5:$E$488 = 'GHG emissions calculations'!$F946) *
                    ('Emission Factors'!$H$5:$H$488 = 'GHG emissions calculations'!$H946),
                    0),
              MATCH('GHG emissions calculations'!Q$6, 'Emission Factors'!$E$5:$P$5, 0)) &lt;&gt; "",
        INDEX('Emission Factors'!$E$5:$P$488,
              MATCH(1,
                    ('Emission Factors'!$E$5:$E$488 = 'GHG emissions calculations'!$F946) *
                    ('Emission Factors'!$H$5:$H$488 = 'GHG emissions calculations'!$H946),
                    0),
              MATCH('GHG emissions calculations'!Q$6, 'Emission Factors'!$E$5:$P$5, 0)),
        ""),
    "")</f>
        <v/>
      </c>
      <c r="R946" s="311" t="str">
        <f t="array" ref="R946">IFERROR(
    IF(
        INDEX('Emission Factors'!$E$5:$R$488,
              MATCH(1,
                    ('Emission Factors'!$E$5:$E$488 = 'GHG emissions calculations'!$F946) *
                    ('Emission Factors'!$H$5:$H$488 = 'GHG emissions calculations'!$H946),
                    0),
              MATCH('GHG emissions calculations'!R$6, 'Emission Factors'!$E$5:$R$5, 0)) &lt;&gt; "",
        INDEX('Emission Factors'!$E$5:$R$488,
              MATCH(1,
                    ('Emission Factors'!$E$5:$E$488 = 'GHG emissions calculations'!$F946) *
                    ('Emission Factors'!$H$5:$H$488 = 'GHG emissions calculations'!$H946),
                    0),
              MATCH('GHG emissions calculations'!R$6, 'Emission Factors'!$E$5:$R$5, 0)),
        ""),
    "")</f>
        <v/>
      </c>
      <c r="S946" s="312">
        <f t="shared" si="2"/>
        <v>0</v>
      </c>
      <c r="T946" s="23"/>
    </row>
    <row r="947" ht="15.75" customHeight="1" outlineLevel="1">
      <c r="A947" s="23"/>
      <c r="B947" s="71"/>
      <c r="C947" s="71"/>
      <c r="D947" s="71"/>
      <c r="E947" s="314"/>
      <c r="F947" s="311" t="str">
        <f>Lists!T314</f>
        <v>Recycled Nickel - Africa</v>
      </c>
      <c r="G947" s="311" t="str">
        <f t="array" ref="G947">XLOOKUP(1,('Emission Factors'!$E$5:$E$488='GHG emissions calculations'!$F947)*('Emission Factors'!$H$5:$H$488='GHG emissions calculations'!$H947),INDEX('Emission Factors'!$E$5:$T$488,0,MATCH('GHG emissions calculations'!G$6,'Emission Factors'!$E$5:$T$5,0)),"",0)</f>
        <v/>
      </c>
      <c r="H947" s="311" t="s">
        <v>237</v>
      </c>
      <c r="I947" s="312" t="str">
        <f>IF(
    SUMIFS('Import data'!$L$25:$L$80,
           'Import data'!$J$25:$J$80, F947,
           'Import data'!$G$25:$G$80, 'GHG emissions calculations'!$H947,
           'Import data'!$I$25:$I$80,$E$541) &lt;&gt; 0,
    SUMIFS('Import data'!$L$25:$L$80,
           'Import data'!$J$25:$J$80, F947,
           'Import data'!$G$25:$G$80, 'GHG emissions calculations'!$H947,
           'Import data'!$I$25:$I$80,$E$541),
    ""
)</f>
        <v/>
      </c>
      <c r="J947" s="311" t="str">
        <f t="array" ref="J947">IF(
    XLOOKUP(F947, 'Import data'!$J$26:$J$47, 'Import data'!$M$26:$M$47, "", 0) = "Please add the region-specific supplier emission factor or choose a different region available in the IAEG database.",
    "",
    XLOOKUP(F947, 'Import data'!$J$26:$J$47, 'Import data'!$M$26:$M$47, "", 0)
)</f>
        <v/>
      </c>
      <c r="K947" s="311" t="str">
        <f t="array" ref="K947">IFERROR(
    XLOOKUP(F947,
            _xlws.FILTER('Supplier Emission'!$G$15:$G$49,
                   ('Supplier Emission'!$D$15:$D$49=H947) * ('Supplier Emission'!$F$15:$F$49=$E$541)),
            _xlws.FILTER('Supplier Emission'!$I$15:$I$49,
                   ('Supplier Emission'!$D$15:$D$49=H947) * ('Supplier Emission'!$F$15:$F$49=$E$541)),
            ""),
    "")</f>
        <v/>
      </c>
      <c r="L947" s="311" t="str">
        <f t="array" ref="L947">IFERROR(
    XLOOKUP(F947,
            _xlws.FILTER('Supplier Emission'!$G$15:$G$49,
                   ('Supplier Emission'!$D$15:$D$49=H947) * ('Supplier Emission'!$F$15:$F$49=$E$541)),
            _xlws.FILTER('Supplier Emission'!$J$15:$J$49,
                   ('Supplier Emission'!$D$15:$D$49=H947) * ('Supplier Emission'!$F$15:$F$49=$E$541)),
            ""),
    "")</f>
        <v/>
      </c>
      <c r="M947" s="311" t="str">
        <f t="array" ref="M947">IFERROR(
    XLOOKUP(F947,
            _xlws.FILTER('Supplier Emission'!$G$15:$G$49,
                   ('Supplier Emission'!$D$15:$D$49=H947) * ('Supplier Emission'!$F$15:$F$49=$E$541)),
            _xlws.FILTER('Supplier Emission'!$M$15:$M$49,
                   ('Supplier Emission'!$D$15:$D$49=H947) * ('Supplier Emission'!$F$15:$F$49=$E$541)),
            ""),
    "")</f>
        <v/>
      </c>
      <c r="N947" s="311" t="str">
        <f t="array" ref="N947">IFERROR(
    XLOOKUP(F947,
            _xlws.FILTER('Supplier Emission'!$G$15:$G$49,
                   ('Supplier Emission'!$D$15:$D$49=H947) * ('Supplier Emission'!$F$15:$F$49=$E$541)),
            _xlws.FILTER('Supplier Emission'!$H$15:$H$49,
                   ('Supplier Emission'!$D$15:$D$49=H947) * ('Supplier Emission'!$F$15:$F$49=$E$541)),
            ""),
    "")</f>
        <v/>
      </c>
      <c r="O947" s="311" t="str">
        <f t="array" ref="O947">XLOOKUP(1,('Emission Factors'!$E$5:$E$488='GHG emissions calculations'!$F947)*('Emission Factors'!$H$5:$H$488='GHG emissions calculations'!$H947),INDEX('Emission Factors'!$E$5:$T$488,0,MATCH('GHG emissions calculations'!O$6,'Emission Factors'!$E$5:$T$5,0)),"",0)</f>
        <v/>
      </c>
      <c r="P947" s="313" t="str">
        <f t="array" ref="P947">IFERROR(
    INDEX('Emission Factors'!$E$5:$P$488,
          MATCH(1,
                ('Emission Factors'!$E$5:$E$488 = 'GHG emissions calculations'!$F947) *
                ('Emission Factors'!$H$5:$H$488 = 'GHG emissions calculations'!$H947),
                0),
          MATCH('GHG emissions calculations'!P$6,'Emission Factors'!$E$5:$P$5,0)),
    "")</f>
        <v/>
      </c>
      <c r="Q947" s="311" t="str">
        <f t="array" ref="Q947">IFERROR(
    IF(
        INDEX('Emission Factors'!$E$5:$P$488,
              MATCH(1,
                    ('Emission Factors'!$E$5:$E$488 = 'GHG emissions calculations'!$F947) *
                    ('Emission Factors'!$H$5:$H$488 = 'GHG emissions calculations'!$H947),
                    0),
              MATCH('GHG emissions calculations'!Q$6, 'Emission Factors'!$E$5:$P$5, 0)) &lt;&gt; "",
        INDEX('Emission Factors'!$E$5:$P$488,
              MATCH(1,
                    ('Emission Factors'!$E$5:$E$488 = 'GHG emissions calculations'!$F947) *
                    ('Emission Factors'!$H$5:$H$488 = 'GHG emissions calculations'!$H947),
                    0),
              MATCH('GHG emissions calculations'!Q$6, 'Emission Factors'!$E$5:$P$5, 0)),
        ""),
    "")</f>
        <v/>
      </c>
      <c r="R947" s="311" t="str">
        <f t="array" ref="R947">IFERROR(
    IF(
        INDEX('Emission Factors'!$E$5:$R$488,
              MATCH(1,
                    ('Emission Factors'!$E$5:$E$488 = 'GHG emissions calculations'!$F947) *
                    ('Emission Factors'!$H$5:$H$488 = 'GHG emissions calculations'!$H947),
                    0),
              MATCH('GHG emissions calculations'!R$6, 'Emission Factors'!$E$5:$R$5, 0)) &lt;&gt; "",
        INDEX('Emission Factors'!$E$5:$R$488,
              MATCH(1,
                    ('Emission Factors'!$E$5:$E$488 = 'GHG emissions calculations'!$F947) *
                    ('Emission Factors'!$H$5:$H$488 = 'GHG emissions calculations'!$H947),
                    0),
              MATCH('GHG emissions calculations'!R$6, 'Emission Factors'!$E$5:$R$5, 0)),
        ""),
    "")</f>
        <v/>
      </c>
      <c r="S947" s="312">
        <f t="shared" si="2"/>
        <v>0</v>
      </c>
      <c r="T947" s="23"/>
    </row>
    <row r="948" ht="15.75" customHeight="1" outlineLevel="1">
      <c r="A948" s="23"/>
      <c r="B948" s="71"/>
      <c r="C948" s="71"/>
      <c r="D948" s="71"/>
      <c r="E948" s="314"/>
      <c r="F948" s="311" t="str">
        <f>Lists!T312</f>
        <v>Recycled Nickel - America</v>
      </c>
      <c r="G948" s="311" t="str">
        <f t="array" ref="G948">XLOOKUP(1,('Emission Factors'!$E$5:$E$488='GHG emissions calculations'!$F948)*('Emission Factors'!$H$5:$H$488='GHG emissions calculations'!$H948),INDEX('Emission Factors'!$E$5:$T$488,0,MATCH('GHG emissions calculations'!G$6,'Emission Factors'!$E$5:$T$5,0)),"",0)</f>
        <v/>
      </c>
      <c r="H948" s="311" t="s">
        <v>237</v>
      </c>
      <c r="I948" s="312" t="str">
        <f>IF(
    SUMIFS('Import data'!$L$25:$L$80,
           'Import data'!$J$25:$J$80, F948,
           'Import data'!$G$25:$G$80, 'GHG emissions calculations'!$H948,
           'Import data'!$I$25:$I$80,$E$541) &lt;&gt; 0,
    SUMIFS('Import data'!$L$25:$L$80,
           'Import data'!$J$25:$J$80, F948,
           'Import data'!$G$25:$G$80, 'GHG emissions calculations'!$H948,
           'Import data'!$I$25:$I$80,$E$541),
    ""
)</f>
        <v/>
      </c>
      <c r="J948" s="311" t="str">
        <f t="array" ref="J948">IF(
    XLOOKUP(F948, 'Import data'!$J$26:$J$47, 'Import data'!$M$26:$M$47, "", 0) = "Please add the region-specific supplier emission factor or choose a different region available in the IAEG database.",
    "",
    XLOOKUP(F948, 'Import data'!$J$26:$J$47, 'Import data'!$M$26:$M$47, "", 0)
)</f>
        <v/>
      </c>
      <c r="K948" s="311" t="str">
        <f t="array" ref="K948">IFERROR(
    XLOOKUP(F948,
            _xlws.FILTER('Supplier Emission'!$G$15:$G$49,
                   ('Supplier Emission'!$D$15:$D$49=H948) * ('Supplier Emission'!$F$15:$F$49=$E$541)),
            _xlws.FILTER('Supplier Emission'!$I$15:$I$49,
                   ('Supplier Emission'!$D$15:$D$49=H948) * ('Supplier Emission'!$F$15:$F$49=$E$541)),
            ""),
    "")</f>
        <v/>
      </c>
      <c r="L948" s="311" t="str">
        <f t="array" ref="L948">IFERROR(
    XLOOKUP(F948,
            _xlws.FILTER('Supplier Emission'!$G$15:$G$49,
                   ('Supplier Emission'!$D$15:$D$49=H948) * ('Supplier Emission'!$F$15:$F$49=$E$541)),
            _xlws.FILTER('Supplier Emission'!$J$15:$J$49,
                   ('Supplier Emission'!$D$15:$D$49=H948) * ('Supplier Emission'!$F$15:$F$49=$E$541)),
            ""),
    "")</f>
        <v/>
      </c>
      <c r="M948" s="311" t="str">
        <f t="array" ref="M948">IFERROR(
    XLOOKUP(F948,
            _xlws.FILTER('Supplier Emission'!$G$15:$G$49,
                   ('Supplier Emission'!$D$15:$D$49=H948) * ('Supplier Emission'!$F$15:$F$49=$E$541)),
            _xlws.FILTER('Supplier Emission'!$M$15:$M$49,
                   ('Supplier Emission'!$D$15:$D$49=H948) * ('Supplier Emission'!$F$15:$F$49=$E$541)),
            ""),
    "")</f>
        <v/>
      </c>
      <c r="N948" s="311" t="str">
        <f t="array" ref="N948">IFERROR(
    XLOOKUP(F948,
            _xlws.FILTER('Supplier Emission'!$G$15:$G$49,
                   ('Supplier Emission'!$D$15:$D$49=H948) * ('Supplier Emission'!$F$15:$F$49=$E$541)),
            _xlws.FILTER('Supplier Emission'!$H$15:$H$49,
                   ('Supplier Emission'!$D$15:$D$49=H948) * ('Supplier Emission'!$F$15:$F$49=$E$541)),
            ""),
    "")</f>
        <v/>
      </c>
      <c r="O948" s="311" t="str">
        <f t="array" ref="O948">XLOOKUP(1,('Emission Factors'!$E$5:$E$488='GHG emissions calculations'!$F948)*('Emission Factors'!$H$5:$H$488='GHG emissions calculations'!$H948),INDEX('Emission Factors'!$E$5:$T$488,0,MATCH('GHG emissions calculations'!O$6,'Emission Factors'!$E$5:$T$5,0)),"",0)</f>
        <v/>
      </c>
      <c r="P948" s="313" t="str">
        <f t="array" ref="P948">IFERROR(
    INDEX('Emission Factors'!$E$5:$P$488,
          MATCH(1,
                ('Emission Factors'!$E$5:$E$488 = 'GHG emissions calculations'!$F948) *
                ('Emission Factors'!$H$5:$H$488 = 'GHG emissions calculations'!$H948),
                0),
          MATCH('GHG emissions calculations'!P$6,'Emission Factors'!$E$5:$P$5,0)),
    "")</f>
        <v/>
      </c>
      <c r="Q948" s="311" t="str">
        <f t="array" ref="Q948">IFERROR(
    IF(
        INDEX('Emission Factors'!$E$5:$P$488,
              MATCH(1,
                    ('Emission Factors'!$E$5:$E$488 = 'GHG emissions calculations'!$F948) *
                    ('Emission Factors'!$H$5:$H$488 = 'GHG emissions calculations'!$H948),
                    0),
              MATCH('GHG emissions calculations'!Q$6, 'Emission Factors'!$E$5:$P$5, 0)) &lt;&gt; "",
        INDEX('Emission Factors'!$E$5:$P$488,
              MATCH(1,
                    ('Emission Factors'!$E$5:$E$488 = 'GHG emissions calculations'!$F948) *
                    ('Emission Factors'!$H$5:$H$488 = 'GHG emissions calculations'!$H948),
                    0),
              MATCH('GHG emissions calculations'!Q$6, 'Emission Factors'!$E$5:$P$5, 0)),
        ""),
    "")</f>
        <v/>
      </c>
      <c r="R948" s="311" t="str">
        <f t="array" ref="R948">IFERROR(
    IF(
        INDEX('Emission Factors'!$E$5:$R$488,
              MATCH(1,
                    ('Emission Factors'!$E$5:$E$488 = 'GHG emissions calculations'!$F948) *
                    ('Emission Factors'!$H$5:$H$488 = 'GHG emissions calculations'!$H948),
                    0),
              MATCH('GHG emissions calculations'!R$6, 'Emission Factors'!$E$5:$R$5, 0)) &lt;&gt; "",
        INDEX('Emission Factors'!$E$5:$R$488,
              MATCH(1,
                    ('Emission Factors'!$E$5:$E$488 = 'GHG emissions calculations'!$F948) *
                    ('Emission Factors'!$H$5:$H$488 = 'GHG emissions calculations'!$H948),
                    0),
              MATCH('GHG emissions calculations'!R$6, 'Emission Factors'!$E$5:$R$5, 0)),
        ""),
    "")</f>
        <v/>
      </c>
      <c r="S948" s="312">
        <f t="shared" si="2"/>
        <v>0</v>
      </c>
      <c r="T948" s="23"/>
    </row>
    <row r="949" ht="15.75" customHeight="1" outlineLevel="1">
      <c r="A949" s="23"/>
      <c r="B949" s="71"/>
      <c r="C949" s="71"/>
      <c r="D949" s="71"/>
      <c r="E949" s="314"/>
      <c r="F949" s="311" t="str">
        <f>Lists!T315</f>
        <v>Recycled Nickel - Asia</v>
      </c>
      <c r="G949" s="311" t="str">
        <f t="array" ref="G949">XLOOKUP(1,('Emission Factors'!$E$5:$E$488='GHG emissions calculations'!$F949)*('Emission Factors'!$H$5:$H$488='GHG emissions calculations'!$H949),INDEX('Emission Factors'!$E$5:$T$488,0,MATCH('GHG emissions calculations'!G$6,'Emission Factors'!$E$5:$T$5,0)),"",0)</f>
        <v/>
      </c>
      <c r="H949" s="311" t="s">
        <v>237</v>
      </c>
      <c r="I949" s="312" t="str">
        <f>IF(
    SUMIFS('Import data'!$L$25:$L$80,
           'Import data'!$J$25:$J$80, F949,
           'Import data'!$G$25:$G$80, 'GHG emissions calculations'!$H949,
           'Import data'!$I$25:$I$80,$E$541) &lt;&gt; 0,
    SUMIFS('Import data'!$L$25:$L$80,
           'Import data'!$J$25:$J$80, F949,
           'Import data'!$G$25:$G$80, 'GHG emissions calculations'!$H949,
           'Import data'!$I$25:$I$80,$E$541),
    ""
)</f>
        <v/>
      </c>
      <c r="J949" s="311" t="str">
        <f t="array" ref="J949">IF(
    XLOOKUP(F949, 'Import data'!$J$26:$J$47, 'Import data'!$M$26:$M$47, "", 0) = "Please add the region-specific supplier emission factor or choose a different region available in the IAEG database.",
    "",
    XLOOKUP(F949, 'Import data'!$J$26:$J$47, 'Import data'!$M$26:$M$47, "", 0)
)</f>
        <v/>
      </c>
      <c r="K949" s="311" t="str">
        <f t="array" ref="K949">IFERROR(
    XLOOKUP(F949,
            _xlws.FILTER('Supplier Emission'!$G$15:$G$49,
                   ('Supplier Emission'!$D$15:$D$49=H949) * ('Supplier Emission'!$F$15:$F$49=$E$541)),
            _xlws.FILTER('Supplier Emission'!$I$15:$I$49,
                   ('Supplier Emission'!$D$15:$D$49=H949) * ('Supplier Emission'!$F$15:$F$49=$E$541)),
            ""),
    "")</f>
        <v/>
      </c>
      <c r="L949" s="311" t="str">
        <f t="array" ref="L949">IFERROR(
    XLOOKUP(F949,
            _xlws.FILTER('Supplier Emission'!$G$15:$G$49,
                   ('Supplier Emission'!$D$15:$D$49=H949) * ('Supplier Emission'!$F$15:$F$49=$E$541)),
            _xlws.FILTER('Supplier Emission'!$J$15:$J$49,
                   ('Supplier Emission'!$D$15:$D$49=H949) * ('Supplier Emission'!$F$15:$F$49=$E$541)),
            ""),
    "")</f>
        <v/>
      </c>
      <c r="M949" s="311" t="str">
        <f t="array" ref="M949">IFERROR(
    XLOOKUP(F949,
            _xlws.FILTER('Supplier Emission'!$G$15:$G$49,
                   ('Supplier Emission'!$D$15:$D$49=H949) * ('Supplier Emission'!$F$15:$F$49=$E$541)),
            _xlws.FILTER('Supplier Emission'!$M$15:$M$49,
                   ('Supplier Emission'!$D$15:$D$49=H949) * ('Supplier Emission'!$F$15:$F$49=$E$541)),
            ""),
    "")</f>
        <v/>
      </c>
      <c r="N949" s="311" t="str">
        <f t="array" ref="N949">IFERROR(
    XLOOKUP(F949,
            _xlws.FILTER('Supplier Emission'!$G$15:$G$49,
                   ('Supplier Emission'!$D$15:$D$49=H949) * ('Supplier Emission'!$F$15:$F$49=$E$541)),
            _xlws.FILTER('Supplier Emission'!$H$15:$H$49,
                   ('Supplier Emission'!$D$15:$D$49=H949) * ('Supplier Emission'!$F$15:$F$49=$E$541)),
            ""),
    "")</f>
        <v/>
      </c>
      <c r="O949" s="311" t="str">
        <f t="array" ref="O949">XLOOKUP(1,('Emission Factors'!$E$5:$E$488='GHG emissions calculations'!$F949)*('Emission Factors'!$H$5:$H$488='GHG emissions calculations'!$H949),INDEX('Emission Factors'!$E$5:$T$488,0,MATCH('GHG emissions calculations'!O$6,'Emission Factors'!$E$5:$T$5,0)),"",0)</f>
        <v/>
      </c>
      <c r="P949" s="313" t="str">
        <f t="array" ref="P949">IFERROR(
    INDEX('Emission Factors'!$E$5:$P$488,
          MATCH(1,
                ('Emission Factors'!$E$5:$E$488 = 'GHG emissions calculations'!$F949) *
                ('Emission Factors'!$H$5:$H$488 = 'GHG emissions calculations'!$H949),
                0),
          MATCH('GHG emissions calculations'!P$6,'Emission Factors'!$E$5:$P$5,0)),
    "")</f>
        <v/>
      </c>
      <c r="Q949" s="311" t="str">
        <f t="array" ref="Q949">IFERROR(
    IF(
        INDEX('Emission Factors'!$E$5:$P$488,
              MATCH(1,
                    ('Emission Factors'!$E$5:$E$488 = 'GHG emissions calculations'!$F949) *
                    ('Emission Factors'!$H$5:$H$488 = 'GHG emissions calculations'!$H949),
                    0),
              MATCH('GHG emissions calculations'!Q$6, 'Emission Factors'!$E$5:$P$5, 0)) &lt;&gt; "",
        INDEX('Emission Factors'!$E$5:$P$488,
              MATCH(1,
                    ('Emission Factors'!$E$5:$E$488 = 'GHG emissions calculations'!$F949) *
                    ('Emission Factors'!$H$5:$H$488 = 'GHG emissions calculations'!$H949),
                    0),
              MATCH('GHG emissions calculations'!Q$6, 'Emission Factors'!$E$5:$P$5, 0)),
        ""),
    "")</f>
        <v/>
      </c>
      <c r="R949" s="311" t="str">
        <f t="array" ref="R949">IFERROR(
    IF(
        INDEX('Emission Factors'!$E$5:$R$488,
              MATCH(1,
                    ('Emission Factors'!$E$5:$E$488 = 'GHG emissions calculations'!$F949) *
                    ('Emission Factors'!$H$5:$H$488 = 'GHG emissions calculations'!$H949),
                    0),
              MATCH('GHG emissions calculations'!R$6, 'Emission Factors'!$E$5:$R$5, 0)) &lt;&gt; "",
        INDEX('Emission Factors'!$E$5:$R$488,
              MATCH(1,
                    ('Emission Factors'!$E$5:$E$488 = 'GHG emissions calculations'!$F949) *
                    ('Emission Factors'!$H$5:$H$488 = 'GHG emissions calculations'!$H949),
                    0),
              MATCH('GHG emissions calculations'!R$6, 'Emission Factors'!$E$5:$R$5, 0)),
        ""),
    "")</f>
        <v/>
      </c>
      <c r="S949" s="312">
        <f t="shared" si="2"/>
        <v>0</v>
      </c>
      <c r="T949" s="23"/>
    </row>
    <row r="950" ht="15.75" customHeight="1" outlineLevel="1">
      <c r="A950" s="23"/>
      <c r="B950" s="71"/>
      <c r="C950" s="71"/>
      <c r="D950" s="71"/>
      <c r="E950" s="314"/>
      <c r="F950" s="311" t="str">
        <f>Lists!T313</f>
        <v>Recycled Nickel - Europe</v>
      </c>
      <c r="G950" s="311" t="str">
        <f t="array" ref="G950">XLOOKUP(1,('Emission Factors'!$E$5:$E$488='GHG emissions calculations'!$F950)*('Emission Factors'!$H$5:$H$488='GHG emissions calculations'!$H950),INDEX('Emission Factors'!$E$5:$T$488,0,MATCH('GHG emissions calculations'!G$6,'Emission Factors'!$E$5:$T$5,0)),"",0)</f>
        <v/>
      </c>
      <c r="H950" s="311" t="s">
        <v>237</v>
      </c>
      <c r="I950" s="312" t="str">
        <f>IF(
    SUMIFS('Import data'!$L$25:$L$80,
           'Import data'!$J$25:$J$80, F950,
           'Import data'!$G$25:$G$80, 'GHG emissions calculations'!$H950,
           'Import data'!$I$25:$I$80,$E$541) &lt;&gt; 0,
    SUMIFS('Import data'!$L$25:$L$80,
           'Import data'!$J$25:$J$80, F950,
           'Import data'!$G$25:$G$80, 'GHG emissions calculations'!$H950,
           'Import data'!$I$25:$I$80,$E$541),
    ""
)</f>
        <v/>
      </c>
      <c r="J950" s="311" t="str">
        <f t="array" ref="J950">IF(
    XLOOKUP(F950, 'Import data'!$J$26:$J$47, 'Import data'!$M$26:$M$47, "", 0) = "Please add the region-specific supplier emission factor or choose a different region available in the IAEG database.",
    "",
    XLOOKUP(F950, 'Import data'!$J$26:$J$47, 'Import data'!$M$26:$M$47, "", 0)
)</f>
        <v/>
      </c>
      <c r="K950" s="311" t="str">
        <f t="array" ref="K950">IFERROR(
    XLOOKUP(F950,
            _xlws.FILTER('Supplier Emission'!$G$15:$G$49,
                   ('Supplier Emission'!$D$15:$D$49=H950) * ('Supplier Emission'!$F$15:$F$49=$E$541)),
            _xlws.FILTER('Supplier Emission'!$I$15:$I$49,
                   ('Supplier Emission'!$D$15:$D$49=H950) * ('Supplier Emission'!$F$15:$F$49=$E$541)),
            ""),
    "")</f>
        <v/>
      </c>
      <c r="L950" s="311" t="str">
        <f t="array" ref="L950">IFERROR(
    XLOOKUP(F950,
            _xlws.FILTER('Supplier Emission'!$G$15:$G$49,
                   ('Supplier Emission'!$D$15:$D$49=H950) * ('Supplier Emission'!$F$15:$F$49=$E$541)),
            _xlws.FILTER('Supplier Emission'!$J$15:$J$49,
                   ('Supplier Emission'!$D$15:$D$49=H950) * ('Supplier Emission'!$F$15:$F$49=$E$541)),
            ""),
    "")</f>
        <v/>
      </c>
      <c r="M950" s="311" t="str">
        <f t="array" ref="M950">IFERROR(
    XLOOKUP(F950,
            _xlws.FILTER('Supplier Emission'!$G$15:$G$49,
                   ('Supplier Emission'!$D$15:$D$49=H950) * ('Supplier Emission'!$F$15:$F$49=$E$541)),
            _xlws.FILTER('Supplier Emission'!$M$15:$M$49,
                   ('Supplier Emission'!$D$15:$D$49=H950) * ('Supplier Emission'!$F$15:$F$49=$E$541)),
            ""),
    "")</f>
        <v/>
      </c>
      <c r="N950" s="311" t="str">
        <f t="array" ref="N950">IFERROR(
    XLOOKUP(F950,
            _xlws.FILTER('Supplier Emission'!$G$15:$G$49,
                   ('Supplier Emission'!$D$15:$D$49=H950) * ('Supplier Emission'!$F$15:$F$49=$E$541)),
            _xlws.FILTER('Supplier Emission'!$H$15:$H$49,
                   ('Supplier Emission'!$D$15:$D$49=H950) * ('Supplier Emission'!$F$15:$F$49=$E$541)),
            ""),
    "")</f>
        <v/>
      </c>
      <c r="O950" s="311" t="str">
        <f t="array" ref="O950">XLOOKUP(1,('Emission Factors'!$E$5:$E$488='GHG emissions calculations'!$F950)*('Emission Factors'!$H$5:$H$488='GHG emissions calculations'!$H950),INDEX('Emission Factors'!$E$5:$T$488,0,MATCH('GHG emissions calculations'!O$6,'Emission Factors'!$E$5:$T$5,0)),"",0)</f>
        <v>Nickel/recyclé</v>
      </c>
      <c r="P950" s="313">
        <f t="array" ref="P950">IFERROR(
    INDEX('Emission Factors'!$E$5:$P$488,
          MATCH(1,
                ('Emission Factors'!$E$5:$E$488 = 'GHG emissions calculations'!$F950) *
                ('Emission Factors'!$H$5:$H$488 = 'GHG emissions calculations'!$H950),
                0),
          MATCH('GHG emissions calculations'!P$6,'Emission Factors'!$E$5:$P$5,0)),
    "")</f>
        <v>9.17</v>
      </c>
      <c r="Q950" s="311" t="str">
        <f t="array" ref="Q950">IFERROR(
    IF(
        INDEX('Emission Factors'!$E$5:$P$488,
              MATCH(1,
                    ('Emission Factors'!$E$5:$E$488 = 'GHG emissions calculations'!$F950) *
                    ('Emission Factors'!$H$5:$H$488 = 'GHG emissions calculations'!$H950),
                    0),
              MATCH('GHG emissions calculations'!Q$6, 'Emission Factors'!$E$5:$P$5, 0)) &lt;&gt; "",
        INDEX('Emission Factors'!$E$5:$P$488,
              MATCH(1,
                    ('Emission Factors'!$E$5:$E$488 = 'GHG emissions calculations'!$F950) *
                    ('Emission Factors'!$H$5:$H$488 = 'GHG emissions calculations'!$H950),
                    0),
              MATCH('GHG emissions calculations'!Q$6, 'Emission Factors'!$E$5:$P$5, 0)),
        ""),
    "")</f>
        <v>kgCO2e/kg</v>
      </c>
      <c r="R950" s="311" t="str">
        <f t="array" ref="R950">IFERROR(
    IF(
        INDEX('Emission Factors'!$E$5:$R$488,
              MATCH(1,
                    ('Emission Factors'!$E$5:$E$488 = 'GHG emissions calculations'!$F950) *
                    ('Emission Factors'!$H$5:$H$488 = 'GHG emissions calculations'!$H950),
                    0),
              MATCH('GHG emissions calculations'!R$6, 'Emission Factors'!$E$5:$R$5, 0)) &lt;&gt; "",
        INDEX('Emission Factors'!$E$5:$R$488,
              MATCH(1,
                    ('Emission Factors'!$E$5:$E$488 = 'GHG emissions calculations'!$F950) *
                    ('Emission Factors'!$H$5:$H$488 = 'GHG emissions calculations'!$H950),
                    0),
              MATCH('GHG emissions calculations'!R$6, 'Emission Factors'!$E$5:$R$5, 0)),
        ""),
    "")</f>
        <v>Europe</v>
      </c>
      <c r="S950" s="312">
        <f t="shared" si="2"/>
        <v>0</v>
      </c>
      <c r="T950" s="23"/>
    </row>
    <row r="951" ht="15.75" customHeight="1" outlineLevel="1">
      <c r="A951" s="23"/>
      <c r="B951" s="71"/>
      <c r="C951" s="71"/>
      <c r="D951" s="71"/>
      <c r="E951" s="314"/>
      <c r="F951" s="311" t="str">
        <f>Lists!T318</f>
        <v>Recycled Nickel - Global or unspecified region</v>
      </c>
      <c r="G951" s="311" t="str">
        <f t="array" ref="G951">XLOOKUP(1,('Emission Factors'!$E$5:$E$488='GHG emissions calculations'!$F951)*('Emission Factors'!$H$5:$H$488='GHG emissions calculations'!$H951),INDEX('Emission Factors'!$E$5:$T$488,0,MATCH('GHG emissions calculations'!G$6,'Emission Factors'!$E$5:$T$5,0)),"",0)</f>
        <v/>
      </c>
      <c r="H951" s="311" t="s">
        <v>237</v>
      </c>
      <c r="I951" s="312" t="str">
        <f>IF(
    SUMIFS('Import data'!$L$25:$L$80,
           'Import data'!$J$25:$J$80, F951,
           'Import data'!$G$25:$G$80, 'GHG emissions calculations'!$H951,
           'Import data'!$I$25:$I$80,$E$541) &lt;&gt; 0,
    SUMIFS('Import data'!$L$25:$L$80,
           'Import data'!$J$25:$J$80, F951,
           'Import data'!$G$25:$G$80, 'GHG emissions calculations'!$H951,
           'Import data'!$I$25:$I$80,$E$541),
    ""
)</f>
        <v/>
      </c>
      <c r="J951" s="311" t="str">
        <f t="array" ref="J951">IF(
    XLOOKUP(F951, 'Import data'!$J$26:$J$47, 'Import data'!$M$26:$M$47, "", 0) = "Please add the region-specific supplier emission factor or choose a different region available in the IAEG database.",
    "",
    XLOOKUP(F951, 'Import data'!$J$26:$J$47, 'Import data'!$M$26:$M$47, "", 0)
)</f>
        <v/>
      </c>
      <c r="K951" s="311" t="str">
        <f t="array" ref="K951">IFERROR(
    XLOOKUP(F951,
            _xlws.FILTER('Supplier Emission'!$G$15:$G$49,
                   ('Supplier Emission'!$D$15:$D$49=H951) * ('Supplier Emission'!$F$15:$F$49=$E$541)),
            _xlws.FILTER('Supplier Emission'!$I$15:$I$49,
                   ('Supplier Emission'!$D$15:$D$49=H951) * ('Supplier Emission'!$F$15:$F$49=$E$541)),
            ""),
    "")</f>
        <v/>
      </c>
      <c r="L951" s="311" t="str">
        <f t="array" ref="L951">IFERROR(
    XLOOKUP(F951,
            _xlws.FILTER('Supplier Emission'!$G$15:$G$49,
                   ('Supplier Emission'!$D$15:$D$49=H951) * ('Supplier Emission'!$F$15:$F$49=$E$541)),
            _xlws.FILTER('Supplier Emission'!$J$15:$J$49,
                   ('Supplier Emission'!$D$15:$D$49=H951) * ('Supplier Emission'!$F$15:$F$49=$E$541)),
            ""),
    "")</f>
        <v/>
      </c>
      <c r="M951" s="311" t="str">
        <f t="array" ref="M951">IFERROR(
    XLOOKUP(F951,
            _xlws.FILTER('Supplier Emission'!$G$15:$G$49,
                   ('Supplier Emission'!$D$15:$D$49=H951) * ('Supplier Emission'!$F$15:$F$49=$E$541)),
            _xlws.FILTER('Supplier Emission'!$M$15:$M$49,
                   ('Supplier Emission'!$D$15:$D$49=H951) * ('Supplier Emission'!$F$15:$F$49=$E$541)),
            ""),
    "")</f>
        <v/>
      </c>
      <c r="N951" s="311" t="str">
        <f t="array" ref="N951">IFERROR(
    XLOOKUP(F951,
            _xlws.FILTER('Supplier Emission'!$G$15:$G$49,
                   ('Supplier Emission'!$D$15:$D$49=H951) * ('Supplier Emission'!$F$15:$F$49=$E$541)),
            _xlws.FILTER('Supplier Emission'!$H$15:$H$49,
                   ('Supplier Emission'!$D$15:$D$49=H951) * ('Supplier Emission'!$F$15:$F$49=$E$541)),
            ""),
    "")</f>
        <v/>
      </c>
      <c r="O951" s="311" t="str">
        <f t="array" ref="O951">XLOOKUP(1,('Emission Factors'!$E$5:$E$488='GHG emissions calculations'!$F951)*('Emission Factors'!$H$5:$H$488='GHG emissions calculations'!$H951),INDEX('Emission Factors'!$E$5:$T$488,0,MATCH('GHG emissions calculations'!O$6,'Emission Factors'!$E$5:$T$5,0)),"",0)</f>
        <v/>
      </c>
      <c r="P951" s="313" t="str">
        <f t="array" ref="P951">IFERROR(
    INDEX('Emission Factors'!$E$5:$P$488,
          MATCH(1,
                ('Emission Factors'!$E$5:$E$488 = 'GHG emissions calculations'!$F951) *
                ('Emission Factors'!$H$5:$H$488 = 'GHG emissions calculations'!$H951),
                0),
          MATCH('GHG emissions calculations'!P$6,'Emission Factors'!$E$5:$P$5,0)),
    "")</f>
        <v/>
      </c>
      <c r="Q951" s="311" t="str">
        <f t="array" ref="Q951">IFERROR(
    IF(
        INDEX('Emission Factors'!$E$5:$P$488,
              MATCH(1,
                    ('Emission Factors'!$E$5:$E$488 = 'GHG emissions calculations'!$F951) *
                    ('Emission Factors'!$H$5:$H$488 = 'GHG emissions calculations'!$H951),
                    0),
              MATCH('GHG emissions calculations'!Q$6, 'Emission Factors'!$E$5:$P$5, 0)) &lt;&gt; "",
        INDEX('Emission Factors'!$E$5:$P$488,
              MATCH(1,
                    ('Emission Factors'!$E$5:$E$488 = 'GHG emissions calculations'!$F951) *
                    ('Emission Factors'!$H$5:$H$488 = 'GHG emissions calculations'!$H951),
                    0),
              MATCH('GHG emissions calculations'!Q$6, 'Emission Factors'!$E$5:$P$5, 0)),
        ""),
    "")</f>
        <v/>
      </c>
      <c r="R951" s="311" t="str">
        <f t="array" ref="R951">IFERROR(
    IF(
        INDEX('Emission Factors'!$E$5:$R$488,
              MATCH(1,
                    ('Emission Factors'!$E$5:$E$488 = 'GHG emissions calculations'!$F951) *
                    ('Emission Factors'!$H$5:$H$488 = 'GHG emissions calculations'!$H951),
                    0),
              MATCH('GHG emissions calculations'!R$6, 'Emission Factors'!$E$5:$R$5, 0)) &lt;&gt; "",
        INDEX('Emission Factors'!$E$5:$R$488,
              MATCH(1,
                    ('Emission Factors'!$E$5:$E$488 = 'GHG emissions calculations'!$F951) *
                    ('Emission Factors'!$H$5:$H$488 = 'GHG emissions calculations'!$H951),
                    0),
              MATCH('GHG emissions calculations'!R$6, 'Emission Factors'!$E$5:$R$5, 0)),
        ""),
    "")</f>
        <v/>
      </c>
      <c r="S951" s="312">
        <f t="shared" si="2"/>
        <v>0</v>
      </c>
      <c r="T951" s="23"/>
    </row>
    <row r="952" ht="15.75" customHeight="1" outlineLevel="1">
      <c r="A952" s="23"/>
      <c r="B952" s="71"/>
      <c r="C952" s="71"/>
      <c r="D952" s="71"/>
      <c r="E952" s="314"/>
      <c r="F952" s="311" t="str">
        <f>Lists!T317</f>
        <v>Recycled Nickel - Middle East</v>
      </c>
      <c r="G952" s="311" t="str">
        <f t="array" ref="G952">XLOOKUP(1,('Emission Factors'!$E$5:$E$488='GHG emissions calculations'!$F952)*('Emission Factors'!$H$5:$H$488='GHG emissions calculations'!$H952),INDEX('Emission Factors'!$E$5:$T$488,0,MATCH('GHG emissions calculations'!G$6,'Emission Factors'!$E$5:$T$5,0)),"",0)</f>
        <v/>
      </c>
      <c r="H952" s="311" t="s">
        <v>237</v>
      </c>
      <c r="I952" s="312" t="str">
        <f>IF(
    SUMIFS('Import data'!$L$25:$L$80,
           'Import data'!$J$25:$J$80, F952,
           'Import data'!$G$25:$G$80, 'GHG emissions calculations'!$H952,
           'Import data'!$I$25:$I$80,$E$541) &lt;&gt; 0,
    SUMIFS('Import data'!$L$25:$L$80,
           'Import data'!$J$25:$J$80, F952,
           'Import data'!$G$25:$G$80, 'GHG emissions calculations'!$H952,
           'Import data'!$I$25:$I$80,$E$541),
    ""
)</f>
        <v/>
      </c>
      <c r="J952" s="311" t="str">
        <f t="array" ref="J952">IF(
    XLOOKUP(F952, 'Import data'!$J$26:$J$47, 'Import data'!$M$26:$M$47, "", 0) = "Please add the region-specific supplier emission factor or choose a different region available in the IAEG database.",
    "",
    XLOOKUP(F952, 'Import data'!$J$26:$J$47, 'Import data'!$M$26:$M$47, "", 0)
)</f>
        <v/>
      </c>
      <c r="K952" s="311" t="str">
        <f t="array" ref="K952">IFERROR(
    XLOOKUP(F952,
            _xlws.FILTER('Supplier Emission'!$G$15:$G$49,
                   ('Supplier Emission'!$D$15:$D$49=H952) * ('Supplier Emission'!$F$15:$F$49=$E$541)),
            _xlws.FILTER('Supplier Emission'!$I$15:$I$49,
                   ('Supplier Emission'!$D$15:$D$49=H952) * ('Supplier Emission'!$F$15:$F$49=$E$541)),
            ""),
    "")</f>
        <v/>
      </c>
      <c r="L952" s="311" t="str">
        <f t="array" ref="L952">IFERROR(
    XLOOKUP(F952,
            _xlws.FILTER('Supplier Emission'!$G$15:$G$49,
                   ('Supplier Emission'!$D$15:$D$49=H952) * ('Supplier Emission'!$F$15:$F$49=$E$541)),
            _xlws.FILTER('Supplier Emission'!$J$15:$J$49,
                   ('Supplier Emission'!$D$15:$D$49=H952) * ('Supplier Emission'!$F$15:$F$49=$E$541)),
            ""),
    "")</f>
        <v/>
      </c>
      <c r="M952" s="311" t="str">
        <f t="array" ref="M952">IFERROR(
    XLOOKUP(F952,
            _xlws.FILTER('Supplier Emission'!$G$15:$G$49,
                   ('Supplier Emission'!$D$15:$D$49=H952) * ('Supplier Emission'!$F$15:$F$49=$E$541)),
            _xlws.FILTER('Supplier Emission'!$M$15:$M$49,
                   ('Supplier Emission'!$D$15:$D$49=H952) * ('Supplier Emission'!$F$15:$F$49=$E$541)),
            ""),
    "")</f>
        <v/>
      </c>
      <c r="N952" s="311" t="str">
        <f t="array" ref="N952">IFERROR(
    XLOOKUP(F952,
            _xlws.FILTER('Supplier Emission'!$G$15:$G$49,
                   ('Supplier Emission'!$D$15:$D$49=H952) * ('Supplier Emission'!$F$15:$F$49=$E$541)),
            _xlws.FILTER('Supplier Emission'!$H$15:$H$49,
                   ('Supplier Emission'!$D$15:$D$49=H952) * ('Supplier Emission'!$F$15:$F$49=$E$541)),
            ""),
    "")</f>
        <v/>
      </c>
      <c r="O952" s="311" t="str">
        <f t="array" ref="O952">XLOOKUP(1,('Emission Factors'!$E$5:$E$488='GHG emissions calculations'!$F952)*('Emission Factors'!$H$5:$H$488='GHG emissions calculations'!$H952),INDEX('Emission Factors'!$E$5:$T$488,0,MATCH('GHG emissions calculations'!O$6,'Emission Factors'!$E$5:$T$5,0)),"",0)</f>
        <v/>
      </c>
      <c r="P952" s="313" t="str">
        <f t="array" ref="P952">IFERROR(
    INDEX('Emission Factors'!$E$5:$P$488,
          MATCH(1,
                ('Emission Factors'!$E$5:$E$488 = 'GHG emissions calculations'!$F952) *
                ('Emission Factors'!$H$5:$H$488 = 'GHG emissions calculations'!$H952),
                0),
          MATCH('GHG emissions calculations'!P$6,'Emission Factors'!$E$5:$P$5,0)),
    "")</f>
        <v/>
      </c>
      <c r="Q952" s="311" t="str">
        <f t="array" ref="Q952">IFERROR(
    IF(
        INDEX('Emission Factors'!$E$5:$P$488,
              MATCH(1,
                    ('Emission Factors'!$E$5:$E$488 = 'GHG emissions calculations'!$F952) *
                    ('Emission Factors'!$H$5:$H$488 = 'GHG emissions calculations'!$H952),
                    0),
              MATCH('GHG emissions calculations'!Q$6, 'Emission Factors'!$E$5:$P$5, 0)) &lt;&gt; "",
        INDEX('Emission Factors'!$E$5:$P$488,
              MATCH(1,
                    ('Emission Factors'!$E$5:$E$488 = 'GHG emissions calculations'!$F952) *
                    ('Emission Factors'!$H$5:$H$488 = 'GHG emissions calculations'!$H952),
                    0),
              MATCH('GHG emissions calculations'!Q$6, 'Emission Factors'!$E$5:$P$5, 0)),
        ""),
    "")</f>
        <v/>
      </c>
      <c r="R952" s="311" t="str">
        <f t="array" ref="R952">IFERROR(
    IF(
        INDEX('Emission Factors'!$E$5:$R$488,
              MATCH(1,
                    ('Emission Factors'!$E$5:$E$488 = 'GHG emissions calculations'!$F952) *
                    ('Emission Factors'!$H$5:$H$488 = 'GHG emissions calculations'!$H952),
                    0),
              MATCH('GHG emissions calculations'!R$6, 'Emission Factors'!$E$5:$R$5, 0)) &lt;&gt; "",
        INDEX('Emission Factors'!$E$5:$R$488,
              MATCH(1,
                    ('Emission Factors'!$E$5:$E$488 = 'GHG emissions calculations'!$F952) *
                    ('Emission Factors'!$H$5:$H$488 = 'GHG emissions calculations'!$H952),
                    0),
              MATCH('GHG emissions calculations'!R$6, 'Emission Factors'!$E$5:$R$5, 0)),
        ""),
    "")</f>
        <v/>
      </c>
      <c r="S952" s="312">
        <f t="shared" si="2"/>
        <v>0</v>
      </c>
      <c r="T952" s="23"/>
    </row>
    <row r="953" ht="15.75" customHeight="1" outlineLevel="1">
      <c r="A953" s="23"/>
      <c r="B953" s="71"/>
      <c r="C953" s="71"/>
      <c r="D953" s="71"/>
      <c r="E953" s="314"/>
      <c r="F953" s="311" t="str">
        <f>Lists!T316</f>
        <v>Recycled Nickel - Oceania</v>
      </c>
      <c r="G953" s="311" t="str">
        <f t="array" ref="G953">XLOOKUP(1,('Emission Factors'!$E$5:$E$488='GHG emissions calculations'!$F953)*('Emission Factors'!$H$5:$H$488='GHG emissions calculations'!$H953),INDEX('Emission Factors'!$E$5:$T$488,0,MATCH('GHG emissions calculations'!G$6,'Emission Factors'!$E$5:$T$5,0)),"",0)</f>
        <v/>
      </c>
      <c r="H953" s="311" t="s">
        <v>237</v>
      </c>
      <c r="I953" s="312" t="str">
        <f>IF(
    SUMIFS('Import data'!$L$25:$L$80,
           'Import data'!$J$25:$J$80, F953,
           'Import data'!$G$25:$G$80, 'GHG emissions calculations'!$H953,
           'Import data'!$I$25:$I$80,$E$541) &lt;&gt; 0,
    SUMIFS('Import data'!$L$25:$L$80,
           'Import data'!$J$25:$J$80, F953,
           'Import data'!$G$25:$G$80, 'GHG emissions calculations'!$H953,
           'Import data'!$I$25:$I$80,$E$541),
    ""
)</f>
        <v/>
      </c>
      <c r="J953" s="311" t="str">
        <f t="array" ref="J953">IF(
    XLOOKUP(F953, 'Import data'!$J$26:$J$47, 'Import data'!$M$26:$M$47, "", 0) = "Please add the region-specific supplier emission factor or choose a different region available in the IAEG database.",
    "",
    XLOOKUP(F953, 'Import data'!$J$26:$J$47, 'Import data'!$M$26:$M$47, "", 0)
)</f>
        <v/>
      </c>
      <c r="K953" s="311" t="str">
        <f t="array" ref="K953">IFERROR(
    XLOOKUP(F953,
            _xlws.FILTER('Supplier Emission'!$G$15:$G$49,
                   ('Supplier Emission'!$D$15:$D$49=H953) * ('Supplier Emission'!$F$15:$F$49=$E$541)),
            _xlws.FILTER('Supplier Emission'!$I$15:$I$49,
                   ('Supplier Emission'!$D$15:$D$49=H953) * ('Supplier Emission'!$F$15:$F$49=$E$541)),
            ""),
    "")</f>
        <v/>
      </c>
      <c r="L953" s="311" t="str">
        <f t="array" ref="L953">IFERROR(
    XLOOKUP(F953,
            _xlws.FILTER('Supplier Emission'!$G$15:$G$49,
                   ('Supplier Emission'!$D$15:$D$49=H953) * ('Supplier Emission'!$F$15:$F$49=$E$541)),
            _xlws.FILTER('Supplier Emission'!$J$15:$J$49,
                   ('Supplier Emission'!$D$15:$D$49=H953) * ('Supplier Emission'!$F$15:$F$49=$E$541)),
            ""),
    "")</f>
        <v/>
      </c>
      <c r="M953" s="311" t="str">
        <f t="array" ref="M953">IFERROR(
    XLOOKUP(F953,
            _xlws.FILTER('Supplier Emission'!$G$15:$G$49,
                   ('Supplier Emission'!$D$15:$D$49=H953) * ('Supplier Emission'!$F$15:$F$49=$E$541)),
            _xlws.FILTER('Supplier Emission'!$M$15:$M$49,
                   ('Supplier Emission'!$D$15:$D$49=H953) * ('Supplier Emission'!$F$15:$F$49=$E$541)),
            ""),
    "")</f>
        <v/>
      </c>
      <c r="N953" s="311" t="str">
        <f t="array" ref="N953">IFERROR(
    XLOOKUP(F953,
            _xlws.FILTER('Supplier Emission'!$G$15:$G$49,
                   ('Supplier Emission'!$D$15:$D$49=H953) * ('Supplier Emission'!$F$15:$F$49=$E$541)),
            _xlws.FILTER('Supplier Emission'!$H$15:$H$49,
                   ('Supplier Emission'!$D$15:$D$49=H953) * ('Supplier Emission'!$F$15:$F$49=$E$541)),
            ""),
    "")</f>
        <v/>
      </c>
      <c r="O953" s="311" t="str">
        <f t="array" ref="O953">XLOOKUP(1,('Emission Factors'!$E$5:$E$488='GHG emissions calculations'!$F953)*('Emission Factors'!$H$5:$H$488='GHG emissions calculations'!$H953),INDEX('Emission Factors'!$E$5:$T$488,0,MATCH('GHG emissions calculations'!O$6,'Emission Factors'!$E$5:$T$5,0)),"",0)</f>
        <v/>
      </c>
      <c r="P953" s="313" t="str">
        <f t="array" ref="P953">IFERROR(
    INDEX('Emission Factors'!$E$5:$P$488,
          MATCH(1,
                ('Emission Factors'!$E$5:$E$488 = 'GHG emissions calculations'!$F953) *
                ('Emission Factors'!$H$5:$H$488 = 'GHG emissions calculations'!$H953),
                0),
          MATCH('GHG emissions calculations'!P$6,'Emission Factors'!$E$5:$P$5,0)),
    "")</f>
        <v/>
      </c>
      <c r="Q953" s="311" t="str">
        <f t="array" ref="Q953">IFERROR(
    IF(
        INDEX('Emission Factors'!$E$5:$P$488,
              MATCH(1,
                    ('Emission Factors'!$E$5:$E$488 = 'GHG emissions calculations'!$F953) *
                    ('Emission Factors'!$H$5:$H$488 = 'GHG emissions calculations'!$H953),
                    0),
              MATCH('GHG emissions calculations'!Q$6, 'Emission Factors'!$E$5:$P$5, 0)) &lt;&gt; "",
        INDEX('Emission Factors'!$E$5:$P$488,
              MATCH(1,
                    ('Emission Factors'!$E$5:$E$488 = 'GHG emissions calculations'!$F953) *
                    ('Emission Factors'!$H$5:$H$488 = 'GHG emissions calculations'!$H953),
                    0),
              MATCH('GHG emissions calculations'!Q$6, 'Emission Factors'!$E$5:$P$5, 0)),
        ""),
    "")</f>
        <v/>
      </c>
      <c r="R953" s="311" t="str">
        <f t="array" ref="R953">IFERROR(
    IF(
        INDEX('Emission Factors'!$E$5:$R$488,
              MATCH(1,
                    ('Emission Factors'!$E$5:$E$488 = 'GHG emissions calculations'!$F953) *
                    ('Emission Factors'!$H$5:$H$488 = 'GHG emissions calculations'!$H953),
                    0),
              MATCH('GHG emissions calculations'!R$6, 'Emission Factors'!$E$5:$R$5, 0)) &lt;&gt; "",
        INDEX('Emission Factors'!$E$5:$R$488,
              MATCH(1,
                    ('Emission Factors'!$E$5:$E$488 = 'GHG emissions calculations'!$F953) *
                    ('Emission Factors'!$H$5:$H$488 = 'GHG emissions calculations'!$H953),
                    0),
              MATCH('GHG emissions calculations'!R$6, 'Emission Factors'!$E$5:$R$5, 0)),
        ""),
    "")</f>
        <v/>
      </c>
      <c r="S953" s="312">
        <f t="shared" si="2"/>
        <v>0</v>
      </c>
      <c r="T953" s="23"/>
    </row>
    <row r="954" ht="15.75" customHeight="1" outlineLevel="1">
      <c r="A954" s="23"/>
      <c r="B954" s="71"/>
      <c r="C954" s="71"/>
      <c r="D954" s="71"/>
      <c r="E954" s="314"/>
      <c r="F954" s="311" t="str">
        <f>Lists!T321</f>
        <v>Recycled Steel - Africa</v>
      </c>
      <c r="G954" s="311" t="str">
        <f t="array" ref="G954">XLOOKUP(1,('Emission Factors'!$E$5:$E$488='GHG emissions calculations'!$F954)*('Emission Factors'!$H$5:$H$488='GHG emissions calculations'!$H954),INDEX('Emission Factors'!$E$5:$T$488,0,MATCH('GHG emissions calculations'!G$6,'Emission Factors'!$E$5:$T$5,0)),"",0)</f>
        <v/>
      </c>
      <c r="H954" s="311" t="s">
        <v>237</v>
      </c>
      <c r="I954" s="312" t="str">
        <f>IF(
    SUMIFS('Import data'!$L$25:$L$80,
           'Import data'!$J$25:$J$80, F954,
           'Import data'!$G$25:$G$80, 'GHG emissions calculations'!$H954,
           'Import data'!$I$25:$I$80,$E$541) &lt;&gt; 0,
    SUMIFS('Import data'!$L$25:$L$80,
           'Import data'!$J$25:$J$80, F954,
           'Import data'!$G$25:$G$80, 'GHG emissions calculations'!$H954,
           'Import data'!$I$25:$I$80,$E$541),
    ""
)</f>
        <v/>
      </c>
      <c r="J954" s="311" t="str">
        <f t="array" ref="J954">IF(
    XLOOKUP(F954, 'Import data'!$J$26:$J$47, 'Import data'!$M$26:$M$47, "", 0) = "Please add the region-specific supplier emission factor or choose a different region available in the IAEG database.",
    "",
    XLOOKUP(F954, 'Import data'!$J$26:$J$47, 'Import data'!$M$26:$M$47, "", 0)
)</f>
        <v/>
      </c>
      <c r="K954" s="311" t="str">
        <f t="array" ref="K954">IFERROR(
    XLOOKUP(F954,
            _xlws.FILTER('Supplier Emission'!$G$15:$G$49,
                   ('Supplier Emission'!$D$15:$D$49=H954) * ('Supplier Emission'!$F$15:$F$49=$E$541)),
            _xlws.FILTER('Supplier Emission'!$I$15:$I$49,
                   ('Supplier Emission'!$D$15:$D$49=H954) * ('Supplier Emission'!$F$15:$F$49=$E$541)),
            ""),
    "")</f>
        <v/>
      </c>
      <c r="L954" s="311" t="str">
        <f t="array" ref="L954">IFERROR(
    XLOOKUP(F954,
            _xlws.FILTER('Supplier Emission'!$G$15:$G$49,
                   ('Supplier Emission'!$D$15:$D$49=H954) * ('Supplier Emission'!$F$15:$F$49=$E$541)),
            _xlws.FILTER('Supplier Emission'!$J$15:$J$49,
                   ('Supplier Emission'!$D$15:$D$49=H954) * ('Supplier Emission'!$F$15:$F$49=$E$541)),
            ""),
    "")</f>
        <v/>
      </c>
      <c r="M954" s="311" t="str">
        <f t="array" ref="M954">IFERROR(
    XLOOKUP(F954,
            _xlws.FILTER('Supplier Emission'!$G$15:$G$49,
                   ('Supplier Emission'!$D$15:$D$49=H954) * ('Supplier Emission'!$F$15:$F$49=$E$541)),
            _xlws.FILTER('Supplier Emission'!$M$15:$M$49,
                   ('Supplier Emission'!$D$15:$D$49=H954) * ('Supplier Emission'!$F$15:$F$49=$E$541)),
            ""),
    "")</f>
        <v/>
      </c>
      <c r="N954" s="311" t="str">
        <f t="array" ref="N954">IFERROR(
    XLOOKUP(F954,
            _xlws.FILTER('Supplier Emission'!$G$15:$G$49,
                   ('Supplier Emission'!$D$15:$D$49=H954) * ('Supplier Emission'!$F$15:$F$49=$E$541)),
            _xlws.FILTER('Supplier Emission'!$H$15:$H$49,
                   ('Supplier Emission'!$D$15:$D$49=H954) * ('Supplier Emission'!$F$15:$F$49=$E$541)),
            ""),
    "")</f>
        <v/>
      </c>
      <c r="O954" s="311" t="str">
        <f t="array" ref="O954">XLOOKUP(1,('Emission Factors'!$E$5:$E$488='GHG emissions calculations'!$F954)*('Emission Factors'!$H$5:$H$488='GHG emissions calculations'!$H954),INDEX('Emission Factors'!$E$5:$T$488,0,MATCH('GHG emissions calculations'!O$6,'Emission Factors'!$E$5:$T$5,0)),"",0)</f>
        <v/>
      </c>
      <c r="P954" s="313" t="str">
        <f t="array" ref="P954">IFERROR(
    INDEX('Emission Factors'!$E$5:$P$488,
          MATCH(1,
                ('Emission Factors'!$E$5:$E$488 = 'GHG emissions calculations'!$F954) *
                ('Emission Factors'!$H$5:$H$488 = 'GHG emissions calculations'!$H954),
                0),
          MATCH('GHG emissions calculations'!P$6,'Emission Factors'!$E$5:$P$5,0)),
    "")</f>
        <v/>
      </c>
      <c r="Q954" s="311" t="str">
        <f t="array" ref="Q954">IFERROR(
    IF(
        INDEX('Emission Factors'!$E$5:$P$488,
              MATCH(1,
                    ('Emission Factors'!$E$5:$E$488 = 'GHG emissions calculations'!$F954) *
                    ('Emission Factors'!$H$5:$H$488 = 'GHG emissions calculations'!$H954),
                    0),
              MATCH('GHG emissions calculations'!Q$6, 'Emission Factors'!$E$5:$P$5, 0)) &lt;&gt; "",
        INDEX('Emission Factors'!$E$5:$P$488,
              MATCH(1,
                    ('Emission Factors'!$E$5:$E$488 = 'GHG emissions calculations'!$F954) *
                    ('Emission Factors'!$H$5:$H$488 = 'GHG emissions calculations'!$H954),
                    0),
              MATCH('GHG emissions calculations'!Q$6, 'Emission Factors'!$E$5:$P$5, 0)),
        ""),
    "")</f>
        <v/>
      </c>
      <c r="R954" s="311" t="str">
        <f t="array" ref="R954">IFERROR(
    IF(
        INDEX('Emission Factors'!$E$5:$R$488,
              MATCH(1,
                    ('Emission Factors'!$E$5:$E$488 = 'GHG emissions calculations'!$F954) *
                    ('Emission Factors'!$H$5:$H$488 = 'GHG emissions calculations'!$H954),
                    0),
              MATCH('GHG emissions calculations'!R$6, 'Emission Factors'!$E$5:$R$5, 0)) &lt;&gt; "",
        INDEX('Emission Factors'!$E$5:$R$488,
              MATCH(1,
                    ('Emission Factors'!$E$5:$E$488 = 'GHG emissions calculations'!$F954) *
                    ('Emission Factors'!$H$5:$H$488 = 'GHG emissions calculations'!$H954),
                    0),
              MATCH('GHG emissions calculations'!R$6, 'Emission Factors'!$E$5:$R$5, 0)),
        ""),
    "")</f>
        <v/>
      </c>
      <c r="S954" s="312">
        <f t="shared" si="2"/>
        <v>0</v>
      </c>
      <c r="T954" s="23"/>
    </row>
    <row r="955" ht="15.75" customHeight="1" outlineLevel="1">
      <c r="A955" s="23"/>
      <c r="B955" s="71"/>
      <c r="C955" s="71"/>
      <c r="D955" s="71"/>
      <c r="E955" s="314"/>
      <c r="F955" s="311" t="str">
        <f>Lists!T319</f>
        <v>Recycled Steel - America</v>
      </c>
      <c r="G955" s="311" t="str">
        <f t="array" ref="G955">XLOOKUP(1,('Emission Factors'!$E$5:$E$488='GHG emissions calculations'!$F955)*('Emission Factors'!$H$5:$H$488='GHG emissions calculations'!$H955),INDEX('Emission Factors'!$E$5:$T$488,0,MATCH('GHG emissions calculations'!G$6,'Emission Factors'!$E$5:$T$5,0)),"",0)</f>
        <v/>
      </c>
      <c r="H955" s="311" t="s">
        <v>237</v>
      </c>
      <c r="I955" s="312" t="str">
        <f>IF(
    SUMIFS('Import data'!$L$25:$L$80,
           'Import data'!$J$25:$J$80, F955,
           'Import data'!$G$25:$G$80, 'GHG emissions calculations'!$H955,
           'Import data'!$I$25:$I$80,$E$541) &lt;&gt; 0,
    SUMIFS('Import data'!$L$25:$L$80,
           'Import data'!$J$25:$J$80, F955,
           'Import data'!$G$25:$G$80, 'GHG emissions calculations'!$H955,
           'Import data'!$I$25:$I$80,$E$541),
    ""
)</f>
        <v/>
      </c>
      <c r="J955" s="311" t="str">
        <f t="array" ref="J955">IF(
    XLOOKUP(F955, 'Import data'!$J$26:$J$47, 'Import data'!$M$26:$M$47, "", 0) = "Please add the region-specific supplier emission factor or choose a different region available in the IAEG database.",
    "",
    XLOOKUP(F955, 'Import data'!$J$26:$J$47, 'Import data'!$M$26:$M$47, "", 0)
)</f>
        <v/>
      </c>
      <c r="K955" s="311" t="str">
        <f t="array" ref="K955">IFERROR(
    XLOOKUP(F955,
            _xlws.FILTER('Supplier Emission'!$G$15:$G$49,
                   ('Supplier Emission'!$D$15:$D$49=H955) * ('Supplier Emission'!$F$15:$F$49=$E$541)),
            _xlws.FILTER('Supplier Emission'!$I$15:$I$49,
                   ('Supplier Emission'!$D$15:$D$49=H955) * ('Supplier Emission'!$F$15:$F$49=$E$541)),
            ""),
    "")</f>
        <v/>
      </c>
      <c r="L955" s="311" t="str">
        <f t="array" ref="L955">IFERROR(
    XLOOKUP(F955,
            _xlws.FILTER('Supplier Emission'!$G$15:$G$49,
                   ('Supplier Emission'!$D$15:$D$49=H955) * ('Supplier Emission'!$F$15:$F$49=$E$541)),
            _xlws.FILTER('Supplier Emission'!$J$15:$J$49,
                   ('Supplier Emission'!$D$15:$D$49=H955) * ('Supplier Emission'!$F$15:$F$49=$E$541)),
            ""),
    "")</f>
        <v/>
      </c>
      <c r="M955" s="311" t="str">
        <f t="array" ref="M955">IFERROR(
    XLOOKUP(F955,
            _xlws.FILTER('Supplier Emission'!$G$15:$G$49,
                   ('Supplier Emission'!$D$15:$D$49=H955) * ('Supplier Emission'!$F$15:$F$49=$E$541)),
            _xlws.FILTER('Supplier Emission'!$M$15:$M$49,
                   ('Supplier Emission'!$D$15:$D$49=H955) * ('Supplier Emission'!$F$15:$F$49=$E$541)),
            ""),
    "")</f>
        <v/>
      </c>
      <c r="N955" s="311" t="str">
        <f t="array" ref="N955">IFERROR(
    XLOOKUP(F955,
            _xlws.FILTER('Supplier Emission'!$G$15:$G$49,
                   ('Supplier Emission'!$D$15:$D$49=H955) * ('Supplier Emission'!$F$15:$F$49=$E$541)),
            _xlws.FILTER('Supplier Emission'!$H$15:$H$49,
                   ('Supplier Emission'!$D$15:$D$49=H955) * ('Supplier Emission'!$F$15:$F$49=$E$541)),
            ""),
    "")</f>
        <v/>
      </c>
      <c r="O955" s="311" t="str">
        <f t="array" ref="O955">XLOOKUP(1,('Emission Factors'!$E$5:$E$488='GHG emissions calculations'!$F955)*('Emission Factors'!$H$5:$H$488='GHG emissions calculations'!$H955),INDEX('Emission Factors'!$E$5:$T$488,0,MATCH('GHG emissions calculations'!O$6,'Emission Factors'!$E$5:$T$5,0)),"",0)</f>
        <v/>
      </c>
      <c r="P955" s="313" t="str">
        <f t="array" ref="P955">IFERROR(
    INDEX('Emission Factors'!$E$5:$P$488,
          MATCH(1,
                ('Emission Factors'!$E$5:$E$488 = 'GHG emissions calculations'!$F955) *
                ('Emission Factors'!$H$5:$H$488 = 'GHG emissions calculations'!$H955),
                0),
          MATCH('GHG emissions calculations'!P$6,'Emission Factors'!$E$5:$P$5,0)),
    "")</f>
        <v/>
      </c>
      <c r="Q955" s="311" t="str">
        <f t="array" ref="Q955">IFERROR(
    IF(
        INDEX('Emission Factors'!$E$5:$P$488,
              MATCH(1,
                    ('Emission Factors'!$E$5:$E$488 = 'GHG emissions calculations'!$F955) *
                    ('Emission Factors'!$H$5:$H$488 = 'GHG emissions calculations'!$H955),
                    0),
              MATCH('GHG emissions calculations'!Q$6, 'Emission Factors'!$E$5:$P$5, 0)) &lt;&gt; "",
        INDEX('Emission Factors'!$E$5:$P$488,
              MATCH(1,
                    ('Emission Factors'!$E$5:$E$488 = 'GHG emissions calculations'!$F955) *
                    ('Emission Factors'!$H$5:$H$488 = 'GHG emissions calculations'!$H955),
                    0),
              MATCH('GHG emissions calculations'!Q$6, 'Emission Factors'!$E$5:$P$5, 0)),
        ""),
    "")</f>
        <v/>
      </c>
      <c r="R955" s="311" t="str">
        <f t="array" ref="R955">IFERROR(
    IF(
        INDEX('Emission Factors'!$E$5:$R$488,
              MATCH(1,
                    ('Emission Factors'!$E$5:$E$488 = 'GHG emissions calculations'!$F955) *
                    ('Emission Factors'!$H$5:$H$488 = 'GHG emissions calculations'!$H955),
                    0),
              MATCH('GHG emissions calculations'!R$6, 'Emission Factors'!$E$5:$R$5, 0)) &lt;&gt; "",
        INDEX('Emission Factors'!$E$5:$R$488,
              MATCH(1,
                    ('Emission Factors'!$E$5:$E$488 = 'GHG emissions calculations'!$F955) *
                    ('Emission Factors'!$H$5:$H$488 = 'GHG emissions calculations'!$H955),
                    0),
              MATCH('GHG emissions calculations'!R$6, 'Emission Factors'!$E$5:$R$5, 0)),
        ""),
    "")</f>
        <v/>
      </c>
      <c r="S955" s="312">
        <f t="shared" si="2"/>
        <v>0</v>
      </c>
      <c r="T955" s="23"/>
    </row>
    <row r="956" ht="15.75" customHeight="1" outlineLevel="1">
      <c r="A956" s="23"/>
      <c r="B956" s="71"/>
      <c r="C956" s="71"/>
      <c r="D956" s="71"/>
      <c r="E956" s="314"/>
      <c r="F956" s="311" t="str">
        <f>Lists!T322</f>
        <v>Recycled Steel - Asia</v>
      </c>
      <c r="G956" s="311" t="str">
        <f t="array" ref="G956">XLOOKUP(1,('Emission Factors'!$E$5:$E$488='GHG emissions calculations'!$F956)*('Emission Factors'!$H$5:$H$488='GHG emissions calculations'!$H956),INDEX('Emission Factors'!$E$5:$T$488,0,MATCH('GHG emissions calculations'!G$6,'Emission Factors'!$E$5:$T$5,0)),"",0)</f>
        <v/>
      </c>
      <c r="H956" s="311" t="s">
        <v>237</v>
      </c>
      <c r="I956" s="312" t="str">
        <f>IF(
    SUMIFS('Import data'!$L$25:$L$80,
           'Import data'!$J$25:$J$80, F956,
           'Import data'!$G$25:$G$80, 'GHG emissions calculations'!$H956,
           'Import data'!$I$25:$I$80,$E$541) &lt;&gt; 0,
    SUMIFS('Import data'!$L$25:$L$80,
           'Import data'!$J$25:$J$80, F956,
           'Import data'!$G$25:$G$80, 'GHG emissions calculations'!$H956,
           'Import data'!$I$25:$I$80,$E$541),
    ""
)</f>
        <v/>
      </c>
      <c r="J956" s="311" t="str">
        <f t="array" ref="J956">IF(
    XLOOKUP(F956, 'Import data'!$J$26:$J$47, 'Import data'!$M$26:$M$47, "", 0) = "Please add the region-specific supplier emission factor or choose a different region available in the IAEG database.",
    "",
    XLOOKUP(F956, 'Import data'!$J$26:$J$47, 'Import data'!$M$26:$M$47, "", 0)
)</f>
        <v/>
      </c>
      <c r="K956" s="311" t="str">
        <f t="array" ref="K956">IFERROR(
    XLOOKUP(F956,
            _xlws.FILTER('Supplier Emission'!$G$15:$G$49,
                   ('Supplier Emission'!$D$15:$D$49=H956) * ('Supplier Emission'!$F$15:$F$49=$E$541)),
            _xlws.FILTER('Supplier Emission'!$I$15:$I$49,
                   ('Supplier Emission'!$D$15:$D$49=H956) * ('Supplier Emission'!$F$15:$F$49=$E$541)),
            ""),
    "")</f>
        <v/>
      </c>
      <c r="L956" s="311" t="str">
        <f t="array" ref="L956">IFERROR(
    XLOOKUP(F956,
            _xlws.FILTER('Supplier Emission'!$G$15:$G$49,
                   ('Supplier Emission'!$D$15:$D$49=H956) * ('Supplier Emission'!$F$15:$F$49=$E$541)),
            _xlws.FILTER('Supplier Emission'!$J$15:$J$49,
                   ('Supplier Emission'!$D$15:$D$49=H956) * ('Supplier Emission'!$F$15:$F$49=$E$541)),
            ""),
    "")</f>
        <v/>
      </c>
      <c r="M956" s="311" t="str">
        <f t="array" ref="M956">IFERROR(
    XLOOKUP(F956,
            _xlws.FILTER('Supplier Emission'!$G$15:$G$49,
                   ('Supplier Emission'!$D$15:$D$49=H956) * ('Supplier Emission'!$F$15:$F$49=$E$541)),
            _xlws.FILTER('Supplier Emission'!$M$15:$M$49,
                   ('Supplier Emission'!$D$15:$D$49=H956) * ('Supplier Emission'!$F$15:$F$49=$E$541)),
            ""),
    "")</f>
        <v/>
      </c>
      <c r="N956" s="311" t="str">
        <f t="array" ref="N956">IFERROR(
    XLOOKUP(F956,
            _xlws.FILTER('Supplier Emission'!$G$15:$G$49,
                   ('Supplier Emission'!$D$15:$D$49=H956) * ('Supplier Emission'!$F$15:$F$49=$E$541)),
            _xlws.FILTER('Supplier Emission'!$H$15:$H$49,
                   ('Supplier Emission'!$D$15:$D$49=H956) * ('Supplier Emission'!$F$15:$F$49=$E$541)),
            ""),
    "")</f>
        <v/>
      </c>
      <c r="O956" s="311" t="str">
        <f t="array" ref="O956">XLOOKUP(1,('Emission Factors'!$E$5:$E$488='GHG emissions calculations'!$F956)*('Emission Factors'!$H$5:$H$488='GHG emissions calculations'!$H956),INDEX('Emission Factors'!$E$5:$T$488,0,MATCH('GHG emissions calculations'!O$6,'Emission Factors'!$E$5:$T$5,0)),"",0)</f>
        <v/>
      </c>
      <c r="P956" s="313" t="str">
        <f t="array" ref="P956">IFERROR(
    INDEX('Emission Factors'!$E$5:$P$488,
          MATCH(1,
                ('Emission Factors'!$E$5:$E$488 = 'GHG emissions calculations'!$F956) *
                ('Emission Factors'!$H$5:$H$488 = 'GHG emissions calculations'!$H956),
                0),
          MATCH('GHG emissions calculations'!P$6,'Emission Factors'!$E$5:$P$5,0)),
    "")</f>
        <v/>
      </c>
      <c r="Q956" s="311" t="str">
        <f t="array" ref="Q956">IFERROR(
    IF(
        INDEX('Emission Factors'!$E$5:$P$488,
              MATCH(1,
                    ('Emission Factors'!$E$5:$E$488 = 'GHG emissions calculations'!$F956) *
                    ('Emission Factors'!$H$5:$H$488 = 'GHG emissions calculations'!$H956),
                    0),
              MATCH('GHG emissions calculations'!Q$6, 'Emission Factors'!$E$5:$P$5, 0)) &lt;&gt; "",
        INDEX('Emission Factors'!$E$5:$P$488,
              MATCH(1,
                    ('Emission Factors'!$E$5:$E$488 = 'GHG emissions calculations'!$F956) *
                    ('Emission Factors'!$H$5:$H$488 = 'GHG emissions calculations'!$H956),
                    0),
              MATCH('GHG emissions calculations'!Q$6, 'Emission Factors'!$E$5:$P$5, 0)),
        ""),
    "")</f>
        <v/>
      </c>
      <c r="R956" s="311" t="str">
        <f t="array" ref="R956">IFERROR(
    IF(
        INDEX('Emission Factors'!$E$5:$R$488,
              MATCH(1,
                    ('Emission Factors'!$E$5:$E$488 = 'GHG emissions calculations'!$F956) *
                    ('Emission Factors'!$H$5:$H$488 = 'GHG emissions calculations'!$H956),
                    0),
              MATCH('GHG emissions calculations'!R$6, 'Emission Factors'!$E$5:$R$5, 0)) &lt;&gt; "",
        INDEX('Emission Factors'!$E$5:$R$488,
              MATCH(1,
                    ('Emission Factors'!$E$5:$E$488 = 'GHG emissions calculations'!$F956) *
                    ('Emission Factors'!$H$5:$H$488 = 'GHG emissions calculations'!$H956),
                    0),
              MATCH('GHG emissions calculations'!R$6, 'Emission Factors'!$E$5:$R$5, 0)),
        ""),
    "")</f>
        <v/>
      </c>
      <c r="S956" s="312">
        <f t="shared" si="2"/>
        <v>0</v>
      </c>
      <c r="T956" s="23"/>
    </row>
    <row r="957" ht="15.75" customHeight="1" outlineLevel="1">
      <c r="A957" s="23"/>
      <c r="B957" s="71"/>
      <c r="C957" s="71"/>
      <c r="D957" s="71"/>
      <c r="E957" s="314"/>
      <c r="F957" s="311" t="str">
        <f>Lists!T320</f>
        <v>Recycled Steel - Europe</v>
      </c>
      <c r="G957" s="311" t="str">
        <f t="array" ref="G957">XLOOKUP(1,('Emission Factors'!$E$5:$E$488='GHG emissions calculations'!$F957)*('Emission Factors'!$H$5:$H$488='GHG emissions calculations'!$H957),INDEX('Emission Factors'!$E$5:$T$488,0,MATCH('GHG emissions calculations'!G$6,'Emission Factors'!$E$5:$T$5,0)),"",0)</f>
        <v/>
      </c>
      <c r="H957" s="311" t="s">
        <v>237</v>
      </c>
      <c r="I957" s="312" t="str">
        <f>IF(
    SUMIFS('Import data'!$L$25:$L$80,
           'Import data'!$J$25:$J$80, F957,
           'Import data'!$G$25:$G$80, 'GHG emissions calculations'!$H957,
           'Import data'!$I$25:$I$80,$E$541) &lt;&gt; 0,
    SUMIFS('Import data'!$L$25:$L$80,
           'Import data'!$J$25:$J$80, F957,
           'Import data'!$G$25:$G$80, 'GHG emissions calculations'!$H957,
           'Import data'!$I$25:$I$80,$E$541),
    ""
)</f>
        <v/>
      </c>
      <c r="J957" s="311" t="str">
        <f t="array" ref="J957">IF(
    XLOOKUP(F957, 'Import data'!$J$26:$J$47, 'Import data'!$M$26:$M$47, "", 0) = "Please add the region-specific supplier emission factor or choose a different region available in the IAEG database.",
    "",
    XLOOKUP(F957, 'Import data'!$J$26:$J$47, 'Import data'!$M$26:$M$47, "", 0)
)</f>
        <v/>
      </c>
      <c r="K957" s="311" t="str">
        <f t="array" ref="K957">IFERROR(
    XLOOKUP(F957,
            _xlws.FILTER('Supplier Emission'!$G$15:$G$49,
                   ('Supplier Emission'!$D$15:$D$49=H957) * ('Supplier Emission'!$F$15:$F$49=$E$541)),
            _xlws.FILTER('Supplier Emission'!$I$15:$I$49,
                   ('Supplier Emission'!$D$15:$D$49=H957) * ('Supplier Emission'!$F$15:$F$49=$E$541)),
            ""),
    "")</f>
        <v/>
      </c>
      <c r="L957" s="311" t="str">
        <f t="array" ref="L957">IFERROR(
    XLOOKUP(F957,
            _xlws.FILTER('Supplier Emission'!$G$15:$G$49,
                   ('Supplier Emission'!$D$15:$D$49=H957) * ('Supplier Emission'!$F$15:$F$49=$E$541)),
            _xlws.FILTER('Supplier Emission'!$J$15:$J$49,
                   ('Supplier Emission'!$D$15:$D$49=H957) * ('Supplier Emission'!$F$15:$F$49=$E$541)),
            ""),
    "")</f>
        <v/>
      </c>
      <c r="M957" s="311" t="str">
        <f t="array" ref="M957">IFERROR(
    XLOOKUP(F957,
            _xlws.FILTER('Supplier Emission'!$G$15:$G$49,
                   ('Supplier Emission'!$D$15:$D$49=H957) * ('Supplier Emission'!$F$15:$F$49=$E$541)),
            _xlws.FILTER('Supplier Emission'!$M$15:$M$49,
                   ('Supplier Emission'!$D$15:$D$49=H957) * ('Supplier Emission'!$F$15:$F$49=$E$541)),
            ""),
    "")</f>
        <v/>
      </c>
      <c r="N957" s="311" t="str">
        <f t="array" ref="N957">IFERROR(
    XLOOKUP(F957,
            _xlws.FILTER('Supplier Emission'!$G$15:$G$49,
                   ('Supplier Emission'!$D$15:$D$49=H957) * ('Supplier Emission'!$F$15:$F$49=$E$541)),
            _xlws.FILTER('Supplier Emission'!$H$15:$H$49,
                   ('Supplier Emission'!$D$15:$D$49=H957) * ('Supplier Emission'!$F$15:$F$49=$E$541)),
            ""),
    "")</f>
        <v/>
      </c>
      <c r="O957" s="311" t="str">
        <f t="array" ref="O957">XLOOKUP(1,('Emission Factors'!$E$5:$E$488='GHG emissions calculations'!$F957)*('Emission Factors'!$H$5:$H$488='GHG emissions calculations'!$H957),INDEX('Emission Factors'!$E$5:$T$488,0,MATCH('GHG emissions calculations'!O$6,'Emission Factors'!$E$5:$T$5,0)),"",0)</f>
        <v>Acier ou fer blanc/recyclé</v>
      </c>
      <c r="P957" s="313">
        <f t="array" ref="P957">IFERROR(
    INDEX('Emission Factors'!$E$5:$P$488,
          MATCH(1,
                ('Emission Factors'!$E$5:$E$488 = 'GHG emissions calculations'!$F957) *
                ('Emission Factors'!$H$5:$H$488 = 'GHG emissions calculations'!$H957),
                0),
          MATCH('GHG emissions calculations'!P$6,'Emission Factors'!$E$5:$P$5,0)),
    "")</f>
        <v>0.938</v>
      </c>
      <c r="Q957" s="311" t="str">
        <f t="array" ref="Q957">IFERROR(
    IF(
        INDEX('Emission Factors'!$E$5:$P$488,
              MATCH(1,
                    ('Emission Factors'!$E$5:$E$488 = 'GHG emissions calculations'!$F957) *
                    ('Emission Factors'!$H$5:$H$488 = 'GHG emissions calculations'!$H957),
                    0),
              MATCH('GHG emissions calculations'!Q$6, 'Emission Factors'!$E$5:$P$5, 0)) &lt;&gt; "",
        INDEX('Emission Factors'!$E$5:$P$488,
              MATCH(1,
                    ('Emission Factors'!$E$5:$E$488 = 'GHG emissions calculations'!$F957) *
                    ('Emission Factors'!$H$5:$H$488 = 'GHG emissions calculations'!$H957),
                    0),
              MATCH('GHG emissions calculations'!Q$6, 'Emission Factors'!$E$5:$P$5, 0)),
        ""),
    "")</f>
        <v>kgCO2e/kg</v>
      </c>
      <c r="R957" s="311" t="str">
        <f t="array" ref="R957">IFERROR(
    IF(
        INDEX('Emission Factors'!$E$5:$R$488,
              MATCH(1,
                    ('Emission Factors'!$E$5:$E$488 = 'GHG emissions calculations'!$F957) *
                    ('Emission Factors'!$H$5:$H$488 = 'GHG emissions calculations'!$H957),
                    0),
              MATCH('GHG emissions calculations'!R$6, 'Emission Factors'!$E$5:$R$5, 0)) &lt;&gt; "",
        INDEX('Emission Factors'!$E$5:$R$488,
              MATCH(1,
                    ('Emission Factors'!$E$5:$E$488 = 'GHG emissions calculations'!$F957) *
                    ('Emission Factors'!$H$5:$H$488 = 'GHG emissions calculations'!$H957),
                    0),
              MATCH('GHG emissions calculations'!R$6, 'Emission Factors'!$E$5:$R$5, 0)),
        ""),
    "")</f>
        <v>Europe</v>
      </c>
      <c r="S957" s="312">
        <f t="shared" si="2"/>
        <v>0</v>
      </c>
      <c r="T957" s="23"/>
    </row>
    <row r="958" ht="15.75" customHeight="1" outlineLevel="1">
      <c r="A958" s="23"/>
      <c r="B958" s="71"/>
      <c r="C958" s="71"/>
      <c r="D958" s="71"/>
      <c r="E958" s="314"/>
      <c r="F958" s="311" t="str">
        <f>Lists!T325</f>
        <v>Recycled Steel - Global or unspecified region</v>
      </c>
      <c r="G958" s="311" t="str">
        <f t="array" ref="G958">XLOOKUP(1,('Emission Factors'!$E$5:$E$488='GHG emissions calculations'!$F958)*('Emission Factors'!$H$5:$H$488='GHG emissions calculations'!$H958),INDEX('Emission Factors'!$E$5:$T$488,0,MATCH('GHG emissions calculations'!G$6,'Emission Factors'!$E$5:$T$5,0)),"",0)</f>
        <v/>
      </c>
      <c r="H958" s="311" t="s">
        <v>237</v>
      </c>
      <c r="I958" s="312" t="str">
        <f>IF(
    SUMIFS('Import data'!$L$25:$L$80,
           'Import data'!$J$25:$J$80, F958,
           'Import data'!$G$25:$G$80, 'GHG emissions calculations'!$H958,
           'Import data'!$I$25:$I$80,$E$541) &lt;&gt; 0,
    SUMIFS('Import data'!$L$25:$L$80,
           'Import data'!$J$25:$J$80, F958,
           'Import data'!$G$25:$G$80, 'GHG emissions calculations'!$H958,
           'Import data'!$I$25:$I$80,$E$541),
    ""
)</f>
        <v/>
      </c>
      <c r="J958" s="311" t="str">
        <f t="array" ref="J958">IF(
    XLOOKUP(F958, 'Import data'!$J$26:$J$47, 'Import data'!$M$26:$M$47, "", 0) = "Please add the region-specific supplier emission factor or choose a different region available in the IAEG database.",
    "",
    XLOOKUP(F958, 'Import data'!$J$26:$J$47, 'Import data'!$M$26:$M$47, "", 0)
)</f>
        <v/>
      </c>
      <c r="K958" s="311" t="str">
        <f t="array" ref="K958">IFERROR(
    XLOOKUP(F958,
            _xlws.FILTER('Supplier Emission'!$G$15:$G$49,
                   ('Supplier Emission'!$D$15:$D$49=H958) * ('Supplier Emission'!$F$15:$F$49=$E$541)),
            _xlws.FILTER('Supplier Emission'!$I$15:$I$49,
                   ('Supplier Emission'!$D$15:$D$49=H958) * ('Supplier Emission'!$F$15:$F$49=$E$541)),
            ""),
    "")</f>
        <v/>
      </c>
      <c r="L958" s="311" t="str">
        <f t="array" ref="L958">IFERROR(
    XLOOKUP(F958,
            _xlws.FILTER('Supplier Emission'!$G$15:$G$49,
                   ('Supplier Emission'!$D$15:$D$49=H958) * ('Supplier Emission'!$F$15:$F$49=$E$541)),
            _xlws.FILTER('Supplier Emission'!$J$15:$J$49,
                   ('Supplier Emission'!$D$15:$D$49=H958) * ('Supplier Emission'!$F$15:$F$49=$E$541)),
            ""),
    "")</f>
        <v/>
      </c>
      <c r="M958" s="311" t="str">
        <f t="array" ref="M958">IFERROR(
    XLOOKUP(F958,
            _xlws.FILTER('Supplier Emission'!$G$15:$G$49,
                   ('Supplier Emission'!$D$15:$D$49=H958) * ('Supplier Emission'!$F$15:$F$49=$E$541)),
            _xlws.FILTER('Supplier Emission'!$M$15:$M$49,
                   ('Supplier Emission'!$D$15:$D$49=H958) * ('Supplier Emission'!$F$15:$F$49=$E$541)),
            ""),
    "")</f>
        <v/>
      </c>
      <c r="N958" s="311" t="str">
        <f t="array" ref="N958">IFERROR(
    XLOOKUP(F958,
            _xlws.FILTER('Supplier Emission'!$G$15:$G$49,
                   ('Supplier Emission'!$D$15:$D$49=H958) * ('Supplier Emission'!$F$15:$F$49=$E$541)),
            _xlws.FILTER('Supplier Emission'!$H$15:$H$49,
                   ('Supplier Emission'!$D$15:$D$49=H958) * ('Supplier Emission'!$F$15:$F$49=$E$541)),
            ""),
    "")</f>
        <v/>
      </c>
      <c r="O958" s="311" t="str">
        <f t="array" ref="O958">XLOOKUP(1,('Emission Factors'!$E$5:$E$488='GHG emissions calculations'!$F958)*('Emission Factors'!$H$5:$H$488='GHG emissions calculations'!$H958),INDEX('Emission Factors'!$E$5:$T$488,0,MATCH('GHG emissions calculations'!O$6,'Emission Factors'!$E$5:$T$5,0)),"",0)</f>
        <v/>
      </c>
      <c r="P958" s="313" t="str">
        <f t="array" ref="P958">IFERROR(
    INDEX('Emission Factors'!$E$5:$P$488,
          MATCH(1,
                ('Emission Factors'!$E$5:$E$488 = 'GHG emissions calculations'!$F958) *
                ('Emission Factors'!$H$5:$H$488 = 'GHG emissions calculations'!$H958),
                0),
          MATCH('GHG emissions calculations'!P$6,'Emission Factors'!$E$5:$P$5,0)),
    "")</f>
        <v/>
      </c>
      <c r="Q958" s="311" t="str">
        <f t="array" ref="Q958">IFERROR(
    IF(
        INDEX('Emission Factors'!$E$5:$P$488,
              MATCH(1,
                    ('Emission Factors'!$E$5:$E$488 = 'GHG emissions calculations'!$F958) *
                    ('Emission Factors'!$H$5:$H$488 = 'GHG emissions calculations'!$H958),
                    0),
              MATCH('GHG emissions calculations'!Q$6, 'Emission Factors'!$E$5:$P$5, 0)) &lt;&gt; "",
        INDEX('Emission Factors'!$E$5:$P$488,
              MATCH(1,
                    ('Emission Factors'!$E$5:$E$488 = 'GHG emissions calculations'!$F958) *
                    ('Emission Factors'!$H$5:$H$488 = 'GHG emissions calculations'!$H958),
                    0),
              MATCH('GHG emissions calculations'!Q$6, 'Emission Factors'!$E$5:$P$5, 0)),
        ""),
    "")</f>
        <v/>
      </c>
      <c r="R958" s="311" t="str">
        <f t="array" ref="R958">IFERROR(
    IF(
        INDEX('Emission Factors'!$E$5:$R$488,
              MATCH(1,
                    ('Emission Factors'!$E$5:$E$488 = 'GHG emissions calculations'!$F958) *
                    ('Emission Factors'!$H$5:$H$488 = 'GHG emissions calculations'!$H958),
                    0),
              MATCH('GHG emissions calculations'!R$6, 'Emission Factors'!$E$5:$R$5, 0)) &lt;&gt; "",
        INDEX('Emission Factors'!$E$5:$R$488,
              MATCH(1,
                    ('Emission Factors'!$E$5:$E$488 = 'GHG emissions calculations'!$F958) *
                    ('Emission Factors'!$H$5:$H$488 = 'GHG emissions calculations'!$H958),
                    0),
              MATCH('GHG emissions calculations'!R$6, 'Emission Factors'!$E$5:$R$5, 0)),
        ""),
    "")</f>
        <v/>
      </c>
      <c r="S958" s="312">
        <f t="shared" si="2"/>
        <v>0</v>
      </c>
      <c r="T958" s="23"/>
    </row>
    <row r="959" ht="15.75" customHeight="1" outlineLevel="1">
      <c r="A959" s="23"/>
      <c r="B959" s="71"/>
      <c r="C959" s="71"/>
      <c r="D959" s="71"/>
      <c r="E959" s="314"/>
      <c r="F959" s="311" t="str">
        <f>Lists!T324</f>
        <v>Recycled Steel - Middle East</v>
      </c>
      <c r="G959" s="311" t="str">
        <f t="array" ref="G959">XLOOKUP(1,('Emission Factors'!$E$5:$E$488='GHG emissions calculations'!$F959)*('Emission Factors'!$H$5:$H$488='GHG emissions calculations'!$H959),INDEX('Emission Factors'!$E$5:$T$488,0,MATCH('GHG emissions calculations'!G$6,'Emission Factors'!$E$5:$T$5,0)),"",0)</f>
        <v/>
      </c>
      <c r="H959" s="311" t="s">
        <v>237</v>
      </c>
      <c r="I959" s="312" t="str">
        <f>IF(
    SUMIFS('Import data'!$L$25:$L$80,
           'Import data'!$J$25:$J$80, F959,
           'Import data'!$G$25:$G$80, 'GHG emissions calculations'!$H959,
           'Import data'!$I$25:$I$80,$E$541) &lt;&gt; 0,
    SUMIFS('Import data'!$L$25:$L$80,
           'Import data'!$J$25:$J$80, F959,
           'Import data'!$G$25:$G$80, 'GHG emissions calculations'!$H959,
           'Import data'!$I$25:$I$80,$E$541),
    ""
)</f>
        <v/>
      </c>
      <c r="J959" s="311" t="str">
        <f t="array" ref="J959">IF(
    XLOOKUP(F959, 'Import data'!$J$26:$J$47, 'Import data'!$M$26:$M$47, "", 0) = "Please add the region-specific supplier emission factor or choose a different region available in the IAEG database.",
    "",
    XLOOKUP(F959, 'Import data'!$J$26:$J$47, 'Import data'!$M$26:$M$47, "", 0)
)</f>
        <v/>
      </c>
      <c r="K959" s="311" t="str">
        <f t="array" ref="K959">IFERROR(
    XLOOKUP(F959,
            _xlws.FILTER('Supplier Emission'!$G$15:$G$49,
                   ('Supplier Emission'!$D$15:$D$49=H959) * ('Supplier Emission'!$F$15:$F$49=$E$541)),
            _xlws.FILTER('Supplier Emission'!$I$15:$I$49,
                   ('Supplier Emission'!$D$15:$D$49=H959) * ('Supplier Emission'!$F$15:$F$49=$E$541)),
            ""),
    "")</f>
        <v/>
      </c>
      <c r="L959" s="311" t="str">
        <f t="array" ref="L959">IFERROR(
    XLOOKUP(F959,
            _xlws.FILTER('Supplier Emission'!$G$15:$G$49,
                   ('Supplier Emission'!$D$15:$D$49=H959) * ('Supplier Emission'!$F$15:$F$49=$E$541)),
            _xlws.FILTER('Supplier Emission'!$J$15:$J$49,
                   ('Supplier Emission'!$D$15:$D$49=H959) * ('Supplier Emission'!$F$15:$F$49=$E$541)),
            ""),
    "")</f>
        <v/>
      </c>
      <c r="M959" s="311" t="str">
        <f t="array" ref="M959">IFERROR(
    XLOOKUP(F959,
            _xlws.FILTER('Supplier Emission'!$G$15:$G$49,
                   ('Supplier Emission'!$D$15:$D$49=H959) * ('Supplier Emission'!$F$15:$F$49=$E$541)),
            _xlws.FILTER('Supplier Emission'!$M$15:$M$49,
                   ('Supplier Emission'!$D$15:$D$49=H959) * ('Supplier Emission'!$F$15:$F$49=$E$541)),
            ""),
    "")</f>
        <v/>
      </c>
      <c r="N959" s="311" t="str">
        <f t="array" ref="N959">IFERROR(
    XLOOKUP(F959,
            _xlws.FILTER('Supplier Emission'!$G$15:$G$49,
                   ('Supplier Emission'!$D$15:$D$49=H959) * ('Supplier Emission'!$F$15:$F$49=$E$541)),
            _xlws.FILTER('Supplier Emission'!$H$15:$H$49,
                   ('Supplier Emission'!$D$15:$D$49=H959) * ('Supplier Emission'!$F$15:$F$49=$E$541)),
            ""),
    "")</f>
        <v/>
      </c>
      <c r="O959" s="311" t="str">
        <f t="array" ref="O959">XLOOKUP(1,('Emission Factors'!$E$5:$E$488='GHG emissions calculations'!$F959)*('Emission Factors'!$H$5:$H$488='GHG emissions calculations'!$H959),INDEX('Emission Factors'!$E$5:$T$488,0,MATCH('GHG emissions calculations'!O$6,'Emission Factors'!$E$5:$T$5,0)),"",0)</f>
        <v/>
      </c>
      <c r="P959" s="313" t="str">
        <f t="array" ref="P959">IFERROR(
    INDEX('Emission Factors'!$E$5:$P$488,
          MATCH(1,
                ('Emission Factors'!$E$5:$E$488 = 'GHG emissions calculations'!$F959) *
                ('Emission Factors'!$H$5:$H$488 = 'GHG emissions calculations'!$H959),
                0),
          MATCH('GHG emissions calculations'!P$6,'Emission Factors'!$E$5:$P$5,0)),
    "")</f>
        <v/>
      </c>
      <c r="Q959" s="311" t="str">
        <f t="array" ref="Q959">IFERROR(
    IF(
        INDEX('Emission Factors'!$E$5:$P$488,
              MATCH(1,
                    ('Emission Factors'!$E$5:$E$488 = 'GHG emissions calculations'!$F959) *
                    ('Emission Factors'!$H$5:$H$488 = 'GHG emissions calculations'!$H959),
                    0),
              MATCH('GHG emissions calculations'!Q$6, 'Emission Factors'!$E$5:$P$5, 0)) &lt;&gt; "",
        INDEX('Emission Factors'!$E$5:$P$488,
              MATCH(1,
                    ('Emission Factors'!$E$5:$E$488 = 'GHG emissions calculations'!$F959) *
                    ('Emission Factors'!$H$5:$H$488 = 'GHG emissions calculations'!$H959),
                    0),
              MATCH('GHG emissions calculations'!Q$6, 'Emission Factors'!$E$5:$P$5, 0)),
        ""),
    "")</f>
        <v/>
      </c>
      <c r="R959" s="311" t="str">
        <f t="array" ref="R959">IFERROR(
    IF(
        INDEX('Emission Factors'!$E$5:$R$488,
              MATCH(1,
                    ('Emission Factors'!$E$5:$E$488 = 'GHG emissions calculations'!$F959) *
                    ('Emission Factors'!$H$5:$H$488 = 'GHG emissions calculations'!$H959),
                    0),
              MATCH('GHG emissions calculations'!R$6, 'Emission Factors'!$E$5:$R$5, 0)) &lt;&gt; "",
        INDEX('Emission Factors'!$E$5:$R$488,
              MATCH(1,
                    ('Emission Factors'!$E$5:$E$488 = 'GHG emissions calculations'!$F959) *
                    ('Emission Factors'!$H$5:$H$488 = 'GHG emissions calculations'!$H959),
                    0),
              MATCH('GHG emissions calculations'!R$6, 'Emission Factors'!$E$5:$R$5, 0)),
        ""),
    "")</f>
        <v/>
      </c>
      <c r="S959" s="312">
        <f t="shared" si="2"/>
        <v>0</v>
      </c>
      <c r="T959" s="23"/>
    </row>
    <row r="960" ht="15.75" customHeight="1" outlineLevel="1">
      <c r="A960" s="23"/>
      <c r="B960" s="71"/>
      <c r="C960" s="71"/>
      <c r="D960" s="71"/>
      <c r="E960" s="314"/>
      <c r="F960" s="311" t="str">
        <f>Lists!T323</f>
        <v>Recycled Steel - Oceania</v>
      </c>
      <c r="G960" s="311" t="str">
        <f t="array" ref="G960">XLOOKUP(1,('Emission Factors'!$E$5:$E$488='GHG emissions calculations'!$F960)*('Emission Factors'!$H$5:$H$488='GHG emissions calculations'!$H960),INDEX('Emission Factors'!$E$5:$T$488,0,MATCH('GHG emissions calculations'!G$6,'Emission Factors'!$E$5:$T$5,0)),"",0)</f>
        <v/>
      </c>
      <c r="H960" s="311" t="s">
        <v>237</v>
      </c>
      <c r="I960" s="312" t="str">
        <f>IF(
    SUMIFS('Import data'!$L$25:$L$80,
           'Import data'!$J$25:$J$80, F960,
           'Import data'!$G$25:$G$80, 'GHG emissions calculations'!$H960,
           'Import data'!$I$25:$I$80,$E$541) &lt;&gt; 0,
    SUMIFS('Import data'!$L$25:$L$80,
           'Import data'!$J$25:$J$80, F960,
           'Import data'!$G$25:$G$80, 'GHG emissions calculations'!$H960,
           'Import data'!$I$25:$I$80,$E$541),
    ""
)</f>
        <v/>
      </c>
      <c r="J960" s="311" t="str">
        <f t="array" ref="J960">IF(
    XLOOKUP(F960, 'Import data'!$J$26:$J$47, 'Import data'!$M$26:$M$47, "", 0) = "Please add the region-specific supplier emission factor or choose a different region available in the IAEG database.",
    "",
    XLOOKUP(F960, 'Import data'!$J$26:$J$47, 'Import data'!$M$26:$M$47, "", 0)
)</f>
        <v/>
      </c>
      <c r="K960" s="311" t="str">
        <f t="array" ref="K960">IFERROR(
    XLOOKUP(F960,
            _xlws.FILTER('Supplier Emission'!$G$15:$G$49,
                   ('Supplier Emission'!$D$15:$D$49=H960) * ('Supplier Emission'!$F$15:$F$49=$E$541)),
            _xlws.FILTER('Supplier Emission'!$I$15:$I$49,
                   ('Supplier Emission'!$D$15:$D$49=H960) * ('Supplier Emission'!$F$15:$F$49=$E$541)),
            ""),
    "")</f>
        <v/>
      </c>
      <c r="L960" s="311" t="str">
        <f t="array" ref="L960">IFERROR(
    XLOOKUP(F960,
            _xlws.FILTER('Supplier Emission'!$G$15:$G$49,
                   ('Supplier Emission'!$D$15:$D$49=H960) * ('Supplier Emission'!$F$15:$F$49=$E$541)),
            _xlws.FILTER('Supplier Emission'!$J$15:$J$49,
                   ('Supplier Emission'!$D$15:$D$49=H960) * ('Supplier Emission'!$F$15:$F$49=$E$541)),
            ""),
    "")</f>
        <v/>
      </c>
      <c r="M960" s="311" t="str">
        <f t="array" ref="M960">IFERROR(
    XLOOKUP(F960,
            _xlws.FILTER('Supplier Emission'!$G$15:$G$49,
                   ('Supplier Emission'!$D$15:$D$49=H960) * ('Supplier Emission'!$F$15:$F$49=$E$541)),
            _xlws.FILTER('Supplier Emission'!$M$15:$M$49,
                   ('Supplier Emission'!$D$15:$D$49=H960) * ('Supplier Emission'!$F$15:$F$49=$E$541)),
            ""),
    "")</f>
        <v/>
      </c>
      <c r="N960" s="311" t="str">
        <f t="array" ref="N960">IFERROR(
    XLOOKUP(F960,
            _xlws.FILTER('Supplier Emission'!$G$15:$G$49,
                   ('Supplier Emission'!$D$15:$D$49=H960) * ('Supplier Emission'!$F$15:$F$49=$E$541)),
            _xlws.FILTER('Supplier Emission'!$H$15:$H$49,
                   ('Supplier Emission'!$D$15:$D$49=H960) * ('Supplier Emission'!$F$15:$F$49=$E$541)),
            ""),
    "")</f>
        <v/>
      </c>
      <c r="O960" s="311" t="str">
        <f t="array" ref="O960">XLOOKUP(1,('Emission Factors'!$E$5:$E$488='GHG emissions calculations'!$F960)*('Emission Factors'!$H$5:$H$488='GHG emissions calculations'!$H960),INDEX('Emission Factors'!$E$5:$T$488,0,MATCH('GHG emissions calculations'!O$6,'Emission Factors'!$E$5:$T$5,0)),"",0)</f>
        <v/>
      </c>
      <c r="P960" s="313" t="str">
        <f t="array" ref="P960">IFERROR(
    INDEX('Emission Factors'!$E$5:$P$488,
          MATCH(1,
                ('Emission Factors'!$E$5:$E$488 = 'GHG emissions calculations'!$F960) *
                ('Emission Factors'!$H$5:$H$488 = 'GHG emissions calculations'!$H960),
                0),
          MATCH('GHG emissions calculations'!P$6,'Emission Factors'!$E$5:$P$5,0)),
    "")</f>
        <v/>
      </c>
      <c r="Q960" s="311" t="str">
        <f t="array" ref="Q960">IFERROR(
    IF(
        INDEX('Emission Factors'!$E$5:$P$488,
              MATCH(1,
                    ('Emission Factors'!$E$5:$E$488 = 'GHG emissions calculations'!$F960) *
                    ('Emission Factors'!$H$5:$H$488 = 'GHG emissions calculations'!$H960),
                    0),
              MATCH('GHG emissions calculations'!Q$6, 'Emission Factors'!$E$5:$P$5, 0)) &lt;&gt; "",
        INDEX('Emission Factors'!$E$5:$P$488,
              MATCH(1,
                    ('Emission Factors'!$E$5:$E$488 = 'GHG emissions calculations'!$F960) *
                    ('Emission Factors'!$H$5:$H$488 = 'GHG emissions calculations'!$H960),
                    0),
              MATCH('GHG emissions calculations'!Q$6, 'Emission Factors'!$E$5:$P$5, 0)),
        ""),
    "")</f>
        <v/>
      </c>
      <c r="R960" s="311" t="str">
        <f t="array" ref="R960">IFERROR(
    IF(
        INDEX('Emission Factors'!$E$5:$R$488,
              MATCH(1,
                    ('Emission Factors'!$E$5:$E$488 = 'GHG emissions calculations'!$F960) *
                    ('Emission Factors'!$H$5:$H$488 = 'GHG emissions calculations'!$H960),
                    0),
              MATCH('GHG emissions calculations'!R$6, 'Emission Factors'!$E$5:$R$5, 0)) &lt;&gt; "",
        INDEX('Emission Factors'!$E$5:$R$488,
              MATCH(1,
                    ('Emission Factors'!$E$5:$E$488 = 'GHG emissions calculations'!$F960) *
                    ('Emission Factors'!$H$5:$H$488 = 'GHG emissions calculations'!$H960),
                    0),
              MATCH('GHG emissions calculations'!R$6, 'Emission Factors'!$E$5:$R$5, 0)),
        ""),
    "")</f>
        <v/>
      </c>
      <c r="S960" s="312">
        <f t="shared" si="2"/>
        <v>0</v>
      </c>
      <c r="T960" s="23"/>
    </row>
    <row r="961" ht="15.75" customHeight="1" outlineLevel="1">
      <c r="A961" s="23"/>
      <c r="B961" s="71"/>
      <c r="C961" s="71"/>
      <c r="D961" s="71"/>
      <c r="E961" s="314"/>
      <c r="F961" s="311" t="str">
        <f>Lists!T328</f>
        <v>Recycled Zinc - Africa</v>
      </c>
      <c r="G961" s="311" t="str">
        <f t="array" ref="G961">XLOOKUP(1,('Emission Factors'!$E$5:$E$488='GHG emissions calculations'!$F961)*('Emission Factors'!$H$5:$H$488='GHG emissions calculations'!$H961),INDEX('Emission Factors'!$E$5:$T$488,0,MATCH('GHG emissions calculations'!G$6,'Emission Factors'!$E$5:$T$5,0)),"",0)</f>
        <v/>
      </c>
      <c r="H961" s="311" t="s">
        <v>237</v>
      </c>
      <c r="I961" s="312" t="str">
        <f>IF(
    SUMIFS('Import data'!$L$25:$L$80,
           'Import data'!$J$25:$J$80, F961,
           'Import data'!$G$25:$G$80, 'GHG emissions calculations'!$H961,
           'Import data'!$I$25:$I$80,$E$541) &lt;&gt; 0,
    SUMIFS('Import data'!$L$25:$L$80,
           'Import data'!$J$25:$J$80, F961,
           'Import data'!$G$25:$G$80, 'GHG emissions calculations'!$H961,
           'Import data'!$I$25:$I$80,$E$541),
    ""
)</f>
        <v/>
      </c>
      <c r="J961" s="311" t="str">
        <f t="array" ref="J961">IF(
    XLOOKUP(F961, 'Import data'!$J$26:$J$47, 'Import data'!$M$26:$M$47, "", 0) = "Please add the region-specific supplier emission factor or choose a different region available in the IAEG database.",
    "",
    XLOOKUP(F961, 'Import data'!$J$26:$J$47, 'Import data'!$M$26:$M$47, "", 0)
)</f>
        <v/>
      </c>
      <c r="K961" s="311" t="str">
        <f t="array" ref="K961">IFERROR(
    XLOOKUP(F961,
            _xlws.FILTER('Supplier Emission'!$G$15:$G$49,
                   ('Supplier Emission'!$D$15:$D$49=H961) * ('Supplier Emission'!$F$15:$F$49=$E$541)),
            _xlws.FILTER('Supplier Emission'!$I$15:$I$49,
                   ('Supplier Emission'!$D$15:$D$49=H961) * ('Supplier Emission'!$F$15:$F$49=$E$541)),
            ""),
    "")</f>
        <v/>
      </c>
      <c r="L961" s="311" t="str">
        <f t="array" ref="L961">IFERROR(
    XLOOKUP(F961,
            _xlws.FILTER('Supplier Emission'!$G$15:$G$49,
                   ('Supplier Emission'!$D$15:$D$49=H961) * ('Supplier Emission'!$F$15:$F$49=$E$541)),
            _xlws.FILTER('Supplier Emission'!$J$15:$J$49,
                   ('Supplier Emission'!$D$15:$D$49=H961) * ('Supplier Emission'!$F$15:$F$49=$E$541)),
            ""),
    "")</f>
        <v/>
      </c>
      <c r="M961" s="311" t="str">
        <f t="array" ref="M961">IFERROR(
    XLOOKUP(F961,
            _xlws.FILTER('Supplier Emission'!$G$15:$G$49,
                   ('Supplier Emission'!$D$15:$D$49=H961) * ('Supplier Emission'!$F$15:$F$49=$E$541)),
            _xlws.FILTER('Supplier Emission'!$M$15:$M$49,
                   ('Supplier Emission'!$D$15:$D$49=H961) * ('Supplier Emission'!$F$15:$F$49=$E$541)),
            ""),
    "")</f>
        <v/>
      </c>
      <c r="N961" s="311" t="str">
        <f t="array" ref="N961">IFERROR(
    XLOOKUP(F961,
            _xlws.FILTER('Supplier Emission'!$G$15:$G$49,
                   ('Supplier Emission'!$D$15:$D$49=H961) * ('Supplier Emission'!$F$15:$F$49=$E$541)),
            _xlws.FILTER('Supplier Emission'!$H$15:$H$49,
                   ('Supplier Emission'!$D$15:$D$49=H961) * ('Supplier Emission'!$F$15:$F$49=$E$541)),
            ""),
    "")</f>
        <v/>
      </c>
      <c r="O961" s="311" t="str">
        <f t="array" ref="O961">XLOOKUP(1,('Emission Factors'!$E$5:$E$488='GHG emissions calculations'!$F961)*('Emission Factors'!$H$5:$H$488='GHG emissions calculations'!$H961),INDEX('Emission Factors'!$E$5:$T$488,0,MATCH('GHG emissions calculations'!O$6,'Emission Factors'!$E$5:$T$5,0)),"",0)</f>
        <v/>
      </c>
      <c r="P961" s="313" t="str">
        <f t="array" ref="P961">IFERROR(
    INDEX('Emission Factors'!$E$5:$P$488,
          MATCH(1,
                ('Emission Factors'!$E$5:$E$488 = 'GHG emissions calculations'!$F961) *
                ('Emission Factors'!$H$5:$H$488 = 'GHG emissions calculations'!$H961),
                0),
          MATCH('GHG emissions calculations'!P$6,'Emission Factors'!$E$5:$P$5,0)),
    "")</f>
        <v/>
      </c>
      <c r="Q961" s="311" t="str">
        <f t="array" ref="Q961">IFERROR(
    IF(
        INDEX('Emission Factors'!$E$5:$P$488,
              MATCH(1,
                    ('Emission Factors'!$E$5:$E$488 = 'GHG emissions calculations'!$F961) *
                    ('Emission Factors'!$H$5:$H$488 = 'GHG emissions calculations'!$H961),
                    0),
              MATCH('GHG emissions calculations'!Q$6, 'Emission Factors'!$E$5:$P$5, 0)) &lt;&gt; "",
        INDEX('Emission Factors'!$E$5:$P$488,
              MATCH(1,
                    ('Emission Factors'!$E$5:$E$488 = 'GHG emissions calculations'!$F961) *
                    ('Emission Factors'!$H$5:$H$488 = 'GHG emissions calculations'!$H961),
                    0),
              MATCH('GHG emissions calculations'!Q$6, 'Emission Factors'!$E$5:$P$5, 0)),
        ""),
    "")</f>
        <v/>
      </c>
      <c r="R961" s="311" t="str">
        <f t="array" ref="R961">IFERROR(
    IF(
        INDEX('Emission Factors'!$E$5:$R$488,
              MATCH(1,
                    ('Emission Factors'!$E$5:$E$488 = 'GHG emissions calculations'!$F961) *
                    ('Emission Factors'!$H$5:$H$488 = 'GHG emissions calculations'!$H961),
                    0),
              MATCH('GHG emissions calculations'!R$6, 'Emission Factors'!$E$5:$R$5, 0)) &lt;&gt; "",
        INDEX('Emission Factors'!$E$5:$R$488,
              MATCH(1,
                    ('Emission Factors'!$E$5:$E$488 = 'GHG emissions calculations'!$F961) *
                    ('Emission Factors'!$H$5:$H$488 = 'GHG emissions calculations'!$H961),
                    0),
              MATCH('GHG emissions calculations'!R$6, 'Emission Factors'!$E$5:$R$5, 0)),
        ""),
    "")</f>
        <v/>
      </c>
      <c r="S961" s="312">
        <f t="shared" si="2"/>
        <v>0</v>
      </c>
      <c r="T961" s="23"/>
    </row>
    <row r="962" ht="15.75" customHeight="1" outlineLevel="1">
      <c r="A962" s="23"/>
      <c r="B962" s="71"/>
      <c r="C962" s="71"/>
      <c r="D962" s="71"/>
      <c r="E962" s="314"/>
      <c r="F962" s="311" t="str">
        <f>Lists!T326</f>
        <v>Recycled Zinc - America</v>
      </c>
      <c r="G962" s="311" t="str">
        <f t="array" ref="G962">XLOOKUP(1,('Emission Factors'!$E$5:$E$488='GHG emissions calculations'!$F962)*('Emission Factors'!$H$5:$H$488='GHG emissions calculations'!$H962),INDEX('Emission Factors'!$E$5:$T$488,0,MATCH('GHG emissions calculations'!G$6,'Emission Factors'!$E$5:$T$5,0)),"",0)</f>
        <v/>
      </c>
      <c r="H962" s="311" t="s">
        <v>237</v>
      </c>
      <c r="I962" s="312" t="str">
        <f>IF(
    SUMIFS('Import data'!$L$25:$L$80,
           'Import data'!$J$25:$J$80, F962,
           'Import data'!$G$25:$G$80, 'GHG emissions calculations'!$H962,
           'Import data'!$I$25:$I$80,$E$541) &lt;&gt; 0,
    SUMIFS('Import data'!$L$25:$L$80,
           'Import data'!$J$25:$J$80, F962,
           'Import data'!$G$25:$G$80, 'GHG emissions calculations'!$H962,
           'Import data'!$I$25:$I$80,$E$541),
    ""
)</f>
        <v/>
      </c>
      <c r="J962" s="311" t="str">
        <f t="array" ref="J962">IF(
    XLOOKUP(F962, 'Import data'!$J$26:$J$47, 'Import data'!$M$26:$M$47, "", 0) = "Please add the region-specific supplier emission factor or choose a different region available in the IAEG database.",
    "",
    XLOOKUP(F962, 'Import data'!$J$26:$J$47, 'Import data'!$M$26:$M$47, "", 0)
)</f>
        <v/>
      </c>
      <c r="K962" s="311" t="str">
        <f t="array" ref="K962">IFERROR(
    XLOOKUP(F962,
            _xlws.FILTER('Supplier Emission'!$G$15:$G$49,
                   ('Supplier Emission'!$D$15:$D$49=H962) * ('Supplier Emission'!$F$15:$F$49=$E$541)),
            _xlws.FILTER('Supplier Emission'!$I$15:$I$49,
                   ('Supplier Emission'!$D$15:$D$49=H962) * ('Supplier Emission'!$F$15:$F$49=$E$541)),
            ""),
    "")</f>
        <v/>
      </c>
      <c r="L962" s="311" t="str">
        <f t="array" ref="L962">IFERROR(
    XLOOKUP(F962,
            _xlws.FILTER('Supplier Emission'!$G$15:$G$49,
                   ('Supplier Emission'!$D$15:$D$49=H962) * ('Supplier Emission'!$F$15:$F$49=$E$541)),
            _xlws.FILTER('Supplier Emission'!$J$15:$J$49,
                   ('Supplier Emission'!$D$15:$D$49=H962) * ('Supplier Emission'!$F$15:$F$49=$E$541)),
            ""),
    "")</f>
        <v/>
      </c>
      <c r="M962" s="311" t="str">
        <f t="array" ref="M962">IFERROR(
    XLOOKUP(F962,
            _xlws.FILTER('Supplier Emission'!$G$15:$G$49,
                   ('Supplier Emission'!$D$15:$D$49=H962) * ('Supplier Emission'!$F$15:$F$49=$E$541)),
            _xlws.FILTER('Supplier Emission'!$M$15:$M$49,
                   ('Supplier Emission'!$D$15:$D$49=H962) * ('Supplier Emission'!$F$15:$F$49=$E$541)),
            ""),
    "")</f>
        <v/>
      </c>
      <c r="N962" s="311" t="str">
        <f t="array" ref="N962">IFERROR(
    XLOOKUP(F962,
            _xlws.FILTER('Supplier Emission'!$G$15:$G$49,
                   ('Supplier Emission'!$D$15:$D$49=H962) * ('Supplier Emission'!$F$15:$F$49=$E$541)),
            _xlws.FILTER('Supplier Emission'!$H$15:$H$49,
                   ('Supplier Emission'!$D$15:$D$49=H962) * ('Supplier Emission'!$F$15:$F$49=$E$541)),
            ""),
    "")</f>
        <v/>
      </c>
      <c r="O962" s="311" t="str">
        <f t="array" ref="O962">XLOOKUP(1,('Emission Factors'!$E$5:$E$488='GHG emissions calculations'!$F962)*('Emission Factors'!$H$5:$H$488='GHG emissions calculations'!$H962),INDEX('Emission Factors'!$E$5:$T$488,0,MATCH('GHG emissions calculations'!O$6,'Emission Factors'!$E$5:$T$5,0)),"",0)</f>
        <v/>
      </c>
      <c r="P962" s="313" t="str">
        <f t="array" ref="P962">IFERROR(
    INDEX('Emission Factors'!$E$5:$P$488,
          MATCH(1,
                ('Emission Factors'!$E$5:$E$488 = 'GHG emissions calculations'!$F962) *
                ('Emission Factors'!$H$5:$H$488 = 'GHG emissions calculations'!$H962),
                0),
          MATCH('GHG emissions calculations'!P$6,'Emission Factors'!$E$5:$P$5,0)),
    "")</f>
        <v/>
      </c>
      <c r="Q962" s="311" t="str">
        <f t="array" ref="Q962">IFERROR(
    IF(
        INDEX('Emission Factors'!$E$5:$P$488,
              MATCH(1,
                    ('Emission Factors'!$E$5:$E$488 = 'GHG emissions calculations'!$F962) *
                    ('Emission Factors'!$H$5:$H$488 = 'GHG emissions calculations'!$H962),
                    0),
              MATCH('GHG emissions calculations'!Q$6, 'Emission Factors'!$E$5:$P$5, 0)) &lt;&gt; "",
        INDEX('Emission Factors'!$E$5:$P$488,
              MATCH(1,
                    ('Emission Factors'!$E$5:$E$488 = 'GHG emissions calculations'!$F962) *
                    ('Emission Factors'!$H$5:$H$488 = 'GHG emissions calculations'!$H962),
                    0),
              MATCH('GHG emissions calculations'!Q$6, 'Emission Factors'!$E$5:$P$5, 0)),
        ""),
    "")</f>
        <v/>
      </c>
      <c r="R962" s="311" t="str">
        <f t="array" ref="R962">IFERROR(
    IF(
        INDEX('Emission Factors'!$E$5:$R$488,
              MATCH(1,
                    ('Emission Factors'!$E$5:$E$488 = 'GHG emissions calculations'!$F962) *
                    ('Emission Factors'!$H$5:$H$488 = 'GHG emissions calculations'!$H962),
                    0),
              MATCH('GHG emissions calculations'!R$6, 'Emission Factors'!$E$5:$R$5, 0)) &lt;&gt; "",
        INDEX('Emission Factors'!$E$5:$R$488,
              MATCH(1,
                    ('Emission Factors'!$E$5:$E$488 = 'GHG emissions calculations'!$F962) *
                    ('Emission Factors'!$H$5:$H$488 = 'GHG emissions calculations'!$H962),
                    0),
              MATCH('GHG emissions calculations'!R$6, 'Emission Factors'!$E$5:$R$5, 0)),
        ""),
    "")</f>
        <v/>
      </c>
      <c r="S962" s="312">
        <f t="shared" si="2"/>
        <v>0</v>
      </c>
      <c r="T962" s="23"/>
    </row>
    <row r="963" ht="15.75" customHeight="1" outlineLevel="1">
      <c r="A963" s="23"/>
      <c r="B963" s="71"/>
      <c r="C963" s="71"/>
      <c r="D963" s="71"/>
      <c r="E963" s="314"/>
      <c r="F963" s="311" t="str">
        <f>Lists!T329</f>
        <v>Recycled Zinc - Asia</v>
      </c>
      <c r="G963" s="311" t="str">
        <f t="array" ref="G963">XLOOKUP(1,('Emission Factors'!$E$5:$E$488='GHG emissions calculations'!$F963)*('Emission Factors'!$H$5:$H$488='GHG emissions calculations'!$H963),INDEX('Emission Factors'!$E$5:$T$488,0,MATCH('GHG emissions calculations'!G$6,'Emission Factors'!$E$5:$T$5,0)),"",0)</f>
        <v/>
      </c>
      <c r="H963" s="311" t="s">
        <v>237</v>
      </c>
      <c r="I963" s="312" t="str">
        <f>IF(
    SUMIFS('Import data'!$L$25:$L$80,
           'Import data'!$J$25:$J$80, F963,
           'Import data'!$G$25:$G$80, 'GHG emissions calculations'!$H963,
           'Import data'!$I$25:$I$80,$E$541) &lt;&gt; 0,
    SUMIFS('Import data'!$L$25:$L$80,
           'Import data'!$J$25:$J$80, F963,
           'Import data'!$G$25:$G$80, 'GHG emissions calculations'!$H963,
           'Import data'!$I$25:$I$80,$E$541),
    ""
)</f>
        <v/>
      </c>
      <c r="J963" s="311" t="str">
        <f t="array" ref="J963">IF(
    XLOOKUP(F963, 'Import data'!$J$26:$J$47, 'Import data'!$M$26:$M$47, "", 0) = "Please add the region-specific supplier emission factor or choose a different region available in the IAEG database.",
    "",
    XLOOKUP(F963, 'Import data'!$J$26:$J$47, 'Import data'!$M$26:$M$47, "", 0)
)</f>
        <v/>
      </c>
      <c r="K963" s="311" t="str">
        <f t="array" ref="K963">IFERROR(
    XLOOKUP(F963,
            _xlws.FILTER('Supplier Emission'!$G$15:$G$49,
                   ('Supplier Emission'!$D$15:$D$49=H963) * ('Supplier Emission'!$F$15:$F$49=$E$541)),
            _xlws.FILTER('Supplier Emission'!$I$15:$I$49,
                   ('Supplier Emission'!$D$15:$D$49=H963) * ('Supplier Emission'!$F$15:$F$49=$E$541)),
            ""),
    "")</f>
        <v/>
      </c>
      <c r="L963" s="311" t="str">
        <f t="array" ref="L963">IFERROR(
    XLOOKUP(F963,
            _xlws.FILTER('Supplier Emission'!$G$15:$G$49,
                   ('Supplier Emission'!$D$15:$D$49=H963) * ('Supplier Emission'!$F$15:$F$49=$E$541)),
            _xlws.FILTER('Supplier Emission'!$J$15:$J$49,
                   ('Supplier Emission'!$D$15:$D$49=H963) * ('Supplier Emission'!$F$15:$F$49=$E$541)),
            ""),
    "")</f>
        <v/>
      </c>
      <c r="M963" s="311" t="str">
        <f t="array" ref="M963">IFERROR(
    XLOOKUP(F963,
            _xlws.FILTER('Supplier Emission'!$G$15:$G$49,
                   ('Supplier Emission'!$D$15:$D$49=H963) * ('Supplier Emission'!$F$15:$F$49=$E$541)),
            _xlws.FILTER('Supplier Emission'!$M$15:$M$49,
                   ('Supplier Emission'!$D$15:$D$49=H963) * ('Supplier Emission'!$F$15:$F$49=$E$541)),
            ""),
    "")</f>
        <v/>
      </c>
      <c r="N963" s="311" t="str">
        <f t="array" ref="N963">IFERROR(
    XLOOKUP(F963,
            _xlws.FILTER('Supplier Emission'!$G$15:$G$49,
                   ('Supplier Emission'!$D$15:$D$49=H963) * ('Supplier Emission'!$F$15:$F$49=$E$541)),
            _xlws.FILTER('Supplier Emission'!$H$15:$H$49,
                   ('Supplier Emission'!$D$15:$D$49=H963) * ('Supplier Emission'!$F$15:$F$49=$E$541)),
            ""),
    "")</f>
        <v/>
      </c>
      <c r="O963" s="311" t="str">
        <f t="array" ref="O963">XLOOKUP(1,('Emission Factors'!$E$5:$E$488='GHG emissions calculations'!$F963)*('Emission Factors'!$H$5:$H$488='GHG emissions calculations'!$H963),INDEX('Emission Factors'!$E$5:$T$488,0,MATCH('GHG emissions calculations'!O$6,'Emission Factors'!$E$5:$T$5,0)),"",0)</f>
        <v/>
      </c>
      <c r="P963" s="313" t="str">
        <f t="array" ref="P963">IFERROR(
    INDEX('Emission Factors'!$E$5:$P$488,
          MATCH(1,
                ('Emission Factors'!$E$5:$E$488 = 'GHG emissions calculations'!$F963) *
                ('Emission Factors'!$H$5:$H$488 = 'GHG emissions calculations'!$H963),
                0),
          MATCH('GHG emissions calculations'!P$6,'Emission Factors'!$E$5:$P$5,0)),
    "")</f>
        <v/>
      </c>
      <c r="Q963" s="311" t="str">
        <f t="array" ref="Q963">IFERROR(
    IF(
        INDEX('Emission Factors'!$E$5:$P$488,
              MATCH(1,
                    ('Emission Factors'!$E$5:$E$488 = 'GHG emissions calculations'!$F963) *
                    ('Emission Factors'!$H$5:$H$488 = 'GHG emissions calculations'!$H963),
                    0),
              MATCH('GHG emissions calculations'!Q$6, 'Emission Factors'!$E$5:$P$5, 0)) &lt;&gt; "",
        INDEX('Emission Factors'!$E$5:$P$488,
              MATCH(1,
                    ('Emission Factors'!$E$5:$E$488 = 'GHG emissions calculations'!$F963) *
                    ('Emission Factors'!$H$5:$H$488 = 'GHG emissions calculations'!$H963),
                    0),
              MATCH('GHG emissions calculations'!Q$6, 'Emission Factors'!$E$5:$P$5, 0)),
        ""),
    "")</f>
        <v/>
      </c>
      <c r="R963" s="311" t="str">
        <f t="array" ref="R963">IFERROR(
    IF(
        INDEX('Emission Factors'!$E$5:$R$488,
              MATCH(1,
                    ('Emission Factors'!$E$5:$E$488 = 'GHG emissions calculations'!$F963) *
                    ('Emission Factors'!$H$5:$H$488 = 'GHG emissions calculations'!$H963),
                    0),
              MATCH('GHG emissions calculations'!R$6, 'Emission Factors'!$E$5:$R$5, 0)) &lt;&gt; "",
        INDEX('Emission Factors'!$E$5:$R$488,
              MATCH(1,
                    ('Emission Factors'!$E$5:$E$488 = 'GHG emissions calculations'!$F963) *
                    ('Emission Factors'!$H$5:$H$488 = 'GHG emissions calculations'!$H963),
                    0),
              MATCH('GHG emissions calculations'!R$6, 'Emission Factors'!$E$5:$R$5, 0)),
        ""),
    "")</f>
        <v/>
      </c>
      <c r="S963" s="312">
        <f t="shared" si="2"/>
        <v>0</v>
      </c>
      <c r="T963" s="23"/>
    </row>
    <row r="964" ht="15.75" customHeight="1" outlineLevel="1">
      <c r="A964" s="23"/>
      <c r="B964" s="71"/>
      <c r="C964" s="71"/>
      <c r="D964" s="71"/>
      <c r="E964" s="314"/>
      <c r="F964" s="311" t="str">
        <f>Lists!T327</f>
        <v>Recycled Zinc - Europe</v>
      </c>
      <c r="G964" s="311">
        <f t="array" ref="G964">XLOOKUP(1,('Emission Factors'!$E$5:$E$488='GHG emissions calculations'!$F964)*('Emission Factors'!$H$5:$H$488='GHG emissions calculations'!$H964),INDEX('Emission Factors'!$E$5:$T$488,0,MATCH('GHG emissions calculations'!G$6,'Emission Factors'!$E$5:$T$5,0)),"",0)</f>
        <v>3</v>
      </c>
      <c r="H964" s="311" t="s">
        <v>237</v>
      </c>
      <c r="I964" s="312" t="str">
        <f>IF(
    SUMIFS('Import data'!$L$25:$L$80,
           'Import data'!$J$25:$J$80, F964,
           'Import data'!$G$25:$G$80, 'GHG emissions calculations'!$H964,
           'Import data'!$I$25:$I$80,$E$541) &lt;&gt; 0,
    SUMIFS('Import data'!$L$25:$L$80,
           'Import data'!$J$25:$J$80, F964,
           'Import data'!$G$25:$G$80, 'GHG emissions calculations'!$H964,
           'Import data'!$I$25:$I$80,$E$541),
    ""
)</f>
        <v/>
      </c>
      <c r="J964" s="311" t="str">
        <f t="array" ref="J964">IF(
    XLOOKUP(F964, 'Import data'!$J$26:$J$47, 'Import data'!$M$26:$M$47, "", 0) = "Please add the region-specific supplier emission factor or choose a different region available in the IAEG database.",
    "",
    XLOOKUP(F964, 'Import data'!$J$26:$J$47, 'Import data'!$M$26:$M$47, "", 0)
)</f>
        <v/>
      </c>
      <c r="K964" s="311" t="str">
        <f t="array" ref="K964">IFERROR(
    XLOOKUP(F964,
            _xlws.FILTER('Supplier Emission'!$G$15:$G$49,
                   ('Supplier Emission'!$D$15:$D$49=H964) * ('Supplier Emission'!$F$15:$F$49=$E$541)),
            _xlws.FILTER('Supplier Emission'!$I$15:$I$49,
                   ('Supplier Emission'!$D$15:$D$49=H964) * ('Supplier Emission'!$F$15:$F$49=$E$541)),
            ""),
    "")</f>
        <v/>
      </c>
      <c r="L964" s="311" t="str">
        <f t="array" ref="L964">IFERROR(
    XLOOKUP(F964,
            _xlws.FILTER('Supplier Emission'!$G$15:$G$49,
                   ('Supplier Emission'!$D$15:$D$49=H964) * ('Supplier Emission'!$F$15:$F$49=$E$541)),
            _xlws.FILTER('Supplier Emission'!$J$15:$J$49,
                   ('Supplier Emission'!$D$15:$D$49=H964) * ('Supplier Emission'!$F$15:$F$49=$E$541)),
            ""),
    "")</f>
        <v/>
      </c>
      <c r="M964" s="311" t="str">
        <f t="array" ref="M964">IFERROR(
    XLOOKUP(F964,
            _xlws.FILTER('Supplier Emission'!$G$15:$G$49,
                   ('Supplier Emission'!$D$15:$D$49=H964) * ('Supplier Emission'!$F$15:$F$49=$E$541)),
            _xlws.FILTER('Supplier Emission'!$M$15:$M$49,
                   ('Supplier Emission'!$D$15:$D$49=H964) * ('Supplier Emission'!$F$15:$F$49=$E$541)),
            ""),
    "")</f>
        <v/>
      </c>
      <c r="N964" s="311" t="str">
        <f t="array" ref="N964">IFERROR(
    XLOOKUP(F964,
            _xlws.FILTER('Supplier Emission'!$G$15:$G$49,
                   ('Supplier Emission'!$D$15:$D$49=H964) * ('Supplier Emission'!$F$15:$F$49=$E$541)),
            _xlws.FILTER('Supplier Emission'!$H$15:$H$49,
                   ('Supplier Emission'!$D$15:$D$49=H964) * ('Supplier Emission'!$F$15:$F$49=$E$541)),
            ""),
    "")</f>
        <v/>
      </c>
      <c r="O964" s="311" t="str">
        <f t="array" ref="O964">XLOOKUP(1,('Emission Factors'!$E$5:$E$488='GHG emissions calculations'!$F964)*('Emission Factors'!$H$5:$H$488='GHG emissions calculations'!$H964),INDEX('Emission Factors'!$E$5:$T$488,0,MATCH('GHG emissions calculations'!O$6,'Emission Factors'!$E$5:$T$5,0)),"",0)</f>
        <v>Zinc/recyclé</v>
      </c>
      <c r="P964" s="313">
        <f t="array" ref="P964">IFERROR(
    INDEX('Emission Factors'!$E$5:$P$488,
          MATCH(1,
                ('Emission Factors'!$E$5:$E$488 = 'GHG emissions calculations'!$F964) *
                ('Emission Factors'!$H$5:$H$488 = 'GHG emissions calculations'!$H964),
                0),
          MATCH('GHG emissions calculations'!P$6,'Emission Factors'!$E$5:$P$5,0)),
    "")</f>
        <v>2.93</v>
      </c>
      <c r="Q964" s="311" t="str">
        <f t="array" ref="Q964">IFERROR(
    IF(
        INDEX('Emission Factors'!$E$5:$P$488,
              MATCH(1,
                    ('Emission Factors'!$E$5:$E$488 = 'GHG emissions calculations'!$F964) *
                    ('Emission Factors'!$H$5:$H$488 = 'GHG emissions calculations'!$H964),
                    0),
              MATCH('GHG emissions calculations'!Q$6, 'Emission Factors'!$E$5:$P$5, 0)) &lt;&gt; "",
        INDEX('Emission Factors'!$E$5:$P$488,
              MATCH(1,
                    ('Emission Factors'!$E$5:$E$488 = 'GHG emissions calculations'!$F964) *
                    ('Emission Factors'!$H$5:$H$488 = 'GHG emissions calculations'!$H964),
                    0),
              MATCH('GHG emissions calculations'!Q$6, 'Emission Factors'!$E$5:$P$5, 0)),
        ""),
    "")</f>
        <v>kgCO2e/kg</v>
      </c>
      <c r="R964" s="311" t="str">
        <f t="array" ref="R964">IFERROR(
    IF(
        INDEX('Emission Factors'!$E$5:$R$488,
              MATCH(1,
                    ('Emission Factors'!$E$5:$E$488 = 'GHG emissions calculations'!$F964) *
                    ('Emission Factors'!$H$5:$H$488 = 'GHG emissions calculations'!$H964),
                    0),
              MATCH('GHG emissions calculations'!R$6, 'Emission Factors'!$E$5:$R$5, 0)) &lt;&gt; "",
        INDEX('Emission Factors'!$E$5:$R$488,
              MATCH(1,
                    ('Emission Factors'!$E$5:$E$488 = 'GHG emissions calculations'!$F964) *
                    ('Emission Factors'!$H$5:$H$488 = 'GHG emissions calculations'!$H964),
                    0),
              MATCH('GHG emissions calculations'!R$6, 'Emission Factors'!$E$5:$R$5, 0)),
        ""),
    "")</f>
        <v>Europe</v>
      </c>
      <c r="S964" s="312">
        <f t="shared" si="2"/>
        <v>0</v>
      </c>
      <c r="T964" s="23"/>
    </row>
    <row r="965" ht="15.75" customHeight="1" outlineLevel="1">
      <c r="A965" s="23"/>
      <c r="B965" s="71"/>
      <c r="C965" s="71"/>
      <c r="D965" s="71"/>
      <c r="E965" s="314"/>
      <c r="F965" s="311" t="str">
        <f>Lists!T332</f>
        <v>Recycled Zinc - Global or unspecified region</v>
      </c>
      <c r="G965" s="311" t="str">
        <f t="array" ref="G965">XLOOKUP(1,('Emission Factors'!$E$5:$E$488='GHG emissions calculations'!$F965)*('Emission Factors'!$H$5:$H$488='GHG emissions calculations'!$H965),INDEX('Emission Factors'!$E$5:$T$488,0,MATCH('GHG emissions calculations'!G$6,'Emission Factors'!$E$5:$T$5,0)),"",0)</f>
        <v/>
      </c>
      <c r="H965" s="311" t="s">
        <v>237</v>
      </c>
      <c r="I965" s="312" t="str">
        <f>IF(
    SUMIFS('Import data'!$L$25:$L$80,
           'Import data'!$J$25:$J$80, F965,
           'Import data'!$G$25:$G$80, 'GHG emissions calculations'!$H965,
           'Import data'!$I$25:$I$80,$E$541) &lt;&gt; 0,
    SUMIFS('Import data'!$L$25:$L$80,
           'Import data'!$J$25:$J$80, F965,
           'Import data'!$G$25:$G$80, 'GHG emissions calculations'!$H965,
           'Import data'!$I$25:$I$80,$E$541),
    ""
)</f>
        <v/>
      </c>
      <c r="J965" s="311" t="str">
        <f t="array" ref="J965">IF(
    XLOOKUP(F965, 'Import data'!$J$26:$J$47, 'Import data'!$M$26:$M$47, "", 0) = "Please add the region-specific supplier emission factor or choose a different region available in the IAEG database.",
    "",
    XLOOKUP(F965, 'Import data'!$J$26:$J$47, 'Import data'!$M$26:$M$47, "", 0)
)</f>
        <v/>
      </c>
      <c r="K965" s="311" t="str">
        <f t="array" ref="K965">IFERROR(
    XLOOKUP(F965,
            _xlws.FILTER('Supplier Emission'!$G$15:$G$49,
                   ('Supplier Emission'!$D$15:$D$49=H965) * ('Supplier Emission'!$F$15:$F$49=$E$541)),
            _xlws.FILTER('Supplier Emission'!$I$15:$I$49,
                   ('Supplier Emission'!$D$15:$D$49=H965) * ('Supplier Emission'!$F$15:$F$49=$E$541)),
            ""),
    "")</f>
        <v/>
      </c>
      <c r="L965" s="311" t="str">
        <f t="array" ref="L965">IFERROR(
    XLOOKUP(F965,
            _xlws.FILTER('Supplier Emission'!$G$15:$G$49,
                   ('Supplier Emission'!$D$15:$D$49=H965) * ('Supplier Emission'!$F$15:$F$49=$E$541)),
            _xlws.FILTER('Supplier Emission'!$J$15:$J$49,
                   ('Supplier Emission'!$D$15:$D$49=H965) * ('Supplier Emission'!$F$15:$F$49=$E$541)),
            ""),
    "")</f>
        <v/>
      </c>
      <c r="M965" s="311" t="str">
        <f t="array" ref="M965">IFERROR(
    XLOOKUP(F965,
            _xlws.FILTER('Supplier Emission'!$G$15:$G$49,
                   ('Supplier Emission'!$D$15:$D$49=H965) * ('Supplier Emission'!$F$15:$F$49=$E$541)),
            _xlws.FILTER('Supplier Emission'!$M$15:$M$49,
                   ('Supplier Emission'!$D$15:$D$49=H965) * ('Supplier Emission'!$F$15:$F$49=$E$541)),
            ""),
    "")</f>
        <v/>
      </c>
      <c r="N965" s="311" t="str">
        <f t="array" ref="N965">IFERROR(
    XLOOKUP(F965,
            _xlws.FILTER('Supplier Emission'!$G$15:$G$49,
                   ('Supplier Emission'!$D$15:$D$49=H965) * ('Supplier Emission'!$F$15:$F$49=$E$541)),
            _xlws.FILTER('Supplier Emission'!$H$15:$H$49,
                   ('Supplier Emission'!$D$15:$D$49=H965) * ('Supplier Emission'!$F$15:$F$49=$E$541)),
            ""),
    "")</f>
        <v/>
      </c>
      <c r="O965" s="311" t="str">
        <f t="array" ref="O965">XLOOKUP(1,('Emission Factors'!$E$5:$E$488='GHG emissions calculations'!$F965)*('Emission Factors'!$H$5:$H$488='GHG emissions calculations'!$H965),INDEX('Emission Factors'!$E$5:$T$488,0,MATCH('GHG emissions calculations'!O$6,'Emission Factors'!$E$5:$T$5,0)),"",0)</f>
        <v/>
      </c>
      <c r="P965" s="313" t="str">
        <f t="array" ref="P965">IFERROR(
    INDEX('Emission Factors'!$E$5:$P$488,
          MATCH(1,
                ('Emission Factors'!$E$5:$E$488 = 'GHG emissions calculations'!$F965) *
                ('Emission Factors'!$H$5:$H$488 = 'GHG emissions calculations'!$H965),
                0),
          MATCH('GHG emissions calculations'!P$6,'Emission Factors'!$E$5:$P$5,0)),
    "")</f>
        <v/>
      </c>
      <c r="Q965" s="311" t="str">
        <f t="array" ref="Q965">IFERROR(
    IF(
        INDEX('Emission Factors'!$E$5:$P$488,
              MATCH(1,
                    ('Emission Factors'!$E$5:$E$488 = 'GHG emissions calculations'!$F965) *
                    ('Emission Factors'!$H$5:$H$488 = 'GHG emissions calculations'!$H965),
                    0),
              MATCH('GHG emissions calculations'!Q$6, 'Emission Factors'!$E$5:$P$5, 0)) &lt;&gt; "",
        INDEX('Emission Factors'!$E$5:$P$488,
              MATCH(1,
                    ('Emission Factors'!$E$5:$E$488 = 'GHG emissions calculations'!$F965) *
                    ('Emission Factors'!$H$5:$H$488 = 'GHG emissions calculations'!$H965),
                    0),
              MATCH('GHG emissions calculations'!Q$6, 'Emission Factors'!$E$5:$P$5, 0)),
        ""),
    "")</f>
        <v/>
      </c>
      <c r="R965" s="311" t="str">
        <f t="array" ref="R965">IFERROR(
    IF(
        INDEX('Emission Factors'!$E$5:$R$488,
              MATCH(1,
                    ('Emission Factors'!$E$5:$E$488 = 'GHG emissions calculations'!$F965) *
                    ('Emission Factors'!$H$5:$H$488 = 'GHG emissions calculations'!$H965),
                    0),
              MATCH('GHG emissions calculations'!R$6, 'Emission Factors'!$E$5:$R$5, 0)) &lt;&gt; "",
        INDEX('Emission Factors'!$E$5:$R$488,
              MATCH(1,
                    ('Emission Factors'!$E$5:$E$488 = 'GHG emissions calculations'!$F965) *
                    ('Emission Factors'!$H$5:$H$488 = 'GHG emissions calculations'!$H965),
                    0),
              MATCH('GHG emissions calculations'!R$6, 'Emission Factors'!$E$5:$R$5, 0)),
        ""),
    "")</f>
        <v/>
      </c>
      <c r="S965" s="312">
        <f t="shared" si="2"/>
        <v>0</v>
      </c>
      <c r="T965" s="23"/>
    </row>
    <row r="966" ht="15.75" customHeight="1" outlineLevel="1">
      <c r="A966" s="23"/>
      <c r="B966" s="71"/>
      <c r="C966" s="71"/>
      <c r="D966" s="71"/>
      <c r="E966" s="314"/>
      <c r="F966" s="311" t="str">
        <f>Lists!T331</f>
        <v>Recycled Zinc - Middle East</v>
      </c>
      <c r="G966" s="311" t="str">
        <f t="array" ref="G966">XLOOKUP(1,('Emission Factors'!$E$5:$E$488='GHG emissions calculations'!$F966)*('Emission Factors'!$H$5:$H$488='GHG emissions calculations'!$H966),INDEX('Emission Factors'!$E$5:$T$488,0,MATCH('GHG emissions calculations'!G$6,'Emission Factors'!$E$5:$T$5,0)),"",0)</f>
        <v/>
      </c>
      <c r="H966" s="311" t="s">
        <v>237</v>
      </c>
      <c r="I966" s="312" t="str">
        <f>IF(
    SUMIFS('Import data'!$L$25:$L$80,
           'Import data'!$J$25:$J$80, F966,
           'Import data'!$G$25:$G$80, 'GHG emissions calculations'!$H966,
           'Import data'!$I$25:$I$80,$E$541) &lt;&gt; 0,
    SUMIFS('Import data'!$L$25:$L$80,
           'Import data'!$J$25:$J$80, F966,
           'Import data'!$G$25:$G$80, 'GHG emissions calculations'!$H966,
           'Import data'!$I$25:$I$80,$E$541),
    ""
)</f>
        <v/>
      </c>
      <c r="J966" s="311" t="str">
        <f t="array" ref="J966">IF(
    XLOOKUP(F966, 'Import data'!$J$26:$J$47, 'Import data'!$M$26:$M$47, "", 0) = "Please add the region-specific supplier emission factor or choose a different region available in the IAEG database.",
    "",
    XLOOKUP(F966, 'Import data'!$J$26:$J$47, 'Import data'!$M$26:$M$47, "", 0)
)</f>
        <v/>
      </c>
      <c r="K966" s="311" t="str">
        <f t="array" ref="K966">IFERROR(
    XLOOKUP(F966,
            _xlws.FILTER('Supplier Emission'!$G$15:$G$49,
                   ('Supplier Emission'!$D$15:$D$49=H966) * ('Supplier Emission'!$F$15:$F$49=$E$541)),
            _xlws.FILTER('Supplier Emission'!$I$15:$I$49,
                   ('Supplier Emission'!$D$15:$D$49=H966) * ('Supplier Emission'!$F$15:$F$49=$E$541)),
            ""),
    "")</f>
        <v/>
      </c>
      <c r="L966" s="311" t="str">
        <f t="array" ref="L966">IFERROR(
    XLOOKUP(F966,
            _xlws.FILTER('Supplier Emission'!$G$15:$G$49,
                   ('Supplier Emission'!$D$15:$D$49=H966) * ('Supplier Emission'!$F$15:$F$49=$E$541)),
            _xlws.FILTER('Supplier Emission'!$J$15:$J$49,
                   ('Supplier Emission'!$D$15:$D$49=H966) * ('Supplier Emission'!$F$15:$F$49=$E$541)),
            ""),
    "")</f>
        <v/>
      </c>
      <c r="M966" s="311" t="str">
        <f t="array" ref="M966">IFERROR(
    XLOOKUP(F966,
            _xlws.FILTER('Supplier Emission'!$G$15:$G$49,
                   ('Supplier Emission'!$D$15:$D$49=H966) * ('Supplier Emission'!$F$15:$F$49=$E$541)),
            _xlws.FILTER('Supplier Emission'!$M$15:$M$49,
                   ('Supplier Emission'!$D$15:$D$49=H966) * ('Supplier Emission'!$F$15:$F$49=$E$541)),
            ""),
    "")</f>
        <v/>
      </c>
      <c r="N966" s="311" t="str">
        <f t="array" ref="N966">IFERROR(
    XLOOKUP(F966,
            _xlws.FILTER('Supplier Emission'!$G$15:$G$49,
                   ('Supplier Emission'!$D$15:$D$49=H966) * ('Supplier Emission'!$F$15:$F$49=$E$541)),
            _xlws.FILTER('Supplier Emission'!$H$15:$H$49,
                   ('Supplier Emission'!$D$15:$D$49=H966) * ('Supplier Emission'!$F$15:$F$49=$E$541)),
            ""),
    "")</f>
        <v/>
      </c>
      <c r="O966" s="311" t="str">
        <f t="array" ref="O966">XLOOKUP(1,('Emission Factors'!$E$5:$E$488='GHG emissions calculations'!$F966)*('Emission Factors'!$H$5:$H$488='GHG emissions calculations'!$H966),INDEX('Emission Factors'!$E$5:$T$488,0,MATCH('GHG emissions calculations'!O$6,'Emission Factors'!$E$5:$T$5,0)),"",0)</f>
        <v/>
      </c>
      <c r="P966" s="313" t="str">
        <f t="array" ref="P966">IFERROR(
    INDEX('Emission Factors'!$E$5:$P$488,
          MATCH(1,
                ('Emission Factors'!$E$5:$E$488 = 'GHG emissions calculations'!$F966) *
                ('Emission Factors'!$H$5:$H$488 = 'GHG emissions calculations'!$H966),
                0),
          MATCH('GHG emissions calculations'!P$6,'Emission Factors'!$E$5:$P$5,0)),
    "")</f>
        <v/>
      </c>
      <c r="Q966" s="311" t="str">
        <f t="array" ref="Q966">IFERROR(
    IF(
        INDEX('Emission Factors'!$E$5:$P$488,
              MATCH(1,
                    ('Emission Factors'!$E$5:$E$488 = 'GHG emissions calculations'!$F966) *
                    ('Emission Factors'!$H$5:$H$488 = 'GHG emissions calculations'!$H966),
                    0),
              MATCH('GHG emissions calculations'!Q$6, 'Emission Factors'!$E$5:$P$5, 0)) &lt;&gt; "",
        INDEX('Emission Factors'!$E$5:$P$488,
              MATCH(1,
                    ('Emission Factors'!$E$5:$E$488 = 'GHG emissions calculations'!$F966) *
                    ('Emission Factors'!$H$5:$H$488 = 'GHG emissions calculations'!$H966),
                    0),
              MATCH('GHG emissions calculations'!Q$6, 'Emission Factors'!$E$5:$P$5, 0)),
        ""),
    "")</f>
        <v/>
      </c>
      <c r="R966" s="311" t="str">
        <f t="array" ref="R966">IFERROR(
    IF(
        INDEX('Emission Factors'!$E$5:$R$488,
              MATCH(1,
                    ('Emission Factors'!$E$5:$E$488 = 'GHG emissions calculations'!$F966) *
                    ('Emission Factors'!$H$5:$H$488 = 'GHG emissions calculations'!$H966),
                    0),
              MATCH('GHG emissions calculations'!R$6, 'Emission Factors'!$E$5:$R$5, 0)) &lt;&gt; "",
        INDEX('Emission Factors'!$E$5:$R$488,
              MATCH(1,
                    ('Emission Factors'!$E$5:$E$488 = 'GHG emissions calculations'!$F966) *
                    ('Emission Factors'!$H$5:$H$488 = 'GHG emissions calculations'!$H966),
                    0),
              MATCH('GHG emissions calculations'!R$6, 'Emission Factors'!$E$5:$R$5, 0)),
        ""),
    "")</f>
        <v/>
      </c>
      <c r="S966" s="312">
        <f t="shared" si="2"/>
        <v>0</v>
      </c>
      <c r="T966" s="23"/>
    </row>
    <row r="967" ht="15.75" customHeight="1" outlineLevel="1">
      <c r="A967" s="23"/>
      <c r="B967" s="71"/>
      <c r="C967" s="71"/>
      <c r="D967" s="71"/>
      <c r="E967" s="314"/>
      <c r="F967" s="311" t="str">
        <f>Lists!T330</f>
        <v>Recycled Zinc - Oceania</v>
      </c>
      <c r="G967" s="311" t="str">
        <f t="array" ref="G967">XLOOKUP(1,('Emission Factors'!$E$5:$E$488='GHG emissions calculations'!$F967)*('Emission Factors'!$H$5:$H$488='GHG emissions calculations'!$H967),INDEX('Emission Factors'!$E$5:$T$488,0,MATCH('GHG emissions calculations'!G$6,'Emission Factors'!$E$5:$T$5,0)),"",0)</f>
        <v/>
      </c>
      <c r="H967" s="311" t="s">
        <v>237</v>
      </c>
      <c r="I967" s="312" t="str">
        <f>IF(
    SUMIFS('Import data'!$L$25:$L$80,
           'Import data'!$J$25:$J$80, F967,
           'Import data'!$G$25:$G$80, 'GHG emissions calculations'!$H967,
           'Import data'!$I$25:$I$80,$E$541) &lt;&gt; 0,
    SUMIFS('Import data'!$L$25:$L$80,
           'Import data'!$J$25:$J$80, F967,
           'Import data'!$G$25:$G$80, 'GHG emissions calculations'!$H967,
           'Import data'!$I$25:$I$80,$E$541),
    ""
)</f>
        <v/>
      </c>
      <c r="J967" s="311" t="str">
        <f t="array" ref="J967">IF(
    XLOOKUP(F967, 'Import data'!$J$26:$J$47, 'Import data'!$M$26:$M$47, "", 0) = "Please add the region-specific supplier emission factor or choose a different region available in the IAEG database.",
    "",
    XLOOKUP(F967, 'Import data'!$J$26:$J$47, 'Import data'!$M$26:$M$47, "", 0)
)</f>
        <v/>
      </c>
      <c r="K967" s="311" t="str">
        <f t="array" ref="K967">IFERROR(
    XLOOKUP(F967,
            _xlws.FILTER('Supplier Emission'!$G$15:$G$49,
                   ('Supplier Emission'!$D$15:$D$49=H967) * ('Supplier Emission'!$F$15:$F$49=$E$541)),
            _xlws.FILTER('Supplier Emission'!$I$15:$I$49,
                   ('Supplier Emission'!$D$15:$D$49=H967) * ('Supplier Emission'!$F$15:$F$49=$E$541)),
            ""),
    "")</f>
        <v/>
      </c>
      <c r="L967" s="311" t="str">
        <f t="array" ref="L967">IFERROR(
    XLOOKUP(F967,
            _xlws.FILTER('Supplier Emission'!$G$15:$G$49,
                   ('Supplier Emission'!$D$15:$D$49=H967) * ('Supplier Emission'!$F$15:$F$49=$E$541)),
            _xlws.FILTER('Supplier Emission'!$J$15:$J$49,
                   ('Supplier Emission'!$D$15:$D$49=H967) * ('Supplier Emission'!$F$15:$F$49=$E$541)),
            ""),
    "")</f>
        <v/>
      </c>
      <c r="M967" s="311" t="str">
        <f t="array" ref="M967">IFERROR(
    XLOOKUP(F967,
            _xlws.FILTER('Supplier Emission'!$G$15:$G$49,
                   ('Supplier Emission'!$D$15:$D$49=H967) * ('Supplier Emission'!$F$15:$F$49=$E$541)),
            _xlws.FILTER('Supplier Emission'!$M$15:$M$49,
                   ('Supplier Emission'!$D$15:$D$49=H967) * ('Supplier Emission'!$F$15:$F$49=$E$541)),
            ""),
    "")</f>
        <v/>
      </c>
      <c r="N967" s="311" t="str">
        <f t="array" ref="N967">IFERROR(
    XLOOKUP(F967,
            _xlws.FILTER('Supplier Emission'!$G$15:$G$49,
                   ('Supplier Emission'!$D$15:$D$49=H967) * ('Supplier Emission'!$F$15:$F$49=$E$541)),
            _xlws.FILTER('Supplier Emission'!$H$15:$H$49,
                   ('Supplier Emission'!$D$15:$D$49=H967) * ('Supplier Emission'!$F$15:$F$49=$E$541)),
            ""),
    "")</f>
        <v/>
      </c>
      <c r="O967" s="311" t="str">
        <f t="array" ref="O967">XLOOKUP(1,('Emission Factors'!$E$5:$E$488='GHG emissions calculations'!$F967)*('Emission Factors'!$H$5:$H$488='GHG emissions calculations'!$H967),INDEX('Emission Factors'!$E$5:$T$488,0,MATCH('GHG emissions calculations'!O$6,'Emission Factors'!$E$5:$T$5,0)),"",0)</f>
        <v/>
      </c>
      <c r="P967" s="313" t="str">
        <f t="array" ref="P967">IFERROR(
    INDEX('Emission Factors'!$E$5:$P$488,
          MATCH(1,
                ('Emission Factors'!$E$5:$E$488 = 'GHG emissions calculations'!$F967) *
                ('Emission Factors'!$H$5:$H$488 = 'GHG emissions calculations'!$H967),
                0),
          MATCH('GHG emissions calculations'!P$6,'Emission Factors'!$E$5:$P$5,0)),
    "")</f>
        <v/>
      </c>
      <c r="Q967" s="311" t="str">
        <f t="array" ref="Q967">IFERROR(
    IF(
        INDEX('Emission Factors'!$E$5:$P$488,
              MATCH(1,
                    ('Emission Factors'!$E$5:$E$488 = 'GHG emissions calculations'!$F967) *
                    ('Emission Factors'!$H$5:$H$488 = 'GHG emissions calculations'!$H967),
                    0),
              MATCH('GHG emissions calculations'!Q$6, 'Emission Factors'!$E$5:$P$5, 0)) &lt;&gt; "",
        INDEX('Emission Factors'!$E$5:$P$488,
              MATCH(1,
                    ('Emission Factors'!$E$5:$E$488 = 'GHG emissions calculations'!$F967) *
                    ('Emission Factors'!$H$5:$H$488 = 'GHG emissions calculations'!$H967),
                    0),
              MATCH('GHG emissions calculations'!Q$6, 'Emission Factors'!$E$5:$P$5, 0)),
        ""),
    "")</f>
        <v/>
      </c>
      <c r="R967" s="311" t="str">
        <f t="array" ref="R967">IFERROR(
    IF(
        INDEX('Emission Factors'!$E$5:$R$488,
              MATCH(1,
                    ('Emission Factors'!$E$5:$E$488 = 'GHG emissions calculations'!$F967) *
                    ('Emission Factors'!$H$5:$H$488 = 'GHG emissions calculations'!$H967),
                    0),
              MATCH('GHG emissions calculations'!R$6, 'Emission Factors'!$E$5:$R$5, 0)) &lt;&gt; "",
        INDEX('Emission Factors'!$E$5:$R$488,
              MATCH(1,
                    ('Emission Factors'!$E$5:$E$488 = 'GHG emissions calculations'!$F967) *
                    ('Emission Factors'!$H$5:$H$488 = 'GHG emissions calculations'!$H967),
                    0),
              MATCH('GHG emissions calculations'!R$6, 'Emission Factors'!$E$5:$R$5, 0)),
        ""),
    "")</f>
        <v/>
      </c>
      <c r="S967" s="312">
        <f t="shared" si="2"/>
        <v>0</v>
      </c>
      <c r="T967" s="23"/>
    </row>
    <row r="968" ht="15.75" customHeight="1" outlineLevel="1">
      <c r="A968" s="23"/>
      <c r="B968" s="71"/>
      <c r="C968" s="71"/>
      <c r="D968" s="71"/>
      <c r="E968" s="314"/>
      <c r="F968" s="311" t="str">
        <f>Lists!T342</f>
        <v>Stainless Steel -  Steel part turning - Africa</v>
      </c>
      <c r="G968" s="311" t="str">
        <f t="array" ref="G968">XLOOKUP(1,('Emission Factors'!$E$5:$E$488='GHG emissions calculations'!$F968)*('Emission Factors'!$H$5:$H$488='GHG emissions calculations'!$H968),INDEX('Emission Factors'!$E$5:$T$488,0,MATCH('GHG emissions calculations'!G$6,'Emission Factors'!$E$5:$T$5,0)),"",0)</f>
        <v/>
      </c>
      <c r="H968" s="311" t="s">
        <v>237</v>
      </c>
      <c r="I968" s="312" t="str">
        <f>IF(
    SUMIFS('Import data'!$L$25:$L$80,
           'Import data'!$J$25:$J$80, F968,
           'Import data'!$G$25:$G$80, 'GHG emissions calculations'!$H968,
           'Import data'!$I$25:$I$80,$E$541) &lt;&gt; 0,
    SUMIFS('Import data'!$L$25:$L$80,
           'Import data'!$J$25:$J$80, F968,
           'Import data'!$G$25:$G$80, 'GHG emissions calculations'!$H968,
           'Import data'!$I$25:$I$80,$E$541),
    ""
)</f>
        <v/>
      </c>
      <c r="J968" s="311" t="str">
        <f t="array" ref="J968">IF(
    XLOOKUP(F968, 'Import data'!$J$26:$J$47, 'Import data'!$M$26:$M$47, "", 0) = "Please add the region-specific supplier emission factor or choose a different region available in the IAEG database.",
    "",
    XLOOKUP(F968, 'Import data'!$J$26:$J$47, 'Import data'!$M$26:$M$47, "", 0)
)</f>
        <v/>
      </c>
      <c r="K968" s="311" t="str">
        <f t="array" ref="K968">IFERROR(
    XLOOKUP(F968,
            _xlws.FILTER('Supplier Emission'!$G$15:$G$49,
                   ('Supplier Emission'!$D$15:$D$49=H968) * ('Supplier Emission'!$F$15:$F$49=$E$541)),
            _xlws.FILTER('Supplier Emission'!$I$15:$I$49,
                   ('Supplier Emission'!$D$15:$D$49=H968) * ('Supplier Emission'!$F$15:$F$49=$E$541)),
            ""),
    "")</f>
        <v/>
      </c>
      <c r="L968" s="311" t="str">
        <f t="array" ref="L968">IFERROR(
    XLOOKUP(F968,
            _xlws.FILTER('Supplier Emission'!$G$15:$G$49,
                   ('Supplier Emission'!$D$15:$D$49=H968) * ('Supplier Emission'!$F$15:$F$49=$E$541)),
            _xlws.FILTER('Supplier Emission'!$J$15:$J$49,
                   ('Supplier Emission'!$D$15:$D$49=H968) * ('Supplier Emission'!$F$15:$F$49=$E$541)),
            ""),
    "")</f>
        <v/>
      </c>
      <c r="M968" s="311" t="str">
        <f t="array" ref="M968">IFERROR(
    XLOOKUP(F968,
            _xlws.FILTER('Supplier Emission'!$G$15:$G$49,
                   ('Supplier Emission'!$D$15:$D$49=H968) * ('Supplier Emission'!$F$15:$F$49=$E$541)),
            _xlws.FILTER('Supplier Emission'!$M$15:$M$49,
                   ('Supplier Emission'!$D$15:$D$49=H968) * ('Supplier Emission'!$F$15:$F$49=$E$541)),
            ""),
    "")</f>
        <v/>
      </c>
      <c r="N968" s="311" t="str">
        <f t="array" ref="N968">IFERROR(
    XLOOKUP(F968,
            _xlws.FILTER('Supplier Emission'!$G$15:$G$49,
                   ('Supplier Emission'!$D$15:$D$49=H968) * ('Supplier Emission'!$F$15:$F$49=$E$541)),
            _xlws.FILTER('Supplier Emission'!$H$15:$H$49,
                   ('Supplier Emission'!$D$15:$D$49=H968) * ('Supplier Emission'!$F$15:$F$49=$E$541)),
            ""),
    "")</f>
        <v/>
      </c>
      <c r="O968" s="311" t="str">
        <f t="array" ref="O968">XLOOKUP(1,('Emission Factors'!$E$5:$E$488='GHG emissions calculations'!$F968)*('Emission Factors'!$H$5:$H$488='GHG emissions calculations'!$H968),INDEX('Emission Factors'!$E$5:$T$488,0,MATCH('GHG emissions calculations'!O$6,'Emission Factors'!$E$5:$T$5,0)),"",0)</f>
        <v/>
      </c>
      <c r="P968" s="313" t="str">
        <f t="array" ref="P968">IFERROR(
    INDEX('Emission Factors'!$E$5:$P$488,
          MATCH(1,
                ('Emission Factors'!$E$5:$E$488 = 'GHG emissions calculations'!$F968) *
                ('Emission Factors'!$H$5:$H$488 = 'GHG emissions calculations'!$H968),
                0),
          MATCH('GHG emissions calculations'!P$6,'Emission Factors'!$E$5:$P$5,0)),
    "")</f>
        <v/>
      </c>
      <c r="Q968" s="311" t="str">
        <f t="array" ref="Q968">IFERROR(
    IF(
        INDEX('Emission Factors'!$E$5:$P$488,
              MATCH(1,
                    ('Emission Factors'!$E$5:$E$488 = 'GHG emissions calculations'!$F968) *
                    ('Emission Factors'!$H$5:$H$488 = 'GHG emissions calculations'!$H968),
                    0),
              MATCH('GHG emissions calculations'!Q$6, 'Emission Factors'!$E$5:$P$5, 0)) &lt;&gt; "",
        INDEX('Emission Factors'!$E$5:$P$488,
              MATCH(1,
                    ('Emission Factors'!$E$5:$E$488 = 'GHG emissions calculations'!$F968) *
                    ('Emission Factors'!$H$5:$H$488 = 'GHG emissions calculations'!$H968),
                    0),
              MATCH('GHG emissions calculations'!Q$6, 'Emission Factors'!$E$5:$P$5, 0)),
        ""),
    "")</f>
        <v/>
      </c>
      <c r="R968" s="311" t="str">
        <f t="array" ref="R968">IFERROR(
    IF(
        INDEX('Emission Factors'!$E$5:$R$488,
              MATCH(1,
                    ('Emission Factors'!$E$5:$E$488 = 'GHG emissions calculations'!$F968) *
                    ('Emission Factors'!$H$5:$H$488 = 'GHG emissions calculations'!$H968),
                    0),
              MATCH('GHG emissions calculations'!R$6, 'Emission Factors'!$E$5:$R$5, 0)) &lt;&gt; "",
        INDEX('Emission Factors'!$E$5:$R$488,
              MATCH(1,
                    ('Emission Factors'!$E$5:$E$488 = 'GHG emissions calculations'!$F968) *
                    ('Emission Factors'!$H$5:$H$488 = 'GHG emissions calculations'!$H968),
                    0),
              MATCH('GHG emissions calculations'!R$6, 'Emission Factors'!$E$5:$R$5, 0)),
        ""),
    "")</f>
        <v/>
      </c>
      <c r="S968" s="312">
        <f t="shared" si="2"/>
        <v>0</v>
      </c>
      <c r="T968" s="23"/>
    </row>
    <row r="969" ht="15.75" customHeight="1" outlineLevel="1">
      <c r="A969" s="23"/>
      <c r="B969" s="71"/>
      <c r="C969" s="71"/>
      <c r="D969" s="71"/>
      <c r="E969" s="314"/>
      <c r="F969" s="311" t="str">
        <f>Lists!T340</f>
        <v>Stainless Steel -  Steel part turning - America</v>
      </c>
      <c r="G969" s="311" t="str">
        <f t="array" ref="G969">XLOOKUP(1,('Emission Factors'!$E$5:$E$488='GHG emissions calculations'!$F969)*('Emission Factors'!$H$5:$H$488='GHG emissions calculations'!$H969),INDEX('Emission Factors'!$E$5:$T$488,0,MATCH('GHG emissions calculations'!G$6,'Emission Factors'!$E$5:$T$5,0)),"",0)</f>
        <v/>
      </c>
      <c r="H969" s="311" t="s">
        <v>237</v>
      </c>
      <c r="I969" s="312" t="str">
        <f>IF(
    SUMIFS('Import data'!$L$25:$L$80,
           'Import data'!$J$25:$J$80, F969,
           'Import data'!$G$25:$G$80, 'GHG emissions calculations'!$H969,
           'Import data'!$I$25:$I$80,$E$541) &lt;&gt; 0,
    SUMIFS('Import data'!$L$25:$L$80,
           'Import data'!$J$25:$J$80, F969,
           'Import data'!$G$25:$G$80, 'GHG emissions calculations'!$H969,
           'Import data'!$I$25:$I$80,$E$541),
    ""
)</f>
        <v/>
      </c>
      <c r="J969" s="311" t="str">
        <f t="array" ref="J969">IF(
    XLOOKUP(F969, 'Import data'!$J$26:$J$47, 'Import data'!$M$26:$M$47, "", 0) = "Please add the region-specific supplier emission factor or choose a different region available in the IAEG database.",
    "",
    XLOOKUP(F969, 'Import data'!$J$26:$J$47, 'Import data'!$M$26:$M$47, "", 0)
)</f>
        <v/>
      </c>
      <c r="K969" s="311" t="str">
        <f t="array" ref="K969">IFERROR(
    XLOOKUP(F969,
            _xlws.FILTER('Supplier Emission'!$G$15:$G$49,
                   ('Supplier Emission'!$D$15:$D$49=H969) * ('Supplier Emission'!$F$15:$F$49=$E$541)),
            _xlws.FILTER('Supplier Emission'!$I$15:$I$49,
                   ('Supplier Emission'!$D$15:$D$49=H969) * ('Supplier Emission'!$F$15:$F$49=$E$541)),
            ""),
    "")</f>
        <v/>
      </c>
      <c r="L969" s="311" t="str">
        <f t="array" ref="L969">IFERROR(
    XLOOKUP(F969,
            _xlws.FILTER('Supplier Emission'!$G$15:$G$49,
                   ('Supplier Emission'!$D$15:$D$49=H969) * ('Supplier Emission'!$F$15:$F$49=$E$541)),
            _xlws.FILTER('Supplier Emission'!$J$15:$J$49,
                   ('Supplier Emission'!$D$15:$D$49=H969) * ('Supplier Emission'!$F$15:$F$49=$E$541)),
            ""),
    "")</f>
        <v/>
      </c>
      <c r="M969" s="311" t="str">
        <f t="array" ref="M969">IFERROR(
    XLOOKUP(F969,
            _xlws.FILTER('Supplier Emission'!$G$15:$G$49,
                   ('Supplier Emission'!$D$15:$D$49=H969) * ('Supplier Emission'!$F$15:$F$49=$E$541)),
            _xlws.FILTER('Supplier Emission'!$M$15:$M$49,
                   ('Supplier Emission'!$D$15:$D$49=H969) * ('Supplier Emission'!$F$15:$F$49=$E$541)),
            ""),
    "")</f>
        <v/>
      </c>
      <c r="N969" s="311" t="str">
        <f t="array" ref="N969">IFERROR(
    XLOOKUP(F969,
            _xlws.FILTER('Supplier Emission'!$G$15:$G$49,
                   ('Supplier Emission'!$D$15:$D$49=H969) * ('Supplier Emission'!$F$15:$F$49=$E$541)),
            _xlws.FILTER('Supplier Emission'!$H$15:$H$49,
                   ('Supplier Emission'!$D$15:$D$49=H969) * ('Supplier Emission'!$F$15:$F$49=$E$541)),
            ""),
    "")</f>
        <v/>
      </c>
      <c r="O969" s="311" t="str">
        <f t="array" ref="O969">XLOOKUP(1,('Emission Factors'!$E$5:$E$488='GHG emissions calculations'!$F969)*('Emission Factors'!$H$5:$H$488='GHG emissions calculations'!$H969),INDEX('Emission Factors'!$E$5:$T$488,0,MATCH('GHG emissions calculations'!O$6,'Emission Factors'!$E$5:$T$5,0)),"",0)</f>
        <v/>
      </c>
      <c r="P969" s="313" t="str">
        <f t="array" ref="P969">IFERROR(
    INDEX('Emission Factors'!$E$5:$P$488,
          MATCH(1,
                ('Emission Factors'!$E$5:$E$488 = 'GHG emissions calculations'!$F969) *
                ('Emission Factors'!$H$5:$H$488 = 'GHG emissions calculations'!$H969),
                0),
          MATCH('GHG emissions calculations'!P$6,'Emission Factors'!$E$5:$P$5,0)),
    "")</f>
        <v/>
      </c>
      <c r="Q969" s="311" t="str">
        <f t="array" ref="Q969">IFERROR(
    IF(
        INDEX('Emission Factors'!$E$5:$P$488,
              MATCH(1,
                    ('Emission Factors'!$E$5:$E$488 = 'GHG emissions calculations'!$F969) *
                    ('Emission Factors'!$H$5:$H$488 = 'GHG emissions calculations'!$H969),
                    0),
              MATCH('GHG emissions calculations'!Q$6, 'Emission Factors'!$E$5:$P$5, 0)) &lt;&gt; "",
        INDEX('Emission Factors'!$E$5:$P$488,
              MATCH(1,
                    ('Emission Factors'!$E$5:$E$488 = 'GHG emissions calculations'!$F969) *
                    ('Emission Factors'!$H$5:$H$488 = 'GHG emissions calculations'!$H969),
                    0),
              MATCH('GHG emissions calculations'!Q$6, 'Emission Factors'!$E$5:$P$5, 0)),
        ""),
    "")</f>
        <v/>
      </c>
      <c r="R969" s="311" t="str">
        <f t="array" ref="R969">IFERROR(
    IF(
        INDEX('Emission Factors'!$E$5:$R$488,
              MATCH(1,
                    ('Emission Factors'!$E$5:$E$488 = 'GHG emissions calculations'!$F969) *
                    ('Emission Factors'!$H$5:$H$488 = 'GHG emissions calculations'!$H969),
                    0),
              MATCH('GHG emissions calculations'!R$6, 'Emission Factors'!$E$5:$R$5, 0)) &lt;&gt; "",
        INDEX('Emission Factors'!$E$5:$R$488,
              MATCH(1,
                    ('Emission Factors'!$E$5:$E$488 = 'GHG emissions calculations'!$F969) *
                    ('Emission Factors'!$H$5:$H$488 = 'GHG emissions calculations'!$H969),
                    0),
              MATCH('GHG emissions calculations'!R$6, 'Emission Factors'!$E$5:$R$5, 0)),
        ""),
    "")</f>
        <v/>
      </c>
      <c r="S969" s="312">
        <f t="shared" si="2"/>
        <v>0</v>
      </c>
      <c r="T969" s="23"/>
    </row>
    <row r="970" ht="15.75" customHeight="1" outlineLevel="1">
      <c r="A970" s="23"/>
      <c r="B970" s="71"/>
      <c r="C970" s="71"/>
      <c r="D970" s="71"/>
      <c r="E970" s="314"/>
      <c r="F970" s="311" t="str">
        <f>Lists!T343</f>
        <v>Stainless Steel -  Steel part turning - Asia</v>
      </c>
      <c r="G970" s="311" t="str">
        <f t="array" ref="G970">XLOOKUP(1,('Emission Factors'!$E$5:$E$488='GHG emissions calculations'!$F970)*('Emission Factors'!$H$5:$H$488='GHG emissions calculations'!$H970),INDEX('Emission Factors'!$E$5:$T$488,0,MATCH('GHG emissions calculations'!G$6,'Emission Factors'!$E$5:$T$5,0)),"",0)</f>
        <v/>
      </c>
      <c r="H970" s="311" t="s">
        <v>237</v>
      </c>
      <c r="I970" s="312" t="str">
        <f>IF(
    SUMIFS('Import data'!$L$25:$L$80,
           'Import data'!$J$25:$J$80, F970,
           'Import data'!$G$25:$G$80, 'GHG emissions calculations'!$H970,
           'Import data'!$I$25:$I$80,$E$541) &lt;&gt; 0,
    SUMIFS('Import data'!$L$25:$L$80,
           'Import data'!$J$25:$J$80, F970,
           'Import data'!$G$25:$G$80, 'GHG emissions calculations'!$H970,
           'Import data'!$I$25:$I$80,$E$541),
    ""
)</f>
        <v/>
      </c>
      <c r="J970" s="311" t="str">
        <f t="array" ref="J970">IF(
    XLOOKUP(F970, 'Import data'!$J$26:$J$47, 'Import data'!$M$26:$M$47, "", 0) = "Please add the region-specific supplier emission factor or choose a different region available in the IAEG database.",
    "",
    XLOOKUP(F970, 'Import data'!$J$26:$J$47, 'Import data'!$M$26:$M$47, "", 0)
)</f>
        <v/>
      </c>
      <c r="K970" s="311" t="str">
        <f t="array" ref="K970">IFERROR(
    XLOOKUP(F970,
            _xlws.FILTER('Supplier Emission'!$G$15:$G$49,
                   ('Supplier Emission'!$D$15:$D$49=H970) * ('Supplier Emission'!$F$15:$F$49=$E$541)),
            _xlws.FILTER('Supplier Emission'!$I$15:$I$49,
                   ('Supplier Emission'!$D$15:$D$49=H970) * ('Supplier Emission'!$F$15:$F$49=$E$541)),
            ""),
    "")</f>
        <v/>
      </c>
      <c r="L970" s="311" t="str">
        <f t="array" ref="L970">IFERROR(
    XLOOKUP(F970,
            _xlws.FILTER('Supplier Emission'!$G$15:$G$49,
                   ('Supplier Emission'!$D$15:$D$49=H970) * ('Supplier Emission'!$F$15:$F$49=$E$541)),
            _xlws.FILTER('Supplier Emission'!$J$15:$J$49,
                   ('Supplier Emission'!$D$15:$D$49=H970) * ('Supplier Emission'!$F$15:$F$49=$E$541)),
            ""),
    "")</f>
        <v/>
      </c>
      <c r="M970" s="311" t="str">
        <f t="array" ref="M970">IFERROR(
    XLOOKUP(F970,
            _xlws.FILTER('Supplier Emission'!$G$15:$G$49,
                   ('Supplier Emission'!$D$15:$D$49=H970) * ('Supplier Emission'!$F$15:$F$49=$E$541)),
            _xlws.FILTER('Supplier Emission'!$M$15:$M$49,
                   ('Supplier Emission'!$D$15:$D$49=H970) * ('Supplier Emission'!$F$15:$F$49=$E$541)),
            ""),
    "")</f>
        <v/>
      </c>
      <c r="N970" s="311" t="str">
        <f t="array" ref="N970">IFERROR(
    XLOOKUP(F970,
            _xlws.FILTER('Supplier Emission'!$G$15:$G$49,
                   ('Supplier Emission'!$D$15:$D$49=H970) * ('Supplier Emission'!$F$15:$F$49=$E$541)),
            _xlws.FILTER('Supplier Emission'!$H$15:$H$49,
                   ('Supplier Emission'!$D$15:$D$49=H970) * ('Supplier Emission'!$F$15:$F$49=$E$541)),
            ""),
    "")</f>
        <v/>
      </c>
      <c r="O970" s="311" t="str">
        <f t="array" ref="O970">XLOOKUP(1,('Emission Factors'!$E$5:$E$488='GHG emissions calculations'!$F970)*('Emission Factors'!$H$5:$H$488='GHG emissions calculations'!$H970),INDEX('Emission Factors'!$E$5:$T$488,0,MATCH('GHG emissions calculations'!O$6,'Emission Factors'!$E$5:$T$5,0)),"",0)</f>
        <v/>
      </c>
      <c r="P970" s="313" t="str">
        <f t="array" ref="P970">IFERROR(
    INDEX('Emission Factors'!$E$5:$P$488,
          MATCH(1,
                ('Emission Factors'!$E$5:$E$488 = 'GHG emissions calculations'!$F970) *
                ('Emission Factors'!$H$5:$H$488 = 'GHG emissions calculations'!$H970),
                0),
          MATCH('GHG emissions calculations'!P$6,'Emission Factors'!$E$5:$P$5,0)),
    "")</f>
        <v/>
      </c>
      <c r="Q970" s="311" t="str">
        <f t="array" ref="Q970">IFERROR(
    IF(
        INDEX('Emission Factors'!$E$5:$P$488,
              MATCH(1,
                    ('Emission Factors'!$E$5:$E$488 = 'GHG emissions calculations'!$F970) *
                    ('Emission Factors'!$H$5:$H$488 = 'GHG emissions calculations'!$H970),
                    0),
              MATCH('GHG emissions calculations'!Q$6, 'Emission Factors'!$E$5:$P$5, 0)) &lt;&gt; "",
        INDEX('Emission Factors'!$E$5:$P$488,
              MATCH(1,
                    ('Emission Factors'!$E$5:$E$488 = 'GHG emissions calculations'!$F970) *
                    ('Emission Factors'!$H$5:$H$488 = 'GHG emissions calculations'!$H970),
                    0),
              MATCH('GHG emissions calculations'!Q$6, 'Emission Factors'!$E$5:$P$5, 0)),
        ""),
    "")</f>
        <v/>
      </c>
      <c r="R970" s="311" t="str">
        <f t="array" ref="R970">IFERROR(
    IF(
        INDEX('Emission Factors'!$E$5:$R$488,
              MATCH(1,
                    ('Emission Factors'!$E$5:$E$488 = 'GHG emissions calculations'!$F970) *
                    ('Emission Factors'!$H$5:$H$488 = 'GHG emissions calculations'!$H970),
                    0),
              MATCH('GHG emissions calculations'!R$6, 'Emission Factors'!$E$5:$R$5, 0)) &lt;&gt; "",
        INDEX('Emission Factors'!$E$5:$R$488,
              MATCH(1,
                    ('Emission Factors'!$E$5:$E$488 = 'GHG emissions calculations'!$F970) *
                    ('Emission Factors'!$H$5:$H$488 = 'GHG emissions calculations'!$H970),
                    0),
              MATCH('GHG emissions calculations'!R$6, 'Emission Factors'!$E$5:$R$5, 0)),
        ""),
    "")</f>
        <v/>
      </c>
      <c r="S970" s="312">
        <f t="shared" si="2"/>
        <v>0</v>
      </c>
      <c r="T970" s="23"/>
    </row>
    <row r="971" ht="15.75" customHeight="1" outlineLevel="1">
      <c r="A971" s="23"/>
      <c r="B971" s="71"/>
      <c r="C971" s="71"/>
      <c r="D971" s="71"/>
      <c r="E971" s="314"/>
      <c r="F971" s="311" t="str">
        <f>Lists!T341</f>
        <v>Stainless Steel -  Steel part turning - Europe</v>
      </c>
      <c r="G971" s="311" t="str">
        <f t="array" ref="G971">XLOOKUP(1,('Emission Factors'!$E$5:$E$488='GHG emissions calculations'!$F971)*('Emission Factors'!$H$5:$H$488='GHG emissions calculations'!$H971),INDEX('Emission Factors'!$E$5:$T$488,0,MATCH('GHG emissions calculations'!G$6,'Emission Factors'!$E$5:$T$5,0)),"",0)</f>
        <v/>
      </c>
      <c r="H971" s="311" t="s">
        <v>237</v>
      </c>
      <c r="I971" s="312" t="str">
        <f>IF(
    SUMIFS('Import data'!$L$25:$L$80,
           'Import data'!$J$25:$J$80, F971,
           'Import data'!$G$25:$G$80, 'GHG emissions calculations'!$H971,
           'Import data'!$I$25:$I$80,$E$541) &lt;&gt; 0,
    SUMIFS('Import data'!$L$25:$L$80,
           'Import data'!$J$25:$J$80, F971,
           'Import data'!$G$25:$G$80, 'GHG emissions calculations'!$H971,
           'Import data'!$I$25:$I$80,$E$541),
    ""
)</f>
        <v/>
      </c>
      <c r="J971" s="311" t="str">
        <f t="array" ref="J971">IF(
    XLOOKUP(F971, 'Import data'!$J$26:$J$47, 'Import data'!$M$26:$M$47, "", 0) = "Please add the region-specific supplier emission factor or choose a different region available in the IAEG database.",
    "",
    XLOOKUP(F971, 'Import data'!$J$26:$J$47, 'Import data'!$M$26:$M$47, "", 0)
)</f>
        <v/>
      </c>
      <c r="K971" s="311" t="str">
        <f t="array" ref="K971">IFERROR(
    XLOOKUP(F971,
            _xlws.FILTER('Supplier Emission'!$G$15:$G$49,
                   ('Supplier Emission'!$D$15:$D$49=H971) * ('Supplier Emission'!$F$15:$F$49=$E$541)),
            _xlws.FILTER('Supplier Emission'!$I$15:$I$49,
                   ('Supplier Emission'!$D$15:$D$49=H971) * ('Supplier Emission'!$F$15:$F$49=$E$541)),
            ""),
    "")</f>
        <v/>
      </c>
      <c r="L971" s="311" t="str">
        <f t="array" ref="L971">IFERROR(
    XLOOKUP(F971,
            _xlws.FILTER('Supplier Emission'!$G$15:$G$49,
                   ('Supplier Emission'!$D$15:$D$49=H971) * ('Supplier Emission'!$F$15:$F$49=$E$541)),
            _xlws.FILTER('Supplier Emission'!$J$15:$J$49,
                   ('Supplier Emission'!$D$15:$D$49=H971) * ('Supplier Emission'!$F$15:$F$49=$E$541)),
            ""),
    "")</f>
        <v/>
      </c>
      <c r="M971" s="311" t="str">
        <f t="array" ref="M971">IFERROR(
    XLOOKUP(F971,
            _xlws.FILTER('Supplier Emission'!$G$15:$G$49,
                   ('Supplier Emission'!$D$15:$D$49=H971) * ('Supplier Emission'!$F$15:$F$49=$E$541)),
            _xlws.FILTER('Supplier Emission'!$M$15:$M$49,
                   ('Supplier Emission'!$D$15:$D$49=H971) * ('Supplier Emission'!$F$15:$F$49=$E$541)),
            ""),
    "")</f>
        <v/>
      </c>
      <c r="N971" s="311" t="str">
        <f t="array" ref="N971">IFERROR(
    XLOOKUP(F971,
            _xlws.FILTER('Supplier Emission'!$G$15:$G$49,
                   ('Supplier Emission'!$D$15:$D$49=H971) * ('Supplier Emission'!$F$15:$F$49=$E$541)),
            _xlws.FILTER('Supplier Emission'!$H$15:$H$49,
                   ('Supplier Emission'!$D$15:$D$49=H971) * ('Supplier Emission'!$F$15:$F$49=$E$541)),
            ""),
    "")</f>
        <v/>
      </c>
      <c r="O971" s="311" t="str">
        <f t="array" ref="O971">XLOOKUP(1,('Emission Factors'!$E$5:$E$488='GHG emissions calculations'!$F971)*('Emission Factors'!$H$5:$H$488='GHG emissions calculations'!$H971),INDEX('Emission Factors'!$E$5:$T$488,0,MATCH('GHG emissions calculations'!O$6,'Emission Factors'!$E$5:$T$5,0)),"",0)</f>
        <v/>
      </c>
      <c r="P971" s="313" t="str">
        <f t="array" ref="P971">IFERROR(
    INDEX('Emission Factors'!$E$5:$P$488,
          MATCH(1,
                ('Emission Factors'!$E$5:$E$488 = 'GHG emissions calculations'!$F971) *
                ('Emission Factors'!$H$5:$H$488 = 'GHG emissions calculations'!$H971),
                0),
          MATCH('GHG emissions calculations'!P$6,'Emission Factors'!$E$5:$P$5,0)),
    "")</f>
        <v/>
      </c>
      <c r="Q971" s="311" t="str">
        <f t="array" ref="Q971">IFERROR(
    IF(
        INDEX('Emission Factors'!$E$5:$P$488,
              MATCH(1,
                    ('Emission Factors'!$E$5:$E$488 = 'GHG emissions calculations'!$F971) *
                    ('Emission Factors'!$H$5:$H$488 = 'GHG emissions calculations'!$H971),
                    0),
              MATCH('GHG emissions calculations'!Q$6, 'Emission Factors'!$E$5:$P$5, 0)) &lt;&gt; "",
        INDEX('Emission Factors'!$E$5:$P$488,
              MATCH(1,
                    ('Emission Factors'!$E$5:$E$488 = 'GHG emissions calculations'!$F971) *
                    ('Emission Factors'!$H$5:$H$488 = 'GHG emissions calculations'!$H971),
                    0),
              MATCH('GHG emissions calculations'!Q$6, 'Emission Factors'!$E$5:$P$5, 0)),
        ""),
    "")</f>
        <v/>
      </c>
      <c r="R971" s="311" t="str">
        <f t="array" ref="R971">IFERROR(
    IF(
        INDEX('Emission Factors'!$E$5:$R$488,
              MATCH(1,
                    ('Emission Factors'!$E$5:$E$488 = 'GHG emissions calculations'!$F971) *
                    ('Emission Factors'!$H$5:$H$488 = 'GHG emissions calculations'!$H971),
                    0),
              MATCH('GHG emissions calculations'!R$6, 'Emission Factors'!$E$5:$R$5, 0)) &lt;&gt; "",
        INDEX('Emission Factors'!$E$5:$R$488,
              MATCH(1,
                    ('Emission Factors'!$E$5:$E$488 = 'GHG emissions calculations'!$F971) *
                    ('Emission Factors'!$H$5:$H$488 = 'GHG emissions calculations'!$H971),
                    0),
              MATCH('GHG emissions calculations'!R$6, 'Emission Factors'!$E$5:$R$5, 0)),
        ""),
    "")</f>
        <v/>
      </c>
      <c r="S971" s="312">
        <f t="shared" si="2"/>
        <v>0</v>
      </c>
      <c r="T971" s="23"/>
    </row>
    <row r="972" ht="15.75" customHeight="1" outlineLevel="1">
      <c r="A972" s="23"/>
      <c r="B972" s="71"/>
      <c r="C972" s="71"/>
      <c r="D972" s="71"/>
      <c r="E972" s="314"/>
      <c r="F972" s="311" t="str">
        <f>Lists!T346</f>
        <v>Stainless Steel -  Steel part turning - Global or unspecified region</v>
      </c>
      <c r="G972" s="311">
        <f t="array" ref="G972">XLOOKUP(1,('Emission Factors'!$E$5:$E$488='GHG emissions calculations'!$F972)*('Emission Factors'!$H$5:$H$488='GHG emissions calculations'!$H972),INDEX('Emission Factors'!$E$5:$T$488,0,MATCH('GHG emissions calculations'!G$6,'Emission Factors'!$E$5:$T$5,0)),"",0)</f>
        <v>3</v>
      </c>
      <c r="H972" s="311" t="s">
        <v>237</v>
      </c>
      <c r="I972" s="312" t="str">
        <f>IF(
    SUMIFS('Import data'!$L$25:$L$80,
           'Import data'!$J$25:$J$80, F972,
           'Import data'!$G$25:$G$80, 'GHG emissions calculations'!$H972,
           'Import data'!$I$25:$I$80,$E$541) &lt;&gt; 0,
    SUMIFS('Import data'!$L$25:$L$80,
           'Import data'!$J$25:$J$80, F972,
           'Import data'!$G$25:$G$80, 'GHG emissions calculations'!$H972,
           'Import data'!$I$25:$I$80,$E$541),
    ""
)</f>
        <v/>
      </c>
      <c r="J972" s="311" t="str">
        <f t="array" ref="J972">IF(
    XLOOKUP(F972, 'Import data'!$J$26:$J$47, 'Import data'!$M$26:$M$47, "", 0) = "Please add the region-specific supplier emission factor or choose a different region available in the IAEG database.",
    "",
    XLOOKUP(F972, 'Import data'!$J$26:$J$47, 'Import data'!$M$26:$M$47, "", 0)
)</f>
        <v/>
      </c>
      <c r="K972" s="311" t="str">
        <f t="array" ref="K972">IFERROR(
    XLOOKUP(F972,
            _xlws.FILTER('Supplier Emission'!$G$15:$G$49,
                   ('Supplier Emission'!$D$15:$D$49=H972) * ('Supplier Emission'!$F$15:$F$49=$E$541)),
            _xlws.FILTER('Supplier Emission'!$I$15:$I$49,
                   ('Supplier Emission'!$D$15:$D$49=H972) * ('Supplier Emission'!$F$15:$F$49=$E$541)),
            ""),
    "")</f>
        <v/>
      </c>
      <c r="L972" s="311" t="str">
        <f t="array" ref="L972">IFERROR(
    XLOOKUP(F972,
            _xlws.FILTER('Supplier Emission'!$G$15:$G$49,
                   ('Supplier Emission'!$D$15:$D$49=H972) * ('Supplier Emission'!$F$15:$F$49=$E$541)),
            _xlws.FILTER('Supplier Emission'!$J$15:$J$49,
                   ('Supplier Emission'!$D$15:$D$49=H972) * ('Supplier Emission'!$F$15:$F$49=$E$541)),
            ""),
    "")</f>
        <v/>
      </c>
      <c r="M972" s="311" t="str">
        <f t="array" ref="M972">IFERROR(
    XLOOKUP(F972,
            _xlws.FILTER('Supplier Emission'!$G$15:$G$49,
                   ('Supplier Emission'!$D$15:$D$49=H972) * ('Supplier Emission'!$F$15:$F$49=$E$541)),
            _xlws.FILTER('Supplier Emission'!$M$15:$M$49,
                   ('Supplier Emission'!$D$15:$D$49=H972) * ('Supplier Emission'!$F$15:$F$49=$E$541)),
            ""),
    "")</f>
        <v/>
      </c>
      <c r="N972" s="311" t="str">
        <f t="array" ref="N972">IFERROR(
    XLOOKUP(F972,
            _xlws.FILTER('Supplier Emission'!$G$15:$G$49,
                   ('Supplier Emission'!$D$15:$D$49=H972) * ('Supplier Emission'!$F$15:$F$49=$E$541)),
            _xlws.FILTER('Supplier Emission'!$H$15:$H$49,
                   ('Supplier Emission'!$D$15:$D$49=H972) * ('Supplier Emission'!$F$15:$F$49=$E$541)),
            ""),
    "")</f>
        <v/>
      </c>
      <c r="O972" s="311" t="str">
        <f t="array" ref="O972">XLOOKUP(1,('Emission Factors'!$E$5:$E$488='GHG emissions calculations'!$F972)*('Emission Factors'!$H$5:$H$488='GHG emissions calculations'!$H972),INDEX('Emission Factors'!$E$5:$T$488,0,MATCH('GHG emissions calculations'!O$6,'Emission Factors'!$E$5:$T$5,0)),"",0)</f>
        <v>Stainless Steel +  Steel part turning (5% loss), GLO </v>
      </c>
      <c r="P972" s="313">
        <f t="array" ref="P972">IFERROR(
    INDEX('Emission Factors'!$E$5:$P$488,
          MATCH(1,
                ('Emission Factors'!$E$5:$E$488 = 'GHG emissions calculations'!$F972) *
                ('Emission Factors'!$H$5:$H$488 = 'GHG emissions calculations'!$H972),
                0),
          MATCH('GHG emissions calculations'!P$6,'Emission Factors'!$E$5:$P$5,0)),
    "")</f>
        <v>0.0923014</v>
      </c>
      <c r="Q972" s="311" t="str">
        <f t="array" ref="Q972">IFERROR(
    IF(
        INDEX('Emission Factors'!$E$5:$P$488,
              MATCH(1,
                    ('Emission Factors'!$E$5:$E$488 = 'GHG emissions calculations'!$F972) *
                    ('Emission Factors'!$H$5:$H$488 = 'GHG emissions calculations'!$H972),
                    0),
              MATCH('GHG emissions calculations'!Q$6, 'Emission Factors'!$E$5:$P$5, 0)) &lt;&gt; "",
        INDEX('Emission Factors'!$E$5:$P$488,
              MATCH(1,
                    ('Emission Factors'!$E$5:$E$488 = 'GHG emissions calculations'!$F972) *
                    ('Emission Factors'!$H$5:$H$488 = 'GHG emissions calculations'!$H972),
                    0),
              MATCH('GHG emissions calculations'!Q$6, 'Emission Factors'!$E$5:$P$5, 0)),
        ""),
    "")</f>
        <v>kgCO2e/kg</v>
      </c>
      <c r="R972" s="311" t="str">
        <f t="array" ref="R972">IFERROR(
    IF(
        INDEX('Emission Factors'!$E$5:$R$488,
              MATCH(1,
                    ('Emission Factors'!$E$5:$E$488 = 'GHG emissions calculations'!$F972) *
                    ('Emission Factors'!$H$5:$H$488 = 'GHG emissions calculations'!$H972),
                    0),
              MATCH('GHG emissions calculations'!R$6, 'Emission Factors'!$E$5:$R$5, 0)) &lt;&gt; "",
        INDEX('Emission Factors'!$E$5:$R$488,
              MATCH(1,
                    ('Emission Factors'!$E$5:$E$488 = 'GHG emissions calculations'!$F972) *
                    ('Emission Factors'!$H$5:$H$488 = 'GHG emissions calculations'!$H972),
                    0),
              MATCH('GHG emissions calculations'!R$6, 'Emission Factors'!$E$5:$R$5, 0)),
        ""),
    "")</f>
        <v>Global or unspecified region</v>
      </c>
      <c r="S972" s="312">
        <f t="shared" si="2"/>
        <v>0</v>
      </c>
      <c r="T972" s="23"/>
    </row>
    <row r="973" ht="15.75" customHeight="1" outlineLevel="1">
      <c r="A973" s="23"/>
      <c r="B973" s="71"/>
      <c r="C973" s="71"/>
      <c r="D973" s="71"/>
      <c r="E973" s="314"/>
      <c r="F973" s="311" t="str">
        <f>Lists!T345</f>
        <v>Stainless Steel -  Steel part turning - Middle East</v>
      </c>
      <c r="G973" s="311" t="str">
        <f t="array" ref="G973">XLOOKUP(1,('Emission Factors'!$E$5:$E$488='GHG emissions calculations'!$F973)*('Emission Factors'!$H$5:$H$488='GHG emissions calculations'!$H973),INDEX('Emission Factors'!$E$5:$T$488,0,MATCH('GHG emissions calculations'!G$6,'Emission Factors'!$E$5:$T$5,0)),"",0)</f>
        <v/>
      </c>
      <c r="H973" s="311" t="s">
        <v>237</v>
      </c>
      <c r="I973" s="312" t="str">
        <f>IF(
    SUMIFS('Import data'!$L$25:$L$80,
           'Import data'!$J$25:$J$80, F973,
           'Import data'!$G$25:$G$80, 'GHG emissions calculations'!$H973,
           'Import data'!$I$25:$I$80,$E$541) &lt;&gt; 0,
    SUMIFS('Import data'!$L$25:$L$80,
           'Import data'!$J$25:$J$80, F973,
           'Import data'!$G$25:$G$80, 'GHG emissions calculations'!$H973,
           'Import data'!$I$25:$I$80,$E$541),
    ""
)</f>
        <v/>
      </c>
      <c r="J973" s="311" t="str">
        <f t="array" ref="J973">IF(
    XLOOKUP(F973, 'Import data'!$J$26:$J$47, 'Import data'!$M$26:$M$47, "", 0) = "Please add the region-specific supplier emission factor or choose a different region available in the IAEG database.",
    "",
    XLOOKUP(F973, 'Import data'!$J$26:$J$47, 'Import data'!$M$26:$M$47, "", 0)
)</f>
        <v/>
      </c>
      <c r="K973" s="311" t="str">
        <f t="array" ref="K973">IFERROR(
    XLOOKUP(F973,
            _xlws.FILTER('Supplier Emission'!$G$15:$G$49,
                   ('Supplier Emission'!$D$15:$D$49=H973) * ('Supplier Emission'!$F$15:$F$49=$E$541)),
            _xlws.FILTER('Supplier Emission'!$I$15:$I$49,
                   ('Supplier Emission'!$D$15:$D$49=H973) * ('Supplier Emission'!$F$15:$F$49=$E$541)),
            ""),
    "")</f>
        <v/>
      </c>
      <c r="L973" s="311" t="str">
        <f t="array" ref="L973">IFERROR(
    XLOOKUP(F973,
            _xlws.FILTER('Supplier Emission'!$G$15:$G$49,
                   ('Supplier Emission'!$D$15:$D$49=H973) * ('Supplier Emission'!$F$15:$F$49=$E$541)),
            _xlws.FILTER('Supplier Emission'!$J$15:$J$49,
                   ('Supplier Emission'!$D$15:$D$49=H973) * ('Supplier Emission'!$F$15:$F$49=$E$541)),
            ""),
    "")</f>
        <v/>
      </c>
      <c r="M973" s="311" t="str">
        <f t="array" ref="M973">IFERROR(
    XLOOKUP(F973,
            _xlws.FILTER('Supplier Emission'!$G$15:$G$49,
                   ('Supplier Emission'!$D$15:$D$49=H973) * ('Supplier Emission'!$F$15:$F$49=$E$541)),
            _xlws.FILTER('Supplier Emission'!$M$15:$M$49,
                   ('Supplier Emission'!$D$15:$D$49=H973) * ('Supplier Emission'!$F$15:$F$49=$E$541)),
            ""),
    "")</f>
        <v/>
      </c>
      <c r="N973" s="311" t="str">
        <f t="array" ref="N973">IFERROR(
    XLOOKUP(F973,
            _xlws.FILTER('Supplier Emission'!$G$15:$G$49,
                   ('Supplier Emission'!$D$15:$D$49=H973) * ('Supplier Emission'!$F$15:$F$49=$E$541)),
            _xlws.FILTER('Supplier Emission'!$H$15:$H$49,
                   ('Supplier Emission'!$D$15:$D$49=H973) * ('Supplier Emission'!$F$15:$F$49=$E$541)),
            ""),
    "")</f>
        <v/>
      </c>
      <c r="O973" s="311" t="str">
        <f t="array" ref="O973">XLOOKUP(1,('Emission Factors'!$E$5:$E$488='GHG emissions calculations'!$F973)*('Emission Factors'!$H$5:$H$488='GHG emissions calculations'!$H973),INDEX('Emission Factors'!$E$5:$T$488,0,MATCH('GHG emissions calculations'!O$6,'Emission Factors'!$E$5:$T$5,0)),"",0)</f>
        <v/>
      </c>
      <c r="P973" s="313" t="str">
        <f t="array" ref="P973">IFERROR(
    INDEX('Emission Factors'!$E$5:$P$488,
          MATCH(1,
                ('Emission Factors'!$E$5:$E$488 = 'GHG emissions calculations'!$F973) *
                ('Emission Factors'!$H$5:$H$488 = 'GHG emissions calculations'!$H973),
                0),
          MATCH('GHG emissions calculations'!P$6,'Emission Factors'!$E$5:$P$5,0)),
    "")</f>
        <v/>
      </c>
      <c r="Q973" s="311" t="str">
        <f t="array" ref="Q973">IFERROR(
    IF(
        INDEX('Emission Factors'!$E$5:$P$488,
              MATCH(1,
                    ('Emission Factors'!$E$5:$E$488 = 'GHG emissions calculations'!$F973) *
                    ('Emission Factors'!$H$5:$H$488 = 'GHG emissions calculations'!$H973),
                    0),
              MATCH('GHG emissions calculations'!Q$6, 'Emission Factors'!$E$5:$P$5, 0)) &lt;&gt; "",
        INDEX('Emission Factors'!$E$5:$P$488,
              MATCH(1,
                    ('Emission Factors'!$E$5:$E$488 = 'GHG emissions calculations'!$F973) *
                    ('Emission Factors'!$H$5:$H$488 = 'GHG emissions calculations'!$H973),
                    0),
              MATCH('GHG emissions calculations'!Q$6, 'Emission Factors'!$E$5:$P$5, 0)),
        ""),
    "")</f>
        <v/>
      </c>
      <c r="R973" s="311" t="str">
        <f t="array" ref="R973">IFERROR(
    IF(
        INDEX('Emission Factors'!$E$5:$R$488,
              MATCH(1,
                    ('Emission Factors'!$E$5:$E$488 = 'GHG emissions calculations'!$F973) *
                    ('Emission Factors'!$H$5:$H$488 = 'GHG emissions calculations'!$H973),
                    0),
              MATCH('GHG emissions calculations'!R$6, 'Emission Factors'!$E$5:$R$5, 0)) &lt;&gt; "",
        INDEX('Emission Factors'!$E$5:$R$488,
              MATCH(1,
                    ('Emission Factors'!$E$5:$E$488 = 'GHG emissions calculations'!$F973) *
                    ('Emission Factors'!$H$5:$H$488 = 'GHG emissions calculations'!$H973),
                    0),
              MATCH('GHG emissions calculations'!R$6, 'Emission Factors'!$E$5:$R$5, 0)),
        ""),
    "")</f>
        <v/>
      </c>
      <c r="S973" s="312">
        <f t="shared" si="2"/>
        <v>0</v>
      </c>
      <c r="T973" s="23"/>
    </row>
    <row r="974" ht="15.75" customHeight="1" outlineLevel="1">
      <c r="A974" s="23"/>
      <c r="B974" s="71"/>
      <c r="C974" s="71"/>
      <c r="D974" s="71"/>
      <c r="E974" s="314"/>
      <c r="F974" s="311" t="str">
        <f>Lists!T344</f>
        <v>Stainless Steel -  Steel part turning - Oceania</v>
      </c>
      <c r="G974" s="311" t="str">
        <f t="array" ref="G974">XLOOKUP(1,('Emission Factors'!$E$5:$E$488='GHG emissions calculations'!$F974)*('Emission Factors'!$H$5:$H$488='GHG emissions calculations'!$H974),INDEX('Emission Factors'!$E$5:$T$488,0,MATCH('GHG emissions calculations'!G$6,'Emission Factors'!$E$5:$T$5,0)),"",0)</f>
        <v/>
      </c>
      <c r="H974" s="311" t="s">
        <v>237</v>
      </c>
      <c r="I974" s="312" t="str">
        <f>IF(
    SUMIFS('Import data'!$L$25:$L$80,
           'Import data'!$J$25:$J$80, F974,
           'Import data'!$G$25:$G$80, 'GHG emissions calculations'!$H974,
           'Import data'!$I$25:$I$80,$E$541) &lt;&gt; 0,
    SUMIFS('Import data'!$L$25:$L$80,
           'Import data'!$J$25:$J$80, F974,
           'Import data'!$G$25:$G$80, 'GHG emissions calculations'!$H974,
           'Import data'!$I$25:$I$80,$E$541),
    ""
)</f>
        <v/>
      </c>
      <c r="J974" s="311" t="str">
        <f t="array" ref="J974">IF(
    XLOOKUP(F974, 'Import data'!$J$26:$J$47, 'Import data'!$M$26:$M$47, "", 0) = "Please add the region-specific supplier emission factor or choose a different region available in the IAEG database.",
    "",
    XLOOKUP(F974, 'Import data'!$J$26:$J$47, 'Import data'!$M$26:$M$47, "", 0)
)</f>
        <v/>
      </c>
      <c r="K974" s="311" t="str">
        <f t="array" ref="K974">IFERROR(
    XLOOKUP(F974,
            _xlws.FILTER('Supplier Emission'!$G$15:$G$49,
                   ('Supplier Emission'!$D$15:$D$49=H974) * ('Supplier Emission'!$F$15:$F$49=$E$541)),
            _xlws.FILTER('Supplier Emission'!$I$15:$I$49,
                   ('Supplier Emission'!$D$15:$D$49=H974) * ('Supplier Emission'!$F$15:$F$49=$E$541)),
            ""),
    "")</f>
        <v/>
      </c>
      <c r="L974" s="311" t="str">
        <f t="array" ref="L974">IFERROR(
    XLOOKUP(F974,
            _xlws.FILTER('Supplier Emission'!$G$15:$G$49,
                   ('Supplier Emission'!$D$15:$D$49=H974) * ('Supplier Emission'!$F$15:$F$49=$E$541)),
            _xlws.FILTER('Supplier Emission'!$J$15:$J$49,
                   ('Supplier Emission'!$D$15:$D$49=H974) * ('Supplier Emission'!$F$15:$F$49=$E$541)),
            ""),
    "")</f>
        <v/>
      </c>
      <c r="M974" s="311" t="str">
        <f t="array" ref="M974">IFERROR(
    XLOOKUP(F974,
            _xlws.FILTER('Supplier Emission'!$G$15:$G$49,
                   ('Supplier Emission'!$D$15:$D$49=H974) * ('Supplier Emission'!$F$15:$F$49=$E$541)),
            _xlws.FILTER('Supplier Emission'!$M$15:$M$49,
                   ('Supplier Emission'!$D$15:$D$49=H974) * ('Supplier Emission'!$F$15:$F$49=$E$541)),
            ""),
    "")</f>
        <v/>
      </c>
      <c r="N974" s="311" t="str">
        <f t="array" ref="N974">IFERROR(
    XLOOKUP(F974,
            _xlws.FILTER('Supplier Emission'!$G$15:$G$49,
                   ('Supplier Emission'!$D$15:$D$49=H974) * ('Supplier Emission'!$F$15:$F$49=$E$541)),
            _xlws.FILTER('Supplier Emission'!$H$15:$H$49,
                   ('Supplier Emission'!$D$15:$D$49=H974) * ('Supplier Emission'!$F$15:$F$49=$E$541)),
            ""),
    "")</f>
        <v/>
      </c>
      <c r="O974" s="311" t="str">
        <f t="array" ref="O974">XLOOKUP(1,('Emission Factors'!$E$5:$E$488='GHG emissions calculations'!$F974)*('Emission Factors'!$H$5:$H$488='GHG emissions calculations'!$H974),INDEX('Emission Factors'!$E$5:$T$488,0,MATCH('GHG emissions calculations'!O$6,'Emission Factors'!$E$5:$T$5,0)),"",0)</f>
        <v/>
      </c>
      <c r="P974" s="313" t="str">
        <f t="array" ref="P974">IFERROR(
    INDEX('Emission Factors'!$E$5:$P$488,
          MATCH(1,
                ('Emission Factors'!$E$5:$E$488 = 'GHG emissions calculations'!$F974) *
                ('Emission Factors'!$H$5:$H$488 = 'GHG emissions calculations'!$H974),
                0),
          MATCH('GHG emissions calculations'!P$6,'Emission Factors'!$E$5:$P$5,0)),
    "")</f>
        <v/>
      </c>
      <c r="Q974" s="311" t="str">
        <f t="array" ref="Q974">IFERROR(
    IF(
        INDEX('Emission Factors'!$E$5:$P$488,
              MATCH(1,
                    ('Emission Factors'!$E$5:$E$488 = 'GHG emissions calculations'!$F974) *
                    ('Emission Factors'!$H$5:$H$488 = 'GHG emissions calculations'!$H974),
                    0),
              MATCH('GHG emissions calculations'!Q$6, 'Emission Factors'!$E$5:$P$5, 0)) &lt;&gt; "",
        INDEX('Emission Factors'!$E$5:$P$488,
              MATCH(1,
                    ('Emission Factors'!$E$5:$E$488 = 'GHG emissions calculations'!$F974) *
                    ('Emission Factors'!$H$5:$H$488 = 'GHG emissions calculations'!$H974),
                    0),
              MATCH('GHG emissions calculations'!Q$6, 'Emission Factors'!$E$5:$P$5, 0)),
        ""),
    "")</f>
        <v/>
      </c>
      <c r="R974" s="311" t="str">
        <f t="array" ref="R974">IFERROR(
    IF(
        INDEX('Emission Factors'!$E$5:$R$488,
              MATCH(1,
                    ('Emission Factors'!$E$5:$E$488 = 'GHG emissions calculations'!$F974) *
                    ('Emission Factors'!$H$5:$H$488 = 'GHG emissions calculations'!$H974),
                    0),
              MATCH('GHG emissions calculations'!R$6, 'Emission Factors'!$E$5:$R$5, 0)) &lt;&gt; "",
        INDEX('Emission Factors'!$E$5:$R$488,
              MATCH(1,
                    ('Emission Factors'!$E$5:$E$488 = 'GHG emissions calculations'!$F974) *
                    ('Emission Factors'!$H$5:$H$488 = 'GHG emissions calculations'!$H974),
                    0),
              MATCH('GHG emissions calculations'!R$6, 'Emission Factors'!$E$5:$R$5, 0)),
        ""),
    "")</f>
        <v/>
      </c>
      <c r="S974" s="312">
        <f t="shared" si="2"/>
        <v>0</v>
      </c>
      <c r="T974" s="23"/>
    </row>
    <row r="975" ht="15.75" customHeight="1" outlineLevel="1">
      <c r="A975" s="23"/>
      <c r="B975" s="71"/>
      <c r="C975" s="71"/>
      <c r="D975" s="71"/>
      <c r="E975" s="314"/>
      <c r="F975" s="311" t="str">
        <f>Lists!T349</f>
        <v>Stainless Steel - Steel sheet scouring (deburring) - Africa</v>
      </c>
      <c r="G975" s="311" t="str">
        <f t="array" ref="G975">XLOOKUP(1,('Emission Factors'!$E$5:$E$488='GHG emissions calculations'!$F975)*('Emission Factors'!$H$5:$H$488='GHG emissions calculations'!$H975),INDEX('Emission Factors'!$E$5:$T$488,0,MATCH('GHG emissions calculations'!G$6,'Emission Factors'!$E$5:$T$5,0)),"",0)</f>
        <v/>
      </c>
      <c r="H975" s="311" t="s">
        <v>237</v>
      </c>
      <c r="I975" s="312" t="str">
        <f>IF(
    SUMIFS('Import data'!$L$25:$L$80,
           'Import data'!$J$25:$J$80, F975,
           'Import data'!$G$25:$G$80, 'GHG emissions calculations'!$H975,
           'Import data'!$I$25:$I$80,$E$541) &lt;&gt; 0,
    SUMIFS('Import data'!$L$25:$L$80,
           'Import data'!$J$25:$J$80, F975,
           'Import data'!$G$25:$G$80, 'GHG emissions calculations'!$H975,
           'Import data'!$I$25:$I$80,$E$541),
    ""
)</f>
        <v/>
      </c>
      <c r="J975" s="311" t="str">
        <f t="array" ref="J975">IF(
    XLOOKUP(F975, 'Import data'!$J$26:$J$47, 'Import data'!$M$26:$M$47, "", 0) = "Please add the region-specific supplier emission factor or choose a different region available in the IAEG database.",
    "",
    XLOOKUP(F975, 'Import data'!$J$26:$J$47, 'Import data'!$M$26:$M$47, "", 0)
)</f>
        <v/>
      </c>
      <c r="K975" s="311" t="str">
        <f t="array" ref="K975">IFERROR(
    XLOOKUP(F975,
            _xlws.FILTER('Supplier Emission'!$G$15:$G$49,
                   ('Supplier Emission'!$D$15:$D$49=H975) * ('Supplier Emission'!$F$15:$F$49=$E$541)),
            _xlws.FILTER('Supplier Emission'!$I$15:$I$49,
                   ('Supplier Emission'!$D$15:$D$49=H975) * ('Supplier Emission'!$F$15:$F$49=$E$541)),
            ""),
    "")</f>
        <v/>
      </c>
      <c r="L975" s="311" t="str">
        <f t="array" ref="L975">IFERROR(
    XLOOKUP(F975,
            _xlws.FILTER('Supplier Emission'!$G$15:$G$49,
                   ('Supplier Emission'!$D$15:$D$49=H975) * ('Supplier Emission'!$F$15:$F$49=$E$541)),
            _xlws.FILTER('Supplier Emission'!$J$15:$J$49,
                   ('Supplier Emission'!$D$15:$D$49=H975) * ('Supplier Emission'!$F$15:$F$49=$E$541)),
            ""),
    "")</f>
        <v/>
      </c>
      <c r="M975" s="311" t="str">
        <f t="array" ref="M975">IFERROR(
    XLOOKUP(F975,
            _xlws.FILTER('Supplier Emission'!$G$15:$G$49,
                   ('Supplier Emission'!$D$15:$D$49=H975) * ('Supplier Emission'!$F$15:$F$49=$E$541)),
            _xlws.FILTER('Supplier Emission'!$M$15:$M$49,
                   ('Supplier Emission'!$D$15:$D$49=H975) * ('Supplier Emission'!$F$15:$F$49=$E$541)),
            ""),
    "")</f>
        <v/>
      </c>
      <c r="N975" s="311" t="str">
        <f t="array" ref="N975">IFERROR(
    XLOOKUP(F975,
            _xlws.FILTER('Supplier Emission'!$G$15:$G$49,
                   ('Supplier Emission'!$D$15:$D$49=H975) * ('Supplier Emission'!$F$15:$F$49=$E$541)),
            _xlws.FILTER('Supplier Emission'!$H$15:$H$49,
                   ('Supplier Emission'!$D$15:$D$49=H975) * ('Supplier Emission'!$F$15:$F$49=$E$541)),
            ""),
    "")</f>
        <v/>
      </c>
      <c r="O975" s="311" t="str">
        <f t="array" ref="O975">XLOOKUP(1,('Emission Factors'!$E$5:$E$488='GHG emissions calculations'!$F975)*('Emission Factors'!$H$5:$H$488='GHG emissions calculations'!$H975),INDEX('Emission Factors'!$E$5:$T$488,0,MATCH('GHG emissions calculations'!O$6,'Emission Factors'!$E$5:$T$5,0)),"",0)</f>
        <v/>
      </c>
      <c r="P975" s="313" t="str">
        <f t="array" ref="P975">IFERROR(
    INDEX('Emission Factors'!$E$5:$P$488,
          MATCH(1,
                ('Emission Factors'!$E$5:$E$488 = 'GHG emissions calculations'!$F975) *
                ('Emission Factors'!$H$5:$H$488 = 'GHG emissions calculations'!$H975),
                0),
          MATCH('GHG emissions calculations'!P$6,'Emission Factors'!$E$5:$P$5,0)),
    "")</f>
        <v/>
      </c>
      <c r="Q975" s="311" t="str">
        <f t="array" ref="Q975">IFERROR(
    IF(
        INDEX('Emission Factors'!$E$5:$P$488,
              MATCH(1,
                    ('Emission Factors'!$E$5:$E$488 = 'GHG emissions calculations'!$F975) *
                    ('Emission Factors'!$H$5:$H$488 = 'GHG emissions calculations'!$H975),
                    0),
              MATCH('GHG emissions calculations'!Q$6, 'Emission Factors'!$E$5:$P$5, 0)) &lt;&gt; "",
        INDEX('Emission Factors'!$E$5:$P$488,
              MATCH(1,
                    ('Emission Factors'!$E$5:$E$488 = 'GHG emissions calculations'!$F975) *
                    ('Emission Factors'!$H$5:$H$488 = 'GHG emissions calculations'!$H975),
                    0),
              MATCH('GHG emissions calculations'!Q$6, 'Emission Factors'!$E$5:$P$5, 0)),
        ""),
    "")</f>
        <v/>
      </c>
      <c r="R975" s="311" t="str">
        <f t="array" ref="R975">IFERROR(
    IF(
        INDEX('Emission Factors'!$E$5:$R$488,
              MATCH(1,
                    ('Emission Factors'!$E$5:$E$488 = 'GHG emissions calculations'!$F975) *
                    ('Emission Factors'!$H$5:$H$488 = 'GHG emissions calculations'!$H975),
                    0),
              MATCH('GHG emissions calculations'!R$6, 'Emission Factors'!$E$5:$R$5, 0)) &lt;&gt; "",
        INDEX('Emission Factors'!$E$5:$R$488,
              MATCH(1,
                    ('Emission Factors'!$E$5:$E$488 = 'GHG emissions calculations'!$F975) *
                    ('Emission Factors'!$H$5:$H$488 = 'GHG emissions calculations'!$H975),
                    0),
              MATCH('GHG emissions calculations'!R$6, 'Emission Factors'!$E$5:$R$5, 0)),
        ""),
    "")</f>
        <v/>
      </c>
      <c r="S975" s="312">
        <f t="shared" si="2"/>
        <v>0</v>
      </c>
      <c r="T975" s="23"/>
    </row>
    <row r="976" ht="15.75" customHeight="1" outlineLevel="1">
      <c r="A976" s="23"/>
      <c r="B976" s="71"/>
      <c r="C976" s="71"/>
      <c r="D976" s="71"/>
      <c r="E976" s="314"/>
      <c r="F976" s="311" t="str">
        <f>Lists!T347</f>
        <v>Stainless Steel - Steel sheet scouring (deburring) - America</v>
      </c>
      <c r="G976" s="311" t="str">
        <f t="array" ref="G976">XLOOKUP(1,('Emission Factors'!$E$5:$E$488='GHG emissions calculations'!$F976)*('Emission Factors'!$H$5:$H$488='GHG emissions calculations'!$H976),INDEX('Emission Factors'!$E$5:$T$488,0,MATCH('GHG emissions calculations'!G$6,'Emission Factors'!$E$5:$T$5,0)),"",0)</f>
        <v/>
      </c>
      <c r="H976" s="311" t="s">
        <v>237</v>
      </c>
      <c r="I976" s="312" t="str">
        <f>IF(
    SUMIFS('Import data'!$L$25:$L$80,
           'Import data'!$J$25:$J$80, F976,
           'Import data'!$G$25:$G$80, 'GHG emissions calculations'!$H976,
           'Import data'!$I$25:$I$80,$E$541) &lt;&gt; 0,
    SUMIFS('Import data'!$L$25:$L$80,
           'Import data'!$J$25:$J$80, F976,
           'Import data'!$G$25:$G$80, 'GHG emissions calculations'!$H976,
           'Import data'!$I$25:$I$80,$E$541),
    ""
)</f>
        <v/>
      </c>
      <c r="J976" s="311" t="str">
        <f t="array" ref="J976">IF(
    XLOOKUP(F976, 'Import data'!$J$26:$J$47, 'Import data'!$M$26:$M$47, "", 0) = "Please add the region-specific supplier emission factor or choose a different region available in the IAEG database.",
    "",
    XLOOKUP(F976, 'Import data'!$J$26:$J$47, 'Import data'!$M$26:$M$47, "", 0)
)</f>
        <v/>
      </c>
      <c r="K976" s="311" t="str">
        <f t="array" ref="K976">IFERROR(
    XLOOKUP(F976,
            _xlws.FILTER('Supplier Emission'!$G$15:$G$49,
                   ('Supplier Emission'!$D$15:$D$49=H976) * ('Supplier Emission'!$F$15:$F$49=$E$541)),
            _xlws.FILTER('Supplier Emission'!$I$15:$I$49,
                   ('Supplier Emission'!$D$15:$D$49=H976) * ('Supplier Emission'!$F$15:$F$49=$E$541)),
            ""),
    "")</f>
        <v/>
      </c>
      <c r="L976" s="311" t="str">
        <f t="array" ref="L976">IFERROR(
    XLOOKUP(F976,
            _xlws.FILTER('Supplier Emission'!$G$15:$G$49,
                   ('Supplier Emission'!$D$15:$D$49=H976) * ('Supplier Emission'!$F$15:$F$49=$E$541)),
            _xlws.FILTER('Supplier Emission'!$J$15:$J$49,
                   ('Supplier Emission'!$D$15:$D$49=H976) * ('Supplier Emission'!$F$15:$F$49=$E$541)),
            ""),
    "")</f>
        <v/>
      </c>
      <c r="M976" s="311" t="str">
        <f t="array" ref="M976">IFERROR(
    XLOOKUP(F976,
            _xlws.FILTER('Supplier Emission'!$G$15:$G$49,
                   ('Supplier Emission'!$D$15:$D$49=H976) * ('Supplier Emission'!$F$15:$F$49=$E$541)),
            _xlws.FILTER('Supplier Emission'!$M$15:$M$49,
                   ('Supplier Emission'!$D$15:$D$49=H976) * ('Supplier Emission'!$F$15:$F$49=$E$541)),
            ""),
    "")</f>
        <v/>
      </c>
      <c r="N976" s="311" t="str">
        <f t="array" ref="N976">IFERROR(
    XLOOKUP(F976,
            _xlws.FILTER('Supplier Emission'!$G$15:$G$49,
                   ('Supplier Emission'!$D$15:$D$49=H976) * ('Supplier Emission'!$F$15:$F$49=$E$541)),
            _xlws.FILTER('Supplier Emission'!$H$15:$H$49,
                   ('Supplier Emission'!$D$15:$D$49=H976) * ('Supplier Emission'!$F$15:$F$49=$E$541)),
            ""),
    "")</f>
        <v/>
      </c>
      <c r="O976" s="311" t="str">
        <f t="array" ref="O976">XLOOKUP(1,('Emission Factors'!$E$5:$E$488='GHG emissions calculations'!$F976)*('Emission Factors'!$H$5:$H$488='GHG emissions calculations'!$H976),INDEX('Emission Factors'!$E$5:$T$488,0,MATCH('GHG emissions calculations'!O$6,'Emission Factors'!$E$5:$T$5,0)),"",0)</f>
        <v/>
      </c>
      <c r="P976" s="313" t="str">
        <f t="array" ref="P976">IFERROR(
    INDEX('Emission Factors'!$E$5:$P$488,
          MATCH(1,
                ('Emission Factors'!$E$5:$E$488 = 'GHG emissions calculations'!$F976) *
                ('Emission Factors'!$H$5:$H$488 = 'GHG emissions calculations'!$H976),
                0),
          MATCH('GHG emissions calculations'!P$6,'Emission Factors'!$E$5:$P$5,0)),
    "")</f>
        <v/>
      </c>
      <c r="Q976" s="311" t="str">
        <f t="array" ref="Q976">IFERROR(
    IF(
        INDEX('Emission Factors'!$E$5:$P$488,
              MATCH(1,
                    ('Emission Factors'!$E$5:$E$488 = 'GHG emissions calculations'!$F976) *
                    ('Emission Factors'!$H$5:$H$488 = 'GHG emissions calculations'!$H976),
                    0),
              MATCH('GHG emissions calculations'!Q$6, 'Emission Factors'!$E$5:$P$5, 0)) &lt;&gt; "",
        INDEX('Emission Factors'!$E$5:$P$488,
              MATCH(1,
                    ('Emission Factors'!$E$5:$E$488 = 'GHG emissions calculations'!$F976) *
                    ('Emission Factors'!$H$5:$H$488 = 'GHG emissions calculations'!$H976),
                    0),
              MATCH('GHG emissions calculations'!Q$6, 'Emission Factors'!$E$5:$P$5, 0)),
        ""),
    "")</f>
        <v/>
      </c>
      <c r="R976" s="311" t="str">
        <f t="array" ref="R976">IFERROR(
    IF(
        INDEX('Emission Factors'!$E$5:$R$488,
              MATCH(1,
                    ('Emission Factors'!$E$5:$E$488 = 'GHG emissions calculations'!$F976) *
                    ('Emission Factors'!$H$5:$H$488 = 'GHG emissions calculations'!$H976),
                    0),
              MATCH('GHG emissions calculations'!R$6, 'Emission Factors'!$E$5:$R$5, 0)) &lt;&gt; "",
        INDEX('Emission Factors'!$E$5:$R$488,
              MATCH(1,
                    ('Emission Factors'!$E$5:$E$488 = 'GHG emissions calculations'!$F976) *
                    ('Emission Factors'!$H$5:$H$488 = 'GHG emissions calculations'!$H976),
                    0),
              MATCH('GHG emissions calculations'!R$6, 'Emission Factors'!$E$5:$R$5, 0)),
        ""),
    "")</f>
        <v/>
      </c>
      <c r="S976" s="312">
        <f t="shared" si="2"/>
        <v>0</v>
      </c>
      <c r="T976" s="23"/>
    </row>
    <row r="977" ht="15.75" customHeight="1" outlineLevel="1">
      <c r="A977" s="23"/>
      <c r="B977" s="71"/>
      <c r="C977" s="71"/>
      <c r="D977" s="71"/>
      <c r="E977" s="314"/>
      <c r="F977" s="311" t="str">
        <f>Lists!T350</f>
        <v>Stainless Steel - Steel sheet scouring (deburring) - Asia</v>
      </c>
      <c r="G977" s="311" t="str">
        <f t="array" ref="G977">XLOOKUP(1,('Emission Factors'!$E$5:$E$488='GHG emissions calculations'!$F977)*('Emission Factors'!$H$5:$H$488='GHG emissions calculations'!$H977),INDEX('Emission Factors'!$E$5:$T$488,0,MATCH('GHG emissions calculations'!G$6,'Emission Factors'!$E$5:$T$5,0)),"",0)</f>
        <v/>
      </c>
      <c r="H977" s="311" t="s">
        <v>237</v>
      </c>
      <c r="I977" s="312" t="str">
        <f>IF(
    SUMIFS('Import data'!$L$25:$L$80,
           'Import data'!$J$25:$J$80, F977,
           'Import data'!$G$25:$G$80, 'GHG emissions calculations'!$H977,
           'Import data'!$I$25:$I$80,$E$541) &lt;&gt; 0,
    SUMIFS('Import data'!$L$25:$L$80,
           'Import data'!$J$25:$J$80, F977,
           'Import data'!$G$25:$G$80, 'GHG emissions calculations'!$H977,
           'Import data'!$I$25:$I$80,$E$541),
    ""
)</f>
        <v/>
      </c>
      <c r="J977" s="311" t="str">
        <f t="array" ref="J977">IF(
    XLOOKUP(F977, 'Import data'!$J$26:$J$47, 'Import data'!$M$26:$M$47, "", 0) = "Please add the region-specific supplier emission factor or choose a different region available in the IAEG database.",
    "",
    XLOOKUP(F977, 'Import data'!$J$26:$J$47, 'Import data'!$M$26:$M$47, "", 0)
)</f>
        <v/>
      </c>
      <c r="K977" s="311" t="str">
        <f t="array" ref="K977">IFERROR(
    XLOOKUP(F977,
            _xlws.FILTER('Supplier Emission'!$G$15:$G$49,
                   ('Supplier Emission'!$D$15:$D$49=H977) * ('Supplier Emission'!$F$15:$F$49=$E$541)),
            _xlws.FILTER('Supplier Emission'!$I$15:$I$49,
                   ('Supplier Emission'!$D$15:$D$49=H977) * ('Supplier Emission'!$F$15:$F$49=$E$541)),
            ""),
    "")</f>
        <v/>
      </c>
      <c r="L977" s="311" t="str">
        <f t="array" ref="L977">IFERROR(
    XLOOKUP(F977,
            _xlws.FILTER('Supplier Emission'!$G$15:$G$49,
                   ('Supplier Emission'!$D$15:$D$49=H977) * ('Supplier Emission'!$F$15:$F$49=$E$541)),
            _xlws.FILTER('Supplier Emission'!$J$15:$J$49,
                   ('Supplier Emission'!$D$15:$D$49=H977) * ('Supplier Emission'!$F$15:$F$49=$E$541)),
            ""),
    "")</f>
        <v/>
      </c>
      <c r="M977" s="311" t="str">
        <f t="array" ref="M977">IFERROR(
    XLOOKUP(F977,
            _xlws.FILTER('Supplier Emission'!$G$15:$G$49,
                   ('Supplier Emission'!$D$15:$D$49=H977) * ('Supplier Emission'!$F$15:$F$49=$E$541)),
            _xlws.FILTER('Supplier Emission'!$M$15:$M$49,
                   ('Supplier Emission'!$D$15:$D$49=H977) * ('Supplier Emission'!$F$15:$F$49=$E$541)),
            ""),
    "")</f>
        <v/>
      </c>
      <c r="N977" s="311" t="str">
        <f t="array" ref="N977">IFERROR(
    XLOOKUP(F977,
            _xlws.FILTER('Supplier Emission'!$G$15:$G$49,
                   ('Supplier Emission'!$D$15:$D$49=H977) * ('Supplier Emission'!$F$15:$F$49=$E$541)),
            _xlws.FILTER('Supplier Emission'!$H$15:$H$49,
                   ('Supplier Emission'!$D$15:$D$49=H977) * ('Supplier Emission'!$F$15:$F$49=$E$541)),
            ""),
    "")</f>
        <v/>
      </c>
      <c r="O977" s="311" t="str">
        <f t="array" ref="O977">XLOOKUP(1,('Emission Factors'!$E$5:$E$488='GHG emissions calculations'!$F977)*('Emission Factors'!$H$5:$H$488='GHG emissions calculations'!$H977),INDEX('Emission Factors'!$E$5:$T$488,0,MATCH('GHG emissions calculations'!O$6,'Emission Factors'!$E$5:$T$5,0)),"",0)</f>
        <v/>
      </c>
      <c r="P977" s="313" t="str">
        <f t="array" ref="P977">IFERROR(
    INDEX('Emission Factors'!$E$5:$P$488,
          MATCH(1,
                ('Emission Factors'!$E$5:$E$488 = 'GHG emissions calculations'!$F977) *
                ('Emission Factors'!$H$5:$H$488 = 'GHG emissions calculations'!$H977),
                0),
          MATCH('GHG emissions calculations'!P$6,'Emission Factors'!$E$5:$P$5,0)),
    "")</f>
        <v/>
      </c>
      <c r="Q977" s="311" t="str">
        <f t="array" ref="Q977">IFERROR(
    IF(
        INDEX('Emission Factors'!$E$5:$P$488,
              MATCH(1,
                    ('Emission Factors'!$E$5:$E$488 = 'GHG emissions calculations'!$F977) *
                    ('Emission Factors'!$H$5:$H$488 = 'GHG emissions calculations'!$H977),
                    0),
              MATCH('GHG emissions calculations'!Q$6, 'Emission Factors'!$E$5:$P$5, 0)) &lt;&gt; "",
        INDEX('Emission Factors'!$E$5:$P$488,
              MATCH(1,
                    ('Emission Factors'!$E$5:$E$488 = 'GHG emissions calculations'!$F977) *
                    ('Emission Factors'!$H$5:$H$488 = 'GHG emissions calculations'!$H977),
                    0),
              MATCH('GHG emissions calculations'!Q$6, 'Emission Factors'!$E$5:$P$5, 0)),
        ""),
    "")</f>
        <v/>
      </c>
      <c r="R977" s="311" t="str">
        <f t="array" ref="R977">IFERROR(
    IF(
        INDEX('Emission Factors'!$E$5:$R$488,
              MATCH(1,
                    ('Emission Factors'!$E$5:$E$488 = 'GHG emissions calculations'!$F977) *
                    ('Emission Factors'!$H$5:$H$488 = 'GHG emissions calculations'!$H977),
                    0),
              MATCH('GHG emissions calculations'!R$6, 'Emission Factors'!$E$5:$R$5, 0)) &lt;&gt; "",
        INDEX('Emission Factors'!$E$5:$R$488,
              MATCH(1,
                    ('Emission Factors'!$E$5:$E$488 = 'GHG emissions calculations'!$F977) *
                    ('Emission Factors'!$H$5:$H$488 = 'GHG emissions calculations'!$H977),
                    0),
              MATCH('GHG emissions calculations'!R$6, 'Emission Factors'!$E$5:$R$5, 0)),
        ""),
    "")</f>
        <v/>
      </c>
      <c r="S977" s="312">
        <f t="shared" si="2"/>
        <v>0</v>
      </c>
      <c r="T977" s="23"/>
    </row>
    <row r="978" ht="15.75" customHeight="1" outlineLevel="1">
      <c r="A978" s="23"/>
      <c r="B978" s="71"/>
      <c r="C978" s="71"/>
      <c r="D978" s="71"/>
      <c r="E978" s="314"/>
      <c r="F978" s="311" t="str">
        <f>Lists!T348</f>
        <v>Stainless Steel - Steel sheet scouring (deburring) - Europe</v>
      </c>
      <c r="G978" s="311" t="str">
        <f t="array" ref="G978">XLOOKUP(1,('Emission Factors'!$E$5:$E$488='GHG emissions calculations'!$F978)*('Emission Factors'!$H$5:$H$488='GHG emissions calculations'!$H978),INDEX('Emission Factors'!$E$5:$T$488,0,MATCH('GHG emissions calculations'!G$6,'Emission Factors'!$E$5:$T$5,0)),"",0)</f>
        <v/>
      </c>
      <c r="H978" s="311" t="s">
        <v>237</v>
      </c>
      <c r="I978" s="312" t="str">
        <f>IF(
    SUMIFS('Import data'!$L$25:$L$80,
           'Import data'!$J$25:$J$80, F978,
           'Import data'!$G$25:$G$80, 'GHG emissions calculations'!$H978,
           'Import data'!$I$25:$I$80,$E$541) &lt;&gt; 0,
    SUMIFS('Import data'!$L$25:$L$80,
           'Import data'!$J$25:$J$80, F978,
           'Import data'!$G$25:$G$80, 'GHG emissions calculations'!$H978,
           'Import data'!$I$25:$I$80,$E$541),
    ""
)</f>
        <v/>
      </c>
      <c r="J978" s="311" t="str">
        <f t="array" ref="J978">IF(
    XLOOKUP(F978, 'Import data'!$J$26:$J$47, 'Import data'!$M$26:$M$47, "", 0) = "Please add the region-specific supplier emission factor or choose a different region available in the IAEG database.",
    "",
    XLOOKUP(F978, 'Import data'!$J$26:$J$47, 'Import data'!$M$26:$M$47, "", 0)
)</f>
        <v/>
      </c>
      <c r="K978" s="311" t="str">
        <f t="array" ref="K978">IFERROR(
    XLOOKUP(F978,
            _xlws.FILTER('Supplier Emission'!$G$15:$G$49,
                   ('Supplier Emission'!$D$15:$D$49=H978) * ('Supplier Emission'!$F$15:$F$49=$E$541)),
            _xlws.FILTER('Supplier Emission'!$I$15:$I$49,
                   ('Supplier Emission'!$D$15:$D$49=H978) * ('Supplier Emission'!$F$15:$F$49=$E$541)),
            ""),
    "")</f>
        <v/>
      </c>
      <c r="L978" s="311" t="str">
        <f t="array" ref="L978">IFERROR(
    XLOOKUP(F978,
            _xlws.FILTER('Supplier Emission'!$G$15:$G$49,
                   ('Supplier Emission'!$D$15:$D$49=H978) * ('Supplier Emission'!$F$15:$F$49=$E$541)),
            _xlws.FILTER('Supplier Emission'!$J$15:$J$49,
                   ('Supplier Emission'!$D$15:$D$49=H978) * ('Supplier Emission'!$F$15:$F$49=$E$541)),
            ""),
    "")</f>
        <v/>
      </c>
      <c r="M978" s="311" t="str">
        <f t="array" ref="M978">IFERROR(
    XLOOKUP(F978,
            _xlws.FILTER('Supplier Emission'!$G$15:$G$49,
                   ('Supplier Emission'!$D$15:$D$49=H978) * ('Supplier Emission'!$F$15:$F$49=$E$541)),
            _xlws.FILTER('Supplier Emission'!$M$15:$M$49,
                   ('Supplier Emission'!$D$15:$D$49=H978) * ('Supplier Emission'!$F$15:$F$49=$E$541)),
            ""),
    "")</f>
        <v/>
      </c>
      <c r="N978" s="311" t="str">
        <f t="array" ref="N978">IFERROR(
    XLOOKUP(F978,
            _xlws.FILTER('Supplier Emission'!$G$15:$G$49,
                   ('Supplier Emission'!$D$15:$D$49=H978) * ('Supplier Emission'!$F$15:$F$49=$E$541)),
            _xlws.FILTER('Supplier Emission'!$H$15:$H$49,
                   ('Supplier Emission'!$D$15:$D$49=H978) * ('Supplier Emission'!$F$15:$F$49=$E$541)),
            ""),
    "")</f>
        <v/>
      </c>
      <c r="O978" s="311" t="str">
        <f t="array" ref="O978">XLOOKUP(1,('Emission Factors'!$E$5:$E$488='GHG emissions calculations'!$F978)*('Emission Factors'!$H$5:$H$488='GHG emissions calculations'!$H978),INDEX('Emission Factors'!$E$5:$T$488,0,MATCH('GHG emissions calculations'!O$6,'Emission Factors'!$E$5:$T$5,0)),"",0)</f>
        <v/>
      </c>
      <c r="P978" s="313" t="str">
        <f t="array" ref="P978">IFERROR(
    INDEX('Emission Factors'!$E$5:$P$488,
          MATCH(1,
                ('Emission Factors'!$E$5:$E$488 = 'GHG emissions calculations'!$F978) *
                ('Emission Factors'!$H$5:$H$488 = 'GHG emissions calculations'!$H978),
                0),
          MATCH('GHG emissions calculations'!P$6,'Emission Factors'!$E$5:$P$5,0)),
    "")</f>
        <v/>
      </c>
      <c r="Q978" s="311" t="str">
        <f t="array" ref="Q978">IFERROR(
    IF(
        INDEX('Emission Factors'!$E$5:$P$488,
              MATCH(1,
                    ('Emission Factors'!$E$5:$E$488 = 'GHG emissions calculations'!$F978) *
                    ('Emission Factors'!$H$5:$H$488 = 'GHG emissions calculations'!$H978),
                    0),
              MATCH('GHG emissions calculations'!Q$6, 'Emission Factors'!$E$5:$P$5, 0)) &lt;&gt; "",
        INDEX('Emission Factors'!$E$5:$P$488,
              MATCH(1,
                    ('Emission Factors'!$E$5:$E$488 = 'GHG emissions calculations'!$F978) *
                    ('Emission Factors'!$H$5:$H$488 = 'GHG emissions calculations'!$H978),
                    0),
              MATCH('GHG emissions calculations'!Q$6, 'Emission Factors'!$E$5:$P$5, 0)),
        ""),
    "")</f>
        <v/>
      </c>
      <c r="R978" s="311" t="str">
        <f t="array" ref="R978">IFERROR(
    IF(
        INDEX('Emission Factors'!$E$5:$R$488,
              MATCH(1,
                    ('Emission Factors'!$E$5:$E$488 = 'GHG emissions calculations'!$F978) *
                    ('Emission Factors'!$H$5:$H$488 = 'GHG emissions calculations'!$H978),
                    0),
              MATCH('GHG emissions calculations'!R$6, 'Emission Factors'!$E$5:$R$5, 0)) &lt;&gt; "",
        INDEX('Emission Factors'!$E$5:$R$488,
              MATCH(1,
                    ('Emission Factors'!$E$5:$E$488 = 'GHG emissions calculations'!$F978) *
                    ('Emission Factors'!$H$5:$H$488 = 'GHG emissions calculations'!$H978),
                    0),
              MATCH('GHG emissions calculations'!R$6, 'Emission Factors'!$E$5:$R$5, 0)),
        ""),
    "")</f>
        <v/>
      </c>
      <c r="S978" s="312">
        <f t="shared" si="2"/>
        <v>0</v>
      </c>
      <c r="T978" s="23"/>
    </row>
    <row r="979" ht="15.75" customHeight="1" outlineLevel="1">
      <c r="A979" s="23"/>
      <c r="B979" s="71"/>
      <c r="C979" s="71"/>
      <c r="D979" s="71"/>
      <c r="E979" s="314"/>
      <c r="F979" s="311" t="str">
        <f>Lists!T353</f>
        <v>Stainless Steel - Steel sheet scouring (deburring) - Global or unspecified region</v>
      </c>
      <c r="G979" s="311">
        <f t="array" ref="G979">XLOOKUP(1,('Emission Factors'!$E$5:$E$488='GHG emissions calculations'!$F979)*('Emission Factors'!$H$5:$H$488='GHG emissions calculations'!$H979),INDEX('Emission Factors'!$E$5:$T$488,0,MATCH('GHG emissions calculations'!G$6,'Emission Factors'!$E$5:$T$5,0)),"",0)</f>
        <v>3</v>
      </c>
      <c r="H979" s="311" t="s">
        <v>237</v>
      </c>
      <c r="I979" s="312" t="str">
        <f>IF(
    SUMIFS('Import data'!$L$25:$L$80,
           'Import data'!$J$25:$J$80, F979,
           'Import data'!$G$25:$G$80, 'GHG emissions calculations'!$H979,
           'Import data'!$I$25:$I$80,$E$541) &lt;&gt; 0,
    SUMIFS('Import data'!$L$25:$L$80,
           'Import data'!$J$25:$J$80, F979,
           'Import data'!$G$25:$G$80, 'GHG emissions calculations'!$H979,
           'Import data'!$I$25:$I$80,$E$541),
    ""
)</f>
        <v/>
      </c>
      <c r="J979" s="311" t="str">
        <f t="array" ref="J979">IF(
    XLOOKUP(F979, 'Import data'!$J$26:$J$47, 'Import data'!$M$26:$M$47, "", 0) = "Please add the region-specific supplier emission factor or choose a different region available in the IAEG database.",
    "",
    XLOOKUP(F979, 'Import data'!$J$26:$J$47, 'Import data'!$M$26:$M$47, "", 0)
)</f>
        <v/>
      </c>
      <c r="K979" s="311" t="str">
        <f t="array" ref="K979">IFERROR(
    XLOOKUP(F979,
            _xlws.FILTER('Supplier Emission'!$G$15:$G$49,
                   ('Supplier Emission'!$D$15:$D$49=H979) * ('Supplier Emission'!$F$15:$F$49=$E$541)),
            _xlws.FILTER('Supplier Emission'!$I$15:$I$49,
                   ('Supplier Emission'!$D$15:$D$49=H979) * ('Supplier Emission'!$F$15:$F$49=$E$541)),
            ""),
    "")</f>
        <v/>
      </c>
      <c r="L979" s="311" t="str">
        <f t="array" ref="L979">IFERROR(
    XLOOKUP(F979,
            _xlws.FILTER('Supplier Emission'!$G$15:$G$49,
                   ('Supplier Emission'!$D$15:$D$49=H979) * ('Supplier Emission'!$F$15:$F$49=$E$541)),
            _xlws.FILTER('Supplier Emission'!$J$15:$J$49,
                   ('Supplier Emission'!$D$15:$D$49=H979) * ('Supplier Emission'!$F$15:$F$49=$E$541)),
            ""),
    "")</f>
        <v/>
      </c>
      <c r="M979" s="311" t="str">
        <f t="array" ref="M979">IFERROR(
    XLOOKUP(F979,
            _xlws.FILTER('Supplier Emission'!$G$15:$G$49,
                   ('Supplier Emission'!$D$15:$D$49=H979) * ('Supplier Emission'!$F$15:$F$49=$E$541)),
            _xlws.FILTER('Supplier Emission'!$M$15:$M$49,
                   ('Supplier Emission'!$D$15:$D$49=H979) * ('Supplier Emission'!$F$15:$F$49=$E$541)),
            ""),
    "")</f>
        <v/>
      </c>
      <c r="N979" s="311" t="str">
        <f t="array" ref="N979">IFERROR(
    XLOOKUP(F979,
            _xlws.FILTER('Supplier Emission'!$G$15:$G$49,
                   ('Supplier Emission'!$D$15:$D$49=H979) * ('Supplier Emission'!$F$15:$F$49=$E$541)),
            _xlws.FILTER('Supplier Emission'!$H$15:$H$49,
                   ('Supplier Emission'!$D$15:$D$49=H979) * ('Supplier Emission'!$F$15:$F$49=$E$541)),
            ""),
    "")</f>
        <v/>
      </c>
      <c r="O979" s="311" t="str">
        <f t="array" ref="O979">XLOOKUP(1,('Emission Factors'!$E$5:$E$488='GHG emissions calculations'!$F979)*('Emission Factors'!$H$5:$H$488='GHG emissions calculations'!$H979),INDEX('Emission Factors'!$E$5:$T$488,0,MATCH('GHG emissions calculations'!O$6,'Emission Factors'!$E$5:$T$5,0)),"",0)</f>
        <v>Chariotage de pièces en acier (5% de perte), GLO</v>
      </c>
      <c r="P979" s="313">
        <f t="array" ref="P979">IFERROR(
    INDEX('Emission Factors'!$E$5:$P$488,
          MATCH(1,
                ('Emission Factors'!$E$5:$E$488 = 'GHG emissions calculations'!$F979) *
                ('Emission Factors'!$H$5:$H$488 = 'GHG emissions calculations'!$H979),
                0),
          MATCH('GHG emissions calculations'!P$6,'Emission Factors'!$E$5:$P$5,0)),
    "")</f>
        <v>0.093</v>
      </c>
      <c r="Q979" s="311" t="str">
        <f t="array" ref="Q979">IFERROR(
    IF(
        INDEX('Emission Factors'!$E$5:$P$488,
              MATCH(1,
                    ('Emission Factors'!$E$5:$E$488 = 'GHG emissions calculations'!$F979) *
                    ('Emission Factors'!$H$5:$H$488 = 'GHG emissions calculations'!$H979),
                    0),
              MATCH('GHG emissions calculations'!Q$6, 'Emission Factors'!$E$5:$P$5, 0)) &lt;&gt; "",
        INDEX('Emission Factors'!$E$5:$P$488,
              MATCH(1,
                    ('Emission Factors'!$E$5:$E$488 = 'GHG emissions calculations'!$F979) *
                    ('Emission Factors'!$H$5:$H$488 = 'GHG emissions calculations'!$H979),
                    0),
              MATCH('GHG emissions calculations'!Q$6, 'Emission Factors'!$E$5:$P$5, 0)),
        ""),
    "")</f>
        <v>kgCO2e/kg</v>
      </c>
      <c r="R979" s="311" t="str">
        <f t="array" ref="R979">IFERROR(
    IF(
        INDEX('Emission Factors'!$E$5:$R$488,
              MATCH(1,
                    ('Emission Factors'!$E$5:$E$488 = 'GHG emissions calculations'!$F979) *
                    ('Emission Factors'!$H$5:$H$488 = 'GHG emissions calculations'!$H979),
                    0),
              MATCH('GHG emissions calculations'!R$6, 'Emission Factors'!$E$5:$R$5, 0)) &lt;&gt; "",
        INDEX('Emission Factors'!$E$5:$R$488,
              MATCH(1,
                    ('Emission Factors'!$E$5:$E$488 = 'GHG emissions calculations'!$F979) *
                    ('Emission Factors'!$H$5:$H$488 = 'GHG emissions calculations'!$H979),
                    0),
              MATCH('GHG emissions calculations'!R$6, 'Emission Factors'!$E$5:$R$5, 0)),
        ""),
    "")</f>
        <v>Global or unspecified region</v>
      </c>
      <c r="S979" s="312">
        <f t="shared" si="2"/>
        <v>0</v>
      </c>
      <c r="T979" s="23"/>
    </row>
    <row r="980" ht="15.75" customHeight="1" outlineLevel="1">
      <c r="A980" s="23"/>
      <c r="B980" s="71"/>
      <c r="C980" s="71"/>
      <c r="D980" s="71"/>
      <c r="E980" s="314"/>
      <c r="F980" s="311" t="str">
        <f>Lists!T352</f>
        <v>Stainless Steel - Steel sheet scouring (deburring) - Middle East</v>
      </c>
      <c r="G980" s="311" t="str">
        <f t="array" ref="G980">XLOOKUP(1,('Emission Factors'!$E$5:$E$488='GHG emissions calculations'!$F980)*('Emission Factors'!$H$5:$H$488='GHG emissions calculations'!$H980),INDEX('Emission Factors'!$E$5:$T$488,0,MATCH('GHG emissions calculations'!G$6,'Emission Factors'!$E$5:$T$5,0)),"",0)</f>
        <v/>
      </c>
      <c r="H980" s="311" t="s">
        <v>237</v>
      </c>
      <c r="I980" s="312" t="str">
        <f>IF(
    SUMIFS('Import data'!$L$25:$L$80,
           'Import data'!$J$25:$J$80, F980,
           'Import data'!$G$25:$G$80, 'GHG emissions calculations'!$H980,
           'Import data'!$I$25:$I$80,$E$541) &lt;&gt; 0,
    SUMIFS('Import data'!$L$25:$L$80,
           'Import data'!$J$25:$J$80, F980,
           'Import data'!$G$25:$G$80, 'GHG emissions calculations'!$H980,
           'Import data'!$I$25:$I$80,$E$541),
    ""
)</f>
        <v/>
      </c>
      <c r="J980" s="311" t="str">
        <f t="array" ref="J980">IF(
    XLOOKUP(F980, 'Import data'!$J$26:$J$47, 'Import data'!$M$26:$M$47, "", 0) = "Please add the region-specific supplier emission factor or choose a different region available in the IAEG database.",
    "",
    XLOOKUP(F980, 'Import data'!$J$26:$J$47, 'Import data'!$M$26:$M$47, "", 0)
)</f>
        <v/>
      </c>
      <c r="K980" s="311" t="str">
        <f t="array" ref="K980">IFERROR(
    XLOOKUP(F980,
            _xlws.FILTER('Supplier Emission'!$G$15:$G$49,
                   ('Supplier Emission'!$D$15:$D$49=H980) * ('Supplier Emission'!$F$15:$F$49=$E$541)),
            _xlws.FILTER('Supplier Emission'!$I$15:$I$49,
                   ('Supplier Emission'!$D$15:$D$49=H980) * ('Supplier Emission'!$F$15:$F$49=$E$541)),
            ""),
    "")</f>
        <v/>
      </c>
      <c r="L980" s="311" t="str">
        <f t="array" ref="L980">IFERROR(
    XLOOKUP(F980,
            _xlws.FILTER('Supplier Emission'!$G$15:$G$49,
                   ('Supplier Emission'!$D$15:$D$49=H980) * ('Supplier Emission'!$F$15:$F$49=$E$541)),
            _xlws.FILTER('Supplier Emission'!$J$15:$J$49,
                   ('Supplier Emission'!$D$15:$D$49=H980) * ('Supplier Emission'!$F$15:$F$49=$E$541)),
            ""),
    "")</f>
        <v/>
      </c>
      <c r="M980" s="311" t="str">
        <f t="array" ref="M980">IFERROR(
    XLOOKUP(F980,
            _xlws.FILTER('Supplier Emission'!$G$15:$G$49,
                   ('Supplier Emission'!$D$15:$D$49=H980) * ('Supplier Emission'!$F$15:$F$49=$E$541)),
            _xlws.FILTER('Supplier Emission'!$M$15:$M$49,
                   ('Supplier Emission'!$D$15:$D$49=H980) * ('Supplier Emission'!$F$15:$F$49=$E$541)),
            ""),
    "")</f>
        <v/>
      </c>
      <c r="N980" s="311" t="str">
        <f t="array" ref="N980">IFERROR(
    XLOOKUP(F980,
            _xlws.FILTER('Supplier Emission'!$G$15:$G$49,
                   ('Supplier Emission'!$D$15:$D$49=H980) * ('Supplier Emission'!$F$15:$F$49=$E$541)),
            _xlws.FILTER('Supplier Emission'!$H$15:$H$49,
                   ('Supplier Emission'!$D$15:$D$49=H980) * ('Supplier Emission'!$F$15:$F$49=$E$541)),
            ""),
    "")</f>
        <v/>
      </c>
      <c r="O980" s="311" t="str">
        <f t="array" ref="O980">XLOOKUP(1,('Emission Factors'!$E$5:$E$488='GHG emissions calculations'!$F980)*('Emission Factors'!$H$5:$H$488='GHG emissions calculations'!$H980),INDEX('Emission Factors'!$E$5:$T$488,0,MATCH('GHG emissions calculations'!O$6,'Emission Factors'!$E$5:$T$5,0)),"",0)</f>
        <v/>
      </c>
      <c r="P980" s="313" t="str">
        <f t="array" ref="P980">IFERROR(
    INDEX('Emission Factors'!$E$5:$P$488,
          MATCH(1,
                ('Emission Factors'!$E$5:$E$488 = 'GHG emissions calculations'!$F980) *
                ('Emission Factors'!$H$5:$H$488 = 'GHG emissions calculations'!$H980),
                0),
          MATCH('GHG emissions calculations'!P$6,'Emission Factors'!$E$5:$P$5,0)),
    "")</f>
        <v/>
      </c>
      <c r="Q980" s="311" t="str">
        <f t="array" ref="Q980">IFERROR(
    IF(
        INDEX('Emission Factors'!$E$5:$P$488,
              MATCH(1,
                    ('Emission Factors'!$E$5:$E$488 = 'GHG emissions calculations'!$F980) *
                    ('Emission Factors'!$H$5:$H$488 = 'GHG emissions calculations'!$H980),
                    0),
              MATCH('GHG emissions calculations'!Q$6, 'Emission Factors'!$E$5:$P$5, 0)) &lt;&gt; "",
        INDEX('Emission Factors'!$E$5:$P$488,
              MATCH(1,
                    ('Emission Factors'!$E$5:$E$488 = 'GHG emissions calculations'!$F980) *
                    ('Emission Factors'!$H$5:$H$488 = 'GHG emissions calculations'!$H980),
                    0),
              MATCH('GHG emissions calculations'!Q$6, 'Emission Factors'!$E$5:$P$5, 0)),
        ""),
    "")</f>
        <v/>
      </c>
      <c r="R980" s="311" t="str">
        <f t="array" ref="R980">IFERROR(
    IF(
        INDEX('Emission Factors'!$E$5:$R$488,
              MATCH(1,
                    ('Emission Factors'!$E$5:$E$488 = 'GHG emissions calculations'!$F980) *
                    ('Emission Factors'!$H$5:$H$488 = 'GHG emissions calculations'!$H980),
                    0),
              MATCH('GHG emissions calculations'!R$6, 'Emission Factors'!$E$5:$R$5, 0)) &lt;&gt; "",
        INDEX('Emission Factors'!$E$5:$R$488,
              MATCH(1,
                    ('Emission Factors'!$E$5:$E$488 = 'GHG emissions calculations'!$F980) *
                    ('Emission Factors'!$H$5:$H$488 = 'GHG emissions calculations'!$H980),
                    0),
              MATCH('GHG emissions calculations'!R$6, 'Emission Factors'!$E$5:$R$5, 0)),
        ""),
    "")</f>
        <v/>
      </c>
      <c r="S980" s="312">
        <f t="shared" si="2"/>
        <v>0</v>
      </c>
      <c r="T980" s="23"/>
    </row>
    <row r="981" ht="15.75" customHeight="1" outlineLevel="1">
      <c r="A981" s="23"/>
      <c r="B981" s="71"/>
      <c r="C981" s="71"/>
      <c r="D981" s="71"/>
      <c r="E981" s="314"/>
      <c r="F981" s="311" t="str">
        <f>Lists!T351</f>
        <v>Stainless Steel - Steel sheet scouring (deburring) - Oceania</v>
      </c>
      <c r="G981" s="311" t="str">
        <f t="array" ref="G981">XLOOKUP(1,('Emission Factors'!$E$5:$E$488='GHG emissions calculations'!$F981)*('Emission Factors'!$H$5:$H$488='GHG emissions calculations'!$H981),INDEX('Emission Factors'!$E$5:$T$488,0,MATCH('GHG emissions calculations'!G$6,'Emission Factors'!$E$5:$T$5,0)),"",0)</f>
        <v/>
      </c>
      <c r="H981" s="311" t="s">
        <v>237</v>
      </c>
      <c r="I981" s="312" t="str">
        <f>IF(
    SUMIFS('Import data'!$L$25:$L$80,
           'Import data'!$J$25:$J$80, F981,
           'Import data'!$G$25:$G$80, 'GHG emissions calculations'!$H981,
           'Import data'!$I$25:$I$80,$E$541) &lt;&gt; 0,
    SUMIFS('Import data'!$L$25:$L$80,
           'Import data'!$J$25:$J$80, F981,
           'Import data'!$G$25:$G$80, 'GHG emissions calculations'!$H981,
           'Import data'!$I$25:$I$80,$E$541),
    ""
)</f>
        <v/>
      </c>
      <c r="J981" s="311" t="str">
        <f t="array" ref="J981">IF(
    XLOOKUP(F981, 'Import data'!$J$26:$J$47, 'Import data'!$M$26:$M$47, "", 0) = "Please add the region-specific supplier emission factor or choose a different region available in the IAEG database.",
    "",
    XLOOKUP(F981, 'Import data'!$J$26:$J$47, 'Import data'!$M$26:$M$47, "", 0)
)</f>
        <v/>
      </c>
      <c r="K981" s="311" t="str">
        <f t="array" ref="K981">IFERROR(
    XLOOKUP(F981,
            _xlws.FILTER('Supplier Emission'!$G$15:$G$49,
                   ('Supplier Emission'!$D$15:$D$49=H981) * ('Supplier Emission'!$F$15:$F$49=$E$541)),
            _xlws.FILTER('Supplier Emission'!$I$15:$I$49,
                   ('Supplier Emission'!$D$15:$D$49=H981) * ('Supplier Emission'!$F$15:$F$49=$E$541)),
            ""),
    "")</f>
        <v/>
      </c>
      <c r="L981" s="311" t="str">
        <f t="array" ref="L981">IFERROR(
    XLOOKUP(F981,
            _xlws.FILTER('Supplier Emission'!$G$15:$G$49,
                   ('Supplier Emission'!$D$15:$D$49=H981) * ('Supplier Emission'!$F$15:$F$49=$E$541)),
            _xlws.FILTER('Supplier Emission'!$J$15:$J$49,
                   ('Supplier Emission'!$D$15:$D$49=H981) * ('Supplier Emission'!$F$15:$F$49=$E$541)),
            ""),
    "")</f>
        <v/>
      </c>
      <c r="M981" s="311" t="str">
        <f t="array" ref="M981">IFERROR(
    XLOOKUP(F981,
            _xlws.FILTER('Supplier Emission'!$G$15:$G$49,
                   ('Supplier Emission'!$D$15:$D$49=H981) * ('Supplier Emission'!$F$15:$F$49=$E$541)),
            _xlws.FILTER('Supplier Emission'!$M$15:$M$49,
                   ('Supplier Emission'!$D$15:$D$49=H981) * ('Supplier Emission'!$F$15:$F$49=$E$541)),
            ""),
    "")</f>
        <v/>
      </c>
      <c r="N981" s="311" t="str">
        <f t="array" ref="N981">IFERROR(
    XLOOKUP(F981,
            _xlws.FILTER('Supplier Emission'!$G$15:$G$49,
                   ('Supplier Emission'!$D$15:$D$49=H981) * ('Supplier Emission'!$F$15:$F$49=$E$541)),
            _xlws.FILTER('Supplier Emission'!$H$15:$H$49,
                   ('Supplier Emission'!$D$15:$D$49=H981) * ('Supplier Emission'!$F$15:$F$49=$E$541)),
            ""),
    "")</f>
        <v/>
      </c>
      <c r="O981" s="311" t="str">
        <f t="array" ref="O981">XLOOKUP(1,('Emission Factors'!$E$5:$E$488='GHG emissions calculations'!$F981)*('Emission Factors'!$H$5:$H$488='GHG emissions calculations'!$H981),INDEX('Emission Factors'!$E$5:$T$488,0,MATCH('GHG emissions calculations'!O$6,'Emission Factors'!$E$5:$T$5,0)),"",0)</f>
        <v/>
      </c>
      <c r="P981" s="313" t="str">
        <f t="array" ref="P981">IFERROR(
    INDEX('Emission Factors'!$E$5:$P$488,
          MATCH(1,
                ('Emission Factors'!$E$5:$E$488 = 'GHG emissions calculations'!$F981) *
                ('Emission Factors'!$H$5:$H$488 = 'GHG emissions calculations'!$H981),
                0),
          MATCH('GHG emissions calculations'!P$6,'Emission Factors'!$E$5:$P$5,0)),
    "")</f>
        <v/>
      </c>
      <c r="Q981" s="311" t="str">
        <f t="array" ref="Q981">IFERROR(
    IF(
        INDEX('Emission Factors'!$E$5:$P$488,
              MATCH(1,
                    ('Emission Factors'!$E$5:$E$488 = 'GHG emissions calculations'!$F981) *
                    ('Emission Factors'!$H$5:$H$488 = 'GHG emissions calculations'!$H981),
                    0),
              MATCH('GHG emissions calculations'!Q$6, 'Emission Factors'!$E$5:$P$5, 0)) &lt;&gt; "",
        INDEX('Emission Factors'!$E$5:$P$488,
              MATCH(1,
                    ('Emission Factors'!$E$5:$E$488 = 'GHG emissions calculations'!$F981) *
                    ('Emission Factors'!$H$5:$H$488 = 'GHG emissions calculations'!$H981),
                    0),
              MATCH('GHG emissions calculations'!Q$6, 'Emission Factors'!$E$5:$P$5, 0)),
        ""),
    "")</f>
        <v/>
      </c>
      <c r="R981" s="311" t="str">
        <f t="array" ref="R981">IFERROR(
    IF(
        INDEX('Emission Factors'!$E$5:$R$488,
              MATCH(1,
                    ('Emission Factors'!$E$5:$E$488 = 'GHG emissions calculations'!$F981) *
                    ('Emission Factors'!$H$5:$H$488 = 'GHG emissions calculations'!$H981),
                    0),
              MATCH('GHG emissions calculations'!R$6, 'Emission Factors'!$E$5:$R$5, 0)) &lt;&gt; "",
        INDEX('Emission Factors'!$E$5:$R$488,
              MATCH(1,
                    ('Emission Factors'!$E$5:$E$488 = 'GHG emissions calculations'!$F981) *
                    ('Emission Factors'!$H$5:$H$488 = 'GHG emissions calculations'!$H981),
                    0),
              MATCH('GHG emissions calculations'!R$6, 'Emission Factors'!$E$5:$R$5, 0)),
        ""),
    "")</f>
        <v/>
      </c>
      <c r="S981" s="312">
        <f t="shared" si="2"/>
        <v>0</v>
      </c>
      <c r="T981" s="23"/>
    </row>
    <row r="982" ht="15.75" customHeight="1" outlineLevel="1">
      <c r="A982" s="23"/>
      <c r="B982" s="71"/>
      <c r="C982" s="71"/>
      <c r="D982" s="71"/>
      <c r="E982" s="314"/>
      <c r="F982" s="311" t="str">
        <f>Lists!T356</f>
        <v>Stainless Steel - Unspecified process - Africa</v>
      </c>
      <c r="G982" s="311" t="str">
        <f t="array" ref="G982">XLOOKUP(1,('Emission Factors'!$E$5:$E$488='GHG emissions calculations'!$F982)*('Emission Factors'!$H$5:$H$488='GHG emissions calculations'!$H982),INDEX('Emission Factors'!$E$5:$T$488,0,MATCH('GHG emissions calculations'!G$6,'Emission Factors'!$E$5:$T$5,0)),"",0)</f>
        <v/>
      </c>
      <c r="H982" s="311" t="s">
        <v>237</v>
      </c>
      <c r="I982" s="312" t="str">
        <f>IF(
    SUMIFS('Import data'!$L$25:$L$80,
           'Import data'!$J$25:$J$80, F982,
           'Import data'!$G$25:$G$80, 'GHG emissions calculations'!$H982,
           'Import data'!$I$25:$I$80,$E$541) &lt;&gt; 0,
    SUMIFS('Import data'!$L$25:$L$80,
           'Import data'!$J$25:$J$80, F982,
           'Import data'!$G$25:$G$80, 'GHG emissions calculations'!$H982,
           'Import data'!$I$25:$I$80,$E$541),
    ""
)</f>
        <v/>
      </c>
      <c r="J982" s="311" t="str">
        <f t="array" ref="J982">IF(
    XLOOKUP(F982, 'Import data'!$J$26:$J$47, 'Import data'!$M$26:$M$47, "", 0) = "Please add the region-specific supplier emission factor or choose a different region available in the IAEG database.",
    "",
    XLOOKUP(F982, 'Import data'!$J$26:$J$47, 'Import data'!$M$26:$M$47, "", 0)
)</f>
        <v/>
      </c>
      <c r="K982" s="311" t="str">
        <f t="array" ref="K982">IFERROR(
    XLOOKUP(F982,
            _xlws.FILTER('Supplier Emission'!$G$15:$G$49,
                   ('Supplier Emission'!$D$15:$D$49=H982) * ('Supplier Emission'!$F$15:$F$49=$E$541)),
            _xlws.FILTER('Supplier Emission'!$I$15:$I$49,
                   ('Supplier Emission'!$D$15:$D$49=H982) * ('Supplier Emission'!$F$15:$F$49=$E$541)),
            ""),
    "")</f>
        <v/>
      </c>
      <c r="L982" s="311" t="str">
        <f t="array" ref="L982">IFERROR(
    XLOOKUP(F982,
            _xlws.FILTER('Supplier Emission'!$G$15:$G$49,
                   ('Supplier Emission'!$D$15:$D$49=H982) * ('Supplier Emission'!$F$15:$F$49=$E$541)),
            _xlws.FILTER('Supplier Emission'!$J$15:$J$49,
                   ('Supplier Emission'!$D$15:$D$49=H982) * ('Supplier Emission'!$F$15:$F$49=$E$541)),
            ""),
    "")</f>
        <v/>
      </c>
      <c r="M982" s="311" t="str">
        <f t="array" ref="M982">IFERROR(
    XLOOKUP(F982,
            _xlws.FILTER('Supplier Emission'!$G$15:$G$49,
                   ('Supplier Emission'!$D$15:$D$49=H982) * ('Supplier Emission'!$F$15:$F$49=$E$541)),
            _xlws.FILTER('Supplier Emission'!$M$15:$M$49,
                   ('Supplier Emission'!$D$15:$D$49=H982) * ('Supplier Emission'!$F$15:$F$49=$E$541)),
            ""),
    "")</f>
        <v/>
      </c>
      <c r="N982" s="311" t="str">
        <f t="array" ref="N982">IFERROR(
    XLOOKUP(F982,
            _xlws.FILTER('Supplier Emission'!$G$15:$G$49,
                   ('Supplier Emission'!$D$15:$D$49=H982) * ('Supplier Emission'!$F$15:$F$49=$E$541)),
            _xlws.FILTER('Supplier Emission'!$H$15:$H$49,
                   ('Supplier Emission'!$D$15:$D$49=H982) * ('Supplier Emission'!$F$15:$F$49=$E$541)),
            ""),
    "")</f>
        <v/>
      </c>
      <c r="O982" s="311" t="str">
        <f t="array" ref="O982">XLOOKUP(1,('Emission Factors'!$E$5:$E$488='GHG emissions calculations'!$F982)*('Emission Factors'!$H$5:$H$488='GHG emissions calculations'!$H982),INDEX('Emission Factors'!$E$5:$T$488,0,MATCH('GHG emissions calculations'!O$6,'Emission Factors'!$E$5:$T$5,0)),"",0)</f>
        <v/>
      </c>
      <c r="P982" s="313" t="str">
        <f t="array" ref="P982">IFERROR(
    INDEX('Emission Factors'!$E$5:$P$488,
          MATCH(1,
                ('Emission Factors'!$E$5:$E$488 = 'GHG emissions calculations'!$F982) *
                ('Emission Factors'!$H$5:$H$488 = 'GHG emissions calculations'!$H982),
                0),
          MATCH('GHG emissions calculations'!P$6,'Emission Factors'!$E$5:$P$5,0)),
    "")</f>
        <v/>
      </c>
      <c r="Q982" s="311" t="str">
        <f t="array" ref="Q982">IFERROR(
    IF(
        INDEX('Emission Factors'!$E$5:$P$488,
              MATCH(1,
                    ('Emission Factors'!$E$5:$E$488 = 'GHG emissions calculations'!$F982) *
                    ('Emission Factors'!$H$5:$H$488 = 'GHG emissions calculations'!$H982),
                    0),
              MATCH('GHG emissions calculations'!Q$6, 'Emission Factors'!$E$5:$P$5, 0)) &lt;&gt; "",
        INDEX('Emission Factors'!$E$5:$P$488,
              MATCH(1,
                    ('Emission Factors'!$E$5:$E$488 = 'GHG emissions calculations'!$F982) *
                    ('Emission Factors'!$H$5:$H$488 = 'GHG emissions calculations'!$H982),
                    0),
              MATCH('GHG emissions calculations'!Q$6, 'Emission Factors'!$E$5:$P$5, 0)),
        ""),
    "")</f>
        <v/>
      </c>
      <c r="R982" s="311" t="str">
        <f t="array" ref="R982">IFERROR(
    IF(
        INDEX('Emission Factors'!$E$5:$R$488,
              MATCH(1,
                    ('Emission Factors'!$E$5:$E$488 = 'GHG emissions calculations'!$F982) *
                    ('Emission Factors'!$H$5:$H$488 = 'GHG emissions calculations'!$H982),
                    0),
              MATCH('GHG emissions calculations'!R$6, 'Emission Factors'!$E$5:$R$5, 0)) &lt;&gt; "",
        INDEX('Emission Factors'!$E$5:$R$488,
              MATCH(1,
                    ('Emission Factors'!$E$5:$E$488 = 'GHG emissions calculations'!$F982) *
                    ('Emission Factors'!$H$5:$H$488 = 'GHG emissions calculations'!$H982),
                    0),
              MATCH('GHG emissions calculations'!R$6, 'Emission Factors'!$E$5:$R$5, 0)),
        ""),
    "")</f>
        <v/>
      </c>
      <c r="S982" s="312">
        <f t="shared" si="2"/>
        <v>0</v>
      </c>
      <c r="T982" s="23"/>
    </row>
    <row r="983" ht="15.75" customHeight="1" outlineLevel="1">
      <c r="A983" s="23"/>
      <c r="B983" s="71"/>
      <c r="C983" s="71"/>
      <c r="D983" s="71"/>
      <c r="E983" s="314"/>
      <c r="F983" s="311" t="str">
        <f>Lists!T354</f>
        <v>Stainless Steel - Unspecified process - America</v>
      </c>
      <c r="G983" s="311" t="str">
        <f t="array" ref="G983">XLOOKUP(1,('Emission Factors'!$E$5:$E$488='GHG emissions calculations'!$F983)*('Emission Factors'!$H$5:$H$488='GHG emissions calculations'!$H983),INDEX('Emission Factors'!$E$5:$T$488,0,MATCH('GHG emissions calculations'!G$6,'Emission Factors'!$E$5:$T$5,0)),"",0)</f>
        <v/>
      </c>
      <c r="H983" s="311" t="s">
        <v>237</v>
      </c>
      <c r="I983" s="312" t="str">
        <f>IF(
    SUMIFS('Import data'!$L$25:$L$80,
           'Import data'!$J$25:$J$80, F983,
           'Import data'!$G$25:$G$80, 'GHG emissions calculations'!$H983,
           'Import data'!$I$25:$I$80,$E$541) &lt;&gt; 0,
    SUMIFS('Import data'!$L$25:$L$80,
           'Import data'!$J$25:$J$80, F983,
           'Import data'!$G$25:$G$80, 'GHG emissions calculations'!$H983,
           'Import data'!$I$25:$I$80,$E$541),
    ""
)</f>
        <v/>
      </c>
      <c r="J983" s="311" t="str">
        <f t="array" ref="J983">IF(
    XLOOKUP(F983, 'Import data'!$J$26:$J$47, 'Import data'!$M$26:$M$47, "", 0) = "Please add the region-specific supplier emission factor or choose a different region available in the IAEG database.",
    "",
    XLOOKUP(F983, 'Import data'!$J$26:$J$47, 'Import data'!$M$26:$M$47, "", 0)
)</f>
        <v/>
      </c>
      <c r="K983" s="311" t="str">
        <f t="array" ref="K983">IFERROR(
    XLOOKUP(F983,
            _xlws.FILTER('Supplier Emission'!$G$15:$G$49,
                   ('Supplier Emission'!$D$15:$D$49=H983) * ('Supplier Emission'!$F$15:$F$49=$E$541)),
            _xlws.FILTER('Supplier Emission'!$I$15:$I$49,
                   ('Supplier Emission'!$D$15:$D$49=H983) * ('Supplier Emission'!$F$15:$F$49=$E$541)),
            ""),
    "")</f>
        <v/>
      </c>
      <c r="L983" s="311" t="str">
        <f t="array" ref="L983">IFERROR(
    XLOOKUP(F983,
            _xlws.FILTER('Supplier Emission'!$G$15:$G$49,
                   ('Supplier Emission'!$D$15:$D$49=H983) * ('Supplier Emission'!$F$15:$F$49=$E$541)),
            _xlws.FILTER('Supplier Emission'!$J$15:$J$49,
                   ('Supplier Emission'!$D$15:$D$49=H983) * ('Supplier Emission'!$F$15:$F$49=$E$541)),
            ""),
    "")</f>
        <v/>
      </c>
      <c r="M983" s="311" t="str">
        <f t="array" ref="M983">IFERROR(
    XLOOKUP(F983,
            _xlws.FILTER('Supplier Emission'!$G$15:$G$49,
                   ('Supplier Emission'!$D$15:$D$49=H983) * ('Supplier Emission'!$F$15:$F$49=$E$541)),
            _xlws.FILTER('Supplier Emission'!$M$15:$M$49,
                   ('Supplier Emission'!$D$15:$D$49=H983) * ('Supplier Emission'!$F$15:$F$49=$E$541)),
            ""),
    "")</f>
        <v/>
      </c>
      <c r="N983" s="311" t="str">
        <f t="array" ref="N983">IFERROR(
    XLOOKUP(F983,
            _xlws.FILTER('Supplier Emission'!$G$15:$G$49,
                   ('Supplier Emission'!$D$15:$D$49=H983) * ('Supplier Emission'!$F$15:$F$49=$E$541)),
            _xlws.FILTER('Supplier Emission'!$H$15:$H$49,
                   ('Supplier Emission'!$D$15:$D$49=H983) * ('Supplier Emission'!$F$15:$F$49=$E$541)),
            ""),
    "")</f>
        <v/>
      </c>
      <c r="O983" s="311" t="str">
        <f t="array" ref="O983">XLOOKUP(1,('Emission Factors'!$E$5:$E$488='GHG emissions calculations'!$F983)*('Emission Factors'!$H$5:$H$488='GHG emissions calculations'!$H983),INDEX('Emission Factors'!$E$5:$T$488,0,MATCH('GHG emissions calculations'!O$6,'Emission Factors'!$E$5:$T$5,0)),"",0)</f>
        <v/>
      </c>
      <c r="P983" s="313" t="str">
        <f t="array" ref="P983">IFERROR(
    INDEX('Emission Factors'!$E$5:$P$488,
          MATCH(1,
                ('Emission Factors'!$E$5:$E$488 = 'GHG emissions calculations'!$F983) *
                ('Emission Factors'!$H$5:$H$488 = 'GHG emissions calculations'!$H983),
                0),
          MATCH('GHG emissions calculations'!P$6,'Emission Factors'!$E$5:$P$5,0)),
    "")</f>
        <v/>
      </c>
      <c r="Q983" s="311" t="str">
        <f t="array" ref="Q983">IFERROR(
    IF(
        INDEX('Emission Factors'!$E$5:$P$488,
              MATCH(1,
                    ('Emission Factors'!$E$5:$E$488 = 'GHG emissions calculations'!$F983) *
                    ('Emission Factors'!$H$5:$H$488 = 'GHG emissions calculations'!$H983),
                    0),
              MATCH('GHG emissions calculations'!Q$6, 'Emission Factors'!$E$5:$P$5, 0)) &lt;&gt; "",
        INDEX('Emission Factors'!$E$5:$P$488,
              MATCH(1,
                    ('Emission Factors'!$E$5:$E$488 = 'GHG emissions calculations'!$F983) *
                    ('Emission Factors'!$H$5:$H$488 = 'GHG emissions calculations'!$H983),
                    0),
              MATCH('GHG emissions calculations'!Q$6, 'Emission Factors'!$E$5:$P$5, 0)),
        ""),
    "")</f>
        <v/>
      </c>
      <c r="R983" s="311" t="str">
        <f t="array" ref="R983">IFERROR(
    IF(
        INDEX('Emission Factors'!$E$5:$R$488,
              MATCH(1,
                    ('Emission Factors'!$E$5:$E$488 = 'GHG emissions calculations'!$F983) *
                    ('Emission Factors'!$H$5:$H$488 = 'GHG emissions calculations'!$H983),
                    0),
              MATCH('GHG emissions calculations'!R$6, 'Emission Factors'!$E$5:$R$5, 0)) &lt;&gt; "",
        INDEX('Emission Factors'!$E$5:$R$488,
              MATCH(1,
                    ('Emission Factors'!$E$5:$E$488 = 'GHG emissions calculations'!$F983) *
                    ('Emission Factors'!$H$5:$H$488 = 'GHG emissions calculations'!$H983),
                    0),
              MATCH('GHG emissions calculations'!R$6, 'Emission Factors'!$E$5:$R$5, 0)),
        ""),
    "")</f>
        <v/>
      </c>
      <c r="S983" s="312">
        <f t="shared" si="2"/>
        <v>0</v>
      </c>
      <c r="T983" s="23"/>
    </row>
    <row r="984" ht="15.75" customHeight="1" outlineLevel="1">
      <c r="A984" s="23"/>
      <c r="B984" s="71"/>
      <c r="C984" s="71"/>
      <c r="D984" s="71"/>
      <c r="E984" s="314"/>
      <c r="F984" s="311" t="str">
        <f>Lists!T357</f>
        <v>Stainless Steel - Unspecified process - Asia</v>
      </c>
      <c r="G984" s="311" t="str">
        <f t="array" ref="G984">XLOOKUP(1,('Emission Factors'!$E$5:$E$488='GHG emissions calculations'!$F984)*('Emission Factors'!$H$5:$H$488='GHG emissions calculations'!$H984),INDEX('Emission Factors'!$E$5:$T$488,0,MATCH('GHG emissions calculations'!G$6,'Emission Factors'!$E$5:$T$5,0)),"",0)</f>
        <v/>
      </c>
      <c r="H984" s="311" t="s">
        <v>237</v>
      </c>
      <c r="I984" s="312" t="str">
        <f>IF(
    SUMIFS('Import data'!$L$25:$L$80,
           'Import data'!$J$25:$J$80, F984,
           'Import data'!$G$25:$G$80, 'GHG emissions calculations'!$H984,
           'Import data'!$I$25:$I$80,$E$541) &lt;&gt; 0,
    SUMIFS('Import data'!$L$25:$L$80,
           'Import data'!$J$25:$J$80, F984,
           'Import data'!$G$25:$G$80, 'GHG emissions calculations'!$H984,
           'Import data'!$I$25:$I$80,$E$541),
    ""
)</f>
        <v/>
      </c>
      <c r="J984" s="311" t="str">
        <f t="array" ref="J984">IF(
    XLOOKUP(F984, 'Import data'!$J$26:$J$47, 'Import data'!$M$26:$M$47, "", 0) = "Please add the region-specific supplier emission factor or choose a different region available in the IAEG database.",
    "",
    XLOOKUP(F984, 'Import data'!$J$26:$J$47, 'Import data'!$M$26:$M$47, "", 0)
)</f>
        <v/>
      </c>
      <c r="K984" s="311" t="str">
        <f t="array" ref="K984">IFERROR(
    XLOOKUP(F984,
            _xlws.FILTER('Supplier Emission'!$G$15:$G$49,
                   ('Supplier Emission'!$D$15:$D$49=H984) * ('Supplier Emission'!$F$15:$F$49=$E$541)),
            _xlws.FILTER('Supplier Emission'!$I$15:$I$49,
                   ('Supplier Emission'!$D$15:$D$49=H984) * ('Supplier Emission'!$F$15:$F$49=$E$541)),
            ""),
    "")</f>
        <v/>
      </c>
      <c r="L984" s="311" t="str">
        <f t="array" ref="L984">IFERROR(
    XLOOKUP(F984,
            _xlws.FILTER('Supplier Emission'!$G$15:$G$49,
                   ('Supplier Emission'!$D$15:$D$49=H984) * ('Supplier Emission'!$F$15:$F$49=$E$541)),
            _xlws.FILTER('Supplier Emission'!$J$15:$J$49,
                   ('Supplier Emission'!$D$15:$D$49=H984) * ('Supplier Emission'!$F$15:$F$49=$E$541)),
            ""),
    "")</f>
        <v/>
      </c>
      <c r="M984" s="311" t="str">
        <f t="array" ref="M984">IFERROR(
    XLOOKUP(F984,
            _xlws.FILTER('Supplier Emission'!$G$15:$G$49,
                   ('Supplier Emission'!$D$15:$D$49=H984) * ('Supplier Emission'!$F$15:$F$49=$E$541)),
            _xlws.FILTER('Supplier Emission'!$M$15:$M$49,
                   ('Supplier Emission'!$D$15:$D$49=H984) * ('Supplier Emission'!$F$15:$F$49=$E$541)),
            ""),
    "")</f>
        <v/>
      </c>
      <c r="N984" s="311" t="str">
        <f t="array" ref="N984">IFERROR(
    XLOOKUP(F984,
            _xlws.FILTER('Supplier Emission'!$G$15:$G$49,
                   ('Supplier Emission'!$D$15:$D$49=H984) * ('Supplier Emission'!$F$15:$F$49=$E$541)),
            _xlws.FILTER('Supplier Emission'!$H$15:$H$49,
                   ('Supplier Emission'!$D$15:$D$49=H984) * ('Supplier Emission'!$F$15:$F$49=$E$541)),
            ""),
    "")</f>
        <v/>
      </c>
      <c r="O984" s="311" t="str">
        <f t="array" ref="O984">XLOOKUP(1,('Emission Factors'!$E$5:$E$488='GHG emissions calculations'!$F984)*('Emission Factors'!$H$5:$H$488='GHG emissions calculations'!$H984),INDEX('Emission Factors'!$E$5:$T$488,0,MATCH('GHG emissions calculations'!O$6,'Emission Factors'!$E$5:$T$5,0)),"",0)</f>
        <v/>
      </c>
      <c r="P984" s="313" t="str">
        <f t="array" ref="P984">IFERROR(
    INDEX('Emission Factors'!$E$5:$P$488,
          MATCH(1,
                ('Emission Factors'!$E$5:$E$488 = 'GHG emissions calculations'!$F984) *
                ('Emission Factors'!$H$5:$H$488 = 'GHG emissions calculations'!$H984),
                0),
          MATCH('GHG emissions calculations'!P$6,'Emission Factors'!$E$5:$P$5,0)),
    "")</f>
        <v/>
      </c>
      <c r="Q984" s="311" t="str">
        <f t="array" ref="Q984">IFERROR(
    IF(
        INDEX('Emission Factors'!$E$5:$P$488,
              MATCH(1,
                    ('Emission Factors'!$E$5:$E$488 = 'GHG emissions calculations'!$F984) *
                    ('Emission Factors'!$H$5:$H$488 = 'GHG emissions calculations'!$H984),
                    0),
              MATCH('GHG emissions calculations'!Q$6, 'Emission Factors'!$E$5:$P$5, 0)) &lt;&gt; "",
        INDEX('Emission Factors'!$E$5:$P$488,
              MATCH(1,
                    ('Emission Factors'!$E$5:$E$488 = 'GHG emissions calculations'!$F984) *
                    ('Emission Factors'!$H$5:$H$488 = 'GHG emissions calculations'!$H984),
                    0),
              MATCH('GHG emissions calculations'!Q$6, 'Emission Factors'!$E$5:$P$5, 0)),
        ""),
    "")</f>
        <v/>
      </c>
      <c r="R984" s="311" t="str">
        <f t="array" ref="R984">IFERROR(
    IF(
        INDEX('Emission Factors'!$E$5:$R$488,
              MATCH(1,
                    ('Emission Factors'!$E$5:$E$488 = 'GHG emissions calculations'!$F984) *
                    ('Emission Factors'!$H$5:$H$488 = 'GHG emissions calculations'!$H984),
                    0),
              MATCH('GHG emissions calculations'!R$6, 'Emission Factors'!$E$5:$R$5, 0)) &lt;&gt; "",
        INDEX('Emission Factors'!$E$5:$R$488,
              MATCH(1,
                    ('Emission Factors'!$E$5:$E$488 = 'GHG emissions calculations'!$F984) *
                    ('Emission Factors'!$H$5:$H$488 = 'GHG emissions calculations'!$H984),
                    0),
              MATCH('GHG emissions calculations'!R$6, 'Emission Factors'!$E$5:$R$5, 0)),
        ""),
    "")</f>
        <v/>
      </c>
      <c r="S984" s="312">
        <f t="shared" si="2"/>
        <v>0</v>
      </c>
      <c r="T984" s="23"/>
    </row>
    <row r="985" ht="15.75" customHeight="1" outlineLevel="1">
      <c r="A985" s="23"/>
      <c r="B985" s="71"/>
      <c r="C985" s="71"/>
      <c r="D985" s="71"/>
      <c r="E985" s="314"/>
      <c r="F985" s="311" t="str">
        <f>Lists!T355</f>
        <v>Stainless Steel - Unspecified process - Europe</v>
      </c>
      <c r="G985" s="311" t="str">
        <f t="array" ref="G985">XLOOKUP(1,('Emission Factors'!$E$5:$E$488='GHG emissions calculations'!$F985)*('Emission Factors'!$H$5:$H$488='GHG emissions calculations'!$H985),INDEX('Emission Factors'!$E$5:$T$488,0,MATCH('GHG emissions calculations'!G$6,'Emission Factors'!$E$5:$T$5,0)),"",0)</f>
        <v/>
      </c>
      <c r="H985" s="311" t="s">
        <v>237</v>
      </c>
      <c r="I985" s="312" t="str">
        <f>IF(
    SUMIFS('Import data'!$L$25:$L$80,
           'Import data'!$J$25:$J$80, F985,
           'Import data'!$G$25:$G$80, 'GHG emissions calculations'!$H985,
           'Import data'!$I$25:$I$80,$E$541) &lt;&gt; 0,
    SUMIFS('Import data'!$L$25:$L$80,
           'Import data'!$J$25:$J$80, F985,
           'Import data'!$G$25:$G$80, 'GHG emissions calculations'!$H985,
           'Import data'!$I$25:$I$80,$E$541),
    ""
)</f>
        <v/>
      </c>
      <c r="J985" s="311" t="str">
        <f t="array" ref="J985">IF(
    XLOOKUP(F985, 'Import data'!$J$26:$J$47, 'Import data'!$M$26:$M$47, "", 0) = "Please add the region-specific supplier emission factor or choose a different region available in the IAEG database.",
    "",
    XLOOKUP(F985, 'Import data'!$J$26:$J$47, 'Import data'!$M$26:$M$47, "", 0)
)</f>
        <v/>
      </c>
      <c r="K985" s="311" t="str">
        <f t="array" ref="K985">IFERROR(
    XLOOKUP(F985,
            _xlws.FILTER('Supplier Emission'!$G$15:$G$49,
                   ('Supplier Emission'!$D$15:$D$49=H985) * ('Supplier Emission'!$F$15:$F$49=$E$541)),
            _xlws.FILTER('Supplier Emission'!$I$15:$I$49,
                   ('Supplier Emission'!$D$15:$D$49=H985) * ('Supplier Emission'!$F$15:$F$49=$E$541)),
            ""),
    "")</f>
        <v/>
      </c>
      <c r="L985" s="311" t="str">
        <f t="array" ref="L985">IFERROR(
    XLOOKUP(F985,
            _xlws.FILTER('Supplier Emission'!$G$15:$G$49,
                   ('Supplier Emission'!$D$15:$D$49=H985) * ('Supplier Emission'!$F$15:$F$49=$E$541)),
            _xlws.FILTER('Supplier Emission'!$J$15:$J$49,
                   ('Supplier Emission'!$D$15:$D$49=H985) * ('Supplier Emission'!$F$15:$F$49=$E$541)),
            ""),
    "")</f>
        <v/>
      </c>
      <c r="M985" s="311" t="str">
        <f t="array" ref="M985">IFERROR(
    XLOOKUP(F985,
            _xlws.FILTER('Supplier Emission'!$G$15:$G$49,
                   ('Supplier Emission'!$D$15:$D$49=H985) * ('Supplier Emission'!$F$15:$F$49=$E$541)),
            _xlws.FILTER('Supplier Emission'!$M$15:$M$49,
                   ('Supplier Emission'!$D$15:$D$49=H985) * ('Supplier Emission'!$F$15:$F$49=$E$541)),
            ""),
    "")</f>
        <v/>
      </c>
      <c r="N985" s="311" t="str">
        <f t="array" ref="N985">IFERROR(
    XLOOKUP(F985,
            _xlws.FILTER('Supplier Emission'!$G$15:$G$49,
                   ('Supplier Emission'!$D$15:$D$49=H985) * ('Supplier Emission'!$F$15:$F$49=$E$541)),
            _xlws.FILTER('Supplier Emission'!$H$15:$H$49,
                   ('Supplier Emission'!$D$15:$D$49=H985) * ('Supplier Emission'!$F$15:$F$49=$E$541)),
            ""),
    "")</f>
        <v/>
      </c>
      <c r="O985" s="311" t="str">
        <f t="array" ref="O985">XLOOKUP(1,('Emission Factors'!$E$5:$E$488='GHG emissions calculations'!$F985)*('Emission Factors'!$H$5:$H$488='GHG emissions calculations'!$H985),INDEX('Emission Factors'!$E$5:$T$488,0,MATCH('GHG emissions calculations'!O$6,'Emission Factors'!$E$5:$T$5,0)),"",0)</f>
        <v/>
      </c>
      <c r="P985" s="313" t="str">
        <f t="array" ref="P985">IFERROR(
    INDEX('Emission Factors'!$E$5:$P$488,
          MATCH(1,
                ('Emission Factors'!$E$5:$E$488 = 'GHG emissions calculations'!$F985) *
                ('Emission Factors'!$H$5:$H$488 = 'GHG emissions calculations'!$H985),
                0),
          MATCH('GHG emissions calculations'!P$6,'Emission Factors'!$E$5:$P$5,0)),
    "")</f>
        <v/>
      </c>
      <c r="Q985" s="311" t="str">
        <f t="array" ref="Q985">IFERROR(
    IF(
        INDEX('Emission Factors'!$E$5:$P$488,
              MATCH(1,
                    ('Emission Factors'!$E$5:$E$488 = 'GHG emissions calculations'!$F985) *
                    ('Emission Factors'!$H$5:$H$488 = 'GHG emissions calculations'!$H985),
                    0),
              MATCH('GHG emissions calculations'!Q$6, 'Emission Factors'!$E$5:$P$5, 0)) &lt;&gt; "",
        INDEX('Emission Factors'!$E$5:$P$488,
              MATCH(1,
                    ('Emission Factors'!$E$5:$E$488 = 'GHG emissions calculations'!$F985) *
                    ('Emission Factors'!$H$5:$H$488 = 'GHG emissions calculations'!$H985),
                    0),
              MATCH('GHG emissions calculations'!Q$6, 'Emission Factors'!$E$5:$P$5, 0)),
        ""),
    "")</f>
        <v/>
      </c>
      <c r="R985" s="311" t="str">
        <f t="array" ref="R985">IFERROR(
    IF(
        INDEX('Emission Factors'!$E$5:$R$488,
              MATCH(1,
                    ('Emission Factors'!$E$5:$E$488 = 'GHG emissions calculations'!$F985) *
                    ('Emission Factors'!$H$5:$H$488 = 'GHG emissions calculations'!$H985),
                    0),
              MATCH('GHG emissions calculations'!R$6, 'Emission Factors'!$E$5:$R$5, 0)) &lt;&gt; "",
        INDEX('Emission Factors'!$E$5:$R$488,
              MATCH(1,
                    ('Emission Factors'!$E$5:$E$488 = 'GHG emissions calculations'!$F985) *
                    ('Emission Factors'!$H$5:$H$488 = 'GHG emissions calculations'!$H985),
                    0),
              MATCH('GHG emissions calculations'!R$6, 'Emission Factors'!$E$5:$R$5, 0)),
        ""),
    "")</f>
        <v/>
      </c>
      <c r="S985" s="312">
        <f t="shared" si="2"/>
        <v>0</v>
      </c>
      <c r="T985" s="23"/>
    </row>
    <row r="986" ht="15.75" customHeight="1" outlineLevel="1">
      <c r="A986" s="23"/>
      <c r="B986" s="71"/>
      <c r="C986" s="71"/>
      <c r="D986" s="71"/>
      <c r="E986" s="314"/>
      <c r="F986" s="311" t="str">
        <f>Lists!T360</f>
        <v>Stainless Steel - Unspecified process - Global or unspecified region</v>
      </c>
      <c r="G986" s="311">
        <f t="array" ref="G986">XLOOKUP(1,('Emission Factors'!$E$5:$E$488='GHG emissions calculations'!$F986)*('Emission Factors'!$H$5:$H$488='GHG emissions calculations'!$H986),INDEX('Emission Factors'!$E$5:$T$488,0,MATCH('GHG emissions calculations'!G$6,'Emission Factors'!$E$5:$T$5,0)),"",0)</f>
        <v>3</v>
      </c>
      <c r="H986" s="311" t="s">
        <v>237</v>
      </c>
      <c r="I986" s="312" t="str">
        <f>IF(
    SUMIFS('Import data'!$L$25:$L$80,
           'Import data'!$J$25:$J$80, F986,
           'Import data'!$G$25:$G$80, 'GHG emissions calculations'!$H986,
           'Import data'!$I$25:$I$80,$E$541) &lt;&gt; 0,
    SUMIFS('Import data'!$L$25:$L$80,
           'Import data'!$J$25:$J$80, F986,
           'Import data'!$G$25:$G$80, 'GHG emissions calculations'!$H986,
           'Import data'!$I$25:$I$80,$E$541),
    ""
)</f>
        <v/>
      </c>
      <c r="J986" s="311" t="str">
        <f t="array" ref="J986">IF(
    XLOOKUP(F986, 'Import data'!$J$26:$J$47, 'Import data'!$M$26:$M$47, "", 0) = "Please add the region-specific supplier emission factor or choose a different region available in the IAEG database.",
    "",
    XLOOKUP(F986, 'Import data'!$J$26:$J$47, 'Import data'!$M$26:$M$47, "", 0)
)</f>
        <v/>
      </c>
      <c r="K986" s="311" t="str">
        <f t="array" ref="K986">IFERROR(
    XLOOKUP(F986,
            _xlws.FILTER('Supplier Emission'!$G$15:$G$49,
                   ('Supplier Emission'!$D$15:$D$49=H986) * ('Supplier Emission'!$F$15:$F$49=$E$541)),
            _xlws.FILTER('Supplier Emission'!$I$15:$I$49,
                   ('Supplier Emission'!$D$15:$D$49=H986) * ('Supplier Emission'!$F$15:$F$49=$E$541)),
            ""),
    "")</f>
        <v/>
      </c>
      <c r="L986" s="311" t="str">
        <f t="array" ref="L986">IFERROR(
    XLOOKUP(F986,
            _xlws.FILTER('Supplier Emission'!$G$15:$G$49,
                   ('Supplier Emission'!$D$15:$D$49=H986) * ('Supplier Emission'!$F$15:$F$49=$E$541)),
            _xlws.FILTER('Supplier Emission'!$J$15:$J$49,
                   ('Supplier Emission'!$D$15:$D$49=H986) * ('Supplier Emission'!$F$15:$F$49=$E$541)),
            ""),
    "")</f>
        <v/>
      </c>
      <c r="M986" s="311" t="str">
        <f t="array" ref="M986">IFERROR(
    XLOOKUP(F986,
            _xlws.FILTER('Supplier Emission'!$G$15:$G$49,
                   ('Supplier Emission'!$D$15:$D$49=H986) * ('Supplier Emission'!$F$15:$F$49=$E$541)),
            _xlws.FILTER('Supplier Emission'!$M$15:$M$49,
                   ('Supplier Emission'!$D$15:$D$49=H986) * ('Supplier Emission'!$F$15:$F$49=$E$541)),
            ""),
    "")</f>
        <v/>
      </c>
      <c r="N986" s="311" t="str">
        <f t="array" ref="N986">IFERROR(
    XLOOKUP(F986,
            _xlws.FILTER('Supplier Emission'!$G$15:$G$49,
                   ('Supplier Emission'!$D$15:$D$49=H986) * ('Supplier Emission'!$F$15:$F$49=$E$541)),
            _xlws.FILTER('Supplier Emission'!$H$15:$H$49,
                   ('Supplier Emission'!$D$15:$D$49=H986) * ('Supplier Emission'!$F$15:$F$49=$E$541)),
            ""),
    "")</f>
        <v/>
      </c>
      <c r="O986" s="311" t="str">
        <f t="array" ref="O986">XLOOKUP(1,('Emission Factors'!$E$5:$E$488='GHG emissions calculations'!$F986)*('Emission Factors'!$H$5:$H$488='GHG emissions calculations'!$H986),INDEX('Emission Factors'!$E$5:$T$488,0,MATCH('GHG emissions calculations'!O$6,'Emission Factors'!$E$5:$T$5,0)),"",0)</f>
        <v>Processed Stainless Steel</v>
      </c>
      <c r="P986" s="313">
        <f t="array" ref="P986">IFERROR(
    INDEX('Emission Factors'!$E$5:$P$488,
          MATCH(1,
                ('Emission Factors'!$E$5:$E$488 = 'GHG emissions calculations'!$F986) *
                ('Emission Factors'!$H$5:$H$488 = 'GHG emissions calculations'!$H986),
                0),
          MATCH('GHG emissions calculations'!P$6,'Emission Factors'!$E$5:$P$5,0)),
    "")</f>
        <v>5.34</v>
      </c>
      <c r="Q986" s="311" t="str">
        <f t="array" ref="Q986">IFERROR(
    IF(
        INDEX('Emission Factors'!$E$5:$P$488,
              MATCH(1,
                    ('Emission Factors'!$E$5:$E$488 = 'GHG emissions calculations'!$F986) *
                    ('Emission Factors'!$H$5:$H$488 = 'GHG emissions calculations'!$H986),
                    0),
              MATCH('GHG emissions calculations'!Q$6, 'Emission Factors'!$E$5:$P$5, 0)) &lt;&gt; "",
        INDEX('Emission Factors'!$E$5:$P$488,
              MATCH(1,
                    ('Emission Factors'!$E$5:$E$488 = 'GHG emissions calculations'!$F986) *
                    ('Emission Factors'!$H$5:$H$488 = 'GHG emissions calculations'!$H986),
                    0),
              MATCH('GHG emissions calculations'!Q$6, 'Emission Factors'!$E$5:$P$5, 0)),
        ""),
    "")</f>
        <v>kgCO2e/kg</v>
      </c>
      <c r="R986" s="311" t="str">
        <f t="array" ref="R986">IFERROR(
    IF(
        INDEX('Emission Factors'!$E$5:$R$488,
              MATCH(1,
                    ('Emission Factors'!$E$5:$E$488 = 'GHG emissions calculations'!$F986) *
                    ('Emission Factors'!$H$5:$H$488 = 'GHG emissions calculations'!$H986),
                    0),
              MATCH('GHG emissions calculations'!R$6, 'Emission Factors'!$E$5:$R$5, 0)) &lt;&gt; "",
        INDEX('Emission Factors'!$E$5:$R$488,
              MATCH(1,
                    ('Emission Factors'!$E$5:$E$488 = 'GHG emissions calculations'!$F986) *
                    ('Emission Factors'!$H$5:$H$488 = 'GHG emissions calculations'!$H986),
                    0),
              MATCH('GHG emissions calculations'!R$6, 'Emission Factors'!$E$5:$R$5, 0)),
        ""),
    "")</f>
        <v>Global or unspecified region</v>
      </c>
      <c r="S986" s="312">
        <f t="shared" si="2"/>
        <v>0</v>
      </c>
      <c r="T986" s="23"/>
    </row>
    <row r="987" ht="15.75" customHeight="1" outlineLevel="1">
      <c r="A987" s="23"/>
      <c r="B987" s="71"/>
      <c r="C987" s="71"/>
      <c r="D987" s="71"/>
      <c r="E987" s="314"/>
      <c r="F987" s="311" t="str">
        <f>Lists!T359</f>
        <v>Stainless Steel - Unspecified process - Middle East</v>
      </c>
      <c r="G987" s="311" t="str">
        <f t="array" ref="G987">XLOOKUP(1,('Emission Factors'!$E$5:$E$488='GHG emissions calculations'!$F987)*('Emission Factors'!$H$5:$H$488='GHG emissions calculations'!$H987),INDEX('Emission Factors'!$E$5:$T$488,0,MATCH('GHG emissions calculations'!G$6,'Emission Factors'!$E$5:$T$5,0)),"",0)</f>
        <v/>
      </c>
      <c r="H987" s="311" t="s">
        <v>237</v>
      </c>
      <c r="I987" s="312" t="str">
        <f>IF(
    SUMIFS('Import data'!$L$25:$L$80,
           'Import data'!$J$25:$J$80, F987,
           'Import data'!$G$25:$G$80, 'GHG emissions calculations'!$H987,
           'Import data'!$I$25:$I$80,$E$541) &lt;&gt; 0,
    SUMIFS('Import data'!$L$25:$L$80,
           'Import data'!$J$25:$J$80, F987,
           'Import data'!$G$25:$G$80, 'GHG emissions calculations'!$H987,
           'Import data'!$I$25:$I$80,$E$541),
    ""
)</f>
        <v/>
      </c>
      <c r="J987" s="311" t="str">
        <f t="array" ref="J987">IF(
    XLOOKUP(F987, 'Import data'!$J$26:$J$47, 'Import data'!$M$26:$M$47, "", 0) = "Please add the region-specific supplier emission factor or choose a different region available in the IAEG database.",
    "",
    XLOOKUP(F987, 'Import data'!$J$26:$J$47, 'Import data'!$M$26:$M$47, "", 0)
)</f>
        <v/>
      </c>
      <c r="K987" s="311" t="str">
        <f t="array" ref="K987">IFERROR(
    XLOOKUP(F987,
            _xlws.FILTER('Supplier Emission'!$G$15:$G$49,
                   ('Supplier Emission'!$D$15:$D$49=H987) * ('Supplier Emission'!$F$15:$F$49=$E$541)),
            _xlws.FILTER('Supplier Emission'!$I$15:$I$49,
                   ('Supplier Emission'!$D$15:$D$49=H987) * ('Supplier Emission'!$F$15:$F$49=$E$541)),
            ""),
    "")</f>
        <v/>
      </c>
      <c r="L987" s="311" t="str">
        <f t="array" ref="L987">IFERROR(
    XLOOKUP(F987,
            _xlws.FILTER('Supplier Emission'!$G$15:$G$49,
                   ('Supplier Emission'!$D$15:$D$49=H987) * ('Supplier Emission'!$F$15:$F$49=$E$541)),
            _xlws.FILTER('Supplier Emission'!$J$15:$J$49,
                   ('Supplier Emission'!$D$15:$D$49=H987) * ('Supplier Emission'!$F$15:$F$49=$E$541)),
            ""),
    "")</f>
        <v/>
      </c>
      <c r="M987" s="311" t="str">
        <f t="array" ref="M987">IFERROR(
    XLOOKUP(F987,
            _xlws.FILTER('Supplier Emission'!$G$15:$G$49,
                   ('Supplier Emission'!$D$15:$D$49=H987) * ('Supplier Emission'!$F$15:$F$49=$E$541)),
            _xlws.FILTER('Supplier Emission'!$M$15:$M$49,
                   ('Supplier Emission'!$D$15:$D$49=H987) * ('Supplier Emission'!$F$15:$F$49=$E$541)),
            ""),
    "")</f>
        <v/>
      </c>
      <c r="N987" s="311" t="str">
        <f t="array" ref="N987">IFERROR(
    XLOOKUP(F987,
            _xlws.FILTER('Supplier Emission'!$G$15:$G$49,
                   ('Supplier Emission'!$D$15:$D$49=H987) * ('Supplier Emission'!$F$15:$F$49=$E$541)),
            _xlws.FILTER('Supplier Emission'!$H$15:$H$49,
                   ('Supplier Emission'!$D$15:$D$49=H987) * ('Supplier Emission'!$F$15:$F$49=$E$541)),
            ""),
    "")</f>
        <v/>
      </c>
      <c r="O987" s="311" t="str">
        <f t="array" ref="O987">XLOOKUP(1,('Emission Factors'!$E$5:$E$488='GHG emissions calculations'!$F987)*('Emission Factors'!$H$5:$H$488='GHG emissions calculations'!$H987),INDEX('Emission Factors'!$E$5:$T$488,0,MATCH('GHG emissions calculations'!O$6,'Emission Factors'!$E$5:$T$5,0)),"",0)</f>
        <v/>
      </c>
      <c r="P987" s="313" t="str">
        <f t="array" ref="P987">IFERROR(
    INDEX('Emission Factors'!$E$5:$P$488,
          MATCH(1,
                ('Emission Factors'!$E$5:$E$488 = 'GHG emissions calculations'!$F987) *
                ('Emission Factors'!$H$5:$H$488 = 'GHG emissions calculations'!$H987),
                0),
          MATCH('GHG emissions calculations'!P$6,'Emission Factors'!$E$5:$P$5,0)),
    "")</f>
        <v/>
      </c>
      <c r="Q987" s="311" t="str">
        <f t="array" ref="Q987">IFERROR(
    IF(
        INDEX('Emission Factors'!$E$5:$P$488,
              MATCH(1,
                    ('Emission Factors'!$E$5:$E$488 = 'GHG emissions calculations'!$F987) *
                    ('Emission Factors'!$H$5:$H$488 = 'GHG emissions calculations'!$H987),
                    0),
              MATCH('GHG emissions calculations'!Q$6, 'Emission Factors'!$E$5:$P$5, 0)) &lt;&gt; "",
        INDEX('Emission Factors'!$E$5:$P$488,
              MATCH(1,
                    ('Emission Factors'!$E$5:$E$488 = 'GHG emissions calculations'!$F987) *
                    ('Emission Factors'!$H$5:$H$488 = 'GHG emissions calculations'!$H987),
                    0),
              MATCH('GHG emissions calculations'!Q$6, 'Emission Factors'!$E$5:$P$5, 0)),
        ""),
    "")</f>
        <v/>
      </c>
      <c r="R987" s="311" t="str">
        <f t="array" ref="R987">IFERROR(
    IF(
        INDEX('Emission Factors'!$E$5:$R$488,
              MATCH(1,
                    ('Emission Factors'!$E$5:$E$488 = 'GHG emissions calculations'!$F987) *
                    ('Emission Factors'!$H$5:$H$488 = 'GHG emissions calculations'!$H987),
                    0),
              MATCH('GHG emissions calculations'!R$6, 'Emission Factors'!$E$5:$R$5, 0)) &lt;&gt; "",
        INDEX('Emission Factors'!$E$5:$R$488,
              MATCH(1,
                    ('Emission Factors'!$E$5:$E$488 = 'GHG emissions calculations'!$F987) *
                    ('Emission Factors'!$H$5:$H$488 = 'GHG emissions calculations'!$H987),
                    0),
              MATCH('GHG emissions calculations'!R$6, 'Emission Factors'!$E$5:$R$5, 0)),
        ""),
    "")</f>
        <v/>
      </c>
      <c r="S987" s="312">
        <f t="shared" si="2"/>
        <v>0</v>
      </c>
      <c r="T987" s="23"/>
    </row>
    <row r="988" ht="15.75" customHeight="1" outlineLevel="1">
      <c r="A988" s="23"/>
      <c r="B988" s="71"/>
      <c r="C988" s="71"/>
      <c r="D988" s="71"/>
      <c r="E988" s="314"/>
      <c r="F988" s="311" t="str">
        <f>Lists!T358</f>
        <v>Stainless Steel - Unspecified process - Oceania</v>
      </c>
      <c r="G988" s="311" t="str">
        <f t="array" ref="G988">XLOOKUP(1,('Emission Factors'!$E$5:$E$488='GHG emissions calculations'!$F988)*('Emission Factors'!$H$5:$H$488='GHG emissions calculations'!$H988),INDEX('Emission Factors'!$E$5:$T$488,0,MATCH('GHG emissions calculations'!G$6,'Emission Factors'!$E$5:$T$5,0)),"",0)</f>
        <v/>
      </c>
      <c r="H988" s="311" t="s">
        <v>237</v>
      </c>
      <c r="I988" s="312" t="str">
        <f>IF(
    SUMIFS('Import data'!$L$25:$L$80,
           'Import data'!$J$25:$J$80, F988,
           'Import data'!$G$25:$G$80, 'GHG emissions calculations'!$H988,
           'Import data'!$I$25:$I$80,$E$541) &lt;&gt; 0,
    SUMIFS('Import data'!$L$25:$L$80,
           'Import data'!$J$25:$J$80, F988,
           'Import data'!$G$25:$G$80, 'GHG emissions calculations'!$H988,
           'Import data'!$I$25:$I$80,$E$541),
    ""
)</f>
        <v/>
      </c>
      <c r="J988" s="311" t="str">
        <f t="array" ref="J988">IF(
    XLOOKUP(F988, 'Import data'!$J$26:$J$47, 'Import data'!$M$26:$M$47, "", 0) = "Please add the region-specific supplier emission factor or choose a different region available in the IAEG database.",
    "",
    XLOOKUP(F988, 'Import data'!$J$26:$J$47, 'Import data'!$M$26:$M$47, "", 0)
)</f>
        <v/>
      </c>
      <c r="K988" s="311" t="str">
        <f t="array" ref="K988">IFERROR(
    XLOOKUP(F988,
            _xlws.FILTER('Supplier Emission'!$G$15:$G$49,
                   ('Supplier Emission'!$D$15:$D$49=H988) * ('Supplier Emission'!$F$15:$F$49=$E$541)),
            _xlws.FILTER('Supplier Emission'!$I$15:$I$49,
                   ('Supplier Emission'!$D$15:$D$49=H988) * ('Supplier Emission'!$F$15:$F$49=$E$541)),
            ""),
    "")</f>
        <v/>
      </c>
      <c r="L988" s="311" t="str">
        <f t="array" ref="L988">IFERROR(
    XLOOKUP(F988,
            _xlws.FILTER('Supplier Emission'!$G$15:$G$49,
                   ('Supplier Emission'!$D$15:$D$49=H988) * ('Supplier Emission'!$F$15:$F$49=$E$541)),
            _xlws.FILTER('Supplier Emission'!$J$15:$J$49,
                   ('Supplier Emission'!$D$15:$D$49=H988) * ('Supplier Emission'!$F$15:$F$49=$E$541)),
            ""),
    "")</f>
        <v/>
      </c>
      <c r="M988" s="311" t="str">
        <f t="array" ref="M988">IFERROR(
    XLOOKUP(F988,
            _xlws.FILTER('Supplier Emission'!$G$15:$G$49,
                   ('Supplier Emission'!$D$15:$D$49=H988) * ('Supplier Emission'!$F$15:$F$49=$E$541)),
            _xlws.FILTER('Supplier Emission'!$M$15:$M$49,
                   ('Supplier Emission'!$D$15:$D$49=H988) * ('Supplier Emission'!$F$15:$F$49=$E$541)),
            ""),
    "")</f>
        <v/>
      </c>
      <c r="N988" s="311" t="str">
        <f t="array" ref="N988">IFERROR(
    XLOOKUP(F988,
            _xlws.FILTER('Supplier Emission'!$G$15:$G$49,
                   ('Supplier Emission'!$D$15:$D$49=H988) * ('Supplier Emission'!$F$15:$F$49=$E$541)),
            _xlws.FILTER('Supplier Emission'!$H$15:$H$49,
                   ('Supplier Emission'!$D$15:$D$49=H988) * ('Supplier Emission'!$F$15:$F$49=$E$541)),
            ""),
    "")</f>
        <v/>
      </c>
      <c r="O988" s="311" t="str">
        <f t="array" ref="O988">XLOOKUP(1,('Emission Factors'!$E$5:$E$488='GHG emissions calculations'!$F988)*('Emission Factors'!$H$5:$H$488='GHG emissions calculations'!$H988),INDEX('Emission Factors'!$E$5:$T$488,0,MATCH('GHG emissions calculations'!O$6,'Emission Factors'!$E$5:$T$5,0)),"",0)</f>
        <v/>
      </c>
      <c r="P988" s="313" t="str">
        <f t="array" ref="P988">IFERROR(
    INDEX('Emission Factors'!$E$5:$P$488,
          MATCH(1,
                ('Emission Factors'!$E$5:$E$488 = 'GHG emissions calculations'!$F988) *
                ('Emission Factors'!$H$5:$H$488 = 'GHG emissions calculations'!$H988),
                0),
          MATCH('GHG emissions calculations'!P$6,'Emission Factors'!$E$5:$P$5,0)),
    "")</f>
        <v/>
      </c>
      <c r="Q988" s="311" t="str">
        <f t="array" ref="Q988">IFERROR(
    IF(
        INDEX('Emission Factors'!$E$5:$P$488,
              MATCH(1,
                    ('Emission Factors'!$E$5:$E$488 = 'GHG emissions calculations'!$F988) *
                    ('Emission Factors'!$H$5:$H$488 = 'GHG emissions calculations'!$H988),
                    0),
              MATCH('GHG emissions calculations'!Q$6, 'Emission Factors'!$E$5:$P$5, 0)) &lt;&gt; "",
        INDEX('Emission Factors'!$E$5:$P$488,
              MATCH(1,
                    ('Emission Factors'!$E$5:$E$488 = 'GHG emissions calculations'!$F988) *
                    ('Emission Factors'!$H$5:$H$488 = 'GHG emissions calculations'!$H988),
                    0),
              MATCH('GHG emissions calculations'!Q$6, 'Emission Factors'!$E$5:$P$5, 0)),
        ""),
    "")</f>
        <v/>
      </c>
      <c r="R988" s="311" t="str">
        <f t="array" ref="R988">IFERROR(
    IF(
        INDEX('Emission Factors'!$E$5:$R$488,
              MATCH(1,
                    ('Emission Factors'!$E$5:$E$488 = 'GHG emissions calculations'!$F988) *
                    ('Emission Factors'!$H$5:$H$488 = 'GHG emissions calculations'!$H988),
                    0),
              MATCH('GHG emissions calculations'!R$6, 'Emission Factors'!$E$5:$R$5, 0)) &lt;&gt; "",
        INDEX('Emission Factors'!$E$5:$R$488,
              MATCH(1,
                    ('Emission Factors'!$E$5:$E$488 = 'GHG emissions calculations'!$F988) *
                    ('Emission Factors'!$H$5:$H$488 = 'GHG emissions calculations'!$H988),
                    0),
              MATCH('GHG emissions calculations'!R$6, 'Emission Factors'!$E$5:$R$5, 0)),
        ""),
    "")</f>
        <v/>
      </c>
      <c r="S988" s="312">
        <f t="shared" si="2"/>
        <v>0</v>
      </c>
      <c r="T988" s="23"/>
    </row>
    <row r="989" ht="15.75" customHeight="1" outlineLevel="1">
      <c r="A989" s="23"/>
      <c r="B989" s="71"/>
      <c r="C989" s="71"/>
      <c r="D989" s="71"/>
      <c r="E989" s="314"/>
      <c r="F989" s="311" t="str">
        <f>Lists!T363</f>
        <v>Steel -  Steel part turning - Africa</v>
      </c>
      <c r="G989" s="311" t="str">
        <f t="array" ref="G989">XLOOKUP(1,('Emission Factors'!$E$5:$E$488='GHG emissions calculations'!$F989)*('Emission Factors'!$H$5:$H$488='GHG emissions calculations'!$H989),INDEX('Emission Factors'!$E$5:$T$488,0,MATCH('GHG emissions calculations'!G$6,'Emission Factors'!$E$5:$T$5,0)),"",0)</f>
        <v/>
      </c>
      <c r="H989" s="311" t="s">
        <v>237</v>
      </c>
      <c r="I989" s="312" t="str">
        <f>IF(
    SUMIFS('Import data'!$L$25:$L$80,
           'Import data'!$J$25:$J$80, F989,
           'Import data'!$G$25:$G$80, 'GHG emissions calculations'!$H989,
           'Import data'!$I$25:$I$80,$E$541) &lt;&gt; 0,
    SUMIFS('Import data'!$L$25:$L$80,
           'Import data'!$J$25:$J$80, F989,
           'Import data'!$G$25:$G$80, 'GHG emissions calculations'!$H989,
           'Import data'!$I$25:$I$80,$E$541),
    ""
)</f>
        <v/>
      </c>
      <c r="J989" s="311" t="str">
        <f t="array" ref="J989">IF(
    XLOOKUP(F989, 'Import data'!$J$26:$J$47, 'Import data'!$M$26:$M$47, "", 0) = "Please add the region-specific supplier emission factor or choose a different region available in the IAEG database.",
    "",
    XLOOKUP(F989, 'Import data'!$J$26:$J$47, 'Import data'!$M$26:$M$47, "", 0)
)</f>
        <v/>
      </c>
      <c r="K989" s="311" t="str">
        <f t="array" ref="K989">IFERROR(
    XLOOKUP(F989,
            _xlws.FILTER('Supplier Emission'!$G$15:$G$49,
                   ('Supplier Emission'!$D$15:$D$49=H989) * ('Supplier Emission'!$F$15:$F$49=$E$541)),
            _xlws.FILTER('Supplier Emission'!$I$15:$I$49,
                   ('Supplier Emission'!$D$15:$D$49=H989) * ('Supplier Emission'!$F$15:$F$49=$E$541)),
            ""),
    "")</f>
        <v/>
      </c>
      <c r="L989" s="311" t="str">
        <f t="array" ref="L989">IFERROR(
    XLOOKUP(F989,
            _xlws.FILTER('Supplier Emission'!$G$15:$G$49,
                   ('Supplier Emission'!$D$15:$D$49=H989) * ('Supplier Emission'!$F$15:$F$49=$E$541)),
            _xlws.FILTER('Supplier Emission'!$J$15:$J$49,
                   ('Supplier Emission'!$D$15:$D$49=H989) * ('Supplier Emission'!$F$15:$F$49=$E$541)),
            ""),
    "")</f>
        <v/>
      </c>
      <c r="M989" s="311" t="str">
        <f t="array" ref="M989">IFERROR(
    XLOOKUP(F989,
            _xlws.FILTER('Supplier Emission'!$G$15:$G$49,
                   ('Supplier Emission'!$D$15:$D$49=H989) * ('Supplier Emission'!$F$15:$F$49=$E$541)),
            _xlws.FILTER('Supplier Emission'!$M$15:$M$49,
                   ('Supplier Emission'!$D$15:$D$49=H989) * ('Supplier Emission'!$F$15:$F$49=$E$541)),
            ""),
    "")</f>
        <v/>
      </c>
      <c r="N989" s="311" t="str">
        <f t="array" ref="N989">IFERROR(
    XLOOKUP(F989,
            _xlws.FILTER('Supplier Emission'!$G$15:$G$49,
                   ('Supplier Emission'!$D$15:$D$49=H989) * ('Supplier Emission'!$F$15:$F$49=$E$541)),
            _xlws.FILTER('Supplier Emission'!$H$15:$H$49,
                   ('Supplier Emission'!$D$15:$D$49=H989) * ('Supplier Emission'!$F$15:$F$49=$E$541)),
            ""),
    "")</f>
        <v/>
      </c>
      <c r="O989" s="311" t="str">
        <f t="array" ref="O989">XLOOKUP(1,('Emission Factors'!$E$5:$E$488='GHG emissions calculations'!$F989)*('Emission Factors'!$H$5:$H$488='GHG emissions calculations'!$H989),INDEX('Emission Factors'!$E$5:$T$488,0,MATCH('GHG emissions calculations'!O$6,'Emission Factors'!$E$5:$T$5,0)),"",0)</f>
        <v/>
      </c>
      <c r="P989" s="313" t="str">
        <f t="array" ref="P989">IFERROR(
    INDEX('Emission Factors'!$E$5:$P$488,
          MATCH(1,
                ('Emission Factors'!$E$5:$E$488 = 'GHG emissions calculations'!$F989) *
                ('Emission Factors'!$H$5:$H$488 = 'GHG emissions calculations'!$H989),
                0),
          MATCH('GHG emissions calculations'!P$6,'Emission Factors'!$E$5:$P$5,0)),
    "")</f>
        <v/>
      </c>
      <c r="Q989" s="311" t="str">
        <f t="array" ref="Q989">IFERROR(
    IF(
        INDEX('Emission Factors'!$E$5:$P$488,
              MATCH(1,
                    ('Emission Factors'!$E$5:$E$488 = 'GHG emissions calculations'!$F989) *
                    ('Emission Factors'!$H$5:$H$488 = 'GHG emissions calculations'!$H989),
                    0),
              MATCH('GHG emissions calculations'!Q$6, 'Emission Factors'!$E$5:$P$5, 0)) &lt;&gt; "",
        INDEX('Emission Factors'!$E$5:$P$488,
              MATCH(1,
                    ('Emission Factors'!$E$5:$E$488 = 'GHG emissions calculations'!$F989) *
                    ('Emission Factors'!$H$5:$H$488 = 'GHG emissions calculations'!$H989),
                    0),
              MATCH('GHG emissions calculations'!Q$6, 'Emission Factors'!$E$5:$P$5, 0)),
        ""),
    "")</f>
        <v/>
      </c>
      <c r="R989" s="311" t="str">
        <f t="array" ref="R989">IFERROR(
    IF(
        INDEX('Emission Factors'!$E$5:$R$488,
              MATCH(1,
                    ('Emission Factors'!$E$5:$E$488 = 'GHG emissions calculations'!$F989) *
                    ('Emission Factors'!$H$5:$H$488 = 'GHG emissions calculations'!$H989),
                    0),
              MATCH('GHG emissions calculations'!R$6, 'Emission Factors'!$E$5:$R$5, 0)) &lt;&gt; "",
        INDEX('Emission Factors'!$E$5:$R$488,
              MATCH(1,
                    ('Emission Factors'!$E$5:$E$488 = 'GHG emissions calculations'!$F989) *
                    ('Emission Factors'!$H$5:$H$488 = 'GHG emissions calculations'!$H989),
                    0),
              MATCH('GHG emissions calculations'!R$6, 'Emission Factors'!$E$5:$R$5, 0)),
        ""),
    "")</f>
        <v/>
      </c>
      <c r="S989" s="312">
        <f t="shared" si="2"/>
        <v>0</v>
      </c>
      <c r="T989" s="23"/>
    </row>
    <row r="990" ht="15.75" customHeight="1" outlineLevel="1">
      <c r="A990" s="23"/>
      <c r="B990" s="71"/>
      <c r="C990" s="71"/>
      <c r="D990" s="71"/>
      <c r="E990" s="314"/>
      <c r="F990" s="311" t="str">
        <f>Lists!T361</f>
        <v>Steel -  Steel part turning - America</v>
      </c>
      <c r="G990" s="311" t="str">
        <f t="array" ref="G990">XLOOKUP(1,('Emission Factors'!$E$5:$E$488='GHG emissions calculations'!$F990)*('Emission Factors'!$H$5:$H$488='GHG emissions calculations'!$H990),INDEX('Emission Factors'!$E$5:$T$488,0,MATCH('GHG emissions calculations'!G$6,'Emission Factors'!$E$5:$T$5,0)),"",0)</f>
        <v/>
      </c>
      <c r="H990" s="311" t="s">
        <v>237</v>
      </c>
      <c r="I990" s="312" t="str">
        <f>IF(
    SUMIFS('Import data'!$L$25:$L$80,
           'Import data'!$J$25:$J$80, F990,
           'Import data'!$G$25:$G$80, 'GHG emissions calculations'!$H990,
           'Import data'!$I$25:$I$80,$E$541) &lt;&gt; 0,
    SUMIFS('Import data'!$L$25:$L$80,
           'Import data'!$J$25:$J$80, F990,
           'Import data'!$G$25:$G$80, 'GHG emissions calculations'!$H990,
           'Import data'!$I$25:$I$80,$E$541),
    ""
)</f>
        <v/>
      </c>
      <c r="J990" s="311" t="str">
        <f t="array" ref="J990">IF(
    XLOOKUP(F990, 'Import data'!$J$26:$J$47, 'Import data'!$M$26:$M$47, "", 0) = "Please add the region-specific supplier emission factor or choose a different region available in the IAEG database.",
    "",
    XLOOKUP(F990, 'Import data'!$J$26:$J$47, 'Import data'!$M$26:$M$47, "", 0)
)</f>
        <v/>
      </c>
      <c r="K990" s="311" t="str">
        <f t="array" ref="K990">IFERROR(
    XLOOKUP(F990,
            _xlws.FILTER('Supplier Emission'!$G$15:$G$49,
                   ('Supplier Emission'!$D$15:$D$49=H990) * ('Supplier Emission'!$F$15:$F$49=$E$541)),
            _xlws.FILTER('Supplier Emission'!$I$15:$I$49,
                   ('Supplier Emission'!$D$15:$D$49=H990) * ('Supplier Emission'!$F$15:$F$49=$E$541)),
            ""),
    "")</f>
        <v/>
      </c>
      <c r="L990" s="311" t="str">
        <f t="array" ref="L990">IFERROR(
    XLOOKUP(F990,
            _xlws.FILTER('Supplier Emission'!$G$15:$G$49,
                   ('Supplier Emission'!$D$15:$D$49=H990) * ('Supplier Emission'!$F$15:$F$49=$E$541)),
            _xlws.FILTER('Supplier Emission'!$J$15:$J$49,
                   ('Supplier Emission'!$D$15:$D$49=H990) * ('Supplier Emission'!$F$15:$F$49=$E$541)),
            ""),
    "")</f>
        <v/>
      </c>
      <c r="M990" s="311" t="str">
        <f t="array" ref="M990">IFERROR(
    XLOOKUP(F990,
            _xlws.FILTER('Supplier Emission'!$G$15:$G$49,
                   ('Supplier Emission'!$D$15:$D$49=H990) * ('Supplier Emission'!$F$15:$F$49=$E$541)),
            _xlws.FILTER('Supplier Emission'!$M$15:$M$49,
                   ('Supplier Emission'!$D$15:$D$49=H990) * ('Supplier Emission'!$F$15:$F$49=$E$541)),
            ""),
    "")</f>
        <v/>
      </c>
      <c r="N990" s="311" t="str">
        <f t="array" ref="N990">IFERROR(
    XLOOKUP(F990,
            _xlws.FILTER('Supplier Emission'!$G$15:$G$49,
                   ('Supplier Emission'!$D$15:$D$49=H990) * ('Supplier Emission'!$F$15:$F$49=$E$541)),
            _xlws.FILTER('Supplier Emission'!$H$15:$H$49,
                   ('Supplier Emission'!$D$15:$D$49=H990) * ('Supplier Emission'!$F$15:$F$49=$E$541)),
            ""),
    "")</f>
        <v/>
      </c>
      <c r="O990" s="311" t="str">
        <f t="array" ref="O990">XLOOKUP(1,('Emission Factors'!$E$5:$E$488='GHG emissions calculations'!$F990)*('Emission Factors'!$H$5:$H$488='GHG emissions calculations'!$H990),INDEX('Emission Factors'!$E$5:$T$488,0,MATCH('GHG emissions calculations'!O$6,'Emission Factors'!$E$5:$T$5,0)),"",0)</f>
        <v/>
      </c>
      <c r="P990" s="313" t="str">
        <f t="array" ref="P990">IFERROR(
    INDEX('Emission Factors'!$E$5:$P$488,
          MATCH(1,
                ('Emission Factors'!$E$5:$E$488 = 'GHG emissions calculations'!$F990) *
                ('Emission Factors'!$H$5:$H$488 = 'GHG emissions calculations'!$H990),
                0),
          MATCH('GHG emissions calculations'!P$6,'Emission Factors'!$E$5:$P$5,0)),
    "")</f>
        <v/>
      </c>
      <c r="Q990" s="311" t="str">
        <f t="array" ref="Q990">IFERROR(
    IF(
        INDEX('Emission Factors'!$E$5:$P$488,
              MATCH(1,
                    ('Emission Factors'!$E$5:$E$488 = 'GHG emissions calculations'!$F990) *
                    ('Emission Factors'!$H$5:$H$488 = 'GHG emissions calculations'!$H990),
                    0),
              MATCH('GHG emissions calculations'!Q$6, 'Emission Factors'!$E$5:$P$5, 0)) &lt;&gt; "",
        INDEX('Emission Factors'!$E$5:$P$488,
              MATCH(1,
                    ('Emission Factors'!$E$5:$E$488 = 'GHG emissions calculations'!$F990) *
                    ('Emission Factors'!$H$5:$H$488 = 'GHG emissions calculations'!$H990),
                    0),
              MATCH('GHG emissions calculations'!Q$6, 'Emission Factors'!$E$5:$P$5, 0)),
        ""),
    "")</f>
        <v/>
      </c>
      <c r="R990" s="311" t="str">
        <f t="array" ref="R990">IFERROR(
    IF(
        INDEX('Emission Factors'!$E$5:$R$488,
              MATCH(1,
                    ('Emission Factors'!$E$5:$E$488 = 'GHG emissions calculations'!$F990) *
                    ('Emission Factors'!$H$5:$H$488 = 'GHG emissions calculations'!$H990),
                    0),
              MATCH('GHG emissions calculations'!R$6, 'Emission Factors'!$E$5:$R$5, 0)) &lt;&gt; "",
        INDEX('Emission Factors'!$E$5:$R$488,
              MATCH(1,
                    ('Emission Factors'!$E$5:$E$488 = 'GHG emissions calculations'!$F990) *
                    ('Emission Factors'!$H$5:$H$488 = 'GHG emissions calculations'!$H990),
                    0),
              MATCH('GHG emissions calculations'!R$6, 'Emission Factors'!$E$5:$R$5, 0)),
        ""),
    "")</f>
        <v/>
      </c>
      <c r="S990" s="312">
        <f t="shared" si="2"/>
        <v>0</v>
      </c>
      <c r="T990" s="23"/>
    </row>
    <row r="991" ht="15.75" customHeight="1" outlineLevel="1">
      <c r="A991" s="23"/>
      <c r="B991" s="71"/>
      <c r="C991" s="71"/>
      <c r="D991" s="71"/>
      <c r="E991" s="314"/>
      <c r="F991" s="311" t="str">
        <f>Lists!T364</f>
        <v>Steel -  Steel part turning - Asia</v>
      </c>
      <c r="G991" s="311" t="str">
        <f t="array" ref="G991">XLOOKUP(1,('Emission Factors'!$E$5:$E$488='GHG emissions calculations'!$F991)*('Emission Factors'!$H$5:$H$488='GHG emissions calculations'!$H991),INDEX('Emission Factors'!$E$5:$T$488,0,MATCH('GHG emissions calculations'!G$6,'Emission Factors'!$E$5:$T$5,0)),"",0)</f>
        <v/>
      </c>
      <c r="H991" s="311" t="s">
        <v>237</v>
      </c>
      <c r="I991" s="312" t="str">
        <f>IF(
    SUMIFS('Import data'!$L$25:$L$80,
           'Import data'!$J$25:$J$80, F991,
           'Import data'!$G$25:$G$80, 'GHG emissions calculations'!$H991,
           'Import data'!$I$25:$I$80,$E$541) &lt;&gt; 0,
    SUMIFS('Import data'!$L$25:$L$80,
           'Import data'!$J$25:$J$80, F991,
           'Import data'!$G$25:$G$80, 'GHG emissions calculations'!$H991,
           'Import data'!$I$25:$I$80,$E$541),
    ""
)</f>
        <v/>
      </c>
      <c r="J991" s="311" t="str">
        <f t="array" ref="J991">IF(
    XLOOKUP(F991, 'Import data'!$J$26:$J$47, 'Import data'!$M$26:$M$47, "", 0) = "Please add the region-specific supplier emission factor or choose a different region available in the IAEG database.",
    "",
    XLOOKUP(F991, 'Import data'!$J$26:$J$47, 'Import data'!$M$26:$M$47, "", 0)
)</f>
        <v/>
      </c>
      <c r="K991" s="311" t="str">
        <f t="array" ref="K991">IFERROR(
    XLOOKUP(F991,
            _xlws.FILTER('Supplier Emission'!$G$15:$G$49,
                   ('Supplier Emission'!$D$15:$D$49=H991) * ('Supplier Emission'!$F$15:$F$49=$E$541)),
            _xlws.FILTER('Supplier Emission'!$I$15:$I$49,
                   ('Supplier Emission'!$D$15:$D$49=H991) * ('Supplier Emission'!$F$15:$F$49=$E$541)),
            ""),
    "")</f>
        <v/>
      </c>
      <c r="L991" s="311" t="str">
        <f t="array" ref="L991">IFERROR(
    XLOOKUP(F991,
            _xlws.FILTER('Supplier Emission'!$G$15:$G$49,
                   ('Supplier Emission'!$D$15:$D$49=H991) * ('Supplier Emission'!$F$15:$F$49=$E$541)),
            _xlws.FILTER('Supplier Emission'!$J$15:$J$49,
                   ('Supplier Emission'!$D$15:$D$49=H991) * ('Supplier Emission'!$F$15:$F$49=$E$541)),
            ""),
    "")</f>
        <v/>
      </c>
      <c r="M991" s="311" t="str">
        <f t="array" ref="M991">IFERROR(
    XLOOKUP(F991,
            _xlws.FILTER('Supplier Emission'!$G$15:$G$49,
                   ('Supplier Emission'!$D$15:$D$49=H991) * ('Supplier Emission'!$F$15:$F$49=$E$541)),
            _xlws.FILTER('Supplier Emission'!$M$15:$M$49,
                   ('Supplier Emission'!$D$15:$D$49=H991) * ('Supplier Emission'!$F$15:$F$49=$E$541)),
            ""),
    "")</f>
        <v/>
      </c>
      <c r="N991" s="311" t="str">
        <f t="array" ref="N991">IFERROR(
    XLOOKUP(F991,
            _xlws.FILTER('Supplier Emission'!$G$15:$G$49,
                   ('Supplier Emission'!$D$15:$D$49=H991) * ('Supplier Emission'!$F$15:$F$49=$E$541)),
            _xlws.FILTER('Supplier Emission'!$H$15:$H$49,
                   ('Supplier Emission'!$D$15:$D$49=H991) * ('Supplier Emission'!$F$15:$F$49=$E$541)),
            ""),
    "")</f>
        <v/>
      </c>
      <c r="O991" s="311" t="str">
        <f t="array" ref="O991">XLOOKUP(1,('Emission Factors'!$E$5:$E$488='GHG emissions calculations'!$F991)*('Emission Factors'!$H$5:$H$488='GHG emissions calculations'!$H991),INDEX('Emission Factors'!$E$5:$T$488,0,MATCH('GHG emissions calculations'!O$6,'Emission Factors'!$E$5:$T$5,0)),"",0)</f>
        <v/>
      </c>
      <c r="P991" s="313" t="str">
        <f t="array" ref="P991">IFERROR(
    INDEX('Emission Factors'!$E$5:$P$488,
          MATCH(1,
                ('Emission Factors'!$E$5:$E$488 = 'GHG emissions calculations'!$F991) *
                ('Emission Factors'!$H$5:$H$488 = 'GHG emissions calculations'!$H991),
                0),
          MATCH('GHG emissions calculations'!P$6,'Emission Factors'!$E$5:$P$5,0)),
    "")</f>
        <v/>
      </c>
      <c r="Q991" s="311" t="str">
        <f t="array" ref="Q991">IFERROR(
    IF(
        INDEX('Emission Factors'!$E$5:$P$488,
              MATCH(1,
                    ('Emission Factors'!$E$5:$E$488 = 'GHG emissions calculations'!$F991) *
                    ('Emission Factors'!$H$5:$H$488 = 'GHG emissions calculations'!$H991),
                    0),
              MATCH('GHG emissions calculations'!Q$6, 'Emission Factors'!$E$5:$P$5, 0)) &lt;&gt; "",
        INDEX('Emission Factors'!$E$5:$P$488,
              MATCH(1,
                    ('Emission Factors'!$E$5:$E$488 = 'GHG emissions calculations'!$F991) *
                    ('Emission Factors'!$H$5:$H$488 = 'GHG emissions calculations'!$H991),
                    0),
              MATCH('GHG emissions calculations'!Q$6, 'Emission Factors'!$E$5:$P$5, 0)),
        ""),
    "")</f>
        <v/>
      </c>
      <c r="R991" s="311" t="str">
        <f t="array" ref="R991">IFERROR(
    IF(
        INDEX('Emission Factors'!$E$5:$R$488,
              MATCH(1,
                    ('Emission Factors'!$E$5:$E$488 = 'GHG emissions calculations'!$F991) *
                    ('Emission Factors'!$H$5:$H$488 = 'GHG emissions calculations'!$H991),
                    0),
              MATCH('GHG emissions calculations'!R$6, 'Emission Factors'!$E$5:$R$5, 0)) &lt;&gt; "",
        INDEX('Emission Factors'!$E$5:$R$488,
              MATCH(1,
                    ('Emission Factors'!$E$5:$E$488 = 'GHG emissions calculations'!$F991) *
                    ('Emission Factors'!$H$5:$H$488 = 'GHG emissions calculations'!$H991),
                    0),
              MATCH('GHG emissions calculations'!R$6, 'Emission Factors'!$E$5:$R$5, 0)),
        ""),
    "")</f>
        <v/>
      </c>
      <c r="S991" s="312">
        <f t="shared" si="2"/>
        <v>0</v>
      </c>
      <c r="T991" s="23"/>
    </row>
    <row r="992" ht="15.75" customHeight="1" outlineLevel="1">
      <c r="A992" s="23"/>
      <c r="B992" s="71"/>
      <c r="C992" s="71"/>
      <c r="D992" s="71"/>
      <c r="E992" s="314"/>
      <c r="F992" s="311" t="str">
        <f>Lists!T362</f>
        <v>Steel -  Steel part turning - Europe</v>
      </c>
      <c r="G992" s="311" t="str">
        <f t="array" ref="G992">XLOOKUP(1,('Emission Factors'!$E$5:$E$488='GHG emissions calculations'!$F992)*('Emission Factors'!$H$5:$H$488='GHG emissions calculations'!$H992),INDEX('Emission Factors'!$E$5:$T$488,0,MATCH('GHG emissions calculations'!G$6,'Emission Factors'!$E$5:$T$5,0)),"",0)</f>
        <v/>
      </c>
      <c r="H992" s="311" t="s">
        <v>237</v>
      </c>
      <c r="I992" s="312" t="str">
        <f>IF(
    SUMIFS('Import data'!$L$25:$L$80,
           'Import data'!$J$25:$J$80, F992,
           'Import data'!$G$25:$G$80, 'GHG emissions calculations'!$H992,
           'Import data'!$I$25:$I$80,$E$541) &lt;&gt; 0,
    SUMIFS('Import data'!$L$25:$L$80,
           'Import data'!$J$25:$J$80, F992,
           'Import data'!$G$25:$G$80, 'GHG emissions calculations'!$H992,
           'Import data'!$I$25:$I$80,$E$541),
    ""
)</f>
        <v/>
      </c>
      <c r="J992" s="311" t="str">
        <f t="array" ref="J992">IF(
    XLOOKUP(F992, 'Import data'!$J$26:$J$47, 'Import data'!$M$26:$M$47, "", 0) = "Please add the region-specific supplier emission factor or choose a different region available in the IAEG database.",
    "",
    XLOOKUP(F992, 'Import data'!$J$26:$J$47, 'Import data'!$M$26:$M$47, "", 0)
)</f>
        <v/>
      </c>
      <c r="K992" s="311" t="str">
        <f t="array" ref="K992">IFERROR(
    XLOOKUP(F992,
            _xlws.FILTER('Supplier Emission'!$G$15:$G$49,
                   ('Supplier Emission'!$D$15:$D$49=H992) * ('Supplier Emission'!$F$15:$F$49=$E$541)),
            _xlws.FILTER('Supplier Emission'!$I$15:$I$49,
                   ('Supplier Emission'!$D$15:$D$49=H992) * ('Supplier Emission'!$F$15:$F$49=$E$541)),
            ""),
    "")</f>
        <v/>
      </c>
      <c r="L992" s="311" t="str">
        <f t="array" ref="L992">IFERROR(
    XLOOKUP(F992,
            _xlws.FILTER('Supplier Emission'!$G$15:$G$49,
                   ('Supplier Emission'!$D$15:$D$49=H992) * ('Supplier Emission'!$F$15:$F$49=$E$541)),
            _xlws.FILTER('Supplier Emission'!$J$15:$J$49,
                   ('Supplier Emission'!$D$15:$D$49=H992) * ('Supplier Emission'!$F$15:$F$49=$E$541)),
            ""),
    "")</f>
        <v/>
      </c>
      <c r="M992" s="311" t="str">
        <f t="array" ref="M992">IFERROR(
    XLOOKUP(F992,
            _xlws.FILTER('Supplier Emission'!$G$15:$G$49,
                   ('Supplier Emission'!$D$15:$D$49=H992) * ('Supplier Emission'!$F$15:$F$49=$E$541)),
            _xlws.FILTER('Supplier Emission'!$M$15:$M$49,
                   ('Supplier Emission'!$D$15:$D$49=H992) * ('Supplier Emission'!$F$15:$F$49=$E$541)),
            ""),
    "")</f>
        <v/>
      </c>
      <c r="N992" s="311" t="str">
        <f t="array" ref="N992">IFERROR(
    XLOOKUP(F992,
            _xlws.FILTER('Supplier Emission'!$G$15:$G$49,
                   ('Supplier Emission'!$D$15:$D$49=H992) * ('Supplier Emission'!$F$15:$F$49=$E$541)),
            _xlws.FILTER('Supplier Emission'!$H$15:$H$49,
                   ('Supplier Emission'!$D$15:$D$49=H992) * ('Supplier Emission'!$F$15:$F$49=$E$541)),
            ""),
    "")</f>
        <v/>
      </c>
      <c r="O992" s="311" t="str">
        <f t="array" ref="O992">XLOOKUP(1,('Emission Factors'!$E$5:$E$488='GHG emissions calculations'!$F992)*('Emission Factors'!$H$5:$H$488='GHG emissions calculations'!$H992),INDEX('Emission Factors'!$E$5:$T$488,0,MATCH('GHG emissions calculations'!O$6,'Emission Factors'!$E$5:$T$5,0)),"",0)</f>
        <v/>
      </c>
      <c r="P992" s="313" t="str">
        <f t="array" ref="P992">IFERROR(
    INDEX('Emission Factors'!$E$5:$P$488,
          MATCH(1,
                ('Emission Factors'!$E$5:$E$488 = 'GHG emissions calculations'!$F992) *
                ('Emission Factors'!$H$5:$H$488 = 'GHG emissions calculations'!$H992),
                0),
          MATCH('GHG emissions calculations'!P$6,'Emission Factors'!$E$5:$P$5,0)),
    "")</f>
        <v/>
      </c>
      <c r="Q992" s="311" t="str">
        <f t="array" ref="Q992">IFERROR(
    IF(
        INDEX('Emission Factors'!$E$5:$P$488,
              MATCH(1,
                    ('Emission Factors'!$E$5:$E$488 = 'GHG emissions calculations'!$F992) *
                    ('Emission Factors'!$H$5:$H$488 = 'GHG emissions calculations'!$H992),
                    0),
              MATCH('GHG emissions calculations'!Q$6, 'Emission Factors'!$E$5:$P$5, 0)) &lt;&gt; "",
        INDEX('Emission Factors'!$E$5:$P$488,
              MATCH(1,
                    ('Emission Factors'!$E$5:$E$488 = 'GHG emissions calculations'!$F992) *
                    ('Emission Factors'!$H$5:$H$488 = 'GHG emissions calculations'!$H992),
                    0),
              MATCH('GHG emissions calculations'!Q$6, 'Emission Factors'!$E$5:$P$5, 0)),
        ""),
    "")</f>
        <v/>
      </c>
      <c r="R992" s="311" t="str">
        <f t="array" ref="R992">IFERROR(
    IF(
        INDEX('Emission Factors'!$E$5:$R$488,
              MATCH(1,
                    ('Emission Factors'!$E$5:$E$488 = 'GHG emissions calculations'!$F992) *
                    ('Emission Factors'!$H$5:$H$488 = 'GHG emissions calculations'!$H992),
                    0),
              MATCH('GHG emissions calculations'!R$6, 'Emission Factors'!$E$5:$R$5, 0)) &lt;&gt; "",
        INDEX('Emission Factors'!$E$5:$R$488,
              MATCH(1,
                    ('Emission Factors'!$E$5:$E$488 = 'GHG emissions calculations'!$F992) *
                    ('Emission Factors'!$H$5:$H$488 = 'GHG emissions calculations'!$H992),
                    0),
              MATCH('GHG emissions calculations'!R$6, 'Emission Factors'!$E$5:$R$5, 0)),
        ""),
    "")</f>
        <v/>
      </c>
      <c r="S992" s="312">
        <f t="shared" si="2"/>
        <v>0</v>
      </c>
      <c r="T992" s="23"/>
    </row>
    <row r="993" ht="15.75" customHeight="1" outlineLevel="1">
      <c r="A993" s="23"/>
      <c r="B993" s="71"/>
      <c r="C993" s="71"/>
      <c r="D993" s="71"/>
      <c r="E993" s="314"/>
      <c r="F993" s="311" t="str">
        <f>Lists!T367</f>
        <v>Steel -  Steel part turning - Global or unspecified region</v>
      </c>
      <c r="G993" s="311">
        <f t="array" ref="G993">XLOOKUP(1,('Emission Factors'!$E$5:$E$488='GHG emissions calculations'!$F993)*('Emission Factors'!$H$5:$H$488='GHG emissions calculations'!$H993),INDEX('Emission Factors'!$E$5:$T$488,0,MATCH('GHG emissions calculations'!G$6,'Emission Factors'!$E$5:$T$5,0)),"",0)</f>
        <v>3</v>
      </c>
      <c r="H993" s="311" t="s">
        <v>237</v>
      </c>
      <c r="I993" s="312" t="str">
        <f>IF(
    SUMIFS('Import data'!$L$25:$L$80,
           'Import data'!$J$25:$J$80, F993,
           'Import data'!$G$25:$G$80, 'GHG emissions calculations'!$H993,
           'Import data'!$I$25:$I$80,$E$541) &lt;&gt; 0,
    SUMIFS('Import data'!$L$25:$L$80,
           'Import data'!$J$25:$J$80, F993,
           'Import data'!$G$25:$G$80, 'GHG emissions calculations'!$H993,
           'Import data'!$I$25:$I$80,$E$541),
    ""
)</f>
        <v/>
      </c>
      <c r="J993" s="311" t="str">
        <f t="array" ref="J993">IF(
    XLOOKUP(F993, 'Import data'!$J$26:$J$47, 'Import data'!$M$26:$M$47, "", 0) = "Please add the region-specific supplier emission factor or choose a different region available in the IAEG database.",
    "",
    XLOOKUP(F993, 'Import data'!$J$26:$J$47, 'Import data'!$M$26:$M$47, "", 0)
)</f>
        <v/>
      </c>
      <c r="K993" s="311" t="str">
        <f t="array" ref="K993">IFERROR(
    XLOOKUP(F993,
            _xlws.FILTER('Supplier Emission'!$G$15:$G$49,
                   ('Supplier Emission'!$D$15:$D$49=H993) * ('Supplier Emission'!$F$15:$F$49=$E$541)),
            _xlws.FILTER('Supplier Emission'!$I$15:$I$49,
                   ('Supplier Emission'!$D$15:$D$49=H993) * ('Supplier Emission'!$F$15:$F$49=$E$541)),
            ""),
    "")</f>
        <v/>
      </c>
      <c r="L993" s="311" t="str">
        <f t="array" ref="L993">IFERROR(
    XLOOKUP(F993,
            _xlws.FILTER('Supplier Emission'!$G$15:$G$49,
                   ('Supplier Emission'!$D$15:$D$49=H993) * ('Supplier Emission'!$F$15:$F$49=$E$541)),
            _xlws.FILTER('Supplier Emission'!$J$15:$J$49,
                   ('Supplier Emission'!$D$15:$D$49=H993) * ('Supplier Emission'!$F$15:$F$49=$E$541)),
            ""),
    "")</f>
        <v/>
      </c>
      <c r="M993" s="311" t="str">
        <f t="array" ref="M993">IFERROR(
    XLOOKUP(F993,
            _xlws.FILTER('Supplier Emission'!$G$15:$G$49,
                   ('Supplier Emission'!$D$15:$D$49=H993) * ('Supplier Emission'!$F$15:$F$49=$E$541)),
            _xlws.FILTER('Supplier Emission'!$M$15:$M$49,
                   ('Supplier Emission'!$D$15:$D$49=H993) * ('Supplier Emission'!$F$15:$F$49=$E$541)),
            ""),
    "")</f>
        <v/>
      </c>
      <c r="N993" s="311" t="str">
        <f t="array" ref="N993">IFERROR(
    XLOOKUP(F993,
            _xlws.FILTER('Supplier Emission'!$G$15:$G$49,
                   ('Supplier Emission'!$D$15:$D$49=H993) * ('Supplier Emission'!$F$15:$F$49=$E$541)),
            _xlws.FILTER('Supplier Emission'!$H$15:$H$49,
                   ('Supplier Emission'!$D$15:$D$49=H993) * ('Supplier Emission'!$F$15:$F$49=$E$541)),
            ""),
    "")</f>
        <v/>
      </c>
      <c r="O993" s="311" t="str">
        <f t="array" ref="O993">XLOOKUP(1,('Emission Factors'!$E$5:$E$488='GHG emissions calculations'!$F993)*('Emission Factors'!$H$5:$H$488='GHG emissions calculations'!$H993),INDEX('Emission Factors'!$E$5:$T$488,0,MATCH('GHG emissions calculations'!O$6,'Emission Factors'!$E$5:$T$5,0)),"",0)</f>
        <v>Chariotage de pièces en acier (5% de perte), GLO</v>
      </c>
      <c r="P993" s="313">
        <f t="array" ref="P993">IFERROR(
    INDEX('Emission Factors'!$E$5:$P$488,
          MATCH(1,
                ('Emission Factors'!$E$5:$E$488 = 'GHG emissions calculations'!$F993) *
                ('Emission Factors'!$H$5:$H$488 = 'GHG emissions calculations'!$H993),
                0),
          MATCH('GHG emissions calculations'!P$6,'Emission Factors'!$E$5:$P$5,0)),
    "")</f>
        <v>0.0932</v>
      </c>
      <c r="Q993" s="311" t="str">
        <f t="array" ref="Q993">IFERROR(
    IF(
        INDEX('Emission Factors'!$E$5:$P$488,
              MATCH(1,
                    ('Emission Factors'!$E$5:$E$488 = 'GHG emissions calculations'!$F993) *
                    ('Emission Factors'!$H$5:$H$488 = 'GHG emissions calculations'!$H993),
                    0),
              MATCH('GHG emissions calculations'!Q$6, 'Emission Factors'!$E$5:$P$5, 0)) &lt;&gt; "",
        INDEX('Emission Factors'!$E$5:$P$488,
              MATCH(1,
                    ('Emission Factors'!$E$5:$E$488 = 'GHG emissions calculations'!$F993) *
                    ('Emission Factors'!$H$5:$H$488 = 'GHG emissions calculations'!$H993),
                    0),
              MATCH('GHG emissions calculations'!Q$6, 'Emission Factors'!$E$5:$P$5, 0)),
        ""),
    "")</f>
        <v>kgCO2e/kg</v>
      </c>
      <c r="R993" s="311" t="str">
        <f t="array" ref="R993">IFERROR(
    IF(
        INDEX('Emission Factors'!$E$5:$R$488,
              MATCH(1,
                    ('Emission Factors'!$E$5:$E$488 = 'GHG emissions calculations'!$F993) *
                    ('Emission Factors'!$H$5:$H$488 = 'GHG emissions calculations'!$H993),
                    0),
              MATCH('GHG emissions calculations'!R$6, 'Emission Factors'!$E$5:$R$5, 0)) &lt;&gt; "",
        INDEX('Emission Factors'!$E$5:$R$488,
              MATCH(1,
                    ('Emission Factors'!$E$5:$E$488 = 'GHG emissions calculations'!$F993) *
                    ('Emission Factors'!$H$5:$H$488 = 'GHG emissions calculations'!$H993),
                    0),
              MATCH('GHG emissions calculations'!R$6, 'Emission Factors'!$E$5:$R$5, 0)),
        ""),
    "")</f>
        <v>Global or unspecified region</v>
      </c>
      <c r="S993" s="312">
        <f t="shared" si="2"/>
        <v>0</v>
      </c>
      <c r="T993" s="23"/>
    </row>
    <row r="994" ht="15.75" customHeight="1" outlineLevel="1">
      <c r="A994" s="23"/>
      <c r="B994" s="71"/>
      <c r="C994" s="71"/>
      <c r="D994" s="71"/>
      <c r="E994" s="314"/>
      <c r="F994" s="311" t="str">
        <f>Lists!T366</f>
        <v>Steel -  Steel part turning - Middle East</v>
      </c>
      <c r="G994" s="311" t="str">
        <f t="array" ref="G994">XLOOKUP(1,('Emission Factors'!$E$5:$E$488='GHG emissions calculations'!$F994)*('Emission Factors'!$H$5:$H$488='GHG emissions calculations'!$H994),INDEX('Emission Factors'!$E$5:$T$488,0,MATCH('GHG emissions calculations'!G$6,'Emission Factors'!$E$5:$T$5,0)),"",0)</f>
        <v/>
      </c>
      <c r="H994" s="311" t="s">
        <v>237</v>
      </c>
      <c r="I994" s="312" t="str">
        <f>IF(
    SUMIFS('Import data'!$L$25:$L$80,
           'Import data'!$J$25:$J$80, F994,
           'Import data'!$G$25:$G$80, 'GHG emissions calculations'!$H994,
           'Import data'!$I$25:$I$80,$E$541) &lt;&gt; 0,
    SUMIFS('Import data'!$L$25:$L$80,
           'Import data'!$J$25:$J$80, F994,
           'Import data'!$G$25:$G$80, 'GHG emissions calculations'!$H994,
           'Import data'!$I$25:$I$80,$E$541),
    ""
)</f>
        <v/>
      </c>
      <c r="J994" s="311" t="str">
        <f t="array" ref="J994">IF(
    XLOOKUP(F994, 'Import data'!$J$26:$J$47, 'Import data'!$M$26:$M$47, "", 0) = "Please add the region-specific supplier emission factor or choose a different region available in the IAEG database.",
    "",
    XLOOKUP(F994, 'Import data'!$J$26:$J$47, 'Import data'!$M$26:$M$47, "", 0)
)</f>
        <v/>
      </c>
      <c r="K994" s="311" t="str">
        <f t="array" ref="K994">IFERROR(
    XLOOKUP(F994,
            _xlws.FILTER('Supplier Emission'!$G$15:$G$49,
                   ('Supplier Emission'!$D$15:$D$49=H994) * ('Supplier Emission'!$F$15:$F$49=$E$541)),
            _xlws.FILTER('Supplier Emission'!$I$15:$I$49,
                   ('Supplier Emission'!$D$15:$D$49=H994) * ('Supplier Emission'!$F$15:$F$49=$E$541)),
            ""),
    "")</f>
        <v/>
      </c>
      <c r="L994" s="311" t="str">
        <f t="array" ref="L994">IFERROR(
    XLOOKUP(F994,
            _xlws.FILTER('Supplier Emission'!$G$15:$G$49,
                   ('Supplier Emission'!$D$15:$D$49=H994) * ('Supplier Emission'!$F$15:$F$49=$E$541)),
            _xlws.FILTER('Supplier Emission'!$J$15:$J$49,
                   ('Supplier Emission'!$D$15:$D$49=H994) * ('Supplier Emission'!$F$15:$F$49=$E$541)),
            ""),
    "")</f>
        <v/>
      </c>
      <c r="M994" s="311" t="str">
        <f t="array" ref="M994">IFERROR(
    XLOOKUP(F994,
            _xlws.FILTER('Supplier Emission'!$G$15:$G$49,
                   ('Supplier Emission'!$D$15:$D$49=H994) * ('Supplier Emission'!$F$15:$F$49=$E$541)),
            _xlws.FILTER('Supplier Emission'!$M$15:$M$49,
                   ('Supplier Emission'!$D$15:$D$49=H994) * ('Supplier Emission'!$F$15:$F$49=$E$541)),
            ""),
    "")</f>
        <v/>
      </c>
      <c r="N994" s="311" t="str">
        <f t="array" ref="N994">IFERROR(
    XLOOKUP(F994,
            _xlws.FILTER('Supplier Emission'!$G$15:$G$49,
                   ('Supplier Emission'!$D$15:$D$49=H994) * ('Supplier Emission'!$F$15:$F$49=$E$541)),
            _xlws.FILTER('Supplier Emission'!$H$15:$H$49,
                   ('Supplier Emission'!$D$15:$D$49=H994) * ('Supplier Emission'!$F$15:$F$49=$E$541)),
            ""),
    "")</f>
        <v/>
      </c>
      <c r="O994" s="311" t="str">
        <f t="array" ref="O994">XLOOKUP(1,('Emission Factors'!$E$5:$E$488='GHG emissions calculations'!$F994)*('Emission Factors'!$H$5:$H$488='GHG emissions calculations'!$H994),INDEX('Emission Factors'!$E$5:$T$488,0,MATCH('GHG emissions calculations'!O$6,'Emission Factors'!$E$5:$T$5,0)),"",0)</f>
        <v/>
      </c>
      <c r="P994" s="313" t="str">
        <f t="array" ref="P994">IFERROR(
    INDEX('Emission Factors'!$E$5:$P$488,
          MATCH(1,
                ('Emission Factors'!$E$5:$E$488 = 'GHG emissions calculations'!$F994) *
                ('Emission Factors'!$H$5:$H$488 = 'GHG emissions calculations'!$H994),
                0),
          MATCH('GHG emissions calculations'!P$6,'Emission Factors'!$E$5:$P$5,0)),
    "")</f>
        <v/>
      </c>
      <c r="Q994" s="311" t="str">
        <f t="array" ref="Q994">IFERROR(
    IF(
        INDEX('Emission Factors'!$E$5:$P$488,
              MATCH(1,
                    ('Emission Factors'!$E$5:$E$488 = 'GHG emissions calculations'!$F994) *
                    ('Emission Factors'!$H$5:$H$488 = 'GHG emissions calculations'!$H994),
                    0),
              MATCH('GHG emissions calculations'!Q$6, 'Emission Factors'!$E$5:$P$5, 0)) &lt;&gt; "",
        INDEX('Emission Factors'!$E$5:$P$488,
              MATCH(1,
                    ('Emission Factors'!$E$5:$E$488 = 'GHG emissions calculations'!$F994) *
                    ('Emission Factors'!$H$5:$H$488 = 'GHG emissions calculations'!$H994),
                    0),
              MATCH('GHG emissions calculations'!Q$6, 'Emission Factors'!$E$5:$P$5, 0)),
        ""),
    "")</f>
        <v/>
      </c>
      <c r="R994" s="311" t="str">
        <f t="array" ref="R994">IFERROR(
    IF(
        INDEX('Emission Factors'!$E$5:$R$488,
              MATCH(1,
                    ('Emission Factors'!$E$5:$E$488 = 'GHG emissions calculations'!$F994) *
                    ('Emission Factors'!$H$5:$H$488 = 'GHG emissions calculations'!$H994),
                    0),
              MATCH('GHG emissions calculations'!R$6, 'Emission Factors'!$E$5:$R$5, 0)) &lt;&gt; "",
        INDEX('Emission Factors'!$E$5:$R$488,
              MATCH(1,
                    ('Emission Factors'!$E$5:$E$488 = 'GHG emissions calculations'!$F994) *
                    ('Emission Factors'!$H$5:$H$488 = 'GHG emissions calculations'!$H994),
                    0),
              MATCH('GHG emissions calculations'!R$6, 'Emission Factors'!$E$5:$R$5, 0)),
        ""),
    "")</f>
        <v/>
      </c>
      <c r="S994" s="312">
        <f t="shared" si="2"/>
        <v>0</v>
      </c>
      <c r="T994" s="23"/>
    </row>
    <row r="995" ht="15.75" customHeight="1" outlineLevel="1">
      <c r="A995" s="23"/>
      <c r="B995" s="71"/>
      <c r="C995" s="71"/>
      <c r="D995" s="71"/>
      <c r="E995" s="314"/>
      <c r="F995" s="311" t="str">
        <f>Lists!T365</f>
        <v>Steel -  Steel part turning - Oceania</v>
      </c>
      <c r="G995" s="311" t="str">
        <f t="array" ref="G995">XLOOKUP(1,('Emission Factors'!$E$5:$E$488='GHG emissions calculations'!$F995)*('Emission Factors'!$H$5:$H$488='GHG emissions calculations'!$H995),INDEX('Emission Factors'!$E$5:$T$488,0,MATCH('GHG emissions calculations'!G$6,'Emission Factors'!$E$5:$T$5,0)),"",0)</f>
        <v/>
      </c>
      <c r="H995" s="311" t="s">
        <v>237</v>
      </c>
      <c r="I995" s="312" t="str">
        <f>IF(
    SUMIFS('Import data'!$L$25:$L$80,
           'Import data'!$J$25:$J$80, F995,
           'Import data'!$G$25:$G$80, 'GHG emissions calculations'!$H995,
           'Import data'!$I$25:$I$80,$E$541) &lt;&gt; 0,
    SUMIFS('Import data'!$L$25:$L$80,
           'Import data'!$J$25:$J$80, F995,
           'Import data'!$G$25:$G$80, 'GHG emissions calculations'!$H995,
           'Import data'!$I$25:$I$80,$E$541),
    ""
)</f>
        <v/>
      </c>
      <c r="J995" s="311" t="str">
        <f t="array" ref="J995">IF(
    XLOOKUP(F995, 'Import data'!$J$26:$J$47, 'Import data'!$M$26:$M$47, "", 0) = "Please add the region-specific supplier emission factor or choose a different region available in the IAEG database.",
    "",
    XLOOKUP(F995, 'Import data'!$J$26:$J$47, 'Import data'!$M$26:$M$47, "", 0)
)</f>
        <v/>
      </c>
      <c r="K995" s="311" t="str">
        <f t="array" ref="K995">IFERROR(
    XLOOKUP(F995,
            _xlws.FILTER('Supplier Emission'!$G$15:$G$49,
                   ('Supplier Emission'!$D$15:$D$49=H995) * ('Supplier Emission'!$F$15:$F$49=$E$541)),
            _xlws.FILTER('Supplier Emission'!$I$15:$I$49,
                   ('Supplier Emission'!$D$15:$D$49=H995) * ('Supplier Emission'!$F$15:$F$49=$E$541)),
            ""),
    "")</f>
        <v/>
      </c>
      <c r="L995" s="311" t="str">
        <f t="array" ref="L995">IFERROR(
    XLOOKUP(F995,
            _xlws.FILTER('Supplier Emission'!$G$15:$G$49,
                   ('Supplier Emission'!$D$15:$D$49=H995) * ('Supplier Emission'!$F$15:$F$49=$E$541)),
            _xlws.FILTER('Supplier Emission'!$J$15:$J$49,
                   ('Supplier Emission'!$D$15:$D$49=H995) * ('Supplier Emission'!$F$15:$F$49=$E$541)),
            ""),
    "")</f>
        <v/>
      </c>
      <c r="M995" s="311" t="str">
        <f t="array" ref="M995">IFERROR(
    XLOOKUP(F995,
            _xlws.FILTER('Supplier Emission'!$G$15:$G$49,
                   ('Supplier Emission'!$D$15:$D$49=H995) * ('Supplier Emission'!$F$15:$F$49=$E$541)),
            _xlws.FILTER('Supplier Emission'!$M$15:$M$49,
                   ('Supplier Emission'!$D$15:$D$49=H995) * ('Supplier Emission'!$F$15:$F$49=$E$541)),
            ""),
    "")</f>
        <v/>
      </c>
      <c r="N995" s="311" t="str">
        <f t="array" ref="N995">IFERROR(
    XLOOKUP(F995,
            _xlws.FILTER('Supplier Emission'!$G$15:$G$49,
                   ('Supplier Emission'!$D$15:$D$49=H995) * ('Supplier Emission'!$F$15:$F$49=$E$541)),
            _xlws.FILTER('Supplier Emission'!$H$15:$H$49,
                   ('Supplier Emission'!$D$15:$D$49=H995) * ('Supplier Emission'!$F$15:$F$49=$E$541)),
            ""),
    "")</f>
        <v/>
      </c>
      <c r="O995" s="311" t="str">
        <f t="array" ref="O995">XLOOKUP(1,('Emission Factors'!$E$5:$E$488='GHG emissions calculations'!$F995)*('Emission Factors'!$H$5:$H$488='GHG emissions calculations'!$H995),INDEX('Emission Factors'!$E$5:$T$488,0,MATCH('GHG emissions calculations'!O$6,'Emission Factors'!$E$5:$T$5,0)),"",0)</f>
        <v/>
      </c>
      <c r="P995" s="313" t="str">
        <f t="array" ref="P995">IFERROR(
    INDEX('Emission Factors'!$E$5:$P$488,
          MATCH(1,
                ('Emission Factors'!$E$5:$E$488 = 'GHG emissions calculations'!$F995) *
                ('Emission Factors'!$H$5:$H$488 = 'GHG emissions calculations'!$H995),
                0),
          MATCH('GHG emissions calculations'!P$6,'Emission Factors'!$E$5:$P$5,0)),
    "")</f>
        <v/>
      </c>
      <c r="Q995" s="311" t="str">
        <f t="array" ref="Q995">IFERROR(
    IF(
        INDEX('Emission Factors'!$E$5:$P$488,
              MATCH(1,
                    ('Emission Factors'!$E$5:$E$488 = 'GHG emissions calculations'!$F995) *
                    ('Emission Factors'!$H$5:$H$488 = 'GHG emissions calculations'!$H995),
                    0),
              MATCH('GHG emissions calculations'!Q$6, 'Emission Factors'!$E$5:$P$5, 0)) &lt;&gt; "",
        INDEX('Emission Factors'!$E$5:$P$488,
              MATCH(1,
                    ('Emission Factors'!$E$5:$E$488 = 'GHG emissions calculations'!$F995) *
                    ('Emission Factors'!$H$5:$H$488 = 'GHG emissions calculations'!$H995),
                    0),
              MATCH('GHG emissions calculations'!Q$6, 'Emission Factors'!$E$5:$P$5, 0)),
        ""),
    "")</f>
        <v/>
      </c>
      <c r="R995" s="311" t="str">
        <f t="array" ref="R995">IFERROR(
    IF(
        INDEX('Emission Factors'!$E$5:$R$488,
              MATCH(1,
                    ('Emission Factors'!$E$5:$E$488 = 'GHG emissions calculations'!$F995) *
                    ('Emission Factors'!$H$5:$H$488 = 'GHG emissions calculations'!$H995),
                    0),
              MATCH('GHG emissions calculations'!R$6, 'Emission Factors'!$E$5:$R$5, 0)) &lt;&gt; "",
        INDEX('Emission Factors'!$E$5:$R$488,
              MATCH(1,
                    ('Emission Factors'!$E$5:$E$488 = 'GHG emissions calculations'!$F995) *
                    ('Emission Factors'!$H$5:$H$488 = 'GHG emissions calculations'!$H995),
                    0),
              MATCH('GHG emissions calculations'!R$6, 'Emission Factors'!$E$5:$R$5, 0)),
        ""),
    "")</f>
        <v/>
      </c>
      <c r="S995" s="312">
        <f t="shared" si="2"/>
        <v>0</v>
      </c>
      <c r="T995" s="23"/>
    </row>
    <row r="996" ht="15.75" customHeight="1" outlineLevel="1">
      <c r="A996" s="23"/>
      <c r="B996" s="71"/>
      <c r="C996" s="71"/>
      <c r="D996" s="71"/>
      <c r="E996" s="314"/>
      <c r="F996" s="311" t="str">
        <f>Lists!T370</f>
        <v>Steel -  Steel sheet scouring (deburring) - Africa</v>
      </c>
      <c r="G996" s="311" t="str">
        <f t="array" ref="G996">XLOOKUP(1,('Emission Factors'!$E$5:$E$488='GHG emissions calculations'!$F996)*('Emission Factors'!$H$5:$H$488='GHG emissions calculations'!$H996),INDEX('Emission Factors'!$E$5:$T$488,0,MATCH('GHG emissions calculations'!G$6,'Emission Factors'!$E$5:$T$5,0)),"",0)</f>
        <v/>
      </c>
      <c r="H996" s="311" t="s">
        <v>237</v>
      </c>
      <c r="I996" s="312" t="str">
        <f>IF(
    SUMIFS('Import data'!$L$25:$L$80,
           'Import data'!$J$25:$J$80, F996,
           'Import data'!$G$25:$G$80, 'GHG emissions calculations'!$H996,
           'Import data'!$I$25:$I$80,$E$541) &lt;&gt; 0,
    SUMIFS('Import data'!$L$25:$L$80,
           'Import data'!$J$25:$J$80, F996,
           'Import data'!$G$25:$G$80, 'GHG emissions calculations'!$H996,
           'Import data'!$I$25:$I$80,$E$541),
    ""
)</f>
        <v/>
      </c>
      <c r="J996" s="311" t="str">
        <f t="array" ref="J996">IF(
    XLOOKUP(F996, 'Import data'!$J$26:$J$47, 'Import data'!$M$26:$M$47, "", 0) = "Please add the region-specific supplier emission factor or choose a different region available in the IAEG database.",
    "",
    XLOOKUP(F996, 'Import data'!$J$26:$J$47, 'Import data'!$M$26:$M$47, "", 0)
)</f>
        <v/>
      </c>
      <c r="K996" s="311" t="str">
        <f t="array" ref="K996">IFERROR(
    XLOOKUP(F996,
            _xlws.FILTER('Supplier Emission'!$G$15:$G$49,
                   ('Supplier Emission'!$D$15:$D$49=H996) * ('Supplier Emission'!$F$15:$F$49=$E$541)),
            _xlws.FILTER('Supplier Emission'!$I$15:$I$49,
                   ('Supplier Emission'!$D$15:$D$49=H996) * ('Supplier Emission'!$F$15:$F$49=$E$541)),
            ""),
    "")</f>
        <v/>
      </c>
      <c r="L996" s="311" t="str">
        <f t="array" ref="L996">IFERROR(
    XLOOKUP(F996,
            _xlws.FILTER('Supplier Emission'!$G$15:$G$49,
                   ('Supplier Emission'!$D$15:$D$49=H996) * ('Supplier Emission'!$F$15:$F$49=$E$541)),
            _xlws.FILTER('Supplier Emission'!$J$15:$J$49,
                   ('Supplier Emission'!$D$15:$D$49=H996) * ('Supplier Emission'!$F$15:$F$49=$E$541)),
            ""),
    "")</f>
        <v/>
      </c>
      <c r="M996" s="311" t="str">
        <f t="array" ref="M996">IFERROR(
    XLOOKUP(F996,
            _xlws.FILTER('Supplier Emission'!$G$15:$G$49,
                   ('Supplier Emission'!$D$15:$D$49=H996) * ('Supplier Emission'!$F$15:$F$49=$E$541)),
            _xlws.FILTER('Supplier Emission'!$M$15:$M$49,
                   ('Supplier Emission'!$D$15:$D$49=H996) * ('Supplier Emission'!$F$15:$F$49=$E$541)),
            ""),
    "")</f>
        <v/>
      </c>
      <c r="N996" s="311" t="str">
        <f t="array" ref="N996">IFERROR(
    XLOOKUP(F996,
            _xlws.FILTER('Supplier Emission'!$G$15:$G$49,
                   ('Supplier Emission'!$D$15:$D$49=H996) * ('Supplier Emission'!$F$15:$F$49=$E$541)),
            _xlws.FILTER('Supplier Emission'!$H$15:$H$49,
                   ('Supplier Emission'!$D$15:$D$49=H996) * ('Supplier Emission'!$F$15:$F$49=$E$541)),
            ""),
    "")</f>
        <v/>
      </c>
      <c r="O996" s="311" t="str">
        <f t="array" ref="O996">XLOOKUP(1,('Emission Factors'!$E$5:$E$488='GHG emissions calculations'!$F996)*('Emission Factors'!$H$5:$H$488='GHG emissions calculations'!$H996),INDEX('Emission Factors'!$E$5:$T$488,0,MATCH('GHG emissions calculations'!O$6,'Emission Factors'!$E$5:$T$5,0)),"",0)</f>
        <v/>
      </c>
      <c r="P996" s="313" t="str">
        <f t="array" ref="P996">IFERROR(
    INDEX('Emission Factors'!$E$5:$P$488,
          MATCH(1,
                ('Emission Factors'!$E$5:$E$488 = 'GHG emissions calculations'!$F996) *
                ('Emission Factors'!$H$5:$H$488 = 'GHG emissions calculations'!$H996),
                0),
          MATCH('GHG emissions calculations'!P$6,'Emission Factors'!$E$5:$P$5,0)),
    "")</f>
        <v/>
      </c>
      <c r="Q996" s="311" t="str">
        <f t="array" ref="Q996">IFERROR(
    IF(
        INDEX('Emission Factors'!$E$5:$P$488,
              MATCH(1,
                    ('Emission Factors'!$E$5:$E$488 = 'GHG emissions calculations'!$F996) *
                    ('Emission Factors'!$H$5:$H$488 = 'GHG emissions calculations'!$H996),
                    0),
              MATCH('GHG emissions calculations'!Q$6, 'Emission Factors'!$E$5:$P$5, 0)) &lt;&gt; "",
        INDEX('Emission Factors'!$E$5:$P$488,
              MATCH(1,
                    ('Emission Factors'!$E$5:$E$488 = 'GHG emissions calculations'!$F996) *
                    ('Emission Factors'!$H$5:$H$488 = 'GHG emissions calculations'!$H996),
                    0),
              MATCH('GHG emissions calculations'!Q$6, 'Emission Factors'!$E$5:$P$5, 0)),
        ""),
    "")</f>
        <v/>
      </c>
      <c r="R996" s="311" t="str">
        <f t="array" ref="R996">IFERROR(
    IF(
        INDEX('Emission Factors'!$E$5:$R$488,
              MATCH(1,
                    ('Emission Factors'!$E$5:$E$488 = 'GHG emissions calculations'!$F996) *
                    ('Emission Factors'!$H$5:$H$488 = 'GHG emissions calculations'!$H996),
                    0),
              MATCH('GHG emissions calculations'!R$6, 'Emission Factors'!$E$5:$R$5, 0)) &lt;&gt; "",
        INDEX('Emission Factors'!$E$5:$R$488,
              MATCH(1,
                    ('Emission Factors'!$E$5:$E$488 = 'GHG emissions calculations'!$F996) *
                    ('Emission Factors'!$H$5:$H$488 = 'GHG emissions calculations'!$H996),
                    0),
              MATCH('GHG emissions calculations'!R$6, 'Emission Factors'!$E$5:$R$5, 0)),
        ""),
    "")</f>
        <v/>
      </c>
      <c r="S996" s="312">
        <f t="shared" si="2"/>
        <v>0</v>
      </c>
      <c r="T996" s="23"/>
    </row>
    <row r="997" ht="15.75" customHeight="1" outlineLevel="1">
      <c r="A997" s="23"/>
      <c r="B997" s="71"/>
      <c r="C997" s="71"/>
      <c r="D997" s="71"/>
      <c r="E997" s="314"/>
      <c r="F997" s="311" t="str">
        <f>Lists!T368</f>
        <v>Steel -  Steel sheet scouring (deburring) - America</v>
      </c>
      <c r="G997" s="311" t="str">
        <f t="array" ref="G997">XLOOKUP(1,('Emission Factors'!$E$5:$E$488='GHG emissions calculations'!$F997)*('Emission Factors'!$H$5:$H$488='GHG emissions calculations'!$H997),INDEX('Emission Factors'!$E$5:$T$488,0,MATCH('GHG emissions calculations'!G$6,'Emission Factors'!$E$5:$T$5,0)),"",0)</f>
        <v/>
      </c>
      <c r="H997" s="311" t="s">
        <v>237</v>
      </c>
      <c r="I997" s="312" t="str">
        <f>IF(
    SUMIFS('Import data'!$L$25:$L$80,
           'Import data'!$J$25:$J$80, F997,
           'Import data'!$G$25:$G$80, 'GHG emissions calculations'!$H997,
           'Import data'!$I$25:$I$80,$E$541) &lt;&gt; 0,
    SUMIFS('Import data'!$L$25:$L$80,
           'Import data'!$J$25:$J$80, F997,
           'Import data'!$G$25:$G$80, 'GHG emissions calculations'!$H997,
           'Import data'!$I$25:$I$80,$E$541),
    ""
)</f>
        <v/>
      </c>
      <c r="J997" s="311" t="str">
        <f t="array" ref="J997">IF(
    XLOOKUP(F997, 'Import data'!$J$26:$J$47, 'Import data'!$M$26:$M$47, "", 0) = "Please add the region-specific supplier emission factor or choose a different region available in the IAEG database.",
    "",
    XLOOKUP(F997, 'Import data'!$J$26:$J$47, 'Import data'!$M$26:$M$47, "", 0)
)</f>
        <v/>
      </c>
      <c r="K997" s="311" t="str">
        <f t="array" ref="K997">IFERROR(
    XLOOKUP(F997,
            _xlws.FILTER('Supplier Emission'!$G$15:$G$49,
                   ('Supplier Emission'!$D$15:$D$49=H997) * ('Supplier Emission'!$F$15:$F$49=$E$541)),
            _xlws.FILTER('Supplier Emission'!$I$15:$I$49,
                   ('Supplier Emission'!$D$15:$D$49=H997) * ('Supplier Emission'!$F$15:$F$49=$E$541)),
            ""),
    "")</f>
        <v/>
      </c>
      <c r="L997" s="311" t="str">
        <f t="array" ref="L997">IFERROR(
    XLOOKUP(F997,
            _xlws.FILTER('Supplier Emission'!$G$15:$G$49,
                   ('Supplier Emission'!$D$15:$D$49=H997) * ('Supplier Emission'!$F$15:$F$49=$E$541)),
            _xlws.FILTER('Supplier Emission'!$J$15:$J$49,
                   ('Supplier Emission'!$D$15:$D$49=H997) * ('Supplier Emission'!$F$15:$F$49=$E$541)),
            ""),
    "")</f>
        <v/>
      </c>
      <c r="M997" s="311" t="str">
        <f t="array" ref="M997">IFERROR(
    XLOOKUP(F997,
            _xlws.FILTER('Supplier Emission'!$G$15:$G$49,
                   ('Supplier Emission'!$D$15:$D$49=H997) * ('Supplier Emission'!$F$15:$F$49=$E$541)),
            _xlws.FILTER('Supplier Emission'!$M$15:$M$49,
                   ('Supplier Emission'!$D$15:$D$49=H997) * ('Supplier Emission'!$F$15:$F$49=$E$541)),
            ""),
    "")</f>
        <v/>
      </c>
      <c r="N997" s="311" t="str">
        <f t="array" ref="N997">IFERROR(
    XLOOKUP(F997,
            _xlws.FILTER('Supplier Emission'!$G$15:$G$49,
                   ('Supplier Emission'!$D$15:$D$49=H997) * ('Supplier Emission'!$F$15:$F$49=$E$541)),
            _xlws.FILTER('Supplier Emission'!$H$15:$H$49,
                   ('Supplier Emission'!$D$15:$D$49=H997) * ('Supplier Emission'!$F$15:$F$49=$E$541)),
            ""),
    "")</f>
        <v/>
      </c>
      <c r="O997" s="311" t="str">
        <f t="array" ref="O997">XLOOKUP(1,('Emission Factors'!$E$5:$E$488='GHG emissions calculations'!$F997)*('Emission Factors'!$H$5:$H$488='GHG emissions calculations'!$H997),INDEX('Emission Factors'!$E$5:$T$488,0,MATCH('GHG emissions calculations'!O$6,'Emission Factors'!$E$5:$T$5,0)),"",0)</f>
        <v/>
      </c>
      <c r="P997" s="313" t="str">
        <f t="array" ref="P997">IFERROR(
    INDEX('Emission Factors'!$E$5:$P$488,
          MATCH(1,
                ('Emission Factors'!$E$5:$E$488 = 'GHG emissions calculations'!$F997) *
                ('Emission Factors'!$H$5:$H$488 = 'GHG emissions calculations'!$H997),
                0),
          MATCH('GHG emissions calculations'!P$6,'Emission Factors'!$E$5:$P$5,0)),
    "")</f>
        <v/>
      </c>
      <c r="Q997" s="311" t="str">
        <f t="array" ref="Q997">IFERROR(
    IF(
        INDEX('Emission Factors'!$E$5:$P$488,
              MATCH(1,
                    ('Emission Factors'!$E$5:$E$488 = 'GHG emissions calculations'!$F997) *
                    ('Emission Factors'!$H$5:$H$488 = 'GHG emissions calculations'!$H997),
                    0),
              MATCH('GHG emissions calculations'!Q$6, 'Emission Factors'!$E$5:$P$5, 0)) &lt;&gt; "",
        INDEX('Emission Factors'!$E$5:$P$488,
              MATCH(1,
                    ('Emission Factors'!$E$5:$E$488 = 'GHG emissions calculations'!$F997) *
                    ('Emission Factors'!$H$5:$H$488 = 'GHG emissions calculations'!$H997),
                    0),
              MATCH('GHG emissions calculations'!Q$6, 'Emission Factors'!$E$5:$P$5, 0)),
        ""),
    "")</f>
        <v/>
      </c>
      <c r="R997" s="311" t="str">
        <f t="array" ref="R997">IFERROR(
    IF(
        INDEX('Emission Factors'!$E$5:$R$488,
              MATCH(1,
                    ('Emission Factors'!$E$5:$E$488 = 'GHG emissions calculations'!$F997) *
                    ('Emission Factors'!$H$5:$H$488 = 'GHG emissions calculations'!$H997),
                    0),
              MATCH('GHG emissions calculations'!R$6, 'Emission Factors'!$E$5:$R$5, 0)) &lt;&gt; "",
        INDEX('Emission Factors'!$E$5:$R$488,
              MATCH(1,
                    ('Emission Factors'!$E$5:$E$488 = 'GHG emissions calculations'!$F997) *
                    ('Emission Factors'!$H$5:$H$488 = 'GHG emissions calculations'!$H997),
                    0),
              MATCH('GHG emissions calculations'!R$6, 'Emission Factors'!$E$5:$R$5, 0)),
        ""),
    "")</f>
        <v/>
      </c>
      <c r="S997" s="312">
        <f t="shared" si="2"/>
        <v>0</v>
      </c>
      <c r="T997" s="23"/>
    </row>
    <row r="998" ht="15.75" customHeight="1" outlineLevel="1">
      <c r="A998" s="23"/>
      <c r="B998" s="71"/>
      <c r="C998" s="71"/>
      <c r="D998" s="71"/>
      <c r="E998" s="314"/>
      <c r="F998" s="311" t="str">
        <f>Lists!T371</f>
        <v>Steel -  Steel sheet scouring (deburring) - Asia</v>
      </c>
      <c r="G998" s="311" t="str">
        <f t="array" ref="G998">XLOOKUP(1,('Emission Factors'!$E$5:$E$488='GHG emissions calculations'!$F998)*('Emission Factors'!$H$5:$H$488='GHG emissions calculations'!$H998),INDEX('Emission Factors'!$E$5:$T$488,0,MATCH('GHG emissions calculations'!G$6,'Emission Factors'!$E$5:$T$5,0)),"",0)</f>
        <v/>
      </c>
      <c r="H998" s="311" t="s">
        <v>237</v>
      </c>
      <c r="I998" s="312" t="str">
        <f>IF(
    SUMIFS('Import data'!$L$25:$L$80,
           'Import data'!$J$25:$J$80, F998,
           'Import data'!$G$25:$G$80, 'GHG emissions calculations'!$H998,
           'Import data'!$I$25:$I$80,$E$541) &lt;&gt; 0,
    SUMIFS('Import data'!$L$25:$L$80,
           'Import data'!$J$25:$J$80, F998,
           'Import data'!$G$25:$G$80, 'GHG emissions calculations'!$H998,
           'Import data'!$I$25:$I$80,$E$541),
    ""
)</f>
        <v/>
      </c>
      <c r="J998" s="311" t="str">
        <f t="array" ref="J998">IF(
    XLOOKUP(F998, 'Import data'!$J$26:$J$47, 'Import data'!$M$26:$M$47, "", 0) = "Please add the region-specific supplier emission factor or choose a different region available in the IAEG database.",
    "",
    XLOOKUP(F998, 'Import data'!$J$26:$J$47, 'Import data'!$M$26:$M$47, "", 0)
)</f>
        <v/>
      </c>
      <c r="K998" s="311" t="str">
        <f t="array" ref="K998">IFERROR(
    XLOOKUP(F998,
            _xlws.FILTER('Supplier Emission'!$G$15:$G$49,
                   ('Supplier Emission'!$D$15:$D$49=H998) * ('Supplier Emission'!$F$15:$F$49=$E$541)),
            _xlws.FILTER('Supplier Emission'!$I$15:$I$49,
                   ('Supplier Emission'!$D$15:$D$49=H998) * ('Supplier Emission'!$F$15:$F$49=$E$541)),
            ""),
    "")</f>
        <v/>
      </c>
      <c r="L998" s="311" t="str">
        <f t="array" ref="L998">IFERROR(
    XLOOKUP(F998,
            _xlws.FILTER('Supplier Emission'!$G$15:$G$49,
                   ('Supplier Emission'!$D$15:$D$49=H998) * ('Supplier Emission'!$F$15:$F$49=$E$541)),
            _xlws.FILTER('Supplier Emission'!$J$15:$J$49,
                   ('Supplier Emission'!$D$15:$D$49=H998) * ('Supplier Emission'!$F$15:$F$49=$E$541)),
            ""),
    "")</f>
        <v/>
      </c>
      <c r="M998" s="311" t="str">
        <f t="array" ref="M998">IFERROR(
    XLOOKUP(F998,
            _xlws.FILTER('Supplier Emission'!$G$15:$G$49,
                   ('Supplier Emission'!$D$15:$D$49=H998) * ('Supplier Emission'!$F$15:$F$49=$E$541)),
            _xlws.FILTER('Supplier Emission'!$M$15:$M$49,
                   ('Supplier Emission'!$D$15:$D$49=H998) * ('Supplier Emission'!$F$15:$F$49=$E$541)),
            ""),
    "")</f>
        <v/>
      </c>
      <c r="N998" s="311" t="str">
        <f t="array" ref="N998">IFERROR(
    XLOOKUP(F998,
            _xlws.FILTER('Supplier Emission'!$G$15:$G$49,
                   ('Supplier Emission'!$D$15:$D$49=H998) * ('Supplier Emission'!$F$15:$F$49=$E$541)),
            _xlws.FILTER('Supplier Emission'!$H$15:$H$49,
                   ('Supplier Emission'!$D$15:$D$49=H998) * ('Supplier Emission'!$F$15:$F$49=$E$541)),
            ""),
    "")</f>
        <v/>
      </c>
      <c r="O998" s="311" t="str">
        <f t="array" ref="O998">XLOOKUP(1,('Emission Factors'!$E$5:$E$488='GHG emissions calculations'!$F998)*('Emission Factors'!$H$5:$H$488='GHG emissions calculations'!$H998),INDEX('Emission Factors'!$E$5:$T$488,0,MATCH('GHG emissions calculations'!O$6,'Emission Factors'!$E$5:$T$5,0)),"",0)</f>
        <v/>
      </c>
      <c r="P998" s="313" t="str">
        <f t="array" ref="P998">IFERROR(
    INDEX('Emission Factors'!$E$5:$P$488,
          MATCH(1,
                ('Emission Factors'!$E$5:$E$488 = 'GHG emissions calculations'!$F998) *
                ('Emission Factors'!$H$5:$H$488 = 'GHG emissions calculations'!$H998),
                0),
          MATCH('GHG emissions calculations'!P$6,'Emission Factors'!$E$5:$P$5,0)),
    "")</f>
        <v/>
      </c>
      <c r="Q998" s="311" t="str">
        <f t="array" ref="Q998">IFERROR(
    IF(
        INDEX('Emission Factors'!$E$5:$P$488,
              MATCH(1,
                    ('Emission Factors'!$E$5:$E$488 = 'GHG emissions calculations'!$F998) *
                    ('Emission Factors'!$H$5:$H$488 = 'GHG emissions calculations'!$H998),
                    0),
              MATCH('GHG emissions calculations'!Q$6, 'Emission Factors'!$E$5:$P$5, 0)) &lt;&gt; "",
        INDEX('Emission Factors'!$E$5:$P$488,
              MATCH(1,
                    ('Emission Factors'!$E$5:$E$488 = 'GHG emissions calculations'!$F998) *
                    ('Emission Factors'!$H$5:$H$488 = 'GHG emissions calculations'!$H998),
                    0),
              MATCH('GHG emissions calculations'!Q$6, 'Emission Factors'!$E$5:$P$5, 0)),
        ""),
    "")</f>
        <v/>
      </c>
      <c r="R998" s="311" t="str">
        <f t="array" ref="R998">IFERROR(
    IF(
        INDEX('Emission Factors'!$E$5:$R$488,
              MATCH(1,
                    ('Emission Factors'!$E$5:$E$488 = 'GHG emissions calculations'!$F998) *
                    ('Emission Factors'!$H$5:$H$488 = 'GHG emissions calculations'!$H998),
                    0),
              MATCH('GHG emissions calculations'!R$6, 'Emission Factors'!$E$5:$R$5, 0)) &lt;&gt; "",
        INDEX('Emission Factors'!$E$5:$R$488,
              MATCH(1,
                    ('Emission Factors'!$E$5:$E$488 = 'GHG emissions calculations'!$F998) *
                    ('Emission Factors'!$H$5:$H$488 = 'GHG emissions calculations'!$H998),
                    0),
              MATCH('GHG emissions calculations'!R$6, 'Emission Factors'!$E$5:$R$5, 0)),
        ""),
    "")</f>
        <v/>
      </c>
      <c r="S998" s="312">
        <f t="shared" si="2"/>
        <v>0</v>
      </c>
      <c r="T998" s="23"/>
    </row>
    <row r="999" ht="15.75" customHeight="1" outlineLevel="1">
      <c r="A999" s="23"/>
      <c r="B999" s="71"/>
      <c r="C999" s="71"/>
      <c r="D999" s="71"/>
      <c r="E999" s="314"/>
      <c r="F999" s="311" t="str">
        <f>Lists!T369</f>
        <v>Steel -  Steel sheet scouring (deburring) - Europe</v>
      </c>
      <c r="G999" s="311" t="str">
        <f t="array" ref="G999">XLOOKUP(1,('Emission Factors'!$E$5:$E$488='GHG emissions calculations'!$F999)*('Emission Factors'!$H$5:$H$488='GHG emissions calculations'!$H999),INDEX('Emission Factors'!$E$5:$T$488,0,MATCH('GHG emissions calculations'!G$6,'Emission Factors'!$E$5:$T$5,0)),"",0)</f>
        <v/>
      </c>
      <c r="H999" s="311" t="s">
        <v>237</v>
      </c>
      <c r="I999" s="312" t="str">
        <f>IF(
    SUMIFS('Import data'!$L$25:$L$80,
           'Import data'!$J$25:$J$80, F999,
           'Import data'!$G$25:$G$80, 'GHG emissions calculations'!$H999,
           'Import data'!$I$25:$I$80,$E$541) &lt;&gt; 0,
    SUMIFS('Import data'!$L$25:$L$80,
           'Import data'!$J$25:$J$80, F999,
           'Import data'!$G$25:$G$80, 'GHG emissions calculations'!$H999,
           'Import data'!$I$25:$I$80,$E$541),
    ""
)</f>
        <v/>
      </c>
      <c r="J999" s="311" t="str">
        <f t="array" ref="J999">IF(
    XLOOKUP(F999, 'Import data'!$J$26:$J$47, 'Import data'!$M$26:$M$47, "", 0) = "Please add the region-specific supplier emission factor or choose a different region available in the IAEG database.",
    "",
    XLOOKUP(F999, 'Import data'!$J$26:$J$47, 'Import data'!$M$26:$M$47, "", 0)
)</f>
        <v/>
      </c>
      <c r="K999" s="311" t="str">
        <f t="array" ref="K999">IFERROR(
    XLOOKUP(F999,
            _xlws.FILTER('Supplier Emission'!$G$15:$G$49,
                   ('Supplier Emission'!$D$15:$D$49=H999) * ('Supplier Emission'!$F$15:$F$49=$E$541)),
            _xlws.FILTER('Supplier Emission'!$I$15:$I$49,
                   ('Supplier Emission'!$D$15:$D$49=H999) * ('Supplier Emission'!$F$15:$F$49=$E$541)),
            ""),
    "")</f>
        <v/>
      </c>
      <c r="L999" s="311" t="str">
        <f t="array" ref="L999">IFERROR(
    XLOOKUP(F999,
            _xlws.FILTER('Supplier Emission'!$G$15:$G$49,
                   ('Supplier Emission'!$D$15:$D$49=H999) * ('Supplier Emission'!$F$15:$F$49=$E$541)),
            _xlws.FILTER('Supplier Emission'!$J$15:$J$49,
                   ('Supplier Emission'!$D$15:$D$49=H999) * ('Supplier Emission'!$F$15:$F$49=$E$541)),
            ""),
    "")</f>
        <v/>
      </c>
      <c r="M999" s="311" t="str">
        <f t="array" ref="M999">IFERROR(
    XLOOKUP(F999,
            _xlws.FILTER('Supplier Emission'!$G$15:$G$49,
                   ('Supplier Emission'!$D$15:$D$49=H999) * ('Supplier Emission'!$F$15:$F$49=$E$541)),
            _xlws.FILTER('Supplier Emission'!$M$15:$M$49,
                   ('Supplier Emission'!$D$15:$D$49=H999) * ('Supplier Emission'!$F$15:$F$49=$E$541)),
            ""),
    "")</f>
        <v/>
      </c>
      <c r="N999" s="311" t="str">
        <f t="array" ref="N999">IFERROR(
    XLOOKUP(F999,
            _xlws.FILTER('Supplier Emission'!$G$15:$G$49,
                   ('Supplier Emission'!$D$15:$D$49=H999) * ('Supplier Emission'!$F$15:$F$49=$E$541)),
            _xlws.FILTER('Supplier Emission'!$H$15:$H$49,
                   ('Supplier Emission'!$D$15:$D$49=H999) * ('Supplier Emission'!$F$15:$F$49=$E$541)),
            ""),
    "")</f>
        <v/>
      </c>
      <c r="O999" s="311" t="str">
        <f t="array" ref="O999">XLOOKUP(1,('Emission Factors'!$E$5:$E$488='GHG emissions calculations'!$F999)*('Emission Factors'!$H$5:$H$488='GHG emissions calculations'!$H999),INDEX('Emission Factors'!$E$5:$T$488,0,MATCH('GHG emissions calculations'!O$6,'Emission Factors'!$E$5:$T$5,0)),"",0)</f>
        <v/>
      </c>
      <c r="P999" s="313" t="str">
        <f t="array" ref="P999">IFERROR(
    INDEX('Emission Factors'!$E$5:$P$488,
          MATCH(1,
                ('Emission Factors'!$E$5:$E$488 = 'GHG emissions calculations'!$F999) *
                ('Emission Factors'!$H$5:$H$488 = 'GHG emissions calculations'!$H999),
                0),
          MATCH('GHG emissions calculations'!P$6,'Emission Factors'!$E$5:$P$5,0)),
    "")</f>
        <v/>
      </c>
      <c r="Q999" s="311" t="str">
        <f t="array" ref="Q999">IFERROR(
    IF(
        INDEX('Emission Factors'!$E$5:$P$488,
              MATCH(1,
                    ('Emission Factors'!$E$5:$E$488 = 'GHG emissions calculations'!$F999) *
                    ('Emission Factors'!$H$5:$H$488 = 'GHG emissions calculations'!$H999),
                    0),
              MATCH('GHG emissions calculations'!Q$6, 'Emission Factors'!$E$5:$P$5, 0)) &lt;&gt; "",
        INDEX('Emission Factors'!$E$5:$P$488,
              MATCH(1,
                    ('Emission Factors'!$E$5:$E$488 = 'GHG emissions calculations'!$F999) *
                    ('Emission Factors'!$H$5:$H$488 = 'GHG emissions calculations'!$H999),
                    0),
              MATCH('GHG emissions calculations'!Q$6, 'Emission Factors'!$E$5:$P$5, 0)),
        ""),
    "")</f>
        <v/>
      </c>
      <c r="R999" s="311" t="str">
        <f t="array" ref="R999">IFERROR(
    IF(
        INDEX('Emission Factors'!$E$5:$R$488,
              MATCH(1,
                    ('Emission Factors'!$E$5:$E$488 = 'GHG emissions calculations'!$F999) *
                    ('Emission Factors'!$H$5:$H$488 = 'GHG emissions calculations'!$H999),
                    0),
              MATCH('GHG emissions calculations'!R$6, 'Emission Factors'!$E$5:$R$5, 0)) &lt;&gt; "",
        INDEX('Emission Factors'!$E$5:$R$488,
              MATCH(1,
                    ('Emission Factors'!$E$5:$E$488 = 'GHG emissions calculations'!$F999) *
                    ('Emission Factors'!$H$5:$H$488 = 'GHG emissions calculations'!$H999),
                    0),
              MATCH('GHG emissions calculations'!R$6, 'Emission Factors'!$E$5:$R$5, 0)),
        ""),
    "")</f>
        <v/>
      </c>
      <c r="S999" s="312">
        <f t="shared" si="2"/>
        <v>0</v>
      </c>
      <c r="T999" s="23"/>
    </row>
    <row r="1000" ht="15.75" customHeight="1" outlineLevel="1">
      <c r="A1000" s="23"/>
      <c r="B1000" s="71"/>
      <c r="C1000" s="71"/>
      <c r="D1000" s="71"/>
      <c r="E1000" s="314"/>
      <c r="F1000" s="311" t="str">
        <f>Lists!T374</f>
        <v>Steel -  Steel sheet scouring (deburring) - Global or unspecified region</v>
      </c>
      <c r="G1000" s="311">
        <f t="array" ref="G1000">XLOOKUP(1,('Emission Factors'!$E$5:$E$488='GHG emissions calculations'!$F1000)*('Emission Factors'!$H$5:$H$488='GHG emissions calculations'!$H1000),INDEX('Emission Factors'!$E$5:$T$488,0,MATCH('GHG emissions calculations'!G$6,'Emission Factors'!$E$5:$T$5,0)),"",0)</f>
        <v>3</v>
      </c>
      <c r="H1000" s="311" t="s">
        <v>237</v>
      </c>
      <c r="I1000" s="312" t="str">
        <f>IF(
    SUMIFS('Import data'!$L$25:$L$80,
           'Import data'!$J$25:$J$80, F1000,
           'Import data'!$G$25:$G$80, 'GHG emissions calculations'!$H1000,
           'Import data'!$I$25:$I$80,$E$541) &lt;&gt; 0,
    SUMIFS('Import data'!$L$25:$L$80,
           'Import data'!$J$25:$J$80, F1000,
           'Import data'!$G$25:$G$80, 'GHG emissions calculations'!$H1000,
           'Import data'!$I$25:$I$80,$E$541),
    ""
)</f>
        <v/>
      </c>
      <c r="J1000" s="311" t="str">
        <f t="array" ref="J1000">IF(
    XLOOKUP(F1000, 'Import data'!$J$26:$J$47, 'Import data'!$M$26:$M$47, "", 0) = "Please add the region-specific supplier emission factor or choose a different region available in the IAEG database.",
    "",
    XLOOKUP(F1000, 'Import data'!$J$26:$J$47, 'Import data'!$M$26:$M$47, "", 0)
)</f>
        <v/>
      </c>
      <c r="K1000" s="311" t="str">
        <f t="array" ref="K1000">IFERROR(
    XLOOKUP(F1000,
            _xlws.FILTER('Supplier Emission'!$G$15:$G$49,
                   ('Supplier Emission'!$D$15:$D$49=H1000) * ('Supplier Emission'!$F$15:$F$49=$E$541)),
            _xlws.FILTER('Supplier Emission'!$I$15:$I$49,
                   ('Supplier Emission'!$D$15:$D$49=H1000) * ('Supplier Emission'!$F$15:$F$49=$E$541)),
            ""),
    "")</f>
        <v/>
      </c>
      <c r="L1000" s="311" t="str">
        <f t="array" ref="L1000">IFERROR(
    XLOOKUP(F1000,
            _xlws.FILTER('Supplier Emission'!$G$15:$G$49,
                   ('Supplier Emission'!$D$15:$D$49=H1000) * ('Supplier Emission'!$F$15:$F$49=$E$541)),
            _xlws.FILTER('Supplier Emission'!$J$15:$J$49,
                   ('Supplier Emission'!$D$15:$D$49=H1000) * ('Supplier Emission'!$F$15:$F$49=$E$541)),
            ""),
    "")</f>
        <v/>
      </c>
      <c r="M1000" s="311" t="str">
        <f t="array" ref="M1000">IFERROR(
    XLOOKUP(F1000,
            _xlws.FILTER('Supplier Emission'!$G$15:$G$49,
                   ('Supplier Emission'!$D$15:$D$49=H1000) * ('Supplier Emission'!$F$15:$F$49=$E$541)),
            _xlws.FILTER('Supplier Emission'!$M$15:$M$49,
                   ('Supplier Emission'!$D$15:$D$49=H1000) * ('Supplier Emission'!$F$15:$F$49=$E$541)),
            ""),
    "")</f>
        <v/>
      </c>
      <c r="N1000" s="311" t="str">
        <f t="array" ref="N1000">IFERROR(
    XLOOKUP(F1000,
            _xlws.FILTER('Supplier Emission'!$G$15:$G$49,
                   ('Supplier Emission'!$D$15:$D$49=H1000) * ('Supplier Emission'!$F$15:$F$49=$E$541)),
            _xlws.FILTER('Supplier Emission'!$H$15:$H$49,
                   ('Supplier Emission'!$D$15:$D$49=H1000) * ('Supplier Emission'!$F$15:$F$49=$E$541)),
            ""),
    "")</f>
        <v/>
      </c>
      <c r="O1000" s="311" t="str">
        <f t="array" ref="O1000">XLOOKUP(1,('Emission Factors'!$E$5:$E$488='GHG emissions calculations'!$F1000)*('Emission Factors'!$H$5:$H$488='GHG emissions calculations'!$H1000),INDEX('Emission Factors'!$E$5:$T$488,0,MATCH('GHG emissions calculations'!O$6,'Emission Factors'!$E$5:$T$5,0)),"",0)</f>
        <v>Steel +  Steel sheet scouring (deburring), GLO </v>
      </c>
      <c r="P1000" s="313">
        <f t="array" ref="P1000">IFERROR(
    INDEX('Emission Factors'!$E$5:$P$488,
          MATCH(1,
                ('Emission Factors'!$E$5:$E$488 = 'GHG emissions calculations'!$F1000) *
                ('Emission Factors'!$H$5:$H$488 = 'GHG emissions calculations'!$H1000),
                0),
          MATCH('GHG emissions calculations'!P$6,'Emission Factors'!$E$5:$P$5,0)),
    "")</f>
        <v>1.3355783</v>
      </c>
      <c r="Q1000" s="311" t="str">
        <f t="array" ref="Q1000">IFERROR(
    IF(
        INDEX('Emission Factors'!$E$5:$P$488,
              MATCH(1,
                    ('Emission Factors'!$E$5:$E$488 = 'GHG emissions calculations'!$F1000) *
                    ('Emission Factors'!$H$5:$H$488 = 'GHG emissions calculations'!$H1000),
                    0),
              MATCH('GHG emissions calculations'!Q$6, 'Emission Factors'!$E$5:$P$5, 0)) &lt;&gt; "",
        INDEX('Emission Factors'!$E$5:$P$488,
              MATCH(1,
                    ('Emission Factors'!$E$5:$E$488 = 'GHG emissions calculations'!$F1000) *
                    ('Emission Factors'!$H$5:$H$488 = 'GHG emissions calculations'!$H1000),
                    0),
              MATCH('GHG emissions calculations'!Q$6, 'Emission Factors'!$E$5:$P$5, 0)),
        ""),
    "")</f>
        <v>kgCO2e/kg</v>
      </c>
      <c r="R1000" s="311" t="str">
        <f t="array" ref="R1000">IFERROR(
    IF(
        INDEX('Emission Factors'!$E$5:$R$488,
              MATCH(1,
                    ('Emission Factors'!$E$5:$E$488 = 'GHG emissions calculations'!$F1000) *
                    ('Emission Factors'!$H$5:$H$488 = 'GHG emissions calculations'!$H1000),
                    0),
              MATCH('GHG emissions calculations'!R$6, 'Emission Factors'!$E$5:$R$5, 0)) &lt;&gt; "",
        INDEX('Emission Factors'!$E$5:$R$488,
              MATCH(1,
                    ('Emission Factors'!$E$5:$E$488 = 'GHG emissions calculations'!$F1000) *
                    ('Emission Factors'!$H$5:$H$488 = 'GHG emissions calculations'!$H1000),
                    0),
              MATCH('GHG emissions calculations'!R$6, 'Emission Factors'!$E$5:$R$5, 0)),
        ""),
    "")</f>
        <v>Global or unspecified region</v>
      </c>
      <c r="S1000" s="312">
        <f t="shared" si="2"/>
        <v>0</v>
      </c>
      <c r="T1000" s="23"/>
    </row>
    <row r="1001" ht="15.75" customHeight="1" outlineLevel="1">
      <c r="A1001" s="23"/>
      <c r="B1001" s="71"/>
      <c r="C1001" s="71"/>
      <c r="D1001" s="71"/>
      <c r="E1001" s="314"/>
      <c r="F1001" s="311" t="str">
        <f>Lists!T373</f>
        <v>Steel -  Steel sheet scouring (deburring) - Middle East</v>
      </c>
      <c r="G1001" s="311" t="str">
        <f t="array" ref="G1001">XLOOKUP(1,('Emission Factors'!$E$5:$E$488='GHG emissions calculations'!$F1001)*('Emission Factors'!$H$5:$H$488='GHG emissions calculations'!$H1001),INDEX('Emission Factors'!$E$5:$T$488,0,MATCH('GHG emissions calculations'!G$6,'Emission Factors'!$E$5:$T$5,0)),"",0)</f>
        <v/>
      </c>
      <c r="H1001" s="311" t="s">
        <v>237</v>
      </c>
      <c r="I1001" s="312" t="str">
        <f>IF(
    SUMIFS('Import data'!$L$25:$L$80,
           'Import data'!$J$25:$J$80, F1001,
           'Import data'!$G$25:$G$80, 'GHG emissions calculations'!$H1001,
           'Import data'!$I$25:$I$80,$E$541) &lt;&gt; 0,
    SUMIFS('Import data'!$L$25:$L$80,
           'Import data'!$J$25:$J$80, F1001,
           'Import data'!$G$25:$G$80, 'GHG emissions calculations'!$H1001,
           'Import data'!$I$25:$I$80,$E$541),
    ""
)</f>
        <v/>
      </c>
      <c r="J1001" s="311" t="str">
        <f t="array" ref="J1001">IF(
    XLOOKUP(F1001, 'Import data'!$J$26:$J$47, 'Import data'!$M$26:$M$47, "", 0) = "Please add the region-specific supplier emission factor or choose a different region available in the IAEG database.",
    "",
    XLOOKUP(F1001, 'Import data'!$J$26:$J$47, 'Import data'!$M$26:$M$47, "", 0)
)</f>
        <v/>
      </c>
      <c r="K1001" s="311" t="str">
        <f t="array" ref="K1001">IFERROR(
    XLOOKUP(F1001,
            _xlws.FILTER('Supplier Emission'!$G$15:$G$49,
                   ('Supplier Emission'!$D$15:$D$49=H1001) * ('Supplier Emission'!$F$15:$F$49=$E$541)),
            _xlws.FILTER('Supplier Emission'!$I$15:$I$49,
                   ('Supplier Emission'!$D$15:$D$49=H1001) * ('Supplier Emission'!$F$15:$F$49=$E$541)),
            ""),
    "")</f>
        <v/>
      </c>
      <c r="L1001" s="311" t="str">
        <f t="array" ref="L1001">IFERROR(
    XLOOKUP(F1001,
            _xlws.FILTER('Supplier Emission'!$G$15:$G$49,
                   ('Supplier Emission'!$D$15:$D$49=H1001) * ('Supplier Emission'!$F$15:$F$49=$E$541)),
            _xlws.FILTER('Supplier Emission'!$J$15:$J$49,
                   ('Supplier Emission'!$D$15:$D$49=H1001) * ('Supplier Emission'!$F$15:$F$49=$E$541)),
            ""),
    "")</f>
        <v/>
      </c>
      <c r="M1001" s="311" t="str">
        <f t="array" ref="M1001">IFERROR(
    XLOOKUP(F1001,
            _xlws.FILTER('Supplier Emission'!$G$15:$G$49,
                   ('Supplier Emission'!$D$15:$D$49=H1001) * ('Supplier Emission'!$F$15:$F$49=$E$541)),
            _xlws.FILTER('Supplier Emission'!$M$15:$M$49,
                   ('Supplier Emission'!$D$15:$D$49=H1001) * ('Supplier Emission'!$F$15:$F$49=$E$541)),
            ""),
    "")</f>
        <v/>
      </c>
      <c r="N1001" s="311" t="str">
        <f t="array" ref="N1001">IFERROR(
    XLOOKUP(F1001,
            _xlws.FILTER('Supplier Emission'!$G$15:$G$49,
                   ('Supplier Emission'!$D$15:$D$49=H1001) * ('Supplier Emission'!$F$15:$F$49=$E$541)),
            _xlws.FILTER('Supplier Emission'!$H$15:$H$49,
                   ('Supplier Emission'!$D$15:$D$49=H1001) * ('Supplier Emission'!$F$15:$F$49=$E$541)),
            ""),
    "")</f>
        <v/>
      </c>
      <c r="O1001" s="311" t="str">
        <f t="array" ref="O1001">XLOOKUP(1,('Emission Factors'!$E$5:$E$488='GHG emissions calculations'!$F1001)*('Emission Factors'!$H$5:$H$488='GHG emissions calculations'!$H1001),INDEX('Emission Factors'!$E$5:$T$488,0,MATCH('GHG emissions calculations'!O$6,'Emission Factors'!$E$5:$T$5,0)),"",0)</f>
        <v/>
      </c>
      <c r="P1001" s="313" t="str">
        <f t="array" ref="P1001">IFERROR(
    INDEX('Emission Factors'!$E$5:$P$488,
          MATCH(1,
                ('Emission Factors'!$E$5:$E$488 = 'GHG emissions calculations'!$F1001) *
                ('Emission Factors'!$H$5:$H$488 = 'GHG emissions calculations'!$H1001),
                0),
          MATCH('GHG emissions calculations'!P$6,'Emission Factors'!$E$5:$P$5,0)),
    "")</f>
        <v/>
      </c>
      <c r="Q1001" s="311" t="str">
        <f t="array" ref="Q1001">IFERROR(
    IF(
        INDEX('Emission Factors'!$E$5:$P$488,
              MATCH(1,
                    ('Emission Factors'!$E$5:$E$488 = 'GHG emissions calculations'!$F1001) *
                    ('Emission Factors'!$H$5:$H$488 = 'GHG emissions calculations'!$H1001),
                    0),
              MATCH('GHG emissions calculations'!Q$6, 'Emission Factors'!$E$5:$P$5, 0)) &lt;&gt; "",
        INDEX('Emission Factors'!$E$5:$P$488,
              MATCH(1,
                    ('Emission Factors'!$E$5:$E$488 = 'GHG emissions calculations'!$F1001) *
                    ('Emission Factors'!$H$5:$H$488 = 'GHG emissions calculations'!$H1001),
                    0),
              MATCH('GHG emissions calculations'!Q$6, 'Emission Factors'!$E$5:$P$5, 0)),
        ""),
    "")</f>
        <v/>
      </c>
      <c r="R1001" s="311" t="str">
        <f t="array" ref="R1001">IFERROR(
    IF(
        INDEX('Emission Factors'!$E$5:$R$488,
              MATCH(1,
                    ('Emission Factors'!$E$5:$E$488 = 'GHG emissions calculations'!$F1001) *
                    ('Emission Factors'!$H$5:$H$488 = 'GHG emissions calculations'!$H1001),
                    0),
              MATCH('GHG emissions calculations'!R$6, 'Emission Factors'!$E$5:$R$5, 0)) &lt;&gt; "",
        INDEX('Emission Factors'!$E$5:$R$488,
              MATCH(1,
                    ('Emission Factors'!$E$5:$E$488 = 'GHG emissions calculations'!$F1001) *
                    ('Emission Factors'!$H$5:$H$488 = 'GHG emissions calculations'!$H1001),
                    0),
              MATCH('GHG emissions calculations'!R$6, 'Emission Factors'!$E$5:$R$5, 0)),
        ""),
    "")</f>
        <v/>
      </c>
      <c r="S1001" s="312">
        <f t="shared" si="2"/>
        <v>0</v>
      </c>
      <c r="T1001" s="23"/>
    </row>
    <row r="1002" ht="15.75" customHeight="1" outlineLevel="1">
      <c r="A1002" s="23"/>
      <c r="B1002" s="71"/>
      <c r="C1002" s="71"/>
      <c r="D1002" s="71"/>
      <c r="E1002" s="314"/>
      <c r="F1002" s="311" t="str">
        <f>Lists!T372</f>
        <v>Steel -  Steel sheet scouring (deburring) - Oceania</v>
      </c>
      <c r="G1002" s="311" t="str">
        <f t="array" ref="G1002">XLOOKUP(1,('Emission Factors'!$E$5:$E$488='GHG emissions calculations'!$F1002)*('Emission Factors'!$H$5:$H$488='GHG emissions calculations'!$H1002),INDEX('Emission Factors'!$E$5:$T$488,0,MATCH('GHG emissions calculations'!G$6,'Emission Factors'!$E$5:$T$5,0)),"",0)</f>
        <v/>
      </c>
      <c r="H1002" s="311" t="s">
        <v>237</v>
      </c>
      <c r="I1002" s="312" t="str">
        <f>IF(
    SUMIFS('Import data'!$L$25:$L$80,
           'Import data'!$J$25:$J$80, F1002,
           'Import data'!$G$25:$G$80, 'GHG emissions calculations'!$H1002,
           'Import data'!$I$25:$I$80,$E$541) &lt;&gt; 0,
    SUMIFS('Import data'!$L$25:$L$80,
           'Import data'!$J$25:$J$80, F1002,
           'Import data'!$G$25:$G$80, 'GHG emissions calculations'!$H1002,
           'Import data'!$I$25:$I$80,$E$541),
    ""
)</f>
        <v/>
      </c>
      <c r="J1002" s="311" t="str">
        <f t="array" ref="J1002">IF(
    XLOOKUP(F1002, 'Import data'!$J$26:$J$47, 'Import data'!$M$26:$M$47, "", 0) = "Please add the region-specific supplier emission factor or choose a different region available in the IAEG database.",
    "",
    XLOOKUP(F1002, 'Import data'!$J$26:$J$47, 'Import data'!$M$26:$M$47, "", 0)
)</f>
        <v/>
      </c>
      <c r="K1002" s="311" t="str">
        <f t="array" ref="K1002">IFERROR(
    XLOOKUP(F1002,
            _xlws.FILTER('Supplier Emission'!$G$15:$G$49,
                   ('Supplier Emission'!$D$15:$D$49=H1002) * ('Supplier Emission'!$F$15:$F$49=$E$541)),
            _xlws.FILTER('Supplier Emission'!$I$15:$I$49,
                   ('Supplier Emission'!$D$15:$D$49=H1002) * ('Supplier Emission'!$F$15:$F$49=$E$541)),
            ""),
    "")</f>
        <v/>
      </c>
      <c r="L1002" s="311" t="str">
        <f t="array" ref="L1002">IFERROR(
    XLOOKUP(F1002,
            _xlws.FILTER('Supplier Emission'!$G$15:$G$49,
                   ('Supplier Emission'!$D$15:$D$49=H1002) * ('Supplier Emission'!$F$15:$F$49=$E$541)),
            _xlws.FILTER('Supplier Emission'!$J$15:$J$49,
                   ('Supplier Emission'!$D$15:$D$49=H1002) * ('Supplier Emission'!$F$15:$F$49=$E$541)),
            ""),
    "")</f>
        <v/>
      </c>
      <c r="M1002" s="311" t="str">
        <f t="array" ref="M1002">IFERROR(
    XLOOKUP(F1002,
            _xlws.FILTER('Supplier Emission'!$G$15:$G$49,
                   ('Supplier Emission'!$D$15:$D$49=H1002) * ('Supplier Emission'!$F$15:$F$49=$E$541)),
            _xlws.FILTER('Supplier Emission'!$M$15:$M$49,
                   ('Supplier Emission'!$D$15:$D$49=H1002) * ('Supplier Emission'!$F$15:$F$49=$E$541)),
            ""),
    "")</f>
        <v/>
      </c>
      <c r="N1002" s="311" t="str">
        <f t="array" ref="N1002">IFERROR(
    XLOOKUP(F1002,
            _xlws.FILTER('Supplier Emission'!$G$15:$G$49,
                   ('Supplier Emission'!$D$15:$D$49=H1002) * ('Supplier Emission'!$F$15:$F$49=$E$541)),
            _xlws.FILTER('Supplier Emission'!$H$15:$H$49,
                   ('Supplier Emission'!$D$15:$D$49=H1002) * ('Supplier Emission'!$F$15:$F$49=$E$541)),
            ""),
    "")</f>
        <v/>
      </c>
      <c r="O1002" s="311" t="str">
        <f t="array" ref="O1002">XLOOKUP(1,('Emission Factors'!$E$5:$E$488='GHG emissions calculations'!$F1002)*('Emission Factors'!$H$5:$H$488='GHG emissions calculations'!$H1002),INDEX('Emission Factors'!$E$5:$T$488,0,MATCH('GHG emissions calculations'!O$6,'Emission Factors'!$E$5:$T$5,0)),"",0)</f>
        <v/>
      </c>
      <c r="P1002" s="313" t="str">
        <f t="array" ref="P1002">IFERROR(
    INDEX('Emission Factors'!$E$5:$P$488,
          MATCH(1,
                ('Emission Factors'!$E$5:$E$488 = 'GHG emissions calculations'!$F1002) *
                ('Emission Factors'!$H$5:$H$488 = 'GHG emissions calculations'!$H1002),
                0),
          MATCH('GHG emissions calculations'!P$6,'Emission Factors'!$E$5:$P$5,0)),
    "")</f>
        <v/>
      </c>
      <c r="Q1002" s="311" t="str">
        <f t="array" ref="Q1002">IFERROR(
    IF(
        INDEX('Emission Factors'!$E$5:$P$488,
              MATCH(1,
                    ('Emission Factors'!$E$5:$E$488 = 'GHG emissions calculations'!$F1002) *
                    ('Emission Factors'!$H$5:$H$488 = 'GHG emissions calculations'!$H1002),
                    0),
              MATCH('GHG emissions calculations'!Q$6, 'Emission Factors'!$E$5:$P$5, 0)) &lt;&gt; "",
        INDEX('Emission Factors'!$E$5:$P$488,
              MATCH(1,
                    ('Emission Factors'!$E$5:$E$488 = 'GHG emissions calculations'!$F1002) *
                    ('Emission Factors'!$H$5:$H$488 = 'GHG emissions calculations'!$H1002),
                    0),
              MATCH('GHG emissions calculations'!Q$6, 'Emission Factors'!$E$5:$P$5, 0)),
        ""),
    "")</f>
        <v/>
      </c>
      <c r="R1002" s="311" t="str">
        <f t="array" ref="R1002">IFERROR(
    IF(
        INDEX('Emission Factors'!$E$5:$R$488,
              MATCH(1,
                    ('Emission Factors'!$E$5:$E$488 = 'GHG emissions calculations'!$F1002) *
                    ('Emission Factors'!$H$5:$H$488 = 'GHG emissions calculations'!$H1002),
                    0),
              MATCH('GHG emissions calculations'!R$6, 'Emission Factors'!$E$5:$R$5, 0)) &lt;&gt; "",
        INDEX('Emission Factors'!$E$5:$R$488,
              MATCH(1,
                    ('Emission Factors'!$E$5:$E$488 = 'GHG emissions calculations'!$F1002) *
                    ('Emission Factors'!$H$5:$H$488 = 'GHG emissions calculations'!$H1002),
                    0),
              MATCH('GHG emissions calculations'!R$6, 'Emission Factors'!$E$5:$R$5, 0)),
        ""),
    "")</f>
        <v/>
      </c>
      <c r="S1002" s="312">
        <f t="shared" si="2"/>
        <v>0</v>
      </c>
      <c r="T1002" s="23"/>
    </row>
    <row r="1003" ht="15.75" customHeight="1" outlineLevel="1">
      <c r="A1003" s="23"/>
      <c r="B1003" s="71"/>
      <c r="C1003" s="71"/>
      <c r="D1003" s="71"/>
      <c r="E1003" s="314"/>
      <c r="F1003" s="311" t="str">
        <f>Lists!T377</f>
        <v>Steel - Galvanisation steel sheet - Africa</v>
      </c>
      <c r="G1003" s="311" t="str">
        <f t="array" ref="G1003">XLOOKUP(1,('Emission Factors'!$E$5:$E$488='GHG emissions calculations'!$F1003)*('Emission Factors'!$H$5:$H$488='GHG emissions calculations'!$H1003),INDEX('Emission Factors'!$E$5:$T$488,0,MATCH('GHG emissions calculations'!G$6,'Emission Factors'!$E$5:$T$5,0)),"",0)</f>
        <v/>
      </c>
      <c r="H1003" s="311" t="s">
        <v>237</v>
      </c>
      <c r="I1003" s="312" t="str">
        <f>IF(
    SUMIFS('Import data'!$L$25:$L$80,
           'Import data'!$J$25:$J$80, F1003,
           'Import data'!$G$25:$G$80, 'GHG emissions calculations'!$H1003,
           'Import data'!$I$25:$I$80,$E$541) &lt;&gt; 0,
    SUMIFS('Import data'!$L$25:$L$80,
           'Import data'!$J$25:$J$80, F1003,
           'Import data'!$G$25:$G$80, 'GHG emissions calculations'!$H1003,
           'Import data'!$I$25:$I$80,$E$541),
    ""
)</f>
        <v/>
      </c>
      <c r="J1003" s="311" t="str">
        <f t="array" ref="J1003">IF(
    XLOOKUP(F1003, 'Import data'!$J$26:$J$47, 'Import data'!$M$26:$M$47, "", 0) = "Please add the region-specific supplier emission factor or choose a different region available in the IAEG database.",
    "",
    XLOOKUP(F1003, 'Import data'!$J$26:$J$47, 'Import data'!$M$26:$M$47, "", 0)
)</f>
        <v/>
      </c>
      <c r="K1003" s="311" t="str">
        <f t="array" ref="K1003">IFERROR(
    XLOOKUP(F1003,
            _xlws.FILTER('Supplier Emission'!$G$15:$G$49,
                   ('Supplier Emission'!$D$15:$D$49=H1003) * ('Supplier Emission'!$F$15:$F$49=$E$541)),
            _xlws.FILTER('Supplier Emission'!$I$15:$I$49,
                   ('Supplier Emission'!$D$15:$D$49=H1003) * ('Supplier Emission'!$F$15:$F$49=$E$541)),
            ""),
    "")</f>
        <v/>
      </c>
      <c r="L1003" s="311" t="str">
        <f t="array" ref="L1003">IFERROR(
    XLOOKUP(F1003,
            _xlws.FILTER('Supplier Emission'!$G$15:$G$49,
                   ('Supplier Emission'!$D$15:$D$49=H1003) * ('Supplier Emission'!$F$15:$F$49=$E$541)),
            _xlws.FILTER('Supplier Emission'!$J$15:$J$49,
                   ('Supplier Emission'!$D$15:$D$49=H1003) * ('Supplier Emission'!$F$15:$F$49=$E$541)),
            ""),
    "")</f>
        <v/>
      </c>
      <c r="M1003" s="311" t="str">
        <f t="array" ref="M1003">IFERROR(
    XLOOKUP(F1003,
            _xlws.FILTER('Supplier Emission'!$G$15:$G$49,
                   ('Supplier Emission'!$D$15:$D$49=H1003) * ('Supplier Emission'!$F$15:$F$49=$E$541)),
            _xlws.FILTER('Supplier Emission'!$M$15:$M$49,
                   ('Supplier Emission'!$D$15:$D$49=H1003) * ('Supplier Emission'!$F$15:$F$49=$E$541)),
            ""),
    "")</f>
        <v/>
      </c>
      <c r="N1003" s="311" t="str">
        <f t="array" ref="N1003">IFERROR(
    XLOOKUP(F1003,
            _xlws.FILTER('Supplier Emission'!$G$15:$G$49,
                   ('Supplier Emission'!$D$15:$D$49=H1003) * ('Supplier Emission'!$F$15:$F$49=$E$541)),
            _xlws.FILTER('Supplier Emission'!$H$15:$H$49,
                   ('Supplier Emission'!$D$15:$D$49=H1003) * ('Supplier Emission'!$F$15:$F$49=$E$541)),
            ""),
    "")</f>
        <v/>
      </c>
      <c r="O1003" s="311" t="str">
        <f t="array" ref="O1003">XLOOKUP(1,('Emission Factors'!$E$5:$E$488='GHG emissions calculations'!$F1003)*('Emission Factors'!$H$5:$H$488='GHG emissions calculations'!$H1003),INDEX('Emission Factors'!$E$5:$T$488,0,MATCH('GHG emissions calculations'!O$6,'Emission Factors'!$E$5:$T$5,0)),"",0)</f>
        <v/>
      </c>
      <c r="P1003" s="313" t="str">
        <f t="array" ref="P1003">IFERROR(
    INDEX('Emission Factors'!$E$5:$P$488,
          MATCH(1,
                ('Emission Factors'!$E$5:$E$488 = 'GHG emissions calculations'!$F1003) *
                ('Emission Factors'!$H$5:$H$488 = 'GHG emissions calculations'!$H1003),
                0),
          MATCH('GHG emissions calculations'!P$6,'Emission Factors'!$E$5:$P$5,0)),
    "")</f>
        <v/>
      </c>
      <c r="Q1003" s="311" t="str">
        <f t="array" ref="Q1003">IFERROR(
    IF(
        INDEX('Emission Factors'!$E$5:$P$488,
              MATCH(1,
                    ('Emission Factors'!$E$5:$E$488 = 'GHG emissions calculations'!$F1003) *
                    ('Emission Factors'!$H$5:$H$488 = 'GHG emissions calculations'!$H1003),
                    0),
              MATCH('GHG emissions calculations'!Q$6, 'Emission Factors'!$E$5:$P$5, 0)) &lt;&gt; "",
        INDEX('Emission Factors'!$E$5:$P$488,
              MATCH(1,
                    ('Emission Factors'!$E$5:$E$488 = 'GHG emissions calculations'!$F1003) *
                    ('Emission Factors'!$H$5:$H$488 = 'GHG emissions calculations'!$H1003),
                    0),
              MATCH('GHG emissions calculations'!Q$6, 'Emission Factors'!$E$5:$P$5, 0)),
        ""),
    "")</f>
        <v/>
      </c>
      <c r="R1003" s="311" t="str">
        <f t="array" ref="R1003">IFERROR(
    IF(
        INDEX('Emission Factors'!$E$5:$R$488,
              MATCH(1,
                    ('Emission Factors'!$E$5:$E$488 = 'GHG emissions calculations'!$F1003) *
                    ('Emission Factors'!$H$5:$H$488 = 'GHG emissions calculations'!$H1003),
                    0),
              MATCH('GHG emissions calculations'!R$6, 'Emission Factors'!$E$5:$R$5, 0)) &lt;&gt; "",
        INDEX('Emission Factors'!$E$5:$R$488,
              MATCH(1,
                    ('Emission Factors'!$E$5:$E$488 = 'GHG emissions calculations'!$F1003) *
                    ('Emission Factors'!$H$5:$H$488 = 'GHG emissions calculations'!$H1003),
                    0),
              MATCH('GHG emissions calculations'!R$6, 'Emission Factors'!$E$5:$R$5, 0)),
        ""),
    "")</f>
        <v/>
      </c>
      <c r="S1003" s="312">
        <f t="shared" si="2"/>
        <v>0</v>
      </c>
      <c r="T1003" s="23"/>
    </row>
    <row r="1004" ht="15.75" customHeight="1" outlineLevel="1">
      <c r="A1004" s="23"/>
      <c r="B1004" s="71"/>
      <c r="C1004" s="71"/>
      <c r="D1004" s="71"/>
      <c r="E1004" s="314"/>
      <c r="F1004" s="311" t="str">
        <f>Lists!T375</f>
        <v>Steel - Galvanisation steel sheet - America</v>
      </c>
      <c r="G1004" s="311" t="str">
        <f t="array" ref="G1004">XLOOKUP(1,('Emission Factors'!$E$5:$E$488='GHG emissions calculations'!$F1004)*('Emission Factors'!$H$5:$H$488='GHG emissions calculations'!$H1004),INDEX('Emission Factors'!$E$5:$T$488,0,MATCH('GHG emissions calculations'!G$6,'Emission Factors'!$E$5:$T$5,0)),"",0)</f>
        <v/>
      </c>
      <c r="H1004" s="311" t="s">
        <v>237</v>
      </c>
      <c r="I1004" s="312" t="str">
        <f>IF(
    SUMIFS('Import data'!$L$25:$L$80,
           'Import data'!$J$25:$J$80, F1004,
           'Import data'!$G$25:$G$80, 'GHG emissions calculations'!$H1004,
           'Import data'!$I$25:$I$80,$E$541) &lt;&gt; 0,
    SUMIFS('Import data'!$L$25:$L$80,
           'Import data'!$J$25:$J$80, F1004,
           'Import data'!$G$25:$G$80, 'GHG emissions calculations'!$H1004,
           'Import data'!$I$25:$I$80,$E$541),
    ""
)</f>
        <v/>
      </c>
      <c r="J1004" s="311" t="str">
        <f t="array" ref="J1004">IF(
    XLOOKUP(F1004, 'Import data'!$J$26:$J$47, 'Import data'!$M$26:$M$47, "", 0) = "Please add the region-specific supplier emission factor or choose a different region available in the IAEG database.",
    "",
    XLOOKUP(F1004, 'Import data'!$J$26:$J$47, 'Import data'!$M$26:$M$47, "", 0)
)</f>
        <v/>
      </c>
      <c r="K1004" s="311" t="str">
        <f t="array" ref="K1004">IFERROR(
    XLOOKUP(F1004,
            _xlws.FILTER('Supplier Emission'!$G$15:$G$49,
                   ('Supplier Emission'!$D$15:$D$49=H1004) * ('Supplier Emission'!$F$15:$F$49=$E$541)),
            _xlws.FILTER('Supplier Emission'!$I$15:$I$49,
                   ('Supplier Emission'!$D$15:$D$49=H1004) * ('Supplier Emission'!$F$15:$F$49=$E$541)),
            ""),
    "")</f>
        <v/>
      </c>
      <c r="L1004" s="311" t="str">
        <f t="array" ref="L1004">IFERROR(
    XLOOKUP(F1004,
            _xlws.FILTER('Supplier Emission'!$G$15:$G$49,
                   ('Supplier Emission'!$D$15:$D$49=H1004) * ('Supplier Emission'!$F$15:$F$49=$E$541)),
            _xlws.FILTER('Supplier Emission'!$J$15:$J$49,
                   ('Supplier Emission'!$D$15:$D$49=H1004) * ('Supplier Emission'!$F$15:$F$49=$E$541)),
            ""),
    "")</f>
        <v/>
      </c>
      <c r="M1004" s="311" t="str">
        <f t="array" ref="M1004">IFERROR(
    XLOOKUP(F1004,
            _xlws.FILTER('Supplier Emission'!$G$15:$G$49,
                   ('Supplier Emission'!$D$15:$D$49=H1004) * ('Supplier Emission'!$F$15:$F$49=$E$541)),
            _xlws.FILTER('Supplier Emission'!$M$15:$M$49,
                   ('Supplier Emission'!$D$15:$D$49=H1004) * ('Supplier Emission'!$F$15:$F$49=$E$541)),
            ""),
    "")</f>
        <v/>
      </c>
      <c r="N1004" s="311" t="str">
        <f t="array" ref="N1004">IFERROR(
    XLOOKUP(F1004,
            _xlws.FILTER('Supplier Emission'!$G$15:$G$49,
                   ('Supplier Emission'!$D$15:$D$49=H1004) * ('Supplier Emission'!$F$15:$F$49=$E$541)),
            _xlws.FILTER('Supplier Emission'!$H$15:$H$49,
                   ('Supplier Emission'!$D$15:$D$49=H1004) * ('Supplier Emission'!$F$15:$F$49=$E$541)),
            ""),
    "")</f>
        <v/>
      </c>
      <c r="O1004" s="311" t="str">
        <f t="array" ref="O1004">XLOOKUP(1,('Emission Factors'!$E$5:$E$488='GHG emissions calculations'!$F1004)*('Emission Factors'!$H$5:$H$488='GHG emissions calculations'!$H1004),INDEX('Emission Factors'!$E$5:$T$488,0,MATCH('GHG emissions calculations'!O$6,'Emission Factors'!$E$5:$T$5,0)),"",0)</f>
        <v/>
      </c>
      <c r="P1004" s="313" t="str">
        <f t="array" ref="P1004">IFERROR(
    INDEX('Emission Factors'!$E$5:$P$488,
          MATCH(1,
                ('Emission Factors'!$E$5:$E$488 = 'GHG emissions calculations'!$F1004) *
                ('Emission Factors'!$H$5:$H$488 = 'GHG emissions calculations'!$H1004),
                0),
          MATCH('GHG emissions calculations'!P$6,'Emission Factors'!$E$5:$P$5,0)),
    "")</f>
        <v/>
      </c>
      <c r="Q1004" s="311" t="str">
        <f t="array" ref="Q1004">IFERROR(
    IF(
        INDEX('Emission Factors'!$E$5:$P$488,
              MATCH(1,
                    ('Emission Factors'!$E$5:$E$488 = 'GHG emissions calculations'!$F1004) *
                    ('Emission Factors'!$H$5:$H$488 = 'GHG emissions calculations'!$H1004),
                    0),
              MATCH('GHG emissions calculations'!Q$6, 'Emission Factors'!$E$5:$P$5, 0)) &lt;&gt; "",
        INDEX('Emission Factors'!$E$5:$P$488,
              MATCH(1,
                    ('Emission Factors'!$E$5:$E$488 = 'GHG emissions calculations'!$F1004) *
                    ('Emission Factors'!$H$5:$H$488 = 'GHG emissions calculations'!$H1004),
                    0),
              MATCH('GHG emissions calculations'!Q$6, 'Emission Factors'!$E$5:$P$5, 0)),
        ""),
    "")</f>
        <v/>
      </c>
      <c r="R1004" s="311" t="str">
        <f t="array" ref="R1004">IFERROR(
    IF(
        INDEX('Emission Factors'!$E$5:$R$488,
              MATCH(1,
                    ('Emission Factors'!$E$5:$E$488 = 'GHG emissions calculations'!$F1004) *
                    ('Emission Factors'!$H$5:$H$488 = 'GHG emissions calculations'!$H1004),
                    0),
              MATCH('GHG emissions calculations'!R$6, 'Emission Factors'!$E$5:$R$5, 0)) &lt;&gt; "",
        INDEX('Emission Factors'!$E$5:$R$488,
              MATCH(1,
                    ('Emission Factors'!$E$5:$E$488 = 'GHG emissions calculations'!$F1004) *
                    ('Emission Factors'!$H$5:$H$488 = 'GHG emissions calculations'!$H1004),
                    0),
              MATCH('GHG emissions calculations'!R$6, 'Emission Factors'!$E$5:$R$5, 0)),
        ""),
    "")</f>
        <v/>
      </c>
      <c r="S1004" s="312">
        <f t="shared" si="2"/>
        <v>0</v>
      </c>
      <c r="T1004" s="23"/>
    </row>
    <row r="1005" ht="15.75" customHeight="1" outlineLevel="1">
      <c r="A1005" s="23"/>
      <c r="B1005" s="71"/>
      <c r="C1005" s="71"/>
      <c r="D1005" s="71"/>
      <c r="E1005" s="314"/>
      <c r="F1005" s="311" t="str">
        <f>Lists!T378</f>
        <v>Steel - Galvanisation steel sheet - Asia</v>
      </c>
      <c r="G1005" s="311" t="str">
        <f t="array" ref="G1005">XLOOKUP(1,('Emission Factors'!$E$5:$E$488='GHG emissions calculations'!$F1005)*('Emission Factors'!$H$5:$H$488='GHG emissions calculations'!$H1005),INDEX('Emission Factors'!$E$5:$T$488,0,MATCH('GHG emissions calculations'!G$6,'Emission Factors'!$E$5:$T$5,0)),"",0)</f>
        <v/>
      </c>
      <c r="H1005" s="311" t="s">
        <v>237</v>
      </c>
      <c r="I1005" s="312" t="str">
        <f>IF(
    SUMIFS('Import data'!$L$25:$L$80,
           'Import data'!$J$25:$J$80, F1005,
           'Import data'!$G$25:$G$80, 'GHG emissions calculations'!$H1005,
           'Import data'!$I$25:$I$80,$E$541) &lt;&gt; 0,
    SUMIFS('Import data'!$L$25:$L$80,
           'Import data'!$J$25:$J$80, F1005,
           'Import data'!$G$25:$G$80, 'GHG emissions calculations'!$H1005,
           'Import data'!$I$25:$I$80,$E$541),
    ""
)</f>
        <v/>
      </c>
      <c r="J1005" s="311" t="str">
        <f t="array" ref="J1005">IF(
    XLOOKUP(F1005, 'Import data'!$J$26:$J$47, 'Import data'!$M$26:$M$47, "", 0) = "Please add the region-specific supplier emission factor or choose a different region available in the IAEG database.",
    "",
    XLOOKUP(F1005, 'Import data'!$J$26:$J$47, 'Import data'!$M$26:$M$47, "", 0)
)</f>
        <v/>
      </c>
      <c r="K1005" s="311" t="str">
        <f t="array" ref="K1005">IFERROR(
    XLOOKUP(F1005,
            _xlws.FILTER('Supplier Emission'!$G$15:$G$49,
                   ('Supplier Emission'!$D$15:$D$49=H1005) * ('Supplier Emission'!$F$15:$F$49=$E$541)),
            _xlws.FILTER('Supplier Emission'!$I$15:$I$49,
                   ('Supplier Emission'!$D$15:$D$49=H1005) * ('Supplier Emission'!$F$15:$F$49=$E$541)),
            ""),
    "")</f>
        <v/>
      </c>
      <c r="L1005" s="311" t="str">
        <f t="array" ref="L1005">IFERROR(
    XLOOKUP(F1005,
            _xlws.FILTER('Supplier Emission'!$G$15:$G$49,
                   ('Supplier Emission'!$D$15:$D$49=H1005) * ('Supplier Emission'!$F$15:$F$49=$E$541)),
            _xlws.FILTER('Supplier Emission'!$J$15:$J$49,
                   ('Supplier Emission'!$D$15:$D$49=H1005) * ('Supplier Emission'!$F$15:$F$49=$E$541)),
            ""),
    "")</f>
        <v/>
      </c>
      <c r="M1005" s="311" t="str">
        <f t="array" ref="M1005">IFERROR(
    XLOOKUP(F1005,
            _xlws.FILTER('Supplier Emission'!$G$15:$G$49,
                   ('Supplier Emission'!$D$15:$D$49=H1005) * ('Supplier Emission'!$F$15:$F$49=$E$541)),
            _xlws.FILTER('Supplier Emission'!$M$15:$M$49,
                   ('Supplier Emission'!$D$15:$D$49=H1005) * ('Supplier Emission'!$F$15:$F$49=$E$541)),
            ""),
    "")</f>
        <v/>
      </c>
      <c r="N1005" s="311" t="str">
        <f t="array" ref="N1005">IFERROR(
    XLOOKUP(F1005,
            _xlws.FILTER('Supplier Emission'!$G$15:$G$49,
                   ('Supplier Emission'!$D$15:$D$49=H1005) * ('Supplier Emission'!$F$15:$F$49=$E$541)),
            _xlws.FILTER('Supplier Emission'!$H$15:$H$49,
                   ('Supplier Emission'!$D$15:$D$49=H1005) * ('Supplier Emission'!$F$15:$F$49=$E$541)),
            ""),
    "")</f>
        <v/>
      </c>
      <c r="O1005" s="311" t="str">
        <f t="array" ref="O1005">XLOOKUP(1,('Emission Factors'!$E$5:$E$488='GHG emissions calculations'!$F1005)*('Emission Factors'!$H$5:$H$488='GHG emissions calculations'!$H1005),INDEX('Emission Factors'!$E$5:$T$488,0,MATCH('GHG emissions calculations'!O$6,'Emission Factors'!$E$5:$T$5,0)),"",0)</f>
        <v/>
      </c>
      <c r="P1005" s="313" t="str">
        <f t="array" ref="P1005">IFERROR(
    INDEX('Emission Factors'!$E$5:$P$488,
          MATCH(1,
                ('Emission Factors'!$E$5:$E$488 = 'GHG emissions calculations'!$F1005) *
                ('Emission Factors'!$H$5:$H$488 = 'GHG emissions calculations'!$H1005),
                0),
          MATCH('GHG emissions calculations'!P$6,'Emission Factors'!$E$5:$P$5,0)),
    "")</f>
        <v/>
      </c>
      <c r="Q1005" s="311" t="str">
        <f t="array" ref="Q1005">IFERROR(
    IF(
        INDEX('Emission Factors'!$E$5:$P$488,
              MATCH(1,
                    ('Emission Factors'!$E$5:$E$488 = 'GHG emissions calculations'!$F1005) *
                    ('Emission Factors'!$H$5:$H$488 = 'GHG emissions calculations'!$H1005),
                    0),
              MATCH('GHG emissions calculations'!Q$6, 'Emission Factors'!$E$5:$P$5, 0)) &lt;&gt; "",
        INDEX('Emission Factors'!$E$5:$P$488,
              MATCH(1,
                    ('Emission Factors'!$E$5:$E$488 = 'GHG emissions calculations'!$F1005) *
                    ('Emission Factors'!$H$5:$H$488 = 'GHG emissions calculations'!$H1005),
                    0),
              MATCH('GHG emissions calculations'!Q$6, 'Emission Factors'!$E$5:$P$5, 0)),
        ""),
    "")</f>
        <v/>
      </c>
      <c r="R1005" s="311" t="str">
        <f t="array" ref="R1005">IFERROR(
    IF(
        INDEX('Emission Factors'!$E$5:$R$488,
              MATCH(1,
                    ('Emission Factors'!$E$5:$E$488 = 'GHG emissions calculations'!$F1005) *
                    ('Emission Factors'!$H$5:$H$488 = 'GHG emissions calculations'!$H1005),
                    0),
              MATCH('GHG emissions calculations'!R$6, 'Emission Factors'!$E$5:$R$5, 0)) &lt;&gt; "",
        INDEX('Emission Factors'!$E$5:$R$488,
              MATCH(1,
                    ('Emission Factors'!$E$5:$E$488 = 'GHG emissions calculations'!$F1005) *
                    ('Emission Factors'!$H$5:$H$488 = 'GHG emissions calculations'!$H1005),
                    0),
              MATCH('GHG emissions calculations'!R$6, 'Emission Factors'!$E$5:$R$5, 0)),
        ""),
    "")</f>
        <v/>
      </c>
      <c r="S1005" s="312">
        <f t="shared" si="2"/>
        <v>0</v>
      </c>
      <c r="T1005" s="23"/>
    </row>
    <row r="1006" ht="15.75" customHeight="1" outlineLevel="1">
      <c r="A1006" s="23"/>
      <c r="B1006" s="71"/>
      <c r="C1006" s="71"/>
      <c r="D1006" s="71"/>
      <c r="E1006" s="314"/>
      <c r="F1006" s="311" t="str">
        <f>Lists!T376</f>
        <v>Steel - Galvanisation steel sheet - Europe</v>
      </c>
      <c r="G1006" s="311">
        <f t="array" ref="G1006">XLOOKUP(1,('Emission Factors'!$E$5:$E$488='GHG emissions calculations'!$F1006)*('Emission Factors'!$H$5:$H$488='GHG emissions calculations'!$H1006),INDEX('Emission Factors'!$E$5:$T$488,0,MATCH('GHG emissions calculations'!G$6,'Emission Factors'!$E$5:$T$5,0)),"",0)</f>
        <v>3</v>
      </c>
      <c r="H1006" s="311" t="s">
        <v>237</v>
      </c>
      <c r="I1006" s="312" t="str">
        <f>IF(
    SUMIFS('Import data'!$L$25:$L$80,
           'Import data'!$J$25:$J$80, F1006,
           'Import data'!$G$25:$G$80, 'GHG emissions calculations'!$H1006,
           'Import data'!$I$25:$I$80,$E$541) &lt;&gt; 0,
    SUMIFS('Import data'!$L$25:$L$80,
           'Import data'!$J$25:$J$80, F1006,
           'Import data'!$G$25:$G$80, 'GHG emissions calculations'!$H1006,
           'Import data'!$I$25:$I$80,$E$541),
    ""
)</f>
        <v/>
      </c>
      <c r="J1006" s="311" t="str">
        <f t="array" ref="J1006">IF(
    XLOOKUP(F1006, 'Import data'!$J$26:$J$47, 'Import data'!$M$26:$M$47, "", 0) = "Please add the region-specific supplier emission factor or choose a different region available in the IAEG database.",
    "",
    XLOOKUP(F1006, 'Import data'!$J$26:$J$47, 'Import data'!$M$26:$M$47, "", 0)
)</f>
        <v/>
      </c>
      <c r="K1006" s="311" t="str">
        <f t="array" ref="K1006">IFERROR(
    XLOOKUP(F1006,
            _xlws.FILTER('Supplier Emission'!$G$15:$G$49,
                   ('Supplier Emission'!$D$15:$D$49=H1006) * ('Supplier Emission'!$F$15:$F$49=$E$541)),
            _xlws.FILTER('Supplier Emission'!$I$15:$I$49,
                   ('Supplier Emission'!$D$15:$D$49=H1006) * ('Supplier Emission'!$F$15:$F$49=$E$541)),
            ""),
    "")</f>
        <v/>
      </c>
      <c r="L1006" s="311" t="str">
        <f t="array" ref="L1006">IFERROR(
    XLOOKUP(F1006,
            _xlws.FILTER('Supplier Emission'!$G$15:$G$49,
                   ('Supplier Emission'!$D$15:$D$49=H1006) * ('Supplier Emission'!$F$15:$F$49=$E$541)),
            _xlws.FILTER('Supplier Emission'!$J$15:$J$49,
                   ('Supplier Emission'!$D$15:$D$49=H1006) * ('Supplier Emission'!$F$15:$F$49=$E$541)),
            ""),
    "")</f>
        <v/>
      </c>
      <c r="M1006" s="311" t="str">
        <f t="array" ref="M1006">IFERROR(
    XLOOKUP(F1006,
            _xlws.FILTER('Supplier Emission'!$G$15:$G$49,
                   ('Supplier Emission'!$D$15:$D$49=H1006) * ('Supplier Emission'!$F$15:$F$49=$E$541)),
            _xlws.FILTER('Supplier Emission'!$M$15:$M$49,
                   ('Supplier Emission'!$D$15:$D$49=H1006) * ('Supplier Emission'!$F$15:$F$49=$E$541)),
            ""),
    "")</f>
        <v/>
      </c>
      <c r="N1006" s="311" t="str">
        <f t="array" ref="N1006">IFERROR(
    XLOOKUP(F1006,
            _xlws.FILTER('Supplier Emission'!$G$15:$G$49,
                   ('Supplier Emission'!$D$15:$D$49=H1006) * ('Supplier Emission'!$F$15:$F$49=$E$541)),
            _xlws.FILTER('Supplier Emission'!$H$15:$H$49,
                   ('Supplier Emission'!$D$15:$D$49=H1006) * ('Supplier Emission'!$F$15:$F$49=$E$541)),
            ""),
    "")</f>
        <v/>
      </c>
      <c r="O1006" s="311" t="str">
        <f t="array" ref="O1006">XLOOKUP(1,('Emission Factors'!$E$5:$E$488='GHG emissions calculations'!$F1006)*('Emission Factors'!$H$5:$H$488='GHG emissions calculations'!$H1006),INDEX('Emission Factors'!$E$5:$T$488,0,MATCH('GHG emissions calculations'!O$6,'Emission Factors'!$E$5:$T$5,0)),"",0)</f>
        <v>Steel sheet (galvanized)</v>
      </c>
      <c r="P1006" s="313">
        <f t="array" ref="P1006">IFERROR(
    INDEX('Emission Factors'!$E$5:$P$488,
          MATCH(1,
                ('Emission Factors'!$E$5:$E$488 = 'GHG emissions calculations'!$F1006) *
                ('Emission Factors'!$H$5:$H$488 = 'GHG emissions calculations'!$H1006),
                0),
          MATCH('GHG emissions calculations'!P$6,'Emission Factors'!$E$5:$P$5,0)),
    "")</f>
        <v>2.284</v>
      </c>
      <c r="Q1006" s="311" t="str">
        <f t="array" ref="Q1006">IFERROR(
    IF(
        INDEX('Emission Factors'!$E$5:$P$488,
              MATCH(1,
                    ('Emission Factors'!$E$5:$E$488 = 'GHG emissions calculations'!$F1006) *
                    ('Emission Factors'!$H$5:$H$488 = 'GHG emissions calculations'!$H1006),
                    0),
              MATCH('GHG emissions calculations'!Q$6, 'Emission Factors'!$E$5:$P$5, 0)) &lt;&gt; "",
        INDEX('Emission Factors'!$E$5:$P$488,
              MATCH(1,
                    ('Emission Factors'!$E$5:$E$488 = 'GHG emissions calculations'!$F1006) *
                    ('Emission Factors'!$H$5:$H$488 = 'GHG emissions calculations'!$H1006),
                    0),
              MATCH('GHG emissions calculations'!Q$6, 'Emission Factors'!$E$5:$P$5, 0)),
        ""),
    "")</f>
        <v>kgCO2e/kg</v>
      </c>
      <c r="R1006" s="311" t="str">
        <f t="array" ref="R1006">IFERROR(
    IF(
        INDEX('Emission Factors'!$E$5:$R$488,
              MATCH(1,
                    ('Emission Factors'!$E$5:$E$488 = 'GHG emissions calculations'!$F1006) *
                    ('Emission Factors'!$H$5:$H$488 = 'GHG emissions calculations'!$H1006),
                    0),
              MATCH('GHG emissions calculations'!R$6, 'Emission Factors'!$E$5:$R$5, 0)) &lt;&gt; "",
        INDEX('Emission Factors'!$E$5:$R$488,
              MATCH(1,
                    ('Emission Factors'!$E$5:$E$488 = 'GHG emissions calculations'!$F1006) *
                    ('Emission Factors'!$H$5:$H$488 = 'GHG emissions calculations'!$H1006),
                    0),
              MATCH('GHG emissions calculations'!R$6, 'Emission Factors'!$E$5:$R$5, 0)),
        ""),
    "")</f>
        <v>Europe</v>
      </c>
      <c r="S1006" s="312">
        <f t="shared" si="2"/>
        <v>0</v>
      </c>
      <c r="T1006" s="23"/>
    </row>
    <row r="1007" ht="15.75" customHeight="1" outlineLevel="1">
      <c r="A1007" s="23"/>
      <c r="B1007" s="71"/>
      <c r="C1007" s="71"/>
      <c r="D1007" s="71"/>
      <c r="E1007" s="314"/>
      <c r="F1007" s="311" t="str">
        <f>Lists!T381</f>
        <v>Steel - Galvanisation steel sheet - Global or unspecified region</v>
      </c>
      <c r="G1007" s="311" t="str">
        <f t="array" ref="G1007">XLOOKUP(1,('Emission Factors'!$E$5:$E$488='GHG emissions calculations'!$F1007)*('Emission Factors'!$H$5:$H$488='GHG emissions calculations'!$H1007),INDEX('Emission Factors'!$E$5:$T$488,0,MATCH('GHG emissions calculations'!G$6,'Emission Factors'!$E$5:$T$5,0)),"",0)</f>
        <v/>
      </c>
      <c r="H1007" s="311" t="s">
        <v>237</v>
      </c>
      <c r="I1007" s="312" t="str">
        <f>IF(
    SUMIFS('Import data'!$L$25:$L$80,
           'Import data'!$J$25:$J$80, F1007,
           'Import data'!$G$25:$G$80, 'GHG emissions calculations'!$H1007,
           'Import data'!$I$25:$I$80,$E$541) &lt;&gt; 0,
    SUMIFS('Import data'!$L$25:$L$80,
           'Import data'!$J$25:$J$80, F1007,
           'Import data'!$G$25:$G$80, 'GHG emissions calculations'!$H1007,
           'Import data'!$I$25:$I$80,$E$541),
    ""
)</f>
        <v/>
      </c>
      <c r="J1007" s="311" t="str">
        <f t="array" ref="J1007">IF(
    XLOOKUP(F1007, 'Import data'!$J$26:$J$47, 'Import data'!$M$26:$M$47, "", 0) = "Please add the region-specific supplier emission factor or choose a different region available in the IAEG database.",
    "",
    XLOOKUP(F1007, 'Import data'!$J$26:$J$47, 'Import data'!$M$26:$M$47, "", 0)
)</f>
        <v/>
      </c>
      <c r="K1007" s="311" t="str">
        <f t="array" ref="K1007">IFERROR(
    XLOOKUP(F1007,
            _xlws.FILTER('Supplier Emission'!$G$15:$G$49,
                   ('Supplier Emission'!$D$15:$D$49=H1007) * ('Supplier Emission'!$F$15:$F$49=$E$541)),
            _xlws.FILTER('Supplier Emission'!$I$15:$I$49,
                   ('Supplier Emission'!$D$15:$D$49=H1007) * ('Supplier Emission'!$F$15:$F$49=$E$541)),
            ""),
    "")</f>
        <v/>
      </c>
      <c r="L1007" s="311" t="str">
        <f t="array" ref="L1007">IFERROR(
    XLOOKUP(F1007,
            _xlws.FILTER('Supplier Emission'!$G$15:$G$49,
                   ('Supplier Emission'!$D$15:$D$49=H1007) * ('Supplier Emission'!$F$15:$F$49=$E$541)),
            _xlws.FILTER('Supplier Emission'!$J$15:$J$49,
                   ('Supplier Emission'!$D$15:$D$49=H1007) * ('Supplier Emission'!$F$15:$F$49=$E$541)),
            ""),
    "")</f>
        <v/>
      </c>
      <c r="M1007" s="311" t="str">
        <f t="array" ref="M1007">IFERROR(
    XLOOKUP(F1007,
            _xlws.FILTER('Supplier Emission'!$G$15:$G$49,
                   ('Supplier Emission'!$D$15:$D$49=H1007) * ('Supplier Emission'!$F$15:$F$49=$E$541)),
            _xlws.FILTER('Supplier Emission'!$M$15:$M$49,
                   ('Supplier Emission'!$D$15:$D$49=H1007) * ('Supplier Emission'!$F$15:$F$49=$E$541)),
            ""),
    "")</f>
        <v/>
      </c>
      <c r="N1007" s="311" t="str">
        <f t="array" ref="N1007">IFERROR(
    XLOOKUP(F1007,
            _xlws.FILTER('Supplier Emission'!$G$15:$G$49,
                   ('Supplier Emission'!$D$15:$D$49=H1007) * ('Supplier Emission'!$F$15:$F$49=$E$541)),
            _xlws.FILTER('Supplier Emission'!$H$15:$H$49,
                   ('Supplier Emission'!$D$15:$D$49=H1007) * ('Supplier Emission'!$F$15:$F$49=$E$541)),
            ""),
    "")</f>
        <v/>
      </c>
      <c r="O1007" s="311" t="str">
        <f t="array" ref="O1007">XLOOKUP(1,('Emission Factors'!$E$5:$E$488='GHG emissions calculations'!$F1007)*('Emission Factors'!$H$5:$H$488='GHG emissions calculations'!$H1007),INDEX('Emission Factors'!$E$5:$T$488,0,MATCH('GHG emissions calculations'!O$6,'Emission Factors'!$E$5:$T$5,0)),"",0)</f>
        <v/>
      </c>
      <c r="P1007" s="313" t="str">
        <f t="array" ref="P1007">IFERROR(
    INDEX('Emission Factors'!$E$5:$P$488,
          MATCH(1,
                ('Emission Factors'!$E$5:$E$488 = 'GHG emissions calculations'!$F1007) *
                ('Emission Factors'!$H$5:$H$488 = 'GHG emissions calculations'!$H1007),
                0),
          MATCH('GHG emissions calculations'!P$6,'Emission Factors'!$E$5:$P$5,0)),
    "")</f>
        <v/>
      </c>
      <c r="Q1007" s="311" t="str">
        <f t="array" ref="Q1007">IFERROR(
    IF(
        INDEX('Emission Factors'!$E$5:$P$488,
              MATCH(1,
                    ('Emission Factors'!$E$5:$E$488 = 'GHG emissions calculations'!$F1007) *
                    ('Emission Factors'!$H$5:$H$488 = 'GHG emissions calculations'!$H1007),
                    0),
              MATCH('GHG emissions calculations'!Q$6, 'Emission Factors'!$E$5:$P$5, 0)) &lt;&gt; "",
        INDEX('Emission Factors'!$E$5:$P$488,
              MATCH(1,
                    ('Emission Factors'!$E$5:$E$488 = 'GHG emissions calculations'!$F1007) *
                    ('Emission Factors'!$H$5:$H$488 = 'GHG emissions calculations'!$H1007),
                    0),
              MATCH('GHG emissions calculations'!Q$6, 'Emission Factors'!$E$5:$P$5, 0)),
        ""),
    "")</f>
        <v/>
      </c>
      <c r="R1007" s="311" t="str">
        <f t="array" ref="R1007">IFERROR(
    IF(
        INDEX('Emission Factors'!$E$5:$R$488,
              MATCH(1,
                    ('Emission Factors'!$E$5:$E$488 = 'GHG emissions calculations'!$F1007) *
                    ('Emission Factors'!$H$5:$H$488 = 'GHG emissions calculations'!$H1007),
                    0),
              MATCH('GHG emissions calculations'!R$6, 'Emission Factors'!$E$5:$R$5, 0)) &lt;&gt; "",
        INDEX('Emission Factors'!$E$5:$R$488,
              MATCH(1,
                    ('Emission Factors'!$E$5:$E$488 = 'GHG emissions calculations'!$F1007) *
                    ('Emission Factors'!$H$5:$H$488 = 'GHG emissions calculations'!$H1007),
                    0),
              MATCH('GHG emissions calculations'!R$6, 'Emission Factors'!$E$5:$R$5, 0)),
        ""),
    "")</f>
        <v/>
      </c>
      <c r="S1007" s="312">
        <f t="shared" si="2"/>
        <v>0</v>
      </c>
      <c r="T1007" s="23"/>
    </row>
    <row r="1008" ht="15.75" customHeight="1" outlineLevel="1">
      <c r="A1008" s="23"/>
      <c r="B1008" s="71"/>
      <c r="C1008" s="71"/>
      <c r="D1008" s="71"/>
      <c r="E1008" s="314"/>
      <c r="F1008" s="311" t="str">
        <f>Lists!T380</f>
        <v>Steel - Galvanisation steel sheet - Middle East</v>
      </c>
      <c r="G1008" s="311" t="str">
        <f t="array" ref="G1008">XLOOKUP(1,('Emission Factors'!$E$5:$E$488='GHG emissions calculations'!$F1008)*('Emission Factors'!$H$5:$H$488='GHG emissions calculations'!$H1008),INDEX('Emission Factors'!$E$5:$T$488,0,MATCH('GHG emissions calculations'!G$6,'Emission Factors'!$E$5:$T$5,0)),"",0)</f>
        <v/>
      </c>
      <c r="H1008" s="311" t="s">
        <v>237</v>
      </c>
      <c r="I1008" s="312" t="str">
        <f>IF(
    SUMIFS('Import data'!$L$25:$L$80,
           'Import data'!$J$25:$J$80, F1008,
           'Import data'!$G$25:$G$80, 'GHG emissions calculations'!$H1008,
           'Import data'!$I$25:$I$80,$E$541) &lt;&gt; 0,
    SUMIFS('Import data'!$L$25:$L$80,
           'Import data'!$J$25:$J$80, F1008,
           'Import data'!$G$25:$G$80, 'GHG emissions calculations'!$H1008,
           'Import data'!$I$25:$I$80,$E$541),
    ""
)</f>
        <v/>
      </c>
      <c r="J1008" s="311" t="str">
        <f t="array" ref="J1008">IF(
    XLOOKUP(F1008, 'Import data'!$J$26:$J$47, 'Import data'!$M$26:$M$47, "", 0) = "Please add the region-specific supplier emission factor or choose a different region available in the IAEG database.",
    "",
    XLOOKUP(F1008, 'Import data'!$J$26:$J$47, 'Import data'!$M$26:$M$47, "", 0)
)</f>
        <v/>
      </c>
      <c r="K1008" s="311" t="str">
        <f t="array" ref="K1008">IFERROR(
    XLOOKUP(F1008,
            _xlws.FILTER('Supplier Emission'!$G$15:$G$49,
                   ('Supplier Emission'!$D$15:$D$49=H1008) * ('Supplier Emission'!$F$15:$F$49=$E$541)),
            _xlws.FILTER('Supplier Emission'!$I$15:$I$49,
                   ('Supplier Emission'!$D$15:$D$49=H1008) * ('Supplier Emission'!$F$15:$F$49=$E$541)),
            ""),
    "")</f>
        <v/>
      </c>
      <c r="L1008" s="311" t="str">
        <f t="array" ref="L1008">IFERROR(
    XLOOKUP(F1008,
            _xlws.FILTER('Supplier Emission'!$G$15:$G$49,
                   ('Supplier Emission'!$D$15:$D$49=H1008) * ('Supplier Emission'!$F$15:$F$49=$E$541)),
            _xlws.FILTER('Supplier Emission'!$J$15:$J$49,
                   ('Supplier Emission'!$D$15:$D$49=H1008) * ('Supplier Emission'!$F$15:$F$49=$E$541)),
            ""),
    "")</f>
        <v/>
      </c>
      <c r="M1008" s="311" t="str">
        <f t="array" ref="M1008">IFERROR(
    XLOOKUP(F1008,
            _xlws.FILTER('Supplier Emission'!$G$15:$G$49,
                   ('Supplier Emission'!$D$15:$D$49=H1008) * ('Supplier Emission'!$F$15:$F$49=$E$541)),
            _xlws.FILTER('Supplier Emission'!$M$15:$M$49,
                   ('Supplier Emission'!$D$15:$D$49=H1008) * ('Supplier Emission'!$F$15:$F$49=$E$541)),
            ""),
    "")</f>
        <v/>
      </c>
      <c r="N1008" s="311" t="str">
        <f t="array" ref="N1008">IFERROR(
    XLOOKUP(F1008,
            _xlws.FILTER('Supplier Emission'!$G$15:$G$49,
                   ('Supplier Emission'!$D$15:$D$49=H1008) * ('Supplier Emission'!$F$15:$F$49=$E$541)),
            _xlws.FILTER('Supplier Emission'!$H$15:$H$49,
                   ('Supplier Emission'!$D$15:$D$49=H1008) * ('Supplier Emission'!$F$15:$F$49=$E$541)),
            ""),
    "")</f>
        <v/>
      </c>
      <c r="O1008" s="311" t="str">
        <f t="array" ref="O1008">XLOOKUP(1,('Emission Factors'!$E$5:$E$488='GHG emissions calculations'!$F1008)*('Emission Factors'!$H$5:$H$488='GHG emissions calculations'!$H1008),INDEX('Emission Factors'!$E$5:$T$488,0,MATCH('GHG emissions calculations'!O$6,'Emission Factors'!$E$5:$T$5,0)),"",0)</f>
        <v/>
      </c>
      <c r="P1008" s="313" t="str">
        <f t="array" ref="P1008">IFERROR(
    INDEX('Emission Factors'!$E$5:$P$488,
          MATCH(1,
                ('Emission Factors'!$E$5:$E$488 = 'GHG emissions calculations'!$F1008) *
                ('Emission Factors'!$H$5:$H$488 = 'GHG emissions calculations'!$H1008),
                0),
          MATCH('GHG emissions calculations'!P$6,'Emission Factors'!$E$5:$P$5,0)),
    "")</f>
        <v/>
      </c>
      <c r="Q1008" s="311" t="str">
        <f t="array" ref="Q1008">IFERROR(
    IF(
        INDEX('Emission Factors'!$E$5:$P$488,
              MATCH(1,
                    ('Emission Factors'!$E$5:$E$488 = 'GHG emissions calculations'!$F1008) *
                    ('Emission Factors'!$H$5:$H$488 = 'GHG emissions calculations'!$H1008),
                    0),
              MATCH('GHG emissions calculations'!Q$6, 'Emission Factors'!$E$5:$P$5, 0)) &lt;&gt; "",
        INDEX('Emission Factors'!$E$5:$P$488,
              MATCH(1,
                    ('Emission Factors'!$E$5:$E$488 = 'GHG emissions calculations'!$F1008) *
                    ('Emission Factors'!$H$5:$H$488 = 'GHG emissions calculations'!$H1008),
                    0),
              MATCH('GHG emissions calculations'!Q$6, 'Emission Factors'!$E$5:$P$5, 0)),
        ""),
    "")</f>
        <v/>
      </c>
      <c r="R1008" s="311" t="str">
        <f t="array" ref="R1008">IFERROR(
    IF(
        INDEX('Emission Factors'!$E$5:$R$488,
              MATCH(1,
                    ('Emission Factors'!$E$5:$E$488 = 'GHG emissions calculations'!$F1008) *
                    ('Emission Factors'!$H$5:$H$488 = 'GHG emissions calculations'!$H1008),
                    0),
              MATCH('GHG emissions calculations'!R$6, 'Emission Factors'!$E$5:$R$5, 0)) &lt;&gt; "",
        INDEX('Emission Factors'!$E$5:$R$488,
              MATCH(1,
                    ('Emission Factors'!$E$5:$E$488 = 'GHG emissions calculations'!$F1008) *
                    ('Emission Factors'!$H$5:$H$488 = 'GHG emissions calculations'!$H1008),
                    0),
              MATCH('GHG emissions calculations'!R$6, 'Emission Factors'!$E$5:$R$5, 0)),
        ""),
    "")</f>
        <v/>
      </c>
      <c r="S1008" s="312">
        <f t="shared" si="2"/>
        <v>0</v>
      </c>
      <c r="T1008" s="23"/>
    </row>
    <row r="1009" ht="15.75" customHeight="1" outlineLevel="1">
      <c r="A1009" s="23"/>
      <c r="B1009" s="71"/>
      <c r="C1009" s="71"/>
      <c r="D1009" s="71"/>
      <c r="E1009" s="314"/>
      <c r="F1009" s="311" t="str">
        <f>Lists!T379</f>
        <v>Steel - Galvanisation steel sheet - Oceania</v>
      </c>
      <c r="G1009" s="311" t="str">
        <f t="array" ref="G1009">XLOOKUP(1,('Emission Factors'!$E$5:$E$488='GHG emissions calculations'!$F1009)*('Emission Factors'!$H$5:$H$488='GHG emissions calculations'!$H1009),INDEX('Emission Factors'!$E$5:$T$488,0,MATCH('GHG emissions calculations'!G$6,'Emission Factors'!$E$5:$T$5,0)),"",0)</f>
        <v/>
      </c>
      <c r="H1009" s="311" t="s">
        <v>237</v>
      </c>
      <c r="I1009" s="312" t="str">
        <f>IF(
    SUMIFS('Import data'!$L$25:$L$80,
           'Import data'!$J$25:$J$80, F1009,
           'Import data'!$G$25:$G$80, 'GHG emissions calculations'!$H1009,
           'Import data'!$I$25:$I$80,$E$541) &lt;&gt; 0,
    SUMIFS('Import data'!$L$25:$L$80,
           'Import data'!$J$25:$J$80, F1009,
           'Import data'!$G$25:$G$80, 'GHG emissions calculations'!$H1009,
           'Import data'!$I$25:$I$80,$E$541),
    ""
)</f>
        <v/>
      </c>
      <c r="J1009" s="311" t="str">
        <f t="array" ref="J1009">IF(
    XLOOKUP(F1009, 'Import data'!$J$26:$J$47, 'Import data'!$M$26:$M$47, "", 0) = "Please add the region-specific supplier emission factor or choose a different region available in the IAEG database.",
    "",
    XLOOKUP(F1009, 'Import data'!$J$26:$J$47, 'Import data'!$M$26:$M$47, "", 0)
)</f>
        <v/>
      </c>
      <c r="K1009" s="311" t="str">
        <f t="array" ref="K1009">IFERROR(
    XLOOKUP(F1009,
            _xlws.FILTER('Supplier Emission'!$G$15:$G$49,
                   ('Supplier Emission'!$D$15:$D$49=H1009) * ('Supplier Emission'!$F$15:$F$49=$E$541)),
            _xlws.FILTER('Supplier Emission'!$I$15:$I$49,
                   ('Supplier Emission'!$D$15:$D$49=H1009) * ('Supplier Emission'!$F$15:$F$49=$E$541)),
            ""),
    "")</f>
        <v/>
      </c>
      <c r="L1009" s="311" t="str">
        <f t="array" ref="L1009">IFERROR(
    XLOOKUP(F1009,
            _xlws.FILTER('Supplier Emission'!$G$15:$G$49,
                   ('Supplier Emission'!$D$15:$D$49=H1009) * ('Supplier Emission'!$F$15:$F$49=$E$541)),
            _xlws.FILTER('Supplier Emission'!$J$15:$J$49,
                   ('Supplier Emission'!$D$15:$D$49=H1009) * ('Supplier Emission'!$F$15:$F$49=$E$541)),
            ""),
    "")</f>
        <v/>
      </c>
      <c r="M1009" s="311" t="str">
        <f t="array" ref="M1009">IFERROR(
    XLOOKUP(F1009,
            _xlws.FILTER('Supplier Emission'!$G$15:$G$49,
                   ('Supplier Emission'!$D$15:$D$49=H1009) * ('Supplier Emission'!$F$15:$F$49=$E$541)),
            _xlws.FILTER('Supplier Emission'!$M$15:$M$49,
                   ('Supplier Emission'!$D$15:$D$49=H1009) * ('Supplier Emission'!$F$15:$F$49=$E$541)),
            ""),
    "")</f>
        <v/>
      </c>
      <c r="N1009" s="311" t="str">
        <f t="array" ref="N1009">IFERROR(
    XLOOKUP(F1009,
            _xlws.FILTER('Supplier Emission'!$G$15:$G$49,
                   ('Supplier Emission'!$D$15:$D$49=H1009) * ('Supplier Emission'!$F$15:$F$49=$E$541)),
            _xlws.FILTER('Supplier Emission'!$H$15:$H$49,
                   ('Supplier Emission'!$D$15:$D$49=H1009) * ('Supplier Emission'!$F$15:$F$49=$E$541)),
            ""),
    "")</f>
        <v/>
      </c>
      <c r="O1009" s="311" t="str">
        <f t="array" ref="O1009">XLOOKUP(1,('Emission Factors'!$E$5:$E$488='GHG emissions calculations'!$F1009)*('Emission Factors'!$H$5:$H$488='GHG emissions calculations'!$H1009),INDEX('Emission Factors'!$E$5:$T$488,0,MATCH('GHG emissions calculations'!O$6,'Emission Factors'!$E$5:$T$5,0)),"",0)</f>
        <v/>
      </c>
      <c r="P1009" s="313" t="str">
        <f t="array" ref="P1009">IFERROR(
    INDEX('Emission Factors'!$E$5:$P$488,
          MATCH(1,
                ('Emission Factors'!$E$5:$E$488 = 'GHG emissions calculations'!$F1009) *
                ('Emission Factors'!$H$5:$H$488 = 'GHG emissions calculations'!$H1009),
                0),
          MATCH('GHG emissions calculations'!P$6,'Emission Factors'!$E$5:$P$5,0)),
    "")</f>
        <v/>
      </c>
      <c r="Q1009" s="311" t="str">
        <f t="array" ref="Q1009">IFERROR(
    IF(
        INDEX('Emission Factors'!$E$5:$P$488,
              MATCH(1,
                    ('Emission Factors'!$E$5:$E$488 = 'GHG emissions calculations'!$F1009) *
                    ('Emission Factors'!$H$5:$H$488 = 'GHG emissions calculations'!$H1009),
                    0),
              MATCH('GHG emissions calculations'!Q$6, 'Emission Factors'!$E$5:$P$5, 0)) &lt;&gt; "",
        INDEX('Emission Factors'!$E$5:$P$488,
              MATCH(1,
                    ('Emission Factors'!$E$5:$E$488 = 'GHG emissions calculations'!$F1009) *
                    ('Emission Factors'!$H$5:$H$488 = 'GHG emissions calculations'!$H1009),
                    0),
              MATCH('GHG emissions calculations'!Q$6, 'Emission Factors'!$E$5:$P$5, 0)),
        ""),
    "")</f>
        <v/>
      </c>
      <c r="R1009" s="311" t="str">
        <f t="array" ref="R1009">IFERROR(
    IF(
        INDEX('Emission Factors'!$E$5:$R$488,
              MATCH(1,
                    ('Emission Factors'!$E$5:$E$488 = 'GHG emissions calculations'!$F1009) *
                    ('Emission Factors'!$H$5:$H$488 = 'GHG emissions calculations'!$H1009),
                    0),
              MATCH('GHG emissions calculations'!R$6, 'Emission Factors'!$E$5:$R$5, 0)) &lt;&gt; "",
        INDEX('Emission Factors'!$E$5:$R$488,
              MATCH(1,
                    ('Emission Factors'!$E$5:$E$488 = 'GHG emissions calculations'!$F1009) *
                    ('Emission Factors'!$H$5:$H$488 = 'GHG emissions calculations'!$H1009),
                    0),
              MATCH('GHG emissions calculations'!R$6, 'Emission Factors'!$E$5:$R$5, 0)),
        ""),
    "")</f>
        <v/>
      </c>
      <c r="S1009" s="312">
        <f t="shared" si="2"/>
        <v>0</v>
      </c>
      <c r="T1009" s="23"/>
    </row>
    <row r="1010" ht="15.75" customHeight="1" outlineLevel="1">
      <c r="A1010" s="23"/>
      <c r="B1010" s="71"/>
      <c r="C1010" s="71"/>
      <c r="D1010" s="71"/>
      <c r="E1010" s="314"/>
      <c r="F1010" s="311" t="str">
        <f>Lists!T384</f>
        <v>Steel - Unspecified process - Africa</v>
      </c>
      <c r="G1010" s="311" t="str">
        <f t="array" ref="G1010">XLOOKUP(1,('Emission Factors'!$E$5:$E$488='GHG emissions calculations'!$F1010)*('Emission Factors'!$H$5:$H$488='GHG emissions calculations'!$H1010),INDEX('Emission Factors'!$E$5:$T$488,0,MATCH('GHG emissions calculations'!G$6,'Emission Factors'!$E$5:$T$5,0)),"",0)</f>
        <v/>
      </c>
      <c r="H1010" s="311" t="s">
        <v>237</v>
      </c>
      <c r="I1010" s="312" t="str">
        <f>IF(
    SUMIFS('Import data'!$L$25:$L$80,
           'Import data'!$J$25:$J$80, F1010,
           'Import data'!$G$25:$G$80, 'GHG emissions calculations'!$H1010,
           'Import data'!$I$25:$I$80,$E$541) &lt;&gt; 0,
    SUMIFS('Import data'!$L$25:$L$80,
           'Import data'!$J$25:$J$80, F1010,
           'Import data'!$G$25:$G$80, 'GHG emissions calculations'!$H1010,
           'Import data'!$I$25:$I$80,$E$541),
    ""
)</f>
        <v/>
      </c>
      <c r="J1010" s="311" t="str">
        <f t="array" ref="J1010">IF(
    XLOOKUP(F1010, 'Import data'!$J$26:$J$47, 'Import data'!$M$26:$M$47, "", 0) = "Please add the region-specific supplier emission factor or choose a different region available in the IAEG database.",
    "",
    XLOOKUP(F1010, 'Import data'!$J$26:$J$47, 'Import data'!$M$26:$M$47, "", 0)
)</f>
        <v/>
      </c>
      <c r="K1010" s="311" t="str">
        <f t="array" ref="K1010">IFERROR(
    XLOOKUP(F1010,
            _xlws.FILTER('Supplier Emission'!$G$15:$G$49,
                   ('Supplier Emission'!$D$15:$D$49=H1010) * ('Supplier Emission'!$F$15:$F$49=$E$541)),
            _xlws.FILTER('Supplier Emission'!$I$15:$I$49,
                   ('Supplier Emission'!$D$15:$D$49=H1010) * ('Supplier Emission'!$F$15:$F$49=$E$541)),
            ""),
    "")</f>
        <v/>
      </c>
      <c r="L1010" s="311" t="str">
        <f t="array" ref="L1010">IFERROR(
    XLOOKUP(F1010,
            _xlws.FILTER('Supplier Emission'!$G$15:$G$49,
                   ('Supplier Emission'!$D$15:$D$49=H1010) * ('Supplier Emission'!$F$15:$F$49=$E$541)),
            _xlws.FILTER('Supplier Emission'!$J$15:$J$49,
                   ('Supplier Emission'!$D$15:$D$49=H1010) * ('Supplier Emission'!$F$15:$F$49=$E$541)),
            ""),
    "")</f>
        <v/>
      </c>
      <c r="M1010" s="311" t="str">
        <f t="array" ref="M1010">IFERROR(
    XLOOKUP(F1010,
            _xlws.FILTER('Supplier Emission'!$G$15:$G$49,
                   ('Supplier Emission'!$D$15:$D$49=H1010) * ('Supplier Emission'!$F$15:$F$49=$E$541)),
            _xlws.FILTER('Supplier Emission'!$M$15:$M$49,
                   ('Supplier Emission'!$D$15:$D$49=H1010) * ('Supplier Emission'!$F$15:$F$49=$E$541)),
            ""),
    "")</f>
        <v/>
      </c>
      <c r="N1010" s="311" t="str">
        <f t="array" ref="N1010">IFERROR(
    XLOOKUP(F1010,
            _xlws.FILTER('Supplier Emission'!$G$15:$G$49,
                   ('Supplier Emission'!$D$15:$D$49=H1010) * ('Supplier Emission'!$F$15:$F$49=$E$541)),
            _xlws.FILTER('Supplier Emission'!$H$15:$H$49,
                   ('Supplier Emission'!$D$15:$D$49=H1010) * ('Supplier Emission'!$F$15:$F$49=$E$541)),
            ""),
    "")</f>
        <v/>
      </c>
      <c r="O1010" s="311" t="str">
        <f t="array" ref="O1010">XLOOKUP(1,('Emission Factors'!$E$5:$E$488='GHG emissions calculations'!$F1010)*('Emission Factors'!$H$5:$H$488='GHG emissions calculations'!$H1010),INDEX('Emission Factors'!$E$5:$T$488,0,MATCH('GHG emissions calculations'!O$6,'Emission Factors'!$E$5:$T$5,0)),"",0)</f>
        <v/>
      </c>
      <c r="P1010" s="313" t="str">
        <f t="array" ref="P1010">IFERROR(
    INDEX('Emission Factors'!$E$5:$P$488,
          MATCH(1,
                ('Emission Factors'!$E$5:$E$488 = 'GHG emissions calculations'!$F1010) *
                ('Emission Factors'!$H$5:$H$488 = 'GHG emissions calculations'!$H1010),
                0),
          MATCH('GHG emissions calculations'!P$6,'Emission Factors'!$E$5:$P$5,0)),
    "")</f>
        <v/>
      </c>
      <c r="Q1010" s="311" t="str">
        <f t="array" ref="Q1010">IFERROR(
    IF(
        INDEX('Emission Factors'!$E$5:$P$488,
              MATCH(1,
                    ('Emission Factors'!$E$5:$E$488 = 'GHG emissions calculations'!$F1010) *
                    ('Emission Factors'!$H$5:$H$488 = 'GHG emissions calculations'!$H1010),
                    0),
              MATCH('GHG emissions calculations'!Q$6, 'Emission Factors'!$E$5:$P$5, 0)) &lt;&gt; "",
        INDEX('Emission Factors'!$E$5:$P$488,
              MATCH(1,
                    ('Emission Factors'!$E$5:$E$488 = 'GHG emissions calculations'!$F1010) *
                    ('Emission Factors'!$H$5:$H$488 = 'GHG emissions calculations'!$H1010),
                    0),
              MATCH('GHG emissions calculations'!Q$6, 'Emission Factors'!$E$5:$P$5, 0)),
        ""),
    "")</f>
        <v/>
      </c>
      <c r="R1010" s="311" t="str">
        <f t="array" ref="R1010">IFERROR(
    IF(
        INDEX('Emission Factors'!$E$5:$R$488,
              MATCH(1,
                    ('Emission Factors'!$E$5:$E$488 = 'GHG emissions calculations'!$F1010) *
                    ('Emission Factors'!$H$5:$H$488 = 'GHG emissions calculations'!$H1010),
                    0),
              MATCH('GHG emissions calculations'!R$6, 'Emission Factors'!$E$5:$R$5, 0)) &lt;&gt; "",
        INDEX('Emission Factors'!$E$5:$R$488,
              MATCH(1,
                    ('Emission Factors'!$E$5:$E$488 = 'GHG emissions calculations'!$F1010) *
                    ('Emission Factors'!$H$5:$H$488 = 'GHG emissions calculations'!$H1010),
                    0),
              MATCH('GHG emissions calculations'!R$6, 'Emission Factors'!$E$5:$R$5, 0)),
        ""),
    "")</f>
        <v/>
      </c>
      <c r="S1010" s="312">
        <f t="shared" si="2"/>
        <v>0</v>
      </c>
      <c r="T1010" s="23"/>
    </row>
    <row r="1011" ht="15.75" customHeight="1" outlineLevel="1">
      <c r="A1011" s="23"/>
      <c r="B1011" s="71"/>
      <c r="C1011" s="71"/>
      <c r="D1011" s="71"/>
      <c r="E1011" s="314"/>
      <c r="F1011" s="311" t="str">
        <f>Lists!T382</f>
        <v>Steel - Unspecified process - America</v>
      </c>
      <c r="G1011" s="311" t="str">
        <f t="array" ref="G1011">XLOOKUP(1,('Emission Factors'!$E$5:$E$488='GHG emissions calculations'!$F1011)*('Emission Factors'!$H$5:$H$488='GHG emissions calculations'!$H1011),INDEX('Emission Factors'!$E$5:$T$488,0,MATCH('GHG emissions calculations'!G$6,'Emission Factors'!$E$5:$T$5,0)),"",0)</f>
        <v/>
      </c>
      <c r="H1011" s="311" t="s">
        <v>237</v>
      </c>
      <c r="I1011" s="312" t="str">
        <f>IF(
    SUMIFS('Import data'!$L$25:$L$80,
           'Import data'!$J$25:$J$80, F1011,
           'Import data'!$G$25:$G$80, 'GHG emissions calculations'!$H1011,
           'Import data'!$I$25:$I$80,$E$541) &lt;&gt; 0,
    SUMIFS('Import data'!$L$25:$L$80,
           'Import data'!$J$25:$J$80, F1011,
           'Import data'!$G$25:$G$80, 'GHG emissions calculations'!$H1011,
           'Import data'!$I$25:$I$80,$E$541),
    ""
)</f>
        <v/>
      </c>
      <c r="J1011" s="311" t="str">
        <f t="array" ref="J1011">IF(
    XLOOKUP(F1011, 'Import data'!$J$26:$J$47, 'Import data'!$M$26:$M$47, "", 0) = "Please add the region-specific supplier emission factor or choose a different region available in the IAEG database.",
    "",
    XLOOKUP(F1011, 'Import data'!$J$26:$J$47, 'Import data'!$M$26:$M$47, "", 0)
)</f>
        <v/>
      </c>
      <c r="K1011" s="311" t="str">
        <f t="array" ref="K1011">IFERROR(
    XLOOKUP(F1011,
            _xlws.FILTER('Supplier Emission'!$G$15:$G$49,
                   ('Supplier Emission'!$D$15:$D$49=H1011) * ('Supplier Emission'!$F$15:$F$49=$E$541)),
            _xlws.FILTER('Supplier Emission'!$I$15:$I$49,
                   ('Supplier Emission'!$D$15:$D$49=H1011) * ('Supplier Emission'!$F$15:$F$49=$E$541)),
            ""),
    "")</f>
        <v/>
      </c>
      <c r="L1011" s="311" t="str">
        <f t="array" ref="L1011">IFERROR(
    XLOOKUP(F1011,
            _xlws.FILTER('Supplier Emission'!$G$15:$G$49,
                   ('Supplier Emission'!$D$15:$D$49=H1011) * ('Supplier Emission'!$F$15:$F$49=$E$541)),
            _xlws.FILTER('Supplier Emission'!$J$15:$J$49,
                   ('Supplier Emission'!$D$15:$D$49=H1011) * ('Supplier Emission'!$F$15:$F$49=$E$541)),
            ""),
    "")</f>
        <v/>
      </c>
      <c r="M1011" s="311" t="str">
        <f t="array" ref="M1011">IFERROR(
    XLOOKUP(F1011,
            _xlws.FILTER('Supplier Emission'!$G$15:$G$49,
                   ('Supplier Emission'!$D$15:$D$49=H1011) * ('Supplier Emission'!$F$15:$F$49=$E$541)),
            _xlws.FILTER('Supplier Emission'!$M$15:$M$49,
                   ('Supplier Emission'!$D$15:$D$49=H1011) * ('Supplier Emission'!$F$15:$F$49=$E$541)),
            ""),
    "")</f>
        <v/>
      </c>
      <c r="N1011" s="311" t="str">
        <f t="array" ref="N1011">IFERROR(
    XLOOKUP(F1011,
            _xlws.FILTER('Supplier Emission'!$G$15:$G$49,
                   ('Supplier Emission'!$D$15:$D$49=H1011) * ('Supplier Emission'!$F$15:$F$49=$E$541)),
            _xlws.FILTER('Supplier Emission'!$H$15:$H$49,
                   ('Supplier Emission'!$D$15:$D$49=H1011) * ('Supplier Emission'!$F$15:$F$49=$E$541)),
            ""),
    "")</f>
        <v/>
      </c>
      <c r="O1011" s="311" t="str">
        <f t="array" ref="O1011">XLOOKUP(1,('Emission Factors'!$E$5:$E$488='GHG emissions calculations'!$F1011)*('Emission Factors'!$H$5:$H$488='GHG emissions calculations'!$H1011),INDEX('Emission Factors'!$E$5:$T$488,0,MATCH('GHG emissions calculations'!O$6,'Emission Factors'!$E$5:$T$5,0)),"",0)</f>
        <v/>
      </c>
      <c r="P1011" s="313" t="str">
        <f t="array" ref="P1011">IFERROR(
    INDEX('Emission Factors'!$E$5:$P$488,
          MATCH(1,
                ('Emission Factors'!$E$5:$E$488 = 'GHG emissions calculations'!$F1011) *
                ('Emission Factors'!$H$5:$H$488 = 'GHG emissions calculations'!$H1011),
                0),
          MATCH('GHG emissions calculations'!P$6,'Emission Factors'!$E$5:$P$5,0)),
    "")</f>
        <v/>
      </c>
      <c r="Q1011" s="311" t="str">
        <f t="array" ref="Q1011">IFERROR(
    IF(
        INDEX('Emission Factors'!$E$5:$P$488,
              MATCH(1,
                    ('Emission Factors'!$E$5:$E$488 = 'GHG emissions calculations'!$F1011) *
                    ('Emission Factors'!$H$5:$H$488 = 'GHG emissions calculations'!$H1011),
                    0),
              MATCH('GHG emissions calculations'!Q$6, 'Emission Factors'!$E$5:$P$5, 0)) &lt;&gt; "",
        INDEX('Emission Factors'!$E$5:$P$488,
              MATCH(1,
                    ('Emission Factors'!$E$5:$E$488 = 'GHG emissions calculations'!$F1011) *
                    ('Emission Factors'!$H$5:$H$488 = 'GHG emissions calculations'!$H1011),
                    0),
              MATCH('GHG emissions calculations'!Q$6, 'Emission Factors'!$E$5:$P$5, 0)),
        ""),
    "")</f>
        <v/>
      </c>
      <c r="R1011" s="311" t="str">
        <f t="array" ref="R1011">IFERROR(
    IF(
        INDEX('Emission Factors'!$E$5:$R$488,
              MATCH(1,
                    ('Emission Factors'!$E$5:$E$488 = 'GHG emissions calculations'!$F1011) *
                    ('Emission Factors'!$H$5:$H$488 = 'GHG emissions calculations'!$H1011),
                    0),
              MATCH('GHG emissions calculations'!R$6, 'Emission Factors'!$E$5:$R$5, 0)) &lt;&gt; "",
        INDEX('Emission Factors'!$E$5:$R$488,
              MATCH(1,
                    ('Emission Factors'!$E$5:$E$488 = 'GHG emissions calculations'!$F1011) *
                    ('Emission Factors'!$H$5:$H$488 = 'GHG emissions calculations'!$H1011),
                    0),
              MATCH('GHG emissions calculations'!R$6, 'Emission Factors'!$E$5:$R$5, 0)),
        ""),
    "")</f>
        <v/>
      </c>
      <c r="S1011" s="312">
        <f t="shared" si="2"/>
        <v>0</v>
      </c>
      <c r="T1011" s="23"/>
    </row>
    <row r="1012" ht="15.75" customHeight="1" outlineLevel="1">
      <c r="A1012" s="23"/>
      <c r="B1012" s="71"/>
      <c r="C1012" s="71"/>
      <c r="D1012" s="71"/>
      <c r="E1012" s="314"/>
      <c r="F1012" s="311" t="str">
        <f>Lists!T385</f>
        <v>Steel - Unspecified process - Asia</v>
      </c>
      <c r="G1012" s="311" t="str">
        <f t="array" ref="G1012">XLOOKUP(1,('Emission Factors'!$E$5:$E$488='GHG emissions calculations'!$F1012)*('Emission Factors'!$H$5:$H$488='GHG emissions calculations'!$H1012),INDEX('Emission Factors'!$E$5:$T$488,0,MATCH('GHG emissions calculations'!G$6,'Emission Factors'!$E$5:$T$5,0)),"",0)</f>
        <v/>
      </c>
      <c r="H1012" s="311" t="s">
        <v>237</v>
      </c>
      <c r="I1012" s="312" t="str">
        <f>IF(
    SUMIFS('Import data'!$L$25:$L$80,
           'Import data'!$J$25:$J$80, F1012,
           'Import data'!$G$25:$G$80, 'GHG emissions calculations'!$H1012,
           'Import data'!$I$25:$I$80,$E$541) &lt;&gt; 0,
    SUMIFS('Import data'!$L$25:$L$80,
           'Import data'!$J$25:$J$80, F1012,
           'Import data'!$G$25:$G$80, 'GHG emissions calculations'!$H1012,
           'Import data'!$I$25:$I$80,$E$541),
    ""
)</f>
        <v/>
      </c>
      <c r="J1012" s="311" t="str">
        <f t="array" ref="J1012">IF(
    XLOOKUP(F1012, 'Import data'!$J$26:$J$47, 'Import data'!$M$26:$M$47, "", 0) = "Please add the region-specific supplier emission factor or choose a different region available in the IAEG database.",
    "",
    XLOOKUP(F1012, 'Import data'!$J$26:$J$47, 'Import data'!$M$26:$M$47, "", 0)
)</f>
        <v/>
      </c>
      <c r="K1012" s="311" t="str">
        <f t="array" ref="K1012">IFERROR(
    XLOOKUP(F1012,
            _xlws.FILTER('Supplier Emission'!$G$15:$G$49,
                   ('Supplier Emission'!$D$15:$D$49=H1012) * ('Supplier Emission'!$F$15:$F$49=$E$541)),
            _xlws.FILTER('Supplier Emission'!$I$15:$I$49,
                   ('Supplier Emission'!$D$15:$D$49=H1012) * ('Supplier Emission'!$F$15:$F$49=$E$541)),
            ""),
    "")</f>
        <v/>
      </c>
      <c r="L1012" s="311" t="str">
        <f t="array" ref="L1012">IFERROR(
    XLOOKUP(F1012,
            _xlws.FILTER('Supplier Emission'!$G$15:$G$49,
                   ('Supplier Emission'!$D$15:$D$49=H1012) * ('Supplier Emission'!$F$15:$F$49=$E$541)),
            _xlws.FILTER('Supplier Emission'!$J$15:$J$49,
                   ('Supplier Emission'!$D$15:$D$49=H1012) * ('Supplier Emission'!$F$15:$F$49=$E$541)),
            ""),
    "")</f>
        <v/>
      </c>
      <c r="M1012" s="311" t="str">
        <f t="array" ref="M1012">IFERROR(
    XLOOKUP(F1012,
            _xlws.FILTER('Supplier Emission'!$G$15:$G$49,
                   ('Supplier Emission'!$D$15:$D$49=H1012) * ('Supplier Emission'!$F$15:$F$49=$E$541)),
            _xlws.FILTER('Supplier Emission'!$M$15:$M$49,
                   ('Supplier Emission'!$D$15:$D$49=H1012) * ('Supplier Emission'!$F$15:$F$49=$E$541)),
            ""),
    "")</f>
        <v/>
      </c>
      <c r="N1012" s="311" t="str">
        <f t="array" ref="N1012">IFERROR(
    XLOOKUP(F1012,
            _xlws.FILTER('Supplier Emission'!$G$15:$G$49,
                   ('Supplier Emission'!$D$15:$D$49=H1012) * ('Supplier Emission'!$F$15:$F$49=$E$541)),
            _xlws.FILTER('Supplier Emission'!$H$15:$H$49,
                   ('Supplier Emission'!$D$15:$D$49=H1012) * ('Supplier Emission'!$F$15:$F$49=$E$541)),
            ""),
    "")</f>
        <v/>
      </c>
      <c r="O1012" s="311" t="str">
        <f t="array" ref="O1012">XLOOKUP(1,('Emission Factors'!$E$5:$E$488='GHG emissions calculations'!$F1012)*('Emission Factors'!$H$5:$H$488='GHG emissions calculations'!$H1012),INDEX('Emission Factors'!$E$5:$T$488,0,MATCH('GHG emissions calculations'!O$6,'Emission Factors'!$E$5:$T$5,0)),"",0)</f>
        <v/>
      </c>
      <c r="P1012" s="313" t="str">
        <f t="array" ref="P1012">IFERROR(
    INDEX('Emission Factors'!$E$5:$P$488,
          MATCH(1,
                ('Emission Factors'!$E$5:$E$488 = 'GHG emissions calculations'!$F1012) *
                ('Emission Factors'!$H$5:$H$488 = 'GHG emissions calculations'!$H1012),
                0),
          MATCH('GHG emissions calculations'!P$6,'Emission Factors'!$E$5:$P$5,0)),
    "")</f>
        <v/>
      </c>
      <c r="Q1012" s="311" t="str">
        <f t="array" ref="Q1012">IFERROR(
    IF(
        INDEX('Emission Factors'!$E$5:$P$488,
              MATCH(1,
                    ('Emission Factors'!$E$5:$E$488 = 'GHG emissions calculations'!$F1012) *
                    ('Emission Factors'!$H$5:$H$488 = 'GHG emissions calculations'!$H1012),
                    0),
              MATCH('GHG emissions calculations'!Q$6, 'Emission Factors'!$E$5:$P$5, 0)) &lt;&gt; "",
        INDEX('Emission Factors'!$E$5:$P$488,
              MATCH(1,
                    ('Emission Factors'!$E$5:$E$488 = 'GHG emissions calculations'!$F1012) *
                    ('Emission Factors'!$H$5:$H$488 = 'GHG emissions calculations'!$H1012),
                    0),
              MATCH('GHG emissions calculations'!Q$6, 'Emission Factors'!$E$5:$P$5, 0)),
        ""),
    "")</f>
        <v/>
      </c>
      <c r="R1012" s="311" t="str">
        <f t="array" ref="R1012">IFERROR(
    IF(
        INDEX('Emission Factors'!$E$5:$R$488,
              MATCH(1,
                    ('Emission Factors'!$E$5:$E$488 = 'GHG emissions calculations'!$F1012) *
                    ('Emission Factors'!$H$5:$H$488 = 'GHG emissions calculations'!$H1012),
                    0),
              MATCH('GHG emissions calculations'!R$6, 'Emission Factors'!$E$5:$R$5, 0)) &lt;&gt; "",
        INDEX('Emission Factors'!$E$5:$R$488,
              MATCH(1,
                    ('Emission Factors'!$E$5:$E$488 = 'GHG emissions calculations'!$F1012) *
                    ('Emission Factors'!$H$5:$H$488 = 'GHG emissions calculations'!$H1012),
                    0),
              MATCH('GHG emissions calculations'!R$6, 'Emission Factors'!$E$5:$R$5, 0)),
        ""),
    "")</f>
        <v/>
      </c>
      <c r="S1012" s="312">
        <f t="shared" si="2"/>
        <v>0</v>
      </c>
      <c r="T1012" s="23"/>
    </row>
    <row r="1013" ht="15.75" customHeight="1" outlineLevel="1">
      <c r="A1013" s="23"/>
      <c r="B1013" s="71"/>
      <c r="C1013" s="71"/>
      <c r="D1013" s="71"/>
      <c r="E1013" s="314"/>
      <c r="F1013" s="311" t="str">
        <f>Lists!T383</f>
        <v>Steel - Unspecified process - Europe</v>
      </c>
      <c r="G1013" s="311">
        <f t="array" ref="G1013">XLOOKUP(1,('Emission Factors'!$E$5:$E$488='GHG emissions calculations'!$F1013)*('Emission Factors'!$H$5:$H$488='GHG emissions calculations'!$H1013),INDEX('Emission Factors'!$E$5:$T$488,0,MATCH('GHG emissions calculations'!G$6,'Emission Factors'!$E$5:$T$5,0)),"",0)</f>
        <v>3</v>
      </c>
      <c r="H1013" s="311" t="s">
        <v>237</v>
      </c>
      <c r="I1013" s="312" t="str">
        <f>IF(
    SUMIFS('Import data'!$L$25:$L$80,
           'Import data'!$J$25:$J$80, F1013,
           'Import data'!$G$25:$G$80, 'GHG emissions calculations'!$H1013,
           'Import data'!$I$25:$I$80,$E$541) &lt;&gt; 0,
    SUMIFS('Import data'!$L$25:$L$80,
           'Import data'!$J$25:$J$80, F1013,
           'Import data'!$G$25:$G$80, 'GHG emissions calculations'!$H1013,
           'Import data'!$I$25:$I$80,$E$541),
    ""
)</f>
        <v/>
      </c>
      <c r="J1013" s="311" t="str">
        <f t="array" ref="J1013">IF(
    XLOOKUP(F1013, 'Import data'!$J$26:$J$47, 'Import data'!$M$26:$M$47, "", 0) = "Please add the region-specific supplier emission factor or choose a different region available in the IAEG database.",
    "",
    XLOOKUP(F1013, 'Import data'!$J$26:$J$47, 'Import data'!$M$26:$M$47, "", 0)
)</f>
        <v/>
      </c>
      <c r="K1013" s="311" t="str">
        <f t="array" ref="K1013">IFERROR(
    XLOOKUP(F1013,
            _xlws.FILTER('Supplier Emission'!$G$15:$G$49,
                   ('Supplier Emission'!$D$15:$D$49=H1013) * ('Supplier Emission'!$F$15:$F$49=$E$541)),
            _xlws.FILTER('Supplier Emission'!$I$15:$I$49,
                   ('Supplier Emission'!$D$15:$D$49=H1013) * ('Supplier Emission'!$F$15:$F$49=$E$541)),
            ""),
    "")</f>
        <v/>
      </c>
      <c r="L1013" s="311" t="str">
        <f t="array" ref="L1013">IFERROR(
    XLOOKUP(F1013,
            _xlws.FILTER('Supplier Emission'!$G$15:$G$49,
                   ('Supplier Emission'!$D$15:$D$49=H1013) * ('Supplier Emission'!$F$15:$F$49=$E$541)),
            _xlws.FILTER('Supplier Emission'!$J$15:$J$49,
                   ('Supplier Emission'!$D$15:$D$49=H1013) * ('Supplier Emission'!$F$15:$F$49=$E$541)),
            ""),
    "")</f>
        <v/>
      </c>
      <c r="M1013" s="311" t="str">
        <f t="array" ref="M1013">IFERROR(
    XLOOKUP(F1013,
            _xlws.FILTER('Supplier Emission'!$G$15:$G$49,
                   ('Supplier Emission'!$D$15:$D$49=H1013) * ('Supplier Emission'!$F$15:$F$49=$E$541)),
            _xlws.FILTER('Supplier Emission'!$M$15:$M$49,
                   ('Supplier Emission'!$D$15:$D$49=H1013) * ('Supplier Emission'!$F$15:$F$49=$E$541)),
            ""),
    "")</f>
        <v/>
      </c>
      <c r="N1013" s="311" t="str">
        <f t="array" ref="N1013">IFERROR(
    XLOOKUP(F1013,
            _xlws.FILTER('Supplier Emission'!$G$15:$G$49,
                   ('Supplier Emission'!$D$15:$D$49=H1013) * ('Supplier Emission'!$F$15:$F$49=$E$541)),
            _xlws.FILTER('Supplier Emission'!$H$15:$H$49,
                   ('Supplier Emission'!$D$15:$D$49=H1013) * ('Supplier Emission'!$F$15:$F$49=$E$541)),
            ""),
    "")</f>
        <v/>
      </c>
      <c r="O1013" s="311" t="str">
        <f t="array" ref="O1013">XLOOKUP(1,('Emission Factors'!$E$5:$E$488='GHG emissions calculations'!$F1013)*('Emission Factors'!$H$5:$H$488='GHG emissions calculations'!$H1013),INDEX('Emission Factors'!$E$5:$T$488,0,MATCH('GHG emissions calculations'!O$6,'Emission Factors'!$E$5:$T$5,0)),"",0)</f>
        <v>Steel</v>
      </c>
      <c r="P1013" s="313">
        <f t="array" ref="P1013">IFERROR(
    INDEX('Emission Factors'!$E$5:$P$488,
          MATCH(1,
                ('Emission Factors'!$E$5:$E$488 = 'GHG emissions calculations'!$F1013) *
                ('Emission Factors'!$H$5:$H$488 = 'GHG emissions calculations'!$H1013),
                0),
          MATCH('GHG emissions calculations'!P$6,'Emission Factors'!$E$5:$P$5,0)),
    "")</f>
        <v>1.3</v>
      </c>
      <c r="Q1013" s="311" t="str">
        <f t="array" ref="Q1013">IFERROR(
    IF(
        INDEX('Emission Factors'!$E$5:$P$488,
              MATCH(1,
                    ('Emission Factors'!$E$5:$E$488 = 'GHG emissions calculations'!$F1013) *
                    ('Emission Factors'!$H$5:$H$488 = 'GHG emissions calculations'!$H1013),
                    0),
              MATCH('GHG emissions calculations'!Q$6, 'Emission Factors'!$E$5:$P$5, 0)) &lt;&gt; "",
        INDEX('Emission Factors'!$E$5:$P$488,
              MATCH(1,
                    ('Emission Factors'!$E$5:$E$488 = 'GHG emissions calculations'!$F1013) *
                    ('Emission Factors'!$H$5:$H$488 = 'GHG emissions calculations'!$H1013),
                    0),
              MATCH('GHG emissions calculations'!Q$6, 'Emission Factors'!$E$5:$P$5, 0)),
        ""),
    "")</f>
        <v>kgCO2e/kg</v>
      </c>
      <c r="R1013" s="311" t="str">
        <f t="array" ref="R1013">IFERROR(
    IF(
        INDEX('Emission Factors'!$E$5:$R$488,
              MATCH(1,
                    ('Emission Factors'!$E$5:$E$488 = 'GHG emissions calculations'!$F1013) *
                    ('Emission Factors'!$H$5:$H$488 = 'GHG emissions calculations'!$H1013),
                    0),
              MATCH('GHG emissions calculations'!R$6, 'Emission Factors'!$E$5:$R$5, 0)) &lt;&gt; "",
        INDEX('Emission Factors'!$E$5:$R$488,
              MATCH(1,
                    ('Emission Factors'!$E$5:$E$488 = 'GHG emissions calculations'!$F1013) *
                    ('Emission Factors'!$H$5:$H$488 = 'GHG emissions calculations'!$H1013),
                    0),
              MATCH('GHG emissions calculations'!R$6, 'Emission Factors'!$E$5:$R$5, 0)),
        ""),
    "")</f>
        <v>Europe</v>
      </c>
      <c r="S1013" s="312">
        <f t="shared" si="2"/>
        <v>0</v>
      </c>
      <c r="T1013" s="23"/>
    </row>
    <row r="1014" ht="15.75" customHeight="1" outlineLevel="1">
      <c r="A1014" s="23"/>
      <c r="B1014" s="71"/>
      <c r="C1014" s="71"/>
      <c r="D1014" s="71"/>
      <c r="E1014" s="314"/>
      <c r="F1014" s="311" t="str">
        <f>Lists!T388</f>
        <v>Steel - Unspecified process - Global or unspecified region</v>
      </c>
      <c r="G1014" s="311" t="str">
        <f t="array" ref="G1014">XLOOKUP(1,('Emission Factors'!$E$5:$E$488='GHG emissions calculations'!$F1014)*('Emission Factors'!$H$5:$H$488='GHG emissions calculations'!$H1014),INDEX('Emission Factors'!$E$5:$T$488,0,MATCH('GHG emissions calculations'!G$6,'Emission Factors'!$E$5:$T$5,0)),"",0)</f>
        <v/>
      </c>
      <c r="H1014" s="311" t="s">
        <v>237</v>
      </c>
      <c r="I1014" s="312" t="str">
        <f>IF(
    SUMIFS('Import data'!$L$25:$L$80,
           'Import data'!$J$25:$J$80, F1014,
           'Import data'!$G$25:$G$80, 'GHG emissions calculations'!$H1014,
           'Import data'!$I$25:$I$80,$E$541) &lt;&gt; 0,
    SUMIFS('Import data'!$L$25:$L$80,
           'Import data'!$J$25:$J$80, F1014,
           'Import data'!$G$25:$G$80, 'GHG emissions calculations'!$H1014,
           'Import data'!$I$25:$I$80,$E$541),
    ""
)</f>
        <v/>
      </c>
      <c r="J1014" s="311" t="str">
        <f t="array" ref="J1014">IF(
    XLOOKUP(F1014, 'Import data'!$J$26:$J$47, 'Import data'!$M$26:$M$47, "", 0) = "Please add the region-specific supplier emission factor or choose a different region available in the IAEG database.",
    "",
    XLOOKUP(F1014, 'Import data'!$J$26:$J$47, 'Import data'!$M$26:$M$47, "", 0)
)</f>
        <v/>
      </c>
      <c r="K1014" s="311" t="str">
        <f t="array" ref="K1014">IFERROR(
    XLOOKUP(F1014,
            _xlws.FILTER('Supplier Emission'!$G$15:$G$49,
                   ('Supplier Emission'!$D$15:$D$49=H1014) * ('Supplier Emission'!$F$15:$F$49=$E$541)),
            _xlws.FILTER('Supplier Emission'!$I$15:$I$49,
                   ('Supplier Emission'!$D$15:$D$49=H1014) * ('Supplier Emission'!$F$15:$F$49=$E$541)),
            ""),
    "")</f>
        <v/>
      </c>
      <c r="L1014" s="311" t="str">
        <f t="array" ref="L1014">IFERROR(
    XLOOKUP(F1014,
            _xlws.FILTER('Supplier Emission'!$G$15:$G$49,
                   ('Supplier Emission'!$D$15:$D$49=H1014) * ('Supplier Emission'!$F$15:$F$49=$E$541)),
            _xlws.FILTER('Supplier Emission'!$J$15:$J$49,
                   ('Supplier Emission'!$D$15:$D$49=H1014) * ('Supplier Emission'!$F$15:$F$49=$E$541)),
            ""),
    "")</f>
        <v/>
      </c>
      <c r="M1014" s="311" t="str">
        <f t="array" ref="M1014">IFERROR(
    XLOOKUP(F1014,
            _xlws.FILTER('Supplier Emission'!$G$15:$G$49,
                   ('Supplier Emission'!$D$15:$D$49=H1014) * ('Supplier Emission'!$F$15:$F$49=$E$541)),
            _xlws.FILTER('Supplier Emission'!$M$15:$M$49,
                   ('Supplier Emission'!$D$15:$D$49=H1014) * ('Supplier Emission'!$F$15:$F$49=$E$541)),
            ""),
    "")</f>
        <v/>
      </c>
      <c r="N1014" s="311" t="str">
        <f t="array" ref="N1014">IFERROR(
    XLOOKUP(F1014,
            _xlws.FILTER('Supplier Emission'!$G$15:$G$49,
                   ('Supplier Emission'!$D$15:$D$49=H1014) * ('Supplier Emission'!$F$15:$F$49=$E$541)),
            _xlws.FILTER('Supplier Emission'!$H$15:$H$49,
                   ('Supplier Emission'!$D$15:$D$49=H1014) * ('Supplier Emission'!$F$15:$F$49=$E$541)),
            ""),
    "")</f>
        <v/>
      </c>
      <c r="O1014" s="311" t="str">
        <f t="array" ref="O1014">XLOOKUP(1,('Emission Factors'!$E$5:$E$488='GHG emissions calculations'!$F1014)*('Emission Factors'!$H$5:$H$488='GHG emissions calculations'!$H1014),INDEX('Emission Factors'!$E$5:$T$488,0,MATCH('GHG emissions calculations'!O$6,'Emission Factors'!$E$5:$T$5,0)),"",0)</f>
        <v/>
      </c>
      <c r="P1014" s="313" t="str">
        <f t="array" ref="P1014">IFERROR(
    INDEX('Emission Factors'!$E$5:$P$488,
          MATCH(1,
                ('Emission Factors'!$E$5:$E$488 = 'GHG emissions calculations'!$F1014) *
                ('Emission Factors'!$H$5:$H$488 = 'GHG emissions calculations'!$H1014),
                0),
          MATCH('GHG emissions calculations'!P$6,'Emission Factors'!$E$5:$P$5,0)),
    "")</f>
        <v/>
      </c>
      <c r="Q1014" s="311" t="str">
        <f t="array" ref="Q1014">IFERROR(
    IF(
        INDEX('Emission Factors'!$E$5:$P$488,
              MATCH(1,
                    ('Emission Factors'!$E$5:$E$488 = 'GHG emissions calculations'!$F1014) *
                    ('Emission Factors'!$H$5:$H$488 = 'GHG emissions calculations'!$H1014),
                    0),
              MATCH('GHG emissions calculations'!Q$6, 'Emission Factors'!$E$5:$P$5, 0)) &lt;&gt; "",
        INDEX('Emission Factors'!$E$5:$P$488,
              MATCH(1,
                    ('Emission Factors'!$E$5:$E$488 = 'GHG emissions calculations'!$F1014) *
                    ('Emission Factors'!$H$5:$H$488 = 'GHG emissions calculations'!$H1014),
                    0),
              MATCH('GHG emissions calculations'!Q$6, 'Emission Factors'!$E$5:$P$5, 0)),
        ""),
    "")</f>
        <v/>
      </c>
      <c r="R1014" s="311" t="str">
        <f t="array" ref="R1014">IFERROR(
    IF(
        INDEX('Emission Factors'!$E$5:$R$488,
              MATCH(1,
                    ('Emission Factors'!$E$5:$E$488 = 'GHG emissions calculations'!$F1014) *
                    ('Emission Factors'!$H$5:$H$488 = 'GHG emissions calculations'!$H1014),
                    0),
              MATCH('GHG emissions calculations'!R$6, 'Emission Factors'!$E$5:$R$5, 0)) &lt;&gt; "",
        INDEX('Emission Factors'!$E$5:$R$488,
              MATCH(1,
                    ('Emission Factors'!$E$5:$E$488 = 'GHG emissions calculations'!$F1014) *
                    ('Emission Factors'!$H$5:$H$488 = 'GHG emissions calculations'!$H1014),
                    0),
              MATCH('GHG emissions calculations'!R$6, 'Emission Factors'!$E$5:$R$5, 0)),
        ""),
    "")</f>
        <v/>
      </c>
      <c r="S1014" s="312">
        <f t="shared" si="2"/>
        <v>0</v>
      </c>
      <c r="T1014" s="23"/>
    </row>
    <row r="1015" ht="15.75" customHeight="1" outlineLevel="1">
      <c r="A1015" s="23"/>
      <c r="B1015" s="71"/>
      <c r="C1015" s="71"/>
      <c r="D1015" s="71"/>
      <c r="E1015" s="314"/>
      <c r="F1015" s="311" t="str">
        <f>Lists!T387</f>
        <v>Steel - Unspecified process - Middle East</v>
      </c>
      <c r="G1015" s="311" t="str">
        <f t="array" ref="G1015">XLOOKUP(1,('Emission Factors'!$E$5:$E$488='GHG emissions calculations'!$F1015)*('Emission Factors'!$H$5:$H$488='GHG emissions calculations'!$H1015),INDEX('Emission Factors'!$E$5:$T$488,0,MATCH('GHG emissions calculations'!G$6,'Emission Factors'!$E$5:$T$5,0)),"",0)</f>
        <v/>
      </c>
      <c r="H1015" s="311" t="s">
        <v>237</v>
      </c>
      <c r="I1015" s="312" t="str">
        <f>IF(
    SUMIFS('Import data'!$L$25:$L$80,
           'Import data'!$J$25:$J$80, F1015,
           'Import data'!$G$25:$G$80, 'GHG emissions calculations'!$H1015,
           'Import data'!$I$25:$I$80,$E$541) &lt;&gt; 0,
    SUMIFS('Import data'!$L$25:$L$80,
           'Import data'!$J$25:$J$80, F1015,
           'Import data'!$G$25:$G$80, 'GHG emissions calculations'!$H1015,
           'Import data'!$I$25:$I$80,$E$541),
    ""
)</f>
        <v/>
      </c>
      <c r="J1015" s="311" t="str">
        <f t="array" ref="J1015">IF(
    XLOOKUP(F1015, 'Import data'!$J$26:$J$47, 'Import data'!$M$26:$M$47, "", 0) = "Please add the region-specific supplier emission factor or choose a different region available in the IAEG database.",
    "",
    XLOOKUP(F1015, 'Import data'!$J$26:$J$47, 'Import data'!$M$26:$M$47, "", 0)
)</f>
        <v/>
      </c>
      <c r="K1015" s="311" t="str">
        <f t="array" ref="K1015">IFERROR(
    XLOOKUP(F1015,
            _xlws.FILTER('Supplier Emission'!$G$15:$G$49,
                   ('Supplier Emission'!$D$15:$D$49=H1015) * ('Supplier Emission'!$F$15:$F$49=$E$541)),
            _xlws.FILTER('Supplier Emission'!$I$15:$I$49,
                   ('Supplier Emission'!$D$15:$D$49=H1015) * ('Supplier Emission'!$F$15:$F$49=$E$541)),
            ""),
    "")</f>
        <v/>
      </c>
      <c r="L1015" s="311" t="str">
        <f t="array" ref="L1015">IFERROR(
    XLOOKUP(F1015,
            _xlws.FILTER('Supplier Emission'!$G$15:$G$49,
                   ('Supplier Emission'!$D$15:$D$49=H1015) * ('Supplier Emission'!$F$15:$F$49=$E$541)),
            _xlws.FILTER('Supplier Emission'!$J$15:$J$49,
                   ('Supplier Emission'!$D$15:$D$49=H1015) * ('Supplier Emission'!$F$15:$F$49=$E$541)),
            ""),
    "")</f>
        <v/>
      </c>
      <c r="M1015" s="311" t="str">
        <f t="array" ref="M1015">IFERROR(
    XLOOKUP(F1015,
            _xlws.FILTER('Supplier Emission'!$G$15:$G$49,
                   ('Supplier Emission'!$D$15:$D$49=H1015) * ('Supplier Emission'!$F$15:$F$49=$E$541)),
            _xlws.FILTER('Supplier Emission'!$M$15:$M$49,
                   ('Supplier Emission'!$D$15:$D$49=H1015) * ('Supplier Emission'!$F$15:$F$49=$E$541)),
            ""),
    "")</f>
        <v/>
      </c>
      <c r="N1015" s="311" t="str">
        <f t="array" ref="N1015">IFERROR(
    XLOOKUP(F1015,
            _xlws.FILTER('Supplier Emission'!$G$15:$G$49,
                   ('Supplier Emission'!$D$15:$D$49=H1015) * ('Supplier Emission'!$F$15:$F$49=$E$541)),
            _xlws.FILTER('Supplier Emission'!$H$15:$H$49,
                   ('Supplier Emission'!$D$15:$D$49=H1015) * ('Supplier Emission'!$F$15:$F$49=$E$541)),
            ""),
    "")</f>
        <v/>
      </c>
      <c r="O1015" s="311" t="str">
        <f t="array" ref="O1015">XLOOKUP(1,('Emission Factors'!$E$5:$E$488='GHG emissions calculations'!$F1015)*('Emission Factors'!$H$5:$H$488='GHG emissions calculations'!$H1015),INDEX('Emission Factors'!$E$5:$T$488,0,MATCH('GHG emissions calculations'!O$6,'Emission Factors'!$E$5:$T$5,0)),"",0)</f>
        <v/>
      </c>
      <c r="P1015" s="313" t="str">
        <f t="array" ref="P1015">IFERROR(
    INDEX('Emission Factors'!$E$5:$P$488,
          MATCH(1,
                ('Emission Factors'!$E$5:$E$488 = 'GHG emissions calculations'!$F1015) *
                ('Emission Factors'!$H$5:$H$488 = 'GHG emissions calculations'!$H1015),
                0),
          MATCH('GHG emissions calculations'!P$6,'Emission Factors'!$E$5:$P$5,0)),
    "")</f>
        <v/>
      </c>
      <c r="Q1015" s="311" t="str">
        <f t="array" ref="Q1015">IFERROR(
    IF(
        INDEX('Emission Factors'!$E$5:$P$488,
              MATCH(1,
                    ('Emission Factors'!$E$5:$E$488 = 'GHG emissions calculations'!$F1015) *
                    ('Emission Factors'!$H$5:$H$488 = 'GHG emissions calculations'!$H1015),
                    0),
              MATCH('GHG emissions calculations'!Q$6, 'Emission Factors'!$E$5:$P$5, 0)) &lt;&gt; "",
        INDEX('Emission Factors'!$E$5:$P$488,
              MATCH(1,
                    ('Emission Factors'!$E$5:$E$488 = 'GHG emissions calculations'!$F1015) *
                    ('Emission Factors'!$H$5:$H$488 = 'GHG emissions calculations'!$H1015),
                    0),
              MATCH('GHG emissions calculations'!Q$6, 'Emission Factors'!$E$5:$P$5, 0)),
        ""),
    "")</f>
        <v/>
      </c>
      <c r="R1015" s="311" t="str">
        <f t="array" ref="R1015">IFERROR(
    IF(
        INDEX('Emission Factors'!$E$5:$R$488,
              MATCH(1,
                    ('Emission Factors'!$E$5:$E$488 = 'GHG emissions calculations'!$F1015) *
                    ('Emission Factors'!$H$5:$H$488 = 'GHG emissions calculations'!$H1015),
                    0),
              MATCH('GHG emissions calculations'!R$6, 'Emission Factors'!$E$5:$R$5, 0)) &lt;&gt; "",
        INDEX('Emission Factors'!$E$5:$R$488,
              MATCH(1,
                    ('Emission Factors'!$E$5:$E$488 = 'GHG emissions calculations'!$F1015) *
                    ('Emission Factors'!$H$5:$H$488 = 'GHG emissions calculations'!$H1015),
                    0),
              MATCH('GHG emissions calculations'!R$6, 'Emission Factors'!$E$5:$R$5, 0)),
        ""),
    "")</f>
        <v/>
      </c>
      <c r="S1015" s="312">
        <f t="shared" si="2"/>
        <v>0</v>
      </c>
      <c r="T1015" s="23"/>
    </row>
    <row r="1016" ht="15.75" customHeight="1" outlineLevel="1">
      <c r="A1016" s="23"/>
      <c r="B1016" s="71"/>
      <c r="C1016" s="71"/>
      <c r="D1016" s="71"/>
      <c r="E1016" s="314"/>
      <c r="F1016" s="311" t="str">
        <f>Lists!T386</f>
        <v>Steel - Unspecified process - Oceania</v>
      </c>
      <c r="G1016" s="311" t="str">
        <f t="array" ref="G1016">XLOOKUP(1,('Emission Factors'!$E$5:$E$488='GHG emissions calculations'!$F1016)*('Emission Factors'!$H$5:$H$488='GHG emissions calculations'!$H1016),INDEX('Emission Factors'!$E$5:$T$488,0,MATCH('GHG emissions calculations'!G$6,'Emission Factors'!$E$5:$T$5,0)),"",0)</f>
        <v/>
      </c>
      <c r="H1016" s="311" t="s">
        <v>237</v>
      </c>
      <c r="I1016" s="312" t="str">
        <f>IF(
    SUMIFS('Import data'!$L$25:$L$80,
           'Import data'!$J$25:$J$80, F1016,
           'Import data'!$G$25:$G$80, 'GHG emissions calculations'!$H1016,
           'Import data'!$I$25:$I$80,$E$541) &lt;&gt; 0,
    SUMIFS('Import data'!$L$25:$L$80,
           'Import data'!$J$25:$J$80, F1016,
           'Import data'!$G$25:$G$80, 'GHG emissions calculations'!$H1016,
           'Import data'!$I$25:$I$80,$E$541),
    ""
)</f>
        <v/>
      </c>
      <c r="J1016" s="311" t="str">
        <f t="array" ref="J1016">IF(
    XLOOKUP(F1016, 'Import data'!$J$26:$J$47, 'Import data'!$M$26:$M$47, "", 0) = "Please add the region-specific supplier emission factor or choose a different region available in the IAEG database.",
    "",
    XLOOKUP(F1016, 'Import data'!$J$26:$J$47, 'Import data'!$M$26:$M$47, "", 0)
)</f>
        <v/>
      </c>
      <c r="K1016" s="311" t="str">
        <f t="array" ref="K1016">IFERROR(
    XLOOKUP(F1016,
            _xlws.FILTER('Supplier Emission'!$G$15:$G$49,
                   ('Supplier Emission'!$D$15:$D$49=H1016) * ('Supplier Emission'!$F$15:$F$49=$E$541)),
            _xlws.FILTER('Supplier Emission'!$I$15:$I$49,
                   ('Supplier Emission'!$D$15:$D$49=H1016) * ('Supplier Emission'!$F$15:$F$49=$E$541)),
            ""),
    "")</f>
        <v/>
      </c>
      <c r="L1016" s="311" t="str">
        <f t="array" ref="L1016">IFERROR(
    XLOOKUP(F1016,
            _xlws.FILTER('Supplier Emission'!$G$15:$G$49,
                   ('Supplier Emission'!$D$15:$D$49=H1016) * ('Supplier Emission'!$F$15:$F$49=$E$541)),
            _xlws.FILTER('Supplier Emission'!$J$15:$J$49,
                   ('Supplier Emission'!$D$15:$D$49=H1016) * ('Supplier Emission'!$F$15:$F$49=$E$541)),
            ""),
    "")</f>
        <v/>
      </c>
      <c r="M1016" s="311" t="str">
        <f t="array" ref="M1016">IFERROR(
    XLOOKUP(F1016,
            _xlws.FILTER('Supplier Emission'!$G$15:$G$49,
                   ('Supplier Emission'!$D$15:$D$49=H1016) * ('Supplier Emission'!$F$15:$F$49=$E$541)),
            _xlws.FILTER('Supplier Emission'!$M$15:$M$49,
                   ('Supplier Emission'!$D$15:$D$49=H1016) * ('Supplier Emission'!$F$15:$F$49=$E$541)),
            ""),
    "")</f>
        <v/>
      </c>
      <c r="N1016" s="311" t="str">
        <f t="array" ref="N1016">IFERROR(
    XLOOKUP(F1016,
            _xlws.FILTER('Supplier Emission'!$G$15:$G$49,
                   ('Supplier Emission'!$D$15:$D$49=H1016) * ('Supplier Emission'!$F$15:$F$49=$E$541)),
            _xlws.FILTER('Supplier Emission'!$H$15:$H$49,
                   ('Supplier Emission'!$D$15:$D$49=H1016) * ('Supplier Emission'!$F$15:$F$49=$E$541)),
            ""),
    "")</f>
        <v/>
      </c>
      <c r="O1016" s="311" t="str">
        <f t="array" ref="O1016">XLOOKUP(1,('Emission Factors'!$E$5:$E$488='GHG emissions calculations'!$F1016)*('Emission Factors'!$H$5:$H$488='GHG emissions calculations'!$H1016),INDEX('Emission Factors'!$E$5:$T$488,0,MATCH('GHG emissions calculations'!O$6,'Emission Factors'!$E$5:$T$5,0)),"",0)</f>
        <v/>
      </c>
      <c r="P1016" s="313" t="str">
        <f t="array" ref="P1016">IFERROR(
    INDEX('Emission Factors'!$E$5:$P$488,
          MATCH(1,
                ('Emission Factors'!$E$5:$E$488 = 'GHG emissions calculations'!$F1016) *
                ('Emission Factors'!$H$5:$H$488 = 'GHG emissions calculations'!$H1016),
                0),
          MATCH('GHG emissions calculations'!P$6,'Emission Factors'!$E$5:$P$5,0)),
    "")</f>
        <v/>
      </c>
      <c r="Q1016" s="311" t="str">
        <f t="array" ref="Q1016">IFERROR(
    IF(
        INDEX('Emission Factors'!$E$5:$P$488,
              MATCH(1,
                    ('Emission Factors'!$E$5:$E$488 = 'GHG emissions calculations'!$F1016) *
                    ('Emission Factors'!$H$5:$H$488 = 'GHG emissions calculations'!$H1016),
                    0),
              MATCH('GHG emissions calculations'!Q$6, 'Emission Factors'!$E$5:$P$5, 0)) &lt;&gt; "",
        INDEX('Emission Factors'!$E$5:$P$488,
              MATCH(1,
                    ('Emission Factors'!$E$5:$E$488 = 'GHG emissions calculations'!$F1016) *
                    ('Emission Factors'!$H$5:$H$488 = 'GHG emissions calculations'!$H1016),
                    0),
              MATCH('GHG emissions calculations'!Q$6, 'Emission Factors'!$E$5:$P$5, 0)),
        ""),
    "")</f>
        <v/>
      </c>
      <c r="R1016" s="311" t="str">
        <f t="array" ref="R1016">IFERROR(
    IF(
        INDEX('Emission Factors'!$E$5:$R$488,
              MATCH(1,
                    ('Emission Factors'!$E$5:$E$488 = 'GHG emissions calculations'!$F1016) *
                    ('Emission Factors'!$H$5:$H$488 = 'GHG emissions calculations'!$H1016),
                    0),
              MATCH('GHG emissions calculations'!R$6, 'Emission Factors'!$E$5:$R$5, 0)) &lt;&gt; "",
        INDEX('Emission Factors'!$E$5:$R$488,
              MATCH(1,
                    ('Emission Factors'!$E$5:$E$488 = 'GHG emissions calculations'!$F1016) *
                    ('Emission Factors'!$H$5:$H$488 = 'GHG emissions calculations'!$H1016),
                    0),
              MATCH('GHG emissions calculations'!R$6, 'Emission Factors'!$E$5:$R$5, 0)),
        ""),
    "")</f>
        <v/>
      </c>
      <c r="S1016" s="312">
        <f t="shared" si="2"/>
        <v>0</v>
      </c>
      <c r="T1016" s="23"/>
    </row>
    <row r="1017" ht="15.75" customHeight="1" outlineLevel="1">
      <c r="A1017" s="23"/>
      <c r="B1017" s="71"/>
      <c r="C1017" s="71"/>
      <c r="D1017" s="71"/>
      <c r="E1017" s="314"/>
      <c r="F1017" s="311" t="str">
        <f>Lists!S139</f>
        <v>Steel-based manufactured components, unknown mass - Africa</v>
      </c>
      <c r="G1017" s="311" t="str">
        <f t="array" ref="G1017">XLOOKUP(1,('Emission Factors'!$E$5:$E$488='GHG emissions calculations'!$F1017)*('Emission Factors'!$H$5:$H$488='GHG emissions calculations'!$H1017),INDEX('Emission Factors'!$E$5:$T$488,0,MATCH('GHG emissions calculations'!G$6,'Emission Factors'!$E$5:$T$5,0)),"",0)</f>
        <v/>
      </c>
      <c r="H1017" s="311" t="s">
        <v>238</v>
      </c>
      <c r="I1017" s="312" t="str">
        <f>IF(
    SUMIFS('Import data'!$L$25:$L$80,
           'Import data'!$J$25:$J$80, F1017,
           'Import data'!$G$25:$G$80, 'GHG emissions calculations'!$H1017,
           'Import data'!$I$25:$I$80,$E$541) &lt;&gt; 0,
    SUMIFS('Import data'!$L$25:$L$80,
           'Import data'!$J$25:$J$80, F1017,
           'Import data'!$G$25:$G$80, 'GHG emissions calculations'!$H1017,
           'Import data'!$I$25:$I$80,$E$541),
    ""
)</f>
        <v/>
      </c>
      <c r="J1017" s="311" t="str">
        <f t="array" ref="J1017">IF(
    XLOOKUP(F1017, 'Import data'!$J$26:$J$47, 'Import data'!$M$26:$M$47, "", 0) = "Please add the region-specific supplier emission factor or choose a different region available in the IAEG database.",
    "",
    XLOOKUP(F1017, 'Import data'!$J$26:$J$47, 'Import data'!$M$26:$M$47, "", 0)
)</f>
        <v/>
      </c>
      <c r="K1017" s="311" t="str">
        <f t="array" ref="K1017">IFERROR(
    XLOOKUP(F1017,
            _xlws.FILTER('Supplier Emission'!$G$15:$G$49,
                   ('Supplier Emission'!$D$15:$D$49=H1017) * ('Supplier Emission'!$F$15:$F$49=$E$541)),
            _xlws.FILTER('Supplier Emission'!$I$15:$I$49,
                   ('Supplier Emission'!$D$15:$D$49=H1017) * ('Supplier Emission'!$F$15:$F$49=$E$541)),
            ""),
    "")</f>
        <v/>
      </c>
      <c r="L1017" s="311" t="str">
        <f t="array" ref="L1017">IFERROR(
    XLOOKUP(F1017,
            _xlws.FILTER('Supplier Emission'!$G$15:$G$49,
                   ('Supplier Emission'!$D$15:$D$49=H1017) * ('Supplier Emission'!$F$15:$F$49=$E$541)),
            _xlws.FILTER('Supplier Emission'!$J$15:$J$49,
                   ('Supplier Emission'!$D$15:$D$49=H1017) * ('Supplier Emission'!$F$15:$F$49=$E$541)),
            ""),
    "")</f>
        <v/>
      </c>
      <c r="M1017" s="311" t="str">
        <f t="array" ref="M1017">IFERROR(
    XLOOKUP(F1017,
            _xlws.FILTER('Supplier Emission'!$G$15:$G$49,
                   ('Supplier Emission'!$D$15:$D$49=H1017) * ('Supplier Emission'!$F$15:$F$49=$E$541)),
            _xlws.FILTER('Supplier Emission'!$M$15:$M$49,
                   ('Supplier Emission'!$D$15:$D$49=H1017) * ('Supplier Emission'!$F$15:$F$49=$E$541)),
            ""),
    "")</f>
        <v/>
      </c>
      <c r="N1017" s="311" t="str">
        <f t="array" ref="N1017">IFERROR(
    XLOOKUP(F1017,
            _xlws.FILTER('Supplier Emission'!$G$15:$G$49,
                   ('Supplier Emission'!$D$15:$D$49=H1017) * ('Supplier Emission'!$F$15:$F$49=$E$541)),
            _xlws.FILTER('Supplier Emission'!$H$15:$H$49,
                   ('Supplier Emission'!$D$15:$D$49=H1017) * ('Supplier Emission'!$F$15:$F$49=$E$541)),
            ""),
    "")</f>
        <v/>
      </c>
      <c r="O1017" s="311" t="str">
        <f t="array" ref="O1017">XLOOKUP(1,('Emission Factors'!$E$5:$E$488='GHG emissions calculations'!$F1017)*('Emission Factors'!$H$5:$H$488='GHG emissions calculations'!$H1017),INDEX('Emission Factors'!$E$5:$T$488,0,MATCH('GHG emissions calculations'!O$6,'Emission Factors'!$E$5:$T$5,0)),"",0)</f>
        <v/>
      </c>
      <c r="P1017" s="313" t="str">
        <f t="array" ref="P1017">IFERROR(
    INDEX('Emission Factors'!$E$5:$P$488,
          MATCH(1,
                ('Emission Factors'!$E$5:$E$488 = 'GHG emissions calculations'!$F1017) *
                ('Emission Factors'!$H$5:$H$488 = 'GHG emissions calculations'!$H1017),
                0),
          MATCH('GHG emissions calculations'!P$6,'Emission Factors'!$E$5:$P$5,0)),
    "")</f>
        <v/>
      </c>
      <c r="Q1017" s="311" t="str">
        <f t="array" ref="Q1017">IFERROR(
    IF(
        INDEX('Emission Factors'!$E$5:$P$488,
              MATCH(1,
                    ('Emission Factors'!$E$5:$E$488 = 'GHG emissions calculations'!$F1017) *
                    ('Emission Factors'!$H$5:$H$488 = 'GHG emissions calculations'!$H1017),
                    0),
              MATCH('GHG emissions calculations'!Q$6, 'Emission Factors'!$E$5:$P$5, 0)) &lt;&gt; "",
        INDEX('Emission Factors'!$E$5:$P$488,
              MATCH(1,
                    ('Emission Factors'!$E$5:$E$488 = 'GHG emissions calculations'!$F1017) *
                    ('Emission Factors'!$H$5:$H$488 = 'GHG emissions calculations'!$H1017),
                    0),
              MATCH('GHG emissions calculations'!Q$6, 'Emission Factors'!$E$5:$P$5, 0)),
        ""),
    "")</f>
        <v/>
      </c>
      <c r="R1017" s="311" t="str">
        <f t="array" ref="R1017">IFERROR(
    IF(
        INDEX('Emission Factors'!$E$5:$R$488,
              MATCH(1,
                    ('Emission Factors'!$E$5:$E$488 = 'GHG emissions calculations'!$F1017) *
                    ('Emission Factors'!$H$5:$H$488 = 'GHG emissions calculations'!$H1017),
                    0),
              MATCH('GHG emissions calculations'!R$6, 'Emission Factors'!$E$5:$R$5, 0)) &lt;&gt; "",
        INDEX('Emission Factors'!$E$5:$R$488,
              MATCH(1,
                    ('Emission Factors'!$E$5:$E$488 = 'GHG emissions calculations'!$F1017) *
                    ('Emission Factors'!$H$5:$H$488 = 'GHG emissions calculations'!$H1017),
                    0),
              MATCH('GHG emissions calculations'!R$6, 'Emission Factors'!$E$5:$R$5, 0)),
        ""),
    "")</f>
        <v/>
      </c>
      <c r="S1017" s="312">
        <f t="shared" si="2"/>
        <v>0</v>
      </c>
      <c r="T1017" s="23"/>
    </row>
    <row r="1018" ht="15.75" customHeight="1" outlineLevel="1">
      <c r="A1018" s="23"/>
      <c r="B1018" s="71"/>
      <c r="C1018" s="71"/>
      <c r="D1018" s="71"/>
      <c r="E1018" s="314"/>
      <c r="F1018" s="311" t="str">
        <f>Lists!S137</f>
        <v>Steel-based manufactured components, unknown mass - America</v>
      </c>
      <c r="G1018" s="311">
        <f t="array" ref="G1018">XLOOKUP(1,('Emission Factors'!$E$5:$E$488='GHG emissions calculations'!$F1018)*('Emission Factors'!$H$5:$H$488='GHG emissions calculations'!$H1018),INDEX('Emission Factors'!$E$5:$T$488,0,MATCH('GHG emissions calculations'!G$6,'Emission Factors'!$E$5:$T$5,0)),"",0)</f>
        <v>2</v>
      </c>
      <c r="H1018" s="311" t="s">
        <v>238</v>
      </c>
      <c r="I1018" s="312" t="str">
        <f>IF(
    SUMIFS('Import data'!$L$25:$L$80,
           'Import data'!$J$25:$J$80, F1018,
           'Import data'!$G$25:$G$80, 'GHG emissions calculations'!$H1018,
           'Import data'!$I$25:$I$80,$E$541) &lt;&gt; 0,
    SUMIFS('Import data'!$L$25:$L$80,
           'Import data'!$J$25:$J$80, F1018,
           'Import data'!$G$25:$G$80, 'GHG emissions calculations'!$H1018,
           'Import data'!$I$25:$I$80,$E$541),
    ""
)</f>
        <v/>
      </c>
      <c r="J1018" s="311" t="str">
        <f t="array" ref="J1018">IF(
    XLOOKUP(F1018, 'Import data'!$J$26:$J$47, 'Import data'!$M$26:$M$47, "", 0) = "Please add the region-specific supplier emission factor or choose a different region available in the IAEG database.",
    "",
    XLOOKUP(F1018, 'Import data'!$J$26:$J$47, 'Import data'!$M$26:$M$47, "", 0)
)</f>
        <v/>
      </c>
      <c r="K1018" s="311" t="str">
        <f t="array" ref="K1018">IFERROR(
    XLOOKUP(F1018,
            _xlws.FILTER('Supplier Emission'!$G$15:$G$49,
                   ('Supplier Emission'!$D$15:$D$49=H1018) * ('Supplier Emission'!$F$15:$F$49=$E$541)),
            _xlws.FILTER('Supplier Emission'!$I$15:$I$49,
                   ('Supplier Emission'!$D$15:$D$49=H1018) * ('Supplier Emission'!$F$15:$F$49=$E$541)),
            ""),
    "")</f>
        <v/>
      </c>
      <c r="L1018" s="311" t="str">
        <f t="array" ref="L1018">IFERROR(
    XLOOKUP(F1018,
            _xlws.FILTER('Supplier Emission'!$G$15:$G$49,
                   ('Supplier Emission'!$D$15:$D$49=H1018) * ('Supplier Emission'!$F$15:$F$49=$E$541)),
            _xlws.FILTER('Supplier Emission'!$J$15:$J$49,
                   ('Supplier Emission'!$D$15:$D$49=H1018) * ('Supplier Emission'!$F$15:$F$49=$E$541)),
            ""),
    "")</f>
        <v/>
      </c>
      <c r="M1018" s="311" t="str">
        <f t="array" ref="M1018">IFERROR(
    XLOOKUP(F1018,
            _xlws.FILTER('Supplier Emission'!$G$15:$G$49,
                   ('Supplier Emission'!$D$15:$D$49=H1018) * ('Supplier Emission'!$F$15:$F$49=$E$541)),
            _xlws.FILTER('Supplier Emission'!$M$15:$M$49,
                   ('Supplier Emission'!$D$15:$D$49=H1018) * ('Supplier Emission'!$F$15:$F$49=$E$541)),
            ""),
    "")</f>
        <v/>
      </c>
      <c r="N1018" s="311" t="str">
        <f t="array" ref="N1018">IFERROR(
    XLOOKUP(F1018,
            _xlws.FILTER('Supplier Emission'!$G$15:$G$49,
                   ('Supplier Emission'!$D$15:$D$49=H1018) * ('Supplier Emission'!$F$15:$F$49=$E$541)),
            _xlws.FILTER('Supplier Emission'!$H$15:$H$49,
                   ('Supplier Emission'!$D$15:$D$49=H1018) * ('Supplier Emission'!$F$15:$F$49=$E$541)),
            ""),
    "")</f>
        <v/>
      </c>
      <c r="O1018" s="311" t="str">
        <f t="array" ref="O1018">XLOOKUP(1,('Emission Factors'!$E$5:$E$488='GHG emissions calculations'!$F1018)*('Emission Factors'!$H$5:$H$488='GHG emissions calculations'!$H1018),INDEX('Emission Factors'!$E$5:$T$488,0,MATCH('GHG emissions calculations'!O$6,'Emission Factors'!$E$5:$T$5,0)),"",0)</f>
        <v>Steel product manufacturing from purchased steel (331200)</v>
      </c>
      <c r="P1018" s="313">
        <f t="array" ref="P1018">IFERROR(
    INDEX('Emission Factors'!$E$5:$P$488,
          MATCH(1,
                ('Emission Factors'!$E$5:$E$488 = 'GHG emissions calculations'!$F1018) *
                ('Emission Factors'!$H$5:$H$488 = 'GHG emissions calculations'!$H1018),
                0),
          MATCH('GHG emissions calculations'!P$6,'Emission Factors'!$E$5:$P$5,0)),
    "")</f>
        <v>582.247965</v>
      </c>
      <c r="Q1018" s="311" t="str">
        <f t="array" ref="Q1018">IFERROR(
    IF(
        INDEX('Emission Factors'!$E$5:$P$488,
              MATCH(1,
                    ('Emission Factors'!$E$5:$E$488 = 'GHG emissions calculations'!$F1018) *
                    ('Emission Factors'!$H$5:$H$488 = 'GHG emissions calculations'!$H1018),
                    0),
              MATCH('GHG emissions calculations'!Q$6, 'Emission Factors'!$E$5:$P$5, 0)) &lt;&gt; "",
        INDEX('Emission Factors'!$E$5:$P$488,
              MATCH(1,
                    ('Emission Factors'!$E$5:$E$488 = 'GHG emissions calculations'!$F1018) *
                    ('Emission Factors'!$H$5:$H$488 = 'GHG emissions calculations'!$H1018),
                    0),
              MATCH('GHG emissions calculations'!Q$6, 'Emission Factors'!$E$5:$P$5, 0)),
        ""),
    "")</f>
        <v>kgCO2e / k€</v>
      </c>
      <c r="R1018" s="311" t="str">
        <f t="array" ref="R1018">IFERROR(
    IF(
        INDEX('Emission Factors'!$E$5:$R$488,
              MATCH(1,
                    ('Emission Factors'!$E$5:$E$488 = 'GHG emissions calculations'!$F1018) *
                    ('Emission Factors'!$H$5:$H$488 = 'GHG emissions calculations'!$H1018),
                    0),
              MATCH('GHG emissions calculations'!R$6, 'Emission Factors'!$E$5:$R$5, 0)) &lt;&gt; "",
        INDEX('Emission Factors'!$E$5:$R$488,
              MATCH(1,
                    ('Emission Factors'!$E$5:$E$488 = 'GHG emissions calculations'!$F1018) *
                    ('Emission Factors'!$H$5:$H$488 = 'GHG emissions calculations'!$H1018),
                    0),
              MATCH('GHG emissions calculations'!R$6, 'Emission Factors'!$E$5:$R$5, 0)),
        ""),
    "")</f>
        <v>America</v>
      </c>
      <c r="S1018" s="312">
        <f t="shared" si="2"/>
        <v>0</v>
      </c>
      <c r="T1018" s="23"/>
    </row>
    <row r="1019" ht="15.75" customHeight="1" outlineLevel="1">
      <c r="A1019" s="23"/>
      <c r="B1019" s="71"/>
      <c r="C1019" s="71"/>
      <c r="D1019" s="71"/>
      <c r="E1019" s="314"/>
      <c r="F1019" s="311" t="str">
        <f>Lists!S140</f>
        <v>Steel-based manufactured components, unknown mass - Asia</v>
      </c>
      <c r="G1019" s="311" t="str">
        <f t="array" ref="G1019">XLOOKUP(1,('Emission Factors'!$E$5:$E$488='GHG emissions calculations'!$F1019)*('Emission Factors'!$H$5:$H$488='GHG emissions calculations'!$H1019),INDEX('Emission Factors'!$E$5:$T$488,0,MATCH('GHG emissions calculations'!G$6,'Emission Factors'!$E$5:$T$5,0)),"",0)</f>
        <v/>
      </c>
      <c r="H1019" s="311" t="s">
        <v>238</v>
      </c>
      <c r="I1019" s="312" t="str">
        <f>IF(
    SUMIFS('Import data'!$L$25:$L$80,
           'Import data'!$J$25:$J$80, F1019,
           'Import data'!$G$25:$G$80, 'GHG emissions calculations'!$H1019,
           'Import data'!$I$25:$I$80,$E$541) &lt;&gt; 0,
    SUMIFS('Import data'!$L$25:$L$80,
           'Import data'!$J$25:$J$80, F1019,
           'Import data'!$G$25:$G$80, 'GHG emissions calculations'!$H1019,
           'Import data'!$I$25:$I$80,$E$541),
    ""
)</f>
        <v/>
      </c>
      <c r="J1019" s="311" t="str">
        <f t="array" ref="J1019">IF(
    XLOOKUP(F1019, 'Import data'!$J$26:$J$47, 'Import data'!$M$26:$M$47, "", 0) = "Please add the region-specific supplier emission factor or choose a different region available in the IAEG database.",
    "",
    XLOOKUP(F1019, 'Import data'!$J$26:$J$47, 'Import data'!$M$26:$M$47, "", 0)
)</f>
        <v/>
      </c>
      <c r="K1019" s="311" t="str">
        <f t="array" ref="K1019">IFERROR(
    XLOOKUP(F1019,
            _xlws.FILTER('Supplier Emission'!$G$15:$G$49,
                   ('Supplier Emission'!$D$15:$D$49=H1019) * ('Supplier Emission'!$F$15:$F$49=$E$541)),
            _xlws.FILTER('Supplier Emission'!$I$15:$I$49,
                   ('Supplier Emission'!$D$15:$D$49=H1019) * ('Supplier Emission'!$F$15:$F$49=$E$541)),
            ""),
    "")</f>
        <v/>
      </c>
      <c r="L1019" s="311" t="str">
        <f t="array" ref="L1019">IFERROR(
    XLOOKUP(F1019,
            _xlws.FILTER('Supplier Emission'!$G$15:$G$49,
                   ('Supplier Emission'!$D$15:$D$49=H1019) * ('Supplier Emission'!$F$15:$F$49=$E$541)),
            _xlws.FILTER('Supplier Emission'!$J$15:$J$49,
                   ('Supplier Emission'!$D$15:$D$49=H1019) * ('Supplier Emission'!$F$15:$F$49=$E$541)),
            ""),
    "")</f>
        <v/>
      </c>
      <c r="M1019" s="311" t="str">
        <f t="array" ref="M1019">IFERROR(
    XLOOKUP(F1019,
            _xlws.FILTER('Supplier Emission'!$G$15:$G$49,
                   ('Supplier Emission'!$D$15:$D$49=H1019) * ('Supplier Emission'!$F$15:$F$49=$E$541)),
            _xlws.FILTER('Supplier Emission'!$M$15:$M$49,
                   ('Supplier Emission'!$D$15:$D$49=H1019) * ('Supplier Emission'!$F$15:$F$49=$E$541)),
            ""),
    "")</f>
        <v/>
      </c>
      <c r="N1019" s="311" t="str">
        <f t="array" ref="N1019">IFERROR(
    XLOOKUP(F1019,
            _xlws.FILTER('Supplier Emission'!$G$15:$G$49,
                   ('Supplier Emission'!$D$15:$D$49=H1019) * ('Supplier Emission'!$F$15:$F$49=$E$541)),
            _xlws.FILTER('Supplier Emission'!$H$15:$H$49,
                   ('Supplier Emission'!$D$15:$D$49=H1019) * ('Supplier Emission'!$F$15:$F$49=$E$541)),
            ""),
    "")</f>
        <v/>
      </c>
      <c r="O1019" s="311" t="str">
        <f t="array" ref="O1019">XLOOKUP(1,('Emission Factors'!$E$5:$E$488='GHG emissions calculations'!$F1019)*('Emission Factors'!$H$5:$H$488='GHG emissions calculations'!$H1019),INDEX('Emission Factors'!$E$5:$T$488,0,MATCH('GHG emissions calculations'!O$6,'Emission Factors'!$E$5:$T$5,0)),"",0)</f>
        <v/>
      </c>
      <c r="P1019" s="313" t="str">
        <f t="array" ref="P1019">IFERROR(
    INDEX('Emission Factors'!$E$5:$P$488,
          MATCH(1,
                ('Emission Factors'!$E$5:$E$488 = 'GHG emissions calculations'!$F1019) *
                ('Emission Factors'!$H$5:$H$488 = 'GHG emissions calculations'!$H1019),
                0),
          MATCH('GHG emissions calculations'!P$6,'Emission Factors'!$E$5:$P$5,0)),
    "")</f>
        <v/>
      </c>
      <c r="Q1019" s="311" t="str">
        <f t="array" ref="Q1019">IFERROR(
    IF(
        INDEX('Emission Factors'!$E$5:$P$488,
              MATCH(1,
                    ('Emission Factors'!$E$5:$E$488 = 'GHG emissions calculations'!$F1019) *
                    ('Emission Factors'!$H$5:$H$488 = 'GHG emissions calculations'!$H1019),
                    0),
              MATCH('GHG emissions calculations'!Q$6, 'Emission Factors'!$E$5:$P$5, 0)) &lt;&gt; "",
        INDEX('Emission Factors'!$E$5:$P$488,
              MATCH(1,
                    ('Emission Factors'!$E$5:$E$488 = 'GHG emissions calculations'!$F1019) *
                    ('Emission Factors'!$H$5:$H$488 = 'GHG emissions calculations'!$H1019),
                    0),
              MATCH('GHG emissions calculations'!Q$6, 'Emission Factors'!$E$5:$P$5, 0)),
        ""),
    "")</f>
        <v/>
      </c>
      <c r="R1019" s="311" t="str">
        <f t="array" ref="R1019">IFERROR(
    IF(
        INDEX('Emission Factors'!$E$5:$R$488,
              MATCH(1,
                    ('Emission Factors'!$E$5:$E$488 = 'GHG emissions calculations'!$F1019) *
                    ('Emission Factors'!$H$5:$H$488 = 'GHG emissions calculations'!$H1019),
                    0),
              MATCH('GHG emissions calculations'!R$6, 'Emission Factors'!$E$5:$R$5, 0)) &lt;&gt; "",
        INDEX('Emission Factors'!$E$5:$R$488,
              MATCH(1,
                    ('Emission Factors'!$E$5:$E$488 = 'GHG emissions calculations'!$F1019) *
                    ('Emission Factors'!$H$5:$H$488 = 'GHG emissions calculations'!$H1019),
                    0),
              MATCH('GHG emissions calculations'!R$6, 'Emission Factors'!$E$5:$R$5, 0)),
        ""),
    "")</f>
        <v/>
      </c>
      <c r="S1019" s="312">
        <f t="shared" si="2"/>
        <v>0</v>
      </c>
      <c r="T1019" s="23"/>
    </row>
    <row r="1020" ht="15.75" customHeight="1" outlineLevel="1">
      <c r="A1020" s="23"/>
      <c r="B1020" s="71"/>
      <c r="C1020" s="71"/>
      <c r="D1020" s="71"/>
      <c r="E1020" s="314"/>
      <c r="F1020" s="311" t="str">
        <f>Lists!S138</f>
        <v>Steel-based manufactured components, unknown mass - Europe</v>
      </c>
      <c r="G1020" s="311" t="str">
        <f t="array" ref="G1020">XLOOKUP(1,('Emission Factors'!$E$5:$E$488='GHG emissions calculations'!$F1020)*('Emission Factors'!$H$5:$H$488='GHG emissions calculations'!$H1020),INDEX('Emission Factors'!$E$5:$T$488,0,MATCH('GHG emissions calculations'!G$6,'Emission Factors'!$E$5:$T$5,0)),"",0)</f>
        <v/>
      </c>
      <c r="H1020" s="311" t="s">
        <v>238</v>
      </c>
      <c r="I1020" s="312" t="str">
        <f>IF(
    SUMIFS('Import data'!$L$25:$L$80,
           'Import data'!$J$25:$J$80, F1020,
           'Import data'!$G$25:$G$80, 'GHG emissions calculations'!$H1020,
           'Import data'!$I$25:$I$80,$E$541) &lt;&gt; 0,
    SUMIFS('Import data'!$L$25:$L$80,
           'Import data'!$J$25:$J$80, F1020,
           'Import data'!$G$25:$G$80, 'GHG emissions calculations'!$H1020,
           'Import data'!$I$25:$I$80,$E$541),
    ""
)</f>
        <v/>
      </c>
      <c r="J1020" s="311" t="str">
        <f t="array" ref="J1020">IF(
    XLOOKUP(F1020, 'Import data'!$J$26:$J$47, 'Import data'!$M$26:$M$47, "", 0) = "Please add the region-specific supplier emission factor or choose a different region available in the IAEG database.",
    "",
    XLOOKUP(F1020, 'Import data'!$J$26:$J$47, 'Import data'!$M$26:$M$47, "", 0)
)</f>
        <v/>
      </c>
      <c r="K1020" s="311" t="str">
        <f t="array" ref="K1020">IFERROR(
    XLOOKUP(F1020,
            _xlws.FILTER('Supplier Emission'!$G$15:$G$49,
                   ('Supplier Emission'!$D$15:$D$49=H1020) * ('Supplier Emission'!$F$15:$F$49=$E$541)),
            _xlws.FILTER('Supplier Emission'!$I$15:$I$49,
                   ('Supplier Emission'!$D$15:$D$49=H1020) * ('Supplier Emission'!$F$15:$F$49=$E$541)),
            ""),
    "")</f>
        <v/>
      </c>
      <c r="L1020" s="311" t="str">
        <f t="array" ref="L1020">IFERROR(
    XLOOKUP(F1020,
            _xlws.FILTER('Supplier Emission'!$G$15:$G$49,
                   ('Supplier Emission'!$D$15:$D$49=H1020) * ('Supplier Emission'!$F$15:$F$49=$E$541)),
            _xlws.FILTER('Supplier Emission'!$J$15:$J$49,
                   ('Supplier Emission'!$D$15:$D$49=H1020) * ('Supplier Emission'!$F$15:$F$49=$E$541)),
            ""),
    "")</f>
        <v/>
      </c>
      <c r="M1020" s="311" t="str">
        <f t="array" ref="M1020">IFERROR(
    XLOOKUP(F1020,
            _xlws.FILTER('Supplier Emission'!$G$15:$G$49,
                   ('Supplier Emission'!$D$15:$D$49=H1020) * ('Supplier Emission'!$F$15:$F$49=$E$541)),
            _xlws.FILTER('Supplier Emission'!$M$15:$M$49,
                   ('Supplier Emission'!$D$15:$D$49=H1020) * ('Supplier Emission'!$F$15:$F$49=$E$541)),
            ""),
    "")</f>
        <v/>
      </c>
      <c r="N1020" s="311" t="str">
        <f t="array" ref="N1020">IFERROR(
    XLOOKUP(F1020,
            _xlws.FILTER('Supplier Emission'!$G$15:$G$49,
                   ('Supplier Emission'!$D$15:$D$49=H1020) * ('Supplier Emission'!$F$15:$F$49=$E$541)),
            _xlws.FILTER('Supplier Emission'!$H$15:$H$49,
                   ('Supplier Emission'!$D$15:$D$49=H1020) * ('Supplier Emission'!$F$15:$F$49=$E$541)),
            ""),
    "")</f>
        <v/>
      </c>
      <c r="O1020" s="311" t="str">
        <f t="array" ref="O1020">XLOOKUP(1,('Emission Factors'!$E$5:$E$488='GHG emissions calculations'!$F1020)*('Emission Factors'!$H$5:$H$488='GHG emissions calculations'!$H1020),INDEX('Emission Factors'!$E$5:$T$488,0,MATCH('GHG emissions calculations'!O$6,'Emission Factors'!$E$5:$T$5,0)),"",0)</f>
        <v/>
      </c>
      <c r="P1020" s="313" t="str">
        <f t="array" ref="P1020">IFERROR(
    INDEX('Emission Factors'!$E$5:$P$488,
          MATCH(1,
                ('Emission Factors'!$E$5:$E$488 = 'GHG emissions calculations'!$F1020) *
                ('Emission Factors'!$H$5:$H$488 = 'GHG emissions calculations'!$H1020),
                0),
          MATCH('GHG emissions calculations'!P$6,'Emission Factors'!$E$5:$P$5,0)),
    "")</f>
        <v/>
      </c>
      <c r="Q1020" s="311" t="str">
        <f t="array" ref="Q1020">IFERROR(
    IF(
        INDEX('Emission Factors'!$E$5:$P$488,
              MATCH(1,
                    ('Emission Factors'!$E$5:$E$488 = 'GHG emissions calculations'!$F1020) *
                    ('Emission Factors'!$H$5:$H$488 = 'GHG emissions calculations'!$H1020),
                    0),
              MATCH('GHG emissions calculations'!Q$6, 'Emission Factors'!$E$5:$P$5, 0)) &lt;&gt; "",
        INDEX('Emission Factors'!$E$5:$P$488,
              MATCH(1,
                    ('Emission Factors'!$E$5:$E$488 = 'GHG emissions calculations'!$F1020) *
                    ('Emission Factors'!$H$5:$H$488 = 'GHG emissions calculations'!$H1020),
                    0),
              MATCH('GHG emissions calculations'!Q$6, 'Emission Factors'!$E$5:$P$5, 0)),
        ""),
    "")</f>
        <v/>
      </c>
      <c r="R1020" s="311" t="str">
        <f t="array" ref="R1020">IFERROR(
    IF(
        INDEX('Emission Factors'!$E$5:$R$488,
              MATCH(1,
                    ('Emission Factors'!$E$5:$E$488 = 'GHG emissions calculations'!$F1020) *
                    ('Emission Factors'!$H$5:$H$488 = 'GHG emissions calculations'!$H1020),
                    0),
              MATCH('GHG emissions calculations'!R$6, 'Emission Factors'!$E$5:$R$5, 0)) &lt;&gt; "",
        INDEX('Emission Factors'!$E$5:$R$488,
              MATCH(1,
                    ('Emission Factors'!$E$5:$E$488 = 'GHG emissions calculations'!$F1020) *
                    ('Emission Factors'!$H$5:$H$488 = 'GHG emissions calculations'!$H1020),
                    0),
              MATCH('GHG emissions calculations'!R$6, 'Emission Factors'!$E$5:$R$5, 0)),
        ""),
    "")</f>
        <v/>
      </c>
      <c r="S1020" s="312">
        <f t="shared" si="2"/>
        <v>0</v>
      </c>
      <c r="T1020" s="23"/>
    </row>
    <row r="1021" ht="15.75" customHeight="1" outlineLevel="1">
      <c r="A1021" s="23"/>
      <c r="B1021" s="71"/>
      <c r="C1021" s="71"/>
      <c r="D1021" s="71"/>
      <c r="E1021" s="314"/>
      <c r="F1021" s="311" t="str">
        <f>Lists!S143</f>
        <v>Steel-based manufactured components, unknown mass - Global or unspecified region</v>
      </c>
      <c r="G1021" s="311" t="str">
        <f t="array" ref="G1021">XLOOKUP(1,('Emission Factors'!$E$5:$E$488='GHG emissions calculations'!$F1021)*('Emission Factors'!$H$5:$H$488='GHG emissions calculations'!$H1021),INDEX('Emission Factors'!$E$5:$T$488,0,MATCH('GHG emissions calculations'!G$6,'Emission Factors'!$E$5:$T$5,0)),"",0)</f>
        <v/>
      </c>
      <c r="H1021" s="311" t="s">
        <v>238</v>
      </c>
      <c r="I1021" s="312" t="str">
        <f>IF(
    SUMIFS('Import data'!$L$25:$L$80,
           'Import data'!$J$25:$J$80, F1021,
           'Import data'!$G$25:$G$80, 'GHG emissions calculations'!$H1021,
           'Import data'!$I$25:$I$80,$E$541) &lt;&gt; 0,
    SUMIFS('Import data'!$L$25:$L$80,
           'Import data'!$J$25:$J$80, F1021,
           'Import data'!$G$25:$G$80, 'GHG emissions calculations'!$H1021,
           'Import data'!$I$25:$I$80,$E$541),
    ""
)</f>
        <v/>
      </c>
      <c r="J1021" s="311" t="str">
        <f t="array" ref="J1021">IF(
    XLOOKUP(F1021, 'Import data'!$J$26:$J$47, 'Import data'!$M$26:$M$47, "", 0) = "Please add the region-specific supplier emission factor or choose a different region available in the IAEG database.",
    "",
    XLOOKUP(F1021, 'Import data'!$J$26:$J$47, 'Import data'!$M$26:$M$47, "", 0)
)</f>
        <v/>
      </c>
      <c r="K1021" s="311" t="str">
        <f t="array" ref="K1021">IFERROR(
    XLOOKUP(F1021,
            _xlws.FILTER('Supplier Emission'!$G$15:$G$49,
                   ('Supplier Emission'!$D$15:$D$49=H1021) * ('Supplier Emission'!$F$15:$F$49=$E$541)),
            _xlws.FILTER('Supplier Emission'!$I$15:$I$49,
                   ('Supplier Emission'!$D$15:$D$49=H1021) * ('Supplier Emission'!$F$15:$F$49=$E$541)),
            ""),
    "")</f>
        <v/>
      </c>
      <c r="L1021" s="311" t="str">
        <f t="array" ref="L1021">IFERROR(
    XLOOKUP(F1021,
            _xlws.FILTER('Supplier Emission'!$G$15:$G$49,
                   ('Supplier Emission'!$D$15:$D$49=H1021) * ('Supplier Emission'!$F$15:$F$49=$E$541)),
            _xlws.FILTER('Supplier Emission'!$J$15:$J$49,
                   ('Supplier Emission'!$D$15:$D$49=H1021) * ('Supplier Emission'!$F$15:$F$49=$E$541)),
            ""),
    "")</f>
        <v/>
      </c>
      <c r="M1021" s="311" t="str">
        <f t="array" ref="M1021">IFERROR(
    XLOOKUP(F1021,
            _xlws.FILTER('Supplier Emission'!$G$15:$G$49,
                   ('Supplier Emission'!$D$15:$D$49=H1021) * ('Supplier Emission'!$F$15:$F$49=$E$541)),
            _xlws.FILTER('Supplier Emission'!$M$15:$M$49,
                   ('Supplier Emission'!$D$15:$D$49=H1021) * ('Supplier Emission'!$F$15:$F$49=$E$541)),
            ""),
    "")</f>
        <v/>
      </c>
      <c r="N1021" s="311" t="str">
        <f t="array" ref="N1021">IFERROR(
    XLOOKUP(F1021,
            _xlws.FILTER('Supplier Emission'!$G$15:$G$49,
                   ('Supplier Emission'!$D$15:$D$49=H1021) * ('Supplier Emission'!$F$15:$F$49=$E$541)),
            _xlws.FILTER('Supplier Emission'!$H$15:$H$49,
                   ('Supplier Emission'!$D$15:$D$49=H1021) * ('Supplier Emission'!$F$15:$F$49=$E$541)),
            ""),
    "")</f>
        <v/>
      </c>
      <c r="O1021" s="311" t="str">
        <f t="array" ref="O1021">XLOOKUP(1,('Emission Factors'!$E$5:$E$488='GHG emissions calculations'!$F1021)*('Emission Factors'!$H$5:$H$488='GHG emissions calculations'!$H1021),INDEX('Emission Factors'!$E$5:$T$488,0,MATCH('GHG emissions calculations'!O$6,'Emission Factors'!$E$5:$T$5,0)),"",0)</f>
        <v/>
      </c>
      <c r="P1021" s="313" t="str">
        <f t="array" ref="P1021">IFERROR(
    INDEX('Emission Factors'!$E$5:$P$488,
          MATCH(1,
                ('Emission Factors'!$E$5:$E$488 = 'GHG emissions calculations'!$F1021) *
                ('Emission Factors'!$H$5:$H$488 = 'GHG emissions calculations'!$H1021),
                0),
          MATCH('GHG emissions calculations'!P$6,'Emission Factors'!$E$5:$P$5,0)),
    "")</f>
        <v/>
      </c>
      <c r="Q1021" s="311" t="str">
        <f t="array" ref="Q1021">IFERROR(
    IF(
        INDEX('Emission Factors'!$E$5:$P$488,
              MATCH(1,
                    ('Emission Factors'!$E$5:$E$488 = 'GHG emissions calculations'!$F1021) *
                    ('Emission Factors'!$H$5:$H$488 = 'GHG emissions calculations'!$H1021),
                    0),
              MATCH('GHG emissions calculations'!Q$6, 'Emission Factors'!$E$5:$P$5, 0)) &lt;&gt; "",
        INDEX('Emission Factors'!$E$5:$P$488,
              MATCH(1,
                    ('Emission Factors'!$E$5:$E$488 = 'GHG emissions calculations'!$F1021) *
                    ('Emission Factors'!$H$5:$H$488 = 'GHG emissions calculations'!$H1021),
                    0),
              MATCH('GHG emissions calculations'!Q$6, 'Emission Factors'!$E$5:$P$5, 0)),
        ""),
    "")</f>
        <v/>
      </c>
      <c r="R1021" s="311" t="str">
        <f t="array" ref="R1021">IFERROR(
    IF(
        INDEX('Emission Factors'!$E$5:$R$488,
              MATCH(1,
                    ('Emission Factors'!$E$5:$E$488 = 'GHG emissions calculations'!$F1021) *
                    ('Emission Factors'!$H$5:$H$488 = 'GHG emissions calculations'!$H1021),
                    0),
              MATCH('GHG emissions calculations'!R$6, 'Emission Factors'!$E$5:$R$5, 0)) &lt;&gt; "",
        INDEX('Emission Factors'!$E$5:$R$488,
              MATCH(1,
                    ('Emission Factors'!$E$5:$E$488 = 'GHG emissions calculations'!$F1021) *
                    ('Emission Factors'!$H$5:$H$488 = 'GHG emissions calculations'!$H1021),
                    0),
              MATCH('GHG emissions calculations'!R$6, 'Emission Factors'!$E$5:$R$5, 0)),
        ""),
    "")</f>
        <v/>
      </c>
      <c r="S1021" s="312">
        <f t="shared" si="2"/>
        <v>0</v>
      </c>
      <c r="T1021" s="23"/>
    </row>
    <row r="1022" ht="15.75" customHeight="1" outlineLevel="1">
      <c r="A1022" s="23"/>
      <c r="B1022" s="71"/>
      <c r="C1022" s="71"/>
      <c r="D1022" s="71"/>
      <c r="E1022" s="314"/>
      <c r="F1022" s="311" t="str">
        <f>Lists!S142</f>
        <v>Steel-based manufactured components, unknown mass - Middle East</v>
      </c>
      <c r="G1022" s="311" t="str">
        <f t="array" ref="G1022">XLOOKUP(1,('Emission Factors'!$E$5:$E$488='GHG emissions calculations'!$F1022)*('Emission Factors'!$H$5:$H$488='GHG emissions calculations'!$H1022),INDEX('Emission Factors'!$E$5:$T$488,0,MATCH('GHG emissions calculations'!G$6,'Emission Factors'!$E$5:$T$5,0)),"",0)</f>
        <v/>
      </c>
      <c r="H1022" s="311" t="s">
        <v>238</v>
      </c>
      <c r="I1022" s="312" t="str">
        <f>IF(
    SUMIFS('Import data'!$L$25:$L$80,
           'Import data'!$J$25:$J$80, F1022,
           'Import data'!$G$25:$G$80, 'GHG emissions calculations'!$H1022,
           'Import data'!$I$25:$I$80,$E$541) &lt;&gt; 0,
    SUMIFS('Import data'!$L$25:$L$80,
           'Import data'!$J$25:$J$80, F1022,
           'Import data'!$G$25:$G$80, 'GHG emissions calculations'!$H1022,
           'Import data'!$I$25:$I$80,$E$541),
    ""
)</f>
        <v/>
      </c>
      <c r="J1022" s="311" t="str">
        <f t="array" ref="J1022">IF(
    XLOOKUP(F1022, 'Import data'!$J$26:$J$47, 'Import data'!$M$26:$M$47, "", 0) = "Please add the region-specific supplier emission factor or choose a different region available in the IAEG database.",
    "",
    XLOOKUP(F1022, 'Import data'!$J$26:$J$47, 'Import data'!$M$26:$M$47, "", 0)
)</f>
        <v/>
      </c>
      <c r="K1022" s="311" t="str">
        <f t="array" ref="K1022">IFERROR(
    XLOOKUP(F1022,
            _xlws.FILTER('Supplier Emission'!$G$15:$G$49,
                   ('Supplier Emission'!$D$15:$D$49=H1022) * ('Supplier Emission'!$F$15:$F$49=$E$541)),
            _xlws.FILTER('Supplier Emission'!$I$15:$I$49,
                   ('Supplier Emission'!$D$15:$D$49=H1022) * ('Supplier Emission'!$F$15:$F$49=$E$541)),
            ""),
    "")</f>
        <v/>
      </c>
      <c r="L1022" s="311" t="str">
        <f t="array" ref="L1022">IFERROR(
    XLOOKUP(F1022,
            _xlws.FILTER('Supplier Emission'!$G$15:$G$49,
                   ('Supplier Emission'!$D$15:$D$49=H1022) * ('Supplier Emission'!$F$15:$F$49=$E$541)),
            _xlws.FILTER('Supplier Emission'!$J$15:$J$49,
                   ('Supplier Emission'!$D$15:$D$49=H1022) * ('Supplier Emission'!$F$15:$F$49=$E$541)),
            ""),
    "")</f>
        <v/>
      </c>
      <c r="M1022" s="311" t="str">
        <f t="array" ref="M1022">IFERROR(
    XLOOKUP(F1022,
            _xlws.FILTER('Supplier Emission'!$G$15:$G$49,
                   ('Supplier Emission'!$D$15:$D$49=H1022) * ('Supplier Emission'!$F$15:$F$49=$E$541)),
            _xlws.FILTER('Supplier Emission'!$M$15:$M$49,
                   ('Supplier Emission'!$D$15:$D$49=H1022) * ('Supplier Emission'!$F$15:$F$49=$E$541)),
            ""),
    "")</f>
        <v/>
      </c>
      <c r="N1022" s="311" t="str">
        <f t="array" ref="N1022">IFERROR(
    XLOOKUP(F1022,
            _xlws.FILTER('Supplier Emission'!$G$15:$G$49,
                   ('Supplier Emission'!$D$15:$D$49=H1022) * ('Supplier Emission'!$F$15:$F$49=$E$541)),
            _xlws.FILTER('Supplier Emission'!$H$15:$H$49,
                   ('Supplier Emission'!$D$15:$D$49=H1022) * ('Supplier Emission'!$F$15:$F$49=$E$541)),
            ""),
    "")</f>
        <v/>
      </c>
      <c r="O1022" s="311" t="str">
        <f t="array" ref="O1022">XLOOKUP(1,('Emission Factors'!$E$5:$E$488='GHG emissions calculations'!$F1022)*('Emission Factors'!$H$5:$H$488='GHG emissions calculations'!$H1022),INDEX('Emission Factors'!$E$5:$T$488,0,MATCH('GHG emissions calculations'!O$6,'Emission Factors'!$E$5:$T$5,0)),"",0)</f>
        <v/>
      </c>
      <c r="P1022" s="313" t="str">
        <f t="array" ref="P1022">IFERROR(
    INDEX('Emission Factors'!$E$5:$P$488,
          MATCH(1,
                ('Emission Factors'!$E$5:$E$488 = 'GHG emissions calculations'!$F1022) *
                ('Emission Factors'!$H$5:$H$488 = 'GHG emissions calculations'!$H1022),
                0),
          MATCH('GHG emissions calculations'!P$6,'Emission Factors'!$E$5:$P$5,0)),
    "")</f>
        <v/>
      </c>
      <c r="Q1022" s="311" t="str">
        <f t="array" ref="Q1022">IFERROR(
    IF(
        INDEX('Emission Factors'!$E$5:$P$488,
              MATCH(1,
                    ('Emission Factors'!$E$5:$E$488 = 'GHG emissions calculations'!$F1022) *
                    ('Emission Factors'!$H$5:$H$488 = 'GHG emissions calculations'!$H1022),
                    0),
              MATCH('GHG emissions calculations'!Q$6, 'Emission Factors'!$E$5:$P$5, 0)) &lt;&gt; "",
        INDEX('Emission Factors'!$E$5:$P$488,
              MATCH(1,
                    ('Emission Factors'!$E$5:$E$488 = 'GHG emissions calculations'!$F1022) *
                    ('Emission Factors'!$H$5:$H$488 = 'GHG emissions calculations'!$H1022),
                    0),
              MATCH('GHG emissions calculations'!Q$6, 'Emission Factors'!$E$5:$P$5, 0)),
        ""),
    "")</f>
        <v/>
      </c>
      <c r="R1022" s="311" t="str">
        <f t="array" ref="R1022">IFERROR(
    IF(
        INDEX('Emission Factors'!$E$5:$R$488,
              MATCH(1,
                    ('Emission Factors'!$E$5:$E$488 = 'GHG emissions calculations'!$F1022) *
                    ('Emission Factors'!$H$5:$H$488 = 'GHG emissions calculations'!$H1022),
                    0),
              MATCH('GHG emissions calculations'!R$6, 'Emission Factors'!$E$5:$R$5, 0)) &lt;&gt; "",
        INDEX('Emission Factors'!$E$5:$R$488,
              MATCH(1,
                    ('Emission Factors'!$E$5:$E$488 = 'GHG emissions calculations'!$F1022) *
                    ('Emission Factors'!$H$5:$H$488 = 'GHG emissions calculations'!$H1022),
                    0),
              MATCH('GHG emissions calculations'!R$6, 'Emission Factors'!$E$5:$R$5, 0)),
        ""),
    "")</f>
        <v/>
      </c>
      <c r="S1022" s="312">
        <f t="shared" si="2"/>
        <v>0</v>
      </c>
      <c r="T1022" s="23"/>
    </row>
    <row r="1023" ht="15.75" customHeight="1" outlineLevel="1">
      <c r="A1023" s="23"/>
      <c r="B1023" s="71"/>
      <c r="C1023" s="71"/>
      <c r="D1023" s="71"/>
      <c r="E1023" s="314"/>
      <c r="F1023" s="311" t="str">
        <f>Lists!S141</f>
        <v>Steel-based manufactured components, unknown mass - Oceania</v>
      </c>
      <c r="G1023" s="311" t="str">
        <f t="array" ref="G1023">XLOOKUP(1,('Emission Factors'!$E$5:$E$488='GHG emissions calculations'!$F1023)*('Emission Factors'!$H$5:$H$488='GHG emissions calculations'!$H1023),INDEX('Emission Factors'!$E$5:$T$488,0,MATCH('GHG emissions calculations'!G$6,'Emission Factors'!$E$5:$T$5,0)),"",0)</f>
        <v/>
      </c>
      <c r="H1023" s="311" t="s">
        <v>238</v>
      </c>
      <c r="I1023" s="312" t="str">
        <f>IF(
    SUMIFS('Import data'!$L$25:$L$80,
           'Import data'!$J$25:$J$80, F1023,
           'Import data'!$G$25:$G$80, 'GHG emissions calculations'!$H1023,
           'Import data'!$I$25:$I$80,$E$541) &lt;&gt; 0,
    SUMIFS('Import data'!$L$25:$L$80,
           'Import data'!$J$25:$J$80, F1023,
           'Import data'!$G$25:$G$80, 'GHG emissions calculations'!$H1023,
           'Import data'!$I$25:$I$80,$E$541),
    ""
)</f>
        <v/>
      </c>
      <c r="J1023" s="311" t="str">
        <f t="array" ref="J1023">IF(
    XLOOKUP(F1023, 'Import data'!$J$26:$J$47, 'Import data'!$M$26:$M$47, "", 0) = "Please add the region-specific supplier emission factor or choose a different region available in the IAEG database.",
    "",
    XLOOKUP(F1023, 'Import data'!$J$26:$J$47, 'Import data'!$M$26:$M$47, "", 0)
)</f>
        <v/>
      </c>
      <c r="K1023" s="311" t="str">
        <f t="array" ref="K1023">IFERROR(
    XLOOKUP(F1023,
            _xlws.FILTER('Supplier Emission'!$G$15:$G$49,
                   ('Supplier Emission'!$D$15:$D$49=H1023) * ('Supplier Emission'!$F$15:$F$49=$E$541)),
            _xlws.FILTER('Supplier Emission'!$I$15:$I$49,
                   ('Supplier Emission'!$D$15:$D$49=H1023) * ('Supplier Emission'!$F$15:$F$49=$E$541)),
            ""),
    "")</f>
        <v/>
      </c>
      <c r="L1023" s="311" t="str">
        <f t="array" ref="L1023">IFERROR(
    XLOOKUP(F1023,
            _xlws.FILTER('Supplier Emission'!$G$15:$G$49,
                   ('Supplier Emission'!$D$15:$D$49=H1023) * ('Supplier Emission'!$F$15:$F$49=$E$541)),
            _xlws.FILTER('Supplier Emission'!$J$15:$J$49,
                   ('Supplier Emission'!$D$15:$D$49=H1023) * ('Supplier Emission'!$F$15:$F$49=$E$541)),
            ""),
    "")</f>
        <v/>
      </c>
      <c r="M1023" s="311" t="str">
        <f t="array" ref="M1023">IFERROR(
    XLOOKUP(F1023,
            _xlws.FILTER('Supplier Emission'!$G$15:$G$49,
                   ('Supplier Emission'!$D$15:$D$49=H1023) * ('Supplier Emission'!$F$15:$F$49=$E$541)),
            _xlws.FILTER('Supplier Emission'!$M$15:$M$49,
                   ('Supplier Emission'!$D$15:$D$49=H1023) * ('Supplier Emission'!$F$15:$F$49=$E$541)),
            ""),
    "")</f>
        <v/>
      </c>
      <c r="N1023" s="311" t="str">
        <f t="array" ref="N1023">IFERROR(
    XLOOKUP(F1023,
            _xlws.FILTER('Supplier Emission'!$G$15:$G$49,
                   ('Supplier Emission'!$D$15:$D$49=H1023) * ('Supplier Emission'!$F$15:$F$49=$E$541)),
            _xlws.FILTER('Supplier Emission'!$H$15:$H$49,
                   ('Supplier Emission'!$D$15:$D$49=H1023) * ('Supplier Emission'!$F$15:$F$49=$E$541)),
            ""),
    "")</f>
        <v/>
      </c>
      <c r="O1023" s="311" t="str">
        <f t="array" ref="O1023">XLOOKUP(1,('Emission Factors'!$E$5:$E$488='GHG emissions calculations'!$F1023)*('Emission Factors'!$H$5:$H$488='GHG emissions calculations'!$H1023),INDEX('Emission Factors'!$E$5:$T$488,0,MATCH('GHG emissions calculations'!O$6,'Emission Factors'!$E$5:$T$5,0)),"",0)</f>
        <v/>
      </c>
      <c r="P1023" s="313" t="str">
        <f t="array" ref="P1023">IFERROR(
    INDEX('Emission Factors'!$E$5:$P$488,
          MATCH(1,
                ('Emission Factors'!$E$5:$E$488 = 'GHG emissions calculations'!$F1023) *
                ('Emission Factors'!$H$5:$H$488 = 'GHG emissions calculations'!$H1023),
                0),
          MATCH('GHG emissions calculations'!P$6,'Emission Factors'!$E$5:$P$5,0)),
    "")</f>
        <v/>
      </c>
      <c r="Q1023" s="311" t="str">
        <f t="array" ref="Q1023">IFERROR(
    IF(
        INDEX('Emission Factors'!$E$5:$P$488,
              MATCH(1,
                    ('Emission Factors'!$E$5:$E$488 = 'GHG emissions calculations'!$F1023) *
                    ('Emission Factors'!$H$5:$H$488 = 'GHG emissions calculations'!$H1023),
                    0),
              MATCH('GHG emissions calculations'!Q$6, 'Emission Factors'!$E$5:$P$5, 0)) &lt;&gt; "",
        INDEX('Emission Factors'!$E$5:$P$488,
              MATCH(1,
                    ('Emission Factors'!$E$5:$E$488 = 'GHG emissions calculations'!$F1023) *
                    ('Emission Factors'!$H$5:$H$488 = 'GHG emissions calculations'!$H1023),
                    0),
              MATCH('GHG emissions calculations'!Q$6, 'Emission Factors'!$E$5:$P$5, 0)),
        ""),
    "")</f>
        <v/>
      </c>
      <c r="R1023" s="311" t="str">
        <f t="array" ref="R1023">IFERROR(
    IF(
        INDEX('Emission Factors'!$E$5:$R$488,
              MATCH(1,
                    ('Emission Factors'!$E$5:$E$488 = 'GHG emissions calculations'!$F1023) *
                    ('Emission Factors'!$H$5:$H$488 = 'GHG emissions calculations'!$H1023),
                    0),
              MATCH('GHG emissions calculations'!R$6, 'Emission Factors'!$E$5:$R$5, 0)) &lt;&gt; "",
        INDEX('Emission Factors'!$E$5:$R$488,
              MATCH(1,
                    ('Emission Factors'!$E$5:$E$488 = 'GHG emissions calculations'!$F1023) *
                    ('Emission Factors'!$H$5:$H$488 = 'GHG emissions calculations'!$H1023),
                    0),
              MATCH('GHG emissions calculations'!R$6, 'Emission Factors'!$E$5:$R$5, 0)),
        ""),
    "")</f>
        <v/>
      </c>
      <c r="S1023" s="312">
        <f t="shared" si="2"/>
        <v>0</v>
      </c>
      <c r="T1023" s="23"/>
    </row>
    <row r="1024" ht="15.75" customHeight="1" outlineLevel="1">
      <c r="A1024" s="23"/>
      <c r="B1024" s="71"/>
      <c r="C1024" s="71"/>
      <c r="D1024" s="71"/>
      <c r="E1024" s="314"/>
      <c r="F1024" s="311" t="str">
        <f>Lists!T391</f>
        <v>Titanium - Casting - Africa</v>
      </c>
      <c r="G1024" s="311" t="str">
        <f t="array" ref="G1024">XLOOKUP(1,('Emission Factors'!$E$5:$E$488='GHG emissions calculations'!$F1024)*('Emission Factors'!$H$5:$H$488='GHG emissions calculations'!$H1024),INDEX('Emission Factors'!$E$5:$T$488,0,MATCH('GHG emissions calculations'!G$6,'Emission Factors'!$E$5:$T$5,0)),"",0)</f>
        <v/>
      </c>
      <c r="H1024" s="311" t="s">
        <v>237</v>
      </c>
      <c r="I1024" s="312" t="str">
        <f>IF(
    SUMIFS('Import data'!$L$25:$L$80,
           'Import data'!$J$25:$J$80, F1024,
           'Import data'!$G$25:$G$80, 'GHG emissions calculations'!$H1024,
           'Import data'!$I$25:$I$80,$E$541) &lt;&gt; 0,
    SUMIFS('Import data'!$L$25:$L$80,
           'Import data'!$J$25:$J$80, F1024,
           'Import data'!$G$25:$G$80, 'GHG emissions calculations'!$H1024,
           'Import data'!$I$25:$I$80,$E$541),
    ""
)</f>
        <v/>
      </c>
      <c r="J1024" s="311" t="str">
        <f t="array" ref="J1024">IF(
    XLOOKUP(F1024, 'Import data'!$J$26:$J$47, 'Import data'!$M$26:$M$47, "", 0) = "Please add the region-specific supplier emission factor or choose a different region available in the IAEG database.",
    "",
    XLOOKUP(F1024, 'Import data'!$J$26:$J$47, 'Import data'!$M$26:$M$47, "", 0)
)</f>
        <v/>
      </c>
      <c r="K1024" s="311" t="str">
        <f t="array" ref="K1024">IFERROR(
    XLOOKUP(F1024,
            _xlws.FILTER('Supplier Emission'!$G$15:$G$49,
                   ('Supplier Emission'!$D$15:$D$49=H1024) * ('Supplier Emission'!$F$15:$F$49=$E$541)),
            _xlws.FILTER('Supplier Emission'!$I$15:$I$49,
                   ('Supplier Emission'!$D$15:$D$49=H1024) * ('Supplier Emission'!$F$15:$F$49=$E$541)),
            ""),
    "")</f>
        <v/>
      </c>
      <c r="L1024" s="311" t="str">
        <f t="array" ref="L1024">IFERROR(
    XLOOKUP(F1024,
            _xlws.FILTER('Supplier Emission'!$G$15:$G$49,
                   ('Supplier Emission'!$D$15:$D$49=H1024) * ('Supplier Emission'!$F$15:$F$49=$E$541)),
            _xlws.FILTER('Supplier Emission'!$J$15:$J$49,
                   ('Supplier Emission'!$D$15:$D$49=H1024) * ('Supplier Emission'!$F$15:$F$49=$E$541)),
            ""),
    "")</f>
        <v/>
      </c>
      <c r="M1024" s="311" t="str">
        <f t="array" ref="M1024">IFERROR(
    XLOOKUP(F1024,
            _xlws.FILTER('Supplier Emission'!$G$15:$G$49,
                   ('Supplier Emission'!$D$15:$D$49=H1024) * ('Supplier Emission'!$F$15:$F$49=$E$541)),
            _xlws.FILTER('Supplier Emission'!$M$15:$M$49,
                   ('Supplier Emission'!$D$15:$D$49=H1024) * ('Supplier Emission'!$F$15:$F$49=$E$541)),
            ""),
    "")</f>
        <v/>
      </c>
      <c r="N1024" s="311" t="str">
        <f t="array" ref="N1024">IFERROR(
    XLOOKUP(F1024,
            _xlws.FILTER('Supplier Emission'!$G$15:$G$49,
                   ('Supplier Emission'!$D$15:$D$49=H1024) * ('Supplier Emission'!$F$15:$F$49=$E$541)),
            _xlws.FILTER('Supplier Emission'!$H$15:$H$49,
                   ('Supplier Emission'!$D$15:$D$49=H1024) * ('Supplier Emission'!$F$15:$F$49=$E$541)),
            ""),
    "")</f>
        <v/>
      </c>
      <c r="O1024" s="311" t="str">
        <f t="array" ref="O1024">XLOOKUP(1,('Emission Factors'!$E$5:$E$488='GHG emissions calculations'!$F1024)*('Emission Factors'!$H$5:$H$488='GHG emissions calculations'!$H1024),INDEX('Emission Factors'!$E$5:$T$488,0,MATCH('GHG emissions calculations'!O$6,'Emission Factors'!$E$5:$T$5,0)),"",0)</f>
        <v/>
      </c>
      <c r="P1024" s="313" t="str">
        <f t="array" ref="P1024">IFERROR(
    INDEX('Emission Factors'!$E$5:$P$488,
          MATCH(1,
                ('Emission Factors'!$E$5:$E$488 = 'GHG emissions calculations'!$F1024) *
                ('Emission Factors'!$H$5:$H$488 = 'GHG emissions calculations'!$H1024),
                0),
          MATCH('GHG emissions calculations'!P$6,'Emission Factors'!$E$5:$P$5,0)),
    "")</f>
        <v/>
      </c>
      <c r="Q1024" s="311" t="str">
        <f t="array" ref="Q1024">IFERROR(
    IF(
        INDEX('Emission Factors'!$E$5:$P$488,
              MATCH(1,
                    ('Emission Factors'!$E$5:$E$488 = 'GHG emissions calculations'!$F1024) *
                    ('Emission Factors'!$H$5:$H$488 = 'GHG emissions calculations'!$H1024),
                    0),
              MATCH('GHG emissions calculations'!Q$6, 'Emission Factors'!$E$5:$P$5, 0)) &lt;&gt; "",
        INDEX('Emission Factors'!$E$5:$P$488,
              MATCH(1,
                    ('Emission Factors'!$E$5:$E$488 = 'GHG emissions calculations'!$F1024) *
                    ('Emission Factors'!$H$5:$H$488 = 'GHG emissions calculations'!$H1024),
                    0),
              MATCH('GHG emissions calculations'!Q$6, 'Emission Factors'!$E$5:$P$5, 0)),
        ""),
    "")</f>
        <v/>
      </c>
      <c r="R1024" s="311" t="str">
        <f t="array" ref="R1024">IFERROR(
    IF(
        INDEX('Emission Factors'!$E$5:$R$488,
              MATCH(1,
                    ('Emission Factors'!$E$5:$E$488 = 'GHG emissions calculations'!$F1024) *
                    ('Emission Factors'!$H$5:$H$488 = 'GHG emissions calculations'!$H1024),
                    0),
              MATCH('GHG emissions calculations'!R$6, 'Emission Factors'!$E$5:$R$5, 0)) &lt;&gt; "",
        INDEX('Emission Factors'!$E$5:$R$488,
              MATCH(1,
                    ('Emission Factors'!$E$5:$E$488 = 'GHG emissions calculations'!$F1024) *
                    ('Emission Factors'!$H$5:$H$488 = 'GHG emissions calculations'!$H1024),
                    0),
              MATCH('GHG emissions calculations'!R$6, 'Emission Factors'!$E$5:$R$5, 0)),
        ""),
    "")</f>
        <v/>
      </c>
      <c r="S1024" s="312">
        <f t="shared" si="2"/>
        <v>0</v>
      </c>
      <c r="T1024" s="23"/>
    </row>
    <row r="1025" ht="15.75" customHeight="1" outlineLevel="1">
      <c r="A1025" s="23"/>
      <c r="B1025" s="71"/>
      <c r="C1025" s="71"/>
      <c r="D1025" s="71"/>
      <c r="E1025" s="314"/>
      <c r="F1025" s="311" t="str">
        <f>Lists!T389</f>
        <v>Titanium - Casting - America</v>
      </c>
      <c r="G1025" s="311">
        <f t="array" ref="G1025">XLOOKUP(1,('Emission Factors'!$E$5:$E$488='GHG emissions calculations'!$F1025)*('Emission Factors'!$H$5:$H$488='GHG emissions calculations'!$H1025),INDEX('Emission Factors'!$E$5:$T$488,0,MATCH('GHG emissions calculations'!G$6,'Emission Factors'!$E$5:$T$5,0)),"",0)</f>
        <v>3</v>
      </c>
      <c r="H1025" s="311" t="s">
        <v>237</v>
      </c>
      <c r="I1025" s="312" t="str">
        <f>IF(
    SUMIFS('Import data'!$L$25:$L$80,
           'Import data'!$J$25:$J$80, F1025,
           'Import data'!$G$25:$G$80, 'GHG emissions calculations'!$H1025,
           'Import data'!$I$25:$I$80,$E$541) &lt;&gt; 0,
    SUMIFS('Import data'!$L$25:$L$80,
           'Import data'!$J$25:$J$80, F1025,
           'Import data'!$G$25:$G$80, 'GHG emissions calculations'!$H1025,
           'Import data'!$I$25:$I$80,$E$541),
    ""
)</f>
        <v/>
      </c>
      <c r="J1025" s="311" t="str">
        <f t="array" ref="J1025">IF(
    XLOOKUP(F1025, 'Import data'!$J$26:$J$47, 'Import data'!$M$26:$M$47, "", 0) = "Please add the region-specific supplier emission factor or choose a different region available in the IAEG database.",
    "",
    XLOOKUP(F1025, 'Import data'!$J$26:$J$47, 'Import data'!$M$26:$M$47, "", 0)
)</f>
        <v/>
      </c>
      <c r="K1025" s="311" t="str">
        <f t="array" ref="K1025">IFERROR(
    XLOOKUP(F1025,
            _xlws.FILTER('Supplier Emission'!$G$15:$G$49,
                   ('Supplier Emission'!$D$15:$D$49=H1025) * ('Supplier Emission'!$F$15:$F$49=$E$541)),
            _xlws.FILTER('Supplier Emission'!$I$15:$I$49,
                   ('Supplier Emission'!$D$15:$D$49=H1025) * ('Supplier Emission'!$F$15:$F$49=$E$541)),
            ""),
    "")</f>
        <v/>
      </c>
      <c r="L1025" s="311" t="str">
        <f t="array" ref="L1025">IFERROR(
    XLOOKUP(F1025,
            _xlws.FILTER('Supplier Emission'!$G$15:$G$49,
                   ('Supplier Emission'!$D$15:$D$49=H1025) * ('Supplier Emission'!$F$15:$F$49=$E$541)),
            _xlws.FILTER('Supplier Emission'!$J$15:$J$49,
                   ('Supplier Emission'!$D$15:$D$49=H1025) * ('Supplier Emission'!$F$15:$F$49=$E$541)),
            ""),
    "")</f>
        <v/>
      </c>
      <c r="M1025" s="311" t="str">
        <f t="array" ref="M1025">IFERROR(
    XLOOKUP(F1025,
            _xlws.FILTER('Supplier Emission'!$G$15:$G$49,
                   ('Supplier Emission'!$D$15:$D$49=H1025) * ('Supplier Emission'!$F$15:$F$49=$E$541)),
            _xlws.FILTER('Supplier Emission'!$M$15:$M$49,
                   ('Supplier Emission'!$D$15:$D$49=H1025) * ('Supplier Emission'!$F$15:$F$49=$E$541)),
            ""),
    "")</f>
        <v/>
      </c>
      <c r="N1025" s="311" t="str">
        <f t="array" ref="N1025">IFERROR(
    XLOOKUP(F1025,
            _xlws.FILTER('Supplier Emission'!$G$15:$G$49,
                   ('Supplier Emission'!$D$15:$D$49=H1025) * ('Supplier Emission'!$F$15:$F$49=$E$541)),
            _xlws.FILTER('Supplier Emission'!$H$15:$H$49,
                   ('Supplier Emission'!$D$15:$D$49=H1025) * ('Supplier Emission'!$F$15:$F$49=$E$541)),
            ""),
    "")</f>
        <v/>
      </c>
      <c r="O1025" s="311" t="str">
        <f t="array" ref="O1025">XLOOKUP(1,('Emission Factors'!$E$5:$E$488='GHG emissions calculations'!$F1025)*('Emission Factors'!$H$5:$H$488='GHG emissions calculations'!$H1025),INDEX('Emission Factors'!$E$5:$T$488,0,MATCH('GHG emissions calculations'!O$6,'Emission Factors'!$E$5:$T$5,0)),"",0)</f>
        <v>Titanium</v>
      </c>
      <c r="P1025" s="313">
        <f t="array" ref="P1025">IFERROR(
    INDEX('Emission Factors'!$E$5:$P$488,
          MATCH(1,
                ('Emission Factors'!$E$5:$E$488 = 'GHG emissions calculations'!$F1025) *
                ('Emission Factors'!$H$5:$H$488 = 'GHG emissions calculations'!$H1025),
                0),
          MATCH('GHG emissions calculations'!P$6,'Emission Factors'!$E$5:$P$5,0)),
    "")</f>
        <v>17</v>
      </c>
      <c r="Q1025" s="311" t="str">
        <f t="array" ref="Q1025">IFERROR(
    IF(
        INDEX('Emission Factors'!$E$5:$P$488,
              MATCH(1,
                    ('Emission Factors'!$E$5:$E$488 = 'GHG emissions calculations'!$F1025) *
                    ('Emission Factors'!$H$5:$H$488 = 'GHG emissions calculations'!$H1025),
                    0),
              MATCH('GHG emissions calculations'!Q$6, 'Emission Factors'!$E$5:$P$5, 0)) &lt;&gt; "",
        INDEX('Emission Factors'!$E$5:$P$488,
              MATCH(1,
                    ('Emission Factors'!$E$5:$E$488 = 'GHG emissions calculations'!$F1025) *
                    ('Emission Factors'!$H$5:$H$488 = 'GHG emissions calculations'!$H1025),
                    0),
              MATCH('GHG emissions calculations'!Q$6, 'Emission Factors'!$E$5:$P$5, 0)),
        ""),
    "")</f>
        <v>kgCO2e/kg</v>
      </c>
      <c r="R1025" s="311" t="str">
        <f t="array" ref="R1025">IFERROR(
    IF(
        INDEX('Emission Factors'!$E$5:$R$488,
              MATCH(1,
                    ('Emission Factors'!$E$5:$E$488 = 'GHG emissions calculations'!$F1025) *
                    ('Emission Factors'!$H$5:$H$488 = 'GHG emissions calculations'!$H1025),
                    0),
              MATCH('GHG emissions calculations'!R$6, 'Emission Factors'!$E$5:$R$5, 0)) &lt;&gt; "",
        INDEX('Emission Factors'!$E$5:$R$488,
              MATCH(1,
                    ('Emission Factors'!$E$5:$E$488 = 'GHG emissions calculations'!$F1025) *
                    ('Emission Factors'!$H$5:$H$488 = 'GHG emissions calculations'!$H1025),
                    0),
              MATCH('GHG emissions calculations'!R$6, 'Emission Factors'!$E$5:$R$5, 0)),
        ""),
    "")</f>
        <v>America</v>
      </c>
      <c r="S1025" s="312">
        <f t="shared" si="2"/>
        <v>0</v>
      </c>
      <c r="T1025" s="23"/>
    </row>
    <row r="1026" ht="15.75" customHeight="1" outlineLevel="1">
      <c r="A1026" s="23"/>
      <c r="B1026" s="71"/>
      <c r="C1026" s="71"/>
      <c r="D1026" s="71"/>
      <c r="E1026" s="314"/>
      <c r="F1026" s="311" t="str">
        <f>Lists!T392</f>
        <v>Titanium - Casting - Asia</v>
      </c>
      <c r="G1026" s="311" t="str">
        <f t="array" ref="G1026">XLOOKUP(1,('Emission Factors'!$E$5:$E$488='GHG emissions calculations'!$F1026)*('Emission Factors'!$H$5:$H$488='GHG emissions calculations'!$H1026),INDEX('Emission Factors'!$E$5:$T$488,0,MATCH('GHG emissions calculations'!G$6,'Emission Factors'!$E$5:$T$5,0)),"",0)</f>
        <v/>
      </c>
      <c r="H1026" s="311" t="s">
        <v>237</v>
      </c>
      <c r="I1026" s="312" t="str">
        <f>IF(
    SUMIFS('Import data'!$L$25:$L$80,
           'Import data'!$J$25:$J$80, F1026,
           'Import data'!$G$25:$G$80, 'GHG emissions calculations'!$H1026,
           'Import data'!$I$25:$I$80,$E$541) &lt;&gt; 0,
    SUMIFS('Import data'!$L$25:$L$80,
           'Import data'!$J$25:$J$80, F1026,
           'Import data'!$G$25:$G$80, 'GHG emissions calculations'!$H1026,
           'Import data'!$I$25:$I$80,$E$541),
    ""
)</f>
        <v/>
      </c>
      <c r="J1026" s="311" t="str">
        <f t="array" ref="J1026">IF(
    XLOOKUP(F1026, 'Import data'!$J$26:$J$47, 'Import data'!$M$26:$M$47, "", 0) = "Please add the region-specific supplier emission factor or choose a different region available in the IAEG database.",
    "",
    XLOOKUP(F1026, 'Import data'!$J$26:$J$47, 'Import data'!$M$26:$M$47, "", 0)
)</f>
        <v/>
      </c>
      <c r="K1026" s="311" t="str">
        <f t="array" ref="K1026">IFERROR(
    XLOOKUP(F1026,
            _xlws.FILTER('Supplier Emission'!$G$15:$G$49,
                   ('Supplier Emission'!$D$15:$D$49=H1026) * ('Supplier Emission'!$F$15:$F$49=$E$541)),
            _xlws.FILTER('Supplier Emission'!$I$15:$I$49,
                   ('Supplier Emission'!$D$15:$D$49=H1026) * ('Supplier Emission'!$F$15:$F$49=$E$541)),
            ""),
    "")</f>
        <v/>
      </c>
      <c r="L1026" s="311" t="str">
        <f t="array" ref="L1026">IFERROR(
    XLOOKUP(F1026,
            _xlws.FILTER('Supplier Emission'!$G$15:$G$49,
                   ('Supplier Emission'!$D$15:$D$49=H1026) * ('Supplier Emission'!$F$15:$F$49=$E$541)),
            _xlws.FILTER('Supplier Emission'!$J$15:$J$49,
                   ('Supplier Emission'!$D$15:$D$49=H1026) * ('Supplier Emission'!$F$15:$F$49=$E$541)),
            ""),
    "")</f>
        <v/>
      </c>
      <c r="M1026" s="311" t="str">
        <f t="array" ref="M1026">IFERROR(
    XLOOKUP(F1026,
            _xlws.FILTER('Supplier Emission'!$G$15:$G$49,
                   ('Supplier Emission'!$D$15:$D$49=H1026) * ('Supplier Emission'!$F$15:$F$49=$E$541)),
            _xlws.FILTER('Supplier Emission'!$M$15:$M$49,
                   ('Supplier Emission'!$D$15:$D$49=H1026) * ('Supplier Emission'!$F$15:$F$49=$E$541)),
            ""),
    "")</f>
        <v/>
      </c>
      <c r="N1026" s="311" t="str">
        <f t="array" ref="N1026">IFERROR(
    XLOOKUP(F1026,
            _xlws.FILTER('Supplier Emission'!$G$15:$G$49,
                   ('Supplier Emission'!$D$15:$D$49=H1026) * ('Supplier Emission'!$F$15:$F$49=$E$541)),
            _xlws.FILTER('Supplier Emission'!$H$15:$H$49,
                   ('Supplier Emission'!$D$15:$D$49=H1026) * ('Supplier Emission'!$F$15:$F$49=$E$541)),
            ""),
    "")</f>
        <v/>
      </c>
      <c r="O1026" s="311" t="str">
        <f t="array" ref="O1026">XLOOKUP(1,('Emission Factors'!$E$5:$E$488='GHG emissions calculations'!$F1026)*('Emission Factors'!$H$5:$H$488='GHG emissions calculations'!$H1026),INDEX('Emission Factors'!$E$5:$T$488,0,MATCH('GHG emissions calculations'!O$6,'Emission Factors'!$E$5:$T$5,0)),"",0)</f>
        <v/>
      </c>
      <c r="P1026" s="313" t="str">
        <f t="array" ref="P1026">IFERROR(
    INDEX('Emission Factors'!$E$5:$P$488,
          MATCH(1,
                ('Emission Factors'!$E$5:$E$488 = 'GHG emissions calculations'!$F1026) *
                ('Emission Factors'!$H$5:$H$488 = 'GHG emissions calculations'!$H1026),
                0),
          MATCH('GHG emissions calculations'!P$6,'Emission Factors'!$E$5:$P$5,0)),
    "")</f>
        <v/>
      </c>
      <c r="Q1026" s="311" t="str">
        <f t="array" ref="Q1026">IFERROR(
    IF(
        INDEX('Emission Factors'!$E$5:$P$488,
              MATCH(1,
                    ('Emission Factors'!$E$5:$E$488 = 'GHG emissions calculations'!$F1026) *
                    ('Emission Factors'!$H$5:$H$488 = 'GHG emissions calculations'!$H1026),
                    0),
              MATCH('GHG emissions calculations'!Q$6, 'Emission Factors'!$E$5:$P$5, 0)) &lt;&gt; "",
        INDEX('Emission Factors'!$E$5:$P$488,
              MATCH(1,
                    ('Emission Factors'!$E$5:$E$488 = 'GHG emissions calculations'!$F1026) *
                    ('Emission Factors'!$H$5:$H$488 = 'GHG emissions calculations'!$H1026),
                    0),
              MATCH('GHG emissions calculations'!Q$6, 'Emission Factors'!$E$5:$P$5, 0)),
        ""),
    "")</f>
        <v/>
      </c>
      <c r="R1026" s="311" t="str">
        <f t="array" ref="R1026">IFERROR(
    IF(
        INDEX('Emission Factors'!$E$5:$R$488,
              MATCH(1,
                    ('Emission Factors'!$E$5:$E$488 = 'GHG emissions calculations'!$F1026) *
                    ('Emission Factors'!$H$5:$H$488 = 'GHG emissions calculations'!$H1026),
                    0),
              MATCH('GHG emissions calculations'!R$6, 'Emission Factors'!$E$5:$R$5, 0)) &lt;&gt; "",
        INDEX('Emission Factors'!$E$5:$R$488,
              MATCH(1,
                    ('Emission Factors'!$E$5:$E$488 = 'GHG emissions calculations'!$F1026) *
                    ('Emission Factors'!$H$5:$H$488 = 'GHG emissions calculations'!$H1026),
                    0),
              MATCH('GHG emissions calculations'!R$6, 'Emission Factors'!$E$5:$R$5, 0)),
        ""),
    "")</f>
        <v/>
      </c>
      <c r="S1026" s="312">
        <f t="shared" si="2"/>
        <v>0</v>
      </c>
      <c r="T1026" s="23"/>
    </row>
    <row r="1027" ht="15.75" customHeight="1" outlineLevel="1">
      <c r="A1027" s="23"/>
      <c r="B1027" s="71"/>
      <c r="C1027" s="71"/>
      <c r="D1027" s="71"/>
      <c r="E1027" s="314"/>
      <c r="F1027" s="311" t="str">
        <f>Lists!T390</f>
        <v>Titanium - Casting - Europe</v>
      </c>
      <c r="G1027" s="311" t="str">
        <f t="array" ref="G1027">XLOOKUP(1,('Emission Factors'!$E$5:$E$488='GHG emissions calculations'!$F1027)*('Emission Factors'!$H$5:$H$488='GHG emissions calculations'!$H1027),INDEX('Emission Factors'!$E$5:$T$488,0,MATCH('GHG emissions calculations'!G$6,'Emission Factors'!$E$5:$T$5,0)),"",0)</f>
        <v/>
      </c>
      <c r="H1027" s="311" t="s">
        <v>237</v>
      </c>
      <c r="I1027" s="312" t="str">
        <f>IF(
    SUMIFS('Import data'!$L$25:$L$80,
           'Import data'!$J$25:$J$80, F1027,
           'Import data'!$G$25:$G$80, 'GHG emissions calculations'!$H1027,
           'Import data'!$I$25:$I$80,$E$541) &lt;&gt; 0,
    SUMIFS('Import data'!$L$25:$L$80,
           'Import data'!$J$25:$J$80, F1027,
           'Import data'!$G$25:$G$80, 'GHG emissions calculations'!$H1027,
           'Import data'!$I$25:$I$80,$E$541),
    ""
)</f>
        <v/>
      </c>
      <c r="J1027" s="311" t="str">
        <f t="array" ref="J1027">IF(
    XLOOKUP(F1027, 'Import data'!$J$26:$J$47, 'Import data'!$M$26:$M$47, "", 0) = "Please add the region-specific supplier emission factor or choose a different region available in the IAEG database.",
    "",
    XLOOKUP(F1027, 'Import data'!$J$26:$J$47, 'Import data'!$M$26:$M$47, "", 0)
)</f>
        <v/>
      </c>
      <c r="K1027" s="311" t="str">
        <f t="array" ref="K1027">IFERROR(
    XLOOKUP(F1027,
            _xlws.FILTER('Supplier Emission'!$G$15:$G$49,
                   ('Supplier Emission'!$D$15:$D$49=H1027) * ('Supplier Emission'!$F$15:$F$49=$E$541)),
            _xlws.FILTER('Supplier Emission'!$I$15:$I$49,
                   ('Supplier Emission'!$D$15:$D$49=H1027) * ('Supplier Emission'!$F$15:$F$49=$E$541)),
            ""),
    "")</f>
        <v/>
      </c>
      <c r="L1027" s="311" t="str">
        <f t="array" ref="L1027">IFERROR(
    XLOOKUP(F1027,
            _xlws.FILTER('Supplier Emission'!$G$15:$G$49,
                   ('Supplier Emission'!$D$15:$D$49=H1027) * ('Supplier Emission'!$F$15:$F$49=$E$541)),
            _xlws.FILTER('Supplier Emission'!$J$15:$J$49,
                   ('Supplier Emission'!$D$15:$D$49=H1027) * ('Supplier Emission'!$F$15:$F$49=$E$541)),
            ""),
    "")</f>
        <v/>
      </c>
      <c r="M1027" s="311" t="str">
        <f t="array" ref="M1027">IFERROR(
    XLOOKUP(F1027,
            _xlws.FILTER('Supplier Emission'!$G$15:$G$49,
                   ('Supplier Emission'!$D$15:$D$49=H1027) * ('Supplier Emission'!$F$15:$F$49=$E$541)),
            _xlws.FILTER('Supplier Emission'!$M$15:$M$49,
                   ('Supplier Emission'!$D$15:$D$49=H1027) * ('Supplier Emission'!$F$15:$F$49=$E$541)),
            ""),
    "")</f>
        <v/>
      </c>
      <c r="N1027" s="311" t="str">
        <f t="array" ref="N1027">IFERROR(
    XLOOKUP(F1027,
            _xlws.FILTER('Supplier Emission'!$G$15:$G$49,
                   ('Supplier Emission'!$D$15:$D$49=H1027) * ('Supplier Emission'!$F$15:$F$49=$E$541)),
            _xlws.FILTER('Supplier Emission'!$H$15:$H$49,
                   ('Supplier Emission'!$D$15:$D$49=H1027) * ('Supplier Emission'!$F$15:$F$49=$E$541)),
            ""),
    "")</f>
        <v/>
      </c>
      <c r="O1027" s="311" t="str">
        <f t="array" ref="O1027">XLOOKUP(1,('Emission Factors'!$E$5:$E$488='GHG emissions calculations'!$F1027)*('Emission Factors'!$H$5:$H$488='GHG emissions calculations'!$H1027),INDEX('Emission Factors'!$E$5:$T$488,0,MATCH('GHG emissions calculations'!O$6,'Emission Factors'!$E$5:$T$5,0)),"",0)</f>
        <v/>
      </c>
      <c r="P1027" s="313" t="str">
        <f t="array" ref="P1027">IFERROR(
    INDEX('Emission Factors'!$E$5:$P$488,
          MATCH(1,
                ('Emission Factors'!$E$5:$E$488 = 'GHG emissions calculations'!$F1027) *
                ('Emission Factors'!$H$5:$H$488 = 'GHG emissions calculations'!$H1027),
                0),
          MATCH('GHG emissions calculations'!P$6,'Emission Factors'!$E$5:$P$5,0)),
    "")</f>
        <v/>
      </c>
      <c r="Q1027" s="311" t="str">
        <f t="array" ref="Q1027">IFERROR(
    IF(
        INDEX('Emission Factors'!$E$5:$P$488,
              MATCH(1,
                    ('Emission Factors'!$E$5:$E$488 = 'GHG emissions calculations'!$F1027) *
                    ('Emission Factors'!$H$5:$H$488 = 'GHG emissions calculations'!$H1027),
                    0),
              MATCH('GHG emissions calculations'!Q$6, 'Emission Factors'!$E$5:$P$5, 0)) &lt;&gt; "",
        INDEX('Emission Factors'!$E$5:$P$488,
              MATCH(1,
                    ('Emission Factors'!$E$5:$E$488 = 'GHG emissions calculations'!$F1027) *
                    ('Emission Factors'!$H$5:$H$488 = 'GHG emissions calculations'!$H1027),
                    0),
              MATCH('GHG emissions calculations'!Q$6, 'Emission Factors'!$E$5:$P$5, 0)),
        ""),
    "")</f>
        <v/>
      </c>
      <c r="R1027" s="311" t="str">
        <f t="array" ref="R1027">IFERROR(
    IF(
        INDEX('Emission Factors'!$E$5:$R$488,
              MATCH(1,
                    ('Emission Factors'!$E$5:$E$488 = 'GHG emissions calculations'!$F1027) *
                    ('Emission Factors'!$H$5:$H$488 = 'GHG emissions calculations'!$H1027),
                    0),
              MATCH('GHG emissions calculations'!R$6, 'Emission Factors'!$E$5:$R$5, 0)) &lt;&gt; "",
        INDEX('Emission Factors'!$E$5:$R$488,
              MATCH(1,
                    ('Emission Factors'!$E$5:$E$488 = 'GHG emissions calculations'!$F1027) *
                    ('Emission Factors'!$H$5:$H$488 = 'GHG emissions calculations'!$H1027),
                    0),
              MATCH('GHG emissions calculations'!R$6, 'Emission Factors'!$E$5:$R$5, 0)),
        ""),
    "")</f>
        <v/>
      </c>
      <c r="S1027" s="312">
        <f t="shared" si="2"/>
        <v>0</v>
      </c>
      <c r="T1027" s="23"/>
    </row>
    <row r="1028" ht="15.75" customHeight="1" outlineLevel="1">
      <c r="A1028" s="23"/>
      <c r="B1028" s="71"/>
      <c r="C1028" s="71"/>
      <c r="D1028" s="71"/>
      <c r="E1028" s="314"/>
      <c r="F1028" s="311" t="str">
        <f>Lists!T395</f>
        <v>Titanium - Casting - Global or unspecified region</v>
      </c>
      <c r="G1028" s="311">
        <f t="array" ref="G1028">XLOOKUP(1,('Emission Factors'!$E$5:$E$488='GHG emissions calculations'!$F1028)*('Emission Factors'!$H$5:$H$488='GHG emissions calculations'!$H1028),INDEX('Emission Factors'!$E$5:$T$488,0,MATCH('GHG emissions calculations'!G$6,'Emission Factors'!$E$5:$T$5,0)),"",0)</f>
        <v>3</v>
      </c>
      <c r="H1028" s="311" t="s">
        <v>237</v>
      </c>
      <c r="I1028" s="312" t="str">
        <f>IF(
    SUMIFS('Import data'!$L$25:$L$80,
           'Import data'!$J$25:$J$80, F1028,
           'Import data'!$G$25:$G$80, 'GHG emissions calculations'!$H1028,
           'Import data'!$I$25:$I$80,$E$541) &lt;&gt; 0,
    SUMIFS('Import data'!$L$25:$L$80,
           'Import data'!$J$25:$J$80, F1028,
           'Import data'!$G$25:$G$80, 'GHG emissions calculations'!$H1028,
           'Import data'!$I$25:$I$80,$E$541),
    ""
)</f>
        <v/>
      </c>
      <c r="J1028" s="311" t="str">
        <f t="array" ref="J1028">IF(
    XLOOKUP(F1028, 'Import data'!$J$26:$J$47, 'Import data'!$M$26:$M$47, "", 0) = "Please add the region-specific supplier emission factor or choose a different region available in the IAEG database.",
    "",
    XLOOKUP(F1028, 'Import data'!$J$26:$J$47, 'Import data'!$M$26:$M$47, "", 0)
)</f>
        <v/>
      </c>
      <c r="K1028" s="311" t="str">
        <f t="array" ref="K1028">IFERROR(
    XLOOKUP(F1028,
            _xlws.FILTER('Supplier Emission'!$G$15:$G$49,
                   ('Supplier Emission'!$D$15:$D$49=H1028) * ('Supplier Emission'!$F$15:$F$49=$E$541)),
            _xlws.FILTER('Supplier Emission'!$I$15:$I$49,
                   ('Supplier Emission'!$D$15:$D$49=H1028) * ('Supplier Emission'!$F$15:$F$49=$E$541)),
            ""),
    "")</f>
        <v/>
      </c>
      <c r="L1028" s="311" t="str">
        <f t="array" ref="L1028">IFERROR(
    XLOOKUP(F1028,
            _xlws.FILTER('Supplier Emission'!$G$15:$G$49,
                   ('Supplier Emission'!$D$15:$D$49=H1028) * ('Supplier Emission'!$F$15:$F$49=$E$541)),
            _xlws.FILTER('Supplier Emission'!$J$15:$J$49,
                   ('Supplier Emission'!$D$15:$D$49=H1028) * ('Supplier Emission'!$F$15:$F$49=$E$541)),
            ""),
    "")</f>
        <v/>
      </c>
      <c r="M1028" s="311" t="str">
        <f t="array" ref="M1028">IFERROR(
    XLOOKUP(F1028,
            _xlws.FILTER('Supplier Emission'!$G$15:$G$49,
                   ('Supplier Emission'!$D$15:$D$49=H1028) * ('Supplier Emission'!$F$15:$F$49=$E$541)),
            _xlws.FILTER('Supplier Emission'!$M$15:$M$49,
                   ('Supplier Emission'!$D$15:$D$49=H1028) * ('Supplier Emission'!$F$15:$F$49=$E$541)),
            ""),
    "")</f>
        <v/>
      </c>
      <c r="N1028" s="311" t="str">
        <f t="array" ref="N1028">IFERROR(
    XLOOKUP(F1028,
            _xlws.FILTER('Supplier Emission'!$G$15:$G$49,
                   ('Supplier Emission'!$D$15:$D$49=H1028) * ('Supplier Emission'!$F$15:$F$49=$E$541)),
            _xlws.FILTER('Supplier Emission'!$H$15:$H$49,
                   ('Supplier Emission'!$D$15:$D$49=H1028) * ('Supplier Emission'!$F$15:$F$49=$E$541)),
            ""),
    "")</f>
        <v/>
      </c>
      <c r="O1028" s="311" t="str">
        <f t="array" ref="O1028">XLOOKUP(1,('Emission Factors'!$E$5:$E$488='GHG emissions calculations'!$F1028)*('Emission Factors'!$H$5:$H$488='GHG emissions calculations'!$H1028),INDEX('Emission Factors'!$E$5:$T$488,0,MATCH('GHG emissions calculations'!O$6,'Emission Factors'!$E$5:$T$5,0)),"",0)</f>
        <v>Titanium + Moulage (impact réduit)</v>
      </c>
      <c r="P1028" s="313">
        <f t="array" ref="P1028">IFERROR(
    INDEX('Emission Factors'!$E$5:$P$488,
          MATCH(1,
                ('Emission Factors'!$E$5:$E$488 = 'GHG emissions calculations'!$F1028) *
                ('Emission Factors'!$H$5:$H$488 = 'GHG emissions calculations'!$H1028),
                0),
          MATCH('GHG emissions calculations'!P$6,'Emission Factors'!$E$5:$P$5,0)),
    "")</f>
        <v>17.403</v>
      </c>
      <c r="Q1028" s="311" t="str">
        <f t="array" ref="Q1028">IFERROR(
    IF(
        INDEX('Emission Factors'!$E$5:$P$488,
              MATCH(1,
                    ('Emission Factors'!$E$5:$E$488 = 'GHG emissions calculations'!$F1028) *
                    ('Emission Factors'!$H$5:$H$488 = 'GHG emissions calculations'!$H1028),
                    0),
              MATCH('GHG emissions calculations'!Q$6, 'Emission Factors'!$E$5:$P$5, 0)) &lt;&gt; "",
        INDEX('Emission Factors'!$E$5:$P$488,
              MATCH(1,
                    ('Emission Factors'!$E$5:$E$488 = 'GHG emissions calculations'!$F1028) *
                    ('Emission Factors'!$H$5:$H$488 = 'GHG emissions calculations'!$H1028),
                    0),
              MATCH('GHG emissions calculations'!Q$6, 'Emission Factors'!$E$5:$P$5, 0)),
        ""),
    "")</f>
        <v>kgCO2e/kg</v>
      </c>
      <c r="R1028" s="311" t="str">
        <f t="array" ref="R1028">IFERROR(
    IF(
        INDEX('Emission Factors'!$E$5:$R$488,
              MATCH(1,
                    ('Emission Factors'!$E$5:$E$488 = 'GHG emissions calculations'!$F1028) *
                    ('Emission Factors'!$H$5:$H$488 = 'GHG emissions calculations'!$H1028),
                    0),
              MATCH('GHG emissions calculations'!R$6, 'Emission Factors'!$E$5:$R$5, 0)) &lt;&gt; "",
        INDEX('Emission Factors'!$E$5:$R$488,
              MATCH(1,
                    ('Emission Factors'!$E$5:$E$488 = 'GHG emissions calculations'!$F1028) *
                    ('Emission Factors'!$H$5:$H$488 = 'GHG emissions calculations'!$H1028),
                    0),
              MATCH('GHG emissions calculations'!R$6, 'Emission Factors'!$E$5:$R$5, 0)),
        ""),
    "")</f>
        <v>Global or unspecified region</v>
      </c>
      <c r="S1028" s="312">
        <f t="shared" si="2"/>
        <v>0</v>
      </c>
      <c r="T1028" s="23"/>
    </row>
    <row r="1029" ht="15.75" customHeight="1" outlineLevel="1">
      <c r="A1029" s="23"/>
      <c r="B1029" s="71"/>
      <c r="C1029" s="71"/>
      <c r="D1029" s="71"/>
      <c r="E1029" s="314"/>
      <c r="F1029" s="311" t="str">
        <f>Lists!T394</f>
        <v>Titanium - Casting - Middle East</v>
      </c>
      <c r="G1029" s="311" t="str">
        <f t="array" ref="G1029">XLOOKUP(1,('Emission Factors'!$E$5:$E$488='GHG emissions calculations'!$F1029)*('Emission Factors'!$H$5:$H$488='GHG emissions calculations'!$H1029),INDEX('Emission Factors'!$E$5:$T$488,0,MATCH('GHG emissions calculations'!G$6,'Emission Factors'!$E$5:$T$5,0)),"",0)</f>
        <v/>
      </c>
      <c r="H1029" s="311" t="s">
        <v>237</v>
      </c>
      <c r="I1029" s="312" t="str">
        <f>IF(
    SUMIFS('Import data'!$L$25:$L$80,
           'Import data'!$J$25:$J$80, F1029,
           'Import data'!$G$25:$G$80, 'GHG emissions calculations'!$H1029,
           'Import data'!$I$25:$I$80,$E$541) &lt;&gt; 0,
    SUMIFS('Import data'!$L$25:$L$80,
           'Import data'!$J$25:$J$80, F1029,
           'Import data'!$G$25:$G$80, 'GHG emissions calculations'!$H1029,
           'Import data'!$I$25:$I$80,$E$541),
    ""
)</f>
        <v/>
      </c>
      <c r="J1029" s="311" t="str">
        <f t="array" ref="J1029">IF(
    XLOOKUP(F1029, 'Import data'!$J$26:$J$47, 'Import data'!$M$26:$M$47, "", 0) = "Please add the region-specific supplier emission factor or choose a different region available in the IAEG database.",
    "",
    XLOOKUP(F1029, 'Import data'!$J$26:$J$47, 'Import data'!$M$26:$M$47, "", 0)
)</f>
        <v/>
      </c>
      <c r="K1029" s="311" t="str">
        <f t="array" ref="K1029">IFERROR(
    XLOOKUP(F1029,
            _xlws.FILTER('Supplier Emission'!$G$15:$G$49,
                   ('Supplier Emission'!$D$15:$D$49=H1029) * ('Supplier Emission'!$F$15:$F$49=$E$541)),
            _xlws.FILTER('Supplier Emission'!$I$15:$I$49,
                   ('Supplier Emission'!$D$15:$D$49=H1029) * ('Supplier Emission'!$F$15:$F$49=$E$541)),
            ""),
    "")</f>
        <v/>
      </c>
      <c r="L1029" s="311" t="str">
        <f t="array" ref="L1029">IFERROR(
    XLOOKUP(F1029,
            _xlws.FILTER('Supplier Emission'!$G$15:$G$49,
                   ('Supplier Emission'!$D$15:$D$49=H1029) * ('Supplier Emission'!$F$15:$F$49=$E$541)),
            _xlws.FILTER('Supplier Emission'!$J$15:$J$49,
                   ('Supplier Emission'!$D$15:$D$49=H1029) * ('Supplier Emission'!$F$15:$F$49=$E$541)),
            ""),
    "")</f>
        <v/>
      </c>
      <c r="M1029" s="311" t="str">
        <f t="array" ref="M1029">IFERROR(
    XLOOKUP(F1029,
            _xlws.FILTER('Supplier Emission'!$G$15:$G$49,
                   ('Supplier Emission'!$D$15:$D$49=H1029) * ('Supplier Emission'!$F$15:$F$49=$E$541)),
            _xlws.FILTER('Supplier Emission'!$M$15:$M$49,
                   ('Supplier Emission'!$D$15:$D$49=H1029) * ('Supplier Emission'!$F$15:$F$49=$E$541)),
            ""),
    "")</f>
        <v/>
      </c>
      <c r="N1029" s="311" t="str">
        <f t="array" ref="N1029">IFERROR(
    XLOOKUP(F1029,
            _xlws.FILTER('Supplier Emission'!$G$15:$G$49,
                   ('Supplier Emission'!$D$15:$D$49=H1029) * ('Supplier Emission'!$F$15:$F$49=$E$541)),
            _xlws.FILTER('Supplier Emission'!$H$15:$H$49,
                   ('Supplier Emission'!$D$15:$D$49=H1029) * ('Supplier Emission'!$F$15:$F$49=$E$541)),
            ""),
    "")</f>
        <v/>
      </c>
      <c r="O1029" s="311" t="str">
        <f t="array" ref="O1029">XLOOKUP(1,('Emission Factors'!$E$5:$E$488='GHG emissions calculations'!$F1029)*('Emission Factors'!$H$5:$H$488='GHG emissions calculations'!$H1029),INDEX('Emission Factors'!$E$5:$T$488,0,MATCH('GHG emissions calculations'!O$6,'Emission Factors'!$E$5:$T$5,0)),"",0)</f>
        <v/>
      </c>
      <c r="P1029" s="313" t="str">
        <f t="array" ref="P1029">IFERROR(
    INDEX('Emission Factors'!$E$5:$P$488,
          MATCH(1,
                ('Emission Factors'!$E$5:$E$488 = 'GHG emissions calculations'!$F1029) *
                ('Emission Factors'!$H$5:$H$488 = 'GHG emissions calculations'!$H1029),
                0),
          MATCH('GHG emissions calculations'!P$6,'Emission Factors'!$E$5:$P$5,0)),
    "")</f>
        <v/>
      </c>
      <c r="Q1029" s="311" t="str">
        <f t="array" ref="Q1029">IFERROR(
    IF(
        INDEX('Emission Factors'!$E$5:$P$488,
              MATCH(1,
                    ('Emission Factors'!$E$5:$E$488 = 'GHG emissions calculations'!$F1029) *
                    ('Emission Factors'!$H$5:$H$488 = 'GHG emissions calculations'!$H1029),
                    0),
              MATCH('GHG emissions calculations'!Q$6, 'Emission Factors'!$E$5:$P$5, 0)) &lt;&gt; "",
        INDEX('Emission Factors'!$E$5:$P$488,
              MATCH(1,
                    ('Emission Factors'!$E$5:$E$488 = 'GHG emissions calculations'!$F1029) *
                    ('Emission Factors'!$H$5:$H$488 = 'GHG emissions calculations'!$H1029),
                    0),
              MATCH('GHG emissions calculations'!Q$6, 'Emission Factors'!$E$5:$P$5, 0)),
        ""),
    "")</f>
        <v/>
      </c>
      <c r="R1029" s="311" t="str">
        <f t="array" ref="R1029">IFERROR(
    IF(
        INDEX('Emission Factors'!$E$5:$R$488,
              MATCH(1,
                    ('Emission Factors'!$E$5:$E$488 = 'GHG emissions calculations'!$F1029) *
                    ('Emission Factors'!$H$5:$H$488 = 'GHG emissions calculations'!$H1029),
                    0),
              MATCH('GHG emissions calculations'!R$6, 'Emission Factors'!$E$5:$R$5, 0)) &lt;&gt; "",
        INDEX('Emission Factors'!$E$5:$R$488,
              MATCH(1,
                    ('Emission Factors'!$E$5:$E$488 = 'GHG emissions calculations'!$F1029) *
                    ('Emission Factors'!$H$5:$H$488 = 'GHG emissions calculations'!$H1029),
                    0),
              MATCH('GHG emissions calculations'!R$6, 'Emission Factors'!$E$5:$R$5, 0)),
        ""),
    "")</f>
        <v/>
      </c>
      <c r="S1029" s="312">
        <f t="shared" si="2"/>
        <v>0</v>
      </c>
      <c r="T1029" s="23"/>
    </row>
    <row r="1030" ht="15.75" customHeight="1" outlineLevel="1">
      <c r="A1030" s="23"/>
      <c r="B1030" s="71"/>
      <c r="C1030" s="71"/>
      <c r="D1030" s="71"/>
      <c r="E1030" s="314"/>
      <c r="F1030" s="311" t="str">
        <f>Lists!T393</f>
        <v>Titanium - Casting - Oceania</v>
      </c>
      <c r="G1030" s="311" t="str">
        <f t="array" ref="G1030">XLOOKUP(1,('Emission Factors'!$E$5:$E$488='GHG emissions calculations'!$F1030)*('Emission Factors'!$H$5:$H$488='GHG emissions calculations'!$H1030),INDEX('Emission Factors'!$E$5:$T$488,0,MATCH('GHG emissions calculations'!G$6,'Emission Factors'!$E$5:$T$5,0)),"",0)</f>
        <v/>
      </c>
      <c r="H1030" s="311" t="s">
        <v>237</v>
      </c>
      <c r="I1030" s="312" t="str">
        <f>IF(
    SUMIFS('Import data'!$L$25:$L$80,
           'Import data'!$J$25:$J$80, F1030,
           'Import data'!$G$25:$G$80, 'GHG emissions calculations'!$H1030,
           'Import data'!$I$25:$I$80,$E$541) &lt;&gt; 0,
    SUMIFS('Import data'!$L$25:$L$80,
           'Import data'!$J$25:$J$80, F1030,
           'Import data'!$G$25:$G$80, 'GHG emissions calculations'!$H1030,
           'Import data'!$I$25:$I$80,$E$541),
    ""
)</f>
        <v/>
      </c>
      <c r="J1030" s="311" t="str">
        <f t="array" ref="J1030">IF(
    XLOOKUP(F1030, 'Import data'!$J$26:$J$47, 'Import data'!$M$26:$M$47, "", 0) = "Please add the region-specific supplier emission factor or choose a different region available in the IAEG database.",
    "",
    XLOOKUP(F1030, 'Import data'!$J$26:$J$47, 'Import data'!$M$26:$M$47, "", 0)
)</f>
        <v/>
      </c>
      <c r="K1030" s="311" t="str">
        <f t="array" ref="K1030">IFERROR(
    XLOOKUP(F1030,
            _xlws.FILTER('Supplier Emission'!$G$15:$G$49,
                   ('Supplier Emission'!$D$15:$D$49=H1030) * ('Supplier Emission'!$F$15:$F$49=$E$541)),
            _xlws.FILTER('Supplier Emission'!$I$15:$I$49,
                   ('Supplier Emission'!$D$15:$D$49=H1030) * ('Supplier Emission'!$F$15:$F$49=$E$541)),
            ""),
    "")</f>
        <v/>
      </c>
      <c r="L1030" s="311" t="str">
        <f t="array" ref="L1030">IFERROR(
    XLOOKUP(F1030,
            _xlws.FILTER('Supplier Emission'!$G$15:$G$49,
                   ('Supplier Emission'!$D$15:$D$49=H1030) * ('Supplier Emission'!$F$15:$F$49=$E$541)),
            _xlws.FILTER('Supplier Emission'!$J$15:$J$49,
                   ('Supplier Emission'!$D$15:$D$49=H1030) * ('Supplier Emission'!$F$15:$F$49=$E$541)),
            ""),
    "")</f>
        <v/>
      </c>
      <c r="M1030" s="311" t="str">
        <f t="array" ref="M1030">IFERROR(
    XLOOKUP(F1030,
            _xlws.FILTER('Supplier Emission'!$G$15:$G$49,
                   ('Supplier Emission'!$D$15:$D$49=H1030) * ('Supplier Emission'!$F$15:$F$49=$E$541)),
            _xlws.FILTER('Supplier Emission'!$M$15:$M$49,
                   ('Supplier Emission'!$D$15:$D$49=H1030) * ('Supplier Emission'!$F$15:$F$49=$E$541)),
            ""),
    "")</f>
        <v/>
      </c>
      <c r="N1030" s="311" t="str">
        <f t="array" ref="N1030">IFERROR(
    XLOOKUP(F1030,
            _xlws.FILTER('Supplier Emission'!$G$15:$G$49,
                   ('Supplier Emission'!$D$15:$D$49=H1030) * ('Supplier Emission'!$F$15:$F$49=$E$541)),
            _xlws.FILTER('Supplier Emission'!$H$15:$H$49,
                   ('Supplier Emission'!$D$15:$D$49=H1030) * ('Supplier Emission'!$F$15:$F$49=$E$541)),
            ""),
    "")</f>
        <v/>
      </c>
      <c r="O1030" s="311" t="str">
        <f t="array" ref="O1030">XLOOKUP(1,('Emission Factors'!$E$5:$E$488='GHG emissions calculations'!$F1030)*('Emission Factors'!$H$5:$H$488='GHG emissions calculations'!$H1030),INDEX('Emission Factors'!$E$5:$T$488,0,MATCH('GHG emissions calculations'!O$6,'Emission Factors'!$E$5:$T$5,0)),"",0)</f>
        <v/>
      </c>
      <c r="P1030" s="313" t="str">
        <f t="array" ref="P1030">IFERROR(
    INDEX('Emission Factors'!$E$5:$P$488,
          MATCH(1,
                ('Emission Factors'!$E$5:$E$488 = 'GHG emissions calculations'!$F1030) *
                ('Emission Factors'!$H$5:$H$488 = 'GHG emissions calculations'!$H1030),
                0),
          MATCH('GHG emissions calculations'!P$6,'Emission Factors'!$E$5:$P$5,0)),
    "")</f>
        <v/>
      </c>
      <c r="Q1030" s="311" t="str">
        <f t="array" ref="Q1030">IFERROR(
    IF(
        INDEX('Emission Factors'!$E$5:$P$488,
              MATCH(1,
                    ('Emission Factors'!$E$5:$E$488 = 'GHG emissions calculations'!$F1030) *
                    ('Emission Factors'!$H$5:$H$488 = 'GHG emissions calculations'!$H1030),
                    0),
              MATCH('GHG emissions calculations'!Q$6, 'Emission Factors'!$E$5:$P$5, 0)) &lt;&gt; "",
        INDEX('Emission Factors'!$E$5:$P$488,
              MATCH(1,
                    ('Emission Factors'!$E$5:$E$488 = 'GHG emissions calculations'!$F1030) *
                    ('Emission Factors'!$H$5:$H$488 = 'GHG emissions calculations'!$H1030),
                    0),
              MATCH('GHG emissions calculations'!Q$6, 'Emission Factors'!$E$5:$P$5, 0)),
        ""),
    "")</f>
        <v/>
      </c>
      <c r="R1030" s="311" t="str">
        <f t="array" ref="R1030">IFERROR(
    IF(
        INDEX('Emission Factors'!$E$5:$R$488,
              MATCH(1,
                    ('Emission Factors'!$E$5:$E$488 = 'GHG emissions calculations'!$F1030) *
                    ('Emission Factors'!$H$5:$H$488 = 'GHG emissions calculations'!$H1030),
                    0),
              MATCH('GHG emissions calculations'!R$6, 'Emission Factors'!$E$5:$R$5, 0)) &lt;&gt; "",
        INDEX('Emission Factors'!$E$5:$R$488,
              MATCH(1,
                    ('Emission Factors'!$E$5:$E$488 = 'GHG emissions calculations'!$F1030) *
                    ('Emission Factors'!$H$5:$H$488 = 'GHG emissions calculations'!$H1030),
                    0),
              MATCH('GHG emissions calculations'!R$6, 'Emission Factors'!$E$5:$R$5, 0)),
        ""),
    "")</f>
        <v/>
      </c>
      <c r="S1030" s="312">
        <f t="shared" si="2"/>
        <v>0</v>
      </c>
      <c r="T1030" s="23"/>
    </row>
    <row r="1031" ht="15.75" customHeight="1" outlineLevel="1">
      <c r="A1031" s="23"/>
      <c r="B1031" s="71"/>
      <c r="C1031" s="71"/>
      <c r="D1031" s="71"/>
      <c r="E1031" s="314"/>
      <c r="F1031" s="311" t="str">
        <f>Lists!T398</f>
        <v>Titanium - Cold rolling - Africa</v>
      </c>
      <c r="G1031" s="311" t="str">
        <f t="array" ref="G1031">XLOOKUP(1,('Emission Factors'!$E$5:$E$488='GHG emissions calculations'!$F1031)*('Emission Factors'!$H$5:$H$488='GHG emissions calculations'!$H1031),INDEX('Emission Factors'!$E$5:$T$488,0,MATCH('GHG emissions calculations'!G$6,'Emission Factors'!$E$5:$T$5,0)),"",0)</f>
        <v/>
      </c>
      <c r="H1031" s="311" t="s">
        <v>237</v>
      </c>
      <c r="I1031" s="312" t="str">
        <f>IF(
    SUMIFS('Import data'!$L$25:$L$80,
           'Import data'!$J$25:$J$80, F1031,
           'Import data'!$G$25:$G$80, 'GHG emissions calculations'!$H1031,
           'Import data'!$I$25:$I$80,$E$541) &lt;&gt; 0,
    SUMIFS('Import data'!$L$25:$L$80,
           'Import data'!$J$25:$J$80, F1031,
           'Import data'!$G$25:$G$80, 'GHG emissions calculations'!$H1031,
           'Import data'!$I$25:$I$80,$E$541),
    ""
)</f>
        <v/>
      </c>
      <c r="J1031" s="311" t="str">
        <f t="array" ref="J1031">IF(
    XLOOKUP(F1031, 'Import data'!$J$26:$J$47, 'Import data'!$M$26:$M$47, "", 0) = "Please add the region-specific supplier emission factor or choose a different region available in the IAEG database.",
    "",
    XLOOKUP(F1031, 'Import data'!$J$26:$J$47, 'Import data'!$M$26:$M$47, "", 0)
)</f>
        <v/>
      </c>
      <c r="K1031" s="311" t="str">
        <f t="array" ref="K1031">IFERROR(
    XLOOKUP(F1031,
            _xlws.FILTER('Supplier Emission'!$G$15:$G$49,
                   ('Supplier Emission'!$D$15:$D$49=H1031) * ('Supplier Emission'!$F$15:$F$49=$E$541)),
            _xlws.FILTER('Supplier Emission'!$I$15:$I$49,
                   ('Supplier Emission'!$D$15:$D$49=H1031) * ('Supplier Emission'!$F$15:$F$49=$E$541)),
            ""),
    "")</f>
        <v/>
      </c>
      <c r="L1031" s="311" t="str">
        <f t="array" ref="L1031">IFERROR(
    XLOOKUP(F1031,
            _xlws.FILTER('Supplier Emission'!$G$15:$G$49,
                   ('Supplier Emission'!$D$15:$D$49=H1031) * ('Supplier Emission'!$F$15:$F$49=$E$541)),
            _xlws.FILTER('Supplier Emission'!$J$15:$J$49,
                   ('Supplier Emission'!$D$15:$D$49=H1031) * ('Supplier Emission'!$F$15:$F$49=$E$541)),
            ""),
    "")</f>
        <v/>
      </c>
      <c r="M1031" s="311" t="str">
        <f t="array" ref="M1031">IFERROR(
    XLOOKUP(F1031,
            _xlws.FILTER('Supplier Emission'!$G$15:$G$49,
                   ('Supplier Emission'!$D$15:$D$49=H1031) * ('Supplier Emission'!$F$15:$F$49=$E$541)),
            _xlws.FILTER('Supplier Emission'!$M$15:$M$49,
                   ('Supplier Emission'!$D$15:$D$49=H1031) * ('Supplier Emission'!$F$15:$F$49=$E$541)),
            ""),
    "")</f>
        <v/>
      </c>
      <c r="N1031" s="311" t="str">
        <f t="array" ref="N1031">IFERROR(
    XLOOKUP(F1031,
            _xlws.FILTER('Supplier Emission'!$G$15:$G$49,
                   ('Supplier Emission'!$D$15:$D$49=H1031) * ('Supplier Emission'!$F$15:$F$49=$E$541)),
            _xlws.FILTER('Supplier Emission'!$H$15:$H$49,
                   ('Supplier Emission'!$D$15:$D$49=H1031) * ('Supplier Emission'!$F$15:$F$49=$E$541)),
            ""),
    "")</f>
        <v/>
      </c>
      <c r="O1031" s="311" t="str">
        <f t="array" ref="O1031">XLOOKUP(1,('Emission Factors'!$E$5:$E$488='GHG emissions calculations'!$F1031)*('Emission Factors'!$H$5:$H$488='GHG emissions calculations'!$H1031),INDEX('Emission Factors'!$E$5:$T$488,0,MATCH('GHG emissions calculations'!O$6,'Emission Factors'!$E$5:$T$5,0)),"",0)</f>
        <v/>
      </c>
      <c r="P1031" s="313" t="str">
        <f t="array" ref="P1031">IFERROR(
    INDEX('Emission Factors'!$E$5:$P$488,
          MATCH(1,
                ('Emission Factors'!$E$5:$E$488 = 'GHG emissions calculations'!$F1031) *
                ('Emission Factors'!$H$5:$H$488 = 'GHG emissions calculations'!$H1031),
                0),
          MATCH('GHG emissions calculations'!P$6,'Emission Factors'!$E$5:$P$5,0)),
    "")</f>
        <v/>
      </c>
      <c r="Q1031" s="311" t="str">
        <f t="array" ref="Q1031">IFERROR(
    IF(
        INDEX('Emission Factors'!$E$5:$P$488,
              MATCH(1,
                    ('Emission Factors'!$E$5:$E$488 = 'GHG emissions calculations'!$F1031) *
                    ('Emission Factors'!$H$5:$H$488 = 'GHG emissions calculations'!$H1031),
                    0),
              MATCH('GHG emissions calculations'!Q$6, 'Emission Factors'!$E$5:$P$5, 0)) &lt;&gt; "",
        INDEX('Emission Factors'!$E$5:$P$488,
              MATCH(1,
                    ('Emission Factors'!$E$5:$E$488 = 'GHG emissions calculations'!$F1031) *
                    ('Emission Factors'!$H$5:$H$488 = 'GHG emissions calculations'!$H1031),
                    0),
              MATCH('GHG emissions calculations'!Q$6, 'Emission Factors'!$E$5:$P$5, 0)),
        ""),
    "")</f>
        <v/>
      </c>
      <c r="R1031" s="311" t="str">
        <f t="array" ref="R1031">IFERROR(
    IF(
        INDEX('Emission Factors'!$E$5:$R$488,
              MATCH(1,
                    ('Emission Factors'!$E$5:$E$488 = 'GHG emissions calculations'!$F1031) *
                    ('Emission Factors'!$H$5:$H$488 = 'GHG emissions calculations'!$H1031),
                    0),
              MATCH('GHG emissions calculations'!R$6, 'Emission Factors'!$E$5:$R$5, 0)) &lt;&gt; "",
        INDEX('Emission Factors'!$E$5:$R$488,
              MATCH(1,
                    ('Emission Factors'!$E$5:$E$488 = 'GHG emissions calculations'!$F1031) *
                    ('Emission Factors'!$H$5:$H$488 = 'GHG emissions calculations'!$H1031),
                    0),
              MATCH('GHG emissions calculations'!R$6, 'Emission Factors'!$E$5:$R$5, 0)),
        ""),
    "")</f>
        <v/>
      </c>
      <c r="S1031" s="312">
        <f t="shared" si="2"/>
        <v>0</v>
      </c>
      <c r="T1031" s="23"/>
    </row>
    <row r="1032" ht="15.75" customHeight="1" outlineLevel="1">
      <c r="A1032" s="23"/>
      <c r="B1032" s="71"/>
      <c r="C1032" s="71"/>
      <c r="D1032" s="71"/>
      <c r="E1032" s="314"/>
      <c r="F1032" s="311" t="str">
        <f>Lists!T396</f>
        <v>Titanium - Cold rolling - America</v>
      </c>
      <c r="G1032" s="311">
        <f t="array" ref="G1032">XLOOKUP(1,('Emission Factors'!$E$5:$E$488='GHG emissions calculations'!$F1032)*('Emission Factors'!$H$5:$H$488='GHG emissions calculations'!$H1032),INDEX('Emission Factors'!$E$5:$T$488,0,MATCH('GHG emissions calculations'!G$6,'Emission Factors'!$E$5:$T$5,0)),"",0)</f>
        <v>3</v>
      </c>
      <c r="H1032" s="311" t="s">
        <v>237</v>
      </c>
      <c r="I1032" s="312" t="str">
        <f>IF(
    SUMIFS('Import data'!$L$25:$L$80,
           'Import data'!$J$25:$J$80, F1032,
           'Import data'!$G$25:$G$80, 'GHG emissions calculations'!$H1032,
           'Import data'!$I$25:$I$80,$E$541) &lt;&gt; 0,
    SUMIFS('Import data'!$L$25:$L$80,
           'Import data'!$J$25:$J$80, F1032,
           'Import data'!$G$25:$G$80, 'GHG emissions calculations'!$H1032,
           'Import data'!$I$25:$I$80,$E$541),
    ""
)</f>
        <v/>
      </c>
      <c r="J1032" s="311" t="str">
        <f t="array" ref="J1032">IF(
    XLOOKUP(F1032, 'Import data'!$J$26:$J$47, 'Import data'!$M$26:$M$47, "", 0) = "Please add the region-specific supplier emission factor or choose a different region available in the IAEG database.",
    "",
    XLOOKUP(F1032, 'Import data'!$J$26:$J$47, 'Import data'!$M$26:$M$47, "", 0)
)</f>
        <v/>
      </c>
      <c r="K1032" s="311" t="str">
        <f t="array" ref="K1032">IFERROR(
    XLOOKUP(F1032,
            _xlws.FILTER('Supplier Emission'!$G$15:$G$49,
                   ('Supplier Emission'!$D$15:$D$49=H1032) * ('Supplier Emission'!$F$15:$F$49=$E$541)),
            _xlws.FILTER('Supplier Emission'!$I$15:$I$49,
                   ('Supplier Emission'!$D$15:$D$49=H1032) * ('Supplier Emission'!$F$15:$F$49=$E$541)),
            ""),
    "")</f>
        <v/>
      </c>
      <c r="L1032" s="311" t="str">
        <f t="array" ref="L1032">IFERROR(
    XLOOKUP(F1032,
            _xlws.FILTER('Supplier Emission'!$G$15:$G$49,
                   ('Supplier Emission'!$D$15:$D$49=H1032) * ('Supplier Emission'!$F$15:$F$49=$E$541)),
            _xlws.FILTER('Supplier Emission'!$J$15:$J$49,
                   ('Supplier Emission'!$D$15:$D$49=H1032) * ('Supplier Emission'!$F$15:$F$49=$E$541)),
            ""),
    "")</f>
        <v/>
      </c>
      <c r="M1032" s="311" t="str">
        <f t="array" ref="M1032">IFERROR(
    XLOOKUP(F1032,
            _xlws.FILTER('Supplier Emission'!$G$15:$G$49,
                   ('Supplier Emission'!$D$15:$D$49=H1032) * ('Supplier Emission'!$F$15:$F$49=$E$541)),
            _xlws.FILTER('Supplier Emission'!$M$15:$M$49,
                   ('Supplier Emission'!$D$15:$D$49=H1032) * ('Supplier Emission'!$F$15:$F$49=$E$541)),
            ""),
    "")</f>
        <v/>
      </c>
      <c r="N1032" s="311" t="str">
        <f t="array" ref="N1032">IFERROR(
    XLOOKUP(F1032,
            _xlws.FILTER('Supplier Emission'!$G$15:$G$49,
                   ('Supplier Emission'!$D$15:$D$49=H1032) * ('Supplier Emission'!$F$15:$F$49=$E$541)),
            _xlws.FILTER('Supplier Emission'!$H$15:$H$49,
                   ('Supplier Emission'!$D$15:$D$49=H1032) * ('Supplier Emission'!$F$15:$F$49=$E$541)),
            ""),
    "")</f>
        <v/>
      </c>
      <c r="O1032" s="311" t="str">
        <f t="array" ref="O1032">XLOOKUP(1,('Emission Factors'!$E$5:$E$488='GHG emissions calculations'!$F1032)*('Emission Factors'!$H$5:$H$488='GHG emissions calculations'!$H1032),INDEX('Emission Factors'!$E$5:$T$488,0,MATCH('GHG emissions calculations'!O$6,'Emission Factors'!$E$5:$T$5,0)),"",0)</f>
        <v>Titanium</v>
      </c>
      <c r="P1032" s="313">
        <f t="array" ref="P1032">IFERROR(
    INDEX('Emission Factors'!$E$5:$P$488,
          MATCH(1,
                ('Emission Factors'!$E$5:$E$488 = 'GHG emissions calculations'!$F1032) *
                ('Emission Factors'!$H$5:$H$488 = 'GHG emissions calculations'!$H1032),
                0),
          MATCH('GHG emissions calculations'!P$6,'Emission Factors'!$E$5:$P$5,0)),
    "")</f>
        <v>17</v>
      </c>
      <c r="Q1032" s="311" t="str">
        <f t="array" ref="Q1032">IFERROR(
    IF(
        INDEX('Emission Factors'!$E$5:$P$488,
              MATCH(1,
                    ('Emission Factors'!$E$5:$E$488 = 'GHG emissions calculations'!$F1032) *
                    ('Emission Factors'!$H$5:$H$488 = 'GHG emissions calculations'!$H1032),
                    0),
              MATCH('GHG emissions calculations'!Q$6, 'Emission Factors'!$E$5:$P$5, 0)) &lt;&gt; "",
        INDEX('Emission Factors'!$E$5:$P$488,
              MATCH(1,
                    ('Emission Factors'!$E$5:$E$488 = 'GHG emissions calculations'!$F1032) *
                    ('Emission Factors'!$H$5:$H$488 = 'GHG emissions calculations'!$H1032),
                    0),
              MATCH('GHG emissions calculations'!Q$6, 'Emission Factors'!$E$5:$P$5, 0)),
        ""),
    "")</f>
        <v>kgCO2e/kg</v>
      </c>
      <c r="R1032" s="311" t="str">
        <f t="array" ref="R1032">IFERROR(
    IF(
        INDEX('Emission Factors'!$E$5:$R$488,
              MATCH(1,
                    ('Emission Factors'!$E$5:$E$488 = 'GHG emissions calculations'!$F1032) *
                    ('Emission Factors'!$H$5:$H$488 = 'GHG emissions calculations'!$H1032),
                    0),
              MATCH('GHG emissions calculations'!R$6, 'Emission Factors'!$E$5:$R$5, 0)) &lt;&gt; "",
        INDEX('Emission Factors'!$E$5:$R$488,
              MATCH(1,
                    ('Emission Factors'!$E$5:$E$488 = 'GHG emissions calculations'!$F1032) *
                    ('Emission Factors'!$H$5:$H$488 = 'GHG emissions calculations'!$H1032),
                    0),
              MATCH('GHG emissions calculations'!R$6, 'Emission Factors'!$E$5:$R$5, 0)),
        ""),
    "")</f>
        <v>America</v>
      </c>
      <c r="S1032" s="312">
        <f t="shared" si="2"/>
        <v>0</v>
      </c>
      <c r="T1032" s="23"/>
    </row>
    <row r="1033" ht="15.75" customHeight="1" outlineLevel="1">
      <c r="A1033" s="23"/>
      <c r="B1033" s="71"/>
      <c r="C1033" s="71"/>
      <c r="D1033" s="71"/>
      <c r="E1033" s="314"/>
      <c r="F1033" s="311" t="str">
        <f>Lists!T399</f>
        <v>Titanium - Cold rolling - Asia</v>
      </c>
      <c r="G1033" s="311" t="str">
        <f t="array" ref="G1033">XLOOKUP(1,('Emission Factors'!$E$5:$E$488='GHG emissions calculations'!$F1033)*('Emission Factors'!$H$5:$H$488='GHG emissions calculations'!$H1033),INDEX('Emission Factors'!$E$5:$T$488,0,MATCH('GHG emissions calculations'!G$6,'Emission Factors'!$E$5:$T$5,0)),"",0)</f>
        <v/>
      </c>
      <c r="H1033" s="311" t="s">
        <v>237</v>
      </c>
      <c r="I1033" s="312" t="str">
        <f>IF(
    SUMIFS('Import data'!$L$25:$L$80,
           'Import data'!$J$25:$J$80, F1033,
           'Import data'!$G$25:$G$80, 'GHG emissions calculations'!$H1033,
           'Import data'!$I$25:$I$80,$E$541) &lt;&gt; 0,
    SUMIFS('Import data'!$L$25:$L$80,
           'Import data'!$J$25:$J$80, F1033,
           'Import data'!$G$25:$G$80, 'GHG emissions calculations'!$H1033,
           'Import data'!$I$25:$I$80,$E$541),
    ""
)</f>
        <v/>
      </c>
      <c r="J1033" s="311" t="str">
        <f t="array" ref="J1033">IF(
    XLOOKUP(F1033, 'Import data'!$J$26:$J$47, 'Import data'!$M$26:$M$47, "", 0) = "Please add the region-specific supplier emission factor or choose a different region available in the IAEG database.",
    "",
    XLOOKUP(F1033, 'Import data'!$J$26:$J$47, 'Import data'!$M$26:$M$47, "", 0)
)</f>
        <v/>
      </c>
      <c r="K1033" s="311" t="str">
        <f t="array" ref="K1033">IFERROR(
    XLOOKUP(F1033,
            _xlws.FILTER('Supplier Emission'!$G$15:$G$49,
                   ('Supplier Emission'!$D$15:$D$49=H1033) * ('Supplier Emission'!$F$15:$F$49=$E$541)),
            _xlws.FILTER('Supplier Emission'!$I$15:$I$49,
                   ('Supplier Emission'!$D$15:$D$49=H1033) * ('Supplier Emission'!$F$15:$F$49=$E$541)),
            ""),
    "")</f>
        <v/>
      </c>
      <c r="L1033" s="311" t="str">
        <f t="array" ref="L1033">IFERROR(
    XLOOKUP(F1033,
            _xlws.FILTER('Supplier Emission'!$G$15:$G$49,
                   ('Supplier Emission'!$D$15:$D$49=H1033) * ('Supplier Emission'!$F$15:$F$49=$E$541)),
            _xlws.FILTER('Supplier Emission'!$J$15:$J$49,
                   ('Supplier Emission'!$D$15:$D$49=H1033) * ('Supplier Emission'!$F$15:$F$49=$E$541)),
            ""),
    "")</f>
        <v/>
      </c>
      <c r="M1033" s="311" t="str">
        <f t="array" ref="M1033">IFERROR(
    XLOOKUP(F1033,
            _xlws.FILTER('Supplier Emission'!$G$15:$G$49,
                   ('Supplier Emission'!$D$15:$D$49=H1033) * ('Supplier Emission'!$F$15:$F$49=$E$541)),
            _xlws.FILTER('Supplier Emission'!$M$15:$M$49,
                   ('Supplier Emission'!$D$15:$D$49=H1033) * ('Supplier Emission'!$F$15:$F$49=$E$541)),
            ""),
    "")</f>
        <v/>
      </c>
      <c r="N1033" s="311" t="str">
        <f t="array" ref="N1033">IFERROR(
    XLOOKUP(F1033,
            _xlws.FILTER('Supplier Emission'!$G$15:$G$49,
                   ('Supplier Emission'!$D$15:$D$49=H1033) * ('Supplier Emission'!$F$15:$F$49=$E$541)),
            _xlws.FILTER('Supplier Emission'!$H$15:$H$49,
                   ('Supplier Emission'!$D$15:$D$49=H1033) * ('Supplier Emission'!$F$15:$F$49=$E$541)),
            ""),
    "")</f>
        <v/>
      </c>
      <c r="O1033" s="311" t="str">
        <f t="array" ref="O1033">XLOOKUP(1,('Emission Factors'!$E$5:$E$488='GHG emissions calculations'!$F1033)*('Emission Factors'!$H$5:$H$488='GHG emissions calculations'!$H1033),INDEX('Emission Factors'!$E$5:$T$488,0,MATCH('GHG emissions calculations'!O$6,'Emission Factors'!$E$5:$T$5,0)),"",0)</f>
        <v/>
      </c>
      <c r="P1033" s="313" t="str">
        <f t="array" ref="P1033">IFERROR(
    INDEX('Emission Factors'!$E$5:$P$488,
          MATCH(1,
                ('Emission Factors'!$E$5:$E$488 = 'GHG emissions calculations'!$F1033) *
                ('Emission Factors'!$H$5:$H$488 = 'GHG emissions calculations'!$H1033),
                0),
          MATCH('GHG emissions calculations'!P$6,'Emission Factors'!$E$5:$P$5,0)),
    "")</f>
        <v/>
      </c>
      <c r="Q1033" s="311" t="str">
        <f t="array" ref="Q1033">IFERROR(
    IF(
        INDEX('Emission Factors'!$E$5:$P$488,
              MATCH(1,
                    ('Emission Factors'!$E$5:$E$488 = 'GHG emissions calculations'!$F1033) *
                    ('Emission Factors'!$H$5:$H$488 = 'GHG emissions calculations'!$H1033),
                    0),
              MATCH('GHG emissions calculations'!Q$6, 'Emission Factors'!$E$5:$P$5, 0)) &lt;&gt; "",
        INDEX('Emission Factors'!$E$5:$P$488,
              MATCH(1,
                    ('Emission Factors'!$E$5:$E$488 = 'GHG emissions calculations'!$F1033) *
                    ('Emission Factors'!$H$5:$H$488 = 'GHG emissions calculations'!$H1033),
                    0),
              MATCH('GHG emissions calculations'!Q$6, 'Emission Factors'!$E$5:$P$5, 0)),
        ""),
    "")</f>
        <v/>
      </c>
      <c r="R1033" s="311" t="str">
        <f t="array" ref="R1033">IFERROR(
    IF(
        INDEX('Emission Factors'!$E$5:$R$488,
              MATCH(1,
                    ('Emission Factors'!$E$5:$E$488 = 'GHG emissions calculations'!$F1033) *
                    ('Emission Factors'!$H$5:$H$488 = 'GHG emissions calculations'!$H1033),
                    0),
              MATCH('GHG emissions calculations'!R$6, 'Emission Factors'!$E$5:$R$5, 0)) &lt;&gt; "",
        INDEX('Emission Factors'!$E$5:$R$488,
              MATCH(1,
                    ('Emission Factors'!$E$5:$E$488 = 'GHG emissions calculations'!$F1033) *
                    ('Emission Factors'!$H$5:$H$488 = 'GHG emissions calculations'!$H1033),
                    0),
              MATCH('GHG emissions calculations'!R$6, 'Emission Factors'!$E$5:$R$5, 0)),
        ""),
    "")</f>
        <v/>
      </c>
      <c r="S1033" s="312">
        <f t="shared" si="2"/>
        <v>0</v>
      </c>
      <c r="T1033" s="23"/>
    </row>
    <row r="1034" ht="15.75" customHeight="1" outlineLevel="1">
      <c r="A1034" s="23"/>
      <c r="B1034" s="71"/>
      <c r="C1034" s="71"/>
      <c r="D1034" s="71"/>
      <c r="E1034" s="314"/>
      <c r="F1034" s="311" t="str">
        <f>Lists!T397</f>
        <v>Titanium - Cold rolling - Europe</v>
      </c>
      <c r="G1034" s="311">
        <f t="array" ref="G1034">XLOOKUP(1,('Emission Factors'!$E$5:$E$488='GHG emissions calculations'!$F1034)*('Emission Factors'!$H$5:$H$488='GHG emissions calculations'!$H1034),INDEX('Emission Factors'!$E$5:$T$488,0,MATCH('GHG emissions calculations'!G$6,'Emission Factors'!$E$5:$T$5,0)),"",0)</f>
        <v>3</v>
      </c>
      <c r="H1034" s="311" t="s">
        <v>237</v>
      </c>
      <c r="I1034" s="312" t="str">
        <f>IF(
    SUMIFS('Import data'!$L$25:$L$80,
           'Import data'!$J$25:$J$80, F1034,
           'Import data'!$G$25:$G$80, 'GHG emissions calculations'!$H1034,
           'Import data'!$I$25:$I$80,$E$541) &lt;&gt; 0,
    SUMIFS('Import data'!$L$25:$L$80,
           'Import data'!$J$25:$J$80, F1034,
           'Import data'!$G$25:$G$80, 'GHG emissions calculations'!$H1034,
           'Import data'!$I$25:$I$80,$E$541),
    ""
)</f>
        <v/>
      </c>
      <c r="J1034" s="311" t="str">
        <f t="array" ref="J1034">IF(
    XLOOKUP(F1034, 'Import data'!$J$26:$J$47, 'Import data'!$M$26:$M$47, "", 0) = "Please add the region-specific supplier emission factor or choose a different region available in the IAEG database.",
    "",
    XLOOKUP(F1034, 'Import data'!$J$26:$J$47, 'Import data'!$M$26:$M$47, "", 0)
)</f>
        <v/>
      </c>
      <c r="K1034" s="311" t="str">
        <f t="array" ref="K1034">IFERROR(
    XLOOKUP(F1034,
            _xlws.FILTER('Supplier Emission'!$G$15:$G$49,
                   ('Supplier Emission'!$D$15:$D$49=H1034) * ('Supplier Emission'!$F$15:$F$49=$E$541)),
            _xlws.FILTER('Supplier Emission'!$I$15:$I$49,
                   ('Supplier Emission'!$D$15:$D$49=H1034) * ('Supplier Emission'!$F$15:$F$49=$E$541)),
            ""),
    "")</f>
        <v/>
      </c>
      <c r="L1034" s="311" t="str">
        <f t="array" ref="L1034">IFERROR(
    XLOOKUP(F1034,
            _xlws.FILTER('Supplier Emission'!$G$15:$G$49,
                   ('Supplier Emission'!$D$15:$D$49=H1034) * ('Supplier Emission'!$F$15:$F$49=$E$541)),
            _xlws.FILTER('Supplier Emission'!$J$15:$J$49,
                   ('Supplier Emission'!$D$15:$D$49=H1034) * ('Supplier Emission'!$F$15:$F$49=$E$541)),
            ""),
    "")</f>
        <v/>
      </c>
      <c r="M1034" s="311" t="str">
        <f t="array" ref="M1034">IFERROR(
    XLOOKUP(F1034,
            _xlws.FILTER('Supplier Emission'!$G$15:$G$49,
                   ('Supplier Emission'!$D$15:$D$49=H1034) * ('Supplier Emission'!$F$15:$F$49=$E$541)),
            _xlws.FILTER('Supplier Emission'!$M$15:$M$49,
                   ('Supplier Emission'!$D$15:$D$49=H1034) * ('Supplier Emission'!$F$15:$F$49=$E$541)),
            ""),
    "")</f>
        <v/>
      </c>
      <c r="N1034" s="311" t="str">
        <f t="array" ref="N1034">IFERROR(
    XLOOKUP(F1034,
            _xlws.FILTER('Supplier Emission'!$G$15:$G$49,
                   ('Supplier Emission'!$D$15:$D$49=H1034) * ('Supplier Emission'!$F$15:$F$49=$E$541)),
            _xlws.FILTER('Supplier Emission'!$H$15:$H$49,
                   ('Supplier Emission'!$D$15:$D$49=H1034) * ('Supplier Emission'!$F$15:$F$49=$E$541)),
            ""),
    "")</f>
        <v/>
      </c>
      <c r="O1034" s="311" t="str">
        <f t="array" ref="O1034">XLOOKUP(1,('Emission Factors'!$E$5:$E$488='GHG emissions calculations'!$F1034)*('Emission Factors'!$H$5:$H$488='GHG emissions calculations'!$H1034),INDEX('Emission Factors'!$E$5:$T$488,0,MATCH('GHG emissions calculations'!O$6,'Emission Factors'!$E$5:$T$5,0)),"",0)</f>
        <v>Cold rolling - Laminage à froid (impact modéré)</v>
      </c>
      <c r="P1034" s="313">
        <f t="array" ref="P1034">IFERROR(
    INDEX('Emission Factors'!$E$5:$P$488,
          MATCH(1,
                ('Emission Factors'!$E$5:$E$488 = 'GHG emissions calculations'!$F1034) *
                ('Emission Factors'!$H$5:$H$488 = 'GHG emissions calculations'!$H1034),
                0),
          MATCH('GHG emissions calculations'!P$6,'Emission Factors'!$E$5:$P$5,0)),
    "")</f>
        <v>0.000164</v>
      </c>
      <c r="Q1034" s="311" t="str">
        <f t="array" ref="Q1034">IFERROR(
    IF(
        INDEX('Emission Factors'!$E$5:$P$488,
              MATCH(1,
                    ('Emission Factors'!$E$5:$E$488 = 'GHG emissions calculations'!$F1034) *
                    ('Emission Factors'!$H$5:$H$488 = 'GHG emissions calculations'!$H1034),
                    0),
              MATCH('GHG emissions calculations'!Q$6, 'Emission Factors'!$E$5:$P$5, 0)) &lt;&gt; "",
        INDEX('Emission Factors'!$E$5:$P$488,
              MATCH(1,
                    ('Emission Factors'!$E$5:$E$488 = 'GHG emissions calculations'!$F1034) *
                    ('Emission Factors'!$H$5:$H$488 = 'GHG emissions calculations'!$H1034),
                    0),
              MATCH('GHG emissions calculations'!Q$6, 'Emission Factors'!$E$5:$P$5, 0)),
        ""),
    "")</f>
        <v>kgCO2e/kg</v>
      </c>
      <c r="R1034" s="311" t="str">
        <f t="array" ref="R1034">IFERROR(
    IF(
        INDEX('Emission Factors'!$E$5:$R$488,
              MATCH(1,
                    ('Emission Factors'!$E$5:$E$488 = 'GHG emissions calculations'!$F1034) *
                    ('Emission Factors'!$H$5:$H$488 = 'GHG emissions calculations'!$H1034),
                    0),
              MATCH('GHG emissions calculations'!R$6, 'Emission Factors'!$E$5:$R$5, 0)) &lt;&gt; "",
        INDEX('Emission Factors'!$E$5:$R$488,
              MATCH(1,
                    ('Emission Factors'!$E$5:$E$488 = 'GHG emissions calculations'!$F1034) *
                    ('Emission Factors'!$H$5:$H$488 = 'GHG emissions calculations'!$H1034),
                    0),
              MATCH('GHG emissions calculations'!R$6, 'Emission Factors'!$E$5:$R$5, 0)),
        ""),
    "")</f>
        <v>Europe</v>
      </c>
      <c r="S1034" s="312">
        <f t="shared" si="2"/>
        <v>0</v>
      </c>
      <c r="T1034" s="23"/>
    </row>
    <row r="1035" ht="15.75" customHeight="1" outlineLevel="1">
      <c r="A1035" s="23"/>
      <c r="B1035" s="71"/>
      <c r="C1035" s="71"/>
      <c r="D1035" s="71"/>
      <c r="E1035" s="314"/>
      <c r="F1035" s="311" t="str">
        <f>Lists!T402</f>
        <v>Titanium - Cold rolling - Global or unspecified region</v>
      </c>
      <c r="G1035" s="311">
        <f t="array" ref="G1035">XLOOKUP(1,('Emission Factors'!$E$5:$E$488='GHG emissions calculations'!$F1035)*('Emission Factors'!$H$5:$H$488='GHG emissions calculations'!$H1035),INDEX('Emission Factors'!$E$5:$T$488,0,MATCH('GHG emissions calculations'!G$6,'Emission Factors'!$E$5:$T$5,0)),"",0)</f>
        <v>3</v>
      </c>
      <c r="H1035" s="311" t="s">
        <v>237</v>
      </c>
      <c r="I1035" s="312" t="str">
        <f>IF(
    SUMIFS('Import data'!$L$25:$L$80,
           'Import data'!$J$25:$J$80, F1035,
           'Import data'!$G$25:$G$80, 'GHG emissions calculations'!$H1035,
           'Import data'!$I$25:$I$80,$E$541) &lt;&gt; 0,
    SUMIFS('Import data'!$L$25:$L$80,
           'Import data'!$J$25:$J$80, F1035,
           'Import data'!$G$25:$G$80, 'GHG emissions calculations'!$H1035,
           'Import data'!$I$25:$I$80,$E$541),
    ""
)</f>
        <v/>
      </c>
      <c r="J1035" s="311" t="str">
        <f t="array" ref="J1035">IF(
    XLOOKUP(F1035, 'Import data'!$J$26:$J$47, 'Import data'!$M$26:$M$47, "", 0) = "Please add the region-specific supplier emission factor or choose a different region available in the IAEG database.",
    "",
    XLOOKUP(F1035, 'Import data'!$J$26:$J$47, 'Import data'!$M$26:$M$47, "", 0)
)</f>
        <v/>
      </c>
      <c r="K1035" s="311" t="str">
        <f t="array" ref="K1035">IFERROR(
    XLOOKUP(F1035,
            _xlws.FILTER('Supplier Emission'!$G$15:$G$49,
                   ('Supplier Emission'!$D$15:$D$49=H1035) * ('Supplier Emission'!$F$15:$F$49=$E$541)),
            _xlws.FILTER('Supplier Emission'!$I$15:$I$49,
                   ('Supplier Emission'!$D$15:$D$49=H1035) * ('Supplier Emission'!$F$15:$F$49=$E$541)),
            ""),
    "")</f>
        <v/>
      </c>
      <c r="L1035" s="311" t="str">
        <f t="array" ref="L1035">IFERROR(
    XLOOKUP(F1035,
            _xlws.FILTER('Supplier Emission'!$G$15:$G$49,
                   ('Supplier Emission'!$D$15:$D$49=H1035) * ('Supplier Emission'!$F$15:$F$49=$E$541)),
            _xlws.FILTER('Supplier Emission'!$J$15:$J$49,
                   ('Supplier Emission'!$D$15:$D$49=H1035) * ('Supplier Emission'!$F$15:$F$49=$E$541)),
            ""),
    "")</f>
        <v/>
      </c>
      <c r="M1035" s="311" t="str">
        <f t="array" ref="M1035">IFERROR(
    XLOOKUP(F1035,
            _xlws.FILTER('Supplier Emission'!$G$15:$G$49,
                   ('Supplier Emission'!$D$15:$D$49=H1035) * ('Supplier Emission'!$F$15:$F$49=$E$541)),
            _xlws.FILTER('Supplier Emission'!$M$15:$M$49,
                   ('Supplier Emission'!$D$15:$D$49=H1035) * ('Supplier Emission'!$F$15:$F$49=$E$541)),
            ""),
    "")</f>
        <v/>
      </c>
      <c r="N1035" s="311" t="str">
        <f t="array" ref="N1035">IFERROR(
    XLOOKUP(F1035,
            _xlws.FILTER('Supplier Emission'!$G$15:$G$49,
                   ('Supplier Emission'!$D$15:$D$49=H1035) * ('Supplier Emission'!$F$15:$F$49=$E$541)),
            _xlws.FILTER('Supplier Emission'!$H$15:$H$49,
                   ('Supplier Emission'!$D$15:$D$49=H1035) * ('Supplier Emission'!$F$15:$F$49=$E$541)),
            ""),
    "")</f>
        <v/>
      </c>
      <c r="O1035" s="311" t="str">
        <f t="array" ref="O1035">XLOOKUP(1,('Emission Factors'!$E$5:$E$488='GHG emissions calculations'!$F1035)*('Emission Factors'!$H$5:$H$488='GHG emissions calculations'!$H1035),INDEX('Emission Factors'!$E$5:$T$488,0,MATCH('GHG emissions calculations'!O$6,'Emission Factors'!$E$5:$T$5,0)),"",0)</f>
        <v>Titanium + Cold rolling - Laminage à froid (impact modéré)</v>
      </c>
      <c r="P1035" s="313">
        <f t="array" ref="P1035">IFERROR(
    INDEX('Emission Factors'!$E$5:$P$488,
          MATCH(1,
                ('Emission Factors'!$E$5:$E$488 = 'GHG emissions calculations'!$F1035) *
                ('Emission Factors'!$H$5:$H$488 = 'GHG emissions calculations'!$H1035),
                0),
          MATCH('GHG emissions calculations'!P$6,'Emission Factors'!$E$5:$P$5,0)),
    "")</f>
        <v>17.000164</v>
      </c>
      <c r="Q1035" s="311" t="str">
        <f t="array" ref="Q1035">IFERROR(
    IF(
        INDEX('Emission Factors'!$E$5:$P$488,
              MATCH(1,
                    ('Emission Factors'!$E$5:$E$488 = 'GHG emissions calculations'!$F1035) *
                    ('Emission Factors'!$H$5:$H$488 = 'GHG emissions calculations'!$H1035),
                    0),
              MATCH('GHG emissions calculations'!Q$6, 'Emission Factors'!$E$5:$P$5, 0)) &lt;&gt; "",
        INDEX('Emission Factors'!$E$5:$P$488,
              MATCH(1,
                    ('Emission Factors'!$E$5:$E$488 = 'GHG emissions calculations'!$F1035) *
                    ('Emission Factors'!$H$5:$H$488 = 'GHG emissions calculations'!$H1035),
                    0),
              MATCH('GHG emissions calculations'!Q$6, 'Emission Factors'!$E$5:$P$5, 0)),
        ""),
    "")</f>
        <v>kgCO2e/kg</v>
      </c>
      <c r="R1035" s="311" t="str">
        <f t="array" ref="R1035">IFERROR(
    IF(
        INDEX('Emission Factors'!$E$5:$R$488,
              MATCH(1,
                    ('Emission Factors'!$E$5:$E$488 = 'GHG emissions calculations'!$F1035) *
                    ('Emission Factors'!$H$5:$H$488 = 'GHG emissions calculations'!$H1035),
                    0),
              MATCH('GHG emissions calculations'!R$6, 'Emission Factors'!$E$5:$R$5, 0)) &lt;&gt; "",
        INDEX('Emission Factors'!$E$5:$R$488,
              MATCH(1,
                    ('Emission Factors'!$E$5:$E$488 = 'GHG emissions calculations'!$F1035) *
                    ('Emission Factors'!$H$5:$H$488 = 'GHG emissions calculations'!$H1035),
                    0),
              MATCH('GHG emissions calculations'!R$6, 'Emission Factors'!$E$5:$R$5, 0)),
        ""),
    "")</f>
        <v>Global or unspecified region</v>
      </c>
      <c r="S1035" s="312">
        <f t="shared" si="2"/>
        <v>0</v>
      </c>
      <c r="T1035" s="23"/>
    </row>
    <row r="1036" ht="15.75" customHeight="1" outlineLevel="1">
      <c r="A1036" s="23"/>
      <c r="B1036" s="71"/>
      <c r="C1036" s="71"/>
      <c r="D1036" s="71"/>
      <c r="E1036" s="314"/>
      <c r="F1036" s="311" t="str">
        <f>Lists!T401</f>
        <v>Titanium - Cold rolling - Middle East</v>
      </c>
      <c r="G1036" s="311" t="str">
        <f t="array" ref="G1036">XLOOKUP(1,('Emission Factors'!$E$5:$E$488='GHG emissions calculations'!$F1036)*('Emission Factors'!$H$5:$H$488='GHG emissions calculations'!$H1036),INDEX('Emission Factors'!$E$5:$T$488,0,MATCH('GHG emissions calculations'!G$6,'Emission Factors'!$E$5:$T$5,0)),"",0)</f>
        <v/>
      </c>
      <c r="H1036" s="311" t="s">
        <v>237</v>
      </c>
      <c r="I1036" s="312" t="str">
        <f>IF(
    SUMIFS('Import data'!$L$25:$L$80,
           'Import data'!$J$25:$J$80, F1036,
           'Import data'!$G$25:$G$80, 'GHG emissions calculations'!$H1036,
           'Import data'!$I$25:$I$80,$E$541) &lt;&gt; 0,
    SUMIFS('Import data'!$L$25:$L$80,
           'Import data'!$J$25:$J$80, F1036,
           'Import data'!$G$25:$G$80, 'GHG emissions calculations'!$H1036,
           'Import data'!$I$25:$I$80,$E$541),
    ""
)</f>
        <v/>
      </c>
      <c r="J1036" s="311" t="str">
        <f t="array" ref="J1036">IF(
    XLOOKUP(F1036, 'Import data'!$J$26:$J$47, 'Import data'!$M$26:$M$47, "", 0) = "Please add the region-specific supplier emission factor or choose a different region available in the IAEG database.",
    "",
    XLOOKUP(F1036, 'Import data'!$J$26:$J$47, 'Import data'!$M$26:$M$47, "", 0)
)</f>
        <v/>
      </c>
      <c r="K1036" s="311" t="str">
        <f t="array" ref="K1036">IFERROR(
    XLOOKUP(F1036,
            _xlws.FILTER('Supplier Emission'!$G$15:$G$49,
                   ('Supplier Emission'!$D$15:$D$49=H1036) * ('Supplier Emission'!$F$15:$F$49=$E$541)),
            _xlws.FILTER('Supplier Emission'!$I$15:$I$49,
                   ('Supplier Emission'!$D$15:$D$49=H1036) * ('Supplier Emission'!$F$15:$F$49=$E$541)),
            ""),
    "")</f>
        <v/>
      </c>
      <c r="L1036" s="311" t="str">
        <f t="array" ref="L1036">IFERROR(
    XLOOKUP(F1036,
            _xlws.FILTER('Supplier Emission'!$G$15:$G$49,
                   ('Supplier Emission'!$D$15:$D$49=H1036) * ('Supplier Emission'!$F$15:$F$49=$E$541)),
            _xlws.FILTER('Supplier Emission'!$J$15:$J$49,
                   ('Supplier Emission'!$D$15:$D$49=H1036) * ('Supplier Emission'!$F$15:$F$49=$E$541)),
            ""),
    "")</f>
        <v/>
      </c>
      <c r="M1036" s="311" t="str">
        <f t="array" ref="M1036">IFERROR(
    XLOOKUP(F1036,
            _xlws.FILTER('Supplier Emission'!$G$15:$G$49,
                   ('Supplier Emission'!$D$15:$D$49=H1036) * ('Supplier Emission'!$F$15:$F$49=$E$541)),
            _xlws.FILTER('Supplier Emission'!$M$15:$M$49,
                   ('Supplier Emission'!$D$15:$D$49=H1036) * ('Supplier Emission'!$F$15:$F$49=$E$541)),
            ""),
    "")</f>
        <v/>
      </c>
      <c r="N1036" s="311" t="str">
        <f t="array" ref="N1036">IFERROR(
    XLOOKUP(F1036,
            _xlws.FILTER('Supplier Emission'!$G$15:$G$49,
                   ('Supplier Emission'!$D$15:$D$49=H1036) * ('Supplier Emission'!$F$15:$F$49=$E$541)),
            _xlws.FILTER('Supplier Emission'!$H$15:$H$49,
                   ('Supplier Emission'!$D$15:$D$49=H1036) * ('Supplier Emission'!$F$15:$F$49=$E$541)),
            ""),
    "")</f>
        <v/>
      </c>
      <c r="O1036" s="311" t="str">
        <f t="array" ref="O1036">XLOOKUP(1,('Emission Factors'!$E$5:$E$488='GHG emissions calculations'!$F1036)*('Emission Factors'!$H$5:$H$488='GHG emissions calculations'!$H1036),INDEX('Emission Factors'!$E$5:$T$488,0,MATCH('GHG emissions calculations'!O$6,'Emission Factors'!$E$5:$T$5,0)),"",0)</f>
        <v/>
      </c>
      <c r="P1036" s="313" t="str">
        <f t="array" ref="P1036">IFERROR(
    INDEX('Emission Factors'!$E$5:$P$488,
          MATCH(1,
                ('Emission Factors'!$E$5:$E$488 = 'GHG emissions calculations'!$F1036) *
                ('Emission Factors'!$H$5:$H$488 = 'GHG emissions calculations'!$H1036),
                0),
          MATCH('GHG emissions calculations'!P$6,'Emission Factors'!$E$5:$P$5,0)),
    "")</f>
        <v/>
      </c>
      <c r="Q1036" s="311" t="str">
        <f t="array" ref="Q1036">IFERROR(
    IF(
        INDEX('Emission Factors'!$E$5:$P$488,
              MATCH(1,
                    ('Emission Factors'!$E$5:$E$488 = 'GHG emissions calculations'!$F1036) *
                    ('Emission Factors'!$H$5:$H$488 = 'GHG emissions calculations'!$H1036),
                    0),
              MATCH('GHG emissions calculations'!Q$6, 'Emission Factors'!$E$5:$P$5, 0)) &lt;&gt; "",
        INDEX('Emission Factors'!$E$5:$P$488,
              MATCH(1,
                    ('Emission Factors'!$E$5:$E$488 = 'GHG emissions calculations'!$F1036) *
                    ('Emission Factors'!$H$5:$H$488 = 'GHG emissions calculations'!$H1036),
                    0),
              MATCH('GHG emissions calculations'!Q$6, 'Emission Factors'!$E$5:$P$5, 0)),
        ""),
    "")</f>
        <v/>
      </c>
      <c r="R1036" s="311" t="str">
        <f t="array" ref="R1036">IFERROR(
    IF(
        INDEX('Emission Factors'!$E$5:$R$488,
              MATCH(1,
                    ('Emission Factors'!$E$5:$E$488 = 'GHG emissions calculations'!$F1036) *
                    ('Emission Factors'!$H$5:$H$488 = 'GHG emissions calculations'!$H1036),
                    0),
              MATCH('GHG emissions calculations'!R$6, 'Emission Factors'!$E$5:$R$5, 0)) &lt;&gt; "",
        INDEX('Emission Factors'!$E$5:$R$488,
              MATCH(1,
                    ('Emission Factors'!$E$5:$E$488 = 'GHG emissions calculations'!$F1036) *
                    ('Emission Factors'!$H$5:$H$488 = 'GHG emissions calculations'!$H1036),
                    0),
              MATCH('GHG emissions calculations'!R$6, 'Emission Factors'!$E$5:$R$5, 0)),
        ""),
    "")</f>
        <v/>
      </c>
      <c r="S1036" s="312">
        <f t="shared" si="2"/>
        <v>0</v>
      </c>
      <c r="T1036" s="23"/>
    </row>
    <row r="1037" ht="15.75" customHeight="1" outlineLevel="1">
      <c r="A1037" s="23"/>
      <c r="B1037" s="71"/>
      <c r="C1037" s="71"/>
      <c r="D1037" s="71"/>
      <c r="E1037" s="314"/>
      <c r="F1037" s="311" t="str">
        <f>Lists!T400</f>
        <v>Titanium - Cold rolling - Oceania</v>
      </c>
      <c r="G1037" s="311" t="str">
        <f t="array" ref="G1037">XLOOKUP(1,('Emission Factors'!$E$5:$E$488='GHG emissions calculations'!$F1037)*('Emission Factors'!$H$5:$H$488='GHG emissions calculations'!$H1037),INDEX('Emission Factors'!$E$5:$T$488,0,MATCH('GHG emissions calculations'!G$6,'Emission Factors'!$E$5:$T$5,0)),"",0)</f>
        <v/>
      </c>
      <c r="H1037" s="311" t="s">
        <v>237</v>
      </c>
      <c r="I1037" s="312" t="str">
        <f>IF(
    SUMIFS('Import data'!$L$25:$L$80,
           'Import data'!$J$25:$J$80, F1037,
           'Import data'!$G$25:$G$80, 'GHG emissions calculations'!$H1037,
           'Import data'!$I$25:$I$80,$E$541) &lt;&gt; 0,
    SUMIFS('Import data'!$L$25:$L$80,
           'Import data'!$J$25:$J$80, F1037,
           'Import data'!$G$25:$G$80, 'GHG emissions calculations'!$H1037,
           'Import data'!$I$25:$I$80,$E$541),
    ""
)</f>
        <v/>
      </c>
      <c r="J1037" s="311" t="str">
        <f t="array" ref="J1037">IF(
    XLOOKUP(F1037, 'Import data'!$J$26:$J$47, 'Import data'!$M$26:$M$47, "", 0) = "Please add the region-specific supplier emission factor or choose a different region available in the IAEG database.",
    "",
    XLOOKUP(F1037, 'Import data'!$J$26:$J$47, 'Import data'!$M$26:$M$47, "", 0)
)</f>
        <v/>
      </c>
      <c r="K1037" s="311" t="str">
        <f t="array" ref="K1037">IFERROR(
    XLOOKUP(F1037,
            _xlws.FILTER('Supplier Emission'!$G$15:$G$49,
                   ('Supplier Emission'!$D$15:$D$49=H1037) * ('Supplier Emission'!$F$15:$F$49=$E$541)),
            _xlws.FILTER('Supplier Emission'!$I$15:$I$49,
                   ('Supplier Emission'!$D$15:$D$49=H1037) * ('Supplier Emission'!$F$15:$F$49=$E$541)),
            ""),
    "")</f>
        <v/>
      </c>
      <c r="L1037" s="311" t="str">
        <f t="array" ref="L1037">IFERROR(
    XLOOKUP(F1037,
            _xlws.FILTER('Supplier Emission'!$G$15:$G$49,
                   ('Supplier Emission'!$D$15:$D$49=H1037) * ('Supplier Emission'!$F$15:$F$49=$E$541)),
            _xlws.FILTER('Supplier Emission'!$J$15:$J$49,
                   ('Supplier Emission'!$D$15:$D$49=H1037) * ('Supplier Emission'!$F$15:$F$49=$E$541)),
            ""),
    "")</f>
        <v/>
      </c>
      <c r="M1037" s="311" t="str">
        <f t="array" ref="M1037">IFERROR(
    XLOOKUP(F1037,
            _xlws.FILTER('Supplier Emission'!$G$15:$G$49,
                   ('Supplier Emission'!$D$15:$D$49=H1037) * ('Supplier Emission'!$F$15:$F$49=$E$541)),
            _xlws.FILTER('Supplier Emission'!$M$15:$M$49,
                   ('Supplier Emission'!$D$15:$D$49=H1037) * ('Supplier Emission'!$F$15:$F$49=$E$541)),
            ""),
    "")</f>
        <v/>
      </c>
      <c r="N1037" s="311" t="str">
        <f t="array" ref="N1037">IFERROR(
    XLOOKUP(F1037,
            _xlws.FILTER('Supplier Emission'!$G$15:$G$49,
                   ('Supplier Emission'!$D$15:$D$49=H1037) * ('Supplier Emission'!$F$15:$F$49=$E$541)),
            _xlws.FILTER('Supplier Emission'!$H$15:$H$49,
                   ('Supplier Emission'!$D$15:$D$49=H1037) * ('Supplier Emission'!$F$15:$F$49=$E$541)),
            ""),
    "")</f>
        <v/>
      </c>
      <c r="O1037" s="311" t="str">
        <f t="array" ref="O1037">XLOOKUP(1,('Emission Factors'!$E$5:$E$488='GHG emissions calculations'!$F1037)*('Emission Factors'!$H$5:$H$488='GHG emissions calculations'!$H1037),INDEX('Emission Factors'!$E$5:$T$488,0,MATCH('GHG emissions calculations'!O$6,'Emission Factors'!$E$5:$T$5,0)),"",0)</f>
        <v/>
      </c>
      <c r="P1037" s="313" t="str">
        <f t="array" ref="P1037">IFERROR(
    INDEX('Emission Factors'!$E$5:$P$488,
          MATCH(1,
                ('Emission Factors'!$E$5:$E$488 = 'GHG emissions calculations'!$F1037) *
                ('Emission Factors'!$H$5:$H$488 = 'GHG emissions calculations'!$H1037),
                0),
          MATCH('GHG emissions calculations'!P$6,'Emission Factors'!$E$5:$P$5,0)),
    "")</f>
        <v/>
      </c>
      <c r="Q1037" s="311" t="str">
        <f t="array" ref="Q1037">IFERROR(
    IF(
        INDEX('Emission Factors'!$E$5:$P$488,
              MATCH(1,
                    ('Emission Factors'!$E$5:$E$488 = 'GHG emissions calculations'!$F1037) *
                    ('Emission Factors'!$H$5:$H$488 = 'GHG emissions calculations'!$H1037),
                    0),
              MATCH('GHG emissions calculations'!Q$6, 'Emission Factors'!$E$5:$P$5, 0)) &lt;&gt; "",
        INDEX('Emission Factors'!$E$5:$P$488,
              MATCH(1,
                    ('Emission Factors'!$E$5:$E$488 = 'GHG emissions calculations'!$F1037) *
                    ('Emission Factors'!$H$5:$H$488 = 'GHG emissions calculations'!$H1037),
                    0),
              MATCH('GHG emissions calculations'!Q$6, 'Emission Factors'!$E$5:$P$5, 0)),
        ""),
    "")</f>
        <v/>
      </c>
      <c r="R1037" s="311" t="str">
        <f t="array" ref="R1037">IFERROR(
    IF(
        INDEX('Emission Factors'!$E$5:$R$488,
              MATCH(1,
                    ('Emission Factors'!$E$5:$E$488 = 'GHG emissions calculations'!$F1037) *
                    ('Emission Factors'!$H$5:$H$488 = 'GHG emissions calculations'!$H1037),
                    0),
              MATCH('GHG emissions calculations'!R$6, 'Emission Factors'!$E$5:$R$5, 0)) &lt;&gt; "",
        INDEX('Emission Factors'!$E$5:$R$488,
              MATCH(1,
                    ('Emission Factors'!$E$5:$E$488 = 'GHG emissions calculations'!$F1037) *
                    ('Emission Factors'!$H$5:$H$488 = 'GHG emissions calculations'!$H1037),
                    0),
              MATCH('GHG emissions calculations'!R$6, 'Emission Factors'!$E$5:$R$5, 0)),
        ""),
    "")</f>
        <v/>
      </c>
      <c r="S1037" s="312">
        <f t="shared" si="2"/>
        <v>0</v>
      </c>
      <c r="T1037" s="23"/>
    </row>
    <row r="1038" ht="15.75" customHeight="1" outlineLevel="1">
      <c r="A1038" s="23"/>
      <c r="B1038" s="71"/>
      <c r="C1038" s="71"/>
      <c r="D1038" s="71"/>
      <c r="E1038" s="314"/>
      <c r="F1038" s="311" t="str">
        <f>Lists!T405</f>
        <v>Titanium - Hot rolling - Africa</v>
      </c>
      <c r="G1038" s="311" t="str">
        <f t="array" ref="G1038">XLOOKUP(1,('Emission Factors'!$E$5:$E$488='GHG emissions calculations'!$F1038)*('Emission Factors'!$H$5:$H$488='GHG emissions calculations'!$H1038),INDEX('Emission Factors'!$E$5:$T$488,0,MATCH('GHG emissions calculations'!G$6,'Emission Factors'!$E$5:$T$5,0)),"",0)</f>
        <v/>
      </c>
      <c r="H1038" s="311" t="s">
        <v>237</v>
      </c>
      <c r="I1038" s="312" t="str">
        <f>IF(
    SUMIFS('Import data'!$L$25:$L$80,
           'Import data'!$J$25:$J$80, F1038,
           'Import data'!$G$25:$G$80, 'GHG emissions calculations'!$H1038,
           'Import data'!$I$25:$I$80,$E$541) &lt;&gt; 0,
    SUMIFS('Import data'!$L$25:$L$80,
           'Import data'!$J$25:$J$80, F1038,
           'Import data'!$G$25:$G$80, 'GHG emissions calculations'!$H1038,
           'Import data'!$I$25:$I$80,$E$541),
    ""
)</f>
        <v/>
      </c>
      <c r="J1038" s="311" t="str">
        <f t="array" ref="J1038">IF(
    XLOOKUP(F1038, 'Import data'!$J$26:$J$47, 'Import data'!$M$26:$M$47, "", 0) = "Please add the region-specific supplier emission factor or choose a different region available in the IAEG database.",
    "",
    XLOOKUP(F1038, 'Import data'!$J$26:$J$47, 'Import data'!$M$26:$M$47, "", 0)
)</f>
        <v/>
      </c>
      <c r="K1038" s="311" t="str">
        <f t="array" ref="K1038">IFERROR(
    XLOOKUP(F1038,
            _xlws.FILTER('Supplier Emission'!$G$15:$G$49,
                   ('Supplier Emission'!$D$15:$D$49=H1038) * ('Supplier Emission'!$F$15:$F$49=$E$541)),
            _xlws.FILTER('Supplier Emission'!$I$15:$I$49,
                   ('Supplier Emission'!$D$15:$D$49=H1038) * ('Supplier Emission'!$F$15:$F$49=$E$541)),
            ""),
    "")</f>
        <v/>
      </c>
      <c r="L1038" s="311" t="str">
        <f t="array" ref="L1038">IFERROR(
    XLOOKUP(F1038,
            _xlws.FILTER('Supplier Emission'!$G$15:$G$49,
                   ('Supplier Emission'!$D$15:$D$49=H1038) * ('Supplier Emission'!$F$15:$F$49=$E$541)),
            _xlws.FILTER('Supplier Emission'!$J$15:$J$49,
                   ('Supplier Emission'!$D$15:$D$49=H1038) * ('Supplier Emission'!$F$15:$F$49=$E$541)),
            ""),
    "")</f>
        <v/>
      </c>
      <c r="M1038" s="311" t="str">
        <f t="array" ref="M1038">IFERROR(
    XLOOKUP(F1038,
            _xlws.FILTER('Supplier Emission'!$G$15:$G$49,
                   ('Supplier Emission'!$D$15:$D$49=H1038) * ('Supplier Emission'!$F$15:$F$49=$E$541)),
            _xlws.FILTER('Supplier Emission'!$M$15:$M$49,
                   ('Supplier Emission'!$D$15:$D$49=H1038) * ('Supplier Emission'!$F$15:$F$49=$E$541)),
            ""),
    "")</f>
        <v/>
      </c>
      <c r="N1038" s="311" t="str">
        <f t="array" ref="N1038">IFERROR(
    XLOOKUP(F1038,
            _xlws.FILTER('Supplier Emission'!$G$15:$G$49,
                   ('Supplier Emission'!$D$15:$D$49=H1038) * ('Supplier Emission'!$F$15:$F$49=$E$541)),
            _xlws.FILTER('Supplier Emission'!$H$15:$H$49,
                   ('Supplier Emission'!$D$15:$D$49=H1038) * ('Supplier Emission'!$F$15:$F$49=$E$541)),
            ""),
    "")</f>
        <v/>
      </c>
      <c r="O1038" s="311" t="str">
        <f t="array" ref="O1038">XLOOKUP(1,('Emission Factors'!$E$5:$E$488='GHG emissions calculations'!$F1038)*('Emission Factors'!$H$5:$H$488='GHG emissions calculations'!$H1038),INDEX('Emission Factors'!$E$5:$T$488,0,MATCH('GHG emissions calculations'!O$6,'Emission Factors'!$E$5:$T$5,0)),"",0)</f>
        <v/>
      </c>
      <c r="P1038" s="313" t="str">
        <f t="array" ref="P1038">IFERROR(
    INDEX('Emission Factors'!$E$5:$P$488,
          MATCH(1,
                ('Emission Factors'!$E$5:$E$488 = 'GHG emissions calculations'!$F1038) *
                ('Emission Factors'!$H$5:$H$488 = 'GHG emissions calculations'!$H1038),
                0),
          MATCH('GHG emissions calculations'!P$6,'Emission Factors'!$E$5:$P$5,0)),
    "")</f>
        <v/>
      </c>
      <c r="Q1038" s="311" t="str">
        <f t="array" ref="Q1038">IFERROR(
    IF(
        INDEX('Emission Factors'!$E$5:$P$488,
              MATCH(1,
                    ('Emission Factors'!$E$5:$E$488 = 'GHG emissions calculations'!$F1038) *
                    ('Emission Factors'!$H$5:$H$488 = 'GHG emissions calculations'!$H1038),
                    0),
              MATCH('GHG emissions calculations'!Q$6, 'Emission Factors'!$E$5:$P$5, 0)) &lt;&gt; "",
        INDEX('Emission Factors'!$E$5:$P$488,
              MATCH(1,
                    ('Emission Factors'!$E$5:$E$488 = 'GHG emissions calculations'!$F1038) *
                    ('Emission Factors'!$H$5:$H$488 = 'GHG emissions calculations'!$H1038),
                    0),
              MATCH('GHG emissions calculations'!Q$6, 'Emission Factors'!$E$5:$P$5, 0)),
        ""),
    "")</f>
        <v/>
      </c>
      <c r="R1038" s="311" t="str">
        <f t="array" ref="R1038">IFERROR(
    IF(
        INDEX('Emission Factors'!$E$5:$R$488,
              MATCH(1,
                    ('Emission Factors'!$E$5:$E$488 = 'GHG emissions calculations'!$F1038) *
                    ('Emission Factors'!$H$5:$H$488 = 'GHG emissions calculations'!$H1038),
                    0),
              MATCH('GHG emissions calculations'!R$6, 'Emission Factors'!$E$5:$R$5, 0)) &lt;&gt; "",
        INDEX('Emission Factors'!$E$5:$R$488,
              MATCH(1,
                    ('Emission Factors'!$E$5:$E$488 = 'GHG emissions calculations'!$F1038) *
                    ('Emission Factors'!$H$5:$H$488 = 'GHG emissions calculations'!$H1038),
                    0),
              MATCH('GHG emissions calculations'!R$6, 'Emission Factors'!$E$5:$R$5, 0)),
        ""),
    "")</f>
        <v/>
      </c>
      <c r="S1038" s="312">
        <f t="shared" si="2"/>
        <v>0</v>
      </c>
      <c r="T1038" s="23"/>
    </row>
    <row r="1039" ht="15.75" customHeight="1" outlineLevel="1">
      <c r="A1039" s="23"/>
      <c r="B1039" s="71"/>
      <c r="C1039" s="71"/>
      <c r="D1039" s="71"/>
      <c r="E1039" s="314"/>
      <c r="F1039" s="311" t="str">
        <f>Lists!T403</f>
        <v>Titanium - Hot rolling - America</v>
      </c>
      <c r="G1039" s="311">
        <f t="array" ref="G1039">XLOOKUP(1,('Emission Factors'!$E$5:$E$488='GHG emissions calculations'!$F1039)*('Emission Factors'!$H$5:$H$488='GHG emissions calculations'!$H1039),INDEX('Emission Factors'!$E$5:$T$488,0,MATCH('GHG emissions calculations'!G$6,'Emission Factors'!$E$5:$T$5,0)),"",0)</f>
        <v>3</v>
      </c>
      <c r="H1039" s="311" t="s">
        <v>237</v>
      </c>
      <c r="I1039" s="312" t="str">
        <f>IF(
    SUMIFS('Import data'!$L$25:$L$80,
           'Import data'!$J$25:$J$80, F1039,
           'Import data'!$G$25:$G$80, 'GHG emissions calculations'!$H1039,
           'Import data'!$I$25:$I$80,$E$541) &lt;&gt; 0,
    SUMIFS('Import data'!$L$25:$L$80,
           'Import data'!$J$25:$J$80, F1039,
           'Import data'!$G$25:$G$80, 'GHG emissions calculations'!$H1039,
           'Import data'!$I$25:$I$80,$E$541),
    ""
)</f>
        <v/>
      </c>
      <c r="J1039" s="311" t="str">
        <f t="array" ref="J1039">IF(
    XLOOKUP(F1039, 'Import data'!$J$26:$J$47, 'Import data'!$M$26:$M$47, "", 0) = "Please add the region-specific supplier emission factor or choose a different region available in the IAEG database.",
    "",
    XLOOKUP(F1039, 'Import data'!$J$26:$J$47, 'Import data'!$M$26:$M$47, "", 0)
)</f>
        <v/>
      </c>
      <c r="K1039" s="311" t="str">
        <f t="array" ref="K1039">IFERROR(
    XLOOKUP(F1039,
            _xlws.FILTER('Supplier Emission'!$G$15:$G$49,
                   ('Supplier Emission'!$D$15:$D$49=H1039) * ('Supplier Emission'!$F$15:$F$49=$E$541)),
            _xlws.FILTER('Supplier Emission'!$I$15:$I$49,
                   ('Supplier Emission'!$D$15:$D$49=H1039) * ('Supplier Emission'!$F$15:$F$49=$E$541)),
            ""),
    "")</f>
        <v/>
      </c>
      <c r="L1039" s="311" t="str">
        <f t="array" ref="L1039">IFERROR(
    XLOOKUP(F1039,
            _xlws.FILTER('Supplier Emission'!$G$15:$G$49,
                   ('Supplier Emission'!$D$15:$D$49=H1039) * ('Supplier Emission'!$F$15:$F$49=$E$541)),
            _xlws.FILTER('Supplier Emission'!$J$15:$J$49,
                   ('Supplier Emission'!$D$15:$D$49=H1039) * ('Supplier Emission'!$F$15:$F$49=$E$541)),
            ""),
    "")</f>
        <v/>
      </c>
      <c r="M1039" s="311" t="str">
        <f t="array" ref="M1039">IFERROR(
    XLOOKUP(F1039,
            _xlws.FILTER('Supplier Emission'!$G$15:$G$49,
                   ('Supplier Emission'!$D$15:$D$49=H1039) * ('Supplier Emission'!$F$15:$F$49=$E$541)),
            _xlws.FILTER('Supplier Emission'!$M$15:$M$49,
                   ('Supplier Emission'!$D$15:$D$49=H1039) * ('Supplier Emission'!$F$15:$F$49=$E$541)),
            ""),
    "")</f>
        <v/>
      </c>
      <c r="N1039" s="311" t="str">
        <f t="array" ref="N1039">IFERROR(
    XLOOKUP(F1039,
            _xlws.FILTER('Supplier Emission'!$G$15:$G$49,
                   ('Supplier Emission'!$D$15:$D$49=H1039) * ('Supplier Emission'!$F$15:$F$49=$E$541)),
            _xlws.FILTER('Supplier Emission'!$H$15:$H$49,
                   ('Supplier Emission'!$D$15:$D$49=H1039) * ('Supplier Emission'!$F$15:$F$49=$E$541)),
            ""),
    "")</f>
        <v/>
      </c>
      <c r="O1039" s="311" t="str">
        <f t="array" ref="O1039">XLOOKUP(1,('Emission Factors'!$E$5:$E$488='GHG emissions calculations'!$F1039)*('Emission Factors'!$H$5:$H$488='GHG emissions calculations'!$H1039),INDEX('Emission Factors'!$E$5:$T$488,0,MATCH('GHG emissions calculations'!O$6,'Emission Factors'!$E$5:$T$5,0)),"",0)</f>
        <v>Titanium</v>
      </c>
      <c r="P1039" s="313">
        <f t="array" ref="P1039">IFERROR(
    INDEX('Emission Factors'!$E$5:$P$488,
          MATCH(1,
                ('Emission Factors'!$E$5:$E$488 = 'GHG emissions calculations'!$F1039) *
                ('Emission Factors'!$H$5:$H$488 = 'GHG emissions calculations'!$H1039),
                0),
          MATCH('GHG emissions calculations'!P$6,'Emission Factors'!$E$5:$P$5,0)),
    "")</f>
        <v>17</v>
      </c>
      <c r="Q1039" s="311" t="str">
        <f t="array" ref="Q1039">IFERROR(
    IF(
        INDEX('Emission Factors'!$E$5:$P$488,
              MATCH(1,
                    ('Emission Factors'!$E$5:$E$488 = 'GHG emissions calculations'!$F1039) *
                    ('Emission Factors'!$H$5:$H$488 = 'GHG emissions calculations'!$H1039),
                    0),
              MATCH('GHG emissions calculations'!Q$6, 'Emission Factors'!$E$5:$P$5, 0)) &lt;&gt; "",
        INDEX('Emission Factors'!$E$5:$P$488,
              MATCH(1,
                    ('Emission Factors'!$E$5:$E$488 = 'GHG emissions calculations'!$F1039) *
                    ('Emission Factors'!$H$5:$H$488 = 'GHG emissions calculations'!$H1039),
                    0),
              MATCH('GHG emissions calculations'!Q$6, 'Emission Factors'!$E$5:$P$5, 0)),
        ""),
    "")</f>
        <v>kgCO2e/kg</v>
      </c>
      <c r="R1039" s="311" t="str">
        <f t="array" ref="R1039">IFERROR(
    IF(
        INDEX('Emission Factors'!$E$5:$R$488,
              MATCH(1,
                    ('Emission Factors'!$E$5:$E$488 = 'GHG emissions calculations'!$F1039) *
                    ('Emission Factors'!$H$5:$H$488 = 'GHG emissions calculations'!$H1039),
                    0),
              MATCH('GHG emissions calculations'!R$6, 'Emission Factors'!$E$5:$R$5, 0)) &lt;&gt; "",
        INDEX('Emission Factors'!$E$5:$R$488,
              MATCH(1,
                    ('Emission Factors'!$E$5:$E$488 = 'GHG emissions calculations'!$F1039) *
                    ('Emission Factors'!$H$5:$H$488 = 'GHG emissions calculations'!$H1039),
                    0),
              MATCH('GHG emissions calculations'!R$6, 'Emission Factors'!$E$5:$R$5, 0)),
        ""),
    "")</f>
        <v>America</v>
      </c>
      <c r="S1039" s="312">
        <f t="shared" si="2"/>
        <v>0</v>
      </c>
      <c r="T1039" s="23"/>
    </row>
    <row r="1040" ht="15.75" customHeight="1" outlineLevel="1">
      <c r="A1040" s="23"/>
      <c r="B1040" s="71"/>
      <c r="C1040" s="71"/>
      <c r="D1040" s="71"/>
      <c r="E1040" s="314"/>
      <c r="F1040" s="311" t="str">
        <f>Lists!T406</f>
        <v>Titanium - Hot rolling - Asia</v>
      </c>
      <c r="G1040" s="311" t="str">
        <f t="array" ref="G1040">XLOOKUP(1,('Emission Factors'!$E$5:$E$488='GHG emissions calculations'!$F1040)*('Emission Factors'!$H$5:$H$488='GHG emissions calculations'!$H1040),INDEX('Emission Factors'!$E$5:$T$488,0,MATCH('GHG emissions calculations'!G$6,'Emission Factors'!$E$5:$T$5,0)),"",0)</f>
        <v/>
      </c>
      <c r="H1040" s="311" t="s">
        <v>237</v>
      </c>
      <c r="I1040" s="312" t="str">
        <f>IF(
    SUMIFS('Import data'!$L$25:$L$80,
           'Import data'!$J$25:$J$80, F1040,
           'Import data'!$G$25:$G$80, 'GHG emissions calculations'!$H1040,
           'Import data'!$I$25:$I$80,$E$541) &lt;&gt; 0,
    SUMIFS('Import data'!$L$25:$L$80,
           'Import data'!$J$25:$J$80, F1040,
           'Import data'!$G$25:$G$80, 'GHG emissions calculations'!$H1040,
           'Import data'!$I$25:$I$80,$E$541),
    ""
)</f>
        <v/>
      </c>
      <c r="J1040" s="311" t="str">
        <f t="array" ref="J1040">IF(
    XLOOKUP(F1040, 'Import data'!$J$26:$J$47, 'Import data'!$M$26:$M$47, "", 0) = "Please add the region-specific supplier emission factor or choose a different region available in the IAEG database.",
    "",
    XLOOKUP(F1040, 'Import data'!$J$26:$J$47, 'Import data'!$M$26:$M$47, "", 0)
)</f>
        <v/>
      </c>
      <c r="K1040" s="311" t="str">
        <f t="array" ref="K1040">IFERROR(
    XLOOKUP(F1040,
            _xlws.FILTER('Supplier Emission'!$G$15:$G$49,
                   ('Supplier Emission'!$D$15:$D$49=H1040) * ('Supplier Emission'!$F$15:$F$49=$E$541)),
            _xlws.FILTER('Supplier Emission'!$I$15:$I$49,
                   ('Supplier Emission'!$D$15:$D$49=H1040) * ('Supplier Emission'!$F$15:$F$49=$E$541)),
            ""),
    "")</f>
        <v/>
      </c>
      <c r="L1040" s="311" t="str">
        <f t="array" ref="L1040">IFERROR(
    XLOOKUP(F1040,
            _xlws.FILTER('Supplier Emission'!$G$15:$G$49,
                   ('Supplier Emission'!$D$15:$D$49=H1040) * ('Supplier Emission'!$F$15:$F$49=$E$541)),
            _xlws.FILTER('Supplier Emission'!$J$15:$J$49,
                   ('Supplier Emission'!$D$15:$D$49=H1040) * ('Supplier Emission'!$F$15:$F$49=$E$541)),
            ""),
    "")</f>
        <v/>
      </c>
      <c r="M1040" s="311" t="str">
        <f t="array" ref="M1040">IFERROR(
    XLOOKUP(F1040,
            _xlws.FILTER('Supplier Emission'!$G$15:$G$49,
                   ('Supplier Emission'!$D$15:$D$49=H1040) * ('Supplier Emission'!$F$15:$F$49=$E$541)),
            _xlws.FILTER('Supplier Emission'!$M$15:$M$49,
                   ('Supplier Emission'!$D$15:$D$49=H1040) * ('Supplier Emission'!$F$15:$F$49=$E$541)),
            ""),
    "")</f>
        <v/>
      </c>
      <c r="N1040" s="311" t="str">
        <f t="array" ref="N1040">IFERROR(
    XLOOKUP(F1040,
            _xlws.FILTER('Supplier Emission'!$G$15:$G$49,
                   ('Supplier Emission'!$D$15:$D$49=H1040) * ('Supplier Emission'!$F$15:$F$49=$E$541)),
            _xlws.FILTER('Supplier Emission'!$H$15:$H$49,
                   ('Supplier Emission'!$D$15:$D$49=H1040) * ('Supplier Emission'!$F$15:$F$49=$E$541)),
            ""),
    "")</f>
        <v/>
      </c>
      <c r="O1040" s="311" t="str">
        <f t="array" ref="O1040">XLOOKUP(1,('Emission Factors'!$E$5:$E$488='GHG emissions calculations'!$F1040)*('Emission Factors'!$H$5:$H$488='GHG emissions calculations'!$H1040),INDEX('Emission Factors'!$E$5:$T$488,0,MATCH('GHG emissions calculations'!O$6,'Emission Factors'!$E$5:$T$5,0)),"",0)</f>
        <v/>
      </c>
      <c r="P1040" s="313" t="str">
        <f t="array" ref="P1040">IFERROR(
    INDEX('Emission Factors'!$E$5:$P$488,
          MATCH(1,
                ('Emission Factors'!$E$5:$E$488 = 'GHG emissions calculations'!$F1040) *
                ('Emission Factors'!$H$5:$H$488 = 'GHG emissions calculations'!$H1040),
                0),
          MATCH('GHG emissions calculations'!P$6,'Emission Factors'!$E$5:$P$5,0)),
    "")</f>
        <v/>
      </c>
      <c r="Q1040" s="311" t="str">
        <f t="array" ref="Q1040">IFERROR(
    IF(
        INDEX('Emission Factors'!$E$5:$P$488,
              MATCH(1,
                    ('Emission Factors'!$E$5:$E$488 = 'GHG emissions calculations'!$F1040) *
                    ('Emission Factors'!$H$5:$H$488 = 'GHG emissions calculations'!$H1040),
                    0),
              MATCH('GHG emissions calculations'!Q$6, 'Emission Factors'!$E$5:$P$5, 0)) &lt;&gt; "",
        INDEX('Emission Factors'!$E$5:$P$488,
              MATCH(1,
                    ('Emission Factors'!$E$5:$E$488 = 'GHG emissions calculations'!$F1040) *
                    ('Emission Factors'!$H$5:$H$488 = 'GHG emissions calculations'!$H1040),
                    0),
              MATCH('GHG emissions calculations'!Q$6, 'Emission Factors'!$E$5:$P$5, 0)),
        ""),
    "")</f>
        <v/>
      </c>
      <c r="R1040" s="311" t="str">
        <f t="array" ref="R1040">IFERROR(
    IF(
        INDEX('Emission Factors'!$E$5:$R$488,
              MATCH(1,
                    ('Emission Factors'!$E$5:$E$488 = 'GHG emissions calculations'!$F1040) *
                    ('Emission Factors'!$H$5:$H$488 = 'GHG emissions calculations'!$H1040),
                    0),
              MATCH('GHG emissions calculations'!R$6, 'Emission Factors'!$E$5:$R$5, 0)) &lt;&gt; "",
        INDEX('Emission Factors'!$E$5:$R$488,
              MATCH(1,
                    ('Emission Factors'!$E$5:$E$488 = 'GHG emissions calculations'!$F1040) *
                    ('Emission Factors'!$H$5:$H$488 = 'GHG emissions calculations'!$H1040),
                    0),
              MATCH('GHG emissions calculations'!R$6, 'Emission Factors'!$E$5:$R$5, 0)),
        ""),
    "")</f>
        <v/>
      </c>
      <c r="S1040" s="312">
        <f t="shared" si="2"/>
        <v>0</v>
      </c>
      <c r="T1040" s="23"/>
    </row>
    <row r="1041" ht="15.75" customHeight="1" outlineLevel="1">
      <c r="A1041" s="23"/>
      <c r="B1041" s="71"/>
      <c r="C1041" s="71"/>
      <c r="D1041" s="71"/>
      <c r="E1041" s="314"/>
      <c r="F1041" s="311" t="str">
        <f>Lists!T404</f>
        <v>Titanium - Hot rolling - Europe</v>
      </c>
      <c r="G1041" s="311">
        <f t="array" ref="G1041">XLOOKUP(1,('Emission Factors'!$E$5:$E$488='GHG emissions calculations'!$F1041)*('Emission Factors'!$H$5:$H$488='GHG emissions calculations'!$H1041),INDEX('Emission Factors'!$E$5:$T$488,0,MATCH('GHG emissions calculations'!G$6,'Emission Factors'!$E$5:$T$5,0)),"",0)</f>
        <v>3</v>
      </c>
      <c r="H1041" s="311" t="s">
        <v>237</v>
      </c>
      <c r="I1041" s="312" t="str">
        <f>IF(
    SUMIFS('Import data'!$L$25:$L$80,
           'Import data'!$J$25:$J$80, F1041,
           'Import data'!$G$25:$G$80, 'GHG emissions calculations'!$H1041,
           'Import data'!$I$25:$I$80,$E$541) &lt;&gt; 0,
    SUMIFS('Import data'!$L$25:$L$80,
           'Import data'!$J$25:$J$80, F1041,
           'Import data'!$G$25:$G$80, 'GHG emissions calculations'!$H1041,
           'Import data'!$I$25:$I$80,$E$541),
    ""
)</f>
        <v/>
      </c>
      <c r="J1041" s="311" t="str">
        <f t="array" ref="J1041">IF(
    XLOOKUP(F1041, 'Import data'!$J$26:$J$47, 'Import data'!$M$26:$M$47, "", 0) = "Please add the region-specific supplier emission factor or choose a different region available in the IAEG database.",
    "",
    XLOOKUP(F1041, 'Import data'!$J$26:$J$47, 'Import data'!$M$26:$M$47, "", 0)
)</f>
        <v/>
      </c>
      <c r="K1041" s="311" t="str">
        <f t="array" ref="K1041">IFERROR(
    XLOOKUP(F1041,
            _xlws.FILTER('Supplier Emission'!$G$15:$G$49,
                   ('Supplier Emission'!$D$15:$D$49=H1041) * ('Supplier Emission'!$F$15:$F$49=$E$541)),
            _xlws.FILTER('Supplier Emission'!$I$15:$I$49,
                   ('Supplier Emission'!$D$15:$D$49=H1041) * ('Supplier Emission'!$F$15:$F$49=$E$541)),
            ""),
    "")</f>
        <v/>
      </c>
      <c r="L1041" s="311" t="str">
        <f t="array" ref="L1041">IFERROR(
    XLOOKUP(F1041,
            _xlws.FILTER('Supplier Emission'!$G$15:$G$49,
                   ('Supplier Emission'!$D$15:$D$49=H1041) * ('Supplier Emission'!$F$15:$F$49=$E$541)),
            _xlws.FILTER('Supplier Emission'!$J$15:$J$49,
                   ('Supplier Emission'!$D$15:$D$49=H1041) * ('Supplier Emission'!$F$15:$F$49=$E$541)),
            ""),
    "")</f>
        <v/>
      </c>
      <c r="M1041" s="311" t="str">
        <f t="array" ref="M1041">IFERROR(
    XLOOKUP(F1041,
            _xlws.FILTER('Supplier Emission'!$G$15:$G$49,
                   ('Supplier Emission'!$D$15:$D$49=H1041) * ('Supplier Emission'!$F$15:$F$49=$E$541)),
            _xlws.FILTER('Supplier Emission'!$M$15:$M$49,
                   ('Supplier Emission'!$D$15:$D$49=H1041) * ('Supplier Emission'!$F$15:$F$49=$E$541)),
            ""),
    "")</f>
        <v/>
      </c>
      <c r="N1041" s="311" t="str">
        <f t="array" ref="N1041">IFERROR(
    XLOOKUP(F1041,
            _xlws.FILTER('Supplier Emission'!$G$15:$G$49,
                   ('Supplier Emission'!$D$15:$D$49=H1041) * ('Supplier Emission'!$F$15:$F$49=$E$541)),
            _xlws.FILTER('Supplier Emission'!$H$15:$H$49,
                   ('Supplier Emission'!$D$15:$D$49=H1041) * ('Supplier Emission'!$F$15:$F$49=$E$541)),
            ""),
    "")</f>
        <v/>
      </c>
      <c r="O1041" s="311" t="str">
        <f t="array" ref="O1041">XLOOKUP(1,('Emission Factors'!$E$5:$E$488='GHG emissions calculations'!$F1041)*('Emission Factors'!$H$5:$H$488='GHG emissions calculations'!$H1041),INDEX('Emission Factors'!$E$5:$T$488,0,MATCH('GHG emissions calculations'!O$6,'Emission Factors'!$E$5:$T$5,0)),"",0)</f>
        <v>Hot rolling - Laminage à chaud (impact modéré)</v>
      </c>
      <c r="P1041" s="313">
        <f t="array" ref="P1041">IFERROR(
    INDEX('Emission Factors'!$E$5:$P$488,
          MATCH(1,
                ('Emission Factors'!$E$5:$E$488 = 'GHG emissions calculations'!$F1041) *
                ('Emission Factors'!$H$5:$H$488 = 'GHG emissions calculations'!$H1041),
                0),
          MATCH('GHG emissions calculations'!P$6,'Emission Factors'!$E$5:$P$5,0)),
    "")</f>
        <v>-0.00089</v>
      </c>
      <c r="Q1041" s="311" t="str">
        <f t="array" ref="Q1041">IFERROR(
    IF(
        INDEX('Emission Factors'!$E$5:$P$488,
              MATCH(1,
                    ('Emission Factors'!$E$5:$E$488 = 'GHG emissions calculations'!$F1041) *
                    ('Emission Factors'!$H$5:$H$488 = 'GHG emissions calculations'!$H1041),
                    0),
              MATCH('GHG emissions calculations'!Q$6, 'Emission Factors'!$E$5:$P$5, 0)) &lt;&gt; "",
        INDEX('Emission Factors'!$E$5:$P$488,
              MATCH(1,
                    ('Emission Factors'!$E$5:$E$488 = 'GHG emissions calculations'!$F1041) *
                    ('Emission Factors'!$H$5:$H$488 = 'GHG emissions calculations'!$H1041),
                    0),
              MATCH('GHG emissions calculations'!Q$6, 'Emission Factors'!$E$5:$P$5, 0)),
        ""),
    "")</f>
        <v>kgCO2e/kg</v>
      </c>
      <c r="R1041" s="311" t="str">
        <f t="array" ref="R1041">IFERROR(
    IF(
        INDEX('Emission Factors'!$E$5:$R$488,
              MATCH(1,
                    ('Emission Factors'!$E$5:$E$488 = 'GHG emissions calculations'!$F1041) *
                    ('Emission Factors'!$H$5:$H$488 = 'GHG emissions calculations'!$H1041),
                    0),
              MATCH('GHG emissions calculations'!R$6, 'Emission Factors'!$E$5:$R$5, 0)) &lt;&gt; "",
        INDEX('Emission Factors'!$E$5:$R$488,
              MATCH(1,
                    ('Emission Factors'!$E$5:$E$488 = 'GHG emissions calculations'!$F1041) *
                    ('Emission Factors'!$H$5:$H$488 = 'GHG emissions calculations'!$H1041),
                    0),
              MATCH('GHG emissions calculations'!R$6, 'Emission Factors'!$E$5:$R$5, 0)),
        ""),
    "")</f>
        <v>Europe</v>
      </c>
      <c r="S1041" s="312">
        <f t="shared" si="2"/>
        <v>0</v>
      </c>
      <c r="T1041" s="23"/>
    </row>
    <row r="1042" ht="15.75" customHeight="1" outlineLevel="1">
      <c r="A1042" s="23"/>
      <c r="B1042" s="71"/>
      <c r="C1042" s="71"/>
      <c r="D1042" s="71"/>
      <c r="E1042" s="314"/>
      <c r="F1042" s="311" t="str">
        <f>Lists!T409</f>
        <v>Titanium - Hot rolling - Global or unspecified region</v>
      </c>
      <c r="G1042" s="311">
        <f t="array" ref="G1042">XLOOKUP(1,('Emission Factors'!$E$5:$E$488='GHG emissions calculations'!$F1042)*('Emission Factors'!$H$5:$H$488='GHG emissions calculations'!$H1042),INDEX('Emission Factors'!$E$5:$T$488,0,MATCH('GHG emissions calculations'!G$6,'Emission Factors'!$E$5:$T$5,0)),"",0)</f>
        <v>3</v>
      </c>
      <c r="H1042" s="311" t="s">
        <v>237</v>
      </c>
      <c r="I1042" s="312" t="str">
        <f>IF(
    SUMIFS('Import data'!$L$25:$L$80,
           'Import data'!$J$25:$J$80, F1042,
           'Import data'!$G$25:$G$80, 'GHG emissions calculations'!$H1042,
           'Import data'!$I$25:$I$80,$E$541) &lt;&gt; 0,
    SUMIFS('Import data'!$L$25:$L$80,
           'Import data'!$J$25:$J$80, F1042,
           'Import data'!$G$25:$G$80, 'GHG emissions calculations'!$H1042,
           'Import data'!$I$25:$I$80,$E$541),
    ""
)</f>
        <v/>
      </c>
      <c r="J1042" s="311" t="str">
        <f t="array" ref="J1042">IF(
    XLOOKUP(F1042, 'Import data'!$J$26:$J$47, 'Import data'!$M$26:$M$47, "", 0) = "Please add the region-specific supplier emission factor or choose a different region available in the IAEG database.",
    "",
    XLOOKUP(F1042, 'Import data'!$J$26:$J$47, 'Import data'!$M$26:$M$47, "", 0)
)</f>
        <v/>
      </c>
      <c r="K1042" s="311" t="str">
        <f t="array" ref="K1042">IFERROR(
    XLOOKUP(F1042,
            _xlws.FILTER('Supplier Emission'!$G$15:$G$49,
                   ('Supplier Emission'!$D$15:$D$49=H1042) * ('Supplier Emission'!$F$15:$F$49=$E$541)),
            _xlws.FILTER('Supplier Emission'!$I$15:$I$49,
                   ('Supplier Emission'!$D$15:$D$49=H1042) * ('Supplier Emission'!$F$15:$F$49=$E$541)),
            ""),
    "")</f>
        <v/>
      </c>
      <c r="L1042" s="311" t="str">
        <f t="array" ref="L1042">IFERROR(
    XLOOKUP(F1042,
            _xlws.FILTER('Supplier Emission'!$G$15:$G$49,
                   ('Supplier Emission'!$D$15:$D$49=H1042) * ('Supplier Emission'!$F$15:$F$49=$E$541)),
            _xlws.FILTER('Supplier Emission'!$J$15:$J$49,
                   ('Supplier Emission'!$D$15:$D$49=H1042) * ('Supplier Emission'!$F$15:$F$49=$E$541)),
            ""),
    "")</f>
        <v/>
      </c>
      <c r="M1042" s="311" t="str">
        <f t="array" ref="M1042">IFERROR(
    XLOOKUP(F1042,
            _xlws.FILTER('Supplier Emission'!$G$15:$G$49,
                   ('Supplier Emission'!$D$15:$D$49=H1042) * ('Supplier Emission'!$F$15:$F$49=$E$541)),
            _xlws.FILTER('Supplier Emission'!$M$15:$M$49,
                   ('Supplier Emission'!$D$15:$D$49=H1042) * ('Supplier Emission'!$F$15:$F$49=$E$541)),
            ""),
    "")</f>
        <v/>
      </c>
      <c r="N1042" s="311" t="str">
        <f t="array" ref="N1042">IFERROR(
    XLOOKUP(F1042,
            _xlws.FILTER('Supplier Emission'!$G$15:$G$49,
                   ('Supplier Emission'!$D$15:$D$49=H1042) * ('Supplier Emission'!$F$15:$F$49=$E$541)),
            _xlws.FILTER('Supplier Emission'!$H$15:$H$49,
                   ('Supplier Emission'!$D$15:$D$49=H1042) * ('Supplier Emission'!$F$15:$F$49=$E$541)),
            ""),
    "")</f>
        <v/>
      </c>
      <c r="O1042" s="311" t="str">
        <f t="array" ref="O1042">XLOOKUP(1,('Emission Factors'!$E$5:$E$488='GHG emissions calculations'!$F1042)*('Emission Factors'!$H$5:$H$488='GHG emissions calculations'!$H1042),INDEX('Emission Factors'!$E$5:$T$488,0,MATCH('GHG emissions calculations'!O$6,'Emission Factors'!$E$5:$T$5,0)),"",0)</f>
        <v>Titanium + Hot rolling - Laminage à chaud (impact modéré)</v>
      </c>
      <c r="P1042" s="313">
        <f t="array" ref="P1042">IFERROR(
    INDEX('Emission Factors'!$E$5:$P$488,
          MATCH(1,
                ('Emission Factors'!$E$5:$E$488 = 'GHG emissions calculations'!$F1042) *
                ('Emission Factors'!$H$5:$H$488 = 'GHG emissions calculations'!$H1042),
                0),
          MATCH('GHG emissions calculations'!P$6,'Emission Factors'!$E$5:$P$5,0)),
    "")</f>
        <v>16.99911</v>
      </c>
      <c r="Q1042" s="311" t="str">
        <f t="array" ref="Q1042">IFERROR(
    IF(
        INDEX('Emission Factors'!$E$5:$P$488,
              MATCH(1,
                    ('Emission Factors'!$E$5:$E$488 = 'GHG emissions calculations'!$F1042) *
                    ('Emission Factors'!$H$5:$H$488 = 'GHG emissions calculations'!$H1042),
                    0),
              MATCH('GHG emissions calculations'!Q$6, 'Emission Factors'!$E$5:$P$5, 0)) &lt;&gt; "",
        INDEX('Emission Factors'!$E$5:$P$488,
              MATCH(1,
                    ('Emission Factors'!$E$5:$E$488 = 'GHG emissions calculations'!$F1042) *
                    ('Emission Factors'!$H$5:$H$488 = 'GHG emissions calculations'!$H1042),
                    0),
              MATCH('GHG emissions calculations'!Q$6, 'Emission Factors'!$E$5:$P$5, 0)),
        ""),
    "")</f>
        <v>kgCO2e/kg</v>
      </c>
      <c r="R1042" s="311" t="str">
        <f t="array" ref="R1042">IFERROR(
    IF(
        INDEX('Emission Factors'!$E$5:$R$488,
              MATCH(1,
                    ('Emission Factors'!$E$5:$E$488 = 'GHG emissions calculations'!$F1042) *
                    ('Emission Factors'!$H$5:$H$488 = 'GHG emissions calculations'!$H1042),
                    0),
              MATCH('GHG emissions calculations'!R$6, 'Emission Factors'!$E$5:$R$5, 0)) &lt;&gt; "",
        INDEX('Emission Factors'!$E$5:$R$488,
              MATCH(1,
                    ('Emission Factors'!$E$5:$E$488 = 'GHG emissions calculations'!$F1042) *
                    ('Emission Factors'!$H$5:$H$488 = 'GHG emissions calculations'!$H1042),
                    0),
              MATCH('GHG emissions calculations'!R$6, 'Emission Factors'!$E$5:$R$5, 0)),
        ""),
    "")</f>
        <v>Global or unspecified region</v>
      </c>
      <c r="S1042" s="312">
        <f t="shared" si="2"/>
        <v>0</v>
      </c>
      <c r="T1042" s="23"/>
    </row>
    <row r="1043" ht="15.75" customHeight="1" outlineLevel="1">
      <c r="A1043" s="23"/>
      <c r="B1043" s="71"/>
      <c r="C1043" s="71"/>
      <c r="D1043" s="71"/>
      <c r="E1043" s="314"/>
      <c r="F1043" s="311" t="str">
        <f>Lists!T408</f>
        <v>Titanium - Hot rolling - Middle East</v>
      </c>
      <c r="G1043" s="311" t="str">
        <f t="array" ref="G1043">XLOOKUP(1,('Emission Factors'!$E$5:$E$488='GHG emissions calculations'!$F1043)*('Emission Factors'!$H$5:$H$488='GHG emissions calculations'!$H1043),INDEX('Emission Factors'!$E$5:$T$488,0,MATCH('GHG emissions calculations'!G$6,'Emission Factors'!$E$5:$T$5,0)),"",0)</f>
        <v/>
      </c>
      <c r="H1043" s="311" t="s">
        <v>237</v>
      </c>
      <c r="I1043" s="312" t="str">
        <f>IF(
    SUMIFS('Import data'!$L$25:$L$80,
           'Import data'!$J$25:$J$80, F1043,
           'Import data'!$G$25:$G$80, 'GHG emissions calculations'!$H1043,
           'Import data'!$I$25:$I$80,$E$541) &lt;&gt; 0,
    SUMIFS('Import data'!$L$25:$L$80,
           'Import data'!$J$25:$J$80, F1043,
           'Import data'!$G$25:$G$80, 'GHG emissions calculations'!$H1043,
           'Import data'!$I$25:$I$80,$E$541),
    ""
)</f>
        <v/>
      </c>
      <c r="J1043" s="311" t="str">
        <f t="array" ref="J1043">IF(
    XLOOKUP(F1043, 'Import data'!$J$26:$J$47, 'Import data'!$M$26:$M$47, "", 0) = "Please add the region-specific supplier emission factor or choose a different region available in the IAEG database.",
    "",
    XLOOKUP(F1043, 'Import data'!$J$26:$J$47, 'Import data'!$M$26:$M$47, "", 0)
)</f>
        <v/>
      </c>
      <c r="K1043" s="311" t="str">
        <f t="array" ref="K1043">IFERROR(
    XLOOKUP(F1043,
            _xlws.FILTER('Supplier Emission'!$G$15:$G$49,
                   ('Supplier Emission'!$D$15:$D$49=H1043) * ('Supplier Emission'!$F$15:$F$49=$E$541)),
            _xlws.FILTER('Supplier Emission'!$I$15:$I$49,
                   ('Supplier Emission'!$D$15:$D$49=H1043) * ('Supplier Emission'!$F$15:$F$49=$E$541)),
            ""),
    "")</f>
        <v/>
      </c>
      <c r="L1043" s="311" t="str">
        <f t="array" ref="L1043">IFERROR(
    XLOOKUP(F1043,
            _xlws.FILTER('Supplier Emission'!$G$15:$G$49,
                   ('Supplier Emission'!$D$15:$D$49=H1043) * ('Supplier Emission'!$F$15:$F$49=$E$541)),
            _xlws.FILTER('Supplier Emission'!$J$15:$J$49,
                   ('Supplier Emission'!$D$15:$D$49=H1043) * ('Supplier Emission'!$F$15:$F$49=$E$541)),
            ""),
    "")</f>
        <v/>
      </c>
      <c r="M1043" s="311" t="str">
        <f t="array" ref="M1043">IFERROR(
    XLOOKUP(F1043,
            _xlws.FILTER('Supplier Emission'!$G$15:$G$49,
                   ('Supplier Emission'!$D$15:$D$49=H1043) * ('Supplier Emission'!$F$15:$F$49=$E$541)),
            _xlws.FILTER('Supplier Emission'!$M$15:$M$49,
                   ('Supplier Emission'!$D$15:$D$49=H1043) * ('Supplier Emission'!$F$15:$F$49=$E$541)),
            ""),
    "")</f>
        <v/>
      </c>
      <c r="N1043" s="311" t="str">
        <f t="array" ref="N1043">IFERROR(
    XLOOKUP(F1043,
            _xlws.FILTER('Supplier Emission'!$G$15:$G$49,
                   ('Supplier Emission'!$D$15:$D$49=H1043) * ('Supplier Emission'!$F$15:$F$49=$E$541)),
            _xlws.FILTER('Supplier Emission'!$H$15:$H$49,
                   ('Supplier Emission'!$D$15:$D$49=H1043) * ('Supplier Emission'!$F$15:$F$49=$E$541)),
            ""),
    "")</f>
        <v/>
      </c>
      <c r="O1043" s="311" t="str">
        <f t="array" ref="O1043">XLOOKUP(1,('Emission Factors'!$E$5:$E$488='GHG emissions calculations'!$F1043)*('Emission Factors'!$H$5:$H$488='GHG emissions calculations'!$H1043),INDEX('Emission Factors'!$E$5:$T$488,0,MATCH('GHG emissions calculations'!O$6,'Emission Factors'!$E$5:$T$5,0)),"",0)</f>
        <v/>
      </c>
      <c r="P1043" s="313" t="str">
        <f t="array" ref="P1043">IFERROR(
    INDEX('Emission Factors'!$E$5:$P$488,
          MATCH(1,
                ('Emission Factors'!$E$5:$E$488 = 'GHG emissions calculations'!$F1043) *
                ('Emission Factors'!$H$5:$H$488 = 'GHG emissions calculations'!$H1043),
                0),
          MATCH('GHG emissions calculations'!P$6,'Emission Factors'!$E$5:$P$5,0)),
    "")</f>
        <v/>
      </c>
      <c r="Q1043" s="311" t="str">
        <f t="array" ref="Q1043">IFERROR(
    IF(
        INDEX('Emission Factors'!$E$5:$P$488,
              MATCH(1,
                    ('Emission Factors'!$E$5:$E$488 = 'GHG emissions calculations'!$F1043) *
                    ('Emission Factors'!$H$5:$H$488 = 'GHG emissions calculations'!$H1043),
                    0),
              MATCH('GHG emissions calculations'!Q$6, 'Emission Factors'!$E$5:$P$5, 0)) &lt;&gt; "",
        INDEX('Emission Factors'!$E$5:$P$488,
              MATCH(1,
                    ('Emission Factors'!$E$5:$E$488 = 'GHG emissions calculations'!$F1043) *
                    ('Emission Factors'!$H$5:$H$488 = 'GHG emissions calculations'!$H1043),
                    0),
              MATCH('GHG emissions calculations'!Q$6, 'Emission Factors'!$E$5:$P$5, 0)),
        ""),
    "")</f>
        <v/>
      </c>
      <c r="R1043" s="311" t="str">
        <f t="array" ref="R1043">IFERROR(
    IF(
        INDEX('Emission Factors'!$E$5:$R$488,
              MATCH(1,
                    ('Emission Factors'!$E$5:$E$488 = 'GHG emissions calculations'!$F1043) *
                    ('Emission Factors'!$H$5:$H$488 = 'GHG emissions calculations'!$H1043),
                    0),
              MATCH('GHG emissions calculations'!R$6, 'Emission Factors'!$E$5:$R$5, 0)) &lt;&gt; "",
        INDEX('Emission Factors'!$E$5:$R$488,
              MATCH(1,
                    ('Emission Factors'!$E$5:$E$488 = 'GHG emissions calculations'!$F1043) *
                    ('Emission Factors'!$H$5:$H$488 = 'GHG emissions calculations'!$H1043),
                    0),
              MATCH('GHG emissions calculations'!R$6, 'Emission Factors'!$E$5:$R$5, 0)),
        ""),
    "")</f>
        <v/>
      </c>
      <c r="S1043" s="312">
        <f t="shared" si="2"/>
        <v>0</v>
      </c>
      <c r="T1043" s="23"/>
    </row>
    <row r="1044" ht="15.75" customHeight="1" outlineLevel="1">
      <c r="A1044" s="23"/>
      <c r="B1044" s="71"/>
      <c r="C1044" s="71"/>
      <c r="D1044" s="71"/>
      <c r="E1044" s="314"/>
      <c r="F1044" s="311" t="str">
        <f>Lists!T407</f>
        <v>Titanium - Hot rolling - Oceania</v>
      </c>
      <c r="G1044" s="311" t="str">
        <f t="array" ref="G1044">XLOOKUP(1,('Emission Factors'!$E$5:$E$488='GHG emissions calculations'!$F1044)*('Emission Factors'!$H$5:$H$488='GHG emissions calculations'!$H1044),INDEX('Emission Factors'!$E$5:$T$488,0,MATCH('GHG emissions calculations'!G$6,'Emission Factors'!$E$5:$T$5,0)),"",0)</f>
        <v/>
      </c>
      <c r="H1044" s="311" t="s">
        <v>237</v>
      </c>
      <c r="I1044" s="312" t="str">
        <f>IF(
    SUMIFS('Import data'!$L$25:$L$80,
           'Import data'!$J$25:$J$80, F1044,
           'Import data'!$G$25:$G$80, 'GHG emissions calculations'!$H1044,
           'Import data'!$I$25:$I$80,$E$541) &lt;&gt; 0,
    SUMIFS('Import data'!$L$25:$L$80,
           'Import data'!$J$25:$J$80, F1044,
           'Import data'!$G$25:$G$80, 'GHG emissions calculations'!$H1044,
           'Import data'!$I$25:$I$80,$E$541),
    ""
)</f>
        <v/>
      </c>
      <c r="J1044" s="311" t="str">
        <f t="array" ref="J1044">IF(
    XLOOKUP(F1044, 'Import data'!$J$26:$J$47, 'Import data'!$M$26:$M$47, "", 0) = "Please add the region-specific supplier emission factor or choose a different region available in the IAEG database.",
    "",
    XLOOKUP(F1044, 'Import data'!$J$26:$J$47, 'Import data'!$M$26:$M$47, "", 0)
)</f>
        <v/>
      </c>
      <c r="K1044" s="311" t="str">
        <f t="array" ref="K1044">IFERROR(
    XLOOKUP(F1044,
            _xlws.FILTER('Supplier Emission'!$G$15:$G$49,
                   ('Supplier Emission'!$D$15:$D$49=H1044) * ('Supplier Emission'!$F$15:$F$49=$E$541)),
            _xlws.FILTER('Supplier Emission'!$I$15:$I$49,
                   ('Supplier Emission'!$D$15:$D$49=H1044) * ('Supplier Emission'!$F$15:$F$49=$E$541)),
            ""),
    "")</f>
        <v/>
      </c>
      <c r="L1044" s="311" t="str">
        <f t="array" ref="L1044">IFERROR(
    XLOOKUP(F1044,
            _xlws.FILTER('Supplier Emission'!$G$15:$G$49,
                   ('Supplier Emission'!$D$15:$D$49=H1044) * ('Supplier Emission'!$F$15:$F$49=$E$541)),
            _xlws.FILTER('Supplier Emission'!$J$15:$J$49,
                   ('Supplier Emission'!$D$15:$D$49=H1044) * ('Supplier Emission'!$F$15:$F$49=$E$541)),
            ""),
    "")</f>
        <v/>
      </c>
      <c r="M1044" s="311" t="str">
        <f t="array" ref="M1044">IFERROR(
    XLOOKUP(F1044,
            _xlws.FILTER('Supplier Emission'!$G$15:$G$49,
                   ('Supplier Emission'!$D$15:$D$49=H1044) * ('Supplier Emission'!$F$15:$F$49=$E$541)),
            _xlws.FILTER('Supplier Emission'!$M$15:$M$49,
                   ('Supplier Emission'!$D$15:$D$49=H1044) * ('Supplier Emission'!$F$15:$F$49=$E$541)),
            ""),
    "")</f>
        <v/>
      </c>
      <c r="N1044" s="311" t="str">
        <f t="array" ref="N1044">IFERROR(
    XLOOKUP(F1044,
            _xlws.FILTER('Supplier Emission'!$G$15:$G$49,
                   ('Supplier Emission'!$D$15:$D$49=H1044) * ('Supplier Emission'!$F$15:$F$49=$E$541)),
            _xlws.FILTER('Supplier Emission'!$H$15:$H$49,
                   ('Supplier Emission'!$D$15:$D$49=H1044) * ('Supplier Emission'!$F$15:$F$49=$E$541)),
            ""),
    "")</f>
        <v/>
      </c>
      <c r="O1044" s="311" t="str">
        <f t="array" ref="O1044">XLOOKUP(1,('Emission Factors'!$E$5:$E$488='GHG emissions calculations'!$F1044)*('Emission Factors'!$H$5:$H$488='GHG emissions calculations'!$H1044),INDEX('Emission Factors'!$E$5:$T$488,0,MATCH('GHG emissions calculations'!O$6,'Emission Factors'!$E$5:$T$5,0)),"",0)</f>
        <v/>
      </c>
      <c r="P1044" s="313" t="str">
        <f t="array" ref="P1044">IFERROR(
    INDEX('Emission Factors'!$E$5:$P$488,
          MATCH(1,
                ('Emission Factors'!$E$5:$E$488 = 'GHG emissions calculations'!$F1044) *
                ('Emission Factors'!$H$5:$H$488 = 'GHG emissions calculations'!$H1044),
                0),
          MATCH('GHG emissions calculations'!P$6,'Emission Factors'!$E$5:$P$5,0)),
    "")</f>
        <v/>
      </c>
      <c r="Q1044" s="311" t="str">
        <f t="array" ref="Q1044">IFERROR(
    IF(
        INDEX('Emission Factors'!$E$5:$P$488,
              MATCH(1,
                    ('Emission Factors'!$E$5:$E$488 = 'GHG emissions calculations'!$F1044) *
                    ('Emission Factors'!$H$5:$H$488 = 'GHG emissions calculations'!$H1044),
                    0),
              MATCH('GHG emissions calculations'!Q$6, 'Emission Factors'!$E$5:$P$5, 0)) &lt;&gt; "",
        INDEX('Emission Factors'!$E$5:$P$488,
              MATCH(1,
                    ('Emission Factors'!$E$5:$E$488 = 'GHG emissions calculations'!$F1044) *
                    ('Emission Factors'!$H$5:$H$488 = 'GHG emissions calculations'!$H1044),
                    0),
              MATCH('GHG emissions calculations'!Q$6, 'Emission Factors'!$E$5:$P$5, 0)),
        ""),
    "")</f>
        <v/>
      </c>
      <c r="R1044" s="311" t="str">
        <f t="array" ref="R1044">IFERROR(
    IF(
        INDEX('Emission Factors'!$E$5:$R$488,
              MATCH(1,
                    ('Emission Factors'!$E$5:$E$488 = 'GHG emissions calculations'!$F1044) *
                    ('Emission Factors'!$H$5:$H$488 = 'GHG emissions calculations'!$H1044),
                    0),
              MATCH('GHG emissions calculations'!R$6, 'Emission Factors'!$E$5:$R$5, 0)) &lt;&gt; "",
        INDEX('Emission Factors'!$E$5:$R$488,
              MATCH(1,
                    ('Emission Factors'!$E$5:$E$488 = 'GHG emissions calculations'!$F1044) *
                    ('Emission Factors'!$H$5:$H$488 = 'GHG emissions calculations'!$H1044),
                    0),
              MATCH('GHG emissions calculations'!R$6, 'Emission Factors'!$E$5:$R$5, 0)),
        ""),
    "")</f>
        <v/>
      </c>
      <c r="S1044" s="312">
        <f t="shared" si="2"/>
        <v>0</v>
      </c>
      <c r="T1044" s="23"/>
    </row>
    <row r="1045" ht="15.75" customHeight="1" outlineLevel="1">
      <c r="A1045" s="23"/>
      <c r="B1045" s="71"/>
      <c r="C1045" s="71"/>
      <c r="D1045" s="71"/>
      <c r="E1045" s="314"/>
      <c r="F1045" s="311" t="str">
        <f>Lists!T412</f>
        <v>Titanium - Metal drilling - Africa</v>
      </c>
      <c r="G1045" s="311" t="str">
        <f t="array" ref="G1045">XLOOKUP(1,('Emission Factors'!$E$5:$E$488='GHG emissions calculations'!$F1045)*('Emission Factors'!$H$5:$H$488='GHG emissions calculations'!$H1045),INDEX('Emission Factors'!$E$5:$T$488,0,MATCH('GHG emissions calculations'!G$6,'Emission Factors'!$E$5:$T$5,0)),"",0)</f>
        <v/>
      </c>
      <c r="H1045" s="311" t="s">
        <v>237</v>
      </c>
      <c r="I1045" s="312" t="str">
        <f>IF(
    SUMIFS('Import data'!$L$25:$L$80,
           'Import data'!$J$25:$J$80, F1045,
           'Import data'!$G$25:$G$80, 'GHG emissions calculations'!$H1045,
           'Import data'!$I$25:$I$80,$E$541) &lt;&gt; 0,
    SUMIFS('Import data'!$L$25:$L$80,
           'Import data'!$J$25:$J$80, F1045,
           'Import data'!$G$25:$G$80, 'GHG emissions calculations'!$H1045,
           'Import data'!$I$25:$I$80,$E$541),
    ""
)</f>
        <v/>
      </c>
      <c r="J1045" s="311" t="str">
        <f t="array" ref="J1045">IF(
    XLOOKUP(F1045, 'Import data'!$J$26:$J$47, 'Import data'!$M$26:$M$47, "", 0) = "Please add the region-specific supplier emission factor or choose a different region available in the IAEG database.",
    "",
    XLOOKUP(F1045, 'Import data'!$J$26:$J$47, 'Import data'!$M$26:$M$47, "", 0)
)</f>
        <v/>
      </c>
      <c r="K1045" s="311" t="str">
        <f t="array" ref="K1045">IFERROR(
    XLOOKUP(F1045,
            _xlws.FILTER('Supplier Emission'!$G$15:$G$49,
                   ('Supplier Emission'!$D$15:$D$49=H1045) * ('Supplier Emission'!$F$15:$F$49=$E$541)),
            _xlws.FILTER('Supplier Emission'!$I$15:$I$49,
                   ('Supplier Emission'!$D$15:$D$49=H1045) * ('Supplier Emission'!$F$15:$F$49=$E$541)),
            ""),
    "")</f>
        <v/>
      </c>
      <c r="L1045" s="311" t="str">
        <f t="array" ref="L1045">IFERROR(
    XLOOKUP(F1045,
            _xlws.FILTER('Supplier Emission'!$G$15:$G$49,
                   ('Supplier Emission'!$D$15:$D$49=H1045) * ('Supplier Emission'!$F$15:$F$49=$E$541)),
            _xlws.FILTER('Supplier Emission'!$J$15:$J$49,
                   ('Supplier Emission'!$D$15:$D$49=H1045) * ('Supplier Emission'!$F$15:$F$49=$E$541)),
            ""),
    "")</f>
        <v/>
      </c>
      <c r="M1045" s="311" t="str">
        <f t="array" ref="M1045">IFERROR(
    XLOOKUP(F1045,
            _xlws.FILTER('Supplier Emission'!$G$15:$G$49,
                   ('Supplier Emission'!$D$15:$D$49=H1045) * ('Supplier Emission'!$F$15:$F$49=$E$541)),
            _xlws.FILTER('Supplier Emission'!$M$15:$M$49,
                   ('Supplier Emission'!$D$15:$D$49=H1045) * ('Supplier Emission'!$F$15:$F$49=$E$541)),
            ""),
    "")</f>
        <v/>
      </c>
      <c r="N1045" s="311" t="str">
        <f t="array" ref="N1045">IFERROR(
    XLOOKUP(F1045,
            _xlws.FILTER('Supplier Emission'!$G$15:$G$49,
                   ('Supplier Emission'!$D$15:$D$49=H1045) * ('Supplier Emission'!$F$15:$F$49=$E$541)),
            _xlws.FILTER('Supplier Emission'!$H$15:$H$49,
                   ('Supplier Emission'!$D$15:$D$49=H1045) * ('Supplier Emission'!$F$15:$F$49=$E$541)),
            ""),
    "")</f>
        <v/>
      </c>
      <c r="O1045" s="311" t="str">
        <f t="array" ref="O1045">XLOOKUP(1,('Emission Factors'!$E$5:$E$488='GHG emissions calculations'!$F1045)*('Emission Factors'!$H$5:$H$488='GHG emissions calculations'!$H1045),INDEX('Emission Factors'!$E$5:$T$488,0,MATCH('GHG emissions calculations'!O$6,'Emission Factors'!$E$5:$T$5,0)),"",0)</f>
        <v/>
      </c>
      <c r="P1045" s="313" t="str">
        <f t="array" ref="P1045">IFERROR(
    INDEX('Emission Factors'!$E$5:$P$488,
          MATCH(1,
                ('Emission Factors'!$E$5:$E$488 = 'GHG emissions calculations'!$F1045) *
                ('Emission Factors'!$H$5:$H$488 = 'GHG emissions calculations'!$H1045),
                0),
          MATCH('GHG emissions calculations'!P$6,'Emission Factors'!$E$5:$P$5,0)),
    "")</f>
        <v/>
      </c>
      <c r="Q1045" s="311" t="str">
        <f t="array" ref="Q1045">IFERROR(
    IF(
        INDEX('Emission Factors'!$E$5:$P$488,
              MATCH(1,
                    ('Emission Factors'!$E$5:$E$488 = 'GHG emissions calculations'!$F1045) *
                    ('Emission Factors'!$H$5:$H$488 = 'GHG emissions calculations'!$H1045),
                    0),
              MATCH('GHG emissions calculations'!Q$6, 'Emission Factors'!$E$5:$P$5, 0)) &lt;&gt; "",
        INDEX('Emission Factors'!$E$5:$P$488,
              MATCH(1,
                    ('Emission Factors'!$E$5:$E$488 = 'GHG emissions calculations'!$F1045) *
                    ('Emission Factors'!$H$5:$H$488 = 'GHG emissions calculations'!$H1045),
                    0),
              MATCH('GHG emissions calculations'!Q$6, 'Emission Factors'!$E$5:$P$5, 0)),
        ""),
    "")</f>
        <v/>
      </c>
      <c r="R1045" s="311" t="str">
        <f t="array" ref="R1045">IFERROR(
    IF(
        INDEX('Emission Factors'!$E$5:$R$488,
              MATCH(1,
                    ('Emission Factors'!$E$5:$E$488 = 'GHG emissions calculations'!$F1045) *
                    ('Emission Factors'!$H$5:$H$488 = 'GHG emissions calculations'!$H1045),
                    0),
              MATCH('GHG emissions calculations'!R$6, 'Emission Factors'!$E$5:$R$5, 0)) &lt;&gt; "",
        INDEX('Emission Factors'!$E$5:$R$488,
              MATCH(1,
                    ('Emission Factors'!$E$5:$E$488 = 'GHG emissions calculations'!$F1045) *
                    ('Emission Factors'!$H$5:$H$488 = 'GHG emissions calculations'!$H1045),
                    0),
              MATCH('GHG emissions calculations'!R$6, 'Emission Factors'!$E$5:$R$5, 0)),
        ""),
    "")</f>
        <v/>
      </c>
      <c r="S1045" s="312">
        <f t="shared" si="2"/>
        <v>0</v>
      </c>
      <c r="T1045" s="23"/>
    </row>
    <row r="1046" ht="15.75" customHeight="1" outlineLevel="1">
      <c r="A1046" s="23"/>
      <c r="B1046" s="71"/>
      <c r="C1046" s="71"/>
      <c r="D1046" s="71"/>
      <c r="E1046" s="314"/>
      <c r="F1046" s="311" t="str">
        <f>Lists!T410</f>
        <v>Titanium - Metal drilling - America</v>
      </c>
      <c r="G1046" s="311">
        <f t="array" ref="G1046">XLOOKUP(1,('Emission Factors'!$E$5:$E$488='GHG emissions calculations'!$F1046)*('Emission Factors'!$H$5:$H$488='GHG emissions calculations'!$H1046),INDEX('Emission Factors'!$E$5:$T$488,0,MATCH('GHG emissions calculations'!G$6,'Emission Factors'!$E$5:$T$5,0)),"",0)</f>
        <v>3</v>
      </c>
      <c r="H1046" s="311" t="s">
        <v>237</v>
      </c>
      <c r="I1046" s="312" t="str">
        <f>IF(
    SUMIFS('Import data'!$L$25:$L$80,
           'Import data'!$J$25:$J$80, F1046,
           'Import data'!$G$25:$G$80, 'GHG emissions calculations'!$H1046,
           'Import data'!$I$25:$I$80,$E$541) &lt;&gt; 0,
    SUMIFS('Import data'!$L$25:$L$80,
           'Import data'!$J$25:$J$80, F1046,
           'Import data'!$G$25:$G$80, 'GHG emissions calculations'!$H1046,
           'Import data'!$I$25:$I$80,$E$541),
    ""
)</f>
        <v/>
      </c>
      <c r="J1046" s="311" t="str">
        <f t="array" ref="J1046">IF(
    XLOOKUP(F1046, 'Import data'!$J$26:$J$47, 'Import data'!$M$26:$M$47, "", 0) = "Please add the region-specific supplier emission factor or choose a different region available in the IAEG database.",
    "",
    XLOOKUP(F1046, 'Import data'!$J$26:$J$47, 'Import data'!$M$26:$M$47, "", 0)
)</f>
        <v/>
      </c>
      <c r="K1046" s="311" t="str">
        <f t="array" ref="K1046">IFERROR(
    XLOOKUP(F1046,
            _xlws.FILTER('Supplier Emission'!$G$15:$G$49,
                   ('Supplier Emission'!$D$15:$D$49=H1046) * ('Supplier Emission'!$F$15:$F$49=$E$541)),
            _xlws.FILTER('Supplier Emission'!$I$15:$I$49,
                   ('Supplier Emission'!$D$15:$D$49=H1046) * ('Supplier Emission'!$F$15:$F$49=$E$541)),
            ""),
    "")</f>
        <v/>
      </c>
      <c r="L1046" s="311" t="str">
        <f t="array" ref="L1046">IFERROR(
    XLOOKUP(F1046,
            _xlws.FILTER('Supplier Emission'!$G$15:$G$49,
                   ('Supplier Emission'!$D$15:$D$49=H1046) * ('Supplier Emission'!$F$15:$F$49=$E$541)),
            _xlws.FILTER('Supplier Emission'!$J$15:$J$49,
                   ('Supplier Emission'!$D$15:$D$49=H1046) * ('Supplier Emission'!$F$15:$F$49=$E$541)),
            ""),
    "")</f>
        <v/>
      </c>
      <c r="M1046" s="311" t="str">
        <f t="array" ref="M1046">IFERROR(
    XLOOKUP(F1046,
            _xlws.FILTER('Supplier Emission'!$G$15:$G$49,
                   ('Supplier Emission'!$D$15:$D$49=H1046) * ('Supplier Emission'!$F$15:$F$49=$E$541)),
            _xlws.FILTER('Supplier Emission'!$M$15:$M$49,
                   ('Supplier Emission'!$D$15:$D$49=H1046) * ('Supplier Emission'!$F$15:$F$49=$E$541)),
            ""),
    "")</f>
        <v/>
      </c>
      <c r="N1046" s="311" t="str">
        <f t="array" ref="N1046">IFERROR(
    XLOOKUP(F1046,
            _xlws.FILTER('Supplier Emission'!$G$15:$G$49,
                   ('Supplier Emission'!$D$15:$D$49=H1046) * ('Supplier Emission'!$F$15:$F$49=$E$541)),
            _xlws.FILTER('Supplier Emission'!$H$15:$H$49,
                   ('Supplier Emission'!$D$15:$D$49=H1046) * ('Supplier Emission'!$F$15:$F$49=$E$541)),
            ""),
    "")</f>
        <v/>
      </c>
      <c r="O1046" s="311" t="str">
        <f t="array" ref="O1046">XLOOKUP(1,('Emission Factors'!$E$5:$E$488='GHG emissions calculations'!$F1046)*('Emission Factors'!$H$5:$H$488='GHG emissions calculations'!$H1046),INDEX('Emission Factors'!$E$5:$T$488,0,MATCH('GHG emissions calculations'!O$6,'Emission Factors'!$E$5:$T$5,0)),"",0)</f>
        <v>Titanium</v>
      </c>
      <c r="P1046" s="313">
        <f t="array" ref="P1046">IFERROR(
    INDEX('Emission Factors'!$E$5:$P$488,
          MATCH(1,
                ('Emission Factors'!$E$5:$E$488 = 'GHG emissions calculations'!$F1046) *
                ('Emission Factors'!$H$5:$H$488 = 'GHG emissions calculations'!$H1046),
                0),
          MATCH('GHG emissions calculations'!P$6,'Emission Factors'!$E$5:$P$5,0)),
    "")</f>
        <v>17</v>
      </c>
      <c r="Q1046" s="311" t="str">
        <f t="array" ref="Q1046">IFERROR(
    IF(
        INDEX('Emission Factors'!$E$5:$P$488,
              MATCH(1,
                    ('Emission Factors'!$E$5:$E$488 = 'GHG emissions calculations'!$F1046) *
                    ('Emission Factors'!$H$5:$H$488 = 'GHG emissions calculations'!$H1046),
                    0),
              MATCH('GHG emissions calculations'!Q$6, 'Emission Factors'!$E$5:$P$5, 0)) &lt;&gt; "",
        INDEX('Emission Factors'!$E$5:$P$488,
              MATCH(1,
                    ('Emission Factors'!$E$5:$E$488 = 'GHG emissions calculations'!$F1046) *
                    ('Emission Factors'!$H$5:$H$488 = 'GHG emissions calculations'!$H1046),
                    0),
              MATCH('GHG emissions calculations'!Q$6, 'Emission Factors'!$E$5:$P$5, 0)),
        ""),
    "")</f>
        <v>kgCO2e/kg</v>
      </c>
      <c r="R1046" s="311" t="str">
        <f t="array" ref="R1046">IFERROR(
    IF(
        INDEX('Emission Factors'!$E$5:$R$488,
              MATCH(1,
                    ('Emission Factors'!$E$5:$E$488 = 'GHG emissions calculations'!$F1046) *
                    ('Emission Factors'!$H$5:$H$488 = 'GHG emissions calculations'!$H1046),
                    0),
              MATCH('GHG emissions calculations'!R$6, 'Emission Factors'!$E$5:$R$5, 0)) &lt;&gt; "",
        INDEX('Emission Factors'!$E$5:$R$488,
              MATCH(1,
                    ('Emission Factors'!$E$5:$E$488 = 'GHG emissions calculations'!$F1046) *
                    ('Emission Factors'!$H$5:$H$488 = 'GHG emissions calculations'!$H1046),
                    0),
              MATCH('GHG emissions calculations'!R$6, 'Emission Factors'!$E$5:$R$5, 0)),
        ""),
    "")</f>
        <v>America</v>
      </c>
      <c r="S1046" s="312">
        <f t="shared" si="2"/>
        <v>0</v>
      </c>
      <c r="T1046" s="23"/>
    </row>
    <row r="1047" ht="15.75" customHeight="1" outlineLevel="1">
      <c r="A1047" s="23"/>
      <c r="B1047" s="71"/>
      <c r="C1047" s="71"/>
      <c r="D1047" s="71"/>
      <c r="E1047" s="314"/>
      <c r="F1047" s="311" t="str">
        <f>Lists!T413</f>
        <v>Titanium - Metal drilling - Asia</v>
      </c>
      <c r="G1047" s="311" t="str">
        <f t="array" ref="G1047">XLOOKUP(1,('Emission Factors'!$E$5:$E$488='GHG emissions calculations'!$F1047)*('Emission Factors'!$H$5:$H$488='GHG emissions calculations'!$H1047),INDEX('Emission Factors'!$E$5:$T$488,0,MATCH('GHG emissions calculations'!G$6,'Emission Factors'!$E$5:$T$5,0)),"",0)</f>
        <v/>
      </c>
      <c r="H1047" s="311" t="s">
        <v>237</v>
      </c>
      <c r="I1047" s="312" t="str">
        <f>IF(
    SUMIFS('Import data'!$L$25:$L$80,
           'Import data'!$J$25:$J$80, F1047,
           'Import data'!$G$25:$G$80, 'GHG emissions calculations'!$H1047,
           'Import data'!$I$25:$I$80,$E$541) &lt;&gt; 0,
    SUMIFS('Import data'!$L$25:$L$80,
           'Import data'!$J$25:$J$80, F1047,
           'Import data'!$G$25:$G$80, 'GHG emissions calculations'!$H1047,
           'Import data'!$I$25:$I$80,$E$541),
    ""
)</f>
        <v/>
      </c>
      <c r="J1047" s="311" t="str">
        <f t="array" ref="J1047">IF(
    XLOOKUP(F1047, 'Import data'!$J$26:$J$47, 'Import data'!$M$26:$M$47, "", 0) = "Please add the region-specific supplier emission factor or choose a different region available in the IAEG database.",
    "",
    XLOOKUP(F1047, 'Import data'!$J$26:$J$47, 'Import data'!$M$26:$M$47, "", 0)
)</f>
        <v/>
      </c>
      <c r="K1047" s="311" t="str">
        <f t="array" ref="K1047">IFERROR(
    XLOOKUP(F1047,
            _xlws.FILTER('Supplier Emission'!$G$15:$G$49,
                   ('Supplier Emission'!$D$15:$D$49=H1047) * ('Supplier Emission'!$F$15:$F$49=$E$541)),
            _xlws.FILTER('Supplier Emission'!$I$15:$I$49,
                   ('Supplier Emission'!$D$15:$D$49=H1047) * ('Supplier Emission'!$F$15:$F$49=$E$541)),
            ""),
    "")</f>
        <v/>
      </c>
      <c r="L1047" s="311" t="str">
        <f t="array" ref="L1047">IFERROR(
    XLOOKUP(F1047,
            _xlws.FILTER('Supplier Emission'!$G$15:$G$49,
                   ('Supplier Emission'!$D$15:$D$49=H1047) * ('Supplier Emission'!$F$15:$F$49=$E$541)),
            _xlws.FILTER('Supplier Emission'!$J$15:$J$49,
                   ('Supplier Emission'!$D$15:$D$49=H1047) * ('Supplier Emission'!$F$15:$F$49=$E$541)),
            ""),
    "")</f>
        <v/>
      </c>
      <c r="M1047" s="311" t="str">
        <f t="array" ref="M1047">IFERROR(
    XLOOKUP(F1047,
            _xlws.FILTER('Supplier Emission'!$G$15:$G$49,
                   ('Supplier Emission'!$D$15:$D$49=H1047) * ('Supplier Emission'!$F$15:$F$49=$E$541)),
            _xlws.FILTER('Supplier Emission'!$M$15:$M$49,
                   ('Supplier Emission'!$D$15:$D$49=H1047) * ('Supplier Emission'!$F$15:$F$49=$E$541)),
            ""),
    "")</f>
        <v/>
      </c>
      <c r="N1047" s="311" t="str">
        <f t="array" ref="N1047">IFERROR(
    XLOOKUP(F1047,
            _xlws.FILTER('Supplier Emission'!$G$15:$G$49,
                   ('Supplier Emission'!$D$15:$D$49=H1047) * ('Supplier Emission'!$F$15:$F$49=$E$541)),
            _xlws.FILTER('Supplier Emission'!$H$15:$H$49,
                   ('Supplier Emission'!$D$15:$D$49=H1047) * ('Supplier Emission'!$F$15:$F$49=$E$541)),
            ""),
    "")</f>
        <v/>
      </c>
      <c r="O1047" s="311" t="str">
        <f t="array" ref="O1047">XLOOKUP(1,('Emission Factors'!$E$5:$E$488='GHG emissions calculations'!$F1047)*('Emission Factors'!$H$5:$H$488='GHG emissions calculations'!$H1047),INDEX('Emission Factors'!$E$5:$T$488,0,MATCH('GHG emissions calculations'!O$6,'Emission Factors'!$E$5:$T$5,0)),"",0)</f>
        <v/>
      </c>
      <c r="P1047" s="313" t="str">
        <f t="array" ref="P1047">IFERROR(
    INDEX('Emission Factors'!$E$5:$P$488,
          MATCH(1,
                ('Emission Factors'!$E$5:$E$488 = 'GHG emissions calculations'!$F1047) *
                ('Emission Factors'!$H$5:$H$488 = 'GHG emissions calculations'!$H1047),
                0),
          MATCH('GHG emissions calculations'!P$6,'Emission Factors'!$E$5:$P$5,0)),
    "")</f>
        <v/>
      </c>
      <c r="Q1047" s="311" t="str">
        <f t="array" ref="Q1047">IFERROR(
    IF(
        INDEX('Emission Factors'!$E$5:$P$488,
              MATCH(1,
                    ('Emission Factors'!$E$5:$E$488 = 'GHG emissions calculations'!$F1047) *
                    ('Emission Factors'!$H$5:$H$488 = 'GHG emissions calculations'!$H1047),
                    0),
              MATCH('GHG emissions calculations'!Q$6, 'Emission Factors'!$E$5:$P$5, 0)) &lt;&gt; "",
        INDEX('Emission Factors'!$E$5:$P$488,
              MATCH(1,
                    ('Emission Factors'!$E$5:$E$488 = 'GHG emissions calculations'!$F1047) *
                    ('Emission Factors'!$H$5:$H$488 = 'GHG emissions calculations'!$H1047),
                    0),
              MATCH('GHG emissions calculations'!Q$6, 'Emission Factors'!$E$5:$P$5, 0)),
        ""),
    "")</f>
        <v/>
      </c>
      <c r="R1047" s="311" t="str">
        <f t="array" ref="R1047">IFERROR(
    IF(
        INDEX('Emission Factors'!$E$5:$R$488,
              MATCH(1,
                    ('Emission Factors'!$E$5:$E$488 = 'GHG emissions calculations'!$F1047) *
                    ('Emission Factors'!$H$5:$H$488 = 'GHG emissions calculations'!$H1047),
                    0),
              MATCH('GHG emissions calculations'!R$6, 'Emission Factors'!$E$5:$R$5, 0)) &lt;&gt; "",
        INDEX('Emission Factors'!$E$5:$R$488,
              MATCH(1,
                    ('Emission Factors'!$E$5:$E$488 = 'GHG emissions calculations'!$F1047) *
                    ('Emission Factors'!$H$5:$H$488 = 'GHG emissions calculations'!$H1047),
                    0),
              MATCH('GHG emissions calculations'!R$6, 'Emission Factors'!$E$5:$R$5, 0)),
        ""),
    "")</f>
        <v/>
      </c>
      <c r="S1047" s="312">
        <f t="shared" si="2"/>
        <v>0</v>
      </c>
      <c r="T1047" s="23"/>
    </row>
    <row r="1048" ht="15.75" customHeight="1" outlineLevel="1">
      <c r="A1048" s="23"/>
      <c r="B1048" s="71"/>
      <c r="C1048" s="71"/>
      <c r="D1048" s="71"/>
      <c r="E1048" s="314"/>
      <c r="F1048" s="311" t="str">
        <f>Lists!T411</f>
        <v>Titanium - Metal drilling - Europe</v>
      </c>
      <c r="G1048" s="311" t="str">
        <f t="array" ref="G1048">XLOOKUP(1,('Emission Factors'!$E$5:$E$488='GHG emissions calculations'!$F1048)*('Emission Factors'!$H$5:$H$488='GHG emissions calculations'!$H1048),INDEX('Emission Factors'!$E$5:$T$488,0,MATCH('GHG emissions calculations'!G$6,'Emission Factors'!$E$5:$T$5,0)),"",0)</f>
        <v/>
      </c>
      <c r="H1048" s="311" t="s">
        <v>237</v>
      </c>
      <c r="I1048" s="312" t="str">
        <f>IF(
    SUMIFS('Import data'!$L$25:$L$80,
           'Import data'!$J$25:$J$80, F1048,
           'Import data'!$G$25:$G$80, 'GHG emissions calculations'!$H1048,
           'Import data'!$I$25:$I$80,$E$541) &lt;&gt; 0,
    SUMIFS('Import data'!$L$25:$L$80,
           'Import data'!$J$25:$J$80, F1048,
           'Import data'!$G$25:$G$80, 'GHG emissions calculations'!$H1048,
           'Import data'!$I$25:$I$80,$E$541),
    ""
)</f>
        <v/>
      </c>
      <c r="J1048" s="311" t="str">
        <f t="array" ref="J1048">IF(
    XLOOKUP(F1048, 'Import data'!$J$26:$J$47, 'Import data'!$M$26:$M$47, "", 0) = "Please add the region-specific supplier emission factor or choose a different region available in the IAEG database.",
    "",
    XLOOKUP(F1048, 'Import data'!$J$26:$J$47, 'Import data'!$M$26:$M$47, "", 0)
)</f>
        <v/>
      </c>
      <c r="K1048" s="311" t="str">
        <f t="array" ref="K1048">IFERROR(
    XLOOKUP(F1048,
            _xlws.FILTER('Supplier Emission'!$G$15:$G$49,
                   ('Supplier Emission'!$D$15:$D$49=H1048) * ('Supplier Emission'!$F$15:$F$49=$E$541)),
            _xlws.FILTER('Supplier Emission'!$I$15:$I$49,
                   ('Supplier Emission'!$D$15:$D$49=H1048) * ('Supplier Emission'!$F$15:$F$49=$E$541)),
            ""),
    "")</f>
        <v/>
      </c>
      <c r="L1048" s="311" t="str">
        <f t="array" ref="L1048">IFERROR(
    XLOOKUP(F1048,
            _xlws.FILTER('Supplier Emission'!$G$15:$G$49,
                   ('Supplier Emission'!$D$15:$D$49=H1048) * ('Supplier Emission'!$F$15:$F$49=$E$541)),
            _xlws.FILTER('Supplier Emission'!$J$15:$J$49,
                   ('Supplier Emission'!$D$15:$D$49=H1048) * ('Supplier Emission'!$F$15:$F$49=$E$541)),
            ""),
    "")</f>
        <v/>
      </c>
      <c r="M1048" s="311" t="str">
        <f t="array" ref="M1048">IFERROR(
    XLOOKUP(F1048,
            _xlws.FILTER('Supplier Emission'!$G$15:$G$49,
                   ('Supplier Emission'!$D$15:$D$49=H1048) * ('Supplier Emission'!$F$15:$F$49=$E$541)),
            _xlws.FILTER('Supplier Emission'!$M$15:$M$49,
                   ('Supplier Emission'!$D$15:$D$49=H1048) * ('Supplier Emission'!$F$15:$F$49=$E$541)),
            ""),
    "")</f>
        <v/>
      </c>
      <c r="N1048" s="311" t="str">
        <f t="array" ref="N1048">IFERROR(
    XLOOKUP(F1048,
            _xlws.FILTER('Supplier Emission'!$G$15:$G$49,
                   ('Supplier Emission'!$D$15:$D$49=H1048) * ('Supplier Emission'!$F$15:$F$49=$E$541)),
            _xlws.FILTER('Supplier Emission'!$H$15:$H$49,
                   ('Supplier Emission'!$D$15:$D$49=H1048) * ('Supplier Emission'!$F$15:$F$49=$E$541)),
            ""),
    "")</f>
        <v/>
      </c>
      <c r="O1048" s="311" t="str">
        <f t="array" ref="O1048">XLOOKUP(1,('Emission Factors'!$E$5:$E$488='GHG emissions calculations'!$F1048)*('Emission Factors'!$H$5:$H$488='GHG emissions calculations'!$H1048),INDEX('Emission Factors'!$E$5:$T$488,0,MATCH('GHG emissions calculations'!O$6,'Emission Factors'!$E$5:$T$5,0)),"",0)</f>
        <v/>
      </c>
      <c r="P1048" s="313" t="str">
        <f t="array" ref="P1048">IFERROR(
    INDEX('Emission Factors'!$E$5:$P$488,
          MATCH(1,
                ('Emission Factors'!$E$5:$E$488 = 'GHG emissions calculations'!$F1048) *
                ('Emission Factors'!$H$5:$H$488 = 'GHG emissions calculations'!$H1048),
                0),
          MATCH('GHG emissions calculations'!P$6,'Emission Factors'!$E$5:$P$5,0)),
    "")</f>
        <v/>
      </c>
      <c r="Q1048" s="311" t="str">
        <f t="array" ref="Q1048">IFERROR(
    IF(
        INDEX('Emission Factors'!$E$5:$P$488,
              MATCH(1,
                    ('Emission Factors'!$E$5:$E$488 = 'GHG emissions calculations'!$F1048) *
                    ('Emission Factors'!$H$5:$H$488 = 'GHG emissions calculations'!$H1048),
                    0),
              MATCH('GHG emissions calculations'!Q$6, 'Emission Factors'!$E$5:$P$5, 0)) &lt;&gt; "",
        INDEX('Emission Factors'!$E$5:$P$488,
              MATCH(1,
                    ('Emission Factors'!$E$5:$E$488 = 'GHG emissions calculations'!$F1048) *
                    ('Emission Factors'!$H$5:$H$488 = 'GHG emissions calculations'!$H1048),
                    0),
              MATCH('GHG emissions calculations'!Q$6, 'Emission Factors'!$E$5:$P$5, 0)),
        ""),
    "")</f>
        <v/>
      </c>
      <c r="R1048" s="311" t="str">
        <f t="array" ref="R1048">IFERROR(
    IF(
        INDEX('Emission Factors'!$E$5:$R$488,
              MATCH(1,
                    ('Emission Factors'!$E$5:$E$488 = 'GHG emissions calculations'!$F1048) *
                    ('Emission Factors'!$H$5:$H$488 = 'GHG emissions calculations'!$H1048),
                    0),
              MATCH('GHG emissions calculations'!R$6, 'Emission Factors'!$E$5:$R$5, 0)) &lt;&gt; "",
        INDEX('Emission Factors'!$E$5:$R$488,
              MATCH(1,
                    ('Emission Factors'!$E$5:$E$488 = 'GHG emissions calculations'!$F1048) *
                    ('Emission Factors'!$H$5:$H$488 = 'GHG emissions calculations'!$H1048),
                    0),
              MATCH('GHG emissions calculations'!R$6, 'Emission Factors'!$E$5:$R$5, 0)),
        ""),
    "")</f>
        <v/>
      </c>
      <c r="S1048" s="312">
        <f t="shared" si="2"/>
        <v>0</v>
      </c>
      <c r="T1048" s="23"/>
    </row>
    <row r="1049" ht="15.75" customHeight="1" outlineLevel="1">
      <c r="A1049" s="23"/>
      <c r="B1049" s="71"/>
      <c r="C1049" s="71"/>
      <c r="D1049" s="71"/>
      <c r="E1049" s="314"/>
      <c r="F1049" s="311" t="str">
        <f>Lists!T416</f>
        <v>Titanium - Metal drilling - Global or unspecified region</v>
      </c>
      <c r="G1049" s="311">
        <f t="array" ref="G1049">XLOOKUP(1,('Emission Factors'!$E$5:$E$488='GHG emissions calculations'!$F1049)*('Emission Factors'!$H$5:$H$488='GHG emissions calculations'!$H1049),INDEX('Emission Factors'!$E$5:$T$488,0,MATCH('GHG emissions calculations'!G$6,'Emission Factors'!$E$5:$T$5,0)),"",0)</f>
        <v>3</v>
      </c>
      <c r="H1049" s="311" t="s">
        <v>237</v>
      </c>
      <c r="I1049" s="312" t="str">
        <f>IF(
    SUMIFS('Import data'!$L$25:$L$80,
           'Import data'!$J$25:$J$80, F1049,
           'Import data'!$G$25:$G$80, 'GHG emissions calculations'!$H1049,
           'Import data'!$I$25:$I$80,$E$541) &lt;&gt; 0,
    SUMIFS('Import data'!$L$25:$L$80,
           'Import data'!$J$25:$J$80, F1049,
           'Import data'!$G$25:$G$80, 'GHG emissions calculations'!$H1049,
           'Import data'!$I$25:$I$80,$E$541),
    ""
)</f>
        <v/>
      </c>
      <c r="J1049" s="311" t="str">
        <f t="array" ref="J1049">IF(
    XLOOKUP(F1049, 'Import data'!$J$26:$J$47, 'Import data'!$M$26:$M$47, "", 0) = "Please add the region-specific supplier emission factor or choose a different region available in the IAEG database.",
    "",
    XLOOKUP(F1049, 'Import data'!$J$26:$J$47, 'Import data'!$M$26:$M$47, "", 0)
)</f>
        <v/>
      </c>
      <c r="K1049" s="311" t="str">
        <f t="array" ref="K1049">IFERROR(
    XLOOKUP(F1049,
            _xlws.FILTER('Supplier Emission'!$G$15:$G$49,
                   ('Supplier Emission'!$D$15:$D$49=H1049) * ('Supplier Emission'!$F$15:$F$49=$E$541)),
            _xlws.FILTER('Supplier Emission'!$I$15:$I$49,
                   ('Supplier Emission'!$D$15:$D$49=H1049) * ('Supplier Emission'!$F$15:$F$49=$E$541)),
            ""),
    "")</f>
        <v/>
      </c>
      <c r="L1049" s="311" t="str">
        <f t="array" ref="L1049">IFERROR(
    XLOOKUP(F1049,
            _xlws.FILTER('Supplier Emission'!$G$15:$G$49,
                   ('Supplier Emission'!$D$15:$D$49=H1049) * ('Supplier Emission'!$F$15:$F$49=$E$541)),
            _xlws.FILTER('Supplier Emission'!$J$15:$J$49,
                   ('Supplier Emission'!$D$15:$D$49=H1049) * ('Supplier Emission'!$F$15:$F$49=$E$541)),
            ""),
    "")</f>
        <v/>
      </c>
      <c r="M1049" s="311" t="str">
        <f t="array" ref="M1049">IFERROR(
    XLOOKUP(F1049,
            _xlws.FILTER('Supplier Emission'!$G$15:$G$49,
                   ('Supplier Emission'!$D$15:$D$49=H1049) * ('Supplier Emission'!$F$15:$F$49=$E$541)),
            _xlws.FILTER('Supplier Emission'!$M$15:$M$49,
                   ('Supplier Emission'!$D$15:$D$49=H1049) * ('Supplier Emission'!$F$15:$F$49=$E$541)),
            ""),
    "")</f>
        <v/>
      </c>
      <c r="N1049" s="311" t="str">
        <f t="array" ref="N1049">IFERROR(
    XLOOKUP(F1049,
            _xlws.FILTER('Supplier Emission'!$G$15:$G$49,
                   ('Supplier Emission'!$D$15:$D$49=H1049) * ('Supplier Emission'!$F$15:$F$49=$E$541)),
            _xlws.FILTER('Supplier Emission'!$H$15:$H$49,
                   ('Supplier Emission'!$D$15:$D$49=H1049) * ('Supplier Emission'!$F$15:$F$49=$E$541)),
            ""),
    "")</f>
        <v/>
      </c>
      <c r="O1049" s="311" t="str">
        <f t="array" ref="O1049">XLOOKUP(1,('Emission Factors'!$E$5:$E$488='GHG emissions calculations'!$F1049)*('Emission Factors'!$H$5:$H$488='GHG emissions calculations'!$H1049),INDEX('Emission Factors'!$E$5:$T$488,0,MATCH('GHG emissions calculations'!O$6,'Emission Factors'!$E$5:$T$5,0)),"",0)</f>
        <v>Titanium + Metal drilling - Perçage du métal (impact modéré)</v>
      </c>
      <c r="P1049" s="313">
        <f t="array" ref="P1049">IFERROR(
    INDEX('Emission Factors'!$E$5:$P$488,
          MATCH(1,
                ('Emission Factors'!$E$5:$E$488 = 'GHG emissions calculations'!$F1049) *
                ('Emission Factors'!$H$5:$H$488 = 'GHG emissions calculations'!$H1049),
                0),
          MATCH('GHG emissions calculations'!P$6,'Emission Factors'!$E$5:$P$5,0)),
    "")</f>
        <v>16.99832</v>
      </c>
      <c r="Q1049" s="311" t="str">
        <f t="array" ref="Q1049">IFERROR(
    IF(
        INDEX('Emission Factors'!$E$5:$P$488,
              MATCH(1,
                    ('Emission Factors'!$E$5:$E$488 = 'GHG emissions calculations'!$F1049) *
                    ('Emission Factors'!$H$5:$H$488 = 'GHG emissions calculations'!$H1049),
                    0),
              MATCH('GHG emissions calculations'!Q$6, 'Emission Factors'!$E$5:$P$5, 0)) &lt;&gt; "",
        INDEX('Emission Factors'!$E$5:$P$488,
              MATCH(1,
                    ('Emission Factors'!$E$5:$E$488 = 'GHG emissions calculations'!$F1049) *
                    ('Emission Factors'!$H$5:$H$488 = 'GHG emissions calculations'!$H1049),
                    0),
              MATCH('GHG emissions calculations'!Q$6, 'Emission Factors'!$E$5:$P$5, 0)),
        ""),
    "")</f>
        <v>kgCO2e/kg</v>
      </c>
      <c r="R1049" s="311" t="str">
        <f t="array" ref="R1049">IFERROR(
    IF(
        INDEX('Emission Factors'!$E$5:$R$488,
              MATCH(1,
                    ('Emission Factors'!$E$5:$E$488 = 'GHG emissions calculations'!$F1049) *
                    ('Emission Factors'!$H$5:$H$488 = 'GHG emissions calculations'!$H1049),
                    0),
              MATCH('GHG emissions calculations'!R$6, 'Emission Factors'!$E$5:$R$5, 0)) &lt;&gt; "",
        INDEX('Emission Factors'!$E$5:$R$488,
              MATCH(1,
                    ('Emission Factors'!$E$5:$E$488 = 'GHG emissions calculations'!$F1049) *
                    ('Emission Factors'!$H$5:$H$488 = 'GHG emissions calculations'!$H1049),
                    0),
              MATCH('GHG emissions calculations'!R$6, 'Emission Factors'!$E$5:$R$5, 0)),
        ""),
    "")</f>
        <v>Global or unspecified region</v>
      </c>
      <c r="S1049" s="312">
        <f t="shared" si="2"/>
        <v>0</v>
      </c>
      <c r="T1049" s="23"/>
    </row>
    <row r="1050" ht="15.75" customHeight="1" outlineLevel="1">
      <c r="A1050" s="23"/>
      <c r="B1050" s="71"/>
      <c r="C1050" s="71"/>
      <c r="D1050" s="71"/>
      <c r="E1050" s="314"/>
      <c r="F1050" s="311" t="str">
        <f>Lists!T415</f>
        <v>Titanium - Metal drilling - Middle East</v>
      </c>
      <c r="G1050" s="311" t="str">
        <f t="array" ref="G1050">XLOOKUP(1,('Emission Factors'!$E$5:$E$488='GHG emissions calculations'!$F1050)*('Emission Factors'!$H$5:$H$488='GHG emissions calculations'!$H1050),INDEX('Emission Factors'!$E$5:$T$488,0,MATCH('GHG emissions calculations'!G$6,'Emission Factors'!$E$5:$T$5,0)),"",0)</f>
        <v/>
      </c>
      <c r="H1050" s="311" t="s">
        <v>237</v>
      </c>
      <c r="I1050" s="312" t="str">
        <f>IF(
    SUMIFS('Import data'!$L$25:$L$80,
           'Import data'!$J$25:$J$80, F1050,
           'Import data'!$G$25:$G$80, 'GHG emissions calculations'!$H1050,
           'Import data'!$I$25:$I$80,$E$541) &lt;&gt; 0,
    SUMIFS('Import data'!$L$25:$L$80,
           'Import data'!$J$25:$J$80, F1050,
           'Import data'!$G$25:$G$80, 'GHG emissions calculations'!$H1050,
           'Import data'!$I$25:$I$80,$E$541),
    ""
)</f>
        <v/>
      </c>
      <c r="J1050" s="311" t="str">
        <f t="array" ref="J1050">IF(
    XLOOKUP(F1050, 'Import data'!$J$26:$J$47, 'Import data'!$M$26:$M$47, "", 0) = "Please add the region-specific supplier emission factor or choose a different region available in the IAEG database.",
    "",
    XLOOKUP(F1050, 'Import data'!$J$26:$J$47, 'Import data'!$M$26:$M$47, "", 0)
)</f>
        <v/>
      </c>
      <c r="K1050" s="311" t="str">
        <f t="array" ref="K1050">IFERROR(
    XLOOKUP(F1050,
            _xlws.FILTER('Supplier Emission'!$G$15:$G$49,
                   ('Supplier Emission'!$D$15:$D$49=H1050) * ('Supplier Emission'!$F$15:$F$49=$E$541)),
            _xlws.FILTER('Supplier Emission'!$I$15:$I$49,
                   ('Supplier Emission'!$D$15:$D$49=H1050) * ('Supplier Emission'!$F$15:$F$49=$E$541)),
            ""),
    "")</f>
        <v/>
      </c>
      <c r="L1050" s="311" t="str">
        <f t="array" ref="L1050">IFERROR(
    XLOOKUP(F1050,
            _xlws.FILTER('Supplier Emission'!$G$15:$G$49,
                   ('Supplier Emission'!$D$15:$D$49=H1050) * ('Supplier Emission'!$F$15:$F$49=$E$541)),
            _xlws.FILTER('Supplier Emission'!$J$15:$J$49,
                   ('Supplier Emission'!$D$15:$D$49=H1050) * ('Supplier Emission'!$F$15:$F$49=$E$541)),
            ""),
    "")</f>
        <v/>
      </c>
      <c r="M1050" s="311" t="str">
        <f t="array" ref="M1050">IFERROR(
    XLOOKUP(F1050,
            _xlws.FILTER('Supplier Emission'!$G$15:$G$49,
                   ('Supplier Emission'!$D$15:$D$49=H1050) * ('Supplier Emission'!$F$15:$F$49=$E$541)),
            _xlws.FILTER('Supplier Emission'!$M$15:$M$49,
                   ('Supplier Emission'!$D$15:$D$49=H1050) * ('Supplier Emission'!$F$15:$F$49=$E$541)),
            ""),
    "")</f>
        <v/>
      </c>
      <c r="N1050" s="311" t="str">
        <f t="array" ref="N1050">IFERROR(
    XLOOKUP(F1050,
            _xlws.FILTER('Supplier Emission'!$G$15:$G$49,
                   ('Supplier Emission'!$D$15:$D$49=H1050) * ('Supplier Emission'!$F$15:$F$49=$E$541)),
            _xlws.FILTER('Supplier Emission'!$H$15:$H$49,
                   ('Supplier Emission'!$D$15:$D$49=H1050) * ('Supplier Emission'!$F$15:$F$49=$E$541)),
            ""),
    "")</f>
        <v/>
      </c>
      <c r="O1050" s="311" t="str">
        <f t="array" ref="O1050">XLOOKUP(1,('Emission Factors'!$E$5:$E$488='GHG emissions calculations'!$F1050)*('Emission Factors'!$H$5:$H$488='GHG emissions calculations'!$H1050),INDEX('Emission Factors'!$E$5:$T$488,0,MATCH('GHG emissions calculations'!O$6,'Emission Factors'!$E$5:$T$5,0)),"",0)</f>
        <v/>
      </c>
      <c r="P1050" s="313" t="str">
        <f t="array" ref="P1050">IFERROR(
    INDEX('Emission Factors'!$E$5:$P$488,
          MATCH(1,
                ('Emission Factors'!$E$5:$E$488 = 'GHG emissions calculations'!$F1050) *
                ('Emission Factors'!$H$5:$H$488 = 'GHG emissions calculations'!$H1050),
                0),
          MATCH('GHG emissions calculations'!P$6,'Emission Factors'!$E$5:$P$5,0)),
    "")</f>
        <v/>
      </c>
      <c r="Q1050" s="311" t="str">
        <f t="array" ref="Q1050">IFERROR(
    IF(
        INDEX('Emission Factors'!$E$5:$P$488,
              MATCH(1,
                    ('Emission Factors'!$E$5:$E$488 = 'GHG emissions calculations'!$F1050) *
                    ('Emission Factors'!$H$5:$H$488 = 'GHG emissions calculations'!$H1050),
                    0),
              MATCH('GHG emissions calculations'!Q$6, 'Emission Factors'!$E$5:$P$5, 0)) &lt;&gt; "",
        INDEX('Emission Factors'!$E$5:$P$488,
              MATCH(1,
                    ('Emission Factors'!$E$5:$E$488 = 'GHG emissions calculations'!$F1050) *
                    ('Emission Factors'!$H$5:$H$488 = 'GHG emissions calculations'!$H1050),
                    0),
              MATCH('GHG emissions calculations'!Q$6, 'Emission Factors'!$E$5:$P$5, 0)),
        ""),
    "")</f>
        <v/>
      </c>
      <c r="R1050" s="311" t="str">
        <f t="array" ref="R1050">IFERROR(
    IF(
        INDEX('Emission Factors'!$E$5:$R$488,
              MATCH(1,
                    ('Emission Factors'!$E$5:$E$488 = 'GHG emissions calculations'!$F1050) *
                    ('Emission Factors'!$H$5:$H$488 = 'GHG emissions calculations'!$H1050),
                    0),
              MATCH('GHG emissions calculations'!R$6, 'Emission Factors'!$E$5:$R$5, 0)) &lt;&gt; "",
        INDEX('Emission Factors'!$E$5:$R$488,
              MATCH(1,
                    ('Emission Factors'!$E$5:$E$488 = 'GHG emissions calculations'!$F1050) *
                    ('Emission Factors'!$H$5:$H$488 = 'GHG emissions calculations'!$H1050),
                    0),
              MATCH('GHG emissions calculations'!R$6, 'Emission Factors'!$E$5:$R$5, 0)),
        ""),
    "")</f>
        <v/>
      </c>
      <c r="S1050" s="312">
        <f t="shared" si="2"/>
        <v>0</v>
      </c>
      <c r="T1050" s="23"/>
    </row>
    <row r="1051" ht="15.75" customHeight="1" outlineLevel="1">
      <c r="A1051" s="23"/>
      <c r="B1051" s="71"/>
      <c r="C1051" s="71"/>
      <c r="D1051" s="71"/>
      <c r="E1051" s="314"/>
      <c r="F1051" s="311" t="str">
        <f>Lists!T414</f>
        <v>Titanium - Metal drilling - Oceania</v>
      </c>
      <c r="G1051" s="311" t="str">
        <f t="array" ref="G1051">XLOOKUP(1,('Emission Factors'!$E$5:$E$488='GHG emissions calculations'!$F1051)*('Emission Factors'!$H$5:$H$488='GHG emissions calculations'!$H1051),INDEX('Emission Factors'!$E$5:$T$488,0,MATCH('GHG emissions calculations'!G$6,'Emission Factors'!$E$5:$T$5,0)),"",0)</f>
        <v/>
      </c>
      <c r="H1051" s="311" t="s">
        <v>237</v>
      </c>
      <c r="I1051" s="312" t="str">
        <f>IF(
    SUMIFS('Import data'!$L$25:$L$80,
           'Import data'!$J$25:$J$80, F1051,
           'Import data'!$G$25:$G$80, 'GHG emissions calculations'!$H1051,
           'Import data'!$I$25:$I$80,$E$541) &lt;&gt; 0,
    SUMIFS('Import data'!$L$25:$L$80,
           'Import data'!$J$25:$J$80, F1051,
           'Import data'!$G$25:$G$80, 'GHG emissions calculations'!$H1051,
           'Import data'!$I$25:$I$80,$E$541),
    ""
)</f>
        <v/>
      </c>
      <c r="J1051" s="311" t="str">
        <f t="array" ref="J1051">IF(
    XLOOKUP(F1051, 'Import data'!$J$26:$J$47, 'Import data'!$M$26:$M$47, "", 0) = "Please add the region-specific supplier emission factor or choose a different region available in the IAEG database.",
    "",
    XLOOKUP(F1051, 'Import data'!$J$26:$J$47, 'Import data'!$M$26:$M$47, "", 0)
)</f>
        <v/>
      </c>
      <c r="K1051" s="311" t="str">
        <f t="array" ref="K1051">IFERROR(
    XLOOKUP(F1051,
            _xlws.FILTER('Supplier Emission'!$G$15:$G$49,
                   ('Supplier Emission'!$D$15:$D$49=H1051) * ('Supplier Emission'!$F$15:$F$49=$E$541)),
            _xlws.FILTER('Supplier Emission'!$I$15:$I$49,
                   ('Supplier Emission'!$D$15:$D$49=H1051) * ('Supplier Emission'!$F$15:$F$49=$E$541)),
            ""),
    "")</f>
        <v/>
      </c>
      <c r="L1051" s="311" t="str">
        <f t="array" ref="L1051">IFERROR(
    XLOOKUP(F1051,
            _xlws.FILTER('Supplier Emission'!$G$15:$G$49,
                   ('Supplier Emission'!$D$15:$D$49=H1051) * ('Supplier Emission'!$F$15:$F$49=$E$541)),
            _xlws.FILTER('Supplier Emission'!$J$15:$J$49,
                   ('Supplier Emission'!$D$15:$D$49=H1051) * ('Supplier Emission'!$F$15:$F$49=$E$541)),
            ""),
    "")</f>
        <v/>
      </c>
      <c r="M1051" s="311" t="str">
        <f t="array" ref="M1051">IFERROR(
    XLOOKUP(F1051,
            _xlws.FILTER('Supplier Emission'!$G$15:$G$49,
                   ('Supplier Emission'!$D$15:$D$49=H1051) * ('Supplier Emission'!$F$15:$F$49=$E$541)),
            _xlws.FILTER('Supplier Emission'!$M$15:$M$49,
                   ('Supplier Emission'!$D$15:$D$49=H1051) * ('Supplier Emission'!$F$15:$F$49=$E$541)),
            ""),
    "")</f>
        <v/>
      </c>
      <c r="N1051" s="311" t="str">
        <f t="array" ref="N1051">IFERROR(
    XLOOKUP(F1051,
            _xlws.FILTER('Supplier Emission'!$G$15:$G$49,
                   ('Supplier Emission'!$D$15:$D$49=H1051) * ('Supplier Emission'!$F$15:$F$49=$E$541)),
            _xlws.FILTER('Supplier Emission'!$H$15:$H$49,
                   ('Supplier Emission'!$D$15:$D$49=H1051) * ('Supplier Emission'!$F$15:$F$49=$E$541)),
            ""),
    "")</f>
        <v/>
      </c>
      <c r="O1051" s="311" t="str">
        <f t="array" ref="O1051">XLOOKUP(1,('Emission Factors'!$E$5:$E$488='GHG emissions calculations'!$F1051)*('Emission Factors'!$H$5:$H$488='GHG emissions calculations'!$H1051),INDEX('Emission Factors'!$E$5:$T$488,0,MATCH('GHG emissions calculations'!O$6,'Emission Factors'!$E$5:$T$5,0)),"",0)</f>
        <v/>
      </c>
      <c r="P1051" s="313" t="str">
        <f t="array" ref="P1051">IFERROR(
    INDEX('Emission Factors'!$E$5:$P$488,
          MATCH(1,
                ('Emission Factors'!$E$5:$E$488 = 'GHG emissions calculations'!$F1051) *
                ('Emission Factors'!$H$5:$H$488 = 'GHG emissions calculations'!$H1051),
                0),
          MATCH('GHG emissions calculations'!P$6,'Emission Factors'!$E$5:$P$5,0)),
    "")</f>
        <v/>
      </c>
      <c r="Q1051" s="311" t="str">
        <f t="array" ref="Q1051">IFERROR(
    IF(
        INDEX('Emission Factors'!$E$5:$P$488,
              MATCH(1,
                    ('Emission Factors'!$E$5:$E$488 = 'GHG emissions calculations'!$F1051) *
                    ('Emission Factors'!$H$5:$H$488 = 'GHG emissions calculations'!$H1051),
                    0),
              MATCH('GHG emissions calculations'!Q$6, 'Emission Factors'!$E$5:$P$5, 0)) &lt;&gt; "",
        INDEX('Emission Factors'!$E$5:$P$488,
              MATCH(1,
                    ('Emission Factors'!$E$5:$E$488 = 'GHG emissions calculations'!$F1051) *
                    ('Emission Factors'!$H$5:$H$488 = 'GHG emissions calculations'!$H1051),
                    0),
              MATCH('GHG emissions calculations'!Q$6, 'Emission Factors'!$E$5:$P$5, 0)),
        ""),
    "")</f>
        <v/>
      </c>
      <c r="R1051" s="311" t="str">
        <f t="array" ref="R1051">IFERROR(
    IF(
        INDEX('Emission Factors'!$E$5:$R$488,
              MATCH(1,
                    ('Emission Factors'!$E$5:$E$488 = 'GHG emissions calculations'!$F1051) *
                    ('Emission Factors'!$H$5:$H$488 = 'GHG emissions calculations'!$H1051),
                    0),
              MATCH('GHG emissions calculations'!R$6, 'Emission Factors'!$E$5:$R$5, 0)) &lt;&gt; "",
        INDEX('Emission Factors'!$E$5:$R$488,
              MATCH(1,
                    ('Emission Factors'!$E$5:$E$488 = 'GHG emissions calculations'!$F1051) *
                    ('Emission Factors'!$H$5:$H$488 = 'GHG emissions calculations'!$H1051),
                    0),
              MATCH('GHG emissions calculations'!R$6, 'Emission Factors'!$E$5:$R$5, 0)),
        ""),
    "")</f>
        <v/>
      </c>
      <c r="S1051" s="312">
        <f t="shared" si="2"/>
        <v>0</v>
      </c>
      <c r="T1051" s="23"/>
    </row>
    <row r="1052" ht="15.75" customHeight="1" outlineLevel="1">
      <c r="A1052" s="23"/>
      <c r="B1052" s="71"/>
      <c r="C1052" s="71"/>
      <c r="D1052" s="71"/>
      <c r="E1052" s="314"/>
      <c r="F1052" s="311" t="str">
        <f>Lists!T419</f>
        <v>Titanium - Metal sheet stamping - Africa</v>
      </c>
      <c r="G1052" s="311" t="str">
        <f t="array" ref="G1052">XLOOKUP(1,('Emission Factors'!$E$5:$E$488='GHG emissions calculations'!$F1052)*('Emission Factors'!$H$5:$H$488='GHG emissions calculations'!$H1052),INDEX('Emission Factors'!$E$5:$T$488,0,MATCH('GHG emissions calculations'!G$6,'Emission Factors'!$E$5:$T$5,0)),"",0)</f>
        <v/>
      </c>
      <c r="H1052" s="311" t="s">
        <v>237</v>
      </c>
      <c r="I1052" s="312" t="str">
        <f>IF(
    SUMIFS('Import data'!$L$25:$L$80,
           'Import data'!$J$25:$J$80, F1052,
           'Import data'!$G$25:$G$80, 'GHG emissions calculations'!$H1052,
           'Import data'!$I$25:$I$80,$E$541) &lt;&gt; 0,
    SUMIFS('Import data'!$L$25:$L$80,
           'Import data'!$J$25:$J$80, F1052,
           'Import data'!$G$25:$G$80, 'GHG emissions calculations'!$H1052,
           'Import data'!$I$25:$I$80,$E$541),
    ""
)</f>
        <v/>
      </c>
      <c r="J1052" s="311" t="str">
        <f t="array" ref="J1052">IF(
    XLOOKUP(F1052, 'Import data'!$J$26:$J$47, 'Import data'!$M$26:$M$47, "", 0) = "Please add the region-specific supplier emission factor or choose a different region available in the IAEG database.",
    "",
    XLOOKUP(F1052, 'Import data'!$J$26:$J$47, 'Import data'!$M$26:$M$47, "", 0)
)</f>
        <v/>
      </c>
      <c r="K1052" s="311" t="str">
        <f t="array" ref="K1052">IFERROR(
    XLOOKUP(F1052,
            _xlws.FILTER('Supplier Emission'!$G$15:$G$49,
                   ('Supplier Emission'!$D$15:$D$49=H1052) * ('Supplier Emission'!$F$15:$F$49=$E$541)),
            _xlws.FILTER('Supplier Emission'!$I$15:$I$49,
                   ('Supplier Emission'!$D$15:$D$49=H1052) * ('Supplier Emission'!$F$15:$F$49=$E$541)),
            ""),
    "")</f>
        <v/>
      </c>
      <c r="L1052" s="311" t="str">
        <f t="array" ref="L1052">IFERROR(
    XLOOKUP(F1052,
            _xlws.FILTER('Supplier Emission'!$G$15:$G$49,
                   ('Supplier Emission'!$D$15:$D$49=H1052) * ('Supplier Emission'!$F$15:$F$49=$E$541)),
            _xlws.FILTER('Supplier Emission'!$J$15:$J$49,
                   ('Supplier Emission'!$D$15:$D$49=H1052) * ('Supplier Emission'!$F$15:$F$49=$E$541)),
            ""),
    "")</f>
        <v/>
      </c>
      <c r="M1052" s="311" t="str">
        <f t="array" ref="M1052">IFERROR(
    XLOOKUP(F1052,
            _xlws.FILTER('Supplier Emission'!$G$15:$G$49,
                   ('Supplier Emission'!$D$15:$D$49=H1052) * ('Supplier Emission'!$F$15:$F$49=$E$541)),
            _xlws.FILTER('Supplier Emission'!$M$15:$M$49,
                   ('Supplier Emission'!$D$15:$D$49=H1052) * ('Supplier Emission'!$F$15:$F$49=$E$541)),
            ""),
    "")</f>
        <v/>
      </c>
      <c r="N1052" s="311" t="str">
        <f t="array" ref="N1052">IFERROR(
    XLOOKUP(F1052,
            _xlws.FILTER('Supplier Emission'!$G$15:$G$49,
                   ('Supplier Emission'!$D$15:$D$49=H1052) * ('Supplier Emission'!$F$15:$F$49=$E$541)),
            _xlws.FILTER('Supplier Emission'!$H$15:$H$49,
                   ('Supplier Emission'!$D$15:$D$49=H1052) * ('Supplier Emission'!$F$15:$F$49=$E$541)),
            ""),
    "")</f>
        <v/>
      </c>
      <c r="O1052" s="311" t="str">
        <f t="array" ref="O1052">XLOOKUP(1,('Emission Factors'!$E$5:$E$488='GHG emissions calculations'!$F1052)*('Emission Factors'!$H$5:$H$488='GHG emissions calculations'!$H1052),INDEX('Emission Factors'!$E$5:$T$488,0,MATCH('GHG emissions calculations'!O$6,'Emission Factors'!$E$5:$T$5,0)),"",0)</f>
        <v/>
      </c>
      <c r="P1052" s="313" t="str">
        <f t="array" ref="P1052">IFERROR(
    INDEX('Emission Factors'!$E$5:$P$488,
          MATCH(1,
                ('Emission Factors'!$E$5:$E$488 = 'GHG emissions calculations'!$F1052) *
                ('Emission Factors'!$H$5:$H$488 = 'GHG emissions calculations'!$H1052),
                0),
          MATCH('GHG emissions calculations'!P$6,'Emission Factors'!$E$5:$P$5,0)),
    "")</f>
        <v/>
      </c>
      <c r="Q1052" s="311" t="str">
        <f t="array" ref="Q1052">IFERROR(
    IF(
        INDEX('Emission Factors'!$E$5:$P$488,
              MATCH(1,
                    ('Emission Factors'!$E$5:$E$488 = 'GHG emissions calculations'!$F1052) *
                    ('Emission Factors'!$H$5:$H$488 = 'GHG emissions calculations'!$H1052),
                    0),
              MATCH('GHG emissions calculations'!Q$6, 'Emission Factors'!$E$5:$P$5, 0)) &lt;&gt; "",
        INDEX('Emission Factors'!$E$5:$P$488,
              MATCH(1,
                    ('Emission Factors'!$E$5:$E$488 = 'GHG emissions calculations'!$F1052) *
                    ('Emission Factors'!$H$5:$H$488 = 'GHG emissions calculations'!$H1052),
                    0),
              MATCH('GHG emissions calculations'!Q$6, 'Emission Factors'!$E$5:$P$5, 0)),
        ""),
    "")</f>
        <v/>
      </c>
      <c r="R1052" s="311" t="str">
        <f t="array" ref="R1052">IFERROR(
    IF(
        INDEX('Emission Factors'!$E$5:$R$488,
              MATCH(1,
                    ('Emission Factors'!$E$5:$E$488 = 'GHG emissions calculations'!$F1052) *
                    ('Emission Factors'!$H$5:$H$488 = 'GHG emissions calculations'!$H1052),
                    0),
              MATCH('GHG emissions calculations'!R$6, 'Emission Factors'!$E$5:$R$5, 0)) &lt;&gt; "",
        INDEX('Emission Factors'!$E$5:$R$488,
              MATCH(1,
                    ('Emission Factors'!$E$5:$E$488 = 'GHG emissions calculations'!$F1052) *
                    ('Emission Factors'!$H$5:$H$488 = 'GHG emissions calculations'!$H1052),
                    0),
              MATCH('GHG emissions calculations'!R$6, 'Emission Factors'!$E$5:$R$5, 0)),
        ""),
    "")</f>
        <v/>
      </c>
      <c r="S1052" s="312">
        <f t="shared" si="2"/>
        <v>0</v>
      </c>
      <c r="T1052" s="23"/>
    </row>
    <row r="1053" ht="15.75" customHeight="1" outlineLevel="1">
      <c r="A1053" s="23"/>
      <c r="B1053" s="71"/>
      <c r="C1053" s="71"/>
      <c r="D1053" s="71"/>
      <c r="E1053" s="314"/>
      <c r="F1053" s="311" t="str">
        <f>Lists!T417</f>
        <v>Titanium - Metal sheet stamping - America</v>
      </c>
      <c r="G1053" s="311">
        <f t="array" ref="G1053">XLOOKUP(1,('Emission Factors'!$E$5:$E$488='GHG emissions calculations'!$F1053)*('Emission Factors'!$H$5:$H$488='GHG emissions calculations'!$H1053),INDEX('Emission Factors'!$E$5:$T$488,0,MATCH('GHG emissions calculations'!G$6,'Emission Factors'!$E$5:$T$5,0)),"",0)</f>
        <v>3</v>
      </c>
      <c r="H1053" s="311" t="s">
        <v>237</v>
      </c>
      <c r="I1053" s="312" t="str">
        <f>IF(
    SUMIFS('Import data'!$L$25:$L$80,
           'Import data'!$J$25:$J$80, F1053,
           'Import data'!$G$25:$G$80, 'GHG emissions calculations'!$H1053,
           'Import data'!$I$25:$I$80,$E$541) &lt;&gt; 0,
    SUMIFS('Import data'!$L$25:$L$80,
           'Import data'!$J$25:$J$80, F1053,
           'Import data'!$G$25:$G$80, 'GHG emissions calculations'!$H1053,
           'Import data'!$I$25:$I$80,$E$541),
    ""
)</f>
        <v/>
      </c>
      <c r="J1053" s="311" t="str">
        <f t="array" ref="J1053">IF(
    XLOOKUP(F1053, 'Import data'!$J$26:$J$47, 'Import data'!$M$26:$M$47, "", 0) = "Please add the region-specific supplier emission factor or choose a different region available in the IAEG database.",
    "",
    XLOOKUP(F1053, 'Import data'!$J$26:$J$47, 'Import data'!$M$26:$M$47, "", 0)
)</f>
        <v/>
      </c>
      <c r="K1053" s="311" t="str">
        <f t="array" ref="K1053">IFERROR(
    XLOOKUP(F1053,
            _xlws.FILTER('Supplier Emission'!$G$15:$G$49,
                   ('Supplier Emission'!$D$15:$D$49=H1053) * ('Supplier Emission'!$F$15:$F$49=$E$541)),
            _xlws.FILTER('Supplier Emission'!$I$15:$I$49,
                   ('Supplier Emission'!$D$15:$D$49=H1053) * ('Supplier Emission'!$F$15:$F$49=$E$541)),
            ""),
    "")</f>
        <v/>
      </c>
      <c r="L1053" s="311" t="str">
        <f t="array" ref="L1053">IFERROR(
    XLOOKUP(F1053,
            _xlws.FILTER('Supplier Emission'!$G$15:$G$49,
                   ('Supplier Emission'!$D$15:$D$49=H1053) * ('Supplier Emission'!$F$15:$F$49=$E$541)),
            _xlws.FILTER('Supplier Emission'!$J$15:$J$49,
                   ('Supplier Emission'!$D$15:$D$49=H1053) * ('Supplier Emission'!$F$15:$F$49=$E$541)),
            ""),
    "")</f>
        <v/>
      </c>
      <c r="M1053" s="311" t="str">
        <f t="array" ref="M1053">IFERROR(
    XLOOKUP(F1053,
            _xlws.FILTER('Supplier Emission'!$G$15:$G$49,
                   ('Supplier Emission'!$D$15:$D$49=H1053) * ('Supplier Emission'!$F$15:$F$49=$E$541)),
            _xlws.FILTER('Supplier Emission'!$M$15:$M$49,
                   ('Supplier Emission'!$D$15:$D$49=H1053) * ('Supplier Emission'!$F$15:$F$49=$E$541)),
            ""),
    "")</f>
        <v/>
      </c>
      <c r="N1053" s="311" t="str">
        <f t="array" ref="N1053">IFERROR(
    XLOOKUP(F1053,
            _xlws.FILTER('Supplier Emission'!$G$15:$G$49,
                   ('Supplier Emission'!$D$15:$D$49=H1053) * ('Supplier Emission'!$F$15:$F$49=$E$541)),
            _xlws.FILTER('Supplier Emission'!$H$15:$H$49,
                   ('Supplier Emission'!$D$15:$D$49=H1053) * ('Supplier Emission'!$F$15:$F$49=$E$541)),
            ""),
    "")</f>
        <v/>
      </c>
      <c r="O1053" s="311" t="str">
        <f t="array" ref="O1053">XLOOKUP(1,('Emission Factors'!$E$5:$E$488='GHG emissions calculations'!$F1053)*('Emission Factors'!$H$5:$H$488='GHG emissions calculations'!$H1053),INDEX('Emission Factors'!$E$5:$T$488,0,MATCH('GHG emissions calculations'!O$6,'Emission Factors'!$E$5:$T$5,0)),"",0)</f>
        <v>Titanium</v>
      </c>
      <c r="P1053" s="313">
        <f t="array" ref="P1053">IFERROR(
    INDEX('Emission Factors'!$E$5:$P$488,
          MATCH(1,
                ('Emission Factors'!$E$5:$E$488 = 'GHG emissions calculations'!$F1053) *
                ('Emission Factors'!$H$5:$H$488 = 'GHG emissions calculations'!$H1053),
                0),
          MATCH('GHG emissions calculations'!P$6,'Emission Factors'!$E$5:$P$5,0)),
    "")</f>
        <v>17</v>
      </c>
      <c r="Q1053" s="311" t="str">
        <f t="array" ref="Q1053">IFERROR(
    IF(
        INDEX('Emission Factors'!$E$5:$P$488,
              MATCH(1,
                    ('Emission Factors'!$E$5:$E$488 = 'GHG emissions calculations'!$F1053) *
                    ('Emission Factors'!$H$5:$H$488 = 'GHG emissions calculations'!$H1053),
                    0),
              MATCH('GHG emissions calculations'!Q$6, 'Emission Factors'!$E$5:$P$5, 0)) &lt;&gt; "",
        INDEX('Emission Factors'!$E$5:$P$488,
              MATCH(1,
                    ('Emission Factors'!$E$5:$E$488 = 'GHG emissions calculations'!$F1053) *
                    ('Emission Factors'!$H$5:$H$488 = 'GHG emissions calculations'!$H1053),
                    0),
              MATCH('GHG emissions calculations'!Q$6, 'Emission Factors'!$E$5:$P$5, 0)),
        ""),
    "")</f>
        <v>kgCO2e/kg</v>
      </c>
      <c r="R1053" s="311" t="str">
        <f t="array" ref="R1053">IFERROR(
    IF(
        INDEX('Emission Factors'!$E$5:$R$488,
              MATCH(1,
                    ('Emission Factors'!$E$5:$E$488 = 'GHG emissions calculations'!$F1053) *
                    ('Emission Factors'!$H$5:$H$488 = 'GHG emissions calculations'!$H1053),
                    0),
              MATCH('GHG emissions calculations'!R$6, 'Emission Factors'!$E$5:$R$5, 0)) &lt;&gt; "",
        INDEX('Emission Factors'!$E$5:$R$488,
              MATCH(1,
                    ('Emission Factors'!$E$5:$E$488 = 'GHG emissions calculations'!$F1053) *
                    ('Emission Factors'!$H$5:$H$488 = 'GHG emissions calculations'!$H1053),
                    0),
              MATCH('GHG emissions calculations'!R$6, 'Emission Factors'!$E$5:$R$5, 0)),
        ""),
    "")</f>
        <v>America</v>
      </c>
      <c r="S1053" s="312">
        <f t="shared" si="2"/>
        <v>0</v>
      </c>
      <c r="T1053" s="23"/>
    </row>
    <row r="1054" ht="15.75" customHeight="1" outlineLevel="1">
      <c r="A1054" s="23"/>
      <c r="B1054" s="71"/>
      <c r="C1054" s="71"/>
      <c r="D1054" s="71"/>
      <c r="E1054" s="314"/>
      <c r="F1054" s="311" t="str">
        <f>Lists!T420</f>
        <v>Titanium - Metal sheet stamping - Asia</v>
      </c>
      <c r="G1054" s="311" t="str">
        <f t="array" ref="G1054">XLOOKUP(1,('Emission Factors'!$E$5:$E$488='GHG emissions calculations'!$F1054)*('Emission Factors'!$H$5:$H$488='GHG emissions calculations'!$H1054),INDEX('Emission Factors'!$E$5:$T$488,0,MATCH('GHG emissions calculations'!G$6,'Emission Factors'!$E$5:$T$5,0)),"",0)</f>
        <v/>
      </c>
      <c r="H1054" s="311" t="s">
        <v>237</v>
      </c>
      <c r="I1054" s="312" t="str">
        <f>IF(
    SUMIFS('Import data'!$L$25:$L$80,
           'Import data'!$J$25:$J$80, F1054,
           'Import data'!$G$25:$G$80, 'GHG emissions calculations'!$H1054,
           'Import data'!$I$25:$I$80,$E$541) &lt;&gt; 0,
    SUMIFS('Import data'!$L$25:$L$80,
           'Import data'!$J$25:$J$80, F1054,
           'Import data'!$G$25:$G$80, 'GHG emissions calculations'!$H1054,
           'Import data'!$I$25:$I$80,$E$541),
    ""
)</f>
        <v/>
      </c>
      <c r="J1054" s="311" t="str">
        <f t="array" ref="J1054">IF(
    XLOOKUP(F1054, 'Import data'!$J$26:$J$47, 'Import data'!$M$26:$M$47, "", 0) = "Please add the region-specific supplier emission factor or choose a different region available in the IAEG database.",
    "",
    XLOOKUP(F1054, 'Import data'!$J$26:$J$47, 'Import data'!$M$26:$M$47, "", 0)
)</f>
        <v/>
      </c>
      <c r="K1054" s="311" t="str">
        <f t="array" ref="K1054">IFERROR(
    XLOOKUP(F1054,
            _xlws.FILTER('Supplier Emission'!$G$15:$G$49,
                   ('Supplier Emission'!$D$15:$D$49=H1054) * ('Supplier Emission'!$F$15:$F$49=$E$541)),
            _xlws.FILTER('Supplier Emission'!$I$15:$I$49,
                   ('Supplier Emission'!$D$15:$D$49=H1054) * ('Supplier Emission'!$F$15:$F$49=$E$541)),
            ""),
    "")</f>
        <v/>
      </c>
      <c r="L1054" s="311" t="str">
        <f t="array" ref="L1054">IFERROR(
    XLOOKUP(F1054,
            _xlws.FILTER('Supplier Emission'!$G$15:$G$49,
                   ('Supplier Emission'!$D$15:$D$49=H1054) * ('Supplier Emission'!$F$15:$F$49=$E$541)),
            _xlws.FILTER('Supplier Emission'!$J$15:$J$49,
                   ('Supplier Emission'!$D$15:$D$49=H1054) * ('Supplier Emission'!$F$15:$F$49=$E$541)),
            ""),
    "")</f>
        <v/>
      </c>
      <c r="M1054" s="311" t="str">
        <f t="array" ref="M1054">IFERROR(
    XLOOKUP(F1054,
            _xlws.FILTER('Supplier Emission'!$G$15:$G$49,
                   ('Supplier Emission'!$D$15:$D$49=H1054) * ('Supplier Emission'!$F$15:$F$49=$E$541)),
            _xlws.FILTER('Supplier Emission'!$M$15:$M$49,
                   ('Supplier Emission'!$D$15:$D$49=H1054) * ('Supplier Emission'!$F$15:$F$49=$E$541)),
            ""),
    "")</f>
        <v/>
      </c>
      <c r="N1054" s="311" t="str">
        <f t="array" ref="N1054">IFERROR(
    XLOOKUP(F1054,
            _xlws.FILTER('Supplier Emission'!$G$15:$G$49,
                   ('Supplier Emission'!$D$15:$D$49=H1054) * ('Supplier Emission'!$F$15:$F$49=$E$541)),
            _xlws.FILTER('Supplier Emission'!$H$15:$H$49,
                   ('Supplier Emission'!$D$15:$D$49=H1054) * ('Supplier Emission'!$F$15:$F$49=$E$541)),
            ""),
    "")</f>
        <v/>
      </c>
      <c r="O1054" s="311" t="str">
        <f t="array" ref="O1054">XLOOKUP(1,('Emission Factors'!$E$5:$E$488='GHG emissions calculations'!$F1054)*('Emission Factors'!$H$5:$H$488='GHG emissions calculations'!$H1054),INDEX('Emission Factors'!$E$5:$T$488,0,MATCH('GHG emissions calculations'!O$6,'Emission Factors'!$E$5:$T$5,0)),"",0)</f>
        <v/>
      </c>
      <c r="P1054" s="313" t="str">
        <f t="array" ref="P1054">IFERROR(
    INDEX('Emission Factors'!$E$5:$P$488,
          MATCH(1,
                ('Emission Factors'!$E$5:$E$488 = 'GHG emissions calculations'!$F1054) *
                ('Emission Factors'!$H$5:$H$488 = 'GHG emissions calculations'!$H1054),
                0),
          MATCH('GHG emissions calculations'!P$6,'Emission Factors'!$E$5:$P$5,0)),
    "")</f>
        <v/>
      </c>
      <c r="Q1054" s="311" t="str">
        <f t="array" ref="Q1054">IFERROR(
    IF(
        INDEX('Emission Factors'!$E$5:$P$488,
              MATCH(1,
                    ('Emission Factors'!$E$5:$E$488 = 'GHG emissions calculations'!$F1054) *
                    ('Emission Factors'!$H$5:$H$488 = 'GHG emissions calculations'!$H1054),
                    0),
              MATCH('GHG emissions calculations'!Q$6, 'Emission Factors'!$E$5:$P$5, 0)) &lt;&gt; "",
        INDEX('Emission Factors'!$E$5:$P$488,
              MATCH(1,
                    ('Emission Factors'!$E$5:$E$488 = 'GHG emissions calculations'!$F1054) *
                    ('Emission Factors'!$H$5:$H$488 = 'GHG emissions calculations'!$H1054),
                    0),
              MATCH('GHG emissions calculations'!Q$6, 'Emission Factors'!$E$5:$P$5, 0)),
        ""),
    "")</f>
        <v/>
      </c>
      <c r="R1054" s="311" t="str">
        <f t="array" ref="R1054">IFERROR(
    IF(
        INDEX('Emission Factors'!$E$5:$R$488,
              MATCH(1,
                    ('Emission Factors'!$E$5:$E$488 = 'GHG emissions calculations'!$F1054) *
                    ('Emission Factors'!$H$5:$H$488 = 'GHG emissions calculations'!$H1054),
                    0),
              MATCH('GHG emissions calculations'!R$6, 'Emission Factors'!$E$5:$R$5, 0)) &lt;&gt; "",
        INDEX('Emission Factors'!$E$5:$R$488,
              MATCH(1,
                    ('Emission Factors'!$E$5:$E$488 = 'GHG emissions calculations'!$F1054) *
                    ('Emission Factors'!$H$5:$H$488 = 'GHG emissions calculations'!$H1054),
                    0),
              MATCH('GHG emissions calculations'!R$6, 'Emission Factors'!$E$5:$R$5, 0)),
        ""),
    "")</f>
        <v/>
      </c>
      <c r="S1054" s="312">
        <f t="shared" si="2"/>
        <v>0</v>
      </c>
      <c r="T1054" s="23"/>
    </row>
    <row r="1055" ht="15.75" customHeight="1" outlineLevel="1">
      <c r="A1055" s="23"/>
      <c r="B1055" s="71"/>
      <c r="C1055" s="71"/>
      <c r="D1055" s="71"/>
      <c r="E1055" s="314"/>
      <c r="F1055" s="311" t="str">
        <f>Lists!T418</f>
        <v>Titanium - Metal sheet stamping - Europe</v>
      </c>
      <c r="G1055" s="311" t="str">
        <f t="array" ref="G1055">XLOOKUP(1,('Emission Factors'!$E$5:$E$488='GHG emissions calculations'!$F1055)*('Emission Factors'!$H$5:$H$488='GHG emissions calculations'!$H1055),INDEX('Emission Factors'!$E$5:$T$488,0,MATCH('GHG emissions calculations'!G$6,'Emission Factors'!$E$5:$T$5,0)),"",0)</f>
        <v/>
      </c>
      <c r="H1055" s="311" t="s">
        <v>237</v>
      </c>
      <c r="I1055" s="312" t="str">
        <f>IF(
    SUMIFS('Import data'!$L$25:$L$80,
           'Import data'!$J$25:$J$80, F1055,
           'Import data'!$G$25:$G$80, 'GHG emissions calculations'!$H1055,
           'Import data'!$I$25:$I$80,$E$541) &lt;&gt; 0,
    SUMIFS('Import data'!$L$25:$L$80,
           'Import data'!$J$25:$J$80, F1055,
           'Import data'!$G$25:$G$80, 'GHG emissions calculations'!$H1055,
           'Import data'!$I$25:$I$80,$E$541),
    ""
)</f>
        <v/>
      </c>
      <c r="J1055" s="311" t="str">
        <f t="array" ref="J1055">IF(
    XLOOKUP(F1055, 'Import data'!$J$26:$J$47, 'Import data'!$M$26:$M$47, "", 0) = "Please add the region-specific supplier emission factor or choose a different region available in the IAEG database.",
    "",
    XLOOKUP(F1055, 'Import data'!$J$26:$J$47, 'Import data'!$M$26:$M$47, "", 0)
)</f>
        <v/>
      </c>
      <c r="K1055" s="311" t="str">
        <f t="array" ref="K1055">IFERROR(
    XLOOKUP(F1055,
            _xlws.FILTER('Supplier Emission'!$G$15:$G$49,
                   ('Supplier Emission'!$D$15:$D$49=H1055) * ('Supplier Emission'!$F$15:$F$49=$E$541)),
            _xlws.FILTER('Supplier Emission'!$I$15:$I$49,
                   ('Supplier Emission'!$D$15:$D$49=H1055) * ('Supplier Emission'!$F$15:$F$49=$E$541)),
            ""),
    "")</f>
        <v/>
      </c>
      <c r="L1055" s="311" t="str">
        <f t="array" ref="L1055">IFERROR(
    XLOOKUP(F1055,
            _xlws.FILTER('Supplier Emission'!$G$15:$G$49,
                   ('Supplier Emission'!$D$15:$D$49=H1055) * ('Supplier Emission'!$F$15:$F$49=$E$541)),
            _xlws.FILTER('Supplier Emission'!$J$15:$J$49,
                   ('Supplier Emission'!$D$15:$D$49=H1055) * ('Supplier Emission'!$F$15:$F$49=$E$541)),
            ""),
    "")</f>
        <v/>
      </c>
      <c r="M1055" s="311" t="str">
        <f t="array" ref="M1055">IFERROR(
    XLOOKUP(F1055,
            _xlws.FILTER('Supplier Emission'!$G$15:$G$49,
                   ('Supplier Emission'!$D$15:$D$49=H1055) * ('Supplier Emission'!$F$15:$F$49=$E$541)),
            _xlws.FILTER('Supplier Emission'!$M$15:$M$49,
                   ('Supplier Emission'!$D$15:$D$49=H1055) * ('Supplier Emission'!$F$15:$F$49=$E$541)),
            ""),
    "")</f>
        <v/>
      </c>
      <c r="N1055" s="311" t="str">
        <f t="array" ref="N1055">IFERROR(
    XLOOKUP(F1055,
            _xlws.FILTER('Supplier Emission'!$G$15:$G$49,
                   ('Supplier Emission'!$D$15:$D$49=H1055) * ('Supplier Emission'!$F$15:$F$49=$E$541)),
            _xlws.FILTER('Supplier Emission'!$H$15:$H$49,
                   ('Supplier Emission'!$D$15:$D$49=H1055) * ('Supplier Emission'!$F$15:$F$49=$E$541)),
            ""),
    "")</f>
        <v/>
      </c>
      <c r="O1055" s="311" t="str">
        <f t="array" ref="O1055">XLOOKUP(1,('Emission Factors'!$E$5:$E$488='GHG emissions calculations'!$F1055)*('Emission Factors'!$H$5:$H$488='GHG emissions calculations'!$H1055),INDEX('Emission Factors'!$E$5:$T$488,0,MATCH('GHG emissions calculations'!O$6,'Emission Factors'!$E$5:$T$5,0)),"",0)</f>
        <v/>
      </c>
      <c r="P1055" s="313" t="str">
        <f t="array" ref="P1055">IFERROR(
    INDEX('Emission Factors'!$E$5:$P$488,
          MATCH(1,
                ('Emission Factors'!$E$5:$E$488 = 'GHG emissions calculations'!$F1055) *
                ('Emission Factors'!$H$5:$H$488 = 'GHG emissions calculations'!$H1055),
                0),
          MATCH('GHG emissions calculations'!P$6,'Emission Factors'!$E$5:$P$5,0)),
    "")</f>
        <v/>
      </c>
      <c r="Q1055" s="311" t="str">
        <f t="array" ref="Q1055">IFERROR(
    IF(
        INDEX('Emission Factors'!$E$5:$P$488,
              MATCH(1,
                    ('Emission Factors'!$E$5:$E$488 = 'GHG emissions calculations'!$F1055) *
                    ('Emission Factors'!$H$5:$H$488 = 'GHG emissions calculations'!$H1055),
                    0),
              MATCH('GHG emissions calculations'!Q$6, 'Emission Factors'!$E$5:$P$5, 0)) &lt;&gt; "",
        INDEX('Emission Factors'!$E$5:$P$488,
              MATCH(1,
                    ('Emission Factors'!$E$5:$E$488 = 'GHG emissions calculations'!$F1055) *
                    ('Emission Factors'!$H$5:$H$488 = 'GHG emissions calculations'!$H1055),
                    0),
              MATCH('GHG emissions calculations'!Q$6, 'Emission Factors'!$E$5:$P$5, 0)),
        ""),
    "")</f>
        <v/>
      </c>
      <c r="R1055" s="311" t="str">
        <f t="array" ref="R1055">IFERROR(
    IF(
        INDEX('Emission Factors'!$E$5:$R$488,
              MATCH(1,
                    ('Emission Factors'!$E$5:$E$488 = 'GHG emissions calculations'!$F1055) *
                    ('Emission Factors'!$H$5:$H$488 = 'GHG emissions calculations'!$H1055),
                    0),
              MATCH('GHG emissions calculations'!R$6, 'Emission Factors'!$E$5:$R$5, 0)) &lt;&gt; "",
        INDEX('Emission Factors'!$E$5:$R$488,
              MATCH(1,
                    ('Emission Factors'!$E$5:$E$488 = 'GHG emissions calculations'!$F1055) *
                    ('Emission Factors'!$H$5:$H$488 = 'GHG emissions calculations'!$H1055),
                    0),
              MATCH('GHG emissions calculations'!R$6, 'Emission Factors'!$E$5:$R$5, 0)),
        ""),
    "")</f>
        <v/>
      </c>
      <c r="S1055" s="312">
        <f t="shared" si="2"/>
        <v>0</v>
      </c>
      <c r="T1055" s="23"/>
    </row>
    <row r="1056" ht="15.75" customHeight="1" outlineLevel="1">
      <c r="A1056" s="23"/>
      <c r="B1056" s="71"/>
      <c r="C1056" s="71"/>
      <c r="D1056" s="71"/>
      <c r="E1056" s="314"/>
      <c r="F1056" s="311" t="str">
        <f>Lists!T423</f>
        <v>Titanium - Metal sheet stamping - Global or unspecified region</v>
      </c>
      <c r="G1056" s="311">
        <f t="array" ref="G1056">XLOOKUP(1,('Emission Factors'!$E$5:$E$488='GHG emissions calculations'!$F1056)*('Emission Factors'!$H$5:$H$488='GHG emissions calculations'!$H1056),INDEX('Emission Factors'!$E$5:$T$488,0,MATCH('GHG emissions calculations'!G$6,'Emission Factors'!$E$5:$T$5,0)),"",0)</f>
        <v>3</v>
      </c>
      <c r="H1056" s="311" t="s">
        <v>237</v>
      </c>
      <c r="I1056" s="312" t="str">
        <f>IF(
    SUMIFS('Import data'!$L$25:$L$80,
           'Import data'!$J$25:$J$80, F1056,
           'Import data'!$G$25:$G$80, 'GHG emissions calculations'!$H1056,
           'Import data'!$I$25:$I$80,$E$541) &lt;&gt; 0,
    SUMIFS('Import data'!$L$25:$L$80,
           'Import data'!$J$25:$J$80, F1056,
           'Import data'!$G$25:$G$80, 'GHG emissions calculations'!$H1056,
           'Import data'!$I$25:$I$80,$E$541),
    ""
)</f>
        <v/>
      </c>
      <c r="J1056" s="311" t="str">
        <f t="array" ref="J1056">IF(
    XLOOKUP(F1056, 'Import data'!$J$26:$J$47, 'Import data'!$M$26:$M$47, "", 0) = "Please add the region-specific supplier emission factor or choose a different region available in the IAEG database.",
    "",
    XLOOKUP(F1056, 'Import data'!$J$26:$J$47, 'Import data'!$M$26:$M$47, "", 0)
)</f>
        <v/>
      </c>
      <c r="K1056" s="311" t="str">
        <f t="array" ref="K1056">IFERROR(
    XLOOKUP(F1056,
            _xlws.FILTER('Supplier Emission'!$G$15:$G$49,
                   ('Supplier Emission'!$D$15:$D$49=H1056) * ('Supplier Emission'!$F$15:$F$49=$E$541)),
            _xlws.FILTER('Supplier Emission'!$I$15:$I$49,
                   ('Supplier Emission'!$D$15:$D$49=H1056) * ('Supplier Emission'!$F$15:$F$49=$E$541)),
            ""),
    "")</f>
        <v/>
      </c>
      <c r="L1056" s="311" t="str">
        <f t="array" ref="L1056">IFERROR(
    XLOOKUP(F1056,
            _xlws.FILTER('Supplier Emission'!$G$15:$G$49,
                   ('Supplier Emission'!$D$15:$D$49=H1056) * ('Supplier Emission'!$F$15:$F$49=$E$541)),
            _xlws.FILTER('Supplier Emission'!$J$15:$J$49,
                   ('Supplier Emission'!$D$15:$D$49=H1056) * ('Supplier Emission'!$F$15:$F$49=$E$541)),
            ""),
    "")</f>
        <v/>
      </c>
      <c r="M1056" s="311" t="str">
        <f t="array" ref="M1056">IFERROR(
    XLOOKUP(F1056,
            _xlws.FILTER('Supplier Emission'!$G$15:$G$49,
                   ('Supplier Emission'!$D$15:$D$49=H1056) * ('Supplier Emission'!$F$15:$F$49=$E$541)),
            _xlws.FILTER('Supplier Emission'!$M$15:$M$49,
                   ('Supplier Emission'!$D$15:$D$49=H1056) * ('Supplier Emission'!$F$15:$F$49=$E$541)),
            ""),
    "")</f>
        <v/>
      </c>
      <c r="N1056" s="311" t="str">
        <f t="array" ref="N1056">IFERROR(
    XLOOKUP(F1056,
            _xlws.FILTER('Supplier Emission'!$G$15:$G$49,
                   ('Supplier Emission'!$D$15:$D$49=H1056) * ('Supplier Emission'!$F$15:$F$49=$E$541)),
            _xlws.FILTER('Supplier Emission'!$H$15:$H$49,
                   ('Supplier Emission'!$D$15:$D$49=H1056) * ('Supplier Emission'!$F$15:$F$49=$E$541)),
            ""),
    "")</f>
        <v/>
      </c>
      <c r="O1056" s="311" t="str">
        <f t="array" ref="O1056">XLOOKUP(1,('Emission Factors'!$E$5:$E$488='GHG emissions calculations'!$F1056)*('Emission Factors'!$H$5:$H$488='GHG emissions calculations'!$H1056),INDEX('Emission Factors'!$E$5:$T$488,0,MATCH('GHG emissions calculations'!O$6,'Emission Factors'!$E$5:$T$5,0)),"",0)</f>
        <v>Titanium + Metal sheet stamping - Emboutissage de tôle (20% de pertes)</v>
      </c>
      <c r="P1056" s="313">
        <f t="array" ref="P1056">IFERROR(
    INDEX('Emission Factors'!$E$5:$P$488,
          MATCH(1,
                ('Emission Factors'!$E$5:$E$488 = 'GHG emissions calculations'!$F1056) *
                ('Emission Factors'!$H$5:$H$488 = 'GHG emissions calculations'!$H1056),
                0),
          MATCH('GHG emissions calculations'!P$6,'Emission Factors'!$E$5:$P$5,0)),
    "")</f>
        <v>16.9884</v>
      </c>
      <c r="Q1056" s="311" t="str">
        <f t="array" ref="Q1056">IFERROR(
    IF(
        INDEX('Emission Factors'!$E$5:$P$488,
              MATCH(1,
                    ('Emission Factors'!$E$5:$E$488 = 'GHG emissions calculations'!$F1056) *
                    ('Emission Factors'!$H$5:$H$488 = 'GHG emissions calculations'!$H1056),
                    0),
              MATCH('GHG emissions calculations'!Q$6, 'Emission Factors'!$E$5:$P$5, 0)) &lt;&gt; "",
        INDEX('Emission Factors'!$E$5:$P$488,
              MATCH(1,
                    ('Emission Factors'!$E$5:$E$488 = 'GHG emissions calculations'!$F1056) *
                    ('Emission Factors'!$H$5:$H$488 = 'GHG emissions calculations'!$H1056),
                    0),
              MATCH('GHG emissions calculations'!Q$6, 'Emission Factors'!$E$5:$P$5, 0)),
        ""),
    "")</f>
        <v>kgCO2e/kg</v>
      </c>
      <c r="R1056" s="311" t="str">
        <f t="array" ref="R1056">IFERROR(
    IF(
        INDEX('Emission Factors'!$E$5:$R$488,
              MATCH(1,
                    ('Emission Factors'!$E$5:$E$488 = 'GHG emissions calculations'!$F1056) *
                    ('Emission Factors'!$H$5:$H$488 = 'GHG emissions calculations'!$H1056),
                    0),
              MATCH('GHG emissions calculations'!R$6, 'Emission Factors'!$E$5:$R$5, 0)) &lt;&gt; "",
        INDEX('Emission Factors'!$E$5:$R$488,
              MATCH(1,
                    ('Emission Factors'!$E$5:$E$488 = 'GHG emissions calculations'!$F1056) *
                    ('Emission Factors'!$H$5:$H$488 = 'GHG emissions calculations'!$H1056),
                    0),
              MATCH('GHG emissions calculations'!R$6, 'Emission Factors'!$E$5:$R$5, 0)),
        ""),
    "")</f>
        <v>Global or unspecified region</v>
      </c>
      <c r="S1056" s="312">
        <f t="shared" si="2"/>
        <v>0</v>
      </c>
      <c r="T1056" s="23"/>
    </row>
    <row r="1057" ht="15.75" customHeight="1" outlineLevel="1">
      <c r="A1057" s="23"/>
      <c r="B1057" s="71"/>
      <c r="C1057" s="71"/>
      <c r="D1057" s="71"/>
      <c r="E1057" s="314"/>
      <c r="F1057" s="311" t="str">
        <f>Lists!T422</f>
        <v>Titanium - Metal sheet stamping - Middle East</v>
      </c>
      <c r="G1057" s="311" t="str">
        <f t="array" ref="G1057">XLOOKUP(1,('Emission Factors'!$E$5:$E$488='GHG emissions calculations'!$F1057)*('Emission Factors'!$H$5:$H$488='GHG emissions calculations'!$H1057),INDEX('Emission Factors'!$E$5:$T$488,0,MATCH('GHG emissions calculations'!G$6,'Emission Factors'!$E$5:$T$5,0)),"",0)</f>
        <v/>
      </c>
      <c r="H1057" s="311" t="s">
        <v>237</v>
      </c>
      <c r="I1057" s="312" t="str">
        <f>IF(
    SUMIFS('Import data'!$L$25:$L$80,
           'Import data'!$J$25:$J$80, F1057,
           'Import data'!$G$25:$G$80, 'GHG emissions calculations'!$H1057,
           'Import data'!$I$25:$I$80,$E$541) &lt;&gt; 0,
    SUMIFS('Import data'!$L$25:$L$80,
           'Import data'!$J$25:$J$80, F1057,
           'Import data'!$G$25:$G$80, 'GHG emissions calculations'!$H1057,
           'Import data'!$I$25:$I$80,$E$541),
    ""
)</f>
        <v/>
      </c>
      <c r="J1057" s="311" t="str">
        <f t="array" ref="J1057">IF(
    XLOOKUP(F1057, 'Import data'!$J$26:$J$47, 'Import data'!$M$26:$M$47, "", 0) = "Please add the region-specific supplier emission factor or choose a different region available in the IAEG database.",
    "",
    XLOOKUP(F1057, 'Import data'!$J$26:$J$47, 'Import data'!$M$26:$M$47, "", 0)
)</f>
        <v/>
      </c>
      <c r="K1057" s="311" t="str">
        <f t="array" ref="K1057">IFERROR(
    XLOOKUP(F1057,
            _xlws.FILTER('Supplier Emission'!$G$15:$G$49,
                   ('Supplier Emission'!$D$15:$D$49=H1057) * ('Supplier Emission'!$F$15:$F$49=$E$541)),
            _xlws.FILTER('Supplier Emission'!$I$15:$I$49,
                   ('Supplier Emission'!$D$15:$D$49=H1057) * ('Supplier Emission'!$F$15:$F$49=$E$541)),
            ""),
    "")</f>
        <v/>
      </c>
      <c r="L1057" s="311" t="str">
        <f t="array" ref="L1057">IFERROR(
    XLOOKUP(F1057,
            _xlws.FILTER('Supplier Emission'!$G$15:$G$49,
                   ('Supplier Emission'!$D$15:$D$49=H1057) * ('Supplier Emission'!$F$15:$F$49=$E$541)),
            _xlws.FILTER('Supplier Emission'!$J$15:$J$49,
                   ('Supplier Emission'!$D$15:$D$49=H1057) * ('Supplier Emission'!$F$15:$F$49=$E$541)),
            ""),
    "")</f>
        <v/>
      </c>
      <c r="M1057" s="311" t="str">
        <f t="array" ref="M1057">IFERROR(
    XLOOKUP(F1057,
            _xlws.FILTER('Supplier Emission'!$G$15:$G$49,
                   ('Supplier Emission'!$D$15:$D$49=H1057) * ('Supplier Emission'!$F$15:$F$49=$E$541)),
            _xlws.FILTER('Supplier Emission'!$M$15:$M$49,
                   ('Supplier Emission'!$D$15:$D$49=H1057) * ('Supplier Emission'!$F$15:$F$49=$E$541)),
            ""),
    "")</f>
        <v/>
      </c>
      <c r="N1057" s="311" t="str">
        <f t="array" ref="N1057">IFERROR(
    XLOOKUP(F1057,
            _xlws.FILTER('Supplier Emission'!$G$15:$G$49,
                   ('Supplier Emission'!$D$15:$D$49=H1057) * ('Supplier Emission'!$F$15:$F$49=$E$541)),
            _xlws.FILTER('Supplier Emission'!$H$15:$H$49,
                   ('Supplier Emission'!$D$15:$D$49=H1057) * ('Supplier Emission'!$F$15:$F$49=$E$541)),
            ""),
    "")</f>
        <v/>
      </c>
      <c r="O1057" s="311" t="str">
        <f t="array" ref="O1057">XLOOKUP(1,('Emission Factors'!$E$5:$E$488='GHG emissions calculations'!$F1057)*('Emission Factors'!$H$5:$H$488='GHG emissions calculations'!$H1057),INDEX('Emission Factors'!$E$5:$T$488,0,MATCH('GHG emissions calculations'!O$6,'Emission Factors'!$E$5:$T$5,0)),"",0)</f>
        <v/>
      </c>
      <c r="P1057" s="313" t="str">
        <f t="array" ref="P1057">IFERROR(
    INDEX('Emission Factors'!$E$5:$P$488,
          MATCH(1,
                ('Emission Factors'!$E$5:$E$488 = 'GHG emissions calculations'!$F1057) *
                ('Emission Factors'!$H$5:$H$488 = 'GHG emissions calculations'!$H1057),
                0),
          MATCH('GHG emissions calculations'!P$6,'Emission Factors'!$E$5:$P$5,0)),
    "")</f>
        <v/>
      </c>
      <c r="Q1057" s="311" t="str">
        <f t="array" ref="Q1057">IFERROR(
    IF(
        INDEX('Emission Factors'!$E$5:$P$488,
              MATCH(1,
                    ('Emission Factors'!$E$5:$E$488 = 'GHG emissions calculations'!$F1057) *
                    ('Emission Factors'!$H$5:$H$488 = 'GHG emissions calculations'!$H1057),
                    0),
              MATCH('GHG emissions calculations'!Q$6, 'Emission Factors'!$E$5:$P$5, 0)) &lt;&gt; "",
        INDEX('Emission Factors'!$E$5:$P$488,
              MATCH(1,
                    ('Emission Factors'!$E$5:$E$488 = 'GHG emissions calculations'!$F1057) *
                    ('Emission Factors'!$H$5:$H$488 = 'GHG emissions calculations'!$H1057),
                    0),
              MATCH('GHG emissions calculations'!Q$6, 'Emission Factors'!$E$5:$P$5, 0)),
        ""),
    "")</f>
        <v/>
      </c>
      <c r="R1057" s="311" t="str">
        <f t="array" ref="R1057">IFERROR(
    IF(
        INDEX('Emission Factors'!$E$5:$R$488,
              MATCH(1,
                    ('Emission Factors'!$E$5:$E$488 = 'GHG emissions calculations'!$F1057) *
                    ('Emission Factors'!$H$5:$H$488 = 'GHG emissions calculations'!$H1057),
                    0),
              MATCH('GHG emissions calculations'!R$6, 'Emission Factors'!$E$5:$R$5, 0)) &lt;&gt; "",
        INDEX('Emission Factors'!$E$5:$R$488,
              MATCH(1,
                    ('Emission Factors'!$E$5:$E$488 = 'GHG emissions calculations'!$F1057) *
                    ('Emission Factors'!$H$5:$H$488 = 'GHG emissions calculations'!$H1057),
                    0),
              MATCH('GHG emissions calculations'!R$6, 'Emission Factors'!$E$5:$R$5, 0)),
        ""),
    "")</f>
        <v/>
      </c>
      <c r="S1057" s="312">
        <f t="shared" si="2"/>
        <v>0</v>
      </c>
      <c r="T1057" s="23"/>
    </row>
    <row r="1058" ht="15.75" customHeight="1" outlineLevel="1">
      <c r="A1058" s="23"/>
      <c r="B1058" s="71"/>
      <c r="C1058" s="71"/>
      <c r="D1058" s="71"/>
      <c r="E1058" s="314"/>
      <c r="F1058" s="311" t="str">
        <f>Lists!T421</f>
        <v>Titanium - Metal sheet stamping - Oceania</v>
      </c>
      <c r="G1058" s="311" t="str">
        <f t="array" ref="G1058">XLOOKUP(1,('Emission Factors'!$E$5:$E$488='GHG emissions calculations'!$F1058)*('Emission Factors'!$H$5:$H$488='GHG emissions calculations'!$H1058),INDEX('Emission Factors'!$E$5:$T$488,0,MATCH('GHG emissions calculations'!G$6,'Emission Factors'!$E$5:$T$5,0)),"",0)</f>
        <v/>
      </c>
      <c r="H1058" s="311" t="s">
        <v>237</v>
      </c>
      <c r="I1058" s="312" t="str">
        <f>IF(
    SUMIFS('Import data'!$L$25:$L$80,
           'Import data'!$J$25:$J$80, F1058,
           'Import data'!$G$25:$G$80, 'GHG emissions calculations'!$H1058,
           'Import data'!$I$25:$I$80,$E$541) &lt;&gt; 0,
    SUMIFS('Import data'!$L$25:$L$80,
           'Import data'!$J$25:$J$80, F1058,
           'Import data'!$G$25:$G$80, 'GHG emissions calculations'!$H1058,
           'Import data'!$I$25:$I$80,$E$541),
    ""
)</f>
        <v/>
      </c>
      <c r="J1058" s="311" t="str">
        <f t="array" ref="J1058">IF(
    XLOOKUP(F1058, 'Import data'!$J$26:$J$47, 'Import data'!$M$26:$M$47, "", 0) = "Please add the region-specific supplier emission factor or choose a different region available in the IAEG database.",
    "",
    XLOOKUP(F1058, 'Import data'!$J$26:$J$47, 'Import data'!$M$26:$M$47, "", 0)
)</f>
        <v/>
      </c>
      <c r="K1058" s="311" t="str">
        <f t="array" ref="K1058">IFERROR(
    XLOOKUP(F1058,
            _xlws.FILTER('Supplier Emission'!$G$15:$G$49,
                   ('Supplier Emission'!$D$15:$D$49=H1058) * ('Supplier Emission'!$F$15:$F$49=$E$541)),
            _xlws.FILTER('Supplier Emission'!$I$15:$I$49,
                   ('Supplier Emission'!$D$15:$D$49=H1058) * ('Supplier Emission'!$F$15:$F$49=$E$541)),
            ""),
    "")</f>
        <v/>
      </c>
      <c r="L1058" s="311" t="str">
        <f t="array" ref="L1058">IFERROR(
    XLOOKUP(F1058,
            _xlws.FILTER('Supplier Emission'!$G$15:$G$49,
                   ('Supplier Emission'!$D$15:$D$49=H1058) * ('Supplier Emission'!$F$15:$F$49=$E$541)),
            _xlws.FILTER('Supplier Emission'!$J$15:$J$49,
                   ('Supplier Emission'!$D$15:$D$49=H1058) * ('Supplier Emission'!$F$15:$F$49=$E$541)),
            ""),
    "")</f>
        <v/>
      </c>
      <c r="M1058" s="311" t="str">
        <f t="array" ref="M1058">IFERROR(
    XLOOKUP(F1058,
            _xlws.FILTER('Supplier Emission'!$G$15:$G$49,
                   ('Supplier Emission'!$D$15:$D$49=H1058) * ('Supplier Emission'!$F$15:$F$49=$E$541)),
            _xlws.FILTER('Supplier Emission'!$M$15:$M$49,
                   ('Supplier Emission'!$D$15:$D$49=H1058) * ('Supplier Emission'!$F$15:$F$49=$E$541)),
            ""),
    "")</f>
        <v/>
      </c>
      <c r="N1058" s="311" t="str">
        <f t="array" ref="N1058">IFERROR(
    XLOOKUP(F1058,
            _xlws.FILTER('Supplier Emission'!$G$15:$G$49,
                   ('Supplier Emission'!$D$15:$D$49=H1058) * ('Supplier Emission'!$F$15:$F$49=$E$541)),
            _xlws.FILTER('Supplier Emission'!$H$15:$H$49,
                   ('Supplier Emission'!$D$15:$D$49=H1058) * ('Supplier Emission'!$F$15:$F$49=$E$541)),
            ""),
    "")</f>
        <v/>
      </c>
      <c r="O1058" s="311" t="str">
        <f t="array" ref="O1058">XLOOKUP(1,('Emission Factors'!$E$5:$E$488='GHG emissions calculations'!$F1058)*('Emission Factors'!$H$5:$H$488='GHG emissions calculations'!$H1058),INDEX('Emission Factors'!$E$5:$T$488,0,MATCH('GHG emissions calculations'!O$6,'Emission Factors'!$E$5:$T$5,0)),"",0)</f>
        <v/>
      </c>
      <c r="P1058" s="313" t="str">
        <f t="array" ref="P1058">IFERROR(
    INDEX('Emission Factors'!$E$5:$P$488,
          MATCH(1,
                ('Emission Factors'!$E$5:$E$488 = 'GHG emissions calculations'!$F1058) *
                ('Emission Factors'!$H$5:$H$488 = 'GHG emissions calculations'!$H1058),
                0),
          MATCH('GHG emissions calculations'!P$6,'Emission Factors'!$E$5:$P$5,0)),
    "")</f>
        <v/>
      </c>
      <c r="Q1058" s="311" t="str">
        <f t="array" ref="Q1058">IFERROR(
    IF(
        INDEX('Emission Factors'!$E$5:$P$488,
              MATCH(1,
                    ('Emission Factors'!$E$5:$E$488 = 'GHG emissions calculations'!$F1058) *
                    ('Emission Factors'!$H$5:$H$488 = 'GHG emissions calculations'!$H1058),
                    0),
              MATCH('GHG emissions calculations'!Q$6, 'Emission Factors'!$E$5:$P$5, 0)) &lt;&gt; "",
        INDEX('Emission Factors'!$E$5:$P$488,
              MATCH(1,
                    ('Emission Factors'!$E$5:$E$488 = 'GHG emissions calculations'!$F1058) *
                    ('Emission Factors'!$H$5:$H$488 = 'GHG emissions calculations'!$H1058),
                    0),
              MATCH('GHG emissions calculations'!Q$6, 'Emission Factors'!$E$5:$P$5, 0)),
        ""),
    "")</f>
        <v/>
      </c>
      <c r="R1058" s="311" t="str">
        <f t="array" ref="R1058">IFERROR(
    IF(
        INDEX('Emission Factors'!$E$5:$R$488,
              MATCH(1,
                    ('Emission Factors'!$E$5:$E$488 = 'GHG emissions calculations'!$F1058) *
                    ('Emission Factors'!$H$5:$H$488 = 'GHG emissions calculations'!$H1058),
                    0),
              MATCH('GHG emissions calculations'!R$6, 'Emission Factors'!$E$5:$R$5, 0)) &lt;&gt; "",
        INDEX('Emission Factors'!$E$5:$R$488,
              MATCH(1,
                    ('Emission Factors'!$E$5:$E$488 = 'GHG emissions calculations'!$F1058) *
                    ('Emission Factors'!$H$5:$H$488 = 'GHG emissions calculations'!$H1058),
                    0),
              MATCH('GHG emissions calculations'!R$6, 'Emission Factors'!$E$5:$R$5, 0)),
        ""),
    "")</f>
        <v/>
      </c>
      <c r="S1058" s="312">
        <f t="shared" si="2"/>
        <v>0</v>
      </c>
      <c r="T1058" s="23"/>
    </row>
    <row r="1059" ht="15.75" customHeight="1" outlineLevel="1">
      <c r="A1059" s="23"/>
      <c r="B1059" s="71"/>
      <c r="C1059" s="71"/>
      <c r="D1059" s="71"/>
      <c r="E1059" s="314"/>
      <c r="F1059" s="311" t="str">
        <f>Lists!T426</f>
        <v>Titanium - Unspecified process - Africa</v>
      </c>
      <c r="G1059" s="311" t="str">
        <f t="array" ref="G1059">XLOOKUP(1,('Emission Factors'!$E$5:$E$488='GHG emissions calculations'!$F1059)*('Emission Factors'!$H$5:$H$488='GHG emissions calculations'!$H1059),INDEX('Emission Factors'!$E$5:$T$488,0,MATCH('GHG emissions calculations'!G$6,'Emission Factors'!$E$5:$T$5,0)),"",0)</f>
        <v/>
      </c>
      <c r="H1059" s="311" t="s">
        <v>237</v>
      </c>
      <c r="I1059" s="312" t="str">
        <f>IF(
    SUMIFS('Import data'!$L$25:$L$80,
           'Import data'!$J$25:$J$80, F1059,
           'Import data'!$G$25:$G$80, 'GHG emissions calculations'!$H1059,
           'Import data'!$I$25:$I$80,$E$541) &lt;&gt; 0,
    SUMIFS('Import data'!$L$25:$L$80,
           'Import data'!$J$25:$J$80, F1059,
           'Import data'!$G$25:$G$80, 'GHG emissions calculations'!$H1059,
           'Import data'!$I$25:$I$80,$E$541),
    ""
)</f>
        <v/>
      </c>
      <c r="J1059" s="311" t="str">
        <f t="array" ref="J1059">IF(
    XLOOKUP(F1059, 'Import data'!$J$26:$J$47, 'Import data'!$M$26:$M$47, "", 0) = "Please add the region-specific supplier emission factor or choose a different region available in the IAEG database.",
    "",
    XLOOKUP(F1059, 'Import data'!$J$26:$J$47, 'Import data'!$M$26:$M$47, "", 0)
)</f>
        <v/>
      </c>
      <c r="K1059" s="311" t="str">
        <f t="array" ref="K1059">IFERROR(
    XLOOKUP(F1059,
            _xlws.FILTER('Supplier Emission'!$G$15:$G$49,
                   ('Supplier Emission'!$D$15:$D$49=H1059) * ('Supplier Emission'!$F$15:$F$49=$E$541)),
            _xlws.FILTER('Supplier Emission'!$I$15:$I$49,
                   ('Supplier Emission'!$D$15:$D$49=H1059) * ('Supplier Emission'!$F$15:$F$49=$E$541)),
            ""),
    "")</f>
        <v/>
      </c>
      <c r="L1059" s="311" t="str">
        <f t="array" ref="L1059">IFERROR(
    XLOOKUP(F1059,
            _xlws.FILTER('Supplier Emission'!$G$15:$G$49,
                   ('Supplier Emission'!$D$15:$D$49=H1059) * ('Supplier Emission'!$F$15:$F$49=$E$541)),
            _xlws.FILTER('Supplier Emission'!$J$15:$J$49,
                   ('Supplier Emission'!$D$15:$D$49=H1059) * ('Supplier Emission'!$F$15:$F$49=$E$541)),
            ""),
    "")</f>
        <v/>
      </c>
      <c r="M1059" s="311" t="str">
        <f t="array" ref="M1059">IFERROR(
    XLOOKUP(F1059,
            _xlws.FILTER('Supplier Emission'!$G$15:$G$49,
                   ('Supplier Emission'!$D$15:$D$49=H1059) * ('Supplier Emission'!$F$15:$F$49=$E$541)),
            _xlws.FILTER('Supplier Emission'!$M$15:$M$49,
                   ('Supplier Emission'!$D$15:$D$49=H1059) * ('Supplier Emission'!$F$15:$F$49=$E$541)),
            ""),
    "")</f>
        <v/>
      </c>
      <c r="N1059" s="311" t="str">
        <f t="array" ref="N1059">IFERROR(
    XLOOKUP(F1059,
            _xlws.FILTER('Supplier Emission'!$G$15:$G$49,
                   ('Supplier Emission'!$D$15:$D$49=H1059) * ('Supplier Emission'!$F$15:$F$49=$E$541)),
            _xlws.FILTER('Supplier Emission'!$H$15:$H$49,
                   ('Supplier Emission'!$D$15:$D$49=H1059) * ('Supplier Emission'!$F$15:$F$49=$E$541)),
            ""),
    "")</f>
        <v/>
      </c>
      <c r="O1059" s="311" t="str">
        <f t="array" ref="O1059">XLOOKUP(1,('Emission Factors'!$E$5:$E$488='GHG emissions calculations'!$F1059)*('Emission Factors'!$H$5:$H$488='GHG emissions calculations'!$H1059),INDEX('Emission Factors'!$E$5:$T$488,0,MATCH('GHG emissions calculations'!O$6,'Emission Factors'!$E$5:$T$5,0)),"",0)</f>
        <v/>
      </c>
      <c r="P1059" s="313" t="str">
        <f t="array" ref="P1059">IFERROR(
    INDEX('Emission Factors'!$E$5:$P$488,
          MATCH(1,
                ('Emission Factors'!$E$5:$E$488 = 'GHG emissions calculations'!$F1059) *
                ('Emission Factors'!$H$5:$H$488 = 'GHG emissions calculations'!$H1059),
                0),
          MATCH('GHG emissions calculations'!P$6,'Emission Factors'!$E$5:$P$5,0)),
    "")</f>
        <v/>
      </c>
      <c r="Q1059" s="311" t="str">
        <f t="array" ref="Q1059">IFERROR(
    IF(
        INDEX('Emission Factors'!$E$5:$P$488,
              MATCH(1,
                    ('Emission Factors'!$E$5:$E$488 = 'GHG emissions calculations'!$F1059) *
                    ('Emission Factors'!$H$5:$H$488 = 'GHG emissions calculations'!$H1059),
                    0),
              MATCH('GHG emissions calculations'!Q$6, 'Emission Factors'!$E$5:$P$5, 0)) &lt;&gt; "",
        INDEX('Emission Factors'!$E$5:$P$488,
              MATCH(1,
                    ('Emission Factors'!$E$5:$E$488 = 'GHG emissions calculations'!$F1059) *
                    ('Emission Factors'!$H$5:$H$488 = 'GHG emissions calculations'!$H1059),
                    0),
              MATCH('GHG emissions calculations'!Q$6, 'Emission Factors'!$E$5:$P$5, 0)),
        ""),
    "")</f>
        <v/>
      </c>
      <c r="R1059" s="311" t="str">
        <f t="array" ref="R1059">IFERROR(
    IF(
        INDEX('Emission Factors'!$E$5:$R$488,
              MATCH(1,
                    ('Emission Factors'!$E$5:$E$488 = 'GHG emissions calculations'!$F1059) *
                    ('Emission Factors'!$H$5:$H$488 = 'GHG emissions calculations'!$H1059),
                    0),
              MATCH('GHG emissions calculations'!R$6, 'Emission Factors'!$E$5:$R$5, 0)) &lt;&gt; "",
        INDEX('Emission Factors'!$E$5:$R$488,
              MATCH(1,
                    ('Emission Factors'!$E$5:$E$488 = 'GHG emissions calculations'!$F1059) *
                    ('Emission Factors'!$H$5:$H$488 = 'GHG emissions calculations'!$H1059),
                    0),
              MATCH('GHG emissions calculations'!R$6, 'Emission Factors'!$E$5:$R$5, 0)),
        ""),
    "")</f>
        <v/>
      </c>
      <c r="S1059" s="312">
        <f t="shared" si="2"/>
        <v>0</v>
      </c>
      <c r="T1059" s="23"/>
    </row>
    <row r="1060" ht="15.75" customHeight="1" outlineLevel="1">
      <c r="A1060" s="23"/>
      <c r="B1060" s="71"/>
      <c r="C1060" s="71"/>
      <c r="D1060" s="71"/>
      <c r="E1060" s="314"/>
      <c r="F1060" s="311" t="str">
        <f>Lists!T424</f>
        <v>Titanium - Unspecified process - America</v>
      </c>
      <c r="G1060" s="311" t="str">
        <f t="array" ref="G1060">XLOOKUP(1,('Emission Factors'!$E$5:$E$488='GHG emissions calculations'!$F1060)*('Emission Factors'!$H$5:$H$488='GHG emissions calculations'!$H1060),INDEX('Emission Factors'!$E$5:$T$488,0,MATCH('GHG emissions calculations'!G$6,'Emission Factors'!$E$5:$T$5,0)),"",0)</f>
        <v/>
      </c>
      <c r="H1060" s="311" t="s">
        <v>237</v>
      </c>
      <c r="I1060" s="312" t="str">
        <f>IF(
    SUMIFS('Import data'!$L$25:$L$80,
           'Import data'!$J$25:$J$80, F1060,
           'Import data'!$G$25:$G$80, 'GHG emissions calculations'!$H1060,
           'Import data'!$I$25:$I$80,$E$541) &lt;&gt; 0,
    SUMIFS('Import data'!$L$25:$L$80,
           'Import data'!$J$25:$J$80, F1060,
           'Import data'!$G$25:$G$80, 'GHG emissions calculations'!$H1060,
           'Import data'!$I$25:$I$80,$E$541),
    ""
)</f>
        <v/>
      </c>
      <c r="J1060" s="311" t="str">
        <f t="array" ref="J1060">IF(
    XLOOKUP(F1060, 'Import data'!$J$26:$J$47, 'Import data'!$M$26:$M$47, "", 0) = "Please add the region-specific supplier emission factor or choose a different region available in the IAEG database.",
    "",
    XLOOKUP(F1060, 'Import data'!$J$26:$J$47, 'Import data'!$M$26:$M$47, "", 0)
)</f>
        <v/>
      </c>
      <c r="K1060" s="311" t="str">
        <f t="array" ref="K1060">IFERROR(
    XLOOKUP(F1060,
            _xlws.FILTER('Supplier Emission'!$G$15:$G$49,
                   ('Supplier Emission'!$D$15:$D$49=H1060) * ('Supplier Emission'!$F$15:$F$49=$E$541)),
            _xlws.FILTER('Supplier Emission'!$I$15:$I$49,
                   ('Supplier Emission'!$D$15:$D$49=H1060) * ('Supplier Emission'!$F$15:$F$49=$E$541)),
            ""),
    "")</f>
        <v/>
      </c>
      <c r="L1060" s="311" t="str">
        <f t="array" ref="L1060">IFERROR(
    XLOOKUP(F1060,
            _xlws.FILTER('Supplier Emission'!$G$15:$G$49,
                   ('Supplier Emission'!$D$15:$D$49=H1060) * ('Supplier Emission'!$F$15:$F$49=$E$541)),
            _xlws.FILTER('Supplier Emission'!$J$15:$J$49,
                   ('Supplier Emission'!$D$15:$D$49=H1060) * ('Supplier Emission'!$F$15:$F$49=$E$541)),
            ""),
    "")</f>
        <v/>
      </c>
      <c r="M1060" s="311" t="str">
        <f t="array" ref="M1060">IFERROR(
    XLOOKUP(F1060,
            _xlws.FILTER('Supplier Emission'!$G$15:$G$49,
                   ('Supplier Emission'!$D$15:$D$49=H1060) * ('Supplier Emission'!$F$15:$F$49=$E$541)),
            _xlws.FILTER('Supplier Emission'!$M$15:$M$49,
                   ('Supplier Emission'!$D$15:$D$49=H1060) * ('Supplier Emission'!$F$15:$F$49=$E$541)),
            ""),
    "")</f>
        <v/>
      </c>
      <c r="N1060" s="311" t="str">
        <f t="array" ref="N1060">IFERROR(
    XLOOKUP(F1060,
            _xlws.FILTER('Supplier Emission'!$G$15:$G$49,
                   ('Supplier Emission'!$D$15:$D$49=H1060) * ('Supplier Emission'!$F$15:$F$49=$E$541)),
            _xlws.FILTER('Supplier Emission'!$H$15:$H$49,
                   ('Supplier Emission'!$D$15:$D$49=H1060) * ('Supplier Emission'!$F$15:$F$49=$E$541)),
            ""),
    "")</f>
        <v/>
      </c>
      <c r="O1060" s="311" t="str">
        <f t="array" ref="O1060">XLOOKUP(1,('Emission Factors'!$E$5:$E$488='GHG emissions calculations'!$F1060)*('Emission Factors'!$H$5:$H$488='GHG emissions calculations'!$H1060),INDEX('Emission Factors'!$E$5:$T$488,0,MATCH('GHG emissions calculations'!O$6,'Emission Factors'!$E$5:$T$5,0)),"",0)</f>
        <v/>
      </c>
      <c r="P1060" s="313" t="str">
        <f t="array" ref="P1060">IFERROR(
    INDEX('Emission Factors'!$E$5:$P$488,
          MATCH(1,
                ('Emission Factors'!$E$5:$E$488 = 'GHG emissions calculations'!$F1060) *
                ('Emission Factors'!$H$5:$H$488 = 'GHG emissions calculations'!$H1060),
                0),
          MATCH('GHG emissions calculations'!P$6,'Emission Factors'!$E$5:$P$5,0)),
    "")</f>
        <v/>
      </c>
      <c r="Q1060" s="311" t="str">
        <f t="array" ref="Q1060">IFERROR(
    IF(
        INDEX('Emission Factors'!$E$5:$P$488,
              MATCH(1,
                    ('Emission Factors'!$E$5:$E$488 = 'GHG emissions calculations'!$F1060) *
                    ('Emission Factors'!$H$5:$H$488 = 'GHG emissions calculations'!$H1060),
                    0),
              MATCH('GHG emissions calculations'!Q$6, 'Emission Factors'!$E$5:$P$5, 0)) &lt;&gt; "",
        INDEX('Emission Factors'!$E$5:$P$488,
              MATCH(1,
                    ('Emission Factors'!$E$5:$E$488 = 'GHG emissions calculations'!$F1060) *
                    ('Emission Factors'!$H$5:$H$488 = 'GHG emissions calculations'!$H1060),
                    0),
              MATCH('GHG emissions calculations'!Q$6, 'Emission Factors'!$E$5:$P$5, 0)),
        ""),
    "")</f>
        <v/>
      </c>
      <c r="R1060" s="311" t="str">
        <f t="array" ref="R1060">IFERROR(
    IF(
        INDEX('Emission Factors'!$E$5:$R$488,
              MATCH(1,
                    ('Emission Factors'!$E$5:$E$488 = 'GHG emissions calculations'!$F1060) *
                    ('Emission Factors'!$H$5:$H$488 = 'GHG emissions calculations'!$H1060),
                    0),
              MATCH('GHG emissions calculations'!R$6, 'Emission Factors'!$E$5:$R$5, 0)) &lt;&gt; "",
        INDEX('Emission Factors'!$E$5:$R$488,
              MATCH(1,
                    ('Emission Factors'!$E$5:$E$488 = 'GHG emissions calculations'!$F1060) *
                    ('Emission Factors'!$H$5:$H$488 = 'GHG emissions calculations'!$H1060),
                    0),
              MATCH('GHG emissions calculations'!R$6, 'Emission Factors'!$E$5:$R$5, 0)),
        ""),
    "")</f>
        <v/>
      </c>
      <c r="S1060" s="312">
        <f t="shared" si="2"/>
        <v>0</v>
      </c>
      <c r="T1060" s="23"/>
    </row>
    <row r="1061" ht="15.75" customHeight="1" outlineLevel="1">
      <c r="A1061" s="23"/>
      <c r="B1061" s="71"/>
      <c r="C1061" s="71"/>
      <c r="D1061" s="71"/>
      <c r="E1061" s="314"/>
      <c r="F1061" s="311" t="str">
        <f>Lists!T427</f>
        <v>Titanium - Unspecified process - Asia</v>
      </c>
      <c r="G1061" s="311" t="str">
        <f t="array" ref="G1061">XLOOKUP(1,('Emission Factors'!$E$5:$E$488='GHG emissions calculations'!$F1061)*('Emission Factors'!$H$5:$H$488='GHG emissions calculations'!$H1061),INDEX('Emission Factors'!$E$5:$T$488,0,MATCH('GHG emissions calculations'!G$6,'Emission Factors'!$E$5:$T$5,0)),"",0)</f>
        <v/>
      </c>
      <c r="H1061" s="311" t="s">
        <v>237</v>
      </c>
      <c r="I1061" s="312" t="str">
        <f>IF(
    SUMIFS('Import data'!$L$25:$L$80,
           'Import data'!$J$25:$J$80, F1061,
           'Import data'!$G$25:$G$80, 'GHG emissions calculations'!$H1061,
           'Import data'!$I$25:$I$80,$E$541) &lt;&gt; 0,
    SUMIFS('Import data'!$L$25:$L$80,
           'Import data'!$J$25:$J$80, F1061,
           'Import data'!$G$25:$G$80, 'GHG emissions calculations'!$H1061,
           'Import data'!$I$25:$I$80,$E$541),
    ""
)</f>
        <v/>
      </c>
      <c r="J1061" s="311" t="str">
        <f t="array" ref="J1061">IF(
    XLOOKUP(F1061, 'Import data'!$J$26:$J$47, 'Import data'!$M$26:$M$47, "", 0) = "Please add the region-specific supplier emission factor or choose a different region available in the IAEG database.",
    "",
    XLOOKUP(F1061, 'Import data'!$J$26:$J$47, 'Import data'!$M$26:$M$47, "", 0)
)</f>
        <v/>
      </c>
      <c r="K1061" s="311" t="str">
        <f t="array" ref="K1061">IFERROR(
    XLOOKUP(F1061,
            _xlws.FILTER('Supplier Emission'!$G$15:$G$49,
                   ('Supplier Emission'!$D$15:$D$49=H1061) * ('Supplier Emission'!$F$15:$F$49=$E$541)),
            _xlws.FILTER('Supplier Emission'!$I$15:$I$49,
                   ('Supplier Emission'!$D$15:$D$49=H1061) * ('Supplier Emission'!$F$15:$F$49=$E$541)),
            ""),
    "")</f>
        <v/>
      </c>
      <c r="L1061" s="311" t="str">
        <f t="array" ref="L1061">IFERROR(
    XLOOKUP(F1061,
            _xlws.FILTER('Supplier Emission'!$G$15:$G$49,
                   ('Supplier Emission'!$D$15:$D$49=H1061) * ('Supplier Emission'!$F$15:$F$49=$E$541)),
            _xlws.FILTER('Supplier Emission'!$J$15:$J$49,
                   ('Supplier Emission'!$D$15:$D$49=H1061) * ('Supplier Emission'!$F$15:$F$49=$E$541)),
            ""),
    "")</f>
        <v/>
      </c>
      <c r="M1061" s="311" t="str">
        <f t="array" ref="M1061">IFERROR(
    XLOOKUP(F1061,
            _xlws.FILTER('Supplier Emission'!$G$15:$G$49,
                   ('Supplier Emission'!$D$15:$D$49=H1061) * ('Supplier Emission'!$F$15:$F$49=$E$541)),
            _xlws.FILTER('Supplier Emission'!$M$15:$M$49,
                   ('Supplier Emission'!$D$15:$D$49=H1061) * ('Supplier Emission'!$F$15:$F$49=$E$541)),
            ""),
    "")</f>
        <v/>
      </c>
      <c r="N1061" s="311" t="str">
        <f t="array" ref="N1061">IFERROR(
    XLOOKUP(F1061,
            _xlws.FILTER('Supplier Emission'!$G$15:$G$49,
                   ('Supplier Emission'!$D$15:$D$49=H1061) * ('Supplier Emission'!$F$15:$F$49=$E$541)),
            _xlws.FILTER('Supplier Emission'!$H$15:$H$49,
                   ('Supplier Emission'!$D$15:$D$49=H1061) * ('Supplier Emission'!$F$15:$F$49=$E$541)),
            ""),
    "")</f>
        <v/>
      </c>
      <c r="O1061" s="311" t="str">
        <f t="array" ref="O1061">XLOOKUP(1,('Emission Factors'!$E$5:$E$488='GHG emissions calculations'!$F1061)*('Emission Factors'!$H$5:$H$488='GHG emissions calculations'!$H1061),INDEX('Emission Factors'!$E$5:$T$488,0,MATCH('GHG emissions calculations'!O$6,'Emission Factors'!$E$5:$T$5,0)),"",0)</f>
        <v/>
      </c>
      <c r="P1061" s="313" t="str">
        <f t="array" ref="P1061">IFERROR(
    INDEX('Emission Factors'!$E$5:$P$488,
          MATCH(1,
                ('Emission Factors'!$E$5:$E$488 = 'GHG emissions calculations'!$F1061) *
                ('Emission Factors'!$H$5:$H$488 = 'GHG emissions calculations'!$H1061),
                0),
          MATCH('GHG emissions calculations'!P$6,'Emission Factors'!$E$5:$P$5,0)),
    "")</f>
        <v/>
      </c>
      <c r="Q1061" s="311" t="str">
        <f t="array" ref="Q1061">IFERROR(
    IF(
        INDEX('Emission Factors'!$E$5:$P$488,
              MATCH(1,
                    ('Emission Factors'!$E$5:$E$488 = 'GHG emissions calculations'!$F1061) *
                    ('Emission Factors'!$H$5:$H$488 = 'GHG emissions calculations'!$H1061),
                    0),
              MATCH('GHG emissions calculations'!Q$6, 'Emission Factors'!$E$5:$P$5, 0)) &lt;&gt; "",
        INDEX('Emission Factors'!$E$5:$P$488,
              MATCH(1,
                    ('Emission Factors'!$E$5:$E$488 = 'GHG emissions calculations'!$F1061) *
                    ('Emission Factors'!$H$5:$H$488 = 'GHG emissions calculations'!$H1061),
                    0),
              MATCH('GHG emissions calculations'!Q$6, 'Emission Factors'!$E$5:$P$5, 0)),
        ""),
    "")</f>
        <v/>
      </c>
      <c r="R1061" s="311" t="str">
        <f t="array" ref="R1061">IFERROR(
    IF(
        INDEX('Emission Factors'!$E$5:$R$488,
              MATCH(1,
                    ('Emission Factors'!$E$5:$E$488 = 'GHG emissions calculations'!$F1061) *
                    ('Emission Factors'!$H$5:$H$488 = 'GHG emissions calculations'!$H1061),
                    0),
              MATCH('GHG emissions calculations'!R$6, 'Emission Factors'!$E$5:$R$5, 0)) &lt;&gt; "",
        INDEX('Emission Factors'!$E$5:$R$488,
              MATCH(1,
                    ('Emission Factors'!$E$5:$E$488 = 'GHG emissions calculations'!$F1061) *
                    ('Emission Factors'!$H$5:$H$488 = 'GHG emissions calculations'!$H1061),
                    0),
              MATCH('GHG emissions calculations'!R$6, 'Emission Factors'!$E$5:$R$5, 0)),
        ""),
    "")</f>
        <v/>
      </c>
      <c r="S1061" s="312">
        <f t="shared" si="2"/>
        <v>0</v>
      </c>
      <c r="T1061" s="23"/>
    </row>
    <row r="1062" ht="15.75" customHeight="1" outlineLevel="1">
      <c r="A1062" s="23"/>
      <c r="B1062" s="71"/>
      <c r="C1062" s="71"/>
      <c r="D1062" s="71"/>
      <c r="E1062" s="314"/>
      <c r="F1062" s="311" t="str">
        <f>Lists!T425</f>
        <v>Titanium - Unspecified process - Europe</v>
      </c>
      <c r="G1062" s="311" t="str">
        <f t="array" ref="G1062">XLOOKUP(1,('Emission Factors'!$E$5:$E$488='GHG emissions calculations'!$F1062)*('Emission Factors'!$H$5:$H$488='GHG emissions calculations'!$H1062),INDEX('Emission Factors'!$E$5:$T$488,0,MATCH('GHG emissions calculations'!G$6,'Emission Factors'!$E$5:$T$5,0)),"",0)</f>
        <v/>
      </c>
      <c r="H1062" s="311" t="s">
        <v>237</v>
      </c>
      <c r="I1062" s="312" t="str">
        <f>IF(
    SUMIFS('Import data'!$L$25:$L$80,
           'Import data'!$J$25:$J$80, F1062,
           'Import data'!$G$25:$G$80, 'GHG emissions calculations'!$H1062,
           'Import data'!$I$25:$I$80,$E$541) &lt;&gt; 0,
    SUMIFS('Import data'!$L$25:$L$80,
           'Import data'!$J$25:$J$80, F1062,
           'Import data'!$G$25:$G$80, 'GHG emissions calculations'!$H1062,
           'Import data'!$I$25:$I$80,$E$541),
    ""
)</f>
        <v/>
      </c>
      <c r="J1062" s="311" t="str">
        <f t="array" ref="J1062">IF(
    XLOOKUP(F1062, 'Import data'!$J$26:$J$47, 'Import data'!$M$26:$M$47, "", 0) = "Please add the region-specific supplier emission factor or choose a different region available in the IAEG database.",
    "",
    XLOOKUP(F1062, 'Import data'!$J$26:$J$47, 'Import data'!$M$26:$M$47, "", 0)
)</f>
        <v/>
      </c>
      <c r="K1062" s="311" t="str">
        <f t="array" ref="K1062">IFERROR(
    XLOOKUP(F1062,
            _xlws.FILTER('Supplier Emission'!$G$15:$G$49,
                   ('Supplier Emission'!$D$15:$D$49=H1062) * ('Supplier Emission'!$F$15:$F$49=$E$541)),
            _xlws.FILTER('Supplier Emission'!$I$15:$I$49,
                   ('Supplier Emission'!$D$15:$D$49=H1062) * ('Supplier Emission'!$F$15:$F$49=$E$541)),
            ""),
    "")</f>
        <v/>
      </c>
      <c r="L1062" s="311" t="str">
        <f t="array" ref="L1062">IFERROR(
    XLOOKUP(F1062,
            _xlws.FILTER('Supplier Emission'!$G$15:$G$49,
                   ('Supplier Emission'!$D$15:$D$49=H1062) * ('Supplier Emission'!$F$15:$F$49=$E$541)),
            _xlws.FILTER('Supplier Emission'!$J$15:$J$49,
                   ('Supplier Emission'!$D$15:$D$49=H1062) * ('Supplier Emission'!$F$15:$F$49=$E$541)),
            ""),
    "")</f>
        <v/>
      </c>
      <c r="M1062" s="311" t="str">
        <f t="array" ref="M1062">IFERROR(
    XLOOKUP(F1062,
            _xlws.FILTER('Supplier Emission'!$G$15:$G$49,
                   ('Supplier Emission'!$D$15:$D$49=H1062) * ('Supplier Emission'!$F$15:$F$49=$E$541)),
            _xlws.FILTER('Supplier Emission'!$M$15:$M$49,
                   ('Supplier Emission'!$D$15:$D$49=H1062) * ('Supplier Emission'!$F$15:$F$49=$E$541)),
            ""),
    "")</f>
        <v/>
      </c>
      <c r="N1062" s="311" t="str">
        <f t="array" ref="N1062">IFERROR(
    XLOOKUP(F1062,
            _xlws.FILTER('Supplier Emission'!$G$15:$G$49,
                   ('Supplier Emission'!$D$15:$D$49=H1062) * ('Supplier Emission'!$F$15:$F$49=$E$541)),
            _xlws.FILTER('Supplier Emission'!$H$15:$H$49,
                   ('Supplier Emission'!$D$15:$D$49=H1062) * ('Supplier Emission'!$F$15:$F$49=$E$541)),
            ""),
    "")</f>
        <v/>
      </c>
      <c r="O1062" s="311" t="str">
        <f t="array" ref="O1062">XLOOKUP(1,('Emission Factors'!$E$5:$E$488='GHG emissions calculations'!$F1062)*('Emission Factors'!$H$5:$H$488='GHG emissions calculations'!$H1062),INDEX('Emission Factors'!$E$5:$T$488,0,MATCH('GHG emissions calculations'!O$6,'Emission Factors'!$E$5:$T$5,0)),"",0)</f>
        <v/>
      </c>
      <c r="P1062" s="313" t="str">
        <f t="array" ref="P1062">IFERROR(
    INDEX('Emission Factors'!$E$5:$P$488,
          MATCH(1,
                ('Emission Factors'!$E$5:$E$488 = 'GHG emissions calculations'!$F1062) *
                ('Emission Factors'!$H$5:$H$488 = 'GHG emissions calculations'!$H1062),
                0),
          MATCH('GHG emissions calculations'!P$6,'Emission Factors'!$E$5:$P$5,0)),
    "")</f>
        <v/>
      </c>
      <c r="Q1062" s="311" t="str">
        <f t="array" ref="Q1062">IFERROR(
    IF(
        INDEX('Emission Factors'!$E$5:$P$488,
              MATCH(1,
                    ('Emission Factors'!$E$5:$E$488 = 'GHG emissions calculations'!$F1062) *
                    ('Emission Factors'!$H$5:$H$488 = 'GHG emissions calculations'!$H1062),
                    0),
              MATCH('GHG emissions calculations'!Q$6, 'Emission Factors'!$E$5:$P$5, 0)) &lt;&gt; "",
        INDEX('Emission Factors'!$E$5:$P$488,
              MATCH(1,
                    ('Emission Factors'!$E$5:$E$488 = 'GHG emissions calculations'!$F1062) *
                    ('Emission Factors'!$H$5:$H$488 = 'GHG emissions calculations'!$H1062),
                    0),
              MATCH('GHG emissions calculations'!Q$6, 'Emission Factors'!$E$5:$P$5, 0)),
        ""),
    "")</f>
        <v/>
      </c>
      <c r="R1062" s="311" t="str">
        <f t="array" ref="R1062">IFERROR(
    IF(
        INDEX('Emission Factors'!$E$5:$R$488,
              MATCH(1,
                    ('Emission Factors'!$E$5:$E$488 = 'GHG emissions calculations'!$F1062) *
                    ('Emission Factors'!$H$5:$H$488 = 'GHG emissions calculations'!$H1062),
                    0),
              MATCH('GHG emissions calculations'!R$6, 'Emission Factors'!$E$5:$R$5, 0)) &lt;&gt; "",
        INDEX('Emission Factors'!$E$5:$R$488,
              MATCH(1,
                    ('Emission Factors'!$E$5:$E$488 = 'GHG emissions calculations'!$F1062) *
                    ('Emission Factors'!$H$5:$H$488 = 'GHG emissions calculations'!$H1062),
                    0),
              MATCH('GHG emissions calculations'!R$6, 'Emission Factors'!$E$5:$R$5, 0)),
        ""),
    "")</f>
        <v/>
      </c>
      <c r="S1062" s="312">
        <f t="shared" si="2"/>
        <v>0</v>
      </c>
      <c r="T1062" s="23"/>
    </row>
    <row r="1063" ht="15.75" customHeight="1" outlineLevel="1">
      <c r="A1063" s="23"/>
      <c r="B1063" s="71"/>
      <c r="C1063" s="71"/>
      <c r="D1063" s="71"/>
      <c r="E1063" s="314"/>
      <c r="F1063" s="311" t="str">
        <f>Lists!T430</f>
        <v>Titanium - Unspecified process - Global or unspecified region</v>
      </c>
      <c r="G1063" s="311">
        <f t="array" ref="G1063">XLOOKUP(1,('Emission Factors'!$E$5:$E$488='GHG emissions calculations'!$F1063)*('Emission Factors'!$H$5:$H$488='GHG emissions calculations'!$H1063),INDEX('Emission Factors'!$E$5:$T$488,0,MATCH('GHG emissions calculations'!G$6,'Emission Factors'!$E$5:$T$5,0)),"",0)</f>
        <v>3</v>
      </c>
      <c r="H1063" s="311" t="s">
        <v>237</v>
      </c>
      <c r="I1063" s="312" t="str">
        <f>IF(
    SUMIFS('Import data'!$L$25:$L$80,
           'Import data'!$J$25:$J$80, F1063,
           'Import data'!$G$25:$G$80, 'GHG emissions calculations'!$H1063,
           'Import data'!$I$25:$I$80,$E$541) &lt;&gt; 0,
    SUMIFS('Import data'!$L$25:$L$80,
           'Import data'!$J$25:$J$80, F1063,
           'Import data'!$G$25:$G$80, 'GHG emissions calculations'!$H1063,
           'Import data'!$I$25:$I$80,$E$541),
    ""
)</f>
        <v/>
      </c>
      <c r="J1063" s="311" t="str">
        <f t="array" ref="J1063">IF(
    XLOOKUP(F1063, 'Import data'!$J$26:$J$47, 'Import data'!$M$26:$M$47, "", 0) = "Please add the region-specific supplier emission factor or choose a different region available in the IAEG database.",
    "",
    XLOOKUP(F1063, 'Import data'!$J$26:$J$47, 'Import data'!$M$26:$M$47, "", 0)
)</f>
        <v/>
      </c>
      <c r="K1063" s="311" t="str">
        <f t="array" ref="K1063">IFERROR(
    XLOOKUP(F1063,
            _xlws.FILTER('Supplier Emission'!$G$15:$G$49,
                   ('Supplier Emission'!$D$15:$D$49=H1063) * ('Supplier Emission'!$F$15:$F$49=$E$541)),
            _xlws.FILTER('Supplier Emission'!$I$15:$I$49,
                   ('Supplier Emission'!$D$15:$D$49=H1063) * ('Supplier Emission'!$F$15:$F$49=$E$541)),
            ""),
    "")</f>
        <v/>
      </c>
      <c r="L1063" s="311" t="str">
        <f t="array" ref="L1063">IFERROR(
    XLOOKUP(F1063,
            _xlws.FILTER('Supplier Emission'!$G$15:$G$49,
                   ('Supplier Emission'!$D$15:$D$49=H1063) * ('Supplier Emission'!$F$15:$F$49=$E$541)),
            _xlws.FILTER('Supplier Emission'!$J$15:$J$49,
                   ('Supplier Emission'!$D$15:$D$49=H1063) * ('Supplier Emission'!$F$15:$F$49=$E$541)),
            ""),
    "")</f>
        <v/>
      </c>
      <c r="M1063" s="311" t="str">
        <f t="array" ref="M1063">IFERROR(
    XLOOKUP(F1063,
            _xlws.FILTER('Supplier Emission'!$G$15:$G$49,
                   ('Supplier Emission'!$D$15:$D$49=H1063) * ('Supplier Emission'!$F$15:$F$49=$E$541)),
            _xlws.FILTER('Supplier Emission'!$M$15:$M$49,
                   ('Supplier Emission'!$D$15:$D$49=H1063) * ('Supplier Emission'!$F$15:$F$49=$E$541)),
            ""),
    "")</f>
        <v/>
      </c>
      <c r="N1063" s="311" t="str">
        <f t="array" ref="N1063">IFERROR(
    XLOOKUP(F1063,
            _xlws.FILTER('Supplier Emission'!$G$15:$G$49,
                   ('Supplier Emission'!$D$15:$D$49=H1063) * ('Supplier Emission'!$F$15:$F$49=$E$541)),
            _xlws.FILTER('Supplier Emission'!$H$15:$H$49,
                   ('Supplier Emission'!$D$15:$D$49=H1063) * ('Supplier Emission'!$F$15:$F$49=$E$541)),
            ""),
    "")</f>
        <v/>
      </c>
      <c r="O1063" s="311" t="str">
        <f t="array" ref="O1063">XLOOKUP(1,('Emission Factors'!$E$5:$E$488='GHG emissions calculations'!$F1063)*('Emission Factors'!$H$5:$H$488='GHG emissions calculations'!$H1063),INDEX('Emission Factors'!$E$5:$T$488,0,MATCH('GHG emissions calculations'!O$6,'Emission Factors'!$E$5:$T$5,0)),"",0)</f>
        <v>Processed  Titanium </v>
      </c>
      <c r="P1063" s="313">
        <f t="array" ref="P1063">IFERROR(
    INDEX('Emission Factors'!$E$5:$P$488,
          MATCH(1,
                ('Emission Factors'!$E$5:$E$488 = 'GHG emissions calculations'!$F1063) *
                ('Emission Factors'!$H$5:$H$488 = 'GHG emissions calculations'!$H1063),
                0),
          MATCH('GHG emissions calculations'!P$6,'Emission Factors'!$E$5:$P$5,0)),
    "")</f>
        <v>25.5</v>
      </c>
      <c r="Q1063" s="311" t="str">
        <f t="array" ref="Q1063">IFERROR(
    IF(
        INDEX('Emission Factors'!$E$5:$P$488,
              MATCH(1,
                    ('Emission Factors'!$E$5:$E$488 = 'GHG emissions calculations'!$F1063) *
                    ('Emission Factors'!$H$5:$H$488 = 'GHG emissions calculations'!$H1063),
                    0),
              MATCH('GHG emissions calculations'!Q$6, 'Emission Factors'!$E$5:$P$5, 0)) &lt;&gt; "",
        INDEX('Emission Factors'!$E$5:$P$488,
              MATCH(1,
                    ('Emission Factors'!$E$5:$E$488 = 'GHG emissions calculations'!$F1063) *
                    ('Emission Factors'!$H$5:$H$488 = 'GHG emissions calculations'!$H1063),
                    0),
              MATCH('GHG emissions calculations'!Q$6, 'Emission Factors'!$E$5:$P$5, 0)),
        ""),
    "")</f>
        <v>kgCO2e/kg</v>
      </c>
      <c r="R1063" s="311" t="str">
        <f t="array" ref="R1063">IFERROR(
    IF(
        INDEX('Emission Factors'!$E$5:$R$488,
              MATCH(1,
                    ('Emission Factors'!$E$5:$E$488 = 'GHG emissions calculations'!$F1063) *
                    ('Emission Factors'!$H$5:$H$488 = 'GHG emissions calculations'!$H1063),
                    0),
              MATCH('GHG emissions calculations'!R$6, 'Emission Factors'!$E$5:$R$5, 0)) &lt;&gt; "",
        INDEX('Emission Factors'!$E$5:$R$488,
              MATCH(1,
                    ('Emission Factors'!$E$5:$E$488 = 'GHG emissions calculations'!$F1063) *
                    ('Emission Factors'!$H$5:$H$488 = 'GHG emissions calculations'!$H1063),
                    0),
              MATCH('GHG emissions calculations'!R$6, 'Emission Factors'!$E$5:$R$5, 0)),
        ""),
    "")</f>
        <v>Global or unspecified region</v>
      </c>
      <c r="S1063" s="312">
        <f t="shared" si="2"/>
        <v>0</v>
      </c>
      <c r="T1063" s="23"/>
    </row>
    <row r="1064" ht="15.75" customHeight="1" outlineLevel="1">
      <c r="A1064" s="23"/>
      <c r="B1064" s="71"/>
      <c r="C1064" s="71"/>
      <c r="D1064" s="71"/>
      <c r="E1064" s="314"/>
      <c r="F1064" s="311" t="str">
        <f>Lists!T429</f>
        <v>Titanium - Unspecified process - Middle East</v>
      </c>
      <c r="G1064" s="311" t="str">
        <f t="array" ref="G1064">XLOOKUP(1,('Emission Factors'!$E$5:$E$488='GHG emissions calculations'!$F1064)*('Emission Factors'!$H$5:$H$488='GHG emissions calculations'!$H1064),INDEX('Emission Factors'!$E$5:$T$488,0,MATCH('GHG emissions calculations'!G$6,'Emission Factors'!$E$5:$T$5,0)),"",0)</f>
        <v/>
      </c>
      <c r="H1064" s="311" t="s">
        <v>237</v>
      </c>
      <c r="I1064" s="312" t="str">
        <f>IF(
    SUMIFS('Import data'!$L$25:$L$80,
           'Import data'!$J$25:$J$80, F1064,
           'Import data'!$G$25:$G$80, 'GHG emissions calculations'!$H1064,
           'Import data'!$I$25:$I$80,$E$541) &lt;&gt; 0,
    SUMIFS('Import data'!$L$25:$L$80,
           'Import data'!$J$25:$J$80, F1064,
           'Import data'!$G$25:$G$80, 'GHG emissions calculations'!$H1064,
           'Import data'!$I$25:$I$80,$E$541),
    ""
)</f>
        <v/>
      </c>
      <c r="J1064" s="311" t="str">
        <f t="array" ref="J1064">IF(
    XLOOKUP(F1064, 'Import data'!$J$26:$J$47, 'Import data'!$M$26:$M$47, "", 0) = "Please add the region-specific supplier emission factor or choose a different region available in the IAEG database.",
    "",
    XLOOKUP(F1064, 'Import data'!$J$26:$J$47, 'Import data'!$M$26:$M$47, "", 0)
)</f>
        <v/>
      </c>
      <c r="K1064" s="311" t="str">
        <f t="array" ref="K1064">IFERROR(
    XLOOKUP(F1064,
            _xlws.FILTER('Supplier Emission'!$G$15:$G$49,
                   ('Supplier Emission'!$D$15:$D$49=H1064) * ('Supplier Emission'!$F$15:$F$49=$E$541)),
            _xlws.FILTER('Supplier Emission'!$I$15:$I$49,
                   ('Supplier Emission'!$D$15:$D$49=H1064) * ('Supplier Emission'!$F$15:$F$49=$E$541)),
            ""),
    "")</f>
        <v/>
      </c>
      <c r="L1064" s="311" t="str">
        <f t="array" ref="L1064">IFERROR(
    XLOOKUP(F1064,
            _xlws.FILTER('Supplier Emission'!$G$15:$G$49,
                   ('Supplier Emission'!$D$15:$D$49=H1064) * ('Supplier Emission'!$F$15:$F$49=$E$541)),
            _xlws.FILTER('Supplier Emission'!$J$15:$J$49,
                   ('Supplier Emission'!$D$15:$D$49=H1064) * ('Supplier Emission'!$F$15:$F$49=$E$541)),
            ""),
    "")</f>
        <v/>
      </c>
      <c r="M1064" s="311" t="str">
        <f t="array" ref="M1064">IFERROR(
    XLOOKUP(F1064,
            _xlws.FILTER('Supplier Emission'!$G$15:$G$49,
                   ('Supplier Emission'!$D$15:$D$49=H1064) * ('Supplier Emission'!$F$15:$F$49=$E$541)),
            _xlws.FILTER('Supplier Emission'!$M$15:$M$49,
                   ('Supplier Emission'!$D$15:$D$49=H1064) * ('Supplier Emission'!$F$15:$F$49=$E$541)),
            ""),
    "")</f>
        <v/>
      </c>
      <c r="N1064" s="311" t="str">
        <f t="array" ref="N1064">IFERROR(
    XLOOKUP(F1064,
            _xlws.FILTER('Supplier Emission'!$G$15:$G$49,
                   ('Supplier Emission'!$D$15:$D$49=H1064) * ('Supplier Emission'!$F$15:$F$49=$E$541)),
            _xlws.FILTER('Supplier Emission'!$H$15:$H$49,
                   ('Supplier Emission'!$D$15:$D$49=H1064) * ('Supplier Emission'!$F$15:$F$49=$E$541)),
            ""),
    "")</f>
        <v/>
      </c>
      <c r="O1064" s="311" t="str">
        <f t="array" ref="O1064">XLOOKUP(1,('Emission Factors'!$E$5:$E$488='GHG emissions calculations'!$F1064)*('Emission Factors'!$H$5:$H$488='GHG emissions calculations'!$H1064),INDEX('Emission Factors'!$E$5:$T$488,0,MATCH('GHG emissions calculations'!O$6,'Emission Factors'!$E$5:$T$5,0)),"",0)</f>
        <v/>
      </c>
      <c r="P1064" s="313" t="str">
        <f t="array" ref="P1064">IFERROR(
    INDEX('Emission Factors'!$E$5:$P$488,
          MATCH(1,
                ('Emission Factors'!$E$5:$E$488 = 'GHG emissions calculations'!$F1064) *
                ('Emission Factors'!$H$5:$H$488 = 'GHG emissions calculations'!$H1064),
                0),
          MATCH('GHG emissions calculations'!P$6,'Emission Factors'!$E$5:$P$5,0)),
    "")</f>
        <v/>
      </c>
      <c r="Q1064" s="311" t="str">
        <f t="array" ref="Q1064">IFERROR(
    IF(
        INDEX('Emission Factors'!$E$5:$P$488,
              MATCH(1,
                    ('Emission Factors'!$E$5:$E$488 = 'GHG emissions calculations'!$F1064) *
                    ('Emission Factors'!$H$5:$H$488 = 'GHG emissions calculations'!$H1064),
                    0),
              MATCH('GHG emissions calculations'!Q$6, 'Emission Factors'!$E$5:$P$5, 0)) &lt;&gt; "",
        INDEX('Emission Factors'!$E$5:$P$488,
              MATCH(1,
                    ('Emission Factors'!$E$5:$E$488 = 'GHG emissions calculations'!$F1064) *
                    ('Emission Factors'!$H$5:$H$488 = 'GHG emissions calculations'!$H1064),
                    0),
              MATCH('GHG emissions calculations'!Q$6, 'Emission Factors'!$E$5:$P$5, 0)),
        ""),
    "")</f>
        <v/>
      </c>
      <c r="R1064" s="311" t="str">
        <f t="array" ref="R1064">IFERROR(
    IF(
        INDEX('Emission Factors'!$E$5:$R$488,
              MATCH(1,
                    ('Emission Factors'!$E$5:$E$488 = 'GHG emissions calculations'!$F1064) *
                    ('Emission Factors'!$H$5:$H$488 = 'GHG emissions calculations'!$H1064),
                    0),
              MATCH('GHG emissions calculations'!R$6, 'Emission Factors'!$E$5:$R$5, 0)) &lt;&gt; "",
        INDEX('Emission Factors'!$E$5:$R$488,
              MATCH(1,
                    ('Emission Factors'!$E$5:$E$488 = 'GHG emissions calculations'!$F1064) *
                    ('Emission Factors'!$H$5:$H$488 = 'GHG emissions calculations'!$H1064),
                    0),
              MATCH('GHG emissions calculations'!R$6, 'Emission Factors'!$E$5:$R$5, 0)),
        ""),
    "")</f>
        <v/>
      </c>
      <c r="S1064" s="312">
        <f t="shared" si="2"/>
        <v>0</v>
      </c>
      <c r="T1064" s="23"/>
    </row>
    <row r="1065" ht="15.75" customHeight="1" outlineLevel="1">
      <c r="A1065" s="23"/>
      <c r="B1065" s="71"/>
      <c r="C1065" s="71"/>
      <c r="D1065" s="71"/>
      <c r="E1065" s="314"/>
      <c r="F1065" s="311" t="str">
        <f>Lists!T428</f>
        <v>Titanium - Unspecified process - Oceania</v>
      </c>
      <c r="G1065" s="311" t="str">
        <f t="array" ref="G1065">XLOOKUP(1,('Emission Factors'!$E$5:$E$488='GHG emissions calculations'!$F1065)*('Emission Factors'!$H$5:$H$488='GHG emissions calculations'!$H1065),INDEX('Emission Factors'!$E$5:$T$488,0,MATCH('GHG emissions calculations'!G$6,'Emission Factors'!$E$5:$T$5,0)),"",0)</f>
        <v/>
      </c>
      <c r="H1065" s="311" t="s">
        <v>237</v>
      </c>
      <c r="I1065" s="312" t="str">
        <f>IF(
    SUMIFS('Import data'!$L$25:$L$80,
           'Import data'!$J$25:$J$80, F1065,
           'Import data'!$G$25:$G$80, 'GHG emissions calculations'!$H1065,
           'Import data'!$I$25:$I$80,$E$541) &lt;&gt; 0,
    SUMIFS('Import data'!$L$25:$L$80,
           'Import data'!$J$25:$J$80, F1065,
           'Import data'!$G$25:$G$80, 'GHG emissions calculations'!$H1065,
           'Import data'!$I$25:$I$80,$E$541),
    ""
)</f>
        <v/>
      </c>
      <c r="J1065" s="311" t="str">
        <f t="array" ref="J1065">IF(
    XLOOKUP(F1065, 'Import data'!$J$26:$J$47, 'Import data'!$M$26:$M$47, "", 0) = "Please add the region-specific supplier emission factor or choose a different region available in the IAEG database.",
    "",
    XLOOKUP(F1065, 'Import data'!$J$26:$J$47, 'Import data'!$M$26:$M$47, "", 0)
)</f>
        <v/>
      </c>
      <c r="K1065" s="311" t="str">
        <f t="array" ref="K1065">IFERROR(
    XLOOKUP(F1065,
            _xlws.FILTER('Supplier Emission'!$G$15:$G$49,
                   ('Supplier Emission'!$D$15:$D$49=H1065) * ('Supplier Emission'!$F$15:$F$49=$E$541)),
            _xlws.FILTER('Supplier Emission'!$I$15:$I$49,
                   ('Supplier Emission'!$D$15:$D$49=H1065) * ('Supplier Emission'!$F$15:$F$49=$E$541)),
            ""),
    "")</f>
        <v/>
      </c>
      <c r="L1065" s="311" t="str">
        <f t="array" ref="L1065">IFERROR(
    XLOOKUP(F1065,
            _xlws.FILTER('Supplier Emission'!$G$15:$G$49,
                   ('Supplier Emission'!$D$15:$D$49=H1065) * ('Supplier Emission'!$F$15:$F$49=$E$541)),
            _xlws.FILTER('Supplier Emission'!$J$15:$J$49,
                   ('Supplier Emission'!$D$15:$D$49=H1065) * ('Supplier Emission'!$F$15:$F$49=$E$541)),
            ""),
    "")</f>
        <v/>
      </c>
      <c r="M1065" s="311" t="str">
        <f t="array" ref="M1065">IFERROR(
    XLOOKUP(F1065,
            _xlws.FILTER('Supplier Emission'!$G$15:$G$49,
                   ('Supplier Emission'!$D$15:$D$49=H1065) * ('Supplier Emission'!$F$15:$F$49=$E$541)),
            _xlws.FILTER('Supplier Emission'!$M$15:$M$49,
                   ('Supplier Emission'!$D$15:$D$49=H1065) * ('Supplier Emission'!$F$15:$F$49=$E$541)),
            ""),
    "")</f>
        <v/>
      </c>
      <c r="N1065" s="311" t="str">
        <f t="array" ref="N1065">IFERROR(
    XLOOKUP(F1065,
            _xlws.FILTER('Supplier Emission'!$G$15:$G$49,
                   ('Supplier Emission'!$D$15:$D$49=H1065) * ('Supplier Emission'!$F$15:$F$49=$E$541)),
            _xlws.FILTER('Supplier Emission'!$H$15:$H$49,
                   ('Supplier Emission'!$D$15:$D$49=H1065) * ('Supplier Emission'!$F$15:$F$49=$E$541)),
            ""),
    "")</f>
        <v/>
      </c>
      <c r="O1065" s="311" t="str">
        <f t="array" ref="O1065">XLOOKUP(1,('Emission Factors'!$E$5:$E$488='GHG emissions calculations'!$F1065)*('Emission Factors'!$H$5:$H$488='GHG emissions calculations'!$H1065),INDEX('Emission Factors'!$E$5:$T$488,0,MATCH('GHG emissions calculations'!O$6,'Emission Factors'!$E$5:$T$5,0)),"",0)</f>
        <v/>
      </c>
      <c r="P1065" s="313" t="str">
        <f t="array" ref="P1065">IFERROR(
    INDEX('Emission Factors'!$E$5:$P$488,
          MATCH(1,
                ('Emission Factors'!$E$5:$E$488 = 'GHG emissions calculations'!$F1065) *
                ('Emission Factors'!$H$5:$H$488 = 'GHG emissions calculations'!$H1065),
                0),
          MATCH('GHG emissions calculations'!P$6,'Emission Factors'!$E$5:$P$5,0)),
    "")</f>
        <v/>
      </c>
      <c r="Q1065" s="311" t="str">
        <f t="array" ref="Q1065">IFERROR(
    IF(
        INDEX('Emission Factors'!$E$5:$P$488,
              MATCH(1,
                    ('Emission Factors'!$E$5:$E$488 = 'GHG emissions calculations'!$F1065) *
                    ('Emission Factors'!$H$5:$H$488 = 'GHG emissions calculations'!$H1065),
                    0),
              MATCH('GHG emissions calculations'!Q$6, 'Emission Factors'!$E$5:$P$5, 0)) &lt;&gt; "",
        INDEX('Emission Factors'!$E$5:$P$488,
              MATCH(1,
                    ('Emission Factors'!$E$5:$E$488 = 'GHG emissions calculations'!$F1065) *
                    ('Emission Factors'!$H$5:$H$488 = 'GHG emissions calculations'!$H1065),
                    0),
              MATCH('GHG emissions calculations'!Q$6, 'Emission Factors'!$E$5:$P$5, 0)),
        ""),
    "")</f>
        <v/>
      </c>
      <c r="R1065" s="311" t="str">
        <f t="array" ref="R1065">IFERROR(
    IF(
        INDEX('Emission Factors'!$E$5:$R$488,
              MATCH(1,
                    ('Emission Factors'!$E$5:$E$488 = 'GHG emissions calculations'!$F1065) *
                    ('Emission Factors'!$H$5:$H$488 = 'GHG emissions calculations'!$H1065),
                    0),
              MATCH('GHG emissions calculations'!R$6, 'Emission Factors'!$E$5:$R$5, 0)) &lt;&gt; "",
        INDEX('Emission Factors'!$E$5:$R$488,
              MATCH(1,
                    ('Emission Factors'!$E$5:$E$488 = 'GHG emissions calculations'!$F1065) *
                    ('Emission Factors'!$H$5:$H$488 = 'GHG emissions calculations'!$H1065),
                    0),
              MATCH('GHG emissions calculations'!R$6, 'Emission Factors'!$E$5:$R$5, 0)),
        ""),
    "")</f>
        <v/>
      </c>
      <c r="S1065" s="312">
        <f t="shared" si="2"/>
        <v>0</v>
      </c>
      <c r="T1065" s="23"/>
    </row>
    <row r="1066" ht="15.75" customHeight="1" outlineLevel="1">
      <c r="A1066" s="23"/>
      <c r="B1066" s="71"/>
      <c r="C1066" s="71"/>
      <c r="D1066" s="71"/>
      <c r="E1066" s="314"/>
      <c r="F1066" s="311" t="str">
        <f>Lists!S146</f>
        <v>Titanium Recycled - Africa</v>
      </c>
      <c r="G1066" s="311" t="str">
        <f t="array" ref="G1066">XLOOKUP(1,('Emission Factors'!$E$5:$E$488='GHG emissions calculations'!$F1066)*('Emission Factors'!$H$5:$H$488='GHG emissions calculations'!$H1066),INDEX('Emission Factors'!$E$5:$T$488,0,MATCH('GHG emissions calculations'!G$6,'Emission Factors'!$E$5:$T$5,0)),"",0)</f>
        <v/>
      </c>
      <c r="H1066" s="311" t="s">
        <v>238</v>
      </c>
      <c r="I1066" s="312" t="str">
        <f>IF(
    SUMIFS('Import data'!$L$25:$L$80,
           'Import data'!$J$25:$J$80, F1066,
           'Import data'!$G$25:$G$80, 'GHG emissions calculations'!$H1066,
           'Import data'!$I$25:$I$80,$E$541) &lt;&gt; 0,
    SUMIFS('Import data'!$L$25:$L$80,
           'Import data'!$J$25:$J$80, F1066,
           'Import data'!$G$25:$G$80, 'GHG emissions calculations'!$H1066,
           'Import data'!$I$25:$I$80,$E$541),
    ""
)</f>
        <v/>
      </c>
      <c r="J1066" s="311" t="str">
        <f t="array" ref="J1066">IF(
    XLOOKUP(F1066, 'Import data'!$J$26:$J$47, 'Import data'!$M$26:$M$47, "", 0) = "Please add the region-specific supplier emission factor or choose a different region available in the IAEG database.",
    "",
    XLOOKUP(F1066, 'Import data'!$J$26:$J$47, 'Import data'!$M$26:$M$47, "", 0)
)</f>
        <v/>
      </c>
      <c r="K1066" s="311" t="str">
        <f t="array" ref="K1066">IFERROR(
    XLOOKUP(F1066,
            _xlws.FILTER('Supplier Emission'!$G$15:$G$49,
                   ('Supplier Emission'!$D$15:$D$49=H1066) * ('Supplier Emission'!$F$15:$F$49=$E$541)),
            _xlws.FILTER('Supplier Emission'!$I$15:$I$49,
                   ('Supplier Emission'!$D$15:$D$49=H1066) * ('Supplier Emission'!$F$15:$F$49=$E$541)),
            ""),
    "")</f>
        <v/>
      </c>
      <c r="L1066" s="311" t="str">
        <f t="array" ref="L1066">IFERROR(
    XLOOKUP(F1066,
            _xlws.FILTER('Supplier Emission'!$G$15:$G$49,
                   ('Supplier Emission'!$D$15:$D$49=H1066) * ('Supplier Emission'!$F$15:$F$49=$E$541)),
            _xlws.FILTER('Supplier Emission'!$J$15:$J$49,
                   ('Supplier Emission'!$D$15:$D$49=H1066) * ('Supplier Emission'!$F$15:$F$49=$E$541)),
            ""),
    "")</f>
        <v/>
      </c>
      <c r="M1066" s="311" t="str">
        <f t="array" ref="M1066">IFERROR(
    XLOOKUP(F1066,
            _xlws.FILTER('Supplier Emission'!$G$15:$G$49,
                   ('Supplier Emission'!$D$15:$D$49=H1066) * ('Supplier Emission'!$F$15:$F$49=$E$541)),
            _xlws.FILTER('Supplier Emission'!$M$15:$M$49,
                   ('Supplier Emission'!$D$15:$D$49=H1066) * ('Supplier Emission'!$F$15:$F$49=$E$541)),
            ""),
    "")</f>
        <v/>
      </c>
      <c r="N1066" s="311" t="str">
        <f t="array" ref="N1066">IFERROR(
    XLOOKUP(F1066,
            _xlws.FILTER('Supplier Emission'!$G$15:$G$49,
                   ('Supplier Emission'!$D$15:$D$49=H1066) * ('Supplier Emission'!$F$15:$F$49=$E$541)),
            _xlws.FILTER('Supplier Emission'!$H$15:$H$49,
                   ('Supplier Emission'!$D$15:$D$49=H1066) * ('Supplier Emission'!$F$15:$F$49=$E$541)),
            ""),
    "")</f>
        <v/>
      </c>
      <c r="O1066" s="311" t="str">
        <f t="array" ref="O1066">XLOOKUP(1,('Emission Factors'!$E$5:$E$488='GHG emissions calculations'!$F1066)*('Emission Factors'!$H$5:$H$488='GHG emissions calculations'!$H1066),INDEX('Emission Factors'!$E$5:$T$488,0,MATCH('GHG emissions calculations'!O$6,'Emission Factors'!$E$5:$T$5,0)),"",0)</f>
        <v/>
      </c>
      <c r="P1066" s="313" t="str">
        <f t="array" ref="P1066">IFERROR(
    INDEX('Emission Factors'!$E$5:$P$488,
          MATCH(1,
                ('Emission Factors'!$E$5:$E$488 = 'GHG emissions calculations'!$F1066) *
                ('Emission Factors'!$H$5:$H$488 = 'GHG emissions calculations'!$H1066),
                0),
          MATCH('GHG emissions calculations'!P$6,'Emission Factors'!$E$5:$P$5,0)),
    "")</f>
        <v/>
      </c>
      <c r="Q1066" s="311" t="str">
        <f t="array" ref="Q1066">IFERROR(
    IF(
        INDEX('Emission Factors'!$E$5:$P$488,
              MATCH(1,
                    ('Emission Factors'!$E$5:$E$488 = 'GHG emissions calculations'!$F1066) *
                    ('Emission Factors'!$H$5:$H$488 = 'GHG emissions calculations'!$H1066),
                    0),
              MATCH('GHG emissions calculations'!Q$6, 'Emission Factors'!$E$5:$P$5, 0)) &lt;&gt; "",
        INDEX('Emission Factors'!$E$5:$P$488,
              MATCH(1,
                    ('Emission Factors'!$E$5:$E$488 = 'GHG emissions calculations'!$F1066) *
                    ('Emission Factors'!$H$5:$H$488 = 'GHG emissions calculations'!$H1066),
                    0),
              MATCH('GHG emissions calculations'!Q$6, 'Emission Factors'!$E$5:$P$5, 0)),
        ""),
    "")</f>
        <v/>
      </c>
      <c r="R1066" s="311" t="str">
        <f t="array" ref="R1066">IFERROR(
    IF(
        INDEX('Emission Factors'!$E$5:$R$488,
              MATCH(1,
                    ('Emission Factors'!$E$5:$E$488 = 'GHG emissions calculations'!$F1066) *
                    ('Emission Factors'!$H$5:$H$488 = 'GHG emissions calculations'!$H1066),
                    0),
              MATCH('GHG emissions calculations'!R$6, 'Emission Factors'!$E$5:$R$5, 0)) &lt;&gt; "",
        INDEX('Emission Factors'!$E$5:$R$488,
              MATCH(1,
                    ('Emission Factors'!$E$5:$E$488 = 'GHG emissions calculations'!$F1066) *
                    ('Emission Factors'!$H$5:$H$488 = 'GHG emissions calculations'!$H1066),
                    0),
              MATCH('GHG emissions calculations'!R$6, 'Emission Factors'!$E$5:$R$5, 0)),
        ""),
    "")</f>
        <v/>
      </c>
      <c r="S1066" s="312">
        <f t="shared" si="2"/>
        <v>0</v>
      </c>
      <c r="T1066" s="23"/>
    </row>
    <row r="1067" ht="15.75" customHeight="1" outlineLevel="1">
      <c r="A1067" s="23"/>
      <c r="B1067" s="71"/>
      <c r="C1067" s="71"/>
      <c r="D1067" s="71"/>
      <c r="E1067" s="314"/>
      <c r="F1067" s="311" t="str">
        <f>Lists!T433</f>
        <v>Titanium Recycled - Africa</v>
      </c>
      <c r="G1067" s="311" t="str">
        <f t="array" ref="G1067">XLOOKUP(1,('Emission Factors'!$E$5:$E$488='GHG emissions calculations'!$F1067)*('Emission Factors'!$H$5:$H$488='GHG emissions calculations'!$H1067),INDEX('Emission Factors'!$E$5:$T$488,0,MATCH('GHG emissions calculations'!G$6,'Emission Factors'!$E$5:$T$5,0)),"",0)</f>
        <v/>
      </c>
      <c r="H1067" s="311" t="s">
        <v>237</v>
      </c>
      <c r="I1067" s="312" t="str">
        <f>IF(
    SUMIFS('Import data'!$L$25:$L$80,
           'Import data'!$J$25:$J$80, F1067,
           'Import data'!$G$25:$G$80, 'GHG emissions calculations'!$H1067,
           'Import data'!$I$25:$I$80,$E$541) &lt;&gt; 0,
    SUMIFS('Import data'!$L$25:$L$80,
           'Import data'!$J$25:$J$80, F1067,
           'Import data'!$G$25:$G$80, 'GHG emissions calculations'!$H1067,
           'Import data'!$I$25:$I$80,$E$541),
    ""
)</f>
        <v/>
      </c>
      <c r="J1067" s="311" t="str">
        <f t="array" ref="J1067">IF(
    XLOOKUP(F1067, 'Import data'!$J$26:$J$47, 'Import data'!$M$26:$M$47, "", 0) = "Please add the region-specific supplier emission factor or choose a different region available in the IAEG database.",
    "",
    XLOOKUP(F1067, 'Import data'!$J$26:$J$47, 'Import data'!$M$26:$M$47, "", 0)
)</f>
        <v/>
      </c>
      <c r="K1067" s="311" t="str">
        <f t="array" ref="K1067">IFERROR(
    XLOOKUP(F1067,
            _xlws.FILTER('Supplier Emission'!$G$15:$G$49,
                   ('Supplier Emission'!$D$15:$D$49=H1067) * ('Supplier Emission'!$F$15:$F$49=$E$541)),
            _xlws.FILTER('Supplier Emission'!$I$15:$I$49,
                   ('Supplier Emission'!$D$15:$D$49=H1067) * ('Supplier Emission'!$F$15:$F$49=$E$541)),
            ""),
    "")</f>
        <v/>
      </c>
      <c r="L1067" s="311" t="str">
        <f t="array" ref="L1067">IFERROR(
    XLOOKUP(F1067,
            _xlws.FILTER('Supplier Emission'!$G$15:$G$49,
                   ('Supplier Emission'!$D$15:$D$49=H1067) * ('Supplier Emission'!$F$15:$F$49=$E$541)),
            _xlws.FILTER('Supplier Emission'!$J$15:$J$49,
                   ('Supplier Emission'!$D$15:$D$49=H1067) * ('Supplier Emission'!$F$15:$F$49=$E$541)),
            ""),
    "")</f>
        <v/>
      </c>
      <c r="M1067" s="311" t="str">
        <f t="array" ref="M1067">IFERROR(
    XLOOKUP(F1067,
            _xlws.FILTER('Supplier Emission'!$G$15:$G$49,
                   ('Supplier Emission'!$D$15:$D$49=H1067) * ('Supplier Emission'!$F$15:$F$49=$E$541)),
            _xlws.FILTER('Supplier Emission'!$M$15:$M$49,
                   ('Supplier Emission'!$D$15:$D$49=H1067) * ('Supplier Emission'!$F$15:$F$49=$E$541)),
            ""),
    "")</f>
        <v/>
      </c>
      <c r="N1067" s="311" t="str">
        <f t="array" ref="N1067">IFERROR(
    XLOOKUP(F1067,
            _xlws.FILTER('Supplier Emission'!$G$15:$G$49,
                   ('Supplier Emission'!$D$15:$D$49=H1067) * ('Supplier Emission'!$F$15:$F$49=$E$541)),
            _xlws.FILTER('Supplier Emission'!$H$15:$H$49,
                   ('Supplier Emission'!$D$15:$D$49=H1067) * ('Supplier Emission'!$F$15:$F$49=$E$541)),
            ""),
    "")</f>
        <v/>
      </c>
      <c r="O1067" s="311" t="str">
        <f t="array" ref="O1067">XLOOKUP(1,('Emission Factors'!$E$5:$E$488='GHG emissions calculations'!$F1067)*('Emission Factors'!$H$5:$H$488='GHG emissions calculations'!$H1067),INDEX('Emission Factors'!$E$5:$T$488,0,MATCH('GHG emissions calculations'!O$6,'Emission Factors'!$E$5:$T$5,0)),"",0)</f>
        <v/>
      </c>
      <c r="P1067" s="313" t="str">
        <f t="array" ref="P1067">IFERROR(
    INDEX('Emission Factors'!$E$5:$P$488,
          MATCH(1,
                ('Emission Factors'!$E$5:$E$488 = 'GHG emissions calculations'!$F1067) *
                ('Emission Factors'!$H$5:$H$488 = 'GHG emissions calculations'!$H1067),
                0),
          MATCH('GHG emissions calculations'!P$6,'Emission Factors'!$E$5:$P$5,0)),
    "")</f>
        <v/>
      </c>
      <c r="Q1067" s="311" t="str">
        <f t="array" ref="Q1067">IFERROR(
    IF(
        INDEX('Emission Factors'!$E$5:$P$488,
              MATCH(1,
                    ('Emission Factors'!$E$5:$E$488 = 'GHG emissions calculations'!$F1067) *
                    ('Emission Factors'!$H$5:$H$488 = 'GHG emissions calculations'!$H1067),
                    0),
              MATCH('GHG emissions calculations'!Q$6, 'Emission Factors'!$E$5:$P$5, 0)) &lt;&gt; "",
        INDEX('Emission Factors'!$E$5:$P$488,
              MATCH(1,
                    ('Emission Factors'!$E$5:$E$488 = 'GHG emissions calculations'!$F1067) *
                    ('Emission Factors'!$H$5:$H$488 = 'GHG emissions calculations'!$H1067),
                    0),
              MATCH('GHG emissions calculations'!Q$6, 'Emission Factors'!$E$5:$P$5, 0)),
        ""),
    "")</f>
        <v/>
      </c>
      <c r="R1067" s="311" t="str">
        <f t="array" ref="R1067">IFERROR(
    IF(
        INDEX('Emission Factors'!$E$5:$R$488,
              MATCH(1,
                    ('Emission Factors'!$E$5:$E$488 = 'GHG emissions calculations'!$F1067) *
                    ('Emission Factors'!$H$5:$H$488 = 'GHG emissions calculations'!$H1067),
                    0),
              MATCH('GHG emissions calculations'!R$6, 'Emission Factors'!$E$5:$R$5, 0)) &lt;&gt; "",
        INDEX('Emission Factors'!$E$5:$R$488,
              MATCH(1,
                    ('Emission Factors'!$E$5:$E$488 = 'GHG emissions calculations'!$F1067) *
                    ('Emission Factors'!$H$5:$H$488 = 'GHG emissions calculations'!$H1067),
                    0),
              MATCH('GHG emissions calculations'!R$6, 'Emission Factors'!$E$5:$R$5, 0)),
        ""),
    "")</f>
        <v/>
      </c>
      <c r="S1067" s="312">
        <f t="shared" si="2"/>
        <v>0</v>
      </c>
      <c r="T1067" s="23"/>
    </row>
    <row r="1068" ht="15.75" customHeight="1" outlineLevel="1">
      <c r="A1068" s="23"/>
      <c r="B1068" s="71"/>
      <c r="C1068" s="71"/>
      <c r="D1068" s="71"/>
      <c r="E1068" s="314"/>
      <c r="F1068" s="311" t="str">
        <f>Lists!S144</f>
        <v>Titanium Recycled - America</v>
      </c>
      <c r="G1068" s="311" t="str">
        <f t="array" ref="G1068">XLOOKUP(1,('Emission Factors'!$E$5:$E$488='GHG emissions calculations'!$F1068)*('Emission Factors'!$H$5:$H$488='GHG emissions calculations'!$H1068),INDEX('Emission Factors'!$E$5:$T$488,0,MATCH('GHG emissions calculations'!G$6,'Emission Factors'!$E$5:$T$5,0)),"",0)</f>
        <v/>
      </c>
      <c r="H1068" s="311" t="s">
        <v>238</v>
      </c>
      <c r="I1068" s="312" t="str">
        <f>IF(
    SUMIFS('Import data'!$L$25:$L$80,
           'Import data'!$J$25:$J$80, F1068,
           'Import data'!$G$25:$G$80, 'GHG emissions calculations'!$H1068,
           'Import data'!$I$25:$I$80,$E$541) &lt;&gt; 0,
    SUMIFS('Import data'!$L$25:$L$80,
           'Import data'!$J$25:$J$80, F1068,
           'Import data'!$G$25:$G$80, 'GHG emissions calculations'!$H1068,
           'Import data'!$I$25:$I$80,$E$541),
    ""
)</f>
        <v/>
      </c>
      <c r="J1068" s="311" t="str">
        <f t="array" ref="J1068">IF(
    XLOOKUP(F1068, 'Import data'!$J$26:$J$47, 'Import data'!$M$26:$M$47, "", 0) = "Please add the region-specific supplier emission factor or choose a different region available in the IAEG database.",
    "",
    XLOOKUP(F1068, 'Import data'!$J$26:$J$47, 'Import data'!$M$26:$M$47, "", 0)
)</f>
        <v/>
      </c>
      <c r="K1068" s="311" t="str">
        <f t="array" ref="K1068">IFERROR(
    XLOOKUP(F1068,
            _xlws.FILTER('Supplier Emission'!$G$15:$G$49,
                   ('Supplier Emission'!$D$15:$D$49=H1068) * ('Supplier Emission'!$F$15:$F$49=$E$541)),
            _xlws.FILTER('Supplier Emission'!$I$15:$I$49,
                   ('Supplier Emission'!$D$15:$D$49=H1068) * ('Supplier Emission'!$F$15:$F$49=$E$541)),
            ""),
    "")</f>
        <v/>
      </c>
      <c r="L1068" s="311" t="str">
        <f t="array" ref="L1068">IFERROR(
    XLOOKUP(F1068,
            _xlws.FILTER('Supplier Emission'!$G$15:$G$49,
                   ('Supplier Emission'!$D$15:$D$49=H1068) * ('Supplier Emission'!$F$15:$F$49=$E$541)),
            _xlws.FILTER('Supplier Emission'!$J$15:$J$49,
                   ('Supplier Emission'!$D$15:$D$49=H1068) * ('Supplier Emission'!$F$15:$F$49=$E$541)),
            ""),
    "")</f>
        <v/>
      </c>
      <c r="M1068" s="311" t="str">
        <f t="array" ref="M1068">IFERROR(
    XLOOKUP(F1068,
            _xlws.FILTER('Supplier Emission'!$G$15:$G$49,
                   ('Supplier Emission'!$D$15:$D$49=H1068) * ('Supplier Emission'!$F$15:$F$49=$E$541)),
            _xlws.FILTER('Supplier Emission'!$M$15:$M$49,
                   ('Supplier Emission'!$D$15:$D$49=H1068) * ('Supplier Emission'!$F$15:$F$49=$E$541)),
            ""),
    "")</f>
        <v/>
      </c>
      <c r="N1068" s="311" t="str">
        <f t="array" ref="N1068">IFERROR(
    XLOOKUP(F1068,
            _xlws.FILTER('Supplier Emission'!$G$15:$G$49,
                   ('Supplier Emission'!$D$15:$D$49=H1068) * ('Supplier Emission'!$F$15:$F$49=$E$541)),
            _xlws.FILTER('Supplier Emission'!$H$15:$H$49,
                   ('Supplier Emission'!$D$15:$D$49=H1068) * ('Supplier Emission'!$F$15:$F$49=$E$541)),
            ""),
    "")</f>
        <v/>
      </c>
      <c r="O1068" s="311" t="str">
        <f t="array" ref="O1068">XLOOKUP(1,('Emission Factors'!$E$5:$E$488='GHG emissions calculations'!$F1068)*('Emission Factors'!$H$5:$H$488='GHG emissions calculations'!$H1068),INDEX('Emission Factors'!$E$5:$T$488,0,MATCH('GHG emissions calculations'!O$6,'Emission Factors'!$E$5:$T$5,0)),"",0)</f>
        <v/>
      </c>
      <c r="P1068" s="313" t="str">
        <f t="array" ref="P1068">IFERROR(
    INDEX('Emission Factors'!$E$5:$P$488,
          MATCH(1,
                ('Emission Factors'!$E$5:$E$488 = 'GHG emissions calculations'!$F1068) *
                ('Emission Factors'!$H$5:$H$488 = 'GHG emissions calculations'!$H1068),
                0),
          MATCH('GHG emissions calculations'!P$6,'Emission Factors'!$E$5:$P$5,0)),
    "")</f>
        <v/>
      </c>
      <c r="Q1068" s="311" t="str">
        <f t="array" ref="Q1068">IFERROR(
    IF(
        INDEX('Emission Factors'!$E$5:$P$488,
              MATCH(1,
                    ('Emission Factors'!$E$5:$E$488 = 'GHG emissions calculations'!$F1068) *
                    ('Emission Factors'!$H$5:$H$488 = 'GHG emissions calculations'!$H1068),
                    0),
              MATCH('GHG emissions calculations'!Q$6, 'Emission Factors'!$E$5:$P$5, 0)) &lt;&gt; "",
        INDEX('Emission Factors'!$E$5:$P$488,
              MATCH(1,
                    ('Emission Factors'!$E$5:$E$488 = 'GHG emissions calculations'!$F1068) *
                    ('Emission Factors'!$H$5:$H$488 = 'GHG emissions calculations'!$H1068),
                    0),
              MATCH('GHG emissions calculations'!Q$6, 'Emission Factors'!$E$5:$P$5, 0)),
        ""),
    "")</f>
        <v/>
      </c>
      <c r="R1068" s="311" t="str">
        <f t="array" ref="R1068">IFERROR(
    IF(
        INDEX('Emission Factors'!$E$5:$R$488,
              MATCH(1,
                    ('Emission Factors'!$E$5:$E$488 = 'GHG emissions calculations'!$F1068) *
                    ('Emission Factors'!$H$5:$H$488 = 'GHG emissions calculations'!$H1068),
                    0),
              MATCH('GHG emissions calculations'!R$6, 'Emission Factors'!$E$5:$R$5, 0)) &lt;&gt; "",
        INDEX('Emission Factors'!$E$5:$R$488,
              MATCH(1,
                    ('Emission Factors'!$E$5:$E$488 = 'GHG emissions calculations'!$F1068) *
                    ('Emission Factors'!$H$5:$H$488 = 'GHG emissions calculations'!$H1068),
                    0),
              MATCH('GHG emissions calculations'!R$6, 'Emission Factors'!$E$5:$R$5, 0)),
        ""),
    "")</f>
        <v/>
      </c>
      <c r="S1068" s="312">
        <f t="shared" si="2"/>
        <v>0</v>
      </c>
      <c r="T1068" s="23"/>
    </row>
    <row r="1069" ht="15.75" customHeight="1" outlineLevel="1">
      <c r="A1069" s="23"/>
      <c r="B1069" s="71"/>
      <c r="C1069" s="71"/>
      <c r="D1069" s="71"/>
      <c r="E1069" s="314"/>
      <c r="F1069" s="311" t="str">
        <f>Lists!T431</f>
        <v>Titanium Recycled - America</v>
      </c>
      <c r="G1069" s="311" t="str">
        <f t="array" ref="G1069">XLOOKUP(1,('Emission Factors'!$E$5:$E$488='GHG emissions calculations'!$F1069)*('Emission Factors'!$H$5:$H$488='GHG emissions calculations'!$H1069),INDEX('Emission Factors'!$E$5:$T$488,0,MATCH('GHG emissions calculations'!G$6,'Emission Factors'!$E$5:$T$5,0)),"",0)</f>
        <v/>
      </c>
      <c r="H1069" s="311" t="s">
        <v>237</v>
      </c>
      <c r="I1069" s="312" t="str">
        <f>IF(
    SUMIFS('Import data'!$L$25:$L$80,
           'Import data'!$J$25:$J$80, F1069,
           'Import data'!$G$25:$G$80, 'GHG emissions calculations'!$H1069,
           'Import data'!$I$25:$I$80,$E$541) &lt;&gt; 0,
    SUMIFS('Import data'!$L$25:$L$80,
           'Import data'!$J$25:$J$80, F1069,
           'Import data'!$G$25:$G$80, 'GHG emissions calculations'!$H1069,
           'Import data'!$I$25:$I$80,$E$541),
    ""
)</f>
        <v/>
      </c>
      <c r="J1069" s="311" t="str">
        <f t="array" ref="J1069">IF(
    XLOOKUP(F1069, 'Import data'!$J$26:$J$47, 'Import data'!$M$26:$M$47, "", 0) = "Please add the region-specific supplier emission factor or choose a different region available in the IAEG database.",
    "",
    XLOOKUP(F1069, 'Import data'!$J$26:$J$47, 'Import data'!$M$26:$M$47, "", 0)
)</f>
        <v/>
      </c>
      <c r="K1069" s="311" t="str">
        <f t="array" ref="K1069">IFERROR(
    XLOOKUP(F1069,
            _xlws.FILTER('Supplier Emission'!$G$15:$G$49,
                   ('Supplier Emission'!$D$15:$D$49=H1069) * ('Supplier Emission'!$F$15:$F$49=$E$541)),
            _xlws.FILTER('Supplier Emission'!$I$15:$I$49,
                   ('Supplier Emission'!$D$15:$D$49=H1069) * ('Supplier Emission'!$F$15:$F$49=$E$541)),
            ""),
    "")</f>
        <v/>
      </c>
      <c r="L1069" s="311" t="str">
        <f t="array" ref="L1069">IFERROR(
    XLOOKUP(F1069,
            _xlws.FILTER('Supplier Emission'!$G$15:$G$49,
                   ('Supplier Emission'!$D$15:$D$49=H1069) * ('Supplier Emission'!$F$15:$F$49=$E$541)),
            _xlws.FILTER('Supplier Emission'!$J$15:$J$49,
                   ('Supplier Emission'!$D$15:$D$49=H1069) * ('Supplier Emission'!$F$15:$F$49=$E$541)),
            ""),
    "")</f>
        <v/>
      </c>
      <c r="M1069" s="311" t="str">
        <f t="array" ref="M1069">IFERROR(
    XLOOKUP(F1069,
            _xlws.FILTER('Supplier Emission'!$G$15:$G$49,
                   ('Supplier Emission'!$D$15:$D$49=H1069) * ('Supplier Emission'!$F$15:$F$49=$E$541)),
            _xlws.FILTER('Supplier Emission'!$M$15:$M$49,
                   ('Supplier Emission'!$D$15:$D$49=H1069) * ('Supplier Emission'!$F$15:$F$49=$E$541)),
            ""),
    "")</f>
        <v/>
      </c>
      <c r="N1069" s="311" t="str">
        <f t="array" ref="N1069">IFERROR(
    XLOOKUP(F1069,
            _xlws.FILTER('Supplier Emission'!$G$15:$G$49,
                   ('Supplier Emission'!$D$15:$D$49=H1069) * ('Supplier Emission'!$F$15:$F$49=$E$541)),
            _xlws.FILTER('Supplier Emission'!$H$15:$H$49,
                   ('Supplier Emission'!$D$15:$D$49=H1069) * ('Supplier Emission'!$F$15:$F$49=$E$541)),
            ""),
    "")</f>
        <v/>
      </c>
      <c r="O1069" s="311" t="str">
        <f t="array" ref="O1069">XLOOKUP(1,('Emission Factors'!$E$5:$E$488='GHG emissions calculations'!$F1069)*('Emission Factors'!$H$5:$H$488='GHG emissions calculations'!$H1069),INDEX('Emission Factors'!$E$5:$T$488,0,MATCH('GHG emissions calculations'!O$6,'Emission Factors'!$E$5:$T$5,0)),"",0)</f>
        <v/>
      </c>
      <c r="P1069" s="313" t="str">
        <f t="array" ref="P1069">IFERROR(
    INDEX('Emission Factors'!$E$5:$P$488,
          MATCH(1,
                ('Emission Factors'!$E$5:$E$488 = 'GHG emissions calculations'!$F1069) *
                ('Emission Factors'!$H$5:$H$488 = 'GHG emissions calculations'!$H1069),
                0),
          MATCH('GHG emissions calculations'!P$6,'Emission Factors'!$E$5:$P$5,0)),
    "")</f>
        <v/>
      </c>
      <c r="Q1069" s="311" t="str">
        <f t="array" ref="Q1069">IFERROR(
    IF(
        INDEX('Emission Factors'!$E$5:$P$488,
              MATCH(1,
                    ('Emission Factors'!$E$5:$E$488 = 'GHG emissions calculations'!$F1069) *
                    ('Emission Factors'!$H$5:$H$488 = 'GHG emissions calculations'!$H1069),
                    0),
              MATCH('GHG emissions calculations'!Q$6, 'Emission Factors'!$E$5:$P$5, 0)) &lt;&gt; "",
        INDEX('Emission Factors'!$E$5:$P$488,
              MATCH(1,
                    ('Emission Factors'!$E$5:$E$488 = 'GHG emissions calculations'!$F1069) *
                    ('Emission Factors'!$H$5:$H$488 = 'GHG emissions calculations'!$H1069),
                    0),
              MATCH('GHG emissions calculations'!Q$6, 'Emission Factors'!$E$5:$P$5, 0)),
        ""),
    "")</f>
        <v/>
      </c>
      <c r="R1069" s="311" t="str">
        <f t="array" ref="R1069">IFERROR(
    IF(
        INDEX('Emission Factors'!$E$5:$R$488,
              MATCH(1,
                    ('Emission Factors'!$E$5:$E$488 = 'GHG emissions calculations'!$F1069) *
                    ('Emission Factors'!$H$5:$H$488 = 'GHG emissions calculations'!$H1069),
                    0),
              MATCH('GHG emissions calculations'!R$6, 'Emission Factors'!$E$5:$R$5, 0)) &lt;&gt; "",
        INDEX('Emission Factors'!$E$5:$R$488,
              MATCH(1,
                    ('Emission Factors'!$E$5:$E$488 = 'GHG emissions calculations'!$F1069) *
                    ('Emission Factors'!$H$5:$H$488 = 'GHG emissions calculations'!$H1069),
                    0),
              MATCH('GHG emissions calculations'!R$6, 'Emission Factors'!$E$5:$R$5, 0)),
        ""),
    "")</f>
        <v/>
      </c>
      <c r="S1069" s="312">
        <f t="shared" si="2"/>
        <v>0</v>
      </c>
      <c r="T1069" s="23"/>
    </row>
    <row r="1070" ht="15.75" customHeight="1" outlineLevel="1">
      <c r="A1070" s="23"/>
      <c r="B1070" s="71"/>
      <c r="C1070" s="71"/>
      <c r="D1070" s="71"/>
      <c r="E1070" s="314"/>
      <c r="F1070" s="311" t="str">
        <f>Lists!S147</f>
        <v>Titanium Recycled - Asia</v>
      </c>
      <c r="G1070" s="311" t="str">
        <f t="array" ref="G1070">XLOOKUP(1,('Emission Factors'!$E$5:$E$488='GHG emissions calculations'!$F1070)*('Emission Factors'!$H$5:$H$488='GHG emissions calculations'!$H1070),INDEX('Emission Factors'!$E$5:$T$488,0,MATCH('GHG emissions calculations'!G$6,'Emission Factors'!$E$5:$T$5,0)),"",0)</f>
        <v/>
      </c>
      <c r="H1070" s="311" t="s">
        <v>238</v>
      </c>
      <c r="I1070" s="312" t="str">
        <f>IF(
    SUMIFS('Import data'!$L$25:$L$80,
           'Import data'!$J$25:$J$80, F1070,
           'Import data'!$G$25:$G$80, 'GHG emissions calculations'!$H1070,
           'Import data'!$I$25:$I$80,$E$541) &lt;&gt; 0,
    SUMIFS('Import data'!$L$25:$L$80,
           'Import data'!$J$25:$J$80, F1070,
           'Import data'!$G$25:$G$80, 'GHG emissions calculations'!$H1070,
           'Import data'!$I$25:$I$80,$E$541),
    ""
)</f>
        <v/>
      </c>
      <c r="J1070" s="311" t="str">
        <f t="array" ref="J1070">IF(
    XLOOKUP(F1070, 'Import data'!$J$26:$J$47, 'Import data'!$M$26:$M$47, "", 0) = "Please add the region-specific supplier emission factor or choose a different region available in the IAEG database.",
    "",
    XLOOKUP(F1070, 'Import data'!$J$26:$J$47, 'Import data'!$M$26:$M$47, "", 0)
)</f>
        <v/>
      </c>
      <c r="K1070" s="311" t="str">
        <f t="array" ref="K1070">IFERROR(
    XLOOKUP(F1070,
            _xlws.FILTER('Supplier Emission'!$G$15:$G$49,
                   ('Supplier Emission'!$D$15:$D$49=H1070) * ('Supplier Emission'!$F$15:$F$49=$E$541)),
            _xlws.FILTER('Supplier Emission'!$I$15:$I$49,
                   ('Supplier Emission'!$D$15:$D$49=H1070) * ('Supplier Emission'!$F$15:$F$49=$E$541)),
            ""),
    "")</f>
        <v/>
      </c>
      <c r="L1070" s="311" t="str">
        <f t="array" ref="L1070">IFERROR(
    XLOOKUP(F1070,
            _xlws.FILTER('Supplier Emission'!$G$15:$G$49,
                   ('Supplier Emission'!$D$15:$D$49=H1070) * ('Supplier Emission'!$F$15:$F$49=$E$541)),
            _xlws.FILTER('Supplier Emission'!$J$15:$J$49,
                   ('Supplier Emission'!$D$15:$D$49=H1070) * ('Supplier Emission'!$F$15:$F$49=$E$541)),
            ""),
    "")</f>
        <v/>
      </c>
      <c r="M1070" s="311" t="str">
        <f t="array" ref="M1070">IFERROR(
    XLOOKUP(F1070,
            _xlws.FILTER('Supplier Emission'!$G$15:$G$49,
                   ('Supplier Emission'!$D$15:$D$49=H1070) * ('Supplier Emission'!$F$15:$F$49=$E$541)),
            _xlws.FILTER('Supplier Emission'!$M$15:$M$49,
                   ('Supplier Emission'!$D$15:$D$49=H1070) * ('Supplier Emission'!$F$15:$F$49=$E$541)),
            ""),
    "")</f>
        <v/>
      </c>
      <c r="N1070" s="311" t="str">
        <f t="array" ref="N1070">IFERROR(
    XLOOKUP(F1070,
            _xlws.FILTER('Supplier Emission'!$G$15:$G$49,
                   ('Supplier Emission'!$D$15:$D$49=H1070) * ('Supplier Emission'!$F$15:$F$49=$E$541)),
            _xlws.FILTER('Supplier Emission'!$H$15:$H$49,
                   ('Supplier Emission'!$D$15:$D$49=H1070) * ('Supplier Emission'!$F$15:$F$49=$E$541)),
            ""),
    "")</f>
        <v/>
      </c>
      <c r="O1070" s="311" t="str">
        <f t="array" ref="O1070">XLOOKUP(1,('Emission Factors'!$E$5:$E$488='GHG emissions calculations'!$F1070)*('Emission Factors'!$H$5:$H$488='GHG emissions calculations'!$H1070),INDEX('Emission Factors'!$E$5:$T$488,0,MATCH('GHG emissions calculations'!O$6,'Emission Factors'!$E$5:$T$5,0)),"",0)</f>
        <v/>
      </c>
      <c r="P1070" s="313" t="str">
        <f t="array" ref="P1070">IFERROR(
    INDEX('Emission Factors'!$E$5:$P$488,
          MATCH(1,
                ('Emission Factors'!$E$5:$E$488 = 'GHG emissions calculations'!$F1070) *
                ('Emission Factors'!$H$5:$H$488 = 'GHG emissions calculations'!$H1070),
                0),
          MATCH('GHG emissions calculations'!P$6,'Emission Factors'!$E$5:$P$5,0)),
    "")</f>
        <v/>
      </c>
      <c r="Q1070" s="311" t="str">
        <f t="array" ref="Q1070">IFERROR(
    IF(
        INDEX('Emission Factors'!$E$5:$P$488,
              MATCH(1,
                    ('Emission Factors'!$E$5:$E$488 = 'GHG emissions calculations'!$F1070) *
                    ('Emission Factors'!$H$5:$H$488 = 'GHG emissions calculations'!$H1070),
                    0),
              MATCH('GHG emissions calculations'!Q$6, 'Emission Factors'!$E$5:$P$5, 0)) &lt;&gt; "",
        INDEX('Emission Factors'!$E$5:$P$488,
              MATCH(1,
                    ('Emission Factors'!$E$5:$E$488 = 'GHG emissions calculations'!$F1070) *
                    ('Emission Factors'!$H$5:$H$488 = 'GHG emissions calculations'!$H1070),
                    0),
              MATCH('GHG emissions calculations'!Q$6, 'Emission Factors'!$E$5:$P$5, 0)),
        ""),
    "")</f>
        <v/>
      </c>
      <c r="R1070" s="311" t="str">
        <f t="array" ref="R1070">IFERROR(
    IF(
        INDEX('Emission Factors'!$E$5:$R$488,
              MATCH(1,
                    ('Emission Factors'!$E$5:$E$488 = 'GHG emissions calculations'!$F1070) *
                    ('Emission Factors'!$H$5:$H$488 = 'GHG emissions calculations'!$H1070),
                    0),
              MATCH('GHG emissions calculations'!R$6, 'Emission Factors'!$E$5:$R$5, 0)) &lt;&gt; "",
        INDEX('Emission Factors'!$E$5:$R$488,
              MATCH(1,
                    ('Emission Factors'!$E$5:$E$488 = 'GHG emissions calculations'!$F1070) *
                    ('Emission Factors'!$H$5:$H$488 = 'GHG emissions calculations'!$H1070),
                    0),
              MATCH('GHG emissions calculations'!R$6, 'Emission Factors'!$E$5:$R$5, 0)),
        ""),
    "")</f>
        <v/>
      </c>
      <c r="S1070" s="312">
        <f t="shared" si="2"/>
        <v>0</v>
      </c>
      <c r="T1070" s="23"/>
    </row>
    <row r="1071" ht="15.75" customHeight="1" outlineLevel="1">
      <c r="A1071" s="23"/>
      <c r="B1071" s="71"/>
      <c r="C1071" s="71"/>
      <c r="D1071" s="71"/>
      <c r="E1071" s="314"/>
      <c r="F1071" s="311" t="str">
        <f>Lists!T434</f>
        <v>Titanium Recycled - Asia</v>
      </c>
      <c r="G1071" s="311" t="str">
        <f t="array" ref="G1071">XLOOKUP(1,('Emission Factors'!$E$5:$E$488='GHG emissions calculations'!$F1071)*('Emission Factors'!$H$5:$H$488='GHG emissions calculations'!$H1071),INDEX('Emission Factors'!$E$5:$T$488,0,MATCH('GHG emissions calculations'!G$6,'Emission Factors'!$E$5:$T$5,0)),"",0)</f>
        <v/>
      </c>
      <c r="H1071" s="311" t="s">
        <v>237</v>
      </c>
      <c r="I1071" s="312" t="str">
        <f>IF(
    SUMIFS('Import data'!$L$25:$L$80,
           'Import data'!$J$25:$J$80, F1071,
           'Import data'!$G$25:$G$80, 'GHG emissions calculations'!$H1071,
           'Import data'!$I$25:$I$80,$E$541) &lt;&gt; 0,
    SUMIFS('Import data'!$L$25:$L$80,
           'Import data'!$J$25:$J$80, F1071,
           'Import data'!$G$25:$G$80, 'GHG emissions calculations'!$H1071,
           'Import data'!$I$25:$I$80,$E$541),
    ""
)</f>
        <v/>
      </c>
      <c r="J1071" s="311" t="str">
        <f t="array" ref="J1071">IF(
    XLOOKUP(F1071, 'Import data'!$J$26:$J$47, 'Import data'!$M$26:$M$47, "", 0) = "Please add the region-specific supplier emission factor or choose a different region available in the IAEG database.",
    "",
    XLOOKUP(F1071, 'Import data'!$J$26:$J$47, 'Import data'!$M$26:$M$47, "", 0)
)</f>
        <v/>
      </c>
      <c r="K1071" s="311" t="str">
        <f t="array" ref="K1071">IFERROR(
    XLOOKUP(F1071,
            _xlws.FILTER('Supplier Emission'!$G$15:$G$49,
                   ('Supplier Emission'!$D$15:$D$49=H1071) * ('Supplier Emission'!$F$15:$F$49=$E$541)),
            _xlws.FILTER('Supplier Emission'!$I$15:$I$49,
                   ('Supplier Emission'!$D$15:$D$49=H1071) * ('Supplier Emission'!$F$15:$F$49=$E$541)),
            ""),
    "")</f>
        <v/>
      </c>
      <c r="L1071" s="311" t="str">
        <f t="array" ref="L1071">IFERROR(
    XLOOKUP(F1071,
            _xlws.FILTER('Supplier Emission'!$G$15:$G$49,
                   ('Supplier Emission'!$D$15:$D$49=H1071) * ('Supplier Emission'!$F$15:$F$49=$E$541)),
            _xlws.FILTER('Supplier Emission'!$J$15:$J$49,
                   ('Supplier Emission'!$D$15:$D$49=H1071) * ('Supplier Emission'!$F$15:$F$49=$E$541)),
            ""),
    "")</f>
        <v/>
      </c>
      <c r="M1071" s="311" t="str">
        <f t="array" ref="M1071">IFERROR(
    XLOOKUP(F1071,
            _xlws.FILTER('Supplier Emission'!$G$15:$G$49,
                   ('Supplier Emission'!$D$15:$D$49=H1071) * ('Supplier Emission'!$F$15:$F$49=$E$541)),
            _xlws.FILTER('Supplier Emission'!$M$15:$M$49,
                   ('Supplier Emission'!$D$15:$D$49=H1071) * ('Supplier Emission'!$F$15:$F$49=$E$541)),
            ""),
    "")</f>
        <v/>
      </c>
      <c r="N1071" s="311" t="str">
        <f t="array" ref="N1071">IFERROR(
    XLOOKUP(F1071,
            _xlws.FILTER('Supplier Emission'!$G$15:$G$49,
                   ('Supplier Emission'!$D$15:$D$49=H1071) * ('Supplier Emission'!$F$15:$F$49=$E$541)),
            _xlws.FILTER('Supplier Emission'!$H$15:$H$49,
                   ('Supplier Emission'!$D$15:$D$49=H1071) * ('Supplier Emission'!$F$15:$F$49=$E$541)),
            ""),
    "")</f>
        <v/>
      </c>
      <c r="O1071" s="311" t="str">
        <f t="array" ref="O1071">XLOOKUP(1,('Emission Factors'!$E$5:$E$488='GHG emissions calculations'!$F1071)*('Emission Factors'!$H$5:$H$488='GHG emissions calculations'!$H1071),INDEX('Emission Factors'!$E$5:$T$488,0,MATCH('GHG emissions calculations'!O$6,'Emission Factors'!$E$5:$T$5,0)),"",0)</f>
        <v/>
      </c>
      <c r="P1071" s="313" t="str">
        <f t="array" ref="P1071">IFERROR(
    INDEX('Emission Factors'!$E$5:$P$488,
          MATCH(1,
                ('Emission Factors'!$E$5:$E$488 = 'GHG emissions calculations'!$F1071) *
                ('Emission Factors'!$H$5:$H$488 = 'GHG emissions calculations'!$H1071),
                0),
          MATCH('GHG emissions calculations'!P$6,'Emission Factors'!$E$5:$P$5,0)),
    "")</f>
        <v/>
      </c>
      <c r="Q1071" s="311" t="str">
        <f t="array" ref="Q1071">IFERROR(
    IF(
        INDEX('Emission Factors'!$E$5:$P$488,
              MATCH(1,
                    ('Emission Factors'!$E$5:$E$488 = 'GHG emissions calculations'!$F1071) *
                    ('Emission Factors'!$H$5:$H$488 = 'GHG emissions calculations'!$H1071),
                    0),
              MATCH('GHG emissions calculations'!Q$6, 'Emission Factors'!$E$5:$P$5, 0)) &lt;&gt; "",
        INDEX('Emission Factors'!$E$5:$P$488,
              MATCH(1,
                    ('Emission Factors'!$E$5:$E$488 = 'GHG emissions calculations'!$F1071) *
                    ('Emission Factors'!$H$5:$H$488 = 'GHG emissions calculations'!$H1071),
                    0),
              MATCH('GHG emissions calculations'!Q$6, 'Emission Factors'!$E$5:$P$5, 0)),
        ""),
    "")</f>
        <v/>
      </c>
      <c r="R1071" s="311" t="str">
        <f t="array" ref="R1071">IFERROR(
    IF(
        INDEX('Emission Factors'!$E$5:$R$488,
              MATCH(1,
                    ('Emission Factors'!$E$5:$E$488 = 'GHG emissions calculations'!$F1071) *
                    ('Emission Factors'!$H$5:$H$488 = 'GHG emissions calculations'!$H1071),
                    0),
              MATCH('GHG emissions calculations'!R$6, 'Emission Factors'!$E$5:$R$5, 0)) &lt;&gt; "",
        INDEX('Emission Factors'!$E$5:$R$488,
              MATCH(1,
                    ('Emission Factors'!$E$5:$E$488 = 'GHG emissions calculations'!$F1071) *
                    ('Emission Factors'!$H$5:$H$488 = 'GHG emissions calculations'!$H1071),
                    0),
              MATCH('GHG emissions calculations'!R$6, 'Emission Factors'!$E$5:$R$5, 0)),
        ""),
    "")</f>
        <v/>
      </c>
      <c r="S1071" s="312">
        <f t="shared" si="2"/>
        <v>0</v>
      </c>
      <c r="T1071" s="23"/>
    </row>
    <row r="1072" ht="15.75" customHeight="1" outlineLevel="1">
      <c r="A1072" s="23"/>
      <c r="B1072" s="71"/>
      <c r="C1072" s="71"/>
      <c r="D1072" s="71"/>
      <c r="E1072" s="314"/>
      <c r="F1072" s="311" t="str">
        <f>Lists!S145</f>
        <v>Titanium Recycled - Europe</v>
      </c>
      <c r="G1072" s="311" t="str">
        <f t="array" ref="G1072">XLOOKUP(1,('Emission Factors'!$E$5:$E$488='GHG emissions calculations'!$F1072)*('Emission Factors'!$H$5:$H$488='GHG emissions calculations'!$H1072),INDEX('Emission Factors'!$E$5:$T$488,0,MATCH('GHG emissions calculations'!G$6,'Emission Factors'!$E$5:$T$5,0)),"",0)</f>
        <v/>
      </c>
      <c r="H1072" s="311" t="s">
        <v>238</v>
      </c>
      <c r="I1072" s="312" t="str">
        <f>IF(
    SUMIFS('Import data'!$L$25:$L$80,
           'Import data'!$J$25:$J$80, F1072,
           'Import data'!$G$25:$G$80, 'GHG emissions calculations'!$H1072,
           'Import data'!$I$25:$I$80,$E$541) &lt;&gt; 0,
    SUMIFS('Import data'!$L$25:$L$80,
           'Import data'!$J$25:$J$80, F1072,
           'Import data'!$G$25:$G$80, 'GHG emissions calculations'!$H1072,
           'Import data'!$I$25:$I$80,$E$541),
    ""
)</f>
        <v/>
      </c>
      <c r="J1072" s="311" t="str">
        <f t="array" ref="J1072">IF(
    XLOOKUP(F1072, 'Import data'!$J$26:$J$47, 'Import data'!$M$26:$M$47, "", 0) = "Please add the region-specific supplier emission factor or choose a different region available in the IAEG database.",
    "",
    XLOOKUP(F1072, 'Import data'!$J$26:$J$47, 'Import data'!$M$26:$M$47, "", 0)
)</f>
        <v/>
      </c>
      <c r="K1072" s="311" t="str">
        <f t="array" ref="K1072">IFERROR(
    XLOOKUP(F1072,
            _xlws.FILTER('Supplier Emission'!$G$15:$G$49,
                   ('Supplier Emission'!$D$15:$D$49=H1072) * ('Supplier Emission'!$F$15:$F$49=$E$541)),
            _xlws.FILTER('Supplier Emission'!$I$15:$I$49,
                   ('Supplier Emission'!$D$15:$D$49=H1072) * ('Supplier Emission'!$F$15:$F$49=$E$541)),
            ""),
    "")</f>
        <v/>
      </c>
      <c r="L1072" s="311" t="str">
        <f t="array" ref="L1072">IFERROR(
    XLOOKUP(F1072,
            _xlws.FILTER('Supplier Emission'!$G$15:$G$49,
                   ('Supplier Emission'!$D$15:$D$49=H1072) * ('Supplier Emission'!$F$15:$F$49=$E$541)),
            _xlws.FILTER('Supplier Emission'!$J$15:$J$49,
                   ('Supplier Emission'!$D$15:$D$49=H1072) * ('Supplier Emission'!$F$15:$F$49=$E$541)),
            ""),
    "")</f>
        <v/>
      </c>
      <c r="M1072" s="311" t="str">
        <f t="array" ref="M1072">IFERROR(
    XLOOKUP(F1072,
            _xlws.FILTER('Supplier Emission'!$G$15:$G$49,
                   ('Supplier Emission'!$D$15:$D$49=H1072) * ('Supplier Emission'!$F$15:$F$49=$E$541)),
            _xlws.FILTER('Supplier Emission'!$M$15:$M$49,
                   ('Supplier Emission'!$D$15:$D$49=H1072) * ('Supplier Emission'!$F$15:$F$49=$E$541)),
            ""),
    "")</f>
        <v/>
      </c>
      <c r="N1072" s="311" t="str">
        <f t="array" ref="N1072">IFERROR(
    XLOOKUP(F1072,
            _xlws.FILTER('Supplier Emission'!$G$15:$G$49,
                   ('Supplier Emission'!$D$15:$D$49=H1072) * ('Supplier Emission'!$F$15:$F$49=$E$541)),
            _xlws.FILTER('Supplier Emission'!$H$15:$H$49,
                   ('Supplier Emission'!$D$15:$D$49=H1072) * ('Supplier Emission'!$F$15:$F$49=$E$541)),
            ""),
    "")</f>
        <v/>
      </c>
      <c r="O1072" s="311" t="str">
        <f t="array" ref="O1072">XLOOKUP(1,('Emission Factors'!$E$5:$E$488='GHG emissions calculations'!$F1072)*('Emission Factors'!$H$5:$H$488='GHG emissions calculations'!$H1072),INDEX('Emission Factors'!$E$5:$T$488,0,MATCH('GHG emissions calculations'!O$6,'Emission Factors'!$E$5:$T$5,0)),"",0)</f>
        <v/>
      </c>
      <c r="P1072" s="313" t="str">
        <f t="array" ref="P1072">IFERROR(
    INDEX('Emission Factors'!$E$5:$P$488,
          MATCH(1,
                ('Emission Factors'!$E$5:$E$488 = 'GHG emissions calculations'!$F1072) *
                ('Emission Factors'!$H$5:$H$488 = 'GHG emissions calculations'!$H1072),
                0),
          MATCH('GHG emissions calculations'!P$6,'Emission Factors'!$E$5:$P$5,0)),
    "")</f>
        <v/>
      </c>
      <c r="Q1072" s="311" t="str">
        <f t="array" ref="Q1072">IFERROR(
    IF(
        INDEX('Emission Factors'!$E$5:$P$488,
              MATCH(1,
                    ('Emission Factors'!$E$5:$E$488 = 'GHG emissions calculations'!$F1072) *
                    ('Emission Factors'!$H$5:$H$488 = 'GHG emissions calculations'!$H1072),
                    0),
              MATCH('GHG emissions calculations'!Q$6, 'Emission Factors'!$E$5:$P$5, 0)) &lt;&gt; "",
        INDEX('Emission Factors'!$E$5:$P$488,
              MATCH(1,
                    ('Emission Factors'!$E$5:$E$488 = 'GHG emissions calculations'!$F1072) *
                    ('Emission Factors'!$H$5:$H$488 = 'GHG emissions calculations'!$H1072),
                    0),
              MATCH('GHG emissions calculations'!Q$6, 'Emission Factors'!$E$5:$P$5, 0)),
        ""),
    "")</f>
        <v/>
      </c>
      <c r="R1072" s="311" t="str">
        <f t="array" ref="R1072">IFERROR(
    IF(
        INDEX('Emission Factors'!$E$5:$R$488,
              MATCH(1,
                    ('Emission Factors'!$E$5:$E$488 = 'GHG emissions calculations'!$F1072) *
                    ('Emission Factors'!$H$5:$H$488 = 'GHG emissions calculations'!$H1072),
                    0),
              MATCH('GHG emissions calculations'!R$6, 'Emission Factors'!$E$5:$R$5, 0)) &lt;&gt; "",
        INDEX('Emission Factors'!$E$5:$R$488,
              MATCH(1,
                    ('Emission Factors'!$E$5:$E$488 = 'GHG emissions calculations'!$F1072) *
                    ('Emission Factors'!$H$5:$H$488 = 'GHG emissions calculations'!$H1072),
                    0),
              MATCH('GHG emissions calculations'!R$6, 'Emission Factors'!$E$5:$R$5, 0)),
        ""),
    "")</f>
        <v/>
      </c>
      <c r="S1072" s="312">
        <f t="shared" si="2"/>
        <v>0</v>
      </c>
      <c r="T1072" s="23"/>
    </row>
    <row r="1073" ht="15.75" customHeight="1" outlineLevel="1">
      <c r="A1073" s="23"/>
      <c r="B1073" s="71"/>
      <c r="C1073" s="71"/>
      <c r="D1073" s="71"/>
      <c r="E1073" s="314"/>
      <c r="F1073" s="311" t="str">
        <f>Lists!T432</f>
        <v>Titanium Recycled - Europe</v>
      </c>
      <c r="G1073" s="311" t="str">
        <f t="array" ref="G1073">XLOOKUP(1,('Emission Factors'!$E$5:$E$488='GHG emissions calculations'!$F1073)*('Emission Factors'!$H$5:$H$488='GHG emissions calculations'!$H1073),INDEX('Emission Factors'!$E$5:$T$488,0,MATCH('GHG emissions calculations'!G$6,'Emission Factors'!$E$5:$T$5,0)),"",0)</f>
        <v/>
      </c>
      <c r="H1073" s="311" t="s">
        <v>237</v>
      </c>
      <c r="I1073" s="312" t="str">
        <f>IF(
    SUMIFS('Import data'!$L$25:$L$80,
           'Import data'!$J$25:$J$80, F1073,
           'Import data'!$G$25:$G$80, 'GHG emissions calculations'!$H1073,
           'Import data'!$I$25:$I$80,$E$541) &lt;&gt; 0,
    SUMIFS('Import data'!$L$25:$L$80,
           'Import data'!$J$25:$J$80, F1073,
           'Import data'!$G$25:$G$80, 'GHG emissions calculations'!$H1073,
           'Import data'!$I$25:$I$80,$E$541),
    ""
)</f>
        <v/>
      </c>
      <c r="J1073" s="311" t="str">
        <f t="array" ref="J1073">IF(
    XLOOKUP(F1073, 'Import data'!$J$26:$J$47, 'Import data'!$M$26:$M$47, "", 0) = "Please add the region-specific supplier emission factor or choose a different region available in the IAEG database.",
    "",
    XLOOKUP(F1073, 'Import data'!$J$26:$J$47, 'Import data'!$M$26:$M$47, "", 0)
)</f>
        <v/>
      </c>
      <c r="K1073" s="311" t="str">
        <f t="array" ref="K1073">IFERROR(
    XLOOKUP(F1073,
            _xlws.FILTER('Supplier Emission'!$G$15:$G$49,
                   ('Supplier Emission'!$D$15:$D$49=H1073) * ('Supplier Emission'!$F$15:$F$49=$E$541)),
            _xlws.FILTER('Supplier Emission'!$I$15:$I$49,
                   ('Supplier Emission'!$D$15:$D$49=H1073) * ('Supplier Emission'!$F$15:$F$49=$E$541)),
            ""),
    "")</f>
        <v/>
      </c>
      <c r="L1073" s="311" t="str">
        <f t="array" ref="L1073">IFERROR(
    XLOOKUP(F1073,
            _xlws.FILTER('Supplier Emission'!$G$15:$G$49,
                   ('Supplier Emission'!$D$15:$D$49=H1073) * ('Supplier Emission'!$F$15:$F$49=$E$541)),
            _xlws.FILTER('Supplier Emission'!$J$15:$J$49,
                   ('Supplier Emission'!$D$15:$D$49=H1073) * ('Supplier Emission'!$F$15:$F$49=$E$541)),
            ""),
    "")</f>
        <v/>
      </c>
      <c r="M1073" s="311" t="str">
        <f t="array" ref="M1073">IFERROR(
    XLOOKUP(F1073,
            _xlws.FILTER('Supplier Emission'!$G$15:$G$49,
                   ('Supplier Emission'!$D$15:$D$49=H1073) * ('Supplier Emission'!$F$15:$F$49=$E$541)),
            _xlws.FILTER('Supplier Emission'!$M$15:$M$49,
                   ('Supplier Emission'!$D$15:$D$49=H1073) * ('Supplier Emission'!$F$15:$F$49=$E$541)),
            ""),
    "")</f>
        <v/>
      </c>
      <c r="N1073" s="311" t="str">
        <f t="array" ref="N1073">IFERROR(
    XLOOKUP(F1073,
            _xlws.FILTER('Supplier Emission'!$G$15:$G$49,
                   ('Supplier Emission'!$D$15:$D$49=H1073) * ('Supplier Emission'!$F$15:$F$49=$E$541)),
            _xlws.FILTER('Supplier Emission'!$H$15:$H$49,
                   ('Supplier Emission'!$D$15:$D$49=H1073) * ('Supplier Emission'!$F$15:$F$49=$E$541)),
            ""),
    "")</f>
        <v/>
      </c>
      <c r="O1073" s="311" t="str">
        <f t="array" ref="O1073">XLOOKUP(1,('Emission Factors'!$E$5:$E$488='GHG emissions calculations'!$F1073)*('Emission Factors'!$H$5:$H$488='GHG emissions calculations'!$H1073),INDEX('Emission Factors'!$E$5:$T$488,0,MATCH('GHG emissions calculations'!O$6,'Emission Factors'!$E$5:$T$5,0)),"",0)</f>
        <v/>
      </c>
      <c r="P1073" s="313" t="str">
        <f t="array" ref="P1073">IFERROR(
    INDEX('Emission Factors'!$E$5:$P$488,
          MATCH(1,
                ('Emission Factors'!$E$5:$E$488 = 'GHG emissions calculations'!$F1073) *
                ('Emission Factors'!$H$5:$H$488 = 'GHG emissions calculations'!$H1073),
                0),
          MATCH('GHG emissions calculations'!P$6,'Emission Factors'!$E$5:$P$5,0)),
    "")</f>
        <v/>
      </c>
      <c r="Q1073" s="311" t="str">
        <f t="array" ref="Q1073">IFERROR(
    IF(
        INDEX('Emission Factors'!$E$5:$P$488,
              MATCH(1,
                    ('Emission Factors'!$E$5:$E$488 = 'GHG emissions calculations'!$F1073) *
                    ('Emission Factors'!$H$5:$H$488 = 'GHG emissions calculations'!$H1073),
                    0),
              MATCH('GHG emissions calculations'!Q$6, 'Emission Factors'!$E$5:$P$5, 0)) &lt;&gt; "",
        INDEX('Emission Factors'!$E$5:$P$488,
              MATCH(1,
                    ('Emission Factors'!$E$5:$E$488 = 'GHG emissions calculations'!$F1073) *
                    ('Emission Factors'!$H$5:$H$488 = 'GHG emissions calculations'!$H1073),
                    0),
              MATCH('GHG emissions calculations'!Q$6, 'Emission Factors'!$E$5:$P$5, 0)),
        ""),
    "")</f>
        <v/>
      </c>
      <c r="R1073" s="311" t="str">
        <f t="array" ref="R1073">IFERROR(
    IF(
        INDEX('Emission Factors'!$E$5:$R$488,
              MATCH(1,
                    ('Emission Factors'!$E$5:$E$488 = 'GHG emissions calculations'!$F1073) *
                    ('Emission Factors'!$H$5:$H$488 = 'GHG emissions calculations'!$H1073),
                    0),
              MATCH('GHG emissions calculations'!R$6, 'Emission Factors'!$E$5:$R$5, 0)) &lt;&gt; "",
        INDEX('Emission Factors'!$E$5:$R$488,
              MATCH(1,
                    ('Emission Factors'!$E$5:$E$488 = 'GHG emissions calculations'!$F1073) *
                    ('Emission Factors'!$H$5:$H$488 = 'GHG emissions calculations'!$H1073),
                    0),
              MATCH('GHG emissions calculations'!R$6, 'Emission Factors'!$E$5:$R$5, 0)),
        ""),
    "")</f>
        <v/>
      </c>
      <c r="S1073" s="312">
        <f t="shared" si="2"/>
        <v>0</v>
      </c>
      <c r="T1073" s="23"/>
    </row>
    <row r="1074" ht="15.75" customHeight="1" outlineLevel="1">
      <c r="A1074" s="23"/>
      <c r="B1074" s="71"/>
      <c r="C1074" s="71"/>
      <c r="D1074" s="71"/>
      <c r="E1074" s="314"/>
      <c r="F1074" s="311" t="str">
        <f>Lists!S150</f>
        <v>Titanium Recycled - Global or unspecified region</v>
      </c>
      <c r="G1074" s="311" t="str">
        <f t="array" ref="G1074">XLOOKUP(1,('Emission Factors'!$E$5:$E$488='GHG emissions calculations'!$F1074)*('Emission Factors'!$H$5:$H$488='GHG emissions calculations'!$H1074),INDEX('Emission Factors'!$E$5:$T$488,0,MATCH('GHG emissions calculations'!G$6,'Emission Factors'!$E$5:$T$5,0)),"",0)</f>
        <v/>
      </c>
      <c r="H1074" s="311" t="s">
        <v>238</v>
      </c>
      <c r="I1074" s="312" t="str">
        <f>IF(
    SUMIFS('Import data'!$L$25:$L$80,
           'Import data'!$J$25:$J$80, F1074,
           'Import data'!$G$25:$G$80, 'GHG emissions calculations'!$H1074,
           'Import data'!$I$25:$I$80,$E$541) &lt;&gt; 0,
    SUMIFS('Import data'!$L$25:$L$80,
           'Import data'!$J$25:$J$80, F1074,
           'Import data'!$G$25:$G$80, 'GHG emissions calculations'!$H1074,
           'Import data'!$I$25:$I$80,$E$541),
    ""
)</f>
        <v/>
      </c>
      <c r="J1074" s="311" t="str">
        <f t="array" ref="J1074">IF(
    XLOOKUP(F1074, 'Import data'!$J$26:$J$47, 'Import data'!$M$26:$M$47, "", 0) = "Please add the region-specific supplier emission factor or choose a different region available in the IAEG database.",
    "",
    XLOOKUP(F1074, 'Import data'!$J$26:$J$47, 'Import data'!$M$26:$M$47, "", 0)
)</f>
        <v/>
      </c>
      <c r="K1074" s="311" t="str">
        <f t="array" ref="K1074">IFERROR(
    XLOOKUP(F1074,
            _xlws.FILTER('Supplier Emission'!$G$15:$G$49,
                   ('Supplier Emission'!$D$15:$D$49=H1074) * ('Supplier Emission'!$F$15:$F$49=$E$541)),
            _xlws.FILTER('Supplier Emission'!$I$15:$I$49,
                   ('Supplier Emission'!$D$15:$D$49=H1074) * ('Supplier Emission'!$F$15:$F$49=$E$541)),
            ""),
    "")</f>
        <v/>
      </c>
      <c r="L1074" s="311" t="str">
        <f t="array" ref="L1074">IFERROR(
    XLOOKUP(F1074,
            _xlws.FILTER('Supplier Emission'!$G$15:$G$49,
                   ('Supplier Emission'!$D$15:$D$49=H1074) * ('Supplier Emission'!$F$15:$F$49=$E$541)),
            _xlws.FILTER('Supplier Emission'!$J$15:$J$49,
                   ('Supplier Emission'!$D$15:$D$49=H1074) * ('Supplier Emission'!$F$15:$F$49=$E$541)),
            ""),
    "")</f>
        <v/>
      </c>
      <c r="M1074" s="311" t="str">
        <f t="array" ref="M1074">IFERROR(
    XLOOKUP(F1074,
            _xlws.FILTER('Supplier Emission'!$G$15:$G$49,
                   ('Supplier Emission'!$D$15:$D$49=H1074) * ('Supplier Emission'!$F$15:$F$49=$E$541)),
            _xlws.FILTER('Supplier Emission'!$M$15:$M$49,
                   ('Supplier Emission'!$D$15:$D$49=H1074) * ('Supplier Emission'!$F$15:$F$49=$E$541)),
            ""),
    "")</f>
        <v/>
      </c>
      <c r="N1074" s="311" t="str">
        <f t="array" ref="N1074">IFERROR(
    XLOOKUP(F1074,
            _xlws.FILTER('Supplier Emission'!$G$15:$G$49,
                   ('Supplier Emission'!$D$15:$D$49=H1074) * ('Supplier Emission'!$F$15:$F$49=$E$541)),
            _xlws.FILTER('Supplier Emission'!$H$15:$H$49,
                   ('Supplier Emission'!$D$15:$D$49=H1074) * ('Supplier Emission'!$F$15:$F$49=$E$541)),
            ""),
    "")</f>
        <v/>
      </c>
      <c r="O1074" s="311" t="str">
        <f t="array" ref="O1074">XLOOKUP(1,('Emission Factors'!$E$5:$E$488='GHG emissions calculations'!$F1074)*('Emission Factors'!$H$5:$H$488='GHG emissions calculations'!$H1074),INDEX('Emission Factors'!$E$5:$T$488,0,MATCH('GHG emissions calculations'!O$6,'Emission Factors'!$E$5:$T$5,0)),"",0)</f>
        <v/>
      </c>
      <c r="P1074" s="313" t="str">
        <f t="array" ref="P1074">IFERROR(
    INDEX('Emission Factors'!$E$5:$P$488,
          MATCH(1,
                ('Emission Factors'!$E$5:$E$488 = 'GHG emissions calculations'!$F1074) *
                ('Emission Factors'!$H$5:$H$488 = 'GHG emissions calculations'!$H1074),
                0),
          MATCH('GHG emissions calculations'!P$6,'Emission Factors'!$E$5:$P$5,0)),
    "")</f>
        <v/>
      </c>
      <c r="Q1074" s="311" t="str">
        <f t="array" ref="Q1074">IFERROR(
    IF(
        INDEX('Emission Factors'!$E$5:$P$488,
              MATCH(1,
                    ('Emission Factors'!$E$5:$E$488 = 'GHG emissions calculations'!$F1074) *
                    ('Emission Factors'!$H$5:$H$488 = 'GHG emissions calculations'!$H1074),
                    0),
              MATCH('GHG emissions calculations'!Q$6, 'Emission Factors'!$E$5:$P$5, 0)) &lt;&gt; "",
        INDEX('Emission Factors'!$E$5:$P$488,
              MATCH(1,
                    ('Emission Factors'!$E$5:$E$488 = 'GHG emissions calculations'!$F1074) *
                    ('Emission Factors'!$H$5:$H$488 = 'GHG emissions calculations'!$H1074),
                    0),
              MATCH('GHG emissions calculations'!Q$6, 'Emission Factors'!$E$5:$P$5, 0)),
        ""),
    "")</f>
        <v/>
      </c>
      <c r="R1074" s="311" t="str">
        <f t="array" ref="R1074">IFERROR(
    IF(
        INDEX('Emission Factors'!$E$5:$R$488,
              MATCH(1,
                    ('Emission Factors'!$E$5:$E$488 = 'GHG emissions calculations'!$F1074) *
                    ('Emission Factors'!$H$5:$H$488 = 'GHG emissions calculations'!$H1074),
                    0),
              MATCH('GHG emissions calculations'!R$6, 'Emission Factors'!$E$5:$R$5, 0)) &lt;&gt; "",
        INDEX('Emission Factors'!$E$5:$R$488,
              MATCH(1,
                    ('Emission Factors'!$E$5:$E$488 = 'GHG emissions calculations'!$F1074) *
                    ('Emission Factors'!$H$5:$H$488 = 'GHG emissions calculations'!$H1074),
                    0),
              MATCH('GHG emissions calculations'!R$6, 'Emission Factors'!$E$5:$R$5, 0)),
        ""),
    "")</f>
        <v/>
      </c>
      <c r="S1074" s="312">
        <f t="shared" si="2"/>
        <v>0</v>
      </c>
      <c r="T1074" s="23"/>
    </row>
    <row r="1075" ht="15.75" customHeight="1" outlineLevel="1">
      <c r="A1075" s="23"/>
      <c r="B1075" s="71"/>
      <c r="C1075" s="71"/>
      <c r="D1075" s="71"/>
      <c r="E1075" s="314"/>
      <c r="F1075" s="311" t="str">
        <f>Lists!T437</f>
        <v>Titanium Recycled - Global or unspecified region</v>
      </c>
      <c r="G1075" s="311" t="str">
        <f t="array" ref="G1075">XLOOKUP(1,('Emission Factors'!$E$5:$E$488='GHG emissions calculations'!$F1075)*('Emission Factors'!$H$5:$H$488='GHG emissions calculations'!$H1075),INDEX('Emission Factors'!$E$5:$T$488,0,MATCH('GHG emissions calculations'!G$6,'Emission Factors'!$E$5:$T$5,0)),"",0)</f>
        <v/>
      </c>
      <c r="H1075" s="311" t="s">
        <v>237</v>
      </c>
      <c r="I1075" s="312" t="str">
        <f>IF(
    SUMIFS('Import data'!$L$25:$L$80,
           'Import data'!$J$25:$J$80, F1075,
           'Import data'!$G$25:$G$80, 'GHG emissions calculations'!$H1075,
           'Import data'!$I$25:$I$80,$E$541) &lt;&gt; 0,
    SUMIFS('Import data'!$L$25:$L$80,
           'Import data'!$J$25:$J$80, F1075,
           'Import data'!$G$25:$G$80, 'GHG emissions calculations'!$H1075,
           'Import data'!$I$25:$I$80,$E$541),
    ""
)</f>
        <v/>
      </c>
      <c r="J1075" s="311" t="str">
        <f t="array" ref="J1075">IF(
    XLOOKUP(F1075, 'Import data'!$J$26:$J$47, 'Import data'!$M$26:$M$47, "", 0) = "Please add the region-specific supplier emission factor or choose a different region available in the IAEG database.",
    "",
    XLOOKUP(F1075, 'Import data'!$J$26:$J$47, 'Import data'!$M$26:$M$47, "", 0)
)</f>
        <v/>
      </c>
      <c r="K1075" s="311" t="str">
        <f t="array" ref="K1075">IFERROR(
    XLOOKUP(F1075,
            _xlws.FILTER('Supplier Emission'!$G$15:$G$49,
                   ('Supplier Emission'!$D$15:$D$49=H1075) * ('Supplier Emission'!$F$15:$F$49=$E$541)),
            _xlws.FILTER('Supplier Emission'!$I$15:$I$49,
                   ('Supplier Emission'!$D$15:$D$49=H1075) * ('Supplier Emission'!$F$15:$F$49=$E$541)),
            ""),
    "")</f>
        <v/>
      </c>
      <c r="L1075" s="311" t="str">
        <f t="array" ref="L1075">IFERROR(
    XLOOKUP(F1075,
            _xlws.FILTER('Supplier Emission'!$G$15:$G$49,
                   ('Supplier Emission'!$D$15:$D$49=H1075) * ('Supplier Emission'!$F$15:$F$49=$E$541)),
            _xlws.FILTER('Supplier Emission'!$J$15:$J$49,
                   ('Supplier Emission'!$D$15:$D$49=H1075) * ('Supplier Emission'!$F$15:$F$49=$E$541)),
            ""),
    "")</f>
        <v/>
      </c>
      <c r="M1075" s="311" t="str">
        <f t="array" ref="M1075">IFERROR(
    XLOOKUP(F1075,
            _xlws.FILTER('Supplier Emission'!$G$15:$G$49,
                   ('Supplier Emission'!$D$15:$D$49=H1075) * ('Supplier Emission'!$F$15:$F$49=$E$541)),
            _xlws.FILTER('Supplier Emission'!$M$15:$M$49,
                   ('Supplier Emission'!$D$15:$D$49=H1075) * ('Supplier Emission'!$F$15:$F$49=$E$541)),
            ""),
    "")</f>
        <v/>
      </c>
      <c r="N1075" s="311" t="str">
        <f t="array" ref="N1075">IFERROR(
    XLOOKUP(F1075,
            _xlws.FILTER('Supplier Emission'!$G$15:$G$49,
                   ('Supplier Emission'!$D$15:$D$49=H1075) * ('Supplier Emission'!$F$15:$F$49=$E$541)),
            _xlws.FILTER('Supplier Emission'!$H$15:$H$49,
                   ('Supplier Emission'!$D$15:$D$49=H1075) * ('Supplier Emission'!$F$15:$F$49=$E$541)),
            ""),
    "")</f>
        <v/>
      </c>
      <c r="O1075" s="311" t="str">
        <f t="array" ref="O1075">XLOOKUP(1,('Emission Factors'!$E$5:$E$488='GHG emissions calculations'!$F1075)*('Emission Factors'!$H$5:$H$488='GHG emissions calculations'!$H1075),INDEX('Emission Factors'!$E$5:$T$488,0,MATCH('GHG emissions calculations'!O$6,'Emission Factors'!$E$5:$T$5,0)),"",0)</f>
        <v/>
      </c>
      <c r="P1075" s="313" t="str">
        <f t="array" ref="P1075">IFERROR(
    INDEX('Emission Factors'!$E$5:$P$488,
          MATCH(1,
                ('Emission Factors'!$E$5:$E$488 = 'GHG emissions calculations'!$F1075) *
                ('Emission Factors'!$H$5:$H$488 = 'GHG emissions calculations'!$H1075),
                0),
          MATCH('GHG emissions calculations'!P$6,'Emission Factors'!$E$5:$P$5,0)),
    "")</f>
        <v/>
      </c>
      <c r="Q1075" s="311" t="str">
        <f t="array" ref="Q1075">IFERROR(
    IF(
        INDEX('Emission Factors'!$E$5:$P$488,
              MATCH(1,
                    ('Emission Factors'!$E$5:$E$488 = 'GHG emissions calculations'!$F1075) *
                    ('Emission Factors'!$H$5:$H$488 = 'GHG emissions calculations'!$H1075),
                    0),
              MATCH('GHG emissions calculations'!Q$6, 'Emission Factors'!$E$5:$P$5, 0)) &lt;&gt; "",
        INDEX('Emission Factors'!$E$5:$P$488,
              MATCH(1,
                    ('Emission Factors'!$E$5:$E$488 = 'GHG emissions calculations'!$F1075) *
                    ('Emission Factors'!$H$5:$H$488 = 'GHG emissions calculations'!$H1075),
                    0),
              MATCH('GHG emissions calculations'!Q$6, 'Emission Factors'!$E$5:$P$5, 0)),
        ""),
    "")</f>
        <v/>
      </c>
      <c r="R1075" s="311" t="str">
        <f t="array" ref="R1075">IFERROR(
    IF(
        INDEX('Emission Factors'!$E$5:$R$488,
              MATCH(1,
                    ('Emission Factors'!$E$5:$E$488 = 'GHG emissions calculations'!$F1075) *
                    ('Emission Factors'!$H$5:$H$488 = 'GHG emissions calculations'!$H1075),
                    0),
              MATCH('GHG emissions calculations'!R$6, 'Emission Factors'!$E$5:$R$5, 0)) &lt;&gt; "",
        INDEX('Emission Factors'!$E$5:$R$488,
              MATCH(1,
                    ('Emission Factors'!$E$5:$E$488 = 'GHG emissions calculations'!$F1075) *
                    ('Emission Factors'!$H$5:$H$488 = 'GHG emissions calculations'!$H1075),
                    0),
              MATCH('GHG emissions calculations'!R$6, 'Emission Factors'!$E$5:$R$5, 0)),
        ""),
    "")</f>
        <v/>
      </c>
      <c r="S1075" s="312">
        <f t="shared" si="2"/>
        <v>0</v>
      </c>
      <c r="T1075" s="23"/>
    </row>
    <row r="1076" ht="15.75" customHeight="1" outlineLevel="1">
      <c r="A1076" s="23"/>
      <c r="B1076" s="71"/>
      <c r="C1076" s="71"/>
      <c r="D1076" s="71"/>
      <c r="E1076" s="314"/>
      <c r="F1076" s="311" t="str">
        <f>Lists!S149</f>
        <v>Titanium Recycled - Middle East</v>
      </c>
      <c r="G1076" s="311" t="str">
        <f t="array" ref="G1076">XLOOKUP(1,('Emission Factors'!$E$5:$E$488='GHG emissions calculations'!$F1076)*('Emission Factors'!$H$5:$H$488='GHG emissions calculations'!$H1076),INDEX('Emission Factors'!$E$5:$T$488,0,MATCH('GHG emissions calculations'!G$6,'Emission Factors'!$E$5:$T$5,0)),"",0)</f>
        <v/>
      </c>
      <c r="H1076" s="311" t="s">
        <v>238</v>
      </c>
      <c r="I1076" s="312" t="str">
        <f>IF(
    SUMIFS('Import data'!$L$25:$L$80,
           'Import data'!$J$25:$J$80, F1076,
           'Import data'!$G$25:$G$80, 'GHG emissions calculations'!$H1076,
           'Import data'!$I$25:$I$80,$E$541) &lt;&gt; 0,
    SUMIFS('Import data'!$L$25:$L$80,
           'Import data'!$J$25:$J$80, F1076,
           'Import data'!$G$25:$G$80, 'GHG emissions calculations'!$H1076,
           'Import data'!$I$25:$I$80,$E$541),
    ""
)</f>
        <v/>
      </c>
      <c r="J1076" s="311" t="str">
        <f t="array" ref="J1076">IF(
    XLOOKUP(F1076, 'Import data'!$J$26:$J$47, 'Import data'!$M$26:$M$47, "", 0) = "Please add the region-specific supplier emission factor or choose a different region available in the IAEG database.",
    "",
    XLOOKUP(F1076, 'Import data'!$J$26:$J$47, 'Import data'!$M$26:$M$47, "", 0)
)</f>
        <v/>
      </c>
      <c r="K1076" s="311" t="str">
        <f t="array" ref="K1076">IFERROR(
    XLOOKUP(F1076,
            _xlws.FILTER('Supplier Emission'!$G$15:$G$49,
                   ('Supplier Emission'!$D$15:$D$49=H1076) * ('Supplier Emission'!$F$15:$F$49=$E$541)),
            _xlws.FILTER('Supplier Emission'!$I$15:$I$49,
                   ('Supplier Emission'!$D$15:$D$49=H1076) * ('Supplier Emission'!$F$15:$F$49=$E$541)),
            ""),
    "")</f>
        <v/>
      </c>
      <c r="L1076" s="311" t="str">
        <f t="array" ref="L1076">IFERROR(
    XLOOKUP(F1076,
            _xlws.FILTER('Supplier Emission'!$G$15:$G$49,
                   ('Supplier Emission'!$D$15:$D$49=H1076) * ('Supplier Emission'!$F$15:$F$49=$E$541)),
            _xlws.FILTER('Supplier Emission'!$J$15:$J$49,
                   ('Supplier Emission'!$D$15:$D$49=H1076) * ('Supplier Emission'!$F$15:$F$49=$E$541)),
            ""),
    "")</f>
        <v/>
      </c>
      <c r="M1076" s="311" t="str">
        <f t="array" ref="M1076">IFERROR(
    XLOOKUP(F1076,
            _xlws.FILTER('Supplier Emission'!$G$15:$G$49,
                   ('Supplier Emission'!$D$15:$D$49=H1076) * ('Supplier Emission'!$F$15:$F$49=$E$541)),
            _xlws.FILTER('Supplier Emission'!$M$15:$M$49,
                   ('Supplier Emission'!$D$15:$D$49=H1076) * ('Supplier Emission'!$F$15:$F$49=$E$541)),
            ""),
    "")</f>
        <v/>
      </c>
      <c r="N1076" s="311" t="str">
        <f t="array" ref="N1076">IFERROR(
    XLOOKUP(F1076,
            _xlws.FILTER('Supplier Emission'!$G$15:$G$49,
                   ('Supplier Emission'!$D$15:$D$49=H1076) * ('Supplier Emission'!$F$15:$F$49=$E$541)),
            _xlws.FILTER('Supplier Emission'!$H$15:$H$49,
                   ('Supplier Emission'!$D$15:$D$49=H1076) * ('Supplier Emission'!$F$15:$F$49=$E$541)),
            ""),
    "")</f>
        <v/>
      </c>
      <c r="O1076" s="311" t="str">
        <f t="array" ref="O1076">XLOOKUP(1,('Emission Factors'!$E$5:$E$488='GHG emissions calculations'!$F1076)*('Emission Factors'!$H$5:$H$488='GHG emissions calculations'!$H1076),INDEX('Emission Factors'!$E$5:$T$488,0,MATCH('GHG emissions calculations'!O$6,'Emission Factors'!$E$5:$T$5,0)),"",0)</f>
        <v/>
      </c>
      <c r="P1076" s="313" t="str">
        <f t="array" ref="P1076">IFERROR(
    INDEX('Emission Factors'!$E$5:$P$488,
          MATCH(1,
                ('Emission Factors'!$E$5:$E$488 = 'GHG emissions calculations'!$F1076) *
                ('Emission Factors'!$H$5:$H$488 = 'GHG emissions calculations'!$H1076),
                0),
          MATCH('GHG emissions calculations'!P$6,'Emission Factors'!$E$5:$P$5,0)),
    "")</f>
        <v/>
      </c>
      <c r="Q1076" s="311" t="str">
        <f t="array" ref="Q1076">IFERROR(
    IF(
        INDEX('Emission Factors'!$E$5:$P$488,
              MATCH(1,
                    ('Emission Factors'!$E$5:$E$488 = 'GHG emissions calculations'!$F1076) *
                    ('Emission Factors'!$H$5:$H$488 = 'GHG emissions calculations'!$H1076),
                    0),
              MATCH('GHG emissions calculations'!Q$6, 'Emission Factors'!$E$5:$P$5, 0)) &lt;&gt; "",
        INDEX('Emission Factors'!$E$5:$P$488,
              MATCH(1,
                    ('Emission Factors'!$E$5:$E$488 = 'GHG emissions calculations'!$F1076) *
                    ('Emission Factors'!$H$5:$H$488 = 'GHG emissions calculations'!$H1076),
                    0),
              MATCH('GHG emissions calculations'!Q$6, 'Emission Factors'!$E$5:$P$5, 0)),
        ""),
    "")</f>
        <v/>
      </c>
      <c r="R1076" s="311" t="str">
        <f t="array" ref="R1076">IFERROR(
    IF(
        INDEX('Emission Factors'!$E$5:$R$488,
              MATCH(1,
                    ('Emission Factors'!$E$5:$E$488 = 'GHG emissions calculations'!$F1076) *
                    ('Emission Factors'!$H$5:$H$488 = 'GHG emissions calculations'!$H1076),
                    0),
              MATCH('GHG emissions calculations'!R$6, 'Emission Factors'!$E$5:$R$5, 0)) &lt;&gt; "",
        INDEX('Emission Factors'!$E$5:$R$488,
              MATCH(1,
                    ('Emission Factors'!$E$5:$E$488 = 'GHG emissions calculations'!$F1076) *
                    ('Emission Factors'!$H$5:$H$488 = 'GHG emissions calculations'!$H1076),
                    0),
              MATCH('GHG emissions calculations'!R$6, 'Emission Factors'!$E$5:$R$5, 0)),
        ""),
    "")</f>
        <v/>
      </c>
      <c r="S1076" s="312">
        <f t="shared" si="2"/>
        <v>0</v>
      </c>
      <c r="T1076" s="23"/>
    </row>
    <row r="1077" ht="15.75" customHeight="1" outlineLevel="1">
      <c r="A1077" s="23"/>
      <c r="B1077" s="71"/>
      <c r="C1077" s="71"/>
      <c r="D1077" s="71"/>
      <c r="E1077" s="314"/>
      <c r="F1077" s="311" t="str">
        <f>Lists!T436</f>
        <v>Titanium Recycled - Middle East</v>
      </c>
      <c r="G1077" s="311" t="str">
        <f t="array" ref="G1077">XLOOKUP(1,('Emission Factors'!$E$5:$E$488='GHG emissions calculations'!$F1077)*('Emission Factors'!$H$5:$H$488='GHG emissions calculations'!$H1077),INDEX('Emission Factors'!$E$5:$T$488,0,MATCH('GHG emissions calculations'!G$6,'Emission Factors'!$E$5:$T$5,0)),"",0)</f>
        <v/>
      </c>
      <c r="H1077" s="311" t="s">
        <v>237</v>
      </c>
      <c r="I1077" s="312" t="str">
        <f>IF(
    SUMIFS('Import data'!$L$25:$L$80,
           'Import data'!$J$25:$J$80, F1077,
           'Import data'!$G$25:$G$80, 'GHG emissions calculations'!$H1077,
           'Import data'!$I$25:$I$80,$E$541) &lt;&gt; 0,
    SUMIFS('Import data'!$L$25:$L$80,
           'Import data'!$J$25:$J$80, F1077,
           'Import data'!$G$25:$G$80, 'GHG emissions calculations'!$H1077,
           'Import data'!$I$25:$I$80,$E$541),
    ""
)</f>
        <v/>
      </c>
      <c r="J1077" s="311" t="str">
        <f t="array" ref="J1077">IF(
    XLOOKUP(F1077, 'Import data'!$J$26:$J$47, 'Import data'!$M$26:$M$47, "", 0) = "Please add the region-specific supplier emission factor or choose a different region available in the IAEG database.",
    "",
    XLOOKUP(F1077, 'Import data'!$J$26:$J$47, 'Import data'!$M$26:$M$47, "", 0)
)</f>
        <v/>
      </c>
      <c r="K1077" s="311" t="str">
        <f t="array" ref="K1077">IFERROR(
    XLOOKUP(F1077,
            _xlws.FILTER('Supplier Emission'!$G$15:$G$49,
                   ('Supplier Emission'!$D$15:$D$49=H1077) * ('Supplier Emission'!$F$15:$F$49=$E$541)),
            _xlws.FILTER('Supplier Emission'!$I$15:$I$49,
                   ('Supplier Emission'!$D$15:$D$49=H1077) * ('Supplier Emission'!$F$15:$F$49=$E$541)),
            ""),
    "")</f>
        <v/>
      </c>
      <c r="L1077" s="311" t="str">
        <f t="array" ref="L1077">IFERROR(
    XLOOKUP(F1077,
            _xlws.FILTER('Supplier Emission'!$G$15:$G$49,
                   ('Supplier Emission'!$D$15:$D$49=H1077) * ('Supplier Emission'!$F$15:$F$49=$E$541)),
            _xlws.FILTER('Supplier Emission'!$J$15:$J$49,
                   ('Supplier Emission'!$D$15:$D$49=H1077) * ('Supplier Emission'!$F$15:$F$49=$E$541)),
            ""),
    "")</f>
        <v/>
      </c>
      <c r="M1077" s="311" t="str">
        <f t="array" ref="M1077">IFERROR(
    XLOOKUP(F1077,
            _xlws.FILTER('Supplier Emission'!$G$15:$G$49,
                   ('Supplier Emission'!$D$15:$D$49=H1077) * ('Supplier Emission'!$F$15:$F$49=$E$541)),
            _xlws.FILTER('Supplier Emission'!$M$15:$M$49,
                   ('Supplier Emission'!$D$15:$D$49=H1077) * ('Supplier Emission'!$F$15:$F$49=$E$541)),
            ""),
    "")</f>
        <v/>
      </c>
      <c r="N1077" s="311" t="str">
        <f t="array" ref="N1077">IFERROR(
    XLOOKUP(F1077,
            _xlws.FILTER('Supplier Emission'!$G$15:$G$49,
                   ('Supplier Emission'!$D$15:$D$49=H1077) * ('Supplier Emission'!$F$15:$F$49=$E$541)),
            _xlws.FILTER('Supplier Emission'!$H$15:$H$49,
                   ('Supplier Emission'!$D$15:$D$49=H1077) * ('Supplier Emission'!$F$15:$F$49=$E$541)),
            ""),
    "")</f>
        <v/>
      </c>
      <c r="O1077" s="311" t="str">
        <f t="array" ref="O1077">XLOOKUP(1,('Emission Factors'!$E$5:$E$488='GHG emissions calculations'!$F1077)*('Emission Factors'!$H$5:$H$488='GHG emissions calculations'!$H1077),INDEX('Emission Factors'!$E$5:$T$488,0,MATCH('GHG emissions calculations'!O$6,'Emission Factors'!$E$5:$T$5,0)),"",0)</f>
        <v/>
      </c>
      <c r="P1077" s="313" t="str">
        <f t="array" ref="P1077">IFERROR(
    INDEX('Emission Factors'!$E$5:$P$488,
          MATCH(1,
                ('Emission Factors'!$E$5:$E$488 = 'GHG emissions calculations'!$F1077) *
                ('Emission Factors'!$H$5:$H$488 = 'GHG emissions calculations'!$H1077),
                0),
          MATCH('GHG emissions calculations'!P$6,'Emission Factors'!$E$5:$P$5,0)),
    "")</f>
        <v/>
      </c>
      <c r="Q1077" s="311" t="str">
        <f t="array" ref="Q1077">IFERROR(
    IF(
        INDEX('Emission Factors'!$E$5:$P$488,
              MATCH(1,
                    ('Emission Factors'!$E$5:$E$488 = 'GHG emissions calculations'!$F1077) *
                    ('Emission Factors'!$H$5:$H$488 = 'GHG emissions calculations'!$H1077),
                    0),
              MATCH('GHG emissions calculations'!Q$6, 'Emission Factors'!$E$5:$P$5, 0)) &lt;&gt; "",
        INDEX('Emission Factors'!$E$5:$P$488,
              MATCH(1,
                    ('Emission Factors'!$E$5:$E$488 = 'GHG emissions calculations'!$F1077) *
                    ('Emission Factors'!$H$5:$H$488 = 'GHG emissions calculations'!$H1077),
                    0),
              MATCH('GHG emissions calculations'!Q$6, 'Emission Factors'!$E$5:$P$5, 0)),
        ""),
    "")</f>
        <v/>
      </c>
      <c r="R1077" s="311" t="str">
        <f t="array" ref="R1077">IFERROR(
    IF(
        INDEX('Emission Factors'!$E$5:$R$488,
              MATCH(1,
                    ('Emission Factors'!$E$5:$E$488 = 'GHG emissions calculations'!$F1077) *
                    ('Emission Factors'!$H$5:$H$488 = 'GHG emissions calculations'!$H1077),
                    0),
              MATCH('GHG emissions calculations'!R$6, 'Emission Factors'!$E$5:$R$5, 0)) &lt;&gt; "",
        INDEX('Emission Factors'!$E$5:$R$488,
              MATCH(1,
                    ('Emission Factors'!$E$5:$E$488 = 'GHG emissions calculations'!$F1077) *
                    ('Emission Factors'!$H$5:$H$488 = 'GHG emissions calculations'!$H1077),
                    0),
              MATCH('GHG emissions calculations'!R$6, 'Emission Factors'!$E$5:$R$5, 0)),
        ""),
    "")</f>
        <v/>
      </c>
      <c r="S1077" s="312">
        <f t="shared" si="2"/>
        <v>0</v>
      </c>
      <c r="T1077" s="23"/>
    </row>
    <row r="1078" ht="15.75" customHeight="1" outlineLevel="1">
      <c r="A1078" s="23"/>
      <c r="B1078" s="71"/>
      <c r="C1078" s="71"/>
      <c r="D1078" s="71"/>
      <c r="E1078" s="314"/>
      <c r="F1078" s="311" t="str">
        <f>Lists!S148</f>
        <v>Titanium Recycled - Oceania</v>
      </c>
      <c r="G1078" s="311" t="str">
        <f t="array" ref="G1078">XLOOKUP(1,('Emission Factors'!$E$5:$E$488='GHG emissions calculations'!$F1078)*('Emission Factors'!$H$5:$H$488='GHG emissions calculations'!$H1078),INDEX('Emission Factors'!$E$5:$T$488,0,MATCH('GHG emissions calculations'!G$6,'Emission Factors'!$E$5:$T$5,0)),"",0)</f>
        <v/>
      </c>
      <c r="H1078" s="311" t="s">
        <v>238</v>
      </c>
      <c r="I1078" s="312" t="str">
        <f>IF(
    SUMIFS('Import data'!$L$25:$L$80,
           'Import data'!$J$25:$J$80, F1078,
           'Import data'!$G$25:$G$80, 'GHG emissions calculations'!$H1078,
           'Import data'!$I$25:$I$80,$E$541) &lt;&gt; 0,
    SUMIFS('Import data'!$L$25:$L$80,
           'Import data'!$J$25:$J$80, F1078,
           'Import data'!$G$25:$G$80, 'GHG emissions calculations'!$H1078,
           'Import data'!$I$25:$I$80,$E$541),
    ""
)</f>
        <v/>
      </c>
      <c r="J1078" s="311" t="str">
        <f t="array" ref="J1078">IF(
    XLOOKUP(F1078, 'Import data'!$J$26:$J$47, 'Import data'!$M$26:$M$47, "", 0) = "Please add the region-specific supplier emission factor or choose a different region available in the IAEG database.",
    "",
    XLOOKUP(F1078, 'Import data'!$J$26:$J$47, 'Import data'!$M$26:$M$47, "", 0)
)</f>
        <v/>
      </c>
      <c r="K1078" s="311" t="str">
        <f t="array" ref="K1078">IFERROR(
    XLOOKUP(F1078,
            _xlws.FILTER('Supplier Emission'!$G$15:$G$49,
                   ('Supplier Emission'!$D$15:$D$49=H1078) * ('Supplier Emission'!$F$15:$F$49=$E$541)),
            _xlws.FILTER('Supplier Emission'!$I$15:$I$49,
                   ('Supplier Emission'!$D$15:$D$49=H1078) * ('Supplier Emission'!$F$15:$F$49=$E$541)),
            ""),
    "")</f>
        <v/>
      </c>
      <c r="L1078" s="311" t="str">
        <f t="array" ref="L1078">IFERROR(
    XLOOKUP(F1078,
            _xlws.FILTER('Supplier Emission'!$G$15:$G$49,
                   ('Supplier Emission'!$D$15:$D$49=H1078) * ('Supplier Emission'!$F$15:$F$49=$E$541)),
            _xlws.FILTER('Supplier Emission'!$J$15:$J$49,
                   ('Supplier Emission'!$D$15:$D$49=H1078) * ('Supplier Emission'!$F$15:$F$49=$E$541)),
            ""),
    "")</f>
        <v/>
      </c>
      <c r="M1078" s="311" t="str">
        <f t="array" ref="M1078">IFERROR(
    XLOOKUP(F1078,
            _xlws.FILTER('Supplier Emission'!$G$15:$G$49,
                   ('Supplier Emission'!$D$15:$D$49=H1078) * ('Supplier Emission'!$F$15:$F$49=$E$541)),
            _xlws.FILTER('Supplier Emission'!$M$15:$M$49,
                   ('Supplier Emission'!$D$15:$D$49=H1078) * ('Supplier Emission'!$F$15:$F$49=$E$541)),
            ""),
    "")</f>
        <v/>
      </c>
      <c r="N1078" s="311" t="str">
        <f t="array" ref="N1078">IFERROR(
    XLOOKUP(F1078,
            _xlws.FILTER('Supplier Emission'!$G$15:$G$49,
                   ('Supplier Emission'!$D$15:$D$49=H1078) * ('Supplier Emission'!$F$15:$F$49=$E$541)),
            _xlws.FILTER('Supplier Emission'!$H$15:$H$49,
                   ('Supplier Emission'!$D$15:$D$49=H1078) * ('Supplier Emission'!$F$15:$F$49=$E$541)),
            ""),
    "")</f>
        <v/>
      </c>
      <c r="O1078" s="311" t="str">
        <f t="array" ref="O1078">XLOOKUP(1,('Emission Factors'!$E$5:$E$488='GHG emissions calculations'!$F1078)*('Emission Factors'!$H$5:$H$488='GHG emissions calculations'!$H1078),INDEX('Emission Factors'!$E$5:$T$488,0,MATCH('GHG emissions calculations'!O$6,'Emission Factors'!$E$5:$T$5,0)),"",0)</f>
        <v/>
      </c>
      <c r="P1078" s="313" t="str">
        <f t="array" ref="P1078">IFERROR(
    INDEX('Emission Factors'!$E$5:$P$488,
          MATCH(1,
                ('Emission Factors'!$E$5:$E$488 = 'GHG emissions calculations'!$F1078) *
                ('Emission Factors'!$H$5:$H$488 = 'GHG emissions calculations'!$H1078),
                0),
          MATCH('GHG emissions calculations'!P$6,'Emission Factors'!$E$5:$P$5,0)),
    "")</f>
        <v/>
      </c>
      <c r="Q1078" s="311" t="str">
        <f t="array" ref="Q1078">IFERROR(
    IF(
        INDEX('Emission Factors'!$E$5:$P$488,
              MATCH(1,
                    ('Emission Factors'!$E$5:$E$488 = 'GHG emissions calculations'!$F1078) *
                    ('Emission Factors'!$H$5:$H$488 = 'GHG emissions calculations'!$H1078),
                    0),
              MATCH('GHG emissions calculations'!Q$6, 'Emission Factors'!$E$5:$P$5, 0)) &lt;&gt; "",
        INDEX('Emission Factors'!$E$5:$P$488,
              MATCH(1,
                    ('Emission Factors'!$E$5:$E$488 = 'GHG emissions calculations'!$F1078) *
                    ('Emission Factors'!$H$5:$H$488 = 'GHG emissions calculations'!$H1078),
                    0),
              MATCH('GHG emissions calculations'!Q$6, 'Emission Factors'!$E$5:$P$5, 0)),
        ""),
    "")</f>
        <v/>
      </c>
      <c r="R1078" s="311" t="str">
        <f t="array" ref="R1078">IFERROR(
    IF(
        INDEX('Emission Factors'!$E$5:$R$488,
              MATCH(1,
                    ('Emission Factors'!$E$5:$E$488 = 'GHG emissions calculations'!$F1078) *
                    ('Emission Factors'!$H$5:$H$488 = 'GHG emissions calculations'!$H1078),
                    0),
              MATCH('GHG emissions calculations'!R$6, 'Emission Factors'!$E$5:$R$5, 0)) &lt;&gt; "",
        INDEX('Emission Factors'!$E$5:$R$488,
              MATCH(1,
                    ('Emission Factors'!$E$5:$E$488 = 'GHG emissions calculations'!$F1078) *
                    ('Emission Factors'!$H$5:$H$488 = 'GHG emissions calculations'!$H1078),
                    0),
              MATCH('GHG emissions calculations'!R$6, 'Emission Factors'!$E$5:$R$5, 0)),
        ""),
    "")</f>
        <v/>
      </c>
      <c r="S1078" s="312">
        <f t="shared" si="2"/>
        <v>0</v>
      </c>
      <c r="T1078" s="23"/>
    </row>
    <row r="1079" ht="15.75" customHeight="1" outlineLevel="1">
      <c r="A1079" s="23"/>
      <c r="B1079" s="71"/>
      <c r="C1079" s="71"/>
      <c r="D1079" s="71"/>
      <c r="E1079" s="314"/>
      <c r="F1079" s="311" t="str">
        <f>Lists!T435</f>
        <v>Titanium Recycled - Oceania</v>
      </c>
      <c r="G1079" s="311" t="str">
        <f t="array" ref="G1079">XLOOKUP(1,('Emission Factors'!$E$5:$E$488='GHG emissions calculations'!$F1079)*('Emission Factors'!$H$5:$H$488='GHG emissions calculations'!$H1079),INDEX('Emission Factors'!$E$5:$T$488,0,MATCH('GHG emissions calculations'!G$6,'Emission Factors'!$E$5:$T$5,0)),"",0)</f>
        <v/>
      </c>
      <c r="H1079" s="311" t="s">
        <v>237</v>
      </c>
      <c r="I1079" s="312" t="str">
        <f>IF(
    SUMIFS('Import data'!$L$25:$L$80,
           'Import data'!$J$25:$J$80, F1079,
           'Import data'!$G$25:$G$80, 'GHG emissions calculations'!$H1079,
           'Import data'!$I$25:$I$80,$E$541) &lt;&gt; 0,
    SUMIFS('Import data'!$L$25:$L$80,
           'Import data'!$J$25:$J$80, F1079,
           'Import data'!$G$25:$G$80, 'GHG emissions calculations'!$H1079,
           'Import data'!$I$25:$I$80,$E$541),
    ""
)</f>
        <v/>
      </c>
      <c r="J1079" s="311" t="str">
        <f t="array" ref="J1079">IF(
    XLOOKUP(F1079, 'Import data'!$J$26:$J$47, 'Import data'!$M$26:$M$47, "", 0) = "Please add the region-specific supplier emission factor or choose a different region available in the IAEG database.",
    "",
    XLOOKUP(F1079, 'Import data'!$J$26:$J$47, 'Import data'!$M$26:$M$47, "", 0)
)</f>
        <v/>
      </c>
      <c r="K1079" s="311" t="str">
        <f t="array" ref="K1079">IFERROR(
    XLOOKUP(F1079,
            _xlws.FILTER('Supplier Emission'!$G$15:$G$49,
                   ('Supplier Emission'!$D$15:$D$49=H1079) * ('Supplier Emission'!$F$15:$F$49=$E$541)),
            _xlws.FILTER('Supplier Emission'!$I$15:$I$49,
                   ('Supplier Emission'!$D$15:$D$49=H1079) * ('Supplier Emission'!$F$15:$F$49=$E$541)),
            ""),
    "")</f>
        <v/>
      </c>
      <c r="L1079" s="311" t="str">
        <f t="array" ref="L1079">IFERROR(
    XLOOKUP(F1079,
            _xlws.FILTER('Supplier Emission'!$G$15:$G$49,
                   ('Supplier Emission'!$D$15:$D$49=H1079) * ('Supplier Emission'!$F$15:$F$49=$E$541)),
            _xlws.FILTER('Supplier Emission'!$J$15:$J$49,
                   ('Supplier Emission'!$D$15:$D$49=H1079) * ('Supplier Emission'!$F$15:$F$49=$E$541)),
            ""),
    "")</f>
        <v/>
      </c>
      <c r="M1079" s="311" t="str">
        <f t="array" ref="M1079">IFERROR(
    XLOOKUP(F1079,
            _xlws.FILTER('Supplier Emission'!$G$15:$G$49,
                   ('Supplier Emission'!$D$15:$D$49=H1079) * ('Supplier Emission'!$F$15:$F$49=$E$541)),
            _xlws.FILTER('Supplier Emission'!$M$15:$M$49,
                   ('Supplier Emission'!$D$15:$D$49=H1079) * ('Supplier Emission'!$F$15:$F$49=$E$541)),
            ""),
    "")</f>
        <v/>
      </c>
      <c r="N1079" s="311" t="str">
        <f t="array" ref="N1079">IFERROR(
    XLOOKUP(F1079,
            _xlws.FILTER('Supplier Emission'!$G$15:$G$49,
                   ('Supplier Emission'!$D$15:$D$49=H1079) * ('Supplier Emission'!$F$15:$F$49=$E$541)),
            _xlws.FILTER('Supplier Emission'!$H$15:$H$49,
                   ('Supplier Emission'!$D$15:$D$49=H1079) * ('Supplier Emission'!$F$15:$F$49=$E$541)),
            ""),
    "")</f>
        <v/>
      </c>
      <c r="O1079" s="311" t="str">
        <f t="array" ref="O1079">XLOOKUP(1,('Emission Factors'!$E$5:$E$488='GHG emissions calculations'!$F1079)*('Emission Factors'!$H$5:$H$488='GHG emissions calculations'!$H1079),INDEX('Emission Factors'!$E$5:$T$488,0,MATCH('GHG emissions calculations'!O$6,'Emission Factors'!$E$5:$T$5,0)),"",0)</f>
        <v/>
      </c>
      <c r="P1079" s="313" t="str">
        <f t="array" ref="P1079">IFERROR(
    INDEX('Emission Factors'!$E$5:$P$488,
          MATCH(1,
                ('Emission Factors'!$E$5:$E$488 = 'GHG emissions calculations'!$F1079) *
                ('Emission Factors'!$H$5:$H$488 = 'GHG emissions calculations'!$H1079),
                0),
          MATCH('GHG emissions calculations'!P$6,'Emission Factors'!$E$5:$P$5,0)),
    "")</f>
        <v/>
      </c>
      <c r="Q1079" s="311" t="str">
        <f t="array" ref="Q1079">IFERROR(
    IF(
        INDEX('Emission Factors'!$E$5:$P$488,
              MATCH(1,
                    ('Emission Factors'!$E$5:$E$488 = 'GHG emissions calculations'!$F1079) *
                    ('Emission Factors'!$H$5:$H$488 = 'GHG emissions calculations'!$H1079),
                    0),
              MATCH('GHG emissions calculations'!Q$6, 'Emission Factors'!$E$5:$P$5, 0)) &lt;&gt; "",
        INDEX('Emission Factors'!$E$5:$P$488,
              MATCH(1,
                    ('Emission Factors'!$E$5:$E$488 = 'GHG emissions calculations'!$F1079) *
                    ('Emission Factors'!$H$5:$H$488 = 'GHG emissions calculations'!$H1079),
                    0),
              MATCH('GHG emissions calculations'!Q$6, 'Emission Factors'!$E$5:$P$5, 0)),
        ""),
    "")</f>
        <v/>
      </c>
      <c r="R1079" s="311" t="str">
        <f t="array" ref="R1079">IFERROR(
    IF(
        INDEX('Emission Factors'!$E$5:$R$488,
              MATCH(1,
                    ('Emission Factors'!$E$5:$E$488 = 'GHG emissions calculations'!$F1079) *
                    ('Emission Factors'!$H$5:$H$488 = 'GHG emissions calculations'!$H1079),
                    0),
              MATCH('GHG emissions calculations'!R$6, 'Emission Factors'!$E$5:$R$5, 0)) &lt;&gt; "",
        INDEX('Emission Factors'!$E$5:$R$488,
              MATCH(1,
                    ('Emission Factors'!$E$5:$E$488 = 'GHG emissions calculations'!$F1079) *
                    ('Emission Factors'!$H$5:$H$488 = 'GHG emissions calculations'!$H1079),
                    0),
              MATCH('GHG emissions calculations'!R$6, 'Emission Factors'!$E$5:$R$5, 0)),
        ""),
    "")</f>
        <v/>
      </c>
      <c r="S1079" s="312">
        <f t="shared" si="2"/>
        <v>0</v>
      </c>
      <c r="T1079" s="23"/>
    </row>
    <row r="1080" ht="15.75" customHeight="1" outlineLevel="1">
      <c r="A1080" s="23"/>
      <c r="B1080" s="71"/>
      <c r="C1080" s="71"/>
      <c r="D1080" s="71"/>
      <c r="E1080" s="314"/>
      <c r="F1080" s="311" t="str">
        <f>Lists!S153</f>
        <v>Virgin Ferronickel - Africa</v>
      </c>
      <c r="G1080" s="311" t="str">
        <f t="array" ref="G1080">XLOOKUP(1,('Emission Factors'!$E$5:$E$488='GHG emissions calculations'!$F1080)*('Emission Factors'!$H$5:$H$488='GHG emissions calculations'!$H1080),INDEX('Emission Factors'!$E$5:$T$488,0,MATCH('GHG emissions calculations'!G$6,'Emission Factors'!$E$5:$T$5,0)),"",0)</f>
        <v/>
      </c>
      <c r="H1080" s="311" t="s">
        <v>238</v>
      </c>
      <c r="I1080" s="312" t="str">
        <f>IF(
    SUMIFS('Import data'!$L$25:$L$80,
           'Import data'!$J$25:$J$80, F1080,
           'Import data'!$G$25:$G$80, 'GHG emissions calculations'!$H1080,
           'Import data'!$I$25:$I$80,$E$541) &lt;&gt; 0,
    SUMIFS('Import data'!$L$25:$L$80,
           'Import data'!$J$25:$J$80, F1080,
           'Import data'!$G$25:$G$80, 'GHG emissions calculations'!$H1080,
           'Import data'!$I$25:$I$80,$E$541),
    ""
)</f>
        <v/>
      </c>
      <c r="J1080" s="311" t="str">
        <f t="array" ref="J1080">IF(
    XLOOKUP(F1080, 'Import data'!$J$26:$J$47, 'Import data'!$M$26:$M$47, "", 0) = "Please add the region-specific supplier emission factor or choose a different region available in the IAEG database.",
    "",
    XLOOKUP(F1080, 'Import data'!$J$26:$J$47, 'Import data'!$M$26:$M$47, "", 0)
)</f>
        <v/>
      </c>
      <c r="K1080" s="311" t="str">
        <f t="array" ref="K1080">IFERROR(
    XLOOKUP(F1080,
            _xlws.FILTER('Supplier Emission'!$G$15:$G$49,
                   ('Supplier Emission'!$D$15:$D$49=H1080) * ('Supplier Emission'!$F$15:$F$49=$E$541)),
            _xlws.FILTER('Supplier Emission'!$I$15:$I$49,
                   ('Supplier Emission'!$D$15:$D$49=H1080) * ('Supplier Emission'!$F$15:$F$49=$E$541)),
            ""),
    "")</f>
        <v/>
      </c>
      <c r="L1080" s="311" t="str">
        <f t="array" ref="L1080">IFERROR(
    XLOOKUP(F1080,
            _xlws.FILTER('Supplier Emission'!$G$15:$G$49,
                   ('Supplier Emission'!$D$15:$D$49=H1080) * ('Supplier Emission'!$F$15:$F$49=$E$541)),
            _xlws.FILTER('Supplier Emission'!$J$15:$J$49,
                   ('Supplier Emission'!$D$15:$D$49=H1080) * ('Supplier Emission'!$F$15:$F$49=$E$541)),
            ""),
    "")</f>
        <v/>
      </c>
      <c r="M1080" s="311" t="str">
        <f t="array" ref="M1080">IFERROR(
    XLOOKUP(F1080,
            _xlws.FILTER('Supplier Emission'!$G$15:$G$49,
                   ('Supplier Emission'!$D$15:$D$49=H1080) * ('Supplier Emission'!$F$15:$F$49=$E$541)),
            _xlws.FILTER('Supplier Emission'!$M$15:$M$49,
                   ('Supplier Emission'!$D$15:$D$49=H1080) * ('Supplier Emission'!$F$15:$F$49=$E$541)),
            ""),
    "")</f>
        <v/>
      </c>
      <c r="N1080" s="311" t="str">
        <f t="array" ref="N1080">IFERROR(
    XLOOKUP(F1080,
            _xlws.FILTER('Supplier Emission'!$G$15:$G$49,
                   ('Supplier Emission'!$D$15:$D$49=H1080) * ('Supplier Emission'!$F$15:$F$49=$E$541)),
            _xlws.FILTER('Supplier Emission'!$H$15:$H$49,
                   ('Supplier Emission'!$D$15:$D$49=H1080) * ('Supplier Emission'!$F$15:$F$49=$E$541)),
            ""),
    "")</f>
        <v/>
      </c>
      <c r="O1080" s="311" t="str">
        <f t="array" ref="O1080">XLOOKUP(1,('Emission Factors'!$E$5:$E$488='GHG emissions calculations'!$F1080)*('Emission Factors'!$H$5:$H$488='GHG emissions calculations'!$H1080),INDEX('Emission Factors'!$E$5:$T$488,0,MATCH('GHG emissions calculations'!O$6,'Emission Factors'!$E$5:$T$5,0)),"",0)</f>
        <v/>
      </c>
      <c r="P1080" s="313" t="str">
        <f t="array" ref="P1080">IFERROR(
    INDEX('Emission Factors'!$E$5:$P$488,
          MATCH(1,
                ('Emission Factors'!$E$5:$E$488 = 'GHG emissions calculations'!$F1080) *
                ('Emission Factors'!$H$5:$H$488 = 'GHG emissions calculations'!$H1080),
                0),
          MATCH('GHG emissions calculations'!P$6,'Emission Factors'!$E$5:$P$5,0)),
    "")</f>
        <v/>
      </c>
      <c r="Q1080" s="311" t="str">
        <f t="array" ref="Q1080">IFERROR(
    IF(
        INDEX('Emission Factors'!$E$5:$P$488,
              MATCH(1,
                    ('Emission Factors'!$E$5:$E$488 = 'GHG emissions calculations'!$F1080) *
                    ('Emission Factors'!$H$5:$H$488 = 'GHG emissions calculations'!$H1080),
                    0),
              MATCH('GHG emissions calculations'!Q$6, 'Emission Factors'!$E$5:$P$5, 0)) &lt;&gt; "",
        INDEX('Emission Factors'!$E$5:$P$488,
              MATCH(1,
                    ('Emission Factors'!$E$5:$E$488 = 'GHG emissions calculations'!$F1080) *
                    ('Emission Factors'!$H$5:$H$488 = 'GHG emissions calculations'!$H1080),
                    0),
              MATCH('GHG emissions calculations'!Q$6, 'Emission Factors'!$E$5:$P$5, 0)),
        ""),
    "")</f>
        <v/>
      </c>
      <c r="R1080" s="311" t="str">
        <f t="array" ref="R1080">IFERROR(
    IF(
        INDEX('Emission Factors'!$E$5:$R$488,
              MATCH(1,
                    ('Emission Factors'!$E$5:$E$488 = 'GHG emissions calculations'!$F1080) *
                    ('Emission Factors'!$H$5:$H$488 = 'GHG emissions calculations'!$H1080),
                    0),
              MATCH('GHG emissions calculations'!R$6, 'Emission Factors'!$E$5:$R$5, 0)) &lt;&gt; "",
        INDEX('Emission Factors'!$E$5:$R$488,
              MATCH(1,
                    ('Emission Factors'!$E$5:$E$488 = 'GHG emissions calculations'!$F1080) *
                    ('Emission Factors'!$H$5:$H$488 = 'GHG emissions calculations'!$H1080),
                    0),
              MATCH('GHG emissions calculations'!R$6, 'Emission Factors'!$E$5:$R$5, 0)),
        ""),
    "")</f>
        <v/>
      </c>
      <c r="S1080" s="312">
        <f t="shared" si="2"/>
        <v>0</v>
      </c>
      <c r="T1080" s="23"/>
    </row>
    <row r="1081" ht="15.75" customHeight="1" outlineLevel="1">
      <c r="A1081" s="23"/>
      <c r="B1081" s="71"/>
      <c r="C1081" s="71"/>
      <c r="D1081" s="71"/>
      <c r="E1081" s="314"/>
      <c r="F1081" s="311" t="str">
        <f>Lists!T440</f>
        <v>Virgin Ferronickel - Africa</v>
      </c>
      <c r="G1081" s="311" t="str">
        <f t="array" ref="G1081">XLOOKUP(1,('Emission Factors'!$E$5:$E$488='GHG emissions calculations'!$F1081)*('Emission Factors'!$H$5:$H$488='GHG emissions calculations'!$H1081),INDEX('Emission Factors'!$E$5:$T$488,0,MATCH('GHG emissions calculations'!G$6,'Emission Factors'!$E$5:$T$5,0)),"",0)</f>
        <v/>
      </c>
      <c r="H1081" s="311" t="s">
        <v>237</v>
      </c>
      <c r="I1081" s="312" t="str">
        <f>IF(
    SUMIFS('Import data'!$L$25:$L$80,
           'Import data'!$J$25:$J$80, F1081,
           'Import data'!$G$25:$G$80, 'GHG emissions calculations'!$H1081,
           'Import data'!$I$25:$I$80,$E$541) &lt;&gt; 0,
    SUMIFS('Import data'!$L$25:$L$80,
           'Import data'!$J$25:$J$80, F1081,
           'Import data'!$G$25:$G$80, 'GHG emissions calculations'!$H1081,
           'Import data'!$I$25:$I$80,$E$541),
    ""
)</f>
        <v/>
      </c>
      <c r="J1081" s="311" t="str">
        <f t="array" ref="J1081">IF(
    XLOOKUP(F1081, 'Import data'!$J$26:$J$47, 'Import data'!$M$26:$M$47, "", 0) = "Please add the region-specific supplier emission factor or choose a different region available in the IAEG database.",
    "",
    XLOOKUP(F1081, 'Import data'!$J$26:$J$47, 'Import data'!$M$26:$M$47, "", 0)
)</f>
        <v/>
      </c>
      <c r="K1081" s="311" t="str">
        <f t="array" ref="K1081">IFERROR(
    XLOOKUP(F1081,
            _xlws.FILTER('Supplier Emission'!$G$15:$G$49,
                   ('Supplier Emission'!$D$15:$D$49=H1081) * ('Supplier Emission'!$F$15:$F$49=$E$541)),
            _xlws.FILTER('Supplier Emission'!$I$15:$I$49,
                   ('Supplier Emission'!$D$15:$D$49=H1081) * ('Supplier Emission'!$F$15:$F$49=$E$541)),
            ""),
    "")</f>
        <v/>
      </c>
      <c r="L1081" s="311" t="str">
        <f t="array" ref="L1081">IFERROR(
    XLOOKUP(F1081,
            _xlws.FILTER('Supplier Emission'!$G$15:$G$49,
                   ('Supplier Emission'!$D$15:$D$49=H1081) * ('Supplier Emission'!$F$15:$F$49=$E$541)),
            _xlws.FILTER('Supplier Emission'!$J$15:$J$49,
                   ('Supplier Emission'!$D$15:$D$49=H1081) * ('Supplier Emission'!$F$15:$F$49=$E$541)),
            ""),
    "")</f>
        <v/>
      </c>
      <c r="M1081" s="311" t="str">
        <f t="array" ref="M1081">IFERROR(
    XLOOKUP(F1081,
            _xlws.FILTER('Supplier Emission'!$G$15:$G$49,
                   ('Supplier Emission'!$D$15:$D$49=H1081) * ('Supplier Emission'!$F$15:$F$49=$E$541)),
            _xlws.FILTER('Supplier Emission'!$M$15:$M$49,
                   ('Supplier Emission'!$D$15:$D$49=H1081) * ('Supplier Emission'!$F$15:$F$49=$E$541)),
            ""),
    "")</f>
        <v/>
      </c>
      <c r="N1081" s="311" t="str">
        <f t="array" ref="N1081">IFERROR(
    XLOOKUP(F1081,
            _xlws.FILTER('Supplier Emission'!$G$15:$G$49,
                   ('Supplier Emission'!$D$15:$D$49=H1081) * ('Supplier Emission'!$F$15:$F$49=$E$541)),
            _xlws.FILTER('Supplier Emission'!$H$15:$H$49,
                   ('Supplier Emission'!$D$15:$D$49=H1081) * ('Supplier Emission'!$F$15:$F$49=$E$541)),
            ""),
    "")</f>
        <v/>
      </c>
      <c r="O1081" s="311" t="str">
        <f t="array" ref="O1081">XLOOKUP(1,('Emission Factors'!$E$5:$E$488='GHG emissions calculations'!$F1081)*('Emission Factors'!$H$5:$H$488='GHG emissions calculations'!$H1081),INDEX('Emission Factors'!$E$5:$T$488,0,MATCH('GHG emissions calculations'!O$6,'Emission Factors'!$E$5:$T$5,0)),"",0)</f>
        <v/>
      </c>
      <c r="P1081" s="313" t="str">
        <f t="array" ref="P1081">IFERROR(
    INDEX('Emission Factors'!$E$5:$P$488,
          MATCH(1,
                ('Emission Factors'!$E$5:$E$488 = 'GHG emissions calculations'!$F1081) *
                ('Emission Factors'!$H$5:$H$488 = 'GHG emissions calculations'!$H1081),
                0),
          MATCH('GHG emissions calculations'!P$6,'Emission Factors'!$E$5:$P$5,0)),
    "")</f>
        <v/>
      </c>
      <c r="Q1081" s="311" t="str">
        <f t="array" ref="Q1081">IFERROR(
    IF(
        INDEX('Emission Factors'!$E$5:$P$488,
              MATCH(1,
                    ('Emission Factors'!$E$5:$E$488 = 'GHG emissions calculations'!$F1081) *
                    ('Emission Factors'!$H$5:$H$488 = 'GHG emissions calculations'!$H1081),
                    0),
              MATCH('GHG emissions calculations'!Q$6, 'Emission Factors'!$E$5:$P$5, 0)) &lt;&gt; "",
        INDEX('Emission Factors'!$E$5:$P$488,
              MATCH(1,
                    ('Emission Factors'!$E$5:$E$488 = 'GHG emissions calculations'!$F1081) *
                    ('Emission Factors'!$H$5:$H$488 = 'GHG emissions calculations'!$H1081),
                    0),
              MATCH('GHG emissions calculations'!Q$6, 'Emission Factors'!$E$5:$P$5, 0)),
        ""),
    "")</f>
        <v/>
      </c>
      <c r="R1081" s="311" t="str">
        <f t="array" ref="R1081">IFERROR(
    IF(
        INDEX('Emission Factors'!$E$5:$R$488,
              MATCH(1,
                    ('Emission Factors'!$E$5:$E$488 = 'GHG emissions calculations'!$F1081) *
                    ('Emission Factors'!$H$5:$H$488 = 'GHG emissions calculations'!$H1081),
                    0),
              MATCH('GHG emissions calculations'!R$6, 'Emission Factors'!$E$5:$R$5, 0)) &lt;&gt; "",
        INDEX('Emission Factors'!$E$5:$R$488,
              MATCH(1,
                    ('Emission Factors'!$E$5:$E$488 = 'GHG emissions calculations'!$F1081) *
                    ('Emission Factors'!$H$5:$H$488 = 'GHG emissions calculations'!$H1081),
                    0),
              MATCH('GHG emissions calculations'!R$6, 'Emission Factors'!$E$5:$R$5, 0)),
        ""),
    "")</f>
        <v/>
      </c>
      <c r="S1081" s="312">
        <f t="shared" si="2"/>
        <v>0</v>
      </c>
      <c r="T1081" s="23"/>
    </row>
    <row r="1082" ht="15.75" customHeight="1" outlineLevel="1">
      <c r="A1082" s="23"/>
      <c r="B1082" s="71"/>
      <c r="C1082" s="71"/>
      <c r="D1082" s="71"/>
      <c r="E1082" s="314"/>
      <c r="F1082" s="311" t="str">
        <f>Lists!S151</f>
        <v>Virgin Ferronickel - America</v>
      </c>
      <c r="G1082" s="311" t="str">
        <f t="array" ref="G1082">XLOOKUP(1,('Emission Factors'!$E$5:$E$488='GHG emissions calculations'!$F1082)*('Emission Factors'!$H$5:$H$488='GHG emissions calculations'!$H1082),INDEX('Emission Factors'!$E$5:$T$488,0,MATCH('GHG emissions calculations'!G$6,'Emission Factors'!$E$5:$T$5,0)),"",0)</f>
        <v/>
      </c>
      <c r="H1082" s="311" t="s">
        <v>238</v>
      </c>
      <c r="I1082" s="312" t="str">
        <f>IF(
    SUMIFS('Import data'!$L$25:$L$80,
           'Import data'!$J$25:$J$80, F1082,
           'Import data'!$G$25:$G$80, 'GHG emissions calculations'!$H1082,
           'Import data'!$I$25:$I$80,$E$541) &lt;&gt; 0,
    SUMIFS('Import data'!$L$25:$L$80,
           'Import data'!$J$25:$J$80, F1082,
           'Import data'!$G$25:$G$80, 'GHG emissions calculations'!$H1082,
           'Import data'!$I$25:$I$80,$E$541),
    ""
)</f>
        <v/>
      </c>
      <c r="J1082" s="311" t="str">
        <f t="array" ref="J1082">IF(
    XLOOKUP(F1082, 'Import data'!$J$26:$J$47, 'Import data'!$M$26:$M$47, "", 0) = "Please add the region-specific supplier emission factor or choose a different region available in the IAEG database.",
    "",
    XLOOKUP(F1082, 'Import data'!$J$26:$J$47, 'Import data'!$M$26:$M$47, "", 0)
)</f>
        <v/>
      </c>
      <c r="K1082" s="311" t="str">
        <f t="array" ref="K1082">IFERROR(
    XLOOKUP(F1082,
            _xlws.FILTER('Supplier Emission'!$G$15:$G$49,
                   ('Supplier Emission'!$D$15:$D$49=H1082) * ('Supplier Emission'!$F$15:$F$49=$E$541)),
            _xlws.FILTER('Supplier Emission'!$I$15:$I$49,
                   ('Supplier Emission'!$D$15:$D$49=H1082) * ('Supplier Emission'!$F$15:$F$49=$E$541)),
            ""),
    "")</f>
        <v/>
      </c>
      <c r="L1082" s="311" t="str">
        <f t="array" ref="L1082">IFERROR(
    XLOOKUP(F1082,
            _xlws.FILTER('Supplier Emission'!$G$15:$G$49,
                   ('Supplier Emission'!$D$15:$D$49=H1082) * ('Supplier Emission'!$F$15:$F$49=$E$541)),
            _xlws.FILTER('Supplier Emission'!$J$15:$J$49,
                   ('Supplier Emission'!$D$15:$D$49=H1082) * ('Supplier Emission'!$F$15:$F$49=$E$541)),
            ""),
    "")</f>
        <v/>
      </c>
      <c r="M1082" s="311" t="str">
        <f t="array" ref="M1082">IFERROR(
    XLOOKUP(F1082,
            _xlws.FILTER('Supplier Emission'!$G$15:$G$49,
                   ('Supplier Emission'!$D$15:$D$49=H1082) * ('Supplier Emission'!$F$15:$F$49=$E$541)),
            _xlws.FILTER('Supplier Emission'!$M$15:$M$49,
                   ('Supplier Emission'!$D$15:$D$49=H1082) * ('Supplier Emission'!$F$15:$F$49=$E$541)),
            ""),
    "")</f>
        <v/>
      </c>
      <c r="N1082" s="311" t="str">
        <f t="array" ref="N1082">IFERROR(
    XLOOKUP(F1082,
            _xlws.FILTER('Supplier Emission'!$G$15:$G$49,
                   ('Supplier Emission'!$D$15:$D$49=H1082) * ('Supplier Emission'!$F$15:$F$49=$E$541)),
            _xlws.FILTER('Supplier Emission'!$H$15:$H$49,
                   ('Supplier Emission'!$D$15:$D$49=H1082) * ('Supplier Emission'!$F$15:$F$49=$E$541)),
            ""),
    "")</f>
        <v/>
      </c>
      <c r="O1082" s="311" t="str">
        <f t="array" ref="O1082">XLOOKUP(1,('Emission Factors'!$E$5:$E$488='GHG emissions calculations'!$F1082)*('Emission Factors'!$H$5:$H$488='GHG emissions calculations'!$H1082),INDEX('Emission Factors'!$E$5:$T$488,0,MATCH('GHG emissions calculations'!O$6,'Emission Factors'!$E$5:$T$5,0)),"",0)</f>
        <v/>
      </c>
      <c r="P1082" s="313" t="str">
        <f t="array" ref="P1082">IFERROR(
    INDEX('Emission Factors'!$E$5:$P$488,
          MATCH(1,
                ('Emission Factors'!$E$5:$E$488 = 'GHG emissions calculations'!$F1082) *
                ('Emission Factors'!$H$5:$H$488 = 'GHG emissions calculations'!$H1082),
                0),
          MATCH('GHG emissions calculations'!P$6,'Emission Factors'!$E$5:$P$5,0)),
    "")</f>
        <v/>
      </c>
      <c r="Q1082" s="311" t="str">
        <f t="array" ref="Q1082">IFERROR(
    IF(
        INDEX('Emission Factors'!$E$5:$P$488,
              MATCH(1,
                    ('Emission Factors'!$E$5:$E$488 = 'GHG emissions calculations'!$F1082) *
                    ('Emission Factors'!$H$5:$H$488 = 'GHG emissions calculations'!$H1082),
                    0),
              MATCH('GHG emissions calculations'!Q$6, 'Emission Factors'!$E$5:$P$5, 0)) &lt;&gt; "",
        INDEX('Emission Factors'!$E$5:$P$488,
              MATCH(1,
                    ('Emission Factors'!$E$5:$E$488 = 'GHG emissions calculations'!$F1082) *
                    ('Emission Factors'!$H$5:$H$488 = 'GHG emissions calculations'!$H1082),
                    0),
              MATCH('GHG emissions calculations'!Q$6, 'Emission Factors'!$E$5:$P$5, 0)),
        ""),
    "")</f>
        <v/>
      </c>
      <c r="R1082" s="311" t="str">
        <f t="array" ref="R1082">IFERROR(
    IF(
        INDEX('Emission Factors'!$E$5:$R$488,
              MATCH(1,
                    ('Emission Factors'!$E$5:$E$488 = 'GHG emissions calculations'!$F1082) *
                    ('Emission Factors'!$H$5:$H$488 = 'GHG emissions calculations'!$H1082),
                    0),
              MATCH('GHG emissions calculations'!R$6, 'Emission Factors'!$E$5:$R$5, 0)) &lt;&gt; "",
        INDEX('Emission Factors'!$E$5:$R$488,
              MATCH(1,
                    ('Emission Factors'!$E$5:$E$488 = 'GHG emissions calculations'!$F1082) *
                    ('Emission Factors'!$H$5:$H$488 = 'GHG emissions calculations'!$H1082),
                    0),
              MATCH('GHG emissions calculations'!R$6, 'Emission Factors'!$E$5:$R$5, 0)),
        ""),
    "")</f>
        <v/>
      </c>
      <c r="S1082" s="312">
        <f t="shared" si="2"/>
        <v>0</v>
      </c>
      <c r="T1082" s="23"/>
    </row>
    <row r="1083" ht="15.75" customHeight="1" outlineLevel="1">
      <c r="A1083" s="23"/>
      <c r="B1083" s="71"/>
      <c r="C1083" s="71"/>
      <c r="D1083" s="71"/>
      <c r="E1083" s="314"/>
      <c r="F1083" s="311" t="str">
        <f>Lists!T438</f>
        <v>Virgin Ferronickel - America</v>
      </c>
      <c r="G1083" s="311" t="str">
        <f t="array" ref="G1083">XLOOKUP(1,('Emission Factors'!$E$5:$E$488='GHG emissions calculations'!$F1083)*('Emission Factors'!$H$5:$H$488='GHG emissions calculations'!$H1083),INDEX('Emission Factors'!$E$5:$T$488,0,MATCH('GHG emissions calculations'!G$6,'Emission Factors'!$E$5:$T$5,0)),"",0)</f>
        <v/>
      </c>
      <c r="H1083" s="311" t="s">
        <v>237</v>
      </c>
      <c r="I1083" s="312" t="str">
        <f>IF(
    SUMIFS('Import data'!$L$25:$L$80,
           'Import data'!$J$25:$J$80, F1083,
           'Import data'!$G$25:$G$80, 'GHG emissions calculations'!$H1083,
           'Import data'!$I$25:$I$80,$E$541) &lt;&gt; 0,
    SUMIFS('Import data'!$L$25:$L$80,
           'Import data'!$J$25:$J$80, F1083,
           'Import data'!$G$25:$G$80, 'GHG emissions calculations'!$H1083,
           'Import data'!$I$25:$I$80,$E$541),
    ""
)</f>
        <v/>
      </c>
      <c r="J1083" s="311" t="str">
        <f t="array" ref="J1083">IF(
    XLOOKUP(F1083, 'Import data'!$J$26:$J$47, 'Import data'!$M$26:$M$47, "", 0) = "Please add the region-specific supplier emission factor or choose a different region available in the IAEG database.",
    "",
    XLOOKUP(F1083, 'Import data'!$J$26:$J$47, 'Import data'!$M$26:$M$47, "", 0)
)</f>
        <v/>
      </c>
      <c r="K1083" s="311" t="str">
        <f t="array" ref="K1083">IFERROR(
    XLOOKUP(F1083,
            _xlws.FILTER('Supplier Emission'!$G$15:$G$49,
                   ('Supplier Emission'!$D$15:$D$49=H1083) * ('Supplier Emission'!$F$15:$F$49=$E$541)),
            _xlws.FILTER('Supplier Emission'!$I$15:$I$49,
                   ('Supplier Emission'!$D$15:$D$49=H1083) * ('Supplier Emission'!$F$15:$F$49=$E$541)),
            ""),
    "")</f>
        <v/>
      </c>
      <c r="L1083" s="311" t="str">
        <f t="array" ref="L1083">IFERROR(
    XLOOKUP(F1083,
            _xlws.FILTER('Supplier Emission'!$G$15:$G$49,
                   ('Supplier Emission'!$D$15:$D$49=H1083) * ('Supplier Emission'!$F$15:$F$49=$E$541)),
            _xlws.FILTER('Supplier Emission'!$J$15:$J$49,
                   ('Supplier Emission'!$D$15:$D$49=H1083) * ('Supplier Emission'!$F$15:$F$49=$E$541)),
            ""),
    "")</f>
        <v/>
      </c>
      <c r="M1083" s="311" t="str">
        <f t="array" ref="M1083">IFERROR(
    XLOOKUP(F1083,
            _xlws.FILTER('Supplier Emission'!$G$15:$G$49,
                   ('Supplier Emission'!$D$15:$D$49=H1083) * ('Supplier Emission'!$F$15:$F$49=$E$541)),
            _xlws.FILTER('Supplier Emission'!$M$15:$M$49,
                   ('Supplier Emission'!$D$15:$D$49=H1083) * ('Supplier Emission'!$F$15:$F$49=$E$541)),
            ""),
    "")</f>
        <v/>
      </c>
      <c r="N1083" s="311" t="str">
        <f t="array" ref="N1083">IFERROR(
    XLOOKUP(F1083,
            _xlws.FILTER('Supplier Emission'!$G$15:$G$49,
                   ('Supplier Emission'!$D$15:$D$49=H1083) * ('Supplier Emission'!$F$15:$F$49=$E$541)),
            _xlws.FILTER('Supplier Emission'!$H$15:$H$49,
                   ('Supplier Emission'!$D$15:$D$49=H1083) * ('Supplier Emission'!$F$15:$F$49=$E$541)),
            ""),
    "")</f>
        <v/>
      </c>
      <c r="O1083" s="311" t="str">
        <f t="array" ref="O1083">XLOOKUP(1,('Emission Factors'!$E$5:$E$488='GHG emissions calculations'!$F1083)*('Emission Factors'!$H$5:$H$488='GHG emissions calculations'!$H1083),INDEX('Emission Factors'!$E$5:$T$488,0,MATCH('GHG emissions calculations'!O$6,'Emission Factors'!$E$5:$T$5,0)),"",0)</f>
        <v/>
      </c>
      <c r="P1083" s="313" t="str">
        <f t="array" ref="P1083">IFERROR(
    INDEX('Emission Factors'!$E$5:$P$488,
          MATCH(1,
                ('Emission Factors'!$E$5:$E$488 = 'GHG emissions calculations'!$F1083) *
                ('Emission Factors'!$H$5:$H$488 = 'GHG emissions calculations'!$H1083),
                0),
          MATCH('GHG emissions calculations'!P$6,'Emission Factors'!$E$5:$P$5,0)),
    "")</f>
        <v/>
      </c>
      <c r="Q1083" s="311" t="str">
        <f t="array" ref="Q1083">IFERROR(
    IF(
        INDEX('Emission Factors'!$E$5:$P$488,
              MATCH(1,
                    ('Emission Factors'!$E$5:$E$488 = 'GHG emissions calculations'!$F1083) *
                    ('Emission Factors'!$H$5:$H$488 = 'GHG emissions calculations'!$H1083),
                    0),
              MATCH('GHG emissions calculations'!Q$6, 'Emission Factors'!$E$5:$P$5, 0)) &lt;&gt; "",
        INDEX('Emission Factors'!$E$5:$P$488,
              MATCH(1,
                    ('Emission Factors'!$E$5:$E$488 = 'GHG emissions calculations'!$F1083) *
                    ('Emission Factors'!$H$5:$H$488 = 'GHG emissions calculations'!$H1083),
                    0),
              MATCH('GHG emissions calculations'!Q$6, 'Emission Factors'!$E$5:$P$5, 0)),
        ""),
    "")</f>
        <v/>
      </c>
      <c r="R1083" s="311" t="str">
        <f t="array" ref="R1083">IFERROR(
    IF(
        INDEX('Emission Factors'!$E$5:$R$488,
              MATCH(1,
                    ('Emission Factors'!$E$5:$E$488 = 'GHG emissions calculations'!$F1083) *
                    ('Emission Factors'!$H$5:$H$488 = 'GHG emissions calculations'!$H1083),
                    0),
              MATCH('GHG emissions calculations'!R$6, 'Emission Factors'!$E$5:$R$5, 0)) &lt;&gt; "",
        INDEX('Emission Factors'!$E$5:$R$488,
              MATCH(1,
                    ('Emission Factors'!$E$5:$E$488 = 'GHG emissions calculations'!$F1083) *
                    ('Emission Factors'!$H$5:$H$488 = 'GHG emissions calculations'!$H1083),
                    0),
              MATCH('GHG emissions calculations'!R$6, 'Emission Factors'!$E$5:$R$5, 0)),
        ""),
    "")</f>
        <v/>
      </c>
      <c r="S1083" s="312">
        <f t="shared" si="2"/>
        <v>0</v>
      </c>
      <c r="T1083" s="23"/>
    </row>
    <row r="1084" ht="15.75" customHeight="1" outlineLevel="1">
      <c r="A1084" s="23"/>
      <c r="B1084" s="71"/>
      <c r="C1084" s="71"/>
      <c r="D1084" s="71"/>
      <c r="E1084" s="314"/>
      <c r="F1084" s="311" t="str">
        <f>Lists!S154</f>
        <v>Virgin Ferronickel - Asia</v>
      </c>
      <c r="G1084" s="311" t="str">
        <f t="array" ref="G1084">XLOOKUP(1,('Emission Factors'!$E$5:$E$488='GHG emissions calculations'!$F1084)*('Emission Factors'!$H$5:$H$488='GHG emissions calculations'!$H1084),INDEX('Emission Factors'!$E$5:$T$488,0,MATCH('GHG emissions calculations'!G$6,'Emission Factors'!$E$5:$T$5,0)),"",0)</f>
        <v/>
      </c>
      <c r="H1084" s="311" t="s">
        <v>238</v>
      </c>
      <c r="I1084" s="312" t="str">
        <f>IF(
    SUMIFS('Import data'!$L$25:$L$80,
           'Import data'!$J$25:$J$80, F1084,
           'Import data'!$G$25:$G$80, 'GHG emissions calculations'!$H1084,
           'Import data'!$I$25:$I$80,$E$541) &lt;&gt; 0,
    SUMIFS('Import data'!$L$25:$L$80,
           'Import data'!$J$25:$J$80, F1084,
           'Import data'!$G$25:$G$80, 'GHG emissions calculations'!$H1084,
           'Import data'!$I$25:$I$80,$E$541),
    ""
)</f>
        <v/>
      </c>
      <c r="J1084" s="311" t="str">
        <f t="array" ref="J1084">IF(
    XLOOKUP(F1084, 'Import data'!$J$26:$J$47, 'Import data'!$M$26:$M$47, "", 0) = "Please add the region-specific supplier emission factor or choose a different region available in the IAEG database.",
    "",
    XLOOKUP(F1084, 'Import data'!$J$26:$J$47, 'Import data'!$M$26:$M$47, "", 0)
)</f>
        <v/>
      </c>
      <c r="K1084" s="311" t="str">
        <f t="array" ref="K1084">IFERROR(
    XLOOKUP(F1084,
            _xlws.FILTER('Supplier Emission'!$G$15:$G$49,
                   ('Supplier Emission'!$D$15:$D$49=H1084) * ('Supplier Emission'!$F$15:$F$49=$E$541)),
            _xlws.FILTER('Supplier Emission'!$I$15:$I$49,
                   ('Supplier Emission'!$D$15:$D$49=H1084) * ('Supplier Emission'!$F$15:$F$49=$E$541)),
            ""),
    "")</f>
        <v/>
      </c>
      <c r="L1084" s="311" t="str">
        <f t="array" ref="L1084">IFERROR(
    XLOOKUP(F1084,
            _xlws.FILTER('Supplier Emission'!$G$15:$G$49,
                   ('Supplier Emission'!$D$15:$D$49=H1084) * ('Supplier Emission'!$F$15:$F$49=$E$541)),
            _xlws.FILTER('Supplier Emission'!$J$15:$J$49,
                   ('Supplier Emission'!$D$15:$D$49=H1084) * ('Supplier Emission'!$F$15:$F$49=$E$541)),
            ""),
    "")</f>
        <v/>
      </c>
      <c r="M1084" s="311" t="str">
        <f t="array" ref="M1084">IFERROR(
    XLOOKUP(F1084,
            _xlws.FILTER('Supplier Emission'!$G$15:$G$49,
                   ('Supplier Emission'!$D$15:$D$49=H1084) * ('Supplier Emission'!$F$15:$F$49=$E$541)),
            _xlws.FILTER('Supplier Emission'!$M$15:$M$49,
                   ('Supplier Emission'!$D$15:$D$49=H1084) * ('Supplier Emission'!$F$15:$F$49=$E$541)),
            ""),
    "")</f>
        <v/>
      </c>
      <c r="N1084" s="311" t="str">
        <f t="array" ref="N1084">IFERROR(
    XLOOKUP(F1084,
            _xlws.FILTER('Supplier Emission'!$G$15:$G$49,
                   ('Supplier Emission'!$D$15:$D$49=H1084) * ('Supplier Emission'!$F$15:$F$49=$E$541)),
            _xlws.FILTER('Supplier Emission'!$H$15:$H$49,
                   ('Supplier Emission'!$D$15:$D$49=H1084) * ('Supplier Emission'!$F$15:$F$49=$E$541)),
            ""),
    "")</f>
        <v/>
      </c>
      <c r="O1084" s="311" t="str">
        <f t="array" ref="O1084">XLOOKUP(1,('Emission Factors'!$E$5:$E$488='GHG emissions calculations'!$F1084)*('Emission Factors'!$H$5:$H$488='GHG emissions calculations'!$H1084),INDEX('Emission Factors'!$E$5:$T$488,0,MATCH('GHG emissions calculations'!O$6,'Emission Factors'!$E$5:$T$5,0)),"",0)</f>
        <v/>
      </c>
      <c r="P1084" s="313" t="str">
        <f t="array" ref="P1084">IFERROR(
    INDEX('Emission Factors'!$E$5:$P$488,
          MATCH(1,
                ('Emission Factors'!$E$5:$E$488 = 'GHG emissions calculations'!$F1084) *
                ('Emission Factors'!$H$5:$H$488 = 'GHG emissions calculations'!$H1084),
                0),
          MATCH('GHG emissions calculations'!P$6,'Emission Factors'!$E$5:$P$5,0)),
    "")</f>
        <v/>
      </c>
      <c r="Q1084" s="311" t="str">
        <f t="array" ref="Q1084">IFERROR(
    IF(
        INDEX('Emission Factors'!$E$5:$P$488,
              MATCH(1,
                    ('Emission Factors'!$E$5:$E$488 = 'GHG emissions calculations'!$F1084) *
                    ('Emission Factors'!$H$5:$H$488 = 'GHG emissions calculations'!$H1084),
                    0),
              MATCH('GHG emissions calculations'!Q$6, 'Emission Factors'!$E$5:$P$5, 0)) &lt;&gt; "",
        INDEX('Emission Factors'!$E$5:$P$488,
              MATCH(1,
                    ('Emission Factors'!$E$5:$E$488 = 'GHG emissions calculations'!$F1084) *
                    ('Emission Factors'!$H$5:$H$488 = 'GHG emissions calculations'!$H1084),
                    0),
              MATCH('GHG emissions calculations'!Q$6, 'Emission Factors'!$E$5:$P$5, 0)),
        ""),
    "")</f>
        <v/>
      </c>
      <c r="R1084" s="311" t="str">
        <f t="array" ref="R1084">IFERROR(
    IF(
        INDEX('Emission Factors'!$E$5:$R$488,
              MATCH(1,
                    ('Emission Factors'!$E$5:$E$488 = 'GHG emissions calculations'!$F1084) *
                    ('Emission Factors'!$H$5:$H$488 = 'GHG emissions calculations'!$H1084),
                    0),
              MATCH('GHG emissions calculations'!R$6, 'Emission Factors'!$E$5:$R$5, 0)) &lt;&gt; "",
        INDEX('Emission Factors'!$E$5:$R$488,
              MATCH(1,
                    ('Emission Factors'!$E$5:$E$488 = 'GHG emissions calculations'!$F1084) *
                    ('Emission Factors'!$H$5:$H$488 = 'GHG emissions calculations'!$H1084),
                    0),
              MATCH('GHG emissions calculations'!R$6, 'Emission Factors'!$E$5:$R$5, 0)),
        ""),
    "")</f>
        <v/>
      </c>
      <c r="S1084" s="312">
        <f t="shared" si="2"/>
        <v>0</v>
      </c>
      <c r="T1084" s="23"/>
    </row>
    <row r="1085" ht="15.75" customHeight="1" outlineLevel="1">
      <c r="A1085" s="23"/>
      <c r="B1085" s="71"/>
      <c r="C1085" s="71"/>
      <c r="D1085" s="71"/>
      <c r="E1085" s="314"/>
      <c r="F1085" s="311" t="str">
        <f>Lists!T441</f>
        <v>Virgin Ferronickel - Asia</v>
      </c>
      <c r="G1085" s="311" t="str">
        <f t="array" ref="G1085">XLOOKUP(1,('Emission Factors'!$E$5:$E$488='GHG emissions calculations'!$F1085)*('Emission Factors'!$H$5:$H$488='GHG emissions calculations'!$H1085),INDEX('Emission Factors'!$E$5:$T$488,0,MATCH('GHG emissions calculations'!G$6,'Emission Factors'!$E$5:$T$5,0)),"",0)</f>
        <v/>
      </c>
      <c r="H1085" s="311" t="s">
        <v>237</v>
      </c>
      <c r="I1085" s="312" t="str">
        <f>IF(
    SUMIFS('Import data'!$L$25:$L$80,
           'Import data'!$J$25:$J$80, F1085,
           'Import data'!$G$25:$G$80, 'GHG emissions calculations'!$H1085,
           'Import data'!$I$25:$I$80,$E$541) &lt;&gt; 0,
    SUMIFS('Import data'!$L$25:$L$80,
           'Import data'!$J$25:$J$80, F1085,
           'Import data'!$G$25:$G$80, 'GHG emissions calculations'!$H1085,
           'Import data'!$I$25:$I$80,$E$541),
    ""
)</f>
        <v/>
      </c>
      <c r="J1085" s="311" t="str">
        <f t="array" ref="J1085">IF(
    XLOOKUP(F1085, 'Import data'!$J$26:$J$47, 'Import data'!$M$26:$M$47, "", 0) = "Please add the region-specific supplier emission factor or choose a different region available in the IAEG database.",
    "",
    XLOOKUP(F1085, 'Import data'!$J$26:$J$47, 'Import data'!$M$26:$M$47, "", 0)
)</f>
        <v/>
      </c>
      <c r="K1085" s="311" t="str">
        <f t="array" ref="K1085">IFERROR(
    XLOOKUP(F1085,
            _xlws.FILTER('Supplier Emission'!$G$15:$G$49,
                   ('Supplier Emission'!$D$15:$D$49=H1085) * ('Supplier Emission'!$F$15:$F$49=$E$541)),
            _xlws.FILTER('Supplier Emission'!$I$15:$I$49,
                   ('Supplier Emission'!$D$15:$D$49=H1085) * ('Supplier Emission'!$F$15:$F$49=$E$541)),
            ""),
    "")</f>
        <v/>
      </c>
      <c r="L1085" s="311" t="str">
        <f t="array" ref="L1085">IFERROR(
    XLOOKUP(F1085,
            _xlws.FILTER('Supplier Emission'!$G$15:$G$49,
                   ('Supplier Emission'!$D$15:$D$49=H1085) * ('Supplier Emission'!$F$15:$F$49=$E$541)),
            _xlws.FILTER('Supplier Emission'!$J$15:$J$49,
                   ('Supplier Emission'!$D$15:$D$49=H1085) * ('Supplier Emission'!$F$15:$F$49=$E$541)),
            ""),
    "")</f>
        <v/>
      </c>
      <c r="M1085" s="311" t="str">
        <f t="array" ref="M1085">IFERROR(
    XLOOKUP(F1085,
            _xlws.FILTER('Supplier Emission'!$G$15:$G$49,
                   ('Supplier Emission'!$D$15:$D$49=H1085) * ('Supplier Emission'!$F$15:$F$49=$E$541)),
            _xlws.FILTER('Supplier Emission'!$M$15:$M$49,
                   ('Supplier Emission'!$D$15:$D$49=H1085) * ('Supplier Emission'!$F$15:$F$49=$E$541)),
            ""),
    "")</f>
        <v/>
      </c>
      <c r="N1085" s="311" t="str">
        <f t="array" ref="N1085">IFERROR(
    XLOOKUP(F1085,
            _xlws.FILTER('Supplier Emission'!$G$15:$G$49,
                   ('Supplier Emission'!$D$15:$D$49=H1085) * ('Supplier Emission'!$F$15:$F$49=$E$541)),
            _xlws.FILTER('Supplier Emission'!$H$15:$H$49,
                   ('Supplier Emission'!$D$15:$D$49=H1085) * ('Supplier Emission'!$F$15:$F$49=$E$541)),
            ""),
    "")</f>
        <v/>
      </c>
      <c r="O1085" s="311" t="str">
        <f t="array" ref="O1085">XLOOKUP(1,('Emission Factors'!$E$5:$E$488='GHG emissions calculations'!$F1085)*('Emission Factors'!$H$5:$H$488='GHG emissions calculations'!$H1085),INDEX('Emission Factors'!$E$5:$T$488,0,MATCH('GHG emissions calculations'!O$6,'Emission Factors'!$E$5:$T$5,0)),"",0)</f>
        <v/>
      </c>
      <c r="P1085" s="313" t="str">
        <f t="array" ref="P1085">IFERROR(
    INDEX('Emission Factors'!$E$5:$P$488,
          MATCH(1,
                ('Emission Factors'!$E$5:$E$488 = 'GHG emissions calculations'!$F1085) *
                ('Emission Factors'!$H$5:$H$488 = 'GHG emissions calculations'!$H1085),
                0),
          MATCH('GHG emissions calculations'!P$6,'Emission Factors'!$E$5:$P$5,0)),
    "")</f>
        <v/>
      </c>
      <c r="Q1085" s="311" t="str">
        <f t="array" ref="Q1085">IFERROR(
    IF(
        INDEX('Emission Factors'!$E$5:$P$488,
              MATCH(1,
                    ('Emission Factors'!$E$5:$E$488 = 'GHG emissions calculations'!$F1085) *
                    ('Emission Factors'!$H$5:$H$488 = 'GHG emissions calculations'!$H1085),
                    0),
              MATCH('GHG emissions calculations'!Q$6, 'Emission Factors'!$E$5:$P$5, 0)) &lt;&gt; "",
        INDEX('Emission Factors'!$E$5:$P$488,
              MATCH(1,
                    ('Emission Factors'!$E$5:$E$488 = 'GHG emissions calculations'!$F1085) *
                    ('Emission Factors'!$H$5:$H$488 = 'GHG emissions calculations'!$H1085),
                    0),
              MATCH('GHG emissions calculations'!Q$6, 'Emission Factors'!$E$5:$P$5, 0)),
        ""),
    "")</f>
        <v/>
      </c>
      <c r="R1085" s="311" t="str">
        <f t="array" ref="R1085">IFERROR(
    IF(
        INDEX('Emission Factors'!$E$5:$R$488,
              MATCH(1,
                    ('Emission Factors'!$E$5:$E$488 = 'GHG emissions calculations'!$F1085) *
                    ('Emission Factors'!$H$5:$H$488 = 'GHG emissions calculations'!$H1085),
                    0),
              MATCH('GHG emissions calculations'!R$6, 'Emission Factors'!$E$5:$R$5, 0)) &lt;&gt; "",
        INDEX('Emission Factors'!$E$5:$R$488,
              MATCH(1,
                    ('Emission Factors'!$E$5:$E$488 = 'GHG emissions calculations'!$F1085) *
                    ('Emission Factors'!$H$5:$H$488 = 'GHG emissions calculations'!$H1085),
                    0),
              MATCH('GHG emissions calculations'!R$6, 'Emission Factors'!$E$5:$R$5, 0)),
        ""),
    "")</f>
        <v/>
      </c>
      <c r="S1085" s="312">
        <f t="shared" si="2"/>
        <v>0</v>
      </c>
      <c r="T1085" s="23"/>
    </row>
    <row r="1086" ht="15.75" customHeight="1" outlineLevel="1">
      <c r="A1086" s="23"/>
      <c r="B1086" s="71"/>
      <c r="C1086" s="71"/>
      <c r="D1086" s="71"/>
      <c r="E1086" s="314"/>
      <c r="F1086" s="316" t="str">
        <f>Lists!S152</f>
        <v>Virgin Ferronickel - Europe</v>
      </c>
      <c r="G1086" s="316" t="str">
        <f t="array" ref="G1086">XLOOKUP(1,('Emission Factors'!$E$5:$E$488='GHG emissions calculations'!$F1086)*('Emission Factors'!$H$5:$H$488='GHG emissions calculations'!$H1086),INDEX('Emission Factors'!$E$5:$T$488,0,MATCH('GHG emissions calculations'!G$6,'Emission Factors'!$E$5:$T$5,0)),"",0)</f>
        <v/>
      </c>
      <c r="H1086" s="316" t="s">
        <v>238</v>
      </c>
      <c r="I1086" s="312" t="str">
        <f>IF(
    SUMIFS('Import data'!$L$25:$L$80,
           'Import data'!$J$25:$J$80, F1086,
           'Import data'!$G$25:$G$80, 'GHG emissions calculations'!$H1086,
           'Import data'!$I$25:$I$80,$E$541) &lt;&gt; 0,
    SUMIFS('Import data'!$L$25:$L$80,
           'Import data'!$J$25:$J$80, F1086,
           'Import data'!$G$25:$G$80, 'GHG emissions calculations'!$H1086,
           'Import data'!$I$25:$I$80,$E$541),
    ""
)</f>
        <v/>
      </c>
      <c r="J1086" s="316" t="str">
        <f t="array" ref="J1086">IF(
    XLOOKUP(F1086, 'Import data'!$J$26:$J$47, 'Import data'!$M$26:$M$47, "", 0) = "Please add the region-specific supplier emission factor or choose a different region available in the IAEG database.",
    "",
    XLOOKUP(F1086, 'Import data'!$J$26:$J$47, 'Import data'!$M$26:$M$47, "", 0)
)</f>
        <v/>
      </c>
      <c r="K1086" s="311" t="str">
        <f t="array" ref="K1086">IFERROR(
    XLOOKUP(F1086,
            _xlws.FILTER('Supplier Emission'!$G$15:$G$49,
                   ('Supplier Emission'!$D$15:$D$49=H1086) * ('Supplier Emission'!$F$15:$F$49=$E$541)),
            _xlws.FILTER('Supplier Emission'!$I$15:$I$49,
                   ('Supplier Emission'!$D$15:$D$49=H1086) * ('Supplier Emission'!$F$15:$F$49=$E$541)),
            ""),
    "")</f>
        <v/>
      </c>
      <c r="L1086" s="311" t="str">
        <f t="array" ref="L1086">IFERROR(
    XLOOKUP(F1086,
            _xlws.FILTER('Supplier Emission'!$G$15:$G$49,
                   ('Supplier Emission'!$D$15:$D$49=H1086) * ('Supplier Emission'!$F$15:$F$49=$E$541)),
            _xlws.FILTER('Supplier Emission'!$J$15:$J$49,
                   ('Supplier Emission'!$D$15:$D$49=H1086) * ('Supplier Emission'!$F$15:$F$49=$E$541)),
            ""),
    "")</f>
        <v/>
      </c>
      <c r="M1086" s="311" t="str">
        <f t="array" ref="M1086">IFERROR(
    XLOOKUP(F1086,
            _xlws.FILTER('Supplier Emission'!$G$15:$G$49,
                   ('Supplier Emission'!$D$15:$D$49=H1086) * ('Supplier Emission'!$F$15:$F$49=$E$541)),
            _xlws.FILTER('Supplier Emission'!$M$15:$M$49,
                   ('Supplier Emission'!$D$15:$D$49=H1086) * ('Supplier Emission'!$F$15:$F$49=$E$541)),
            ""),
    "")</f>
        <v/>
      </c>
      <c r="N1086" s="311" t="str">
        <f t="array" ref="N1086">IFERROR(
    XLOOKUP(F1086,
            _xlws.FILTER('Supplier Emission'!$G$15:$G$49,
                   ('Supplier Emission'!$D$15:$D$49=H1086) * ('Supplier Emission'!$F$15:$F$49=$E$541)),
            _xlws.FILTER('Supplier Emission'!$H$15:$H$49,
                   ('Supplier Emission'!$D$15:$D$49=H1086) * ('Supplier Emission'!$F$15:$F$49=$E$541)),
            ""),
    "")</f>
        <v/>
      </c>
      <c r="O1086" s="317" t="str">
        <f t="array" ref="O1086">XLOOKUP(1,('Emission Factors'!$E$5:$E$488='GHG emissions calculations'!$F1086)*('Emission Factors'!$H$5:$H$488='GHG emissions calculations'!$H1086),INDEX('Emission Factors'!$E$5:$T$488,0,MATCH('GHG emissions calculations'!O$6,'Emission Factors'!$E$5:$T$5,0)),"",0)</f>
        <v/>
      </c>
      <c r="P1086" s="313" t="str">
        <f t="array" ref="P1086">IFERROR(
    INDEX('Emission Factors'!$E$5:$P$488,
          MATCH(1,
                ('Emission Factors'!$E$5:$E$488 = 'GHG emissions calculations'!$F1086) *
                ('Emission Factors'!$H$5:$H$488 = 'GHG emissions calculations'!$H1086),
                0),
          MATCH('GHG emissions calculations'!P$6,'Emission Factors'!$E$5:$P$5,0)),
    "")</f>
        <v/>
      </c>
      <c r="Q1086" s="311" t="str">
        <f t="array" ref="Q1086">IFERROR(
    IF(
        INDEX('Emission Factors'!$E$5:$P$488,
              MATCH(1,
                    ('Emission Factors'!$E$5:$E$488 = 'GHG emissions calculations'!$F1086) *
                    ('Emission Factors'!$H$5:$H$488 = 'GHG emissions calculations'!$H1086),
                    0),
              MATCH('GHG emissions calculations'!Q$6, 'Emission Factors'!$E$5:$P$5, 0)) &lt;&gt; "",
        INDEX('Emission Factors'!$E$5:$P$488,
              MATCH(1,
                    ('Emission Factors'!$E$5:$E$488 = 'GHG emissions calculations'!$F1086) *
                    ('Emission Factors'!$H$5:$H$488 = 'GHG emissions calculations'!$H1086),
                    0),
              MATCH('GHG emissions calculations'!Q$6, 'Emission Factors'!$E$5:$P$5, 0)),
        ""),
    "")</f>
        <v/>
      </c>
      <c r="R1086" s="311" t="str">
        <f t="array" ref="R1086">IFERROR(
    IF(
        INDEX('Emission Factors'!$E$5:$R$488,
              MATCH(1,
                    ('Emission Factors'!$E$5:$E$488 = 'GHG emissions calculations'!$F1086) *
                    ('Emission Factors'!$H$5:$H$488 = 'GHG emissions calculations'!$H1086),
                    0),
              MATCH('GHG emissions calculations'!R$6, 'Emission Factors'!$E$5:$R$5, 0)) &lt;&gt; "",
        INDEX('Emission Factors'!$E$5:$R$488,
              MATCH(1,
                    ('Emission Factors'!$E$5:$E$488 = 'GHG emissions calculations'!$F1086) *
                    ('Emission Factors'!$H$5:$H$488 = 'GHG emissions calculations'!$H1086),
                    0),
              MATCH('GHG emissions calculations'!R$6, 'Emission Factors'!$E$5:$R$5, 0)),
        ""),
    "")</f>
        <v/>
      </c>
      <c r="S1086" s="312">
        <f t="shared" si="2"/>
        <v>0</v>
      </c>
      <c r="T1086" s="23"/>
    </row>
    <row r="1087" ht="15.75" customHeight="1" outlineLevel="1">
      <c r="A1087" s="23"/>
      <c r="B1087" s="71"/>
      <c r="C1087" s="71"/>
      <c r="D1087" s="71"/>
      <c r="E1087" s="314"/>
      <c r="F1087" s="311" t="str">
        <f>Lists!T439</f>
        <v>Virgin Ferronickel - Europe</v>
      </c>
      <c r="G1087" s="311" t="str">
        <f t="array" ref="G1087">XLOOKUP(1,('Emission Factors'!$E$5:$E$488='GHG emissions calculations'!$F1087)*('Emission Factors'!$H$5:$H$488='GHG emissions calculations'!$H1087),INDEX('Emission Factors'!$E$5:$T$488,0,MATCH('GHG emissions calculations'!G$6,'Emission Factors'!$E$5:$T$5,0)),"",0)</f>
        <v/>
      </c>
      <c r="H1087" s="311" t="s">
        <v>237</v>
      </c>
      <c r="I1087" s="312" t="str">
        <f>IF(
    SUMIFS('Import data'!$L$25:$L$80,
           'Import data'!$J$25:$J$80, F1087,
           'Import data'!$G$25:$G$80, 'GHG emissions calculations'!$H1087,
           'Import data'!$I$25:$I$80,$E$541) &lt;&gt; 0,
    SUMIFS('Import data'!$L$25:$L$80,
           'Import data'!$J$25:$J$80, F1087,
           'Import data'!$G$25:$G$80, 'GHG emissions calculations'!$H1087,
           'Import data'!$I$25:$I$80,$E$541),
    ""
)</f>
        <v/>
      </c>
      <c r="J1087" s="311" t="str">
        <f t="array" ref="J1087">IF(
    XLOOKUP(F1087, 'Import data'!$J$26:$J$47, 'Import data'!$M$26:$M$47, "", 0) = "Please add the region-specific supplier emission factor or choose a different region available in the IAEG database.",
    "",
    XLOOKUP(F1087, 'Import data'!$J$26:$J$47, 'Import data'!$M$26:$M$47, "", 0)
)</f>
        <v/>
      </c>
      <c r="K1087" s="311" t="str">
        <f t="array" ref="K1087">IFERROR(
    XLOOKUP(F1087,
            _xlws.FILTER('Supplier Emission'!$G$15:$G$49,
                   ('Supplier Emission'!$D$15:$D$49=H1087) * ('Supplier Emission'!$F$15:$F$49=$E$541)),
            _xlws.FILTER('Supplier Emission'!$I$15:$I$49,
                   ('Supplier Emission'!$D$15:$D$49=H1087) * ('Supplier Emission'!$F$15:$F$49=$E$541)),
            ""),
    "")</f>
        <v/>
      </c>
      <c r="L1087" s="311" t="str">
        <f t="array" ref="L1087">IFERROR(
    XLOOKUP(F1087,
            _xlws.FILTER('Supplier Emission'!$G$15:$G$49,
                   ('Supplier Emission'!$D$15:$D$49=H1087) * ('Supplier Emission'!$F$15:$F$49=$E$541)),
            _xlws.FILTER('Supplier Emission'!$J$15:$J$49,
                   ('Supplier Emission'!$D$15:$D$49=H1087) * ('Supplier Emission'!$F$15:$F$49=$E$541)),
            ""),
    "")</f>
        <v/>
      </c>
      <c r="M1087" s="311" t="str">
        <f t="array" ref="M1087">IFERROR(
    XLOOKUP(F1087,
            _xlws.FILTER('Supplier Emission'!$G$15:$G$49,
                   ('Supplier Emission'!$D$15:$D$49=H1087) * ('Supplier Emission'!$F$15:$F$49=$E$541)),
            _xlws.FILTER('Supplier Emission'!$M$15:$M$49,
                   ('Supplier Emission'!$D$15:$D$49=H1087) * ('Supplier Emission'!$F$15:$F$49=$E$541)),
            ""),
    "")</f>
        <v/>
      </c>
      <c r="N1087" s="311" t="str">
        <f t="array" ref="N1087">IFERROR(
    XLOOKUP(F1087,
            _xlws.FILTER('Supplier Emission'!$G$15:$G$49,
                   ('Supplier Emission'!$D$15:$D$49=H1087) * ('Supplier Emission'!$F$15:$F$49=$E$541)),
            _xlws.FILTER('Supplier Emission'!$H$15:$H$49,
                   ('Supplier Emission'!$D$15:$D$49=H1087) * ('Supplier Emission'!$F$15:$F$49=$E$541)),
            ""),
    "")</f>
        <v/>
      </c>
      <c r="O1087" s="313" t="str">
        <f t="array" ref="O1087">XLOOKUP(1,('Emission Factors'!$E$5:$E$488='GHG emissions calculations'!$F1087)*('Emission Factors'!$H$5:$H$488='GHG emissions calculations'!$H1087),INDEX('Emission Factors'!$E$5:$T$488,0,MATCH('GHG emissions calculations'!O$6,'Emission Factors'!$E$5:$T$5,0)),"",0)</f>
        <v>Ferro-alloys - ferro-nickel</v>
      </c>
      <c r="P1087" s="313">
        <f t="array" ref="P1087">IFERROR(
    INDEX('Emission Factors'!$E$5:$P$488,
          MATCH(1,
                ('Emission Factors'!$E$5:$E$488 = 'GHG emissions calculations'!$F1087) *
                ('Emission Factors'!$H$5:$H$488 = 'GHG emissions calculations'!$H1087),
                0),
          MATCH('GHG emissions calculations'!P$6,'Emission Factors'!$E$5:$P$5,0)),
    "")</f>
        <v>3.48</v>
      </c>
      <c r="Q1087" s="311" t="str">
        <f t="array" ref="Q1087">IFERROR(
    IF(
        INDEX('Emission Factors'!$E$5:$P$488,
              MATCH(1,
                    ('Emission Factors'!$E$5:$E$488 = 'GHG emissions calculations'!$F1087) *
                    ('Emission Factors'!$H$5:$H$488 = 'GHG emissions calculations'!$H1087),
                    0),
              MATCH('GHG emissions calculations'!Q$6, 'Emission Factors'!$E$5:$P$5, 0)) &lt;&gt; "",
        INDEX('Emission Factors'!$E$5:$P$488,
              MATCH(1,
                    ('Emission Factors'!$E$5:$E$488 = 'GHG emissions calculations'!$F1087) *
                    ('Emission Factors'!$H$5:$H$488 = 'GHG emissions calculations'!$H1087),
                    0),
              MATCH('GHG emissions calculations'!Q$6, 'Emission Factors'!$E$5:$P$5, 0)),
        ""),
    "")</f>
        <v>kgCO2e/kg</v>
      </c>
      <c r="R1087" s="311" t="str">
        <f t="array" ref="R1087">IFERROR(
    IF(
        INDEX('Emission Factors'!$E$5:$R$488,
              MATCH(1,
                    ('Emission Factors'!$E$5:$E$488 = 'GHG emissions calculations'!$F1087) *
                    ('Emission Factors'!$H$5:$H$488 = 'GHG emissions calculations'!$H1087),
                    0),
              MATCH('GHG emissions calculations'!R$6, 'Emission Factors'!$E$5:$R$5, 0)) &lt;&gt; "",
        INDEX('Emission Factors'!$E$5:$R$488,
              MATCH(1,
                    ('Emission Factors'!$E$5:$E$488 = 'GHG emissions calculations'!$F1087) *
                    ('Emission Factors'!$H$5:$H$488 = 'GHG emissions calculations'!$H1087),
                    0),
              MATCH('GHG emissions calculations'!R$6, 'Emission Factors'!$E$5:$R$5, 0)),
        ""),
    "")</f>
        <v>Europe</v>
      </c>
      <c r="S1087" s="312">
        <f t="shared" si="2"/>
        <v>0</v>
      </c>
      <c r="T1087" s="23"/>
    </row>
    <row r="1088" ht="15.75" customHeight="1" outlineLevel="1">
      <c r="A1088" s="23"/>
      <c r="B1088" s="71"/>
      <c r="C1088" s="71"/>
      <c r="D1088" s="71"/>
      <c r="E1088" s="314"/>
      <c r="F1088" s="311" t="str">
        <f>Lists!S157</f>
        <v>Virgin Ferronickel - Global or unspecified region</v>
      </c>
      <c r="G1088" s="311" t="str">
        <f t="array" ref="G1088">XLOOKUP(1,('Emission Factors'!$E$5:$E$488='GHG emissions calculations'!$F1088)*('Emission Factors'!$H$5:$H$488='GHG emissions calculations'!$H1088),INDEX('Emission Factors'!$E$5:$T$488,0,MATCH('GHG emissions calculations'!G$6,'Emission Factors'!$E$5:$T$5,0)),"",0)</f>
        <v/>
      </c>
      <c r="H1088" s="311" t="s">
        <v>238</v>
      </c>
      <c r="I1088" s="312" t="str">
        <f>IF(
    SUMIFS('Import data'!$L$25:$L$80,
           'Import data'!$J$25:$J$80, F1088,
           'Import data'!$G$25:$G$80, 'GHG emissions calculations'!$H1088,
           'Import data'!$I$25:$I$80,$E$541) &lt;&gt; 0,
    SUMIFS('Import data'!$L$25:$L$80,
           'Import data'!$J$25:$J$80, F1088,
           'Import data'!$G$25:$G$80, 'GHG emissions calculations'!$H1088,
           'Import data'!$I$25:$I$80,$E$541),
    ""
)</f>
        <v/>
      </c>
      <c r="J1088" s="311" t="str">
        <f t="array" ref="J1088">IF(
    XLOOKUP(F1088, 'Import data'!$J$26:$J$47, 'Import data'!$M$26:$M$47, "", 0) = "Please add the region-specific supplier emission factor or choose a different region available in the IAEG database.",
    "",
    XLOOKUP(F1088, 'Import data'!$J$26:$J$47, 'Import data'!$M$26:$M$47, "", 0)
)</f>
        <v/>
      </c>
      <c r="K1088" s="311" t="str">
        <f t="array" ref="K1088">IFERROR(
    XLOOKUP(F1088,
            _xlws.FILTER('Supplier Emission'!$G$15:$G$49,
                   ('Supplier Emission'!$D$15:$D$49=H1088) * ('Supplier Emission'!$F$15:$F$49=$E$541)),
            _xlws.FILTER('Supplier Emission'!$I$15:$I$49,
                   ('Supplier Emission'!$D$15:$D$49=H1088) * ('Supplier Emission'!$F$15:$F$49=$E$541)),
            ""),
    "")</f>
        <v/>
      </c>
      <c r="L1088" s="311" t="str">
        <f t="array" ref="L1088">IFERROR(
    XLOOKUP(F1088,
            _xlws.FILTER('Supplier Emission'!$G$15:$G$49,
                   ('Supplier Emission'!$D$15:$D$49=H1088) * ('Supplier Emission'!$F$15:$F$49=$E$541)),
            _xlws.FILTER('Supplier Emission'!$J$15:$J$49,
                   ('Supplier Emission'!$D$15:$D$49=H1088) * ('Supplier Emission'!$F$15:$F$49=$E$541)),
            ""),
    "")</f>
        <v/>
      </c>
      <c r="M1088" s="311" t="str">
        <f t="array" ref="M1088">IFERROR(
    XLOOKUP(F1088,
            _xlws.FILTER('Supplier Emission'!$G$15:$G$49,
                   ('Supplier Emission'!$D$15:$D$49=H1088) * ('Supplier Emission'!$F$15:$F$49=$E$541)),
            _xlws.FILTER('Supplier Emission'!$M$15:$M$49,
                   ('Supplier Emission'!$D$15:$D$49=H1088) * ('Supplier Emission'!$F$15:$F$49=$E$541)),
            ""),
    "")</f>
        <v/>
      </c>
      <c r="N1088" s="311" t="str">
        <f t="array" ref="N1088">IFERROR(
    XLOOKUP(F1088,
            _xlws.FILTER('Supplier Emission'!$G$15:$G$49,
                   ('Supplier Emission'!$D$15:$D$49=H1088) * ('Supplier Emission'!$F$15:$F$49=$E$541)),
            _xlws.FILTER('Supplier Emission'!$H$15:$H$49,
                   ('Supplier Emission'!$D$15:$D$49=H1088) * ('Supplier Emission'!$F$15:$F$49=$E$541)),
            ""),
    "")</f>
        <v/>
      </c>
      <c r="O1088" s="311" t="str">
        <f t="array" ref="O1088">XLOOKUP(1,('Emission Factors'!$E$5:$E$488='GHG emissions calculations'!$F1088)*('Emission Factors'!$H$5:$H$488='GHG emissions calculations'!$H1088),INDEX('Emission Factors'!$E$5:$T$488,0,MATCH('GHG emissions calculations'!O$6,'Emission Factors'!$E$5:$T$5,0)),"",0)</f>
        <v/>
      </c>
      <c r="P1088" s="313" t="str">
        <f t="array" ref="P1088">IFERROR(
    INDEX('Emission Factors'!$E$5:$P$488,
          MATCH(1,
                ('Emission Factors'!$E$5:$E$488 = 'GHG emissions calculations'!$F1088) *
                ('Emission Factors'!$H$5:$H$488 = 'GHG emissions calculations'!$H1088),
                0),
          MATCH('GHG emissions calculations'!P$6,'Emission Factors'!$E$5:$P$5,0)),
    "")</f>
        <v/>
      </c>
      <c r="Q1088" s="311" t="str">
        <f t="array" ref="Q1088">IFERROR(
    IF(
        INDEX('Emission Factors'!$E$5:$P$488,
              MATCH(1,
                    ('Emission Factors'!$E$5:$E$488 = 'GHG emissions calculations'!$F1088) *
                    ('Emission Factors'!$H$5:$H$488 = 'GHG emissions calculations'!$H1088),
                    0),
              MATCH('GHG emissions calculations'!Q$6, 'Emission Factors'!$E$5:$P$5, 0)) &lt;&gt; "",
        INDEX('Emission Factors'!$E$5:$P$488,
              MATCH(1,
                    ('Emission Factors'!$E$5:$E$488 = 'GHG emissions calculations'!$F1088) *
                    ('Emission Factors'!$H$5:$H$488 = 'GHG emissions calculations'!$H1088),
                    0),
              MATCH('GHG emissions calculations'!Q$6, 'Emission Factors'!$E$5:$P$5, 0)),
        ""),
    "")</f>
        <v/>
      </c>
      <c r="R1088" s="311" t="str">
        <f t="array" ref="R1088">IFERROR(
    IF(
        INDEX('Emission Factors'!$E$5:$R$488,
              MATCH(1,
                    ('Emission Factors'!$E$5:$E$488 = 'GHG emissions calculations'!$F1088) *
                    ('Emission Factors'!$H$5:$H$488 = 'GHG emissions calculations'!$H1088),
                    0),
              MATCH('GHG emissions calculations'!R$6, 'Emission Factors'!$E$5:$R$5, 0)) &lt;&gt; "",
        INDEX('Emission Factors'!$E$5:$R$488,
              MATCH(1,
                    ('Emission Factors'!$E$5:$E$488 = 'GHG emissions calculations'!$F1088) *
                    ('Emission Factors'!$H$5:$H$488 = 'GHG emissions calculations'!$H1088),
                    0),
              MATCH('GHG emissions calculations'!R$6, 'Emission Factors'!$E$5:$R$5, 0)),
        ""),
    "")</f>
        <v/>
      </c>
      <c r="S1088" s="312">
        <f t="shared" si="2"/>
        <v>0</v>
      </c>
      <c r="T1088" s="23"/>
    </row>
    <row r="1089" ht="15.75" customHeight="1" outlineLevel="1">
      <c r="A1089" s="23"/>
      <c r="B1089" s="71"/>
      <c r="C1089" s="71"/>
      <c r="D1089" s="71"/>
      <c r="E1089" s="314"/>
      <c r="F1089" s="311" t="str">
        <f>Lists!T444</f>
        <v>Virgin Ferronickel - Global or unspecified region</v>
      </c>
      <c r="G1089" s="311" t="str">
        <f t="array" ref="G1089">XLOOKUP(1,('Emission Factors'!$E$5:$E$488='GHG emissions calculations'!$F1089)*('Emission Factors'!$H$5:$H$488='GHG emissions calculations'!$H1089),INDEX('Emission Factors'!$E$5:$T$488,0,MATCH('GHG emissions calculations'!G$6,'Emission Factors'!$E$5:$T$5,0)),"",0)</f>
        <v/>
      </c>
      <c r="H1089" s="311" t="s">
        <v>237</v>
      </c>
      <c r="I1089" s="312" t="str">
        <f>IF(
    SUMIFS('Import data'!$L$25:$L$80,
           'Import data'!$J$25:$J$80, F1089,
           'Import data'!$G$25:$G$80, 'GHG emissions calculations'!$H1089,
           'Import data'!$I$25:$I$80,$E$541) &lt;&gt; 0,
    SUMIFS('Import data'!$L$25:$L$80,
           'Import data'!$J$25:$J$80, F1089,
           'Import data'!$G$25:$G$80, 'GHG emissions calculations'!$H1089,
           'Import data'!$I$25:$I$80,$E$541),
    ""
)</f>
        <v/>
      </c>
      <c r="J1089" s="311" t="str">
        <f t="array" ref="J1089">IF(
    XLOOKUP(F1089, 'Import data'!$J$26:$J$47, 'Import data'!$M$26:$M$47, "", 0) = "Please add the region-specific supplier emission factor or choose a different region available in the IAEG database.",
    "",
    XLOOKUP(F1089, 'Import data'!$J$26:$J$47, 'Import data'!$M$26:$M$47, "", 0)
)</f>
        <v/>
      </c>
      <c r="K1089" s="311" t="str">
        <f t="array" ref="K1089">IFERROR(
    XLOOKUP(F1089,
            _xlws.FILTER('Supplier Emission'!$G$15:$G$49,
                   ('Supplier Emission'!$D$15:$D$49=H1089) * ('Supplier Emission'!$F$15:$F$49=$E$541)),
            _xlws.FILTER('Supplier Emission'!$I$15:$I$49,
                   ('Supplier Emission'!$D$15:$D$49=H1089) * ('Supplier Emission'!$F$15:$F$49=$E$541)),
            ""),
    "")</f>
        <v/>
      </c>
      <c r="L1089" s="311" t="str">
        <f t="array" ref="L1089">IFERROR(
    XLOOKUP(F1089,
            _xlws.FILTER('Supplier Emission'!$G$15:$G$49,
                   ('Supplier Emission'!$D$15:$D$49=H1089) * ('Supplier Emission'!$F$15:$F$49=$E$541)),
            _xlws.FILTER('Supplier Emission'!$J$15:$J$49,
                   ('Supplier Emission'!$D$15:$D$49=H1089) * ('Supplier Emission'!$F$15:$F$49=$E$541)),
            ""),
    "")</f>
        <v/>
      </c>
      <c r="M1089" s="311" t="str">
        <f t="array" ref="M1089">IFERROR(
    XLOOKUP(F1089,
            _xlws.FILTER('Supplier Emission'!$G$15:$G$49,
                   ('Supplier Emission'!$D$15:$D$49=H1089) * ('Supplier Emission'!$F$15:$F$49=$E$541)),
            _xlws.FILTER('Supplier Emission'!$M$15:$M$49,
                   ('Supplier Emission'!$D$15:$D$49=H1089) * ('Supplier Emission'!$F$15:$F$49=$E$541)),
            ""),
    "")</f>
        <v/>
      </c>
      <c r="N1089" s="311" t="str">
        <f t="array" ref="N1089">IFERROR(
    XLOOKUP(F1089,
            _xlws.FILTER('Supplier Emission'!$G$15:$G$49,
                   ('Supplier Emission'!$D$15:$D$49=H1089) * ('Supplier Emission'!$F$15:$F$49=$E$541)),
            _xlws.FILTER('Supplier Emission'!$H$15:$H$49,
                   ('Supplier Emission'!$D$15:$D$49=H1089) * ('Supplier Emission'!$F$15:$F$49=$E$541)),
            ""),
    "")</f>
        <v/>
      </c>
      <c r="O1089" s="311" t="str">
        <f t="array" ref="O1089">XLOOKUP(1,('Emission Factors'!$E$5:$E$488='GHG emissions calculations'!$F1089)*('Emission Factors'!$H$5:$H$488='GHG emissions calculations'!$H1089),INDEX('Emission Factors'!$E$5:$T$488,0,MATCH('GHG emissions calculations'!O$6,'Emission Factors'!$E$5:$T$5,0)),"",0)</f>
        <v/>
      </c>
      <c r="P1089" s="313" t="str">
        <f t="array" ref="P1089">IFERROR(
    INDEX('Emission Factors'!$E$5:$P$488,
          MATCH(1,
                ('Emission Factors'!$E$5:$E$488 = 'GHG emissions calculations'!$F1089) *
                ('Emission Factors'!$H$5:$H$488 = 'GHG emissions calculations'!$H1089),
                0),
          MATCH('GHG emissions calculations'!P$6,'Emission Factors'!$E$5:$P$5,0)),
    "")</f>
        <v/>
      </c>
      <c r="Q1089" s="311" t="str">
        <f t="array" ref="Q1089">IFERROR(
    IF(
        INDEX('Emission Factors'!$E$5:$P$488,
              MATCH(1,
                    ('Emission Factors'!$E$5:$E$488 = 'GHG emissions calculations'!$F1089) *
                    ('Emission Factors'!$H$5:$H$488 = 'GHG emissions calculations'!$H1089),
                    0),
              MATCH('GHG emissions calculations'!Q$6, 'Emission Factors'!$E$5:$P$5, 0)) &lt;&gt; "",
        INDEX('Emission Factors'!$E$5:$P$488,
              MATCH(1,
                    ('Emission Factors'!$E$5:$E$488 = 'GHG emissions calculations'!$F1089) *
                    ('Emission Factors'!$H$5:$H$488 = 'GHG emissions calculations'!$H1089),
                    0),
              MATCH('GHG emissions calculations'!Q$6, 'Emission Factors'!$E$5:$P$5, 0)),
        ""),
    "")</f>
        <v/>
      </c>
      <c r="R1089" s="311" t="str">
        <f t="array" ref="R1089">IFERROR(
    IF(
        INDEX('Emission Factors'!$E$5:$R$488,
              MATCH(1,
                    ('Emission Factors'!$E$5:$E$488 = 'GHG emissions calculations'!$F1089) *
                    ('Emission Factors'!$H$5:$H$488 = 'GHG emissions calculations'!$H1089),
                    0),
              MATCH('GHG emissions calculations'!R$6, 'Emission Factors'!$E$5:$R$5, 0)) &lt;&gt; "",
        INDEX('Emission Factors'!$E$5:$R$488,
              MATCH(1,
                    ('Emission Factors'!$E$5:$E$488 = 'GHG emissions calculations'!$F1089) *
                    ('Emission Factors'!$H$5:$H$488 = 'GHG emissions calculations'!$H1089),
                    0),
              MATCH('GHG emissions calculations'!R$6, 'Emission Factors'!$E$5:$R$5, 0)),
        ""),
    "")</f>
        <v/>
      </c>
      <c r="S1089" s="312">
        <f t="shared" si="2"/>
        <v>0</v>
      </c>
      <c r="T1089" s="23"/>
    </row>
    <row r="1090" ht="15.75" customHeight="1" outlineLevel="1">
      <c r="A1090" s="23"/>
      <c r="B1090" s="71"/>
      <c r="C1090" s="71"/>
      <c r="D1090" s="71"/>
      <c r="E1090" s="314"/>
      <c r="F1090" s="311" t="str">
        <f>Lists!S156</f>
        <v>Virgin Ferronickel - Middle East</v>
      </c>
      <c r="G1090" s="311" t="str">
        <f t="array" ref="G1090">XLOOKUP(1,('Emission Factors'!$E$5:$E$488='GHG emissions calculations'!$F1090)*('Emission Factors'!$H$5:$H$488='GHG emissions calculations'!$H1090),INDEX('Emission Factors'!$E$5:$T$488,0,MATCH('GHG emissions calculations'!G$6,'Emission Factors'!$E$5:$T$5,0)),"",0)</f>
        <v/>
      </c>
      <c r="H1090" s="311" t="s">
        <v>238</v>
      </c>
      <c r="I1090" s="312" t="str">
        <f>IF(
    SUMIFS('Import data'!$L$25:$L$80,
           'Import data'!$J$25:$J$80, F1090,
           'Import data'!$G$25:$G$80, 'GHG emissions calculations'!$H1090,
           'Import data'!$I$25:$I$80,$E$541) &lt;&gt; 0,
    SUMIFS('Import data'!$L$25:$L$80,
           'Import data'!$J$25:$J$80, F1090,
           'Import data'!$G$25:$G$80, 'GHG emissions calculations'!$H1090,
           'Import data'!$I$25:$I$80,$E$541),
    ""
)</f>
        <v/>
      </c>
      <c r="J1090" s="311" t="str">
        <f t="array" ref="J1090">IF(
    XLOOKUP(F1090, 'Import data'!$J$26:$J$47, 'Import data'!$M$26:$M$47, "", 0) = "Please add the region-specific supplier emission factor or choose a different region available in the IAEG database.",
    "",
    XLOOKUP(F1090, 'Import data'!$J$26:$J$47, 'Import data'!$M$26:$M$47, "", 0)
)</f>
        <v/>
      </c>
      <c r="K1090" s="311" t="str">
        <f t="array" ref="K1090">IFERROR(
    XLOOKUP(F1090,
            _xlws.FILTER('Supplier Emission'!$G$15:$G$49,
                   ('Supplier Emission'!$D$15:$D$49=H1090) * ('Supplier Emission'!$F$15:$F$49=$E$541)),
            _xlws.FILTER('Supplier Emission'!$I$15:$I$49,
                   ('Supplier Emission'!$D$15:$D$49=H1090) * ('Supplier Emission'!$F$15:$F$49=$E$541)),
            ""),
    "")</f>
        <v/>
      </c>
      <c r="L1090" s="311" t="str">
        <f t="array" ref="L1090">IFERROR(
    XLOOKUP(F1090,
            _xlws.FILTER('Supplier Emission'!$G$15:$G$49,
                   ('Supplier Emission'!$D$15:$D$49=H1090) * ('Supplier Emission'!$F$15:$F$49=$E$541)),
            _xlws.FILTER('Supplier Emission'!$J$15:$J$49,
                   ('Supplier Emission'!$D$15:$D$49=H1090) * ('Supplier Emission'!$F$15:$F$49=$E$541)),
            ""),
    "")</f>
        <v/>
      </c>
      <c r="M1090" s="311" t="str">
        <f t="array" ref="M1090">IFERROR(
    XLOOKUP(F1090,
            _xlws.FILTER('Supplier Emission'!$G$15:$G$49,
                   ('Supplier Emission'!$D$15:$D$49=H1090) * ('Supplier Emission'!$F$15:$F$49=$E$541)),
            _xlws.FILTER('Supplier Emission'!$M$15:$M$49,
                   ('Supplier Emission'!$D$15:$D$49=H1090) * ('Supplier Emission'!$F$15:$F$49=$E$541)),
            ""),
    "")</f>
        <v/>
      </c>
      <c r="N1090" s="311" t="str">
        <f t="array" ref="N1090">IFERROR(
    XLOOKUP(F1090,
            _xlws.FILTER('Supplier Emission'!$G$15:$G$49,
                   ('Supplier Emission'!$D$15:$D$49=H1090) * ('Supplier Emission'!$F$15:$F$49=$E$541)),
            _xlws.FILTER('Supplier Emission'!$H$15:$H$49,
                   ('Supplier Emission'!$D$15:$D$49=H1090) * ('Supplier Emission'!$F$15:$F$49=$E$541)),
            ""),
    "")</f>
        <v/>
      </c>
      <c r="O1090" s="311" t="str">
        <f t="array" ref="O1090">XLOOKUP(1,('Emission Factors'!$E$5:$E$488='GHG emissions calculations'!$F1090)*('Emission Factors'!$H$5:$H$488='GHG emissions calculations'!$H1090),INDEX('Emission Factors'!$E$5:$T$488,0,MATCH('GHG emissions calculations'!O$6,'Emission Factors'!$E$5:$T$5,0)),"",0)</f>
        <v/>
      </c>
      <c r="P1090" s="313" t="str">
        <f t="array" ref="P1090">IFERROR(
    INDEX('Emission Factors'!$E$5:$P$488,
          MATCH(1,
                ('Emission Factors'!$E$5:$E$488 = 'GHG emissions calculations'!$F1090) *
                ('Emission Factors'!$H$5:$H$488 = 'GHG emissions calculations'!$H1090),
                0),
          MATCH('GHG emissions calculations'!P$6,'Emission Factors'!$E$5:$P$5,0)),
    "")</f>
        <v/>
      </c>
      <c r="Q1090" s="311" t="str">
        <f t="array" ref="Q1090">IFERROR(
    IF(
        INDEX('Emission Factors'!$E$5:$P$488,
              MATCH(1,
                    ('Emission Factors'!$E$5:$E$488 = 'GHG emissions calculations'!$F1090) *
                    ('Emission Factors'!$H$5:$H$488 = 'GHG emissions calculations'!$H1090),
                    0),
              MATCH('GHG emissions calculations'!Q$6, 'Emission Factors'!$E$5:$P$5, 0)) &lt;&gt; "",
        INDEX('Emission Factors'!$E$5:$P$488,
              MATCH(1,
                    ('Emission Factors'!$E$5:$E$488 = 'GHG emissions calculations'!$F1090) *
                    ('Emission Factors'!$H$5:$H$488 = 'GHG emissions calculations'!$H1090),
                    0),
              MATCH('GHG emissions calculations'!Q$6, 'Emission Factors'!$E$5:$P$5, 0)),
        ""),
    "")</f>
        <v/>
      </c>
      <c r="R1090" s="311" t="str">
        <f t="array" ref="R1090">IFERROR(
    IF(
        INDEX('Emission Factors'!$E$5:$R$488,
              MATCH(1,
                    ('Emission Factors'!$E$5:$E$488 = 'GHG emissions calculations'!$F1090) *
                    ('Emission Factors'!$H$5:$H$488 = 'GHG emissions calculations'!$H1090),
                    0),
              MATCH('GHG emissions calculations'!R$6, 'Emission Factors'!$E$5:$R$5, 0)) &lt;&gt; "",
        INDEX('Emission Factors'!$E$5:$R$488,
              MATCH(1,
                    ('Emission Factors'!$E$5:$E$488 = 'GHG emissions calculations'!$F1090) *
                    ('Emission Factors'!$H$5:$H$488 = 'GHG emissions calculations'!$H1090),
                    0),
              MATCH('GHG emissions calculations'!R$6, 'Emission Factors'!$E$5:$R$5, 0)),
        ""),
    "")</f>
        <v/>
      </c>
      <c r="S1090" s="312">
        <f t="shared" si="2"/>
        <v>0</v>
      </c>
      <c r="T1090" s="23"/>
    </row>
    <row r="1091" ht="15.75" customHeight="1" outlineLevel="1">
      <c r="A1091" s="23"/>
      <c r="B1091" s="71"/>
      <c r="C1091" s="71"/>
      <c r="D1091" s="71"/>
      <c r="E1091" s="314"/>
      <c r="F1091" s="311" t="str">
        <f>Lists!T443</f>
        <v>Virgin Ferronickel - Middle East</v>
      </c>
      <c r="G1091" s="311" t="str">
        <f t="array" ref="G1091">XLOOKUP(1,('Emission Factors'!$E$5:$E$488='GHG emissions calculations'!$F1091)*('Emission Factors'!$H$5:$H$488='GHG emissions calculations'!$H1091),INDEX('Emission Factors'!$E$5:$T$488,0,MATCH('GHG emissions calculations'!G$6,'Emission Factors'!$E$5:$T$5,0)),"",0)</f>
        <v/>
      </c>
      <c r="H1091" s="311" t="s">
        <v>237</v>
      </c>
      <c r="I1091" s="312" t="str">
        <f>IF(
    SUMIFS('Import data'!$L$25:$L$80,
           'Import data'!$J$25:$J$80, F1091,
           'Import data'!$G$25:$G$80, 'GHG emissions calculations'!$H1091,
           'Import data'!$I$25:$I$80,$E$541) &lt;&gt; 0,
    SUMIFS('Import data'!$L$25:$L$80,
           'Import data'!$J$25:$J$80, F1091,
           'Import data'!$G$25:$G$80, 'GHG emissions calculations'!$H1091,
           'Import data'!$I$25:$I$80,$E$541),
    ""
)</f>
        <v/>
      </c>
      <c r="J1091" s="311" t="str">
        <f t="array" ref="J1091">IF(
    XLOOKUP(F1091, 'Import data'!$J$26:$J$47, 'Import data'!$M$26:$M$47, "", 0) = "Please add the region-specific supplier emission factor or choose a different region available in the IAEG database.",
    "",
    XLOOKUP(F1091, 'Import data'!$J$26:$J$47, 'Import data'!$M$26:$M$47, "", 0)
)</f>
        <v/>
      </c>
      <c r="K1091" s="311" t="str">
        <f t="array" ref="K1091">IFERROR(
    XLOOKUP(F1091,
            _xlws.FILTER('Supplier Emission'!$G$15:$G$49,
                   ('Supplier Emission'!$D$15:$D$49=H1091) * ('Supplier Emission'!$F$15:$F$49=$E$541)),
            _xlws.FILTER('Supplier Emission'!$I$15:$I$49,
                   ('Supplier Emission'!$D$15:$D$49=H1091) * ('Supplier Emission'!$F$15:$F$49=$E$541)),
            ""),
    "")</f>
        <v/>
      </c>
      <c r="L1091" s="311" t="str">
        <f t="array" ref="L1091">IFERROR(
    XLOOKUP(F1091,
            _xlws.FILTER('Supplier Emission'!$G$15:$G$49,
                   ('Supplier Emission'!$D$15:$D$49=H1091) * ('Supplier Emission'!$F$15:$F$49=$E$541)),
            _xlws.FILTER('Supplier Emission'!$J$15:$J$49,
                   ('Supplier Emission'!$D$15:$D$49=H1091) * ('Supplier Emission'!$F$15:$F$49=$E$541)),
            ""),
    "")</f>
        <v/>
      </c>
      <c r="M1091" s="311" t="str">
        <f t="array" ref="M1091">IFERROR(
    XLOOKUP(F1091,
            _xlws.FILTER('Supplier Emission'!$G$15:$G$49,
                   ('Supplier Emission'!$D$15:$D$49=H1091) * ('Supplier Emission'!$F$15:$F$49=$E$541)),
            _xlws.FILTER('Supplier Emission'!$M$15:$M$49,
                   ('Supplier Emission'!$D$15:$D$49=H1091) * ('Supplier Emission'!$F$15:$F$49=$E$541)),
            ""),
    "")</f>
        <v/>
      </c>
      <c r="N1091" s="311" t="str">
        <f t="array" ref="N1091">IFERROR(
    XLOOKUP(F1091,
            _xlws.FILTER('Supplier Emission'!$G$15:$G$49,
                   ('Supplier Emission'!$D$15:$D$49=H1091) * ('Supplier Emission'!$F$15:$F$49=$E$541)),
            _xlws.FILTER('Supplier Emission'!$H$15:$H$49,
                   ('Supplier Emission'!$D$15:$D$49=H1091) * ('Supplier Emission'!$F$15:$F$49=$E$541)),
            ""),
    "")</f>
        <v/>
      </c>
      <c r="O1091" s="311" t="str">
        <f t="array" ref="O1091">XLOOKUP(1,('Emission Factors'!$E$5:$E$488='GHG emissions calculations'!$F1091)*('Emission Factors'!$H$5:$H$488='GHG emissions calculations'!$H1091),INDEX('Emission Factors'!$E$5:$T$488,0,MATCH('GHG emissions calculations'!O$6,'Emission Factors'!$E$5:$T$5,0)),"",0)</f>
        <v/>
      </c>
      <c r="P1091" s="313" t="str">
        <f t="array" ref="P1091">IFERROR(
    INDEX('Emission Factors'!$E$5:$P$488,
          MATCH(1,
                ('Emission Factors'!$E$5:$E$488 = 'GHG emissions calculations'!$F1091) *
                ('Emission Factors'!$H$5:$H$488 = 'GHG emissions calculations'!$H1091),
                0),
          MATCH('GHG emissions calculations'!P$6,'Emission Factors'!$E$5:$P$5,0)),
    "")</f>
        <v/>
      </c>
      <c r="Q1091" s="311" t="str">
        <f t="array" ref="Q1091">IFERROR(
    IF(
        INDEX('Emission Factors'!$E$5:$P$488,
              MATCH(1,
                    ('Emission Factors'!$E$5:$E$488 = 'GHG emissions calculations'!$F1091) *
                    ('Emission Factors'!$H$5:$H$488 = 'GHG emissions calculations'!$H1091),
                    0),
              MATCH('GHG emissions calculations'!Q$6, 'Emission Factors'!$E$5:$P$5, 0)) &lt;&gt; "",
        INDEX('Emission Factors'!$E$5:$P$488,
              MATCH(1,
                    ('Emission Factors'!$E$5:$E$488 = 'GHG emissions calculations'!$F1091) *
                    ('Emission Factors'!$H$5:$H$488 = 'GHG emissions calculations'!$H1091),
                    0),
              MATCH('GHG emissions calculations'!Q$6, 'Emission Factors'!$E$5:$P$5, 0)),
        ""),
    "")</f>
        <v/>
      </c>
      <c r="R1091" s="311" t="str">
        <f t="array" ref="R1091">IFERROR(
    IF(
        INDEX('Emission Factors'!$E$5:$R$488,
              MATCH(1,
                    ('Emission Factors'!$E$5:$E$488 = 'GHG emissions calculations'!$F1091) *
                    ('Emission Factors'!$H$5:$H$488 = 'GHG emissions calculations'!$H1091),
                    0),
              MATCH('GHG emissions calculations'!R$6, 'Emission Factors'!$E$5:$R$5, 0)) &lt;&gt; "",
        INDEX('Emission Factors'!$E$5:$R$488,
              MATCH(1,
                    ('Emission Factors'!$E$5:$E$488 = 'GHG emissions calculations'!$F1091) *
                    ('Emission Factors'!$H$5:$H$488 = 'GHG emissions calculations'!$H1091),
                    0),
              MATCH('GHG emissions calculations'!R$6, 'Emission Factors'!$E$5:$R$5, 0)),
        ""),
    "")</f>
        <v/>
      </c>
      <c r="S1091" s="312">
        <f t="shared" si="2"/>
        <v>0</v>
      </c>
      <c r="T1091" s="23"/>
    </row>
    <row r="1092" ht="15.75" customHeight="1" outlineLevel="1">
      <c r="A1092" s="23"/>
      <c r="B1092" s="71"/>
      <c r="C1092" s="71"/>
      <c r="D1092" s="71"/>
      <c r="E1092" s="314"/>
      <c r="F1092" s="311" t="str">
        <f>Lists!S155</f>
        <v>Virgin Ferronickel - Oceania</v>
      </c>
      <c r="G1092" s="311" t="str">
        <f t="array" ref="G1092">XLOOKUP(1,('Emission Factors'!$E$5:$E$488='GHG emissions calculations'!$F1092)*('Emission Factors'!$H$5:$H$488='GHG emissions calculations'!$H1092),INDEX('Emission Factors'!$E$5:$T$488,0,MATCH('GHG emissions calculations'!G$6,'Emission Factors'!$E$5:$T$5,0)),"",0)</f>
        <v/>
      </c>
      <c r="H1092" s="311" t="s">
        <v>238</v>
      </c>
      <c r="I1092" s="312" t="str">
        <f>IF(
    SUMIFS('Import data'!$L$25:$L$80,
           'Import data'!$J$25:$J$80, F1092,
           'Import data'!$G$25:$G$80, 'GHG emissions calculations'!$H1092,
           'Import data'!$I$25:$I$80,$E$541) &lt;&gt; 0,
    SUMIFS('Import data'!$L$25:$L$80,
           'Import data'!$J$25:$J$80, F1092,
           'Import data'!$G$25:$G$80, 'GHG emissions calculations'!$H1092,
           'Import data'!$I$25:$I$80,$E$541),
    ""
)</f>
        <v/>
      </c>
      <c r="J1092" s="311" t="str">
        <f t="array" ref="J1092">IF(
    XLOOKUP(F1092, 'Import data'!$J$26:$J$47, 'Import data'!$M$26:$M$47, "", 0) = "Please add the region-specific supplier emission factor or choose a different region available in the IAEG database.",
    "",
    XLOOKUP(F1092, 'Import data'!$J$26:$J$47, 'Import data'!$M$26:$M$47, "", 0)
)</f>
        <v/>
      </c>
      <c r="K1092" s="311" t="str">
        <f t="array" ref="K1092">IFERROR(
    XLOOKUP(F1092,
            _xlws.FILTER('Supplier Emission'!$G$15:$G$49,
                   ('Supplier Emission'!$D$15:$D$49=H1092) * ('Supplier Emission'!$F$15:$F$49=$E$541)),
            _xlws.FILTER('Supplier Emission'!$I$15:$I$49,
                   ('Supplier Emission'!$D$15:$D$49=H1092) * ('Supplier Emission'!$F$15:$F$49=$E$541)),
            ""),
    "")</f>
        <v/>
      </c>
      <c r="L1092" s="311" t="str">
        <f t="array" ref="L1092">IFERROR(
    XLOOKUP(F1092,
            _xlws.FILTER('Supplier Emission'!$G$15:$G$49,
                   ('Supplier Emission'!$D$15:$D$49=H1092) * ('Supplier Emission'!$F$15:$F$49=$E$541)),
            _xlws.FILTER('Supplier Emission'!$J$15:$J$49,
                   ('Supplier Emission'!$D$15:$D$49=H1092) * ('Supplier Emission'!$F$15:$F$49=$E$541)),
            ""),
    "")</f>
        <v/>
      </c>
      <c r="M1092" s="311" t="str">
        <f t="array" ref="M1092">IFERROR(
    XLOOKUP(F1092,
            _xlws.FILTER('Supplier Emission'!$G$15:$G$49,
                   ('Supplier Emission'!$D$15:$D$49=H1092) * ('Supplier Emission'!$F$15:$F$49=$E$541)),
            _xlws.FILTER('Supplier Emission'!$M$15:$M$49,
                   ('Supplier Emission'!$D$15:$D$49=H1092) * ('Supplier Emission'!$F$15:$F$49=$E$541)),
            ""),
    "")</f>
        <v/>
      </c>
      <c r="N1092" s="311" t="str">
        <f t="array" ref="N1092">IFERROR(
    XLOOKUP(F1092,
            _xlws.FILTER('Supplier Emission'!$G$15:$G$49,
                   ('Supplier Emission'!$D$15:$D$49=H1092) * ('Supplier Emission'!$F$15:$F$49=$E$541)),
            _xlws.FILTER('Supplier Emission'!$H$15:$H$49,
                   ('Supplier Emission'!$D$15:$D$49=H1092) * ('Supplier Emission'!$F$15:$F$49=$E$541)),
            ""),
    "")</f>
        <v/>
      </c>
      <c r="O1092" s="311" t="str">
        <f t="array" ref="O1092">XLOOKUP(1,('Emission Factors'!$E$5:$E$488='GHG emissions calculations'!$F1092)*('Emission Factors'!$H$5:$H$488='GHG emissions calculations'!$H1092),INDEX('Emission Factors'!$E$5:$T$488,0,MATCH('GHG emissions calculations'!O$6,'Emission Factors'!$E$5:$T$5,0)),"",0)</f>
        <v/>
      </c>
      <c r="P1092" s="313" t="str">
        <f t="array" ref="P1092">IFERROR(
    INDEX('Emission Factors'!$E$5:$P$488,
          MATCH(1,
                ('Emission Factors'!$E$5:$E$488 = 'GHG emissions calculations'!$F1092) *
                ('Emission Factors'!$H$5:$H$488 = 'GHG emissions calculations'!$H1092),
                0),
          MATCH('GHG emissions calculations'!P$6,'Emission Factors'!$E$5:$P$5,0)),
    "")</f>
        <v/>
      </c>
      <c r="Q1092" s="311" t="str">
        <f t="array" ref="Q1092">IFERROR(
    IF(
        INDEX('Emission Factors'!$E$5:$P$488,
              MATCH(1,
                    ('Emission Factors'!$E$5:$E$488 = 'GHG emissions calculations'!$F1092) *
                    ('Emission Factors'!$H$5:$H$488 = 'GHG emissions calculations'!$H1092),
                    0),
              MATCH('GHG emissions calculations'!Q$6, 'Emission Factors'!$E$5:$P$5, 0)) &lt;&gt; "",
        INDEX('Emission Factors'!$E$5:$P$488,
              MATCH(1,
                    ('Emission Factors'!$E$5:$E$488 = 'GHG emissions calculations'!$F1092) *
                    ('Emission Factors'!$H$5:$H$488 = 'GHG emissions calculations'!$H1092),
                    0),
              MATCH('GHG emissions calculations'!Q$6, 'Emission Factors'!$E$5:$P$5, 0)),
        ""),
    "")</f>
        <v/>
      </c>
      <c r="R1092" s="311" t="str">
        <f t="array" ref="R1092">IFERROR(
    IF(
        INDEX('Emission Factors'!$E$5:$R$488,
              MATCH(1,
                    ('Emission Factors'!$E$5:$E$488 = 'GHG emissions calculations'!$F1092) *
                    ('Emission Factors'!$H$5:$H$488 = 'GHG emissions calculations'!$H1092),
                    0),
              MATCH('GHG emissions calculations'!R$6, 'Emission Factors'!$E$5:$R$5, 0)) &lt;&gt; "",
        INDEX('Emission Factors'!$E$5:$R$488,
              MATCH(1,
                    ('Emission Factors'!$E$5:$E$488 = 'GHG emissions calculations'!$F1092) *
                    ('Emission Factors'!$H$5:$H$488 = 'GHG emissions calculations'!$H1092),
                    0),
              MATCH('GHG emissions calculations'!R$6, 'Emission Factors'!$E$5:$R$5, 0)),
        ""),
    "")</f>
        <v/>
      </c>
      <c r="S1092" s="312">
        <f t="shared" si="2"/>
        <v>0</v>
      </c>
      <c r="T1092" s="23"/>
    </row>
    <row r="1093" ht="15.75" customHeight="1" outlineLevel="1">
      <c r="A1093" s="23"/>
      <c r="B1093" s="71"/>
      <c r="C1093" s="71"/>
      <c r="D1093" s="71"/>
      <c r="E1093" s="314"/>
      <c r="F1093" s="311" t="str">
        <f>Lists!T442</f>
        <v>Virgin Ferronickel - Oceania</v>
      </c>
      <c r="G1093" s="311" t="str">
        <f t="array" ref="G1093">XLOOKUP(1,('Emission Factors'!$E$5:$E$488='GHG emissions calculations'!$F1093)*('Emission Factors'!$H$5:$H$488='GHG emissions calculations'!$H1093),INDEX('Emission Factors'!$E$5:$T$488,0,MATCH('GHG emissions calculations'!G$6,'Emission Factors'!$E$5:$T$5,0)),"",0)</f>
        <v/>
      </c>
      <c r="H1093" s="311" t="s">
        <v>237</v>
      </c>
      <c r="I1093" s="312" t="str">
        <f>IF(
    SUMIFS('Import data'!$L$25:$L$80,
           'Import data'!$J$25:$J$80, F1093,
           'Import data'!$G$25:$G$80, 'GHG emissions calculations'!$H1093,
           'Import data'!$I$25:$I$80,$E$541) &lt;&gt; 0,
    SUMIFS('Import data'!$L$25:$L$80,
           'Import data'!$J$25:$J$80, F1093,
           'Import data'!$G$25:$G$80, 'GHG emissions calculations'!$H1093,
           'Import data'!$I$25:$I$80,$E$541),
    ""
)</f>
        <v/>
      </c>
      <c r="J1093" s="311" t="str">
        <f t="array" ref="J1093">IF(
    XLOOKUP(F1093, 'Import data'!$J$26:$J$47, 'Import data'!$M$26:$M$47, "", 0) = "Please add the region-specific supplier emission factor or choose a different region available in the IAEG database.",
    "",
    XLOOKUP(F1093, 'Import data'!$J$26:$J$47, 'Import data'!$M$26:$M$47, "", 0)
)</f>
        <v/>
      </c>
      <c r="K1093" s="311" t="str">
        <f t="array" ref="K1093">IFERROR(
    XLOOKUP(F1093,
            _xlws.FILTER('Supplier Emission'!$G$15:$G$49,
                   ('Supplier Emission'!$D$15:$D$49=H1093) * ('Supplier Emission'!$F$15:$F$49=$E$541)),
            _xlws.FILTER('Supplier Emission'!$I$15:$I$49,
                   ('Supplier Emission'!$D$15:$D$49=H1093) * ('Supplier Emission'!$F$15:$F$49=$E$541)),
            ""),
    "")</f>
        <v/>
      </c>
      <c r="L1093" s="311" t="str">
        <f t="array" ref="L1093">IFERROR(
    XLOOKUP(F1093,
            _xlws.FILTER('Supplier Emission'!$G$15:$G$49,
                   ('Supplier Emission'!$D$15:$D$49=H1093) * ('Supplier Emission'!$F$15:$F$49=$E$541)),
            _xlws.FILTER('Supplier Emission'!$J$15:$J$49,
                   ('Supplier Emission'!$D$15:$D$49=H1093) * ('Supplier Emission'!$F$15:$F$49=$E$541)),
            ""),
    "")</f>
        <v/>
      </c>
      <c r="M1093" s="311" t="str">
        <f t="array" ref="M1093">IFERROR(
    XLOOKUP(F1093,
            _xlws.FILTER('Supplier Emission'!$G$15:$G$49,
                   ('Supplier Emission'!$D$15:$D$49=H1093) * ('Supplier Emission'!$F$15:$F$49=$E$541)),
            _xlws.FILTER('Supplier Emission'!$M$15:$M$49,
                   ('Supplier Emission'!$D$15:$D$49=H1093) * ('Supplier Emission'!$F$15:$F$49=$E$541)),
            ""),
    "")</f>
        <v/>
      </c>
      <c r="N1093" s="311" t="str">
        <f t="array" ref="N1093">IFERROR(
    XLOOKUP(F1093,
            _xlws.FILTER('Supplier Emission'!$G$15:$G$49,
                   ('Supplier Emission'!$D$15:$D$49=H1093) * ('Supplier Emission'!$F$15:$F$49=$E$541)),
            _xlws.FILTER('Supplier Emission'!$H$15:$H$49,
                   ('Supplier Emission'!$D$15:$D$49=H1093) * ('Supplier Emission'!$F$15:$F$49=$E$541)),
            ""),
    "")</f>
        <v/>
      </c>
      <c r="O1093" s="311" t="str">
        <f t="array" ref="O1093">XLOOKUP(1,('Emission Factors'!$E$5:$E$488='GHG emissions calculations'!$F1093)*('Emission Factors'!$H$5:$H$488='GHG emissions calculations'!$H1093),INDEX('Emission Factors'!$E$5:$T$488,0,MATCH('GHG emissions calculations'!O$6,'Emission Factors'!$E$5:$T$5,0)),"",0)</f>
        <v/>
      </c>
      <c r="P1093" s="313" t="str">
        <f t="array" ref="P1093">IFERROR(
    INDEX('Emission Factors'!$E$5:$P$488,
          MATCH(1,
                ('Emission Factors'!$E$5:$E$488 = 'GHG emissions calculations'!$F1093) *
                ('Emission Factors'!$H$5:$H$488 = 'GHG emissions calculations'!$H1093),
                0),
          MATCH('GHG emissions calculations'!P$6,'Emission Factors'!$E$5:$P$5,0)),
    "")</f>
        <v/>
      </c>
      <c r="Q1093" s="311" t="str">
        <f t="array" ref="Q1093">IFERROR(
    IF(
        INDEX('Emission Factors'!$E$5:$P$488,
              MATCH(1,
                    ('Emission Factors'!$E$5:$E$488 = 'GHG emissions calculations'!$F1093) *
                    ('Emission Factors'!$H$5:$H$488 = 'GHG emissions calculations'!$H1093),
                    0),
              MATCH('GHG emissions calculations'!Q$6, 'Emission Factors'!$E$5:$P$5, 0)) &lt;&gt; "",
        INDEX('Emission Factors'!$E$5:$P$488,
              MATCH(1,
                    ('Emission Factors'!$E$5:$E$488 = 'GHG emissions calculations'!$F1093) *
                    ('Emission Factors'!$H$5:$H$488 = 'GHG emissions calculations'!$H1093),
                    0),
              MATCH('GHG emissions calculations'!Q$6, 'Emission Factors'!$E$5:$P$5, 0)),
        ""),
    "")</f>
        <v/>
      </c>
      <c r="R1093" s="311" t="str">
        <f t="array" ref="R1093">IFERROR(
    IF(
        INDEX('Emission Factors'!$E$5:$R$488,
              MATCH(1,
                    ('Emission Factors'!$E$5:$E$488 = 'GHG emissions calculations'!$F1093) *
                    ('Emission Factors'!$H$5:$H$488 = 'GHG emissions calculations'!$H1093),
                    0),
              MATCH('GHG emissions calculations'!R$6, 'Emission Factors'!$E$5:$R$5, 0)) &lt;&gt; "",
        INDEX('Emission Factors'!$E$5:$R$488,
              MATCH(1,
                    ('Emission Factors'!$E$5:$E$488 = 'GHG emissions calculations'!$F1093) *
                    ('Emission Factors'!$H$5:$H$488 = 'GHG emissions calculations'!$H1093),
                    0),
              MATCH('GHG emissions calculations'!R$6, 'Emission Factors'!$E$5:$R$5, 0)),
        ""),
    "")</f>
        <v/>
      </c>
      <c r="S1093" s="312">
        <f t="shared" si="2"/>
        <v>0</v>
      </c>
      <c r="T1093" s="23"/>
    </row>
    <row r="1094" ht="15.75" customHeight="1" outlineLevel="1">
      <c r="A1094" s="23"/>
      <c r="B1094" s="71"/>
      <c r="C1094" s="71"/>
      <c r="D1094" s="71"/>
      <c r="E1094" s="314"/>
      <c r="F1094" s="311" t="str">
        <f>Lists!T447</f>
        <v>Virgin Steel - Africa</v>
      </c>
      <c r="G1094" s="311" t="str">
        <f t="array" ref="G1094">XLOOKUP(1,('Emission Factors'!$E$5:$E$488='GHG emissions calculations'!$F1094)*('Emission Factors'!$H$5:$H$488='GHG emissions calculations'!$H1094),INDEX('Emission Factors'!$E$5:$T$488,0,MATCH('GHG emissions calculations'!G$6,'Emission Factors'!$E$5:$T$5,0)),"",0)</f>
        <v/>
      </c>
      <c r="H1094" s="311" t="s">
        <v>237</v>
      </c>
      <c r="I1094" s="312" t="str">
        <f>IF(
    SUMIFS('Import data'!$L$25:$L$80,
           'Import data'!$J$25:$J$80, F1094,
           'Import data'!$G$25:$G$80, 'GHG emissions calculations'!$H1094,
           'Import data'!$I$25:$I$80,$E$541) &lt;&gt; 0,
    SUMIFS('Import data'!$L$25:$L$80,
           'Import data'!$J$25:$J$80, F1094,
           'Import data'!$G$25:$G$80, 'GHG emissions calculations'!$H1094,
           'Import data'!$I$25:$I$80,$E$541),
    ""
)</f>
        <v/>
      </c>
      <c r="J1094" s="311" t="str">
        <f t="array" ref="J1094">IF(
    XLOOKUP(F1094, 'Import data'!$J$26:$J$47, 'Import data'!$M$26:$M$47, "", 0) = "Please add the region-specific supplier emission factor or choose a different region available in the IAEG database.",
    "",
    XLOOKUP(F1094, 'Import data'!$J$26:$J$47, 'Import data'!$M$26:$M$47, "", 0)
)</f>
        <v/>
      </c>
      <c r="K1094" s="311" t="str">
        <f t="array" ref="K1094">IFERROR(
    XLOOKUP(F1094,
            _xlws.FILTER('Supplier Emission'!$G$15:$G$49,
                   ('Supplier Emission'!$D$15:$D$49=H1094) * ('Supplier Emission'!$F$15:$F$49=$E$541)),
            _xlws.FILTER('Supplier Emission'!$I$15:$I$49,
                   ('Supplier Emission'!$D$15:$D$49=H1094) * ('Supplier Emission'!$F$15:$F$49=$E$541)),
            ""),
    "")</f>
        <v/>
      </c>
      <c r="L1094" s="311" t="str">
        <f t="array" ref="L1094">IFERROR(
    XLOOKUP(F1094,
            _xlws.FILTER('Supplier Emission'!$G$15:$G$49,
                   ('Supplier Emission'!$D$15:$D$49=H1094) * ('Supplier Emission'!$F$15:$F$49=$E$541)),
            _xlws.FILTER('Supplier Emission'!$J$15:$J$49,
                   ('Supplier Emission'!$D$15:$D$49=H1094) * ('Supplier Emission'!$F$15:$F$49=$E$541)),
            ""),
    "")</f>
        <v/>
      </c>
      <c r="M1094" s="311" t="str">
        <f t="array" ref="M1094">IFERROR(
    XLOOKUP(F1094,
            _xlws.FILTER('Supplier Emission'!$G$15:$G$49,
                   ('Supplier Emission'!$D$15:$D$49=H1094) * ('Supplier Emission'!$F$15:$F$49=$E$541)),
            _xlws.FILTER('Supplier Emission'!$M$15:$M$49,
                   ('Supplier Emission'!$D$15:$D$49=H1094) * ('Supplier Emission'!$F$15:$F$49=$E$541)),
            ""),
    "")</f>
        <v/>
      </c>
      <c r="N1094" s="311" t="str">
        <f t="array" ref="N1094">IFERROR(
    XLOOKUP(F1094,
            _xlws.FILTER('Supplier Emission'!$G$15:$G$49,
                   ('Supplier Emission'!$D$15:$D$49=H1094) * ('Supplier Emission'!$F$15:$F$49=$E$541)),
            _xlws.FILTER('Supplier Emission'!$H$15:$H$49,
                   ('Supplier Emission'!$D$15:$D$49=H1094) * ('Supplier Emission'!$F$15:$F$49=$E$541)),
            ""),
    "")</f>
        <v/>
      </c>
      <c r="O1094" s="311" t="str">
        <f t="array" ref="O1094">XLOOKUP(1,('Emission Factors'!$E$5:$E$488='GHG emissions calculations'!$F1094)*('Emission Factors'!$H$5:$H$488='GHG emissions calculations'!$H1094),INDEX('Emission Factors'!$E$5:$T$488,0,MATCH('GHG emissions calculations'!O$6,'Emission Factors'!$E$5:$T$5,0)),"",0)</f>
        <v/>
      </c>
      <c r="P1094" s="313" t="str">
        <f t="array" ref="P1094">IFERROR(
    INDEX('Emission Factors'!$E$5:$P$488,
          MATCH(1,
                ('Emission Factors'!$E$5:$E$488 = 'GHG emissions calculations'!$F1094) *
                ('Emission Factors'!$H$5:$H$488 = 'GHG emissions calculations'!$H1094),
                0),
          MATCH('GHG emissions calculations'!P$6,'Emission Factors'!$E$5:$P$5,0)),
    "")</f>
        <v/>
      </c>
      <c r="Q1094" s="311" t="str">
        <f t="array" ref="Q1094">IFERROR(
    IF(
        INDEX('Emission Factors'!$E$5:$P$488,
              MATCH(1,
                    ('Emission Factors'!$E$5:$E$488 = 'GHG emissions calculations'!$F1094) *
                    ('Emission Factors'!$H$5:$H$488 = 'GHG emissions calculations'!$H1094),
                    0),
              MATCH('GHG emissions calculations'!Q$6, 'Emission Factors'!$E$5:$P$5, 0)) &lt;&gt; "",
        INDEX('Emission Factors'!$E$5:$P$488,
              MATCH(1,
                    ('Emission Factors'!$E$5:$E$488 = 'GHG emissions calculations'!$F1094) *
                    ('Emission Factors'!$H$5:$H$488 = 'GHG emissions calculations'!$H1094),
                    0),
              MATCH('GHG emissions calculations'!Q$6, 'Emission Factors'!$E$5:$P$5, 0)),
        ""),
    "")</f>
        <v/>
      </c>
      <c r="R1094" s="311" t="str">
        <f t="array" ref="R1094">IFERROR(
    IF(
        INDEX('Emission Factors'!$E$5:$R$488,
              MATCH(1,
                    ('Emission Factors'!$E$5:$E$488 = 'GHG emissions calculations'!$F1094) *
                    ('Emission Factors'!$H$5:$H$488 = 'GHG emissions calculations'!$H1094),
                    0),
              MATCH('GHG emissions calculations'!R$6, 'Emission Factors'!$E$5:$R$5, 0)) &lt;&gt; "",
        INDEX('Emission Factors'!$E$5:$R$488,
              MATCH(1,
                    ('Emission Factors'!$E$5:$E$488 = 'GHG emissions calculations'!$F1094) *
                    ('Emission Factors'!$H$5:$H$488 = 'GHG emissions calculations'!$H1094),
                    0),
              MATCH('GHG emissions calculations'!R$6, 'Emission Factors'!$E$5:$R$5, 0)),
        ""),
    "")</f>
        <v/>
      </c>
      <c r="S1094" s="312">
        <f t="shared" si="2"/>
        <v>0</v>
      </c>
      <c r="T1094" s="23"/>
    </row>
    <row r="1095" ht="15.75" customHeight="1" outlineLevel="1">
      <c r="A1095" s="23"/>
      <c r="B1095" s="71"/>
      <c r="C1095" s="71"/>
      <c r="D1095" s="71"/>
      <c r="E1095" s="314"/>
      <c r="F1095" s="311" t="str">
        <f>Lists!T445</f>
        <v>Virgin Steel - America</v>
      </c>
      <c r="G1095" s="311" t="str">
        <f t="array" ref="G1095">XLOOKUP(1,('Emission Factors'!$E$5:$E$488='GHG emissions calculations'!$F1095)*('Emission Factors'!$H$5:$H$488='GHG emissions calculations'!$H1095),INDEX('Emission Factors'!$E$5:$T$488,0,MATCH('GHG emissions calculations'!G$6,'Emission Factors'!$E$5:$T$5,0)),"",0)</f>
        <v/>
      </c>
      <c r="H1095" s="311" t="s">
        <v>237</v>
      </c>
      <c r="I1095" s="312" t="str">
        <f>IF(
    SUMIFS('Import data'!$L$25:$L$80,
           'Import data'!$J$25:$J$80, F1095,
           'Import data'!$G$25:$G$80, 'GHG emissions calculations'!$H1095,
           'Import data'!$I$25:$I$80,$E$541) &lt;&gt; 0,
    SUMIFS('Import data'!$L$25:$L$80,
           'Import data'!$J$25:$J$80, F1095,
           'Import data'!$G$25:$G$80, 'GHG emissions calculations'!$H1095,
           'Import data'!$I$25:$I$80,$E$541),
    ""
)</f>
        <v/>
      </c>
      <c r="J1095" s="311" t="str">
        <f t="array" ref="J1095">IF(
    XLOOKUP(F1095, 'Import data'!$J$26:$J$47, 'Import data'!$M$26:$M$47, "", 0) = "Please add the region-specific supplier emission factor or choose a different region available in the IAEG database.",
    "",
    XLOOKUP(F1095, 'Import data'!$J$26:$J$47, 'Import data'!$M$26:$M$47, "", 0)
)</f>
        <v/>
      </c>
      <c r="K1095" s="311" t="str">
        <f t="array" ref="K1095">IFERROR(
    XLOOKUP(F1095,
            _xlws.FILTER('Supplier Emission'!$G$15:$G$49,
                   ('Supplier Emission'!$D$15:$D$49=H1095) * ('Supplier Emission'!$F$15:$F$49=$E$541)),
            _xlws.FILTER('Supplier Emission'!$I$15:$I$49,
                   ('Supplier Emission'!$D$15:$D$49=H1095) * ('Supplier Emission'!$F$15:$F$49=$E$541)),
            ""),
    "")</f>
        <v/>
      </c>
      <c r="L1095" s="311" t="str">
        <f t="array" ref="L1095">IFERROR(
    XLOOKUP(F1095,
            _xlws.FILTER('Supplier Emission'!$G$15:$G$49,
                   ('Supplier Emission'!$D$15:$D$49=H1095) * ('Supplier Emission'!$F$15:$F$49=$E$541)),
            _xlws.FILTER('Supplier Emission'!$J$15:$J$49,
                   ('Supplier Emission'!$D$15:$D$49=H1095) * ('Supplier Emission'!$F$15:$F$49=$E$541)),
            ""),
    "")</f>
        <v/>
      </c>
      <c r="M1095" s="311" t="str">
        <f t="array" ref="M1095">IFERROR(
    XLOOKUP(F1095,
            _xlws.FILTER('Supplier Emission'!$G$15:$G$49,
                   ('Supplier Emission'!$D$15:$D$49=H1095) * ('Supplier Emission'!$F$15:$F$49=$E$541)),
            _xlws.FILTER('Supplier Emission'!$M$15:$M$49,
                   ('Supplier Emission'!$D$15:$D$49=H1095) * ('Supplier Emission'!$F$15:$F$49=$E$541)),
            ""),
    "")</f>
        <v/>
      </c>
      <c r="N1095" s="311" t="str">
        <f t="array" ref="N1095">IFERROR(
    XLOOKUP(F1095,
            _xlws.FILTER('Supplier Emission'!$G$15:$G$49,
                   ('Supplier Emission'!$D$15:$D$49=H1095) * ('Supplier Emission'!$F$15:$F$49=$E$541)),
            _xlws.FILTER('Supplier Emission'!$H$15:$H$49,
                   ('Supplier Emission'!$D$15:$D$49=H1095) * ('Supplier Emission'!$F$15:$F$49=$E$541)),
            ""),
    "")</f>
        <v/>
      </c>
      <c r="O1095" s="311" t="str">
        <f t="array" ref="O1095">XLOOKUP(1,('Emission Factors'!$E$5:$E$488='GHG emissions calculations'!$F1095)*('Emission Factors'!$H$5:$H$488='GHG emissions calculations'!$H1095),INDEX('Emission Factors'!$E$5:$T$488,0,MATCH('GHG emissions calculations'!O$6,'Emission Factors'!$E$5:$T$5,0)),"",0)</f>
        <v/>
      </c>
      <c r="P1095" s="313" t="str">
        <f t="array" ref="P1095">IFERROR(
    INDEX('Emission Factors'!$E$5:$P$488,
          MATCH(1,
                ('Emission Factors'!$E$5:$E$488 = 'GHG emissions calculations'!$F1095) *
                ('Emission Factors'!$H$5:$H$488 = 'GHG emissions calculations'!$H1095),
                0),
          MATCH('GHG emissions calculations'!P$6,'Emission Factors'!$E$5:$P$5,0)),
    "")</f>
        <v/>
      </c>
      <c r="Q1095" s="311" t="str">
        <f t="array" ref="Q1095">IFERROR(
    IF(
        INDEX('Emission Factors'!$E$5:$P$488,
              MATCH(1,
                    ('Emission Factors'!$E$5:$E$488 = 'GHG emissions calculations'!$F1095) *
                    ('Emission Factors'!$H$5:$H$488 = 'GHG emissions calculations'!$H1095),
                    0),
              MATCH('GHG emissions calculations'!Q$6, 'Emission Factors'!$E$5:$P$5, 0)) &lt;&gt; "",
        INDEX('Emission Factors'!$E$5:$P$488,
              MATCH(1,
                    ('Emission Factors'!$E$5:$E$488 = 'GHG emissions calculations'!$F1095) *
                    ('Emission Factors'!$H$5:$H$488 = 'GHG emissions calculations'!$H1095),
                    0),
              MATCH('GHG emissions calculations'!Q$6, 'Emission Factors'!$E$5:$P$5, 0)),
        ""),
    "")</f>
        <v/>
      </c>
      <c r="R1095" s="311" t="str">
        <f t="array" ref="R1095">IFERROR(
    IF(
        INDEX('Emission Factors'!$E$5:$R$488,
              MATCH(1,
                    ('Emission Factors'!$E$5:$E$488 = 'GHG emissions calculations'!$F1095) *
                    ('Emission Factors'!$H$5:$H$488 = 'GHG emissions calculations'!$H1095),
                    0),
              MATCH('GHG emissions calculations'!R$6, 'Emission Factors'!$E$5:$R$5, 0)) &lt;&gt; "",
        INDEX('Emission Factors'!$E$5:$R$488,
              MATCH(1,
                    ('Emission Factors'!$E$5:$E$488 = 'GHG emissions calculations'!$F1095) *
                    ('Emission Factors'!$H$5:$H$488 = 'GHG emissions calculations'!$H1095),
                    0),
              MATCH('GHG emissions calculations'!R$6, 'Emission Factors'!$E$5:$R$5, 0)),
        ""),
    "")</f>
        <v/>
      </c>
      <c r="S1095" s="312">
        <f t="shared" si="2"/>
        <v>0</v>
      </c>
      <c r="T1095" s="23"/>
    </row>
    <row r="1096" ht="15.75" customHeight="1" outlineLevel="1">
      <c r="A1096" s="23"/>
      <c r="B1096" s="71"/>
      <c r="C1096" s="71"/>
      <c r="D1096" s="71"/>
      <c r="E1096" s="314"/>
      <c r="F1096" s="311" t="str">
        <f>Lists!T448</f>
        <v>Virgin Steel - Asia</v>
      </c>
      <c r="G1096" s="311" t="str">
        <f t="array" ref="G1096">XLOOKUP(1,('Emission Factors'!$E$5:$E$488='GHG emissions calculations'!$F1096)*('Emission Factors'!$H$5:$H$488='GHG emissions calculations'!$H1096),INDEX('Emission Factors'!$E$5:$T$488,0,MATCH('GHG emissions calculations'!G$6,'Emission Factors'!$E$5:$T$5,0)),"",0)</f>
        <v/>
      </c>
      <c r="H1096" s="311" t="s">
        <v>237</v>
      </c>
      <c r="I1096" s="312" t="str">
        <f>IF(
    SUMIFS('Import data'!$L$25:$L$80,
           'Import data'!$J$25:$J$80, F1096,
           'Import data'!$G$25:$G$80, 'GHG emissions calculations'!$H1096,
           'Import data'!$I$25:$I$80,$E$541) &lt;&gt; 0,
    SUMIFS('Import data'!$L$25:$L$80,
           'Import data'!$J$25:$J$80, F1096,
           'Import data'!$G$25:$G$80, 'GHG emissions calculations'!$H1096,
           'Import data'!$I$25:$I$80,$E$541),
    ""
)</f>
        <v/>
      </c>
      <c r="J1096" s="311" t="str">
        <f t="array" ref="J1096">IF(
    XLOOKUP(F1096, 'Import data'!$J$26:$J$47, 'Import data'!$M$26:$M$47, "", 0) = "Please add the region-specific supplier emission factor or choose a different region available in the IAEG database.",
    "",
    XLOOKUP(F1096, 'Import data'!$J$26:$J$47, 'Import data'!$M$26:$M$47, "", 0)
)</f>
        <v/>
      </c>
      <c r="K1096" s="311" t="str">
        <f t="array" ref="K1096">IFERROR(
    XLOOKUP(F1096,
            _xlws.FILTER('Supplier Emission'!$G$15:$G$49,
                   ('Supplier Emission'!$D$15:$D$49=H1096) * ('Supplier Emission'!$F$15:$F$49=$E$541)),
            _xlws.FILTER('Supplier Emission'!$I$15:$I$49,
                   ('Supplier Emission'!$D$15:$D$49=H1096) * ('Supplier Emission'!$F$15:$F$49=$E$541)),
            ""),
    "")</f>
        <v/>
      </c>
      <c r="L1096" s="311" t="str">
        <f t="array" ref="L1096">IFERROR(
    XLOOKUP(F1096,
            _xlws.FILTER('Supplier Emission'!$G$15:$G$49,
                   ('Supplier Emission'!$D$15:$D$49=H1096) * ('Supplier Emission'!$F$15:$F$49=$E$541)),
            _xlws.FILTER('Supplier Emission'!$J$15:$J$49,
                   ('Supplier Emission'!$D$15:$D$49=H1096) * ('Supplier Emission'!$F$15:$F$49=$E$541)),
            ""),
    "")</f>
        <v/>
      </c>
      <c r="M1096" s="311" t="str">
        <f t="array" ref="M1096">IFERROR(
    XLOOKUP(F1096,
            _xlws.FILTER('Supplier Emission'!$G$15:$G$49,
                   ('Supplier Emission'!$D$15:$D$49=H1096) * ('Supplier Emission'!$F$15:$F$49=$E$541)),
            _xlws.FILTER('Supplier Emission'!$M$15:$M$49,
                   ('Supplier Emission'!$D$15:$D$49=H1096) * ('Supplier Emission'!$F$15:$F$49=$E$541)),
            ""),
    "")</f>
        <v/>
      </c>
      <c r="N1096" s="311" t="str">
        <f t="array" ref="N1096">IFERROR(
    XLOOKUP(F1096,
            _xlws.FILTER('Supplier Emission'!$G$15:$G$49,
                   ('Supplier Emission'!$D$15:$D$49=H1096) * ('Supplier Emission'!$F$15:$F$49=$E$541)),
            _xlws.FILTER('Supplier Emission'!$H$15:$H$49,
                   ('Supplier Emission'!$D$15:$D$49=H1096) * ('Supplier Emission'!$F$15:$F$49=$E$541)),
            ""),
    "")</f>
        <v/>
      </c>
      <c r="O1096" s="311" t="str">
        <f t="array" ref="O1096">XLOOKUP(1,('Emission Factors'!$E$5:$E$488='GHG emissions calculations'!$F1096)*('Emission Factors'!$H$5:$H$488='GHG emissions calculations'!$H1096),INDEX('Emission Factors'!$E$5:$T$488,0,MATCH('GHG emissions calculations'!O$6,'Emission Factors'!$E$5:$T$5,0)),"",0)</f>
        <v/>
      </c>
      <c r="P1096" s="313" t="str">
        <f t="array" ref="P1096">IFERROR(
    INDEX('Emission Factors'!$E$5:$P$488,
          MATCH(1,
                ('Emission Factors'!$E$5:$E$488 = 'GHG emissions calculations'!$F1096) *
                ('Emission Factors'!$H$5:$H$488 = 'GHG emissions calculations'!$H1096),
                0),
          MATCH('GHG emissions calculations'!P$6,'Emission Factors'!$E$5:$P$5,0)),
    "")</f>
        <v/>
      </c>
      <c r="Q1096" s="311" t="str">
        <f t="array" ref="Q1096">IFERROR(
    IF(
        INDEX('Emission Factors'!$E$5:$P$488,
              MATCH(1,
                    ('Emission Factors'!$E$5:$E$488 = 'GHG emissions calculations'!$F1096) *
                    ('Emission Factors'!$H$5:$H$488 = 'GHG emissions calculations'!$H1096),
                    0),
              MATCH('GHG emissions calculations'!Q$6, 'Emission Factors'!$E$5:$P$5, 0)) &lt;&gt; "",
        INDEX('Emission Factors'!$E$5:$P$488,
              MATCH(1,
                    ('Emission Factors'!$E$5:$E$488 = 'GHG emissions calculations'!$F1096) *
                    ('Emission Factors'!$H$5:$H$488 = 'GHG emissions calculations'!$H1096),
                    0),
              MATCH('GHG emissions calculations'!Q$6, 'Emission Factors'!$E$5:$P$5, 0)),
        ""),
    "")</f>
        <v/>
      </c>
      <c r="R1096" s="311" t="str">
        <f t="array" ref="R1096">IFERROR(
    IF(
        INDEX('Emission Factors'!$E$5:$R$488,
              MATCH(1,
                    ('Emission Factors'!$E$5:$E$488 = 'GHG emissions calculations'!$F1096) *
                    ('Emission Factors'!$H$5:$H$488 = 'GHG emissions calculations'!$H1096),
                    0),
              MATCH('GHG emissions calculations'!R$6, 'Emission Factors'!$E$5:$R$5, 0)) &lt;&gt; "",
        INDEX('Emission Factors'!$E$5:$R$488,
              MATCH(1,
                    ('Emission Factors'!$E$5:$E$488 = 'GHG emissions calculations'!$F1096) *
                    ('Emission Factors'!$H$5:$H$488 = 'GHG emissions calculations'!$H1096),
                    0),
              MATCH('GHG emissions calculations'!R$6, 'Emission Factors'!$E$5:$R$5, 0)),
        ""),
    "")</f>
        <v/>
      </c>
      <c r="S1096" s="312">
        <f t="shared" si="2"/>
        <v>0</v>
      </c>
      <c r="T1096" s="23"/>
    </row>
    <row r="1097" ht="15.75" customHeight="1" outlineLevel="1">
      <c r="A1097" s="23"/>
      <c r="B1097" s="71"/>
      <c r="C1097" s="71"/>
      <c r="D1097" s="71"/>
      <c r="E1097" s="314"/>
      <c r="F1097" s="311" t="str">
        <f>Lists!T446</f>
        <v>Virgin Steel - Europe</v>
      </c>
      <c r="G1097" s="311" t="str">
        <f t="array" ref="G1097">XLOOKUP(1,('Emission Factors'!$E$5:$E$488='GHG emissions calculations'!$F1097)*('Emission Factors'!$H$5:$H$488='GHG emissions calculations'!$H1097),INDEX('Emission Factors'!$E$5:$T$488,0,MATCH('GHG emissions calculations'!G$6,'Emission Factors'!$E$5:$T$5,0)),"",0)</f>
        <v/>
      </c>
      <c r="H1097" s="311" t="s">
        <v>237</v>
      </c>
      <c r="I1097" s="312" t="str">
        <f>IF(
    SUMIFS('Import data'!$L$25:$L$80,
           'Import data'!$J$25:$J$80, F1097,
           'Import data'!$G$25:$G$80, 'GHG emissions calculations'!$H1097,
           'Import data'!$I$25:$I$80,$E$541) &lt;&gt; 0,
    SUMIFS('Import data'!$L$25:$L$80,
           'Import data'!$J$25:$J$80, F1097,
           'Import data'!$G$25:$G$80, 'GHG emissions calculations'!$H1097,
           'Import data'!$I$25:$I$80,$E$541),
    ""
)</f>
        <v/>
      </c>
      <c r="J1097" s="311" t="str">
        <f t="array" ref="J1097">IF(
    XLOOKUP(F1097, 'Import data'!$J$26:$J$47, 'Import data'!$M$26:$M$47, "", 0) = "Please add the region-specific supplier emission factor or choose a different region available in the IAEG database.",
    "",
    XLOOKUP(F1097, 'Import data'!$J$26:$J$47, 'Import data'!$M$26:$M$47, "", 0)
)</f>
        <v/>
      </c>
      <c r="K1097" s="311" t="str">
        <f t="array" ref="K1097">IFERROR(
    XLOOKUP(F1097,
            _xlws.FILTER('Supplier Emission'!$G$15:$G$49,
                   ('Supplier Emission'!$D$15:$D$49=H1097) * ('Supplier Emission'!$F$15:$F$49=$E$541)),
            _xlws.FILTER('Supplier Emission'!$I$15:$I$49,
                   ('Supplier Emission'!$D$15:$D$49=H1097) * ('Supplier Emission'!$F$15:$F$49=$E$541)),
            ""),
    "")</f>
        <v/>
      </c>
      <c r="L1097" s="311" t="str">
        <f t="array" ref="L1097">IFERROR(
    XLOOKUP(F1097,
            _xlws.FILTER('Supplier Emission'!$G$15:$G$49,
                   ('Supplier Emission'!$D$15:$D$49=H1097) * ('Supplier Emission'!$F$15:$F$49=$E$541)),
            _xlws.FILTER('Supplier Emission'!$J$15:$J$49,
                   ('Supplier Emission'!$D$15:$D$49=H1097) * ('Supplier Emission'!$F$15:$F$49=$E$541)),
            ""),
    "")</f>
        <v/>
      </c>
      <c r="M1097" s="311" t="str">
        <f t="array" ref="M1097">IFERROR(
    XLOOKUP(F1097,
            _xlws.FILTER('Supplier Emission'!$G$15:$G$49,
                   ('Supplier Emission'!$D$15:$D$49=H1097) * ('Supplier Emission'!$F$15:$F$49=$E$541)),
            _xlws.FILTER('Supplier Emission'!$M$15:$M$49,
                   ('Supplier Emission'!$D$15:$D$49=H1097) * ('Supplier Emission'!$F$15:$F$49=$E$541)),
            ""),
    "")</f>
        <v/>
      </c>
      <c r="N1097" s="311" t="str">
        <f t="array" ref="N1097">IFERROR(
    XLOOKUP(F1097,
            _xlws.FILTER('Supplier Emission'!$G$15:$G$49,
                   ('Supplier Emission'!$D$15:$D$49=H1097) * ('Supplier Emission'!$F$15:$F$49=$E$541)),
            _xlws.FILTER('Supplier Emission'!$H$15:$H$49,
                   ('Supplier Emission'!$D$15:$D$49=H1097) * ('Supplier Emission'!$F$15:$F$49=$E$541)),
            ""),
    "")</f>
        <v/>
      </c>
      <c r="O1097" s="311" t="str">
        <f t="array" ref="O1097">XLOOKUP(1,('Emission Factors'!$E$5:$E$488='GHG emissions calculations'!$F1097)*('Emission Factors'!$H$5:$H$488='GHG emissions calculations'!$H1097),INDEX('Emission Factors'!$E$5:$T$488,0,MATCH('GHG emissions calculations'!O$6,'Emission Factors'!$E$5:$T$5,0)),"",0)</f>
        <v>Acier ou fer blanc/neuf</v>
      </c>
      <c r="P1097" s="313">
        <f t="array" ref="P1097">IFERROR(
    INDEX('Emission Factors'!$E$5:$P$488,
          MATCH(1,
                ('Emission Factors'!$E$5:$E$488 = 'GHG emissions calculations'!$F1097) *
                ('Emission Factors'!$H$5:$H$488 = 'GHG emissions calculations'!$H1097),
                0),
          MATCH('GHG emissions calculations'!P$6,'Emission Factors'!$E$5:$P$5,0)),
    "")</f>
        <v>2.21</v>
      </c>
      <c r="Q1097" s="311" t="str">
        <f t="array" ref="Q1097">IFERROR(
    IF(
        INDEX('Emission Factors'!$E$5:$P$488,
              MATCH(1,
                    ('Emission Factors'!$E$5:$E$488 = 'GHG emissions calculations'!$F1097) *
                    ('Emission Factors'!$H$5:$H$488 = 'GHG emissions calculations'!$H1097),
                    0),
              MATCH('GHG emissions calculations'!Q$6, 'Emission Factors'!$E$5:$P$5, 0)) &lt;&gt; "",
        INDEX('Emission Factors'!$E$5:$P$488,
              MATCH(1,
                    ('Emission Factors'!$E$5:$E$488 = 'GHG emissions calculations'!$F1097) *
                    ('Emission Factors'!$H$5:$H$488 = 'GHG emissions calculations'!$H1097),
                    0),
              MATCH('GHG emissions calculations'!Q$6, 'Emission Factors'!$E$5:$P$5, 0)),
        ""),
    "")</f>
        <v>kgCO2e/kg</v>
      </c>
      <c r="R1097" s="311" t="str">
        <f t="array" ref="R1097">IFERROR(
    IF(
        INDEX('Emission Factors'!$E$5:$R$488,
              MATCH(1,
                    ('Emission Factors'!$E$5:$E$488 = 'GHG emissions calculations'!$F1097) *
                    ('Emission Factors'!$H$5:$H$488 = 'GHG emissions calculations'!$H1097),
                    0),
              MATCH('GHG emissions calculations'!R$6, 'Emission Factors'!$E$5:$R$5, 0)) &lt;&gt; "",
        INDEX('Emission Factors'!$E$5:$R$488,
              MATCH(1,
                    ('Emission Factors'!$E$5:$E$488 = 'GHG emissions calculations'!$F1097) *
                    ('Emission Factors'!$H$5:$H$488 = 'GHG emissions calculations'!$H1097),
                    0),
              MATCH('GHG emissions calculations'!R$6, 'Emission Factors'!$E$5:$R$5, 0)),
        ""),
    "")</f>
        <v>Europe</v>
      </c>
      <c r="S1097" s="312">
        <f t="shared" si="2"/>
        <v>0</v>
      </c>
      <c r="T1097" s="23"/>
    </row>
    <row r="1098" ht="15.75" customHeight="1" outlineLevel="1">
      <c r="A1098" s="23"/>
      <c r="B1098" s="71"/>
      <c r="C1098" s="71"/>
      <c r="D1098" s="71"/>
      <c r="E1098" s="314"/>
      <c r="F1098" s="311" t="str">
        <f>Lists!T451</f>
        <v>Virgin Steel - Global or unspecified region</v>
      </c>
      <c r="G1098" s="311" t="str">
        <f t="array" ref="G1098">XLOOKUP(1,('Emission Factors'!$E$5:$E$488='GHG emissions calculations'!$F1098)*('Emission Factors'!$H$5:$H$488='GHG emissions calculations'!$H1098),INDEX('Emission Factors'!$E$5:$T$488,0,MATCH('GHG emissions calculations'!G$6,'Emission Factors'!$E$5:$T$5,0)),"",0)</f>
        <v/>
      </c>
      <c r="H1098" s="311" t="s">
        <v>237</v>
      </c>
      <c r="I1098" s="312" t="str">
        <f>IF(
    SUMIFS('Import data'!$L$25:$L$80,
           'Import data'!$J$25:$J$80, F1098,
           'Import data'!$G$25:$G$80, 'GHG emissions calculations'!$H1098,
           'Import data'!$I$25:$I$80,$E$541) &lt;&gt; 0,
    SUMIFS('Import data'!$L$25:$L$80,
           'Import data'!$J$25:$J$80, F1098,
           'Import data'!$G$25:$G$80, 'GHG emissions calculations'!$H1098,
           'Import data'!$I$25:$I$80,$E$541),
    ""
)</f>
        <v/>
      </c>
      <c r="J1098" s="311" t="str">
        <f t="array" ref="J1098">IF(
    XLOOKUP(F1098, 'Import data'!$J$26:$J$47, 'Import data'!$M$26:$M$47, "", 0) = "Please add the region-specific supplier emission factor or choose a different region available in the IAEG database.",
    "",
    XLOOKUP(F1098, 'Import data'!$J$26:$J$47, 'Import data'!$M$26:$M$47, "", 0)
)</f>
        <v/>
      </c>
      <c r="K1098" s="311" t="str">
        <f t="array" ref="K1098">IFERROR(
    XLOOKUP(F1098,
            _xlws.FILTER('Supplier Emission'!$G$15:$G$49,
                   ('Supplier Emission'!$D$15:$D$49=H1098) * ('Supplier Emission'!$F$15:$F$49=$E$541)),
            _xlws.FILTER('Supplier Emission'!$I$15:$I$49,
                   ('Supplier Emission'!$D$15:$D$49=H1098) * ('Supplier Emission'!$F$15:$F$49=$E$541)),
            ""),
    "")</f>
        <v/>
      </c>
      <c r="L1098" s="311" t="str">
        <f t="array" ref="L1098">IFERROR(
    XLOOKUP(F1098,
            _xlws.FILTER('Supplier Emission'!$G$15:$G$49,
                   ('Supplier Emission'!$D$15:$D$49=H1098) * ('Supplier Emission'!$F$15:$F$49=$E$541)),
            _xlws.FILTER('Supplier Emission'!$J$15:$J$49,
                   ('Supplier Emission'!$D$15:$D$49=H1098) * ('Supplier Emission'!$F$15:$F$49=$E$541)),
            ""),
    "")</f>
        <v/>
      </c>
      <c r="M1098" s="311" t="str">
        <f t="array" ref="M1098">IFERROR(
    XLOOKUP(F1098,
            _xlws.FILTER('Supplier Emission'!$G$15:$G$49,
                   ('Supplier Emission'!$D$15:$D$49=H1098) * ('Supplier Emission'!$F$15:$F$49=$E$541)),
            _xlws.FILTER('Supplier Emission'!$M$15:$M$49,
                   ('Supplier Emission'!$D$15:$D$49=H1098) * ('Supplier Emission'!$F$15:$F$49=$E$541)),
            ""),
    "")</f>
        <v/>
      </c>
      <c r="N1098" s="311" t="str">
        <f t="array" ref="N1098">IFERROR(
    XLOOKUP(F1098,
            _xlws.FILTER('Supplier Emission'!$G$15:$G$49,
                   ('Supplier Emission'!$D$15:$D$49=H1098) * ('Supplier Emission'!$F$15:$F$49=$E$541)),
            _xlws.FILTER('Supplier Emission'!$H$15:$H$49,
                   ('Supplier Emission'!$D$15:$D$49=H1098) * ('Supplier Emission'!$F$15:$F$49=$E$541)),
            ""),
    "")</f>
        <v/>
      </c>
      <c r="O1098" s="311" t="str">
        <f t="array" ref="O1098">XLOOKUP(1,('Emission Factors'!$E$5:$E$488='GHG emissions calculations'!$F1098)*('Emission Factors'!$H$5:$H$488='GHG emissions calculations'!$H1098),INDEX('Emission Factors'!$E$5:$T$488,0,MATCH('GHG emissions calculations'!O$6,'Emission Factors'!$E$5:$T$5,0)),"",0)</f>
        <v/>
      </c>
      <c r="P1098" s="313" t="str">
        <f t="array" ref="P1098">IFERROR(
    INDEX('Emission Factors'!$E$5:$P$488,
          MATCH(1,
                ('Emission Factors'!$E$5:$E$488 = 'GHG emissions calculations'!$F1098) *
                ('Emission Factors'!$H$5:$H$488 = 'GHG emissions calculations'!$H1098),
                0),
          MATCH('GHG emissions calculations'!P$6,'Emission Factors'!$E$5:$P$5,0)),
    "")</f>
        <v/>
      </c>
      <c r="Q1098" s="311" t="str">
        <f t="array" ref="Q1098">IFERROR(
    IF(
        INDEX('Emission Factors'!$E$5:$P$488,
              MATCH(1,
                    ('Emission Factors'!$E$5:$E$488 = 'GHG emissions calculations'!$F1098) *
                    ('Emission Factors'!$H$5:$H$488 = 'GHG emissions calculations'!$H1098),
                    0),
              MATCH('GHG emissions calculations'!Q$6, 'Emission Factors'!$E$5:$P$5, 0)) &lt;&gt; "",
        INDEX('Emission Factors'!$E$5:$P$488,
              MATCH(1,
                    ('Emission Factors'!$E$5:$E$488 = 'GHG emissions calculations'!$F1098) *
                    ('Emission Factors'!$H$5:$H$488 = 'GHG emissions calculations'!$H1098),
                    0),
              MATCH('GHG emissions calculations'!Q$6, 'Emission Factors'!$E$5:$P$5, 0)),
        ""),
    "")</f>
        <v/>
      </c>
      <c r="R1098" s="311" t="str">
        <f t="array" ref="R1098">IFERROR(
    IF(
        INDEX('Emission Factors'!$E$5:$R$488,
              MATCH(1,
                    ('Emission Factors'!$E$5:$E$488 = 'GHG emissions calculations'!$F1098) *
                    ('Emission Factors'!$H$5:$H$488 = 'GHG emissions calculations'!$H1098),
                    0),
              MATCH('GHG emissions calculations'!R$6, 'Emission Factors'!$E$5:$R$5, 0)) &lt;&gt; "",
        INDEX('Emission Factors'!$E$5:$R$488,
              MATCH(1,
                    ('Emission Factors'!$E$5:$E$488 = 'GHG emissions calculations'!$F1098) *
                    ('Emission Factors'!$H$5:$H$488 = 'GHG emissions calculations'!$H1098),
                    0),
              MATCH('GHG emissions calculations'!R$6, 'Emission Factors'!$E$5:$R$5, 0)),
        ""),
    "")</f>
        <v/>
      </c>
      <c r="S1098" s="312">
        <f t="shared" si="2"/>
        <v>0</v>
      </c>
      <c r="T1098" s="23"/>
    </row>
    <row r="1099" ht="15.75" customHeight="1" outlineLevel="1">
      <c r="A1099" s="23"/>
      <c r="B1099" s="71"/>
      <c r="C1099" s="71"/>
      <c r="D1099" s="71"/>
      <c r="E1099" s="314"/>
      <c r="F1099" s="311" t="str">
        <f>Lists!T450</f>
        <v>Virgin Steel - Middle East</v>
      </c>
      <c r="G1099" s="311" t="str">
        <f t="array" ref="G1099">XLOOKUP(1,('Emission Factors'!$E$5:$E$488='GHG emissions calculations'!$F1099)*('Emission Factors'!$H$5:$H$488='GHG emissions calculations'!$H1099),INDEX('Emission Factors'!$E$5:$T$488,0,MATCH('GHG emissions calculations'!G$6,'Emission Factors'!$E$5:$T$5,0)),"",0)</f>
        <v/>
      </c>
      <c r="H1099" s="311" t="s">
        <v>237</v>
      </c>
      <c r="I1099" s="312" t="str">
        <f>IF(
    SUMIFS('Import data'!$L$25:$L$80,
           'Import data'!$J$25:$J$80, F1099,
           'Import data'!$G$25:$G$80, 'GHG emissions calculations'!$H1099,
           'Import data'!$I$25:$I$80,$E$541) &lt;&gt; 0,
    SUMIFS('Import data'!$L$25:$L$80,
           'Import data'!$J$25:$J$80, F1099,
           'Import data'!$G$25:$G$80, 'GHG emissions calculations'!$H1099,
           'Import data'!$I$25:$I$80,$E$541),
    ""
)</f>
        <v/>
      </c>
      <c r="J1099" s="311" t="str">
        <f t="array" ref="J1099">IF(
    XLOOKUP(F1099, 'Import data'!$J$26:$J$47, 'Import data'!$M$26:$M$47, "", 0) = "Please add the region-specific supplier emission factor or choose a different region available in the IAEG database.",
    "",
    XLOOKUP(F1099, 'Import data'!$J$26:$J$47, 'Import data'!$M$26:$M$47, "", 0)
)</f>
        <v/>
      </c>
      <c r="K1099" s="311" t="str">
        <f t="array" ref="K1099">IFERROR(
    XLOOKUP(F1099,
            _xlws.FILTER('Supplier Emission'!$G$15:$G$49,
                   ('Supplier Emission'!$D$15:$D$49=H1099) * ('Supplier Emission'!$F$15:$F$49=$E$541)),
            _xlws.FILTER('Supplier Emission'!$I$15:$I$49,
                   ('Supplier Emission'!$D$15:$D$49=H1099) * ('Supplier Emission'!$F$15:$F$49=$E$541)),
            ""),
    "")</f>
        <v/>
      </c>
      <c r="L1099" s="311" t="str">
        <f t="array" ref="L1099">IFERROR(
    XLOOKUP(F1099,
            _xlws.FILTER('Supplier Emission'!$G$15:$G$49,
                   ('Supplier Emission'!$D$15:$D$49=H1099) * ('Supplier Emission'!$F$15:$F$49=$E$541)),
            _xlws.FILTER('Supplier Emission'!$J$15:$J$49,
                   ('Supplier Emission'!$D$15:$D$49=H1099) * ('Supplier Emission'!$F$15:$F$49=$E$541)),
            ""),
    "")</f>
        <v/>
      </c>
      <c r="M1099" s="311" t="str">
        <f t="array" ref="M1099">IFERROR(
    XLOOKUP(F1099,
            _xlws.FILTER('Supplier Emission'!$G$15:$G$49,
                   ('Supplier Emission'!$D$15:$D$49=H1099) * ('Supplier Emission'!$F$15:$F$49=$E$541)),
            _xlws.FILTER('Supplier Emission'!$M$15:$M$49,
                   ('Supplier Emission'!$D$15:$D$49=H1099) * ('Supplier Emission'!$F$15:$F$49=$E$541)),
            ""),
    "")</f>
        <v/>
      </c>
      <c r="N1099" s="311" t="str">
        <f t="array" ref="N1099">IFERROR(
    XLOOKUP(F1099,
            _xlws.FILTER('Supplier Emission'!$G$15:$G$49,
                   ('Supplier Emission'!$D$15:$D$49=H1099) * ('Supplier Emission'!$F$15:$F$49=$E$541)),
            _xlws.FILTER('Supplier Emission'!$H$15:$H$49,
                   ('Supplier Emission'!$D$15:$D$49=H1099) * ('Supplier Emission'!$F$15:$F$49=$E$541)),
            ""),
    "")</f>
        <v/>
      </c>
      <c r="O1099" s="311" t="str">
        <f t="array" ref="O1099">XLOOKUP(1,('Emission Factors'!$E$5:$E$488='GHG emissions calculations'!$F1099)*('Emission Factors'!$H$5:$H$488='GHG emissions calculations'!$H1099),INDEX('Emission Factors'!$E$5:$T$488,0,MATCH('GHG emissions calculations'!O$6,'Emission Factors'!$E$5:$T$5,0)),"",0)</f>
        <v/>
      </c>
      <c r="P1099" s="313" t="str">
        <f t="array" ref="P1099">IFERROR(
    INDEX('Emission Factors'!$E$5:$P$488,
          MATCH(1,
                ('Emission Factors'!$E$5:$E$488 = 'GHG emissions calculations'!$F1099) *
                ('Emission Factors'!$H$5:$H$488 = 'GHG emissions calculations'!$H1099),
                0),
          MATCH('GHG emissions calculations'!P$6,'Emission Factors'!$E$5:$P$5,0)),
    "")</f>
        <v/>
      </c>
      <c r="Q1099" s="311" t="str">
        <f t="array" ref="Q1099">IFERROR(
    IF(
        INDEX('Emission Factors'!$E$5:$P$488,
              MATCH(1,
                    ('Emission Factors'!$E$5:$E$488 = 'GHG emissions calculations'!$F1099) *
                    ('Emission Factors'!$H$5:$H$488 = 'GHG emissions calculations'!$H1099),
                    0),
              MATCH('GHG emissions calculations'!Q$6, 'Emission Factors'!$E$5:$P$5, 0)) &lt;&gt; "",
        INDEX('Emission Factors'!$E$5:$P$488,
              MATCH(1,
                    ('Emission Factors'!$E$5:$E$488 = 'GHG emissions calculations'!$F1099) *
                    ('Emission Factors'!$H$5:$H$488 = 'GHG emissions calculations'!$H1099),
                    0),
              MATCH('GHG emissions calculations'!Q$6, 'Emission Factors'!$E$5:$P$5, 0)),
        ""),
    "")</f>
        <v/>
      </c>
      <c r="R1099" s="311" t="str">
        <f t="array" ref="R1099">IFERROR(
    IF(
        INDEX('Emission Factors'!$E$5:$R$488,
              MATCH(1,
                    ('Emission Factors'!$E$5:$E$488 = 'GHG emissions calculations'!$F1099) *
                    ('Emission Factors'!$H$5:$H$488 = 'GHG emissions calculations'!$H1099),
                    0),
              MATCH('GHG emissions calculations'!R$6, 'Emission Factors'!$E$5:$R$5, 0)) &lt;&gt; "",
        INDEX('Emission Factors'!$E$5:$R$488,
              MATCH(1,
                    ('Emission Factors'!$E$5:$E$488 = 'GHG emissions calculations'!$F1099) *
                    ('Emission Factors'!$H$5:$H$488 = 'GHG emissions calculations'!$H1099),
                    0),
              MATCH('GHG emissions calculations'!R$6, 'Emission Factors'!$E$5:$R$5, 0)),
        ""),
    "")</f>
        <v/>
      </c>
      <c r="S1099" s="312">
        <f t="shared" si="2"/>
        <v>0</v>
      </c>
      <c r="T1099" s="23"/>
    </row>
    <row r="1100" ht="15.75" customHeight="1" outlineLevel="1">
      <c r="A1100" s="23"/>
      <c r="B1100" s="71"/>
      <c r="C1100" s="71"/>
      <c r="D1100" s="71"/>
      <c r="E1100" s="314"/>
      <c r="F1100" s="311" t="str">
        <f>Lists!T449</f>
        <v>Virgin Steel - Oceania</v>
      </c>
      <c r="G1100" s="311" t="str">
        <f t="array" ref="G1100">XLOOKUP(1,('Emission Factors'!$E$5:$E$488='GHG emissions calculations'!$F1100)*('Emission Factors'!$H$5:$H$488='GHG emissions calculations'!$H1100),INDEX('Emission Factors'!$E$5:$T$488,0,MATCH('GHG emissions calculations'!G$6,'Emission Factors'!$E$5:$T$5,0)),"",0)</f>
        <v/>
      </c>
      <c r="H1100" s="311" t="s">
        <v>237</v>
      </c>
      <c r="I1100" s="312" t="str">
        <f>IF(
    SUMIFS('Import data'!$L$25:$L$80,
           'Import data'!$J$25:$J$80, F1100,
           'Import data'!$G$25:$G$80, 'GHG emissions calculations'!$H1100,
           'Import data'!$I$25:$I$80,$E$541) &lt;&gt; 0,
    SUMIFS('Import data'!$L$25:$L$80,
           'Import data'!$J$25:$J$80, F1100,
           'Import data'!$G$25:$G$80, 'GHG emissions calculations'!$H1100,
           'Import data'!$I$25:$I$80,$E$541),
    ""
)</f>
        <v/>
      </c>
      <c r="J1100" s="311" t="str">
        <f t="array" ref="J1100">IF(
    XLOOKUP(F1100, 'Import data'!$J$26:$J$47, 'Import data'!$M$26:$M$47, "", 0) = "Please add the region-specific supplier emission factor or choose a different region available in the IAEG database.",
    "",
    XLOOKUP(F1100, 'Import data'!$J$26:$J$47, 'Import data'!$M$26:$M$47, "", 0)
)</f>
        <v/>
      </c>
      <c r="K1100" s="311" t="str">
        <f t="array" ref="K1100">IFERROR(
    XLOOKUP(F1100,
            _xlws.FILTER('Supplier Emission'!$G$15:$G$49,
                   ('Supplier Emission'!$D$15:$D$49=H1100) * ('Supplier Emission'!$F$15:$F$49=$E$541)),
            _xlws.FILTER('Supplier Emission'!$I$15:$I$49,
                   ('Supplier Emission'!$D$15:$D$49=H1100) * ('Supplier Emission'!$F$15:$F$49=$E$541)),
            ""),
    "")</f>
        <v/>
      </c>
      <c r="L1100" s="311" t="str">
        <f t="array" ref="L1100">IFERROR(
    XLOOKUP(F1100,
            _xlws.FILTER('Supplier Emission'!$G$15:$G$49,
                   ('Supplier Emission'!$D$15:$D$49=H1100) * ('Supplier Emission'!$F$15:$F$49=$E$541)),
            _xlws.FILTER('Supplier Emission'!$J$15:$J$49,
                   ('Supplier Emission'!$D$15:$D$49=H1100) * ('Supplier Emission'!$F$15:$F$49=$E$541)),
            ""),
    "")</f>
        <v/>
      </c>
      <c r="M1100" s="311" t="str">
        <f t="array" ref="M1100">IFERROR(
    XLOOKUP(F1100,
            _xlws.FILTER('Supplier Emission'!$G$15:$G$49,
                   ('Supplier Emission'!$D$15:$D$49=H1100) * ('Supplier Emission'!$F$15:$F$49=$E$541)),
            _xlws.FILTER('Supplier Emission'!$M$15:$M$49,
                   ('Supplier Emission'!$D$15:$D$49=H1100) * ('Supplier Emission'!$F$15:$F$49=$E$541)),
            ""),
    "")</f>
        <v/>
      </c>
      <c r="N1100" s="311" t="str">
        <f t="array" ref="N1100">IFERROR(
    XLOOKUP(F1100,
            _xlws.FILTER('Supplier Emission'!$G$15:$G$49,
                   ('Supplier Emission'!$D$15:$D$49=H1100) * ('Supplier Emission'!$F$15:$F$49=$E$541)),
            _xlws.FILTER('Supplier Emission'!$H$15:$H$49,
                   ('Supplier Emission'!$D$15:$D$49=H1100) * ('Supplier Emission'!$F$15:$F$49=$E$541)),
            ""),
    "")</f>
        <v/>
      </c>
      <c r="O1100" s="311" t="str">
        <f t="array" ref="O1100">XLOOKUP(1,('Emission Factors'!$E$5:$E$488='GHG emissions calculations'!$F1100)*('Emission Factors'!$H$5:$H$488='GHG emissions calculations'!$H1100),INDEX('Emission Factors'!$E$5:$T$488,0,MATCH('GHG emissions calculations'!O$6,'Emission Factors'!$E$5:$T$5,0)),"",0)</f>
        <v/>
      </c>
      <c r="P1100" s="313" t="str">
        <f t="array" ref="P1100">IFERROR(
    INDEX('Emission Factors'!$E$5:$P$488,
          MATCH(1,
                ('Emission Factors'!$E$5:$E$488 = 'GHG emissions calculations'!$F1100) *
                ('Emission Factors'!$H$5:$H$488 = 'GHG emissions calculations'!$H1100),
                0),
          MATCH('GHG emissions calculations'!P$6,'Emission Factors'!$E$5:$P$5,0)),
    "")</f>
        <v/>
      </c>
      <c r="Q1100" s="311" t="str">
        <f t="array" ref="Q1100">IFERROR(
    IF(
        INDEX('Emission Factors'!$E$5:$P$488,
              MATCH(1,
                    ('Emission Factors'!$E$5:$E$488 = 'GHG emissions calculations'!$F1100) *
                    ('Emission Factors'!$H$5:$H$488 = 'GHG emissions calculations'!$H1100),
                    0),
              MATCH('GHG emissions calculations'!Q$6, 'Emission Factors'!$E$5:$P$5, 0)) &lt;&gt; "",
        INDEX('Emission Factors'!$E$5:$P$488,
              MATCH(1,
                    ('Emission Factors'!$E$5:$E$488 = 'GHG emissions calculations'!$F1100) *
                    ('Emission Factors'!$H$5:$H$488 = 'GHG emissions calculations'!$H1100),
                    0),
              MATCH('GHG emissions calculations'!Q$6, 'Emission Factors'!$E$5:$P$5, 0)),
        ""),
    "")</f>
        <v/>
      </c>
      <c r="R1100" s="311" t="str">
        <f t="array" ref="R1100">IFERROR(
    IF(
        INDEX('Emission Factors'!$E$5:$R$488,
              MATCH(1,
                    ('Emission Factors'!$E$5:$E$488 = 'GHG emissions calculations'!$F1100) *
                    ('Emission Factors'!$H$5:$H$488 = 'GHG emissions calculations'!$H1100),
                    0),
              MATCH('GHG emissions calculations'!R$6, 'Emission Factors'!$E$5:$R$5, 0)) &lt;&gt; "",
        INDEX('Emission Factors'!$E$5:$R$488,
              MATCH(1,
                    ('Emission Factors'!$E$5:$E$488 = 'GHG emissions calculations'!$F1100) *
                    ('Emission Factors'!$H$5:$H$488 = 'GHG emissions calculations'!$H1100),
                    0),
              MATCH('GHG emissions calculations'!R$6, 'Emission Factors'!$E$5:$R$5, 0)),
        ""),
    "")</f>
        <v/>
      </c>
      <c r="S1100" s="312">
        <f t="shared" si="2"/>
        <v>0</v>
      </c>
      <c r="T1100" s="23"/>
    </row>
    <row r="1101" ht="15.75" customHeight="1" outlineLevel="1">
      <c r="A1101" s="23"/>
      <c r="B1101" s="71"/>
      <c r="C1101" s="71"/>
      <c r="D1101" s="71"/>
      <c r="E1101" s="314"/>
      <c r="F1101" s="311" t="str">
        <f>Lists!T454</f>
        <v>Virgin Titanium - Africa</v>
      </c>
      <c r="G1101" s="311" t="str">
        <f t="array" ref="G1101">XLOOKUP(1,('Emission Factors'!$E$5:$E$488='GHG emissions calculations'!$F1101)*('Emission Factors'!$H$5:$H$488='GHG emissions calculations'!$H1101),INDEX('Emission Factors'!$E$5:$T$488,0,MATCH('GHG emissions calculations'!G$6,'Emission Factors'!$E$5:$T$5,0)),"",0)</f>
        <v/>
      </c>
      <c r="H1101" s="311" t="s">
        <v>237</v>
      </c>
      <c r="I1101" s="312" t="str">
        <f>IF(
    SUMIFS('Import data'!$L$25:$L$80,
           'Import data'!$J$25:$J$80, F1101,
           'Import data'!$G$25:$G$80, 'GHG emissions calculations'!$H1101,
           'Import data'!$I$25:$I$80,$E$541) &lt;&gt; 0,
    SUMIFS('Import data'!$L$25:$L$80,
           'Import data'!$J$25:$J$80, F1101,
           'Import data'!$G$25:$G$80, 'GHG emissions calculations'!$H1101,
           'Import data'!$I$25:$I$80,$E$541),
    ""
)</f>
        <v/>
      </c>
      <c r="J1101" s="311" t="str">
        <f t="array" ref="J1101">IF(
    XLOOKUP(F1101, 'Import data'!$J$26:$J$47, 'Import data'!$M$26:$M$47, "", 0) = "Please add the region-specific supplier emission factor or choose a different region available in the IAEG database.",
    "",
    XLOOKUP(F1101, 'Import data'!$J$26:$J$47, 'Import data'!$M$26:$M$47, "", 0)
)</f>
        <v/>
      </c>
      <c r="K1101" s="311" t="str">
        <f t="array" ref="K1101">IFERROR(
    XLOOKUP(F1101,
            _xlws.FILTER('Supplier Emission'!$G$15:$G$49,
                   ('Supplier Emission'!$D$15:$D$49=H1101) * ('Supplier Emission'!$F$15:$F$49=$E$541)),
            _xlws.FILTER('Supplier Emission'!$I$15:$I$49,
                   ('Supplier Emission'!$D$15:$D$49=H1101) * ('Supplier Emission'!$F$15:$F$49=$E$541)),
            ""),
    "")</f>
        <v/>
      </c>
      <c r="L1101" s="311" t="str">
        <f t="array" ref="L1101">IFERROR(
    XLOOKUP(F1101,
            _xlws.FILTER('Supplier Emission'!$G$15:$G$49,
                   ('Supplier Emission'!$D$15:$D$49=H1101) * ('Supplier Emission'!$F$15:$F$49=$E$541)),
            _xlws.FILTER('Supplier Emission'!$J$15:$J$49,
                   ('Supplier Emission'!$D$15:$D$49=H1101) * ('Supplier Emission'!$F$15:$F$49=$E$541)),
            ""),
    "")</f>
        <v/>
      </c>
      <c r="M1101" s="311" t="str">
        <f t="array" ref="M1101">IFERROR(
    XLOOKUP(F1101,
            _xlws.FILTER('Supplier Emission'!$G$15:$G$49,
                   ('Supplier Emission'!$D$15:$D$49=H1101) * ('Supplier Emission'!$F$15:$F$49=$E$541)),
            _xlws.FILTER('Supplier Emission'!$M$15:$M$49,
                   ('Supplier Emission'!$D$15:$D$49=H1101) * ('Supplier Emission'!$F$15:$F$49=$E$541)),
            ""),
    "")</f>
        <v/>
      </c>
      <c r="N1101" s="311" t="str">
        <f t="array" ref="N1101">IFERROR(
    XLOOKUP(F1101,
            _xlws.FILTER('Supplier Emission'!$G$15:$G$49,
                   ('Supplier Emission'!$D$15:$D$49=H1101) * ('Supplier Emission'!$F$15:$F$49=$E$541)),
            _xlws.FILTER('Supplier Emission'!$H$15:$H$49,
                   ('Supplier Emission'!$D$15:$D$49=H1101) * ('Supplier Emission'!$F$15:$F$49=$E$541)),
            ""),
    "")</f>
        <v/>
      </c>
      <c r="O1101" s="311" t="str">
        <f t="array" ref="O1101">XLOOKUP(1,('Emission Factors'!$E$5:$E$488='GHG emissions calculations'!$F1101)*('Emission Factors'!$H$5:$H$488='GHG emissions calculations'!$H1101),INDEX('Emission Factors'!$E$5:$T$488,0,MATCH('GHG emissions calculations'!O$6,'Emission Factors'!$E$5:$T$5,0)),"",0)</f>
        <v/>
      </c>
      <c r="P1101" s="313" t="str">
        <f t="array" ref="P1101">IFERROR(
    INDEX('Emission Factors'!$E$5:$P$488,
          MATCH(1,
                ('Emission Factors'!$E$5:$E$488 = 'GHG emissions calculations'!$F1101) *
                ('Emission Factors'!$H$5:$H$488 = 'GHG emissions calculations'!$H1101),
                0),
          MATCH('GHG emissions calculations'!P$6,'Emission Factors'!$E$5:$P$5,0)),
    "")</f>
        <v/>
      </c>
      <c r="Q1101" s="311" t="str">
        <f t="array" ref="Q1101">IFERROR(
    IF(
        INDEX('Emission Factors'!$E$5:$P$488,
              MATCH(1,
                    ('Emission Factors'!$E$5:$E$488 = 'GHG emissions calculations'!$F1101) *
                    ('Emission Factors'!$H$5:$H$488 = 'GHG emissions calculations'!$H1101),
                    0),
              MATCH('GHG emissions calculations'!Q$6, 'Emission Factors'!$E$5:$P$5, 0)) &lt;&gt; "",
        INDEX('Emission Factors'!$E$5:$P$488,
              MATCH(1,
                    ('Emission Factors'!$E$5:$E$488 = 'GHG emissions calculations'!$F1101) *
                    ('Emission Factors'!$H$5:$H$488 = 'GHG emissions calculations'!$H1101),
                    0),
              MATCH('GHG emissions calculations'!Q$6, 'Emission Factors'!$E$5:$P$5, 0)),
        ""),
    "")</f>
        <v/>
      </c>
      <c r="R1101" s="311" t="str">
        <f t="array" ref="R1101">IFERROR(
    IF(
        INDEX('Emission Factors'!$E$5:$R$488,
              MATCH(1,
                    ('Emission Factors'!$E$5:$E$488 = 'GHG emissions calculations'!$F1101) *
                    ('Emission Factors'!$H$5:$H$488 = 'GHG emissions calculations'!$H1101),
                    0),
              MATCH('GHG emissions calculations'!R$6, 'Emission Factors'!$E$5:$R$5, 0)) &lt;&gt; "",
        INDEX('Emission Factors'!$E$5:$R$488,
              MATCH(1,
                    ('Emission Factors'!$E$5:$E$488 = 'GHG emissions calculations'!$F1101) *
                    ('Emission Factors'!$H$5:$H$488 = 'GHG emissions calculations'!$H1101),
                    0),
              MATCH('GHG emissions calculations'!R$6, 'Emission Factors'!$E$5:$R$5, 0)),
        ""),
    "")</f>
        <v/>
      </c>
      <c r="S1101" s="312">
        <f t="shared" si="2"/>
        <v>0</v>
      </c>
      <c r="T1101" s="23"/>
    </row>
    <row r="1102" ht="15.75" customHeight="1" outlineLevel="1">
      <c r="A1102" s="23"/>
      <c r="B1102" s="71"/>
      <c r="C1102" s="71"/>
      <c r="D1102" s="71"/>
      <c r="E1102" s="314"/>
      <c r="F1102" s="311" t="str">
        <f>Lists!T452</f>
        <v>Virgin Titanium - America</v>
      </c>
      <c r="G1102" s="311" t="str">
        <f t="array" ref="G1102">XLOOKUP(1,('Emission Factors'!$E$5:$E$488='GHG emissions calculations'!$F1102)*('Emission Factors'!$H$5:$H$488='GHG emissions calculations'!$H1102),INDEX('Emission Factors'!$E$5:$T$488,0,MATCH('GHG emissions calculations'!G$6,'Emission Factors'!$E$5:$T$5,0)),"",0)</f>
        <v/>
      </c>
      <c r="H1102" s="311" t="s">
        <v>237</v>
      </c>
      <c r="I1102" s="312" t="str">
        <f>IF(
    SUMIFS('Import data'!$L$25:$L$80,
           'Import data'!$J$25:$J$80, F1102,
           'Import data'!$G$25:$G$80, 'GHG emissions calculations'!$H1102,
           'Import data'!$I$25:$I$80,$E$541) &lt;&gt; 0,
    SUMIFS('Import data'!$L$25:$L$80,
           'Import data'!$J$25:$J$80, F1102,
           'Import data'!$G$25:$G$80, 'GHG emissions calculations'!$H1102,
           'Import data'!$I$25:$I$80,$E$541),
    ""
)</f>
        <v/>
      </c>
      <c r="J1102" s="311" t="str">
        <f t="array" ref="J1102">IF(
    XLOOKUP(F1102, 'Import data'!$J$26:$J$47, 'Import data'!$M$26:$M$47, "", 0) = "Please add the region-specific supplier emission factor or choose a different region available in the IAEG database.",
    "",
    XLOOKUP(F1102, 'Import data'!$J$26:$J$47, 'Import data'!$M$26:$M$47, "", 0)
)</f>
        <v/>
      </c>
      <c r="K1102" s="311" t="str">
        <f t="array" ref="K1102">IFERROR(
    XLOOKUP(F1102,
            _xlws.FILTER('Supplier Emission'!$G$15:$G$49,
                   ('Supplier Emission'!$D$15:$D$49=H1102) * ('Supplier Emission'!$F$15:$F$49=$E$541)),
            _xlws.FILTER('Supplier Emission'!$I$15:$I$49,
                   ('Supplier Emission'!$D$15:$D$49=H1102) * ('Supplier Emission'!$F$15:$F$49=$E$541)),
            ""),
    "")</f>
        <v/>
      </c>
      <c r="L1102" s="311" t="str">
        <f t="array" ref="L1102">IFERROR(
    XLOOKUP(F1102,
            _xlws.FILTER('Supplier Emission'!$G$15:$G$49,
                   ('Supplier Emission'!$D$15:$D$49=H1102) * ('Supplier Emission'!$F$15:$F$49=$E$541)),
            _xlws.FILTER('Supplier Emission'!$J$15:$J$49,
                   ('Supplier Emission'!$D$15:$D$49=H1102) * ('Supplier Emission'!$F$15:$F$49=$E$541)),
            ""),
    "")</f>
        <v/>
      </c>
      <c r="M1102" s="311" t="str">
        <f t="array" ref="M1102">IFERROR(
    XLOOKUP(F1102,
            _xlws.FILTER('Supplier Emission'!$G$15:$G$49,
                   ('Supplier Emission'!$D$15:$D$49=H1102) * ('Supplier Emission'!$F$15:$F$49=$E$541)),
            _xlws.FILTER('Supplier Emission'!$M$15:$M$49,
                   ('Supplier Emission'!$D$15:$D$49=H1102) * ('Supplier Emission'!$F$15:$F$49=$E$541)),
            ""),
    "")</f>
        <v/>
      </c>
      <c r="N1102" s="311" t="str">
        <f t="array" ref="N1102">IFERROR(
    XLOOKUP(F1102,
            _xlws.FILTER('Supplier Emission'!$G$15:$G$49,
                   ('Supplier Emission'!$D$15:$D$49=H1102) * ('Supplier Emission'!$F$15:$F$49=$E$541)),
            _xlws.FILTER('Supplier Emission'!$H$15:$H$49,
                   ('Supplier Emission'!$D$15:$D$49=H1102) * ('Supplier Emission'!$F$15:$F$49=$E$541)),
            ""),
    "")</f>
        <v/>
      </c>
      <c r="O1102" s="311" t="str">
        <f t="array" ref="O1102">XLOOKUP(1,('Emission Factors'!$E$5:$E$488='GHG emissions calculations'!$F1102)*('Emission Factors'!$H$5:$H$488='GHG emissions calculations'!$H1102),INDEX('Emission Factors'!$E$5:$T$488,0,MATCH('GHG emissions calculations'!O$6,'Emission Factors'!$E$5:$T$5,0)),"",0)</f>
        <v/>
      </c>
      <c r="P1102" s="313" t="str">
        <f t="array" ref="P1102">IFERROR(
    INDEX('Emission Factors'!$E$5:$P$488,
          MATCH(1,
                ('Emission Factors'!$E$5:$E$488 = 'GHG emissions calculations'!$F1102) *
                ('Emission Factors'!$H$5:$H$488 = 'GHG emissions calculations'!$H1102),
                0),
          MATCH('GHG emissions calculations'!P$6,'Emission Factors'!$E$5:$P$5,0)),
    "")</f>
        <v/>
      </c>
      <c r="Q1102" s="311" t="str">
        <f t="array" ref="Q1102">IFERROR(
    IF(
        INDEX('Emission Factors'!$E$5:$P$488,
              MATCH(1,
                    ('Emission Factors'!$E$5:$E$488 = 'GHG emissions calculations'!$F1102) *
                    ('Emission Factors'!$H$5:$H$488 = 'GHG emissions calculations'!$H1102),
                    0),
              MATCH('GHG emissions calculations'!Q$6, 'Emission Factors'!$E$5:$P$5, 0)) &lt;&gt; "",
        INDEX('Emission Factors'!$E$5:$P$488,
              MATCH(1,
                    ('Emission Factors'!$E$5:$E$488 = 'GHG emissions calculations'!$F1102) *
                    ('Emission Factors'!$H$5:$H$488 = 'GHG emissions calculations'!$H1102),
                    0),
              MATCH('GHG emissions calculations'!Q$6, 'Emission Factors'!$E$5:$P$5, 0)),
        ""),
    "")</f>
        <v/>
      </c>
      <c r="R1102" s="311" t="str">
        <f t="array" ref="R1102">IFERROR(
    IF(
        INDEX('Emission Factors'!$E$5:$R$488,
              MATCH(1,
                    ('Emission Factors'!$E$5:$E$488 = 'GHG emissions calculations'!$F1102) *
                    ('Emission Factors'!$H$5:$H$488 = 'GHG emissions calculations'!$H1102),
                    0),
              MATCH('GHG emissions calculations'!R$6, 'Emission Factors'!$E$5:$R$5, 0)) &lt;&gt; "",
        INDEX('Emission Factors'!$E$5:$R$488,
              MATCH(1,
                    ('Emission Factors'!$E$5:$E$488 = 'GHG emissions calculations'!$F1102) *
                    ('Emission Factors'!$H$5:$H$488 = 'GHG emissions calculations'!$H1102),
                    0),
              MATCH('GHG emissions calculations'!R$6, 'Emission Factors'!$E$5:$R$5, 0)),
        ""),
    "")</f>
        <v/>
      </c>
      <c r="S1102" s="312">
        <f t="shared" si="2"/>
        <v>0</v>
      </c>
      <c r="T1102" s="23"/>
    </row>
    <row r="1103" ht="15.75" customHeight="1" outlineLevel="1">
      <c r="A1103" s="23"/>
      <c r="B1103" s="71"/>
      <c r="C1103" s="71"/>
      <c r="D1103" s="71"/>
      <c r="E1103" s="314"/>
      <c r="F1103" s="311" t="str">
        <f>Lists!T455</f>
        <v>Virgin Titanium - Asia</v>
      </c>
      <c r="G1103" s="311" t="str">
        <f t="array" ref="G1103">XLOOKUP(1,('Emission Factors'!$E$5:$E$488='GHG emissions calculations'!$F1103)*('Emission Factors'!$H$5:$H$488='GHG emissions calculations'!$H1103),INDEX('Emission Factors'!$E$5:$T$488,0,MATCH('GHG emissions calculations'!G$6,'Emission Factors'!$E$5:$T$5,0)),"",0)</f>
        <v/>
      </c>
      <c r="H1103" s="311" t="s">
        <v>237</v>
      </c>
      <c r="I1103" s="312" t="str">
        <f>IF(
    SUMIFS('Import data'!$L$25:$L$80,
           'Import data'!$J$25:$J$80, F1103,
           'Import data'!$G$25:$G$80, 'GHG emissions calculations'!$H1103,
           'Import data'!$I$25:$I$80,$E$541) &lt;&gt; 0,
    SUMIFS('Import data'!$L$25:$L$80,
           'Import data'!$J$25:$J$80, F1103,
           'Import data'!$G$25:$G$80, 'GHG emissions calculations'!$H1103,
           'Import data'!$I$25:$I$80,$E$541),
    ""
)</f>
        <v/>
      </c>
      <c r="J1103" s="311" t="str">
        <f t="array" ref="J1103">IF(
    XLOOKUP(F1103, 'Import data'!$J$26:$J$47, 'Import data'!$M$26:$M$47, "", 0) = "Please add the region-specific supplier emission factor or choose a different region available in the IAEG database.",
    "",
    XLOOKUP(F1103, 'Import data'!$J$26:$J$47, 'Import data'!$M$26:$M$47, "", 0)
)</f>
        <v/>
      </c>
      <c r="K1103" s="311" t="str">
        <f t="array" ref="K1103">IFERROR(
    XLOOKUP(F1103,
            _xlws.FILTER('Supplier Emission'!$G$15:$G$49,
                   ('Supplier Emission'!$D$15:$D$49=H1103) * ('Supplier Emission'!$F$15:$F$49=$E$541)),
            _xlws.FILTER('Supplier Emission'!$I$15:$I$49,
                   ('Supplier Emission'!$D$15:$D$49=H1103) * ('Supplier Emission'!$F$15:$F$49=$E$541)),
            ""),
    "")</f>
        <v/>
      </c>
      <c r="L1103" s="311" t="str">
        <f t="array" ref="L1103">IFERROR(
    XLOOKUP(F1103,
            _xlws.FILTER('Supplier Emission'!$G$15:$G$49,
                   ('Supplier Emission'!$D$15:$D$49=H1103) * ('Supplier Emission'!$F$15:$F$49=$E$541)),
            _xlws.FILTER('Supplier Emission'!$J$15:$J$49,
                   ('Supplier Emission'!$D$15:$D$49=H1103) * ('Supplier Emission'!$F$15:$F$49=$E$541)),
            ""),
    "")</f>
        <v/>
      </c>
      <c r="M1103" s="311" t="str">
        <f t="array" ref="M1103">IFERROR(
    XLOOKUP(F1103,
            _xlws.FILTER('Supplier Emission'!$G$15:$G$49,
                   ('Supplier Emission'!$D$15:$D$49=H1103) * ('Supplier Emission'!$F$15:$F$49=$E$541)),
            _xlws.FILTER('Supplier Emission'!$M$15:$M$49,
                   ('Supplier Emission'!$D$15:$D$49=H1103) * ('Supplier Emission'!$F$15:$F$49=$E$541)),
            ""),
    "")</f>
        <v/>
      </c>
      <c r="N1103" s="311" t="str">
        <f t="array" ref="N1103">IFERROR(
    XLOOKUP(F1103,
            _xlws.FILTER('Supplier Emission'!$G$15:$G$49,
                   ('Supplier Emission'!$D$15:$D$49=H1103) * ('Supplier Emission'!$F$15:$F$49=$E$541)),
            _xlws.FILTER('Supplier Emission'!$H$15:$H$49,
                   ('Supplier Emission'!$D$15:$D$49=H1103) * ('Supplier Emission'!$F$15:$F$49=$E$541)),
            ""),
    "")</f>
        <v/>
      </c>
      <c r="O1103" s="311" t="str">
        <f t="array" ref="O1103">XLOOKUP(1,('Emission Factors'!$E$5:$E$488='GHG emissions calculations'!$F1103)*('Emission Factors'!$H$5:$H$488='GHG emissions calculations'!$H1103),INDEX('Emission Factors'!$E$5:$T$488,0,MATCH('GHG emissions calculations'!O$6,'Emission Factors'!$E$5:$T$5,0)),"",0)</f>
        <v/>
      </c>
      <c r="P1103" s="313" t="str">
        <f t="array" ref="P1103">IFERROR(
    INDEX('Emission Factors'!$E$5:$P$488,
          MATCH(1,
                ('Emission Factors'!$E$5:$E$488 = 'GHG emissions calculations'!$F1103) *
                ('Emission Factors'!$H$5:$H$488 = 'GHG emissions calculations'!$H1103),
                0),
          MATCH('GHG emissions calculations'!P$6,'Emission Factors'!$E$5:$P$5,0)),
    "")</f>
        <v/>
      </c>
      <c r="Q1103" s="311" t="str">
        <f t="array" ref="Q1103">IFERROR(
    IF(
        INDEX('Emission Factors'!$E$5:$P$488,
              MATCH(1,
                    ('Emission Factors'!$E$5:$E$488 = 'GHG emissions calculations'!$F1103) *
                    ('Emission Factors'!$H$5:$H$488 = 'GHG emissions calculations'!$H1103),
                    0),
              MATCH('GHG emissions calculations'!Q$6, 'Emission Factors'!$E$5:$P$5, 0)) &lt;&gt; "",
        INDEX('Emission Factors'!$E$5:$P$488,
              MATCH(1,
                    ('Emission Factors'!$E$5:$E$488 = 'GHG emissions calculations'!$F1103) *
                    ('Emission Factors'!$H$5:$H$488 = 'GHG emissions calculations'!$H1103),
                    0),
              MATCH('GHG emissions calculations'!Q$6, 'Emission Factors'!$E$5:$P$5, 0)),
        ""),
    "")</f>
        <v/>
      </c>
      <c r="R1103" s="311" t="str">
        <f t="array" ref="R1103">IFERROR(
    IF(
        INDEX('Emission Factors'!$E$5:$R$488,
              MATCH(1,
                    ('Emission Factors'!$E$5:$E$488 = 'GHG emissions calculations'!$F1103) *
                    ('Emission Factors'!$H$5:$H$488 = 'GHG emissions calculations'!$H1103),
                    0),
              MATCH('GHG emissions calculations'!R$6, 'Emission Factors'!$E$5:$R$5, 0)) &lt;&gt; "",
        INDEX('Emission Factors'!$E$5:$R$488,
              MATCH(1,
                    ('Emission Factors'!$E$5:$E$488 = 'GHG emissions calculations'!$F1103) *
                    ('Emission Factors'!$H$5:$H$488 = 'GHG emissions calculations'!$H1103),
                    0),
              MATCH('GHG emissions calculations'!R$6, 'Emission Factors'!$E$5:$R$5, 0)),
        ""),
    "")</f>
        <v/>
      </c>
      <c r="S1103" s="312">
        <f t="shared" si="2"/>
        <v>0</v>
      </c>
      <c r="T1103" s="23"/>
    </row>
    <row r="1104" ht="15.75" customHeight="1" outlineLevel="1">
      <c r="A1104" s="23"/>
      <c r="B1104" s="71"/>
      <c r="C1104" s="71"/>
      <c r="D1104" s="71"/>
      <c r="E1104" s="314"/>
      <c r="F1104" s="311" t="str">
        <f>Lists!T453</f>
        <v>Virgin Titanium - Europe</v>
      </c>
      <c r="G1104" s="311">
        <f t="array" ref="G1104">XLOOKUP(1,('Emission Factors'!$E$5:$E$488='GHG emissions calculations'!$F1104)*('Emission Factors'!$H$5:$H$488='GHG emissions calculations'!$H1104),INDEX('Emission Factors'!$E$5:$T$488,0,MATCH('GHG emissions calculations'!G$6,'Emission Factors'!$E$5:$T$5,0)),"",0)</f>
        <v>3</v>
      </c>
      <c r="H1104" s="311" t="s">
        <v>237</v>
      </c>
      <c r="I1104" s="312" t="str">
        <f>IF(
    SUMIFS('Import data'!$L$25:$L$80,
           'Import data'!$J$25:$J$80, F1104,
           'Import data'!$G$25:$G$80, 'GHG emissions calculations'!$H1104,
           'Import data'!$I$25:$I$80,$E$541) &lt;&gt; 0,
    SUMIFS('Import data'!$L$25:$L$80,
           'Import data'!$J$25:$J$80, F1104,
           'Import data'!$G$25:$G$80, 'GHG emissions calculations'!$H1104,
           'Import data'!$I$25:$I$80,$E$541),
    ""
)</f>
        <v/>
      </c>
      <c r="J1104" s="311" t="str">
        <f t="array" ref="J1104">IF(
    XLOOKUP(F1104, 'Import data'!$J$26:$J$47, 'Import data'!$M$26:$M$47, "", 0) = "Please add the region-specific supplier emission factor or choose a different region available in the IAEG database.",
    "",
    XLOOKUP(F1104, 'Import data'!$J$26:$J$47, 'Import data'!$M$26:$M$47, "", 0)
)</f>
        <v/>
      </c>
      <c r="K1104" s="311" t="str">
        <f t="array" ref="K1104">IFERROR(
    XLOOKUP(F1104,
            _xlws.FILTER('Supplier Emission'!$G$15:$G$49,
                   ('Supplier Emission'!$D$15:$D$49=H1104) * ('Supplier Emission'!$F$15:$F$49=$E$541)),
            _xlws.FILTER('Supplier Emission'!$I$15:$I$49,
                   ('Supplier Emission'!$D$15:$D$49=H1104) * ('Supplier Emission'!$F$15:$F$49=$E$541)),
            ""),
    "")</f>
        <v/>
      </c>
      <c r="L1104" s="311" t="str">
        <f t="array" ref="L1104">IFERROR(
    XLOOKUP(F1104,
            _xlws.FILTER('Supplier Emission'!$G$15:$G$49,
                   ('Supplier Emission'!$D$15:$D$49=H1104) * ('Supplier Emission'!$F$15:$F$49=$E$541)),
            _xlws.FILTER('Supplier Emission'!$J$15:$J$49,
                   ('Supplier Emission'!$D$15:$D$49=H1104) * ('Supplier Emission'!$F$15:$F$49=$E$541)),
            ""),
    "")</f>
        <v/>
      </c>
      <c r="M1104" s="311" t="str">
        <f t="array" ref="M1104">IFERROR(
    XLOOKUP(F1104,
            _xlws.FILTER('Supplier Emission'!$G$15:$G$49,
                   ('Supplier Emission'!$D$15:$D$49=H1104) * ('Supplier Emission'!$F$15:$F$49=$E$541)),
            _xlws.FILTER('Supplier Emission'!$M$15:$M$49,
                   ('Supplier Emission'!$D$15:$D$49=H1104) * ('Supplier Emission'!$F$15:$F$49=$E$541)),
            ""),
    "")</f>
        <v/>
      </c>
      <c r="N1104" s="311" t="str">
        <f t="array" ref="N1104">IFERROR(
    XLOOKUP(F1104,
            _xlws.FILTER('Supplier Emission'!$G$15:$G$49,
                   ('Supplier Emission'!$D$15:$D$49=H1104) * ('Supplier Emission'!$F$15:$F$49=$E$541)),
            _xlws.FILTER('Supplier Emission'!$H$15:$H$49,
                   ('Supplier Emission'!$D$15:$D$49=H1104) * ('Supplier Emission'!$F$15:$F$49=$E$541)),
            ""),
    "")</f>
        <v/>
      </c>
      <c r="O1104" s="311" t="str">
        <f t="array" ref="O1104">XLOOKUP(1,('Emission Factors'!$E$5:$E$488='GHG emissions calculations'!$F1104)*('Emission Factors'!$H$5:$H$488='GHG emissions calculations'!$H1104),INDEX('Emission Factors'!$E$5:$T$488,0,MATCH('GHG emissions calculations'!O$6,'Emission Factors'!$E$5:$T$5,0)),"",0)</f>
        <v>Titanium</v>
      </c>
      <c r="P1104" s="313">
        <f t="array" ref="P1104">IFERROR(
    INDEX('Emission Factors'!$E$5:$P$488,
          MATCH(1,
                ('Emission Factors'!$E$5:$E$488 = 'GHG emissions calculations'!$F1104) *
                ('Emission Factors'!$H$5:$H$488 = 'GHG emissions calculations'!$H1104),
                0),
          MATCH('GHG emissions calculations'!P$6,'Emission Factors'!$E$5:$P$5,0)),
    "")</f>
        <v>48.33</v>
      </c>
      <c r="Q1104" s="311" t="str">
        <f t="array" ref="Q1104">IFERROR(
    IF(
        INDEX('Emission Factors'!$E$5:$P$488,
              MATCH(1,
                    ('Emission Factors'!$E$5:$E$488 = 'GHG emissions calculations'!$F1104) *
                    ('Emission Factors'!$H$5:$H$488 = 'GHG emissions calculations'!$H1104),
                    0),
              MATCH('GHG emissions calculations'!Q$6, 'Emission Factors'!$E$5:$P$5, 0)) &lt;&gt; "",
        INDEX('Emission Factors'!$E$5:$P$488,
              MATCH(1,
                    ('Emission Factors'!$E$5:$E$488 = 'GHG emissions calculations'!$F1104) *
                    ('Emission Factors'!$H$5:$H$488 = 'GHG emissions calculations'!$H1104),
                    0),
              MATCH('GHG emissions calculations'!Q$6, 'Emission Factors'!$E$5:$P$5, 0)),
        ""),
    "")</f>
        <v>kgCO2e/kg</v>
      </c>
      <c r="R1104" s="311" t="str">
        <f t="array" ref="R1104">IFERROR(
    IF(
        INDEX('Emission Factors'!$E$5:$R$488,
              MATCH(1,
                    ('Emission Factors'!$E$5:$E$488 = 'GHG emissions calculations'!$F1104) *
                    ('Emission Factors'!$H$5:$H$488 = 'GHG emissions calculations'!$H1104),
                    0),
              MATCH('GHG emissions calculations'!R$6, 'Emission Factors'!$E$5:$R$5, 0)) &lt;&gt; "",
        INDEX('Emission Factors'!$E$5:$R$488,
              MATCH(1,
                    ('Emission Factors'!$E$5:$E$488 = 'GHG emissions calculations'!$F1104) *
                    ('Emission Factors'!$H$5:$H$488 = 'GHG emissions calculations'!$H1104),
                    0),
              MATCH('GHG emissions calculations'!R$6, 'Emission Factors'!$E$5:$R$5, 0)),
        ""),
    "")</f>
        <v>Europe</v>
      </c>
      <c r="S1104" s="312">
        <f t="shared" si="2"/>
        <v>0</v>
      </c>
      <c r="T1104" s="23"/>
    </row>
    <row r="1105" ht="15.75" customHeight="1" outlineLevel="1">
      <c r="A1105" s="23"/>
      <c r="B1105" s="71"/>
      <c r="C1105" s="71"/>
      <c r="D1105" s="71"/>
      <c r="E1105" s="314"/>
      <c r="F1105" s="311" t="str">
        <f>Lists!T458</f>
        <v>Virgin Titanium - Global or unspecified region</v>
      </c>
      <c r="G1105" s="311" t="str">
        <f t="array" ref="G1105">XLOOKUP(1,('Emission Factors'!$E$5:$E$488='GHG emissions calculations'!$F1105)*('Emission Factors'!$H$5:$H$488='GHG emissions calculations'!$H1105),INDEX('Emission Factors'!$E$5:$T$488,0,MATCH('GHG emissions calculations'!G$6,'Emission Factors'!$E$5:$T$5,0)),"",0)</f>
        <v/>
      </c>
      <c r="H1105" s="311" t="s">
        <v>237</v>
      </c>
      <c r="I1105" s="312" t="str">
        <f>IF(
    SUMIFS('Import data'!$L$25:$L$80,
           'Import data'!$J$25:$J$80, F1105,
           'Import data'!$G$25:$G$80, 'GHG emissions calculations'!$H1105,
           'Import data'!$I$25:$I$80,$E$541) &lt;&gt; 0,
    SUMIFS('Import data'!$L$25:$L$80,
           'Import data'!$J$25:$J$80, F1105,
           'Import data'!$G$25:$G$80, 'GHG emissions calculations'!$H1105,
           'Import data'!$I$25:$I$80,$E$541),
    ""
)</f>
        <v/>
      </c>
      <c r="J1105" s="311" t="str">
        <f t="array" ref="J1105">IF(
    XLOOKUP(F1105, 'Import data'!$J$26:$J$47, 'Import data'!$M$26:$M$47, "", 0) = "Please add the region-specific supplier emission factor or choose a different region available in the IAEG database.",
    "",
    XLOOKUP(F1105, 'Import data'!$J$26:$J$47, 'Import data'!$M$26:$M$47, "", 0)
)</f>
        <v/>
      </c>
      <c r="K1105" s="311" t="str">
        <f t="array" ref="K1105">IFERROR(
    XLOOKUP(F1105,
            _xlws.FILTER('Supplier Emission'!$G$15:$G$49,
                   ('Supplier Emission'!$D$15:$D$49=H1105) * ('Supplier Emission'!$F$15:$F$49=$E$541)),
            _xlws.FILTER('Supplier Emission'!$I$15:$I$49,
                   ('Supplier Emission'!$D$15:$D$49=H1105) * ('Supplier Emission'!$F$15:$F$49=$E$541)),
            ""),
    "")</f>
        <v/>
      </c>
      <c r="L1105" s="311" t="str">
        <f t="array" ref="L1105">IFERROR(
    XLOOKUP(F1105,
            _xlws.FILTER('Supplier Emission'!$G$15:$G$49,
                   ('Supplier Emission'!$D$15:$D$49=H1105) * ('Supplier Emission'!$F$15:$F$49=$E$541)),
            _xlws.FILTER('Supplier Emission'!$J$15:$J$49,
                   ('Supplier Emission'!$D$15:$D$49=H1105) * ('Supplier Emission'!$F$15:$F$49=$E$541)),
            ""),
    "")</f>
        <v/>
      </c>
      <c r="M1105" s="311" t="str">
        <f t="array" ref="M1105">IFERROR(
    XLOOKUP(F1105,
            _xlws.FILTER('Supplier Emission'!$G$15:$G$49,
                   ('Supplier Emission'!$D$15:$D$49=H1105) * ('Supplier Emission'!$F$15:$F$49=$E$541)),
            _xlws.FILTER('Supplier Emission'!$M$15:$M$49,
                   ('Supplier Emission'!$D$15:$D$49=H1105) * ('Supplier Emission'!$F$15:$F$49=$E$541)),
            ""),
    "")</f>
        <v/>
      </c>
      <c r="N1105" s="311" t="str">
        <f t="array" ref="N1105">IFERROR(
    XLOOKUP(F1105,
            _xlws.FILTER('Supplier Emission'!$G$15:$G$49,
                   ('Supplier Emission'!$D$15:$D$49=H1105) * ('Supplier Emission'!$F$15:$F$49=$E$541)),
            _xlws.FILTER('Supplier Emission'!$H$15:$H$49,
                   ('Supplier Emission'!$D$15:$D$49=H1105) * ('Supplier Emission'!$F$15:$F$49=$E$541)),
            ""),
    "")</f>
        <v/>
      </c>
      <c r="O1105" s="311" t="str">
        <f t="array" ref="O1105">XLOOKUP(1,('Emission Factors'!$E$5:$E$488='GHG emissions calculations'!$F1105)*('Emission Factors'!$H$5:$H$488='GHG emissions calculations'!$H1105),INDEX('Emission Factors'!$E$5:$T$488,0,MATCH('GHG emissions calculations'!O$6,'Emission Factors'!$E$5:$T$5,0)),"",0)</f>
        <v/>
      </c>
      <c r="P1105" s="313" t="str">
        <f t="array" ref="P1105">IFERROR(
    INDEX('Emission Factors'!$E$5:$P$488,
          MATCH(1,
                ('Emission Factors'!$E$5:$E$488 = 'GHG emissions calculations'!$F1105) *
                ('Emission Factors'!$H$5:$H$488 = 'GHG emissions calculations'!$H1105),
                0),
          MATCH('GHG emissions calculations'!P$6,'Emission Factors'!$E$5:$P$5,0)),
    "")</f>
        <v/>
      </c>
      <c r="Q1105" s="311" t="str">
        <f t="array" ref="Q1105">IFERROR(
    IF(
        INDEX('Emission Factors'!$E$5:$P$488,
              MATCH(1,
                    ('Emission Factors'!$E$5:$E$488 = 'GHG emissions calculations'!$F1105) *
                    ('Emission Factors'!$H$5:$H$488 = 'GHG emissions calculations'!$H1105),
                    0),
              MATCH('GHG emissions calculations'!Q$6, 'Emission Factors'!$E$5:$P$5, 0)) &lt;&gt; "",
        INDEX('Emission Factors'!$E$5:$P$488,
              MATCH(1,
                    ('Emission Factors'!$E$5:$E$488 = 'GHG emissions calculations'!$F1105) *
                    ('Emission Factors'!$H$5:$H$488 = 'GHG emissions calculations'!$H1105),
                    0),
              MATCH('GHG emissions calculations'!Q$6, 'Emission Factors'!$E$5:$P$5, 0)),
        ""),
    "")</f>
        <v/>
      </c>
      <c r="R1105" s="311" t="str">
        <f t="array" ref="R1105">IFERROR(
    IF(
        INDEX('Emission Factors'!$E$5:$R$488,
              MATCH(1,
                    ('Emission Factors'!$E$5:$E$488 = 'GHG emissions calculations'!$F1105) *
                    ('Emission Factors'!$H$5:$H$488 = 'GHG emissions calculations'!$H1105),
                    0),
              MATCH('GHG emissions calculations'!R$6, 'Emission Factors'!$E$5:$R$5, 0)) &lt;&gt; "",
        INDEX('Emission Factors'!$E$5:$R$488,
              MATCH(1,
                    ('Emission Factors'!$E$5:$E$488 = 'GHG emissions calculations'!$F1105) *
                    ('Emission Factors'!$H$5:$H$488 = 'GHG emissions calculations'!$H1105),
                    0),
              MATCH('GHG emissions calculations'!R$6, 'Emission Factors'!$E$5:$R$5, 0)),
        ""),
    "")</f>
        <v/>
      </c>
      <c r="S1105" s="312">
        <f t="shared" si="2"/>
        <v>0</v>
      </c>
      <c r="T1105" s="23"/>
    </row>
    <row r="1106" ht="15.75" customHeight="1" outlineLevel="1">
      <c r="A1106" s="23"/>
      <c r="B1106" s="71"/>
      <c r="C1106" s="71"/>
      <c r="D1106" s="71"/>
      <c r="E1106" s="314"/>
      <c r="F1106" s="311" t="str">
        <f>Lists!T457</f>
        <v>Virgin Titanium - Middle East</v>
      </c>
      <c r="G1106" s="311" t="str">
        <f t="array" ref="G1106">XLOOKUP(1,('Emission Factors'!$E$5:$E$488='GHG emissions calculations'!$F1106)*('Emission Factors'!$H$5:$H$488='GHG emissions calculations'!$H1106),INDEX('Emission Factors'!$E$5:$T$488,0,MATCH('GHG emissions calculations'!G$6,'Emission Factors'!$E$5:$T$5,0)),"",0)</f>
        <v/>
      </c>
      <c r="H1106" s="311" t="s">
        <v>237</v>
      </c>
      <c r="I1106" s="312" t="str">
        <f>IF(
    SUMIFS('Import data'!$L$25:$L$80,
           'Import data'!$J$25:$J$80, F1106,
           'Import data'!$G$25:$G$80, 'GHG emissions calculations'!$H1106,
           'Import data'!$I$25:$I$80,$E$541) &lt;&gt; 0,
    SUMIFS('Import data'!$L$25:$L$80,
           'Import data'!$J$25:$J$80, F1106,
           'Import data'!$G$25:$G$80, 'GHG emissions calculations'!$H1106,
           'Import data'!$I$25:$I$80,$E$541),
    ""
)</f>
        <v/>
      </c>
      <c r="J1106" s="311" t="str">
        <f t="array" ref="J1106">IF(
    XLOOKUP(F1106, 'Import data'!$J$26:$J$47, 'Import data'!$M$26:$M$47, "", 0) = "Please add the region-specific supplier emission factor or choose a different region available in the IAEG database.",
    "",
    XLOOKUP(F1106, 'Import data'!$J$26:$J$47, 'Import data'!$M$26:$M$47, "", 0)
)</f>
        <v/>
      </c>
      <c r="K1106" s="311" t="str">
        <f t="array" ref="K1106">IFERROR(
    XLOOKUP(F1106,
            _xlws.FILTER('Supplier Emission'!$G$15:$G$49,
                   ('Supplier Emission'!$D$15:$D$49=H1106) * ('Supplier Emission'!$F$15:$F$49=$E$541)),
            _xlws.FILTER('Supplier Emission'!$I$15:$I$49,
                   ('Supplier Emission'!$D$15:$D$49=H1106) * ('Supplier Emission'!$F$15:$F$49=$E$541)),
            ""),
    "")</f>
        <v/>
      </c>
      <c r="L1106" s="311" t="str">
        <f t="array" ref="L1106">IFERROR(
    XLOOKUP(F1106,
            _xlws.FILTER('Supplier Emission'!$G$15:$G$49,
                   ('Supplier Emission'!$D$15:$D$49=H1106) * ('Supplier Emission'!$F$15:$F$49=$E$541)),
            _xlws.FILTER('Supplier Emission'!$J$15:$J$49,
                   ('Supplier Emission'!$D$15:$D$49=H1106) * ('Supplier Emission'!$F$15:$F$49=$E$541)),
            ""),
    "")</f>
        <v/>
      </c>
      <c r="M1106" s="311" t="str">
        <f t="array" ref="M1106">IFERROR(
    XLOOKUP(F1106,
            _xlws.FILTER('Supplier Emission'!$G$15:$G$49,
                   ('Supplier Emission'!$D$15:$D$49=H1106) * ('Supplier Emission'!$F$15:$F$49=$E$541)),
            _xlws.FILTER('Supplier Emission'!$M$15:$M$49,
                   ('Supplier Emission'!$D$15:$D$49=H1106) * ('Supplier Emission'!$F$15:$F$49=$E$541)),
            ""),
    "")</f>
        <v/>
      </c>
      <c r="N1106" s="311" t="str">
        <f t="array" ref="N1106">IFERROR(
    XLOOKUP(F1106,
            _xlws.FILTER('Supplier Emission'!$G$15:$G$49,
                   ('Supplier Emission'!$D$15:$D$49=H1106) * ('Supplier Emission'!$F$15:$F$49=$E$541)),
            _xlws.FILTER('Supplier Emission'!$H$15:$H$49,
                   ('Supplier Emission'!$D$15:$D$49=H1106) * ('Supplier Emission'!$F$15:$F$49=$E$541)),
            ""),
    "")</f>
        <v/>
      </c>
      <c r="O1106" s="311" t="str">
        <f t="array" ref="O1106">XLOOKUP(1,('Emission Factors'!$E$5:$E$488='GHG emissions calculations'!$F1106)*('Emission Factors'!$H$5:$H$488='GHG emissions calculations'!$H1106),INDEX('Emission Factors'!$E$5:$T$488,0,MATCH('GHG emissions calculations'!O$6,'Emission Factors'!$E$5:$T$5,0)),"",0)</f>
        <v/>
      </c>
      <c r="P1106" s="313" t="str">
        <f t="array" ref="P1106">IFERROR(
    INDEX('Emission Factors'!$E$5:$P$488,
          MATCH(1,
                ('Emission Factors'!$E$5:$E$488 = 'GHG emissions calculations'!$F1106) *
                ('Emission Factors'!$H$5:$H$488 = 'GHG emissions calculations'!$H1106),
                0),
          MATCH('GHG emissions calculations'!P$6,'Emission Factors'!$E$5:$P$5,0)),
    "")</f>
        <v/>
      </c>
      <c r="Q1106" s="311" t="str">
        <f t="array" ref="Q1106">IFERROR(
    IF(
        INDEX('Emission Factors'!$E$5:$P$488,
              MATCH(1,
                    ('Emission Factors'!$E$5:$E$488 = 'GHG emissions calculations'!$F1106) *
                    ('Emission Factors'!$H$5:$H$488 = 'GHG emissions calculations'!$H1106),
                    0),
              MATCH('GHG emissions calculations'!Q$6, 'Emission Factors'!$E$5:$P$5, 0)) &lt;&gt; "",
        INDEX('Emission Factors'!$E$5:$P$488,
              MATCH(1,
                    ('Emission Factors'!$E$5:$E$488 = 'GHG emissions calculations'!$F1106) *
                    ('Emission Factors'!$H$5:$H$488 = 'GHG emissions calculations'!$H1106),
                    0),
              MATCH('GHG emissions calculations'!Q$6, 'Emission Factors'!$E$5:$P$5, 0)),
        ""),
    "")</f>
        <v/>
      </c>
      <c r="R1106" s="311" t="str">
        <f t="array" ref="R1106">IFERROR(
    IF(
        INDEX('Emission Factors'!$E$5:$R$488,
              MATCH(1,
                    ('Emission Factors'!$E$5:$E$488 = 'GHG emissions calculations'!$F1106) *
                    ('Emission Factors'!$H$5:$H$488 = 'GHG emissions calculations'!$H1106),
                    0),
              MATCH('GHG emissions calculations'!R$6, 'Emission Factors'!$E$5:$R$5, 0)) &lt;&gt; "",
        INDEX('Emission Factors'!$E$5:$R$488,
              MATCH(1,
                    ('Emission Factors'!$E$5:$E$488 = 'GHG emissions calculations'!$F1106) *
                    ('Emission Factors'!$H$5:$H$488 = 'GHG emissions calculations'!$H1106),
                    0),
              MATCH('GHG emissions calculations'!R$6, 'Emission Factors'!$E$5:$R$5, 0)),
        ""),
    "")</f>
        <v/>
      </c>
      <c r="S1106" s="312">
        <f t="shared" si="2"/>
        <v>0</v>
      </c>
      <c r="T1106" s="23"/>
    </row>
    <row r="1107" ht="15.75" customHeight="1" outlineLevel="1">
      <c r="A1107" s="23"/>
      <c r="B1107" s="71"/>
      <c r="C1107" s="71"/>
      <c r="D1107" s="71"/>
      <c r="E1107" s="314"/>
      <c r="F1107" s="311" t="str">
        <f>Lists!T456</f>
        <v>Virgin Titanium - Oceania</v>
      </c>
      <c r="G1107" s="311" t="str">
        <f t="array" ref="G1107">XLOOKUP(1,('Emission Factors'!$E$5:$E$488='GHG emissions calculations'!$F1107)*('Emission Factors'!$H$5:$H$488='GHG emissions calculations'!$H1107),INDEX('Emission Factors'!$E$5:$T$488,0,MATCH('GHG emissions calculations'!G$6,'Emission Factors'!$E$5:$T$5,0)),"",0)</f>
        <v/>
      </c>
      <c r="H1107" s="311" t="s">
        <v>237</v>
      </c>
      <c r="I1107" s="312" t="str">
        <f>IF(
    SUMIFS('Import data'!$L$25:$L$80,
           'Import data'!$J$25:$J$80, F1107,
           'Import data'!$G$25:$G$80, 'GHG emissions calculations'!$H1107,
           'Import data'!$I$25:$I$80,$E$541) &lt;&gt; 0,
    SUMIFS('Import data'!$L$25:$L$80,
           'Import data'!$J$25:$J$80, F1107,
           'Import data'!$G$25:$G$80, 'GHG emissions calculations'!$H1107,
           'Import data'!$I$25:$I$80,$E$541),
    ""
)</f>
        <v/>
      </c>
      <c r="J1107" s="311" t="str">
        <f t="array" ref="J1107">IF(
    XLOOKUP(F1107, 'Import data'!$J$26:$J$47, 'Import data'!$M$26:$M$47, "", 0) = "Please add the region-specific supplier emission factor or choose a different region available in the IAEG database.",
    "",
    XLOOKUP(F1107, 'Import data'!$J$26:$J$47, 'Import data'!$M$26:$M$47, "", 0)
)</f>
        <v/>
      </c>
      <c r="K1107" s="311" t="str">
        <f t="array" ref="K1107">IFERROR(
    XLOOKUP(F1107,
            _xlws.FILTER('Supplier Emission'!$G$15:$G$49,
                   ('Supplier Emission'!$D$15:$D$49=H1107) * ('Supplier Emission'!$F$15:$F$49=$E$541)),
            _xlws.FILTER('Supplier Emission'!$I$15:$I$49,
                   ('Supplier Emission'!$D$15:$D$49=H1107) * ('Supplier Emission'!$F$15:$F$49=$E$541)),
            ""),
    "")</f>
        <v/>
      </c>
      <c r="L1107" s="311" t="str">
        <f t="array" ref="L1107">IFERROR(
    XLOOKUP(F1107,
            _xlws.FILTER('Supplier Emission'!$G$15:$G$49,
                   ('Supplier Emission'!$D$15:$D$49=H1107) * ('Supplier Emission'!$F$15:$F$49=$E$541)),
            _xlws.FILTER('Supplier Emission'!$J$15:$J$49,
                   ('Supplier Emission'!$D$15:$D$49=H1107) * ('Supplier Emission'!$F$15:$F$49=$E$541)),
            ""),
    "")</f>
        <v/>
      </c>
      <c r="M1107" s="311" t="str">
        <f t="array" ref="M1107">IFERROR(
    XLOOKUP(F1107,
            _xlws.FILTER('Supplier Emission'!$G$15:$G$49,
                   ('Supplier Emission'!$D$15:$D$49=H1107) * ('Supplier Emission'!$F$15:$F$49=$E$541)),
            _xlws.FILTER('Supplier Emission'!$M$15:$M$49,
                   ('Supplier Emission'!$D$15:$D$49=H1107) * ('Supplier Emission'!$F$15:$F$49=$E$541)),
            ""),
    "")</f>
        <v/>
      </c>
      <c r="N1107" s="311" t="str">
        <f t="array" ref="N1107">IFERROR(
    XLOOKUP(F1107,
            _xlws.FILTER('Supplier Emission'!$G$15:$G$49,
                   ('Supplier Emission'!$D$15:$D$49=H1107) * ('Supplier Emission'!$F$15:$F$49=$E$541)),
            _xlws.FILTER('Supplier Emission'!$H$15:$H$49,
                   ('Supplier Emission'!$D$15:$D$49=H1107) * ('Supplier Emission'!$F$15:$F$49=$E$541)),
            ""),
    "")</f>
        <v/>
      </c>
      <c r="O1107" s="311" t="str">
        <f t="array" ref="O1107">XLOOKUP(1,('Emission Factors'!$E$5:$E$488='GHG emissions calculations'!$F1107)*('Emission Factors'!$H$5:$H$488='GHG emissions calculations'!$H1107),INDEX('Emission Factors'!$E$5:$T$488,0,MATCH('GHG emissions calculations'!O$6,'Emission Factors'!$E$5:$T$5,0)),"",0)</f>
        <v/>
      </c>
      <c r="P1107" s="313" t="str">
        <f t="array" ref="P1107">IFERROR(
    INDEX('Emission Factors'!$E$5:$P$488,
          MATCH(1,
                ('Emission Factors'!$E$5:$E$488 = 'GHG emissions calculations'!$F1107) *
                ('Emission Factors'!$H$5:$H$488 = 'GHG emissions calculations'!$H1107),
                0),
          MATCH('GHG emissions calculations'!P$6,'Emission Factors'!$E$5:$P$5,0)),
    "")</f>
        <v/>
      </c>
      <c r="Q1107" s="311" t="str">
        <f t="array" ref="Q1107">IFERROR(
    IF(
        INDEX('Emission Factors'!$E$5:$P$488,
              MATCH(1,
                    ('Emission Factors'!$E$5:$E$488 = 'GHG emissions calculations'!$F1107) *
                    ('Emission Factors'!$H$5:$H$488 = 'GHG emissions calculations'!$H1107),
                    0),
              MATCH('GHG emissions calculations'!Q$6, 'Emission Factors'!$E$5:$P$5, 0)) &lt;&gt; "",
        INDEX('Emission Factors'!$E$5:$P$488,
              MATCH(1,
                    ('Emission Factors'!$E$5:$E$488 = 'GHG emissions calculations'!$F1107) *
                    ('Emission Factors'!$H$5:$H$488 = 'GHG emissions calculations'!$H1107),
                    0),
              MATCH('GHG emissions calculations'!Q$6, 'Emission Factors'!$E$5:$P$5, 0)),
        ""),
    "")</f>
        <v/>
      </c>
      <c r="R1107" s="311" t="str">
        <f t="array" ref="R1107">IFERROR(
    IF(
        INDEX('Emission Factors'!$E$5:$R$488,
              MATCH(1,
                    ('Emission Factors'!$E$5:$E$488 = 'GHG emissions calculations'!$F1107) *
                    ('Emission Factors'!$H$5:$H$488 = 'GHG emissions calculations'!$H1107),
                    0),
              MATCH('GHG emissions calculations'!R$6, 'Emission Factors'!$E$5:$R$5, 0)) &lt;&gt; "",
        INDEX('Emission Factors'!$E$5:$R$488,
              MATCH(1,
                    ('Emission Factors'!$E$5:$E$488 = 'GHG emissions calculations'!$F1107) *
                    ('Emission Factors'!$H$5:$H$488 = 'GHG emissions calculations'!$H1107),
                    0),
              MATCH('GHG emissions calculations'!R$6, 'Emission Factors'!$E$5:$R$5, 0)),
        ""),
    "")</f>
        <v/>
      </c>
      <c r="S1107" s="312">
        <f t="shared" si="2"/>
        <v>0</v>
      </c>
      <c r="T1107" s="23"/>
    </row>
    <row r="1108" ht="15.75" customHeight="1" outlineLevel="1">
      <c r="A1108" s="23"/>
      <c r="B1108" s="71"/>
      <c r="C1108" s="71"/>
      <c r="D1108" s="71"/>
      <c r="E1108" s="314"/>
      <c r="F1108" s="311" t="str">
        <f>Lists!T461</f>
        <v>Zinc - Casting - Africa</v>
      </c>
      <c r="G1108" s="311" t="str">
        <f t="array" ref="G1108">XLOOKUP(1,('Emission Factors'!$E$5:$E$488='GHG emissions calculations'!$F1108)*('Emission Factors'!$H$5:$H$488='GHG emissions calculations'!$H1108),INDEX('Emission Factors'!$E$5:$T$488,0,MATCH('GHG emissions calculations'!G$6,'Emission Factors'!$E$5:$T$5,0)),"",0)</f>
        <v/>
      </c>
      <c r="H1108" s="311" t="s">
        <v>237</v>
      </c>
      <c r="I1108" s="312" t="str">
        <f>IF(
    SUMIFS('Import data'!$L$25:$L$80,
           'Import data'!$J$25:$J$80, F1108,
           'Import data'!$G$25:$G$80, 'GHG emissions calculations'!$H1108,
           'Import data'!$I$25:$I$80,$E$541) &lt;&gt; 0,
    SUMIFS('Import data'!$L$25:$L$80,
           'Import data'!$J$25:$J$80, F1108,
           'Import data'!$G$25:$G$80, 'GHG emissions calculations'!$H1108,
           'Import data'!$I$25:$I$80,$E$541),
    ""
)</f>
        <v/>
      </c>
      <c r="J1108" s="311" t="str">
        <f t="array" ref="J1108">IF(
    XLOOKUP(F1108, 'Import data'!$J$26:$J$47, 'Import data'!$M$26:$M$47, "", 0) = "Please add the region-specific supplier emission factor or choose a different region available in the IAEG database.",
    "",
    XLOOKUP(F1108, 'Import data'!$J$26:$J$47, 'Import data'!$M$26:$M$47, "", 0)
)</f>
        <v/>
      </c>
      <c r="K1108" s="311" t="str">
        <f t="array" ref="K1108">IFERROR(
    XLOOKUP(F1108,
            _xlws.FILTER('Supplier Emission'!$G$15:$G$49,
                   ('Supplier Emission'!$D$15:$D$49=H1108) * ('Supplier Emission'!$F$15:$F$49=$E$541)),
            _xlws.FILTER('Supplier Emission'!$I$15:$I$49,
                   ('Supplier Emission'!$D$15:$D$49=H1108) * ('Supplier Emission'!$F$15:$F$49=$E$541)),
            ""),
    "")</f>
        <v/>
      </c>
      <c r="L1108" s="311" t="str">
        <f t="array" ref="L1108">IFERROR(
    XLOOKUP(F1108,
            _xlws.FILTER('Supplier Emission'!$G$15:$G$49,
                   ('Supplier Emission'!$D$15:$D$49=H1108) * ('Supplier Emission'!$F$15:$F$49=$E$541)),
            _xlws.FILTER('Supplier Emission'!$J$15:$J$49,
                   ('Supplier Emission'!$D$15:$D$49=H1108) * ('Supplier Emission'!$F$15:$F$49=$E$541)),
            ""),
    "")</f>
        <v/>
      </c>
      <c r="M1108" s="311" t="str">
        <f t="array" ref="M1108">IFERROR(
    XLOOKUP(F1108,
            _xlws.FILTER('Supplier Emission'!$G$15:$G$49,
                   ('Supplier Emission'!$D$15:$D$49=H1108) * ('Supplier Emission'!$F$15:$F$49=$E$541)),
            _xlws.FILTER('Supplier Emission'!$M$15:$M$49,
                   ('Supplier Emission'!$D$15:$D$49=H1108) * ('Supplier Emission'!$F$15:$F$49=$E$541)),
            ""),
    "")</f>
        <v/>
      </c>
      <c r="N1108" s="311" t="str">
        <f t="array" ref="N1108">IFERROR(
    XLOOKUP(F1108,
            _xlws.FILTER('Supplier Emission'!$G$15:$G$49,
                   ('Supplier Emission'!$D$15:$D$49=H1108) * ('Supplier Emission'!$F$15:$F$49=$E$541)),
            _xlws.FILTER('Supplier Emission'!$H$15:$H$49,
                   ('Supplier Emission'!$D$15:$D$49=H1108) * ('Supplier Emission'!$F$15:$F$49=$E$541)),
            ""),
    "")</f>
        <v/>
      </c>
      <c r="O1108" s="311" t="str">
        <f t="array" ref="O1108">XLOOKUP(1,('Emission Factors'!$E$5:$E$488='GHG emissions calculations'!$F1108)*('Emission Factors'!$H$5:$H$488='GHG emissions calculations'!$H1108),INDEX('Emission Factors'!$E$5:$T$488,0,MATCH('GHG emissions calculations'!O$6,'Emission Factors'!$E$5:$T$5,0)),"",0)</f>
        <v/>
      </c>
      <c r="P1108" s="313" t="str">
        <f t="array" ref="P1108">IFERROR(
    INDEX('Emission Factors'!$E$5:$P$488,
          MATCH(1,
                ('Emission Factors'!$E$5:$E$488 = 'GHG emissions calculations'!$F1108) *
                ('Emission Factors'!$H$5:$H$488 = 'GHG emissions calculations'!$H1108),
                0),
          MATCH('GHG emissions calculations'!P$6,'Emission Factors'!$E$5:$P$5,0)),
    "")</f>
        <v/>
      </c>
      <c r="Q1108" s="311" t="str">
        <f t="array" ref="Q1108">IFERROR(
    IF(
        INDEX('Emission Factors'!$E$5:$P$488,
              MATCH(1,
                    ('Emission Factors'!$E$5:$E$488 = 'GHG emissions calculations'!$F1108) *
                    ('Emission Factors'!$H$5:$H$488 = 'GHG emissions calculations'!$H1108),
                    0),
              MATCH('GHG emissions calculations'!Q$6, 'Emission Factors'!$E$5:$P$5, 0)) &lt;&gt; "",
        INDEX('Emission Factors'!$E$5:$P$488,
              MATCH(1,
                    ('Emission Factors'!$E$5:$E$488 = 'GHG emissions calculations'!$F1108) *
                    ('Emission Factors'!$H$5:$H$488 = 'GHG emissions calculations'!$H1108),
                    0),
              MATCH('GHG emissions calculations'!Q$6, 'Emission Factors'!$E$5:$P$5, 0)),
        ""),
    "")</f>
        <v/>
      </c>
      <c r="R1108" s="311" t="str">
        <f t="array" ref="R1108">IFERROR(
    IF(
        INDEX('Emission Factors'!$E$5:$R$488,
              MATCH(1,
                    ('Emission Factors'!$E$5:$E$488 = 'GHG emissions calculations'!$F1108) *
                    ('Emission Factors'!$H$5:$H$488 = 'GHG emissions calculations'!$H1108),
                    0),
              MATCH('GHG emissions calculations'!R$6, 'Emission Factors'!$E$5:$R$5, 0)) &lt;&gt; "",
        INDEX('Emission Factors'!$E$5:$R$488,
              MATCH(1,
                    ('Emission Factors'!$E$5:$E$488 = 'GHG emissions calculations'!$F1108) *
                    ('Emission Factors'!$H$5:$H$488 = 'GHG emissions calculations'!$H1108),
                    0),
              MATCH('GHG emissions calculations'!R$6, 'Emission Factors'!$E$5:$R$5, 0)),
        ""),
    "")</f>
        <v/>
      </c>
      <c r="S1108" s="312">
        <f t="shared" si="2"/>
        <v>0</v>
      </c>
      <c r="T1108" s="23"/>
    </row>
    <row r="1109" ht="15.75" customHeight="1" outlineLevel="1">
      <c r="A1109" s="23"/>
      <c r="B1109" s="71"/>
      <c r="C1109" s="71"/>
      <c r="D1109" s="71"/>
      <c r="E1109" s="314"/>
      <c r="F1109" s="311" t="str">
        <f>Lists!T459</f>
        <v>Zinc - Casting - America</v>
      </c>
      <c r="G1109" s="311" t="str">
        <f t="array" ref="G1109">XLOOKUP(1,('Emission Factors'!$E$5:$E$488='GHG emissions calculations'!$F1109)*('Emission Factors'!$H$5:$H$488='GHG emissions calculations'!$H1109),INDEX('Emission Factors'!$E$5:$T$488,0,MATCH('GHG emissions calculations'!G$6,'Emission Factors'!$E$5:$T$5,0)),"",0)</f>
        <v/>
      </c>
      <c r="H1109" s="311" t="s">
        <v>237</v>
      </c>
      <c r="I1109" s="312" t="str">
        <f>IF(
    SUMIFS('Import data'!$L$25:$L$80,
           'Import data'!$J$25:$J$80, F1109,
           'Import data'!$G$25:$G$80, 'GHG emissions calculations'!$H1109,
           'Import data'!$I$25:$I$80,$E$541) &lt;&gt; 0,
    SUMIFS('Import data'!$L$25:$L$80,
           'Import data'!$J$25:$J$80, F1109,
           'Import data'!$G$25:$G$80, 'GHG emissions calculations'!$H1109,
           'Import data'!$I$25:$I$80,$E$541),
    ""
)</f>
        <v/>
      </c>
      <c r="J1109" s="311" t="str">
        <f t="array" ref="J1109">IF(
    XLOOKUP(F1109, 'Import data'!$J$26:$J$47, 'Import data'!$M$26:$M$47, "", 0) = "Please add the region-specific supplier emission factor or choose a different region available in the IAEG database.",
    "",
    XLOOKUP(F1109, 'Import data'!$J$26:$J$47, 'Import data'!$M$26:$M$47, "", 0)
)</f>
        <v/>
      </c>
      <c r="K1109" s="311" t="str">
        <f t="array" ref="K1109">IFERROR(
    XLOOKUP(F1109,
            _xlws.FILTER('Supplier Emission'!$G$15:$G$49,
                   ('Supplier Emission'!$D$15:$D$49=H1109) * ('Supplier Emission'!$F$15:$F$49=$E$541)),
            _xlws.FILTER('Supplier Emission'!$I$15:$I$49,
                   ('Supplier Emission'!$D$15:$D$49=H1109) * ('Supplier Emission'!$F$15:$F$49=$E$541)),
            ""),
    "")</f>
        <v/>
      </c>
      <c r="L1109" s="311" t="str">
        <f t="array" ref="L1109">IFERROR(
    XLOOKUP(F1109,
            _xlws.FILTER('Supplier Emission'!$G$15:$G$49,
                   ('Supplier Emission'!$D$15:$D$49=H1109) * ('Supplier Emission'!$F$15:$F$49=$E$541)),
            _xlws.FILTER('Supplier Emission'!$J$15:$J$49,
                   ('Supplier Emission'!$D$15:$D$49=H1109) * ('Supplier Emission'!$F$15:$F$49=$E$541)),
            ""),
    "")</f>
        <v/>
      </c>
      <c r="M1109" s="311" t="str">
        <f t="array" ref="M1109">IFERROR(
    XLOOKUP(F1109,
            _xlws.FILTER('Supplier Emission'!$G$15:$G$49,
                   ('Supplier Emission'!$D$15:$D$49=H1109) * ('Supplier Emission'!$F$15:$F$49=$E$541)),
            _xlws.FILTER('Supplier Emission'!$M$15:$M$49,
                   ('Supplier Emission'!$D$15:$D$49=H1109) * ('Supplier Emission'!$F$15:$F$49=$E$541)),
            ""),
    "")</f>
        <v/>
      </c>
      <c r="N1109" s="311" t="str">
        <f t="array" ref="N1109">IFERROR(
    XLOOKUP(F1109,
            _xlws.FILTER('Supplier Emission'!$G$15:$G$49,
                   ('Supplier Emission'!$D$15:$D$49=H1109) * ('Supplier Emission'!$F$15:$F$49=$E$541)),
            _xlws.FILTER('Supplier Emission'!$H$15:$H$49,
                   ('Supplier Emission'!$D$15:$D$49=H1109) * ('Supplier Emission'!$F$15:$F$49=$E$541)),
            ""),
    "")</f>
        <v/>
      </c>
      <c r="O1109" s="311" t="str">
        <f t="array" ref="O1109">XLOOKUP(1,('Emission Factors'!$E$5:$E$488='GHG emissions calculations'!$F1109)*('Emission Factors'!$H$5:$H$488='GHG emissions calculations'!$H1109),INDEX('Emission Factors'!$E$5:$T$488,0,MATCH('GHG emissions calculations'!O$6,'Emission Factors'!$E$5:$T$5,0)),"",0)</f>
        <v/>
      </c>
      <c r="P1109" s="313" t="str">
        <f t="array" ref="P1109">IFERROR(
    INDEX('Emission Factors'!$E$5:$P$488,
          MATCH(1,
                ('Emission Factors'!$E$5:$E$488 = 'GHG emissions calculations'!$F1109) *
                ('Emission Factors'!$H$5:$H$488 = 'GHG emissions calculations'!$H1109),
                0),
          MATCH('GHG emissions calculations'!P$6,'Emission Factors'!$E$5:$P$5,0)),
    "")</f>
        <v/>
      </c>
      <c r="Q1109" s="311" t="str">
        <f t="array" ref="Q1109">IFERROR(
    IF(
        INDEX('Emission Factors'!$E$5:$P$488,
              MATCH(1,
                    ('Emission Factors'!$E$5:$E$488 = 'GHG emissions calculations'!$F1109) *
                    ('Emission Factors'!$H$5:$H$488 = 'GHG emissions calculations'!$H1109),
                    0),
              MATCH('GHG emissions calculations'!Q$6, 'Emission Factors'!$E$5:$P$5, 0)) &lt;&gt; "",
        INDEX('Emission Factors'!$E$5:$P$488,
              MATCH(1,
                    ('Emission Factors'!$E$5:$E$488 = 'GHG emissions calculations'!$F1109) *
                    ('Emission Factors'!$H$5:$H$488 = 'GHG emissions calculations'!$H1109),
                    0),
              MATCH('GHG emissions calculations'!Q$6, 'Emission Factors'!$E$5:$P$5, 0)),
        ""),
    "")</f>
        <v/>
      </c>
      <c r="R1109" s="311" t="str">
        <f t="array" ref="R1109">IFERROR(
    IF(
        INDEX('Emission Factors'!$E$5:$R$488,
              MATCH(1,
                    ('Emission Factors'!$E$5:$E$488 = 'GHG emissions calculations'!$F1109) *
                    ('Emission Factors'!$H$5:$H$488 = 'GHG emissions calculations'!$H1109),
                    0),
              MATCH('GHG emissions calculations'!R$6, 'Emission Factors'!$E$5:$R$5, 0)) &lt;&gt; "",
        INDEX('Emission Factors'!$E$5:$R$488,
              MATCH(1,
                    ('Emission Factors'!$E$5:$E$488 = 'GHG emissions calculations'!$F1109) *
                    ('Emission Factors'!$H$5:$H$488 = 'GHG emissions calculations'!$H1109),
                    0),
              MATCH('GHG emissions calculations'!R$6, 'Emission Factors'!$E$5:$R$5, 0)),
        ""),
    "")</f>
        <v/>
      </c>
      <c r="S1109" s="312">
        <f t="shared" si="2"/>
        <v>0</v>
      </c>
      <c r="T1109" s="23"/>
    </row>
    <row r="1110" ht="15.75" customHeight="1" outlineLevel="1">
      <c r="A1110" s="23"/>
      <c r="B1110" s="71"/>
      <c r="C1110" s="71"/>
      <c r="D1110" s="71"/>
      <c r="E1110" s="314"/>
      <c r="F1110" s="311" t="str">
        <f>Lists!T462</f>
        <v>Zinc - Casting - Asia</v>
      </c>
      <c r="G1110" s="311" t="str">
        <f t="array" ref="G1110">XLOOKUP(1,('Emission Factors'!$E$5:$E$488='GHG emissions calculations'!$F1110)*('Emission Factors'!$H$5:$H$488='GHG emissions calculations'!$H1110),INDEX('Emission Factors'!$E$5:$T$488,0,MATCH('GHG emissions calculations'!G$6,'Emission Factors'!$E$5:$T$5,0)),"",0)</f>
        <v/>
      </c>
      <c r="H1110" s="311" t="s">
        <v>237</v>
      </c>
      <c r="I1110" s="312" t="str">
        <f>IF(
    SUMIFS('Import data'!$L$25:$L$80,
           'Import data'!$J$25:$J$80, F1110,
           'Import data'!$G$25:$G$80, 'GHG emissions calculations'!$H1110,
           'Import data'!$I$25:$I$80,$E$541) &lt;&gt; 0,
    SUMIFS('Import data'!$L$25:$L$80,
           'Import data'!$J$25:$J$80, F1110,
           'Import data'!$G$25:$G$80, 'GHG emissions calculations'!$H1110,
           'Import data'!$I$25:$I$80,$E$541),
    ""
)</f>
        <v/>
      </c>
      <c r="J1110" s="311" t="str">
        <f t="array" ref="J1110">IF(
    XLOOKUP(F1110, 'Import data'!$J$26:$J$47, 'Import data'!$M$26:$M$47, "", 0) = "Please add the region-specific supplier emission factor or choose a different region available in the IAEG database.",
    "",
    XLOOKUP(F1110, 'Import data'!$J$26:$J$47, 'Import data'!$M$26:$M$47, "", 0)
)</f>
        <v/>
      </c>
      <c r="K1110" s="311" t="str">
        <f t="array" ref="K1110">IFERROR(
    XLOOKUP(F1110,
            _xlws.FILTER('Supplier Emission'!$G$15:$G$49,
                   ('Supplier Emission'!$D$15:$D$49=H1110) * ('Supplier Emission'!$F$15:$F$49=$E$541)),
            _xlws.FILTER('Supplier Emission'!$I$15:$I$49,
                   ('Supplier Emission'!$D$15:$D$49=H1110) * ('Supplier Emission'!$F$15:$F$49=$E$541)),
            ""),
    "")</f>
        <v/>
      </c>
      <c r="L1110" s="311" t="str">
        <f t="array" ref="L1110">IFERROR(
    XLOOKUP(F1110,
            _xlws.FILTER('Supplier Emission'!$G$15:$G$49,
                   ('Supplier Emission'!$D$15:$D$49=H1110) * ('Supplier Emission'!$F$15:$F$49=$E$541)),
            _xlws.FILTER('Supplier Emission'!$J$15:$J$49,
                   ('Supplier Emission'!$D$15:$D$49=H1110) * ('Supplier Emission'!$F$15:$F$49=$E$541)),
            ""),
    "")</f>
        <v/>
      </c>
      <c r="M1110" s="311" t="str">
        <f t="array" ref="M1110">IFERROR(
    XLOOKUP(F1110,
            _xlws.FILTER('Supplier Emission'!$G$15:$G$49,
                   ('Supplier Emission'!$D$15:$D$49=H1110) * ('Supplier Emission'!$F$15:$F$49=$E$541)),
            _xlws.FILTER('Supplier Emission'!$M$15:$M$49,
                   ('Supplier Emission'!$D$15:$D$49=H1110) * ('Supplier Emission'!$F$15:$F$49=$E$541)),
            ""),
    "")</f>
        <v/>
      </c>
      <c r="N1110" s="311" t="str">
        <f t="array" ref="N1110">IFERROR(
    XLOOKUP(F1110,
            _xlws.FILTER('Supplier Emission'!$G$15:$G$49,
                   ('Supplier Emission'!$D$15:$D$49=H1110) * ('Supplier Emission'!$F$15:$F$49=$E$541)),
            _xlws.FILTER('Supplier Emission'!$H$15:$H$49,
                   ('Supplier Emission'!$D$15:$D$49=H1110) * ('Supplier Emission'!$F$15:$F$49=$E$541)),
            ""),
    "")</f>
        <v/>
      </c>
      <c r="O1110" s="311" t="str">
        <f t="array" ref="O1110">XLOOKUP(1,('Emission Factors'!$E$5:$E$488='GHG emissions calculations'!$F1110)*('Emission Factors'!$H$5:$H$488='GHG emissions calculations'!$H1110),INDEX('Emission Factors'!$E$5:$T$488,0,MATCH('GHG emissions calculations'!O$6,'Emission Factors'!$E$5:$T$5,0)),"",0)</f>
        <v/>
      </c>
      <c r="P1110" s="313" t="str">
        <f t="array" ref="P1110">IFERROR(
    INDEX('Emission Factors'!$E$5:$P$488,
          MATCH(1,
                ('Emission Factors'!$E$5:$E$488 = 'GHG emissions calculations'!$F1110) *
                ('Emission Factors'!$H$5:$H$488 = 'GHG emissions calculations'!$H1110),
                0),
          MATCH('GHG emissions calculations'!P$6,'Emission Factors'!$E$5:$P$5,0)),
    "")</f>
        <v/>
      </c>
      <c r="Q1110" s="311" t="str">
        <f t="array" ref="Q1110">IFERROR(
    IF(
        INDEX('Emission Factors'!$E$5:$P$488,
              MATCH(1,
                    ('Emission Factors'!$E$5:$E$488 = 'GHG emissions calculations'!$F1110) *
                    ('Emission Factors'!$H$5:$H$488 = 'GHG emissions calculations'!$H1110),
                    0),
              MATCH('GHG emissions calculations'!Q$6, 'Emission Factors'!$E$5:$P$5, 0)) &lt;&gt; "",
        INDEX('Emission Factors'!$E$5:$P$488,
              MATCH(1,
                    ('Emission Factors'!$E$5:$E$488 = 'GHG emissions calculations'!$F1110) *
                    ('Emission Factors'!$H$5:$H$488 = 'GHG emissions calculations'!$H1110),
                    0),
              MATCH('GHG emissions calculations'!Q$6, 'Emission Factors'!$E$5:$P$5, 0)),
        ""),
    "")</f>
        <v/>
      </c>
      <c r="R1110" s="311" t="str">
        <f t="array" ref="R1110">IFERROR(
    IF(
        INDEX('Emission Factors'!$E$5:$R$488,
              MATCH(1,
                    ('Emission Factors'!$E$5:$E$488 = 'GHG emissions calculations'!$F1110) *
                    ('Emission Factors'!$H$5:$H$488 = 'GHG emissions calculations'!$H1110),
                    0),
              MATCH('GHG emissions calculations'!R$6, 'Emission Factors'!$E$5:$R$5, 0)) &lt;&gt; "",
        INDEX('Emission Factors'!$E$5:$R$488,
              MATCH(1,
                    ('Emission Factors'!$E$5:$E$488 = 'GHG emissions calculations'!$F1110) *
                    ('Emission Factors'!$H$5:$H$488 = 'GHG emissions calculations'!$H1110),
                    0),
              MATCH('GHG emissions calculations'!R$6, 'Emission Factors'!$E$5:$R$5, 0)),
        ""),
    "")</f>
        <v/>
      </c>
      <c r="S1110" s="312">
        <f t="shared" si="2"/>
        <v>0</v>
      </c>
      <c r="T1110" s="23"/>
    </row>
    <row r="1111" ht="15.75" customHeight="1" outlineLevel="1">
      <c r="A1111" s="23"/>
      <c r="B1111" s="71"/>
      <c r="C1111" s="71"/>
      <c r="D1111" s="71"/>
      <c r="E1111" s="314"/>
      <c r="F1111" s="311" t="str">
        <f>Lists!T460</f>
        <v>Zinc - Casting - Europe</v>
      </c>
      <c r="G1111" s="311">
        <f t="array" ref="G1111">XLOOKUP(1,('Emission Factors'!$E$5:$E$488='GHG emissions calculations'!$F1111)*('Emission Factors'!$H$5:$H$488='GHG emissions calculations'!$H1111),INDEX('Emission Factors'!$E$5:$T$488,0,MATCH('GHG emissions calculations'!G$6,'Emission Factors'!$E$5:$T$5,0)),"",0)</f>
        <v>3</v>
      </c>
      <c r="H1111" s="311" t="s">
        <v>237</v>
      </c>
      <c r="I1111" s="312" t="str">
        <f>IF(
    SUMIFS('Import data'!$L$25:$L$80,
           'Import data'!$J$25:$J$80, F1111,
           'Import data'!$G$25:$G$80, 'GHG emissions calculations'!$H1111,
           'Import data'!$I$25:$I$80,$E$541) &lt;&gt; 0,
    SUMIFS('Import data'!$L$25:$L$80,
           'Import data'!$J$25:$J$80, F1111,
           'Import data'!$G$25:$G$80, 'GHG emissions calculations'!$H1111,
           'Import data'!$I$25:$I$80,$E$541),
    ""
)</f>
        <v/>
      </c>
      <c r="J1111" s="311" t="str">
        <f t="array" ref="J1111">IF(
    XLOOKUP(F1111, 'Import data'!$J$26:$J$47, 'Import data'!$M$26:$M$47, "", 0) = "Please add the region-specific supplier emission factor or choose a different region available in the IAEG database.",
    "",
    XLOOKUP(F1111, 'Import data'!$J$26:$J$47, 'Import data'!$M$26:$M$47, "", 0)
)</f>
        <v/>
      </c>
      <c r="K1111" s="311" t="str">
        <f t="array" ref="K1111">IFERROR(
    XLOOKUP(F1111,
            _xlws.FILTER('Supplier Emission'!$G$15:$G$49,
                   ('Supplier Emission'!$D$15:$D$49=H1111) * ('Supplier Emission'!$F$15:$F$49=$E$541)),
            _xlws.FILTER('Supplier Emission'!$I$15:$I$49,
                   ('Supplier Emission'!$D$15:$D$49=H1111) * ('Supplier Emission'!$F$15:$F$49=$E$541)),
            ""),
    "")</f>
        <v/>
      </c>
      <c r="L1111" s="311" t="str">
        <f t="array" ref="L1111">IFERROR(
    XLOOKUP(F1111,
            _xlws.FILTER('Supplier Emission'!$G$15:$G$49,
                   ('Supplier Emission'!$D$15:$D$49=H1111) * ('Supplier Emission'!$F$15:$F$49=$E$541)),
            _xlws.FILTER('Supplier Emission'!$J$15:$J$49,
                   ('Supplier Emission'!$D$15:$D$49=H1111) * ('Supplier Emission'!$F$15:$F$49=$E$541)),
            ""),
    "")</f>
        <v/>
      </c>
      <c r="M1111" s="311" t="str">
        <f t="array" ref="M1111">IFERROR(
    XLOOKUP(F1111,
            _xlws.FILTER('Supplier Emission'!$G$15:$G$49,
                   ('Supplier Emission'!$D$15:$D$49=H1111) * ('Supplier Emission'!$F$15:$F$49=$E$541)),
            _xlws.FILTER('Supplier Emission'!$M$15:$M$49,
                   ('Supplier Emission'!$D$15:$D$49=H1111) * ('Supplier Emission'!$F$15:$F$49=$E$541)),
            ""),
    "")</f>
        <v/>
      </c>
      <c r="N1111" s="311" t="str">
        <f t="array" ref="N1111">IFERROR(
    XLOOKUP(F1111,
            _xlws.FILTER('Supplier Emission'!$G$15:$G$49,
                   ('Supplier Emission'!$D$15:$D$49=H1111) * ('Supplier Emission'!$F$15:$F$49=$E$541)),
            _xlws.FILTER('Supplier Emission'!$H$15:$H$49,
                   ('Supplier Emission'!$D$15:$D$49=H1111) * ('Supplier Emission'!$F$15:$F$49=$E$541)),
            ""),
    "")</f>
        <v/>
      </c>
      <c r="O1111" s="311" t="str">
        <f t="array" ref="O1111">XLOOKUP(1,('Emission Factors'!$E$5:$E$488='GHG emissions calculations'!$F1111)*('Emission Factors'!$H$5:$H$488='GHG emissions calculations'!$H1111),INDEX('Emission Factors'!$E$5:$T$488,0,MATCH('GHG emissions calculations'!O$6,'Emission Factors'!$E$5:$T$5,0)),"",0)</f>
        <v> Zamak zinc alloy (ZnAlMgCu) </v>
      </c>
      <c r="P1111" s="313">
        <f t="array" ref="P1111">IFERROR(
    INDEX('Emission Factors'!$E$5:$P$488,
          MATCH(1,
                ('Emission Factors'!$E$5:$E$488 = 'GHG emissions calculations'!$F1111) *
                ('Emission Factors'!$H$5:$H$488 = 'GHG emissions calculations'!$H1111),
                0),
          MATCH('GHG emissions calculations'!P$6,'Emission Factors'!$E$5:$P$5,0)),
    "")</f>
        <v>5.177</v>
      </c>
      <c r="Q1111" s="311" t="str">
        <f t="array" ref="Q1111">IFERROR(
    IF(
        INDEX('Emission Factors'!$E$5:$P$488,
              MATCH(1,
                    ('Emission Factors'!$E$5:$E$488 = 'GHG emissions calculations'!$F1111) *
                    ('Emission Factors'!$H$5:$H$488 = 'GHG emissions calculations'!$H1111),
                    0),
              MATCH('GHG emissions calculations'!Q$6, 'Emission Factors'!$E$5:$P$5, 0)) &lt;&gt; "",
        INDEX('Emission Factors'!$E$5:$P$488,
              MATCH(1,
                    ('Emission Factors'!$E$5:$E$488 = 'GHG emissions calculations'!$F1111) *
                    ('Emission Factors'!$H$5:$H$488 = 'GHG emissions calculations'!$H1111),
                    0),
              MATCH('GHG emissions calculations'!Q$6, 'Emission Factors'!$E$5:$P$5, 0)),
        ""),
    "")</f>
        <v>kgCO2e/kg</v>
      </c>
      <c r="R1111" s="311" t="str">
        <f t="array" ref="R1111">IFERROR(
    IF(
        INDEX('Emission Factors'!$E$5:$R$488,
              MATCH(1,
                    ('Emission Factors'!$E$5:$E$488 = 'GHG emissions calculations'!$F1111) *
                    ('Emission Factors'!$H$5:$H$488 = 'GHG emissions calculations'!$H1111),
                    0),
              MATCH('GHG emissions calculations'!R$6, 'Emission Factors'!$E$5:$R$5, 0)) &lt;&gt; "",
        INDEX('Emission Factors'!$E$5:$R$488,
              MATCH(1,
                    ('Emission Factors'!$E$5:$E$488 = 'GHG emissions calculations'!$F1111) *
                    ('Emission Factors'!$H$5:$H$488 = 'GHG emissions calculations'!$H1111),
                    0),
              MATCH('GHG emissions calculations'!R$6, 'Emission Factors'!$E$5:$R$5, 0)),
        ""),
    "")</f>
        <v>Europe</v>
      </c>
      <c r="S1111" s="312">
        <f t="shared" si="2"/>
        <v>0</v>
      </c>
      <c r="T1111" s="23"/>
    </row>
    <row r="1112" ht="15.75" customHeight="1" outlineLevel="1">
      <c r="A1112" s="23"/>
      <c r="B1112" s="71"/>
      <c r="C1112" s="71"/>
      <c r="D1112" s="71"/>
      <c r="E1112" s="314"/>
      <c r="F1112" s="311" t="str">
        <f>Lists!T465</f>
        <v>Zinc - Casting - Global or unspecified region</v>
      </c>
      <c r="G1112" s="311">
        <f t="array" ref="G1112">XLOOKUP(1,('Emission Factors'!$E$5:$E$488='GHG emissions calculations'!$F1112)*('Emission Factors'!$H$5:$H$488='GHG emissions calculations'!$H1112),INDEX('Emission Factors'!$E$5:$T$488,0,MATCH('GHG emissions calculations'!G$6,'Emission Factors'!$E$5:$T$5,0)),"",0)</f>
        <v>3</v>
      </c>
      <c r="H1112" s="311" t="s">
        <v>237</v>
      </c>
      <c r="I1112" s="312" t="str">
        <f>IF(
    SUMIFS('Import data'!$L$25:$L$80,
           'Import data'!$J$25:$J$80, F1112,
           'Import data'!$G$25:$G$80, 'GHG emissions calculations'!$H1112,
           'Import data'!$I$25:$I$80,$E$541) &lt;&gt; 0,
    SUMIFS('Import data'!$L$25:$L$80,
           'Import data'!$J$25:$J$80, F1112,
           'Import data'!$G$25:$G$80, 'GHG emissions calculations'!$H1112,
           'Import data'!$I$25:$I$80,$E$541),
    ""
)</f>
        <v/>
      </c>
      <c r="J1112" s="311" t="str">
        <f t="array" ref="J1112">IF(
    XLOOKUP(F1112, 'Import data'!$J$26:$J$47, 'Import data'!$M$26:$M$47, "", 0) = "Please add the region-specific supplier emission factor or choose a different region available in the IAEG database.",
    "",
    XLOOKUP(F1112, 'Import data'!$J$26:$J$47, 'Import data'!$M$26:$M$47, "", 0)
)</f>
        <v/>
      </c>
      <c r="K1112" s="311" t="str">
        <f t="array" ref="K1112">IFERROR(
    XLOOKUP(F1112,
            _xlws.FILTER('Supplier Emission'!$G$15:$G$49,
                   ('Supplier Emission'!$D$15:$D$49=H1112) * ('Supplier Emission'!$F$15:$F$49=$E$541)),
            _xlws.FILTER('Supplier Emission'!$I$15:$I$49,
                   ('Supplier Emission'!$D$15:$D$49=H1112) * ('Supplier Emission'!$F$15:$F$49=$E$541)),
            ""),
    "")</f>
        <v/>
      </c>
      <c r="L1112" s="311" t="str">
        <f t="array" ref="L1112">IFERROR(
    XLOOKUP(F1112,
            _xlws.FILTER('Supplier Emission'!$G$15:$G$49,
                   ('Supplier Emission'!$D$15:$D$49=H1112) * ('Supplier Emission'!$F$15:$F$49=$E$541)),
            _xlws.FILTER('Supplier Emission'!$J$15:$J$49,
                   ('Supplier Emission'!$D$15:$D$49=H1112) * ('Supplier Emission'!$F$15:$F$49=$E$541)),
            ""),
    "")</f>
        <v/>
      </c>
      <c r="M1112" s="311" t="str">
        <f t="array" ref="M1112">IFERROR(
    XLOOKUP(F1112,
            _xlws.FILTER('Supplier Emission'!$G$15:$G$49,
                   ('Supplier Emission'!$D$15:$D$49=H1112) * ('Supplier Emission'!$F$15:$F$49=$E$541)),
            _xlws.FILTER('Supplier Emission'!$M$15:$M$49,
                   ('Supplier Emission'!$D$15:$D$49=H1112) * ('Supplier Emission'!$F$15:$F$49=$E$541)),
            ""),
    "")</f>
        <v/>
      </c>
      <c r="N1112" s="311" t="str">
        <f t="array" ref="N1112">IFERROR(
    XLOOKUP(F1112,
            _xlws.FILTER('Supplier Emission'!$G$15:$G$49,
                   ('Supplier Emission'!$D$15:$D$49=H1112) * ('Supplier Emission'!$F$15:$F$49=$E$541)),
            _xlws.FILTER('Supplier Emission'!$H$15:$H$49,
                   ('Supplier Emission'!$D$15:$D$49=H1112) * ('Supplier Emission'!$F$15:$F$49=$E$541)),
            ""),
    "")</f>
        <v/>
      </c>
      <c r="O1112" s="311" t="str">
        <f t="array" ref="O1112">XLOOKUP(1,('Emission Factors'!$E$5:$E$488='GHG emissions calculations'!$F1112)*('Emission Factors'!$H$5:$H$488='GHG emissions calculations'!$H1112),INDEX('Emission Factors'!$E$5:$T$488,0,MATCH('GHG emissions calculations'!O$6,'Emission Factors'!$E$5:$T$5,0)),"",0)</f>
        <v> Zamak zinc alloy (ZnAlMgCu)  + Moulage (impact réduit)</v>
      </c>
      <c r="P1112" s="313">
        <f t="array" ref="P1112">IFERROR(
    INDEX('Emission Factors'!$E$5:$P$488,
          MATCH(1,
                ('Emission Factors'!$E$5:$E$488 = 'GHG emissions calculations'!$F1112) *
                ('Emission Factors'!$H$5:$H$488 = 'GHG emissions calculations'!$H1112),
                0),
          MATCH('GHG emissions calculations'!P$6,'Emission Factors'!$E$5:$P$5,0)),
    "")</f>
        <v>5.58</v>
      </c>
      <c r="Q1112" s="311" t="str">
        <f t="array" ref="Q1112">IFERROR(
    IF(
        INDEX('Emission Factors'!$E$5:$P$488,
              MATCH(1,
                    ('Emission Factors'!$E$5:$E$488 = 'GHG emissions calculations'!$F1112) *
                    ('Emission Factors'!$H$5:$H$488 = 'GHG emissions calculations'!$H1112),
                    0),
              MATCH('GHG emissions calculations'!Q$6, 'Emission Factors'!$E$5:$P$5, 0)) &lt;&gt; "",
        INDEX('Emission Factors'!$E$5:$P$488,
              MATCH(1,
                    ('Emission Factors'!$E$5:$E$488 = 'GHG emissions calculations'!$F1112) *
                    ('Emission Factors'!$H$5:$H$488 = 'GHG emissions calculations'!$H1112),
                    0),
              MATCH('GHG emissions calculations'!Q$6, 'Emission Factors'!$E$5:$P$5, 0)),
        ""),
    "")</f>
        <v>kgCO2e/kg</v>
      </c>
      <c r="R1112" s="311" t="str">
        <f t="array" ref="R1112">IFERROR(
    IF(
        INDEX('Emission Factors'!$E$5:$R$488,
              MATCH(1,
                    ('Emission Factors'!$E$5:$E$488 = 'GHG emissions calculations'!$F1112) *
                    ('Emission Factors'!$H$5:$H$488 = 'GHG emissions calculations'!$H1112),
                    0),
              MATCH('GHG emissions calculations'!R$6, 'Emission Factors'!$E$5:$R$5, 0)) &lt;&gt; "",
        INDEX('Emission Factors'!$E$5:$R$488,
              MATCH(1,
                    ('Emission Factors'!$E$5:$E$488 = 'GHG emissions calculations'!$F1112) *
                    ('Emission Factors'!$H$5:$H$488 = 'GHG emissions calculations'!$H1112),
                    0),
              MATCH('GHG emissions calculations'!R$6, 'Emission Factors'!$E$5:$R$5, 0)),
        ""),
    "")</f>
        <v>Global or unspecified region</v>
      </c>
      <c r="S1112" s="312">
        <f t="shared" si="2"/>
        <v>0</v>
      </c>
      <c r="T1112" s="23"/>
    </row>
    <row r="1113" ht="15.75" customHeight="1" outlineLevel="1">
      <c r="A1113" s="23"/>
      <c r="B1113" s="71"/>
      <c r="C1113" s="71"/>
      <c r="D1113" s="71"/>
      <c r="E1113" s="314"/>
      <c r="F1113" s="311" t="str">
        <f>Lists!T464</f>
        <v>Zinc - Casting - Middle East</v>
      </c>
      <c r="G1113" s="311" t="str">
        <f t="array" ref="G1113">XLOOKUP(1,('Emission Factors'!$E$5:$E$488='GHG emissions calculations'!$F1113)*('Emission Factors'!$H$5:$H$488='GHG emissions calculations'!$H1113),INDEX('Emission Factors'!$E$5:$T$488,0,MATCH('GHG emissions calculations'!G$6,'Emission Factors'!$E$5:$T$5,0)),"",0)</f>
        <v/>
      </c>
      <c r="H1113" s="311" t="s">
        <v>237</v>
      </c>
      <c r="I1113" s="312" t="str">
        <f>IF(
    SUMIFS('Import data'!$L$25:$L$80,
           'Import data'!$J$25:$J$80, F1113,
           'Import data'!$G$25:$G$80, 'GHG emissions calculations'!$H1113,
           'Import data'!$I$25:$I$80,$E$541) &lt;&gt; 0,
    SUMIFS('Import data'!$L$25:$L$80,
           'Import data'!$J$25:$J$80, F1113,
           'Import data'!$G$25:$G$80, 'GHG emissions calculations'!$H1113,
           'Import data'!$I$25:$I$80,$E$541),
    ""
)</f>
        <v/>
      </c>
      <c r="J1113" s="311" t="str">
        <f t="array" ref="J1113">IF(
    XLOOKUP(F1113, 'Import data'!$J$26:$J$47, 'Import data'!$M$26:$M$47, "", 0) = "Please add the region-specific supplier emission factor or choose a different region available in the IAEG database.",
    "",
    XLOOKUP(F1113, 'Import data'!$J$26:$J$47, 'Import data'!$M$26:$M$47, "", 0)
)</f>
        <v/>
      </c>
      <c r="K1113" s="311" t="str">
        <f t="array" ref="K1113">IFERROR(
    XLOOKUP(F1113,
            _xlws.FILTER('Supplier Emission'!$G$15:$G$49,
                   ('Supplier Emission'!$D$15:$D$49=H1113) * ('Supplier Emission'!$F$15:$F$49=$E$541)),
            _xlws.FILTER('Supplier Emission'!$I$15:$I$49,
                   ('Supplier Emission'!$D$15:$D$49=H1113) * ('Supplier Emission'!$F$15:$F$49=$E$541)),
            ""),
    "")</f>
        <v/>
      </c>
      <c r="L1113" s="311" t="str">
        <f t="array" ref="L1113">IFERROR(
    XLOOKUP(F1113,
            _xlws.FILTER('Supplier Emission'!$G$15:$G$49,
                   ('Supplier Emission'!$D$15:$D$49=H1113) * ('Supplier Emission'!$F$15:$F$49=$E$541)),
            _xlws.FILTER('Supplier Emission'!$J$15:$J$49,
                   ('Supplier Emission'!$D$15:$D$49=H1113) * ('Supplier Emission'!$F$15:$F$49=$E$541)),
            ""),
    "")</f>
        <v/>
      </c>
      <c r="M1113" s="311" t="str">
        <f t="array" ref="M1113">IFERROR(
    XLOOKUP(F1113,
            _xlws.FILTER('Supplier Emission'!$G$15:$G$49,
                   ('Supplier Emission'!$D$15:$D$49=H1113) * ('Supplier Emission'!$F$15:$F$49=$E$541)),
            _xlws.FILTER('Supplier Emission'!$M$15:$M$49,
                   ('Supplier Emission'!$D$15:$D$49=H1113) * ('Supplier Emission'!$F$15:$F$49=$E$541)),
            ""),
    "")</f>
        <v/>
      </c>
      <c r="N1113" s="311" t="str">
        <f t="array" ref="N1113">IFERROR(
    XLOOKUP(F1113,
            _xlws.FILTER('Supplier Emission'!$G$15:$G$49,
                   ('Supplier Emission'!$D$15:$D$49=H1113) * ('Supplier Emission'!$F$15:$F$49=$E$541)),
            _xlws.FILTER('Supplier Emission'!$H$15:$H$49,
                   ('Supplier Emission'!$D$15:$D$49=H1113) * ('Supplier Emission'!$F$15:$F$49=$E$541)),
            ""),
    "")</f>
        <v/>
      </c>
      <c r="O1113" s="311" t="str">
        <f t="array" ref="O1113">XLOOKUP(1,('Emission Factors'!$E$5:$E$488='GHG emissions calculations'!$F1113)*('Emission Factors'!$H$5:$H$488='GHG emissions calculations'!$H1113),INDEX('Emission Factors'!$E$5:$T$488,0,MATCH('GHG emissions calculations'!O$6,'Emission Factors'!$E$5:$T$5,0)),"",0)</f>
        <v/>
      </c>
      <c r="P1113" s="313" t="str">
        <f t="array" ref="P1113">IFERROR(
    INDEX('Emission Factors'!$E$5:$P$488,
          MATCH(1,
                ('Emission Factors'!$E$5:$E$488 = 'GHG emissions calculations'!$F1113) *
                ('Emission Factors'!$H$5:$H$488 = 'GHG emissions calculations'!$H1113),
                0),
          MATCH('GHG emissions calculations'!P$6,'Emission Factors'!$E$5:$P$5,0)),
    "")</f>
        <v/>
      </c>
      <c r="Q1113" s="311" t="str">
        <f t="array" ref="Q1113">IFERROR(
    IF(
        INDEX('Emission Factors'!$E$5:$P$488,
              MATCH(1,
                    ('Emission Factors'!$E$5:$E$488 = 'GHG emissions calculations'!$F1113) *
                    ('Emission Factors'!$H$5:$H$488 = 'GHG emissions calculations'!$H1113),
                    0),
              MATCH('GHG emissions calculations'!Q$6, 'Emission Factors'!$E$5:$P$5, 0)) &lt;&gt; "",
        INDEX('Emission Factors'!$E$5:$P$488,
              MATCH(1,
                    ('Emission Factors'!$E$5:$E$488 = 'GHG emissions calculations'!$F1113) *
                    ('Emission Factors'!$H$5:$H$488 = 'GHG emissions calculations'!$H1113),
                    0),
              MATCH('GHG emissions calculations'!Q$6, 'Emission Factors'!$E$5:$P$5, 0)),
        ""),
    "")</f>
        <v/>
      </c>
      <c r="R1113" s="311" t="str">
        <f t="array" ref="R1113">IFERROR(
    IF(
        INDEX('Emission Factors'!$E$5:$R$488,
              MATCH(1,
                    ('Emission Factors'!$E$5:$E$488 = 'GHG emissions calculations'!$F1113) *
                    ('Emission Factors'!$H$5:$H$488 = 'GHG emissions calculations'!$H1113),
                    0),
              MATCH('GHG emissions calculations'!R$6, 'Emission Factors'!$E$5:$R$5, 0)) &lt;&gt; "",
        INDEX('Emission Factors'!$E$5:$R$488,
              MATCH(1,
                    ('Emission Factors'!$E$5:$E$488 = 'GHG emissions calculations'!$F1113) *
                    ('Emission Factors'!$H$5:$H$488 = 'GHG emissions calculations'!$H1113),
                    0),
              MATCH('GHG emissions calculations'!R$6, 'Emission Factors'!$E$5:$R$5, 0)),
        ""),
    "")</f>
        <v/>
      </c>
      <c r="S1113" s="312">
        <f t="shared" si="2"/>
        <v>0</v>
      </c>
      <c r="T1113" s="23"/>
    </row>
    <row r="1114" ht="15.75" customHeight="1" outlineLevel="1">
      <c r="A1114" s="23"/>
      <c r="B1114" s="71"/>
      <c r="C1114" s="71"/>
      <c r="D1114" s="71"/>
      <c r="E1114" s="314"/>
      <c r="F1114" s="311" t="str">
        <f>Lists!T463</f>
        <v>Zinc - Casting - Oceania</v>
      </c>
      <c r="G1114" s="311" t="str">
        <f t="array" ref="G1114">XLOOKUP(1,('Emission Factors'!$E$5:$E$488='GHG emissions calculations'!$F1114)*('Emission Factors'!$H$5:$H$488='GHG emissions calculations'!$H1114),INDEX('Emission Factors'!$E$5:$T$488,0,MATCH('GHG emissions calculations'!G$6,'Emission Factors'!$E$5:$T$5,0)),"",0)</f>
        <v/>
      </c>
      <c r="H1114" s="311" t="s">
        <v>237</v>
      </c>
      <c r="I1114" s="312" t="str">
        <f>IF(
    SUMIFS('Import data'!$L$25:$L$80,
           'Import data'!$J$25:$J$80, F1114,
           'Import data'!$G$25:$G$80, 'GHG emissions calculations'!$H1114,
           'Import data'!$I$25:$I$80,$E$541) &lt;&gt; 0,
    SUMIFS('Import data'!$L$25:$L$80,
           'Import data'!$J$25:$J$80, F1114,
           'Import data'!$G$25:$G$80, 'GHG emissions calculations'!$H1114,
           'Import data'!$I$25:$I$80,$E$541),
    ""
)</f>
        <v/>
      </c>
      <c r="J1114" s="311" t="str">
        <f t="array" ref="J1114">IF(
    XLOOKUP(F1114, 'Import data'!$J$26:$J$47, 'Import data'!$M$26:$M$47, "", 0) = "Please add the region-specific supplier emission factor or choose a different region available in the IAEG database.",
    "",
    XLOOKUP(F1114, 'Import data'!$J$26:$J$47, 'Import data'!$M$26:$M$47, "", 0)
)</f>
        <v/>
      </c>
      <c r="K1114" s="311" t="str">
        <f t="array" ref="K1114">IFERROR(
    XLOOKUP(F1114,
            _xlws.FILTER('Supplier Emission'!$G$15:$G$49,
                   ('Supplier Emission'!$D$15:$D$49=H1114) * ('Supplier Emission'!$F$15:$F$49=$E$541)),
            _xlws.FILTER('Supplier Emission'!$I$15:$I$49,
                   ('Supplier Emission'!$D$15:$D$49=H1114) * ('Supplier Emission'!$F$15:$F$49=$E$541)),
            ""),
    "")</f>
        <v/>
      </c>
      <c r="L1114" s="311" t="str">
        <f t="array" ref="L1114">IFERROR(
    XLOOKUP(F1114,
            _xlws.FILTER('Supplier Emission'!$G$15:$G$49,
                   ('Supplier Emission'!$D$15:$D$49=H1114) * ('Supplier Emission'!$F$15:$F$49=$E$541)),
            _xlws.FILTER('Supplier Emission'!$J$15:$J$49,
                   ('Supplier Emission'!$D$15:$D$49=H1114) * ('Supplier Emission'!$F$15:$F$49=$E$541)),
            ""),
    "")</f>
        <v/>
      </c>
      <c r="M1114" s="311" t="str">
        <f t="array" ref="M1114">IFERROR(
    XLOOKUP(F1114,
            _xlws.FILTER('Supplier Emission'!$G$15:$G$49,
                   ('Supplier Emission'!$D$15:$D$49=H1114) * ('Supplier Emission'!$F$15:$F$49=$E$541)),
            _xlws.FILTER('Supplier Emission'!$M$15:$M$49,
                   ('Supplier Emission'!$D$15:$D$49=H1114) * ('Supplier Emission'!$F$15:$F$49=$E$541)),
            ""),
    "")</f>
        <v/>
      </c>
      <c r="N1114" s="311" t="str">
        <f t="array" ref="N1114">IFERROR(
    XLOOKUP(F1114,
            _xlws.FILTER('Supplier Emission'!$G$15:$G$49,
                   ('Supplier Emission'!$D$15:$D$49=H1114) * ('Supplier Emission'!$F$15:$F$49=$E$541)),
            _xlws.FILTER('Supplier Emission'!$H$15:$H$49,
                   ('Supplier Emission'!$D$15:$D$49=H1114) * ('Supplier Emission'!$F$15:$F$49=$E$541)),
            ""),
    "")</f>
        <v/>
      </c>
      <c r="O1114" s="311" t="str">
        <f t="array" ref="O1114">XLOOKUP(1,('Emission Factors'!$E$5:$E$488='GHG emissions calculations'!$F1114)*('Emission Factors'!$H$5:$H$488='GHG emissions calculations'!$H1114),INDEX('Emission Factors'!$E$5:$T$488,0,MATCH('GHG emissions calculations'!O$6,'Emission Factors'!$E$5:$T$5,0)),"",0)</f>
        <v/>
      </c>
      <c r="P1114" s="313" t="str">
        <f t="array" ref="P1114">IFERROR(
    INDEX('Emission Factors'!$E$5:$P$488,
          MATCH(1,
                ('Emission Factors'!$E$5:$E$488 = 'GHG emissions calculations'!$F1114) *
                ('Emission Factors'!$H$5:$H$488 = 'GHG emissions calculations'!$H1114),
                0),
          MATCH('GHG emissions calculations'!P$6,'Emission Factors'!$E$5:$P$5,0)),
    "")</f>
        <v/>
      </c>
      <c r="Q1114" s="311" t="str">
        <f t="array" ref="Q1114">IFERROR(
    IF(
        INDEX('Emission Factors'!$E$5:$P$488,
              MATCH(1,
                    ('Emission Factors'!$E$5:$E$488 = 'GHG emissions calculations'!$F1114) *
                    ('Emission Factors'!$H$5:$H$488 = 'GHG emissions calculations'!$H1114),
                    0),
              MATCH('GHG emissions calculations'!Q$6, 'Emission Factors'!$E$5:$P$5, 0)) &lt;&gt; "",
        INDEX('Emission Factors'!$E$5:$P$488,
              MATCH(1,
                    ('Emission Factors'!$E$5:$E$488 = 'GHG emissions calculations'!$F1114) *
                    ('Emission Factors'!$H$5:$H$488 = 'GHG emissions calculations'!$H1114),
                    0),
              MATCH('GHG emissions calculations'!Q$6, 'Emission Factors'!$E$5:$P$5, 0)),
        ""),
    "")</f>
        <v/>
      </c>
      <c r="R1114" s="311" t="str">
        <f t="array" ref="R1114">IFERROR(
    IF(
        INDEX('Emission Factors'!$E$5:$R$488,
              MATCH(1,
                    ('Emission Factors'!$E$5:$E$488 = 'GHG emissions calculations'!$F1114) *
                    ('Emission Factors'!$H$5:$H$488 = 'GHG emissions calculations'!$H1114),
                    0),
              MATCH('GHG emissions calculations'!R$6, 'Emission Factors'!$E$5:$R$5, 0)) &lt;&gt; "",
        INDEX('Emission Factors'!$E$5:$R$488,
              MATCH(1,
                    ('Emission Factors'!$E$5:$E$488 = 'GHG emissions calculations'!$F1114) *
                    ('Emission Factors'!$H$5:$H$488 = 'GHG emissions calculations'!$H1114),
                    0),
              MATCH('GHG emissions calculations'!R$6, 'Emission Factors'!$E$5:$R$5, 0)),
        ""),
    "")</f>
        <v/>
      </c>
      <c r="S1114" s="312">
        <f t="shared" si="2"/>
        <v>0</v>
      </c>
      <c r="T1114" s="23"/>
    </row>
    <row r="1115" ht="15.75" customHeight="1" outlineLevel="1">
      <c r="A1115" s="23"/>
      <c r="B1115" s="71"/>
      <c r="C1115" s="71"/>
      <c r="D1115" s="71"/>
      <c r="E1115" s="314"/>
      <c r="F1115" s="311" t="str">
        <f>Lists!T468</f>
        <v>Zinc - Cold rolling - Africa</v>
      </c>
      <c r="G1115" s="311" t="str">
        <f t="array" ref="G1115">XLOOKUP(1,('Emission Factors'!$E$5:$E$488='GHG emissions calculations'!$F1115)*('Emission Factors'!$H$5:$H$488='GHG emissions calculations'!$H1115),INDEX('Emission Factors'!$E$5:$T$488,0,MATCH('GHG emissions calculations'!G$6,'Emission Factors'!$E$5:$T$5,0)),"",0)</f>
        <v/>
      </c>
      <c r="H1115" s="311" t="s">
        <v>237</v>
      </c>
      <c r="I1115" s="312" t="str">
        <f>IF(
    SUMIFS('Import data'!$L$25:$L$80,
           'Import data'!$J$25:$J$80, F1115,
           'Import data'!$G$25:$G$80, 'GHG emissions calculations'!$H1115,
           'Import data'!$I$25:$I$80,$E$541) &lt;&gt; 0,
    SUMIFS('Import data'!$L$25:$L$80,
           'Import data'!$J$25:$J$80, F1115,
           'Import data'!$G$25:$G$80, 'GHG emissions calculations'!$H1115,
           'Import data'!$I$25:$I$80,$E$541),
    ""
)</f>
        <v/>
      </c>
      <c r="J1115" s="311" t="str">
        <f t="array" ref="J1115">IF(
    XLOOKUP(F1115, 'Import data'!$J$26:$J$47, 'Import data'!$M$26:$M$47, "", 0) = "Please add the region-specific supplier emission factor or choose a different region available in the IAEG database.",
    "",
    XLOOKUP(F1115, 'Import data'!$J$26:$J$47, 'Import data'!$M$26:$M$47, "", 0)
)</f>
        <v/>
      </c>
      <c r="K1115" s="311" t="str">
        <f t="array" ref="K1115">IFERROR(
    XLOOKUP(F1115,
            _xlws.FILTER('Supplier Emission'!$G$15:$G$49,
                   ('Supplier Emission'!$D$15:$D$49=H1115) * ('Supplier Emission'!$F$15:$F$49=$E$541)),
            _xlws.FILTER('Supplier Emission'!$I$15:$I$49,
                   ('Supplier Emission'!$D$15:$D$49=H1115) * ('Supplier Emission'!$F$15:$F$49=$E$541)),
            ""),
    "")</f>
        <v/>
      </c>
      <c r="L1115" s="311" t="str">
        <f t="array" ref="L1115">IFERROR(
    XLOOKUP(F1115,
            _xlws.FILTER('Supplier Emission'!$G$15:$G$49,
                   ('Supplier Emission'!$D$15:$D$49=H1115) * ('Supplier Emission'!$F$15:$F$49=$E$541)),
            _xlws.FILTER('Supplier Emission'!$J$15:$J$49,
                   ('Supplier Emission'!$D$15:$D$49=H1115) * ('Supplier Emission'!$F$15:$F$49=$E$541)),
            ""),
    "")</f>
        <v/>
      </c>
      <c r="M1115" s="311" t="str">
        <f t="array" ref="M1115">IFERROR(
    XLOOKUP(F1115,
            _xlws.FILTER('Supplier Emission'!$G$15:$G$49,
                   ('Supplier Emission'!$D$15:$D$49=H1115) * ('Supplier Emission'!$F$15:$F$49=$E$541)),
            _xlws.FILTER('Supplier Emission'!$M$15:$M$49,
                   ('Supplier Emission'!$D$15:$D$49=H1115) * ('Supplier Emission'!$F$15:$F$49=$E$541)),
            ""),
    "")</f>
        <v/>
      </c>
      <c r="N1115" s="311" t="str">
        <f t="array" ref="N1115">IFERROR(
    XLOOKUP(F1115,
            _xlws.FILTER('Supplier Emission'!$G$15:$G$49,
                   ('Supplier Emission'!$D$15:$D$49=H1115) * ('Supplier Emission'!$F$15:$F$49=$E$541)),
            _xlws.FILTER('Supplier Emission'!$H$15:$H$49,
                   ('Supplier Emission'!$D$15:$D$49=H1115) * ('Supplier Emission'!$F$15:$F$49=$E$541)),
            ""),
    "")</f>
        <v/>
      </c>
      <c r="O1115" s="311" t="str">
        <f t="array" ref="O1115">XLOOKUP(1,('Emission Factors'!$E$5:$E$488='GHG emissions calculations'!$F1115)*('Emission Factors'!$H$5:$H$488='GHG emissions calculations'!$H1115),INDEX('Emission Factors'!$E$5:$T$488,0,MATCH('GHG emissions calculations'!O$6,'Emission Factors'!$E$5:$T$5,0)),"",0)</f>
        <v/>
      </c>
      <c r="P1115" s="313" t="str">
        <f t="array" ref="P1115">IFERROR(
    INDEX('Emission Factors'!$E$5:$P$488,
          MATCH(1,
                ('Emission Factors'!$E$5:$E$488 = 'GHG emissions calculations'!$F1115) *
                ('Emission Factors'!$H$5:$H$488 = 'GHG emissions calculations'!$H1115),
                0),
          MATCH('GHG emissions calculations'!P$6,'Emission Factors'!$E$5:$P$5,0)),
    "")</f>
        <v/>
      </c>
      <c r="Q1115" s="311" t="str">
        <f t="array" ref="Q1115">IFERROR(
    IF(
        INDEX('Emission Factors'!$E$5:$P$488,
              MATCH(1,
                    ('Emission Factors'!$E$5:$E$488 = 'GHG emissions calculations'!$F1115) *
                    ('Emission Factors'!$H$5:$H$488 = 'GHG emissions calculations'!$H1115),
                    0),
              MATCH('GHG emissions calculations'!Q$6, 'Emission Factors'!$E$5:$P$5, 0)) &lt;&gt; "",
        INDEX('Emission Factors'!$E$5:$P$488,
              MATCH(1,
                    ('Emission Factors'!$E$5:$E$488 = 'GHG emissions calculations'!$F1115) *
                    ('Emission Factors'!$H$5:$H$488 = 'GHG emissions calculations'!$H1115),
                    0),
              MATCH('GHG emissions calculations'!Q$6, 'Emission Factors'!$E$5:$P$5, 0)),
        ""),
    "")</f>
        <v/>
      </c>
      <c r="R1115" s="311" t="str">
        <f t="array" ref="R1115">IFERROR(
    IF(
        INDEX('Emission Factors'!$E$5:$R$488,
              MATCH(1,
                    ('Emission Factors'!$E$5:$E$488 = 'GHG emissions calculations'!$F1115) *
                    ('Emission Factors'!$H$5:$H$488 = 'GHG emissions calculations'!$H1115),
                    0),
              MATCH('GHG emissions calculations'!R$6, 'Emission Factors'!$E$5:$R$5, 0)) &lt;&gt; "",
        INDEX('Emission Factors'!$E$5:$R$488,
              MATCH(1,
                    ('Emission Factors'!$E$5:$E$488 = 'GHG emissions calculations'!$F1115) *
                    ('Emission Factors'!$H$5:$H$488 = 'GHG emissions calculations'!$H1115),
                    0),
              MATCH('GHG emissions calculations'!R$6, 'Emission Factors'!$E$5:$R$5, 0)),
        ""),
    "")</f>
        <v/>
      </c>
      <c r="S1115" s="312">
        <f t="shared" si="2"/>
        <v>0</v>
      </c>
      <c r="T1115" s="23"/>
    </row>
    <row r="1116" ht="15.75" customHeight="1" outlineLevel="1">
      <c r="A1116" s="23"/>
      <c r="B1116" s="71"/>
      <c r="C1116" s="71"/>
      <c r="D1116" s="71"/>
      <c r="E1116" s="314"/>
      <c r="F1116" s="311" t="str">
        <f>Lists!T466</f>
        <v>Zinc - Cold rolling - America</v>
      </c>
      <c r="G1116" s="311" t="str">
        <f t="array" ref="G1116">XLOOKUP(1,('Emission Factors'!$E$5:$E$488='GHG emissions calculations'!$F1116)*('Emission Factors'!$H$5:$H$488='GHG emissions calculations'!$H1116),INDEX('Emission Factors'!$E$5:$T$488,0,MATCH('GHG emissions calculations'!G$6,'Emission Factors'!$E$5:$T$5,0)),"",0)</f>
        <v/>
      </c>
      <c r="H1116" s="311" t="s">
        <v>237</v>
      </c>
      <c r="I1116" s="312" t="str">
        <f>IF(
    SUMIFS('Import data'!$L$25:$L$80,
           'Import data'!$J$25:$J$80, F1116,
           'Import data'!$G$25:$G$80, 'GHG emissions calculations'!$H1116,
           'Import data'!$I$25:$I$80,$E$541) &lt;&gt; 0,
    SUMIFS('Import data'!$L$25:$L$80,
           'Import data'!$J$25:$J$80, F1116,
           'Import data'!$G$25:$G$80, 'GHG emissions calculations'!$H1116,
           'Import data'!$I$25:$I$80,$E$541),
    ""
)</f>
        <v/>
      </c>
      <c r="J1116" s="311" t="str">
        <f t="array" ref="J1116">IF(
    XLOOKUP(F1116, 'Import data'!$J$26:$J$47, 'Import data'!$M$26:$M$47, "", 0) = "Please add the region-specific supplier emission factor or choose a different region available in the IAEG database.",
    "",
    XLOOKUP(F1116, 'Import data'!$J$26:$J$47, 'Import data'!$M$26:$M$47, "", 0)
)</f>
        <v/>
      </c>
      <c r="K1116" s="311" t="str">
        <f t="array" ref="K1116">IFERROR(
    XLOOKUP(F1116,
            _xlws.FILTER('Supplier Emission'!$G$15:$G$49,
                   ('Supplier Emission'!$D$15:$D$49=H1116) * ('Supplier Emission'!$F$15:$F$49=$E$541)),
            _xlws.FILTER('Supplier Emission'!$I$15:$I$49,
                   ('Supplier Emission'!$D$15:$D$49=H1116) * ('Supplier Emission'!$F$15:$F$49=$E$541)),
            ""),
    "")</f>
        <v/>
      </c>
      <c r="L1116" s="311" t="str">
        <f t="array" ref="L1116">IFERROR(
    XLOOKUP(F1116,
            _xlws.FILTER('Supplier Emission'!$G$15:$G$49,
                   ('Supplier Emission'!$D$15:$D$49=H1116) * ('Supplier Emission'!$F$15:$F$49=$E$541)),
            _xlws.FILTER('Supplier Emission'!$J$15:$J$49,
                   ('Supplier Emission'!$D$15:$D$49=H1116) * ('Supplier Emission'!$F$15:$F$49=$E$541)),
            ""),
    "")</f>
        <v/>
      </c>
      <c r="M1116" s="311" t="str">
        <f t="array" ref="M1116">IFERROR(
    XLOOKUP(F1116,
            _xlws.FILTER('Supplier Emission'!$G$15:$G$49,
                   ('Supplier Emission'!$D$15:$D$49=H1116) * ('Supplier Emission'!$F$15:$F$49=$E$541)),
            _xlws.FILTER('Supplier Emission'!$M$15:$M$49,
                   ('Supplier Emission'!$D$15:$D$49=H1116) * ('Supplier Emission'!$F$15:$F$49=$E$541)),
            ""),
    "")</f>
        <v/>
      </c>
      <c r="N1116" s="311" t="str">
        <f t="array" ref="N1116">IFERROR(
    XLOOKUP(F1116,
            _xlws.FILTER('Supplier Emission'!$G$15:$G$49,
                   ('Supplier Emission'!$D$15:$D$49=H1116) * ('Supplier Emission'!$F$15:$F$49=$E$541)),
            _xlws.FILTER('Supplier Emission'!$H$15:$H$49,
                   ('Supplier Emission'!$D$15:$D$49=H1116) * ('Supplier Emission'!$F$15:$F$49=$E$541)),
            ""),
    "")</f>
        <v/>
      </c>
      <c r="O1116" s="311" t="str">
        <f t="array" ref="O1116">XLOOKUP(1,('Emission Factors'!$E$5:$E$488='GHG emissions calculations'!$F1116)*('Emission Factors'!$H$5:$H$488='GHG emissions calculations'!$H1116),INDEX('Emission Factors'!$E$5:$T$488,0,MATCH('GHG emissions calculations'!O$6,'Emission Factors'!$E$5:$T$5,0)),"",0)</f>
        <v/>
      </c>
      <c r="P1116" s="313" t="str">
        <f t="array" ref="P1116">IFERROR(
    INDEX('Emission Factors'!$E$5:$P$488,
          MATCH(1,
                ('Emission Factors'!$E$5:$E$488 = 'GHG emissions calculations'!$F1116) *
                ('Emission Factors'!$H$5:$H$488 = 'GHG emissions calculations'!$H1116),
                0),
          MATCH('GHG emissions calculations'!P$6,'Emission Factors'!$E$5:$P$5,0)),
    "")</f>
        <v/>
      </c>
      <c r="Q1116" s="311" t="str">
        <f t="array" ref="Q1116">IFERROR(
    IF(
        INDEX('Emission Factors'!$E$5:$P$488,
              MATCH(1,
                    ('Emission Factors'!$E$5:$E$488 = 'GHG emissions calculations'!$F1116) *
                    ('Emission Factors'!$H$5:$H$488 = 'GHG emissions calculations'!$H1116),
                    0),
              MATCH('GHG emissions calculations'!Q$6, 'Emission Factors'!$E$5:$P$5, 0)) &lt;&gt; "",
        INDEX('Emission Factors'!$E$5:$P$488,
              MATCH(1,
                    ('Emission Factors'!$E$5:$E$488 = 'GHG emissions calculations'!$F1116) *
                    ('Emission Factors'!$H$5:$H$488 = 'GHG emissions calculations'!$H1116),
                    0),
              MATCH('GHG emissions calculations'!Q$6, 'Emission Factors'!$E$5:$P$5, 0)),
        ""),
    "")</f>
        <v/>
      </c>
      <c r="R1116" s="311" t="str">
        <f t="array" ref="R1116">IFERROR(
    IF(
        INDEX('Emission Factors'!$E$5:$R$488,
              MATCH(1,
                    ('Emission Factors'!$E$5:$E$488 = 'GHG emissions calculations'!$F1116) *
                    ('Emission Factors'!$H$5:$H$488 = 'GHG emissions calculations'!$H1116),
                    0),
              MATCH('GHG emissions calculations'!R$6, 'Emission Factors'!$E$5:$R$5, 0)) &lt;&gt; "",
        INDEX('Emission Factors'!$E$5:$R$488,
              MATCH(1,
                    ('Emission Factors'!$E$5:$E$488 = 'GHG emissions calculations'!$F1116) *
                    ('Emission Factors'!$H$5:$H$488 = 'GHG emissions calculations'!$H1116),
                    0),
              MATCH('GHG emissions calculations'!R$6, 'Emission Factors'!$E$5:$R$5, 0)),
        ""),
    "")</f>
        <v/>
      </c>
      <c r="S1116" s="312">
        <f t="shared" si="2"/>
        <v>0</v>
      </c>
      <c r="T1116" s="23"/>
    </row>
    <row r="1117" ht="15.75" customHeight="1" outlineLevel="1">
      <c r="A1117" s="23"/>
      <c r="B1117" s="71"/>
      <c r="C1117" s="71"/>
      <c r="D1117" s="71"/>
      <c r="E1117" s="314"/>
      <c r="F1117" s="311" t="str">
        <f>Lists!T469</f>
        <v>Zinc - Cold rolling - Asia</v>
      </c>
      <c r="G1117" s="311" t="str">
        <f t="array" ref="G1117">XLOOKUP(1,('Emission Factors'!$E$5:$E$488='GHG emissions calculations'!$F1117)*('Emission Factors'!$H$5:$H$488='GHG emissions calculations'!$H1117),INDEX('Emission Factors'!$E$5:$T$488,0,MATCH('GHG emissions calculations'!G$6,'Emission Factors'!$E$5:$T$5,0)),"",0)</f>
        <v/>
      </c>
      <c r="H1117" s="311" t="s">
        <v>237</v>
      </c>
      <c r="I1117" s="312" t="str">
        <f>IF(
    SUMIFS('Import data'!$L$25:$L$80,
           'Import data'!$J$25:$J$80, F1117,
           'Import data'!$G$25:$G$80, 'GHG emissions calculations'!$H1117,
           'Import data'!$I$25:$I$80,$E$541) &lt;&gt; 0,
    SUMIFS('Import data'!$L$25:$L$80,
           'Import data'!$J$25:$J$80, F1117,
           'Import data'!$G$25:$G$80, 'GHG emissions calculations'!$H1117,
           'Import data'!$I$25:$I$80,$E$541),
    ""
)</f>
        <v/>
      </c>
      <c r="J1117" s="311" t="str">
        <f t="array" ref="J1117">IF(
    XLOOKUP(F1117, 'Import data'!$J$26:$J$47, 'Import data'!$M$26:$M$47, "", 0) = "Please add the region-specific supplier emission factor or choose a different region available in the IAEG database.",
    "",
    XLOOKUP(F1117, 'Import data'!$J$26:$J$47, 'Import data'!$M$26:$M$47, "", 0)
)</f>
        <v/>
      </c>
      <c r="K1117" s="311" t="str">
        <f t="array" ref="K1117">IFERROR(
    XLOOKUP(F1117,
            _xlws.FILTER('Supplier Emission'!$G$15:$G$49,
                   ('Supplier Emission'!$D$15:$D$49=H1117) * ('Supplier Emission'!$F$15:$F$49=$E$541)),
            _xlws.FILTER('Supplier Emission'!$I$15:$I$49,
                   ('Supplier Emission'!$D$15:$D$49=H1117) * ('Supplier Emission'!$F$15:$F$49=$E$541)),
            ""),
    "")</f>
        <v/>
      </c>
      <c r="L1117" s="311" t="str">
        <f t="array" ref="L1117">IFERROR(
    XLOOKUP(F1117,
            _xlws.FILTER('Supplier Emission'!$G$15:$G$49,
                   ('Supplier Emission'!$D$15:$D$49=H1117) * ('Supplier Emission'!$F$15:$F$49=$E$541)),
            _xlws.FILTER('Supplier Emission'!$J$15:$J$49,
                   ('Supplier Emission'!$D$15:$D$49=H1117) * ('Supplier Emission'!$F$15:$F$49=$E$541)),
            ""),
    "")</f>
        <v/>
      </c>
      <c r="M1117" s="311" t="str">
        <f t="array" ref="M1117">IFERROR(
    XLOOKUP(F1117,
            _xlws.FILTER('Supplier Emission'!$G$15:$G$49,
                   ('Supplier Emission'!$D$15:$D$49=H1117) * ('Supplier Emission'!$F$15:$F$49=$E$541)),
            _xlws.FILTER('Supplier Emission'!$M$15:$M$49,
                   ('Supplier Emission'!$D$15:$D$49=H1117) * ('Supplier Emission'!$F$15:$F$49=$E$541)),
            ""),
    "")</f>
        <v/>
      </c>
      <c r="N1117" s="311" t="str">
        <f t="array" ref="N1117">IFERROR(
    XLOOKUP(F1117,
            _xlws.FILTER('Supplier Emission'!$G$15:$G$49,
                   ('Supplier Emission'!$D$15:$D$49=H1117) * ('Supplier Emission'!$F$15:$F$49=$E$541)),
            _xlws.FILTER('Supplier Emission'!$H$15:$H$49,
                   ('Supplier Emission'!$D$15:$D$49=H1117) * ('Supplier Emission'!$F$15:$F$49=$E$541)),
            ""),
    "")</f>
        <v/>
      </c>
      <c r="O1117" s="311" t="str">
        <f t="array" ref="O1117">XLOOKUP(1,('Emission Factors'!$E$5:$E$488='GHG emissions calculations'!$F1117)*('Emission Factors'!$H$5:$H$488='GHG emissions calculations'!$H1117),INDEX('Emission Factors'!$E$5:$T$488,0,MATCH('GHG emissions calculations'!O$6,'Emission Factors'!$E$5:$T$5,0)),"",0)</f>
        <v/>
      </c>
      <c r="P1117" s="313" t="str">
        <f t="array" ref="P1117">IFERROR(
    INDEX('Emission Factors'!$E$5:$P$488,
          MATCH(1,
                ('Emission Factors'!$E$5:$E$488 = 'GHG emissions calculations'!$F1117) *
                ('Emission Factors'!$H$5:$H$488 = 'GHG emissions calculations'!$H1117),
                0),
          MATCH('GHG emissions calculations'!P$6,'Emission Factors'!$E$5:$P$5,0)),
    "")</f>
        <v/>
      </c>
      <c r="Q1117" s="311" t="str">
        <f t="array" ref="Q1117">IFERROR(
    IF(
        INDEX('Emission Factors'!$E$5:$P$488,
              MATCH(1,
                    ('Emission Factors'!$E$5:$E$488 = 'GHG emissions calculations'!$F1117) *
                    ('Emission Factors'!$H$5:$H$488 = 'GHG emissions calculations'!$H1117),
                    0),
              MATCH('GHG emissions calculations'!Q$6, 'Emission Factors'!$E$5:$P$5, 0)) &lt;&gt; "",
        INDEX('Emission Factors'!$E$5:$P$488,
              MATCH(1,
                    ('Emission Factors'!$E$5:$E$488 = 'GHG emissions calculations'!$F1117) *
                    ('Emission Factors'!$H$5:$H$488 = 'GHG emissions calculations'!$H1117),
                    0),
              MATCH('GHG emissions calculations'!Q$6, 'Emission Factors'!$E$5:$P$5, 0)),
        ""),
    "")</f>
        <v/>
      </c>
      <c r="R1117" s="311" t="str">
        <f t="array" ref="R1117">IFERROR(
    IF(
        INDEX('Emission Factors'!$E$5:$R$488,
              MATCH(1,
                    ('Emission Factors'!$E$5:$E$488 = 'GHG emissions calculations'!$F1117) *
                    ('Emission Factors'!$H$5:$H$488 = 'GHG emissions calculations'!$H1117),
                    0),
              MATCH('GHG emissions calculations'!R$6, 'Emission Factors'!$E$5:$R$5, 0)) &lt;&gt; "",
        INDEX('Emission Factors'!$E$5:$R$488,
              MATCH(1,
                    ('Emission Factors'!$E$5:$E$488 = 'GHG emissions calculations'!$F1117) *
                    ('Emission Factors'!$H$5:$H$488 = 'GHG emissions calculations'!$H1117),
                    0),
              MATCH('GHG emissions calculations'!R$6, 'Emission Factors'!$E$5:$R$5, 0)),
        ""),
    "")</f>
        <v/>
      </c>
      <c r="S1117" s="312">
        <f t="shared" si="2"/>
        <v>0</v>
      </c>
      <c r="T1117" s="23"/>
    </row>
    <row r="1118" ht="15.75" customHeight="1" outlineLevel="1">
      <c r="A1118" s="23"/>
      <c r="B1118" s="71"/>
      <c r="C1118" s="71"/>
      <c r="D1118" s="71"/>
      <c r="E1118" s="314"/>
      <c r="F1118" s="311" t="str">
        <f>Lists!T467</f>
        <v>Zinc - Cold rolling - Europe</v>
      </c>
      <c r="G1118" s="311">
        <f t="array" ref="G1118">XLOOKUP(1,('Emission Factors'!$E$5:$E$488='GHG emissions calculations'!$F1118)*('Emission Factors'!$H$5:$H$488='GHG emissions calculations'!$H1118),INDEX('Emission Factors'!$E$5:$T$488,0,MATCH('GHG emissions calculations'!G$6,'Emission Factors'!$E$5:$T$5,0)),"",0)</f>
        <v>3</v>
      </c>
      <c r="H1118" s="311" t="s">
        <v>237</v>
      </c>
      <c r="I1118" s="312" t="str">
        <f>IF(
    SUMIFS('Import data'!$L$25:$L$80,
           'Import data'!$J$25:$J$80, F1118,
           'Import data'!$G$25:$G$80, 'GHG emissions calculations'!$H1118,
           'Import data'!$I$25:$I$80,$E$541) &lt;&gt; 0,
    SUMIFS('Import data'!$L$25:$L$80,
           'Import data'!$J$25:$J$80, F1118,
           'Import data'!$G$25:$G$80, 'GHG emissions calculations'!$H1118,
           'Import data'!$I$25:$I$80,$E$541),
    ""
)</f>
        <v/>
      </c>
      <c r="J1118" s="311" t="str">
        <f t="array" ref="J1118">IF(
    XLOOKUP(F1118, 'Import data'!$J$26:$J$47, 'Import data'!$M$26:$M$47, "", 0) = "Please add the region-specific supplier emission factor or choose a different region available in the IAEG database.",
    "",
    XLOOKUP(F1118, 'Import data'!$J$26:$J$47, 'Import data'!$M$26:$M$47, "", 0)
)</f>
        <v/>
      </c>
      <c r="K1118" s="311" t="str">
        <f t="array" ref="K1118">IFERROR(
    XLOOKUP(F1118,
            _xlws.FILTER('Supplier Emission'!$G$15:$G$49,
                   ('Supplier Emission'!$D$15:$D$49=H1118) * ('Supplier Emission'!$F$15:$F$49=$E$541)),
            _xlws.FILTER('Supplier Emission'!$I$15:$I$49,
                   ('Supplier Emission'!$D$15:$D$49=H1118) * ('Supplier Emission'!$F$15:$F$49=$E$541)),
            ""),
    "")</f>
        <v/>
      </c>
      <c r="L1118" s="311" t="str">
        <f t="array" ref="L1118">IFERROR(
    XLOOKUP(F1118,
            _xlws.FILTER('Supplier Emission'!$G$15:$G$49,
                   ('Supplier Emission'!$D$15:$D$49=H1118) * ('Supplier Emission'!$F$15:$F$49=$E$541)),
            _xlws.FILTER('Supplier Emission'!$J$15:$J$49,
                   ('Supplier Emission'!$D$15:$D$49=H1118) * ('Supplier Emission'!$F$15:$F$49=$E$541)),
            ""),
    "")</f>
        <v/>
      </c>
      <c r="M1118" s="311" t="str">
        <f t="array" ref="M1118">IFERROR(
    XLOOKUP(F1118,
            _xlws.FILTER('Supplier Emission'!$G$15:$G$49,
                   ('Supplier Emission'!$D$15:$D$49=H1118) * ('Supplier Emission'!$F$15:$F$49=$E$541)),
            _xlws.FILTER('Supplier Emission'!$M$15:$M$49,
                   ('Supplier Emission'!$D$15:$D$49=H1118) * ('Supplier Emission'!$F$15:$F$49=$E$541)),
            ""),
    "")</f>
        <v/>
      </c>
      <c r="N1118" s="311" t="str">
        <f t="array" ref="N1118">IFERROR(
    XLOOKUP(F1118,
            _xlws.FILTER('Supplier Emission'!$G$15:$G$49,
                   ('Supplier Emission'!$D$15:$D$49=H1118) * ('Supplier Emission'!$F$15:$F$49=$E$541)),
            _xlws.FILTER('Supplier Emission'!$H$15:$H$49,
                   ('Supplier Emission'!$D$15:$D$49=H1118) * ('Supplier Emission'!$F$15:$F$49=$E$541)),
            ""),
    "")</f>
        <v/>
      </c>
      <c r="O1118" s="311" t="str">
        <f t="array" ref="O1118">XLOOKUP(1,('Emission Factors'!$E$5:$E$488='GHG emissions calculations'!$F1118)*('Emission Factors'!$H$5:$H$488='GHG emissions calculations'!$H1118),INDEX('Emission Factors'!$E$5:$T$488,0,MATCH('GHG emissions calculations'!O$6,'Emission Factors'!$E$5:$T$5,0)),"",0)</f>
        <v> Zamak zinc alloy (ZnAlMgCu) </v>
      </c>
      <c r="P1118" s="313">
        <f t="array" ref="P1118">IFERROR(
    INDEX('Emission Factors'!$E$5:$P$488,
          MATCH(1,
                ('Emission Factors'!$E$5:$E$488 = 'GHG emissions calculations'!$F1118) *
                ('Emission Factors'!$H$5:$H$488 = 'GHG emissions calculations'!$H1118),
                0),
          MATCH('GHG emissions calculations'!P$6,'Emission Factors'!$E$5:$P$5,0)),
    "")</f>
        <v>5.177</v>
      </c>
      <c r="Q1118" s="311" t="str">
        <f t="array" ref="Q1118">IFERROR(
    IF(
        INDEX('Emission Factors'!$E$5:$P$488,
              MATCH(1,
                    ('Emission Factors'!$E$5:$E$488 = 'GHG emissions calculations'!$F1118) *
                    ('Emission Factors'!$H$5:$H$488 = 'GHG emissions calculations'!$H1118),
                    0),
              MATCH('GHG emissions calculations'!Q$6, 'Emission Factors'!$E$5:$P$5, 0)) &lt;&gt; "",
        INDEX('Emission Factors'!$E$5:$P$488,
              MATCH(1,
                    ('Emission Factors'!$E$5:$E$488 = 'GHG emissions calculations'!$F1118) *
                    ('Emission Factors'!$H$5:$H$488 = 'GHG emissions calculations'!$H1118),
                    0),
              MATCH('GHG emissions calculations'!Q$6, 'Emission Factors'!$E$5:$P$5, 0)),
        ""),
    "")</f>
        <v>kgCO2e/kg</v>
      </c>
      <c r="R1118" s="311" t="str">
        <f t="array" ref="R1118">IFERROR(
    IF(
        INDEX('Emission Factors'!$E$5:$R$488,
              MATCH(1,
                    ('Emission Factors'!$E$5:$E$488 = 'GHG emissions calculations'!$F1118) *
                    ('Emission Factors'!$H$5:$H$488 = 'GHG emissions calculations'!$H1118),
                    0),
              MATCH('GHG emissions calculations'!R$6, 'Emission Factors'!$E$5:$R$5, 0)) &lt;&gt; "",
        INDEX('Emission Factors'!$E$5:$R$488,
              MATCH(1,
                    ('Emission Factors'!$E$5:$E$488 = 'GHG emissions calculations'!$F1118) *
                    ('Emission Factors'!$H$5:$H$488 = 'GHG emissions calculations'!$H1118),
                    0),
              MATCH('GHG emissions calculations'!R$6, 'Emission Factors'!$E$5:$R$5, 0)),
        ""),
    "")</f>
        <v>Europe</v>
      </c>
      <c r="S1118" s="312">
        <f t="shared" si="2"/>
        <v>0</v>
      </c>
      <c r="T1118" s="23"/>
    </row>
    <row r="1119" ht="15.75" customHeight="1" outlineLevel="1">
      <c r="A1119" s="23"/>
      <c r="B1119" s="71"/>
      <c r="C1119" s="71"/>
      <c r="D1119" s="71"/>
      <c r="E1119" s="314"/>
      <c r="F1119" s="311" t="str">
        <f>Lists!T472</f>
        <v>Zinc - Cold rolling - Global or unspecified region</v>
      </c>
      <c r="G1119" s="311">
        <f t="array" ref="G1119">XLOOKUP(1,('Emission Factors'!$E$5:$E$488='GHG emissions calculations'!$F1119)*('Emission Factors'!$H$5:$H$488='GHG emissions calculations'!$H1119),INDEX('Emission Factors'!$E$5:$T$488,0,MATCH('GHG emissions calculations'!G$6,'Emission Factors'!$E$5:$T$5,0)),"",0)</f>
        <v>3</v>
      </c>
      <c r="H1119" s="311" t="s">
        <v>237</v>
      </c>
      <c r="I1119" s="312" t="str">
        <f>IF(
    SUMIFS('Import data'!$L$25:$L$80,
           'Import data'!$J$25:$J$80, F1119,
           'Import data'!$G$25:$G$80, 'GHG emissions calculations'!$H1119,
           'Import data'!$I$25:$I$80,$E$541) &lt;&gt; 0,
    SUMIFS('Import data'!$L$25:$L$80,
           'Import data'!$J$25:$J$80, F1119,
           'Import data'!$G$25:$G$80, 'GHG emissions calculations'!$H1119,
           'Import data'!$I$25:$I$80,$E$541),
    ""
)</f>
        <v/>
      </c>
      <c r="J1119" s="311" t="str">
        <f t="array" ref="J1119">IF(
    XLOOKUP(F1119, 'Import data'!$J$26:$J$47, 'Import data'!$M$26:$M$47, "", 0) = "Please add the region-specific supplier emission factor or choose a different region available in the IAEG database.",
    "",
    XLOOKUP(F1119, 'Import data'!$J$26:$J$47, 'Import data'!$M$26:$M$47, "", 0)
)</f>
        <v/>
      </c>
      <c r="K1119" s="311" t="str">
        <f t="array" ref="K1119">IFERROR(
    XLOOKUP(F1119,
            _xlws.FILTER('Supplier Emission'!$G$15:$G$49,
                   ('Supplier Emission'!$D$15:$D$49=H1119) * ('Supplier Emission'!$F$15:$F$49=$E$541)),
            _xlws.FILTER('Supplier Emission'!$I$15:$I$49,
                   ('Supplier Emission'!$D$15:$D$49=H1119) * ('Supplier Emission'!$F$15:$F$49=$E$541)),
            ""),
    "")</f>
        <v/>
      </c>
      <c r="L1119" s="311" t="str">
        <f t="array" ref="L1119">IFERROR(
    XLOOKUP(F1119,
            _xlws.FILTER('Supplier Emission'!$G$15:$G$49,
                   ('Supplier Emission'!$D$15:$D$49=H1119) * ('Supplier Emission'!$F$15:$F$49=$E$541)),
            _xlws.FILTER('Supplier Emission'!$J$15:$J$49,
                   ('Supplier Emission'!$D$15:$D$49=H1119) * ('Supplier Emission'!$F$15:$F$49=$E$541)),
            ""),
    "")</f>
        <v/>
      </c>
      <c r="M1119" s="311" t="str">
        <f t="array" ref="M1119">IFERROR(
    XLOOKUP(F1119,
            _xlws.FILTER('Supplier Emission'!$G$15:$G$49,
                   ('Supplier Emission'!$D$15:$D$49=H1119) * ('Supplier Emission'!$F$15:$F$49=$E$541)),
            _xlws.FILTER('Supplier Emission'!$M$15:$M$49,
                   ('Supplier Emission'!$D$15:$D$49=H1119) * ('Supplier Emission'!$F$15:$F$49=$E$541)),
            ""),
    "")</f>
        <v/>
      </c>
      <c r="N1119" s="311" t="str">
        <f t="array" ref="N1119">IFERROR(
    XLOOKUP(F1119,
            _xlws.FILTER('Supplier Emission'!$G$15:$G$49,
                   ('Supplier Emission'!$D$15:$D$49=H1119) * ('Supplier Emission'!$F$15:$F$49=$E$541)),
            _xlws.FILTER('Supplier Emission'!$H$15:$H$49,
                   ('Supplier Emission'!$D$15:$D$49=H1119) * ('Supplier Emission'!$F$15:$F$49=$E$541)),
            ""),
    "")</f>
        <v/>
      </c>
      <c r="O1119" s="311" t="str">
        <f t="array" ref="O1119">XLOOKUP(1,('Emission Factors'!$E$5:$E$488='GHG emissions calculations'!$F1119)*('Emission Factors'!$H$5:$H$488='GHG emissions calculations'!$H1119),INDEX('Emission Factors'!$E$5:$T$488,0,MATCH('GHG emissions calculations'!O$6,'Emission Factors'!$E$5:$T$5,0)),"",0)</f>
        <v> Zamak zinc alloy (ZnAlMgCu)  + Cold rolling - Laminage à froid (impact modéré)</v>
      </c>
      <c r="P1119" s="313">
        <f t="array" ref="P1119">IFERROR(
    INDEX('Emission Factors'!$E$5:$P$488,
          MATCH(1,
                ('Emission Factors'!$E$5:$E$488 = 'GHG emissions calculations'!$F1119) *
                ('Emission Factors'!$H$5:$H$488 = 'GHG emissions calculations'!$H1119),
                0),
          MATCH('GHG emissions calculations'!P$6,'Emission Factors'!$E$5:$P$5,0)),
    "")</f>
        <v>5.177164</v>
      </c>
      <c r="Q1119" s="311" t="str">
        <f t="array" ref="Q1119">IFERROR(
    IF(
        INDEX('Emission Factors'!$E$5:$P$488,
              MATCH(1,
                    ('Emission Factors'!$E$5:$E$488 = 'GHG emissions calculations'!$F1119) *
                    ('Emission Factors'!$H$5:$H$488 = 'GHG emissions calculations'!$H1119),
                    0),
              MATCH('GHG emissions calculations'!Q$6, 'Emission Factors'!$E$5:$P$5, 0)) &lt;&gt; "",
        INDEX('Emission Factors'!$E$5:$P$488,
              MATCH(1,
                    ('Emission Factors'!$E$5:$E$488 = 'GHG emissions calculations'!$F1119) *
                    ('Emission Factors'!$H$5:$H$488 = 'GHG emissions calculations'!$H1119),
                    0),
              MATCH('GHG emissions calculations'!Q$6, 'Emission Factors'!$E$5:$P$5, 0)),
        ""),
    "")</f>
        <v>kgCO2e/kg</v>
      </c>
      <c r="R1119" s="311" t="str">
        <f t="array" ref="R1119">IFERROR(
    IF(
        INDEX('Emission Factors'!$E$5:$R$488,
              MATCH(1,
                    ('Emission Factors'!$E$5:$E$488 = 'GHG emissions calculations'!$F1119) *
                    ('Emission Factors'!$H$5:$H$488 = 'GHG emissions calculations'!$H1119),
                    0),
              MATCH('GHG emissions calculations'!R$6, 'Emission Factors'!$E$5:$R$5, 0)) &lt;&gt; "",
        INDEX('Emission Factors'!$E$5:$R$488,
              MATCH(1,
                    ('Emission Factors'!$E$5:$E$488 = 'GHG emissions calculations'!$F1119) *
                    ('Emission Factors'!$H$5:$H$488 = 'GHG emissions calculations'!$H1119),
                    0),
              MATCH('GHG emissions calculations'!R$6, 'Emission Factors'!$E$5:$R$5, 0)),
        ""),
    "")</f>
        <v>Global or unspecified region</v>
      </c>
      <c r="S1119" s="312">
        <f t="shared" si="2"/>
        <v>0</v>
      </c>
      <c r="T1119" s="23"/>
    </row>
    <row r="1120" ht="15.75" customHeight="1" outlineLevel="1">
      <c r="A1120" s="23"/>
      <c r="B1120" s="71"/>
      <c r="C1120" s="71"/>
      <c r="D1120" s="71"/>
      <c r="E1120" s="314"/>
      <c r="F1120" s="311" t="str">
        <f>Lists!T471</f>
        <v>Zinc - Cold rolling - Middle East</v>
      </c>
      <c r="G1120" s="311" t="str">
        <f t="array" ref="G1120">XLOOKUP(1,('Emission Factors'!$E$5:$E$488='GHG emissions calculations'!$F1120)*('Emission Factors'!$H$5:$H$488='GHG emissions calculations'!$H1120),INDEX('Emission Factors'!$E$5:$T$488,0,MATCH('GHG emissions calculations'!G$6,'Emission Factors'!$E$5:$T$5,0)),"",0)</f>
        <v/>
      </c>
      <c r="H1120" s="311" t="s">
        <v>237</v>
      </c>
      <c r="I1120" s="312" t="str">
        <f>IF(
    SUMIFS('Import data'!$L$25:$L$80,
           'Import data'!$J$25:$J$80, F1120,
           'Import data'!$G$25:$G$80, 'GHG emissions calculations'!$H1120,
           'Import data'!$I$25:$I$80,$E$541) &lt;&gt; 0,
    SUMIFS('Import data'!$L$25:$L$80,
           'Import data'!$J$25:$J$80, F1120,
           'Import data'!$G$25:$G$80, 'GHG emissions calculations'!$H1120,
           'Import data'!$I$25:$I$80,$E$541),
    ""
)</f>
        <v/>
      </c>
      <c r="J1120" s="311" t="str">
        <f t="array" ref="J1120">IF(
    XLOOKUP(F1120, 'Import data'!$J$26:$J$47, 'Import data'!$M$26:$M$47, "", 0) = "Please add the region-specific supplier emission factor or choose a different region available in the IAEG database.",
    "",
    XLOOKUP(F1120, 'Import data'!$J$26:$J$47, 'Import data'!$M$26:$M$47, "", 0)
)</f>
        <v/>
      </c>
      <c r="K1120" s="311" t="str">
        <f t="array" ref="K1120">IFERROR(
    XLOOKUP(F1120,
            _xlws.FILTER('Supplier Emission'!$G$15:$G$49,
                   ('Supplier Emission'!$D$15:$D$49=H1120) * ('Supplier Emission'!$F$15:$F$49=$E$541)),
            _xlws.FILTER('Supplier Emission'!$I$15:$I$49,
                   ('Supplier Emission'!$D$15:$D$49=H1120) * ('Supplier Emission'!$F$15:$F$49=$E$541)),
            ""),
    "")</f>
        <v/>
      </c>
      <c r="L1120" s="311" t="str">
        <f t="array" ref="L1120">IFERROR(
    XLOOKUP(F1120,
            _xlws.FILTER('Supplier Emission'!$G$15:$G$49,
                   ('Supplier Emission'!$D$15:$D$49=H1120) * ('Supplier Emission'!$F$15:$F$49=$E$541)),
            _xlws.FILTER('Supplier Emission'!$J$15:$J$49,
                   ('Supplier Emission'!$D$15:$D$49=H1120) * ('Supplier Emission'!$F$15:$F$49=$E$541)),
            ""),
    "")</f>
        <v/>
      </c>
      <c r="M1120" s="311" t="str">
        <f t="array" ref="M1120">IFERROR(
    XLOOKUP(F1120,
            _xlws.FILTER('Supplier Emission'!$G$15:$G$49,
                   ('Supplier Emission'!$D$15:$D$49=H1120) * ('Supplier Emission'!$F$15:$F$49=$E$541)),
            _xlws.FILTER('Supplier Emission'!$M$15:$M$49,
                   ('Supplier Emission'!$D$15:$D$49=H1120) * ('Supplier Emission'!$F$15:$F$49=$E$541)),
            ""),
    "")</f>
        <v/>
      </c>
      <c r="N1120" s="311" t="str">
        <f t="array" ref="N1120">IFERROR(
    XLOOKUP(F1120,
            _xlws.FILTER('Supplier Emission'!$G$15:$G$49,
                   ('Supplier Emission'!$D$15:$D$49=H1120) * ('Supplier Emission'!$F$15:$F$49=$E$541)),
            _xlws.FILTER('Supplier Emission'!$H$15:$H$49,
                   ('Supplier Emission'!$D$15:$D$49=H1120) * ('Supplier Emission'!$F$15:$F$49=$E$541)),
            ""),
    "")</f>
        <v/>
      </c>
      <c r="O1120" s="311" t="str">
        <f t="array" ref="O1120">XLOOKUP(1,('Emission Factors'!$E$5:$E$488='GHG emissions calculations'!$F1120)*('Emission Factors'!$H$5:$H$488='GHG emissions calculations'!$H1120),INDEX('Emission Factors'!$E$5:$T$488,0,MATCH('GHG emissions calculations'!O$6,'Emission Factors'!$E$5:$T$5,0)),"",0)</f>
        <v/>
      </c>
      <c r="P1120" s="313" t="str">
        <f t="array" ref="P1120">IFERROR(
    INDEX('Emission Factors'!$E$5:$P$488,
          MATCH(1,
                ('Emission Factors'!$E$5:$E$488 = 'GHG emissions calculations'!$F1120) *
                ('Emission Factors'!$H$5:$H$488 = 'GHG emissions calculations'!$H1120),
                0),
          MATCH('GHG emissions calculations'!P$6,'Emission Factors'!$E$5:$P$5,0)),
    "")</f>
        <v/>
      </c>
      <c r="Q1120" s="311" t="str">
        <f t="array" ref="Q1120">IFERROR(
    IF(
        INDEX('Emission Factors'!$E$5:$P$488,
              MATCH(1,
                    ('Emission Factors'!$E$5:$E$488 = 'GHG emissions calculations'!$F1120) *
                    ('Emission Factors'!$H$5:$H$488 = 'GHG emissions calculations'!$H1120),
                    0),
              MATCH('GHG emissions calculations'!Q$6, 'Emission Factors'!$E$5:$P$5, 0)) &lt;&gt; "",
        INDEX('Emission Factors'!$E$5:$P$488,
              MATCH(1,
                    ('Emission Factors'!$E$5:$E$488 = 'GHG emissions calculations'!$F1120) *
                    ('Emission Factors'!$H$5:$H$488 = 'GHG emissions calculations'!$H1120),
                    0),
              MATCH('GHG emissions calculations'!Q$6, 'Emission Factors'!$E$5:$P$5, 0)),
        ""),
    "")</f>
        <v/>
      </c>
      <c r="R1120" s="311" t="str">
        <f t="array" ref="R1120">IFERROR(
    IF(
        INDEX('Emission Factors'!$E$5:$R$488,
              MATCH(1,
                    ('Emission Factors'!$E$5:$E$488 = 'GHG emissions calculations'!$F1120) *
                    ('Emission Factors'!$H$5:$H$488 = 'GHG emissions calculations'!$H1120),
                    0),
              MATCH('GHG emissions calculations'!R$6, 'Emission Factors'!$E$5:$R$5, 0)) &lt;&gt; "",
        INDEX('Emission Factors'!$E$5:$R$488,
              MATCH(1,
                    ('Emission Factors'!$E$5:$E$488 = 'GHG emissions calculations'!$F1120) *
                    ('Emission Factors'!$H$5:$H$488 = 'GHG emissions calculations'!$H1120),
                    0),
              MATCH('GHG emissions calculations'!R$6, 'Emission Factors'!$E$5:$R$5, 0)),
        ""),
    "")</f>
        <v/>
      </c>
      <c r="S1120" s="312">
        <f t="shared" si="2"/>
        <v>0</v>
      </c>
      <c r="T1120" s="23"/>
    </row>
    <row r="1121" ht="15.75" customHeight="1" outlineLevel="1">
      <c r="A1121" s="23"/>
      <c r="B1121" s="71"/>
      <c r="C1121" s="71"/>
      <c r="D1121" s="71"/>
      <c r="E1121" s="314"/>
      <c r="F1121" s="311" t="str">
        <f>Lists!T470</f>
        <v>Zinc - Cold rolling - Oceania</v>
      </c>
      <c r="G1121" s="311" t="str">
        <f t="array" ref="G1121">XLOOKUP(1,('Emission Factors'!$E$5:$E$488='GHG emissions calculations'!$F1121)*('Emission Factors'!$H$5:$H$488='GHG emissions calculations'!$H1121),INDEX('Emission Factors'!$E$5:$T$488,0,MATCH('GHG emissions calculations'!G$6,'Emission Factors'!$E$5:$T$5,0)),"",0)</f>
        <v/>
      </c>
      <c r="H1121" s="311" t="s">
        <v>237</v>
      </c>
      <c r="I1121" s="312" t="str">
        <f>IF(
    SUMIFS('Import data'!$L$25:$L$80,
           'Import data'!$J$25:$J$80, F1121,
           'Import data'!$G$25:$G$80, 'GHG emissions calculations'!$H1121,
           'Import data'!$I$25:$I$80,$E$541) &lt;&gt; 0,
    SUMIFS('Import data'!$L$25:$L$80,
           'Import data'!$J$25:$J$80, F1121,
           'Import data'!$G$25:$G$80, 'GHG emissions calculations'!$H1121,
           'Import data'!$I$25:$I$80,$E$541),
    ""
)</f>
        <v/>
      </c>
      <c r="J1121" s="311" t="str">
        <f t="array" ref="J1121">IF(
    XLOOKUP(F1121, 'Import data'!$J$26:$J$47, 'Import data'!$M$26:$M$47, "", 0) = "Please add the region-specific supplier emission factor or choose a different region available in the IAEG database.",
    "",
    XLOOKUP(F1121, 'Import data'!$J$26:$J$47, 'Import data'!$M$26:$M$47, "", 0)
)</f>
        <v/>
      </c>
      <c r="K1121" s="311" t="str">
        <f t="array" ref="K1121">IFERROR(
    XLOOKUP(F1121,
            _xlws.FILTER('Supplier Emission'!$G$15:$G$49,
                   ('Supplier Emission'!$D$15:$D$49=H1121) * ('Supplier Emission'!$F$15:$F$49=$E$541)),
            _xlws.FILTER('Supplier Emission'!$I$15:$I$49,
                   ('Supplier Emission'!$D$15:$D$49=H1121) * ('Supplier Emission'!$F$15:$F$49=$E$541)),
            ""),
    "")</f>
        <v/>
      </c>
      <c r="L1121" s="311" t="str">
        <f t="array" ref="L1121">IFERROR(
    XLOOKUP(F1121,
            _xlws.FILTER('Supplier Emission'!$G$15:$G$49,
                   ('Supplier Emission'!$D$15:$D$49=H1121) * ('Supplier Emission'!$F$15:$F$49=$E$541)),
            _xlws.FILTER('Supplier Emission'!$J$15:$J$49,
                   ('Supplier Emission'!$D$15:$D$49=H1121) * ('Supplier Emission'!$F$15:$F$49=$E$541)),
            ""),
    "")</f>
        <v/>
      </c>
      <c r="M1121" s="311" t="str">
        <f t="array" ref="M1121">IFERROR(
    XLOOKUP(F1121,
            _xlws.FILTER('Supplier Emission'!$G$15:$G$49,
                   ('Supplier Emission'!$D$15:$D$49=H1121) * ('Supplier Emission'!$F$15:$F$49=$E$541)),
            _xlws.FILTER('Supplier Emission'!$M$15:$M$49,
                   ('Supplier Emission'!$D$15:$D$49=H1121) * ('Supplier Emission'!$F$15:$F$49=$E$541)),
            ""),
    "")</f>
        <v/>
      </c>
      <c r="N1121" s="311" t="str">
        <f t="array" ref="N1121">IFERROR(
    XLOOKUP(F1121,
            _xlws.FILTER('Supplier Emission'!$G$15:$G$49,
                   ('Supplier Emission'!$D$15:$D$49=H1121) * ('Supplier Emission'!$F$15:$F$49=$E$541)),
            _xlws.FILTER('Supplier Emission'!$H$15:$H$49,
                   ('Supplier Emission'!$D$15:$D$49=H1121) * ('Supplier Emission'!$F$15:$F$49=$E$541)),
            ""),
    "")</f>
        <v/>
      </c>
      <c r="O1121" s="311" t="str">
        <f t="array" ref="O1121">XLOOKUP(1,('Emission Factors'!$E$5:$E$488='GHG emissions calculations'!$F1121)*('Emission Factors'!$H$5:$H$488='GHG emissions calculations'!$H1121),INDEX('Emission Factors'!$E$5:$T$488,0,MATCH('GHG emissions calculations'!O$6,'Emission Factors'!$E$5:$T$5,0)),"",0)</f>
        <v/>
      </c>
      <c r="P1121" s="313" t="str">
        <f t="array" ref="P1121">IFERROR(
    INDEX('Emission Factors'!$E$5:$P$488,
          MATCH(1,
                ('Emission Factors'!$E$5:$E$488 = 'GHG emissions calculations'!$F1121) *
                ('Emission Factors'!$H$5:$H$488 = 'GHG emissions calculations'!$H1121),
                0),
          MATCH('GHG emissions calculations'!P$6,'Emission Factors'!$E$5:$P$5,0)),
    "")</f>
        <v/>
      </c>
      <c r="Q1121" s="311" t="str">
        <f t="array" ref="Q1121">IFERROR(
    IF(
        INDEX('Emission Factors'!$E$5:$P$488,
              MATCH(1,
                    ('Emission Factors'!$E$5:$E$488 = 'GHG emissions calculations'!$F1121) *
                    ('Emission Factors'!$H$5:$H$488 = 'GHG emissions calculations'!$H1121),
                    0),
              MATCH('GHG emissions calculations'!Q$6, 'Emission Factors'!$E$5:$P$5, 0)) &lt;&gt; "",
        INDEX('Emission Factors'!$E$5:$P$488,
              MATCH(1,
                    ('Emission Factors'!$E$5:$E$488 = 'GHG emissions calculations'!$F1121) *
                    ('Emission Factors'!$H$5:$H$488 = 'GHG emissions calculations'!$H1121),
                    0),
              MATCH('GHG emissions calculations'!Q$6, 'Emission Factors'!$E$5:$P$5, 0)),
        ""),
    "")</f>
        <v/>
      </c>
      <c r="R1121" s="311" t="str">
        <f t="array" ref="R1121">IFERROR(
    IF(
        INDEX('Emission Factors'!$E$5:$R$488,
              MATCH(1,
                    ('Emission Factors'!$E$5:$E$488 = 'GHG emissions calculations'!$F1121) *
                    ('Emission Factors'!$H$5:$H$488 = 'GHG emissions calculations'!$H1121),
                    0),
              MATCH('GHG emissions calculations'!R$6, 'Emission Factors'!$E$5:$R$5, 0)) &lt;&gt; "",
        INDEX('Emission Factors'!$E$5:$R$488,
              MATCH(1,
                    ('Emission Factors'!$E$5:$E$488 = 'GHG emissions calculations'!$F1121) *
                    ('Emission Factors'!$H$5:$H$488 = 'GHG emissions calculations'!$H1121),
                    0),
              MATCH('GHG emissions calculations'!R$6, 'Emission Factors'!$E$5:$R$5, 0)),
        ""),
    "")</f>
        <v/>
      </c>
      <c r="S1121" s="312">
        <f t="shared" si="2"/>
        <v>0</v>
      </c>
      <c r="T1121" s="23"/>
    </row>
    <row r="1122" ht="15.75" customHeight="1" outlineLevel="1">
      <c r="A1122" s="23"/>
      <c r="B1122" s="71"/>
      <c r="C1122" s="71"/>
      <c r="D1122" s="71"/>
      <c r="E1122" s="314"/>
      <c r="F1122" s="311" t="str">
        <f>Lists!T475</f>
        <v>Zinc - Hot rolling - Africa</v>
      </c>
      <c r="G1122" s="311" t="str">
        <f t="array" ref="G1122">XLOOKUP(1,('Emission Factors'!$E$5:$E$488='GHG emissions calculations'!$F1122)*('Emission Factors'!$H$5:$H$488='GHG emissions calculations'!$H1122),INDEX('Emission Factors'!$E$5:$T$488,0,MATCH('GHG emissions calculations'!G$6,'Emission Factors'!$E$5:$T$5,0)),"",0)</f>
        <v/>
      </c>
      <c r="H1122" s="311" t="s">
        <v>237</v>
      </c>
      <c r="I1122" s="312" t="str">
        <f>IF(
    SUMIFS('Import data'!$L$25:$L$80,
           'Import data'!$J$25:$J$80, F1122,
           'Import data'!$G$25:$G$80, 'GHG emissions calculations'!$H1122,
           'Import data'!$I$25:$I$80,$E$541) &lt;&gt; 0,
    SUMIFS('Import data'!$L$25:$L$80,
           'Import data'!$J$25:$J$80, F1122,
           'Import data'!$G$25:$G$80, 'GHG emissions calculations'!$H1122,
           'Import data'!$I$25:$I$80,$E$541),
    ""
)</f>
        <v/>
      </c>
      <c r="J1122" s="311" t="str">
        <f t="array" ref="J1122">IF(
    XLOOKUP(F1122, 'Import data'!$J$26:$J$47, 'Import data'!$M$26:$M$47, "", 0) = "Please add the region-specific supplier emission factor or choose a different region available in the IAEG database.",
    "",
    XLOOKUP(F1122, 'Import data'!$J$26:$J$47, 'Import data'!$M$26:$M$47, "", 0)
)</f>
        <v/>
      </c>
      <c r="K1122" s="311" t="str">
        <f t="array" ref="K1122">IFERROR(
    XLOOKUP(F1122,
            _xlws.FILTER('Supplier Emission'!$G$15:$G$49,
                   ('Supplier Emission'!$D$15:$D$49=H1122) * ('Supplier Emission'!$F$15:$F$49=$E$541)),
            _xlws.FILTER('Supplier Emission'!$I$15:$I$49,
                   ('Supplier Emission'!$D$15:$D$49=H1122) * ('Supplier Emission'!$F$15:$F$49=$E$541)),
            ""),
    "")</f>
        <v/>
      </c>
      <c r="L1122" s="311" t="str">
        <f t="array" ref="L1122">IFERROR(
    XLOOKUP(F1122,
            _xlws.FILTER('Supplier Emission'!$G$15:$G$49,
                   ('Supplier Emission'!$D$15:$D$49=H1122) * ('Supplier Emission'!$F$15:$F$49=$E$541)),
            _xlws.FILTER('Supplier Emission'!$J$15:$J$49,
                   ('Supplier Emission'!$D$15:$D$49=H1122) * ('Supplier Emission'!$F$15:$F$49=$E$541)),
            ""),
    "")</f>
        <v/>
      </c>
      <c r="M1122" s="311" t="str">
        <f t="array" ref="M1122">IFERROR(
    XLOOKUP(F1122,
            _xlws.FILTER('Supplier Emission'!$G$15:$G$49,
                   ('Supplier Emission'!$D$15:$D$49=H1122) * ('Supplier Emission'!$F$15:$F$49=$E$541)),
            _xlws.FILTER('Supplier Emission'!$M$15:$M$49,
                   ('Supplier Emission'!$D$15:$D$49=H1122) * ('Supplier Emission'!$F$15:$F$49=$E$541)),
            ""),
    "")</f>
        <v/>
      </c>
      <c r="N1122" s="311" t="str">
        <f t="array" ref="N1122">IFERROR(
    XLOOKUP(F1122,
            _xlws.FILTER('Supplier Emission'!$G$15:$G$49,
                   ('Supplier Emission'!$D$15:$D$49=H1122) * ('Supplier Emission'!$F$15:$F$49=$E$541)),
            _xlws.FILTER('Supplier Emission'!$H$15:$H$49,
                   ('Supplier Emission'!$D$15:$D$49=H1122) * ('Supplier Emission'!$F$15:$F$49=$E$541)),
            ""),
    "")</f>
        <v/>
      </c>
      <c r="O1122" s="311" t="str">
        <f t="array" ref="O1122">XLOOKUP(1,('Emission Factors'!$E$5:$E$488='GHG emissions calculations'!$F1122)*('Emission Factors'!$H$5:$H$488='GHG emissions calculations'!$H1122),INDEX('Emission Factors'!$E$5:$T$488,0,MATCH('GHG emissions calculations'!O$6,'Emission Factors'!$E$5:$T$5,0)),"",0)</f>
        <v/>
      </c>
      <c r="P1122" s="313" t="str">
        <f t="array" ref="P1122">IFERROR(
    INDEX('Emission Factors'!$E$5:$P$488,
          MATCH(1,
                ('Emission Factors'!$E$5:$E$488 = 'GHG emissions calculations'!$F1122) *
                ('Emission Factors'!$H$5:$H$488 = 'GHG emissions calculations'!$H1122),
                0),
          MATCH('GHG emissions calculations'!P$6,'Emission Factors'!$E$5:$P$5,0)),
    "")</f>
        <v/>
      </c>
      <c r="Q1122" s="311" t="str">
        <f t="array" ref="Q1122">IFERROR(
    IF(
        INDEX('Emission Factors'!$E$5:$P$488,
              MATCH(1,
                    ('Emission Factors'!$E$5:$E$488 = 'GHG emissions calculations'!$F1122) *
                    ('Emission Factors'!$H$5:$H$488 = 'GHG emissions calculations'!$H1122),
                    0),
              MATCH('GHG emissions calculations'!Q$6, 'Emission Factors'!$E$5:$P$5, 0)) &lt;&gt; "",
        INDEX('Emission Factors'!$E$5:$P$488,
              MATCH(1,
                    ('Emission Factors'!$E$5:$E$488 = 'GHG emissions calculations'!$F1122) *
                    ('Emission Factors'!$H$5:$H$488 = 'GHG emissions calculations'!$H1122),
                    0),
              MATCH('GHG emissions calculations'!Q$6, 'Emission Factors'!$E$5:$P$5, 0)),
        ""),
    "")</f>
        <v/>
      </c>
      <c r="R1122" s="311" t="str">
        <f t="array" ref="R1122">IFERROR(
    IF(
        INDEX('Emission Factors'!$E$5:$R$488,
              MATCH(1,
                    ('Emission Factors'!$E$5:$E$488 = 'GHG emissions calculations'!$F1122) *
                    ('Emission Factors'!$H$5:$H$488 = 'GHG emissions calculations'!$H1122),
                    0),
              MATCH('GHG emissions calculations'!R$6, 'Emission Factors'!$E$5:$R$5, 0)) &lt;&gt; "",
        INDEX('Emission Factors'!$E$5:$R$488,
              MATCH(1,
                    ('Emission Factors'!$E$5:$E$488 = 'GHG emissions calculations'!$F1122) *
                    ('Emission Factors'!$H$5:$H$488 = 'GHG emissions calculations'!$H1122),
                    0),
              MATCH('GHG emissions calculations'!R$6, 'Emission Factors'!$E$5:$R$5, 0)),
        ""),
    "")</f>
        <v/>
      </c>
      <c r="S1122" s="312">
        <f t="shared" si="2"/>
        <v>0</v>
      </c>
      <c r="T1122" s="23"/>
    </row>
    <row r="1123" ht="15.75" customHeight="1" outlineLevel="1">
      <c r="A1123" s="23"/>
      <c r="B1123" s="71"/>
      <c r="C1123" s="71"/>
      <c r="D1123" s="71"/>
      <c r="E1123" s="314"/>
      <c r="F1123" s="311" t="str">
        <f>Lists!T473</f>
        <v>Zinc - Hot rolling - America</v>
      </c>
      <c r="G1123" s="311" t="str">
        <f t="array" ref="G1123">XLOOKUP(1,('Emission Factors'!$E$5:$E$488='GHG emissions calculations'!$F1123)*('Emission Factors'!$H$5:$H$488='GHG emissions calculations'!$H1123),INDEX('Emission Factors'!$E$5:$T$488,0,MATCH('GHG emissions calculations'!G$6,'Emission Factors'!$E$5:$T$5,0)),"",0)</f>
        <v/>
      </c>
      <c r="H1123" s="311" t="s">
        <v>237</v>
      </c>
      <c r="I1123" s="312" t="str">
        <f>IF(
    SUMIFS('Import data'!$L$25:$L$80,
           'Import data'!$J$25:$J$80, F1123,
           'Import data'!$G$25:$G$80, 'GHG emissions calculations'!$H1123,
           'Import data'!$I$25:$I$80,$E$541) &lt;&gt; 0,
    SUMIFS('Import data'!$L$25:$L$80,
           'Import data'!$J$25:$J$80, F1123,
           'Import data'!$G$25:$G$80, 'GHG emissions calculations'!$H1123,
           'Import data'!$I$25:$I$80,$E$541),
    ""
)</f>
        <v/>
      </c>
      <c r="J1123" s="311" t="str">
        <f t="array" ref="J1123">IF(
    XLOOKUP(F1123, 'Import data'!$J$26:$J$47, 'Import data'!$M$26:$M$47, "", 0) = "Please add the region-specific supplier emission factor or choose a different region available in the IAEG database.",
    "",
    XLOOKUP(F1123, 'Import data'!$J$26:$J$47, 'Import data'!$M$26:$M$47, "", 0)
)</f>
        <v/>
      </c>
      <c r="K1123" s="311" t="str">
        <f t="array" ref="K1123">IFERROR(
    XLOOKUP(F1123,
            _xlws.FILTER('Supplier Emission'!$G$15:$G$49,
                   ('Supplier Emission'!$D$15:$D$49=H1123) * ('Supplier Emission'!$F$15:$F$49=$E$541)),
            _xlws.FILTER('Supplier Emission'!$I$15:$I$49,
                   ('Supplier Emission'!$D$15:$D$49=H1123) * ('Supplier Emission'!$F$15:$F$49=$E$541)),
            ""),
    "")</f>
        <v/>
      </c>
      <c r="L1123" s="311" t="str">
        <f t="array" ref="L1123">IFERROR(
    XLOOKUP(F1123,
            _xlws.FILTER('Supplier Emission'!$G$15:$G$49,
                   ('Supplier Emission'!$D$15:$D$49=H1123) * ('Supplier Emission'!$F$15:$F$49=$E$541)),
            _xlws.FILTER('Supplier Emission'!$J$15:$J$49,
                   ('Supplier Emission'!$D$15:$D$49=H1123) * ('Supplier Emission'!$F$15:$F$49=$E$541)),
            ""),
    "")</f>
        <v/>
      </c>
      <c r="M1123" s="311" t="str">
        <f t="array" ref="M1123">IFERROR(
    XLOOKUP(F1123,
            _xlws.FILTER('Supplier Emission'!$G$15:$G$49,
                   ('Supplier Emission'!$D$15:$D$49=H1123) * ('Supplier Emission'!$F$15:$F$49=$E$541)),
            _xlws.FILTER('Supplier Emission'!$M$15:$M$49,
                   ('Supplier Emission'!$D$15:$D$49=H1123) * ('Supplier Emission'!$F$15:$F$49=$E$541)),
            ""),
    "")</f>
        <v/>
      </c>
      <c r="N1123" s="311" t="str">
        <f t="array" ref="N1123">IFERROR(
    XLOOKUP(F1123,
            _xlws.FILTER('Supplier Emission'!$G$15:$G$49,
                   ('Supplier Emission'!$D$15:$D$49=H1123) * ('Supplier Emission'!$F$15:$F$49=$E$541)),
            _xlws.FILTER('Supplier Emission'!$H$15:$H$49,
                   ('Supplier Emission'!$D$15:$D$49=H1123) * ('Supplier Emission'!$F$15:$F$49=$E$541)),
            ""),
    "")</f>
        <v/>
      </c>
      <c r="O1123" s="311" t="str">
        <f t="array" ref="O1123">XLOOKUP(1,('Emission Factors'!$E$5:$E$488='GHG emissions calculations'!$F1123)*('Emission Factors'!$H$5:$H$488='GHG emissions calculations'!$H1123),INDEX('Emission Factors'!$E$5:$T$488,0,MATCH('GHG emissions calculations'!O$6,'Emission Factors'!$E$5:$T$5,0)),"",0)</f>
        <v/>
      </c>
      <c r="P1123" s="313" t="str">
        <f t="array" ref="P1123">IFERROR(
    INDEX('Emission Factors'!$E$5:$P$488,
          MATCH(1,
                ('Emission Factors'!$E$5:$E$488 = 'GHG emissions calculations'!$F1123) *
                ('Emission Factors'!$H$5:$H$488 = 'GHG emissions calculations'!$H1123),
                0),
          MATCH('GHG emissions calculations'!P$6,'Emission Factors'!$E$5:$P$5,0)),
    "")</f>
        <v/>
      </c>
      <c r="Q1123" s="311" t="str">
        <f t="array" ref="Q1123">IFERROR(
    IF(
        INDEX('Emission Factors'!$E$5:$P$488,
              MATCH(1,
                    ('Emission Factors'!$E$5:$E$488 = 'GHG emissions calculations'!$F1123) *
                    ('Emission Factors'!$H$5:$H$488 = 'GHG emissions calculations'!$H1123),
                    0),
              MATCH('GHG emissions calculations'!Q$6, 'Emission Factors'!$E$5:$P$5, 0)) &lt;&gt; "",
        INDEX('Emission Factors'!$E$5:$P$488,
              MATCH(1,
                    ('Emission Factors'!$E$5:$E$488 = 'GHG emissions calculations'!$F1123) *
                    ('Emission Factors'!$H$5:$H$488 = 'GHG emissions calculations'!$H1123),
                    0),
              MATCH('GHG emissions calculations'!Q$6, 'Emission Factors'!$E$5:$P$5, 0)),
        ""),
    "")</f>
        <v/>
      </c>
      <c r="R1123" s="311" t="str">
        <f t="array" ref="R1123">IFERROR(
    IF(
        INDEX('Emission Factors'!$E$5:$R$488,
              MATCH(1,
                    ('Emission Factors'!$E$5:$E$488 = 'GHG emissions calculations'!$F1123) *
                    ('Emission Factors'!$H$5:$H$488 = 'GHG emissions calculations'!$H1123),
                    0),
              MATCH('GHG emissions calculations'!R$6, 'Emission Factors'!$E$5:$R$5, 0)) &lt;&gt; "",
        INDEX('Emission Factors'!$E$5:$R$488,
              MATCH(1,
                    ('Emission Factors'!$E$5:$E$488 = 'GHG emissions calculations'!$F1123) *
                    ('Emission Factors'!$H$5:$H$488 = 'GHG emissions calculations'!$H1123),
                    0),
              MATCH('GHG emissions calculations'!R$6, 'Emission Factors'!$E$5:$R$5, 0)),
        ""),
    "")</f>
        <v/>
      </c>
      <c r="S1123" s="312">
        <f t="shared" si="2"/>
        <v>0</v>
      </c>
      <c r="T1123" s="23"/>
    </row>
    <row r="1124" ht="15.75" customHeight="1" outlineLevel="1">
      <c r="A1124" s="23"/>
      <c r="B1124" s="71"/>
      <c r="C1124" s="71"/>
      <c r="D1124" s="71"/>
      <c r="E1124" s="314"/>
      <c r="F1124" s="311" t="str">
        <f>Lists!T476</f>
        <v>Zinc - Hot rolling - Asia</v>
      </c>
      <c r="G1124" s="311" t="str">
        <f t="array" ref="G1124">XLOOKUP(1,('Emission Factors'!$E$5:$E$488='GHG emissions calculations'!$F1124)*('Emission Factors'!$H$5:$H$488='GHG emissions calculations'!$H1124),INDEX('Emission Factors'!$E$5:$T$488,0,MATCH('GHG emissions calculations'!G$6,'Emission Factors'!$E$5:$T$5,0)),"",0)</f>
        <v/>
      </c>
      <c r="H1124" s="311" t="s">
        <v>237</v>
      </c>
      <c r="I1124" s="312" t="str">
        <f>IF(
    SUMIFS('Import data'!$L$25:$L$80,
           'Import data'!$J$25:$J$80, F1124,
           'Import data'!$G$25:$G$80, 'GHG emissions calculations'!$H1124,
           'Import data'!$I$25:$I$80,$E$541) &lt;&gt; 0,
    SUMIFS('Import data'!$L$25:$L$80,
           'Import data'!$J$25:$J$80, F1124,
           'Import data'!$G$25:$G$80, 'GHG emissions calculations'!$H1124,
           'Import data'!$I$25:$I$80,$E$541),
    ""
)</f>
        <v/>
      </c>
      <c r="J1124" s="311" t="str">
        <f t="array" ref="J1124">IF(
    XLOOKUP(F1124, 'Import data'!$J$26:$J$47, 'Import data'!$M$26:$M$47, "", 0) = "Please add the region-specific supplier emission factor or choose a different region available in the IAEG database.",
    "",
    XLOOKUP(F1124, 'Import data'!$J$26:$J$47, 'Import data'!$M$26:$M$47, "", 0)
)</f>
        <v/>
      </c>
      <c r="K1124" s="311" t="str">
        <f t="array" ref="K1124">IFERROR(
    XLOOKUP(F1124,
            _xlws.FILTER('Supplier Emission'!$G$15:$G$49,
                   ('Supplier Emission'!$D$15:$D$49=H1124) * ('Supplier Emission'!$F$15:$F$49=$E$541)),
            _xlws.FILTER('Supplier Emission'!$I$15:$I$49,
                   ('Supplier Emission'!$D$15:$D$49=H1124) * ('Supplier Emission'!$F$15:$F$49=$E$541)),
            ""),
    "")</f>
        <v/>
      </c>
      <c r="L1124" s="311" t="str">
        <f t="array" ref="L1124">IFERROR(
    XLOOKUP(F1124,
            _xlws.FILTER('Supplier Emission'!$G$15:$G$49,
                   ('Supplier Emission'!$D$15:$D$49=H1124) * ('Supplier Emission'!$F$15:$F$49=$E$541)),
            _xlws.FILTER('Supplier Emission'!$J$15:$J$49,
                   ('Supplier Emission'!$D$15:$D$49=H1124) * ('Supplier Emission'!$F$15:$F$49=$E$541)),
            ""),
    "")</f>
        <v/>
      </c>
      <c r="M1124" s="311" t="str">
        <f t="array" ref="M1124">IFERROR(
    XLOOKUP(F1124,
            _xlws.FILTER('Supplier Emission'!$G$15:$G$49,
                   ('Supplier Emission'!$D$15:$D$49=H1124) * ('Supplier Emission'!$F$15:$F$49=$E$541)),
            _xlws.FILTER('Supplier Emission'!$M$15:$M$49,
                   ('Supplier Emission'!$D$15:$D$49=H1124) * ('Supplier Emission'!$F$15:$F$49=$E$541)),
            ""),
    "")</f>
        <v/>
      </c>
      <c r="N1124" s="311" t="str">
        <f t="array" ref="N1124">IFERROR(
    XLOOKUP(F1124,
            _xlws.FILTER('Supplier Emission'!$G$15:$G$49,
                   ('Supplier Emission'!$D$15:$D$49=H1124) * ('Supplier Emission'!$F$15:$F$49=$E$541)),
            _xlws.FILTER('Supplier Emission'!$H$15:$H$49,
                   ('Supplier Emission'!$D$15:$D$49=H1124) * ('Supplier Emission'!$F$15:$F$49=$E$541)),
            ""),
    "")</f>
        <v/>
      </c>
      <c r="O1124" s="311" t="str">
        <f t="array" ref="O1124">XLOOKUP(1,('Emission Factors'!$E$5:$E$488='GHG emissions calculations'!$F1124)*('Emission Factors'!$H$5:$H$488='GHG emissions calculations'!$H1124),INDEX('Emission Factors'!$E$5:$T$488,0,MATCH('GHG emissions calculations'!O$6,'Emission Factors'!$E$5:$T$5,0)),"",0)</f>
        <v/>
      </c>
      <c r="P1124" s="313" t="str">
        <f t="array" ref="P1124">IFERROR(
    INDEX('Emission Factors'!$E$5:$P$488,
          MATCH(1,
                ('Emission Factors'!$E$5:$E$488 = 'GHG emissions calculations'!$F1124) *
                ('Emission Factors'!$H$5:$H$488 = 'GHG emissions calculations'!$H1124),
                0),
          MATCH('GHG emissions calculations'!P$6,'Emission Factors'!$E$5:$P$5,0)),
    "")</f>
        <v/>
      </c>
      <c r="Q1124" s="311" t="str">
        <f t="array" ref="Q1124">IFERROR(
    IF(
        INDEX('Emission Factors'!$E$5:$P$488,
              MATCH(1,
                    ('Emission Factors'!$E$5:$E$488 = 'GHG emissions calculations'!$F1124) *
                    ('Emission Factors'!$H$5:$H$488 = 'GHG emissions calculations'!$H1124),
                    0),
              MATCH('GHG emissions calculations'!Q$6, 'Emission Factors'!$E$5:$P$5, 0)) &lt;&gt; "",
        INDEX('Emission Factors'!$E$5:$P$488,
              MATCH(1,
                    ('Emission Factors'!$E$5:$E$488 = 'GHG emissions calculations'!$F1124) *
                    ('Emission Factors'!$H$5:$H$488 = 'GHG emissions calculations'!$H1124),
                    0),
              MATCH('GHG emissions calculations'!Q$6, 'Emission Factors'!$E$5:$P$5, 0)),
        ""),
    "")</f>
        <v/>
      </c>
      <c r="R1124" s="311" t="str">
        <f t="array" ref="R1124">IFERROR(
    IF(
        INDEX('Emission Factors'!$E$5:$R$488,
              MATCH(1,
                    ('Emission Factors'!$E$5:$E$488 = 'GHG emissions calculations'!$F1124) *
                    ('Emission Factors'!$H$5:$H$488 = 'GHG emissions calculations'!$H1124),
                    0),
              MATCH('GHG emissions calculations'!R$6, 'Emission Factors'!$E$5:$R$5, 0)) &lt;&gt; "",
        INDEX('Emission Factors'!$E$5:$R$488,
              MATCH(1,
                    ('Emission Factors'!$E$5:$E$488 = 'GHG emissions calculations'!$F1124) *
                    ('Emission Factors'!$H$5:$H$488 = 'GHG emissions calculations'!$H1124),
                    0),
              MATCH('GHG emissions calculations'!R$6, 'Emission Factors'!$E$5:$R$5, 0)),
        ""),
    "")</f>
        <v/>
      </c>
      <c r="S1124" s="312">
        <f t="shared" si="2"/>
        <v>0</v>
      </c>
      <c r="T1124" s="23"/>
    </row>
    <row r="1125" ht="15.75" customHeight="1" outlineLevel="1">
      <c r="A1125" s="23"/>
      <c r="B1125" s="71"/>
      <c r="C1125" s="71"/>
      <c r="D1125" s="71"/>
      <c r="E1125" s="314"/>
      <c r="F1125" s="311" t="str">
        <f>Lists!T474</f>
        <v>Zinc - Hot rolling - Europe</v>
      </c>
      <c r="G1125" s="311">
        <f t="array" ref="G1125">XLOOKUP(1,('Emission Factors'!$E$5:$E$488='GHG emissions calculations'!$F1125)*('Emission Factors'!$H$5:$H$488='GHG emissions calculations'!$H1125),INDEX('Emission Factors'!$E$5:$T$488,0,MATCH('GHG emissions calculations'!G$6,'Emission Factors'!$E$5:$T$5,0)),"",0)</f>
        <v>3</v>
      </c>
      <c r="H1125" s="311" t="s">
        <v>237</v>
      </c>
      <c r="I1125" s="312" t="str">
        <f>IF(
    SUMIFS('Import data'!$L$25:$L$80,
           'Import data'!$J$25:$J$80, F1125,
           'Import data'!$G$25:$G$80, 'GHG emissions calculations'!$H1125,
           'Import data'!$I$25:$I$80,$E$541) &lt;&gt; 0,
    SUMIFS('Import data'!$L$25:$L$80,
           'Import data'!$J$25:$J$80, F1125,
           'Import data'!$G$25:$G$80, 'GHG emissions calculations'!$H1125,
           'Import data'!$I$25:$I$80,$E$541),
    ""
)</f>
        <v/>
      </c>
      <c r="J1125" s="311" t="str">
        <f t="array" ref="J1125">IF(
    XLOOKUP(F1125, 'Import data'!$J$26:$J$47, 'Import data'!$M$26:$M$47, "", 0) = "Please add the region-specific supplier emission factor or choose a different region available in the IAEG database.",
    "",
    XLOOKUP(F1125, 'Import data'!$J$26:$J$47, 'Import data'!$M$26:$M$47, "", 0)
)</f>
        <v/>
      </c>
      <c r="K1125" s="311" t="str">
        <f t="array" ref="K1125">IFERROR(
    XLOOKUP(F1125,
            _xlws.FILTER('Supplier Emission'!$G$15:$G$49,
                   ('Supplier Emission'!$D$15:$D$49=H1125) * ('Supplier Emission'!$F$15:$F$49=$E$541)),
            _xlws.FILTER('Supplier Emission'!$I$15:$I$49,
                   ('Supplier Emission'!$D$15:$D$49=H1125) * ('Supplier Emission'!$F$15:$F$49=$E$541)),
            ""),
    "")</f>
        <v/>
      </c>
      <c r="L1125" s="311" t="str">
        <f t="array" ref="L1125">IFERROR(
    XLOOKUP(F1125,
            _xlws.FILTER('Supplier Emission'!$G$15:$G$49,
                   ('Supplier Emission'!$D$15:$D$49=H1125) * ('Supplier Emission'!$F$15:$F$49=$E$541)),
            _xlws.FILTER('Supplier Emission'!$J$15:$J$49,
                   ('Supplier Emission'!$D$15:$D$49=H1125) * ('Supplier Emission'!$F$15:$F$49=$E$541)),
            ""),
    "")</f>
        <v/>
      </c>
      <c r="M1125" s="311" t="str">
        <f t="array" ref="M1125">IFERROR(
    XLOOKUP(F1125,
            _xlws.FILTER('Supplier Emission'!$G$15:$G$49,
                   ('Supplier Emission'!$D$15:$D$49=H1125) * ('Supplier Emission'!$F$15:$F$49=$E$541)),
            _xlws.FILTER('Supplier Emission'!$M$15:$M$49,
                   ('Supplier Emission'!$D$15:$D$49=H1125) * ('Supplier Emission'!$F$15:$F$49=$E$541)),
            ""),
    "")</f>
        <v/>
      </c>
      <c r="N1125" s="311" t="str">
        <f t="array" ref="N1125">IFERROR(
    XLOOKUP(F1125,
            _xlws.FILTER('Supplier Emission'!$G$15:$G$49,
                   ('Supplier Emission'!$D$15:$D$49=H1125) * ('Supplier Emission'!$F$15:$F$49=$E$541)),
            _xlws.FILTER('Supplier Emission'!$H$15:$H$49,
                   ('Supplier Emission'!$D$15:$D$49=H1125) * ('Supplier Emission'!$F$15:$F$49=$E$541)),
            ""),
    "")</f>
        <v/>
      </c>
      <c r="O1125" s="311" t="str">
        <f t="array" ref="O1125">XLOOKUP(1,('Emission Factors'!$E$5:$E$488='GHG emissions calculations'!$F1125)*('Emission Factors'!$H$5:$H$488='GHG emissions calculations'!$H1125),INDEX('Emission Factors'!$E$5:$T$488,0,MATCH('GHG emissions calculations'!O$6,'Emission Factors'!$E$5:$T$5,0)),"",0)</f>
        <v> Zamak zinc alloy (ZnAlMgCu) </v>
      </c>
      <c r="P1125" s="313">
        <f t="array" ref="P1125">IFERROR(
    INDEX('Emission Factors'!$E$5:$P$488,
          MATCH(1,
                ('Emission Factors'!$E$5:$E$488 = 'GHG emissions calculations'!$F1125) *
                ('Emission Factors'!$H$5:$H$488 = 'GHG emissions calculations'!$H1125),
                0),
          MATCH('GHG emissions calculations'!P$6,'Emission Factors'!$E$5:$P$5,0)),
    "")</f>
        <v>5.177</v>
      </c>
      <c r="Q1125" s="311" t="str">
        <f t="array" ref="Q1125">IFERROR(
    IF(
        INDEX('Emission Factors'!$E$5:$P$488,
              MATCH(1,
                    ('Emission Factors'!$E$5:$E$488 = 'GHG emissions calculations'!$F1125) *
                    ('Emission Factors'!$H$5:$H$488 = 'GHG emissions calculations'!$H1125),
                    0),
              MATCH('GHG emissions calculations'!Q$6, 'Emission Factors'!$E$5:$P$5, 0)) &lt;&gt; "",
        INDEX('Emission Factors'!$E$5:$P$488,
              MATCH(1,
                    ('Emission Factors'!$E$5:$E$488 = 'GHG emissions calculations'!$F1125) *
                    ('Emission Factors'!$H$5:$H$488 = 'GHG emissions calculations'!$H1125),
                    0),
              MATCH('GHG emissions calculations'!Q$6, 'Emission Factors'!$E$5:$P$5, 0)),
        ""),
    "")</f>
        <v>kgCO2e/kg</v>
      </c>
      <c r="R1125" s="311" t="str">
        <f t="array" ref="R1125">IFERROR(
    IF(
        INDEX('Emission Factors'!$E$5:$R$488,
              MATCH(1,
                    ('Emission Factors'!$E$5:$E$488 = 'GHG emissions calculations'!$F1125) *
                    ('Emission Factors'!$H$5:$H$488 = 'GHG emissions calculations'!$H1125),
                    0),
              MATCH('GHG emissions calculations'!R$6, 'Emission Factors'!$E$5:$R$5, 0)) &lt;&gt; "",
        INDEX('Emission Factors'!$E$5:$R$488,
              MATCH(1,
                    ('Emission Factors'!$E$5:$E$488 = 'GHG emissions calculations'!$F1125) *
                    ('Emission Factors'!$H$5:$H$488 = 'GHG emissions calculations'!$H1125),
                    0),
              MATCH('GHG emissions calculations'!R$6, 'Emission Factors'!$E$5:$R$5, 0)),
        ""),
    "")</f>
        <v>Europe</v>
      </c>
      <c r="S1125" s="312">
        <f t="shared" si="2"/>
        <v>0</v>
      </c>
      <c r="T1125" s="23"/>
    </row>
    <row r="1126" ht="15.75" customHeight="1" outlineLevel="1">
      <c r="A1126" s="23"/>
      <c r="B1126" s="71"/>
      <c r="C1126" s="71"/>
      <c r="D1126" s="71"/>
      <c r="E1126" s="314"/>
      <c r="F1126" s="311" t="str">
        <f>Lists!T479</f>
        <v>Zinc - Hot rolling - Global or unspecified region</v>
      </c>
      <c r="G1126" s="311">
        <f t="array" ref="G1126">XLOOKUP(1,('Emission Factors'!$E$5:$E$488='GHG emissions calculations'!$F1126)*('Emission Factors'!$H$5:$H$488='GHG emissions calculations'!$H1126),INDEX('Emission Factors'!$E$5:$T$488,0,MATCH('GHG emissions calculations'!G$6,'Emission Factors'!$E$5:$T$5,0)),"",0)</f>
        <v>3</v>
      </c>
      <c r="H1126" s="311" t="s">
        <v>237</v>
      </c>
      <c r="I1126" s="312" t="str">
        <f>IF(
    SUMIFS('Import data'!$L$25:$L$80,
           'Import data'!$J$25:$J$80, F1126,
           'Import data'!$G$25:$G$80, 'GHG emissions calculations'!$H1126,
           'Import data'!$I$25:$I$80,$E$541) &lt;&gt; 0,
    SUMIFS('Import data'!$L$25:$L$80,
           'Import data'!$J$25:$J$80, F1126,
           'Import data'!$G$25:$G$80, 'GHG emissions calculations'!$H1126,
           'Import data'!$I$25:$I$80,$E$541),
    ""
)</f>
        <v/>
      </c>
      <c r="J1126" s="311" t="str">
        <f t="array" ref="J1126">IF(
    XLOOKUP(F1126, 'Import data'!$J$26:$J$47, 'Import data'!$M$26:$M$47, "", 0) = "Please add the region-specific supplier emission factor or choose a different region available in the IAEG database.",
    "",
    XLOOKUP(F1126, 'Import data'!$J$26:$J$47, 'Import data'!$M$26:$M$47, "", 0)
)</f>
        <v/>
      </c>
      <c r="K1126" s="311" t="str">
        <f t="array" ref="K1126">IFERROR(
    XLOOKUP(F1126,
            _xlws.FILTER('Supplier Emission'!$G$15:$G$49,
                   ('Supplier Emission'!$D$15:$D$49=H1126) * ('Supplier Emission'!$F$15:$F$49=$E$541)),
            _xlws.FILTER('Supplier Emission'!$I$15:$I$49,
                   ('Supplier Emission'!$D$15:$D$49=H1126) * ('Supplier Emission'!$F$15:$F$49=$E$541)),
            ""),
    "")</f>
        <v/>
      </c>
      <c r="L1126" s="311" t="str">
        <f t="array" ref="L1126">IFERROR(
    XLOOKUP(F1126,
            _xlws.FILTER('Supplier Emission'!$G$15:$G$49,
                   ('Supplier Emission'!$D$15:$D$49=H1126) * ('Supplier Emission'!$F$15:$F$49=$E$541)),
            _xlws.FILTER('Supplier Emission'!$J$15:$J$49,
                   ('Supplier Emission'!$D$15:$D$49=H1126) * ('Supplier Emission'!$F$15:$F$49=$E$541)),
            ""),
    "")</f>
        <v/>
      </c>
      <c r="M1126" s="311" t="str">
        <f t="array" ref="M1126">IFERROR(
    XLOOKUP(F1126,
            _xlws.FILTER('Supplier Emission'!$G$15:$G$49,
                   ('Supplier Emission'!$D$15:$D$49=H1126) * ('Supplier Emission'!$F$15:$F$49=$E$541)),
            _xlws.FILTER('Supplier Emission'!$M$15:$M$49,
                   ('Supplier Emission'!$D$15:$D$49=H1126) * ('Supplier Emission'!$F$15:$F$49=$E$541)),
            ""),
    "")</f>
        <v/>
      </c>
      <c r="N1126" s="311" t="str">
        <f t="array" ref="N1126">IFERROR(
    XLOOKUP(F1126,
            _xlws.FILTER('Supplier Emission'!$G$15:$G$49,
                   ('Supplier Emission'!$D$15:$D$49=H1126) * ('Supplier Emission'!$F$15:$F$49=$E$541)),
            _xlws.FILTER('Supplier Emission'!$H$15:$H$49,
                   ('Supplier Emission'!$D$15:$D$49=H1126) * ('Supplier Emission'!$F$15:$F$49=$E$541)),
            ""),
    "")</f>
        <v/>
      </c>
      <c r="O1126" s="311" t="str">
        <f t="array" ref="O1126">XLOOKUP(1,('Emission Factors'!$E$5:$E$488='GHG emissions calculations'!$F1126)*('Emission Factors'!$H$5:$H$488='GHG emissions calculations'!$H1126),INDEX('Emission Factors'!$E$5:$T$488,0,MATCH('GHG emissions calculations'!O$6,'Emission Factors'!$E$5:$T$5,0)),"",0)</f>
        <v> Zamak zinc alloy (ZnAlMgCu)  + Hot rolling - Laminage à chaud (impact modéré)</v>
      </c>
      <c r="P1126" s="313">
        <f t="array" ref="P1126">IFERROR(
    INDEX('Emission Factors'!$E$5:$P$488,
          MATCH(1,
                ('Emission Factors'!$E$5:$E$488 = 'GHG emissions calculations'!$F1126) *
                ('Emission Factors'!$H$5:$H$488 = 'GHG emissions calculations'!$H1126),
                0),
          MATCH('GHG emissions calculations'!P$6,'Emission Factors'!$E$5:$P$5,0)),
    "")</f>
        <v>5.17611</v>
      </c>
      <c r="Q1126" s="311" t="str">
        <f t="array" ref="Q1126">IFERROR(
    IF(
        INDEX('Emission Factors'!$E$5:$P$488,
              MATCH(1,
                    ('Emission Factors'!$E$5:$E$488 = 'GHG emissions calculations'!$F1126) *
                    ('Emission Factors'!$H$5:$H$488 = 'GHG emissions calculations'!$H1126),
                    0),
              MATCH('GHG emissions calculations'!Q$6, 'Emission Factors'!$E$5:$P$5, 0)) &lt;&gt; "",
        INDEX('Emission Factors'!$E$5:$P$488,
              MATCH(1,
                    ('Emission Factors'!$E$5:$E$488 = 'GHG emissions calculations'!$F1126) *
                    ('Emission Factors'!$H$5:$H$488 = 'GHG emissions calculations'!$H1126),
                    0),
              MATCH('GHG emissions calculations'!Q$6, 'Emission Factors'!$E$5:$P$5, 0)),
        ""),
    "")</f>
        <v>kgCO2e/kg</v>
      </c>
      <c r="R1126" s="311" t="str">
        <f t="array" ref="R1126">IFERROR(
    IF(
        INDEX('Emission Factors'!$E$5:$R$488,
              MATCH(1,
                    ('Emission Factors'!$E$5:$E$488 = 'GHG emissions calculations'!$F1126) *
                    ('Emission Factors'!$H$5:$H$488 = 'GHG emissions calculations'!$H1126),
                    0),
              MATCH('GHG emissions calculations'!R$6, 'Emission Factors'!$E$5:$R$5, 0)) &lt;&gt; "",
        INDEX('Emission Factors'!$E$5:$R$488,
              MATCH(1,
                    ('Emission Factors'!$E$5:$E$488 = 'GHG emissions calculations'!$F1126) *
                    ('Emission Factors'!$H$5:$H$488 = 'GHG emissions calculations'!$H1126),
                    0),
              MATCH('GHG emissions calculations'!R$6, 'Emission Factors'!$E$5:$R$5, 0)),
        ""),
    "")</f>
        <v>Global or unspecified region</v>
      </c>
      <c r="S1126" s="312">
        <f t="shared" si="2"/>
        <v>0</v>
      </c>
      <c r="T1126" s="23"/>
    </row>
    <row r="1127" ht="15.75" customHeight="1" outlineLevel="1">
      <c r="A1127" s="23"/>
      <c r="B1127" s="71"/>
      <c r="C1127" s="71"/>
      <c r="D1127" s="71"/>
      <c r="E1127" s="314"/>
      <c r="F1127" s="311" t="str">
        <f>Lists!T478</f>
        <v>Zinc - Hot rolling - Middle East</v>
      </c>
      <c r="G1127" s="311" t="str">
        <f t="array" ref="G1127">XLOOKUP(1,('Emission Factors'!$E$5:$E$488='GHG emissions calculations'!$F1127)*('Emission Factors'!$H$5:$H$488='GHG emissions calculations'!$H1127),INDEX('Emission Factors'!$E$5:$T$488,0,MATCH('GHG emissions calculations'!G$6,'Emission Factors'!$E$5:$T$5,0)),"",0)</f>
        <v/>
      </c>
      <c r="H1127" s="311" t="s">
        <v>237</v>
      </c>
      <c r="I1127" s="312" t="str">
        <f>IF(
    SUMIFS('Import data'!$L$25:$L$80,
           'Import data'!$J$25:$J$80, F1127,
           'Import data'!$G$25:$G$80, 'GHG emissions calculations'!$H1127,
           'Import data'!$I$25:$I$80,$E$541) &lt;&gt; 0,
    SUMIFS('Import data'!$L$25:$L$80,
           'Import data'!$J$25:$J$80, F1127,
           'Import data'!$G$25:$G$80, 'GHG emissions calculations'!$H1127,
           'Import data'!$I$25:$I$80,$E$541),
    ""
)</f>
        <v/>
      </c>
      <c r="J1127" s="311" t="str">
        <f t="array" ref="J1127">IF(
    XLOOKUP(F1127, 'Import data'!$J$26:$J$47, 'Import data'!$M$26:$M$47, "", 0) = "Please add the region-specific supplier emission factor or choose a different region available in the IAEG database.",
    "",
    XLOOKUP(F1127, 'Import data'!$J$26:$J$47, 'Import data'!$M$26:$M$47, "", 0)
)</f>
        <v/>
      </c>
      <c r="K1127" s="311" t="str">
        <f t="array" ref="K1127">IFERROR(
    XLOOKUP(F1127,
            _xlws.FILTER('Supplier Emission'!$G$15:$G$49,
                   ('Supplier Emission'!$D$15:$D$49=H1127) * ('Supplier Emission'!$F$15:$F$49=$E$541)),
            _xlws.FILTER('Supplier Emission'!$I$15:$I$49,
                   ('Supplier Emission'!$D$15:$D$49=H1127) * ('Supplier Emission'!$F$15:$F$49=$E$541)),
            ""),
    "")</f>
        <v/>
      </c>
      <c r="L1127" s="311" t="str">
        <f t="array" ref="L1127">IFERROR(
    XLOOKUP(F1127,
            _xlws.FILTER('Supplier Emission'!$G$15:$G$49,
                   ('Supplier Emission'!$D$15:$D$49=H1127) * ('Supplier Emission'!$F$15:$F$49=$E$541)),
            _xlws.FILTER('Supplier Emission'!$J$15:$J$49,
                   ('Supplier Emission'!$D$15:$D$49=H1127) * ('Supplier Emission'!$F$15:$F$49=$E$541)),
            ""),
    "")</f>
        <v/>
      </c>
      <c r="M1127" s="311" t="str">
        <f t="array" ref="M1127">IFERROR(
    XLOOKUP(F1127,
            _xlws.FILTER('Supplier Emission'!$G$15:$G$49,
                   ('Supplier Emission'!$D$15:$D$49=H1127) * ('Supplier Emission'!$F$15:$F$49=$E$541)),
            _xlws.FILTER('Supplier Emission'!$M$15:$M$49,
                   ('Supplier Emission'!$D$15:$D$49=H1127) * ('Supplier Emission'!$F$15:$F$49=$E$541)),
            ""),
    "")</f>
        <v/>
      </c>
      <c r="N1127" s="311" t="str">
        <f t="array" ref="N1127">IFERROR(
    XLOOKUP(F1127,
            _xlws.FILTER('Supplier Emission'!$G$15:$G$49,
                   ('Supplier Emission'!$D$15:$D$49=H1127) * ('Supplier Emission'!$F$15:$F$49=$E$541)),
            _xlws.FILTER('Supplier Emission'!$H$15:$H$49,
                   ('Supplier Emission'!$D$15:$D$49=H1127) * ('Supplier Emission'!$F$15:$F$49=$E$541)),
            ""),
    "")</f>
        <v/>
      </c>
      <c r="O1127" s="311" t="str">
        <f t="array" ref="O1127">XLOOKUP(1,('Emission Factors'!$E$5:$E$488='GHG emissions calculations'!$F1127)*('Emission Factors'!$H$5:$H$488='GHG emissions calculations'!$H1127),INDEX('Emission Factors'!$E$5:$T$488,0,MATCH('GHG emissions calculations'!O$6,'Emission Factors'!$E$5:$T$5,0)),"",0)</f>
        <v/>
      </c>
      <c r="P1127" s="313" t="str">
        <f t="array" ref="P1127">IFERROR(
    INDEX('Emission Factors'!$E$5:$P$488,
          MATCH(1,
                ('Emission Factors'!$E$5:$E$488 = 'GHG emissions calculations'!$F1127) *
                ('Emission Factors'!$H$5:$H$488 = 'GHG emissions calculations'!$H1127),
                0),
          MATCH('GHG emissions calculations'!P$6,'Emission Factors'!$E$5:$P$5,0)),
    "")</f>
        <v/>
      </c>
      <c r="Q1127" s="311" t="str">
        <f t="array" ref="Q1127">IFERROR(
    IF(
        INDEX('Emission Factors'!$E$5:$P$488,
              MATCH(1,
                    ('Emission Factors'!$E$5:$E$488 = 'GHG emissions calculations'!$F1127) *
                    ('Emission Factors'!$H$5:$H$488 = 'GHG emissions calculations'!$H1127),
                    0),
              MATCH('GHG emissions calculations'!Q$6, 'Emission Factors'!$E$5:$P$5, 0)) &lt;&gt; "",
        INDEX('Emission Factors'!$E$5:$P$488,
              MATCH(1,
                    ('Emission Factors'!$E$5:$E$488 = 'GHG emissions calculations'!$F1127) *
                    ('Emission Factors'!$H$5:$H$488 = 'GHG emissions calculations'!$H1127),
                    0),
              MATCH('GHG emissions calculations'!Q$6, 'Emission Factors'!$E$5:$P$5, 0)),
        ""),
    "")</f>
        <v/>
      </c>
      <c r="R1127" s="311" t="str">
        <f t="array" ref="R1127">IFERROR(
    IF(
        INDEX('Emission Factors'!$E$5:$R$488,
              MATCH(1,
                    ('Emission Factors'!$E$5:$E$488 = 'GHG emissions calculations'!$F1127) *
                    ('Emission Factors'!$H$5:$H$488 = 'GHG emissions calculations'!$H1127),
                    0),
              MATCH('GHG emissions calculations'!R$6, 'Emission Factors'!$E$5:$R$5, 0)) &lt;&gt; "",
        INDEX('Emission Factors'!$E$5:$R$488,
              MATCH(1,
                    ('Emission Factors'!$E$5:$E$488 = 'GHG emissions calculations'!$F1127) *
                    ('Emission Factors'!$H$5:$H$488 = 'GHG emissions calculations'!$H1127),
                    0),
              MATCH('GHG emissions calculations'!R$6, 'Emission Factors'!$E$5:$R$5, 0)),
        ""),
    "")</f>
        <v/>
      </c>
      <c r="S1127" s="312">
        <f t="shared" si="2"/>
        <v>0</v>
      </c>
      <c r="T1127" s="23"/>
    </row>
    <row r="1128" ht="15.75" customHeight="1" outlineLevel="1">
      <c r="A1128" s="23"/>
      <c r="B1128" s="71"/>
      <c r="C1128" s="71"/>
      <c r="D1128" s="71"/>
      <c r="E1128" s="314"/>
      <c r="F1128" s="311" t="str">
        <f>Lists!T477</f>
        <v>Zinc - Hot rolling - Oceania</v>
      </c>
      <c r="G1128" s="311" t="str">
        <f t="array" ref="G1128">XLOOKUP(1,('Emission Factors'!$E$5:$E$488='GHG emissions calculations'!$F1128)*('Emission Factors'!$H$5:$H$488='GHG emissions calculations'!$H1128),INDEX('Emission Factors'!$E$5:$T$488,0,MATCH('GHG emissions calculations'!G$6,'Emission Factors'!$E$5:$T$5,0)),"",0)</f>
        <v/>
      </c>
      <c r="H1128" s="311" t="s">
        <v>237</v>
      </c>
      <c r="I1128" s="312" t="str">
        <f>IF(
    SUMIFS('Import data'!$L$25:$L$80,
           'Import data'!$J$25:$J$80, F1128,
           'Import data'!$G$25:$G$80, 'GHG emissions calculations'!$H1128,
           'Import data'!$I$25:$I$80,$E$541) &lt;&gt; 0,
    SUMIFS('Import data'!$L$25:$L$80,
           'Import data'!$J$25:$J$80, F1128,
           'Import data'!$G$25:$G$80, 'GHG emissions calculations'!$H1128,
           'Import data'!$I$25:$I$80,$E$541),
    ""
)</f>
        <v/>
      </c>
      <c r="J1128" s="311" t="str">
        <f t="array" ref="J1128">IF(
    XLOOKUP(F1128, 'Import data'!$J$26:$J$47, 'Import data'!$M$26:$M$47, "", 0) = "Please add the region-specific supplier emission factor or choose a different region available in the IAEG database.",
    "",
    XLOOKUP(F1128, 'Import data'!$J$26:$J$47, 'Import data'!$M$26:$M$47, "", 0)
)</f>
        <v/>
      </c>
      <c r="K1128" s="311" t="str">
        <f t="array" ref="K1128">IFERROR(
    XLOOKUP(F1128,
            _xlws.FILTER('Supplier Emission'!$G$15:$G$49,
                   ('Supplier Emission'!$D$15:$D$49=H1128) * ('Supplier Emission'!$F$15:$F$49=$E$541)),
            _xlws.FILTER('Supplier Emission'!$I$15:$I$49,
                   ('Supplier Emission'!$D$15:$D$49=H1128) * ('Supplier Emission'!$F$15:$F$49=$E$541)),
            ""),
    "")</f>
        <v/>
      </c>
      <c r="L1128" s="311" t="str">
        <f t="array" ref="L1128">IFERROR(
    XLOOKUP(F1128,
            _xlws.FILTER('Supplier Emission'!$G$15:$G$49,
                   ('Supplier Emission'!$D$15:$D$49=H1128) * ('Supplier Emission'!$F$15:$F$49=$E$541)),
            _xlws.FILTER('Supplier Emission'!$J$15:$J$49,
                   ('Supplier Emission'!$D$15:$D$49=H1128) * ('Supplier Emission'!$F$15:$F$49=$E$541)),
            ""),
    "")</f>
        <v/>
      </c>
      <c r="M1128" s="311" t="str">
        <f t="array" ref="M1128">IFERROR(
    XLOOKUP(F1128,
            _xlws.FILTER('Supplier Emission'!$G$15:$G$49,
                   ('Supplier Emission'!$D$15:$D$49=H1128) * ('Supplier Emission'!$F$15:$F$49=$E$541)),
            _xlws.FILTER('Supplier Emission'!$M$15:$M$49,
                   ('Supplier Emission'!$D$15:$D$49=H1128) * ('Supplier Emission'!$F$15:$F$49=$E$541)),
            ""),
    "")</f>
        <v/>
      </c>
      <c r="N1128" s="311" t="str">
        <f t="array" ref="N1128">IFERROR(
    XLOOKUP(F1128,
            _xlws.FILTER('Supplier Emission'!$G$15:$G$49,
                   ('Supplier Emission'!$D$15:$D$49=H1128) * ('Supplier Emission'!$F$15:$F$49=$E$541)),
            _xlws.FILTER('Supplier Emission'!$H$15:$H$49,
                   ('Supplier Emission'!$D$15:$D$49=H1128) * ('Supplier Emission'!$F$15:$F$49=$E$541)),
            ""),
    "")</f>
        <v/>
      </c>
      <c r="O1128" s="311" t="str">
        <f t="array" ref="O1128">XLOOKUP(1,('Emission Factors'!$E$5:$E$488='GHG emissions calculations'!$F1128)*('Emission Factors'!$H$5:$H$488='GHG emissions calculations'!$H1128),INDEX('Emission Factors'!$E$5:$T$488,0,MATCH('GHG emissions calculations'!O$6,'Emission Factors'!$E$5:$T$5,0)),"",0)</f>
        <v/>
      </c>
      <c r="P1128" s="313" t="str">
        <f t="array" ref="P1128">IFERROR(
    INDEX('Emission Factors'!$E$5:$P$488,
          MATCH(1,
                ('Emission Factors'!$E$5:$E$488 = 'GHG emissions calculations'!$F1128) *
                ('Emission Factors'!$H$5:$H$488 = 'GHG emissions calculations'!$H1128),
                0),
          MATCH('GHG emissions calculations'!P$6,'Emission Factors'!$E$5:$P$5,0)),
    "")</f>
        <v/>
      </c>
      <c r="Q1128" s="311" t="str">
        <f t="array" ref="Q1128">IFERROR(
    IF(
        INDEX('Emission Factors'!$E$5:$P$488,
              MATCH(1,
                    ('Emission Factors'!$E$5:$E$488 = 'GHG emissions calculations'!$F1128) *
                    ('Emission Factors'!$H$5:$H$488 = 'GHG emissions calculations'!$H1128),
                    0),
              MATCH('GHG emissions calculations'!Q$6, 'Emission Factors'!$E$5:$P$5, 0)) &lt;&gt; "",
        INDEX('Emission Factors'!$E$5:$P$488,
              MATCH(1,
                    ('Emission Factors'!$E$5:$E$488 = 'GHG emissions calculations'!$F1128) *
                    ('Emission Factors'!$H$5:$H$488 = 'GHG emissions calculations'!$H1128),
                    0),
              MATCH('GHG emissions calculations'!Q$6, 'Emission Factors'!$E$5:$P$5, 0)),
        ""),
    "")</f>
        <v/>
      </c>
      <c r="R1128" s="311" t="str">
        <f t="array" ref="R1128">IFERROR(
    IF(
        INDEX('Emission Factors'!$E$5:$R$488,
              MATCH(1,
                    ('Emission Factors'!$E$5:$E$488 = 'GHG emissions calculations'!$F1128) *
                    ('Emission Factors'!$H$5:$H$488 = 'GHG emissions calculations'!$H1128),
                    0),
              MATCH('GHG emissions calculations'!R$6, 'Emission Factors'!$E$5:$R$5, 0)) &lt;&gt; "",
        INDEX('Emission Factors'!$E$5:$R$488,
              MATCH(1,
                    ('Emission Factors'!$E$5:$E$488 = 'GHG emissions calculations'!$F1128) *
                    ('Emission Factors'!$H$5:$H$488 = 'GHG emissions calculations'!$H1128),
                    0),
              MATCH('GHG emissions calculations'!R$6, 'Emission Factors'!$E$5:$R$5, 0)),
        ""),
    "")</f>
        <v/>
      </c>
      <c r="S1128" s="312">
        <f t="shared" si="2"/>
        <v>0</v>
      </c>
      <c r="T1128" s="23"/>
    </row>
    <row r="1129" ht="15.75" customHeight="1" outlineLevel="1">
      <c r="A1129" s="23"/>
      <c r="B1129" s="71"/>
      <c r="C1129" s="71"/>
      <c r="D1129" s="71"/>
      <c r="E1129" s="314"/>
      <c r="F1129" s="311" t="str">
        <f>Lists!T482</f>
        <v>Zinc - Metal drilling - Africa</v>
      </c>
      <c r="G1129" s="311" t="str">
        <f t="array" ref="G1129">XLOOKUP(1,('Emission Factors'!$E$5:$E$488='GHG emissions calculations'!$F1129)*('Emission Factors'!$H$5:$H$488='GHG emissions calculations'!$H1129),INDEX('Emission Factors'!$E$5:$T$488,0,MATCH('GHG emissions calculations'!G$6,'Emission Factors'!$E$5:$T$5,0)),"",0)</f>
        <v/>
      </c>
      <c r="H1129" s="311" t="s">
        <v>237</v>
      </c>
      <c r="I1129" s="312" t="str">
        <f>IF(
    SUMIFS('Import data'!$L$25:$L$80,
           'Import data'!$J$25:$J$80, F1129,
           'Import data'!$G$25:$G$80, 'GHG emissions calculations'!$H1129,
           'Import data'!$I$25:$I$80,$E$541) &lt;&gt; 0,
    SUMIFS('Import data'!$L$25:$L$80,
           'Import data'!$J$25:$J$80, F1129,
           'Import data'!$G$25:$G$80, 'GHG emissions calculations'!$H1129,
           'Import data'!$I$25:$I$80,$E$541),
    ""
)</f>
        <v/>
      </c>
      <c r="J1129" s="311" t="str">
        <f t="array" ref="J1129">IF(
    XLOOKUP(F1129, 'Import data'!$J$26:$J$47, 'Import data'!$M$26:$M$47, "", 0) = "Please add the region-specific supplier emission factor or choose a different region available in the IAEG database.",
    "",
    XLOOKUP(F1129, 'Import data'!$J$26:$J$47, 'Import data'!$M$26:$M$47, "", 0)
)</f>
        <v/>
      </c>
      <c r="K1129" s="311" t="str">
        <f t="array" ref="K1129">IFERROR(
    XLOOKUP(F1129,
            _xlws.FILTER('Supplier Emission'!$G$15:$G$49,
                   ('Supplier Emission'!$D$15:$D$49=H1129) * ('Supplier Emission'!$F$15:$F$49=$E$541)),
            _xlws.FILTER('Supplier Emission'!$I$15:$I$49,
                   ('Supplier Emission'!$D$15:$D$49=H1129) * ('Supplier Emission'!$F$15:$F$49=$E$541)),
            ""),
    "")</f>
        <v/>
      </c>
      <c r="L1129" s="311" t="str">
        <f t="array" ref="L1129">IFERROR(
    XLOOKUP(F1129,
            _xlws.FILTER('Supplier Emission'!$G$15:$G$49,
                   ('Supplier Emission'!$D$15:$D$49=H1129) * ('Supplier Emission'!$F$15:$F$49=$E$541)),
            _xlws.FILTER('Supplier Emission'!$J$15:$J$49,
                   ('Supplier Emission'!$D$15:$D$49=H1129) * ('Supplier Emission'!$F$15:$F$49=$E$541)),
            ""),
    "")</f>
        <v/>
      </c>
      <c r="M1129" s="311" t="str">
        <f t="array" ref="M1129">IFERROR(
    XLOOKUP(F1129,
            _xlws.FILTER('Supplier Emission'!$G$15:$G$49,
                   ('Supplier Emission'!$D$15:$D$49=H1129) * ('Supplier Emission'!$F$15:$F$49=$E$541)),
            _xlws.FILTER('Supplier Emission'!$M$15:$M$49,
                   ('Supplier Emission'!$D$15:$D$49=H1129) * ('Supplier Emission'!$F$15:$F$49=$E$541)),
            ""),
    "")</f>
        <v/>
      </c>
      <c r="N1129" s="311" t="str">
        <f t="array" ref="N1129">IFERROR(
    XLOOKUP(F1129,
            _xlws.FILTER('Supplier Emission'!$G$15:$G$49,
                   ('Supplier Emission'!$D$15:$D$49=H1129) * ('Supplier Emission'!$F$15:$F$49=$E$541)),
            _xlws.FILTER('Supplier Emission'!$H$15:$H$49,
                   ('Supplier Emission'!$D$15:$D$49=H1129) * ('Supplier Emission'!$F$15:$F$49=$E$541)),
            ""),
    "")</f>
        <v/>
      </c>
      <c r="O1129" s="311" t="str">
        <f t="array" ref="O1129">XLOOKUP(1,('Emission Factors'!$E$5:$E$488='GHG emissions calculations'!$F1129)*('Emission Factors'!$H$5:$H$488='GHG emissions calculations'!$H1129),INDEX('Emission Factors'!$E$5:$T$488,0,MATCH('GHG emissions calculations'!O$6,'Emission Factors'!$E$5:$T$5,0)),"",0)</f>
        <v/>
      </c>
      <c r="P1129" s="313" t="str">
        <f t="array" ref="P1129">IFERROR(
    INDEX('Emission Factors'!$E$5:$P$488,
          MATCH(1,
                ('Emission Factors'!$E$5:$E$488 = 'GHG emissions calculations'!$F1129) *
                ('Emission Factors'!$H$5:$H$488 = 'GHG emissions calculations'!$H1129),
                0),
          MATCH('GHG emissions calculations'!P$6,'Emission Factors'!$E$5:$P$5,0)),
    "")</f>
        <v/>
      </c>
      <c r="Q1129" s="311" t="str">
        <f t="array" ref="Q1129">IFERROR(
    IF(
        INDEX('Emission Factors'!$E$5:$P$488,
              MATCH(1,
                    ('Emission Factors'!$E$5:$E$488 = 'GHG emissions calculations'!$F1129) *
                    ('Emission Factors'!$H$5:$H$488 = 'GHG emissions calculations'!$H1129),
                    0),
              MATCH('GHG emissions calculations'!Q$6, 'Emission Factors'!$E$5:$P$5, 0)) &lt;&gt; "",
        INDEX('Emission Factors'!$E$5:$P$488,
              MATCH(1,
                    ('Emission Factors'!$E$5:$E$488 = 'GHG emissions calculations'!$F1129) *
                    ('Emission Factors'!$H$5:$H$488 = 'GHG emissions calculations'!$H1129),
                    0),
              MATCH('GHG emissions calculations'!Q$6, 'Emission Factors'!$E$5:$P$5, 0)),
        ""),
    "")</f>
        <v/>
      </c>
      <c r="R1129" s="311" t="str">
        <f t="array" ref="R1129">IFERROR(
    IF(
        INDEX('Emission Factors'!$E$5:$R$488,
              MATCH(1,
                    ('Emission Factors'!$E$5:$E$488 = 'GHG emissions calculations'!$F1129) *
                    ('Emission Factors'!$H$5:$H$488 = 'GHG emissions calculations'!$H1129),
                    0),
              MATCH('GHG emissions calculations'!R$6, 'Emission Factors'!$E$5:$R$5, 0)) &lt;&gt; "",
        INDEX('Emission Factors'!$E$5:$R$488,
              MATCH(1,
                    ('Emission Factors'!$E$5:$E$488 = 'GHG emissions calculations'!$F1129) *
                    ('Emission Factors'!$H$5:$H$488 = 'GHG emissions calculations'!$H1129),
                    0),
              MATCH('GHG emissions calculations'!R$6, 'Emission Factors'!$E$5:$R$5, 0)),
        ""),
    "")</f>
        <v/>
      </c>
      <c r="S1129" s="312">
        <f t="shared" si="2"/>
        <v>0</v>
      </c>
      <c r="T1129" s="23"/>
    </row>
    <row r="1130" ht="15.75" customHeight="1" outlineLevel="1">
      <c r="A1130" s="23"/>
      <c r="B1130" s="71"/>
      <c r="C1130" s="71"/>
      <c r="D1130" s="71"/>
      <c r="E1130" s="314"/>
      <c r="F1130" s="311" t="str">
        <f>Lists!T480</f>
        <v>Zinc - Metal drilling - America</v>
      </c>
      <c r="G1130" s="311" t="str">
        <f t="array" ref="G1130">XLOOKUP(1,('Emission Factors'!$E$5:$E$488='GHG emissions calculations'!$F1130)*('Emission Factors'!$H$5:$H$488='GHG emissions calculations'!$H1130),INDEX('Emission Factors'!$E$5:$T$488,0,MATCH('GHG emissions calculations'!G$6,'Emission Factors'!$E$5:$T$5,0)),"",0)</f>
        <v/>
      </c>
      <c r="H1130" s="311" t="s">
        <v>237</v>
      </c>
      <c r="I1130" s="312" t="str">
        <f>IF(
    SUMIFS('Import data'!$L$25:$L$80,
           'Import data'!$J$25:$J$80, F1130,
           'Import data'!$G$25:$G$80, 'GHG emissions calculations'!$H1130,
           'Import data'!$I$25:$I$80,$E$541) &lt;&gt; 0,
    SUMIFS('Import data'!$L$25:$L$80,
           'Import data'!$J$25:$J$80, F1130,
           'Import data'!$G$25:$G$80, 'GHG emissions calculations'!$H1130,
           'Import data'!$I$25:$I$80,$E$541),
    ""
)</f>
        <v/>
      </c>
      <c r="J1130" s="311" t="str">
        <f t="array" ref="J1130">IF(
    XLOOKUP(F1130, 'Import data'!$J$26:$J$47, 'Import data'!$M$26:$M$47, "", 0) = "Please add the region-specific supplier emission factor or choose a different region available in the IAEG database.",
    "",
    XLOOKUP(F1130, 'Import data'!$J$26:$J$47, 'Import data'!$M$26:$M$47, "", 0)
)</f>
        <v/>
      </c>
      <c r="K1130" s="311" t="str">
        <f t="array" ref="K1130">IFERROR(
    XLOOKUP(F1130,
            _xlws.FILTER('Supplier Emission'!$G$15:$G$49,
                   ('Supplier Emission'!$D$15:$D$49=H1130) * ('Supplier Emission'!$F$15:$F$49=$E$541)),
            _xlws.FILTER('Supplier Emission'!$I$15:$I$49,
                   ('Supplier Emission'!$D$15:$D$49=H1130) * ('Supplier Emission'!$F$15:$F$49=$E$541)),
            ""),
    "")</f>
        <v/>
      </c>
      <c r="L1130" s="311" t="str">
        <f t="array" ref="L1130">IFERROR(
    XLOOKUP(F1130,
            _xlws.FILTER('Supplier Emission'!$G$15:$G$49,
                   ('Supplier Emission'!$D$15:$D$49=H1130) * ('Supplier Emission'!$F$15:$F$49=$E$541)),
            _xlws.FILTER('Supplier Emission'!$J$15:$J$49,
                   ('Supplier Emission'!$D$15:$D$49=H1130) * ('Supplier Emission'!$F$15:$F$49=$E$541)),
            ""),
    "")</f>
        <v/>
      </c>
      <c r="M1130" s="311" t="str">
        <f t="array" ref="M1130">IFERROR(
    XLOOKUP(F1130,
            _xlws.FILTER('Supplier Emission'!$G$15:$G$49,
                   ('Supplier Emission'!$D$15:$D$49=H1130) * ('Supplier Emission'!$F$15:$F$49=$E$541)),
            _xlws.FILTER('Supplier Emission'!$M$15:$M$49,
                   ('Supplier Emission'!$D$15:$D$49=H1130) * ('Supplier Emission'!$F$15:$F$49=$E$541)),
            ""),
    "")</f>
        <v/>
      </c>
      <c r="N1130" s="311" t="str">
        <f t="array" ref="N1130">IFERROR(
    XLOOKUP(F1130,
            _xlws.FILTER('Supplier Emission'!$G$15:$G$49,
                   ('Supplier Emission'!$D$15:$D$49=H1130) * ('Supplier Emission'!$F$15:$F$49=$E$541)),
            _xlws.FILTER('Supplier Emission'!$H$15:$H$49,
                   ('Supplier Emission'!$D$15:$D$49=H1130) * ('Supplier Emission'!$F$15:$F$49=$E$541)),
            ""),
    "")</f>
        <v/>
      </c>
      <c r="O1130" s="311" t="str">
        <f t="array" ref="O1130">XLOOKUP(1,('Emission Factors'!$E$5:$E$488='GHG emissions calculations'!$F1130)*('Emission Factors'!$H$5:$H$488='GHG emissions calculations'!$H1130),INDEX('Emission Factors'!$E$5:$T$488,0,MATCH('GHG emissions calculations'!O$6,'Emission Factors'!$E$5:$T$5,0)),"",0)</f>
        <v/>
      </c>
      <c r="P1130" s="313" t="str">
        <f t="array" ref="P1130">IFERROR(
    INDEX('Emission Factors'!$E$5:$P$488,
          MATCH(1,
                ('Emission Factors'!$E$5:$E$488 = 'GHG emissions calculations'!$F1130) *
                ('Emission Factors'!$H$5:$H$488 = 'GHG emissions calculations'!$H1130),
                0),
          MATCH('GHG emissions calculations'!P$6,'Emission Factors'!$E$5:$P$5,0)),
    "")</f>
        <v/>
      </c>
      <c r="Q1130" s="311" t="str">
        <f t="array" ref="Q1130">IFERROR(
    IF(
        INDEX('Emission Factors'!$E$5:$P$488,
              MATCH(1,
                    ('Emission Factors'!$E$5:$E$488 = 'GHG emissions calculations'!$F1130) *
                    ('Emission Factors'!$H$5:$H$488 = 'GHG emissions calculations'!$H1130),
                    0),
              MATCH('GHG emissions calculations'!Q$6, 'Emission Factors'!$E$5:$P$5, 0)) &lt;&gt; "",
        INDEX('Emission Factors'!$E$5:$P$488,
              MATCH(1,
                    ('Emission Factors'!$E$5:$E$488 = 'GHG emissions calculations'!$F1130) *
                    ('Emission Factors'!$H$5:$H$488 = 'GHG emissions calculations'!$H1130),
                    0),
              MATCH('GHG emissions calculations'!Q$6, 'Emission Factors'!$E$5:$P$5, 0)),
        ""),
    "")</f>
        <v/>
      </c>
      <c r="R1130" s="311" t="str">
        <f t="array" ref="R1130">IFERROR(
    IF(
        INDEX('Emission Factors'!$E$5:$R$488,
              MATCH(1,
                    ('Emission Factors'!$E$5:$E$488 = 'GHG emissions calculations'!$F1130) *
                    ('Emission Factors'!$H$5:$H$488 = 'GHG emissions calculations'!$H1130),
                    0),
              MATCH('GHG emissions calculations'!R$6, 'Emission Factors'!$E$5:$R$5, 0)) &lt;&gt; "",
        INDEX('Emission Factors'!$E$5:$R$488,
              MATCH(1,
                    ('Emission Factors'!$E$5:$E$488 = 'GHG emissions calculations'!$F1130) *
                    ('Emission Factors'!$H$5:$H$488 = 'GHG emissions calculations'!$H1130),
                    0),
              MATCH('GHG emissions calculations'!R$6, 'Emission Factors'!$E$5:$R$5, 0)),
        ""),
    "")</f>
        <v/>
      </c>
      <c r="S1130" s="312">
        <f t="shared" si="2"/>
        <v>0</v>
      </c>
      <c r="T1130" s="23"/>
    </row>
    <row r="1131" ht="15.75" customHeight="1" outlineLevel="1">
      <c r="A1131" s="23"/>
      <c r="B1131" s="71"/>
      <c r="C1131" s="71"/>
      <c r="D1131" s="71"/>
      <c r="E1131" s="314"/>
      <c r="F1131" s="311" t="str">
        <f>Lists!T483</f>
        <v>Zinc - Metal drilling - Asia</v>
      </c>
      <c r="G1131" s="311" t="str">
        <f t="array" ref="G1131">XLOOKUP(1,('Emission Factors'!$E$5:$E$488='GHG emissions calculations'!$F1131)*('Emission Factors'!$H$5:$H$488='GHG emissions calculations'!$H1131),INDEX('Emission Factors'!$E$5:$T$488,0,MATCH('GHG emissions calculations'!G$6,'Emission Factors'!$E$5:$T$5,0)),"",0)</f>
        <v/>
      </c>
      <c r="H1131" s="311" t="s">
        <v>237</v>
      </c>
      <c r="I1131" s="312" t="str">
        <f>IF(
    SUMIFS('Import data'!$L$25:$L$80,
           'Import data'!$J$25:$J$80, F1131,
           'Import data'!$G$25:$G$80, 'GHG emissions calculations'!$H1131,
           'Import data'!$I$25:$I$80,$E$541) &lt;&gt; 0,
    SUMIFS('Import data'!$L$25:$L$80,
           'Import data'!$J$25:$J$80, F1131,
           'Import data'!$G$25:$G$80, 'GHG emissions calculations'!$H1131,
           'Import data'!$I$25:$I$80,$E$541),
    ""
)</f>
        <v/>
      </c>
      <c r="J1131" s="311" t="str">
        <f t="array" ref="J1131">IF(
    XLOOKUP(F1131, 'Import data'!$J$26:$J$47, 'Import data'!$M$26:$M$47, "", 0) = "Please add the region-specific supplier emission factor or choose a different region available in the IAEG database.",
    "",
    XLOOKUP(F1131, 'Import data'!$J$26:$J$47, 'Import data'!$M$26:$M$47, "", 0)
)</f>
        <v/>
      </c>
      <c r="K1131" s="311" t="str">
        <f t="array" ref="K1131">IFERROR(
    XLOOKUP(F1131,
            _xlws.FILTER('Supplier Emission'!$G$15:$G$49,
                   ('Supplier Emission'!$D$15:$D$49=H1131) * ('Supplier Emission'!$F$15:$F$49=$E$541)),
            _xlws.FILTER('Supplier Emission'!$I$15:$I$49,
                   ('Supplier Emission'!$D$15:$D$49=H1131) * ('Supplier Emission'!$F$15:$F$49=$E$541)),
            ""),
    "")</f>
        <v/>
      </c>
      <c r="L1131" s="311" t="str">
        <f t="array" ref="L1131">IFERROR(
    XLOOKUP(F1131,
            _xlws.FILTER('Supplier Emission'!$G$15:$G$49,
                   ('Supplier Emission'!$D$15:$D$49=H1131) * ('Supplier Emission'!$F$15:$F$49=$E$541)),
            _xlws.FILTER('Supplier Emission'!$J$15:$J$49,
                   ('Supplier Emission'!$D$15:$D$49=H1131) * ('Supplier Emission'!$F$15:$F$49=$E$541)),
            ""),
    "")</f>
        <v/>
      </c>
      <c r="M1131" s="311" t="str">
        <f t="array" ref="M1131">IFERROR(
    XLOOKUP(F1131,
            _xlws.FILTER('Supplier Emission'!$G$15:$G$49,
                   ('Supplier Emission'!$D$15:$D$49=H1131) * ('Supplier Emission'!$F$15:$F$49=$E$541)),
            _xlws.FILTER('Supplier Emission'!$M$15:$M$49,
                   ('Supplier Emission'!$D$15:$D$49=H1131) * ('Supplier Emission'!$F$15:$F$49=$E$541)),
            ""),
    "")</f>
        <v/>
      </c>
      <c r="N1131" s="311" t="str">
        <f t="array" ref="N1131">IFERROR(
    XLOOKUP(F1131,
            _xlws.FILTER('Supplier Emission'!$G$15:$G$49,
                   ('Supplier Emission'!$D$15:$D$49=H1131) * ('Supplier Emission'!$F$15:$F$49=$E$541)),
            _xlws.FILTER('Supplier Emission'!$H$15:$H$49,
                   ('Supplier Emission'!$D$15:$D$49=H1131) * ('Supplier Emission'!$F$15:$F$49=$E$541)),
            ""),
    "")</f>
        <v/>
      </c>
      <c r="O1131" s="311" t="str">
        <f t="array" ref="O1131">XLOOKUP(1,('Emission Factors'!$E$5:$E$488='GHG emissions calculations'!$F1131)*('Emission Factors'!$H$5:$H$488='GHG emissions calculations'!$H1131),INDEX('Emission Factors'!$E$5:$T$488,0,MATCH('GHG emissions calculations'!O$6,'Emission Factors'!$E$5:$T$5,0)),"",0)</f>
        <v/>
      </c>
      <c r="P1131" s="313" t="str">
        <f t="array" ref="P1131">IFERROR(
    INDEX('Emission Factors'!$E$5:$P$488,
          MATCH(1,
                ('Emission Factors'!$E$5:$E$488 = 'GHG emissions calculations'!$F1131) *
                ('Emission Factors'!$H$5:$H$488 = 'GHG emissions calculations'!$H1131),
                0),
          MATCH('GHG emissions calculations'!P$6,'Emission Factors'!$E$5:$P$5,0)),
    "")</f>
        <v/>
      </c>
      <c r="Q1131" s="311" t="str">
        <f t="array" ref="Q1131">IFERROR(
    IF(
        INDEX('Emission Factors'!$E$5:$P$488,
              MATCH(1,
                    ('Emission Factors'!$E$5:$E$488 = 'GHG emissions calculations'!$F1131) *
                    ('Emission Factors'!$H$5:$H$488 = 'GHG emissions calculations'!$H1131),
                    0),
              MATCH('GHG emissions calculations'!Q$6, 'Emission Factors'!$E$5:$P$5, 0)) &lt;&gt; "",
        INDEX('Emission Factors'!$E$5:$P$488,
              MATCH(1,
                    ('Emission Factors'!$E$5:$E$488 = 'GHG emissions calculations'!$F1131) *
                    ('Emission Factors'!$H$5:$H$488 = 'GHG emissions calculations'!$H1131),
                    0),
              MATCH('GHG emissions calculations'!Q$6, 'Emission Factors'!$E$5:$P$5, 0)),
        ""),
    "")</f>
        <v/>
      </c>
      <c r="R1131" s="311" t="str">
        <f t="array" ref="R1131">IFERROR(
    IF(
        INDEX('Emission Factors'!$E$5:$R$488,
              MATCH(1,
                    ('Emission Factors'!$E$5:$E$488 = 'GHG emissions calculations'!$F1131) *
                    ('Emission Factors'!$H$5:$H$488 = 'GHG emissions calculations'!$H1131),
                    0),
              MATCH('GHG emissions calculations'!R$6, 'Emission Factors'!$E$5:$R$5, 0)) &lt;&gt; "",
        INDEX('Emission Factors'!$E$5:$R$488,
              MATCH(1,
                    ('Emission Factors'!$E$5:$E$488 = 'GHG emissions calculations'!$F1131) *
                    ('Emission Factors'!$H$5:$H$488 = 'GHG emissions calculations'!$H1131),
                    0),
              MATCH('GHG emissions calculations'!R$6, 'Emission Factors'!$E$5:$R$5, 0)),
        ""),
    "")</f>
        <v/>
      </c>
      <c r="S1131" s="312">
        <f t="shared" si="2"/>
        <v>0</v>
      </c>
      <c r="T1131" s="23"/>
    </row>
    <row r="1132" ht="15.75" customHeight="1" outlineLevel="1">
      <c r="A1132" s="23"/>
      <c r="B1132" s="71"/>
      <c r="C1132" s="71"/>
      <c r="D1132" s="71"/>
      <c r="E1132" s="314"/>
      <c r="F1132" s="311" t="str">
        <f>Lists!T481</f>
        <v>Zinc - Metal drilling - Europe</v>
      </c>
      <c r="G1132" s="311">
        <f t="array" ref="G1132">XLOOKUP(1,('Emission Factors'!$E$5:$E$488='GHG emissions calculations'!$F1132)*('Emission Factors'!$H$5:$H$488='GHG emissions calculations'!$H1132),INDEX('Emission Factors'!$E$5:$T$488,0,MATCH('GHG emissions calculations'!G$6,'Emission Factors'!$E$5:$T$5,0)),"",0)</f>
        <v>3</v>
      </c>
      <c r="H1132" s="311" t="s">
        <v>237</v>
      </c>
      <c r="I1132" s="312" t="str">
        <f>IF(
    SUMIFS('Import data'!$L$25:$L$80,
           'Import data'!$J$25:$J$80, F1132,
           'Import data'!$G$25:$G$80, 'GHG emissions calculations'!$H1132,
           'Import data'!$I$25:$I$80,$E$541) &lt;&gt; 0,
    SUMIFS('Import data'!$L$25:$L$80,
           'Import data'!$J$25:$J$80, F1132,
           'Import data'!$G$25:$G$80, 'GHG emissions calculations'!$H1132,
           'Import data'!$I$25:$I$80,$E$541),
    ""
)</f>
        <v/>
      </c>
      <c r="J1132" s="311" t="str">
        <f t="array" ref="J1132">IF(
    XLOOKUP(F1132, 'Import data'!$J$26:$J$47, 'Import data'!$M$26:$M$47, "", 0) = "Please add the region-specific supplier emission factor or choose a different region available in the IAEG database.",
    "",
    XLOOKUP(F1132, 'Import data'!$J$26:$J$47, 'Import data'!$M$26:$M$47, "", 0)
)</f>
        <v/>
      </c>
      <c r="K1132" s="311" t="str">
        <f t="array" ref="K1132">IFERROR(
    XLOOKUP(F1132,
            _xlws.FILTER('Supplier Emission'!$G$15:$G$49,
                   ('Supplier Emission'!$D$15:$D$49=H1132) * ('Supplier Emission'!$F$15:$F$49=$E$541)),
            _xlws.FILTER('Supplier Emission'!$I$15:$I$49,
                   ('Supplier Emission'!$D$15:$D$49=H1132) * ('Supplier Emission'!$F$15:$F$49=$E$541)),
            ""),
    "")</f>
        <v/>
      </c>
      <c r="L1132" s="311" t="str">
        <f t="array" ref="L1132">IFERROR(
    XLOOKUP(F1132,
            _xlws.FILTER('Supplier Emission'!$G$15:$G$49,
                   ('Supplier Emission'!$D$15:$D$49=H1132) * ('Supplier Emission'!$F$15:$F$49=$E$541)),
            _xlws.FILTER('Supplier Emission'!$J$15:$J$49,
                   ('Supplier Emission'!$D$15:$D$49=H1132) * ('Supplier Emission'!$F$15:$F$49=$E$541)),
            ""),
    "")</f>
        <v/>
      </c>
      <c r="M1132" s="311" t="str">
        <f t="array" ref="M1132">IFERROR(
    XLOOKUP(F1132,
            _xlws.FILTER('Supplier Emission'!$G$15:$G$49,
                   ('Supplier Emission'!$D$15:$D$49=H1132) * ('Supplier Emission'!$F$15:$F$49=$E$541)),
            _xlws.FILTER('Supplier Emission'!$M$15:$M$49,
                   ('Supplier Emission'!$D$15:$D$49=H1132) * ('Supplier Emission'!$F$15:$F$49=$E$541)),
            ""),
    "")</f>
        <v/>
      </c>
      <c r="N1132" s="311" t="str">
        <f t="array" ref="N1132">IFERROR(
    XLOOKUP(F1132,
            _xlws.FILTER('Supplier Emission'!$G$15:$G$49,
                   ('Supplier Emission'!$D$15:$D$49=H1132) * ('Supplier Emission'!$F$15:$F$49=$E$541)),
            _xlws.FILTER('Supplier Emission'!$H$15:$H$49,
                   ('Supplier Emission'!$D$15:$D$49=H1132) * ('Supplier Emission'!$F$15:$F$49=$E$541)),
            ""),
    "")</f>
        <v/>
      </c>
      <c r="O1132" s="311" t="str">
        <f t="array" ref="O1132">XLOOKUP(1,('Emission Factors'!$E$5:$E$488='GHG emissions calculations'!$F1132)*('Emission Factors'!$H$5:$H$488='GHG emissions calculations'!$H1132),INDEX('Emission Factors'!$E$5:$T$488,0,MATCH('GHG emissions calculations'!O$6,'Emission Factors'!$E$5:$T$5,0)),"",0)</f>
        <v> Zamak zinc alloy (ZnAlMgCu) </v>
      </c>
      <c r="P1132" s="313">
        <f t="array" ref="P1132">IFERROR(
    INDEX('Emission Factors'!$E$5:$P$488,
          MATCH(1,
                ('Emission Factors'!$E$5:$E$488 = 'GHG emissions calculations'!$F1132) *
                ('Emission Factors'!$H$5:$H$488 = 'GHG emissions calculations'!$H1132),
                0),
          MATCH('GHG emissions calculations'!P$6,'Emission Factors'!$E$5:$P$5,0)),
    "")</f>
        <v>5.177</v>
      </c>
      <c r="Q1132" s="311" t="str">
        <f t="array" ref="Q1132">IFERROR(
    IF(
        INDEX('Emission Factors'!$E$5:$P$488,
              MATCH(1,
                    ('Emission Factors'!$E$5:$E$488 = 'GHG emissions calculations'!$F1132) *
                    ('Emission Factors'!$H$5:$H$488 = 'GHG emissions calculations'!$H1132),
                    0),
              MATCH('GHG emissions calculations'!Q$6, 'Emission Factors'!$E$5:$P$5, 0)) &lt;&gt; "",
        INDEX('Emission Factors'!$E$5:$P$488,
              MATCH(1,
                    ('Emission Factors'!$E$5:$E$488 = 'GHG emissions calculations'!$F1132) *
                    ('Emission Factors'!$H$5:$H$488 = 'GHG emissions calculations'!$H1132),
                    0),
              MATCH('GHG emissions calculations'!Q$6, 'Emission Factors'!$E$5:$P$5, 0)),
        ""),
    "")</f>
        <v>kgCO2e/kg</v>
      </c>
      <c r="R1132" s="311" t="str">
        <f t="array" ref="R1132">IFERROR(
    IF(
        INDEX('Emission Factors'!$E$5:$R$488,
              MATCH(1,
                    ('Emission Factors'!$E$5:$E$488 = 'GHG emissions calculations'!$F1132) *
                    ('Emission Factors'!$H$5:$H$488 = 'GHG emissions calculations'!$H1132),
                    0),
              MATCH('GHG emissions calculations'!R$6, 'Emission Factors'!$E$5:$R$5, 0)) &lt;&gt; "",
        INDEX('Emission Factors'!$E$5:$R$488,
              MATCH(1,
                    ('Emission Factors'!$E$5:$E$488 = 'GHG emissions calculations'!$F1132) *
                    ('Emission Factors'!$H$5:$H$488 = 'GHG emissions calculations'!$H1132),
                    0),
              MATCH('GHG emissions calculations'!R$6, 'Emission Factors'!$E$5:$R$5, 0)),
        ""),
    "")</f>
        <v>Europe</v>
      </c>
      <c r="S1132" s="312">
        <f t="shared" si="2"/>
        <v>0</v>
      </c>
      <c r="T1132" s="23"/>
    </row>
    <row r="1133" ht="15.75" customHeight="1" outlineLevel="1">
      <c r="A1133" s="23"/>
      <c r="B1133" s="71"/>
      <c r="C1133" s="71"/>
      <c r="D1133" s="71"/>
      <c r="E1133" s="314"/>
      <c r="F1133" s="311" t="str">
        <f>Lists!T486</f>
        <v>Zinc - Metal drilling - Global or unspecified region</v>
      </c>
      <c r="G1133" s="311">
        <f t="array" ref="G1133">XLOOKUP(1,('Emission Factors'!$E$5:$E$488='GHG emissions calculations'!$F1133)*('Emission Factors'!$H$5:$H$488='GHG emissions calculations'!$H1133),INDEX('Emission Factors'!$E$5:$T$488,0,MATCH('GHG emissions calculations'!G$6,'Emission Factors'!$E$5:$T$5,0)),"",0)</f>
        <v>3</v>
      </c>
      <c r="H1133" s="311" t="s">
        <v>237</v>
      </c>
      <c r="I1133" s="312" t="str">
        <f>IF(
    SUMIFS('Import data'!$L$25:$L$80,
           'Import data'!$J$25:$J$80, F1133,
           'Import data'!$G$25:$G$80, 'GHG emissions calculations'!$H1133,
           'Import data'!$I$25:$I$80,$E$541) &lt;&gt; 0,
    SUMIFS('Import data'!$L$25:$L$80,
           'Import data'!$J$25:$J$80, F1133,
           'Import data'!$G$25:$G$80, 'GHG emissions calculations'!$H1133,
           'Import data'!$I$25:$I$80,$E$541),
    ""
)</f>
        <v/>
      </c>
      <c r="J1133" s="311" t="str">
        <f t="array" ref="J1133">IF(
    XLOOKUP(F1133, 'Import data'!$J$26:$J$47, 'Import data'!$M$26:$M$47, "", 0) = "Please add the region-specific supplier emission factor or choose a different region available in the IAEG database.",
    "",
    XLOOKUP(F1133, 'Import data'!$J$26:$J$47, 'Import data'!$M$26:$M$47, "", 0)
)</f>
        <v/>
      </c>
      <c r="K1133" s="311" t="str">
        <f t="array" ref="K1133">IFERROR(
    XLOOKUP(F1133,
            _xlws.FILTER('Supplier Emission'!$G$15:$G$49,
                   ('Supplier Emission'!$D$15:$D$49=H1133) * ('Supplier Emission'!$F$15:$F$49=$E$541)),
            _xlws.FILTER('Supplier Emission'!$I$15:$I$49,
                   ('Supplier Emission'!$D$15:$D$49=H1133) * ('Supplier Emission'!$F$15:$F$49=$E$541)),
            ""),
    "")</f>
        <v/>
      </c>
      <c r="L1133" s="311" t="str">
        <f t="array" ref="L1133">IFERROR(
    XLOOKUP(F1133,
            _xlws.FILTER('Supplier Emission'!$G$15:$G$49,
                   ('Supplier Emission'!$D$15:$D$49=H1133) * ('Supplier Emission'!$F$15:$F$49=$E$541)),
            _xlws.FILTER('Supplier Emission'!$J$15:$J$49,
                   ('Supplier Emission'!$D$15:$D$49=H1133) * ('Supplier Emission'!$F$15:$F$49=$E$541)),
            ""),
    "")</f>
        <v/>
      </c>
      <c r="M1133" s="311" t="str">
        <f t="array" ref="M1133">IFERROR(
    XLOOKUP(F1133,
            _xlws.FILTER('Supplier Emission'!$G$15:$G$49,
                   ('Supplier Emission'!$D$15:$D$49=H1133) * ('Supplier Emission'!$F$15:$F$49=$E$541)),
            _xlws.FILTER('Supplier Emission'!$M$15:$M$49,
                   ('Supplier Emission'!$D$15:$D$49=H1133) * ('Supplier Emission'!$F$15:$F$49=$E$541)),
            ""),
    "")</f>
        <v/>
      </c>
      <c r="N1133" s="311" t="str">
        <f t="array" ref="N1133">IFERROR(
    XLOOKUP(F1133,
            _xlws.FILTER('Supplier Emission'!$G$15:$G$49,
                   ('Supplier Emission'!$D$15:$D$49=H1133) * ('Supplier Emission'!$F$15:$F$49=$E$541)),
            _xlws.FILTER('Supplier Emission'!$H$15:$H$49,
                   ('Supplier Emission'!$D$15:$D$49=H1133) * ('Supplier Emission'!$F$15:$F$49=$E$541)),
            ""),
    "")</f>
        <v/>
      </c>
      <c r="O1133" s="311" t="str">
        <f t="array" ref="O1133">XLOOKUP(1,('Emission Factors'!$E$5:$E$488='GHG emissions calculations'!$F1133)*('Emission Factors'!$H$5:$H$488='GHG emissions calculations'!$H1133),INDEX('Emission Factors'!$E$5:$T$488,0,MATCH('GHG emissions calculations'!O$6,'Emission Factors'!$E$5:$T$5,0)),"",0)</f>
        <v> Zamak zinc alloy (ZnAlMgCu)  + Metal drilling - Perçage du métal (impact modéré)</v>
      </c>
      <c r="P1133" s="313">
        <f t="array" ref="P1133">IFERROR(
    INDEX('Emission Factors'!$E$5:$P$488,
          MATCH(1,
                ('Emission Factors'!$E$5:$E$488 = 'GHG emissions calculations'!$F1133) *
                ('Emission Factors'!$H$5:$H$488 = 'GHG emissions calculations'!$H1133),
                0),
          MATCH('GHG emissions calculations'!P$6,'Emission Factors'!$E$5:$P$5,0)),
    "")</f>
        <v>5.17532</v>
      </c>
      <c r="Q1133" s="311" t="str">
        <f t="array" ref="Q1133">IFERROR(
    IF(
        INDEX('Emission Factors'!$E$5:$P$488,
              MATCH(1,
                    ('Emission Factors'!$E$5:$E$488 = 'GHG emissions calculations'!$F1133) *
                    ('Emission Factors'!$H$5:$H$488 = 'GHG emissions calculations'!$H1133),
                    0),
              MATCH('GHG emissions calculations'!Q$6, 'Emission Factors'!$E$5:$P$5, 0)) &lt;&gt; "",
        INDEX('Emission Factors'!$E$5:$P$488,
              MATCH(1,
                    ('Emission Factors'!$E$5:$E$488 = 'GHG emissions calculations'!$F1133) *
                    ('Emission Factors'!$H$5:$H$488 = 'GHG emissions calculations'!$H1133),
                    0),
              MATCH('GHG emissions calculations'!Q$6, 'Emission Factors'!$E$5:$P$5, 0)),
        ""),
    "")</f>
        <v>kgCO2e/kg</v>
      </c>
      <c r="R1133" s="311" t="str">
        <f t="array" ref="R1133">IFERROR(
    IF(
        INDEX('Emission Factors'!$E$5:$R$488,
              MATCH(1,
                    ('Emission Factors'!$E$5:$E$488 = 'GHG emissions calculations'!$F1133) *
                    ('Emission Factors'!$H$5:$H$488 = 'GHG emissions calculations'!$H1133),
                    0),
              MATCH('GHG emissions calculations'!R$6, 'Emission Factors'!$E$5:$R$5, 0)) &lt;&gt; "",
        INDEX('Emission Factors'!$E$5:$R$488,
              MATCH(1,
                    ('Emission Factors'!$E$5:$E$488 = 'GHG emissions calculations'!$F1133) *
                    ('Emission Factors'!$H$5:$H$488 = 'GHG emissions calculations'!$H1133),
                    0),
              MATCH('GHG emissions calculations'!R$6, 'Emission Factors'!$E$5:$R$5, 0)),
        ""),
    "")</f>
        <v>Global or unspecified region</v>
      </c>
      <c r="S1133" s="312">
        <f t="shared" si="2"/>
        <v>0</v>
      </c>
      <c r="T1133" s="23"/>
    </row>
    <row r="1134" ht="15.75" customHeight="1" outlineLevel="1">
      <c r="A1134" s="23"/>
      <c r="B1134" s="71"/>
      <c r="C1134" s="71"/>
      <c r="D1134" s="71"/>
      <c r="E1134" s="314"/>
      <c r="F1134" s="311" t="str">
        <f>Lists!T485</f>
        <v>Zinc - Metal drilling - Middle East</v>
      </c>
      <c r="G1134" s="311" t="str">
        <f t="array" ref="G1134">XLOOKUP(1,('Emission Factors'!$E$5:$E$488='GHG emissions calculations'!$F1134)*('Emission Factors'!$H$5:$H$488='GHG emissions calculations'!$H1134),INDEX('Emission Factors'!$E$5:$T$488,0,MATCH('GHG emissions calculations'!G$6,'Emission Factors'!$E$5:$T$5,0)),"",0)</f>
        <v/>
      </c>
      <c r="H1134" s="311" t="s">
        <v>237</v>
      </c>
      <c r="I1134" s="312" t="str">
        <f>IF(
    SUMIFS('Import data'!$L$25:$L$80,
           'Import data'!$J$25:$J$80, F1134,
           'Import data'!$G$25:$G$80, 'GHG emissions calculations'!$H1134,
           'Import data'!$I$25:$I$80,$E$541) &lt;&gt; 0,
    SUMIFS('Import data'!$L$25:$L$80,
           'Import data'!$J$25:$J$80, F1134,
           'Import data'!$G$25:$G$80, 'GHG emissions calculations'!$H1134,
           'Import data'!$I$25:$I$80,$E$541),
    ""
)</f>
        <v/>
      </c>
      <c r="J1134" s="311" t="str">
        <f t="array" ref="J1134">IF(
    XLOOKUP(F1134, 'Import data'!$J$26:$J$47, 'Import data'!$M$26:$M$47, "", 0) = "Please add the region-specific supplier emission factor or choose a different region available in the IAEG database.",
    "",
    XLOOKUP(F1134, 'Import data'!$J$26:$J$47, 'Import data'!$M$26:$M$47, "", 0)
)</f>
        <v/>
      </c>
      <c r="K1134" s="311" t="str">
        <f t="array" ref="K1134">IFERROR(
    XLOOKUP(F1134,
            _xlws.FILTER('Supplier Emission'!$G$15:$G$49,
                   ('Supplier Emission'!$D$15:$D$49=H1134) * ('Supplier Emission'!$F$15:$F$49=$E$541)),
            _xlws.FILTER('Supplier Emission'!$I$15:$I$49,
                   ('Supplier Emission'!$D$15:$D$49=H1134) * ('Supplier Emission'!$F$15:$F$49=$E$541)),
            ""),
    "")</f>
        <v/>
      </c>
      <c r="L1134" s="311" t="str">
        <f t="array" ref="L1134">IFERROR(
    XLOOKUP(F1134,
            _xlws.FILTER('Supplier Emission'!$G$15:$G$49,
                   ('Supplier Emission'!$D$15:$D$49=H1134) * ('Supplier Emission'!$F$15:$F$49=$E$541)),
            _xlws.FILTER('Supplier Emission'!$J$15:$J$49,
                   ('Supplier Emission'!$D$15:$D$49=H1134) * ('Supplier Emission'!$F$15:$F$49=$E$541)),
            ""),
    "")</f>
        <v/>
      </c>
      <c r="M1134" s="311" t="str">
        <f t="array" ref="M1134">IFERROR(
    XLOOKUP(F1134,
            _xlws.FILTER('Supplier Emission'!$G$15:$G$49,
                   ('Supplier Emission'!$D$15:$D$49=H1134) * ('Supplier Emission'!$F$15:$F$49=$E$541)),
            _xlws.FILTER('Supplier Emission'!$M$15:$M$49,
                   ('Supplier Emission'!$D$15:$D$49=H1134) * ('Supplier Emission'!$F$15:$F$49=$E$541)),
            ""),
    "")</f>
        <v/>
      </c>
      <c r="N1134" s="311" t="str">
        <f t="array" ref="N1134">IFERROR(
    XLOOKUP(F1134,
            _xlws.FILTER('Supplier Emission'!$G$15:$G$49,
                   ('Supplier Emission'!$D$15:$D$49=H1134) * ('Supplier Emission'!$F$15:$F$49=$E$541)),
            _xlws.FILTER('Supplier Emission'!$H$15:$H$49,
                   ('Supplier Emission'!$D$15:$D$49=H1134) * ('Supplier Emission'!$F$15:$F$49=$E$541)),
            ""),
    "")</f>
        <v/>
      </c>
      <c r="O1134" s="311" t="str">
        <f t="array" ref="O1134">XLOOKUP(1,('Emission Factors'!$E$5:$E$488='GHG emissions calculations'!$F1134)*('Emission Factors'!$H$5:$H$488='GHG emissions calculations'!$H1134),INDEX('Emission Factors'!$E$5:$T$488,0,MATCH('GHG emissions calculations'!O$6,'Emission Factors'!$E$5:$T$5,0)),"",0)</f>
        <v/>
      </c>
      <c r="P1134" s="313" t="str">
        <f t="array" ref="P1134">IFERROR(
    INDEX('Emission Factors'!$E$5:$P$488,
          MATCH(1,
                ('Emission Factors'!$E$5:$E$488 = 'GHG emissions calculations'!$F1134) *
                ('Emission Factors'!$H$5:$H$488 = 'GHG emissions calculations'!$H1134),
                0),
          MATCH('GHG emissions calculations'!P$6,'Emission Factors'!$E$5:$P$5,0)),
    "")</f>
        <v/>
      </c>
      <c r="Q1134" s="311" t="str">
        <f t="array" ref="Q1134">IFERROR(
    IF(
        INDEX('Emission Factors'!$E$5:$P$488,
              MATCH(1,
                    ('Emission Factors'!$E$5:$E$488 = 'GHG emissions calculations'!$F1134) *
                    ('Emission Factors'!$H$5:$H$488 = 'GHG emissions calculations'!$H1134),
                    0),
              MATCH('GHG emissions calculations'!Q$6, 'Emission Factors'!$E$5:$P$5, 0)) &lt;&gt; "",
        INDEX('Emission Factors'!$E$5:$P$488,
              MATCH(1,
                    ('Emission Factors'!$E$5:$E$488 = 'GHG emissions calculations'!$F1134) *
                    ('Emission Factors'!$H$5:$H$488 = 'GHG emissions calculations'!$H1134),
                    0),
              MATCH('GHG emissions calculations'!Q$6, 'Emission Factors'!$E$5:$P$5, 0)),
        ""),
    "")</f>
        <v/>
      </c>
      <c r="R1134" s="311" t="str">
        <f t="array" ref="R1134">IFERROR(
    IF(
        INDEX('Emission Factors'!$E$5:$R$488,
              MATCH(1,
                    ('Emission Factors'!$E$5:$E$488 = 'GHG emissions calculations'!$F1134) *
                    ('Emission Factors'!$H$5:$H$488 = 'GHG emissions calculations'!$H1134),
                    0),
              MATCH('GHG emissions calculations'!R$6, 'Emission Factors'!$E$5:$R$5, 0)) &lt;&gt; "",
        INDEX('Emission Factors'!$E$5:$R$488,
              MATCH(1,
                    ('Emission Factors'!$E$5:$E$488 = 'GHG emissions calculations'!$F1134) *
                    ('Emission Factors'!$H$5:$H$488 = 'GHG emissions calculations'!$H1134),
                    0),
              MATCH('GHG emissions calculations'!R$6, 'Emission Factors'!$E$5:$R$5, 0)),
        ""),
    "")</f>
        <v/>
      </c>
      <c r="S1134" s="312">
        <f t="shared" si="2"/>
        <v>0</v>
      </c>
      <c r="T1134" s="23"/>
    </row>
    <row r="1135" ht="15.75" customHeight="1" outlineLevel="1">
      <c r="A1135" s="23"/>
      <c r="B1135" s="71"/>
      <c r="C1135" s="71"/>
      <c r="D1135" s="71"/>
      <c r="E1135" s="314"/>
      <c r="F1135" s="311" t="str">
        <f>Lists!T484</f>
        <v>Zinc - Metal drilling - Oceania</v>
      </c>
      <c r="G1135" s="311" t="str">
        <f t="array" ref="G1135">XLOOKUP(1,('Emission Factors'!$E$5:$E$488='GHG emissions calculations'!$F1135)*('Emission Factors'!$H$5:$H$488='GHG emissions calculations'!$H1135),INDEX('Emission Factors'!$E$5:$T$488,0,MATCH('GHG emissions calculations'!G$6,'Emission Factors'!$E$5:$T$5,0)),"",0)</f>
        <v/>
      </c>
      <c r="H1135" s="311" t="s">
        <v>237</v>
      </c>
      <c r="I1135" s="312" t="str">
        <f>IF(
    SUMIFS('Import data'!$L$25:$L$80,
           'Import data'!$J$25:$J$80, F1135,
           'Import data'!$G$25:$G$80, 'GHG emissions calculations'!$H1135,
           'Import data'!$I$25:$I$80,$E$541) &lt;&gt; 0,
    SUMIFS('Import data'!$L$25:$L$80,
           'Import data'!$J$25:$J$80, F1135,
           'Import data'!$G$25:$G$80, 'GHG emissions calculations'!$H1135,
           'Import data'!$I$25:$I$80,$E$541),
    ""
)</f>
        <v/>
      </c>
      <c r="J1135" s="311" t="str">
        <f t="array" ref="J1135">IF(
    XLOOKUP(F1135, 'Import data'!$J$26:$J$47, 'Import data'!$M$26:$M$47, "", 0) = "Please add the region-specific supplier emission factor or choose a different region available in the IAEG database.",
    "",
    XLOOKUP(F1135, 'Import data'!$J$26:$J$47, 'Import data'!$M$26:$M$47, "", 0)
)</f>
        <v/>
      </c>
      <c r="K1135" s="311" t="str">
        <f t="array" ref="K1135">IFERROR(
    XLOOKUP(F1135,
            _xlws.FILTER('Supplier Emission'!$G$15:$G$49,
                   ('Supplier Emission'!$D$15:$D$49=H1135) * ('Supplier Emission'!$F$15:$F$49=$E$541)),
            _xlws.FILTER('Supplier Emission'!$I$15:$I$49,
                   ('Supplier Emission'!$D$15:$D$49=H1135) * ('Supplier Emission'!$F$15:$F$49=$E$541)),
            ""),
    "")</f>
        <v/>
      </c>
      <c r="L1135" s="311" t="str">
        <f t="array" ref="L1135">IFERROR(
    XLOOKUP(F1135,
            _xlws.FILTER('Supplier Emission'!$G$15:$G$49,
                   ('Supplier Emission'!$D$15:$D$49=H1135) * ('Supplier Emission'!$F$15:$F$49=$E$541)),
            _xlws.FILTER('Supplier Emission'!$J$15:$J$49,
                   ('Supplier Emission'!$D$15:$D$49=H1135) * ('Supplier Emission'!$F$15:$F$49=$E$541)),
            ""),
    "")</f>
        <v/>
      </c>
      <c r="M1135" s="311" t="str">
        <f t="array" ref="M1135">IFERROR(
    XLOOKUP(F1135,
            _xlws.FILTER('Supplier Emission'!$G$15:$G$49,
                   ('Supplier Emission'!$D$15:$D$49=H1135) * ('Supplier Emission'!$F$15:$F$49=$E$541)),
            _xlws.FILTER('Supplier Emission'!$M$15:$M$49,
                   ('Supplier Emission'!$D$15:$D$49=H1135) * ('Supplier Emission'!$F$15:$F$49=$E$541)),
            ""),
    "")</f>
        <v/>
      </c>
      <c r="N1135" s="311" t="str">
        <f t="array" ref="N1135">IFERROR(
    XLOOKUP(F1135,
            _xlws.FILTER('Supplier Emission'!$G$15:$G$49,
                   ('Supplier Emission'!$D$15:$D$49=H1135) * ('Supplier Emission'!$F$15:$F$49=$E$541)),
            _xlws.FILTER('Supplier Emission'!$H$15:$H$49,
                   ('Supplier Emission'!$D$15:$D$49=H1135) * ('Supplier Emission'!$F$15:$F$49=$E$541)),
            ""),
    "")</f>
        <v/>
      </c>
      <c r="O1135" s="311" t="str">
        <f t="array" ref="O1135">XLOOKUP(1,('Emission Factors'!$E$5:$E$488='GHG emissions calculations'!$F1135)*('Emission Factors'!$H$5:$H$488='GHG emissions calculations'!$H1135),INDEX('Emission Factors'!$E$5:$T$488,0,MATCH('GHG emissions calculations'!O$6,'Emission Factors'!$E$5:$T$5,0)),"",0)</f>
        <v/>
      </c>
      <c r="P1135" s="313" t="str">
        <f t="array" ref="P1135">IFERROR(
    INDEX('Emission Factors'!$E$5:$P$488,
          MATCH(1,
                ('Emission Factors'!$E$5:$E$488 = 'GHG emissions calculations'!$F1135) *
                ('Emission Factors'!$H$5:$H$488 = 'GHG emissions calculations'!$H1135),
                0),
          MATCH('GHG emissions calculations'!P$6,'Emission Factors'!$E$5:$P$5,0)),
    "")</f>
        <v/>
      </c>
      <c r="Q1135" s="311" t="str">
        <f t="array" ref="Q1135">IFERROR(
    IF(
        INDEX('Emission Factors'!$E$5:$P$488,
              MATCH(1,
                    ('Emission Factors'!$E$5:$E$488 = 'GHG emissions calculations'!$F1135) *
                    ('Emission Factors'!$H$5:$H$488 = 'GHG emissions calculations'!$H1135),
                    0),
              MATCH('GHG emissions calculations'!Q$6, 'Emission Factors'!$E$5:$P$5, 0)) &lt;&gt; "",
        INDEX('Emission Factors'!$E$5:$P$488,
              MATCH(1,
                    ('Emission Factors'!$E$5:$E$488 = 'GHG emissions calculations'!$F1135) *
                    ('Emission Factors'!$H$5:$H$488 = 'GHG emissions calculations'!$H1135),
                    0),
              MATCH('GHG emissions calculations'!Q$6, 'Emission Factors'!$E$5:$P$5, 0)),
        ""),
    "")</f>
        <v/>
      </c>
      <c r="R1135" s="311" t="str">
        <f t="array" ref="R1135">IFERROR(
    IF(
        INDEX('Emission Factors'!$E$5:$R$488,
              MATCH(1,
                    ('Emission Factors'!$E$5:$E$488 = 'GHG emissions calculations'!$F1135) *
                    ('Emission Factors'!$H$5:$H$488 = 'GHG emissions calculations'!$H1135),
                    0),
              MATCH('GHG emissions calculations'!R$6, 'Emission Factors'!$E$5:$R$5, 0)) &lt;&gt; "",
        INDEX('Emission Factors'!$E$5:$R$488,
              MATCH(1,
                    ('Emission Factors'!$E$5:$E$488 = 'GHG emissions calculations'!$F1135) *
                    ('Emission Factors'!$H$5:$H$488 = 'GHG emissions calculations'!$H1135),
                    0),
              MATCH('GHG emissions calculations'!R$6, 'Emission Factors'!$E$5:$R$5, 0)),
        ""),
    "")</f>
        <v/>
      </c>
      <c r="S1135" s="312">
        <f t="shared" si="2"/>
        <v>0</v>
      </c>
      <c r="T1135" s="23"/>
    </row>
    <row r="1136" ht="15.75" customHeight="1" outlineLevel="1">
      <c r="A1136" s="23"/>
      <c r="B1136" s="71"/>
      <c r="C1136" s="71"/>
      <c r="D1136" s="71"/>
      <c r="E1136" s="314"/>
      <c r="F1136" s="311" t="str">
        <f>Lists!T489</f>
        <v>Zinc - Metal sheet stamping - Africa</v>
      </c>
      <c r="G1136" s="311" t="str">
        <f t="array" ref="G1136">XLOOKUP(1,('Emission Factors'!$E$5:$E$488='GHG emissions calculations'!$F1136)*('Emission Factors'!$H$5:$H$488='GHG emissions calculations'!$H1136),INDEX('Emission Factors'!$E$5:$T$488,0,MATCH('GHG emissions calculations'!G$6,'Emission Factors'!$E$5:$T$5,0)),"",0)</f>
        <v/>
      </c>
      <c r="H1136" s="311" t="s">
        <v>237</v>
      </c>
      <c r="I1136" s="312" t="str">
        <f>IF(
    SUMIFS('Import data'!$L$25:$L$80,
           'Import data'!$J$25:$J$80, F1136,
           'Import data'!$G$25:$G$80, 'GHG emissions calculations'!$H1136,
           'Import data'!$I$25:$I$80,$E$541) &lt;&gt; 0,
    SUMIFS('Import data'!$L$25:$L$80,
           'Import data'!$J$25:$J$80, F1136,
           'Import data'!$G$25:$G$80, 'GHG emissions calculations'!$H1136,
           'Import data'!$I$25:$I$80,$E$541),
    ""
)</f>
        <v/>
      </c>
      <c r="J1136" s="311" t="str">
        <f t="array" ref="J1136">IF(
    XLOOKUP(F1136, 'Import data'!$J$26:$J$47, 'Import data'!$M$26:$M$47, "", 0) = "Please add the region-specific supplier emission factor or choose a different region available in the IAEG database.",
    "",
    XLOOKUP(F1136, 'Import data'!$J$26:$J$47, 'Import data'!$M$26:$M$47, "", 0)
)</f>
        <v/>
      </c>
      <c r="K1136" s="311" t="str">
        <f t="array" ref="K1136">IFERROR(
    XLOOKUP(F1136,
            _xlws.FILTER('Supplier Emission'!$G$15:$G$49,
                   ('Supplier Emission'!$D$15:$D$49=H1136) * ('Supplier Emission'!$F$15:$F$49=$E$541)),
            _xlws.FILTER('Supplier Emission'!$I$15:$I$49,
                   ('Supplier Emission'!$D$15:$D$49=H1136) * ('Supplier Emission'!$F$15:$F$49=$E$541)),
            ""),
    "")</f>
        <v/>
      </c>
      <c r="L1136" s="311" t="str">
        <f t="array" ref="L1136">IFERROR(
    XLOOKUP(F1136,
            _xlws.FILTER('Supplier Emission'!$G$15:$G$49,
                   ('Supplier Emission'!$D$15:$D$49=H1136) * ('Supplier Emission'!$F$15:$F$49=$E$541)),
            _xlws.FILTER('Supplier Emission'!$J$15:$J$49,
                   ('Supplier Emission'!$D$15:$D$49=H1136) * ('Supplier Emission'!$F$15:$F$49=$E$541)),
            ""),
    "")</f>
        <v/>
      </c>
      <c r="M1136" s="311" t="str">
        <f t="array" ref="M1136">IFERROR(
    XLOOKUP(F1136,
            _xlws.FILTER('Supplier Emission'!$G$15:$G$49,
                   ('Supplier Emission'!$D$15:$D$49=H1136) * ('Supplier Emission'!$F$15:$F$49=$E$541)),
            _xlws.FILTER('Supplier Emission'!$M$15:$M$49,
                   ('Supplier Emission'!$D$15:$D$49=H1136) * ('Supplier Emission'!$F$15:$F$49=$E$541)),
            ""),
    "")</f>
        <v/>
      </c>
      <c r="N1136" s="311" t="str">
        <f t="array" ref="N1136">IFERROR(
    XLOOKUP(F1136,
            _xlws.FILTER('Supplier Emission'!$G$15:$G$49,
                   ('Supplier Emission'!$D$15:$D$49=H1136) * ('Supplier Emission'!$F$15:$F$49=$E$541)),
            _xlws.FILTER('Supplier Emission'!$H$15:$H$49,
                   ('Supplier Emission'!$D$15:$D$49=H1136) * ('Supplier Emission'!$F$15:$F$49=$E$541)),
            ""),
    "")</f>
        <v/>
      </c>
      <c r="O1136" s="311" t="str">
        <f t="array" ref="O1136">XLOOKUP(1,('Emission Factors'!$E$5:$E$488='GHG emissions calculations'!$F1136)*('Emission Factors'!$H$5:$H$488='GHG emissions calculations'!$H1136),INDEX('Emission Factors'!$E$5:$T$488,0,MATCH('GHG emissions calculations'!O$6,'Emission Factors'!$E$5:$T$5,0)),"",0)</f>
        <v/>
      </c>
      <c r="P1136" s="313" t="str">
        <f t="array" ref="P1136">IFERROR(
    INDEX('Emission Factors'!$E$5:$P$488,
          MATCH(1,
                ('Emission Factors'!$E$5:$E$488 = 'GHG emissions calculations'!$F1136) *
                ('Emission Factors'!$H$5:$H$488 = 'GHG emissions calculations'!$H1136),
                0),
          MATCH('GHG emissions calculations'!P$6,'Emission Factors'!$E$5:$P$5,0)),
    "")</f>
        <v/>
      </c>
      <c r="Q1136" s="311" t="str">
        <f t="array" ref="Q1136">IFERROR(
    IF(
        INDEX('Emission Factors'!$E$5:$P$488,
              MATCH(1,
                    ('Emission Factors'!$E$5:$E$488 = 'GHG emissions calculations'!$F1136) *
                    ('Emission Factors'!$H$5:$H$488 = 'GHG emissions calculations'!$H1136),
                    0),
              MATCH('GHG emissions calculations'!Q$6, 'Emission Factors'!$E$5:$P$5, 0)) &lt;&gt; "",
        INDEX('Emission Factors'!$E$5:$P$488,
              MATCH(1,
                    ('Emission Factors'!$E$5:$E$488 = 'GHG emissions calculations'!$F1136) *
                    ('Emission Factors'!$H$5:$H$488 = 'GHG emissions calculations'!$H1136),
                    0),
              MATCH('GHG emissions calculations'!Q$6, 'Emission Factors'!$E$5:$P$5, 0)),
        ""),
    "")</f>
        <v/>
      </c>
      <c r="R1136" s="311" t="str">
        <f t="array" ref="R1136">IFERROR(
    IF(
        INDEX('Emission Factors'!$E$5:$R$488,
              MATCH(1,
                    ('Emission Factors'!$E$5:$E$488 = 'GHG emissions calculations'!$F1136) *
                    ('Emission Factors'!$H$5:$H$488 = 'GHG emissions calculations'!$H1136),
                    0),
              MATCH('GHG emissions calculations'!R$6, 'Emission Factors'!$E$5:$R$5, 0)) &lt;&gt; "",
        INDEX('Emission Factors'!$E$5:$R$488,
              MATCH(1,
                    ('Emission Factors'!$E$5:$E$488 = 'GHG emissions calculations'!$F1136) *
                    ('Emission Factors'!$H$5:$H$488 = 'GHG emissions calculations'!$H1136),
                    0),
              MATCH('GHG emissions calculations'!R$6, 'Emission Factors'!$E$5:$R$5, 0)),
        ""),
    "")</f>
        <v/>
      </c>
      <c r="S1136" s="312">
        <f t="shared" si="2"/>
        <v>0</v>
      </c>
      <c r="T1136" s="23"/>
    </row>
    <row r="1137" ht="15.75" customHeight="1" outlineLevel="1">
      <c r="A1137" s="23"/>
      <c r="B1137" s="71"/>
      <c r="C1137" s="71"/>
      <c r="D1137" s="71"/>
      <c r="E1137" s="314"/>
      <c r="F1137" s="311" t="str">
        <f>Lists!T487</f>
        <v>Zinc - Metal sheet stamping - America</v>
      </c>
      <c r="G1137" s="311" t="str">
        <f t="array" ref="G1137">XLOOKUP(1,('Emission Factors'!$E$5:$E$488='GHG emissions calculations'!$F1137)*('Emission Factors'!$H$5:$H$488='GHG emissions calculations'!$H1137),INDEX('Emission Factors'!$E$5:$T$488,0,MATCH('GHG emissions calculations'!G$6,'Emission Factors'!$E$5:$T$5,0)),"",0)</f>
        <v/>
      </c>
      <c r="H1137" s="311" t="s">
        <v>237</v>
      </c>
      <c r="I1137" s="312" t="str">
        <f>IF(
    SUMIFS('Import data'!$L$25:$L$80,
           'Import data'!$J$25:$J$80, F1137,
           'Import data'!$G$25:$G$80, 'GHG emissions calculations'!$H1137,
           'Import data'!$I$25:$I$80,$E$541) &lt;&gt; 0,
    SUMIFS('Import data'!$L$25:$L$80,
           'Import data'!$J$25:$J$80, F1137,
           'Import data'!$G$25:$G$80, 'GHG emissions calculations'!$H1137,
           'Import data'!$I$25:$I$80,$E$541),
    ""
)</f>
        <v/>
      </c>
      <c r="J1137" s="311" t="str">
        <f t="array" ref="J1137">IF(
    XLOOKUP(F1137, 'Import data'!$J$26:$J$47, 'Import data'!$M$26:$M$47, "", 0) = "Please add the region-specific supplier emission factor or choose a different region available in the IAEG database.",
    "",
    XLOOKUP(F1137, 'Import data'!$J$26:$J$47, 'Import data'!$M$26:$M$47, "", 0)
)</f>
        <v/>
      </c>
      <c r="K1137" s="311" t="str">
        <f t="array" ref="K1137">IFERROR(
    XLOOKUP(F1137,
            _xlws.FILTER('Supplier Emission'!$G$15:$G$49,
                   ('Supplier Emission'!$D$15:$D$49=H1137) * ('Supplier Emission'!$F$15:$F$49=$E$541)),
            _xlws.FILTER('Supplier Emission'!$I$15:$I$49,
                   ('Supplier Emission'!$D$15:$D$49=H1137) * ('Supplier Emission'!$F$15:$F$49=$E$541)),
            ""),
    "")</f>
        <v/>
      </c>
      <c r="L1137" s="311" t="str">
        <f t="array" ref="L1137">IFERROR(
    XLOOKUP(F1137,
            _xlws.FILTER('Supplier Emission'!$G$15:$G$49,
                   ('Supplier Emission'!$D$15:$D$49=H1137) * ('Supplier Emission'!$F$15:$F$49=$E$541)),
            _xlws.FILTER('Supplier Emission'!$J$15:$J$49,
                   ('Supplier Emission'!$D$15:$D$49=H1137) * ('Supplier Emission'!$F$15:$F$49=$E$541)),
            ""),
    "")</f>
        <v/>
      </c>
      <c r="M1137" s="311" t="str">
        <f t="array" ref="M1137">IFERROR(
    XLOOKUP(F1137,
            _xlws.FILTER('Supplier Emission'!$G$15:$G$49,
                   ('Supplier Emission'!$D$15:$D$49=H1137) * ('Supplier Emission'!$F$15:$F$49=$E$541)),
            _xlws.FILTER('Supplier Emission'!$M$15:$M$49,
                   ('Supplier Emission'!$D$15:$D$49=H1137) * ('Supplier Emission'!$F$15:$F$49=$E$541)),
            ""),
    "")</f>
        <v/>
      </c>
      <c r="N1137" s="311" t="str">
        <f t="array" ref="N1137">IFERROR(
    XLOOKUP(F1137,
            _xlws.FILTER('Supplier Emission'!$G$15:$G$49,
                   ('Supplier Emission'!$D$15:$D$49=H1137) * ('Supplier Emission'!$F$15:$F$49=$E$541)),
            _xlws.FILTER('Supplier Emission'!$H$15:$H$49,
                   ('Supplier Emission'!$D$15:$D$49=H1137) * ('Supplier Emission'!$F$15:$F$49=$E$541)),
            ""),
    "")</f>
        <v/>
      </c>
      <c r="O1137" s="311" t="str">
        <f t="array" ref="O1137">XLOOKUP(1,('Emission Factors'!$E$5:$E$488='GHG emissions calculations'!$F1137)*('Emission Factors'!$H$5:$H$488='GHG emissions calculations'!$H1137),INDEX('Emission Factors'!$E$5:$T$488,0,MATCH('GHG emissions calculations'!O$6,'Emission Factors'!$E$5:$T$5,0)),"",0)</f>
        <v/>
      </c>
      <c r="P1137" s="313" t="str">
        <f t="array" ref="P1137">IFERROR(
    INDEX('Emission Factors'!$E$5:$P$488,
          MATCH(1,
                ('Emission Factors'!$E$5:$E$488 = 'GHG emissions calculations'!$F1137) *
                ('Emission Factors'!$H$5:$H$488 = 'GHG emissions calculations'!$H1137),
                0),
          MATCH('GHG emissions calculations'!P$6,'Emission Factors'!$E$5:$P$5,0)),
    "")</f>
        <v/>
      </c>
      <c r="Q1137" s="311" t="str">
        <f t="array" ref="Q1137">IFERROR(
    IF(
        INDEX('Emission Factors'!$E$5:$P$488,
              MATCH(1,
                    ('Emission Factors'!$E$5:$E$488 = 'GHG emissions calculations'!$F1137) *
                    ('Emission Factors'!$H$5:$H$488 = 'GHG emissions calculations'!$H1137),
                    0),
              MATCH('GHG emissions calculations'!Q$6, 'Emission Factors'!$E$5:$P$5, 0)) &lt;&gt; "",
        INDEX('Emission Factors'!$E$5:$P$488,
              MATCH(1,
                    ('Emission Factors'!$E$5:$E$488 = 'GHG emissions calculations'!$F1137) *
                    ('Emission Factors'!$H$5:$H$488 = 'GHG emissions calculations'!$H1137),
                    0),
              MATCH('GHG emissions calculations'!Q$6, 'Emission Factors'!$E$5:$P$5, 0)),
        ""),
    "")</f>
        <v/>
      </c>
      <c r="R1137" s="311" t="str">
        <f t="array" ref="R1137">IFERROR(
    IF(
        INDEX('Emission Factors'!$E$5:$R$488,
              MATCH(1,
                    ('Emission Factors'!$E$5:$E$488 = 'GHG emissions calculations'!$F1137) *
                    ('Emission Factors'!$H$5:$H$488 = 'GHG emissions calculations'!$H1137),
                    0),
              MATCH('GHG emissions calculations'!R$6, 'Emission Factors'!$E$5:$R$5, 0)) &lt;&gt; "",
        INDEX('Emission Factors'!$E$5:$R$488,
              MATCH(1,
                    ('Emission Factors'!$E$5:$E$488 = 'GHG emissions calculations'!$F1137) *
                    ('Emission Factors'!$H$5:$H$488 = 'GHG emissions calculations'!$H1137),
                    0),
              MATCH('GHG emissions calculations'!R$6, 'Emission Factors'!$E$5:$R$5, 0)),
        ""),
    "")</f>
        <v/>
      </c>
      <c r="S1137" s="312">
        <f t="shared" si="2"/>
        <v>0</v>
      </c>
      <c r="T1137" s="23"/>
    </row>
    <row r="1138" ht="15.75" customHeight="1" outlineLevel="1">
      <c r="A1138" s="23"/>
      <c r="B1138" s="71"/>
      <c r="C1138" s="71"/>
      <c r="D1138" s="71"/>
      <c r="E1138" s="314"/>
      <c r="F1138" s="311" t="str">
        <f>Lists!T490</f>
        <v>Zinc - Metal sheet stamping - Asia</v>
      </c>
      <c r="G1138" s="311" t="str">
        <f t="array" ref="G1138">XLOOKUP(1,('Emission Factors'!$E$5:$E$488='GHG emissions calculations'!$F1138)*('Emission Factors'!$H$5:$H$488='GHG emissions calculations'!$H1138),INDEX('Emission Factors'!$E$5:$T$488,0,MATCH('GHG emissions calculations'!G$6,'Emission Factors'!$E$5:$T$5,0)),"",0)</f>
        <v/>
      </c>
      <c r="H1138" s="311" t="s">
        <v>237</v>
      </c>
      <c r="I1138" s="312" t="str">
        <f>IF(
    SUMIFS('Import data'!$L$25:$L$80,
           'Import data'!$J$25:$J$80, F1138,
           'Import data'!$G$25:$G$80, 'GHG emissions calculations'!$H1138,
           'Import data'!$I$25:$I$80,$E$541) &lt;&gt; 0,
    SUMIFS('Import data'!$L$25:$L$80,
           'Import data'!$J$25:$J$80, F1138,
           'Import data'!$G$25:$G$80, 'GHG emissions calculations'!$H1138,
           'Import data'!$I$25:$I$80,$E$541),
    ""
)</f>
        <v/>
      </c>
      <c r="J1138" s="311" t="str">
        <f t="array" ref="J1138">IF(
    XLOOKUP(F1138, 'Import data'!$J$26:$J$47, 'Import data'!$M$26:$M$47, "", 0) = "Please add the region-specific supplier emission factor or choose a different region available in the IAEG database.",
    "",
    XLOOKUP(F1138, 'Import data'!$J$26:$J$47, 'Import data'!$M$26:$M$47, "", 0)
)</f>
        <v/>
      </c>
      <c r="K1138" s="311" t="str">
        <f t="array" ref="K1138">IFERROR(
    XLOOKUP(F1138,
            _xlws.FILTER('Supplier Emission'!$G$15:$G$49,
                   ('Supplier Emission'!$D$15:$D$49=H1138) * ('Supplier Emission'!$F$15:$F$49=$E$541)),
            _xlws.FILTER('Supplier Emission'!$I$15:$I$49,
                   ('Supplier Emission'!$D$15:$D$49=H1138) * ('Supplier Emission'!$F$15:$F$49=$E$541)),
            ""),
    "")</f>
        <v/>
      </c>
      <c r="L1138" s="311" t="str">
        <f t="array" ref="L1138">IFERROR(
    XLOOKUP(F1138,
            _xlws.FILTER('Supplier Emission'!$G$15:$G$49,
                   ('Supplier Emission'!$D$15:$D$49=H1138) * ('Supplier Emission'!$F$15:$F$49=$E$541)),
            _xlws.FILTER('Supplier Emission'!$J$15:$J$49,
                   ('Supplier Emission'!$D$15:$D$49=H1138) * ('Supplier Emission'!$F$15:$F$49=$E$541)),
            ""),
    "")</f>
        <v/>
      </c>
      <c r="M1138" s="311" t="str">
        <f t="array" ref="M1138">IFERROR(
    XLOOKUP(F1138,
            _xlws.FILTER('Supplier Emission'!$G$15:$G$49,
                   ('Supplier Emission'!$D$15:$D$49=H1138) * ('Supplier Emission'!$F$15:$F$49=$E$541)),
            _xlws.FILTER('Supplier Emission'!$M$15:$M$49,
                   ('Supplier Emission'!$D$15:$D$49=H1138) * ('Supplier Emission'!$F$15:$F$49=$E$541)),
            ""),
    "")</f>
        <v/>
      </c>
      <c r="N1138" s="311" t="str">
        <f t="array" ref="N1138">IFERROR(
    XLOOKUP(F1138,
            _xlws.FILTER('Supplier Emission'!$G$15:$G$49,
                   ('Supplier Emission'!$D$15:$D$49=H1138) * ('Supplier Emission'!$F$15:$F$49=$E$541)),
            _xlws.FILTER('Supplier Emission'!$H$15:$H$49,
                   ('Supplier Emission'!$D$15:$D$49=H1138) * ('Supplier Emission'!$F$15:$F$49=$E$541)),
            ""),
    "")</f>
        <v/>
      </c>
      <c r="O1138" s="311" t="str">
        <f t="array" ref="O1138">XLOOKUP(1,('Emission Factors'!$E$5:$E$488='GHG emissions calculations'!$F1138)*('Emission Factors'!$H$5:$H$488='GHG emissions calculations'!$H1138),INDEX('Emission Factors'!$E$5:$T$488,0,MATCH('GHG emissions calculations'!O$6,'Emission Factors'!$E$5:$T$5,0)),"",0)</f>
        <v/>
      </c>
      <c r="P1138" s="313" t="str">
        <f t="array" ref="P1138">IFERROR(
    INDEX('Emission Factors'!$E$5:$P$488,
          MATCH(1,
                ('Emission Factors'!$E$5:$E$488 = 'GHG emissions calculations'!$F1138) *
                ('Emission Factors'!$H$5:$H$488 = 'GHG emissions calculations'!$H1138),
                0),
          MATCH('GHG emissions calculations'!P$6,'Emission Factors'!$E$5:$P$5,0)),
    "")</f>
        <v/>
      </c>
      <c r="Q1138" s="311" t="str">
        <f t="array" ref="Q1138">IFERROR(
    IF(
        INDEX('Emission Factors'!$E$5:$P$488,
              MATCH(1,
                    ('Emission Factors'!$E$5:$E$488 = 'GHG emissions calculations'!$F1138) *
                    ('Emission Factors'!$H$5:$H$488 = 'GHG emissions calculations'!$H1138),
                    0),
              MATCH('GHG emissions calculations'!Q$6, 'Emission Factors'!$E$5:$P$5, 0)) &lt;&gt; "",
        INDEX('Emission Factors'!$E$5:$P$488,
              MATCH(1,
                    ('Emission Factors'!$E$5:$E$488 = 'GHG emissions calculations'!$F1138) *
                    ('Emission Factors'!$H$5:$H$488 = 'GHG emissions calculations'!$H1138),
                    0),
              MATCH('GHG emissions calculations'!Q$6, 'Emission Factors'!$E$5:$P$5, 0)),
        ""),
    "")</f>
        <v/>
      </c>
      <c r="R1138" s="311" t="str">
        <f t="array" ref="R1138">IFERROR(
    IF(
        INDEX('Emission Factors'!$E$5:$R$488,
              MATCH(1,
                    ('Emission Factors'!$E$5:$E$488 = 'GHG emissions calculations'!$F1138) *
                    ('Emission Factors'!$H$5:$H$488 = 'GHG emissions calculations'!$H1138),
                    0),
              MATCH('GHG emissions calculations'!R$6, 'Emission Factors'!$E$5:$R$5, 0)) &lt;&gt; "",
        INDEX('Emission Factors'!$E$5:$R$488,
              MATCH(1,
                    ('Emission Factors'!$E$5:$E$488 = 'GHG emissions calculations'!$F1138) *
                    ('Emission Factors'!$H$5:$H$488 = 'GHG emissions calculations'!$H1138),
                    0),
              MATCH('GHG emissions calculations'!R$6, 'Emission Factors'!$E$5:$R$5, 0)),
        ""),
    "")</f>
        <v/>
      </c>
      <c r="S1138" s="312">
        <f t="shared" si="2"/>
        <v>0</v>
      </c>
      <c r="T1138" s="23"/>
    </row>
    <row r="1139" ht="15.75" customHeight="1" outlineLevel="1">
      <c r="A1139" s="23"/>
      <c r="B1139" s="71"/>
      <c r="C1139" s="71"/>
      <c r="D1139" s="71"/>
      <c r="E1139" s="314"/>
      <c r="F1139" s="311" t="str">
        <f>Lists!T488</f>
        <v>Zinc - Metal sheet stamping - Europe</v>
      </c>
      <c r="G1139" s="311">
        <f t="array" ref="G1139">XLOOKUP(1,('Emission Factors'!$E$5:$E$488='GHG emissions calculations'!$F1139)*('Emission Factors'!$H$5:$H$488='GHG emissions calculations'!$H1139),INDEX('Emission Factors'!$E$5:$T$488,0,MATCH('GHG emissions calculations'!G$6,'Emission Factors'!$E$5:$T$5,0)),"",0)</f>
        <v>3</v>
      </c>
      <c r="H1139" s="311" t="s">
        <v>237</v>
      </c>
      <c r="I1139" s="312" t="str">
        <f>IF(
    SUMIFS('Import data'!$L$25:$L$80,
           'Import data'!$J$25:$J$80, F1139,
           'Import data'!$G$25:$G$80, 'GHG emissions calculations'!$H1139,
           'Import data'!$I$25:$I$80,$E$541) &lt;&gt; 0,
    SUMIFS('Import data'!$L$25:$L$80,
           'Import data'!$J$25:$J$80, F1139,
           'Import data'!$G$25:$G$80, 'GHG emissions calculations'!$H1139,
           'Import data'!$I$25:$I$80,$E$541),
    ""
)</f>
        <v/>
      </c>
      <c r="J1139" s="311" t="str">
        <f t="array" ref="J1139">IF(
    XLOOKUP(F1139, 'Import data'!$J$26:$J$47, 'Import data'!$M$26:$M$47, "", 0) = "Please add the region-specific supplier emission factor or choose a different region available in the IAEG database.",
    "",
    XLOOKUP(F1139, 'Import data'!$J$26:$J$47, 'Import data'!$M$26:$M$47, "", 0)
)</f>
        <v/>
      </c>
      <c r="K1139" s="311" t="str">
        <f t="array" ref="K1139">IFERROR(
    XLOOKUP(F1139,
            _xlws.FILTER('Supplier Emission'!$G$15:$G$49,
                   ('Supplier Emission'!$D$15:$D$49=H1139) * ('Supplier Emission'!$F$15:$F$49=$E$541)),
            _xlws.FILTER('Supplier Emission'!$I$15:$I$49,
                   ('Supplier Emission'!$D$15:$D$49=H1139) * ('Supplier Emission'!$F$15:$F$49=$E$541)),
            ""),
    "")</f>
        <v/>
      </c>
      <c r="L1139" s="311" t="str">
        <f t="array" ref="L1139">IFERROR(
    XLOOKUP(F1139,
            _xlws.FILTER('Supplier Emission'!$G$15:$G$49,
                   ('Supplier Emission'!$D$15:$D$49=H1139) * ('Supplier Emission'!$F$15:$F$49=$E$541)),
            _xlws.FILTER('Supplier Emission'!$J$15:$J$49,
                   ('Supplier Emission'!$D$15:$D$49=H1139) * ('Supplier Emission'!$F$15:$F$49=$E$541)),
            ""),
    "")</f>
        <v/>
      </c>
      <c r="M1139" s="311" t="str">
        <f t="array" ref="M1139">IFERROR(
    XLOOKUP(F1139,
            _xlws.FILTER('Supplier Emission'!$G$15:$G$49,
                   ('Supplier Emission'!$D$15:$D$49=H1139) * ('Supplier Emission'!$F$15:$F$49=$E$541)),
            _xlws.FILTER('Supplier Emission'!$M$15:$M$49,
                   ('Supplier Emission'!$D$15:$D$49=H1139) * ('Supplier Emission'!$F$15:$F$49=$E$541)),
            ""),
    "")</f>
        <v/>
      </c>
      <c r="N1139" s="311" t="str">
        <f t="array" ref="N1139">IFERROR(
    XLOOKUP(F1139,
            _xlws.FILTER('Supplier Emission'!$G$15:$G$49,
                   ('Supplier Emission'!$D$15:$D$49=H1139) * ('Supplier Emission'!$F$15:$F$49=$E$541)),
            _xlws.FILTER('Supplier Emission'!$H$15:$H$49,
                   ('Supplier Emission'!$D$15:$D$49=H1139) * ('Supplier Emission'!$F$15:$F$49=$E$541)),
            ""),
    "")</f>
        <v/>
      </c>
      <c r="O1139" s="311" t="str">
        <f t="array" ref="O1139">XLOOKUP(1,('Emission Factors'!$E$5:$E$488='GHG emissions calculations'!$F1139)*('Emission Factors'!$H$5:$H$488='GHG emissions calculations'!$H1139),INDEX('Emission Factors'!$E$5:$T$488,0,MATCH('GHG emissions calculations'!O$6,'Emission Factors'!$E$5:$T$5,0)),"",0)</f>
        <v> Zamak zinc alloy (ZnAlMgCu) </v>
      </c>
      <c r="P1139" s="313">
        <f t="array" ref="P1139">IFERROR(
    INDEX('Emission Factors'!$E$5:$P$488,
          MATCH(1,
                ('Emission Factors'!$E$5:$E$488 = 'GHG emissions calculations'!$F1139) *
                ('Emission Factors'!$H$5:$H$488 = 'GHG emissions calculations'!$H1139),
                0),
          MATCH('GHG emissions calculations'!P$6,'Emission Factors'!$E$5:$P$5,0)),
    "")</f>
        <v>5.177</v>
      </c>
      <c r="Q1139" s="311" t="str">
        <f t="array" ref="Q1139">IFERROR(
    IF(
        INDEX('Emission Factors'!$E$5:$P$488,
              MATCH(1,
                    ('Emission Factors'!$E$5:$E$488 = 'GHG emissions calculations'!$F1139) *
                    ('Emission Factors'!$H$5:$H$488 = 'GHG emissions calculations'!$H1139),
                    0),
              MATCH('GHG emissions calculations'!Q$6, 'Emission Factors'!$E$5:$P$5, 0)) &lt;&gt; "",
        INDEX('Emission Factors'!$E$5:$P$488,
              MATCH(1,
                    ('Emission Factors'!$E$5:$E$488 = 'GHG emissions calculations'!$F1139) *
                    ('Emission Factors'!$H$5:$H$488 = 'GHG emissions calculations'!$H1139),
                    0),
              MATCH('GHG emissions calculations'!Q$6, 'Emission Factors'!$E$5:$P$5, 0)),
        ""),
    "")</f>
        <v>kgCO2e/kg</v>
      </c>
      <c r="R1139" s="311" t="str">
        <f t="array" ref="R1139">IFERROR(
    IF(
        INDEX('Emission Factors'!$E$5:$R$488,
              MATCH(1,
                    ('Emission Factors'!$E$5:$E$488 = 'GHG emissions calculations'!$F1139) *
                    ('Emission Factors'!$H$5:$H$488 = 'GHG emissions calculations'!$H1139),
                    0),
              MATCH('GHG emissions calculations'!R$6, 'Emission Factors'!$E$5:$R$5, 0)) &lt;&gt; "",
        INDEX('Emission Factors'!$E$5:$R$488,
              MATCH(1,
                    ('Emission Factors'!$E$5:$E$488 = 'GHG emissions calculations'!$F1139) *
                    ('Emission Factors'!$H$5:$H$488 = 'GHG emissions calculations'!$H1139),
                    0),
              MATCH('GHG emissions calculations'!R$6, 'Emission Factors'!$E$5:$R$5, 0)),
        ""),
    "")</f>
        <v>Europe</v>
      </c>
      <c r="S1139" s="312">
        <f t="shared" si="2"/>
        <v>0</v>
      </c>
      <c r="T1139" s="23"/>
    </row>
    <row r="1140" ht="15.75" customHeight="1" outlineLevel="1">
      <c r="A1140" s="23"/>
      <c r="B1140" s="71"/>
      <c r="C1140" s="71"/>
      <c r="D1140" s="71"/>
      <c r="E1140" s="314"/>
      <c r="F1140" s="311" t="str">
        <f>Lists!T493</f>
        <v>Zinc - Metal sheet stamping - Global or unspecified region</v>
      </c>
      <c r="G1140" s="311">
        <f t="array" ref="G1140">XLOOKUP(1,('Emission Factors'!$E$5:$E$488='GHG emissions calculations'!$F1140)*('Emission Factors'!$H$5:$H$488='GHG emissions calculations'!$H1140),INDEX('Emission Factors'!$E$5:$T$488,0,MATCH('GHG emissions calculations'!G$6,'Emission Factors'!$E$5:$T$5,0)),"",0)</f>
        <v>3</v>
      </c>
      <c r="H1140" s="311" t="s">
        <v>237</v>
      </c>
      <c r="I1140" s="312" t="str">
        <f>IF(
    SUMIFS('Import data'!$L$25:$L$80,
           'Import data'!$J$25:$J$80, F1140,
           'Import data'!$G$25:$G$80, 'GHG emissions calculations'!$H1140,
           'Import data'!$I$25:$I$80,$E$541) &lt;&gt; 0,
    SUMIFS('Import data'!$L$25:$L$80,
           'Import data'!$J$25:$J$80, F1140,
           'Import data'!$G$25:$G$80, 'GHG emissions calculations'!$H1140,
           'Import data'!$I$25:$I$80,$E$541),
    ""
)</f>
        <v/>
      </c>
      <c r="J1140" s="311" t="str">
        <f t="array" ref="J1140">IF(
    XLOOKUP(F1140, 'Import data'!$J$26:$J$47, 'Import data'!$M$26:$M$47, "", 0) = "Please add the region-specific supplier emission factor or choose a different region available in the IAEG database.",
    "",
    XLOOKUP(F1140, 'Import data'!$J$26:$J$47, 'Import data'!$M$26:$M$47, "", 0)
)</f>
        <v/>
      </c>
      <c r="K1140" s="311" t="str">
        <f t="array" ref="K1140">IFERROR(
    XLOOKUP(F1140,
            _xlws.FILTER('Supplier Emission'!$G$15:$G$49,
                   ('Supplier Emission'!$D$15:$D$49=H1140) * ('Supplier Emission'!$F$15:$F$49=$E$541)),
            _xlws.FILTER('Supplier Emission'!$I$15:$I$49,
                   ('Supplier Emission'!$D$15:$D$49=H1140) * ('Supplier Emission'!$F$15:$F$49=$E$541)),
            ""),
    "")</f>
        <v/>
      </c>
      <c r="L1140" s="311" t="str">
        <f t="array" ref="L1140">IFERROR(
    XLOOKUP(F1140,
            _xlws.FILTER('Supplier Emission'!$G$15:$G$49,
                   ('Supplier Emission'!$D$15:$D$49=H1140) * ('Supplier Emission'!$F$15:$F$49=$E$541)),
            _xlws.FILTER('Supplier Emission'!$J$15:$J$49,
                   ('Supplier Emission'!$D$15:$D$49=H1140) * ('Supplier Emission'!$F$15:$F$49=$E$541)),
            ""),
    "")</f>
        <v/>
      </c>
      <c r="M1140" s="311" t="str">
        <f t="array" ref="M1140">IFERROR(
    XLOOKUP(F1140,
            _xlws.FILTER('Supplier Emission'!$G$15:$G$49,
                   ('Supplier Emission'!$D$15:$D$49=H1140) * ('Supplier Emission'!$F$15:$F$49=$E$541)),
            _xlws.FILTER('Supplier Emission'!$M$15:$M$49,
                   ('Supplier Emission'!$D$15:$D$49=H1140) * ('Supplier Emission'!$F$15:$F$49=$E$541)),
            ""),
    "")</f>
        <v/>
      </c>
      <c r="N1140" s="311" t="str">
        <f t="array" ref="N1140">IFERROR(
    XLOOKUP(F1140,
            _xlws.FILTER('Supplier Emission'!$G$15:$G$49,
                   ('Supplier Emission'!$D$15:$D$49=H1140) * ('Supplier Emission'!$F$15:$F$49=$E$541)),
            _xlws.FILTER('Supplier Emission'!$H$15:$H$49,
                   ('Supplier Emission'!$D$15:$D$49=H1140) * ('Supplier Emission'!$F$15:$F$49=$E$541)),
            ""),
    "")</f>
        <v/>
      </c>
      <c r="O1140" s="311" t="str">
        <f t="array" ref="O1140">XLOOKUP(1,('Emission Factors'!$E$5:$E$488='GHG emissions calculations'!$F1140)*('Emission Factors'!$H$5:$H$488='GHG emissions calculations'!$H1140),INDEX('Emission Factors'!$E$5:$T$488,0,MATCH('GHG emissions calculations'!O$6,'Emission Factors'!$E$5:$T$5,0)),"",0)</f>
        <v> Zamak zinc alloy (ZnAlMgCu)  + Metal sheet stamping - Emboutissage de tôle (20% de pertes)</v>
      </c>
      <c r="P1140" s="313">
        <f t="array" ref="P1140">IFERROR(
    INDEX('Emission Factors'!$E$5:$P$488,
          MATCH(1,
                ('Emission Factors'!$E$5:$E$488 = 'GHG emissions calculations'!$F1140) *
                ('Emission Factors'!$H$5:$H$488 = 'GHG emissions calculations'!$H1140),
                0),
          MATCH('GHG emissions calculations'!P$6,'Emission Factors'!$E$5:$P$5,0)),
    "")</f>
        <v>5.1654</v>
      </c>
      <c r="Q1140" s="311" t="str">
        <f t="array" ref="Q1140">IFERROR(
    IF(
        INDEX('Emission Factors'!$E$5:$P$488,
              MATCH(1,
                    ('Emission Factors'!$E$5:$E$488 = 'GHG emissions calculations'!$F1140) *
                    ('Emission Factors'!$H$5:$H$488 = 'GHG emissions calculations'!$H1140),
                    0),
              MATCH('GHG emissions calculations'!Q$6, 'Emission Factors'!$E$5:$P$5, 0)) &lt;&gt; "",
        INDEX('Emission Factors'!$E$5:$P$488,
              MATCH(1,
                    ('Emission Factors'!$E$5:$E$488 = 'GHG emissions calculations'!$F1140) *
                    ('Emission Factors'!$H$5:$H$488 = 'GHG emissions calculations'!$H1140),
                    0),
              MATCH('GHG emissions calculations'!Q$6, 'Emission Factors'!$E$5:$P$5, 0)),
        ""),
    "")</f>
        <v>kgCO2e/kg</v>
      </c>
      <c r="R1140" s="311" t="str">
        <f t="array" ref="R1140">IFERROR(
    IF(
        INDEX('Emission Factors'!$E$5:$R$488,
              MATCH(1,
                    ('Emission Factors'!$E$5:$E$488 = 'GHG emissions calculations'!$F1140) *
                    ('Emission Factors'!$H$5:$H$488 = 'GHG emissions calculations'!$H1140),
                    0),
              MATCH('GHG emissions calculations'!R$6, 'Emission Factors'!$E$5:$R$5, 0)) &lt;&gt; "",
        INDEX('Emission Factors'!$E$5:$R$488,
              MATCH(1,
                    ('Emission Factors'!$E$5:$E$488 = 'GHG emissions calculations'!$F1140) *
                    ('Emission Factors'!$H$5:$H$488 = 'GHG emissions calculations'!$H1140),
                    0),
              MATCH('GHG emissions calculations'!R$6, 'Emission Factors'!$E$5:$R$5, 0)),
        ""),
    "")</f>
        <v>Global or unspecified region</v>
      </c>
      <c r="S1140" s="312">
        <f t="shared" si="2"/>
        <v>0</v>
      </c>
      <c r="T1140" s="23"/>
    </row>
    <row r="1141" ht="15.75" customHeight="1" outlineLevel="1">
      <c r="A1141" s="23"/>
      <c r="B1141" s="71"/>
      <c r="C1141" s="71"/>
      <c r="D1141" s="71"/>
      <c r="E1141" s="314"/>
      <c r="F1141" s="311" t="str">
        <f>Lists!T492</f>
        <v>Zinc - Metal sheet stamping - Middle East</v>
      </c>
      <c r="G1141" s="311" t="str">
        <f t="array" ref="G1141">XLOOKUP(1,('Emission Factors'!$E$5:$E$488='GHG emissions calculations'!$F1141)*('Emission Factors'!$H$5:$H$488='GHG emissions calculations'!$H1141),INDEX('Emission Factors'!$E$5:$T$488,0,MATCH('GHG emissions calculations'!G$6,'Emission Factors'!$E$5:$T$5,0)),"",0)</f>
        <v/>
      </c>
      <c r="H1141" s="311" t="s">
        <v>237</v>
      </c>
      <c r="I1141" s="312" t="str">
        <f>IF(
    SUMIFS('Import data'!$L$25:$L$80,
           'Import data'!$J$25:$J$80, F1141,
           'Import data'!$G$25:$G$80, 'GHG emissions calculations'!$H1141,
           'Import data'!$I$25:$I$80,$E$541) &lt;&gt; 0,
    SUMIFS('Import data'!$L$25:$L$80,
           'Import data'!$J$25:$J$80, F1141,
           'Import data'!$G$25:$G$80, 'GHG emissions calculations'!$H1141,
           'Import data'!$I$25:$I$80,$E$541),
    ""
)</f>
        <v/>
      </c>
      <c r="J1141" s="311" t="str">
        <f t="array" ref="J1141">IF(
    XLOOKUP(F1141, 'Import data'!$J$26:$J$47, 'Import data'!$M$26:$M$47, "", 0) = "Please add the region-specific supplier emission factor or choose a different region available in the IAEG database.",
    "",
    XLOOKUP(F1141, 'Import data'!$J$26:$J$47, 'Import data'!$M$26:$M$47, "", 0)
)</f>
        <v/>
      </c>
      <c r="K1141" s="311" t="str">
        <f t="array" ref="K1141">IFERROR(
    XLOOKUP(F1141,
            _xlws.FILTER('Supplier Emission'!$G$15:$G$49,
                   ('Supplier Emission'!$D$15:$D$49=H1141) * ('Supplier Emission'!$F$15:$F$49=$E$541)),
            _xlws.FILTER('Supplier Emission'!$I$15:$I$49,
                   ('Supplier Emission'!$D$15:$D$49=H1141) * ('Supplier Emission'!$F$15:$F$49=$E$541)),
            ""),
    "")</f>
        <v/>
      </c>
      <c r="L1141" s="311" t="str">
        <f t="array" ref="L1141">IFERROR(
    XLOOKUP(F1141,
            _xlws.FILTER('Supplier Emission'!$G$15:$G$49,
                   ('Supplier Emission'!$D$15:$D$49=H1141) * ('Supplier Emission'!$F$15:$F$49=$E$541)),
            _xlws.FILTER('Supplier Emission'!$J$15:$J$49,
                   ('Supplier Emission'!$D$15:$D$49=H1141) * ('Supplier Emission'!$F$15:$F$49=$E$541)),
            ""),
    "")</f>
        <v/>
      </c>
      <c r="M1141" s="311" t="str">
        <f t="array" ref="M1141">IFERROR(
    XLOOKUP(F1141,
            _xlws.FILTER('Supplier Emission'!$G$15:$G$49,
                   ('Supplier Emission'!$D$15:$D$49=H1141) * ('Supplier Emission'!$F$15:$F$49=$E$541)),
            _xlws.FILTER('Supplier Emission'!$M$15:$M$49,
                   ('Supplier Emission'!$D$15:$D$49=H1141) * ('Supplier Emission'!$F$15:$F$49=$E$541)),
            ""),
    "")</f>
        <v/>
      </c>
      <c r="N1141" s="311" t="str">
        <f t="array" ref="N1141">IFERROR(
    XLOOKUP(F1141,
            _xlws.FILTER('Supplier Emission'!$G$15:$G$49,
                   ('Supplier Emission'!$D$15:$D$49=H1141) * ('Supplier Emission'!$F$15:$F$49=$E$541)),
            _xlws.FILTER('Supplier Emission'!$H$15:$H$49,
                   ('Supplier Emission'!$D$15:$D$49=H1141) * ('Supplier Emission'!$F$15:$F$49=$E$541)),
            ""),
    "")</f>
        <v/>
      </c>
      <c r="O1141" s="311" t="str">
        <f t="array" ref="O1141">XLOOKUP(1,('Emission Factors'!$E$5:$E$488='GHG emissions calculations'!$F1141)*('Emission Factors'!$H$5:$H$488='GHG emissions calculations'!$H1141),INDEX('Emission Factors'!$E$5:$T$488,0,MATCH('GHG emissions calculations'!O$6,'Emission Factors'!$E$5:$T$5,0)),"",0)</f>
        <v/>
      </c>
      <c r="P1141" s="313" t="str">
        <f t="array" ref="P1141">IFERROR(
    INDEX('Emission Factors'!$E$5:$P$488,
          MATCH(1,
                ('Emission Factors'!$E$5:$E$488 = 'GHG emissions calculations'!$F1141) *
                ('Emission Factors'!$H$5:$H$488 = 'GHG emissions calculations'!$H1141),
                0),
          MATCH('GHG emissions calculations'!P$6,'Emission Factors'!$E$5:$P$5,0)),
    "")</f>
        <v/>
      </c>
      <c r="Q1141" s="311" t="str">
        <f t="array" ref="Q1141">IFERROR(
    IF(
        INDEX('Emission Factors'!$E$5:$P$488,
              MATCH(1,
                    ('Emission Factors'!$E$5:$E$488 = 'GHG emissions calculations'!$F1141) *
                    ('Emission Factors'!$H$5:$H$488 = 'GHG emissions calculations'!$H1141),
                    0),
              MATCH('GHG emissions calculations'!Q$6, 'Emission Factors'!$E$5:$P$5, 0)) &lt;&gt; "",
        INDEX('Emission Factors'!$E$5:$P$488,
              MATCH(1,
                    ('Emission Factors'!$E$5:$E$488 = 'GHG emissions calculations'!$F1141) *
                    ('Emission Factors'!$H$5:$H$488 = 'GHG emissions calculations'!$H1141),
                    0),
              MATCH('GHG emissions calculations'!Q$6, 'Emission Factors'!$E$5:$P$5, 0)),
        ""),
    "")</f>
        <v/>
      </c>
      <c r="R1141" s="311" t="str">
        <f t="array" ref="R1141">IFERROR(
    IF(
        INDEX('Emission Factors'!$E$5:$R$488,
              MATCH(1,
                    ('Emission Factors'!$E$5:$E$488 = 'GHG emissions calculations'!$F1141) *
                    ('Emission Factors'!$H$5:$H$488 = 'GHG emissions calculations'!$H1141),
                    0),
              MATCH('GHG emissions calculations'!R$6, 'Emission Factors'!$E$5:$R$5, 0)) &lt;&gt; "",
        INDEX('Emission Factors'!$E$5:$R$488,
              MATCH(1,
                    ('Emission Factors'!$E$5:$E$488 = 'GHG emissions calculations'!$F1141) *
                    ('Emission Factors'!$H$5:$H$488 = 'GHG emissions calculations'!$H1141),
                    0),
              MATCH('GHG emissions calculations'!R$6, 'Emission Factors'!$E$5:$R$5, 0)),
        ""),
    "")</f>
        <v/>
      </c>
      <c r="S1141" s="312">
        <f t="shared" si="2"/>
        <v>0</v>
      </c>
      <c r="T1141" s="23"/>
    </row>
    <row r="1142" ht="15.75" customHeight="1" outlineLevel="1">
      <c r="A1142" s="23"/>
      <c r="B1142" s="71"/>
      <c r="C1142" s="71"/>
      <c r="D1142" s="71"/>
      <c r="E1142" s="314"/>
      <c r="F1142" s="311" t="str">
        <f>Lists!T491</f>
        <v>Zinc - Metal sheet stamping - Oceania</v>
      </c>
      <c r="G1142" s="311" t="str">
        <f t="array" ref="G1142">XLOOKUP(1,('Emission Factors'!$E$5:$E$488='GHG emissions calculations'!$F1142)*('Emission Factors'!$H$5:$H$488='GHG emissions calculations'!$H1142),INDEX('Emission Factors'!$E$5:$T$488,0,MATCH('GHG emissions calculations'!G$6,'Emission Factors'!$E$5:$T$5,0)),"",0)</f>
        <v/>
      </c>
      <c r="H1142" s="311" t="s">
        <v>237</v>
      </c>
      <c r="I1142" s="312" t="str">
        <f>IF(
    SUMIFS('Import data'!$L$25:$L$80,
           'Import data'!$J$25:$J$80, F1142,
           'Import data'!$G$25:$G$80, 'GHG emissions calculations'!$H1142,
           'Import data'!$I$25:$I$80,$E$541) &lt;&gt; 0,
    SUMIFS('Import data'!$L$25:$L$80,
           'Import data'!$J$25:$J$80, F1142,
           'Import data'!$G$25:$G$80, 'GHG emissions calculations'!$H1142,
           'Import data'!$I$25:$I$80,$E$541),
    ""
)</f>
        <v/>
      </c>
      <c r="J1142" s="311" t="str">
        <f t="array" ref="J1142">IF(
    XLOOKUP(F1142, 'Import data'!$J$26:$J$47, 'Import data'!$M$26:$M$47, "", 0) = "Please add the region-specific supplier emission factor or choose a different region available in the IAEG database.",
    "",
    XLOOKUP(F1142, 'Import data'!$J$26:$J$47, 'Import data'!$M$26:$M$47, "", 0)
)</f>
        <v/>
      </c>
      <c r="K1142" s="311" t="str">
        <f t="array" ref="K1142">IFERROR(
    XLOOKUP(F1142,
            _xlws.FILTER('Supplier Emission'!$G$15:$G$49,
                   ('Supplier Emission'!$D$15:$D$49=H1142) * ('Supplier Emission'!$F$15:$F$49=$E$541)),
            _xlws.FILTER('Supplier Emission'!$I$15:$I$49,
                   ('Supplier Emission'!$D$15:$D$49=H1142) * ('Supplier Emission'!$F$15:$F$49=$E$541)),
            ""),
    "")</f>
        <v/>
      </c>
      <c r="L1142" s="311" t="str">
        <f t="array" ref="L1142">IFERROR(
    XLOOKUP(F1142,
            _xlws.FILTER('Supplier Emission'!$G$15:$G$49,
                   ('Supplier Emission'!$D$15:$D$49=H1142) * ('Supplier Emission'!$F$15:$F$49=$E$541)),
            _xlws.FILTER('Supplier Emission'!$J$15:$J$49,
                   ('Supplier Emission'!$D$15:$D$49=H1142) * ('Supplier Emission'!$F$15:$F$49=$E$541)),
            ""),
    "")</f>
        <v/>
      </c>
      <c r="M1142" s="311" t="str">
        <f t="array" ref="M1142">IFERROR(
    XLOOKUP(F1142,
            _xlws.FILTER('Supplier Emission'!$G$15:$G$49,
                   ('Supplier Emission'!$D$15:$D$49=H1142) * ('Supplier Emission'!$F$15:$F$49=$E$541)),
            _xlws.FILTER('Supplier Emission'!$M$15:$M$49,
                   ('Supplier Emission'!$D$15:$D$49=H1142) * ('Supplier Emission'!$F$15:$F$49=$E$541)),
            ""),
    "")</f>
        <v/>
      </c>
      <c r="N1142" s="311" t="str">
        <f t="array" ref="N1142">IFERROR(
    XLOOKUP(F1142,
            _xlws.FILTER('Supplier Emission'!$G$15:$G$49,
                   ('Supplier Emission'!$D$15:$D$49=H1142) * ('Supplier Emission'!$F$15:$F$49=$E$541)),
            _xlws.FILTER('Supplier Emission'!$H$15:$H$49,
                   ('Supplier Emission'!$D$15:$D$49=H1142) * ('Supplier Emission'!$F$15:$F$49=$E$541)),
            ""),
    "")</f>
        <v/>
      </c>
      <c r="O1142" s="311" t="str">
        <f t="array" ref="O1142">XLOOKUP(1,('Emission Factors'!$E$5:$E$488='GHG emissions calculations'!$F1142)*('Emission Factors'!$H$5:$H$488='GHG emissions calculations'!$H1142),INDEX('Emission Factors'!$E$5:$T$488,0,MATCH('GHG emissions calculations'!O$6,'Emission Factors'!$E$5:$T$5,0)),"",0)</f>
        <v/>
      </c>
      <c r="P1142" s="313" t="str">
        <f t="array" ref="P1142">IFERROR(
    INDEX('Emission Factors'!$E$5:$P$488,
          MATCH(1,
                ('Emission Factors'!$E$5:$E$488 = 'GHG emissions calculations'!$F1142) *
                ('Emission Factors'!$H$5:$H$488 = 'GHG emissions calculations'!$H1142),
                0),
          MATCH('GHG emissions calculations'!P$6,'Emission Factors'!$E$5:$P$5,0)),
    "")</f>
        <v/>
      </c>
      <c r="Q1142" s="311" t="str">
        <f t="array" ref="Q1142">IFERROR(
    IF(
        INDEX('Emission Factors'!$E$5:$P$488,
              MATCH(1,
                    ('Emission Factors'!$E$5:$E$488 = 'GHG emissions calculations'!$F1142) *
                    ('Emission Factors'!$H$5:$H$488 = 'GHG emissions calculations'!$H1142),
                    0),
              MATCH('GHG emissions calculations'!Q$6, 'Emission Factors'!$E$5:$P$5, 0)) &lt;&gt; "",
        INDEX('Emission Factors'!$E$5:$P$488,
              MATCH(1,
                    ('Emission Factors'!$E$5:$E$488 = 'GHG emissions calculations'!$F1142) *
                    ('Emission Factors'!$H$5:$H$488 = 'GHG emissions calculations'!$H1142),
                    0),
              MATCH('GHG emissions calculations'!Q$6, 'Emission Factors'!$E$5:$P$5, 0)),
        ""),
    "")</f>
        <v/>
      </c>
      <c r="R1142" s="311" t="str">
        <f t="array" ref="R1142">IFERROR(
    IF(
        INDEX('Emission Factors'!$E$5:$R$488,
              MATCH(1,
                    ('Emission Factors'!$E$5:$E$488 = 'GHG emissions calculations'!$F1142) *
                    ('Emission Factors'!$H$5:$H$488 = 'GHG emissions calculations'!$H1142),
                    0),
              MATCH('GHG emissions calculations'!R$6, 'Emission Factors'!$E$5:$R$5, 0)) &lt;&gt; "",
        INDEX('Emission Factors'!$E$5:$R$488,
              MATCH(1,
                    ('Emission Factors'!$E$5:$E$488 = 'GHG emissions calculations'!$F1142) *
                    ('Emission Factors'!$H$5:$H$488 = 'GHG emissions calculations'!$H1142),
                    0),
              MATCH('GHG emissions calculations'!R$6, 'Emission Factors'!$E$5:$R$5, 0)),
        ""),
    "")</f>
        <v/>
      </c>
      <c r="S1142" s="312">
        <f t="shared" si="2"/>
        <v>0</v>
      </c>
      <c r="T1142" s="23"/>
    </row>
    <row r="1143" ht="15.75" customHeight="1" outlineLevel="1">
      <c r="A1143" s="23"/>
      <c r="B1143" s="71"/>
      <c r="C1143" s="71"/>
      <c r="D1143" s="71"/>
      <c r="E1143" s="314"/>
      <c r="F1143" s="311" t="str">
        <f>Lists!T496</f>
        <v>Zinc - Unspecified process - Africa</v>
      </c>
      <c r="G1143" s="311" t="str">
        <f t="array" ref="G1143">XLOOKUP(1,('Emission Factors'!$E$5:$E$488='GHG emissions calculations'!$F1143)*('Emission Factors'!$H$5:$H$488='GHG emissions calculations'!$H1143),INDEX('Emission Factors'!$E$5:$T$488,0,MATCH('GHG emissions calculations'!G$6,'Emission Factors'!$E$5:$T$5,0)),"",0)</f>
        <v/>
      </c>
      <c r="H1143" s="311" t="s">
        <v>237</v>
      </c>
      <c r="I1143" s="312" t="str">
        <f>IF(
    SUMIFS('Import data'!$L$25:$L$80,
           'Import data'!$J$25:$J$80, F1143,
           'Import data'!$G$25:$G$80, 'GHG emissions calculations'!$H1143,
           'Import data'!$I$25:$I$80,$E$541) &lt;&gt; 0,
    SUMIFS('Import data'!$L$25:$L$80,
           'Import data'!$J$25:$J$80, F1143,
           'Import data'!$G$25:$G$80, 'GHG emissions calculations'!$H1143,
           'Import data'!$I$25:$I$80,$E$541),
    ""
)</f>
        <v/>
      </c>
      <c r="J1143" s="311" t="str">
        <f t="array" ref="J1143">IF(
    XLOOKUP(F1143, 'Import data'!$J$26:$J$47, 'Import data'!$M$26:$M$47, "", 0) = "Please add the region-specific supplier emission factor or choose a different region available in the IAEG database.",
    "",
    XLOOKUP(F1143, 'Import data'!$J$26:$J$47, 'Import data'!$M$26:$M$47, "", 0)
)</f>
        <v/>
      </c>
      <c r="K1143" s="311" t="str">
        <f t="array" ref="K1143">IFERROR(
    XLOOKUP(F1143,
            _xlws.FILTER('Supplier Emission'!$G$15:$G$49,
                   ('Supplier Emission'!$D$15:$D$49=H1143) * ('Supplier Emission'!$F$15:$F$49=$E$541)),
            _xlws.FILTER('Supplier Emission'!$I$15:$I$49,
                   ('Supplier Emission'!$D$15:$D$49=H1143) * ('Supplier Emission'!$F$15:$F$49=$E$541)),
            ""),
    "")</f>
        <v/>
      </c>
      <c r="L1143" s="311" t="str">
        <f t="array" ref="L1143">IFERROR(
    XLOOKUP(F1143,
            _xlws.FILTER('Supplier Emission'!$G$15:$G$49,
                   ('Supplier Emission'!$D$15:$D$49=H1143) * ('Supplier Emission'!$F$15:$F$49=$E$541)),
            _xlws.FILTER('Supplier Emission'!$J$15:$J$49,
                   ('Supplier Emission'!$D$15:$D$49=H1143) * ('Supplier Emission'!$F$15:$F$49=$E$541)),
            ""),
    "")</f>
        <v/>
      </c>
      <c r="M1143" s="311" t="str">
        <f t="array" ref="M1143">IFERROR(
    XLOOKUP(F1143,
            _xlws.FILTER('Supplier Emission'!$G$15:$G$49,
                   ('Supplier Emission'!$D$15:$D$49=H1143) * ('Supplier Emission'!$F$15:$F$49=$E$541)),
            _xlws.FILTER('Supplier Emission'!$M$15:$M$49,
                   ('Supplier Emission'!$D$15:$D$49=H1143) * ('Supplier Emission'!$F$15:$F$49=$E$541)),
            ""),
    "")</f>
        <v/>
      </c>
      <c r="N1143" s="311" t="str">
        <f t="array" ref="N1143">IFERROR(
    XLOOKUP(F1143,
            _xlws.FILTER('Supplier Emission'!$G$15:$G$49,
                   ('Supplier Emission'!$D$15:$D$49=H1143) * ('Supplier Emission'!$F$15:$F$49=$E$541)),
            _xlws.FILTER('Supplier Emission'!$H$15:$H$49,
                   ('Supplier Emission'!$D$15:$D$49=H1143) * ('Supplier Emission'!$F$15:$F$49=$E$541)),
            ""),
    "")</f>
        <v/>
      </c>
      <c r="O1143" s="311" t="str">
        <f t="array" ref="O1143">XLOOKUP(1,('Emission Factors'!$E$5:$E$488='GHG emissions calculations'!$F1143)*('Emission Factors'!$H$5:$H$488='GHG emissions calculations'!$H1143),INDEX('Emission Factors'!$E$5:$T$488,0,MATCH('GHG emissions calculations'!O$6,'Emission Factors'!$E$5:$T$5,0)),"",0)</f>
        <v/>
      </c>
      <c r="P1143" s="313" t="str">
        <f t="array" ref="P1143">IFERROR(
    INDEX('Emission Factors'!$E$5:$P$488,
          MATCH(1,
                ('Emission Factors'!$E$5:$E$488 = 'GHG emissions calculations'!$F1143) *
                ('Emission Factors'!$H$5:$H$488 = 'GHG emissions calculations'!$H1143),
                0),
          MATCH('GHG emissions calculations'!P$6,'Emission Factors'!$E$5:$P$5,0)),
    "")</f>
        <v/>
      </c>
      <c r="Q1143" s="311" t="str">
        <f t="array" ref="Q1143">IFERROR(
    IF(
        INDEX('Emission Factors'!$E$5:$P$488,
              MATCH(1,
                    ('Emission Factors'!$E$5:$E$488 = 'GHG emissions calculations'!$F1143) *
                    ('Emission Factors'!$H$5:$H$488 = 'GHG emissions calculations'!$H1143),
                    0),
              MATCH('GHG emissions calculations'!Q$6, 'Emission Factors'!$E$5:$P$5, 0)) &lt;&gt; "",
        INDEX('Emission Factors'!$E$5:$P$488,
              MATCH(1,
                    ('Emission Factors'!$E$5:$E$488 = 'GHG emissions calculations'!$F1143) *
                    ('Emission Factors'!$H$5:$H$488 = 'GHG emissions calculations'!$H1143),
                    0),
              MATCH('GHG emissions calculations'!Q$6, 'Emission Factors'!$E$5:$P$5, 0)),
        ""),
    "")</f>
        <v/>
      </c>
      <c r="R1143" s="311" t="str">
        <f t="array" ref="R1143">IFERROR(
    IF(
        INDEX('Emission Factors'!$E$5:$R$488,
              MATCH(1,
                    ('Emission Factors'!$E$5:$E$488 = 'GHG emissions calculations'!$F1143) *
                    ('Emission Factors'!$H$5:$H$488 = 'GHG emissions calculations'!$H1143),
                    0),
              MATCH('GHG emissions calculations'!R$6, 'Emission Factors'!$E$5:$R$5, 0)) &lt;&gt; "",
        INDEX('Emission Factors'!$E$5:$R$488,
              MATCH(1,
                    ('Emission Factors'!$E$5:$E$488 = 'GHG emissions calculations'!$F1143) *
                    ('Emission Factors'!$H$5:$H$488 = 'GHG emissions calculations'!$H1143),
                    0),
              MATCH('GHG emissions calculations'!R$6, 'Emission Factors'!$E$5:$R$5, 0)),
        ""),
    "")</f>
        <v/>
      </c>
      <c r="S1143" s="312">
        <f t="shared" si="2"/>
        <v>0</v>
      </c>
      <c r="T1143" s="23"/>
    </row>
    <row r="1144" ht="15.75" customHeight="1" outlineLevel="1">
      <c r="A1144" s="23"/>
      <c r="B1144" s="71"/>
      <c r="C1144" s="71"/>
      <c r="D1144" s="71"/>
      <c r="E1144" s="314"/>
      <c r="F1144" s="311" t="str">
        <f>Lists!T494</f>
        <v>Zinc - Unspecified process - America</v>
      </c>
      <c r="G1144" s="311" t="str">
        <f t="array" ref="G1144">XLOOKUP(1,('Emission Factors'!$E$5:$E$488='GHG emissions calculations'!$F1144)*('Emission Factors'!$H$5:$H$488='GHG emissions calculations'!$H1144),INDEX('Emission Factors'!$E$5:$T$488,0,MATCH('GHG emissions calculations'!G$6,'Emission Factors'!$E$5:$T$5,0)),"",0)</f>
        <v/>
      </c>
      <c r="H1144" s="311" t="s">
        <v>237</v>
      </c>
      <c r="I1144" s="312" t="str">
        <f>IF(
    SUMIFS('Import data'!$L$25:$L$80,
           'Import data'!$J$25:$J$80, F1144,
           'Import data'!$G$25:$G$80, 'GHG emissions calculations'!$H1144,
           'Import data'!$I$25:$I$80,$E$541) &lt;&gt; 0,
    SUMIFS('Import data'!$L$25:$L$80,
           'Import data'!$J$25:$J$80, F1144,
           'Import data'!$G$25:$G$80, 'GHG emissions calculations'!$H1144,
           'Import data'!$I$25:$I$80,$E$541),
    ""
)</f>
        <v/>
      </c>
      <c r="J1144" s="311" t="str">
        <f t="array" ref="J1144">IF(
    XLOOKUP(F1144, 'Import data'!$J$26:$J$47, 'Import data'!$M$26:$M$47, "", 0) = "Please add the region-specific supplier emission factor or choose a different region available in the IAEG database.",
    "",
    XLOOKUP(F1144, 'Import data'!$J$26:$J$47, 'Import data'!$M$26:$M$47, "", 0)
)</f>
        <v/>
      </c>
      <c r="K1144" s="311" t="str">
        <f t="array" ref="K1144">IFERROR(
    XLOOKUP(F1144,
            _xlws.FILTER('Supplier Emission'!$G$15:$G$49,
                   ('Supplier Emission'!$D$15:$D$49=H1144) * ('Supplier Emission'!$F$15:$F$49=$E$541)),
            _xlws.FILTER('Supplier Emission'!$I$15:$I$49,
                   ('Supplier Emission'!$D$15:$D$49=H1144) * ('Supplier Emission'!$F$15:$F$49=$E$541)),
            ""),
    "")</f>
        <v/>
      </c>
      <c r="L1144" s="311" t="str">
        <f t="array" ref="L1144">IFERROR(
    XLOOKUP(F1144,
            _xlws.FILTER('Supplier Emission'!$G$15:$G$49,
                   ('Supplier Emission'!$D$15:$D$49=H1144) * ('Supplier Emission'!$F$15:$F$49=$E$541)),
            _xlws.FILTER('Supplier Emission'!$J$15:$J$49,
                   ('Supplier Emission'!$D$15:$D$49=H1144) * ('Supplier Emission'!$F$15:$F$49=$E$541)),
            ""),
    "")</f>
        <v/>
      </c>
      <c r="M1144" s="311" t="str">
        <f t="array" ref="M1144">IFERROR(
    XLOOKUP(F1144,
            _xlws.FILTER('Supplier Emission'!$G$15:$G$49,
                   ('Supplier Emission'!$D$15:$D$49=H1144) * ('Supplier Emission'!$F$15:$F$49=$E$541)),
            _xlws.FILTER('Supplier Emission'!$M$15:$M$49,
                   ('Supplier Emission'!$D$15:$D$49=H1144) * ('Supplier Emission'!$F$15:$F$49=$E$541)),
            ""),
    "")</f>
        <v/>
      </c>
      <c r="N1144" s="311" t="str">
        <f t="array" ref="N1144">IFERROR(
    XLOOKUP(F1144,
            _xlws.FILTER('Supplier Emission'!$G$15:$G$49,
                   ('Supplier Emission'!$D$15:$D$49=H1144) * ('Supplier Emission'!$F$15:$F$49=$E$541)),
            _xlws.FILTER('Supplier Emission'!$H$15:$H$49,
                   ('Supplier Emission'!$D$15:$D$49=H1144) * ('Supplier Emission'!$F$15:$F$49=$E$541)),
            ""),
    "")</f>
        <v/>
      </c>
      <c r="O1144" s="311" t="str">
        <f t="array" ref="O1144">XLOOKUP(1,('Emission Factors'!$E$5:$E$488='GHG emissions calculations'!$F1144)*('Emission Factors'!$H$5:$H$488='GHG emissions calculations'!$H1144),INDEX('Emission Factors'!$E$5:$T$488,0,MATCH('GHG emissions calculations'!O$6,'Emission Factors'!$E$5:$T$5,0)),"",0)</f>
        <v/>
      </c>
      <c r="P1144" s="313" t="str">
        <f t="array" ref="P1144">IFERROR(
    INDEX('Emission Factors'!$E$5:$P$488,
          MATCH(1,
                ('Emission Factors'!$E$5:$E$488 = 'GHG emissions calculations'!$F1144) *
                ('Emission Factors'!$H$5:$H$488 = 'GHG emissions calculations'!$H1144),
                0),
          MATCH('GHG emissions calculations'!P$6,'Emission Factors'!$E$5:$P$5,0)),
    "")</f>
        <v/>
      </c>
      <c r="Q1144" s="311" t="str">
        <f t="array" ref="Q1144">IFERROR(
    IF(
        INDEX('Emission Factors'!$E$5:$P$488,
              MATCH(1,
                    ('Emission Factors'!$E$5:$E$488 = 'GHG emissions calculations'!$F1144) *
                    ('Emission Factors'!$H$5:$H$488 = 'GHG emissions calculations'!$H1144),
                    0),
              MATCH('GHG emissions calculations'!Q$6, 'Emission Factors'!$E$5:$P$5, 0)) &lt;&gt; "",
        INDEX('Emission Factors'!$E$5:$P$488,
              MATCH(1,
                    ('Emission Factors'!$E$5:$E$488 = 'GHG emissions calculations'!$F1144) *
                    ('Emission Factors'!$H$5:$H$488 = 'GHG emissions calculations'!$H1144),
                    0),
              MATCH('GHG emissions calculations'!Q$6, 'Emission Factors'!$E$5:$P$5, 0)),
        ""),
    "")</f>
        <v/>
      </c>
      <c r="R1144" s="311" t="str">
        <f t="array" ref="R1144">IFERROR(
    IF(
        INDEX('Emission Factors'!$E$5:$R$488,
              MATCH(1,
                    ('Emission Factors'!$E$5:$E$488 = 'GHG emissions calculations'!$F1144) *
                    ('Emission Factors'!$H$5:$H$488 = 'GHG emissions calculations'!$H1144),
                    0),
              MATCH('GHG emissions calculations'!R$6, 'Emission Factors'!$E$5:$R$5, 0)) &lt;&gt; "",
        INDEX('Emission Factors'!$E$5:$R$488,
              MATCH(1,
                    ('Emission Factors'!$E$5:$E$488 = 'GHG emissions calculations'!$F1144) *
                    ('Emission Factors'!$H$5:$H$488 = 'GHG emissions calculations'!$H1144),
                    0),
              MATCH('GHG emissions calculations'!R$6, 'Emission Factors'!$E$5:$R$5, 0)),
        ""),
    "")</f>
        <v/>
      </c>
      <c r="S1144" s="312">
        <f t="shared" si="2"/>
        <v>0</v>
      </c>
      <c r="T1144" s="23"/>
    </row>
    <row r="1145" ht="15.75" customHeight="1" outlineLevel="1">
      <c r="A1145" s="23"/>
      <c r="B1145" s="71"/>
      <c r="C1145" s="71"/>
      <c r="D1145" s="71"/>
      <c r="E1145" s="314"/>
      <c r="F1145" s="311" t="str">
        <f>Lists!T497</f>
        <v>Zinc - Unspecified process - Asia</v>
      </c>
      <c r="G1145" s="311" t="str">
        <f t="array" ref="G1145">XLOOKUP(1,('Emission Factors'!$E$5:$E$488='GHG emissions calculations'!$F1145)*('Emission Factors'!$H$5:$H$488='GHG emissions calculations'!$H1145),INDEX('Emission Factors'!$E$5:$T$488,0,MATCH('GHG emissions calculations'!G$6,'Emission Factors'!$E$5:$T$5,0)),"",0)</f>
        <v/>
      </c>
      <c r="H1145" s="311" t="s">
        <v>237</v>
      </c>
      <c r="I1145" s="312" t="str">
        <f>IF(
    SUMIFS('Import data'!$L$25:$L$80,
           'Import data'!$J$25:$J$80, F1145,
           'Import data'!$G$25:$G$80, 'GHG emissions calculations'!$H1145,
           'Import data'!$I$25:$I$80,$E$541) &lt;&gt; 0,
    SUMIFS('Import data'!$L$25:$L$80,
           'Import data'!$J$25:$J$80, F1145,
           'Import data'!$G$25:$G$80, 'GHG emissions calculations'!$H1145,
           'Import data'!$I$25:$I$80,$E$541),
    ""
)</f>
        <v/>
      </c>
      <c r="J1145" s="311" t="str">
        <f t="array" ref="J1145">IF(
    XLOOKUP(F1145, 'Import data'!$J$26:$J$47, 'Import data'!$M$26:$M$47, "", 0) = "Please add the region-specific supplier emission factor or choose a different region available in the IAEG database.",
    "",
    XLOOKUP(F1145, 'Import data'!$J$26:$J$47, 'Import data'!$M$26:$M$47, "", 0)
)</f>
        <v/>
      </c>
      <c r="K1145" s="311" t="str">
        <f t="array" ref="K1145">IFERROR(
    XLOOKUP(F1145,
            _xlws.FILTER('Supplier Emission'!$G$15:$G$49,
                   ('Supplier Emission'!$D$15:$D$49=H1145) * ('Supplier Emission'!$F$15:$F$49=$E$541)),
            _xlws.FILTER('Supplier Emission'!$I$15:$I$49,
                   ('Supplier Emission'!$D$15:$D$49=H1145) * ('Supplier Emission'!$F$15:$F$49=$E$541)),
            ""),
    "")</f>
        <v/>
      </c>
      <c r="L1145" s="311" t="str">
        <f t="array" ref="L1145">IFERROR(
    XLOOKUP(F1145,
            _xlws.FILTER('Supplier Emission'!$G$15:$G$49,
                   ('Supplier Emission'!$D$15:$D$49=H1145) * ('Supplier Emission'!$F$15:$F$49=$E$541)),
            _xlws.FILTER('Supplier Emission'!$J$15:$J$49,
                   ('Supplier Emission'!$D$15:$D$49=H1145) * ('Supplier Emission'!$F$15:$F$49=$E$541)),
            ""),
    "")</f>
        <v/>
      </c>
      <c r="M1145" s="311" t="str">
        <f t="array" ref="M1145">IFERROR(
    XLOOKUP(F1145,
            _xlws.FILTER('Supplier Emission'!$G$15:$G$49,
                   ('Supplier Emission'!$D$15:$D$49=H1145) * ('Supplier Emission'!$F$15:$F$49=$E$541)),
            _xlws.FILTER('Supplier Emission'!$M$15:$M$49,
                   ('Supplier Emission'!$D$15:$D$49=H1145) * ('Supplier Emission'!$F$15:$F$49=$E$541)),
            ""),
    "")</f>
        <v/>
      </c>
      <c r="N1145" s="311" t="str">
        <f t="array" ref="N1145">IFERROR(
    XLOOKUP(F1145,
            _xlws.FILTER('Supplier Emission'!$G$15:$G$49,
                   ('Supplier Emission'!$D$15:$D$49=H1145) * ('Supplier Emission'!$F$15:$F$49=$E$541)),
            _xlws.FILTER('Supplier Emission'!$H$15:$H$49,
                   ('Supplier Emission'!$D$15:$D$49=H1145) * ('Supplier Emission'!$F$15:$F$49=$E$541)),
            ""),
    "")</f>
        <v/>
      </c>
      <c r="O1145" s="311" t="str">
        <f t="array" ref="O1145">XLOOKUP(1,('Emission Factors'!$E$5:$E$488='GHG emissions calculations'!$F1145)*('Emission Factors'!$H$5:$H$488='GHG emissions calculations'!$H1145),INDEX('Emission Factors'!$E$5:$T$488,0,MATCH('GHG emissions calculations'!O$6,'Emission Factors'!$E$5:$T$5,0)),"",0)</f>
        <v/>
      </c>
      <c r="P1145" s="313" t="str">
        <f t="array" ref="P1145">IFERROR(
    INDEX('Emission Factors'!$E$5:$P$488,
          MATCH(1,
                ('Emission Factors'!$E$5:$E$488 = 'GHG emissions calculations'!$F1145) *
                ('Emission Factors'!$H$5:$H$488 = 'GHG emissions calculations'!$H1145),
                0),
          MATCH('GHG emissions calculations'!P$6,'Emission Factors'!$E$5:$P$5,0)),
    "")</f>
        <v/>
      </c>
      <c r="Q1145" s="311" t="str">
        <f t="array" ref="Q1145">IFERROR(
    IF(
        INDEX('Emission Factors'!$E$5:$P$488,
              MATCH(1,
                    ('Emission Factors'!$E$5:$E$488 = 'GHG emissions calculations'!$F1145) *
                    ('Emission Factors'!$H$5:$H$488 = 'GHG emissions calculations'!$H1145),
                    0),
              MATCH('GHG emissions calculations'!Q$6, 'Emission Factors'!$E$5:$P$5, 0)) &lt;&gt; "",
        INDEX('Emission Factors'!$E$5:$P$488,
              MATCH(1,
                    ('Emission Factors'!$E$5:$E$488 = 'GHG emissions calculations'!$F1145) *
                    ('Emission Factors'!$H$5:$H$488 = 'GHG emissions calculations'!$H1145),
                    0),
              MATCH('GHG emissions calculations'!Q$6, 'Emission Factors'!$E$5:$P$5, 0)),
        ""),
    "")</f>
        <v/>
      </c>
      <c r="R1145" s="311" t="str">
        <f t="array" ref="R1145">IFERROR(
    IF(
        INDEX('Emission Factors'!$E$5:$R$488,
              MATCH(1,
                    ('Emission Factors'!$E$5:$E$488 = 'GHG emissions calculations'!$F1145) *
                    ('Emission Factors'!$H$5:$H$488 = 'GHG emissions calculations'!$H1145),
                    0),
              MATCH('GHG emissions calculations'!R$6, 'Emission Factors'!$E$5:$R$5, 0)) &lt;&gt; "",
        INDEX('Emission Factors'!$E$5:$R$488,
              MATCH(1,
                    ('Emission Factors'!$E$5:$E$488 = 'GHG emissions calculations'!$F1145) *
                    ('Emission Factors'!$H$5:$H$488 = 'GHG emissions calculations'!$H1145),
                    0),
              MATCH('GHG emissions calculations'!R$6, 'Emission Factors'!$E$5:$R$5, 0)),
        ""),
    "")</f>
        <v/>
      </c>
      <c r="S1145" s="312">
        <f t="shared" si="2"/>
        <v>0</v>
      </c>
      <c r="T1145" s="23"/>
    </row>
    <row r="1146" ht="15.75" customHeight="1" outlineLevel="1">
      <c r="A1146" s="23"/>
      <c r="B1146" s="71"/>
      <c r="C1146" s="71"/>
      <c r="D1146" s="71"/>
      <c r="E1146" s="314"/>
      <c r="F1146" s="311" t="str">
        <f>Lists!T495</f>
        <v>Zinc - Unspecified process - Europe</v>
      </c>
      <c r="G1146" s="311" t="str">
        <f t="array" ref="G1146">XLOOKUP(1,('Emission Factors'!$E$5:$E$488='GHG emissions calculations'!$F1146)*('Emission Factors'!$H$5:$H$488='GHG emissions calculations'!$H1146),INDEX('Emission Factors'!$E$5:$T$488,0,MATCH('GHG emissions calculations'!G$6,'Emission Factors'!$E$5:$T$5,0)),"",0)</f>
        <v/>
      </c>
      <c r="H1146" s="311" t="s">
        <v>237</v>
      </c>
      <c r="I1146" s="312" t="str">
        <f>IF(
    SUMIFS('Import data'!$L$25:$L$80,
           'Import data'!$J$25:$J$80, F1146,
           'Import data'!$G$25:$G$80, 'GHG emissions calculations'!$H1146,
           'Import data'!$I$25:$I$80,$E$541) &lt;&gt; 0,
    SUMIFS('Import data'!$L$25:$L$80,
           'Import data'!$J$25:$J$80, F1146,
           'Import data'!$G$25:$G$80, 'GHG emissions calculations'!$H1146,
           'Import data'!$I$25:$I$80,$E$541),
    ""
)</f>
        <v/>
      </c>
      <c r="J1146" s="311" t="str">
        <f t="array" ref="J1146">IF(
    XLOOKUP(F1146, 'Import data'!$J$26:$J$47, 'Import data'!$M$26:$M$47, "", 0) = "Please add the region-specific supplier emission factor or choose a different region available in the IAEG database.",
    "",
    XLOOKUP(F1146, 'Import data'!$J$26:$J$47, 'Import data'!$M$26:$M$47, "", 0)
)</f>
        <v/>
      </c>
      <c r="K1146" s="311" t="str">
        <f t="array" ref="K1146">IFERROR(
    XLOOKUP(F1146,
            _xlws.FILTER('Supplier Emission'!$G$15:$G$49,
                   ('Supplier Emission'!$D$15:$D$49=H1146) * ('Supplier Emission'!$F$15:$F$49=$E$541)),
            _xlws.FILTER('Supplier Emission'!$I$15:$I$49,
                   ('Supplier Emission'!$D$15:$D$49=H1146) * ('Supplier Emission'!$F$15:$F$49=$E$541)),
            ""),
    "")</f>
        <v/>
      </c>
      <c r="L1146" s="311" t="str">
        <f t="array" ref="L1146">IFERROR(
    XLOOKUP(F1146,
            _xlws.FILTER('Supplier Emission'!$G$15:$G$49,
                   ('Supplier Emission'!$D$15:$D$49=H1146) * ('Supplier Emission'!$F$15:$F$49=$E$541)),
            _xlws.FILTER('Supplier Emission'!$J$15:$J$49,
                   ('Supplier Emission'!$D$15:$D$49=H1146) * ('Supplier Emission'!$F$15:$F$49=$E$541)),
            ""),
    "")</f>
        <v/>
      </c>
      <c r="M1146" s="311" t="str">
        <f t="array" ref="M1146">IFERROR(
    XLOOKUP(F1146,
            _xlws.FILTER('Supplier Emission'!$G$15:$G$49,
                   ('Supplier Emission'!$D$15:$D$49=H1146) * ('Supplier Emission'!$F$15:$F$49=$E$541)),
            _xlws.FILTER('Supplier Emission'!$M$15:$M$49,
                   ('Supplier Emission'!$D$15:$D$49=H1146) * ('Supplier Emission'!$F$15:$F$49=$E$541)),
            ""),
    "")</f>
        <v/>
      </c>
      <c r="N1146" s="311" t="str">
        <f t="array" ref="N1146">IFERROR(
    XLOOKUP(F1146,
            _xlws.FILTER('Supplier Emission'!$G$15:$G$49,
                   ('Supplier Emission'!$D$15:$D$49=H1146) * ('Supplier Emission'!$F$15:$F$49=$E$541)),
            _xlws.FILTER('Supplier Emission'!$H$15:$H$49,
                   ('Supplier Emission'!$D$15:$D$49=H1146) * ('Supplier Emission'!$F$15:$F$49=$E$541)),
            ""),
    "")</f>
        <v/>
      </c>
      <c r="O1146" s="311" t="str">
        <f t="array" ref="O1146">XLOOKUP(1,('Emission Factors'!$E$5:$E$488='GHG emissions calculations'!$F1146)*('Emission Factors'!$H$5:$H$488='GHG emissions calculations'!$H1146),INDEX('Emission Factors'!$E$5:$T$488,0,MATCH('GHG emissions calculations'!O$6,'Emission Factors'!$E$5:$T$5,0)),"",0)</f>
        <v/>
      </c>
      <c r="P1146" s="313" t="str">
        <f t="array" ref="P1146">IFERROR(
    INDEX('Emission Factors'!$E$5:$P$488,
          MATCH(1,
                ('Emission Factors'!$E$5:$E$488 = 'GHG emissions calculations'!$F1146) *
                ('Emission Factors'!$H$5:$H$488 = 'GHG emissions calculations'!$H1146),
                0),
          MATCH('GHG emissions calculations'!P$6,'Emission Factors'!$E$5:$P$5,0)),
    "")</f>
        <v/>
      </c>
      <c r="Q1146" s="311" t="str">
        <f t="array" ref="Q1146">IFERROR(
    IF(
        INDEX('Emission Factors'!$E$5:$P$488,
              MATCH(1,
                    ('Emission Factors'!$E$5:$E$488 = 'GHG emissions calculations'!$F1146) *
                    ('Emission Factors'!$H$5:$H$488 = 'GHG emissions calculations'!$H1146),
                    0),
              MATCH('GHG emissions calculations'!Q$6, 'Emission Factors'!$E$5:$P$5, 0)) &lt;&gt; "",
        INDEX('Emission Factors'!$E$5:$P$488,
              MATCH(1,
                    ('Emission Factors'!$E$5:$E$488 = 'GHG emissions calculations'!$F1146) *
                    ('Emission Factors'!$H$5:$H$488 = 'GHG emissions calculations'!$H1146),
                    0),
              MATCH('GHG emissions calculations'!Q$6, 'Emission Factors'!$E$5:$P$5, 0)),
        ""),
    "")</f>
        <v/>
      </c>
      <c r="R1146" s="311" t="str">
        <f t="array" ref="R1146">IFERROR(
    IF(
        INDEX('Emission Factors'!$E$5:$R$488,
              MATCH(1,
                    ('Emission Factors'!$E$5:$E$488 = 'GHG emissions calculations'!$F1146) *
                    ('Emission Factors'!$H$5:$H$488 = 'GHG emissions calculations'!$H1146),
                    0),
              MATCH('GHG emissions calculations'!R$6, 'Emission Factors'!$E$5:$R$5, 0)) &lt;&gt; "",
        INDEX('Emission Factors'!$E$5:$R$488,
              MATCH(1,
                    ('Emission Factors'!$E$5:$E$488 = 'GHG emissions calculations'!$F1146) *
                    ('Emission Factors'!$H$5:$H$488 = 'GHG emissions calculations'!$H1146),
                    0),
              MATCH('GHG emissions calculations'!R$6, 'Emission Factors'!$E$5:$R$5, 0)),
        ""),
    "")</f>
        <v/>
      </c>
      <c r="S1146" s="312">
        <f t="shared" si="2"/>
        <v>0</v>
      </c>
      <c r="T1146" s="23"/>
    </row>
    <row r="1147" ht="15.75" customHeight="1" outlineLevel="1">
      <c r="A1147" s="23"/>
      <c r="B1147" s="71"/>
      <c r="C1147" s="71"/>
      <c r="D1147" s="71"/>
      <c r="E1147" s="314"/>
      <c r="F1147" s="311" t="str">
        <f>Lists!T500</f>
        <v>Zinc - Unspecified process - Global or unspecified region</v>
      </c>
      <c r="G1147" s="311">
        <f t="array" ref="G1147">XLOOKUP(1,('Emission Factors'!$E$5:$E$488='GHG emissions calculations'!$F1147)*('Emission Factors'!$H$5:$H$488='GHG emissions calculations'!$H1147),INDEX('Emission Factors'!$E$5:$T$488,0,MATCH('GHG emissions calculations'!G$6,'Emission Factors'!$E$5:$T$5,0)),"",0)</f>
        <v>3</v>
      </c>
      <c r="H1147" s="311" t="s">
        <v>237</v>
      </c>
      <c r="I1147" s="312" t="str">
        <f>IF(
    SUMIFS('Import data'!$L$25:$L$80,
           'Import data'!$J$25:$J$80, F1147,
           'Import data'!$G$25:$G$80, 'GHG emissions calculations'!$H1147,
           'Import data'!$I$25:$I$80,$E$541) &lt;&gt; 0,
    SUMIFS('Import data'!$L$25:$L$80,
           'Import data'!$J$25:$J$80, F1147,
           'Import data'!$G$25:$G$80, 'GHG emissions calculations'!$H1147,
           'Import data'!$I$25:$I$80,$E$541),
    ""
)</f>
        <v/>
      </c>
      <c r="J1147" s="311" t="str">
        <f t="array" ref="J1147">IF(
    XLOOKUP(F1147, 'Import data'!$J$26:$J$47, 'Import data'!$M$26:$M$47, "", 0) = "Please add the region-specific supplier emission factor or choose a different region available in the IAEG database.",
    "",
    XLOOKUP(F1147, 'Import data'!$J$26:$J$47, 'Import data'!$M$26:$M$47, "", 0)
)</f>
        <v/>
      </c>
      <c r="K1147" s="311" t="str">
        <f t="array" ref="K1147">IFERROR(
    XLOOKUP(F1147,
            _xlws.FILTER('Supplier Emission'!$G$15:$G$49,
                   ('Supplier Emission'!$D$15:$D$49=H1147) * ('Supplier Emission'!$F$15:$F$49=$E$541)),
            _xlws.FILTER('Supplier Emission'!$I$15:$I$49,
                   ('Supplier Emission'!$D$15:$D$49=H1147) * ('Supplier Emission'!$F$15:$F$49=$E$541)),
            ""),
    "")</f>
        <v/>
      </c>
      <c r="L1147" s="311" t="str">
        <f t="array" ref="L1147">IFERROR(
    XLOOKUP(F1147,
            _xlws.FILTER('Supplier Emission'!$G$15:$G$49,
                   ('Supplier Emission'!$D$15:$D$49=H1147) * ('Supplier Emission'!$F$15:$F$49=$E$541)),
            _xlws.FILTER('Supplier Emission'!$J$15:$J$49,
                   ('Supplier Emission'!$D$15:$D$49=H1147) * ('Supplier Emission'!$F$15:$F$49=$E$541)),
            ""),
    "")</f>
        <v/>
      </c>
      <c r="M1147" s="311" t="str">
        <f t="array" ref="M1147">IFERROR(
    XLOOKUP(F1147,
            _xlws.FILTER('Supplier Emission'!$G$15:$G$49,
                   ('Supplier Emission'!$D$15:$D$49=H1147) * ('Supplier Emission'!$F$15:$F$49=$E$541)),
            _xlws.FILTER('Supplier Emission'!$M$15:$M$49,
                   ('Supplier Emission'!$D$15:$D$49=H1147) * ('Supplier Emission'!$F$15:$F$49=$E$541)),
            ""),
    "")</f>
        <v/>
      </c>
      <c r="N1147" s="311" t="str">
        <f t="array" ref="N1147">IFERROR(
    XLOOKUP(F1147,
            _xlws.FILTER('Supplier Emission'!$G$15:$G$49,
                   ('Supplier Emission'!$D$15:$D$49=H1147) * ('Supplier Emission'!$F$15:$F$49=$E$541)),
            _xlws.FILTER('Supplier Emission'!$H$15:$H$49,
                   ('Supplier Emission'!$D$15:$D$49=H1147) * ('Supplier Emission'!$F$15:$F$49=$E$541)),
            ""),
    "")</f>
        <v/>
      </c>
      <c r="O1147" s="311" t="str">
        <f t="array" ref="O1147">XLOOKUP(1,('Emission Factors'!$E$5:$E$488='GHG emissions calculations'!$F1147)*('Emission Factors'!$H$5:$H$488='GHG emissions calculations'!$H1147),INDEX('Emission Factors'!$E$5:$T$488,0,MATCH('GHG emissions calculations'!O$6,'Emission Factors'!$E$5:$T$5,0)),"",0)</f>
        <v>Processed  Zamak zinc alloy (ZnAlMgCu) </v>
      </c>
      <c r="P1147" s="313">
        <f t="array" ref="P1147">IFERROR(
    INDEX('Emission Factors'!$E$5:$P$488,
          MATCH(1,
                ('Emission Factors'!$E$5:$E$488 = 'GHG emissions calculations'!$F1147) *
                ('Emission Factors'!$H$5:$H$488 = 'GHG emissions calculations'!$H1147),
                0),
          MATCH('GHG emissions calculations'!P$6,'Emission Factors'!$E$5:$P$5,0)),
    "")</f>
        <v>7.7655</v>
      </c>
      <c r="Q1147" s="311" t="str">
        <f t="array" ref="Q1147">IFERROR(
    IF(
        INDEX('Emission Factors'!$E$5:$P$488,
              MATCH(1,
                    ('Emission Factors'!$E$5:$E$488 = 'GHG emissions calculations'!$F1147) *
                    ('Emission Factors'!$H$5:$H$488 = 'GHG emissions calculations'!$H1147),
                    0),
              MATCH('GHG emissions calculations'!Q$6, 'Emission Factors'!$E$5:$P$5, 0)) &lt;&gt; "",
        INDEX('Emission Factors'!$E$5:$P$488,
              MATCH(1,
                    ('Emission Factors'!$E$5:$E$488 = 'GHG emissions calculations'!$F1147) *
                    ('Emission Factors'!$H$5:$H$488 = 'GHG emissions calculations'!$H1147),
                    0),
              MATCH('GHG emissions calculations'!Q$6, 'Emission Factors'!$E$5:$P$5, 0)),
        ""),
    "")</f>
        <v>kgCO2e/kg</v>
      </c>
      <c r="R1147" s="311" t="str">
        <f t="array" ref="R1147">IFERROR(
    IF(
        INDEX('Emission Factors'!$E$5:$R$488,
              MATCH(1,
                    ('Emission Factors'!$E$5:$E$488 = 'GHG emissions calculations'!$F1147) *
                    ('Emission Factors'!$H$5:$H$488 = 'GHG emissions calculations'!$H1147),
                    0),
              MATCH('GHG emissions calculations'!R$6, 'Emission Factors'!$E$5:$R$5, 0)) &lt;&gt; "",
        INDEX('Emission Factors'!$E$5:$R$488,
              MATCH(1,
                    ('Emission Factors'!$E$5:$E$488 = 'GHG emissions calculations'!$F1147) *
                    ('Emission Factors'!$H$5:$H$488 = 'GHG emissions calculations'!$H1147),
                    0),
              MATCH('GHG emissions calculations'!R$6, 'Emission Factors'!$E$5:$R$5, 0)),
        ""),
    "")</f>
        <v>Global or unspecified region</v>
      </c>
      <c r="S1147" s="312">
        <f t="shared" si="2"/>
        <v>0</v>
      </c>
      <c r="T1147" s="23"/>
    </row>
    <row r="1148" ht="15.75" customHeight="1" outlineLevel="1">
      <c r="A1148" s="23"/>
      <c r="B1148" s="71"/>
      <c r="C1148" s="71"/>
      <c r="D1148" s="71"/>
      <c r="E1148" s="314"/>
      <c r="F1148" s="311" t="str">
        <f>Lists!T499</f>
        <v>Zinc - Unspecified process - Middle East</v>
      </c>
      <c r="G1148" s="311" t="str">
        <f t="array" ref="G1148">XLOOKUP(1,('Emission Factors'!$E$5:$E$488='GHG emissions calculations'!$F1148)*('Emission Factors'!$H$5:$H$488='GHG emissions calculations'!$H1148),INDEX('Emission Factors'!$E$5:$T$488,0,MATCH('GHG emissions calculations'!G$6,'Emission Factors'!$E$5:$T$5,0)),"",0)</f>
        <v/>
      </c>
      <c r="H1148" s="311" t="s">
        <v>237</v>
      </c>
      <c r="I1148" s="312" t="str">
        <f>IF(
    SUMIFS('Import data'!$L$25:$L$80,
           'Import data'!$J$25:$J$80, F1148,
           'Import data'!$G$25:$G$80, 'GHG emissions calculations'!$H1148,
           'Import data'!$I$25:$I$80,$E$541) &lt;&gt; 0,
    SUMIFS('Import data'!$L$25:$L$80,
           'Import data'!$J$25:$J$80, F1148,
           'Import data'!$G$25:$G$80, 'GHG emissions calculations'!$H1148,
           'Import data'!$I$25:$I$80,$E$541),
    ""
)</f>
        <v/>
      </c>
      <c r="J1148" s="311" t="str">
        <f t="array" ref="J1148">IF(
    XLOOKUP(F1148, 'Import data'!$J$26:$J$47, 'Import data'!$M$26:$M$47, "", 0) = "Please add the region-specific supplier emission factor or choose a different region available in the IAEG database.",
    "",
    XLOOKUP(F1148, 'Import data'!$J$26:$J$47, 'Import data'!$M$26:$M$47, "", 0)
)</f>
        <v/>
      </c>
      <c r="K1148" s="311" t="str">
        <f t="array" ref="K1148">IFERROR(
    XLOOKUP(F1148,
            _xlws.FILTER('Supplier Emission'!$G$15:$G$49,
                   ('Supplier Emission'!$D$15:$D$49=H1148) * ('Supplier Emission'!$F$15:$F$49=$E$541)),
            _xlws.FILTER('Supplier Emission'!$I$15:$I$49,
                   ('Supplier Emission'!$D$15:$D$49=H1148) * ('Supplier Emission'!$F$15:$F$49=$E$541)),
            ""),
    "")</f>
        <v/>
      </c>
      <c r="L1148" s="311" t="str">
        <f t="array" ref="L1148">IFERROR(
    XLOOKUP(F1148,
            _xlws.FILTER('Supplier Emission'!$G$15:$G$49,
                   ('Supplier Emission'!$D$15:$D$49=H1148) * ('Supplier Emission'!$F$15:$F$49=$E$541)),
            _xlws.FILTER('Supplier Emission'!$J$15:$J$49,
                   ('Supplier Emission'!$D$15:$D$49=H1148) * ('Supplier Emission'!$F$15:$F$49=$E$541)),
            ""),
    "")</f>
        <v/>
      </c>
      <c r="M1148" s="311" t="str">
        <f t="array" ref="M1148">IFERROR(
    XLOOKUP(F1148,
            _xlws.FILTER('Supplier Emission'!$G$15:$G$49,
                   ('Supplier Emission'!$D$15:$D$49=H1148) * ('Supplier Emission'!$F$15:$F$49=$E$541)),
            _xlws.FILTER('Supplier Emission'!$M$15:$M$49,
                   ('Supplier Emission'!$D$15:$D$49=H1148) * ('Supplier Emission'!$F$15:$F$49=$E$541)),
            ""),
    "")</f>
        <v/>
      </c>
      <c r="N1148" s="311" t="str">
        <f t="array" ref="N1148">IFERROR(
    XLOOKUP(F1148,
            _xlws.FILTER('Supplier Emission'!$G$15:$G$49,
                   ('Supplier Emission'!$D$15:$D$49=H1148) * ('Supplier Emission'!$F$15:$F$49=$E$541)),
            _xlws.FILTER('Supplier Emission'!$H$15:$H$49,
                   ('Supplier Emission'!$D$15:$D$49=H1148) * ('Supplier Emission'!$F$15:$F$49=$E$541)),
            ""),
    "")</f>
        <v/>
      </c>
      <c r="O1148" s="311" t="str">
        <f t="array" ref="O1148">XLOOKUP(1,('Emission Factors'!$E$5:$E$488='GHG emissions calculations'!$F1148)*('Emission Factors'!$H$5:$H$488='GHG emissions calculations'!$H1148),INDEX('Emission Factors'!$E$5:$T$488,0,MATCH('GHG emissions calculations'!O$6,'Emission Factors'!$E$5:$T$5,0)),"",0)</f>
        <v/>
      </c>
      <c r="P1148" s="313" t="str">
        <f t="array" ref="P1148">IFERROR(
    INDEX('Emission Factors'!$E$5:$P$488,
          MATCH(1,
                ('Emission Factors'!$E$5:$E$488 = 'GHG emissions calculations'!$F1148) *
                ('Emission Factors'!$H$5:$H$488 = 'GHG emissions calculations'!$H1148),
                0),
          MATCH('GHG emissions calculations'!P$6,'Emission Factors'!$E$5:$P$5,0)),
    "")</f>
        <v/>
      </c>
      <c r="Q1148" s="311" t="str">
        <f t="array" ref="Q1148">IFERROR(
    IF(
        INDEX('Emission Factors'!$E$5:$P$488,
              MATCH(1,
                    ('Emission Factors'!$E$5:$E$488 = 'GHG emissions calculations'!$F1148) *
                    ('Emission Factors'!$H$5:$H$488 = 'GHG emissions calculations'!$H1148),
                    0),
              MATCH('GHG emissions calculations'!Q$6, 'Emission Factors'!$E$5:$P$5, 0)) &lt;&gt; "",
        INDEX('Emission Factors'!$E$5:$P$488,
              MATCH(1,
                    ('Emission Factors'!$E$5:$E$488 = 'GHG emissions calculations'!$F1148) *
                    ('Emission Factors'!$H$5:$H$488 = 'GHG emissions calculations'!$H1148),
                    0),
              MATCH('GHG emissions calculations'!Q$6, 'Emission Factors'!$E$5:$P$5, 0)),
        ""),
    "")</f>
        <v/>
      </c>
      <c r="R1148" s="311" t="str">
        <f t="array" ref="R1148">IFERROR(
    IF(
        INDEX('Emission Factors'!$E$5:$R$488,
              MATCH(1,
                    ('Emission Factors'!$E$5:$E$488 = 'GHG emissions calculations'!$F1148) *
                    ('Emission Factors'!$H$5:$H$488 = 'GHG emissions calculations'!$H1148),
                    0),
              MATCH('GHG emissions calculations'!R$6, 'Emission Factors'!$E$5:$R$5, 0)) &lt;&gt; "",
        INDEX('Emission Factors'!$E$5:$R$488,
              MATCH(1,
                    ('Emission Factors'!$E$5:$E$488 = 'GHG emissions calculations'!$F1148) *
                    ('Emission Factors'!$H$5:$H$488 = 'GHG emissions calculations'!$H1148),
                    0),
              MATCH('GHG emissions calculations'!R$6, 'Emission Factors'!$E$5:$R$5, 0)),
        ""),
    "")</f>
        <v/>
      </c>
      <c r="S1148" s="312">
        <f t="shared" si="2"/>
        <v>0</v>
      </c>
      <c r="T1148" s="23"/>
    </row>
    <row r="1149" ht="15.75" customHeight="1" outlineLevel="1">
      <c r="A1149" s="23"/>
      <c r="B1149" s="71"/>
      <c r="C1149" s="71"/>
      <c r="D1149" s="71"/>
      <c r="E1149" s="314"/>
      <c r="F1149" s="311" t="str">
        <f>Lists!T498</f>
        <v>Zinc - Unspecified process - Oceania</v>
      </c>
      <c r="G1149" s="311" t="str">
        <f t="array" ref="G1149">XLOOKUP(1,('Emission Factors'!$E$5:$E$488='GHG emissions calculations'!$F1149)*('Emission Factors'!$H$5:$H$488='GHG emissions calculations'!$H1149),INDEX('Emission Factors'!$E$5:$T$488,0,MATCH('GHG emissions calculations'!G$6,'Emission Factors'!$E$5:$T$5,0)),"",0)</f>
        <v/>
      </c>
      <c r="H1149" s="311" t="s">
        <v>237</v>
      </c>
      <c r="I1149" s="312" t="str">
        <f>IF(
    SUMIFS('Import data'!$L$25:$L$80,
           'Import data'!$J$25:$J$80, F1149,
           'Import data'!$G$25:$G$80, 'GHG emissions calculations'!$H1149,
           'Import data'!$I$25:$I$80,$E$541) &lt;&gt; 0,
    SUMIFS('Import data'!$L$25:$L$80,
           'Import data'!$J$25:$J$80, F1149,
           'Import data'!$G$25:$G$80, 'GHG emissions calculations'!$H1149,
           'Import data'!$I$25:$I$80,$E$541),
    ""
)</f>
        <v/>
      </c>
      <c r="J1149" s="311" t="str">
        <f t="array" ref="J1149">IF(
    XLOOKUP(F1149, 'Import data'!$J$26:$J$47, 'Import data'!$M$26:$M$47, "", 0) = "Please add the region-specific supplier emission factor or choose a different region available in the IAEG database.",
    "",
    XLOOKUP(F1149, 'Import data'!$J$26:$J$47, 'Import data'!$M$26:$M$47, "", 0)
)</f>
        <v/>
      </c>
      <c r="K1149" s="311" t="str">
        <f t="array" ref="K1149">IFERROR(
    XLOOKUP(F1149,
            _xlws.FILTER('Supplier Emission'!$G$15:$G$49,
                   ('Supplier Emission'!$D$15:$D$49=H1149) * ('Supplier Emission'!$F$15:$F$49=$E$541)),
            _xlws.FILTER('Supplier Emission'!$I$15:$I$49,
                   ('Supplier Emission'!$D$15:$D$49=H1149) * ('Supplier Emission'!$F$15:$F$49=$E$541)),
            ""),
    "")</f>
        <v/>
      </c>
      <c r="L1149" s="311" t="str">
        <f t="array" ref="L1149">IFERROR(
    XLOOKUP(F1149,
            _xlws.FILTER('Supplier Emission'!$G$15:$G$49,
                   ('Supplier Emission'!$D$15:$D$49=H1149) * ('Supplier Emission'!$F$15:$F$49=$E$541)),
            _xlws.FILTER('Supplier Emission'!$J$15:$J$49,
                   ('Supplier Emission'!$D$15:$D$49=H1149) * ('Supplier Emission'!$F$15:$F$49=$E$541)),
            ""),
    "")</f>
        <v/>
      </c>
      <c r="M1149" s="311" t="str">
        <f t="array" ref="M1149">IFERROR(
    XLOOKUP(F1149,
            _xlws.FILTER('Supplier Emission'!$G$15:$G$49,
                   ('Supplier Emission'!$D$15:$D$49=H1149) * ('Supplier Emission'!$F$15:$F$49=$E$541)),
            _xlws.FILTER('Supplier Emission'!$M$15:$M$49,
                   ('Supplier Emission'!$D$15:$D$49=H1149) * ('Supplier Emission'!$F$15:$F$49=$E$541)),
            ""),
    "")</f>
        <v/>
      </c>
      <c r="N1149" s="311" t="str">
        <f t="array" ref="N1149">IFERROR(
    XLOOKUP(F1149,
            _xlws.FILTER('Supplier Emission'!$G$15:$G$49,
                   ('Supplier Emission'!$D$15:$D$49=H1149) * ('Supplier Emission'!$F$15:$F$49=$E$541)),
            _xlws.FILTER('Supplier Emission'!$H$15:$H$49,
                   ('Supplier Emission'!$D$15:$D$49=H1149) * ('Supplier Emission'!$F$15:$F$49=$E$541)),
            ""),
    "")</f>
        <v/>
      </c>
      <c r="O1149" s="311" t="str">
        <f t="array" ref="O1149">XLOOKUP(1,('Emission Factors'!$E$5:$E$488='GHG emissions calculations'!$F1149)*('Emission Factors'!$H$5:$H$488='GHG emissions calculations'!$H1149),INDEX('Emission Factors'!$E$5:$T$488,0,MATCH('GHG emissions calculations'!O$6,'Emission Factors'!$E$5:$T$5,0)),"",0)</f>
        <v/>
      </c>
      <c r="P1149" s="313" t="str">
        <f t="array" ref="P1149">IFERROR(
    INDEX('Emission Factors'!$E$5:$P$488,
          MATCH(1,
                ('Emission Factors'!$E$5:$E$488 = 'GHG emissions calculations'!$F1149) *
                ('Emission Factors'!$H$5:$H$488 = 'GHG emissions calculations'!$H1149),
                0),
          MATCH('GHG emissions calculations'!P$6,'Emission Factors'!$E$5:$P$5,0)),
    "")</f>
        <v/>
      </c>
      <c r="Q1149" s="311" t="str">
        <f t="array" ref="Q1149">IFERROR(
    IF(
        INDEX('Emission Factors'!$E$5:$P$488,
              MATCH(1,
                    ('Emission Factors'!$E$5:$E$488 = 'GHG emissions calculations'!$F1149) *
                    ('Emission Factors'!$H$5:$H$488 = 'GHG emissions calculations'!$H1149),
                    0),
              MATCH('GHG emissions calculations'!Q$6, 'Emission Factors'!$E$5:$P$5, 0)) &lt;&gt; "",
        INDEX('Emission Factors'!$E$5:$P$488,
              MATCH(1,
                    ('Emission Factors'!$E$5:$E$488 = 'GHG emissions calculations'!$F1149) *
                    ('Emission Factors'!$H$5:$H$488 = 'GHG emissions calculations'!$H1149),
                    0),
              MATCH('GHG emissions calculations'!Q$6, 'Emission Factors'!$E$5:$P$5, 0)),
        ""),
    "")</f>
        <v/>
      </c>
      <c r="R1149" s="311" t="str">
        <f t="array" ref="R1149">IFERROR(
    IF(
        INDEX('Emission Factors'!$E$5:$R$488,
              MATCH(1,
                    ('Emission Factors'!$E$5:$E$488 = 'GHG emissions calculations'!$F1149) *
                    ('Emission Factors'!$H$5:$H$488 = 'GHG emissions calculations'!$H1149),
                    0),
              MATCH('GHG emissions calculations'!R$6, 'Emission Factors'!$E$5:$R$5, 0)) &lt;&gt; "",
        INDEX('Emission Factors'!$E$5:$R$488,
              MATCH(1,
                    ('Emission Factors'!$E$5:$E$488 = 'GHG emissions calculations'!$F1149) *
                    ('Emission Factors'!$H$5:$H$488 = 'GHG emissions calculations'!$H1149),
                    0),
              MATCH('GHG emissions calculations'!R$6, 'Emission Factors'!$E$5:$R$5, 0)),
        ""),
    "")</f>
        <v/>
      </c>
      <c r="S1149" s="312">
        <f t="shared" si="2"/>
        <v>0</v>
      </c>
      <c r="T1149" s="23"/>
    </row>
    <row r="1150" ht="15.75" customHeight="1" outlineLevel="1">
      <c r="A1150" s="23"/>
      <c r="B1150" s="71"/>
      <c r="C1150" s="71"/>
      <c r="D1150" s="71"/>
      <c r="E1150" s="314"/>
      <c r="F1150" s="311" t="str">
        <f>Lists!T503</f>
        <v>Zinc Virgin - Africa</v>
      </c>
      <c r="G1150" s="311" t="str">
        <f t="array" ref="G1150">XLOOKUP(1,('Emission Factors'!$E$5:$E$488='GHG emissions calculations'!$F1150)*('Emission Factors'!$H$5:$H$488='GHG emissions calculations'!$H1150),INDEX('Emission Factors'!$E$5:$T$488,0,MATCH('GHG emissions calculations'!G$6,'Emission Factors'!$E$5:$T$5,0)),"",0)</f>
        <v/>
      </c>
      <c r="H1150" s="311" t="s">
        <v>237</v>
      </c>
      <c r="I1150" s="312" t="str">
        <f>IF(
    SUMIFS('Import data'!$L$25:$L$80,
           'Import data'!$J$25:$J$80, F1150,
           'Import data'!$G$25:$G$80, 'GHG emissions calculations'!$H1150,
           'Import data'!$I$25:$I$80,$E$541) &lt;&gt; 0,
    SUMIFS('Import data'!$L$25:$L$80,
           'Import data'!$J$25:$J$80, F1150,
           'Import data'!$G$25:$G$80, 'GHG emissions calculations'!$H1150,
           'Import data'!$I$25:$I$80,$E$541),
    ""
)</f>
        <v/>
      </c>
      <c r="J1150" s="311" t="str">
        <f t="array" ref="J1150">IF(
    XLOOKUP(F1150, 'Import data'!$J$26:$J$47, 'Import data'!$M$26:$M$47, "", 0) = "Please add the region-specific supplier emission factor or choose a different region available in the IAEG database.",
    "",
    XLOOKUP(F1150, 'Import data'!$J$26:$J$47, 'Import data'!$M$26:$M$47, "", 0)
)</f>
        <v/>
      </c>
      <c r="K1150" s="311" t="str">
        <f t="array" ref="K1150">IFERROR(
    XLOOKUP(F1150,
            _xlws.FILTER('Supplier Emission'!$G$15:$G$49,
                   ('Supplier Emission'!$D$15:$D$49=H1150) * ('Supplier Emission'!$F$15:$F$49=$E$541)),
            _xlws.FILTER('Supplier Emission'!$I$15:$I$49,
                   ('Supplier Emission'!$D$15:$D$49=H1150) * ('Supplier Emission'!$F$15:$F$49=$E$541)),
            ""),
    "")</f>
        <v/>
      </c>
      <c r="L1150" s="311" t="str">
        <f t="array" ref="L1150">IFERROR(
    XLOOKUP(F1150,
            _xlws.FILTER('Supplier Emission'!$G$15:$G$49,
                   ('Supplier Emission'!$D$15:$D$49=H1150) * ('Supplier Emission'!$F$15:$F$49=$E$541)),
            _xlws.FILTER('Supplier Emission'!$J$15:$J$49,
                   ('Supplier Emission'!$D$15:$D$49=H1150) * ('Supplier Emission'!$F$15:$F$49=$E$541)),
            ""),
    "")</f>
        <v/>
      </c>
      <c r="M1150" s="311" t="str">
        <f t="array" ref="M1150">IFERROR(
    XLOOKUP(F1150,
            _xlws.FILTER('Supplier Emission'!$G$15:$G$49,
                   ('Supplier Emission'!$D$15:$D$49=H1150) * ('Supplier Emission'!$F$15:$F$49=$E$541)),
            _xlws.FILTER('Supplier Emission'!$M$15:$M$49,
                   ('Supplier Emission'!$D$15:$D$49=H1150) * ('Supplier Emission'!$F$15:$F$49=$E$541)),
            ""),
    "")</f>
        <v/>
      </c>
      <c r="N1150" s="311" t="str">
        <f t="array" ref="N1150">IFERROR(
    XLOOKUP(F1150,
            _xlws.FILTER('Supplier Emission'!$G$15:$G$49,
                   ('Supplier Emission'!$D$15:$D$49=H1150) * ('Supplier Emission'!$F$15:$F$49=$E$541)),
            _xlws.FILTER('Supplier Emission'!$H$15:$H$49,
                   ('Supplier Emission'!$D$15:$D$49=H1150) * ('Supplier Emission'!$F$15:$F$49=$E$541)),
            ""),
    "")</f>
        <v/>
      </c>
      <c r="O1150" s="311" t="str">
        <f t="array" ref="O1150">XLOOKUP(1,('Emission Factors'!$E$5:$E$488='GHG emissions calculations'!$F1150)*('Emission Factors'!$H$5:$H$488='GHG emissions calculations'!$H1150),INDEX('Emission Factors'!$E$5:$T$488,0,MATCH('GHG emissions calculations'!O$6,'Emission Factors'!$E$5:$T$5,0)),"",0)</f>
        <v/>
      </c>
      <c r="P1150" s="313" t="str">
        <f t="array" ref="P1150">IFERROR(
    INDEX('Emission Factors'!$E$5:$P$488,
          MATCH(1,
                ('Emission Factors'!$E$5:$E$488 = 'GHG emissions calculations'!$F1150) *
                ('Emission Factors'!$H$5:$H$488 = 'GHG emissions calculations'!$H1150),
                0),
          MATCH('GHG emissions calculations'!P$6,'Emission Factors'!$E$5:$P$5,0)),
    "")</f>
        <v/>
      </c>
      <c r="Q1150" s="311" t="str">
        <f t="array" ref="Q1150">IFERROR(
    IF(
        INDEX('Emission Factors'!$E$5:$P$488,
              MATCH(1,
                    ('Emission Factors'!$E$5:$E$488 = 'GHG emissions calculations'!$F1150) *
                    ('Emission Factors'!$H$5:$H$488 = 'GHG emissions calculations'!$H1150),
                    0),
              MATCH('GHG emissions calculations'!Q$6, 'Emission Factors'!$E$5:$P$5, 0)) &lt;&gt; "",
        INDEX('Emission Factors'!$E$5:$P$488,
              MATCH(1,
                    ('Emission Factors'!$E$5:$E$488 = 'GHG emissions calculations'!$F1150) *
                    ('Emission Factors'!$H$5:$H$488 = 'GHG emissions calculations'!$H1150),
                    0),
              MATCH('GHG emissions calculations'!Q$6, 'Emission Factors'!$E$5:$P$5, 0)),
        ""),
    "")</f>
        <v/>
      </c>
      <c r="R1150" s="311" t="str">
        <f t="array" ref="R1150">IFERROR(
    IF(
        INDEX('Emission Factors'!$E$5:$R$488,
              MATCH(1,
                    ('Emission Factors'!$E$5:$E$488 = 'GHG emissions calculations'!$F1150) *
                    ('Emission Factors'!$H$5:$H$488 = 'GHG emissions calculations'!$H1150),
                    0),
              MATCH('GHG emissions calculations'!R$6, 'Emission Factors'!$E$5:$R$5, 0)) &lt;&gt; "",
        INDEX('Emission Factors'!$E$5:$R$488,
              MATCH(1,
                    ('Emission Factors'!$E$5:$E$488 = 'GHG emissions calculations'!$F1150) *
                    ('Emission Factors'!$H$5:$H$488 = 'GHG emissions calculations'!$H1150),
                    0),
              MATCH('GHG emissions calculations'!R$6, 'Emission Factors'!$E$5:$R$5, 0)),
        ""),
    "")</f>
        <v/>
      </c>
      <c r="S1150" s="312">
        <f t="shared" si="2"/>
        <v>0</v>
      </c>
      <c r="T1150" s="23"/>
    </row>
    <row r="1151" ht="15.75" customHeight="1" outlineLevel="1">
      <c r="A1151" s="23"/>
      <c r="B1151" s="71"/>
      <c r="C1151" s="71"/>
      <c r="D1151" s="71"/>
      <c r="E1151" s="314"/>
      <c r="F1151" s="311" t="str">
        <f>Lists!T501</f>
        <v>Zinc Virgin - America</v>
      </c>
      <c r="G1151" s="311" t="str">
        <f t="array" ref="G1151">XLOOKUP(1,('Emission Factors'!$E$5:$E$488='GHG emissions calculations'!$F1151)*('Emission Factors'!$H$5:$H$488='GHG emissions calculations'!$H1151),INDEX('Emission Factors'!$E$5:$T$488,0,MATCH('GHG emissions calculations'!G$6,'Emission Factors'!$E$5:$T$5,0)),"",0)</f>
        <v/>
      </c>
      <c r="H1151" s="311" t="s">
        <v>237</v>
      </c>
      <c r="I1151" s="312" t="str">
        <f>IF(
    SUMIFS('Import data'!$L$25:$L$80,
           'Import data'!$J$25:$J$80, F1151,
           'Import data'!$G$25:$G$80, 'GHG emissions calculations'!$H1151,
           'Import data'!$I$25:$I$80,$E$541) &lt;&gt; 0,
    SUMIFS('Import data'!$L$25:$L$80,
           'Import data'!$J$25:$J$80, F1151,
           'Import data'!$G$25:$G$80, 'GHG emissions calculations'!$H1151,
           'Import data'!$I$25:$I$80,$E$541),
    ""
)</f>
        <v/>
      </c>
      <c r="J1151" s="311" t="str">
        <f t="array" ref="J1151">IF(
    XLOOKUP(F1151, 'Import data'!$J$26:$J$47, 'Import data'!$M$26:$M$47, "", 0) = "Please add the region-specific supplier emission factor or choose a different region available in the IAEG database.",
    "",
    XLOOKUP(F1151, 'Import data'!$J$26:$J$47, 'Import data'!$M$26:$M$47, "", 0)
)</f>
        <v/>
      </c>
      <c r="K1151" s="311" t="str">
        <f t="array" ref="K1151">IFERROR(
    XLOOKUP(F1151,
            _xlws.FILTER('Supplier Emission'!$G$15:$G$49,
                   ('Supplier Emission'!$D$15:$D$49=H1151) * ('Supplier Emission'!$F$15:$F$49=$E$541)),
            _xlws.FILTER('Supplier Emission'!$I$15:$I$49,
                   ('Supplier Emission'!$D$15:$D$49=H1151) * ('Supplier Emission'!$F$15:$F$49=$E$541)),
            ""),
    "")</f>
        <v/>
      </c>
      <c r="L1151" s="311" t="str">
        <f t="array" ref="L1151">IFERROR(
    XLOOKUP(F1151,
            _xlws.FILTER('Supplier Emission'!$G$15:$G$49,
                   ('Supplier Emission'!$D$15:$D$49=H1151) * ('Supplier Emission'!$F$15:$F$49=$E$541)),
            _xlws.FILTER('Supplier Emission'!$J$15:$J$49,
                   ('Supplier Emission'!$D$15:$D$49=H1151) * ('Supplier Emission'!$F$15:$F$49=$E$541)),
            ""),
    "")</f>
        <v/>
      </c>
      <c r="M1151" s="311" t="str">
        <f t="array" ref="M1151">IFERROR(
    XLOOKUP(F1151,
            _xlws.FILTER('Supplier Emission'!$G$15:$G$49,
                   ('Supplier Emission'!$D$15:$D$49=H1151) * ('Supplier Emission'!$F$15:$F$49=$E$541)),
            _xlws.FILTER('Supplier Emission'!$M$15:$M$49,
                   ('Supplier Emission'!$D$15:$D$49=H1151) * ('Supplier Emission'!$F$15:$F$49=$E$541)),
            ""),
    "")</f>
        <v/>
      </c>
      <c r="N1151" s="311" t="str">
        <f t="array" ref="N1151">IFERROR(
    XLOOKUP(F1151,
            _xlws.FILTER('Supplier Emission'!$G$15:$G$49,
                   ('Supplier Emission'!$D$15:$D$49=H1151) * ('Supplier Emission'!$F$15:$F$49=$E$541)),
            _xlws.FILTER('Supplier Emission'!$H$15:$H$49,
                   ('Supplier Emission'!$D$15:$D$49=H1151) * ('Supplier Emission'!$F$15:$F$49=$E$541)),
            ""),
    "")</f>
        <v/>
      </c>
      <c r="O1151" s="311" t="str">
        <f t="array" ref="O1151">XLOOKUP(1,('Emission Factors'!$E$5:$E$488='GHG emissions calculations'!$F1151)*('Emission Factors'!$H$5:$H$488='GHG emissions calculations'!$H1151),INDEX('Emission Factors'!$E$5:$T$488,0,MATCH('GHG emissions calculations'!O$6,'Emission Factors'!$E$5:$T$5,0)),"",0)</f>
        <v/>
      </c>
      <c r="P1151" s="313" t="str">
        <f t="array" ref="P1151">IFERROR(
    INDEX('Emission Factors'!$E$5:$P$488,
          MATCH(1,
                ('Emission Factors'!$E$5:$E$488 = 'GHG emissions calculations'!$F1151) *
                ('Emission Factors'!$H$5:$H$488 = 'GHG emissions calculations'!$H1151),
                0),
          MATCH('GHG emissions calculations'!P$6,'Emission Factors'!$E$5:$P$5,0)),
    "")</f>
        <v/>
      </c>
      <c r="Q1151" s="311" t="str">
        <f t="array" ref="Q1151">IFERROR(
    IF(
        INDEX('Emission Factors'!$E$5:$P$488,
              MATCH(1,
                    ('Emission Factors'!$E$5:$E$488 = 'GHG emissions calculations'!$F1151) *
                    ('Emission Factors'!$H$5:$H$488 = 'GHG emissions calculations'!$H1151),
                    0),
              MATCH('GHG emissions calculations'!Q$6, 'Emission Factors'!$E$5:$P$5, 0)) &lt;&gt; "",
        INDEX('Emission Factors'!$E$5:$P$488,
              MATCH(1,
                    ('Emission Factors'!$E$5:$E$488 = 'GHG emissions calculations'!$F1151) *
                    ('Emission Factors'!$H$5:$H$488 = 'GHG emissions calculations'!$H1151),
                    0),
              MATCH('GHG emissions calculations'!Q$6, 'Emission Factors'!$E$5:$P$5, 0)),
        ""),
    "")</f>
        <v/>
      </c>
      <c r="R1151" s="311" t="str">
        <f t="array" ref="R1151">IFERROR(
    IF(
        INDEX('Emission Factors'!$E$5:$R$488,
              MATCH(1,
                    ('Emission Factors'!$E$5:$E$488 = 'GHG emissions calculations'!$F1151) *
                    ('Emission Factors'!$H$5:$H$488 = 'GHG emissions calculations'!$H1151),
                    0),
              MATCH('GHG emissions calculations'!R$6, 'Emission Factors'!$E$5:$R$5, 0)) &lt;&gt; "",
        INDEX('Emission Factors'!$E$5:$R$488,
              MATCH(1,
                    ('Emission Factors'!$E$5:$E$488 = 'GHG emissions calculations'!$F1151) *
                    ('Emission Factors'!$H$5:$H$488 = 'GHG emissions calculations'!$H1151),
                    0),
              MATCH('GHG emissions calculations'!R$6, 'Emission Factors'!$E$5:$R$5, 0)),
        ""),
    "")</f>
        <v/>
      </c>
      <c r="S1151" s="312">
        <f t="shared" si="2"/>
        <v>0</v>
      </c>
      <c r="T1151" s="23"/>
    </row>
    <row r="1152" ht="15.75" customHeight="1" outlineLevel="1">
      <c r="A1152" s="23"/>
      <c r="B1152" s="71"/>
      <c r="C1152" s="71"/>
      <c r="D1152" s="71"/>
      <c r="E1152" s="314"/>
      <c r="F1152" s="311" t="str">
        <f>Lists!T504</f>
        <v>Zinc Virgin - Asia</v>
      </c>
      <c r="G1152" s="311" t="str">
        <f t="array" ref="G1152">XLOOKUP(1,('Emission Factors'!$E$5:$E$488='GHG emissions calculations'!$F1152)*('Emission Factors'!$H$5:$H$488='GHG emissions calculations'!$H1152),INDEX('Emission Factors'!$E$5:$T$488,0,MATCH('GHG emissions calculations'!G$6,'Emission Factors'!$E$5:$T$5,0)),"",0)</f>
        <v/>
      </c>
      <c r="H1152" s="311" t="s">
        <v>237</v>
      </c>
      <c r="I1152" s="312" t="str">
        <f>IF(
    SUMIFS('Import data'!$L$25:$L$80,
           'Import data'!$J$25:$J$80, F1152,
           'Import data'!$G$25:$G$80, 'GHG emissions calculations'!$H1152,
           'Import data'!$I$25:$I$80,$E$541) &lt;&gt; 0,
    SUMIFS('Import data'!$L$25:$L$80,
           'Import data'!$J$25:$J$80, F1152,
           'Import data'!$G$25:$G$80, 'GHG emissions calculations'!$H1152,
           'Import data'!$I$25:$I$80,$E$541),
    ""
)</f>
        <v/>
      </c>
      <c r="J1152" s="311" t="str">
        <f t="array" ref="J1152">IF(
    XLOOKUP(F1152, 'Import data'!$J$26:$J$47, 'Import data'!$M$26:$M$47, "", 0) = "Please add the region-specific supplier emission factor or choose a different region available in the IAEG database.",
    "",
    XLOOKUP(F1152, 'Import data'!$J$26:$J$47, 'Import data'!$M$26:$M$47, "", 0)
)</f>
        <v/>
      </c>
      <c r="K1152" s="311" t="str">
        <f t="array" ref="K1152">IFERROR(
    XLOOKUP(F1152,
            _xlws.FILTER('Supplier Emission'!$G$15:$G$49,
                   ('Supplier Emission'!$D$15:$D$49=H1152) * ('Supplier Emission'!$F$15:$F$49=$E$541)),
            _xlws.FILTER('Supplier Emission'!$I$15:$I$49,
                   ('Supplier Emission'!$D$15:$D$49=H1152) * ('Supplier Emission'!$F$15:$F$49=$E$541)),
            ""),
    "")</f>
        <v/>
      </c>
      <c r="L1152" s="311" t="str">
        <f t="array" ref="L1152">IFERROR(
    XLOOKUP(F1152,
            _xlws.FILTER('Supplier Emission'!$G$15:$G$49,
                   ('Supplier Emission'!$D$15:$D$49=H1152) * ('Supplier Emission'!$F$15:$F$49=$E$541)),
            _xlws.FILTER('Supplier Emission'!$J$15:$J$49,
                   ('Supplier Emission'!$D$15:$D$49=H1152) * ('Supplier Emission'!$F$15:$F$49=$E$541)),
            ""),
    "")</f>
        <v/>
      </c>
      <c r="M1152" s="311" t="str">
        <f t="array" ref="M1152">IFERROR(
    XLOOKUP(F1152,
            _xlws.FILTER('Supplier Emission'!$G$15:$G$49,
                   ('Supplier Emission'!$D$15:$D$49=H1152) * ('Supplier Emission'!$F$15:$F$49=$E$541)),
            _xlws.FILTER('Supplier Emission'!$M$15:$M$49,
                   ('Supplier Emission'!$D$15:$D$49=H1152) * ('Supplier Emission'!$F$15:$F$49=$E$541)),
            ""),
    "")</f>
        <v/>
      </c>
      <c r="N1152" s="311" t="str">
        <f t="array" ref="N1152">IFERROR(
    XLOOKUP(F1152,
            _xlws.FILTER('Supplier Emission'!$G$15:$G$49,
                   ('Supplier Emission'!$D$15:$D$49=H1152) * ('Supplier Emission'!$F$15:$F$49=$E$541)),
            _xlws.FILTER('Supplier Emission'!$H$15:$H$49,
                   ('Supplier Emission'!$D$15:$D$49=H1152) * ('Supplier Emission'!$F$15:$F$49=$E$541)),
            ""),
    "")</f>
        <v/>
      </c>
      <c r="O1152" s="311" t="str">
        <f t="array" ref="O1152">XLOOKUP(1,('Emission Factors'!$E$5:$E$488='GHG emissions calculations'!$F1152)*('Emission Factors'!$H$5:$H$488='GHG emissions calculations'!$H1152),INDEX('Emission Factors'!$E$5:$T$488,0,MATCH('GHG emissions calculations'!O$6,'Emission Factors'!$E$5:$T$5,0)),"",0)</f>
        <v/>
      </c>
      <c r="P1152" s="313" t="str">
        <f t="array" ref="P1152">IFERROR(
    INDEX('Emission Factors'!$E$5:$P$488,
          MATCH(1,
                ('Emission Factors'!$E$5:$E$488 = 'GHG emissions calculations'!$F1152) *
                ('Emission Factors'!$H$5:$H$488 = 'GHG emissions calculations'!$H1152),
                0),
          MATCH('GHG emissions calculations'!P$6,'Emission Factors'!$E$5:$P$5,0)),
    "")</f>
        <v/>
      </c>
      <c r="Q1152" s="311" t="str">
        <f t="array" ref="Q1152">IFERROR(
    IF(
        INDEX('Emission Factors'!$E$5:$P$488,
              MATCH(1,
                    ('Emission Factors'!$E$5:$E$488 = 'GHG emissions calculations'!$F1152) *
                    ('Emission Factors'!$H$5:$H$488 = 'GHG emissions calculations'!$H1152),
                    0),
              MATCH('GHG emissions calculations'!Q$6, 'Emission Factors'!$E$5:$P$5, 0)) &lt;&gt; "",
        INDEX('Emission Factors'!$E$5:$P$488,
              MATCH(1,
                    ('Emission Factors'!$E$5:$E$488 = 'GHG emissions calculations'!$F1152) *
                    ('Emission Factors'!$H$5:$H$488 = 'GHG emissions calculations'!$H1152),
                    0),
              MATCH('GHG emissions calculations'!Q$6, 'Emission Factors'!$E$5:$P$5, 0)),
        ""),
    "")</f>
        <v/>
      </c>
      <c r="R1152" s="311" t="str">
        <f t="array" ref="R1152">IFERROR(
    IF(
        INDEX('Emission Factors'!$E$5:$R$488,
              MATCH(1,
                    ('Emission Factors'!$E$5:$E$488 = 'GHG emissions calculations'!$F1152) *
                    ('Emission Factors'!$H$5:$H$488 = 'GHG emissions calculations'!$H1152),
                    0),
              MATCH('GHG emissions calculations'!R$6, 'Emission Factors'!$E$5:$R$5, 0)) &lt;&gt; "",
        INDEX('Emission Factors'!$E$5:$R$488,
              MATCH(1,
                    ('Emission Factors'!$E$5:$E$488 = 'GHG emissions calculations'!$F1152) *
                    ('Emission Factors'!$H$5:$H$488 = 'GHG emissions calculations'!$H1152),
                    0),
              MATCH('GHG emissions calculations'!R$6, 'Emission Factors'!$E$5:$R$5, 0)),
        ""),
    "")</f>
        <v/>
      </c>
      <c r="S1152" s="312">
        <f t="shared" si="2"/>
        <v>0</v>
      </c>
      <c r="T1152" s="23"/>
    </row>
    <row r="1153" ht="15.75" customHeight="1" outlineLevel="1">
      <c r="A1153" s="23"/>
      <c r="B1153" s="71"/>
      <c r="C1153" s="71"/>
      <c r="D1153" s="71"/>
      <c r="E1153" s="314"/>
      <c r="F1153" s="311" t="str">
        <f>Lists!T502</f>
        <v>Zinc Virgin - Europe</v>
      </c>
      <c r="G1153" s="311" t="str">
        <f t="array" ref="G1153">XLOOKUP(1,('Emission Factors'!$E$5:$E$488='GHG emissions calculations'!$F1153)*('Emission Factors'!$H$5:$H$488='GHG emissions calculations'!$H1153),INDEX('Emission Factors'!$E$5:$T$488,0,MATCH('GHG emissions calculations'!G$6,'Emission Factors'!$E$5:$T$5,0)),"",0)</f>
        <v/>
      </c>
      <c r="H1153" s="311" t="s">
        <v>237</v>
      </c>
      <c r="I1153" s="312" t="str">
        <f>IF(
    SUMIFS('Import data'!$L$25:$L$80,
           'Import data'!$J$25:$J$80, F1153,
           'Import data'!$G$25:$G$80, 'GHG emissions calculations'!$H1153,
           'Import data'!$I$25:$I$80,$E$541) &lt;&gt; 0,
    SUMIFS('Import data'!$L$25:$L$80,
           'Import data'!$J$25:$J$80, F1153,
           'Import data'!$G$25:$G$80, 'GHG emissions calculations'!$H1153,
           'Import data'!$I$25:$I$80,$E$541),
    ""
)</f>
        <v/>
      </c>
      <c r="J1153" s="311" t="str">
        <f t="array" ref="J1153">IF(
    XLOOKUP(F1153, 'Import data'!$J$26:$J$47, 'Import data'!$M$26:$M$47, "", 0) = "Please add the region-specific supplier emission factor or choose a different region available in the IAEG database.",
    "",
    XLOOKUP(F1153, 'Import data'!$J$26:$J$47, 'Import data'!$M$26:$M$47, "", 0)
)</f>
        <v/>
      </c>
      <c r="K1153" s="311" t="str">
        <f t="array" ref="K1153">IFERROR(
    XLOOKUP(F1153,
            _xlws.FILTER('Supplier Emission'!$G$15:$G$49,
                   ('Supplier Emission'!$D$15:$D$49=H1153) * ('Supplier Emission'!$F$15:$F$49=$E$541)),
            _xlws.FILTER('Supplier Emission'!$I$15:$I$49,
                   ('Supplier Emission'!$D$15:$D$49=H1153) * ('Supplier Emission'!$F$15:$F$49=$E$541)),
            ""),
    "")</f>
        <v/>
      </c>
      <c r="L1153" s="311" t="str">
        <f t="array" ref="L1153">IFERROR(
    XLOOKUP(F1153,
            _xlws.FILTER('Supplier Emission'!$G$15:$G$49,
                   ('Supplier Emission'!$D$15:$D$49=H1153) * ('Supplier Emission'!$F$15:$F$49=$E$541)),
            _xlws.FILTER('Supplier Emission'!$J$15:$J$49,
                   ('Supplier Emission'!$D$15:$D$49=H1153) * ('Supplier Emission'!$F$15:$F$49=$E$541)),
            ""),
    "")</f>
        <v/>
      </c>
      <c r="M1153" s="311" t="str">
        <f t="array" ref="M1153">IFERROR(
    XLOOKUP(F1153,
            _xlws.FILTER('Supplier Emission'!$G$15:$G$49,
                   ('Supplier Emission'!$D$15:$D$49=H1153) * ('Supplier Emission'!$F$15:$F$49=$E$541)),
            _xlws.FILTER('Supplier Emission'!$M$15:$M$49,
                   ('Supplier Emission'!$D$15:$D$49=H1153) * ('Supplier Emission'!$F$15:$F$49=$E$541)),
            ""),
    "")</f>
        <v/>
      </c>
      <c r="N1153" s="311" t="str">
        <f t="array" ref="N1153">IFERROR(
    XLOOKUP(F1153,
            _xlws.FILTER('Supplier Emission'!$G$15:$G$49,
                   ('Supplier Emission'!$D$15:$D$49=H1153) * ('Supplier Emission'!$F$15:$F$49=$E$541)),
            _xlws.FILTER('Supplier Emission'!$H$15:$H$49,
                   ('Supplier Emission'!$D$15:$D$49=H1153) * ('Supplier Emission'!$F$15:$F$49=$E$541)),
            ""),
    "")</f>
        <v/>
      </c>
      <c r="O1153" s="311" t="str">
        <f t="array" ref="O1153">XLOOKUP(1,('Emission Factors'!$E$5:$E$488='GHG emissions calculations'!$F1153)*('Emission Factors'!$H$5:$H$488='GHG emissions calculations'!$H1153),INDEX('Emission Factors'!$E$5:$T$488,0,MATCH('GHG emissions calculations'!O$6,'Emission Factors'!$E$5:$T$5,0)),"",0)</f>
        <v>Zinc</v>
      </c>
      <c r="P1153" s="313">
        <f t="array" ref="P1153">IFERROR(
    INDEX('Emission Factors'!$E$5:$P$488,
          MATCH(1,
                ('Emission Factors'!$E$5:$E$488 = 'GHG emissions calculations'!$F1153) *
                ('Emission Factors'!$H$5:$H$488 = 'GHG emissions calculations'!$H1153),
                0),
          MATCH('GHG emissions calculations'!P$6,'Emission Factors'!$E$5:$P$5,0)),
    "")</f>
        <v>2.69</v>
      </c>
      <c r="Q1153" s="311" t="str">
        <f t="array" ref="Q1153">IFERROR(
    IF(
        INDEX('Emission Factors'!$E$5:$P$488,
              MATCH(1,
                    ('Emission Factors'!$E$5:$E$488 = 'GHG emissions calculations'!$F1153) *
                    ('Emission Factors'!$H$5:$H$488 = 'GHG emissions calculations'!$H1153),
                    0),
              MATCH('GHG emissions calculations'!Q$6, 'Emission Factors'!$E$5:$P$5, 0)) &lt;&gt; "",
        INDEX('Emission Factors'!$E$5:$P$488,
              MATCH(1,
                    ('Emission Factors'!$E$5:$E$488 = 'GHG emissions calculations'!$F1153) *
                    ('Emission Factors'!$H$5:$H$488 = 'GHG emissions calculations'!$H1153),
                    0),
              MATCH('GHG emissions calculations'!Q$6, 'Emission Factors'!$E$5:$P$5, 0)),
        ""),
    "")</f>
        <v>kgCO2e/kg</v>
      </c>
      <c r="R1153" s="311" t="str">
        <f t="array" ref="R1153">IFERROR(
    IF(
        INDEX('Emission Factors'!$E$5:$R$488,
              MATCH(1,
                    ('Emission Factors'!$E$5:$E$488 = 'GHG emissions calculations'!$F1153) *
                    ('Emission Factors'!$H$5:$H$488 = 'GHG emissions calculations'!$H1153),
                    0),
              MATCH('GHG emissions calculations'!R$6, 'Emission Factors'!$E$5:$R$5, 0)) &lt;&gt; "",
        INDEX('Emission Factors'!$E$5:$R$488,
              MATCH(1,
                    ('Emission Factors'!$E$5:$E$488 = 'GHG emissions calculations'!$F1153) *
                    ('Emission Factors'!$H$5:$H$488 = 'GHG emissions calculations'!$H1153),
                    0),
              MATCH('GHG emissions calculations'!R$6, 'Emission Factors'!$E$5:$R$5, 0)),
        ""),
    "")</f>
        <v>Europe</v>
      </c>
      <c r="S1153" s="312">
        <f t="shared" si="2"/>
        <v>0</v>
      </c>
      <c r="T1153" s="23"/>
    </row>
    <row r="1154" ht="15.75" customHeight="1" outlineLevel="1">
      <c r="A1154" s="23"/>
      <c r="B1154" s="71"/>
      <c r="C1154" s="71"/>
      <c r="D1154" s="71"/>
      <c r="E1154" s="314"/>
      <c r="F1154" s="311" t="str">
        <f>Lists!T507</f>
        <v>Zinc Virgin - Global or unspecified region</v>
      </c>
      <c r="G1154" s="311" t="str">
        <f t="array" ref="G1154">XLOOKUP(1,('Emission Factors'!$E$5:$E$488='GHG emissions calculations'!$F1154)*('Emission Factors'!$H$5:$H$488='GHG emissions calculations'!$H1154),INDEX('Emission Factors'!$E$5:$T$488,0,MATCH('GHG emissions calculations'!G$6,'Emission Factors'!$E$5:$T$5,0)),"",0)</f>
        <v/>
      </c>
      <c r="H1154" s="311" t="s">
        <v>237</v>
      </c>
      <c r="I1154" s="312" t="str">
        <f>IF(
    SUMIFS('Import data'!$L$25:$L$80,
           'Import data'!$J$25:$J$80, F1154,
           'Import data'!$G$25:$G$80, 'GHG emissions calculations'!$H1154,
           'Import data'!$I$25:$I$80,$E$541) &lt;&gt; 0,
    SUMIFS('Import data'!$L$25:$L$80,
           'Import data'!$J$25:$J$80, F1154,
           'Import data'!$G$25:$G$80, 'GHG emissions calculations'!$H1154,
           'Import data'!$I$25:$I$80,$E$541),
    ""
)</f>
        <v/>
      </c>
      <c r="J1154" s="311" t="str">
        <f t="array" ref="J1154">IF(
    XLOOKUP(F1154, 'Import data'!$J$26:$J$47, 'Import data'!$M$26:$M$47, "", 0) = "Please add the region-specific supplier emission factor or choose a different region available in the IAEG database.",
    "",
    XLOOKUP(F1154, 'Import data'!$J$26:$J$47, 'Import data'!$M$26:$M$47, "", 0)
)</f>
        <v/>
      </c>
      <c r="K1154" s="311" t="str">
        <f t="array" ref="K1154">IFERROR(
    XLOOKUP(F1154,
            _xlws.FILTER('Supplier Emission'!$G$15:$G$49,
                   ('Supplier Emission'!$D$15:$D$49=H1154) * ('Supplier Emission'!$F$15:$F$49=$E$541)),
            _xlws.FILTER('Supplier Emission'!$I$15:$I$49,
                   ('Supplier Emission'!$D$15:$D$49=H1154) * ('Supplier Emission'!$F$15:$F$49=$E$541)),
            ""),
    "")</f>
        <v/>
      </c>
      <c r="L1154" s="311" t="str">
        <f t="array" ref="L1154">IFERROR(
    XLOOKUP(F1154,
            _xlws.FILTER('Supplier Emission'!$G$15:$G$49,
                   ('Supplier Emission'!$D$15:$D$49=H1154) * ('Supplier Emission'!$F$15:$F$49=$E$541)),
            _xlws.FILTER('Supplier Emission'!$J$15:$J$49,
                   ('Supplier Emission'!$D$15:$D$49=H1154) * ('Supplier Emission'!$F$15:$F$49=$E$541)),
            ""),
    "")</f>
        <v/>
      </c>
      <c r="M1154" s="311" t="str">
        <f t="array" ref="M1154">IFERROR(
    XLOOKUP(F1154,
            _xlws.FILTER('Supplier Emission'!$G$15:$G$49,
                   ('Supplier Emission'!$D$15:$D$49=H1154) * ('Supplier Emission'!$F$15:$F$49=$E$541)),
            _xlws.FILTER('Supplier Emission'!$M$15:$M$49,
                   ('Supplier Emission'!$D$15:$D$49=H1154) * ('Supplier Emission'!$F$15:$F$49=$E$541)),
            ""),
    "")</f>
        <v/>
      </c>
      <c r="N1154" s="311" t="str">
        <f t="array" ref="N1154">IFERROR(
    XLOOKUP(F1154,
            _xlws.FILTER('Supplier Emission'!$G$15:$G$49,
                   ('Supplier Emission'!$D$15:$D$49=H1154) * ('Supplier Emission'!$F$15:$F$49=$E$541)),
            _xlws.FILTER('Supplier Emission'!$H$15:$H$49,
                   ('Supplier Emission'!$D$15:$D$49=H1154) * ('Supplier Emission'!$F$15:$F$49=$E$541)),
            ""),
    "")</f>
        <v/>
      </c>
      <c r="O1154" s="311" t="str">
        <f t="array" ref="O1154">XLOOKUP(1,('Emission Factors'!$E$5:$E$488='GHG emissions calculations'!$F1154)*('Emission Factors'!$H$5:$H$488='GHG emissions calculations'!$H1154),INDEX('Emission Factors'!$E$5:$T$488,0,MATCH('GHG emissions calculations'!O$6,'Emission Factors'!$E$5:$T$5,0)),"",0)</f>
        <v/>
      </c>
      <c r="P1154" s="313" t="str">
        <f t="array" ref="P1154">IFERROR(
    INDEX('Emission Factors'!$E$5:$P$488,
          MATCH(1,
                ('Emission Factors'!$E$5:$E$488 = 'GHG emissions calculations'!$F1154) *
                ('Emission Factors'!$H$5:$H$488 = 'GHG emissions calculations'!$H1154),
                0),
          MATCH('GHG emissions calculations'!P$6,'Emission Factors'!$E$5:$P$5,0)),
    "")</f>
        <v/>
      </c>
      <c r="Q1154" s="311" t="str">
        <f t="array" ref="Q1154">IFERROR(
    IF(
        INDEX('Emission Factors'!$E$5:$P$488,
              MATCH(1,
                    ('Emission Factors'!$E$5:$E$488 = 'GHG emissions calculations'!$F1154) *
                    ('Emission Factors'!$H$5:$H$488 = 'GHG emissions calculations'!$H1154),
                    0),
              MATCH('GHG emissions calculations'!Q$6, 'Emission Factors'!$E$5:$P$5, 0)) &lt;&gt; "",
        INDEX('Emission Factors'!$E$5:$P$488,
              MATCH(1,
                    ('Emission Factors'!$E$5:$E$488 = 'GHG emissions calculations'!$F1154) *
                    ('Emission Factors'!$H$5:$H$488 = 'GHG emissions calculations'!$H1154),
                    0),
              MATCH('GHG emissions calculations'!Q$6, 'Emission Factors'!$E$5:$P$5, 0)),
        ""),
    "")</f>
        <v/>
      </c>
      <c r="R1154" s="311" t="str">
        <f t="array" ref="R1154">IFERROR(
    IF(
        INDEX('Emission Factors'!$E$5:$R$488,
              MATCH(1,
                    ('Emission Factors'!$E$5:$E$488 = 'GHG emissions calculations'!$F1154) *
                    ('Emission Factors'!$H$5:$H$488 = 'GHG emissions calculations'!$H1154),
                    0),
              MATCH('GHG emissions calculations'!R$6, 'Emission Factors'!$E$5:$R$5, 0)) &lt;&gt; "",
        INDEX('Emission Factors'!$E$5:$R$488,
              MATCH(1,
                    ('Emission Factors'!$E$5:$E$488 = 'GHG emissions calculations'!$F1154) *
                    ('Emission Factors'!$H$5:$H$488 = 'GHG emissions calculations'!$H1154),
                    0),
              MATCH('GHG emissions calculations'!R$6, 'Emission Factors'!$E$5:$R$5, 0)),
        ""),
    "")</f>
        <v/>
      </c>
      <c r="S1154" s="312">
        <f t="shared" si="2"/>
        <v>0</v>
      </c>
      <c r="T1154" s="23"/>
    </row>
    <row r="1155" ht="15.75" customHeight="1" outlineLevel="1">
      <c r="A1155" s="23"/>
      <c r="B1155" s="71"/>
      <c r="C1155" s="71"/>
      <c r="D1155" s="71"/>
      <c r="E1155" s="314"/>
      <c r="F1155" s="311" t="str">
        <f>Lists!T506</f>
        <v>Zinc Virgin - Middle East</v>
      </c>
      <c r="G1155" s="311" t="str">
        <f t="array" ref="G1155">XLOOKUP(1,('Emission Factors'!$E$5:$E$488='GHG emissions calculations'!$F1155)*('Emission Factors'!$H$5:$H$488='GHG emissions calculations'!$H1155),INDEX('Emission Factors'!$E$5:$T$488,0,MATCH('GHG emissions calculations'!G$6,'Emission Factors'!$E$5:$T$5,0)),"",0)</f>
        <v/>
      </c>
      <c r="H1155" s="311" t="s">
        <v>237</v>
      </c>
      <c r="I1155" s="312" t="str">
        <f>IF(
    SUMIFS('Import data'!$L$25:$L$80,
           'Import data'!$J$25:$J$80, F1155,
           'Import data'!$G$25:$G$80, 'GHG emissions calculations'!$H1155,
           'Import data'!$I$25:$I$80,$E$541) &lt;&gt; 0,
    SUMIFS('Import data'!$L$25:$L$80,
           'Import data'!$J$25:$J$80, F1155,
           'Import data'!$G$25:$G$80, 'GHG emissions calculations'!$H1155,
           'Import data'!$I$25:$I$80,$E$541),
    ""
)</f>
        <v/>
      </c>
      <c r="J1155" s="311" t="str">
        <f t="array" ref="J1155">IF(
    XLOOKUP(F1155, 'Import data'!$J$26:$J$47, 'Import data'!$M$26:$M$47, "", 0) = "Please add the region-specific supplier emission factor or choose a different region available in the IAEG database.",
    "",
    XLOOKUP(F1155, 'Import data'!$J$26:$J$47, 'Import data'!$M$26:$M$47, "", 0)
)</f>
        <v/>
      </c>
      <c r="K1155" s="311" t="str">
        <f t="array" ref="K1155">IFERROR(
    XLOOKUP(F1155,
            _xlws.FILTER('Supplier Emission'!$G$15:$G$49,
                   ('Supplier Emission'!$D$15:$D$49=H1155) * ('Supplier Emission'!$F$15:$F$49=$E$541)),
            _xlws.FILTER('Supplier Emission'!$I$15:$I$49,
                   ('Supplier Emission'!$D$15:$D$49=H1155) * ('Supplier Emission'!$F$15:$F$49=$E$541)),
            ""),
    "")</f>
        <v/>
      </c>
      <c r="L1155" s="311" t="str">
        <f t="array" ref="L1155">IFERROR(
    XLOOKUP(F1155,
            _xlws.FILTER('Supplier Emission'!$G$15:$G$49,
                   ('Supplier Emission'!$D$15:$D$49=H1155) * ('Supplier Emission'!$F$15:$F$49=$E$541)),
            _xlws.FILTER('Supplier Emission'!$J$15:$J$49,
                   ('Supplier Emission'!$D$15:$D$49=H1155) * ('Supplier Emission'!$F$15:$F$49=$E$541)),
            ""),
    "")</f>
        <v/>
      </c>
      <c r="M1155" s="311" t="str">
        <f t="array" ref="M1155">IFERROR(
    XLOOKUP(F1155,
            _xlws.FILTER('Supplier Emission'!$G$15:$G$49,
                   ('Supplier Emission'!$D$15:$D$49=H1155) * ('Supplier Emission'!$F$15:$F$49=$E$541)),
            _xlws.FILTER('Supplier Emission'!$M$15:$M$49,
                   ('Supplier Emission'!$D$15:$D$49=H1155) * ('Supplier Emission'!$F$15:$F$49=$E$541)),
            ""),
    "")</f>
        <v/>
      </c>
      <c r="N1155" s="311" t="str">
        <f t="array" ref="N1155">IFERROR(
    XLOOKUP(F1155,
            _xlws.FILTER('Supplier Emission'!$G$15:$G$49,
                   ('Supplier Emission'!$D$15:$D$49=H1155) * ('Supplier Emission'!$F$15:$F$49=$E$541)),
            _xlws.FILTER('Supplier Emission'!$H$15:$H$49,
                   ('Supplier Emission'!$D$15:$D$49=H1155) * ('Supplier Emission'!$F$15:$F$49=$E$541)),
            ""),
    "")</f>
        <v/>
      </c>
      <c r="O1155" s="311" t="str">
        <f t="array" ref="O1155">XLOOKUP(1,('Emission Factors'!$E$5:$E$488='GHG emissions calculations'!$F1155)*('Emission Factors'!$H$5:$H$488='GHG emissions calculations'!$H1155),INDEX('Emission Factors'!$E$5:$T$488,0,MATCH('GHG emissions calculations'!O$6,'Emission Factors'!$E$5:$T$5,0)),"",0)</f>
        <v/>
      </c>
      <c r="P1155" s="313" t="str">
        <f t="array" ref="P1155">IFERROR(
    INDEX('Emission Factors'!$E$5:$P$488,
          MATCH(1,
                ('Emission Factors'!$E$5:$E$488 = 'GHG emissions calculations'!$F1155) *
                ('Emission Factors'!$H$5:$H$488 = 'GHG emissions calculations'!$H1155),
                0),
          MATCH('GHG emissions calculations'!P$6,'Emission Factors'!$E$5:$P$5,0)),
    "")</f>
        <v/>
      </c>
      <c r="Q1155" s="311" t="str">
        <f t="array" ref="Q1155">IFERROR(
    IF(
        INDEX('Emission Factors'!$E$5:$P$488,
              MATCH(1,
                    ('Emission Factors'!$E$5:$E$488 = 'GHG emissions calculations'!$F1155) *
                    ('Emission Factors'!$H$5:$H$488 = 'GHG emissions calculations'!$H1155),
                    0),
              MATCH('GHG emissions calculations'!Q$6, 'Emission Factors'!$E$5:$P$5, 0)) &lt;&gt; "",
        INDEX('Emission Factors'!$E$5:$P$488,
              MATCH(1,
                    ('Emission Factors'!$E$5:$E$488 = 'GHG emissions calculations'!$F1155) *
                    ('Emission Factors'!$H$5:$H$488 = 'GHG emissions calculations'!$H1155),
                    0),
              MATCH('GHG emissions calculations'!Q$6, 'Emission Factors'!$E$5:$P$5, 0)),
        ""),
    "")</f>
        <v/>
      </c>
      <c r="R1155" s="311" t="str">
        <f t="array" ref="R1155">IFERROR(
    IF(
        INDEX('Emission Factors'!$E$5:$R$488,
              MATCH(1,
                    ('Emission Factors'!$E$5:$E$488 = 'GHG emissions calculations'!$F1155) *
                    ('Emission Factors'!$H$5:$H$488 = 'GHG emissions calculations'!$H1155),
                    0),
              MATCH('GHG emissions calculations'!R$6, 'Emission Factors'!$E$5:$R$5, 0)) &lt;&gt; "",
        INDEX('Emission Factors'!$E$5:$R$488,
              MATCH(1,
                    ('Emission Factors'!$E$5:$E$488 = 'GHG emissions calculations'!$F1155) *
                    ('Emission Factors'!$H$5:$H$488 = 'GHG emissions calculations'!$H1155),
                    0),
              MATCH('GHG emissions calculations'!R$6, 'Emission Factors'!$E$5:$R$5, 0)),
        ""),
    "")</f>
        <v/>
      </c>
      <c r="S1155" s="312">
        <f t="shared" si="2"/>
        <v>0</v>
      </c>
      <c r="T1155" s="23"/>
    </row>
    <row r="1156" ht="15.75" customHeight="1" outlineLevel="1">
      <c r="A1156" s="23"/>
      <c r="B1156" s="71"/>
      <c r="C1156" s="71"/>
      <c r="D1156" s="71"/>
      <c r="E1156" s="319"/>
      <c r="F1156" s="311" t="str">
        <f>Lists!T505</f>
        <v>Zinc Virgin - Oceania</v>
      </c>
      <c r="G1156" s="311" t="str">
        <f t="array" ref="G1156">XLOOKUP(1,('Emission Factors'!$E$5:$E$488='GHG emissions calculations'!$F1156)*('Emission Factors'!$H$5:$H$488='GHG emissions calculations'!$H1156),INDEX('Emission Factors'!$E$5:$T$488,0,MATCH('GHG emissions calculations'!G$6,'Emission Factors'!$E$5:$T$5,0)),"",0)</f>
        <v/>
      </c>
      <c r="H1156" s="311" t="s">
        <v>237</v>
      </c>
      <c r="I1156" s="312" t="str">
        <f>IF(
    SUMIFS('Import data'!$L$25:$L$80,
           'Import data'!$J$25:$J$80, F1156,
           'Import data'!$G$25:$G$80, 'GHG emissions calculations'!$H1156,
           'Import data'!$I$25:$I$80,$E$541) &lt;&gt; 0,
    SUMIFS('Import data'!$L$25:$L$80,
           'Import data'!$J$25:$J$80, F1156,
           'Import data'!$G$25:$G$80, 'GHG emissions calculations'!$H1156,
           'Import data'!$I$25:$I$80,$E$541),
    ""
)</f>
        <v/>
      </c>
      <c r="J1156" s="311" t="str">
        <f t="array" ref="J1156">IF(
    XLOOKUP(F1156, 'Import data'!$J$26:$J$47, 'Import data'!$M$26:$M$47, "", 0) = "Please add the region-specific supplier emission factor or choose a different region available in the IAEG database.",
    "",
    XLOOKUP(F1156, 'Import data'!$J$26:$J$47, 'Import data'!$M$26:$M$47, "", 0)
)</f>
        <v/>
      </c>
      <c r="K1156" s="311" t="str">
        <f t="array" ref="K1156">IFERROR(
    XLOOKUP(F1156,
            _xlws.FILTER('Supplier Emission'!$G$15:$G$49,
                   ('Supplier Emission'!$D$15:$D$49=H1156) * ('Supplier Emission'!$F$15:$F$49=$E$541)),
            _xlws.FILTER('Supplier Emission'!$I$15:$I$49,
                   ('Supplier Emission'!$D$15:$D$49=H1156) * ('Supplier Emission'!$F$15:$F$49=$E$541)),
            ""),
    "")</f>
        <v/>
      </c>
      <c r="L1156" s="311" t="str">
        <f t="array" ref="L1156">IFERROR(
    XLOOKUP(F1156,
            _xlws.FILTER('Supplier Emission'!$G$15:$G$49,
                   ('Supplier Emission'!$D$15:$D$49=H1156) * ('Supplier Emission'!$F$15:$F$49=$E$541)),
            _xlws.FILTER('Supplier Emission'!$J$15:$J$49,
                   ('Supplier Emission'!$D$15:$D$49=H1156) * ('Supplier Emission'!$F$15:$F$49=$E$541)),
            ""),
    "")</f>
        <v/>
      </c>
      <c r="M1156" s="311" t="str">
        <f t="array" ref="M1156">IFERROR(
    XLOOKUP(F1156,
            _xlws.FILTER('Supplier Emission'!$G$15:$G$49,
                   ('Supplier Emission'!$D$15:$D$49=H1156) * ('Supplier Emission'!$F$15:$F$49=$E$541)),
            _xlws.FILTER('Supplier Emission'!$M$15:$M$49,
                   ('Supplier Emission'!$D$15:$D$49=H1156) * ('Supplier Emission'!$F$15:$F$49=$E$541)),
            ""),
    "")</f>
        <v/>
      </c>
      <c r="N1156" s="311" t="str">
        <f t="array" ref="N1156">IFERROR(
    XLOOKUP(F1156,
            _xlws.FILTER('Supplier Emission'!$G$15:$G$49,
                   ('Supplier Emission'!$D$15:$D$49=H1156) * ('Supplier Emission'!$F$15:$F$49=$E$541)),
            _xlws.FILTER('Supplier Emission'!$H$15:$H$49,
                   ('Supplier Emission'!$D$15:$D$49=H1156) * ('Supplier Emission'!$F$15:$F$49=$E$541)),
            ""),
    "")</f>
        <v/>
      </c>
      <c r="O1156" s="311" t="str">
        <f t="array" ref="O1156">XLOOKUP(1,('Emission Factors'!$E$5:$E$488='GHG emissions calculations'!$F1156)*('Emission Factors'!$H$5:$H$488='GHG emissions calculations'!$H1156),INDEX('Emission Factors'!$E$5:$T$488,0,MATCH('GHG emissions calculations'!O$6,'Emission Factors'!$E$5:$T$5,0)),"",0)</f>
        <v/>
      </c>
      <c r="P1156" s="313" t="str">
        <f t="array" ref="P1156">IFERROR(
    INDEX('Emission Factors'!$E$5:$P$488,
          MATCH(1,
                ('Emission Factors'!$E$5:$E$488 = 'GHG emissions calculations'!$F1156) *
                ('Emission Factors'!$H$5:$H$488 = 'GHG emissions calculations'!$H1156),
                0),
          MATCH('GHG emissions calculations'!P$6,'Emission Factors'!$E$5:$P$5,0)),
    "")</f>
        <v/>
      </c>
      <c r="Q1156" s="311" t="str">
        <f t="array" ref="Q1156">IFERROR(
    IF(
        INDEX('Emission Factors'!$E$5:$P$488,
              MATCH(1,
                    ('Emission Factors'!$E$5:$E$488 = 'GHG emissions calculations'!$F1156) *
                    ('Emission Factors'!$H$5:$H$488 = 'GHG emissions calculations'!$H1156),
                    0),
              MATCH('GHG emissions calculations'!Q$6, 'Emission Factors'!$E$5:$P$5, 0)) &lt;&gt; "",
        INDEX('Emission Factors'!$E$5:$P$488,
              MATCH(1,
                    ('Emission Factors'!$E$5:$E$488 = 'GHG emissions calculations'!$F1156) *
                    ('Emission Factors'!$H$5:$H$488 = 'GHG emissions calculations'!$H1156),
                    0),
              MATCH('GHG emissions calculations'!Q$6, 'Emission Factors'!$E$5:$P$5, 0)),
        ""),
    "")</f>
        <v/>
      </c>
      <c r="R1156" s="311" t="str">
        <f t="array" ref="R1156">IFERROR(
    IF(
        INDEX('Emission Factors'!$E$5:$R$488,
              MATCH(1,
                    ('Emission Factors'!$E$5:$E$488 = 'GHG emissions calculations'!$F1156) *
                    ('Emission Factors'!$H$5:$H$488 = 'GHG emissions calculations'!$H1156),
                    0),
              MATCH('GHG emissions calculations'!R$6, 'Emission Factors'!$E$5:$R$5, 0)) &lt;&gt; "",
        INDEX('Emission Factors'!$E$5:$R$488,
              MATCH(1,
                    ('Emission Factors'!$E$5:$E$488 = 'GHG emissions calculations'!$F1156) *
                    ('Emission Factors'!$H$5:$H$488 = 'GHG emissions calculations'!$H1156),
                    0),
              MATCH('GHG emissions calculations'!R$6, 'Emission Factors'!$E$5:$R$5, 0)),
        ""),
    "")</f>
        <v/>
      </c>
      <c r="S1156" s="312">
        <f t="shared" si="2"/>
        <v>0</v>
      </c>
      <c r="T1156" s="23"/>
    </row>
    <row r="1157" ht="15.75" customHeight="1" outlineLevel="1">
      <c r="A1157" s="23"/>
      <c r="B1157" s="71"/>
      <c r="C1157" s="71"/>
      <c r="D1157" s="71"/>
      <c r="E1157" s="310" t="s">
        <v>201</v>
      </c>
      <c r="F1157" s="311" t="str">
        <f>Lists!V27</f>
        <v>Acrylonitrile-butadiene-styrene (ABS), any process - Africa</v>
      </c>
      <c r="G1157" s="311" t="str">
        <f t="array" ref="G1157">XLOOKUP(1,('Emission Factors'!$E$5:$E$488='GHG emissions calculations'!$F1157)*('Emission Factors'!$H$5:$H$488='GHG emissions calculations'!$H1157),INDEX('Emission Factors'!$E$5:$T$488,0,MATCH('GHG emissions calculations'!G$6,'Emission Factors'!$E$5:$T$5,0)),"",0)</f>
        <v/>
      </c>
      <c r="H1157" s="311" t="s">
        <v>237</v>
      </c>
      <c r="I1157" s="312" t="str">
        <f>IF(
    SUMIFS('Import data'!$L$25:$L$80,
           'Import data'!$J$25:$J$80, F1157,
           'Import data'!$G$25:$G$80, 'GHG emissions calculations'!$H1157,
           'Import data'!$I$25:$I$80,$E$1157) &lt;&gt; 0,
    SUMIFS('Import data'!$L$25:$L$80,
           'Import data'!$J$25:$J$80, F1157,
           'Import data'!$G$25:$G$80, 'GHG emissions calculations'!$H1157,
           'Import data'!$I$25:$I$80,$E$1157),
    ""
)</f>
        <v/>
      </c>
      <c r="J1157" s="311" t="str">
        <f t="array" ref="J1157">IF(
    XLOOKUP(F1157, 'Import data'!$J$26:$J$47, 'Import data'!$M$26:$M$47, "", 0) = "Please add the region-specific supplier emission factor or choose a different region available in the IAEG database.",
    "",
    XLOOKUP(F1157, 'Import data'!$J$26:$J$47, 'Import data'!$M$26:$M$47, "", 0)
)</f>
        <v/>
      </c>
      <c r="K1157" s="311" t="str">
        <f t="array" ref="K1157">IFERROR(
    XLOOKUP(F1157,
            _xlws.FILTER('Supplier Emission'!$G$15:$G$49,
                   ('Supplier Emission'!$D$15:$D$49=H1157) * ('Supplier Emission'!$F$15:$F$49=$E$1157)),
            _xlws.FILTER('Supplier Emission'!$I$15:$I$49,
                   ('Supplier Emission'!$D$15:$D$49=H1157) * ('Supplier Emission'!$F$15:$F$49=$E$1157)),
            ""),
    "")</f>
        <v/>
      </c>
      <c r="L1157" s="311" t="str">
        <f t="array" ref="L1157">IFERROR(
    XLOOKUP(F1157,
            _xlws.FILTER('Supplier Emission'!$G$15:$G$49,
                   ('Supplier Emission'!$D$15:$D$49=H1157) * ('Supplier Emission'!$F$15:$F$49=$E$1157)),
            _xlws.FILTER('Supplier Emission'!$J$15:$J$49,
                   ('Supplier Emission'!$D$15:$D$49=H1157) * ('Supplier Emission'!$F$15:$F$49=$E$1157)),
            ""),
    "")</f>
        <v/>
      </c>
      <c r="M1157" s="311" t="str">
        <f t="array" ref="M1157">IFERROR(
    XLOOKUP(F1157,
            _xlws.FILTER('Supplier Emission'!$G$15:$G$49,
                   ('Supplier Emission'!$D$15:$D$49=H1157) * ('Supplier Emission'!$F$15:$F$49=$E$1157)),
            _xlws.FILTER('Supplier Emission'!$M$15:$M$49,
                   ('Supplier Emission'!$D$15:$D$49=H1157) * ('Supplier Emission'!$F$15:$F$49=$E$1157)),
            ""),
    "")</f>
        <v/>
      </c>
      <c r="N1157" s="311" t="str">
        <f t="array" ref="N1157">IFERROR(
    XLOOKUP(F1157,
            _xlws.FILTER('Supplier Emission'!$G$15:$G$49,
                   ('Supplier Emission'!$D$15:$D$49=H1157) * ('Supplier Emission'!$F$15:$F$49=$E$1157)),
            _xlws.FILTER('Supplier Emission'!$H$15:$H$49,
                   ('Supplier Emission'!$D$15:$D$49=H1157) * ('Supplier Emission'!$F$15:$F$49=$E$1157)),
            ""),
    "")</f>
        <v/>
      </c>
      <c r="O1157" s="311" t="str">
        <f t="array" ref="O1157">XLOOKUP(1,('Emission Factors'!$E$5:$E$488='GHG emissions calculations'!$F1157)*('Emission Factors'!$H$5:$H$488='GHG emissions calculations'!$H1157),INDEX('Emission Factors'!$E$5:$T$488,0,MATCH('GHG emissions calculations'!O$6,'Emission Factors'!$E$5:$T$5,0)),"",0)</f>
        <v/>
      </c>
      <c r="P1157" s="313" t="str">
        <f t="array" ref="P1157">IFERROR(
    INDEX('Emission Factors'!$E$5:$P$488,
          MATCH(1,
                ('Emission Factors'!$E$5:$E$488 = 'GHG emissions calculations'!$F1157) *
                ('Emission Factors'!$H$5:$H$488 = 'GHG emissions calculations'!$H1157),
                0),
          MATCH('GHG emissions calculations'!P$6,'Emission Factors'!$E$5:$P$5,0)),
    "")</f>
        <v/>
      </c>
      <c r="Q1157" s="311" t="str">
        <f t="array" ref="Q1157">IFERROR(
    IF(
        INDEX('Emission Factors'!$E$5:$P$488,
              MATCH(1,
                    ('Emission Factors'!$E$5:$E$488 = 'GHG emissions calculations'!$F1157) *
                    ('Emission Factors'!$H$5:$H$488 = 'GHG emissions calculations'!$H1157),
                    0),
              MATCH('GHG emissions calculations'!Q$6, 'Emission Factors'!$E$5:$P$5, 0)) &lt;&gt; "",
        INDEX('Emission Factors'!$E$5:$P$488,
              MATCH(1,
                    ('Emission Factors'!$E$5:$E$488 = 'GHG emissions calculations'!$F1157) *
                    ('Emission Factors'!$H$5:$H$488 = 'GHG emissions calculations'!$H1157),
                    0),
              MATCH('GHG emissions calculations'!Q$6, 'Emission Factors'!$E$5:$P$5, 0)),
        ""),
    "")</f>
        <v/>
      </c>
      <c r="R1157" s="311" t="str">
        <f t="array" ref="R1157">IFERROR(
    IF(
        INDEX('Emission Factors'!$E$5:$R$488,
              MATCH(1,
                    ('Emission Factors'!$E$5:$E$488 = 'GHG emissions calculations'!$F1157) *
                    ('Emission Factors'!$H$5:$H$488 = 'GHG emissions calculations'!$H1157),
                    0),
              MATCH('GHG emissions calculations'!R$6, 'Emission Factors'!$E$5:$R$5, 0)) &lt;&gt; "",
        INDEX('Emission Factors'!$E$5:$R$488,
              MATCH(1,
                    ('Emission Factors'!$E$5:$E$488 = 'GHG emissions calculations'!$F1157) *
                    ('Emission Factors'!$H$5:$H$488 = 'GHG emissions calculations'!$H1157),
                    0),
              MATCH('GHG emissions calculations'!R$6, 'Emission Factors'!$E$5:$R$5, 0)),
        ""),
    "")</f>
        <v/>
      </c>
      <c r="S1157" s="312">
        <f t="shared" si="2"/>
        <v>0</v>
      </c>
      <c r="T1157" s="23"/>
    </row>
    <row r="1158" ht="15.75" customHeight="1" outlineLevel="1">
      <c r="A1158" s="23"/>
      <c r="B1158" s="71"/>
      <c r="C1158" s="71"/>
      <c r="D1158" s="71"/>
      <c r="E1158" s="314"/>
      <c r="F1158" s="311" t="str">
        <f>Lists!V25</f>
        <v>Acrylonitrile-butadiene-styrene (ABS), any process - America</v>
      </c>
      <c r="G1158" s="311" t="str">
        <f t="array" ref="G1158">XLOOKUP(1,('Emission Factors'!$E$5:$E$488='GHG emissions calculations'!$F1158)*('Emission Factors'!$H$5:$H$488='GHG emissions calculations'!$H1158),INDEX('Emission Factors'!$E$5:$T$488,0,MATCH('GHG emissions calculations'!G$6,'Emission Factors'!$E$5:$T$5,0)),"",0)</f>
        <v/>
      </c>
      <c r="H1158" s="311" t="s">
        <v>237</v>
      </c>
      <c r="I1158" s="312" t="str">
        <f>IF(
    SUMIFS('Import data'!$L$25:$L$80,
           'Import data'!$J$25:$J$80, F1158,
           'Import data'!$G$25:$G$80, 'GHG emissions calculations'!$H1158,
           'Import data'!$I$25:$I$80,$E$1157) &lt;&gt; 0,
    SUMIFS('Import data'!$L$25:$L$80,
           'Import data'!$J$25:$J$80, F1158,
           'Import data'!$G$25:$G$80, 'GHG emissions calculations'!$H1158,
           'Import data'!$I$25:$I$80,$E$1157),
    ""
)</f>
        <v/>
      </c>
      <c r="J1158" s="311" t="str">
        <f t="array" ref="J1158">IF(
    XLOOKUP(F1158, 'Import data'!$J$26:$J$47, 'Import data'!$M$26:$M$47, "", 0) = "Please add the region-specific supplier emission factor or choose a different region available in the IAEG database.",
    "",
    XLOOKUP(F1158, 'Import data'!$J$26:$J$47, 'Import data'!$M$26:$M$47, "", 0)
)</f>
        <v/>
      </c>
      <c r="K1158" s="311" t="str">
        <f t="array" ref="K1158">IFERROR(
    XLOOKUP(F1158,
            _xlws.FILTER('Supplier Emission'!$G$15:$G$49,
                   ('Supplier Emission'!$D$15:$D$49=H1158) * ('Supplier Emission'!$F$15:$F$49=$E$1157)),
            _xlws.FILTER('Supplier Emission'!$I$15:$I$49,
                   ('Supplier Emission'!$D$15:$D$49=H1158) * ('Supplier Emission'!$F$15:$F$49=$E$1157)),
            ""),
    "")</f>
        <v/>
      </c>
      <c r="L1158" s="311" t="str">
        <f t="array" ref="L1158">IFERROR(
    XLOOKUP(F1158,
            _xlws.FILTER('Supplier Emission'!$G$15:$G$49,
                   ('Supplier Emission'!$D$15:$D$49=H1158) * ('Supplier Emission'!$F$15:$F$49=$E$1157)),
            _xlws.FILTER('Supplier Emission'!$J$15:$J$49,
                   ('Supplier Emission'!$D$15:$D$49=H1158) * ('Supplier Emission'!$F$15:$F$49=$E$1157)),
            ""),
    "")</f>
        <v/>
      </c>
      <c r="M1158" s="311" t="str">
        <f t="array" ref="M1158">IFERROR(
    XLOOKUP(F1158,
            _xlws.FILTER('Supplier Emission'!$G$15:$G$49,
                   ('Supplier Emission'!$D$15:$D$49=H1158) * ('Supplier Emission'!$F$15:$F$49=$E$1157)),
            _xlws.FILTER('Supplier Emission'!$M$15:$M$49,
                   ('Supplier Emission'!$D$15:$D$49=H1158) * ('Supplier Emission'!$F$15:$F$49=$E$1157)),
            ""),
    "")</f>
        <v/>
      </c>
      <c r="N1158" s="311" t="str">
        <f t="array" ref="N1158">IFERROR(
    XLOOKUP(F1158,
            _xlws.FILTER('Supplier Emission'!$G$15:$G$49,
                   ('Supplier Emission'!$D$15:$D$49=H1158) * ('Supplier Emission'!$F$15:$F$49=$E$1157)),
            _xlws.FILTER('Supplier Emission'!$H$15:$H$49,
                   ('Supplier Emission'!$D$15:$D$49=H1158) * ('Supplier Emission'!$F$15:$F$49=$E$1157)),
            ""),
    "")</f>
        <v/>
      </c>
      <c r="O1158" s="311" t="str">
        <f t="array" ref="O1158">XLOOKUP(1,('Emission Factors'!$E$5:$E$488='GHG emissions calculations'!$F1158)*('Emission Factors'!$H$5:$H$488='GHG emissions calculations'!$H1158),INDEX('Emission Factors'!$E$5:$T$488,0,MATCH('GHG emissions calculations'!O$6,'Emission Factors'!$E$5:$T$5,0)),"",0)</f>
        <v/>
      </c>
      <c r="P1158" s="313" t="str">
        <f t="array" ref="P1158">IFERROR(
    INDEX('Emission Factors'!$E$5:$P$488,
          MATCH(1,
                ('Emission Factors'!$E$5:$E$488 = 'GHG emissions calculations'!$F1158) *
                ('Emission Factors'!$H$5:$H$488 = 'GHG emissions calculations'!$H1158),
                0),
          MATCH('GHG emissions calculations'!P$6,'Emission Factors'!$E$5:$P$5,0)),
    "")</f>
        <v/>
      </c>
      <c r="Q1158" s="311" t="str">
        <f t="array" ref="Q1158">IFERROR(
    IF(
        INDEX('Emission Factors'!$E$5:$P$488,
              MATCH(1,
                    ('Emission Factors'!$E$5:$E$488 = 'GHG emissions calculations'!$F1158) *
                    ('Emission Factors'!$H$5:$H$488 = 'GHG emissions calculations'!$H1158),
                    0),
              MATCH('GHG emissions calculations'!Q$6, 'Emission Factors'!$E$5:$P$5, 0)) &lt;&gt; "",
        INDEX('Emission Factors'!$E$5:$P$488,
              MATCH(1,
                    ('Emission Factors'!$E$5:$E$488 = 'GHG emissions calculations'!$F1158) *
                    ('Emission Factors'!$H$5:$H$488 = 'GHG emissions calculations'!$H1158),
                    0),
              MATCH('GHG emissions calculations'!Q$6, 'Emission Factors'!$E$5:$P$5, 0)),
        ""),
    "")</f>
        <v/>
      </c>
      <c r="R1158" s="311" t="str">
        <f t="array" ref="R1158">IFERROR(
    IF(
        INDEX('Emission Factors'!$E$5:$R$488,
              MATCH(1,
                    ('Emission Factors'!$E$5:$E$488 = 'GHG emissions calculations'!$F1158) *
                    ('Emission Factors'!$H$5:$H$488 = 'GHG emissions calculations'!$H1158),
                    0),
              MATCH('GHG emissions calculations'!R$6, 'Emission Factors'!$E$5:$R$5, 0)) &lt;&gt; "",
        INDEX('Emission Factors'!$E$5:$R$488,
              MATCH(1,
                    ('Emission Factors'!$E$5:$E$488 = 'GHG emissions calculations'!$F1158) *
                    ('Emission Factors'!$H$5:$H$488 = 'GHG emissions calculations'!$H1158),
                    0),
              MATCH('GHG emissions calculations'!R$6, 'Emission Factors'!$E$5:$R$5, 0)),
        ""),
    "")</f>
        <v/>
      </c>
      <c r="S1158" s="312">
        <f t="shared" si="2"/>
        <v>0</v>
      </c>
      <c r="T1158" s="23"/>
    </row>
    <row r="1159" ht="15.75" customHeight="1" outlineLevel="1">
      <c r="A1159" s="23"/>
      <c r="B1159" s="71"/>
      <c r="C1159" s="71"/>
      <c r="D1159" s="71"/>
      <c r="E1159" s="314"/>
      <c r="F1159" s="311" t="str">
        <f>Lists!V28</f>
        <v>Acrylonitrile-butadiene-styrene (ABS), any process - Asia</v>
      </c>
      <c r="G1159" s="311" t="str">
        <f t="array" ref="G1159">XLOOKUP(1,('Emission Factors'!$E$5:$E$488='GHG emissions calculations'!$F1159)*('Emission Factors'!$H$5:$H$488='GHG emissions calculations'!$H1159),INDEX('Emission Factors'!$E$5:$T$488,0,MATCH('GHG emissions calculations'!G$6,'Emission Factors'!$E$5:$T$5,0)),"",0)</f>
        <v/>
      </c>
      <c r="H1159" s="311" t="s">
        <v>237</v>
      </c>
      <c r="I1159" s="312" t="str">
        <f>IF(
    SUMIFS('Import data'!$L$25:$L$80,
           'Import data'!$J$25:$J$80, F1159,
           'Import data'!$G$25:$G$80, 'GHG emissions calculations'!$H1159,
           'Import data'!$I$25:$I$80,$E$1157) &lt;&gt; 0,
    SUMIFS('Import data'!$L$25:$L$80,
           'Import data'!$J$25:$J$80, F1159,
           'Import data'!$G$25:$G$80, 'GHG emissions calculations'!$H1159,
           'Import data'!$I$25:$I$80,$E$1157),
    ""
)</f>
        <v/>
      </c>
      <c r="J1159" s="311" t="str">
        <f t="array" ref="J1159">IF(
    XLOOKUP(F1159, 'Import data'!$J$26:$J$47, 'Import data'!$M$26:$M$47, "", 0) = "Please add the region-specific supplier emission factor or choose a different region available in the IAEG database.",
    "",
    XLOOKUP(F1159, 'Import data'!$J$26:$J$47, 'Import data'!$M$26:$M$47, "", 0)
)</f>
        <v/>
      </c>
      <c r="K1159" s="311" t="str">
        <f t="array" ref="K1159">IFERROR(
    XLOOKUP(F1159,
            _xlws.FILTER('Supplier Emission'!$G$15:$G$49,
                   ('Supplier Emission'!$D$15:$D$49=H1159) * ('Supplier Emission'!$F$15:$F$49=$E$1157)),
            _xlws.FILTER('Supplier Emission'!$I$15:$I$49,
                   ('Supplier Emission'!$D$15:$D$49=H1159) * ('Supplier Emission'!$F$15:$F$49=$E$1157)),
            ""),
    "")</f>
        <v/>
      </c>
      <c r="L1159" s="311" t="str">
        <f t="array" ref="L1159">IFERROR(
    XLOOKUP(F1159,
            _xlws.FILTER('Supplier Emission'!$G$15:$G$49,
                   ('Supplier Emission'!$D$15:$D$49=H1159) * ('Supplier Emission'!$F$15:$F$49=$E$1157)),
            _xlws.FILTER('Supplier Emission'!$J$15:$J$49,
                   ('Supplier Emission'!$D$15:$D$49=H1159) * ('Supplier Emission'!$F$15:$F$49=$E$1157)),
            ""),
    "")</f>
        <v/>
      </c>
      <c r="M1159" s="311" t="str">
        <f t="array" ref="M1159">IFERROR(
    XLOOKUP(F1159,
            _xlws.FILTER('Supplier Emission'!$G$15:$G$49,
                   ('Supplier Emission'!$D$15:$D$49=H1159) * ('Supplier Emission'!$F$15:$F$49=$E$1157)),
            _xlws.FILTER('Supplier Emission'!$M$15:$M$49,
                   ('Supplier Emission'!$D$15:$D$49=H1159) * ('Supplier Emission'!$F$15:$F$49=$E$1157)),
            ""),
    "")</f>
        <v/>
      </c>
      <c r="N1159" s="311" t="str">
        <f t="array" ref="N1159">IFERROR(
    XLOOKUP(F1159,
            _xlws.FILTER('Supplier Emission'!$G$15:$G$49,
                   ('Supplier Emission'!$D$15:$D$49=H1159) * ('Supplier Emission'!$F$15:$F$49=$E$1157)),
            _xlws.FILTER('Supplier Emission'!$H$15:$H$49,
                   ('Supplier Emission'!$D$15:$D$49=H1159) * ('Supplier Emission'!$F$15:$F$49=$E$1157)),
            ""),
    "")</f>
        <v/>
      </c>
      <c r="O1159" s="311" t="str">
        <f t="array" ref="O1159">XLOOKUP(1,('Emission Factors'!$E$5:$E$488='GHG emissions calculations'!$F1159)*('Emission Factors'!$H$5:$H$488='GHG emissions calculations'!$H1159),INDEX('Emission Factors'!$E$5:$T$488,0,MATCH('GHG emissions calculations'!O$6,'Emission Factors'!$E$5:$T$5,0)),"",0)</f>
        <v/>
      </c>
      <c r="P1159" s="313" t="str">
        <f t="array" ref="P1159">IFERROR(
    INDEX('Emission Factors'!$E$5:$P$488,
          MATCH(1,
                ('Emission Factors'!$E$5:$E$488 = 'GHG emissions calculations'!$F1159) *
                ('Emission Factors'!$H$5:$H$488 = 'GHG emissions calculations'!$H1159),
                0),
          MATCH('GHG emissions calculations'!P$6,'Emission Factors'!$E$5:$P$5,0)),
    "")</f>
        <v/>
      </c>
      <c r="Q1159" s="311" t="str">
        <f t="array" ref="Q1159">IFERROR(
    IF(
        INDEX('Emission Factors'!$E$5:$P$488,
              MATCH(1,
                    ('Emission Factors'!$E$5:$E$488 = 'GHG emissions calculations'!$F1159) *
                    ('Emission Factors'!$H$5:$H$488 = 'GHG emissions calculations'!$H1159),
                    0),
              MATCH('GHG emissions calculations'!Q$6, 'Emission Factors'!$E$5:$P$5, 0)) &lt;&gt; "",
        INDEX('Emission Factors'!$E$5:$P$488,
              MATCH(1,
                    ('Emission Factors'!$E$5:$E$488 = 'GHG emissions calculations'!$F1159) *
                    ('Emission Factors'!$H$5:$H$488 = 'GHG emissions calculations'!$H1159),
                    0),
              MATCH('GHG emissions calculations'!Q$6, 'Emission Factors'!$E$5:$P$5, 0)),
        ""),
    "")</f>
        <v/>
      </c>
      <c r="R1159" s="311" t="str">
        <f t="array" ref="R1159">IFERROR(
    IF(
        INDEX('Emission Factors'!$E$5:$R$488,
              MATCH(1,
                    ('Emission Factors'!$E$5:$E$488 = 'GHG emissions calculations'!$F1159) *
                    ('Emission Factors'!$H$5:$H$488 = 'GHG emissions calculations'!$H1159),
                    0),
              MATCH('GHG emissions calculations'!R$6, 'Emission Factors'!$E$5:$R$5, 0)) &lt;&gt; "",
        INDEX('Emission Factors'!$E$5:$R$488,
              MATCH(1,
                    ('Emission Factors'!$E$5:$E$488 = 'GHG emissions calculations'!$F1159) *
                    ('Emission Factors'!$H$5:$H$488 = 'GHG emissions calculations'!$H1159),
                    0),
              MATCH('GHG emissions calculations'!R$6, 'Emission Factors'!$E$5:$R$5, 0)),
        ""),
    "")</f>
        <v/>
      </c>
      <c r="S1159" s="312">
        <f t="shared" si="2"/>
        <v>0</v>
      </c>
      <c r="T1159" s="23"/>
    </row>
    <row r="1160" ht="15.75" customHeight="1" outlineLevel="1">
      <c r="A1160" s="23"/>
      <c r="B1160" s="71"/>
      <c r="C1160" s="71"/>
      <c r="D1160" s="71"/>
      <c r="E1160" s="314"/>
      <c r="F1160" s="311" t="str">
        <f>Lists!V26</f>
        <v>Acrylonitrile-butadiene-styrene (ABS), any process - Europe</v>
      </c>
      <c r="G1160" s="311" t="str">
        <f t="array" ref="G1160">XLOOKUP(1,('Emission Factors'!$E$5:$E$488='GHG emissions calculations'!$F1160)*('Emission Factors'!$H$5:$H$488='GHG emissions calculations'!$H1160),INDEX('Emission Factors'!$E$5:$T$488,0,MATCH('GHG emissions calculations'!G$6,'Emission Factors'!$E$5:$T$5,0)),"",0)</f>
        <v/>
      </c>
      <c r="H1160" s="311" t="s">
        <v>237</v>
      </c>
      <c r="I1160" s="312" t="str">
        <f>IF(
    SUMIFS('Import data'!$L$25:$L$80,
           'Import data'!$J$25:$J$80, F1160,
           'Import data'!$G$25:$G$80, 'GHG emissions calculations'!$H1160,
           'Import data'!$I$25:$I$80,$E$1157) &lt;&gt; 0,
    SUMIFS('Import data'!$L$25:$L$80,
           'Import data'!$J$25:$J$80, F1160,
           'Import data'!$G$25:$G$80, 'GHG emissions calculations'!$H1160,
           'Import data'!$I$25:$I$80,$E$1157),
    ""
)</f>
        <v/>
      </c>
      <c r="J1160" s="311" t="str">
        <f t="array" ref="J1160">IF(
    XLOOKUP(F1160, 'Import data'!$J$26:$J$47, 'Import data'!$M$26:$M$47, "", 0) = "Please add the region-specific supplier emission factor or choose a different region available in the IAEG database.",
    "",
    XLOOKUP(F1160, 'Import data'!$J$26:$J$47, 'Import data'!$M$26:$M$47, "", 0)
)</f>
        <v/>
      </c>
      <c r="K1160" s="311" t="str">
        <f t="array" ref="K1160">IFERROR(
    XLOOKUP(F1160,
            _xlws.FILTER('Supplier Emission'!$G$15:$G$49,
                   ('Supplier Emission'!$D$15:$D$49=H1160) * ('Supplier Emission'!$F$15:$F$49=$E$1157)),
            _xlws.FILTER('Supplier Emission'!$I$15:$I$49,
                   ('Supplier Emission'!$D$15:$D$49=H1160) * ('Supplier Emission'!$F$15:$F$49=$E$1157)),
            ""),
    "")</f>
        <v/>
      </c>
      <c r="L1160" s="311" t="str">
        <f t="array" ref="L1160">IFERROR(
    XLOOKUP(F1160,
            _xlws.FILTER('Supplier Emission'!$G$15:$G$49,
                   ('Supplier Emission'!$D$15:$D$49=H1160) * ('Supplier Emission'!$F$15:$F$49=$E$1157)),
            _xlws.FILTER('Supplier Emission'!$J$15:$J$49,
                   ('Supplier Emission'!$D$15:$D$49=H1160) * ('Supplier Emission'!$F$15:$F$49=$E$1157)),
            ""),
    "")</f>
        <v/>
      </c>
      <c r="M1160" s="311" t="str">
        <f t="array" ref="M1160">IFERROR(
    XLOOKUP(F1160,
            _xlws.FILTER('Supplier Emission'!$G$15:$G$49,
                   ('Supplier Emission'!$D$15:$D$49=H1160) * ('Supplier Emission'!$F$15:$F$49=$E$1157)),
            _xlws.FILTER('Supplier Emission'!$M$15:$M$49,
                   ('Supplier Emission'!$D$15:$D$49=H1160) * ('Supplier Emission'!$F$15:$F$49=$E$1157)),
            ""),
    "")</f>
        <v/>
      </c>
      <c r="N1160" s="311" t="str">
        <f t="array" ref="N1160">IFERROR(
    XLOOKUP(F1160,
            _xlws.FILTER('Supplier Emission'!$G$15:$G$49,
                   ('Supplier Emission'!$D$15:$D$49=H1160) * ('Supplier Emission'!$F$15:$F$49=$E$1157)),
            _xlws.FILTER('Supplier Emission'!$H$15:$H$49,
                   ('Supplier Emission'!$D$15:$D$49=H1160) * ('Supplier Emission'!$F$15:$F$49=$E$1157)),
            ""),
    "")</f>
        <v/>
      </c>
      <c r="O1160" s="311" t="str">
        <f t="array" ref="O1160">XLOOKUP(1,('Emission Factors'!$E$5:$E$488='GHG emissions calculations'!$F1160)*('Emission Factors'!$H$5:$H$488='GHG emissions calculations'!$H1160),INDEX('Emission Factors'!$E$5:$T$488,0,MATCH('GHG emissions calculations'!O$6,'Emission Factors'!$E$5:$T$5,0)),"",0)</f>
        <v/>
      </c>
      <c r="P1160" s="313" t="str">
        <f t="array" ref="P1160">IFERROR(
    INDEX('Emission Factors'!$E$5:$P$488,
          MATCH(1,
                ('Emission Factors'!$E$5:$E$488 = 'GHG emissions calculations'!$F1160) *
                ('Emission Factors'!$H$5:$H$488 = 'GHG emissions calculations'!$H1160),
                0),
          MATCH('GHG emissions calculations'!P$6,'Emission Factors'!$E$5:$P$5,0)),
    "")</f>
        <v/>
      </c>
      <c r="Q1160" s="311" t="str">
        <f t="array" ref="Q1160">IFERROR(
    IF(
        INDEX('Emission Factors'!$E$5:$P$488,
              MATCH(1,
                    ('Emission Factors'!$E$5:$E$488 = 'GHG emissions calculations'!$F1160) *
                    ('Emission Factors'!$H$5:$H$488 = 'GHG emissions calculations'!$H1160),
                    0),
              MATCH('GHG emissions calculations'!Q$6, 'Emission Factors'!$E$5:$P$5, 0)) &lt;&gt; "",
        INDEX('Emission Factors'!$E$5:$P$488,
              MATCH(1,
                    ('Emission Factors'!$E$5:$E$488 = 'GHG emissions calculations'!$F1160) *
                    ('Emission Factors'!$H$5:$H$488 = 'GHG emissions calculations'!$H1160),
                    0),
              MATCH('GHG emissions calculations'!Q$6, 'Emission Factors'!$E$5:$P$5, 0)),
        ""),
    "")</f>
        <v/>
      </c>
      <c r="R1160" s="311" t="str">
        <f t="array" ref="R1160">IFERROR(
    IF(
        INDEX('Emission Factors'!$E$5:$R$488,
              MATCH(1,
                    ('Emission Factors'!$E$5:$E$488 = 'GHG emissions calculations'!$F1160) *
                    ('Emission Factors'!$H$5:$H$488 = 'GHG emissions calculations'!$H1160),
                    0),
              MATCH('GHG emissions calculations'!R$6, 'Emission Factors'!$E$5:$R$5, 0)) &lt;&gt; "",
        INDEX('Emission Factors'!$E$5:$R$488,
              MATCH(1,
                    ('Emission Factors'!$E$5:$E$488 = 'GHG emissions calculations'!$F1160) *
                    ('Emission Factors'!$H$5:$H$488 = 'GHG emissions calculations'!$H1160),
                    0),
              MATCH('GHG emissions calculations'!R$6, 'Emission Factors'!$E$5:$R$5, 0)),
        ""),
    "")</f>
        <v/>
      </c>
      <c r="S1160" s="312">
        <f t="shared" si="2"/>
        <v>0</v>
      </c>
      <c r="T1160" s="23"/>
    </row>
    <row r="1161" ht="15.75" customHeight="1" outlineLevel="1">
      <c r="A1161" s="23"/>
      <c r="B1161" s="71"/>
      <c r="C1161" s="71"/>
      <c r="D1161" s="71"/>
      <c r="E1161" s="314"/>
      <c r="F1161" s="311" t="str">
        <f>Lists!V31</f>
        <v>Acrylonitrile-butadiene-styrene (ABS), any process - Global or unspecified region</v>
      </c>
      <c r="G1161" s="311" t="str">
        <f t="array" ref="G1161">XLOOKUP(1,('Emission Factors'!$E$5:$E$488='GHG emissions calculations'!$F1161)*('Emission Factors'!$H$5:$H$488='GHG emissions calculations'!$H1161),INDEX('Emission Factors'!$E$5:$T$488,0,MATCH('GHG emissions calculations'!G$6,'Emission Factors'!$E$5:$T$5,0)),"",0)</f>
        <v/>
      </c>
      <c r="H1161" s="311" t="s">
        <v>237</v>
      </c>
      <c r="I1161" s="312" t="str">
        <f>IF(
    SUMIFS('Import data'!$L$25:$L$80,
           'Import data'!$J$25:$J$80, F1161,
           'Import data'!$G$25:$G$80, 'GHG emissions calculations'!$H1161,
           'Import data'!$I$25:$I$80,$E$1157) &lt;&gt; 0,
    SUMIFS('Import data'!$L$25:$L$80,
           'Import data'!$J$25:$J$80, F1161,
           'Import data'!$G$25:$G$80, 'GHG emissions calculations'!$H1161,
           'Import data'!$I$25:$I$80,$E$1157),
    ""
)</f>
        <v/>
      </c>
      <c r="J1161" s="311" t="str">
        <f t="array" ref="J1161">IF(
    XLOOKUP(F1161, 'Import data'!$J$26:$J$47, 'Import data'!$M$26:$M$47, "", 0) = "Please add the region-specific supplier emission factor or choose a different region available in the IAEG database.",
    "",
    XLOOKUP(F1161, 'Import data'!$J$26:$J$47, 'Import data'!$M$26:$M$47, "", 0)
)</f>
        <v/>
      </c>
      <c r="K1161" s="311" t="str">
        <f t="array" ref="K1161">IFERROR(
    XLOOKUP(F1161,
            _xlws.FILTER('Supplier Emission'!$G$15:$G$49,
                   ('Supplier Emission'!$D$15:$D$49=H1161) * ('Supplier Emission'!$F$15:$F$49=$E$1157)),
            _xlws.FILTER('Supplier Emission'!$I$15:$I$49,
                   ('Supplier Emission'!$D$15:$D$49=H1161) * ('Supplier Emission'!$F$15:$F$49=$E$1157)),
            ""),
    "")</f>
        <v/>
      </c>
      <c r="L1161" s="311" t="str">
        <f t="array" ref="L1161">IFERROR(
    XLOOKUP(F1161,
            _xlws.FILTER('Supplier Emission'!$G$15:$G$49,
                   ('Supplier Emission'!$D$15:$D$49=H1161) * ('Supplier Emission'!$F$15:$F$49=$E$1157)),
            _xlws.FILTER('Supplier Emission'!$J$15:$J$49,
                   ('Supplier Emission'!$D$15:$D$49=H1161) * ('Supplier Emission'!$F$15:$F$49=$E$1157)),
            ""),
    "")</f>
        <v/>
      </c>
      <c r="M1161" s="311" t="str">
        <f t="array" ref="M1161">IFERROR(
    XLOOKUP(F1161,
            _xlws.FILTER('Supplier Emission'!$G$15:$G$49,
                   ('Supplier Emission'!$D$15:$D$49=H1161) * ('Supplier Emission'!$F$15:$F$49=$E$1157)),
            _xlws.FILTER('Supplier Emission'!$M$15:$M$49,
                   ('Supplier Emission'!$D$15:$D$49=H1161) * ('Supplier Emission'!$F$15:$F$49=$E$1157)),
            ""),
    "")</f>
        <v/>
      </c>
      <c r="N1161" s="311" t="str">
        <f t="array" ref="N1161">IFERROR(
    XLOOKUP(F1161,
            _xlws.FILTER('Supplier Emission'!$G$15:$G$49,
                   ('Supplier Emission'!$D$15:$D$49=H1161) * ('Supplier Emission'!$F$15:$F$49=$E$1157)),
            _xlws.FILTER('Supplier Emission'!$H$15:$H$49,
                   ('Supplier Emission'!$D$15:$D$49=H1161) * ('Supplier Emission'!$F$15:$F$49=$E$1157)),
            ""),
    "")</f>
        <v/>
      </c>
      <c r="O1161" s="311" t="str">
        <f t="array" ref="O1161">XLOOKUP(1,('Emission Factors'!$E$5:$E$488='GHG emissions calculations'!$F1161)*('Emission Factors'!$H$5:$H$488='GHG emissions calculations'!$H1161),INDEX('Emission Factors'!$E$5:$T$488,0,MATCH('GHG emissions calculations'!O$6,'Emission Factors'!$E$5:$T$5,0)),"",0)</f>
        <v/>
      </c>
      <c r="P1161" s="313" t="str">
        <f t="array" ref="P1161">IFERROR(
    INDEX('Emission Factors'!$E$5:$P$488,
          MATCH(1,
                ('Emission Factors'!$E$5:$E$488 = 'GHG emissions calculations'!$F1161) *
                ('Emission Factors'!$H$5:$H$488 = 'GHG emissions calculations'!$H1161),
                0),
          MATCH('GHG emissions calculations'!P$6,'Emission Factors'!$E$5:$P$5,0)),
    "")</f>
        <v/>
      </c>
      <c r="Q1161" s="311" t="str">
        <f t="array" ref="Q1161">IFERROR(
    IF(
        INDEX('Emission Factors'!$E$5:$P$488,
              MATCH(1,
                    ('Emission Factors'!$E$5:$E$488 = 'GHG emissions calculations'!$F1161) *
                    ('Emission Factors'!$H$5:$H$488 = 'GHG emissions calculations'!$H1161),
                    0),
              MATCH('GHG emissions calculations'!Q$6, 'Emission Factors'!$E$5:$P$5, 0)) &lt;&gt; "",
        INDEX('Emission Factors'!$E$5:$P$488,
              MATCH(1,
                    ('Emission Factors'!$E$5:$E$488 = 'GHG emissions calculations'!$F1161) *
                    ('Emission Factors'!$H$5:$H$488 = 'GHG emissions calculations'!$H1161),
                    0),
              MATCH('GHG emissions calculations'!Q$6, 'Emission Factors'!$E$5:$P$5, 0)),
        ""),
    "")</f>
        <v/>
      </c>
      <c r="R1161" s="311" t="str">
        <f t="array" ref="R1161">IFERROR(
    IF(
        INDEX('Emission Factors'!$E$5:$R$488,
              MATCH(1,
                    ('Emission Factors'!$E$5:$E$488 = 'GHG emissions calculations'!$F1161) *
                    ('Emission Factors'!$H$5:$H$488 = 'GHG emissions calculations'!$H1161),
                    0),
              MATCH('GHG emissions calculations'!R$6, 'Emission Factors'!$E$5:$R$5, 0)) &lt;&gt; "",
        INDEX('Emission Factors'!$E$5:$R$488,
              MATCH(1,
                    ('Emission Factors'!$E$5:$E$488 = 'GHG emissions calculations'!$F1161) *
                    ('Emission Factors'!$H$5:$H$488 = 'GHG emissions calculations'!$H1161),
                    0),
              MATCH('GHG emissions calculations'!R$6, 'Emission Factors'!$E$5:$R$5, 0)),
        ""),
    "")</f>
        <v/>
      </c>
      <c r="S1161" s="312">
        <f t="shared" si="2"/>
        <v>0</v>
      </c>
      <c r="T1161" s="23"/>
    </row>
    <row r="1162" ht="15.75" customHeight="1" outlineLevel="1">
      <c r="A1162" s="23"/>
      <c r="B1162" s="71"/>
      <c r="C1162" s="71"/>
      <c r="D1162" s="71"/>
      <c r="E1162" s="314"/>
      <c r="F1162" s="311" t="str">
        <f>Lists!V30</f>
        <v>Acrylonitrile-butadiene-styrene (ABS), any process - Middle East</v>
      </c>
      <c r="G1162" s="311" t="str">
        <f t="array" ref="G1162">XLOOKUP(1,('Emission Factors'!$E$5:$E$488='GHG emissions calculations'!$F1162)*('Emission Factors'!$H$5:$H$488='GHG emissions calculations'!$H1162),INDEX('Emission Factors'!$E$5:$T$488,0,MATCH('GHG emissions calculations'!G$6,'Emission Factors'!$E$5:$T$5,0)),"",0)</f>
        <v/>
      </c>
      <c r="H1162" s="311" t="s">
        <v>237</v>
      </c>
      <c r="I1162" s="312" t="str">
        <f>IF(
    SUMIFS('Import data'!$L$25:$L$80,
           'Import data'!$J$25:$J$80, F1162,
           'Import data'!$G$25:$G$80, 'GHG emissions calculations'!$H1162,
           'Import data'!$I$25:$I$80,$E$1157) &lt;&gt; 0,
    SUMIFS('Import data'!$L$25:$L$80,
           'Import data'!$J$25:$J$80, F1162,
           'Import data'!$G$25:$G$80, 'GHG emissions calculations'!$H1162,
           'Import data'!$I$25:$I$80,$E$1157),
    ""
)</f>
        <v/>
      </c>
      <c r="J1162" s="311" t="str">
        <f t="array" ref="J1162">IF(
    XLOOKUP(F1162, 'Import data'!$J$26:$J$47, 'Import data'!$M$26:$M$47, "", 0) = "Please add the region-specific supplier emission factor or choose a different region available in the IAEG database.",
    "",
    XLOOKUP(F1162, 'Import data'!$J$26:$J$47, 'Import data'!$M$26:$M$47, "", 0)
)</f>
        <v/>
      </c>
      <c r="K1162" s="311" t="str">
        <f t="array" ref="K1162">IFERROR(
    XLOOKUP(F1162,
            _xlws.FILTER('Supplier Emission'!$G$15:$G$49,
                   ('Supplier Emission'!$D$15:$D$49=H1162) * ('Supplier Emission'!$F$15:$F$49=$E$1157)),
            _xlws.FILTER('Supplier Emission'!$I$15:$I$49,
                   ('Supplier Emission'!$D$15:$D$49=H1162) * ('Supplier Emission'!$F$15:$F$49=$E$1157)),
            ""),
    "")</f>
        <v/>
      </c>
      <c r="L1162" s="311" t="str">
        <f t="array" ref="L1162">IFERROR(
    XLOOKUP(F1162,
            _xlws.FILTER('Supplier Emission'!$G$15:$G$49,
                   ('Supplier Emission'!$D$15:$D$49=H1162) * ('Supplier Emission'!$F$15:$F$49=$E$1157)),
            _xlws.FILTER('Supplier Emission'!$J$15:$J$49,
                   ('Supplier Emission'!$D$15:$D$49=H1162) * ('Supplier Emission'!$F$15:$F$49=$E$1157)),
            ""),
    "")</f>
        <v/>
      </c>
      <c r="M1162" s="311" t="str">
        <f t="array" ref="M1162">IFERROR(
    XLOOKUP(F1162,
            _xlws.FILTER('Supplier Emission'!$G$15:$G$49,
                   ('Supplier Emission'!$D$15:$D$49=H1162) * ('Supplier Emission'!$F$15:$F$49=$E$1157)),
            _xlws.FILTER('Supplier Emission'!$M$15:$M$49,
                   ('Supplier Emission'!$D$15:$D$49=H1162) * ('Supplier Emission'!$F$15:$F$49=$E$1157)),
            ""),
    "")</f>
        <v/>
      </c>
      <c r="N1162" s="311" t="str">
        <f t="array" ref="N1162">IFERROR(
    XLOOKUP(F1162,
            _xlws.FILTER('Supplier Emission'!$G$15:$G$49,
                   ('Supplier Emission'!$D$15:$D$49=H1162) * ('Supplier Emission'!$F$15:$F$49=$E$1157)),
            _xlws.FILTER('Supplier Emission'!$H$15:$H$49,
                   ('Supplier Emission'!$D$15:$D$49=H1162) * ('Supplier Emission'!$F$15:$F$49=$E$1157)),
            ""),
    "")</f>
        <v/>
      </c>
      <c r="O1162" s="311" t="str">
        <f t="array" ref="O1162">XLOOKUP(1,('Emission Factors'!$E$5:$E$488='GHG emissions calculations'!$F1162)*('Emission Factors'!$H$5:$H$488='GHG emissions calculations'!$H1162),INDEX('Emission Factors'!$E$5:$T$488,0,MATCH('GHG emissions calculations'!O$6,'Emission Factors'!$E$5:$T$5,0)),"",0)</f>
        <v/>
      </c>
      <c r="P1162" s="313" t="str">
        <f t="array" ref="P1162">IFERROR(
    INDEX('Emission Factors'!$E$5:$P$488,
          MATCH(1,
                ('Emission Factors'!$E$5:$E$488 = 'GHG emissions calculations'!$F1162) *
                ('Emission Factors'!$H$5:$H$488 = 'GHG emissions calculations'!$H1162),
                0),
          MATCH('GHG emissions calculations'!P$6,'Emission Factors'!$E$5:$P$5,0)),
    "")</f>
        <v/>
      </c>
      <c r="Q1162" s="311" t="str">
        <f t="array" ref="Q1162">IFERROR(
    IF(
        INDEX('Emission Factors'!$E$5:$P$488,
              MATCH(1,
                    ('Emission Factors'!$E$5:$E$488 = 'GHG emissions calculations'!$F1162) *
                    ('Emission Factors'!$H$5:$H$488 = 'GHG emissions calculations'!$H1162),
                    0),
              MATCH('GHG emissions calculations'!Q$6, 'Emission Factors'!$E$5:$P$5, 0)) &lt;&gt; "",
        INDEX('Emission Factors'!$E$5:$P$488,
              MATCH(1,
                    ('Emission Factors'!$E$5:$E$488 = 'GHG emissions calculations'!$F1162) *
                    ('Emission Factors'!$H$5:$H$488 = 'GHG emissions calculations'!$H1162),
                    0),
              MATCH('GHG emissions calculations'!Q$6, 'Emission Factors'!$E$5:$P$5, 0)),
        ""),
    "")</f>
        <v/>
      </c>
      <c r="R1162" s="311" t="str">
        <f t="array" ref="R1162">IFERROR(
    IF(
        INDEX('Emission Factors'!$E$5:$R$488,
              MATCH(1,
                    ('Emission Factors'!$E$5:$E$488 = 'GHG emissions calculations'!$F1162) *
                    ('Emission Factors'!$H$5:$H$488 = 'GHG emissions calculations'!$H1162),
                    0),
              MATCH('GHG emissions calculations'!R$6, 'Emission Factors'!$E$5:$R$5, 0)) &lt;&gt; "",
        INDEX('Emission Factors'!$E$5:$R$488,
              MATCH(1,
                    ('Emission Factors'!$E$5:$E$488 = 'GHG emissions calculations'!$F1162) *
                    ('Emission Factors'!$H$5:$H$488 = 'GHG emissions calculations'!$H1162),
                    0),
              MATCH('GHG emissions calculations'!R$6, 'Emission Factors'!$E$5:$R$5, 0)),
        ""),
    "")</f>
        <v/>
      </c>
      <c r="S1162" s="312">
        <f t="shared" si="2"/>
        <v>0</v>
      </c>
      <c r="T1162" s="23"/>
    </row>
    <row r="1163" ht="15.75" customHeight="1" outlineLevel="1">
      <c r="A1163" s="23"/>
      <c r="B1163" s="71"/>
      <c r="C1163" s="71"/>
      <c r="D1163" s="71"/>
      <c r="E1163" s="314"/>
      <c r="F1163" s="311" t="str">
        <f>Lists!V29</f>
        <v>Acrylonitrile-butadiene-styrene (ABS), any process - Oceania</v>
      </c>
      <c r="G1163" s="311">
        <f t="array" ref="G1163">XLOOKUP(1,('Emission Factors'!$E$5:$E$488='GHG emissions calculations'!$F1163)*('Emission Factors'!$H$5:$H$488='GHG emissions calculations'!$H1163),INDEX('Emission Factors'!$E$5:$T$488,0,MATCH('GHG emissions calculations'!G$6,'Emission Factors'!$E$5:$T$5,0)),"",0)</f>
        <v>3</v>
      </c>
      <c r="H1163" s="311" t="s">
        <v>237</v>
      </c>
      <c r="I1163" s="312" t="str">
        <f>IF(
    SUMIFS('Import data'!$L$25:$L$80,
           'Import data'!$J$25:$J$80, F1163,
           'Import data'!$G$25:$G$80, 'GHG emissions calculations'!$H1163,
           'Import data'!$I$25:$I$80,$E$1157) &lt;&gt; 0,
    SUMIFS('Import data'!$L$25:$L$80,
           'Import data'!$J$25:$J$80, F1163,
           'Import data'!$G$25:$G$80, 'GHG emissions calculations'!$H1163,
           'Import data'!$I$25:$I$80,$E$1157),
    ""
)</f>
        <v/>
      </c>
      <c r="J1163" s="311" t="str">
        <f t="array" ref="J1163">IF(
    XLOOKUP(F1163, 'Import data'!$J$26:$J$47, 'Import data'!$M$26:$M$47, "", 0) = "Please add the region-specific supplier emission factor or choose a different region available in the IAEG database.",
    "",
    XLOOKUP(F1163, 'Import data'!$J$26:$J$47, 'Import data'!$M$26:$M$47, "", 0)
)</f>
        <v/>
      </c>
      <c r="K1163" s="311" t="str">
        <f t="array" ref="K1163">IFERROR(
    XLOOKUP(F1163,
            _xlws.FILTER('Supplier Emission'!$G$15:$G$49,
                   ('Supplier Emission'!$D$15:$D$49=H1163) * ('Supplier Emission'!$F$15:$F$49=$E$1157)),
            _xlws.FILTER('Supplier Emission'!$I$15:$I$49,
                   ('Supplier Emission'!$D$15:$D$49=H1163) * ('Supplier Emission'!$F$15:$F$49=$E$1157)),
            ""),
    "")</f>
        <v/>
      </c>
      <c r="L1163" s="311" t="str">
        <f t="array" ref="L1163">IFERROR(
    XLOOKUP(F1163,
            _xlws.FILTER('Supplier Emission'!$G$15:$G$49,
                   ('Supplier Emission'!$D$15:$D$49=H1163) * ('Supplier Emission'!$F$15:$F$49=$E$1157)),
            _xlws.FILTER('Supplier Emission'!$J$15:$J$49,
                   ('Supplier Emission'!$D$15:$D$49=H1163) * ('Supplier Emission'!$F$15:$F$49=$E$1157)),
            ""),
    "")</f>
        <v/>
      </c>
      <c r="M1163" s="311" t="str">
        <f t="array" ref="M1163">IFERROR(
    XLOOKUP(F1163,
            _xlws.FILTER('Supplier Emission'!$G$15:$G$49,
                   ('Supplier Emission'!$D$15:$D$49=H1163) * ('Supplier Emission'!$F$15:$F$49=$E$1157)),
            _xlws.FILTER('Supplier Emission'!$M$15:$M$49,
                   ('Supplier Emission'!$D$15:$D$49=H1163) * ('Supplier Emission'!$F$15:$F$49=$E$1157)),
            ""),
    "")</f>
        <v/>
      </c>
      <c r="N1163" s="311" t="str">
        <f t="array" ref="N1163">IFERROR(
    XLOOKUP(F1163,
            _xlws.FILTER('Supplier Emission'!$G$15:$G$49,
                   ('Supplier Emission'!$D$15:$D$49=H1163) * ('Supplier Emission'!$F$15:$F$49=$E$1157)),
            _xlws.FILTER('Supplier Emission'!$H$15:$H$49,
                   ('Supplier Emission'!$D$15:$D$49=H1163) * ('Supplier Emission'!$F$15:$F$49=$E$1157)),
            ""),
    "")</f>
        <v/>
      </c>
      <c r="O1163" s="311" t="str">
        <f t="array" ref="O1163">XLOOKUP(1,('Emission Factors'!$E$5:$E$488='GHG emissions calculations'!$F1163)*('Emission Factors'!$H$5:$H$488='GHG emissions calculations'!$H1163),INDEX('Emission Factors'!$E$5:$T$488,0,MATCH('GHG emissions calculations'!O$6,'Emission Factors'!$E$5:$T$5,0)),"",0)</f>
        <v>Acrylonitrile-butadiene-styrene copolymer ABS (at plant)</v>
      </c>
      <c r="P1163" s="313">
        <f t="array" ref="P1163">IFERROR(
    INDEX('Emission Factors'!$E$5:$P$488,
          MATCH(1,
                ('Emission Factors'!$E$5:$E$488 = 'GHG emissions calculations'!$F1163) *
                ('Emission Factors'!$H$5:$H$488 = 'GHG emissions calculations'!$H1163),
                0),
          MATCH('GHG emissions calculations'!P$6,'Emission Factors'!$E$5:$P$5,0)),
    "")</f>
        <v>4.514</v>
      </c>
      <c r="Q1163" s="311" t="str">
        <f t="array" ref="Q1163">IFERROR(
    IF(
        INDEX('Emission Factors'!$E$5:$P$488,
              MATCH(1,
                    ('Emission Factors'!$E$5:$E$488 = 'GHG emissions calculations'!$F1163) *
                    ('Emission Factors'!$H$5:$H$488 = 'GHG emissions calculations'!$H1163),
                    0),
              MATCH('GHG emissions calculations'!Q$6, 'Emission Factors'!$E$5:$P$5, 0)) &lt;&gt; "",
        INDEX('Emission Factors'!$E$5:$P$488,
              MATCH(1,
                    ('Emission Factors'!$E$5:$E$488 = 'GHG emissions calculations'!$F1163) *
                    ('Emission Factors'!$H$5:$H$488 = 'GHG emissions calculations'!$H1163),
                    0),
              MATCH('GHG emissions calculations'!Q$6, 'Emission Factors'!$E$5:$P$5, 0)),
        ""),
    "")</f>
        <v>kgCO2e/kg</v>
      </c>
      <c r="R1163" s="311" t="str">
        <f t="array" ref="R1163">IFERROR(
    IF(
        INDEX('Emission Factors'!$E$5:$R$488,
              MATCH(1,
                    ('Emission Factors'!$E$5:$E$488 = 'GHG emissions calculations'!$F1163) *
                    ('Emission Factors'!$H$5:$H$488 = 'GHG emissions calculations'!$H1163),
                    0),
              MATCH('GHG emissions calculations'!R$6, 'Emission Factors'!$E$5:$R$5, 0)) &lt;&gt; "",
        INDEX('Emission Factors'!$E$5:$R$488,
              MATCH(1,
                    ('Emission Factors'!$E$5:$E$488 = 'GHG emissions calculations'!$F1163) *
                    ('Emission Factors'!$H$5:$H$488 = 'GHG emissions calculations'!$H1163),
                    0),
              MATCH('GHG emissions calculations'!R$6, 'Emission Factors'!$E$5:$R$5, 0)),
        ""),
    "")</f>
        <v>Oceania</v>
      </c>
      <c r="S1163" s="312">
        <f t="shared" si="2"/>
        <v>0</v>
      </c>
      <c r="T1163" s="23"/>
    </row>
    <row r="1164" ht="15.75" customHeight="1" outlineLevel="1">
      <c r="A1164" s="23"/>
      <c r="B1164" s="71"/>
      <c r="C1164" s="71"/>
      <c r="D1164" s="71"/>
      <c r="E1164" s="314"/>
      <c r="F1164" s="311" t="str">
        <f>Lists!U27</f>
        <v>Aerospace grade Carbon-fibre - Africa</v>
      </c>
      <c r="G1164" s="311" t="str">
        <f t="array" ref="G1164">XLOOKUP(1,('Emission Factors'!$E$5:$E$488='GHG emissions calculations'!$F1164)*('Emission Factors'!$H$5:$H$488='GHG emissions calculations'!$H1164),INDEX('Emission Factors'!$E$5:$T$488,0,MATCH('GHG emissions calculations'!G$6,'Emission Factors'!$E$5:$T$5,0)),"",0)</f>
        <v/>
      </c>
      <c r="H1164" s="311" t="s">
        <v>238</v>
      </c>
      <c r="I1164" s="312" t="str">
        <f>IF(
    SUMIFS('Import data'!$L$25:$L$80,
           'Import data'!$J$25:$J$80, F1164,
           'Import data'!$G$25:$G$80, 'GHG emissions calculations'!$H1164,
           'Import data'!$I$25:$I$80,$E$1157) &lt;&gt; 0,
    SUMIFS('Import data'!$L$25:$L$80,
           'Import data'!$J$25:$J$80, F1164,
           'Import data'!$G$25:$G$80, 'GHG emissions calculations'!$H1164,
           'Import data'!$I$25:$I$80,$E$1157),
    ""
)</f>
        <v/>
      </c>
      <c r="J1164" s="311" t="str">
        <f t="array" ref="J1164">IF(
    XLOOKUP(F1164, 'Import data'!$J$26:$J$47, 'Import data'!$M$26:$M$47, "", 0) = "Please add the region-specific supplier emission factor or choose a different region available in the IAEG database.",
    "",
    XLOOKUP(F1164, 'Import data'!$J$26:$J$47, 'Import data'!$M$26:$M$47, "", 0)
)</f>
        <v/>
      </c>
      <c r="K1164" s="311" t="str">
        <f t="array" ref="K1164">IFERROR(
    XLOOKUP(F1164,
            _xlws.FILTER('Supplier Emission'!$G$15:$G$49,
                   ('Supplier Emission'!$D$15:$D$49=H1164) * ('Supplier Emission'!$F$15:$F$49=$E$1157)),
            _xlws.FILTER('Supplier Emission'!$I$15:$I$49,
                   ('Supplier Emission'!$D$15:$D$49=H1164) * ('Supplier Emission'!$F$15:$F$49=$E$1157)),
            ""),
    "")</f>
        <v/>
      </c>
      <c r="L1164" s="311" t="str">
        <f t="array" ref="L1164">IFERROR(
    XLOOKUP(F1164,
            _xlws.FILTER('Supplier Emission'!$G$15:$G$49,
                   ('Supplier Emission'!$D$15:$D$49=H1164) * ('Supplier Emission'!$F$15:$F$49=$E$1157)),
            _xlws.FILTER('Supplier Emission'!$J$15:$J$49,
                   ('Supplier Emission'!$D$15:$D$49=H1164) * ('Supplier Emission'!$F$15:$F$49=$E$1157)),
            ""),
    "")</f>
        <v/>
      </c>
      <c r="M1164" s="311" t="str">
        <f t="array" ref="M1164">IFERROR(
    XLOOKUP(F1164,
            _xlws.FILTER('Supplier Emission'!$G$15:$G$49,
                   ('Supplier Emission'!$D$15:$D$49=H1164) * ('Supplier Emission'!$F$15:$F$49=$E$1157)),
            _xlws.FILTER('Supplier Emission'!$M$15:$M$49,
                   ('Supplier Emission'!$D$15:$D$49=H1164) * ('Supplier Emission'!$F$15:$F$49=$E$1157)),
            ""),
    "")</f>
        <v/>
      </c>
      <c r="N1164" s="311" t="str">
        <f t="array" ref="N1164">IFERROR(
    XLOOKUP(F1164,
            _xlws.FILTER('Supplier Emission'!$G$15:$G$49,
                   ('Supplier Emission'!$D$15:$D$49=H1164) * ('Supplier Emission'!$F$15:$F$49=$E$1157)),
            _xlws.FILTER('Supplier Emission'!$H$15:$H$49,
                   ('Supplier Emission'!$D$15:$D$49=H1164) * ('Supplier Emission'!$F$15:$F$49=$E$1157)),
            ""),
    "")</f>
        <v/>
      </c>
      <c r="O1164" s="311" t="str">
        <f t="array" ref="O1164">XLOOKUP(1,('Emission Factors'!$E$5:$E$488='GHG emissions calculations'!$F1164)*('Emission Factors'!$H$5:$H$488='GHG emissions calculations'!$H1164),INDEX('Emission Factors'!$E$5:$T$488,0,MATCH('GHG emissions calculations'!O$6,'Emission Factors'!$E$5:$T$5,0)),"",0)</f>
        <v/>
      </c>
      <c r="P1164" s="313" t="str">
        <f t="array" ref="P1164">IFERROR(
    INDEX('Emission Factors'!$E$5:$P$488,
          MATCH(1,
                ('Emission Factors'!$E$5:$E$488 = 'GHG emissions calculations'!$F1164) *
                ('Emission Factors'!$H$5:$H$488 = 'GHG emissions calculations'!$H1164),
                0),
          MATCH('GHG emissions calculations'!P$6,'Emission Factors'!$E$5:$P$5,0)),
    "")</f>
        <v/>
      </c>
      <c r="Q1164" s="311" t="str">
        <f t="array" ref="Q1164">IFERROR(
    IF(
        INDEX('Emission Factors'!$E$5:$P$488,
              MATCH(1,
                    ('Emission Factors'!$E$5:$E$488 = 'GHG emissions calculations'!$F1164) *
                    ('Emission Factors'!$H$5:$H$488 = 'GHG emissions calculations'!$H1164),
                    0),
              MATCH('GHG emissions calculations'!Q$6, 'Emission Factors'!$E$5:$P$5, 0)) &lt;&gt; "",
        INDEX('Emission Factors'!$E$5:$P$488,
              MATCH(1,
                    ('Emission Factors'!$E$5:$E$488 = 'GHG emissions calculations'!$F1164) *
                    ('Emission Factors'!$H$5:$H$488 = 'GHG emissions calculations'!$H1164),
                    0),
              MATCH('GHG emissions calculations'!Q$6, 'Emission Factors'!$E$5:$P$5, 0)),
        ""),
    "")</f>
        <v/>
      </c>
      <c r="R1164" s="311" t="str">
        <f t="array" ref="R1164">IFERROR(
    IF(
        INDEX('Emission Factors'!$E$5:$R$488,
              MATCH(1,
                    ('Emission Factors'!$E$5:$E$488 = 'GHG emissions calculations'!$F1164) *
                    ('Emission Factors'!$H$5:$H$488 = 'GHG emissions calculations'!$H1164),
                    0),
              MATCH('GHG emissions calculations'!R$6, 'Emission Factors'!$E$5:$R$5, 0)) &lt;&gt; "",
        INDEX('Emission Factors'!$E$5:$R$488,
              MATCH(1,
                    ('Emission Factors'!$E$5:$E$488 = 'GHG emissions calculations'!$F1164) *
                    ('Emission Factors'!$H$5:$H$488 = 'GHG emissions calculations'!$H1164),
                    0),
              MATCH('GHG emissions calculations'!R$6, 'Emission Factors'!$E$5:$R$5, 0)),
        ""),
    "")</f>
        <v/>
      </c>
      <c r="S1164" s="312">
        <f t="shared" si="2"/>
        <v>0</v>
      </c>
      <c r="T1164" s="23"/>
    </row>
    <row r="1165" ht="15.75" customHeight="1" outlineLevel="1">
      <c r="A1165" s="23"/>
      <c r="B1165" s="71"/>
      <c r="C1165" s="71"/>
      <c r="D1165" s="71"/>
      <c r="E1165" s="314"/>
      <c r="F1165" s="311" t="str">
        <f>Lists!U25</f>
        <v>Aerospace grade Carbon-fibre - America</v>
      </c>
      <c r="G1165" s="311" t="str">
        <f t="array" ref="G1165">XLOOKUP(1,('Emission Factors'!$E$5:$E$488='GHG emissions calculations'!$F1165)*('Emission Factors'!$H$5:$H$488='GHG emissions calculations'!$H1165),INDEX('Emission Factors'!$E$5:$T$488,0,MATCH('GHG emissions calculations'!G$6,'Emission Factors'!$E$5:$T$5,0)),"",0)</f>
        <v/>
      </c>
      <c r="H1165" s="311" t="s">
        <v>238</v>
      </c>
      <c r="I1165" s="312" t="str">
        <f>IF(
    SUMIFS('Import data'!$L$25:$L$80,
           'Import data'!$J$25:$J$80, F1165,
           'Import data'!$G$25:$G$80, 'GHG emissions calculations'!$H1165,
           'Import data'!$I$25:$I$80,$E$1157) &lt;&gt; 0,
    SUMIFS('Import data'!$L$25:$L$80,
           'Import data'!$J$25:$J$80, F1165,
           'Import data'!$G$25:$G$80, 'GHG emissions calculations'!$H1165,
           'Import data'!$I$25:$I$80,$E$1157),
    ""
)</f>
        <v/>
      </c>
      <c r="J1165" s="311" t="str">
        <f t="array" ref="J1165">IF(
    XLOOKUP(F1165, 'Import data'!$J$26:$J$47, 'Import data'!$M$26:$M$47, "", 0) = "Please add the region-specific supplier emission factor or choose a different region available in the IAEG database.",
    "",
    XLOOKUP(F1165, 'Import data'!$J$26:$J$47, 'Import data'!$M$26:$M$47, "", 0)
)</f>
        <v/>
      </c>
      <c r="K1165" s="311" t="str">
        <f t="array" ref="K1165">IFERROR(
    XLOOKUP(F1165,
            _xlws.FILTER('Supplier Emission'!$G$15:$G$49,
                   ('Supplier Emission'!$D$15:$D$49=H1165) * ('Supplier Emission'!$F$15:$F$49=$E$1157)),
            _xlws.FILTER('Supplier Emission'!$I$15:$I$49,
                   ('Supplier Emission'!$D$15:$D$49=H1165) * ('Supplier Emission'!$F$15:$F$49=$E$1157)),
            ""),
    "")</f>
        <v/>
      </c>
      <c r="L1165" s="311" t="str">
        <f t="array" ref="L1165">IFERROR(
    XLOOKUP(F1165,
            _xlws.FILTER('Supplier Emission'!$G$15:$G$49,
                   ('Supplier Emission'!$D$15:$D$49=H1165) * ('Supplier Emission'!$F$15:$F$49=$E$1157)),
            _xlws.FILTER('Supplier Emission'!$J$15:$J$49,
                   ('Supplier Emission'!$D$15:$D$49=H1165) * ('Supplier Emission'!$F$15:$F$49=$E$1157)),
            ""),
    "")</f>
        <v/>
      </c>
      <c r="M1165" s="311" t="str">
        <f t="array" ref="M1165">IFERROR(
    XLOOKUP(F1165,
            _xlws.FILTER('Supplier Emission'!$G$15:$G$49,
                   ('Supplier Emission'!$D$15:$D$49=H1165) * ('Supplier Emission'!$F$15:$F$49=$E$1157)),
            _xlws.FILTER('Supplier Emission'!$M$15:$M$49,
                   ('Supplier Emission'!$D$15:$D$49=H1165) * ('Supplier Emission'!$F$15:$F$49=$E$1157)),
            ""),
    "")</f>
        <v/>
      </c>
      <c r="N1165" s="311" t="str">
        <f t="array" ref="N1165">IFERROR(
    XLOOKUP(F1165,
            _xlws.FILTER('Supplier Emission'!$G$15:$G$49,
                   ('Supplier Emission'!$D$15:$D$49=H1165) * ('Supplier Emission'!$F$15:$F$49=$E$1157)),
            _xlws.FILTER('Supplier Emission'!$H$15:$H$49,
                   ('Supplier Emission'!$D$15:$D$49=H1165) * ('Supplier Emission'!$F$15:$F$49=$E$1157)),
            ""),
    "")</f>
        <v/>
      </c>
      <c r="O1165" s="311" t="str">
        <f t="array" ref="O1165">XLOOKUP(1,('Emission Factors'!$E$5:$E$488='GHG emissions calculations'!$F1165)*('Emission Factors'!$H$5:$H$488='GHG emissions calculations'!$H1165),INDEX('Emission Factors'!$E$5:$T$488,0,MATCH('GHG emissions calculations'!O$6,'Emission Factors'!$E$5:$T$5,0)),"",0)</f>
        <v/>
      </c>
      <c r="P1165" s="313" t="str">
        <f t="array" ref="P1165">IFERROR(
    INDEX('Emission Factors'!$E$5:$P$488,
          MATCH(1,
                ('Emission Factors'!$E$5:$E$488 = 'GHG emissions calculations'!$F1165) *
                ('Emission Factors'!$H$5:$H$488 = 'GHG emissions calculations'!$H1165),
                0),
          MATCH('GHG emissions calculations'!P$6,'Emission Factors'!$E$5:$P$5,0)),
    "")</f>
        <v/>
      </c>
      <c r="Q1165" s="311" t="str">
        <f t="array" ref="Q1165">IFERROR(
    IF(
        INDEX('Emission Factors'!$E$5:$P$488,
              MATCH(1,
                    ('Emission Factors'!$E$5:$E$488 = 'GHG emissions calculations'!$F1165) *
                    ('Emission Factors'!$H$5:$H$488 = 'GHG emissions calculations'!$H1165),
                    0),
              MATCH('GHG emissions calculations'!Q$6, 'Emission Factors'!$E$5:$P$5, 0)) &lt;&gt; "",
        INDEX('Emission Factors'!$E$5:$P$488,
              MATCH(1,
                    ('Emission Factors'!$E$5:$E$488 = 'GHG emissions calculations'!$F1165) *
                    ('Emission Factors'!$H$5:$H$488 = 'GHG emissions calculations'!$H1165),
                    0),
              MATCH('GHG emissions calculations'!Q$6, 'Emission Factors'!$E$5:$P$5, 0)),
        ""),
    "")</f>
        <v/>
      </c>
      <c r="R1165" s="311" t="str">
        <f t="array" ref="R1165">IFERROR(
    IF(
        INDEX('Emission Factors'!$E$5:$R$488,
              MATCH(1,
                    ('Emission Factors'!$E$5:$E$488 = 'GHG emissions calculations'!$F1165) *
                    ('Emission Factors'!$H$5:$H$488 = 'GHG emissions calculations'!$H1165),
                    0),
              MATCH('GHG emissions calculations'!R$6, 'Emission Factors'!$E$5:$R$5, 0)) &lt;&gt; "",
        INDEX('Emission Factors'!$E$5:$R$488,
              MATCH(1,
                    ('Emission Factors'!$E$5:$E$488 = 'GHG emissions calculations'!$F1165) *
                    ('Emission Factors'!$H$5:$H$488 = 'GHG emissions calculations'!$H1165),
                    0),
              MATCH('GHG emissions calculations'!R$6, 'Emission Factors'!$E$5:$R$5, 0)),
        ""),
    "")</f>
        <v/>
      </c>
      <c r="S1165" s="312">
        <f t="shared" si="2"/>
        <v>0</v>
      </c>
      <c r="T1165" s="23"/>
    </row>
    <row r="1166" ht="15.75" customHeight="1" outlineLevel="1">
      <c r="A1166" s="23"/>
      <c r="B1166" s="71"/>
      <c r="C1166" s="71"/>
      <c r="D1166" s="71"/>
      <c r="E1166" s="314"/>
      <c r="F1166" s="311" t="str">
        <f>Lists!U28</f>
        <v>Aerospace grade Carbon-fibre - Asia</v>
      </c>
      <c r="G1166" s="311" t="str">
        <f t="array" ref="G1166">XLOOKUP(1,('Emission Factors'!$E$5:$E$488='GHG emissions calculations'!$F1166)*('Emission Factors'!$H$5:$H$488='GHG emissions calculations'!$H1166),INDEX('Emission Factors'!$E$5:$T$488,0,MATCH('GHG emissions calculations'!G$6,'Emission Factors'!$E$5:$T$5,0)),"",0)</f>
        <v/>
      </c>
      <c r="H1166" s="311" t="s">
        <v>238</v>
      </c>
      <c r="I1166" s="312" t="str">
        <f>IF(
    SUMIFS('Import data'!$L$25:$L$80,
           'Import data'!$J$25:$J$80, F1166,
           'Import data'!$G$25:$G$80, 'GHG emissions calculations'!$H1166,
           'Import data'!$I$25:$I$80,$E$1157) &lt;&gt; 0,
    SUMIFS('Import data'!$L$25:$L$80,
           'Import data'!$J$25:$J$80, F1166,
           'Import data'!$G$25:$G$80, 'GHG emissions calculations'!$H1166,
           'Import data'!$I$25:$I$80,$E$1157),
    ""
)</f>
        <v/>
      </c>
      <c r="J1166" s="311" t="str">
        <f t="array" ref="J1166">IF(
    XLOOKUP(F1166, 'Import data'!$J$26:$J$47, 'Import data'!$M$26:$M$47, "", 0) = "Please add the region-specific supplier emission factor or choose a different region available in the IAEG database.",
    "",
    XLOOKUP(F1166, 'Import data'!$J$26:$J$47, 'Import data'!$M$26:$M$47, "", 0)
)</f>
        <v/>
      </c>
      <c r="K1166" s="311" t="str">
        <f t="array" ref="K1166">IFERROR(
    XLOOKUP(F1166,
            _xlws.FILTER('Supplier Emission'!$G$15:$G$49,
                   ('Supplier Emission'!$D$15:$D$49=H1166) * ('Supplier Emission'!$F$15:$F$49=$E$1157)),
            _xlws.FILTER('Supplier Emission'!$I$15:$I$49,
                   ('Supplier Emission'!$D$15:$D$49=H1166) * ('Supplier Emission'!$F$15:$F$49=$E$1157)),
            ""),
    "")</f>
        <v/>
      </c>
      <c r="L1166" s="311" t="str">
        <f t="array" ref="L1166">IFERROR(
    XLOOKUP(F1166,
            _xlws.FILTER('Supplier Emission'!$G$15:$G$49,
                   ('Supplier Emission'!$D$15:$D$49=H1166) * ('Supplier Emission'!$F$15:$F$49=$E$1157)),
            _xlws.FILTER('Supplier Emission'!$J$15:$J$49,
                   ('Supplier Emission'!$D$15:$D$49=H1166) * ('Supplier Emission'!$F$15:$F$49=$E$1157)),
            ""),
    "")</f>
        <v/>
      </c>
      <c r="M1166" s="311" t="str">
        <f t="array" ref="M1166">IFERROR(
    XLOOKUP(F1166,
            _xlws.FILTER('Supplier Emission'!$G$15:$G$49,
                   ('Supplier Emission'!$D$15:$D$49=H1166) * ('Supplier Emission'!$F$15:$F$49=$E$1157)),
            _xlws.FILTER('Supplier Emission'!$M$15:$M$49,
                   ('Supplier Emission'!$D$15:$D$49=H1166) * ('Supplier Emission'!$F$15:$F$49=$E$1157)),
            ""),
    "")</f>
        <v/>
      </c>
      <c r="N1166" s="311" t="str">
        <f t="array" ref="N1166">IFERROR(
    XLOOKUP(F1166,
            _xlws.FILTER('Supplier Emission'!$G$15:$G$49,
                   ('Supplier Emission'!$D$15:$D$49=H1166) * ('Supplier Emission'!$F$15:$F$49=$E$1157)),
            _xlws.FILTER('Supplier Emission'!$H$15:$H$49,
                   ('Supplier Emission'!$D$15:$D$49=H1166) * ('Supplier Emission'!$F$15:$F$49=$E$1157)),
            ""),
    "")</f>
        <v/>
      </c>
      <c r="O1166" s="311" t="str">
        <f t="array" ref="O1166">XLOOKUP(1,('Emission Factors'!$E$5:$E$488='GHG emissions calculations'!$F1166)*('Emission Factors'!$H$5:$H$488='GHG emissions calculations'!$H1166),INDEX('Emission Factors'!$E$5:$T$488,0,MATCH('GHG emissions calculations'!O$6,'Emission Factors'!$E$5:$T$5,0)),"",0)</f>
        <v/>
      </c>
      <c r="P1166" s="313" t="str">
        <f t="array" ref="P1166">IFERROR(
    INDEX('Emission Factors'!$E$5:$P$488,
          MATCH(1,
                ('Emission Factors'!$E$5:$E$488 = 'GHG emissions calculations'!$F1166) *
                ('Emission Factors'!$H$5:$H$488 = 'GHG emissions calculations'!$H1166),
                0),
          MATCH('GHG emissions calculations'!P$6,'Emission Factors'!$E$5:$P$5,0)),
    "")</f>
        <v/>
      </c>
      <c r="Q1166" s="311" t="str">
        <f t="array" ref="Q1166">IFERROR(
    IF(
        INDEX('Emission Factors'!$E$5:$P$488,
              MATCH(1,
                    ('Emission Factors'!$E$5:$E$488 = 'GHG emissions calculations'!$F1166) *
                    ('Emission Factors'!$H$5:$H$488 = 'GHG emissions calculations'!$H1166),
                    0),
              MATCH('GHG emissions calculations'!Q$6, 'Emission Factors'!$E$5:$P$5, 0)) &lt;&gt; "",
        INDEX('Emission Factors'!$E$5:$P$488,
              MATCH(1,
                    ('Emission Factors'!$E$5:$E$488 = 'GHG emissions calculations'!$F1166) *
                    ('Emission Factors'!$H$5:$H$488 = 'GHG emissions calculations'!$H1166),
                    0),
              MATCH('GHG emissions calculations'!Q$6, 'Emission Factors'!$E$5:$P$5, 0)),
        ""),
    "")</f>
        <v/>
      </c>
      <c r="R1166" s="311" t="str">
        <f t="array" ref="R1166">IFERROR(
    IF(
        INDEX('Emission Factors'!$E$5:$R$488,
              MATCH(1,
                    ('Emission Factors'!$E$5:$E$488 = 'GHG emissions calculations'!$F1166) *
                    ('Emission Factors'!$H$5:$H$488 = 'GHG emissions calculations'!$H1166),
                    0),
              MATCH('GHG emissions calculations'!R$6, 'Emission Factors'!$E$5:$R$5, 0)) &lt;&gt; "",
        INDEX('Emission Factors'!$E$5:$R$488,
              MATCH(1,
                    ('Emission Factors'!$E$5:$E$488 = 'GHG emissions calculations'!$F1166) *
                    ('Emission Factors'!$H$5:$H$488 = 'GHG emissions calculations'!$H1166),
                    0),
              MATCH('GHG emissions calculations'!R$6, 'Emission Factors'!$E$5:$R$5, 0)),
        ""),
    "")</f>
        <v/>
      </c>
      <c r="S1166" s="312">
        <f t="shared" si="2"/>
        <v>0</v>
      </c>
      <c r="T1166" s="23"/>
    </row>
    <row r="1167" ht="15.75" customHeight="1" outlineLevel="1">
      <c r="A1167" s="23"/>
      <c r="B1167" s="71"/>
      <c r="C1167" s="71"/>
      <c r="D1167" s="71"/>
      <c r="E1167" s="314"/>
      <c r="F1167" s="311" t="str">
        <f>Lists!U26</f>
        <v>Aerospace grade Carbon-fibre - Europe</v>
      </c>
      <c r="G1167" s="311" t="str">
        <f t="array" ref="G1167">XLOOKUP(1,('Emission Factors'!$E$5:$E$488='GHG emissions calculations'!$F1167)*('Emission Factors'!$H$5:$H$488='GHG emissions calculations'!$H1167),INDEX('Emission Factors'!$E$5:$T$488,0,MATCH('GHG emissions calculations'!G$6,'Emission Factors'!$E$5:$T$5,0)),"",0)</f>
        <v/>
      </c>
      <c r="H1167" s="311" t="s">
        <v>238</v>
      </c>
      <c r="I1167" s="312" t="str">
        <f>IF(
    SUMIFS('Import data'!$L$25:$L$80,
           'Import data'!$J$25:$J$80, F1167,
           'Import data'!$G$25:$G$80, 'GHG emissions calculations'!$H1167,
           'Import data'!$I$25:$I$80,$E$1157) &lt;&gt; 0,
    SUMIFS('Import data'!$L$25:$L$80,
           'Import data'!$J$25:$J$80, F1167,
           'Import data'!$G$25:$G$80, 'GHG emissions calculations'!$H1167,
           'Import data'!$I$25:$I$80,$E$1157),
    ""
)</f>
        <v/>
      </c>
      <c r="J1167" s="311" t="str">
        <f t="array" ref="J1167">IF(
    XLOOKUP(F1167, 'Import data'!$J$26:$J$47, 'Import data'!$M$26:$M$47, "", 0) = "Please add the region-specific supplier emission factor or choose a different region available in the IAEG database.",
    "",
    XLOOKUP(F1167, 'Import data'!$J$26:$J$47, 'Import data'!$M$26:$M$47, "", 0)
)</f>
        <v/>
      </c>
      <c r="K1167" s="311" t="str">
        <f t="array" ref="K1167">IFERROR(
    XLOOKUP(F1167,
            _xlws.FILTER('Supplier Emission'!$G$15:$G$49,
                   ('Supplier Emission'!$D$15:$D$49=H1167) * ('Supplier Emission'!$F$15:$F$49=$E$1157)),
            _xlws.FILTER('Supplier Emission'!$I$15:$I$49,
                   ('Supplier Emission'!$D$15:$D$49=H1167) * ('Supplier Emission'!$F$15:$F$49=$E$1157)),
            ""),
    "")</f>
        <v/>
      </c>
      <c r="L1167" s="311" t="str">
        <f t="array" ref="L1167">IFERROR(
    XLOOKUP(F1167,
            _xlws.FILTER('Supplier Emission'!$G$15:$G$49,
                   ('Supplier Emission'!$D$15:$D$49=H1167) * ('Supplier Emission'!$F$15:$F$49=$E$1157)),
            _xlws.FILTER('Supplier Emission'!$J$15:$J$49,
                   ('Supplier Emission'!$D$15:$D$49=H1167) * ('Supplier Emission'!$F$15:$F$49=$E$1157)),
            ""),
    "")</f>
        <v/>
      </c>
      <c r="M1167" s="311" t="str">
        <f t="array" ref="M1167">IFERROR(
    XLOOKUP(F1167,
            _xlws.FILTER('Supplier Emission'!$G$15:$G$49,
                   ('Supplier Emission'!$D$15:$D$49=H1167) * ('Supplier Emission'!$F$15:$F$49=$E$1157)),
            _xlws.FILTER('Supplier Emission'!$M$15:$M$49,
                   ('Supplier Emission'!$D$15:$D$49=H1167) * ('Supplier Emission'!$F$15:$F$49=$E$1157)),
            ""),
    "")</f>
        <v/>
      </c>
      <c r="N1167" s="311" t="str">
        <f t="array" ref="N1167">IFERROR(
    XLOOKUP(F1167,
            _xlws.FILTER('Supplier Emission'!$G$15:$G$49,
                   ('Supplier Emission'!$D$15:$D$49=H1167) * ('Supplier Emission'!$F$15:$F$49=$E$1157)),
            _xlws.FILTER('Supplier Emission'!$H$15:$H$49,
                   ('Supplier Emission'!$D$15:$D$49=H1167) * ('Supplier Emission'!$F$15:$F$49=$E$1157)),
            ""),
    "")</f>
        <v/>
      </c>
      <c r="O1167" s="311" t="str">
        <f t="array" ref="O1167">XLOOKUP(1,('Emission Factors'!$E$5:$E$488='GHG emissions calculations'!$F1167)*('Emission Factors'!$H$5:$H$488='GHG emissions calculations'!$H1167),INDEX('Emission Factors'!$E$5:$T$488,0,MATCH('GHG emissions calculations'!O$6,'Emission Factors'!$E$5:$T$5,0)),"",0)</f>
        <v/>
      </c>
      <c r="P1167" s="313" t="str">
        <f t="array" ref="P1167">IFERROR(
    INDEX('Emission Factors'!$E$5:$P$488,
          MATCH(1,
                ('Emission Factors'!$E$5:$E$488 = 'GHG emissions calculations'!$F1167) *
                ('Emission Factors'!$H$5:$H$488 = 'GHG emissions calculations'!$H1167),
                0),
          MATCH('GHG emissions calculations'!P$6,'Emission Factors'!$E$5:$P$5,0)),
    "")</f>
        <v/>
      </c>
      <c r="Q1167" s="311" t="str">
        <f t="array" ref="Q1167">IFERROR(
    IF(
        INDEX('Emission Factors'!$E$5:$P$488,
              MATCH(1,
                    ('Emission Factors'!$E$5:$E$488 = 'GHG emissions calculations'!$F1167) *
                    ('Emission Factors'!$H$5:$H$488 = 'GHG emissions calculations'!$H1167),
                    0),
              MATCH('GHG emissions calculations'!Q$6, 'Emission Factors'!$E$5:$P$5, 0)) &lt;&gt; "",
        INDEX('Emission Factors'!$E$5:$P$488,
              MATCH(1,
                    ('Emission Factors'!$E$5:$E$488 = 'GHG emissions calculations'!$F1167) *
                    ('Emission Factors'!$H$5:$H$488 = 'GHG emissions calculations'!$H1167),
                    0),
              MATCH('GHG emissions calculations'!Q$6, 'Emission Factors'!$E$5:$P$5, 0)),
        ""),
    "")</f>
        <v/>
      </c>
      <c r="R1167" s="311" t="str">
        <f t="array" ref="R1167">IFERROR(
    IF(
        INDEX('Emission Factors'!$E$5:$R$488,
              MATCH(1,
                    ('Emission Factors'!$E$5:$E$488 = 'GHG emissions calculations'!$F1167) *
                    ('Emission Factors'!$H$5:$H$488 = 'GHG emissions calculations'!$H1167),
                    0),
              MATCH('GHG emissions calculations'!R$6, 'Emission Factors'!$E$5:$R$5, 0)) &lt;&gt; "",
        INDEX('Emission Factors'!$E$5:$R$488,
              MATCH(1,
                    ('Emission Factors'!$E$5:$E$488 = 'GHG emissions calculations'!$F1167) *
                    ('Emission Factors'!$H$5:$H$488 = 'GHG emissions calculations'!$H1167),
                    0),
              MATCH('GHG emissions calculations'!R$6, 'Emission Factors'!$E$5:$R$5, 0)),
        ""),
    "")</f>
        <v/>
      </c>
      <c r="S1167" s="312">
        <f t="shared" si="2"/>
        <v>0</v>
      </c>
      <c r="T1167" s="23"/>
    </row>
    <row r="1168" ht="15.75" customHeight="1" outlineLevel="1">
      <c r="A1168" s="23"/>
      <c r="B1168" s="71"/>
      <c r="C1168" s="71"/>
      <c r="D1168" s="71"/>
      <c r="E1168" s="314"/>
      <c r="F1168" s="311" t="str">
        <f>Lists!U31</f>
        <v>Aerospace grade Carbon-fibre - Global or unspecified region</v>
      </c>
      <c r="G1168" s="311" t="str">
        <f t="array" ref="G1168">XLOOKUP(1,('Emission Factors'!$E$5:$E$488='GHG emissions calculations'!$F1168)*('Emission Factors'!$H$5:$H$488='GHG emissions calculations'!$H1168),INDEX('Emission Factors'!$E$5:$T$488,0,MATCH('GHG emissions calculations'!G$6,'Emission Factors'!$E$5:$T$5,0)),"",0)</f>
        <v/>
      </c>
      <c r="H1168" s="311" t="s">
        <v>238</v>
      </c>
      <c r="I1168" s="312" t="str">
        <f>IF(
    SUMIFS('Import data'!$L$25:$L$80,
           'Import data'!$J$25:$J$80, F1168,
           'Import data'!$G$25:$G$80, 'GHG emissions calculations'!$H1168,
           'Import data'!$I$25:$I$80,$E$1157) &lt;&gt; 0,
    SUMIFS('Import data'!$L$25:$L$80,
           'Import data'!$J$25:$J$80, F1168,
           'Import data'!$G$25:$G$80, 'GHG emissions calculations'!$H1168,
           'Import data'!$I$25:$I$80,$E$1157),
    ""
)</f>
        <v/>
      </c>
      <c r="J1168" s="311" t="str">
        <f t="array" ref="J1168">IF(
    XLOOKUP(F1168, 'Import data'!$J$26:$J$47, 'Import data'!$M$26:$M$47, "", 0) = "Please add the region-specific supplier emission factor or choose a different region available in the IAEG database.",
    "",
    XLOOKUP(F1168, 'Import data'!$J$26:$J$47, 'Import data'!$M$26:$M$47, "", 0)
)</f>
        <v/>
      </c>
      <c r="K1168" s="311" t="str">
        <f t="array" ref="K1168">IFERROR(
    XLOOKUP(F1168,
            _xlws.FILTER('Supplier Emission'!$G$15:$G$49,
                   ('Supplier Emission'!$D$15:$D$49=H1168) * ('Supplier Emission'!$F$15:$F$49=$E$1157)),
            _xlws.FILTER('Supplier Emission'!$I$15:$I$49,
                   ('Supplier Emission'!$D$15:$D$49=H1168) * ('Supplier Emission'!$F$15:$F$49=$E$1157)),
            ""),
    "")</f>
        <v/>
      </c>
      <c r="L1168" s="311" t="str">
        <f t="array" ref="L1168">IFERROR(
    XLOOKUP(F1168,
            _xlws.FILTER('Supplier Emission'!$G$15:$G$49,
                   ('Supplier Emission'!$D$15:$D$49=H1168) * ('Supplier Emission'!$F$15:$F$49=$E$1157)),
            _xlws.FILTER('Supplier Emission'!$J$15:$J$49,
                   ('Supplier Emission'!$D$15:$D$49=H1168) * ('Supplier Emission'!$F$15:$F$49=$E$1157)),
            ""),
    "")</f>
        <v/>
      </c>
      <c r="M1168" s="311" t="str">
        <f t="array" ref="M1168">IFERROR(
    XLOOKUP(F1168,
            _xlws.FILTER('Supplier Emission'!$G$15:$G$49,
                   ('Supplier Emission'!$D$15:$D$49=H1168) * ('Supplier Emission'!$F$15:$F$49=$E$1157)),
            _xlws.FILTER('Supplier Emission'!$M$15:$M$49,
                   ('Supplier Emission'!$D$15:$D$49=H1168) * ('Supplier Emission'!$F$15:$F$49=$E$1157)),
            ""),
    "")</f>
        <v/>
      </c>
      <c r="N1168" s="311" t="str">
        <f t="array" ref="N1168">IFERROR(
    XLOOKUP(F1168,
            _xlws.FILTER('Supplier Emission'!$G$15:$G$49,
                   ('Supplier Emission'!$D$15:$D$49=H1168) * ('Supplier Emission'!$F$15:$F$49=$E$1157)),
            _xlws.FILTER('Supplier Emission'!$H$15:$H$49,
                   ('Supplier Emission'!$D$15:$D$49=H1168) * ('Supplier Emission'!$F$15:$F$49=$E$1157)),
            ""),
    "")</f>
        <v/>
      </c>
      <c r="O1168" s="311" t="str">
        <f t="array" ref="O1168">XLOOKUP(1,('Emission Factors'!$E$5:$E$488='GHG emissions calculations'!$F1168)*('Emission Factors'!$H$5:$H$488='GHG emissions calculations'!$H1168),INDEX('Emission Factors'!$E$5:$T$488,0,MATCH('GHG emissions calculations'!O$6,'Emission Factors'!$E$5:$T$5,0)),"",0)</f>
        <v/>
      </c>
      <c r="P1168" s="313" t="str">
        <f t="array" ref="P1168">IFERROR(
    INDEX('Emission Factors'!$E$5:$P$488,
          MATCH(1,
                ('Emission Factors'!$E$5:$E$488 = 'GHG emissions calculations'!$F1168) *
                ('Emission Factors'!$H$5:$H$488 = 'GHG emissions calculations'!$H1168),
                0),
          MATCH('GHG emissions calculations'!P$6,'Emission Factors'!$E$5:$P$5,0)),
    "")</f>
        <v/>
      </c>
      <c r="Q1168" s="311" t="str">
        <f t="array" ref="Q1168">IFERROR(
    IF(
        INDEX('Emission Factors'!$E$5:$P$488,
              MATCH(1,
                    ('Emission Factors'!$E$5:$E$488 = 'GHG emissions calculations'!$F1168) *
                    ('Emission Factors'!$H$5:$H$488 = 'GHG emissions calculations'!$H1168),
                    0),
              MATCH('GHG emissions calculations'!Q$6, 'Emission Factors'!$E$5:$P$5, 0)) &lt;&gt; "",
        INDEX('Emission Factors'!$E$5:$P$488,
              MATCH(1,
                    ('Emission Factors'!$E$5:$E$488 = 'GHG emissions calculations'!$F1168) *
                    ('Emission Factors'!$H$5:$H$488 = 'GHG emissions calculations'!$H1168),
                    0),
              MATCH('GHG emissions calculations'!Q$6, 'Emission Factors'!$E$5:$P$5, 0)),
        ""),
    "")</f>
        <v/>
      </c>
      <c r="R1168" s="311" t="str">
        <f t="array" ref="R1168">IFERROR(
    IF(
        INDEX('Emission Factors'!$E$5:$R$488,
              MATCH(1,
                    ('Emission Factors'!$E$5:$E$488 = 'GHG emissions calculations'!$F1168) *
                    ('Emission Factors'!$H$5:$H$488 = 'GHG emissions calculations'!$H1168),
                    0),
              MATCH('GHG emissions calculations'!R$6, 'Emission Factors'!$E$5:$R$5, 0)) &lt;&gt; "",
        INDEX('Emission Factors'!$E$5:$R$488,
              MATCH(1,
                    ('Emission Factors'!$E$5:$E$488 = 'GHG emissions calculations'!$F1168) *
                    ('Emission Factors'!$H$5:$H$488 = 'GHG emissions calculations'!$H1168),
                    0),
              MATCH('GHG emissions calculations'!R$6, 'Emission Factors'!$E$5:$R$5, 0)),
        ""),
    "")</f>
        <v/>
      </c>
      <c r="S1168" s="312">
        <f t="shared" si="2"/>
        <v>0</v>
      </c>
      <c r="T1168" s="23"/>
    </row>
    <row r="1169" ht="15.75" customHeight="1" outlineLevel="1">
      <c r="A1169" s="23"/>
      <c r="B1169" s="71"/>
      <c r="C1169" s="71"/>
      <c r="D1169" s="71"/>
      <c r="E1169" s="314"/>
      <c r="F1169" s="311" t="str">
        <f>Lists!U30</f>
        <v>Aerospace grade Carbon-fibre - Middle East</v>
      </c>
      <c r="G1169" s="311" t="str">
        <f t="array" ref="G1169">XLOOKUP(1,('Emission Factors'!$E$5:$E$488='GHG emissions calculations'!$F1169)*('Emission Factors'!$H$5:$H$488='GHG emissions calculations'!$H1169),INDEX('Emission Factors'!$E$5:$T$488,0,MATCH('GHG emissions calculations'!G$6,'Emission Factors'!$E$5:$T$5,0)),"",0)</f>
        <v/>
      </c>
      <c r="H1169" s="311" t="s">
        <v>238</v>
      </c>
      <c r="I1169" s="312" t="str">
        <f>IF(
    SUMIFS('Import data'!$L$25:$L$80,
           'Import data'!$J$25:$J$80, F1169,
           'Import data'!$G$25:$G$80, 'GHG emissions calculations'!$H1169,
           'Import data'!$I$25:$I$80,$E$1157) &lt;&gt; 0,
    SUMIFS('Import data'!$L$25:$L$80,
           'Import data'!$J$25:$J$80, F1169,
           'Import data'!$G$25:$G$80, 'GHG emissions calculations'!$H1169,
           'Import data'!$I$25:$I$80,$E$1157),
    ""
)</f>
        <v/>
      </c>
      <c r="J1169" s="311" t="str">
        <f t="array" ref="J1169">IF(
    XLOOKUP(F1169, 'Import data'!$J$26:$J$47, 'Import data'!$M$26:$M$47, "", 0) = "Please add the region-specific supplier emission factor or choose a different region available in the IAEG database.",
    "",
    XLOOKUP(F1169, 'Import data'!$J$26:$J$47, 'Import data'!$M$26:$M$47, "", 0)
)</f>
        <v/>
      </c>
      <c r="K1169" s="311" t="str">
        <f t="array" ref="K1169">IFERROR(
    XLOOKUP(F1169,
            _xlws.FILTER('Supplier Emission'!$G$15:$G$49,
                   ('Supplier Emission'!$D$15:$D$49=H1169) * ('Supplier Emission'!$F$15:$F$49=$E$1157)),
            _xlws.FILTER('Supplier Emission'!$I$15:$I$49,
                   ('Supplier Emission'!$D$15:$D$49=H1169) * ('Supplier Emission'!$F$15:$F$49=$E$1157)),
            ""),
    "")</f>
        <v/>
      </c>
      <c r="L1169" s="311" t="str">
        <f t="array" ref="L1169">IFERROR(
    XLOOKUP(F1169,
            _xlws.FILTER('Supplier Emission'!$G$15:$G$49,
                   ('Supplier Emission'!$D$15:$D$49=H1169) * ('Supplier Emission'!$F$15:$F$49=$E$1157)),
            _xlws.FILTER('Supplier Emission'!$J$15:$J$49,
                   ('Supplier Emission'!$D$15:$D$49=H1169) * ('Supplier Emission'!$F$15:$F$49=$E$1157)),
            ""),
    "")</f>
        <v/>
      </c>
      <c r="M1169" s="311" t="str">
        <f t="array" ref="M1169">IFERROR(
    XLOOKUP(F1169,
            _xlws.FILTER('Supplier Emission'!$G$15:$G$49,
                   ('Supplier Emission'!$D$15:$D$49=H1169) * ('Supplier Emission'!$F$15:$F$49=$E$1157)),
            _xlws.FILTER('Supplier Emission'!$M$15:$M$49,
                   ('Supplier Emission'!$D$15:$D$49=H1169) * ('Supplier Emission'!$F$15:$F$49=$E$1157)),
            ""),
    "")</f>
        <v/>
      </c>
      <c r="N1169" s="311" t="str">
        <f t="array" ref="N1169">IFERROR(
    XLOOKUP(F1169,
            _xlws.FILTER('Supplier Emission'!$G$15:$G$49,
                   ('Supplier Emission'!$D$15:$D$49=H1169) * ('Supplier Emission'!$F$15:$F$49=$E$1157)),
            _xlws.FILTER('Supplier Emission'!$H$15:$H$49,
                   ('Supplier Emission'!$D$15:$D$49=H1169) * ('Supplier Emission'!$F$15:$F$49=$E$1157)),
            ""),
    "")</f>
        <v/>
      </c>
      <c r="O1169" s="311" t="str">
        <f t="array" ref="O1169">XLOOKUP(1,('Emission Factors'!$E$5:$E$488='GHG emissions calculations'!$F1169)*('Emission Factors'!$H$5:$H$488='GHG emissions calculations'!$H1169),INDEX('Emission Factors'!$E$5:$T$488,0,MATCH('GHG emissions calculations'!O$6,'Emission Factors'!$E$5:$T$5,0)),"",0)</f>
        <v/>
      </c>
      <c r="P1169" s="313" t="str">
        <f t="array" ref="P1169">IFERROR(
    INDEX('Emission Factors'!$E$5:$P$488,
          MATCH(1,
                ('Emission Factors'!$E$5:$E$488 = 'GHG emissions calculations'!$F1169) *
                ('Emission Factors'!$H$5:$H$488 = 'GHG emissions calculations'!$H1169),
                0),
          MATCH('GHG emissions calculations'!P$6,'Emission Factors'!$E$5:$P$5,0)),
    "")</f>
        <v/>
      </c>
      <c r="Q1169" s="311" t="str">
        <f t="array" ref="Q1169">IFERROR(
    IF(
        INDEX('Emission Factors'!$E$5:$P$488,
              MATCH(1,
                    ('Emission Factors'!$E$5:$E$488 = 'GHG emissions calculations'!$F1169) *
                    ('Emission Factors'!$H$5:$H$488 = 'GHG emissions calculations'!$H1169),
                    0),
              MATCH('GHG emissions calculations'!Q$6, 'Emission Factors'!$E$5:$P$5, 0)) &lt;&gt; "",
        INDEX('Emission Factors'!$E$5:$P$488,
              MATCH(1,
                    ('Emission Factors'!$E$5:$E$488 = 'GHG emissions calculations'!$F1169) *
                    ('Emission Factors'!$H$5:$H$488 = 'GHG emissions calculations'!$H1169),
                    0),
              MATCH('GHG emissions calculations'!Q$6, 'Emission Factors'!$E$5:$P$5, 0)),
        ""),
    "")</f>
        <v/>
      </c>
      <c r="R1169" s="311" t="str">
        <f t="array" ref="R1169">IFERROR(
    IF(
        INDEX('Emission Factors'!$E$5:$R$488,
              MATCH(1,
                    ('Emission Factors'!$E$5:$E$488 = 'GHG emissions calculations'!$F1169) *
                    ('Emission Factors'!$H$5:$H$488 = 'GHG emissions calculations'!$H1169),
                    0),
              MATCH('GHG emissions calculations'!R$6, 'Emission Factors'!$E$5:$R$5, 0)) &lt;&gt; "",
        INDEX('Emission Factors'!$E$5:$R$488,
              MATCH(1,
                    ('Emission Factors'!$E$5:$E$488 = 'GHG emissions calculations'!$F1169) *
                    ('Emission Factors'!$H$5:$H$488 = 'GHG emissions calculations'!$H1169),
                    0),
              MATCH('GHG emissions calculations'!R$6, 'Emission Factors'!$E$5:$R$5, 0)),
        ""),
    "")</f>
        <v/>
      </c>
      <c r="S1169" s="312">
        <f t="shared" si="2"/>
        <v>0</v>
      </c>
      <c r="T1169" s="23"/>
    </row>
    <row r="1170" ht="15.75" customHeight="1" outlineLevel="1">
      <c r="A1170" s="23"/>
      <c r="B1170" s="71"/>
      <c r="C1170" s="71"/>
      <c r="D1170" s="71"/>
      <c r="E1170" s="314"/>
      <c r="F1170" s="311" t="str">
        <f>Lists!U29</f>
        <v>Aerospace grade Carbon-fibre - Oceania</v>
      </c>
      <c r="G1170" s="311" t="str">
        <f t="array" ref="G1170">XLOOKUP(1,('Emission Factors'!$E$5:$E$488='GHG emissions calculations'!$F1170)*('Emission Factors'!$H$5:$H$488='GHG emissions calculations'!$H1170),INDEX('Emission Factors'!$E$5:$T$488,0,MATCH('GHG emissions calculations'!G$6,'Emission Factors'!$E$5:$T$5,0)),"",0)</f>
        <v/>
      </c>
      <c r="H1170" s="311" t="s">
        <v>238</v>
      </c>
      <c r="I1170" s="312" t="str">
        <f>IF(
    SUMIFS('Import data'!$L$25:$L$80,
           'Import data'!$J$25:$J$80, F1170,
           'Import data'!$G$25:$G$80, 'GHG emissions calculations'!$H1170,
           'Import data'!$I$25:$I$80,$E$1157) &lt;&gt; 0,
    SUMIFS('Import data'!$L$25:$L$80,
           'Import data'!$J$25:$J$80, F1170,
           'Import data'!$G$25:$G$80, 'GHG emissions calculations'!$H1170,
           'Import data'!$I$25:$I$80,$E$1157),
    ""
)</f>
        <v/>
      </c>
      <c r="J1170" s="311" t="str">
        <f t="array" ref="J1170">IF(
    XLOOKUP(F1170, 'Import data'!$J$26:$J$47, 'Import data'!$M$26:$M$47, "", 0) = "Please add the region-specific supplier emission factor or choose a different region available in the IAEG database.",
    "",
    XLOOKUP(F1170, 'Import data'!$J$26:$J$47, 'Import data'!$M$26:$M$47, "", 0)
)</f>
        <v/>
      </c>
      <c r="K1170" s="311" t="str">
        <f t="array" ref="K1170">IFERROR(
    XLOOKUP(F1170,
            _xlws.FILTER('Supplier Emission'!$G$15:$G$49,
                   ('Supplier Emission'!$D$15:$D$49=H1170) * ('Supplier Emission'!$F$15:$F$49=$E$1157)),
            _xlws.FILTER('Supplier Emission'!$I$15:$I$49,
                   ('Supplier Emission'!$D$15:$D$49=H1170) * ('Supplier Emission'!$F$15:$F$49=$E$1157)),
            ""),
    "")</f>
        <v/>
      </c>
      <c r="L1170" s="311" t="str">
        <f t="array" ref="L1170">IFERROR(
    XLOOKUP(F1170,
            _xlws.FILTER('Supplier Emission'!$G$15:$G$49,
                   ('Supplier Emission'!$D$15:$D$49=H1170) * ('Supplier Emission'!$F$15:$F$49=$E$1157)),
            _xlws.FILTER('Supplier Emission'!$J$15:$J$49,
                   ('Supplier Emission'!$D$15:$D$49=H1170) * ('Supplier Emission'!$F$15:$F$49=$E$1157)),
            ""),
    "")</f>
        <v/>
      </c>
      <c r="M1170" s="311" t="str">
        <f t="array" ref="M1170">IFERROR(
    XLOOKUP(F1170,
            _xlws.FILTER('Supplier Emission'!$G$15:$G$49,
                   ('Supplier Emission'!$D$15:$D$49=H1170) * ('Supplier Emission'!$F$15:$F$49=$E$1157)),
            _xlws.FILTER('Supplier Emission'!$M$15:$M$49,
                   ('Supplier Emission'!$D$15:$D$49=H1170) * ('Supplier Emission'!$F$15:$F$49=$E$1157)),
            ""),
    "")</f>
        <v/>
      </c>
      <c r="N1170" s="311" t="str">
        <f t="array" ref="N1170">IFERROR(
    XLOOKUP(F1170,
            _xlws.FILTER('Supplier Emission'!$G$15:$G$49,
                   ('Supplier Emission'!$D$15:$D$49=H1170) * ('Supplier Emission'!$F$15:$F$49=$E$1157)),
            _xlws.FILTER('Supplier Emission'!$H$15:$H$49,
                   ('Supplier Emission'!$D$15:$D$49=H1170) * ('Supplier Emission'!$F$15:$F$49=$E$1157)),
            ""),
    "")</f>
        <v/>
      </c>
      <c r="O1170" s="311" t="str">
        <f t="array" ref="O1170">XLOOKUP(1,('Emission Factors'!$E$5:$E$488='GHG emissions calculations'!$F1170)*('Emission Factors'!$H$5:$H$488='GHG emissions calculations'!$H1170),INDEX('Emission Factors'!$E$5:$T$488,0,MATCH('GHG emissions calculations'!O$6,'Emission Factors'!$E$5:$T$5,0)),"",0)</f>
        <v/>
      </c>
      <c r="P1170" s="313" t="str">
        <f t="array" ref="P1170">IFERROR(
    INDEX('Emission Factors'!$E$5:$P$488,
          MATCH(1,
                ('Emission Factors'!$E$5:$E$488 = 'GHG emissions calculations'!$F1170) *
                ('Emission Factors'!$H$5:$H$488 = 'GHG emissions calculations'!$H1170),
                0),
          MATCH('GHG emissions calculations'!P$6,'Emission Factors'!$E$5:$P$5,0)),
    "")</f>
        <v/>
      </c>
      <c r="Q1170" s="311" t="str">
        <f t="array" ref="Q1170">IFERROR(
    IF(
        INDEX('Emission Factors'!$E$5:$P$488,
              MATCH(1,
                    ('Emission Factors'!$E$5:$E$488 = 'GHG emissions calculations'!$F1170) *
                    ('Emission Factors'!$H$5:$H$488 = 'GHG emissions calculations'!$H1170),
                    0),
              MATCH('GHG emissions calculations'!Q$6, 'Emission Factors'!$E$5:$P$5, 0)) &lt;&gt; "",
        INDEX('Emission Factors'!$E$5:$P$488,
              MATCH(1,
                    ('Emission Factors'!$E$5:$E$488 = 'GHG emissions calculations'!$F1170) *
                    ('Emission Factors'!$H$5:$H$488 = 'GHG emissions calculations'!$H1170),
                    0),
              MATCH('GHG emissions calculations'!Q$6, 'Emission Factors'!$E$5:$P$5, 0)),
        ""),
    "")</f>
        <v/>
      </c>
      <c r="R1170" s="311" t="str">
        <f t="array" ref="R1170">IFERROR(
    IF(
        INDEX('Emission Factors'!$E$5:$R$488,
              MATCH(1,
                    ('Emission Factors'!$E$5:$E$488 = 'GHG emissions calculations'!$F1170) *
                    ('Emission Factors'!$H$5:$H$488 = 'GHG emissions calculations'!$H1170),
                    0),
              MATCH('GHG emissions calculations'!R$6, 'Emission Factors'!$E$5:$R$5, 0)) &lt;&gt; "",
        INDEX('Emission Factors'!$E$5:$R$488,
              MATCH(1,
                    ('Emission Factors'!$E$5:$E$488 = 'GHG emissions calculations'!$F1170) *
                    ('Emission Factors'!$H$5:$H$488 = 'GHG emissions calculations'!$H1170),
                    0),
              MATCH('GHG emissions calculations'!R$6, 'Emission Factors'!$E$5:$R$5, 0)),
        ""),
    "")</f>
        <v/>
      </c>
      <c r="S1170" s="312">
        <f t="shared" si="2"/>
        <v>0</v>
      </c>
      <c r="T1170" s="23"/>
    </row>
    <row r="1171" ht="15.75" customHeight="1" outlineLevel="1">
      <c r="A1171" s="23"/>
      <c r="B1171" s="71"/>
      <c r="C1171" s="71"/>
      <c r="D1171" s="71"/>
      <c r="E1171" s="314"/>
      <c r="F1171" s="311" t="str">
        <f>Lists!V34</f>
        <v>Carbon fiber, high strengths, long fibers - Pultrusion  - Africa</v>
      </c>
      <c r="G1171" s="311" t="str">
        <f t="array" ref="G1171">XLOOKUP(1,('Emission Factors'!$E$5:$E$488='GHG emissions calculations'!$F1171)*('Emission Factors'!$H$5:$H$488='GHG emissions calculations'!$H1171),INDEX('Emission Factors'!$E$5:$T$488,0,MATCH('GHG emissions calculations'!G$6,'Emission Factors'!$E$5:$T$5,0)),"",0)</f>
        <v/>
      </c>
      <c r="H1171" s="311" t="s">
        <v>237</v>
      </c>
      <c r="I1171" s="312" t="str">
        <f>IF(
    SUMIFS('Import data'!$L$25:$L$80,
           'Import data'!$J$25:$J$80, F1171,
           'Import data'!$G$25:$G$80, 'GHG emissions calculations'!$H1171,
           'Import data'!$I$25:$I$80,$E$1157) &lt;&gt; 0,
    SUMIFS('Import data'!$L$25:$L$80,
           'Import data'!$J$25:$J$80, F1171,
           'Import data'!$G$25:$G$80, 'GHG emissions calculations'!$H1171,
           'Import data'!$I$25:$I$80,$E$1157),
    ""
)</f>
        <v/>
      </c>
      <c r="J1171" s="311" t="str">
        <f t="array" ref="J1171">IF(
    XLOOKUP(F1171, 'Import data'!$J$26:$J$47, 'Import data'!$M$26:$M$47, "", 0) = "Please add the region-specific supplier emission factor or choose a different region available in the IAEG database.",
    "",
    XLOOKUP(F1171, 'Import data'!$J$26:$J$47, 'Import data'!$M$26:$M$47, "", 0)
)</f>
        <v/>
      </c>
      <c r="K1171" s="311" t="str">
        <f t="array" ref="K1171">IFERROR(
    XLOOKUP(F1171,
            _xlws.FILTER('Supplier Emission'!$G$15:$G$49,
                   ('Supplier Emission'!$D$15:$D$49=H1171) * ('Supplier Emission'!$F$15:$F$49=$E$1157)),
            _xlws.FILTER('Supplier Emission'!$I$15:$I$49,
                   ('Supplier Emission'!$D$15:$D$49=H1171) * ('Supplier Emission'!$F$15:$F$49=$E$1157)),
            ""),
    "")</f>
        <v/>
      </c>
      <c r="L1171" s="311" t="str">
        <f t="array" ref="L1171">IFERROR(
    XLOOKUP(F1171,
            _xlws.FILTER('Supplier Emission'!$G$15:$G$49,
                   ('Supplier Emission'!$D$15:$D$49=H1171) * ('Supplier Emission'!$F$15:$F$49=$E$1157)),
            _xlws.FILTER('Supplier Emission'!$J$15:$J$49,
                   ('Supplier Emission'!$D$15:$D$49=H1171) * ('Supplier Emission'!$F$15:$F$49=$E$1157)),
            ""),
    "")</f>
        <v/>
      </c>
      <c r="M1171" s="311" t="str">
        <f t="array" ref="M1171">IFERROR(
    XLOOKUP(F1171,
            _xlws.FILTER('Supplier Emission'!$G$15:$G$49,
                   ('Supplier Emission'!$D$15:$D$49=H1171) * ('Supplier Emission'!$F$15:$F$49=$E$1157)),
            _xlws.FILTER('Supplier Emission'!$M$15:$M$49,
                   ('Supplier Emission'!$D$15:$D$49=H1171) * ('Supplier Emission'!$F$15:$F$49=$E$1157)),
            ""),
    "")</f>
        <v/>
      </c>
      <c r="N1171" s="311" t="str">
        <f t="array" ref="N1171">IFERROR(
    XLOOKUP(F1171,
            _xlws.FILTER('Supplier Emission'!$G$15:$G$49,
                   ('Supplier Emission'!$D$15:$D$49=H1171) * ('Supplier Emission'!$F$15:$F$49=$E$1157)),
            _xlws.FILTER('Supplier Emission'!$H$15:$H$49,
                   ('Supplier Emission'!$D$15:$D$49=H1171) * ('Supplier Emission'!$F$15:$F$49=$E$1157)),
            ""),
    "")</f>
        <v/>
      </c>
      <c r="O1171" s="311" t="str">
        <f t="array" ref="O1171">XLOOKUP(1,('Emission Factors'!$E$5:$E$488='GHG emissions calculations'!$F1171)*('Emission Factors'!$H$5:$H$488='GHG emissions calculations'!$H1171),INDEX('Emission Factors'!$E$5:$T$488,0,MATCH('GHG emissions calculations'!O$6,'Emission Factors'!$E$5:$T$5,0)),"",0)</f>
        <v/>
      </c>
      <c r="P1171" s="313" t="str">
        <f t="array" ref="P1171">IFERROR(
    INDEX('Emission Factors'!$E$5:$P$488,
          MATCH(1,
                ('Emission Factors'!$E$5:$E$488 = 'GHG emissions calculations'!$F1171) *
                ('Emission Factors'!$H$5:$H$488 = 'GHG emissions calculations'!$H1171),
                0),
          MATCH('GHG emissions calculations'!P$6,'Emission Factors'!$E$5:$P$5,0)),
    "")</f>
        <v/>
      </c>
      <c r="Q1171" s="311" t="str">
        <f t="array" ref="Q1171">IFERROR(
    IF(
        INDEX('Emission Factors'!$E$5:$P$488,
              MATCH(1,
                    ('Emission Factors'!$E$5:$E$488 = 'GHG emissions calculations'!$F1171) *
                    ('Emission Factors'!$H$5:$H$488 = 'GHG emissions calculations'!$H1171),
                    0),
              MATCH('GHG emissions calculations'!Q$6, 'Emission Factors'!$E$5:$P$5, 0)) &lt;&gt; "",
        INDEX('Emission Factors'!$E$5:$P$488,
              MATCH(1,
                    ('Emission Factors'!$E$5:$E$488 = 'GHG emissions calculations'!$F1171) *
                    ('Emission Factors'!$H$5:$H$488 = 'GHG emissions calculations'!$H1171),
                    0),
              MATCH('GHG emissions calculations'!Q$6, 'Emission Factors'!$E$5:$P$5, 0)),
        ""),
    "")</f>
        <v/>
      </c>
      <c r="R1171" s="311" t="str">
        <f t="array" ref="R1171">IFERROR(
    IF(
        INDEX('Emission Factors'!$E$5:$R$488,
              MATCH(1,
                    ('Emission Factors'!$E$5:$E$488 = 'GHG emissions calculations'!$F1171) *
                    ('Emission Factors'!$H$5:$H$488 = 'GHG emissions calculations'!$H1171),
                    0),
              MATCH('GHG emissions calculations'!R$6, 'Emission Factors'!$E$5:$R$5, 0)) &lt;&gt; "",
        INDEX('Emission Factors'!$E$5:$R$488,
              MATCH(1,
                    ('Emission Factors'!$E$5:$E$488 = 'GHG emissions calculations'!$F1171) *
                    ('Emission Factors'!$H$5:$H$488 = 'GHG emissions calculations'!$H1171),
                    0),
              MATCH('GHG emissions calculations'!R$6, 'Emission Factors'!$E$5:$R$5, 0)),
        ""),
    "")</f>
        <v/>
      </c>
      <c r="S1171" s="312">
        <f t="shared" si="2"/>
        <v>0</v>
      </c>
      <c r="T1171" s="23"/>
    </row>
    <row r="1172" ht="15.75" customHeight="1" outlineLevel="1">
      <c r="A1172" s="23"/>
      <c r="B1172" s="71"/>
      <c r="C1172" s="71"/>
      <c r="D1172" s="71"/>
      <c r="E1172" s="314"/>
      <c r="F1172" s="311" t="str">
        <f>Lists!V32</f>
        <v>Carbon fiber, high strengths, long fibers - Pultrusion  - America</v>
      </c>
      <c r="G1172" s="311" t="str">
        <f t="array" ref="G1172">XLOOKUP(1,('Emission Factors'!$E$5:$E$488='GHG emissions calculations'!$F1172)*('Emission Factors'!$H$5:$H$488='GHG emissions calculations'!$H1172),INDEX('Emission Factors'!$E$5:$T$488,0,MATCH('GHG emissions calculations'!G$6,'Emission Factors'!$E$5:$T$5,0)),"",0)</f>
        <v/>
      </c>
      <c r="H1172" s="311" t="s">
        <v>237</v>
      </c>
      <c r="I1172" s="312" t="str">
        <f>IF(
    SUMIFS('Import data'!$L$25:$L$80,
           'Import data'!$J$25:$J$80, F1172,
           'Import data'!$G$25:$G$80, 'GHG emissions calculations'!$H1172,
           'Import data'!$I$25:$I$80,$E$1157) &lt;&gt; 0,
    SUMIFS('Import data'!$L$25:$L$80,
           'Import data'!$J$25:$J$80, F1172,
           'Import data'!$G$25:$G$80, 'GHG emissions calculations'!$H1172,
           'Import data'!$I$25:$I$80,$E$1157),
    ""
)</f>
        <v/>
      </c>
      <c r="J1172" s="311" t="str">
        <f t="array" ref="J1172">IF(
    XLOOKUP(F1172, 'Import data'!$J$26:$J$47, 'Import data'!$M$26:$M$47, "", 0) = "Please add the region-specific supplier emission factor or choose a different region available in the IAEG database.",
    "",
    XLOOKUP(F1172, 'Import data'!$J$26:$J$47, 'Import data'!$M$26:$M$47, "", 0)
)</f>
        <v/>
      </c>
      <c r="K1172" s="311" t="str">
        <f t="array" ref="K1172">IFERROR(
    XLOOKUP(F1172,
            _xlws.FILTER('Supplier Emission'!$G$15:$G$49,
                   ('Supplier Emission'!$D$15:$D$49=H1172) * ('Supplier Emission'!$F$15:$F$49=$E$1157)),
            _xlws.FILTER('Supplier Emission'!$I$15:$I$49,
                   ('Supplier Emission'!$D$15:$D$49=H1172) * ('Supplier Emission'!$F$15:$F$49=$E$1157)),
            ""),
    "")</f>
        <v/>
      </c>
      <c r="L1172" s="311" t="str">
        <f t="array" ref="L1172">IFERROR(
    XLOOKUP(F1172,
            _xlws.FILTER('Supplier Emission'!$G$15:$G$49,
                   ('Supplier Emission'!$D$15:$D$49=H1172) * ('Supplier Emission'!$F$15:$F$49=$E$1157)),
            _xlws.FILTER('Supplier Emission'!$J$15:$J$49,
                   ('Supplier Emission'!$D$15:$D$49=H1172) * ('Supplier Emission'!$F$15:$F$49=$E$1157)),
            ""),
    "")</f>
        <v/>
      </c>
      <c r="M1172" s="311" t="str">
        <f t="array" ref="M1172">IFERROR(
    XLOOKUP(F1172,
            _xlws.FILTER('Supplier Emission'!$G$15:$G$49,
                   ('Supplier Emission'!$D$15:$D$49=H1172) * ('Supplier Emission'!$F$15:$F$49=$E$1157)),
            _xlws.FILTER('Supplier Emission'!$M$15:$M$49,
                   ('Supplier Emission'!$D$15:$D$49=H1172) * ('Supplier Emission'!$F$15:$F$49=$E$1157)),
            ""),
    "")</f>
        <v/>
      </c>
      <c r="N1172" s="311" t="str">
        <f t="array" ref="N1172">IFERROR(
    XLOOKUP(F1172,
            _xlws.FILTER('Supplier Emission'!$G$15:$G$49,
                   ('Supplier Emission'!$D$15:$D$49=H1172) * ('Supplier Emission'!$F$15:$F$49=$E$1157)),
            _xlws.FILTER('Supplier Emission'!$H$15:$H$49,
                   ('Supplier Emission'!$D$15:$D$49=H1172) * ('Supplier Emission'!$F$15:$F$49=$E$1157)),
            ""),
    "")</f>
        <v/>
      </c>
      <c r="O1172" s="311" t="str">
        <f t="array" ref="O1172">XLOOKUP(1,('Emission Factors'!$E$5:$E$488='GHG emissions calculations'!$F1172)*('Emission Factors'!$H$5:$H$488='GHG emissions calculations'!$H1172),INDEX('Emission Factors'!$E$5:$T$488,0,MATCH('GHG emissions calculations'!O$6,'Emission Factors'!$E$5:$T$5,0)),"",0)</f>
        <v/>
      </c>
      <c r="P1172" s="313" t="str">
        <f t="array" ref="P1172">IFERROR(
    INDEX('Emission Factors'!$E$5:$P$488,
          MATCH(1,
                ('Emission Factors'!$E$5:$E$488 = 'GHG emissions calculations'!$F1172) *
                ('Emission Factors'!$H$5:$H$488 = 'GHG emissions calculations'!$H1172),
                0),
          MATCH('GHG emissions calculations'!P$6,'Emission Factors'!$E$5:$P$5,0)),
    "")</f>
        <v/>
      </c>
      <c r="Q1172" s="311" t="str">
        <f t="array" ref="Q1172">IFERROR(
    IF(
        INDEX('Emission Factors'!$E$5:$P$488,
              MATCH(1,
                    ('Emission Factors'!$E$5:$E$488 = 'GHG emissions calculations'!$F1172) *
                    ('Emission Factors'!$H$5:$H$488 = 'GHG emissions calculations'!$H1172),
                    0),
              MATCH('GHG emissions calculations'!Q$6, 'Emission Factors'!$E$5:$P$5, 0)) &lt;&gt; "",
        INDEX('Emission Factors'!$E$5:$P$488,
              MATCH(1,
                    ('Emission Factors'!$E$5:$E$488 = 'GHG emissions calculations'!$F1172) *
                    ('Emission Factors'!$H$5:$H$488 = 'GHG emissions calculations'!$H1172),
                    0),
              MATCH('GHG emissions calculations'!Q$6, 'Emission Factors'!$E$5:$P$5, 0)),
        ""),
    "")</f>
        <v/>
      </c>
      <c r="R1172" s="311" t="str">
        <f t="array" ref="R1172">IFERROR(
    IF(
        INDEX('Emission Factors'!$E$5:$R$488,
              MATCH(1,
                    ('Emission Factors'!$E$5:$E$488 = 'GHG emissions calculations'!$F1172) *
                    ('Emission Factors'!$H$5:$H$488 = 'GHG emissions calculations'!$H1172),
                    0),
              MATCH('GHG emissions calculations'!R$6, 'Emission Factors'!$E$5:$R$5, 0)) &lt;&gt; "",
        INDEX('Emission Factors'!$E$5:$R$488,
              MATCH(1,
                    ('Emission Factors'!$E$5:$E$488 = 'GHG emissions calculations'!$F1172) *
                    ('Emission Factors'!$H$5:$H$488 = 'GHG emissions calculations'!$H1172),
                    0),
              MATCH('GHG emissions calculations'!R$6, 'Emission Factors'!$E$5:$R$5, 0)),
        ""),
    "")</f>
        <v/>
      </c>
      <c r="S1172" s="312">
        <f t="shared" si="2"/>
        <v>0</v>
      </c>
      <c r="T1172" s="23"/>
    </row>
    <row r="1173" ht="15.75" customHeight="1" outlineLevel="1">
      <c r="A1173" s="23"/>
      <c r="B1173" s="71"/>
      <c r="C1173" s="71"/>
      <c r="D1173" s="71"/>
      <c r="E1173" s="314"/>
      <c r="F1173" s="311" t="str">
        <f>Lists!V35</f>
        <v>Carbon fiber, high strengths, long fibers - Pultrusion  - Asia</v>
      </c>
      <c r="G1173" s="311" t="str">
        <f t="array" ref="G1173">XLOOKUP(1,('Emission Factors'!$E$5:$E$488='GHG emissions calculations'!$F1173)*('Emission Factors'!$H$5:$H$488='GHG emissions calculations'!$H1173),INDEX('Emission Factors'!$E$5:$T$488,0,MATCH('GHG emissions calculations'!G$6,'Emission Factors'!$E$5:$T$5,0)),"",0)</f>
        <v/>
      </c>
      <c r="H1173" s="311" t="s">
        <v>237</v>
      </c>
      <c r="I1173" s="312" t="str">
        <f>IF(
    SUMIFS('Import data'!$L$25:$L$80,
           'Import data'!$J$25:$J$80, F1173,
           'Import data'!$G$25:$G$80, 'GHG emissions calculations'!$H1173,
           'Import data'!$I$25:$I$80,$E$1157) &lt;&gt; 0,
    SUMIFS('Import data'!$L$25:$L$80,
           'Import data'!$J$25:$J$80, F1173,
           'Import data'!$G$25:$G$80, 'GHG emissions calculations'!$H1173,
           'Import data'!$I$25:$I$80,$E$1157),
    ""
)</f>
        <v/>
      </c>
      <c r="J1173" s="311" t="str">
        <f t="array" ref="J1173">IF(
    XLOOKUP(F1173, 'Import data'!$J$26:$J$47, 'Import data'!$M$26:$M$47, "", 0) = "Please add the region-specific supplier emission factor or choose a different region available in the IAEG database.",
    "",
    XLOOKUP(F1173, 'Import data'!$J$26:$J$47, 'Import data'!$M$26:$M$47, "", 0)
)</f>
        <v/>
      </c>
      <c r="K1173" s="311" t="str">
        <f t="array" ref="K1173">IFERROR(
    XLOOKUP(F1173,
            _xlws.FILTER('Supplier Emission'!$G$15:$G$49,
                   ('Supplier Emission'!$D$15:$D$49=H1173) * ('Supplier Emission'!$F$15:$F$49=$E$1157)),
            _xlws.FILTER('Supplier Emission'!$I$15:$I$49,
                   ('Supplier Emission'!$D$15:$D$49=H1173) * ('Supplier Emission'!$F$15:$F$49=$E$1157)),
            ""),
    "")</f>
        <v/>
      </c>
      <c r="L1173" s="311" t="str">
        <f t="array" ref="L1173">IFERROR(
    XLOOKUP(F1173,
            _xlws.FILTER('Supplier Emission'!$G$15:$G$49,
                   ('Supplier Emission'!$D$15:$D$49=H1173) * ('Supplier Emission'!$F$15:$F$49=$E$1157)),
            _xlws.FILTER('Supplier Emission'!$J$15:$J$49,
                   ('Supplier Emission'!$D$15:$D$49=H1173) * ('Supplier Emission'!$F$15:$F$49=$E$1157)),
            ""),
    "")</f>
        <v/>
      </c>
      <c r="M1173" s="311" t="str">
        <f t="array" ref="M1173">IFERROR(
    XLOOKUP(F1173,
            _xlws.FILTER('Supplier Emission'!$G$15:$G$49,
                   ('Supplier Emission'!$D$15:$D$49=H1173) * ('Supplier Emission'!$F$15:$F$49=$E$1157)),
            _xlws.FILTER('Supplier Emission'!$M$15:$M$49,
                   ('Supplier Emission'!$D$15:$D$49=H1173) * ('Supplier Emission'!$F$15:$F$49=$E$1157)),
            ""),
    "")</f>
        <v/>
      </c>
      <c r="N1173" s="311" t="str">
        <f t="array" ref="N1173">IFERROR(
    XLOOKUP(F1173,
            _xlws.FILTER('Supplier Emission'!$G$15:$G$49,
                   ('Supplier Emission'!$D$15:$D$49=H1173) * ('Supplier Emission'!$F$15:$F$49=$E$1157)),
            _xlws.FILTER('Supplier Emission'!$H$15:$H$49,
                   ('Supplier Emission'!$D$15:$D$49=H1173) * ('Supplier Emission'!$F$15:$F$49=$E$1157)),
            ""),
    "")</f>
        <v/>
      </c>
      <c r="O1173" s="311" t="str">
        <f t="array" ref="O1173">XLOOKUP(1,('Emission Factors'!$E$5:$E$488='GHG emissions calculations'!$F1173)*('Emission Factors'!$H$5:$H$488='GHG emissions calculations'!$H1173),INDEX('Emission Factors'!$E$5:$T$488,0,MATCH('GHG emissions calculations'!O$6,'Emission Factors'!$E$5:$T$5,0)),"",0)</f>
        <v/>
      </c>
      <c r="P1173" s="313" t="str">
        <f t="array" ref="P1173">IFERROR(
    INDEX('Emission Factors'!$E$5:$P$488,
          MATCH(1,
                ('Emission Factors'!$E$5:$E$488 = 'GHG emissions calculations'!$F1173) *
                ('Emission Factors'!$H$5:$H$488 = 'GHG emissions calculations'!$H1173),
                0),
          MATCH('GHG emissions calculations'!P$6,'Emission Factors'!$E$5:$P$5,0)),
    "")</f>
        <v/>
      </c>
      <c r="Q1173" s="311" t="str">
        <f t="array" ref="Q1173">IFERROR(
    IF(
        INDEX('Emission Factors'!$E$5:$P$488,
              MATCH(1,
                    ('Emission Factors'!$E$5:$E$488 = 'GHG emissions calculations'!$F1173) *
                    ('Emission Factors'!$H$5:$H$488 = 'GHG emissions calculations'!$H1173),
                    0),
              MATCH('GHG emissions calculations'!Q$6, 'Emission Factors'!$E$5:$P$5, 0)) &lt;&gt; "",
        INDEX('Emission Factors'!$E$5:$P$488,
              MATCH(1,
                    ('Emission Factors'!$E$5:$E$488 = 'GHG emissions calculations'!$F1173) *
                    ('Emission Factors'!$H$5:$H$488 = 'GHG emissions calculations'!$H1173),
                    0),
              MATCH('GHG emissions calculations'!Q$6, 'Emission Factors'!$E$5:$P$5, 0)),
        ""),
    "")</f>
        <v/>
      </c>
      <c r="R1173" s="311" t="str">
        <f t="array" ref="R1173">IFERROR(
    IF(
        INDEX('Emission Factors'!$E$5:$R$488,
              MATCH(1,
                    ('Emission Factors'!$E$5:$E$488 = 'GHG emissions calculations'!$F1173) *
                    ('Emission Factors'!$H$5:$H$488 = 'GHG emissions calculations'!$H1173),
                    0),
              MATCH('GHG emissions calculations'!R$6, 'Emission Factors'!$E$5:$R$5, 0)) &lt;&gt; "",
        INDEX('Emission Factors'!$E$5:$R$488,
              MATCH(1,
                    ('Emission Factors'!$E$5:$E$488 = 'GHG emissions calculations'!$F1173) *
                    ('Emission Factors'!$H$5:$H$488 = 'GHG emissions calculations'!$H1173),
                    0),
              MATCH('GHG emissions calculations'!R$6, 'Emission Factors'!$E$5:$R$5, 0)),
        ""),
    "")</f>
        <v/>
      </c>
      <c r="S1173" s="312">
        <f t="shared" si="2"/>
        <v>0</v>
      </c>
      <c r="T1173" s="23"/>
    </row>
    <row r="1174" ht="15.75" customHeight="1" outlineLevel="1">
      <c r="A1174" s="23"/>
      <c r="B1174" s="71"/>
      <c r="C1174" s="71"/>
      <c r="D1174" s="71"/>
      <c r="E1174" s="314"/>
      <c r="F1174" s="311" t="str">
        <f>Lists!V33</f>
        <v>Carbon fiber, high strengths, long fibers - Pultrusion  - Europe</v>
      </c>
      <c r="G1174" s="311">
        <f t="array" ref="G1174">XLOOKUP(1,('Emission Factors'!$E$5:$E$488='GHG emissions calculations'!$F1174)*('Emission Factors'!$H$5:$H$488='GHG emissions calculations'!$H1174),INDEX('Emission Factors'!$E$5:$T$488,0,MATCH('GHG emissions calculations'!G$6,'Emission Factors'!$E$5:$T$5,0)),"",0)</f>
        <v>3</v>
      </c>
      <c r="H1174" s="311" t="s">
        <v>237</v>
      </c>
      <c r="I1174" s="312" t="str">
        <f>IF(
    SUMIFS('Import data'!$L$25:$L$80,
           'Import data'!$J$25:$J$80, F1174,
           'Import data'!$G$25:$G$80, 'GHG emissions calculations'!$H1174,
           'Import data'!$I$25:$I$80,$E$1157) &lt;&gt; 0,
    SUMIFS('Import data'!$L$25:$L$80,
           'Import data'!$J$25:$J$80, F1174,
           'Import data'!$G$25:$G$80, 'GHG emissions calculations'!$H1174,
           'Import data'!$I$25:$I$80,$E$1157),
    ""
)</f>
        <v/>
      </c>
      <c r="J1174" s="311" t="str">
        <f t="array" ref="J1174">IF(
    XLOOKUP(F1174, 'Import data'!$J$26:$J$47, 'Import data'!$M$26:$M$47, "", 0) = "Please add the region-specific supplier emission factor or choose a different region available in the IAEG database.",
    "",
    XLOOKUP(F1174, 'Import data'!$J$26:$J$47, 'Import data'!$M$26:$M$47, "", 0)
)</f>
        <v/>
      </c>
      <c r="K1174" s="311" t="str">
        <f t="array" ref="K1174">IFERROR(
    XLOOKUP(F1174,
            _xlws.FILTER('Supplier Emission'!$G$15:$G$49,
                   ('Supplier Emission'!$D$15:$D$49=H1174) * ('Supplier Emission'!$F$15:$F$49=$E$1157)),
            _xlws.FILTER('Supplier Emission'!$I$15:$I$49,
                   ('Supplier Emission'!$D$15:$D$49=H1174) * ('Supplier Emission'!$F$15:$F$49=$E$1157)),
            ""),
    "")</f>
        <v/>
      </c>
      <c r="L1174" s="311" t="str">
        <f t="array" ref="L1174">IFERROR(
    XLOOKUP(F1174,
            _xlws.FILTER('Supplier Emission'!$G$15:$G$49,
                   ('Supplier Emission'!$D$15:$D$49=H1174) * ('Supplier Emission'!$F$15:$F$49=$E$1157)),
            _xlws.FILTER('Supplier Emission'!$J$15:$J$49,
                   ('Supplier Emission'!$D$15:$D$49=H1174) * ('Supplier Emission'!$F$15:$F$49=$E$1157)),
            ""),
    "")</f>
        <v/>
      </c>
      <c r="M1174" s="311" t="str">
        <f t="array" ref="M1174">IFERROR(
    XLOOKUP(F1174,
            _xlws.FILTER('Supplier Emission'!$G$15:$G$49,
                   ('Supplier Emission'!$D$15:$D$49=H1174) * ('Supplier Emission'!$F$15:$F$49=$E$1157)),
            _xlws.FILTER('Supplier Emission'!$M$15:$M$49,
                   ('Supplier Emission'!$D$15:$D$49=H1174) * ('Supplier Emission'!$F$15:$F$49=$E$1157)),
            ""),
    "")</f>
        <v/>
      </c>
      <c r="N1174" s="311" t="str">
        <f t="array" ref="N1174">IFERROR(
    XLOOKUP(F1174,
            _xlws.FILTER('Supplier Emission'!$G$15:$G$49,
                   ('Supplier Emission'!$D$15:$D$49=H1174) * ('Supplier Emission'!$F$15:$F$49=$E$1157)),
            _xlws.FILTER('Supplier Emission'!$H$15:$H$49,
                   ('Supplier Emission'!$D$15:$D$49=H1174) * ('Supplier Emission'!$F$15:$F$49=$E$1157)),
            ""),
    "")</f>
        <v/>
      </c>
      <c r="O1174" s="311" t="str">
        <f t="array" ref="O1174">XLOOKUP(1,('Emission Factors'!$E$5:$E$488='GHG emissions calculations'!$F1174)*('Emission Factors'!$H$5:$H$488='GHG emissions calculations'!$H1174),INDEX('Emission Factors'!$E$5:$T$488,0,MATCH('GHG emissions calculations'!O$6,'Emission Factors'!$E$5:$T$5,0)),"",0)</f>
        <v>Fibre de carbone (CF, depuis PAN, haute résistance, fibres longues)</v>
      </c>
      <c r="P1174" s="313">
        <f t="array" ref="P1174">IFERROR(
    INDEX('Emission Factors'!$E$5:$P$488,
          MATCH(1,
                ('Emission Factors'!$E$5:$E$488 = 'GHG emissions calculations'!$F1174) *
                ('Emission Factors'!$H$5:$H$488 = 'GHG emissions calculations'!$H1174),
                0),
          MATCH('GHG emissions calculations'!P$6,'Emission Factors'!$E$5:$P$5,0)),
    "")</f>
        <v>40.8</v>
      </c>
      <c r="Q1174" s="311" t="str">
        <f t="array" ref="Q1174">IFERROR(
    IF(
        INDEX('Emission Factors'!$E$5:$P$488,
              MATCH(1,
                    ('Emission Factors'!$E$5:$E$488 = 'GHG emissions calculations'!$F1174) *
                    ('Emission Factors'!$H$5:$H$488 = 'GHG emissions calculations'!$H1174),
                    0),
              MATCH('GHG emissions calculations'!Q$6, 'Emission Factors'!$E$5:$P$5, 0)) &lt;&gt; "",
        INDEX('Emission Factors'!$E$5:$P$488,
              MATCH(1,
                    ('Emission Factors'!$E$5:$E$488 = 'GHG emissions calculations'!$F1174) *
                    ('Emission Factors'!$H$5:$H$488 = 'GHG emissions calculations'!$H1174),
                    0),
              MATCH('GHG emissions calculations'!Q$6, 'Emission Factors'!$E$5:$P$5, 0)),
        ""),
    "")</f>
        <v>kgCO2e/kg</v>
      </c>
      <c r="R1174" s="311" t="str">
        <f t="array" ref="R1174">IFERROR(
    IF(
        INDEX('Emission Factors'!$E$5:$R$488,
              MATCH(1,
                    ('Emission Factors'!$E$5:$E$488 = 'GHG emissions calculations'!$F1174) *
                    ('Emission Factors'!$H$5:$H$488 = 'GHG emissions calculations'!$H1174),
                    0),
              MATCH('GHG emissions calculations'!R$6, 'Emission Factors'!$E$5:$R$5, 0)) &lt;&gt; "",
        INDEX('Emission Factors'!$E$5:$R$488,
              MATCH(1,
                    ('Emission Factors'!$E$5:$E$488 = 'GHG emissions calculations'!$F1174) *
                    ('Emission Factors'!$H$5:$H$488 = 'GHG emissions calculations'!$H1174),
                    0),
              MATCH('GHG emissions calculations'!R$6, 'Emission Factors'!$E$5:$R$5, 0)),
        ""),
    "")</f>
        <v>Europe</v>
      </c>
      <c r="S1174" s="312">
        <f t="shared" si="2"/>
        <v>0</v>
      </c>
      <c r="T1174" s="23"/>
    </row>
    <row r="1175" ht="15.75" customHeight="1" outlineLevel="1">
      <c r="A1175" s="23"/>
      <c r="B1175" s="71"/>
      <c r="C1175" s="71"/>
      <c r="D1175" s="71"/>
      <c r="E1175" s="314"/>
      <c r="F1175" s="311" t="str">
        <f>Lists!V38</f>
        <v>Carbon fiber, high strengths, long fibers - Pultrusion  - Global or unspecified region</v>
      </c>
      <c r="G1175" s="311">
        <f t="array" ref="G1175">XLOOKUP(1,('Emission Factors'!$E$5:$E$488='GHG emissions calculations'!$F1175)*('Emission Factors'!$H$5:$H$488='GHG emissions calculations'!$H1175),INDEX('Emission Factors'!$E$5:$T$488,0,MATCH('GHG emissions calculations'!G$6,'Emission Factors'!$E$5:$T$5,0)),"",0)</f>
        <v>3</v>
      </c>
      <c r="H1175" s="311" t="s">
        <v>237</v>
      </c>
      <c r="I1175" s="312" t="str">
        <f>IF(
    SUMIFS('Import data'!$L$25:$L$80,
           'Import data'!$J$25:$J$80, F1175,
           'Import data'!$G$25:$G$80, 'GHG emissions calculations'!$H1175,
           'Import data'!$I$25:$I$80,$E$1157) &lt;&gt; 0,
    SUMIFS('Import data'!$L$25:$L$80,
           'Import data'!$J$25:$J$80, F1175,
           'Import data'!$G$25:$G$80, 'GHG emissions calculations'!$H1175,
           'Import data'!$I$25:$I$80,$E$1157),
    ""
)</f>
        <v/>
      </c>
      <c r="J1175" s="311" t="str">
        <f t="array" ref="J1175">IF(
    XLOOKUP(F1175, 'Import data'!$J$26:$J$47, 'Import data'!$M$26:$M$47, "", 0) = "Please add the region-specific supplier emission factor or choose a different region available in the IAEG database.",
    "",
    XLOOKUP(F1175, 'Import data'!$J$26:$J$47, 'Import data'!$M$26:$M$47, "", 0)
)</f>
        <v/>
      </c>
      <c r="K1175" s="311" t="str">
        <f t="array" ref="K1175">IFERROR(
    XLOOKUP(F1175,
            _xlws.FILTER('Supplier Emission'!$G$15:$G$49,
                   ('Supplier Emission'!$D$15:$D$49=H1175) * ('Supplier Emission'!$F$15:$F$49=$E$1157)),
            _xlws.FILTER('Supplier Emission'!$I$15:$I$49,
                   ('Supplier Emission'!$D$15:$D$49=H1175) * ('Supplier Emission'!$F$15:$F$49=$E$1157)),
            ""),
    "")</f>
        <v/>
      </c>
      <c r="L1175" s="311" t="str">
        <f t="array" ref="L1175">IFERROR(
    XLOOKUP(F1175,
            _xlws.FILTER('Supplier Emission'!$G$15:$G$49,
                   ('Supplier Emission'!$D$15:$D$49=H1175) * ('Supplier Emission'!$F$15:$F$49=$E$1157)),
            _xlws.FILTER('Supplier Emission'!$J$15:$J$49,
                   ('Supplier Emission'!$D$15:$D$49=H1175) * ('Supplier Emission'!$F$15:$F$49=$E$1157)),
            ""),
    "")</f>
        <v/>
      </c>
      <c r="M1175" s="311" t="str">
        <f t="array" ref="M1175">IFERROR(
    XLOOKUP(F1175,
            _xlws.FILTER('Supplier Emission'!$G$15:$G$49,
                   ('Supplier Emission'!$D$15:$D$49=H1175) * ('Supplier Emission'!$F$15:$F$49=$E$1157)),
            _xlws.FILTER('Supplier Emission'!$M$15:$M$49,
                   ('Supplier Emission'!$D$15:$D$49=H1175) * ('Supplier Emission'!$F$15:$F$49=$E$1157)),
            ""),
    "")</f>
        <v/>
      </c>
      <c r="N1175" s="311" t="str">
        <f t="array" ref="N1175">IFERROR(
    XLOOKUP(F1175,
            _xlws.FILTER('Supplier Emission'!$G$15:$G$49,
                   ('Supplier Emission'!$D$15:$D$49=H1175) * ('Supplier Emission'!$F$15:$F$49=$E$1157)),
            _xlws.FILTER('Supplier Emission'!$H$15:$H$49,
                   ('Supplier Emission'!$D$15:$D$49=H1175) * ('Supplier Emission'!$F$15:$F$49=$E$1157)),
            ""),
    "")</f>
        <v/>
      </c>
      <c r="O1175" s="311" t="str">
        <f t="array" ref="O1175">XLOOKUP(1,('Emission Factors'!$E$5:$E$488='GHG emissions calculations'!$F1175)*('Emission Factors'!$H$5:$H$488='GHG emissions calculations'!$H1175),INDEX('Emission Factors'!$E$5:$T$488,0,MATCH('GHG emissions calculations'!O$6,'Emission Factors'!$E$5:$T$5,0)),"",0)</f>
        <v>Fibre de carbone (CF, depuis PAN, haute résistance, fibres longues) + Pultrusion</v>
      </c>
      <c r="P1175" s="313">
        <f t="array" ref="P1175">IFERROR(
    INDEX('Emission Factors'!$E$5:$P$488,
          MATCH(1,
                ('Emission Factors'!$E$5:$E$488 = 'GHG emissions calculations'!$F1175) *
                ('Emission Factors'!$H$5:$H$488 = 'GHG emissions calculations'!$H1175),
                0),
          MATCH('GHG emissions calculations'!P$6,'Emission Factors'!$E$5:$P$5,0)),
    "")</f>
        <v>40.8</v>
      </c>
      <c r="Q1175" s="311" t="str">
        <f t="array" ref="Q1175">IFERROR(
    IF(
        INDEX('Emission Factors'!$E$5:$P$488,
              MATCH(1,
                    ('Emission Factors'!$E$5:$E$488 = 'GHG emissions calculations'!$F1175) *
                    ('Emission Factors'!$H$5:$H$488 = 'GHG emissions calculations'!$H1175),
                    0),
              MATCH('GHG emissions calculations'!Q$6, 'Emission Factors'!$E$5:$P$5, 0)) &lt;&gt; "",
        INDEX('Emission Factors'!$E$5:$P$488,
              MATCH(1,
                    ('Emission Factors'!$E$5:$E$488 = 'GHG emissions calculations'!$F1175) *
                    ('Emission Factors'!$H$5:$H$488 = 'GHG emissions calculations'!$H1175),
                    0),
              MATCH('GHG emissions calculations'!Q$6, 'Emission Factors'!$E$5:$P$5, 0)),
        ""),
    "")</f>
        <v>kgCO2e/kg</v>
      </c>
      <c r="R1175" s="311" t="str">
        <f t="array" ref="R1175">IFERROR(
    IF(
        INDEX('Emission Factors'!$E$5:$R$488,
              MATCH(1,
                    ('Emission Factors'!$E$5:$E$488 = 'GHG emissions calculations'!$F1175) *
                    ('Emission Factors'!$H$5:$H$488 = 'GHG emissions calculations'!$H1175),
                    0),
              MATCH('GHG emissions calculations'!R$6, 'Emission Factors'!$E$5:$R$5, 0)) &lt;&gt; "",
        INDEX('Emission Factors'!$E$5:$R$488,
              MATCH(1,
                    ('Emission Factors'!$E$5:$E$488 = 'GHG emissions calculations'!$F1175) *
                    ('Emission Factors'!$H$5:$H$488 = 'GHG emissions calculations'!$H1175),
                    0),
              MATCH('GHG emissions calculations'!R$6, 'Emission Factors'!$E$5:$R$5, 0)),
        ""),
    "")</f>
        <v>Global or unspecified region</v>
      </c>
      <c r="S1175" s="312">
        <f t="shared" si="2"/>
        <v>0</v>
      </c>
      <c r="T1175" s="23"/>
    </row>
    <row r="1176" ht="15.75" customHeight="1" outlineLevel="1">
      <c r="A1176" s="23"/>
      <c r="B1176" s="71"/>
      <c r="C1176" s="71"/>
      <c r="D1176" s="71"/>
      <c r="E1176" s="314"/>
      <c r="F1176" s="311" t="str">
        <f>Lists!V37</f>
        <v>Carbon fiber, high strengths, long fibers - Pultrusion  - Middle East</v>
      </c>
      <c r="G1176" s="311" t="str">
        <f t="array" ref="G1176">XLOOKUP(1,('Emission Factors'!$E$5:$E$488='GHG emissions calculations'!$F1176)*('Emission Factors'!$H$5:$H$488='GHG emissions calculations'!$H1176),INDEX('Emission Factors'!$E$5:$T$488,0,MATCH('GHG emissions calculations'!G$6,'Emission Factors'!$E$5:$T$5,0)),"",0)</f>
        <v/>
      </c>
      <c r="H1176" s="311" t="s">
        <v>237</v>
      </c>
      <c r="I1176" s="312" t="str">
        <f>IF(
    SUMIFS('Import data'!$L$25:$L$80,
           'Import data'!$J$25:$J$80, F1176,
           'Import data'!$G$25:$G$80, 'GHG emissions calculations'!$H1176,
           'Import data'!$I$25:$I$80,$E$1157) &lt;&gt; 0,
    SUMIFS('Import data'!$L$25:$L$80,
           'Import data'!$J$25:$J$80, F1176,
           'Import data'!$G$25:$G$80, 'GHG emissions calculations'!$H1176,
           'Import data'!$I$25:$I$80,$E$1157),
    ""
)</f>
        <v/>
      </c>
      <c r="J1176" s="311" t="str">
        <f t="array" ref="J1176">IF(
    XLOOKUP(F1176, 'Import data'!$J$26:$J$47, 'Import data'!$M$26:$M$47, "", 0) = "Please add the region-specific supplier emission factor or choose a different region available in the IAEG database.",
    "",
    XLOOKUP(F1176, 'Import data'!$J$26:$J$47, 'Import data'!$M$26:$M$47, "", 0)
)</f>
        <v/>
      </c>
      <c r="K1176" s="311" t="str">
        <f t="array" ref="K1176">IFERROR(
    XLOOKUP(F1176,
            _xlws.FILTER('Supplier Emission'!$G$15:$G$49,
                   ('Supplier Emission'!$D$15:$D$49=H1176) * ('Supplier Emission'!$F$15:$F$49=$E$1157)),
            _xlws.FILTER('Supplier Emission'!$I$15:$I$49,
                   ('Supplier Emission'!$D$15:$D$49=H1176) * ('Supplier Emission'!$F$15:$F$49=$E$1157)),
            ""),
    "")</f>
        <v/>
      </c>
      <c r="L1176" s="311" t="str">
        <f t="array" ref="L1176">IFERROR(
    XLOOKUP(F1176,
            _xlws.FILTER('Supplier Emission'!$G$15:$G$49,
                   ('Supplier Emission'!$D$15:$D$49=H1176) * ('Supplier Emission'!$F$15:$F$49=$E$1157)),
            _xlws.FILTER('Supplier Emission'!$J$15:$J$49,
                   ('Supplier Emission'!$D$15:$D$49=H1176) * ('Supplier Emission'!$F$15:$F$49=$E$1157)),
            ""),
    "")</f>
        <v/>
      </c>
      <c r="M1176" s="311" t="str">
        <f t="array" ref="M1176">IFERROR(
    XLOOKUP(F1176,
            _xlws.FILTER('Supplier Emission'!$G$15:$G$49,
                   ('Supplier Emission'!$D$15:$D$49=H1176) * ('Supplier Emission'!$F$15:$F$49=$E$1157)),
            _xlws.FILTER('Supplier Emission'!$M$15:$M$49,
                   ('Supplier Emission'!$D$15:$D$49=H1176) * ('Supplier Emission'!$F$15:$F$49=$E$1157)),
            ""),
    "")</f>
        <v/>
      </c>
      <c r="N1176" s="311" t="str">
        <f t="array" ref="N1176">IFERROR(
    XLOOKUP(F1176,
            _xlws.FILTER('Supplier Emission'!$G$15:$G$49,
                   ('Supplier Emission'!$D$15:$D$49=H1176) * ('Supplier Emission'!$F$15:$F$49=$E$1157)),
            _xlws.FILTER('Supplier Emission'!$H$15:$H$49,
                   ('Supplier Emission'!$D$15:$D$49=H1176) * ('Supplier Emission'!$F$15:$F$49=$E$1157)),
            ""),
    "")</f>
        <v/>
      </c>
      <c r="O1176" s="311" t="str">
        <f t="array" ref="O1176">XLOOKUP(1,('Emission Factors'!$E$5:$E$488='GHG emissions calculations'!$F1176)*('Emission Factors'!$H$5:$H$488='GHG emissions calculations'!$H1176),INDEX('Emission Factors'!$E$5:$T$488,0,MATCH('GHG emissions calculations'!O$6,'Emission Factors'!$E$5:$T$5,0)),"",0)</f>
        <v/>
      </c>
      <c r="P1176" s="313" t="str">
        <f t="array" ref="P1176">IFERROR(
    INDEX('Emission Factors'!$E$5:$P$488,
          MATCH(1,
                ('Emission Factors'!$E$5:$E$488 = 'GHG emissions calculations'!$F1176) *
                ('Emission Factors'!$H$5:$H$488 = 'GHG emissions calculations'!$H1176),
                0),
          MATCH('GHG emissions calculations'!P$6,'Emission Factors'!$E$5:$P$5,0)),
    "")</f>
        <v/>
      </c>
      <c r="Q1176" s="311" t="str">
        <f t="array" ref="Q1176">IFERROR(
    IF(
        INDEX('Emission Factors'!$E$5:$P$488,
              MATCH(1,
                    ('Emission Factors'!$E$5:$E$488 = 'GHG emissions calculations'!$F1176) *
                    ('Emission Factors'!$H$5:$H$488 = 'GHG emissions calculations'!$H1176),
                    0),
              MATCH('GHG emissions calculations'!Q$6, 'Emission Factors'!$E$5:$P$5, 0)) &lt;&gt; "",
        INDEX('Emission Factors'!$E$5:$P$488,
              MATCH(1,
                    ('Emission Factors'!$E$5:$E$488 = 'GHG emissions calculations'!$F1176) *
                    ('Emission Factors'!$H$5:$H$488 = 'GHG emissions calculations'!$H1176),
                    0),
              MATCH('GHG emissions calculations'!Q$6, 'Emission Factors'!$E$5:$P$5, 0)),
        ""),
    "")</f>
        <v/>
      </c>
      <c r="R1176" s="311" t="str">
        <f t="array" ref="R1176">IFERROR(
    IF(
        INDEX('Emission Factors'!$E$5:$R$488,
              MATCH(1,
                    ('Emission Factors'!$E$5:$E$488 = 'GHG emissions calculations'!$F1176) *
                    ('Emission Factors'!$H$5:$H$488 = 'GHG emissions calculations'!$H1176),
                    0),
              MATCH('GHG emissions calculations'!R$6, 'Emission Factors'!$E$5:$R$5, 0)) &lt;&gt; "",
        INDEX('Emission Factors'!$E$5:$R$488,
              MATCH(1,
                    ('Emission Factors'!$E$5:$E$488 = 'GHG emissions calculations'!$F1176) *
                    ('Emission Factors'!$H$5:$H$488 = 'GHG emissions calculations'!$H1176),
                    0),
              MATCH('GHG emissions calculations'!R$6, 'Emission Factors'!$E$5:$R$5, 0)),
        ""),
    "")</f>
        <v/>
      </c>
      <c r="S1176" s="312">
        <f t="shared" si="2"/>
        <v>0</v>
      </c>
      <c r="T1176" s="23"/>
    </row>
    <row r="1177" ht="15.75" customHeight="1" outlineLevel="1">
      <c r="A1177" s="23"/>
      <c r="B1177" s="71"/>
      <c r="C1177" s="71"/>
      <c r="D1177" s="71"/>
      <c r="E1177" s="314"/>
      <c r="F1177" s="311" t="str">
        <f>Lists!V36</f>
        <v>Carbon fiber, high strengths, long fibers - Pultrusion  - Oceania</v>
      </c>
      <c r="G1177" s="311" t="str">
        <f t="array" ref="G1177">XLOOKUP(1,('Emission Factors'!$E$5:$E$488='GHG emissions calculations'!$F1177)*('Emission Factors'!$H$5:$H$488='GHG emissions calculations'!$H1177),INDEX('Emission Factors'!$E$5:$T$488,0,MATCH('GHG emissions calculations'!G$6,'Emission Factors'!$E$5:$T$5,0)),"",0)</f>
        <v/>
      </c>
      <c r="H1177" s="311" t="s">
        <v>237</v>
      </c>
      <c r="I1177" s="312" t="str">
        <f>IF(
    SUMIFS('Import data'!$L$25:$L$80,
           'Import data'!$J$25:$J$80, F1177,
           'Import data'!$G$25:$G$80, 'GHG emissions calculations'!$H1177,
           'Import data'!$I$25:$I$80,$E$1157) &lt;&gt; 0,
    SUMIFS('Import data'!$L$25:$L$80,
           'Import data'!$J$25:$J$80, F1177,
           'Import data'!$G$25:$G$80, 'GHG emissions calculations'!$H1177,
           'Import data'!$I$25:$I$80,$E$1157),
    ""
)</f>
        <v/>
      </c>
      <c r="J1177" s="311" t="str">
        <f t="array" ref="J1177">IF(
    XLOOKUP(F1177, 'Import data'!$J$26:$J$47, 'Import data'!$M$26:$M$47, "", 0) = "Please add the region-specific supplier emission factor or choose a different region available in the IAEG database.",
    "",
    XLOOKUP(F1177, 'Import data'!$J$26:$J$47, 'Import data'!$M$26:$M$47, "", 0)
)</f>
        <v/>
      </c>
      <c r="K1177" s="311" t="str">
        <f t="array" ref="K1177">IFERROR(
    XLOOKUP(F1177,
            _xlws.FILTER('Supplier Emission'!$G$15:$G$49,
                   ('Supplier Emission'!$D$15:$D$49=H1177) * ('Supplier Emission'!$F$15:$F$49=$E$1157)),
            _xlws.FILTER('Supplier Emission'!$I$15:$I$49,
                   ('Supplier Emission'!$D$15:$D$49=H1177) * ('Supplier Emission'!$F$15:$F$49=$E$1157)),
            ""),
    "")</f>
        <v/>
      </c>
      <c r="L1177" s="311" t="str">
        <f t="array" ref="L1177">IFERROR(
    XLOOKUP(F1177,
            _xlws.FILTER('Supplier Emission'!$G$15:$G$49,
                   ('Supplier Emission'!$D$15:$D$49=H1177) * ('Supplier Emission'!$F$15:$F$49=$E$1157)),
            _xlws.FILTER('Supplier Emission'!$J$15:$J$49,
                   ('Supplier Emission'!$D$15:$D$49=H1177) * ('Supplier Emission'!$F$15:$F$49=$E$1157)),
            ""),
    "")</f>
        <v/>
      </c>
      <c r="M1177" s="311" t="str">
        <f t="array" ref="M1177">IFERROR(
    XLOOKUP(F1177,
            _xlws.FILTER('Supplier Emission'!$G$15:$G$49,
                   ('Supplier Emission'!$D$15:$D$49=H1177) * ('Supplier Emission'!$F$15:$F$49=$E$1157)),
            _xlws.FILTER('Supplier Emission'!$M$15:$M$49,
                   ('Supplier Emission'!$D$15:$D$49=H1177) * ('Supplier Emission'!$F$15:$F$49=$E$1157)),
            ""),
    "")</f>
        <v/>
      </c>
      <c r="N1177" s="311" t="str">
        <f t="array" ref="N1177">IFERROR(
    XLOOKUP(F1177,
            _xlws.FILTER('Supplier Emission'!$G$15:$G$49,
                   ('Supplier Emission'!$D$15:$D$49=H1177) * ('Supplier Emission'!$F$15:$F$49=$E$1157)),
            _xlws.FILTER('Supplier Emission'!$H$15:$H$49,
                   ('Supplier Emission'!$D$15:$D$49=H1177) * ('Supplier Emission'!$F$15:$F$49=$E$1157)),
            ""),
    "")</f>
        <v/>
      </c>
      <c r="O1177" s="311" t="str">
        <f t="array" ref="O1177">XLOOKUP(1,('Emission Factors'!$E$5:$E$488='GHG emissions calculations'!$F1177)*('Emission Factors'!$H$5:$H$488='GHG emissions calculations'!$H1177),INDEX('Emission Factors'!$E$5:$T$488,0,MATCH('GHG emissions calculations'!O$6,'Emission Factors'!$E$5:$T$5,0)),"",0)</f>
        <v/>
      </c>
      <c r="P1177" s="313" t="str">
        <f t="array" ref="P1177">IFERROR(
    INDEX('Emission Factors'!$E$5:$P$488,
          MATCH(1,
                ('Emission Factors'!$E$5:$E$488 = 'GHG emissions calculations'!$F1177) *
                ('Emission Factors'!$H$5:$H$488 = 'GHG emissions calculations'!$H1177),
                0),
          MATCH('GHG emissions calculations'!P$6,'Emission Factors'!$E$5:$P$5,0)),
    "")</f>
        <v/>
      </c>
      <c r="Q1177" s="311" t="str">
        <f t="array" ref="Q1177">IFERROR(
    IF(
        INDEX('Emission Factors'!$E$5:$P$488,
              MATCH(1,
                    ('Emission Factors'!$E$5:$E$488 = 'GHG emissions calculations'!$F1177) *
                    ('Emission Factors'!$H$5:$H$488 = 'GHG emissions calculations'!$H1177),
                    0),
              MATCH('GHG emissions calculations'!Q$6, 'Emission Factors'!$E$5:$P$5, 0)) &lt;&gt; "",
        INDEX('Emission Factors'!$E$5:$P$488,
              MATCH(1,
                    ('Emission Factors'!$E$5:$E$488 = 'GHG emissions calculations'!$F1177) *
                    ('Emission Factors'!$H$5:$H$488 = 'GHG emissions calculations'!$H1177),
                    0),
              MATCH('GHG emissions calculations'!Q$6, 'Emission Factors'!$E$5:$P$5, 0)),
        ""),
    "")</f>
        <v/>
      </c>
      <c r="R1177" s="311" t="str">
        <f t="array" ref="R1177">IFERROR(
    IF(
        INDEX('Emission Factors'!$E$5:$R$488,
              MATCH(1,
                    ('Emission Factors'!$E$5:$E$488 = 'GHG emissions calculations'!$F1177) *
                    ('Emission Factors'!$H$5:$H$488 = 'GHG emissions calculations'!$H1177),
                    0),
              MATCH('GHG emissions calculations'!R$6, 'Emission Factors'!$E$5:$R$5, 0)) &lt;&gt; "",
        INDEX('Emission Factors'!$E$5:$R$488,
              MATCH(1,
                    ('Emission Factors'!$E$5:$E$488 = 'GHG emissions calculations'!$F1177) *
                    ('Emission Factors'!$H$5:$H$488 = 'GHG emissions calculations'!$H1177),
                    0),
              MATCH('GHG emissions calculations'!R$6, 'Emission Factors'!$E$5:$R$5, 0)),
        ""),
    "")</f>
        <v/>
      </c>
      <c r="S1177" s="312">
        <f t="shared" si="2"/>
        <v>0</v>
      </c>
      <c r="T1177" s="23"/>
    </row>
    <row r="1178" ht="15.75" customHeight="1" outlineLevel="1">
      <c r="A1178" s="23"/>
      <c r="B1178" s="71"/>
      <c r="C1178" s="71"/>
      <c r="D1178" s="71"/>
      <c r="E1178" s="314"/>
      <c r="F1178" s="311" t="str">
        <f>Lists!V41</f>
        <v>Carbon fiber, high strengths, long fibers - Thermocompression  - Africa</v>
      </c>
      <c r="G1178" s="311" t="str">
        <f t="array" ref="G1178">XLOOKUP(1,('Emission Factors'!$E$5:$E$488='GHG emissions calculations'!$F1178)*('Emission Factors'!$H$5:$H$488='GHG emissions calculations'!$H1178),INDEX('Emission Factors'!$E$5:$T$488,0,MATCH('GHG emissions calculations'!G$6,'Emission Factors'!$E$5:$T$5,0)),"",0)</f>
        <v/>
      </c>
      <c r="H1178" s="311" t="s">
        <v>237</v>
      </c>
      <c r="I1178" s="312" t="str">
        <f>IF(
    SUMIFS('Import data'!$L$25:$L$80,
           'Import data'!$J$25:$J$80, F1178,
           'Import data'!$G$25:$G$80, 'GHG emissions calculations'!$H1178,
           'Import data'!$I$25:$I$80,$E$1157) &lt;&gt; 0,
    SUMIFS('Import data'!$L$25:$L$80,
           'Import data'!$J$25:$J$80, F1178,
           'Import data'!$G$25:$G$80, 'GHG emissions calculations'!$H1178,
           'Import data'!$I$25:$I$80,$E$1157),
    ""
)</f>
        <v/>
      </c>
      <c r="J1178" s="311" t="str">
        <f t="array" ref="J1178">IF(
    XLOOKUP(F1178, 'Import data'!$J$26:$J$47, 'Import data'!$M$26:$M$47, "", 0) = "Please add the region-specific supplier emission factor or choose a different region available in the IAEG database.",
    "",
    XLOOKUP(F1178, 'Import data'!$J$26:$J$47, 'Import data'!$M$26:$M$47, "", 0)
)</f>
        <v/>
      </c>
      <c r="K1178" s="311" t="str">
        <f t="array" ref="K1178">IFERROR(
    XLOOKUP(F1178,
            _xlws.FILTER('Supplier Emission'!$G$15:$G$49,
                   ('Supplier Emission'!$D$15:$D$49=H1178) * ('Supplier Emission'!$F$15:$F$49=$E$1157)),
            _xlws.FILTER('Supplier Emission'!$I$15:$I$49,
                   ('Supplier Emission'!$D$15:$D$49=H1178) * ('Supplier Emission'!$F$15:$F$49=$E$1157)),
            ""),
    "")</f>
        <v/>
      </c>
      <c r="L1178" s="311" t="str">
        <f t="array" ref="L1178">IFERROR(
    XLOOKUP(F1178,
            _xlws.FILTER('Supplier Emission'!$G$15:$G$49,
                   ('Supplier Emission'!$D$15:$D$49=H1178) * ('Supplier Emission'!$F$15:$F$49=$E$1157)),
            _xlws.FILTER('Supplier Emission'!$J$15:$J$49,
                   ('Supplier Emission'!$D$15:$D$49=H1178) * ('Supplier Emission'!$F$15:$F$49=$E$1157)),
            ""),
    "")</f>
        <v/>
      </c>
      <c r="M1178" s="311" t="str">
        <f t="array" ref="M1178">IFERROR(
    XLOOKUP(F1178,
            _xlws.FILTER('Supplier Emission'!$G$15:$G$49,
                   ('Supplier Emission'!$D$15:$D$49=H1178) * ('Supplier Emission'!$F$15:$F$49=$E$1157)),
            _xlws.FILTER('Supplier Emission'!$M$15:$M$49,
                   ('Supplier Emission'!$D$15:$D$49=H1178) * ('Supplier Emission'!$F$15:$F$49=$E$1157)),
            ""),
    "")</f>
        <v/>
      </c>
      <c r="N1178" s="311" t="str">
        <f t="array" ref="N1178">IFERROR(
    XLOOKUP(F1178,
            _xlws.FILTER('Supplier Emission'!$G$15:$G$49,
                   ('Supplier Emission'!$D$15:$D$49=H1178) * ('Supplier Emission'!$F$15:$F$49=$E$1157)),
            _xlws.FILTER('Supplier Emission'!$H$15:$H$49,
                   ('Supplier Emission'!$D$15:$D$49=H1178) * ('Supplier Emission'!$F$15:$F$49=$E$1157)),
            ""),
    "")</f>
        <v/>
      </c>
      <c r="O1178" s="311" t="str">
        <f t="array" ref="O1178">XLOOKUP(1,('Emission Factors'!$E$5:$E$488='GHG emissions calculations'!$F1178)*('Emission Factors'!$H$5:$H$488='GHG emissions calculations'!$H1178),INDEX('Emission Factors'!$E$5:$T$488,0,MATCH('GHG emissions calculations'!O$6,'Emission Factors'!$E$5:$T$5,0)),"",0)</f>
        <v/>
      </c>
      <c r="P1178" s="313" t="str">
        <f t="array" ref="P1178">IFERROR(
    INDEX('Emission Factors'!$E$5:$P$488,
          MATCH(1,
                ('Emission Factors'!$E$5:$E$488 = 'GHG emissions calculations'!$F1178) *
                ('Emission Factors'!$H$5:$H$488 = 'GHG emissions calculations'!$H1178),
                0),
          MATCH('GHG emissions calculations'!P$6,'Emission Factors'!$E$5:$P$5,0)),
    "")</f>
        <v/>
      </c>
      <c r="Q1178" s="311" t="str">
        <f t="array" ref="Q1178">IFERROR(
    IF(
        INDEX('Emission Factors'!$E$5:$P$488,
              MATCH(1,
                    ('Emission Factors'!$E$5:$E$488 = 'GHG emissions calculations'!$F1178) *
                    ('Emission Factors'!$H$5:$H$488 = 'GHG emissions calculations'!$H1178),
                    0),
              MATCH('GHG emissions calculations'!Q$6, 'Emission Factors'!$E$5:$P$5, 0)) &lt;&gt; "",
        INDEX('Emission Factors'!$E$5:$P$488,
              MATCH(1,
                    ('Emission Factors'!$E$5:$E$488 = 'GHG emissions calculations'!$F1178) *
                    ('Emission Factors'!$H$5:$H$488 = 'GHG emissions calculations'!$H1178),
                    0),
              MATCH('GHG emissions calculations'!Q$6, 'Emission Factors'!$E$5:$P$5, 0)),
        ""),
    "")</f>
        <v/>
      </c>
      <c r="R1178" s="311" t="str">
        <f t="array" ref="R1178">IFERROR(
    IF(
        INDEX('Emission Factors'!$E$5:$R$488,
              MATCH(1,
                    ('Emission Factors'!$E$5:$E$488 = 'GHG emissions calculations'!$F1178) *
                    ('Emission Factors'!$H$5:$H$488 = 'GHG emissions calculations'!$H1178),
                    0),
              MATCH('GHG emissions calculations'!R$6, 'Emission Factors'!$E$5:$R$5, 0)) &lt;&gt; "",
        INDEX('Emission Factors'!$E$5:$R$488,
              MATCH(1,
                    ('Emission Factors'!$E$5:$E$488 = 'GHG emissions calculations'!$F1178) *
                    ('Emission Factors'!$H$5:$H$488 = 'GHG emissions calculations'!$H1178),
                    0),
              MATCH('GHG emissions calculations'!R$6, 'Emission Factors'!$E$5:$R$5, 0)),
        ""),
    "")</f>
        <v/>
      </c>
      <c r="S1178" s="312">
        <f t="shared" si="2"/>
        <v>0</v>
      </c>
      <c r="T1178" s="23"/>
    </row>
    <row r="1179" ht="15.75" customHeight="1" outlineLevel="1">
      <c r="A1179" s="23"/>
      <c r="B1179" s="71"/>
      <c r="C1179" s="71"/>
      <c r="D1179" s="71"/>
      <c r="E1179" s="314"/>
      <c r="F1179" s="311" t="str">
        <f>Lists!V39</f>
        <v>Carbon fiber, high strengths, long fibers - Thermocompression  - America</v>
      </c>
      <c r="G1179" s="311" t="str">
        <f t="array" ref="G1179">XLOOKUP(1,('Emission Factors'!$E$5:$E$488='GHG emissions calculations'!$F1179)*('Emission Factors'!$H$5:$H$488='GHG emissions calculations'!$H1179),INDEX('Emission Factors'!$E$5:$T$488,0,MATCH('GHG emissions calculations'!G$6,'Emission Factors'!$E$5:$T$5,0)),"",0)</f>
        <v/>
      </c>
      <c r="H1179" s="311" t="s">
        <v>237</v>
      </c>
      <c r="I1179" s="312" t="str">
        <f>IF(
    SUMIFS('Import data'!$L$25:$L$80,
           'Import data'!$J$25:$J$80, F1179,
           'Import data'!$G$25:$G$80, 'GHG emissions calculations'!$H1179,
           'Import data'!$I$25:$I$80,$E$1157) &lt;&gt; 0,
    SUMIFS('Import data'!$L$25:$L$80,
           'Import data'!$J$25:$J$80, F1179,
           'Import data'!$G$25:$G$80, 'GHG emissions calculations'!$H1179,
           'Import data'!$I$25:$I$80,$E$1157),
    ""
)</f>
        <v/>
      </c>
      <c r="J1179" s="311" t="str">
        <f t="array" ref="J1179">IF(
    XLOOKUP(F1179, 'Import data'!$J$26:$J$47, 'Import data'!$M$26:$M$47, "", 0) = "Please add the region-specific supplier emission factor or choose a different region available in the IAEG database.",
    "",
    XLOOKUP(F1179, 'Import data'!$J$26:$J$47, 'Import data'!$M$26:$M$47, "", 0)
)</f>
        <v/>
      </c>
      <c r="K1179" s="311" t="str">
        <f t="array" ref="K1179">IFERROR(
    XLOOKUP(F1179,
            _xlws.FILTER('Supplier Emission'!$G$15:$G$49,
                   ('Supplier Emission'!$D$15:$D$49=H1179) * ('Supplier Emission'!$F$15:$F$49=$E$1157)),
            _xlws.FILTER('Supplier Emission'!$I$15:$I$49,
                   ('Supplier Emission'!$D$15:$D$49=H1179) * ('Supplier Emission'!$F$15:$F$49=$E$1157)),
            ""),
    "")</f>
        <v/>
      </c>
      <c r="L1179" s="311" t="str">
        <f t="array" ref="L1179">IFERROR(
    XLOOKUP(F1179,
            _xlws.FILTER('Supplier Emission'!$G$15:$G$49,
                   ('Supplier Emission'!$D$15:$D$49=H1179) * ('Supplier Emission'!$F$15:$F$49=$E$1157)),
            _xlws.FILTER('Supplier Emission'!$J$15:$J$49,
                   ('Supplier Emission'!$D$15:$D$49=H1179) * ('Supplier Emission'!$F$15:$F$49=$E$1157)),
            ""),
    "")</f>
        <v/>
      </c>
      <c r="M1179" s="311" t="str">
        <f t="array" ref="M1179">IFERROR(
    XLOOKUP(F1179,
            _xlws.FILTER('Supplier Emission'!$G$15:$G$49,
                   ('Supplier Emission'!$D$15:$D$49=H1179) * ('Supplier Emission'!$F$15:$F$49=$E$1157)),
            _xlws.FILTER('Supplier Emission'!$M$15:$M$49,
                   ('Supplier Emission'!$D$15:$D$49=H1179) * ('Supplier Emission'!$F$15:$F$49=$E$1157)),
            ""),
    "")</f>
        <v/>
      </c>
      <c r="N1179" s="311" t="str">
        <f t="array" ref="N1179">IFERROR(
    XLOOKUP(F1179,
            _xlws.FILTER('Supplier Emission'!$G$15:$G$49,
                   ('Supplier Emission'!$D$15:$D$49=H1179) * ('Supplier Emission'!$F$15:$F$49=$E$1157)),
            _xlws.FILTER('Supplier Emission'!$H$15:$H$49,
                   ('Supplier Emission'!$D$15:$D$49=H1179) * ('Supplier Emission'!$F$15:$F$49=$E$1157)),
            ""),
    "")</f>
        <v/>
      </c>
      <c r="O1179" s="311" t="str">
        <f t="array" ref="O1179">XLOOKUP(1,('Emission Factors'!$E$5:$E$488='GHG emissions calculations'!$F1179)*('Emission Factors'!$H$5:$H$488='GHG emissions calculations'!$H1179),INDEX('Emission Factors'!$E$5:$T$488,0,MATCH('GHG emissions calculations'!O$6,'Emission Factors'!$E$5:$T$5,0)),"",0)</f>
        <v/>
      </c>
      <c r="P1179" s="313" t="str">
        <f t="array" ref="P1179">IFERROR(
    INDEX('Emission Factors'!$E$5:$P$488,
          MATCH(1,
                ('Emission Factors'!$E$5:$E$488 = 'GHG emissions calculations'!$F1179) *
                ('Emission Factors'!$H$5:$H$488 = 'GHG emissions calculations'!$H1179),
                0),
          MATCH('GHG emissions calculations'!P$6,'Emission Factors'!$E$5:$P$5,0)),
    "")</f>
        <v/>
      </c>
      <c r="Q1179" s="311" t="str">
        <f t="array" ref="Q1179">IFERROR(
    IF(
        INDEX('Emission Factors'!$E$5:$P$488,
              MATCH(1,
                    ('Emission Factors'!$E$5:$E$488 = 'GHG emissions calculations'!$F1179) *
                    ('Emission Factors'!$H$5:$H$488 = 'GHG emissions calculations'!$H1179),
                    0),
              MATCH('GHG emissions calculations'!Q$6, 'Emission Factors'!$E$5:$P$5, 0)) &lt;&gt; "",
        INDEX('Emission Factors'!$E$5:$P$488,
              MATCH(1,
                    ('Emission Factors'!$E$5:$E$488 = 'GHG emissions calculations'!$F1179) *
                    ('Emission Factors'!$H$5:$H$488 = 'GHG emissions calculations'!$H1179),
                    0),
              MATCH('GHG emissions calculations'!Q$6, 'Emission Factors'!$E$5:$P$5, 0)),
        ""),
    "")</f>
        <v/>
      </c>
      <c r="R1179" s="311" t="str">
        <f t="array" ref="R1179">IFERROR(
    IF(
        INDEX('Emission Factors'!$E$5:$R$488,
              MATCH(1,
                    ('Emission Factors'!$E$5:$E$488 = 'GHG emissions calculations'!$F1179) *
                    ('Emission Factors'!$H$5:$H$488 = 'GHG emissions calculations'!$H1179),
                    0),
              MATCH('GHG emissions calculations'!R$6, 'Emission Factors'!$E$5:$R$5, 0)) &lt;&gt; "",
        INDEX('Emission Factors'!$E$5:$R$488,
              MATCH(1,
                    ('Emission Factors'!$E$5:$E$488 = 'GHG emissions calculations'!$F1179) *
                    ('Emission Factors'!$H$5:$H$488 = 'GHG emissions calculations'!$H1179),
                    0),
              MATCH('GHG emissions calculations'!R$6, 'Emission Factors'!$E$5:$R$5, 0)),
        ""),
    "")</f>
        <v/>
      </c>
      <c r="S1179" s="312">
        <f t="shared" si="2"/>
        <v>0</v>
      </c>
      <c r="T1179" s="23"/>
    </row>
    <row r="1180" ht="15.75" customHeight="1" outlineLevel="1">
      <c r="A1180" s="23"/>
      <c r="B1180" s="71"/>
      <c r="C1180" s="71"/>
      <c r="D1180" s="71"/>
      <c r="E1180" s="314"/>
      <c r="F1180" s="311" t="str">
        <f>Lists!V42</f>
        <v>Carbon fiber, high strengths, long fibers - Thermocompression  - Asia</v>
      </c>
      <c r="G1180" s="311" t="str">
        <f t="array" ref="G1180">XLOOKUP(1,('Emission Factors'!$E$5:$E$488='GHG emissions calculations'!$F1180)*('Emission Factors'!$H$5:$H$488='GHG emissions calculations'!$H1180),INDEX('Emission Factors'!$E$5:$T$488,0,MATCH('GHG emissions calculations'!G$6,'Emission Factors'!$E$5:$T$5,0)),"",0)</f>
        <v/>
      </c>
      <c r="H1180" s="311" t="s">
        <v>237</v>
      </c>
      <c r="I1180" s="312" t="str">
        <f>IF(
    SUMIFS('Import data'!$L$25:$L$80,
           'Import data'!$J$25:$J$80, F1180,
           'Import data'!$G$25:$G$80, 'GHG emissions calculations'!$H1180,
           'Import data'!$I$25:$I$80,$E$1157) &lt;&gt; 0,
    SUMIFS('Import data'!$L$25:$L$80,
           'Import data'!$J$25:$J$80, F1180,
           'Import data'!$G$25:$G$80, 'GHG emissions calculations'!$H1180,
           'Import data'!$I$25:$I$80,$E$1157),
    ""
)</f>
        <v/>
      </c>
      <c r="J1180" s="311" t="str">
        <f t="array" ref="J1180">IF(
    XLOOKUP(F1180, 'Import data'!$J$26:$J$47, 'Import data'!$M$26:$M$47, "", 0) = "Please add the region-specific supplier emission factor or choose a different region available in the IAEG database.",
    "",
    XLOOKUP(F1180, 'Import data'!$J$26:$J$47, 'Import data'!$M$26:$M$47, "", 0)
)</f>
        <v/>
      </c>
      <c r="K1180" s="311" t="str">
        <f t="array" ref="K1180">IFERROR(
    XLOOKUP(F1180,
            _xlws.FILTER('Supplier Emission'!$G$15:$G$49,
                   ('Supplier Emission'!$D$15:$D$49=H1180) * ('Supplier Emission'!$F$15:$F$49=$E$1157)),
            _xlws.FILTER('Supplier Emission'!$I$15:$I$49,
                   ('Supplier Emission'!$D$15:$D$49=H1180) * ('Supplier Emission'!$F$15:$F$49=$E$1157)),
            ""),
    "")</f>
        <v/>
      </c>
      <c r="L1180" s="311" t="str">
        <f t="array" ref="L1180">IFERROR(
    XLOOKUP(F1180,
            _xlws.FILTER('Supplier Emission'!$G$15:$G$49,
                   ('Supplier Emission'!$D$15:$D$49=H1180) * ('Supplier Emission'!$F$15:$F$49=$E$1157)),
            _xlws.FILTER('Supplier Emission'!$J$15:$J$49,
                   ('Supplier Emission'!$D$15:$D$49=H1180) * ('Supplier Emission'!$F$15:$F$49=$E$1157)),
            ""),
    "")</f>
        <v/>
      </c>
      <c r="M1180" s="311" t="str">
        <f t="array" ref="M1180">IFERROR(
    XLOOKUP(F1180,
            _xlws.FILTER('Supplier Emission'!$G$15:$G$49,
                   ('Supplier Emission'!$D$15:$D$49=H1180) * ('Supplier Emission'!$F$15:$F$49=$E$1157)),
            _xlws.FILTER('Supplier Emission'!$M$15:$M$49,
                   ('Supplier Emission'!$D$15:$D$49=H1180) * ('Supplier Emission'!$F$15:$F$49=$E$1157)),
            ""),
    "")</f>
        <v/>
      </c>
      <c r="N1180" s="311" t="str">
        <f t="array" ref="N1180">IFERROR(
    XLOOKUP(F1180,
            _xlws.FILTER('Supplier Emission'!$G$15:$G$49,
                   ('Supplier Emission'!$D$15:$D$49=H1180) * ('Supplier Emission'!$F$15:$F$49=$E$1157)),
            _xlws.FILTER('Supplier Emission'!$H$15:$H$49,
                   ('Supplier Emission'!$D$15:$D$49=H1180) * ('Supplier Emission'!$F$15:$F$49=$E$1157)),
            ""),
    "")</f>
        <v/>
      </c>
      <c r="O1180" s="311" t="str">
        <f t="array" ref="O1180">XLOOKUP(1,('Emission Factors'!$E$5:$E$488='GHG emissions calculations'!$F1180)*('Emission Factors'!$H$5:$H$488='GHG emissions calculations'!$H1180),INDEX('Emission Factors'!$E$5:$T$488,0,MATCH('GHG emissions calculations'!O$6,'Emission Factors'!$E$5:$T$5,0)),"",0)</f>
        <v/>
      </c>
      <c r="P1180" s="313" t="str">
        <f t="array" ref="P1180">IFERROR(
    INDEX('Emission Factors'!$E$5:$P$488,
          MATCH(1,
                ('Emission Factors'!$E$5:$E$488 = 'GHG emissions calculations'!$F1180) *
                ('Emission Factors'!$H$5:$H$488 = 'GHG emissions calculations'!$H1180),
                0),
          MATCH('GHG emissions calculations'!P$6,'Emission Factors'!$E$5:$P$5,0)),
    "")</f>
        <v/>
      </c>
      <c r="Q1180" s="311" t="str">
        <f t="array" ref="Q1180">IFERROR(
    IF(
        INDEX('Emission Factors'!$E$5:$P$488,
              MATCH(1,
                    ('Emission Factors'!$E$5:$E$488 = 'GHG emissions calculations'!$F1180) *
                    ('Emission Factors'!$H$5:$H$488 = 'GHG emissions calculations'!$H1180),
                    0),
              MATCH('GHG emissions calculations'!Q$6, 'Emission Factors'!$E$5:$P$5, 0)) &lt;&gt; "",
        INDEX('Emission Factors'!$E$5:$P$488,
              MATCH(1,
                    ('Emission Factors'!$E$5:$E$488 = 'GHG emissions calculations'!$F1180) *
                    ('Emission Factors'!$H$5:$H$488 = 'GHG emissions calculations'!$H1180),
                    0),
              MATCH('GHG emissions calculations'!Q$6, 'Emission Factors'!$E$5:$P$5, 0)),
        ""),
    "")</f>
        <v/>
      </c>
      <c r="R1180" s="311" t="str">
        <f t="array" ref="R1180">IFERROR(
    IF(
        INDEX('Emission Factors'!$E$5:$R$488,
              MATCH(1,
                    ('Emission Factors'!$E$5:$E$488 = 'GHG emissions calculations'!$F1180) *
                    ('Emission Factors'!$H$5:$H$488 = 'GHG emissions calculations'!$H1180),
                    0),
              MATCH('GHG emissions calculations'!R$6, 'Emission Factors'!$E$5:$R$5, 0)) &lt;&gt; "",
        INDEX('Emission Factors'!$E$5:$R$488,
              MATCH(1,
                    ('Emission Factors'!$E$5:$E$488 = 'GHG emissions calculations'!$F1180) *
                    ('Emission Factors'!$H$5:$H$488 = 'GHG emissions calculations'!$H1180),
                    0),
              MATCH('GHG emissions calculations'!R$6, 'Emission Factors'!$E$5:$R$5, 0)),
        ""),
    "")</f>
        <v/>
      </c>
      <c r="S1180" s="312">
        <f t="shared" si="2"/>
        <v>0</v>
      </c>
      <c r="T1180" s="23"/>
    </row>
    <row r="1181" ht="15.75" customHeight="1" outlineLevel="1">
      <c r="A1181" s="23"/>
      <c r="B1181" s="71"/>
      <c r="C1181" s="71"/>
      <c r="D1181" s="71"/>
      <c r="E1181" s="314"/>
      <c r="F1181" s="311" t="str">
        <f>Lists!V40</f>
        <v>Carbon fiber, high strengths, long fibers - Thermocompression  - Europe</v>
      </c>
      <c r="G1181" s="311">
        <f t="array" ref="G1181">XLOOKUP(1,('Emission Factors'!$E$5:$E$488='GHG emissions calculations'!$F1181)*('Emission Factors'!$H$5:$H$488='GHG emissions calculations'!$H1181),INDEX('Emission Factors'!$E$5:$T$488,0,MATCH('GHG emissions calculations'!G$6,'Emission Factors'!$E$5:$T$5,0)),"",0)</f>
        <v>3</v>
      </c>
      <c r="H1181" s="311" t="s">
        <v>237</v>
      </c>
      <c r="I1181" s="312" t="str">
        <f>IF(
    SUMIFS('Import data'!$L$25:$L$80,
           'Import data'!$J$25:$J$80, F1181,
           'Import data'!$G$25:$G$80, 'GHG emissions calculations'!$H1181,
           'Import data'!$I$25:$I$80,$E$1157) &lt;&gt; 0,
    SUMIFS('Import data'!$L$25:$L$80,
           'Import data'!$J$25:$J$80, F1181,
           'Import data'!$G$25:$G$80, 'GHG emissions calculations'!$H1181,
           'Import data'!$I$25:$I$80,$E$1157),
    ""
)</f>
        <v/>
      </c>
      <c r="J1181" s="311" t="str">
        <f t="array" ref="J1181">IF(
    XLOOKUP(F1181, 'Import data'!$J$26:$J$47, 'Import data'!$M$26:$M$47, "", 0) = "Please add the region-specific supplier emission factor or choose a different region available in the IAEG database.",
    "",
    XLOOKUP(F1181, 'Import data'!$J$26:$J$47, 'Import data'!$M$26:$M$47, "", 0)
)</f>
        <v/>
      </c>
      <c r="K1181" s="311" t="str">
        <f t="array" ref="K1181">IFERROR(
    XLOOKUP(F1181,
            _xlws.FILTER('Supplier Emission'!$G$15:$G$49,
                   ('Supplier Emission'!$D$15:$D$49=H1181) * ('Supplier Emission'!$F$15:$F$49=$E$1157)),
            _xlws.FILTER('Supplier Emission'!$I$15:$I$49,
                   ('Supplier Emission'!$D$15:$D$49=H1181) * ('Supplier Emission'!$F$15:$F$49=$E$1157)),
            ""),
    "")</f>
        <v/>
      </c>
      <c r="L1181" s="311" t="str">
        <f t="array" ref="L1181">IFERROR(
    XLOOKUP(F1181,
            _xlws.FILTER('Supplier Emission'!$G$15:$G$49,
                   ('Supplier Emission'!$D$15:$D$49=H1181) * ('Supplier Emission'!$F$15:$F$49=$E$1157)),
            _xlws.FILTER('Supplier Emission'!$J$15:$J$49,
                   ('Supplier Emission'!$D$15:$D$49=H1181) * ('Supplier Emission'!$F$15:$F$49=$E$1157)),
            ""),
    "")</f>
        <v/>
      </c>
      <c r="M1181" s="311" t="str">
        <f t="array" ref="M1181">IFERROR(
    XLOOKUP(F1181,
            _xlws.FILTER('Supplier Emission'!$G$15:$G$49,
                   ('Supplier Emission'!$D$15:$D$49=H1181) * ('Supplier Emission'!$F$15:$F$49=$E$1157)),
            _xlws.FILTER('Supplier Emission'!$M$15:$M$49,
                   ('Supplier Emission'!$D$15:$D$49=H1181) * ('Supplier Emission'!$F$15:$F$49=$E$1157)),
            ""),
    "")</f>
        <v/>
      </c>
      <c r="N1181" s="311" t="str">
        <f t="array" ref="N1181">IFERROR(
    XLOOKUP(F1181,
            _xlws.FILTER('Supplier Emission'!$G$15:$G$49,
                   ('Supplier Emission'!$D$15:$D$49=H1181) * ('Supplier Emission'!$F$15:$F$49=$E$1157)),
            _xlws.FILTER('Supplier Emission'!$H$15:$H$49,
                   ('Supplier Emission'!$D$15:$D$49=H1181) * ('Supplier Emission'!$F$15:$F$49=$E$1157)),
            ""),
    "")</f>
        <v/>
      </c>
      <c r="O1181" s="311" t="str">
        <f t="array" ref="O1181">XLOOKUP(1,('Emission Factors'!$E$5:$E$488='GHG emissions calculations'!$F1181)*('Emission Factors'!$H$5:$H$488='GHG emissions calculations'!$H1181),INDEX('Emission Factors'!$E$5:$T$488,0,MATCH('GHG emissions calculations'!O$6,'Emission Factors'!$E$5:$T$5,0)),"",0)</f>
        <v>Fibre de carbone (CF, depuis PAN, haute résistance, fibres longues)</v>
      </c>
      <c r="P1181" s="313">
        <f t="array" ref="P1181">IFERROR(
    INDEX('Emission Factors'!$E$5:$P$488,
          MATCH(1,
                ('Emission Factors'!$E$5:$E$488 = 'GHG emissions calculations'!$F1181) *
                ('Emission Factors'!$H$5:$H$488 = 'GHG emissions calculations'!$H1181),
                0),
          MATCH('GHG emissions calculations'!P$6,'Emission Factors'!$E$5:$P$5,0)),
    "")</f>
        <v>40.8</v>
      </c>
      <c r="Q1181" s="311" t="str">
        <f t="array" ref="Q1181">IFERROR(
    IF(
        INDEX('Emission Factors'!$E$5:$P$488,
              MATCH(1,
                    ('Emission Factors'!$E$5:$E$488 = 'GHG emissions calculations'!$F1181) *
                    ('Emission Factors'!$H$5:$H$488 = 'GHG emissions calculations'!$H1181),
                    0),
              MATCH('GHG emissions calculations'!Q$6, 'Emission Factors'!$E$5:$P$5, 0)) &lt;&gt; "",
        INDEX('Emission Factors'!$E$5:$P$488,
              MATCH(1,
                    ('Emission Factors'!$E$5:$E$488 = 'GHG emissions calculations'!$F1181) *
                    ('Emission Factors'!$H$5:$H$488 = 'GHG emissions calculations'!$H1181),
                    0),
              MATCH('GHG emissions calculations'!Q$6, 'Emission Factors'!$E$5:$P$5, 0)),
        ""),
    "")</f>
        <v>kgCO2e/kg</v>
      </c>
      <c r="R1181" s="311" t="str">
        <f t="array" ref="R1181">IFERROR(
    IF(
        INDEX('Emission Factors'!$E$5:$R$488,
              MATCH(1,
                    ('Emission Factors'!$E$5:$E$488 = 'GHG emissions calculations'!$F1181) *
                    ('Emission Factors'!$H$5:$H$488 = 'GHG emissions calculations'!$H1181),
                    0),
              MATCH('GHG emissions calculations'!R$6, 'Emission Factors'!$E$5:$R$5, 0)) &lt;&gt; "",
        INDEX('Emission Factors'!$E$5:$R$488,
              MATCH(1,
                    ('Emission Factors'!$E$5:$E$488 = 'GHG emissions calculations'!$F1181) *
                    ('Emission Factors'!$H$5:$H$488 = 'GHG emissions calculations'!$H1181),
                    0),
              MATCH('GHG emissions calculations'!R$6, 'Emission Factors'!$E$5:$R$5, 0)),
        ""),
    "")</f>
        <v>Europe</v>
      </c>
      <c r="S1181" s="312">
        <f t="shared" si="2"/>
        <v>0</v>
      </c>
      <c r="T1181" s="23"/>
    </row>
    <row r="1182" ht="15.75" customHeight="1" outlineLevel="1">
      <c r="A1182" s="23"/>
      <c r="B1182" s="71"/>
      <c r="C1182" s="71"/>
      <c r="D1182" s="71"/>
      <c r="E1182" s="314"/>
      <c r="F1182" s="311" t="str">
        <f>Lists!V45</f>
        <v>Carbon fiber, high strengths, long fibers - Thermocompression  - Global or unspecified region</v>
      </c>
      <c r="G1182" s="311">
        <f t="array" ref="G1182">XLOOKUP(1,('Emission Factors'!$E$5:$E$488='GHG emissions calculations'!$F1182)*('Emission Factors'!$H$5:$H$488='GHG emissions calculations'!$H1182),INDEX('Emission Factors'!$E$5:$T$488,0,MATCH('GHG emissions calculations'!G$6,'Emission Factors'!$E$5:$T$5,0)),"",0)</f>
        <v>3</v>
      </c>
      <c r="H1182" s="311" t="s">
        <v>237</v>
      </c>
      <c r="I1182" s="312" t="str">
        <f>IF(
    SUMIFS('Import data'!$L$25:$L$80,
           'Import data'!$J$25:$J$80, F1182,
           'Import data'!$G$25:$G$80, 'GHG emissions calculations'!$H1182,
           'Import data'!$I$25:$I$80,$E$1157) &lt;&gt; 0,
    SUMIFS('Import data'!$L$25:$L$80,
           'Import data'!$J$25:$J$80, F1182,
           'Import data'!$G$25:$G$80, 'GHG emissions calculations'!$H1182,
           'Import data'!$I$25:$I$80,$E$1157),
    ""
)</f>
        <v/>
      </c>
      <c r="J1182" s="311" t="str">
        <f t="array" ref="J1182">IF(
    XLOOKUP(F1182, 'Import data'!$J$26:$J$47, 'Import data'!$M$26:$M$47, "", 0) = "Please add the region-specific supplier emission factor or choose a different region available in the IAEG database.",
    "",
    XLOOKUP(F1182, 'Import data'!$J$26:$J$47, 'Import data'!$M$26:$M$47, "", 0)
)</f>
        <v/>
      </c>
      <c r="K1182" s="311" t="str">
        <f t="array" ref="K1182">IFERROR(
    XLOOKUP(F1182,
            _xlws.FILTER('Supplier Emission'!$G$15:$G$49,
                   ('Supplier Emission'!$D$15:$D$49=H1182) * ('Supplier Emission'!$F$15:$F$49=$E$1157)),
            _xlws.FILTER('Supplier Emission'!$I$15:$I$49,
                   ('Supplier Emission'!$D$15:$D$49=H1182) * ('Supplier Emission'!$F$15:$F$49=$E$1157)),
            ""),
    "")</f>
        <v/>
      </c>
      <c r="L1182" s="311" t="str">
        <f t="array" ref="L1182">IFERROR(
    XLOOKUP(F1182,
            _xlws.FILTER('Supplier Emission'!$G$15:$G$49,
                   ('Supplier Emission'!$D$15:$D$49=H1182) * ('Supplier Emission'!$F$15:$F$49=$E$1157)),
            _xlws.FILTER('Supplier Emission'!$J$15:$J$49,
                   ('Supplier Emission'!$D$15:$D$49=H1182) * ('Supplier Emission'!$F$15:$F$49=$E$1157)),
            ""),
    "")</f>
        <v/>
      </c>
      <c r="M1182" s="311" t="str">
        <f t="array" ref="M1182">IFERROR(
    XLOOKUP(F1182,
            _xlws.FILTER('Supplier Emission'!$G$15:$G$49,
                   ('Supplier Emission'!$D$15:$D$49=H1182) * ('Supplier Emission'!$F$15:$F$49=$E$1157)),
            _xlws.FILTER('Supplier Emission'!$M$15:$M$49,
                   ('Supplier Emission'!$D$15:$D$49=H1182) * ('Supplier Emission'!$F$15:$F$49=$E$1157)),
            ""),
    "")</f>
        <v/>
      </c>
      <c r="N1182" s="311" t="str">
        <f t="array" ref="N1182">IFERROR(
    XLOOKUP(F1182,
            _xlws.FILTER('Supplier Emission'!$G$15:$G$49,
                   ('Supplier Emission'!$D$15:$D$49=H1182) * ('Supplier Emission'!$F$15:$F$49=$E$1157)),
            _xlws.FILTER('Supplier Emission'!$H$15:$H$49,
                   ('Supplier Emission'!$D$15:$D$49=H1182) * ('Supplier Emission'!$F$15:$F$49=$E$1157)),
            ""),
    "")</f>
        <v/>
      </c>
      <c r="O1182" s="311" t="str">
        <f t="array" ref="O1182">XLOOKUP(1,('Emission Factors'!$E$5:$E$488='GHG emissions calculations'!$F1182)*('Emission Factors'!$H$5:$H$488='GHG emissions calculations'!$H1182),INDEX('Emission Factors'!$E$5:$T$488,0,MATCH('GHG emissions calculations'!O$6,'Emission Factors'!$E$5:$T$5,0)),"",0)</f>
        <v>Fibre de carbone (CF, depuis PAN, haute résistance, fibres longues) + Thermocompression</v>
      </c>
      <c r="P1182" s="313">
        <f t="array" ref="P1182">IFERROR(
    INDEX('Emission Factors'!$E$5:$P$488,
          MATCH(1,
                ('Emission Factors'!$E$5:$E$488 = 'GHG emissions calculations'!$F1182) *
                ('Emission Factors'!$H$5:$H$488 = 'GHG emissions calculations'!$H1182),
                0),
          MATCH('GHG emissions calculations'!P$6,'Emission Factors'!$E$5:$P$5,0)),
    "")</f>
        <v>40.8</v>
      </c>
      <c r="Q1182" s="311" t="str">
        <f t="array" ref="Q1182">IFERROR(
    IF(
        INDEX('Emission Factors'!$E$5:$P$488,
              MATCH(1,
                    ('Emission Factors'!$E$5:$E$488 = 'GHG emissions calculations'!$F1182) *
                    ('Emission Factors'!$H$5:$H$488 = 'GHG emissions calculations'!$H1182),
                    0),
              MATCH('GHG emissions calculations'!Q$6, 'Emission Factors'!$E$5:$P$5, 0)) &lt;&gt; "",
        INDEX('Emission Factors'!$E$5:$P$488,
              MATCH(1,
                    ('Emission Factors'!$E$5:$E$488 = 'GHG emissions calculations'!$F1182) *
                    ('Emission Factors'!$H$5:$H$488 = 'GHG emissions calculations'!$H1182),
                    0),
              MATCH('GHG emissions calculations'!Q$6, 'Emission Factors'!$E$5:$P$5, 0)),
        ""),
    "")</f>
        <v>kgCO2e/kg</v>
      </c>
      <c r="R1182" s="311" t="str">
        <f t="array" ref="R1182">IFERROR(
    IF(
        INDEX('Emission Factors'!$E$5:$R$488,
              MATCH(1,
                    ('Emission Factors'!$E$5:$E$488 = 'GHG emissions calculations'!$F1182) *
                    ('Emission Factors'!$H$5:$H$488 = 'GHG emissions calculations'!$H1182),
                    0),
              MATCH('GHG emissions calculations'!R$6, 'Emission Factors'!$E$5:$R$5, 0)) &lt;&gt; "",
        INDEX('Emission Factors'!$E$5:$R$488,
              MATCH(1,
                    ('Emission Factors'!$E$5:$E$488 = 'GHG emissions calculations'!$F1182) *
                    ('Emission Factors'!$H$5:$H$488 = 'GHG emissions calculations'!$H1182),
                    0),
              MATCH('GHG emissions calculations'!R$6, 'Emission Factors'!$E$5:$R$5, 0)),
        ""),
    "")</f>
        <v>Global or unspecified region</v>
      </c>
      <c r="S1182" s="312">
        <f t="shared" si="2"/>
        <v>0</v>
      </c>
      <c r="T1182" s="23"/>
    </row>
    <row r="1183" ht="15.75" customHeight="1" outlineLevel="1">
      <c r="A1183" s="23"/>
      <c r="B1183" s="71"/>
      <c r="C1183" s="71"/>
      <c r="D1183" s="71"/>
      <c r="E1183" s="314"/>
      <c r="F1183" s="311" t="str">
        <f>Lists!V44</f>
        <v>Carbon fiber, high strengths, long fibers - Thermocompression  - Middle East</v>
      </c>
      <c r="G1183" s="311" t="str">
        <f t="array" ref="G1183">XLOOKUP(1,('Emission Factors'!$E$5:$E$488='GHG emissions calculations'!$F1183)*('Emission Factors'!$H$5:$H$488='GHG emissions calculations'!$H1183),INDEX('Emission Factors'!$E$5:$T$488,0,MATCH('GHG emissions calculations'!G$6,'Emission Factors'!$E$5:$T$5,0)),"",0)</f>
        <v/>
      </c>
      <c r="H1183" s="311" t="s">
        <v>237</v>
      </c>
      <c r="I1183" s="312" t="str">
        <f>IF(
    SUMIFS('Import data'!$L$25:$L$80,
           'Import data'!$J$25:$J$80, F1183,
           'Import data'!$G$25:$G$80, 'GHG emissions calculations'!$H1183,
           'Import data'!$I$25:$I$80,$E$1157) &lt;&gt; 0,
    SUMIFS('Import data'!$L$25:$L$80,
           'Import data'!$J$25:$J$80, F1183,
           'Import data'!$G$25:$G$80, 'GHG emissions calculations'!$H1183,
           'Import data'!$I$25:$I$80,$E$1157),
    ""
)</f>
        <v/>
      </c>
      <c r="J1183" s="311" t="str">
        <f t="array" ref="J1183">IF(
    XLOOKUP(F1183, 'Import data'!$J$26:$J$47, 'Import data'!$M$26:$M$47, "", 0) = "Please add the region-specific supplier emission factor or choose a different region available in the IAEG database.",
    "",
    XLOOKUP(F1183, 'Import data'!$J$26:$J$47, 'Import data'!$M$26:$M$47, "", 0)
)</f>
        <v/>
      </c>
      <c r="K1183" s="311" t="str">
        <f t="array" ref="K1183">IFERROR(
    XLOOKUP(F1183,
            _xlws.FILTER('Supplier Emission'!$G$15:$G$49,
                   ('Supplier Emission'!$D$15:$D$49=H1183) * ('Supplier Emission'!$F$15:$F$49=$E$1157)),
            _xlws.FILTER('Supplier Emission'!$I$15:$I$49,
                   ('Supplier Emission'!$D$15:$D$49=H1183) * ('Supplier Emission'!$F$15:$F$49=$E$1157)),
            ""),
    "")</f>
        <v/>
      </c>
      <c r="L1183" s="311" t="str">
        <f t="array" ref="L1183">IFERROR(
    XLOOKUP(F1183,
            _xlws.FILTER('Supplier Emission'!$G$15:$G$49,
                   ('Supplier Emission'!$D$15:$D$49=H1183) * ('Supplier Emission'!$F$15:$F$49=$E$1157)),
            _xlws.FILTER('Supplier Emission'!$J$15:$J$49,
                   ('Supplier Emission'!$D$15:$D$49=H1183) * ('Supplier Emission'!$F$15:$F$49=$E$1157)),
            ""),
    "")</f>
        <v/>
      </c>
      <c r="M1183" s="311" t="str">
        <f t="array" ref="M1183">IFERROR(
    XLOOKUP(F1183,
            _xlws.FILTER('Supplier Emission'!$G$15:$G$49,
                   ('Supplier Emission'!$D$15:$D$49=H1183) * ('Supplier Emission'!$F$15:$F$49=$E$1157)),
            _xlws.FILTER('Supplier Emission'!$M$15:$M$49,
                   ('Supplier Emission'!$D$15:$D$49=H1183) * ('Supplier Emission'!$F$15:$F$49=$E$1157)),
            ""),
    "")</f>
        <v/>
      </c>
      <c r="N1183" s="311" t="str">
        <f t="array" ref="N1183">IFERROR(
    XLOOKUP(F1183,
            _xlws.FILTER('Supplier Emission'!$G$15:$G$49,
                   ('Supplier Emission'!$D$15:$D$49=H1183) * ('Supplier Emission'!$F$15:$F$49=$E$1157)),
            _xlws.FILTER('Supplier Emission'!$H$15:$H$49,
                   ('Supplier Emission'!$D$15:$D$49=H1183) * ('Supplier Emission'!$F$15:$F$49=$E$1157)),
            ""),
    "")</f>
        <v/>
      </c>
      <c r="O1183" s="311" t="str">
        <f t="array" ref="O1183">XLOOKUP(1,('Emission Factors'!$E$5:$E$488='GHG emissions calculations'!$F1183)*('Emission Factors'!$H$5:$H$488='GHG emissions calculations'!$H1183),INDEX('Emission Factors'!$E$5:$T$488,0,MATCH('GHG emissions calculations'!O$6,'Emission Factors'!$E$5:$T$5,0)),"",0)</f>
        <v/>
      </c>
      <c r="P1183" s="313" t="str">
        <f t="array" ref="P1183">IFERROR(
    INDEX('Emission Factors'!$E$5:$P$488,
          MATCH(1,
                ('Emission Factors'!$E$5:$E$488 = 'GHG emissions calculations'!$F1183) *
                ('Emission Factors'!$H$5:$H$488 = 'GHG emissions calculations'!$H1183),
                0),
          MATCH('GHG emissions calculations'!P$6,'Emission Factors'!$E$5:$P$5,0)),
    "")</f>
        <v/>
      </c>
      <c r="Q1183" s="311" t="str">
        <f t="array" ref="Q1183">IFERROR(
    IF(
        INDEX('Emission Factors'!$E$5:$P$488,
              MATCH(1,
                    ('Emission Factors'!$E$5:$E$488 = 'GHG emissions calculations'!$F1183) *
                    ('Emission Factors'!$H$5:$H$488 = 'GHG emissions calculations'!$H1183),
                    0),
              MATCH('GHG emissions calculations'!Q$6, 'Emission Factors'!$E$5:$P$5, 0)) &lt;&gt; "",
        INDEX('Emission Factors'!$E$5:$P$488,
              MATCH(1,
                    ('Emission Factors'!$E$5:$E$488 = 'GHG emissions calculations'!$F1183) *
                    ('Emission Factors'!$H$5:$H$488 = 'GHG emissions calculations'!$H1183),
                    0),
              MATCH('GHG emissions calculations'!Q$6, 'Emission Factors'!$E$5:$P$5, 0)),
        ""),
    "")</f>
        <v/>
      </c>
      <c r="R1183" s="311" t="str">
        <f t="array" ref="R1183">IFERROR(
    IF(
        INDEX('Emission Factors'!$E$5:$R$488,
              MATCH(1,
                    ('Emission Factors'!$E$5:$E$488 = 'GHG emissions calculations'!$F1183) *
                    ('Emission Factors'!$H$5:$H$488 = 'GHG emissions calculations'!$H1183),
                    0),
              MATCH('GHG emissions calculations'!R$6, 'Emission Factors'!$E$5:$R$5, 0)) &lt;&gt; "",
        INDEX('Emission Factors'!$E$5:$R$488,
              MATCH(1,
                    ('Emission Factors'!$E$5:$E$488 = 'GHG emissions calculations'!$F1183) *
                    ('Emission Factors'!$H$5:$H$488 = 'GHG emissions calculations'!$H1183),
                    0),
              MATCH('GHG emissions calculations'!R$6, 'Emission Factors'!$E$5:$R$5, 0)),
        ""),
    "")</f>
        <v/>
      </c>
      <c r="S1183" s="312">
        <f t="shared" si="2"/>
        <v>0</v>
      </c>
      <c r="T1183" s="23"/>
    </row>
    <row r="1184" ht="15.75" customHeight="1" outlineLevel="1">
      <c r="A1184" s="23"/>
      <c r="B1184" s="71"/>
      <c r="C1184" s="71"/>
      <c r="D1184" s="71"/>
      <c r="E1184" s="314"/>
      <c r="F1184" s="311" t="str">
        <f>Lists!V43</f>
        <v>Carbon fiber, high strengths, long fibers - Thermocompression  - Oceania</v>
      </c>
      <c r="G1184" s="311" t="str">
        <f t="array" ref="G1184">XLOOKUP(1,('Emission Factors'!$E$5:$E$488='GHG emissions calculations'!$F1184)*('Emission Factors'!$H$5:$H$488='GHG emissions calculations'!$H1184),INDEX('Emission Factors'!$E$5:$T$488,0,MATCH('GHG emissions calculations'!G$6,'Emission Factors'!$E$5:$T$5,0)),"",0)</f>
        <v/>
      </c>
      <c r="H1184" s="311" t="s">
        <v>237</v>
      </c>
      <c r="I1184" s="312" t="str">
        <f>IF(
    SUMIFS('Import data'!$L$25:$L$80,
           'Import data'!$J$25:$J$80, F1184,
           'Import data'!$G$25:$G$80, 'GHG emissions calculations'!$H1184,
           'Import data'!$I$25:$I$80,$E$1157) &lt;&gt; 0,
    SUMIFS('Import data'!$L$25:$L$80,
           'Import data'!$J$25:$J$80, F1184,
           'Import data'!$G$25:$G$80, 'GHG emissions calculations'!$H1184,
           'Import data'!$I$25:$I$80,$E$1157),
    ""
)</f>
        <v/>
      </c>
      <c r="J1184" s="311" t="str">
        <f t="array" ref="J1184">IF(
    XLOOKUP(F1184, 'Import data'!$J$26:$J$47, 'Import data'!$M$26:$M$47, "", 0) = "Please add the region-specific supplier emission factor or choose a different region available in the IAEG database.",
    "",
    XLOOKUP(F1184, 'Import data'!$J$26:$J$47, 'Import data'!$M$26:$M$47, "", 0)
)</f>
        <v/>
      </c>
      <c r="K1184" s="311" t="str">
        <f t="array" ref="K1184">IFERROR(
    XLOOKUP(F1184,
            _xlws.FILTER('Supplier Emission'!$G$15:$G$49,
                   ('Supplier Emission'!$D$15:$D$49=H1184) * ('Supplier Emission'!$F$15:$F$49=$E$1157)),
            _xlws.FILTER('Supplier Emission'!$I$15:$I$49,
                   ('Supplier Emission'!$D$15:$D$49=H1184) * ('Supplier Emission'!$F$15:$F$49=$E$1157)),
            ""),
    "")</f>
        <v/>
      </c>
      <c r="L1184" s="311" t="str">
        <f t="array" ref="L1184">IFERROR(
    XLOOKUP(F1184,
            _xlws.FILTER('Supplier Emission'!$G$15:$G$49,
                   ('Supplier Emission'!$D$15:$D$49=H1184) * ('Supplier Emission'!$F$15:$F$49=$E$1157)),
            _xlws.FILTER('Supplier Emission'!$J$15:$J$49,
                   ('Supplier Emission'!$D$15:$D$49=H1184) * ('Supplier Emission'!$F$15:$F$49=$E$1157)),
            ""),
    "")</f>
        <v/>
      </c>
      <c r="M1184" s="311" t="str">
        <f t="array" ref="M1184">IFERROR(
    XLOOKUP(F1184,
            _xlws.FILTER('Supplier Emission'!$G$15:$G$49,
                   ('Supplier Emission'!$D$15:$D$49=H1184) * ('Supplier Emission'!$F$15:$F$49=$E$1157)),
            _xlws.FILTER('Supplier Emission'!$M$15:$M$49,
                   ('Supplier Emission'!$D$15:$D$49=H1184) * ('Supplier Emission'!$F$15:$F$49=$E$1157)),
            ""),
    "")</f>
        <v/>
      </c>
      <c r="N1184" s="311" t="str">
        <f t="array" ref="N1184">IFERROR(
    XLOOKUP(F1184,
            _xlws.FILTER('Supplier Emission'!$G$15:$G$49,
                   ('Supplier Emission'!$D$15:$D$49=H1184) * ('Supplier Emission'!$F$15:$F$49=$E$1157)),
            _xlws.FILTER('Supplier Emission'!$H$15:$H$49,
                   ('Supplier Emission'!$D$15:$D$49=H1184) * ('Supplier Emission'!$F$15:$F$49=$E$1157)),
            ""),
    "")</f>
        <v/>
      </c>
      <c r="O1184" s="311" t="str">
        <f t="array" ref="O1184">XLOOKUP(1,('Emission Factors'!$E$5:$E$488='GHG emissions calculations'!$F1184)*('Emission Factors'!$H$5:$H$488='GHG emissions calculations'!$H1184),INDEX('Emission Factors'!$E$5:$T$488,0,MATCH('GHG emissions calculations'!O$6,'Emission Factors'!$E$5:$T$5,0)),"",0)</f>
        <v/>
      </c>
      <c r="P1184" s="313" t="str">
        <f t="array" ref="P1184">IFERROR(
    INDEX('Emission Factors'!$E$5:$P$488,
          MATCH(1,
                ('Emission Factors'!$E$5:$E$488 = 'GHG emissions calculations'!$F1184) *
                ('Emission Factors'!$H$5:$H$488 = 'GHG emissions calculations'!$H1184),
                0),
          MATCH('GHG emissions calculations'!P$6,'Emission Factors'!$E$5:$P$5,0)),
    "")</f>
        <v/>
      </c>
      <c r="Q1184" s="311" t="str">
        <f t="array" ref="Q1184">IFERROR(
    IF(
        INDEX('Emission Factors'!$E$5:$P$488,
              MATCH(1,
                    ('Emission Factors'!$E$5:$E$488 = 'GHG emissions calculations'!$F1184) *
                    ('Emission Factors'!$H$5:$H$488 = 'GHG emissions calculations'!$H1184),
                    0),
              MATCH('GHG emissions calculations'!Q$6, 'Emission Factors'!$E$5:$P$5, 0)) &lt;&gt; "",
        INDEX('Emission Factors'!$E$5:$P$488,
              MATCH(1,
                    ('Emission Factors'!$E$5:$E$488 = 'GHG emissions calculations'!$F1184) *
                    ('Emission Factors'!$H$5:$H$488 = 'GHG emissions calculations'!$H1184),
                    0),
              MATCH('GHG emissions calculations'!Q$6, 'Emission Factors'!$E$5:$P$5, 0)),
        ""),
    "")</f>
        <v/>
      </c>
      <c r="R1184" s="311" t="str">
        <f t="array" ref="R1184">IFERROR(
    IF(
        INDEX('Emission Factors'!$E$5:$R$488,
              MATCH(1,
                    ('Emission Factors'!$E$5:$E$488 = 'GHG emissions calculations'!$F1184) *
                    ('Emission Factors'!$H$5:$H$488 = 'GHG emissions calculations'!$H1184),
                    0),
              MATCH('GHG emissions calculations'!R$6, 'Emission Factors'!$E$5:$R$5, 0)) &lt;&gt; "",
        INDEX('Emission Factors'!$E$5:$R$488,
              MATCH(1,
                    ('Emission Factors'!$E$5:$E$488 = 'GHG emissions calculations'!$F1184) *
                    ('Emission Factors'!$H$5:$H$488 = 'GHG emissions calculations'!$H1184),
                    0),
              MATCH('GHG emissions calculations'!R$6, 'Emission Factors'!$E$5:$R$5, 0)),
        ""),
    "")</f>
        <v/>
      </c>
      <c r="S1184" s="312">
        <f t="shared" si="2"/>
        <v>0</v>
      </c>
      <c r="T1184" s="23"/>
    </row>
    <row r="1185" ht="15.75" customHeight="1" outlineLevel="1">
      <c r="A1185" s="23"/>
      <c r="B1185" s="71"/>
      <c r="C1185" s="71"/>
      <c r="D1185" s="71"/>
      <c r="E1185" s="314"/>
      <c r="F1185" s="311" t="str">
        <f>Lists!V48</f>
        <v>Carbon fiber, high strengths, long fibers - Unspecified process - Africa</v>
      </c>
      <c r="G1185" s="311" t="str">
        <f t="array" ref="G1185">XLOOKUP(1,('Emission Factors'!$E$5:$E$488='GHG emissions calculations'!$F1185)*('Emission Factors'!$H$5:$H$488='GHG emissions calculations'!$H1185),INDEX('Emission Factors'!$E$5:$T$488,0,MATCH('GHG emissions calculations'!G$6,'Emission Factors'!$E$5:$T$5,0)),"",0)</f>
        <v/>
      </c>
      <c r="H1185" s="311" t="s">
        <v>237</v>
      </c>
      <c r="I1185" s="312" t="str">
        <f>IF(
    SUMIFS('Import data'!$L$25:$L$80,
           'Import data'!$J$25:$J$80, F1185,
           'Import data'!$G$25:$G$80, 'GHG emissions calculations'!$H1185,
           'Import data'!$I$25:$I$80,$E$1157) &lt;&gt; 0,
    SUMIFS('Import data'!$L$25:$L$80,
           'Import data'!$J$25:$J$80, F1185,
           'Import data'!$G$25:$G$80, 'GHG emissions calculations'!$H1185,
           'Import data'!$I$25:$I$80,$E$1157),
    ""
)</f>
        <v/>
      </c>
      <c r="J1185" s="311" t="str">
        <f t="array" ref="J1185">IF(
    XLOOKUP(F1185, 'Import data'!$J$26:$J$47, 'Import data'!$M$26:$M$47, "", 0) = "Please add the region-specific supplier emission factor or choose a different region available in the IAEG database.",
    "",
    XLOOKUP(F1185, 'Import data'!$J$26:$J$47, 'Import data'!$M$26:$M$47, "", 0)
)</f>
        <v/>
      </c>
      <c r="K1185" s="311" t="str">
        <f t="array" ref="K1185">IFERROR(
    XLOOKUP(F1185,
            _xlws.FILTER('Supplier Emission'!$G$15:$G$49,
                   ('Supplier Emission'!$D$15:$D$49=H1185) * ('Supplier Emission'!$F$15:$F$49=$E$1157)),
            _xlws.FILTER('Supplier Emission'!$I$15:$I$49,
                   ('Supplier Emission'!$D$15:$D$49=H1185) * ('Supplier Emission'!$F$15:$F$49=$E$1157)),
            ""),
    "")</f>
        <v/>
      </c>
      <c r="L1185" s="311" t="str">
        <f t="array" ref="L1185">IFERROR(
    XLOOKUP(F1185,
            _xlws.FILTER('Supplier Emission'!$G$15:$G$49,
                   ('Supplier Emission'!$D$15:$D$49=H1185) * ('Supplier Emission'!$F$15:$F$49=$E$1157)),
            _xlws.FILTER('Supplier Emission'!$J$15:$J$49,
                   ('Supplier Emission'!$D$15:$D$49=H1185) * ('Supplier Emission'!$F$15:$F$49=$E$1157)),
            ""),
    "")</f>
        <v/>
      </c>
      <c r="M1185" s="311" t="str">
        <f t="array" ref="M1185">IFERROR(
    XLOOKUP(F1185,
            _xlws.FILTER('Supplier Emission'!$G$15:$G$49,
                   ('Supplier Emission'!$D$15:$D$49=H1185) * ('Supplier Emission'!$F$15:$F$49=$E$1157)),
            _xlws.FILTER('Supplier Emission'!$M$15:$M$49,
                   ('Supplier Emission'!$D$15:$D$49=H1185) * ('Supplier Emission'!$F$15:$F$49=$E$1157)),
            ""),
    "")</f>
        <v/>
      </c>
      <c r="N1185" s="311" t="str">
        <f t="array" ref="N1185">IFERROR(
    XLOOKUP(F1185,
            _xlws.FILTER('Supplier Emission'!$G$15:$G$49,
                   ('Supplier Emission'!$D$15:$D$49=H1185) * ('Supplier Emission'!$F$15:$F$49=$E$1157)),
            _xlws.FILTER('Supplier Emission'!$H$15:$H$49,
                   ('Supplier Emission'!$D$15:$D$49=H1185) * ('Supplier Emission'!$F$15:$F$49=$E$1157)),
            ""),
    "")</f>
        <v/>
      </c>
      <c r="O1185" s="311" t="str">
        <f t="array" ref="O1185">XLOOKUP(1,('Emission Factors'!$E$5:$E$488='GHG emissions calculations'!$F1185)*('Emission Factors'!$H$5:$H$488='GHG emissions calculations'!$H1185),INDEX('Emission Factors'!$E$5:$T$488,0,MATCH('GHG emissions calculations'!O$6,'Emission Factors'!$E$5:$T$5,0)),"",0)</f>
        <v/>
      </c>
      <c r="P1185" s="313" t="str">
        <f t="array" ref="P1185">IFERROR(
    INDEX('Emission Factors'!$E$5:$P$488,
          MATCH(1,
                ('Emission Factors'!$E$5:$E$488 = 'GHG emissions calculations'!$F1185) *
                ('Emission Factors'!$H$5:$H$488 = 'GHG emissions calculations'!$H1185),
                0),
          MATCH('GHG emissions calculations'!P$6,'Emission Factors'!$E$5:$P$5,0)),
    "")</f>
        <v/>
      </c>
      <c r="Q1185" s="311" t="str">
        <f t="array" ref="Q1185">IFERROR(
    IF(
        INDEX('Emission Factors'!$E$5:$P$488,
              MATCH(1,
                    ('Emission Factors'!$E$5:$E$488 = 'GHG emissions calculations'!$F1185) *
                    ('Emission Factors'!$H$5:$H$488 = 'GHG emissions calculations'!$H1185),
                    0),
              MATCH('GHG emissions calculations'!Q$6, 'Emission Factors'!$E$5:$P$5, 0)) &lt;&gt; "",
        INDEX('Emission Factors'!$E$5:$P$488,
              MATCH(1,
                    ('Emission Factors'!$E$5:$E$488 = 'GHG emissions calculations'!$F1185) *
                    ('Emission Factors'!$H$5:$H$488 = 'GHG emissions calculations'!$H1185),
                    0),
              MATCH('GHG emissions calculations'!Q$6, 'Emission Factors'!$E$5:$P$5, 0)),
        ""),
    "")</f>
        <v/>
      </c>
      <c r="R1185" s="311" t="str">
        <f t="array" ref="R1185">IFERROR(
    IF(
        INDEX('Emission Factors'!$E$5:$R$488,
              MATCH(1,
                    ('Emission Factors'!$E$5:$E$488 = 'GHG emissions calculations'!$F1185) *
                    ('Emission Factors'!$H$5:$H$488 = 'GHG emissions calculations'!$H1185),
                    0),
              MATCH('GHG emissions calculations'!R$6, 'Emission Factors'!$E$5:$R$5, 0)) &lt;&gt; "",
        INDEX('Emission Factors'!$E$5:$R$488,
              MATCH(1,
                    ('Emission Factors'!$E$5:$E$488 = 'GHG emissions calculations'!$F1185) *
                    ('Emission Factors'!$H$5:$H$488 = 'GHG emissions calculations'!$H1185),
                    0),
              MATCH('GHG emissions calculations'!R$6, 'Emission Factors'!$E$5:$R$5, 0)),
        ""),
    "")</f>
        <v/>
      </c>
      <c r="S1185" s="312">
        <f t="shared" si="2"/>
        <v>0</v>
      </c>
      <c r="T1185" s="23"/>
    </row>
    <row r="1186" ht="15.75" customHeight="1" outlineLevel="1">
      <c r="A1186" s="23"/>
      <c r="B1186" s="71"/>
      <c r="C1186" s="71"/>
      <c r="D1186" s="71"/>
      <c r="E1186" s="314"/>
      <c r="F1186" s="311" t="str">
        <f>Lists!V46</f>
        <v>Carbon fiber, high strengths, long fibers - Unspecified process - America</v>
      </c>
      <c r="G1186" s="311" t="str">
        <f t="array" ref="G1186">XLOOKUP(1,('Emission Factors'!$E$5:$E$488='GHG emissions calculations'!$F1186)*('Emission Factors'!$H$5:$H$488='GHG emissions calculations'!$H1186),INDEX('Emission Factors'!$E$5:$T$488,0,MATCH('GHG emissions calculations'!G$6,'Emission Factors'!$E$5:$T$5,0)),"",0)</f>
        <v/>
      </c>
      <c r="H1186" s="311" t="s">
        <v>237</v>
      </c>
      <c r="I1186" s="312" t="str">
        <f>IF(
    SUMIFS('Import data'!$L$25:$L$80,
           'Import data'!$J$25:$J$80, F1186,
           'Import data'!$G$25:$G$80, 'GHG emissions calculations'!$H1186,
           'Import data'!$I$25:$I$80,$E$1157) &lt;&gt; 0,
    SUMIFS('Import data'!$L$25:$L$80,
           'Import data'!$J$25:$J$80, F1186,
           'Import data'!$G$25:$G$80, 'GHG emissions calculations'!$H1186,
           'Import data'!$I$25:$I$80,$E$1157),
    ""
)</f>
        <v/>
      </c>
      <c r="J1186" s="311" t="str">
        <f t="array" ref="J1186">IF(
    XLOOKUP(F1186, 'Import data'!$J$26:$J$47, 'Import data'!$M$26:$M$47, "", 0) = "Please add the region-specific supplier emission factor or choose a different region available in the IAEG database.",
    "",
    XLOOKUP(F1186, 'Import data'!$J$26:$J$47, 'Import data'!$M$26:$M$47, "", 0)
)</f>
        <v/>
      </c>
      <c r="K1186" s="311" t="str">
        <f t="array" ref="K1186">IFERROR(
    XLOOKUP(F1186,
            _xlws.FILTER('Supplier Emission'!$G$15:$G$49,
                   ('Supplier Emission'!$D$15:$D$49=H1186) * ('Supplier Emission'!$F$15:$F$49=$E$1157)),
            _xlws.FILTER('Supplier Emission'!$I$15:$I$49,
                   ('Supplier Emission'!$D$15:$D$49=H1186) * ('Supplier Emission'!$F$15:$F$49=$E$1157)),
            ""),
    "")</f>
        <v/>
      </c>
      <c r="L1186" s="311" t="str">
        <f t="array" ref="L1186">IFERROR(
    XLOOKUP(F1186,
            _xlws.FILTER('Supplier Emission'!$G$15:$G$49,
                   ('Supplier Emission'!$D$15:$D$49=H1186) * ('Supplier Emission'!$F$15:$F$49=$E$1157)),
            _xlws.FILTER('Supplier Emission'!$J$15:$J$49,
                   ('Supplier Emission'!$D$15:$D$49=H1186) * ('Supplier Emission'!$F$15:$F$49=$E$1157)),
            ""),
    "")</f>
        <v/>
      </c>
      <c r="M1186" s="311" t="str">
        <f t="array" ref="M1186">IFERROR(
    XLOOKUP(F1186,
            _xlws.FILTER('Supplier Emission'!$G$15:$G$49,
                   ('Supplier Emission'!$D$15:$D$49=H1186) * ('Supplier Emission'!$F$15:$F$49=$E$1157)),
            _xlws.FILTER('Supplier Emission'!$M$15:$M$49,
                   ('Supplier Emission'!$D$15:$D$49=H1186) * ('Supplier Emission'!$F$15:$F$49=$E$1157)),
            ""),
    "")</f>
        <v/>
      </c>
      <c r="N1186" s="311" t="str">
        <f t="array" ref="N1186">IFERROR(
    XLOOKUP(F1186,
            _xlws.FILTER('Supplier Emission'!$G$15:$G$49,
                   ('Supplier Emission'!$D$15:$D$49=H1186) * ('Supplier Emission'!$F$15:$F$49=$E$1157)),
            _xlws.FILTER('Supplier Emission'!$H$15:$H$49,
                   ('Supplier Emission'!$D$15:$D$49=H1186) * ('Supplier Emission'!$F$15:$F$49=$E$1157)),
            ""),
    "")</f>
        <v/>
      </c>
      <c r="O1186" s="311" t="str">
        <f t="array" ref="O1186">XLOOKUP(1,('Emission Factors'!$E$5:$E$488='GHG emissions calculations'!$F1186)*('Emission Factors'!$H$5:$H$488='GHG emissions calculations'!$H1186),INDEX('Emission Factors'!$E$5:$T$488,0,MATCH('GHG emissions calculations'!O$6,'Emission Factors'!$E$5:$T$5,0)),"",0)</f>
        <v/>
      </c>
      <c r="P1186" s="313" t="str">
        <f t="array" ref="P1186">IFERROR(
    INDEX('Emission Factors'!$E$5:$P$488,
          MATCH(1,
                ('Emission Factors'!$E$5:$E$488 = 'GHG emissions calculations'!$F1186) *
                ('Emission Factors'!$H$5:$H$488 = 'GHG emissions calculations'!$H1186),
                0),
          MATCH('GHG emissions calculations'!P$6,'Emission Factors'!$E$5:$P$5,0)),
    "")</f>
        <v/>
      </c>
      <c r="Q1186" s="311" t="str">
        <f t="array" ref="Q1186">IFERROR(
    IF(
        INDEX('Emission Factors'!$E$5:$P$488,
              MATCH(1,
                    ('Emission Factors'!$E$5:$E$488 = 'GHG emissions calculations'!$F1186) *
                    ('Emission Factors'!$H$5:$H$488 = 'GHG emissions calculations'!$H1186),
                    0),
              MATCH('GHG emissions calculations'!Q$6, 'Emission Factors'!$E$5:$P$5, 0)) &lt;&gt; "",
        INDEX('Emission Factors'!$E$5:$P$488,
              MATCH(1,
                    ('Emission Factors'!$E$5:$E$488 = 'GHG emissions calculations'!$F1186) *
                    ('Emission Factors'!$H$5:$H$488 = 'GHG emissions calculations'!$H1186),
                    0),
              MATCH('GHG emissions calculations'!Q$6, 'Emission Factors'!$E$5:$P$5, 0)),
        ""),
    "")</f>
        <v/>
      </c>
      <c r="R1186" s="311" t="str">
        <f t="array" ref="R1186">IFERROR(
    IF(
        INDEX('Emission Factors'!$E$5:$R$488,
              MATCH(1,
                    ('Emission Factors'!$E$5:$E$488 = 'GHG emissions calculations'!$F1186) *
                    ('Emission Factors'!$H$5:$H$488 = 'GHG emissions calculations'!$H1186),
                    0),
              MATCH('GHG emissions calculations'!R$6, 'Emission Factors'!$E$5:$R$5, 0)) &lt;&gt; "",
        INDEX('Emission Factors'!$E$5:$R$488,
              MATCH(1,
                    ('Emission Factors'!$E$5:$E$488 = 'GHG emissions calculations'!$F1186) *
                    ('Emission Factors'!$H$5:$H$488 = 'GHG emissions calculations'!$H1186),
                    0),
              MATCH('GHG emissions calculations'!R$6, 'Emission Factors'!$E$5:$R$5, 0)),
        ""),
    "")</f>
        <v/>
      </c>
      <c r="S1186" s="312">
        <f t="shared" si="2"/>
        <v>0</v>
      </c>
      <c r="T1186" s="23"/>
    </row>
    <row r="1187" ht="15.75" customHeight="1" outlineLevel="1">
      <c r="A1187" s="23"/>
      <c r="B1187" s="71"/>
      <c r="C1187" s="71"/>
      <c r="D1187" s="71"/>
      <c r="E1187" s="314"/>
      <c r="F1187" s="311" t="str">
        <f>Lists!V49</f>
        <v>Carbon fiber, high strengths, long fibers - Unspecified process - Asia</v>
      </c>
      <c r="G1187" s="311" t="str">
        <f t="array" ref="G1187">XLOOKUP(1,('Emission Factors'!$E$5:$E$488='GHG emissions calculations'!$F1187)*('Emission Factors'!$H$5:$H$488='GHG emissions calculations'!$H1187),INDEX('Emission Factors'!$E$5:$T$488,0,MATCH('GHG emissions calculations'!G$6,'Emission Factors'!$E$5:$T$5,0)),"",0)</f>
        <v/>
      </c>
      <c r="H1187" s="311" t="s">
        <v>237</v>
      </c>
      <c r="I1187" s="312" t="str">
        <f>IF(
    SUMIFS('Import data'!$L$25:$L$80,
           'Import data'!$J$25:$J$80, F1187,
           'Import data'!$G$25:$G$80, 'GHG emissions calculations'!$H1187,
           'Import data'!$I$25:$I$80,$E$1157) &lt;&gt; 0,
    SUMIFS('Import data'!$L$25:$L$80,
           'Import data'!$J$25:$J$80, F1187,
           'Import data'!$G$25:$G$80, 'GHG emissions calculations'!$H1187,
           'Import data'!$I$25:$I$80,$E$1157),
    ""
)</f>
        <v/>
      </c>
      <c r="J1187" s="311" t="str">
        <f t="array" ref="J1187">IF(
    XLOOKUP(F1187, 'Import data'!$J$26:$J$47, 'Import data'!$M$26:$M$47, "", 0) = "Please add the region-specific supplier emission factor or choose a different region available in the IAEG database.",
    "",
    XLOOKUP(F1187, 'Import data'!$J$26:$J$47, 'Import data'!$M$26:$M$47, "", 0)
)</f>
        <v/>
      </c>
      <c r="K1187" s="311" t="str">
        <f t="array" ref="K1187">IFERROR(
    XLOOKUP(F1187,
            _xlws.FILTER('Supplier Emission'!$G$15:$G$49,
                   ('Supplier Emission'!$D$15:$D$49=H1187) * ('Supplier Emission'!$F$15:$F$49=$E$1157)),
            _xlws.FILTER('Supplier Emission'!$I$15:$I$49,
                   ('Supplier Emission'!$D$15:$D$49=H1187) * ('Supplier Emission'!$F$15:$F$49=$E$1157)),
            ""),
    "")</f>
        <v/>
      </c>
      <c r="L1187" s="311" t="str">
        <f t="array" ref="L1187">IFERROR(
    XLOOKUP(F1187,
            _xlws.FILTER('Supplier Emission'!$G$15:$G$49,
                   ('Supplier Emission'!$D$15:$D$49=H1187) * ('Supplier Emission'!$F$15:$F$49=$E$1157)),
            _xlws.FILTER('Supplier Emission'!$J$15:$J$49,
                   ('Supplier Emission'!$D$15:$D$49=H1187) * ('Supplier Emission'!$F$15:$F$49=$E$1157)),
            ""),
    "")</f>
        <v/>
      </c>
      <c r="M1187" s="311" t="str">
        <f t="array" ref="M1187">IFERROR(
    XLOOKUP(F1187,
            _xlws.FILTER('Supplier Emission'!$G$15:$G$49,
                   ('Supplier Emission'!$D$15:$D$49=H1187) * ('Supplier Emission'!$F$15:$F$49=$E$1157)),
            _xlws.FILTER('Supplier Emission'!$M$15:$M$49,
                   ('Supplier Emission'!$D$15:$D$49=H1187) * ('Supplier Emission'!$F$15:$F$49=$E$1157)),
            ""),
    "")</f>
        <v/>
      </c>
      <c r="N1187" s="311" t="str">
        <f t="array" ref="N1187">IFERROR(
    XLOOKUP(F1187,
            _xlws.FILTER('Supplier Emission'!$G$15:$G$49,
                   ('Supplier Emission'!$D$15:$D$49=H1187) * ('Supplier Emission'!$F$15:$F$49=$E$1157)),
            _xlws.FILTER('Supplier Emission'!$H$15:$H$49,
                   ('Supplier Emission'!$D$15:$D$49=H1187) * ('Supplier Emission'!$F$15:$F$49=$E$1157)),
            ""),
    "")</f>
        <v/>
      </c>
      <c r="O1187" s="311" t="str">
        <f t="array" ref="O1187">XLOOKUP(1,('Emission Factors'!$E$5:$E$488='GHG emissions calculations'!$F1187)*('Emission Factors'!$H$5:$H$488='GHG emissions calculations'!$H1187),INDEX('Emission Factors'!$E$5:$T$488,0,MATCH('GHG emissions calculations'!O$6,'Emission Factors'!$E$5:$T$5,0)),"",0)</f>
        <v/>
      </c>
      <c r="P1187" s="313" t="str">
        <f t="array" ref="P1187">IFERROR(
    INDEX('Emission Factors'!$E$5:$P$488,
          MATCH(1,
                ('Emission Factors'!$E$5:$E$488 = 'GHG emissions calculations'!$F1187) *
                ('Emission Factors'!$H$5:$H$488 = 'GHG emissions calculations'!$H1187),
                0),
          MATCH('GHG emissions calculations'!P$6,'Emission Factors'!$E$5:$P$5,0)),
    "")</f>
        <v/>
      </c>
      <c r="Q1187" s="311" t="str">
        <f t="array" ref="Q1187">IFERROR(
    IF(
        INDEX('Emission Factors'!$E$5:$P$488,
              MATCH(1,
                    ('Emission Factors'!$E$5:$E$488 = 'GHG emissions calculations'!$F1187) *
                    ('Emission Factors'!$H$5:$H$488 = 'GHG emissions calculations'!$H1187),
                    0),
              MATCH('GHG emissions calculations'!Q$6, 'Emission Factors'!$E$5:$P$5, 0)) &lt;&gt; "",
        INDEX('Emission Factors'!$E$5:$P$488,
              MATCH(1,
                    ('Emission Factors'!$E$5:$E$488 = 'GHG emissions calculations'!$F1187) *
                    ('Emission Factors'!$H$5:$H$488 = 'GHG emissions calculations'!$H1187),
                    0),
              MATCH('GHG emissions calculations'!Q$6, 'Emission Factors'!$E$5:$P$5, 0)),
        ""),
    "")</f>
        <v/>
      </c>
      <c r="R1187" s="311" t="str">
        <f t="array" ref="R1187">IFERROR(
    IF(
        INDEX('Emission Factors'!$E$5:$R$488,
              MATCH(1,
                    ('Emission Factors'!$E$5:$E$488 = 'GHG emissions calculations'!$F1187) *
                    ('Emission Factors'!$H$5:$H$488 = 'GHG emissions calculations'!$H1187),
                    0),
              MATCH('GHG emissions calculations'!R$6, 'Emission Factors'!$E$5:$R$5, 0)) &lt;&gt; "",
        INDEX('Emission Factors'!$E$5:$R$488,
              MATCH(1,
                    ('Emission Factors'!$E$5:$E$488 = 'GHG emissions calculations'!$F1187) *
                    ('Emission Factors'!$H$5:$H$488 = 'GHG emissions calculations'!$H1187),
                    0),
              MATCH('GHG emissions calculations'!R$6, 'Emission Factors'!$E$5:$R$5, 0)),
        ""),
    "")</f>
        <v/>
      </c>
      <c r="S1187" s="312">
        <f t="shared" si="2"/>
        <v>0</v>
      </c>
      <c r="T1187" s="23"/>
    </row>
    <row r="1188" ht="15.75" customHeight="1" outlineLevel="1">
      <c r="A1188" s="23"/>
      <c r="B1188" s="71"/>
      <c r="C1188" s="71"/>
      <c r="D1188" s="71"/>
      <c r="E1188" s="314"/>
      <c r="F1188" s="311" t="str">
        <f>Lists!V47</f>
        <v>Carbon fiber, high strengths, long fibers - Unspecified process - Europe</v>
      </c>
      <c r="G1188" s="311" t="str">
        <f t="array" ref="G1188">XLOOKUP(1,('Emission Factors'!$E$5:$E$488='GHG emissions calculations'!$F1188)*('Emission Factors'!$H$5:$H$488='GHG emissions calculations'!$H1188),INDEX('Emission Factors'!$E$5:$T$488,0,MATCH('GHG emissions calculations'!G$6,'Emission Factors'!$E$5:$T$5,0)),"",0)</f>
        <v/>
      </c>
      <c r="H1188" s="311" t="s">
        <v>237</v>
      </c>
      <c r="I1188" s="312" t="str">
        <f>IF(
    SUMIFS('Import data'!$L$25:$L$80,
           'Import data'!$J$25:$J$80, F1188,
           'Import data'!$G$25:$G$80, 'GHG emissions calculations'!$H1188,
           'Import data'!$I$25:$I$80,$E$1157) &lt;&gt; 0,
    SUMIFS('Import data'!$L$25:$L$80,
           'Import data'!$J$25:$J$80, F1188,
           'Import data'!$G$25:$G$80, 'GHG emissions calculations'!$H1188,
           'Import data'!$I$25:$I$80,$E$1157),
    ""
)</f>
        <v/>
      </c>
      <c r="J1188" s="311" t="str">
        <f t="array" ref="J1188">IF(
    XLOOKUP(F1188, 'Import data'!$J$26:$J$47, 'Import data'!$M$26:$M$47, "", 0) = "Please add the region-specific supplier emission factor or choose a different region available in the IAEG database.",
    "",
    XLOOKUP(F1188, 'Import data'!$J$26:$J$47, 'Import data'!$M$26:$M$47, "", 0)
)</f>
        <v/>
      </c>
      <c r="K1188" s="311" t="str">
        <f t="array" ref="K1188">IFERROR(
    XLOOKUP(F1188,
            _xlws.FILTER('Supplier Emission'!$G$15:$G$49,
                   ('Supplier Emission'!$D$15:$D$49=H1188) * ('Supplier Emission'!$F$15:$F$49=$E$1157)),
            _xlws.FILTER('Supplier Emission'!$I$15:$I$49,
                   ('Supplier Emission'!$D$15:$D$49=H1188) * ('Supplier Emission'!$F$15:$F$49=$E$1157)),
            ""),
    "")</f>
        <v/>
      </c>
      <c r="L1188" s="311" t="str">
        <f t="array" ref="L1188">IFERROR(
    XLOOKUP(F1188,
            _xlws.FILTER('Supplier Emission'!$G$15:$G$49,
                   ('Supplier Emission'!$D$15:$D$49=H1188) * ('Supplier Emission'!$F$15:$F$49=$E$1157)),
            _xlws.FILTER('Supplier Emission'!$J$15:$J$49,
                   ('Supplier Emission'!$D$15:$D$49=H1188) * ('Supplier Emission'!$F$15:$F$49=$E$1157)),
            ""),
    "")</f>
        <v/>
      </c>
      <c r="M1188" s="311" t="str">
        <f t="array" ref="M1188">IFERROR(
    XLOOKUP(F1188,
            _xlws.FILTER('Supplier Emission'!$G$15:$G$49,
                   ('Supplier Emission'!$D$15:$D$49=H1188) * ('Supplier Emission'!$F$15:$F$49=$E$1157)),
            _xlws.FILTER('Supplier Emission'!$M$15:$M$49,
                   ('Supplier Emission'!$D$15:$D$49=H1188) * ('Supplier Emission'!$F$15:$F$49=$E$1157)),
            ""),
    "")</f>
        <v/>
      </c>
      <c r="N1188" s="311" t="str">
        <f t="array" ref="N1188">IFERROR(
    XLOOKUP(F1188,
            _xlws.FILTER('Supplier Emission'!$G$15:$G$49,
                   ('Supplier Emission'!$D$15:$D$49=H1188) * ('Supplier Emission'!$F$15:$F$49=$E$1157)),
            _xlws.FILTER('Supplier Emission'!$H$15:$H$49,
                   ('Supplier Emission'!$D$15:$D$49=H1188) * ('Supplier Emission'!$F$15:$F$49=$E$1157)),
            ""),
    "")</f>
        <v/>
      </c>
      <c r="O1188" s="311" t="str">
        <f t="array" ref="O1188">XLOOKUP(1,('Emission Factors'!$E$5:$E$488='GHG emissions calculations'!$F1188)*('Emission Factors'!$H$5:$H$488='GHG emissions calculations'!$H1188),INDEX('Emission Factors'!$E$5:$T$488,0,MATCH('GHG emissions calculations'!O$6,'Emission Factors'!$E$5:$T$5,0)),"",0)</f>
        <v/>
      </c>
      <c r="P1188" s="313" t="str">
        <f t="array" ref="P1188">IFERROR(
    INDEX('Emission Factors'!$E$5:$P$488,
          MATCH(1,
                ('Emission Factors'!$E$5:$E$488 = 'GHG emissions calculations'!$F1188) *
                ('Emission Factors'!$H$5:$H$488 = 'GHG emissions calculations'!$H1188),
                0),
          MATCH('GHG emissions calculations'!P$6,'Emission Factors'!$E$5:$P$5,0)),
    "")</f>
        <v/>
      </c>
      <c r="Q1188" s="311" t="str">
        <f t="array" ref="Q1188">IFERROR(
    IF(
        INDEX('Emission Factors'!$E$5:$P$488,
              MATCH(1,
                    ('Emission Factors'!$E$5:$E$488 = 'GHG emissions calculations'!$F1188) *
                    ('Emission Factors'!$H$5:$H$488 = 'GHG emissions calculations'!$H1188),
                    0),
              MATCH('GHG emissions calculations'!Q$6, 'Emission Factors'!$E$5:$P$5, 0)) &lt;&gt; "",
        INDEX('Emission Factors'!$E$5:$P$488,
              MATCH(1,
                    ('Emission Factors'!$E$5:$E$488 = 'GHG emissions calculations'!$F1188) *
                    ('Emission Factors'!$H$5:$H$488 = 'GHG emissions calculations'!$H1188),
                    0),
              MATCH('GHG emissions calculations'!Q$6, 'Emission Factors'!$E$5:$P$5, 0)),
        ""),
    "")</f>
        <v/>
      </c>
      <c r="R1188" s="311" t="str">
        <f t="array" ref="R1188">IFERROR(
    IF(
        INDEX('Emission Factors'!$E$5:$R$488,
              MATCH(1,
                    ('Emission Factors'!$E$5:$E$488 = 'GHG emissions calculations'!$F1188) *
                    ('Emission Factors'!$H$5:$H$488 = 'GHG emissions calculations'!$H1188),
                    0),
              MATCH('GHG emissions calculations'!R$6, 'Emission Factors'!$E$5:$R$5, 0)) &lt;&gt; "",
        INDEX('Emission Factors'!$E$5:$R$488,
              MATCH(1,
                    ('Emission Factors'!$E$5:$E$488 = 'GHG emissions calculations'!$F1188) *
                    ('Emission Factors'!$H$5:$H$488 = 'GHG emissions calculations'!$H1188),
                    0),
              MATCH('GHG emissions calculations'!R$6, 'Emission Factors'!$E$5:$R$5, 0)),
        ""),
    "")</f>
        <v/>
      </c>
      <c r="S1188" s="312">
        <f t="shared" si="2"/>
        <v>0</v>
      </c>
      <c r="T1188" s="23"/>
    </row>
    <row r="1189" ht="15.75" customHeight="1" outlineLevel="1">
      <c r="A1189" s="23"/>
      <c r="B1189" s="71"/>
      <c r="C1189" s="71"/>
      <c r="D1189" s="71"/>
      <c r="E1189" s="314"/>
      <c r="F1189" s="311" t="str">
        <f>Lists!V52</f>
        <v>Carbon fiber, high strengths, long fibers - Unspecified process - Global or unspecified region</v>
      </c>
      <c r="G1189" s="311">
        <f t="array" ref="G1189">XLOOKUP(1,('Emission Factors'!$E$5:$E$488='GHG emissions calculations'!$F1189)*('Emission Factors'!$H$5:$H$488='GHG emissions calculations'!$H1189),INDEX('Emission Factors'!$E$5:$T$488,0,MATCH('GHG emissions calculations'!G$6,'Emission Factors'!$E$5:$T$5,0)),"",0)</f>
        <v>3</v>
      </c>
      <c r="H1189" s="311" t="s">
        <v>237</v>
      </c>
      <c r="I1189" s="312" t="str">
        <f>IF(
    SUMIFS('Import data'!$L$25:$L$80,
           'Import data'!$J$25:$J$80, F1189,
           'Import data'!$G$25:$G$80, 'GHG emissions calculations'!$H1189,
           'Import data'!$I$25:$I$80,$E$1157) &lt;&gt; 0,
    SUMIFS('Import data'!$L$25:$L$80,
           'Import data'!$J$25:$J$80, F1189,
           'Import data'!$G$25:$G$80, 'GHG emissions calculations'!$H1189,
           'Import data'!$I$25:$I$80,$E$1157),
    ""
)</f>
        <v/>
      </c>
      <c r="J1189" s="311" t="str">
        <f t="array" ref="J1189">IF(
    XLOOKUP(F1189, 'Import data'!$J$26:$J$47, 'Import data'!$M$26:$M$47, "", 0) = "Please add the region-specific supplier emission factor or choose a different region available in the IAEG database.",
    "",
    XLOOKUP(F1189, 'Import data'!$J$26:$J$47, 'Import data'!$M$26:$M$47, "", 0)
)</f>
        <v/>
      </c>
      <c r="K1189" s="311" t="str">
        <f t="array" ref="K1189">IFERROR(
    XLOOKUP(F1189,
            _xlws.FILTER('Supplier Emission'!$G$15:$G$49,
                   ('Supplier Emission'!$D$15:$D$49=H1189) * ('Supplier Emission'!$F$15:$F$49=$E$1157)),
            _xlws.FILTER('Supplier Emission'!$I$15:$I$49,
                   ('Supplier Emission'!$D$15:$D$49=H1189) * ('Supplier Emission'!$F$15:$F$49=$E$1157)),
            ""),
    "")</f>
        <v/>
      </c>
      <c r="L1189" s="311" t="str">
        <f t="array" ref="L1189">IFERROR(
    XLOOKUP(F1189,
            _xlws.FILTER('Supplier Emission'!$G$15:$G$49,
                   ('Supplier Emission'!$D$15:$D$49=H1189) * ('Supplier Emission'!$F$15:$F$49=$E$1157)),
            _xlws.FILTER('Supplier Emission'!$J$15:$J$49,
                   ('Supplier Emission'!$D$15:$D$49=H1189) * ('Supplier Emission'!$F$15:$F$49=$E$1157)),
            ""),
    "")</f>
        <v/>
      </c>
      <c r="M1189" s="311" t="str">
        <f t="array" ref="M1189">IFERROR(
    XLOOKUP(F1189,
            _xlws.FILTER('Supplier Emission'!$G$15:$G$49,
                   ('Supplier Emission'!$D$15:$D$49=H1189) * ('Supplier Emission'!$F$15:$F$49=$E$1157)),
            _xlws.FILTER('Supplier Emission'!$M$15:$M$49,
                   ('Supplier Emission'!$D$15:$D$49=H1189) * ('Supplier Emission'!$F$15:$F$49=$E$1157)),
            ""),
    "")</f>
        <v/>
      </c>
      <c r="N1189" s="311" t="str">
        <f t="array" ref="N1189">IFERROR(
    XLOOKUP(F1189,
            _xlws.FILTER('Supplier Emission'!$G$15:$G$49,
                   ('Supplier Emission'!$D$15:$D$49=H1189) * ('Supplier Emission'!$F$15:$F$49=$E$1157)),
            _xlws.FILTER('Supplier Emission'!$H$15:$H$49,
                   ('Supplier Emission'!$D$15:$D$49=H1189) * ('Supplier Emission'!$F$15:$F$49=$E$1157)),
            ""),
    "")</f>
        <v/>
      </c>
      <c r="O1189" s="311" t="str">
        <f t="array" ref="O1189">XLOOKUP(1,('Emission Factors'!$E$5:$E$488='GHG emissions calculations'!$F1189)*('Emission Factors'!$H$5:$H$488='GHG emissions calculations'!$H1189),INDEX('Emission Factors'!$E$5:$T$488,0,MATCH('GHG emissions calculations'!O$6,'Emission Factors'!$E$5:$T$5,0)),"",0)</f>
        <v>Processed Carbon fiber (CF, from PAN, high strengths, long fibers ) </v>
      </c>
      <c r="P1189" s="313">
        <f t="array" ref="P1189">IFERROR(
    INDEX('Emission Factors'!$E$5:$P$488,
          MATCH(1,
                ('Emission Factors'!$E$5:$E$488 = 'GHG emissions calculations'!$F1189) *
                ('Emission Factors'!$H$5:$H$488 = 'GHG emissions calculations'!$H1189),
                0),
          MATCH('GHG emissions calculations'!P$6,'Emission Factors'!$E$5:$P$5,0)),
    "")</f>
        <v>61.2</v>
      </c>
      <c r="Q1189" s="311" t="str">
        <f t="array" ref="Q1189">IFERROR(
    IF(
        INDEX('Emission Factors'!$E$5:$P$488,
              MATCH(1,
                    ('Emission Factors'!$E$5:$E$488 = 'GHG emissions calculations'!$F1189) *
                    ('Emission Factors'!$H$5:$H$488 = 'GHG emissions calculations'!$H1189),
                    0),
              MATCH('GHG emissions calculations'!Q$6, 'Emission Factors'!$E$5:$P$5, 0)) &lt;&gt; "",
        INDEX('Emission Factors'!$E$5:$P$488,
              MATCH(1,
                    ('Emission Factors'!$E$5:$E$488 = 'GHG emissions calculations'!$F1189) *
                    ('Emission Factors'!$H$5:$H$488 = 'GHG emissions calculations'!$H1189),
                    0),
              MATCH('GHG emissions calculations'!Q$6, 'Emission Factors'!$E$5:$P$5, 0)),
        ""),
    "")</f>
        <v>kgCO2e/kg</v>
      </c>
      <c r="R1189" s="311" t="str">
        <f t="array" ref="R1189">IFERROR(
    IF(
        INDEX('Emission Factors'!$E$5:$R$488,
              MATCH(1,
                    ('Emission Factors'!$E$5:$E$488 = 'GHG emissions calculations'!$F1189) *
                    ('Emission Factors'!$H$5:$H$488 = 'GHG emissions calculations'!$H1189),
                    0),
              MATCH('GHG emissions calculations'!R$6, 'Emission Factors'!$E$5:$R$5, 0)) &lt;&gt; "",
        INDEX('Emission Factors'!$E$5:$R$488,
              MATCH(1,
                    ('Emission Factors'!$E$5:$E$488 = 'GHG emissions calculations'!$F1189) *
                    ('Emission Factors'!$H$5:$H$488 = 'GHG emissions calculations'!$H1189),
                    0),
              MATCH('GHG emissions calculations'!R$6, 'Emission Factors'!$E$5:$R$5, 0)),
        ""),
    "")</f>
        <v>Global or unspecified region</v>
      </c>
      <c r="S1189" s="312">
        <f t="shared" si="2"/>
        <v>0</v>
      </c>
      <c r="T1189" s="23"/>
    </row>
    <row r="1190" ht="15.75" customHeight="1" outlineLevel="1">
      <c r="A1190" s="23"/>
      <c r="B1190" s="71"/>
      <c r="C1190" s="71"/>
      <c r="D1190" s="71"/>
      <c r="E1190" s="314"/>
      <c r="F1190" s="311" t="str">
        <f>Lists!V51</f>
        <v>Carbon fiber, high strengths, long fibers - Unspecified process - Middle East</v>
      </c>
      <c r="G1190" s="311" t="str">
        <f t="array" ref="G1190">XLOOKUP(1,('Emission Factors'!$E$5:$E$488='GHG emissions calculations'!$F1190)*('Emission Factors'!$H$5:$H$488='GHG emissions calculations'!$H1190),INDEX('Emission Factors'!$E$5:$T$488,0,MATCH('GHG emissions calculations'!G$6,'Emission Factors'!$E$5:$T$5,0)),"",0)</f>
        <v/>
      </c>
      <c r="H1190" s="311" t="s">
        <v>237</v>
      </c>
      <c r="I1190" s="312" t="str">
        <f>IF(
    SUMIFS('Import data'!$L$25:$L$80,
           'Import data'!$J$25:$J$80, F1190,
           'Import data'!$G$25:$G$80, 'GHG emissions calculations'!$H1190,
           'Import data'!$I$25:$I$80,$E$1157) &lt;&gt; 0,
    SUMIFS('Import data'!$L$25:$L$80,
           'Import data'!$J$25:$J$80, F1190,
           'Import data'!$G$25:$G$80, 'GHG emissions calculations'!$H1190,
           'Import data'!$I$25:$I$80,$E$1157),
    ""
)</f>
        <v/>
      </c>
      <c r="J1190" s="311" t="str">
        <f t="array" ref="J1190">IF(
    XLOOKUP(F1190, 'Import data'!$J$26:$J$47, 'Import data'!$M$26:$M$47, "", 0) = "Please add the region-specific supplier emission factor or choose a different region available in the IAEG database.",
    "",
    XLOOKUP(F1190, 'Import data'!$J$26:$J$47, 'Import data'!$M$26:$M$47, "", 0)
)</f>
        <v/>
      </c>
      <c r="K1190" s="311" t="str">
        <f t="array" ref="K1190">IFERROR(
    XLOOKUP(F1190,
            _xlws.FILTER('Supplier Emission'!$G$15:$G$49,
                   ('Supplier Emission'!$D$15:$D$49=H1190) * ('Supplier Emission'!$F$15:$F$49=$E$1157)),
            _xlws.FILTER('Supplier Emission'!$I$15:$I$49,
                   ('Supplier Emission'!$D$15:$D$49=H1190) * ('Supplier Emission'!$F$15:$F$49=$E$1157)),
            ""),
    "")</f>
        <v/>
      </c>
      <c r="L1190" s="311" t="str">
        <f t="array" ref="L1190">IFERROR(
    XLOOKUP(F1190,
            _xlws.FILTER('Supplier Emission'!$G$15:$G$49,
                   ('Supplier Emission'!$D$15:$D$49=H1190) * ('Supplier Emission'!$F$15:$F$49=$E$1157)),
            _xlws.FILTER('Supplier Emission'!$J$15:$J$49,
                   ('Supplier Emission'!$D$15:$D$49=H1190) * ('Supplier Emission'!$F$15:$F$49=$E$1157)),
            ""),
    "")</f>
        <v/>
      </c>
      <c r="M1190" s="311" t="str">
        <f t="array" ref="M1190">IFERROR(
    XLOOKUP(F1190,
            _xlws.FILTER('Supplier Emission'!$G$15:$G$49,
                   ('Supplier Emission'!$D$15:$D$49=H1190) * ('Supplier Emission'!$F$15:$F$49=$E$1157)),
            _xlws.FILTER('Supplier Emission'!$M$15:$M$49,
                   ('Supplier Emission'!$D$15:$D$49=H1190) * ('Supplier Emission'!$F$15:$F$49=$E$1157)),
            ""),
    "")</f>
        <v/>
      </c>
      <c r="N1190" s="311" t="str">
        <f t="array" ref="N1190">IFERROR(
    XLOOKUP(F1190,
            _xlws.FILTER('Supplier Emission'!$G$15:$G$49,
                   ('Supplier Emission'!$D$15:$D$49=H1190) * ('Supplier Emission'!$F$15:$F$49=$E$1157)),
            _xlws.FILTER('Supplier Emission'!$H$15:$H$49,
                   ('Supplier Emission'!$D$15:$D$49=H1190) * ('Supplier Emission'!$F$15:$F$49=$E$1157)),
            ""),
    "")</f>
        <v/>
      </c>
      <c r="O1190" s="311" t="str">
        <f t="array" ref="O1190">XLOOKUP(1,('Emission Factors'!$E$5:$E$488='GHG emissions calculations'!$F1190)*('Emission Factors'!$H$5:$H$488='GHG emissions calculations'!$H1190),INDEX('Emission Factors'!$E$5:$T$488,0,MATCH('GHG emissions calculations'!O$6,'Emission Factors'!$E$5:$T$5,0)),"",0)</f>
        <v/>
      </c>
      <c r="P1190" s="313" t="str">
        <f t="array" ref="P1190">IFERROR(
    INDEX('Emission Factors'!$E$5:$P$488,
          MATCH(1,
                ('Emission Factors'!$E$5:$E$488 = 'GHG emissions calculations'!$F1190) *
                ('Emission Factors'!$H$5:$H$488 = 'GHG emissions calculations'!$H1190),
                0),
          MATCH('GHG emissions calculations'!P$6,'Emission Factors'!$E$5:$P$5,0)),
    "")</f>
        <v/>
      </c>
      <c r="Q1190" s="311" t="str">
        <f t="array" ref="Q1190">IFERROR(
    IF(
        INDEX('Emission Factors'!$E$5:$P$488,
              MATCH(1,
                    ('Emission Factors'!$E$5:$E$488 = 'GHG emissions calculations'!$F1190) *
                    ('Emission Factors'!$H$5:$H$488 = 'GHG emissions calculations'!$H1190),
                    0),
              MATCH('GHG emissions calculations'!Q$6, 'Emission Factors'!$E$5:$P$5, 0)) &lt;&gt; "",
        INDEX('Emission Factors'!$E$5:$P$488,
              MATCH(1,
                    ('Emission Factors'!$E$5:$E$488 = 'GHG emissions calculations'!$F1190) *
                    ('Emission Factors'!$H$5:$H$488 = 'GHG emissions calculations'!$H1190),
                    0),
              MATCH('GHG emissions calculations'!Q$6, 'Emission Factors'!$E$5:$P$5, 0)),
        ""),
    "")</f>
        <v/>
      </c>
      <c r="R1190" s="311" t="str">
        <f t="array" ref="R1190">IFERROR(
    IF(
        INDEX('Emission Factors'!$E$5:$R$488,
              MATCH(1,
                    ('Emission Factors'!$E$5:$E$488 = 'GHG emissions calculations'!$F1190) *
                    ('Emission Factors'!$H$5:$H$488 = 'GHG emissions calculations'!$H1190),
                    0),
              MATCH('GHG emissions calculations'!R$6, 'Emission Factors'!$E$5:$R$5, 0)) &lt;&gt; "",
        INDEX('Emission Factors'!$E$5:$R$488,
              MATCH(1,
                    ('Emission Factors'!$E$5:$E$488 = 'GHG emissions calculations'!$F1190) *
                    ('Emission Factors'!$H$5:$H$488 = 'GHG emissions calculations'!$H1190),
                    0),
              MATCH('GHG emissions calculations'!R$6, 'Emission Factors'!$E$5:$R$5, 0)),
        ""),
    "")</f>
        <v/>
      </c>
      <c r="S1190" s="312">
        <f t="shared" si="2"/>
        <v>0</v>
      </c>
      <c r="T1190" s="23"/>
    </row>
    <row r="1191" ht="15.75" customHeight="1" outlineLevel="1">
      <c r="A1191" s="23"/>
      <c r="B1191" s="71"/>
      <c r="C1191" s="71"/>
      <c r="D1191" s="71"/>
      <c r="E1191" s="314"/>
      <c r="F1191" s="311" t="str">
        <f>Lists!V50</f>
        <v>Carbon fiber, high strengths, long fibers - Unspecified process - Oceania</v>
      </c>
      <c r="G1191" s="311" t="str">
        <f t="array" ref="G1191">XLOOKUP(1,('Emission Factors'!$E$5:$E$488='GHG emissions calculations'!$F1191)*('Emission Factors'!$H$5:$H$488='GHG emissions calculations'!$H1191),INDEX('Emission Factors'!$E$5:$T$488,0,MATCH('GHG emissions calculations'!G$6,'Emission Factors'!$E$5:$T$5,0)),"",0)</f>
        <v/>
      </c>
      <c r="H1191" s="311" t="s">
        <v>237</v>
      </c>
      <c r="I1191" s="312" t="str">
        <f>IF(
    SUMIFS('Import data'!$L$25:$L$80,
           'Import data'!$J$25:$J$80, F1191,
           'Import data'!$G$25:$G$80, 'GHG emissions calculations'!$H1191,
           'Import data'!$I$25:$I$80,$E$1157) &lt;&gt; 0,
    SUMIFS('Import data'!$L$25:$L$80,
           'Import data'!$J$25:$J$80, F1191,
           'Import data'!$G$25:$G$80, 'GHG emissions calculations'!$H1191,
           'Import data'!$I$25:$I$80,$E$1157),
    ""
)</f>
        <v/>
      </c>
      <c r="J1191" s="311" t="str">
        <f t="array" ref="J1191">IF(
    XLOOKUP(F1191, 'Import data'!$J$26:$J$47, 'Import data'!$M$26:$M$47, "", 0) = "Please add the region-specific supplier emission factor or choose a different region available in the IAEG database.",
    "",
    XLOOKUP(F1191, 'Import data'!$J$26:$J$47, 'Import data'!$M$26:$M$47, "", 0)
)</f>
        <v/>
      </c>
      <c r="K1191" s="311" t="str">
        <f t="array" ref="K1191">IFERROR(
    XLOOKUP(F1191,
            _xlws.FILTER('Supplier Emission'!$G$15:$G$49,
                   ('Supplier Emission'!$D$15:$D$49=H1191) * ('Supplier Emission'!$F$15:$F$49=$E$1157)),
            _xlws.FILTER('Supplier Emission'!$I$15:$I$49,
                   ('Supplier Emission'!$D$15:$D$49=H1191) * ('Supplier Emission'!$F$15:$F$49=$E$1157)),
            ""),
    "")</f>
        <v/>
      </c>
      <c r="L1191" s="311" t="str">
        <f t="array" ref="L1191">IFERROR(
    XLOOKUP(F1191,
            _xlws.FILTER('Supplier Emission'!$G$15:$G$49,
                   ('Supplier Emission'!$D$15:$D$49=H1191) * ('Supplier Emission'!$F$15:$F$49=$E$1157)),
            _xlws.FILTER('Supplier Emission'!$J$15:$J$49,
                   ('Supplier Emission'!$D$15:$D$49=H1191) * ('Supplier Emission'!$F$15:$F$49=$E$1157)),
            ""),
    "")</f>
        <v/>
      </c>
      <c r="M1191" s="311" t="str">
        <f t="array" ref="M1191">IFERROR(
    XLOOKUP(F1191,
            _xlws.FILTER('Supplier Emission'!$G$15:$G$49,
                   ('Supplier Emission'!$D$15:$D$49=H1191) * ('Supplier Emission'!$F$15:$F$49=$E$1157)),
            _xlws.FILTER('Supplier Emission'!$M$15:$M$49,
                   ('Supplier Emission'!$D$15:$D$49=H1191) * ('Supplier Emission'!$F$15:$F$49=$E$1157)),
            ""),
    "")</f>
        <v/>
      </c>
      <c r="N1191" s="311" t="str">
        <f t="array" ref="N1191">IFERROR(
    XLOOKUP(F1191,
            _xlws.FILTER('Supplier Emission'!$G$15:$G$49,
                   ('Supplier Emission'!$D$15:$D$49=H1191) * ('Supplier Emission'!$F$15:$F$49=$E$1157)),
            _xlws.FILTER('Supplier Emission'!$H$15:$H$49,
                   ('Supplier Emission'!$D$15:$D$49=H1191) * ('Supplier Emission'!$F$15:$F$49=$E$1157)),
            ""),
    "")</f>
        <v/>
      </c>
      <c r="O1191" s="311" t="str">
        <f t="array" ref="O1191">XLOOKUP(1,('Emission Factors'!$E$5:$E$488='GHG emissions calculations'!$F1191)*('Emission Factors'!$H$5:$H$488='GHG emissions calculations'!$H1191),INDEX('Emission Factors'!$E$5:$T$488,0,MATCH('GHG emissions calculations'!O$6,'Emission Factors'!$E$5:$T$5,0)),"",0)</f>
        <v/>
      </c>
      <c r="P1191" s="313" t="str">
        <f t="array" ref="P1191">IFERROR(
    INDEX('Emission Factors'!$E$5:$P$488,
          MATCH(1,
                ('Emission Factors'!$E$5:$E$488 = 'GHG emissions calculations'!$F1191) *
                ('Emission Factors'!$H$5:$H$488 = 'GHG emissions calculations'!$H1191),
                0),
          MATCH('GHG emissions calculations'!P$6,'Emission Factors'!$E$5:$P$5,0)),
    "")</f>
        <v/>
      </c>
      <c r="Q1191" s="311" t="str">
        <f t="array" ref="Q1191">IFERROR(
    IF(
        INDEX('Emission Factors'!$E$5:$P$488,
              MATCH(1,
                    ('Emission Factors'!$E$5:$E$488 = 'GHG emissions calculations'!$F1191) *
                    ('Emission Factors'!$H$5:$H$488 = 'GHG emissions calculations'!$H1191),
                    0),
              MATCH('GHG emissions calculations'!Q$6, 'Emission Factors'!$E$5:$P$5, 0)) &lt;&gt; "",
        INDEX('Emission Factors'!$E$5:$P$488,
              MATCH(1,
                    ('Emission Factors'!$E$5:$E$488 = 'GHG emissions calculations'!$F1191) *
                    ('Emission Factors'!$H$5:$H$488 = 'GHG emissions calculations'!$H1191),
                    0),
              MATCH('GHG emissions calculations'!Q$6, 'Emission Factors'!$E$5:$P$5, 0)),
        ""),
    "")</f>
        <v/>
      </c>
      <c r="R1191" s="311" t="str">
        <f t="array" ref="R1191">IFERROR(
    IF(
        INDEX('Emission Factors'!$E$5:$R$488,
              MATCH(1,
                    ('Emission Factors'!$E$5:$E$488 = 'GHG emissions calculations'!$F1191) *
                    ('Emission Factors'!$H$5:$H$488 = 'GHG emissions calculations'!$H1191),
                    0),
              MATCH('GHG emissions calculations'!R$6, 'Emission Factors'!$E$5:$R$5, 0)) &lt;&gt; "",
        INDEX('Emission Factors'!$E$5:$R$488,
              MATCH(1,
                    ('Emission Factors'!$E$5:$E$488 = 'GHG emissions calculations'!$F1191) *
                    ('Emission Factors'!$H$5:$H$488 = 'GHG emissions calculations'!$H1191),
                    0),
              MATCH('GHG emissions calculations'!R$6, 'Emission Factors'!$E$5:$R$5, 0)),
        ""),
    "")</f>
        <v/>
      </c>
      <c r="S1191" s="312">
        <f t="shared" si="2"/>
        <v>0</v>
      </c>
      <c r="T1191" s="23"/>
    </row>
    <row r="1192" ht="15.75" customHeight="1" outlineLevel="1">
      <c r="A1192" s="23"/>
      <c r="B1192" s="71"/>
      <c r="C1192" s="71"/>
      <c r="D1192" s="71"/>
      <c r="E1192" s="314"/>
      <c r="F1192" s="311" t="str">
        <f>Lists!V55</f>
        <v>Carbon Fiber, short fibers - Pultrusion  - Africa</v>
      </c>
      <c r="G1192" s="311" t="str">
        <f t="array" ref="G1192">XLOOKUP(1,('Emission Factors'!$E$5:$E$488='GHG emissions calculations'!$F1192)*('Emission Factors'!$H$5:$H$488='GHG emissions calculations'!$H1192),INDEX('Emission Factors'!$E$5:$T$488,0,MATCH('GHG emissions calculations'!G$6,'Emission Factors'!$E$5:$T$5,0)),"",0)</f>
        <v/>
      </c>
      <c r="H1192" s="311" t="s">
        <v>237</v>
      </c>
      <c r="I1192" s="312" t="str">
        <f>IF(
    SUMIFS('Import data'!$L$25:$L$80,
           'Import data'!$J$25:$J$80, F1192,
           'Import data'!$G$25:$G$80, 'GHG emissions calculations'!$H1192,
           'Import data'!$I$25:$I$80,$E$1157) &lt;&gt; 0,
    SUMIFS('Import data'!$L$25:$L$80,
           'Import data'!$J$25:$J$80, F1192,
           'Import data'!$G$25:$G$80, 'GHG emissions calculations'!$H1192,
           'Import data'!$I$25:$I$80,$E$1157),
    ""
)</f>
        <v/>
      </c>
      <c r="J1192" s="311" t="str">
        <f t="array" ref="J1192">IF(
    XLOOKUP(F1192, 'Import data'!$J$26:$J$47, 'Import data'!$M$26:$M$47, "", 0) = "Please add the region-specific supplier emission factor or choose a different region available in the IAEG database.",
    "",
    XLOOKUP(F1192, 'Import data'!$J$26:$J$47, 'Import data'!$M$26:$M$47, "", 0)
)</f>
        <v/>
      </c>
      <c r="K1192" s="311" t="str">
        <f t="array" ref="K1192">IFERROR(
    XLOOKUP(F1192,
            _xlws.FILTER('Supplier Emission'!$G$15:$G$49,
                   ('Supplier Emission'!$D$15:$D$49=H1192) * ('Supplier Emission'!$F$15:$F$49=$E$1157)),
            _xlws.FILTER('Supplier Emission'!$I$15:$I$49,
                   ('Supplier Emission'!$D$15:$D$49=H1192) * ('Supplier Emission'!$F$15:$F$49=$E$1157)),
            ""),
    "")</f>
        <v/>
      </c>
      <c r="L1192" s="311" t="str">
        <f t="array" ref="L1192">IFERROR(
    XLOOKUP(F1192,
            _xlws.FILTER('Supplier Emission'!$G$15:$G$49,
                   ('Supplier Emission'!$D$15:$D$49=H1192) * ('Supplier Emission'!$F$15:$F$49=$E$1157)),
            _xlws.FILTER('Supplier Emission'!$J$15:$J$49,
                   ('Supplier Emission'!$D$15:$D$49=H1192) * ('Supplier Emission'!$F$15:$F$49=$E$1157)),
            ""),
    "")</f>
        <v/>
      </c>
      <c r="M1192" s="311" t="str">
        <f t="array" ref="M1192">IFERROR(
    XLOOKUP(F1192,
            _xlws.FILTER('Supplier Emission'!$G$15:$G$49,
                   ('Supplier Emission'!$D$15:$D$49=H1192) * ('Supplier Emission'!$F$15:$F$49=$E$1157)),
            _xlws.FILTER('Supplier Emission'!$M$15:$M$49,
                   ('Supplier Emission'!$D$15:$D$49=H1192) * ('Supplier Emission'!$F$15:$F$49=$E$1157)),
            ""),
    "")</f>
        <v/>
      </c>
      <c r="N1192" s="311" t="str">
        <f t="array" ref="N1192">IFERROR(
    XLOOKUP(F1192,
            _xlws.FILTER('Supplier Emission'!$G$15:$G$49,
                   ('Supplier Emission'!$D$15:$D$49=H1192) * ('Supplier Emission'!$F$15:$F$49=$E$1157)),
            _xlws.FILTER('Supplier Emission'!$H$15:$H$49,
                   ('Supplier Emission'!$D$15:$D$49=H1192) * ('Supplier Emission'!$F$15:$F$49=$E$1157)),
            ""),
    "")</f>
        <v/>
      </c>
      <c r="O1192" s="311" t="str">
        <f t="array" ref="O1192">XLOOKUP(1,('Emission Factors'!$E$5:$E$488='GHG emissions calculations'!$F1192)*('Emission Factors'!$H$5:$H$488='GHG emissions calculations'!$H1192),INDEX('Emission Factors'!$E$5:$T$488,0,MATCH('GHG emissions calculations'!O$6,'Emission Factors'!$E$5:$T$5,0)),"",0)</f>
        <v/>
      </c>
      <c r="P1192" s="313" t="str">
        <f t="array" ref="P1192">IFERROR(
    INDEX('Emission Factors'!$E$5:$P$488,
          MATCH(1,
                ('Emission Factors'!$E$5:$E$488 = 'GHG emissions calculations'!$F1192) *
                ('Emission Factors'!$H$5:$H$488 = 'GHG emissions calculations'!$H1192),
                0),
          MATCH('GHG emissions calculations'!P$6,'Emission Factors'!$E$5:$P$5,0)),
    "")</f>
        <v/>
      </c>
      <c r="Q1192" s="311" t="str">
        <f t="array" ref="Q1192">IFERROR(
    IF(
        INDEX('Emission Factors'!$E$5:$P$488,
              MATCH(1,
                    ('Emission Factors'!$E$5:$E$488 = 'GHG emissions calculations'!$F1192) *
                    ('Emission Factors'!$H$5:$H$488 = 'GHG emissions calculations'!$H1192),
                    0),
              MATCH('GHG emissions calculations'!Q$6, 'Emission Factors'!$E$5:$P$5, 0)) &lt;&gt; "",
        INDEX('Emission Factors'!$E$5:$P$488,
              MATCH(1,
                    ('Emission Factors'!$E$5:$E$488 = 'GHG emissions calculations'!$F1192) *
                    ('Emission Factors'!$H$5:$H$488 = 'GHG emissions calculations'!$H1192),
                    0),
              MATCH('GHG emissions calculations'!Q$6, 'Emission Factors'!$E$5:$P$5, 0)),
        ""),
    "")</f>
        <v/>
      </c>
      <c r="R1192" s="311" t="str">
        <f t="array" ref="R1192">IFERROR(
    IF(
        INDEX('Emission Factors'!$E$5:$R$488,
              MATCH(1,
                    ('Emission Factors'!$E$5:$E$488 = 'GHG emissions calculations'!$F1192) *
                    ('Emission Factors'!$H$5:$H$488 = 'GHG emissions calculations'!$H1192),
                    0),
              MATCH('GHG emissions calculations'!R$6, 'Emission Factors'!$E$5:$R$5, 0)) &lt;&gt; "",
        INDEX('Emission Factors'!$E$5:$R$488,
              MATCH(1,
                    ('Emission Factors'!$E$5:$E$488 = 'GHG emissions calculations'!$F1192) *
                    ('Emission Factors'!$H$5:$H$488 = 'GHG emissions calculations'!$H1192),
                    0),
              MATCH('GHG emissions calculations'!R$6, 'Emission Factors'!$E$5:$R$5, 0)),
        ""),
    "")</f>
        <v/>
      </c>
      <c r="S1192" s="312">
        <f t="shared" si="2"/>
        <v>0</v>
      </c>
      <c r="T1192" s="23"/>
    </row>
    <row r="1193" ht="15.75" customHeight="1" outlineLevel="1">
      <c r="A1193" s="23"/>
      <c r="B1193" s="71"/>
      <c r="C1193" s="71"/>
      <c r="D1193" s="71"/>
      <c r="E1193" s="314"/>
      <c r="F1193" s="311" t="str">
        <f>Lists!V53</f>
        <v>Carbon Fiber, short fibers - Pultrusion  - America</v>
      </c>
      <c r="G1193" s="311" t="str">
        <f t="array" ref="G1193">XLOOKUP(1,('Emission Factors'!$E$5:$E$488='GHG emissions calculations'!$F1193)*('Emission Factors'!$H$5:$H$488='GHG emissions calculations'!$H1193),INDEX('Emission Factors'!$E$5:$T$488,0,MATCH('GHG emissions calculations'!G$6,'Emission Factors'!$E$5:$T$5,0)),"",0)</f>
        <v/>
      </c>
      <c r="H1193" s="311" t="s">
        <v>237</v>
      </c>
      <c r="I1193" s="312" t="str">
        <f>IF(
    SUMIFS('Import data'!$L$25:$L$80,
           'Import data'!$J$25:$J$80, F1193,
           'Import data'!$G$25:$G$80, 'GHG emissions calculations'!$H1193,
           'Import data'!$I$25:$I$80,$E$1157) &lt;&gt; 0,
    SUMIFS('Import data'!$L$25:$L$80,
           'Import data'!$J$25:$J$80, F1193,
           'Import data'!$G$25:$G$80, 'GHG emissions calculations'!$H1193,
           'Import data'!$I$25:$I$80,$E$1157),
    ""
)</f>
        <v/>
      </c>
      <c r="J1193" s="311" t="str">
        <f t="array" ref="J1193">IF(
    XLOOKUP(F1193, 'Import data'!$J$26:$J$47, 'Import data'!$M$26:$M$47, "", 0) = "Please add the region-specific supplier emission factor or choose a different region available in the IAEG database.",
    "",
    XLOOKUP(F1193, 'Import data'!$J$26:$J$47, 'Import data'!$M$26:$M$47, "", 0)
)</f>
        <v/>
      </c>
      <c r="K1193" s="311" t="str">
        <f t="array" ref="K1193">IFERROR(
    XLOOKUP(F1193,
            _xlws.FILTER('Supplier Emission'!$G$15:$G$49,
                   ('Supplier Emission'!$D$15:$D$49=H1193) * ('Supplier Emission'!$F$15:$F$49=$E$1157)),
            _xlws.FILTER('Supplier Emission'!$I$15:$I$49,
                   ('Supplier Emission'!$D$15:$D$49=H1193) * ('Supplier Emission'!$F$15:$F$49=$E$1157)),
            ""),
    "")</f>
        <v/>
      </c>
      <c r="L1193" s="311" t="str">
        <f t="array" ref="L1193">IFERROR(
    XLOOKUP(F1193,
            _xlws.FILTER('Supplier Emission'!$G$15:$G$49,
                   ('Supplier Emission'!$D$15:$D$49=H1193) * ('Supplier Emission'!$F$15:$F$49=$E$1157)),
            _xlws.FILTER('Supplier Emission'!$J$15:$J$49,
                   ('Supplier Emission'!$D$15:$D$49=H1193) * ('Supplier Emission'!$F$15:$F$49=$E$1157)),
            ""),
    "")</f>
        <v/>
      </c>
      <c r="M1193" s="311" t="str">
        <f t="array" ref="M1193">IFERROR(
    XLOOKUP(F1193,
            _xlws.FILTER('Supplier Emission'!$G$15:$G$49,
                   ('Supplier Emission'!$D$15:$D$49=H1193) * ('Supplier Emission'!$F$15:$F$49=$E$1157)),
            _xlws.FILTER('Supplier Emission'!$M$15:$M$49,
                   ('Supplier Emission'!$D$15:$D$49=H1193) * ('Supplier Emission'!$F$15:$F$49=$E$1157)),
            ""),
    "")</f>
        <v/>
      </c>
      <c r="N1193" s="311" t="str">
        <f t="array" ref="N1193">IFERROR(
    XLOOKUP(F1193,
            _xlws.FILTER('Supplier Emission'!$G$15:$G$49,
                   ('Supplier Emission'!$D$15:$D$49=H1193) * ('Supplier Emission'!$F$15:$F$49=$E$1157)),
            _xlws.FILTER('Supplier Emission'!$H$15:$H$49,
                   ('Supplier Emission'!$D$15:$D$49=H1193) * ('Supplier Emission'!$F$15:$F$49=$E$1157)),
            ""),
    "")</f>
        <v/>
      </c>
      <c r="O1193" s="311" t="str">
        <f t="array" ref="O1193">XLOOKUP(1,('Emission Factors'!$E$5:$E$488='GHG emissions calculations'!$F1193)*('Emission Factors'!$H$5:$H$488='GHG emissions calculations'!$H1193),INDEX('Emission Factors'!$E$5:$T$488,0,MATCH('GHG emissions calculations'!O$6,'Emission Factors'!$E$5:$T$5,0)),"",0)</f>
        <v/>
      </c>
      <c r="P1193" s="313" t="str">
        <f t="array" ref="P1193">IFERROR(
    INDEX('Emission Factors'!$E$5:$P$488,
          MATCH(1,
                ('Emission Factors'!$E$5:$E$488 = 'GHG emissions calculations'!$F1193) *
                ('Emission Factors'!$H$5:$H$488 = 'GHG emissions calculations'!$H1193),
                0),
          MATCH('GHG emissions calculations'!P$6,'Emission Factors'!$E$5:$P$5,0)),
    "")</f>
        <v/>
      </c>
      <c r="Q1193" s="311" t="str">
        <f t="array" ref="Q1193">IFERROR(
    IF(
        INDEX('Emission Factors'!$E$5:$P$488,
              MATCH(1,
                    ('Emission Factors'!$E$5:$E$488 = 'GHG emissions calculations'!$F1193) *
                    ('Emission Factors'!$H$5:$H$488 = 'GHG emissions calculations'!$H1193),
                    0),
              MATCH('GHG emissions calculations'!Q$6, 'Emission Factors'!$E$5:$P$5, 0)) &lt;&gt; "",
        INDEX('Emission Factors'!$E$5:$P$488,
              MATCH(1,
                    ('Emission Factors'!$E$5:$E$488 = 'GHG emissions calculations'!$F1193) *
                    ('Emission Factors'!$H$5:$H$488 = 'GHG emissions calculations'!$H1193),
                    0),
              MATCH('GHG emissions calculations'!Q$6, 'Emission Factors'!$E$5:$P$5, 0)),
        ""),
    "")</f>
        <v/>
      </c>
      <c r="R1193" s="311" t="str">
        <f t="array" ref="R1193">IFERROR(
    IF(
        INDEX('Emission Factors'!$E$5:$R$488,
              MATCH(1,
                    ('Emission Factors'!$E$5:$E$488 = 'GHG emissions calculations'!$F1193) *
                    ('Emission Factors'!$H$5:$H$488 = 'GHG emissions calculations'!$H1193),
                    0),
              MATCH('GHG emissions calculations'!R$6, 'Emission Factors'!$E$5:$R$5, 0)) &lt;&gt; "",
        INDEX('Emission Factors'!$E$5:$R$488,
              MATCH(1,
                    ('Emission Factors'!$E$5:$E$488 = 'GHG emissions calculations'!$F1193) *
                    ('Emission Factors'!$H$5:$H$488 = 'GHG emissions calculations'!$H1193),
                    0),
              MATCH('GHG emissions calculations'!R$6, 'Emission Factors'!$E$5:$R$5, 0)),
        ""),
    "")</f>
        <v/>
      </c>
      <c r="S1193" s="312">
        <f t="shared" si="2"/>
        <v>0</v>
      </c>
      <c r="T1193" s="23"/>
    </row>
    <row r="1194" ht="15.75" customHeight="1" outlineLevel="1">
      <c r="A1194" s="23"/>
      <c r="B1194" s="71"/>
      <c r="C1194" s="71"/>
      <c r="D1194" s="71"/>
      <c r="E1194" s="314"/>
      <c r="F1194" s="311" t="str">
        <f>Lists!V56</f>
        <v>Carbon Fiber, short fibers - Pultrusion  - Asia</v>
      </c>
      <c r="G1194" s="311" t="str">
        <f t="array" ref="G1194">XLOOKUP(1,('Emission Factors'!$E$5:$E$488='GHG emissions calculations'!$F1194)*('Emission Factors'!$H$5:$H$488='GHG emissions calculations'!$H1194),INDEX('Emission Factors'!$E$5:$T$488,0,MATCH('GHG emissions calculations'!G$6,'Emission Factors'!$E$5:$T$5,0)),"",0)</f>
        <v/>
      </c>
      <c r="H1194" s="311" t="s">
        <v>237</v>
      </c>
      <c r="I1194" s="312" t="str">
        <f>IF(
    SUMIFS('Import data'!$L$25:$L$80,
           'Import data'!$J$25:$J$80, F1194,
           'Import data'!$G$25:$G$80, 'GHG emissions calculations'!$H1194,
           'Import data'!$I$25:$I$80,$E$1157) &lt;&gt; 0,
    SUMIFS('Import data'!$L$25:$L$80,
           'Import data'!$J$25:$J$80, F1194,
           'Import data'!$G$25:$G$80, 'GHG emissions calculations'!$H1194,
           'Import data'!$I$25:$I$80,$E$1157),
    ""
)</f>
        <v/>
      </c>
      <c r="J1194" s="311" t="str">
        <f t="array" ref="J1194">IF(
    XLOOKUP(F1194, 'Import data'!$J$26:$J$47, 'Import data'!$M$26:$M$47, "", 0) = "Please add the region-specific supplier emission factor or choose a different region available in the IAEG database.",
    "",
    XLOOKUP(F1194, 'Import data'!$J$26:$J$47, 'Import data'!$M$26:$M$47, "", 0)
)</f>
        <v/>
      </c>
      <c r="K1194" s="311" t="str">
        <f t="array" ref="K1194">IFERROR(
    XLOOKUP(F1194,
            _xlws.FILTER('Supplier Emission'!$G$15:$G$49,
                   ('Supplier Emission'!$D$15:$D$49=H1194) * ('Supplier Emission'!$F$15:$F$49=$E$1157)),
            _xlws.FILTER('Supplier Emission'!$I$15:$I$49,
                   ('Supplier Emission'!$D$15:$D$49=H1194) * ('Supplier Emission'!$F$15:$F$49=$E$1157)),
            ""),
    "")</f>
        <v/>
      </c>
      <c r="L1194" s="311" t="str">
        <f t="array" ref="L1194">IFERROR(
    XLOOKUP(F1194,
            _xlws.FILTER('Supplier Emission'!$G$15:$G$49,
                   ('Supplier Emission'!$D$15:$D$49=H1194) * ('Supplier Emission'!$F$15:$F$49=$E$1157)),
            _xlws.FILTER('Supplier Emission'!$J$15:$J$49,
                   ('Supplier Emission'!$D$15:$D$49=H1194) * ('Supplier Emission'!$F$15:$F$49=$E$1157)),
            ""),
    "")</f>
        <v/>
      </c>
      <c r="M1194" s="311" t="str">
        <f t="array" ref="M1194">IFERROR(
    XLOOKUP(F1194,
            _xlws.FILTER('Supplier Emission'!$G$15:$G$49,
                   ('Supplier Emission'!$D$15:$D$49=H1194) * ('Supplier Emission'!$F$15:$F$49=$E$1157)),
            _xlws.FILTER('Supplier Emission'!$M$15:$M$49,
                   ('Supplier Emission'!$D$15:$D$49=H1194) * ('Supplier Emission'!$F$15:$F$49=$E$1157)),
            ""),
    "")</f>
        <v/>
      </c>
      <c r="N1194" s="311" t="str">
        <f t="array" ref="N1194">IFERROR(
    XLOOKUP(F1194,
            _xlws.FILTER('Supplier Emission'!$G$15:$G$49,
                   ('Supplier Emission'!$D$15:$D$49=H1194) * ('Supplier Emission'!$F$15:$F$49=$E$1157)),
            _xlws.FILTER('Supplier Emission'!$H$15:$H$49,
                   ('Supplier Emission'!$D$15:$D$49=H1194) * ('Supplier Emission'!$F$15:$F$49=$E$1157)),
            ""),
    "")</f>
        <v/>
      </c>
      <c r="O1194" s="311" t="str">
        <f t="array" ref="O1194">XLOOKUP(1,('Emission Factors'!$E$5:$E$488='GHG emissions calculations'!$F1194)*('Emission Factors'!$H$5:$H$488='GHG emissions calculations'!$H1194),INDEX('Emission Factors'!$E$5:$T$488,0,MATCH('GHG emissions calculations'!O$6,'Emission Factors'!$E$5:$T$5,0)),"",0)</f>
        <v/>
      </c>
      <c r="P1194" s="313" t="str">
        <f t="array" ref="P1194">IFERROR(
    INDEX('Emission Factors'!$E$5:$P$488,
          MATCH(1,
                ('Emission Factors'!$E$5:$E$488 = 'GHG emissions calculations'!$F1194) *
                ('Emission Factors'!$H$5:$H$488 = 'GHG emissions calculations'!$H1194),
                0),
          MATCH('GHG emissions calculations'!P$6,'Emission Factors'!$E$5:$P$5,0)),
    "")</f>
        <v/>
      </c>
      <c r="Q1194" s="311" t="str">
        <f t="array" ref="Q1194">IFERROR(
    IF(
        INDEX('Emission Factors'!$E$5:$P$488,
              MATCH(1,
                    ('Emission Factors'!$E$5:$E$488 = 'GHG emissions calculations'!$F1194) *
                    ('Emission Factors'!$H$5:$H$488 = 'GHG emissions calculations'!$H1194),
                    0),
              MATCH('GHG emissions calculations'!Q$6, 'Emission Factors'!$E$5:$P$5, 0)) &lt;&gt; "",
        INDEX('Emission Factors'!$E$5:$P$488,
              MATCH(1,
                    ('Emission Factors'!$E$5:$E$488 = 'GHG emissions calculations'!$F1194) *
                    ('Emission Factors'!$H$5:$H$488 = 'GHG emissions calculations'!$H1194),
                    0),
              MATCH('GHG emissions calculations'!Q$6, 'Emission Factors'!$E$5:$P$5, 0)),
        ""),
    "")</f>
        <v/>
      </c>
      <c r="R1194" s="311" t="str">
        <f t="array" ref="R1194">IFERROR(
    IF(
        INDEX('Emission Factors'!$E$5:$R$488,
              MATCH(1,
                    ('Emission Factors'!$E$5:$E$488 = 'GHG emissions calculations'!$F1194) *
                    ('Emission Factors'!$H$5:$H$488 = 'GHG emissions calculations'!$H1194),
                    0),
              MATCH('GHG emissions calculations'!R$6, 'Emission Factors'!$E$5:$R$5, 0)) &lt;&gt; "",
        INDEX('Emission Factors'!$E$5:$R$488,
              MATCH(1,
                    ('Emission Factors'!$E$5:$E$488 = 'GHG emissions calculations'!$F1194) *
                    ('Emission Factors'!$H$5:$H$488 = 'GHG emissions calculations'!$H1194),
                    0),
              MATCH('GHG emissions calculations'!R$6, 'Emission Factors'!$E$5:$R$5, 0)),
        ""),
    "")</f>
        <v/>
      </c>
      <c r="S1194" s="312">
        <f t="shared" si="2"/>
        <v>0</v>
      </c>
      <c r="T1194" s="23"/>
    </row>
    <row r="1195" ht="15.75" customHeight="1" outlineLevel="1">
      <c r="A1195" s="23"/>
      <c r="B1195" s="71"/>
      <c r="C1195" s="71"/>
      <c r="D1195" s="71"/>
      <c r="E1195" s="314"/>
      <c r="F1195" s="311" t="str">
        <f>Lists!V54</f>
        <v>Carbon Fiber, short fibers - Pultrusion  - Europe</v>
      </c>
      <c r="G1195" s="311">
        <f t="array" ref="G1195">XLOOKUP(1,('Emission Factors'!$E$5:$E$488='GHG emissions calculations'!$F1195)*('Emission Factors'!$H$5:$H$488='GHG emissions calculations'!$H1195),INDEX('Emission Factors'!$E$5:$T$488,0,MATCH('GHG emissions calculations'!G$6,'Emission Factors'!$E$5:$T$5,0)),"",0)</f>
        <v>3</v>
      </c>
      <c r="H1195" s="311" t="s">
        <v>237</v>
      </c>
      <c r="I1195" s="312" t="str">
        <f>IF(
    SUMIFS('Import data'!$L$25:$L$80,
           'Import data'!$J$25:$J$80, F1195,
           'Import data'!$G$25:$G$80, 'GHG emissions calculations'!$H1195,
           'Import data'!$I$25:$I$80,$E$1157) &lt;&gt; 0,
    SUMIFS('Import data'!$L$25:$L$80,
           'Import data'!$J$25:$J$80, F1195,
           'Import data'!$G$25:$G$80, 'GHG emissions calculations'!$H1195,
           'Import data'!$I$25:$I$80,$E$1157),
    ""
)</f>
        <v/>
      </c>
      <c r="J1195" s="311" t="str">
        <f t="array" ref="J1195">IF(
    XLOOKUP(F1195, 'Import data'!$J$26:$J$47, 'Import data'!$M$26:$M$47, "", 0) = "Please add the region-specific supplier emission factor or choose a different region available in the IAEG database.",
    "",
    XLOOKUP(F1195, 'Import data'!$J$26:$J$47, 'Import data'!$M$26:$M$47, "", 0)
)</f>
        <v/>
      </c>
      <c r="K1195" s="311" t="str">
        <f t="array" ref="K1195">IFERROR(
    XLOOKUP(F1195,
            _xlws.FILTER('Supplier Emission'!$G$15:$G$49,
                   ('Supplier Emission'!$D$15:$D$49=H1195) * ('Supplier Emission'!$F$15:$F$49=$E$1157)),
            _xlws.FILTER('Supplier Emission'!$I$15:$I$49,
                   ('Supplier Emission'!$D$15:$D$49=H1195) * ('Supplier Emission'!$F$15:$F$49=$E$1157)),
            ""),
    "")</f>
        <v/>
      </c>
      <c r="L1195" s="311" t="str">
        <f t="array" ref="L1195">IFERROR(
    XLOOKUP(F1195,
            _xlws.FILTER('Supplier Emission'!$G$15:$G$49,
                   ('Supplier Emission'!$D$15:$D$49=H1195) * ('Supplier Emission'!$F$15:$F$49=$E$1157)),
            _xlws.FILTER('Supplier Emission'!$J$15:$J$49,
                   ('Supplier Emission'!$D$15:$D$49=H1195) * ('Supplier Emission'!$F$15:$F$49=$E$1157)),
            ""),
    "")</f>
        <v/>
      </c>
      <c r="M1195" s="311" t="str">
        <f t="array" ref="M1195">IFERROR(
    XLOOKUP(F1195,
            _xlws.FILTER('Supplier Emission'!$G$15:$G$49,
                   ('Supplier Emission'!$D$15:$D$49=H1195) * ('Supplier Emission'!$F$15:$F$49=$E$1157)),
            _xlws.FILTER('Supplier Emission'!$M$15:$M$49,
                   ('Supplier Emission'!$D$15:$D$49=H1195) * ('Supplier Emission'!$F$15:$F$49=$E$1157)),
            ""),
    "")</f>
        <v/>
      </c>
      <c r="N1195" s="311" t="str">
        <f t="array" ref="N1195">IFERROR(
    XLOOKUP(F1195,
            _xlws.FILTER('Supplier Emission'!$G$15:$G$49,
                   ('Supplier Emission'!$D$15:$D$49=H1195) * ('Supplier Emission'!$F$15:$F$49=$E$1157)),
            _xlws.FILTER('Supplier Emission'!$H$15:$H$49,
                   ('Supplier Emission'!$D$15:$D$49=H1195) * ('Supplier Emission'!$F$15:$F$49=$E$1157)),
            ""),
    "")</f>
        <v/>
      </c>
      <c r="O1195" s="311" t="str">
        <f t="array" ref="O1195">XLOOKUP(1,('Emission Factors'!$E$5:$E$488='GHG emissions calculations'!$F1195)*('Emission Factors'!$H$5:$H$488='GHG emissions calculations'!$H1195),INDEX('Emission Factors'!$E$5:$T$488,0,MATCH('GHG emissions calculations'!O$6,'Emission Factors'!$E$5:$T$5,0)),"",0)</f>
        <v>Fibre de carbone (CF, depuis PAN, fibres courtes)</v>
      </c>
      <c r="P1195" s="313">
        <f t="array" ref="P1195">IFERROR(
    INDEX('Emission Factors'!$E$5:$P$488,
          MATCH(1,
                ('Emission Factors'!$E$5:$E$488 = 'GHG emissions calculations'!$F1195) *
                ('Emission Factors'!$H$5:$H$488 = 'GHG emissions calculations'!$H1195),
                0),
          MATCH('GHG emissions calculations'!P$6,'Emission Factors'!$E$5:$P$5,0)),
    "")</f>
        <v>18.4</v>
      </c>
      <c r="Q1195" s="311" t="str">
        <f t="array" ref="Q1195">IFERROR(
    IF(
        INDEX('Emission Factors'!$E$5:$P$488,
              MATCH(1,
                    ('Emission Factors'!$E$5:$E$488 = 'GHG emissions calculations'!$F1195) *
                    ('Emission Factors'!$H$5:$H$488 = 'GHG emissions calculations'!$H1195),
                    0),
              MATCH('GHG emissions calculations'!Q$6, 'Emission Factors'!$E$5:$P$5, 0)) &lt;&gt; "",
        INDEX('Emission Factors'!$E$5:$P$488,
              MATCH(1,
                    ('Emission Factors'!$E$5:$E$488 = 'GHG emissions calculations'!$F1195) *
                    ('Emission Factors'!$H$5:$H$488 = 'GHG emissions calculations'!$H1195),
                    0),
              MATCH('GHG emissions calculations'!Q$6, 'Emission Factors'!$E$5:$P$5, 0)),
        ""),
    "")</f>
        <v>kgCO2e/kg</v>
      </c>
      <c r="R1195" s="311" t="str">
        <f t="array" ref="R1195">IFERROR(
    IF(
        INDEX('Emission Factors'!$E$5:$R$488,
              MATCH(1,
                    ('Emission Factors'!$E$5:$E$488 = 'GHG emissions calculations'!$F1195) *
                    ('Emission Factors'!$H$5:$H$488 = 'GHG emissions calculations'!$H1195),
                    0),
              MATCH('GHG emissions calculations'!R$6, 'Emission Factors'!$E$5:$R$5, 0)) &lt;&gt; "",
        INDEX('Emission Factors'!$E$5:$R$488,
              MATCH(1,
                    ('Emission Factors'!$E$5:$E$488 = 'GHG emissions calculations'!$F1195) *
                    ('Emission Factors'!$H$5:$H$488 = 'GHG emissions calculations'!$H1195),
                    0),
              MATCH('GHG emissions calculations'!R$6, 'Emission Factors'!$E$5:$R$5, 0)),
        ""),
    "")</f>
        <v>Europe</v>
      </c>
      <c r="S1195" s="312">
        <f t="shared" si="2"/>
        <v>0</v>
      </c>
      <c r="T1195" s="23"/>
    </row>
    <row r="1196" ht="15.75" customHeight="1" outlineLevel="1">
      <c r="A1196" s="23"/>
      <c r="B1196" s="71"/>
      <c r="C1196" s="71"/>
      <c r="D1196" s="71"/>
      <c r="E1196" s="314"/>
      <c r="F1196" s="311" t="str">
        <f>Lists!V59</f>
        <v>Carbon Fiber, short fibers - Pultrusion  - Global or unspecified region</v>
      </c>
      <c r="G1196" s="311">
        <f t="array" ref="G1196">XLOOKUP(1,('Emission Factors'!$E$5:$E$488='GHG emissions calculations'!$F1196)*('Emission Factors'!$H$5:$H$488='GHG emissions calculations'!$H1196),INDEX('Emission Factors'!$E$5:$T$488,0,MATCH('GHG emissions calculations'!G$6,'Emission Factors'!$E$5:$T$5,0)),"",0)</f>
        <v>3</v>
      </c>
      <c r="H1196" s="311" t="s">
        <v>237</v>
      </c>
      <c r="I1196" s="312" t="str">
        <f>IF(
    SUMIFS('Import data'!$L$25:$L$80,
           'Import data'!$J$25:$J$80, F1196,
           'Import data'!$G$25:$G$80, 'GHG emissions calculations'!$H1196,
           'Import data'!$I$25:$I$80,$E$1157) &lt;&gt; 0,
    SUMIFS('Import data'!$L$25:$L$80,
           'Import data'!$J$25:$J$80, F1196,
           'Import data'!$G$25:$G$80, 'GHG emissions calculations'!$H1196,
           'Import data'!$I$25:$I$80,$E$1157),
    ""
)</f>
        <v/>
      </c>
      <c r="J1196" s="311" t="str">
        <f t="array" ref="J1196">IF(
    XLOOKUP(F1196, 'Import data'!$J$26:$J$47, 'Import data'!$M$26:$M$47, "", 0) = "Please add the region-specific supplier emission factor or choose a different region available in the IAEG database.",
    "",
    XLOOKUP(F1196, 'Import data'!$J$26:$J$47, 'Import data'!$M$26:$M$47, "", 0)
)</f>
        <v/>
      </c>
      <c r="K1196" s="311" t="str">
        <f t="array" ref="K1196">IFERROR(
    XLOOKUP(F1196,
            _xlws.FILTER('Supplier Emission'!$G$15:$G$49,
                   ('Supplier Emission'!$D$15:$D$49=H1196) * ('Supplier Emission'!$F$15:$F$49=$E$1157)),
            _xlws.FILTER('Supplier Emission'!$I$15:$I$49,
                   ('Supplier Emission'!$D$15:$D$49=H1196) * ('Supplier Emission'!$F$15:$F$49=$E$1157)),
            ""),
    "")</f>
        <v/>
      </c>
      <c r="L1196" s="311" t="str">
        <f t="array" ref="L1196">IFERROR(
    XLOOKUP(F1196,
            _xlws.FILTER('Supplier Emission'!$G$15:$G$49,
                   ('Supplier Emission'!$D$15:$D$49=H1196) * ('Supplier Emission'!$F$15:$F$49=$E$1157)),
            _xlws.FILTER('Supplier Emission'!$J$15:$J$49,
                   ('Supplier Emission'!$D$15:$D$49=H1196) * ('Supplier Emission'!$F$15:$F$49=$E$1157)),
            ""),
    "")</f>
        <v/>
      </c>
      <c r="M1196" s="311" t="str">
        <f t="array" ref="M1196">IFERROR(
    XLOOKUP(F1196,
            _xlws.FILTER('Supplier Emission'!$G$15:$G$49,
                   ('Supplier Emission'!$D$15:$D$49=H1196) * ('Supplier Emission'!$F$15:$F$49=$E$1157)),
            _xlws.FILTER('Supplier Emission'!$M$15:$M$49,
                   ('Supplier Emission'!$D$15:$D$49=H1196) * ('Supplier Emission'!$F$15:$F$49=$E$1157)),
            ""),
    "")</f>
        <v/>
      </c>
      <c r="N1196" s="311" t="str">
        <f t="array" ref="N1196">IFERROR(
    XLOOKUP(F1196,
            _xlws.FILTER('Supplier Emission'!$G$15:$G$49,
                   ('Supplier Emission'!$D$15:$D$49=H1196) * ('Supplier Emission'!$F$15:$F$49=$E$1157)),
            _xlws.FILTER('Supplier Emission'!$H$15:$H$49,
                   ('Supplier Emission'!$D$15:$D$49=H1196) * ('Supplier Emission'!$F$15:$F$49=$E$1157)),
            ""),
    "")</f>
        <v/>
      </c>
      <c r="O1196" s="311" t="str">
        <f t="array" ref="O1196">XLOOKUP(1,('Emission Factors'!$E$5:$E$488='GHG emissions calculations'!$F1196)*('Emission Factors'!$H$5:$H$488='GHG emissions calculations'!$H1196),INDEX('Emission Factors'!$E$5:$T$488,0,MATCH('GHG emissions calculations'!O$6,'Emission Factors'!$E$5:$T$5,0)),"",0)</f>
        <v>Fibre de carbone (CF, depuis PAN, fibres courtes  + Pultrusion</v>
      </c>
      <c r="P1196" s="313">
        <f t="array" ref="P1196">IFERROR(
    INDEX('Emission Factors'!$E$5:$P$488,
          MATCH(1,
                ('Emission Factors'!$E$5:$E$488 = 'GHG emissions calculations'!$F1196) *
                ('Emission Factors'!$H$5:$H$488 = 'GHG emissions calculations'!$H1196),
                0),
          MATCH('GHG emissions calculations'!P$6,'Emission Factors'!$E$5:$P$5,0)),
    "")</f>
        <v>18.4</v>
      </c>
      <c r="Q1196" s="311" t="str">
        <f t="array" ref="Q1196">IFERROR(
    IF(
        INDEX('Emission Factors'!$E$5:$P$488,
              MATCH(1,
                    ('Emission Factors'!$E$5:$E$488 = 'GHG emissions calculations'!$F1196) *
                    ('Emission Factors'!$H$5:$H$488 = 'GHG emissions calculations'!$H1196),
                    0),
              MATCH('GHG emissions calculations'!Q$6, 'Emission Factors'!$E$5:$P$5, 0)) &lt;&gt; "",
        INDEX('Emission Factors'!$E$5:$P$488,
              MATCH(1,
                    ('Emission Factors'!$E$5:$E$488 = 'GHG emissions calculations'!$F1196) *
                    ('Emission Factors'!$H$5:$H$488 = 'GHG emissions calculations'!$H1196),
                    0),
              MATCH('GHG emissions calculations'!Q$6, 'Emission Factors'!$E$5:$P$5, 0)),
        ""),
    "")</f>
        <v>kgCO2e/kg</v>
      </c>
      <c r="R1196" s="311" t="str">
        <f t="array" ref="R1196">IFERROR(
    IF(
        INDEX('Emission Factors'!$E$5:$R$488,
              MATCH(1,
                    ('Emission Factors'!$E$5:$E$488 = 'GHG emissions calculations'!$F1196) *
                    ('Emission Factors'!$H$5:$H$488 = 'GHG emissions calculations'!$H1196),
                    0),
              MATCH('GHG emissions calculations'!R$6, 'Emission Factors'!$E$5:$R$5, 0)) &lt;&gt; "",
        INDEX('Emission Factors'!$E$5:$R$488,
              MATCH(1,
                    ('Emission Factors'!$E$5:$E$488 = 'GHG emissions calculations'!$F1196) *
                    ('Emission Factors'!$H$5:$H$488 = 'GHG emissions calculations'!$H1196),
                    0),
              MATCH('GHG emissions calculations'!R$6, 'Emission Factors'!$E$5:$R$5, 0)),
        ""),
    "")</f>
        <v>Global or unspecified region</v>
      </c>
      <c r="S1196" s="312">
        <f t="shared" si="2"/>
        <v>0</v>
      </c>
      <c r="T1196" s="23"/>
    </row>
    <row r="1197" ht="15.75" customHeight="1" outlineLevel="1">
      <c r="A1197" s="23"/>
      <c r="B1197" s="71"/>
      <c r="C1197" s="71"/>
      <c r="D1197" s="71"/>
      <c r="E1197" s="314"/>
      <c r="F1197" s="311" t="str">
        <f>Lists!V58</f>
        <v>Carbon Fiber, short fibers - Pultrusion  - Middle East</v>
      </c>
      <c r="G1197" s="311" t="str">
        <f t="array" ref="G1197">XLOOKUP(1,('Emission Factors'!$E$5:$E$488='GHG emissions calculations'!$F1197)*('Emission Factors'!$H$5:$H$488='GHG emissions calculations'!$H1197),INDEX('Emission Factors'!$E$5:$T$488,0,MATCH('GHG emissions calculations'!G$6,'Emission Factors'!$E$5:$T$5,0)),"",0)</f>
        <v/>
      </c>
      <c r="H1197" s="311" t="s">
        <v>237</v>
      </c>
      <c r="I1197" s="312" t="str">
        <f>IF(
    SUMIFS('Import data'!$L$25:$L$80,
           'Import data'!$J$25:$J$80, F1197,
           'Import data'!$G$25:$G$80, 'GHG emissions calculations'!$H1197,
           'Import data'!$I$25:$I$80,$E$1157) &lt;&gt; 0,
    SUMIFS('Import data'!$L$25:$L$80,
           'Import data'!$J$25:$J$80, F1197,
           'Import data'!$G$25:$G$80, 'GHG emissions calculations'!$H1197,
           'Import data'!$I$25:$I$80,$E$1157),
    ""
)</f>
        <v/>
      </c>
      <c r="J1197" s="311" t="str">
        <f t="array" ref="J1197">IF(
    XLOOKUP(F1197, 'Import data'!$J$26:$J$47, 'Import data'!$M$26:$M$47, "", 0) = "Please add the region-specific supplier emission factor or choose a different region available in the IAEG database.",
    "",
    XLOOKUP(F1197, 'Import data'!$J$26:$J$47, 'Import data'!$M$26:$M$47, "", 0)
)</f>
        <v/>
      </c>
      <c r="K1197" s="311" t="str">
        <f t="array" ref="K1197">IFERROR(
    XLOOKUP(F1197,
            _xlws.FILTER('Supplier Emission'!$G$15:$G$49,
                   ('Supplier Emission'!$D$15:$D$49=H1197) * ('Supplier Emission'!$F$15:$F$49=$E$1157)),
            _xlws.FILTER('Supplier Emission'!$I$15:$I$49,
                   ('Supplier Emission'!$D$15:$D$49=H1197) * ('Supplier Emission'!$F$15:$F$49=$E$1157)),
            ""),
    "")</f>
        <v/>
      </c>
      <c r="L1197" s="311" t="str">
        <f t="array" ref="L1197">IFERROR(
    XLOOKUP(F1197,
            _xlws.FILTER('Supplier Emission'!$G$15:$G$49,
                   ('Supplier Emission'!$D$15:$D$49=H1197) * ('Supplier Emission'!$F$15:$F$49=$E$1157)),
            _xlws.FILTER('Supplier Emission'!$J$15:$J$49,
                   ('Supplier Emission'!$D$15:$D$49=H1197) * ('Supplier Emission'!$F$15:$F$49=$E$1157)),
            ""),
    "")</f>
        <v/>
      </c>
      <c r="M1197" s="311" t="str">
        <f t="array" ref="M1197">IFERROR(
    XLOOKUP(F1197,
            _xlws.FILTER('Supplier Emission'!$G$15:$G$49,
                   ('Supplier Emission'!$D$15:$D$49=H1197) * ('Supplier Emission'!$F$15:$F$49=$E$1157)),
            _xlws.FILTER('Supplier Emission'!$M$15:$M$49,
                   ('Supplier Emission'!$D$15:$D$49=H1197) * ('Supplier Emission'!$F$15:$F$49=$E$1157)),
            ""),
    "")</f>
        <v/>
      </c>
      <c r="N1197" s="311" t="str">
        <f t="array" ref="N1197">IFERROR(
    XLOOKUP(F1197,
            _xlws.FILTER('Supplier Emission'!$G$15:$G$49,
                   ('Supplier Emission'!$D$15:$D$49=H1197) * ('Supplier Emission'!$F$15:$F$49=$E$1157)),
            _xlws.FILTER('Supplier Emission'!$H$15:$H$49,
                   ('Supplier Emission'!$D$15:$D$49=H1197) * ('Supplier Emission'!$F$15:$F$49=$E$1157)),
            ""),
    "")</f>
        <v/>
      </c>
      <c r="O1197" s="311" t="str">
        <f t="array" ref="O1197">XLOOKUP(1,('Emission Factors'!$E$5:$E$488='GHG emissions calculations'!$F1197)*('Emission Factors'!$H$5:$H$488='GHG emissions calculations'!$H1197),INDEX('Emission Factors'!$E$5:$T$488,0,MATCH('GHG emissions calculations'!O$6,'Emission Factors'!$E$5:$T$5,0)),"",0)</f>
        <v/>
      </c>
      <c r="P1197" s="313" t="str">
        <f t="array" ref="P1197">IFERROR(
    INDEX('Emission Factors'!$E$5:$P$488,
          MATCH(1,
                ('Emission Factors'!$E$5:$E$488 = 'GHG emissions calculations'!$F1197) *
                ('Emission Factors'!$H$5:$H$488 = 'GHG emissions calculations'!$H1197),
                0),
          MATCH('GHG emissions calculations'!P$6,'Emission Factors'!$E$5:$P$5,0)),
    "")</f>
        <v/>
      </c>
      <c r="Q1197" s="311" t="str">
        <f t="array" ref="Q1197">IFERROR(
    IF(
        INDEX('Emission Factors'!$E$5:$P$488,
              MATCH(1,
                    ('Emission Factors'!$E$5:$E$488 = 'GHG emissions calculations'!$F1197) *
                    ('Emission Factors'!$H$5:$H$488 = 'GHG emissions calculations'!$H1197),
                    0),
              MATCH('GHG emissions calculations'!Q$6, 'Emission Factors'!$E$5:$P$5, 0)) &lt;&gt; "",
        INDEX('Emission Factors'!$E$5:$P$488,
              MATCH(1,
                    ('Emission Factors'!$E$5:$E$488 = 'GHG emissions calculations'!$F1197) *
                    ('Emission Factors'!$H$5:$H$488 = 'GHG emissions calculations'!$H1197),
                    0),
              MATCH('GHG emissions calculations'!Q$6, 'Emission Factors'!$E$5:$P$5, 0)),
        ""),
    "")</f>
        <v/>
      </c>
      <c r="R1197" s="311" t="str">
        <f t="array" ref="R1197">IFERROR(
    IF(
        INDEX('Emission Factors'!$E$5:$R$488,
              MATCH(1,
                    ('Emission Factors'!$E$5:$E$488 = 'GHG emissions calculations'!$F1197) *
                    ('Emission Factors'!$H$5:$H$488 = 'GHG emissions calculations'!$H1197),
                    0),
              MATCH('GHG emissions calculations'!R$6, 'Emission Factors'!$E$5:$R$5, 0)) &lt;&gt; "",
        INDEX('Emission Factors'!$E$5:$R$488,
              MATCH(1,
                    ('Emission Factors'!$E$5:$E$488 = 'GHG emissions calculations'!$F1197) *
                    ('Emission Factors'!$H$5:$H$488 = 'GHG emissions calculations'!$H1197),
                    0),
              MATCH('GHG emissions calculations'!R$6, 'Emission Factors'!$E$5:$R$5, 0)),
        ""),
    "")</f>
        <v/>
      </c>
      <c r="S1197" s="312">
        <f t="shared" si="2"/>
        <v>0</v>
      </c>
      <c r="T1197" s="23"/>
    </row>
    <row r="1198" ht="15.75" customHeight="1" outlineLevel="1">
      <c r="A1198" s="23"/>
      <c r="B1198" s="71"/>
      <c r="C1198" s="71"/>
      <c r="D1198" s="71"/>
      <c r="E1198" s="314"/>
      <c r="F1198" s="311" t="str">
        <f>Lists!V57</f>
        <v>Carbon Fiber, short fibers - Pultrusion  - Oceania</v>
      </c>
      <c r="G1198" s="311" t="str">
        <f t="array" ref="G1198">XLOOKUP(1,('Emission Factors'!$E$5:$E$488='GHG emissions calculations'!$F1198)*('Emission Factors'!$H$5:$H$488='GHG emissions calculations'!$H1198),INDEX('Emission Factors'!$E$5:$T$488,0,MATCH('GHG emissions calculations'!G$6,'Emission Factors'!$E$5:$T$5,0)),"",0)</f>
        <v/>
      </c>
      <c r="H1198" s="311" t="s">
        <v>237</v>
      </c>
      <c r="I1198" s="312" t="str">
        <f>IF(
    SUMIFS('Import data'!$L$25:$L$80,
           'Import data'!$J$25:$J$80, F1198,
           'Import data'!$G$25:$G$80, 'GHG emissions calculations'!$H1198,
           'Import data'!$I$25:$I$80,$E$1157) &lt;&gt; 0,
    SUMIFS('Import data'!$L$25:$L$80,
           'Import data'!$J$25:$J$80, F1198,
           'Import data'!$G$25:$G$80, 'GHG emissions calculations'!$H1198,
           'Import data'!$I$25:$I$80,$E$1157),
    ""
)</f>
        <v/>
      </c>
      <c r="J1198" s="311" t="str">
        <f t="array" ref="J1198">IF(
    XLOOKUP(F1198, 'Import data'!$J$26:$J$47, 'Import data'!$M$26:$M$47, "", 0) = "Please add the region-specific supplier emission factor or choose a different region available in the IAEG database.",
    "",
    XLOOKUP(F1198, 'Import data'!$J$26:$J$47, 'Import data'!$M$26:$M$47, "", 0)
)</f>
        <v/>
      </c>
      <c r="K1198" s="311" t="str">
        <f t="array" ref="K1198">IFERROR(
    XLOOKUP(F1198,
            _xlws.FILTER('Supplier Emission'!$G$15:$G$49,
                   ('Supplier Emission'!$D$15:$D$49=H1198) * ('Supplier Emission'!$F$15:$F$49=$E$1157)),
            _xlws.FILTER('Supplier Emission'!$I$15:$I$49,
                   ('Supplier Emission'!$D$15:$D$49=H1198) * ('Supplier Emission'!$F$15:$F$49=$E$1157)),
            ""),
    "")</f>
        <v/>
      </c>
      <c r="L1198" s="311" t="str">
        <f t="array" ref="L1198">IFERROR(
    XLOOKUP(F1198,
            _xlws.FILTER('Supplier Emission'!$G$15:$G$49,
                   ('Supplier Emission'!$D$15:$D$49=H1198) * ('Supplier Emission'!$F$15:$F$49=$E$1157)),
            _xlws.FILTER('Supplier Emission'!$J$15:$J$49,
                   ('Supplier Emission'!$D$15:$D$49=H1198) * ('Supplier Emission'!$F$15:$F$49=$E$1157)),
            ""),
    "")</f>
        <v/>
      </c>
      <c r="M1198" s="311" t="str">
        <f t="array" ref="M1198">IFERROR(
    XLOOKUP(F1198,
            _xlws.FILTER('Supplier Emission'!$G$15:$G$49,
                   ('Supplier Emission'!$D$15:$D$49=H1198) * ('Supplier Emission'!$F$15:$F$49=$E$1157)),
            _xlws.FILTER('Supplier Emission'!$M$15:$M$49,
                   ('Supplier Emission'!$D$15:$D$49=H1198) * ('Supplier Emission'!$F$15:$F$49=$E$1157)),
            ""),
    "")</f>
        <v/>
      </c>
      <c r="N1198" s="311" t="str">
        <f t="array" ref="N1198">IFERROR(
    XLOOKUP(F1198,
            _xlws.FILTER('Supplier Emission'!$G$15:$G$49,
                   ('Supplier Emission'!$D$15:$D$49=H1198) * ('Supplier Emission'!$F$15:$F$49=$E$1157)),
            _xlws.FILTER('Supplier Emission'!$H$15:$H$49,
                   ('Supplier Emission'!$D$15:$D$49=H1198) * ('Supplier Emission'!$F$15:$F$49=$E$1157)),
            ""),
    "")</f>
        <v/>
      </c>
      <c r="O1198" s="311" t="str">
        <f t="array" ref="O1198">XLOOKUP(1,('Emission Factors'!$E$5:$E$488='GHG emissions calculations'!$F1198)*('Emission Factors'!$H$5:$H$488='GHG emissions calculations'!$H1198),INDEX('Emission Factors'!$E$5:$T$488,0,MATCH('GHG emissions calculations'!O$6,'Emission Factors'!$E$5:$T$5,0)),"",0)</f>
        <v/>
      </c>
      <c r="P1198" s="313" t="str">
        <f t="array" ref="P1198">IFERROR(
    INDEX('Emission Factors'!$E$5:$P$488,
          MATCH(1,
                ('Emission Factors'!$E$5:$E$488 = 'GHG emissions calculations'!$F1198) *
                ('Emission Factors'!$H$5:$H$488 = 'GHG emissions calculations'!$H1198),
                0),
          MATCH('GHG emissions calculations'!P$6,'Emission Factors'!$E$5:$P$5,0)),
    "")</f>
        <v/>
      </c>
      <c r="Q1198" s="311" t="str">
        <f t="array" ref="Q1198">IFERROR(
    IF(
        INDEX('Emission Factors'!$E$5:$P$488,
              MATCH(1,
                    ('Emission Factors'!$E$5:$E$488 = 'GHG emissions calculations'!$F1198) *
                    ('Emission Factors'!$H$5:$H$488 = 'GHG emissions calculations'!$H1198),
                    0),
              MATCH('GHG emissions calculations'!Q$6, 'Emission Factors'!$E$5:$P$5, 0)) &lt;&gt; "",
        INDEX('Emission Factors'!$E$5:$P$488,
              MATCH(1,
                    ('Emission Factors'!$E$5:$E$488 = 'GHG emissions calculations'!$F1198) *
                    ('Emission Factors'!$H$5:$H$488 = 'GHG emissions calculations'!$H1198),
                    0),
              MATCH('GHG emissions calculations'!Q$6, 'Emission Factors'!$E$5:$P$5, 0)),
        ""),
    "")</f>
        <v/>
      </c>
      <c r="R1198" s="311" t="str">
        <f t="array" ref="R1198">IFERROR(
    IF(
        INDEX('Emission Factors'!$E$5:$R$488,
              MATCH(1,
                    ('Emission Factors'!$E$5:$E$488 = 'GHG emissions calculations'!$F1198) *
                    ('Emission Factors'!$H$5:$H$488 = 'GHG emissions calculations'!$H1198),
                    0),
              MATCH('GHG emissions calculations'!R$6, 'Emission Factors'!$E$5:$R$5, 0)) &lt;&gt; "",
        INDEX('Emission Factors'!$E$5:$R$488,
              MATCH(1,
                    ('Emission Factors'!$E$5:$E$488 = 'GHG emissions calculations'!$F1198) *
                    ('Emission Factors'!$H$5:$H$488 = 'GHG emissions calculations'!$H1198),
                    0),
              MATCH('GHG emissions calculations'!R$6, 'Emission Factors'!$E$5:$R$5, 0)),
        ""),
    "")</f>
        <v/>
      </c>
      <c r="S1198" s="312">
        <f t="shared" si="2"/>
        <v>0</v>
      </c>
      <c r="T1198" s="23"/>
    </row>
    <row r="1199" ht="15.75" customHeight="1" outlineLevel="1">
      <c r="A1199" s="23"/>
      <c r="B1199" s="71"/>
      <c r="C1199" s="71"/>
      <c r="D1199" s="71"/>
      <c r="E1199" s="314"/>
      <c r="F1199" s="311" t="str">
        <f>Lists!V62</f>
        <v>Carbon Fiber, short fibers - Thermocompression  - Africa</v>
      </c>
      <c r="G1199" s="311" t="str">
        <f t="array" ref="G1199">XLOOKUP(1,('Emission Factors'!$E$5:$E$488='GHG emissions calculations'!$F1199)*('Emission Factors'!$H$5:$H$488='GHG emissions calculations'!$H1199),INDEX('Emission Factors'!$E$5:$T$488,0,MATCH('GHG emissions calculations'!G$6,'Emission Factors'!$E$5:$T$5,0)),"",0)</f>
        <v/>
      </c>
      <c r="H1199" s="311" t="s">
        <v>237</v>
      </c>
      <c r="I1199" s="312" t="str">
        <f>IF(
    SUMIFS('Import data'!$L$25:$L$80,
           'Import data'!$J$25:$J$80, F1199,
           'Import data'!$G$25:$G$80, 'GHG emissions calculations'!$H1199,
           'Import data'!$I$25:$I$80,$E$1157) &lt;&gt; 0,
    SUMIFS('Import data'!$L$25:$L$80,
           'Import data'!$J$25:$J$80, F1199,
           'Import data'!$G$25:$G$80, 'GHG emissions calculations'!$H1199,
           'Import data'!$I$25:$I$80,$E$1157),
    ""
)</f>
        <v/>
      </c>
      <c r="J1199" s="311" t="str">
        <f t="array" ref="J1199">IF(
    XLOOKUP(F1199, 'Import data'!$J$26:$J$47, 'Import data'!$M$26:$M$47, "", 0) = "Please add the region-specific supplier emission factor or choose a different region available in the IAEG database.",
    "",
    XLOOKUP(F1199, 'Import data'!$J$26:$J$47, 'Import data'!$M$26:$M$47, "", 0)
)</f>
        <v/>
      </c>
      <c r="K1199" s="311" t="str">
        <f t="array" ref="K1199">IFERROR(
    XLOOKUP(F1199,
            _xlws.FILTER('Supplier Emission'!$G$15:$G$49,
                   ('Supplier Emission'!$D$15:$D$49=H1199) * ('Supplier Emission'!$F$15:$F$49=$E$1157)),
            _xlws.FILTER('Supplier Emission'!$I$15:$I$49,
                   ('Supplier Emission'!$D$15:$D$49=H1199) * ('Supplier Emission'!$F$15:$F$49=$E$1157)),
            ""),
    "")</f>
        <v/>
      </c>
      <c r="L1199" s="311" t="str">
        <f t="array" ref="L1199">IFERROR(
    XLOOKUP(F1199,
            _xlws.FILTER('Supplier Emission'!$G$15:$G$49,
                   ('Supplier Emission'!$D$15:$D$49=H1199) * ('Supplier Emission'!$F$15:$F$49=$E$1157)),
            _xlws.FILTER('Supplier Emission'!$J$15:$J$49,
                   ('Supplier Emission'!$D$15:$D$49=H1199) * ('Supplier Emission'!$F$15:$F$49=$E$1157)),
            ""),
    "")</f>
        <v/>
      </c>
      <c r="M1199" s="311" t="str">
        <f t="array" ref="M1199">IFERROR(
    XLOOKUP(F1199,
            _xlws.FILTER('Supplier Emission'!$G$15:$G$49,
                   ('Supplier Emission'!$D$15:$D$49=H1199) * ('Supplier Emission'!$F$15:$F$49=$E$1157)),
            _xlws.FILTER('Supplier Emission'!$M$15:$M$49,
                   ('Supplier Emission'!$D$15:$D$49=H1199) * ('Supplier Emission'!$F$15:$F$49=$E$1157)),
            ""),
    "")</f>
        <v/>
      </c>
      <c r="N1199" s="311" t="str">
        <f t="array" ref="N1199">IFERROR(
    XLOOKUP(F1199,
            _xlws.FILTER('Supplier Emission'!$G$15:$G$49,
                   ('Supplier Emission'!$D$15:$D$49=H1199) * ('Supplier Emission'!$F$15:$F$49=$E$1157)),
            _xlws.FILTER('Supplier Emission'!$H$15:$H$49,
                   ('Supplier Emission'!$D$15:$D$49=H1199) * ('Supplier Emission'!$F$15:$F$49=$E$1157)),
            ""),
    "")</f>
        <v/>
      </c>
      <c r="O1199" s="311" t="str">
        <f t="array" ref="O1199">XLOOKUP(1,('Emission Factors'!$E$5:$E$488='GHG emissions calculations'!$F1199)*('Emission Factors'!$H$5:$H$488='GHG emissions calculations'!$H1199),INDEX('Emission Factors'!$E$5:$T$488,0,MATCH('GHG emissions calculations'!O$6,'Emission Factors'!$E$5:$T$5,0)),"",0)</f>
        <v/>
      </c>
      <c r="P1199" s="313" t="str">
        <f t="array" ref="P1199">IFERROR(
    INDEX('Emission Factors'!$E$5:$P$488,
          MATCH(1,
                ('Emission Factors'!$E$5:$E$488 = 'GHG emissions calculations'!$F1199) *
                ('Emission Factors'!$H$5:$H$488 = 'GHG emissions calculations'!$H1199),
                0),
          MATCH('GHG emissions calculations'!P$6,'Emission Factors'!$E$5:$P$5,0)),
    "")</f>
        <v/>
      </c>
      <c r="Q1199" s="311" t="str">
        <f t="array" ref="Q1199">IFERROR(
    IF(
        INDEX('Emission Factors'!$E$5:$P$488,
              MATCH(1,
                    ('Emission Factors'!$E$5:$E$488 = 'GHG emissions calculations'!$F1199) *
                    ('Emission Factors'!$H$5:$H$488 = 'GHG emissions calculations'!$H1199),
                    0),
              MATCH('GHG emissions calculations'!Q$6, 'Emission Factors'!$E$5:$P$5, 0)) &lt;&gt; "",
        INDEX('Emission Factors'!$E$5:$P$488,
              MATCH(1,
                    ('Emission Factors'!$E$5:$E$488 = 'GHG emissions calculations'!$F1199) *
                    ('Emission Factors'!$H$5:$H$488 = 'GHG emissions calculations'!$H1199),
                    0),
              MATCH('GHG emissions calculations'!Q$6, 'Emission Factors'!$E$5:$P$5, 0)),
        ""),
    "")</f>
        <v/>
      </c>
      <c r="R1199" s="311" t="str">
        <f t="array" ref="R1199">IFERROR(
    IF(
        INDEX('Emission Factors'!$E$5:$R$488,
              MATCH(1,
                    ('Emission Factors'!$E$5:$E$488 = 'GHG emissions calculations'!$F1199) *
                    ('Emission Factors'!$H$5:$H$488 = 'GHG emissions calculations'!$H1199),
                    0),
              MATCH('GHG emissions calculations'!R$6, 'Emission Factors'!$E$5:$R$5, 0)) &lt;&gt; "",
        INDEX('Emission Factors'!$E$5:$R$488,
              MATCH(1,
                    ('Emission Factors'!$E$5:$E$488 = 'GHG emissions calculations'!$F1199) *
                    ('Emission Factors'!$H$5:$H$488 = 'GHG emissions calculations'!$H1199),
                    0),
              MATCH('GHG emissions calculations'!R$6, 'Emission Factors'!$E$5:$R$5, 0)),
        ""),
    "")</f>
        <v/>
      </c>
      <c r="S1199" s="312">
        <f t="shared" si="2"/>
        <v>0</v>
      </c>
      <c r="T1199" s="23"/>
    </row>
    <row r="1200" ht="15.75" customHeight="1" outlineLevel="1">
      <c r="A1200" s="23"/>
      <c r="B1200" s="71"/>
      <c r="C1200" s="71"/>
      <c r="D1200" s="71"/>
      <c r="E1200" s="314"/>
      <c r="F1200" s="311" t="str">
        <f>Lists!V60</f>
        <v>Carbon Fiber, short fibers - Thermocompression  - America</v>
      </c>
      <c r="G1200" s="311" t="str">
        <f t="array" ref="G1200">XLOOKUP(1,('Emission Factors'!$E$5:$E$488='GHG emissions calculations'!$F1200)*('Emission Factors'!$H$5:$H$488='GHG emissions calculations'!$H1200),INDEX('Emission Factors'!$E$5:$T$488,0,MATCH('GHG emissions calculations'!G$6,'Emission Factors'!$E$5:$T$5,0)),"",0)</f>
        <v/>
      </c>
      <c r="H1200" s="311" t="s">
        <v>237</v>
      </c>
      <c r="I1200" s="312" t="str">
        <f>IF(
    SUMIFS('Import data'!$L$25:$L$80,
           'Import data'!$J$25:$J$80, F1200,
           'Import data'!$G$25:$G$80, 'GHG emissions calculations'!$H1200,
           'Import data'!$I$25:$I$80,$E$1157) &lt;&gt; 0,
    SUMIFS('Import data'!$L$25:$L$80,
           'Import data'!$J$25:$J$80, F1200,
           'Import data'!$G$25:$G$80, 'GHG emissions calculations'!$H1200,
           'Import data'!$I$25:$I$80,$E$1157),
    ""
)</f>
        <v/>
      </c>
      <c r="J1200" s="311" t="str">
        <f t="array" ref="J1200">IF(
    XLOOKUP(F1200, 'Import data'!$J$26:$J$47, 'Import data'!$M$26:$M$47, "", 0) = "Please add the region-specific supplier emission factor or choose a different region available in the IAEG database.",
    "",
    XLOOKUP(F1200, 'Import data'!$J$26:$J$47, 'Import data'!$M$26:$M$47, "", 0)
)</f>
        <v/>
      </c>
      <c r="K1200" s="311" t="str">
        <f t="array" ref="K1200">IFERROR(
    XLOOKUP(F1200,
            _xlws.FILTER('Supplier Emission'!$G$15:$G$49,
                   ('Supplier Emission'!$D$15:$D$49=H1200) * ('Supplier Emission'!$F$15:$F$49=$E$1157)),
            _xlws.FILTER('Supplier Emission'!$I$15:$I$49,
                   ('Supplier Emission'!$D$15:$D$49=H1200) * ('Supplier Emission'!$F$15:$F$49=$E$1157)),
            ""),
    "")</f>
        <v/>
      </c>
      <c r="L1200" s="311" t="str">
        <f t="array" ref="L1200">IFERROR(
    XLOOKUP(F1200,
            _xlws.FILTER('Supplier Emission'!$G$15:$G$49,
                   ('Supplier Emission'!$D$15:$D$49=H1200) * ('Supplier Emission'!$F$15:$F$49=$E$1157)),
            _xlws.FILTER('Supplier Emission'!$J$15:$J$49,
                   ('Supplier Emission'!$D$15:$D$49=H1200) * ('Supplier Emission'!$F$15:$F$49=$E$1157)),
            ""),
    "")</f>
        <v/>
      </c>
      <c r="M1200" s="311" t="str">
        <f t="array" ref="M1200">IFERROR(
    XLOOKUP(F1200,
            _xlws.FILTER('Supplier Emission'!$G$15:$G$49,
                   ('Supplier Emission'!$D$15:$D$49=H1200) * ('Supplier Emission'!$F$15:$F$49=$E$1157)),
            _xlws.FILTER('Supplier Emission'!$M$15:$M$49,
                   ('Supplier Emission'!$D$15:$D$49=H1200) * ('Supplier Emission'!$F$15:$F$49=$E$1157)),
            ""),
    "")</f>
        <v/>
      </c>
      <c r="N1200" s="311" t="str">
        <f t="array" ref="N1200">IFERROR(
    XLOOKUP(F1200,
            _xlws.FILTER('Supplier Emission'!$G$15:$G$49,
                   ('Supplier Emission'!$D$15:$D$49=H1200) * ('Supplier Emission'!$F$15:$F$49=$E$1157)),
            _xlws.FILTER('Supplier Emission'!$H$15:$H$49,
                   ('Supplier Emission'!$D$15:$D$49=H1200) * ('Supplier Emission'!$F$15:$F$49=$E$1157)),
            ""),
    "")</f>
        <v/>
      </c>
      <c r="O1200" s="311" t="str">
        <f t="array" ref="O1200">XLOOKUP(1,('Emission Factors'!$E$5:$E$488='GHG emissions calculations'!$F1200)*('Emission Factors'!$H$5:$H$488='GHG emissions calculations'!$H1200),INDEX('Emission Factors'!$E$5:$T$488,0,MATCH('GHG emissions calculations'!O$6,'Emission Factors'!$E$5:$T$5,0)),"",0)</f>
        <v/>
      </c>
      <c r="P1200" s="313" t="str">
        <f t="array" ref="P1200">IFERROR(
    INDEX('Emission Factors'!$E$5:$P$488,
          MATCH(1,
                ('Emission Factors'!$E$5:$E$488 = 'GHG emissions calculations'!$F1200) *
                ('Emission Factors'!$H$5:$H$488 = 'GHG emissions calculations'!$H1200),
                0),
          MATCH('GHG emissions calculations'!P$6,'Emission Factors'!$E$5:$P$5,0)),
    "")</f>
        <v/>
      </c>
      <c r="Q1200" s="311" t="str">
        <f t="array" ref="Q1200">IFERROR(
    IF(
        INDEX('Emission Factors'!$E$5:$P$488,
              MATCH(1,
                    ('Emission Factors'!$E$5:$E$488 = 'GHG emissions calculations'!$F1200) *
                    ('Emission Factors'!$H$5:$H$488 = 'GHG emissions calculations'!$H1200),
                    0),
              MATCH('GHG emissions calculations'!Q$6, 'Emission Factors'!$E$5:$P$5, 0)) &lt;&gt; "",
        INDEX('Emission Factors'!$E$5:$P$488,
              MATCH(1,
                    ('Emission Factors'!$E$5:$E$488 = 'GHG emissions calculations'!$F1200) *
                    ('Emission Factors'!$H$5:$H$488 = 'GHG emissions calculations'!$H1200),
                    0),
              MATCH('GHG emissions calculations'!Q$6, 'Emission Factors'!$E$5:$P$5, 0)),
        ""),
    "")</f>
        <v/>
      </c>
      <c r="R1200" s="311" t="str">
        <f t="array" ref="R1200">IFERROR(
    IF(
        INDEX('Emission Factors'!$E$5:$R$488,
              MATCH(1,
                    ('Emission Factors'!$E$5:$E$488 = 'GHG emissions calculations'!$F1200) *
                    ('Emission Factors'!$H$5:$H$488 = 'GHG emissions calculations'!$H1200),
                    0),
              MATCH('GHG emissions calculations'!R$6, 'Emission Factors'!$E$5:$R$5, 0)) &lt;&gt; "",
        INDEX('Emission Factors'!$E$5:$R$488,
              MATCH(1,
                    ('Emission Factors'!$E$5:$E$488 = 'GHG emissions calculations'!$F1200) *
                    ('Emission Factors'!$H$5:$H$488 = 'GHG emissions calculations'!$H1200),
                    0),
              MATCH('GHG emissions calculations'!R$6, 'Emission Factors'!$E$5:$R$5, 0)),
        ""),
    "")</f>
        <v/>
      </c>
      <c r="S1200" s="312">
        <f t="shared" si="2"/>
        <v>0</v>
      </c>
      <c r="T1200" s="23"/>
    </row>
    <row r="1201" ht="15.75" customHeight="1" outlineLevel="1">
      <c r="A1201" s="23"/>
      <c r="B1201" s="71"/>
      <c r="C1201" s="71"/>
      <c r="D1201" s="71"/>
      <c r="E1201" s="314"/>
      <c r="F1201" s="311" t="str">
        <f>Lists!V63</f>
        <v>Carbon Fiber, short fibers - Thermocompression  - Asia</v>
      </c>
      <c r="G1201" s="311" t="str">
        <f t="array" ref="G1201">XLOOKUP(1,('Emission Factors'!$E$5:$E$488='GHG emissions calculations'!$F1201)*('Emission Factors'!$H$5:$H$488='GHG emissions calculations'!$H1201),INDEX('Emission Factors'!$E$5:$T$488,0,MATCH('GHG emissions calculations'!G$6,'Emission Factors'!$E$5:$T$5,0)),"",0)</f>
        <v/>
      </c>
      <c r="H1201" s="311" t="s">
        <v>237</v>
      </c>
      <c r="I1201" s="312" t="str">
        <f>IF(
    SUMIFS('Import data'!$L$25:$L$80,
           'Import data'!$J$25:$J$80, F1201,
           'Import data'!$G$25:$G$80, 'GHG emissions calculations'!$H1201,
           'Import data'!$I$25:$I$80,$E$1157) &lt;&gt; 0,
    SUMIFS('Import data'!$L$25:$L$80,
           'Import data'!$J$25:$J$80, F1201,
           'Import data'!$G$25:$G$80, 'GHG emissions calculations'!$H1201,
           'Import data'!$I$25:$I$80,$E$1157),
    ""
)</f>
        <v/>
      </c>
      <c r="J1201" s="311" t="str">
        <f t="array" ref="J1201">IF(
    XLOOKUP(F1201, 'Import data'!$J$26:$J$47, 'Import data'!$M$26:$M$47, "", 0) = "Please add the region-specific supplier emission factor or choose a different region available in the IAEG database.",
    "",
    XLOOKUP(F1201, 'Import data'!$J$26:$J$47, 'Import data'!$M$26:$M$47, "", 0)
)</f>
        <v/>
      </c>
      <c r="K1201" s="311" t="str">
        <f t="array" ref="K1201">IFERROR(
    XLOOKUP(F1201,
            _xlws.FILTER('Supplier Emission'!$G$15:$G$49,
                   ('Supplier Emission'!$D$15:$D$49=H1201) * ('Supplier Emission'!$F$15:$F$49=$E$1157)),
            _xlws.FILTER('Supplier Emission'!$I$15:$I$49,
                   ('Supplier Emission'!$D$15:$D$49=H1201) * ('Supplier Emission'!$F$15:$F$49=$E$1157)),
            ""),
    "")</f>
        <v/>
      </c>
      <c r="L1201" s="311" t="str">
        <f t="array" ref="L1201">IFERROR(
    XLOOKUP(F1201,
            _xlws.FILTER('Supplier Emission'!$G$15:$G$49,
                   ('Supplier Emission'!$D$15:$D$49=H1201) * ('Supplier Emission'!$F$15:$F$49=$E$1157)),
            _xlws.FILTER('Supplier Emission'!$J$15:$J$49,
                   ('Supplier Emission'!$D$15:$D$49=H1201) * ('Supplier Emission'!$F$15:$F$49=$E$1157)),
            ""),
    "")</f>
        <v/>
      </c>
      <c r="M1201" s="311" t="str">
        <f t="array" ref="M1201">IFERROR(
    XLOOKUP(F1201,
            _xlws.FILTER('Supplier Emission'!$G$15:$G$49,
                   ('Supplier Emission'!$D$15:$D$49=H1201) * ('Supplier Emission'!$F$15:$F$49=$E$1157)),
            _xlws.FILTER('Supplier Emission'!$M$15:$M$49,
                   ('Supplier Emission'!$D$15:$D$49=H1201) * ('Supplier Emission'!$F$15:$F$49=$E$1157)),
            ""),
    "")</f>
        <v/>
      </c>
      <c r="N1201" s="311" t="str">
        <f t="array" ref="N1201">IFERROR(
    XLOOKUP(F1201,
            _xlws.FILTER('Supplier Emission'!$G$15:$G$49,
                   ('Supplier Emission'!$D$15:$D$49=H1201) * ('Supplier Emission'!$F$15:$F$49=$E$1157)),
            _xlws.FILTER('Supplier Emission'!$H$15:$H$49,
                   ('Supplier Emission'!$D$15:$D$49=H1201) * ('Supplier Emission'!$F$15:$F$49=$E$1157)),
            ""),
    "")</f>
        <v/>
      </c>
      <c r="O1201" s="311" t="str">
        <f t="array" ref="O1201">XLOOKUP(1,('Emission Factors'!$E$5:$E$488='GHG emissions calculations'!$F1201)*('Emission Factors'!$H$5:$H$488='GHG emissions calculations'!$H1201),INDEX('Emission Factors'!$E$5:$T$488,0,MATCH('GHG emissions calculations'!O$6,'Emission Factors'!$E$5:$T$5,0)),"",0)</f>
        <v/>
      </c>
      <c r="P1201" s="313" t="str">
        <f t="array" ref="P1201">IFERROR(
    INDEX('Emission Factors'!$E$5:$P$488,
          MATCH(1,
                ('Emission Factors'!$E$5:$E$488 = 'GHG emissions calculations'!$F1201) *
                ('Emission Factors'!$H$5:$H$488 = 'GHG emissions calculations'!$H1201),
                0),
          MATCH('GHG emissions calculations'!P$6,'Emission Factors'!$E$5:$P$5,0)),
    "")</f>
        <v/>
      </c>
      <c r="Q1201" s="311" t="str">
        <f t="array" ref="Q1201">IFERROR(
    IF(
        INDEX('Emission Factors'!$E$5:$P$488,
              MATCH(1,
                    ('Emission Factors'!$E$5:$E$488 = 'GHG emissions calculations'!$F1201) *
                    ('Emission Factors'!$H$5:$H$488 = 'GHG emissions calculations'!$H1201),
                    0),
              MATCH('GHG emissions calculations'!Q$6, 'Emission Factors'!$E$5:$P$5, 0)) &lt;&gt; "",
        INDEX('Emission Factors'!$E$5:$P$488,
              MATCH(1,
                    ('Emission Factors'!$E$5:$E$488 = 'GHG emissions calculations'!$F1201) *
                    ('Emission Factors'!$H$5:$H$488 = 'GHG emissions calculations'!$H1201),
                    0),
              MATCH('GHG emissions calculations'!Q$6, 'Emission Factors'!$E$5:$P$5, 0)),
        ""),
    "")</f>
        <v/>
      </c>
      <c r="R1201" s="311" t="str">
        <f t="array" ref="R1201">IFERROR(
    IF(
        INDEX('Emission Factors'!$E$5:$R$488,
              MATCH(1,
                    ('Emission Factors'!$E$5:$E$488 = 'GHG emissions calculations'!$F1201) *
                    ('Emission Factors'!$H$5:$H$488 = 'GHG emissions calculations'!$H1201),
                    0),
              MATCH('GHG emissions calculations'!R$6, 'Emission Factors'!$E$5:$R$5, 0)) &lt;&gt; "",
        INDEX('Emission Factors'!$E$5:$R$488,
              MATCH(1,
                    ('Emission Factors'!$E$5:$E$488 = 'GHG emissions calculations'!$F1201) *
                    ('Emission Factors'!$H$5:$H$488 = 'GHG emissions calculations'!$H1201),
                    0),
              MATCH('GHG emissions calculations'!R$6, 'Emission Factors'!$E$5:$R$5, 0)),
        ""),
    "")</f>
        <v/>
      </c>
      <c r="S1201" s="312">
        <f t="shared" si="2"/>
        <v>0</v>
      </c>
      <c r="T1201" s="23"/>
    </row>
    <row r="1202" ht="15.75" customHeight="1" outlineLevel="1">
      <c r="A1202" s="23"/>
      <c r="B1202" s="71"/>
      <c r="C1202" s="71"/>
      <c r="D1202" s="71"/>
      <c r="E1202" s="314"/>
      <c r="F1202" s="311" t="str">
        <f>Lists!V61</f>
        <v>Carbon Fiber, short fibers - Thermocompression  - Europe</v>
      </c>
      <c r="G1202" s="311">
        <f t="array" ref="G1202">XLOOKUP(1,('Emission Factors'!$E$5:$E$488='GHG emissions calculations'!$F1202)*('Emission Factors'!$H$5:$H$488='GHG emissions calculations'!$H1202),INDEX('Emission Factors'!$E$5:$T$488,0,MATCH('GHG emissions calculations'!G$6,'Emission Factors'!$E$5:$T$5,0)),"",0)</f>
        <v>3</v>
      </c>
      <c r="H1202" s="311" t="s">
        <v>237</v>
      </c>
      <c r="I1202" s="312" t="str">
        <f>IF(
    SUMIFS('Import data'!$L$25:$L$80,
           'Import data'!$J$25:$J$80, F1202,
           'Import data'!$G$25:$G$80, 'GHG emissions calculations'!$H1202,
           'Import data'!$I$25:$I$80,$E$1157) &lt;&gt; 0,
    SUMIFS('Import data'!$L$25:$L$80,
           'Import data'!$J$25:$J$80, F1202,
           'Import data'!$G$25:$G$80, 'GHG emissions calculations'!$H1202,
           'Import data'!$I$25:$I$80,$E$1157),
    ""
)</f>
        <v/>
      </c>
      <c r="J1202" s="311" t="str">
        <f t="array" ref="J1202">IF(
    XLOOKUP(F1202, 'Import data'!$J$26:$J$47, 'Import data'!$M$26:$M$47, "", 0) = "Please add the region-specific supplier emission factor or choose a different region available in the IAEG database.",
    "",
    XLOOKUP(F1202, 'Import data'!$J$26:$J$47, 'Import data'!$M$26:$M$47, "", 0)
)</f>
        <v/>
      </c>
      <c r="K1202" s="311" t="str">
        <f t="array" ref="K1202">IFERROR(
    XLOOKUP(F1202,
            _xlws.FILTER('Supplier Emission'!$G$15:$G$49,
                   ('Supplier Emission'!$D$15:$D$49=H1202) * ('Supplier Emission'!$F$15:$F$49=$E$1157)),
            _xlws.FILTER('Supplier Emission'!$I$15:$I$49,
                   ('Supplier Emission'!$D$15:$D$49=H1202) * ('Supplier Emission'!$F$15:$F$49=$E$1157)),
            ""),
    "")</f>
        <v/>
      </c>
      <c r="L1202" s="311" t="str">
        <f t="array" ref="L1202">IFERROR(
    XLOOKUP(F1202,
            _xlws.FILTER('Supplier Emission'!$G$15:$G$49,
                   ('Supplier Emission'!$D$15:$D$49=H1202) * ('Supplier Emission'!$F$15:$F$49=$E$1157)),
            _xlws.FILTER('Supplier Emission'!$J$15:$J$49,
                   ('Supplier Emission'!$D$15:$D$49=H1202) * ('Supplier Emission'!$F$15:$F$49=$E$1157)),
            ""),
    "")</f>
        <v/>
      </c>
      <c r="M1202" s="311" t="str">
        <f t="array" ref="M1202">IFERROR(
    XLOOKUP(F1202,
            _xlws.FILTER('Supplier Emission'!$G$15:$G$49,
                   ('Supplier Emission'!$D$15:$D$49=H1202) * ('Supplier Emission'!$F$15:$F$49=$E$1157)),
            _xlws.FILTER('Supplier Emission'!$M$15:$M$49,
                   ('Supplier Emission'!$D$15:$D$49=H1202) * ('Supplier Emission'!$F$15:$F$49=$E$1157)),
            ""),
    "")</f>
        <v/>
      </c>
      <c r="N1202" s="311" t="str">
        <f t="array" ref="N1202">IFERROR(
    XLOOKUP(F1202,
            _xlws.FILTER('Supplier Emission'!$G$15:$G$49,
                   ('Supplier Emission'!$D$15:$D$49=H1202) * ('Supplier Emission'!$F$15:$F$49=$E$1157)),
            _xlws.FILTER('Supplier Emission'!$H$15:$H$49,
                   ('Supplier Emission'!$D$15:$D$49=H1202) * ('Supplier Emission'!$F$15:$F$49=$E$1157)),
            ""),
    "")</f>
        <v/>
      </c>
      <c r="O1202" s="311" t="str">
        <f t="array" ref="O1202">XLOOKUP(1,('Emission Factors'!$E$5:$E$488='GHG emissions calculations'!$F1202)*('Emission Factors'!$H$5:$H$488='GHG emissions calculations'!$H1202),INDEX('Emission Factors'!$E$5:$T$488,0,MATCH('GHG emissions calculations'!O$6,'Emission Factors'!$E$5:$T$5,0)),"",0)</f>
        <v>Fibre de carbone (CF, depuis PAN, fibres courtes)</v>
      </c>
      <c r="P1202" s="313">
        <f t="array" ref="P1202">IFERROR(
    INDEX('Emission Factors'!$E$5:$P$488,
          MATCH(1,
                ('Emission Factors'!$E$5:$E$488 = 'GHG emissions calculations'!$F1202) *
                ('Emission Factors'!$H$5:$H$488 = 'GHG emissions calculations'!$H1202),
                0),
          MATCH('GHG emissions calculations'!P$6,'Emission Factors'!$E$5:$P$5,0)),
    "")</f>
        <v>18.4</v>
      </c>
      <c r="Q1202" s="311" t="str">
        <f t="array" ref="Q1202">IFERROR(
    IF(
        INDEX('Emission Factors'!$E$5:$P$488,
              MATCH(1,
                    ('Emission Factors'!$E$5:$E$488 = 'GHG emissions calculations'!$F1202) *
                    ('Emission Factors'!$H$5:$H$488 = 'GHG emissions calculations'!$H1202),
                    0),
              MATCH('GHG emissions calculations'!Q$6, 'Emission Factors'!$E$5:$P$5, 0)) &lt;&gt; "",
        INDEX('Emission Factors'!$E$5:$P$488,
              MATCH(1,
                    ('Emission Factors'!$E$5:$E$488 = 'GHG emissions calculations'!$F1202) *
                    ('Emission Factors'!$H$5:$H$488 = 'GHG emissions calculations'!$H1202),
                    0),
              MATCH('GHG emissions calculations'!Q$6, 'Emission Factors'!$E$5:$P$5, 0)),
        ""),
    "")</f>
        <v>kgCO2e/kg</v>
      </c>
      <c r="R1202" s="311" t="str">
        <f t="array" ref="R1202">IFERROR(
    IF(
        INDEX('Emission Factors'!$E$5:$R$488,
              MATCH(1,
                    ('Emission Factors'!$E$5:$E$488 = 'GHG emissions calculations'!$F1202) *
                    ('Emission Factors'!$H$5:$H$488 = 'GHG emissions calculations'!$H1202),
                    0),
              MATCH('GHG emissions calculations'!R$6, 'Emission Factors'!$E$5:$R$5, 0)) &lt;&gt; "",
        INDEX('Emission Factors'!$E$5:$R$488,
              MATCH(1,
                    ('Emission Factors'!$E$5:$E$488 = 'GHG emissions calculations'!$F1202) *
                    ('Emission Factors'!$H$5:$H$488 = 'GHG emissions calculations'!$H1202),
                    0),
              MATCH('GHG emissions calculations'!R$6, 'Emission Factors'!$E$5:$R$5, 0)),
        ""),
    "")</f>
        <v>Europe</v>
      </c>
      <c r="S1202" s="312">
        <f t="shared" si="2"/>
        <v>0</v>
      </c>
      <c r="T1202" s="23"/>
    </row>
    <row r="1203" ht="15.75" customHeight="1" outlineLevel="1">
      <c r="A1203" s="23"/>
      <c r="B1203" s="71"/>
      <c r="C1203" s="71"/>
      <c r="D1203" s="71"/>
      <c r="E1203" s="314"/>
      <c r="F1203" s="311" t="str">
        <f>Lists!V66</f>
        <v>Carbon Fiber, short fibers - Thermocompression  - Global or unspecified region</v>
      </c>
      <c r="G1203" s="311">
        <f t="array" ref="G1203">XLOOKUP(1,('Emission Factors'!$E$5:$E$488='GHG emissions calculations'!$F1203)*('Emission Factors'!$H$5:$H$488='GHG emissions calculations'!$H1203),INDEX('Emission Factors'!$E$5:$T$488,0,MATCH('GHG emissions calculations'!G$6,'Emission Factors'!$E$5:$T$5,0)),"",0)</f>
        <v>3</v>
      </c>
      <c r="H1203" s="311" t="s">
        <v>237</v>
      </c>
      <c r="I1203" s="312" t="str">
        <f>IF(
    SUMIFS('Import data'!$L$25:$L$80,
           'Import data'!$J$25:$J$80, F1203,
           'Import data'!$G$25:$G$80, 'GHG emissions calculations'!$H1203,
           'Import data'!$I$25:$I$80,$E$1157) &lt;&gt; 0,
    SUMIFS('Import data'!$L$25:$L$80,
           'Import data'!$J$25:$J$80, F1203,
           'Import data'!$G$25:$G$80, 'GHG emissions calculations'!$H1203,
           'Import data'!$I$25:$I$80,$E$1157),
    ""
)</f>
        <v/>
      </c>
      <c r="J1203" s="311" t="str">
        <f t="array" ref="J1203">IF(
    XLOOKUP(F1203, 'Import data'!$J$26:$J$47, 'Import data'!$M$26:$M$47, "", 0) = "Please add the region-specific supplier emission factor or choose a different region available in the IAEG database.",
    "",
    XLOOKUP(F1203, 'Import data'!$J$26:$J$47, 'Import data'!$M$26:$M$47, "", 0)
)</f>
        <v/>
      </c>
      <c r="K1203" s="311" t="str">
        <f t="array" ref="K1203">IFERROR(
    XLOOKUP(F1203,
            _xlws.FILTER('Supplier Emission'!$G$15:$G$49,
                   ('Supplier Emission'!$D$15:$D$49=H1203) * ('Supplier Emission'!$F$15:$F$49=$E$1157)),
            _xlws.FILTER('Supplier Emission'!$I$15:$I$49,
                   ('Supplier Emission'!$D$15:$D$49=H1203) * ('Supplier Emission'!$F$15:$F$49=$E$1157)),
            ""),
    "")</f>
        <v/>
      </c>
      <c r="L1203" s="311" t="str">
        <f t="array" ref="L1203">IFERROR(
    XLOOKUP(F1203,
            _xlws.FILTER('Supplier Emission'!$G$15:$G$49,
                   ('Supplier Emission'!$D$15:$D$49=H1203) * ('Supplier Emission'!$F$15:$F$49=$E$1157)),
            _xlws.FILTER('Supplier Emission'!$J$15:$J$49,
                   ('Supplier Emission'!$D$15:$D$49=H1203) * ('Supplier Emission'!$F$15:$F$49=$E$1157)),
            ""),
    "")</f>
        <v/>
      </c>
      <c r="M1203" s="311" t="str">
        <f t="array" ref="M1203">IFERROR(
    XLOOKUP(F1203,
            _xlws.FILTER('Supplier Emission'!$G$15:$G$49,
                   ('Supplier Emission'!$D$15:$D$49=H1203) * ('Supplier Emission'!$F$15:$F$49=$E$1157)),
            _xlws.FILTER('Supplier Emission'!$M$15:$M$49,
                   ('Supplier Emission'!$D$15:$D$49=H1203) * ('Supplier Emission'!$F$15:$F$49=$E$1157)),
            ""),
    "")</f>
        <v/>
      </c>
      <c r="N1203" s="311" t="str">
        <f t="array" ref="N1203">IFERROR(
    XLOOKUP(F1203,
            _xlws.FILTER('Supplier Emission'!$G$15:$G$49,
                   ('Supplier Emission'!$D$15:$D$49=H1203) * ('Supplier Emission'!$F$15:$F$49=$E$1157)),
            _xlws.FILTER('Supplier Emission'!$H$15:$H$49,
                   ('Supplier Emission'!$D$15:$D$49=H1203) * ('Supplier Emission'!$F$15:$F$49=$E$1157)),
            ""),
    "")</f>
        <v/>
      </c>
      <c r="O1203" s="311" t="str">
        <f t="array" ref="O1203">XLOOKUP(1,('Emission Factors'!$E$5:$E$488='GHG emissions calculations'!$F1203)*('Emission Factors'!$H$5:$H$488='GHG emissions calculations'!$H1203),INDEX('Emission Factors'!$E$5:$T$488,0,MATCH('GHG emissions calculations'!O$6,'Emission Factors'!$E$5:$T$5,0)),"",0)</f>
        <v>Fibre de carbone (CF, depuis PAN, fibres courtes) + Thermocompression</v>
      </c>
      <c r="P1203" s="313">
        <f t="array" ref="P1203">IFERROR(
    INDEX('Emission Factors'!$E$5:$P$488,
          MATCH(1,
                ('Emission Factors'!$E$5:$E$488 = 'GHG emissions calculations'!$F1203) *
                ('Emission Factors'!$H$5:$H$488 = 'GHG emissions calculations'!$H1203),
                0),
          MATCH('GHG emissions calculations'!P$6,'Emission Factors'!$E$5:$P$5,0)),
    "")</f>
        <v>18.4</v>
      </c>
      <c r="Q1203" s="311" t="str">
        <f t="array" ref="Q1203">IFERROR(
    IF(
        INDEX('Emission Factors'!$E$5:$P$488,
              MATCH(1,
                    ('Emission Factors'!$E$5:$E$488 = 'GHG emissions calculations'!$F1203) *
                    ('Emission Factors'!$H$5:$H$488 = 'GHG emissions calculations'!$H1203),
                    0),
              MATCH('GHG emissions calculations'!Q$6, 'Emission Factors'!$E$5:$P$5, 0)) &lt;&gt; "",
        INDEX('Emission Factors'!$E$5:$P$488,
              MATCH(1,
                    ('Emission Factors'!$E$5:$E$488 = 'GHG emissions calculations'!$F1203) *
                    ('Emission Factors'!$H$5:$H$488 = 'GHG emissions calculations'!$H1203),
                    0),
              MATCH('GHG emissions calculations'!Q$6, 'Emission Factors'!$E$5:$P$5, 0)),
        ""),
    "")</f>
        <v>kgCO2e/kg</v>
      </c>
      <c r="R1203" s="311" t="str">
        <f t="array" ref="R1203">IFERROR(
    IF(
        INDEX('Emission Factors'!$E$5:$R$488,
              MATCH(1,
                    ('Emission Factors'!$E$5:$E$488 = 'GHG emissions calculations'!$F1203) *
                    ('Emission Factors'!$H$5:$H$488 = 'GHG emissions calculations'!$H1203),
                    0),
              MATCH('GHG emissions calculations'!R$6, 'Emission Factors'!$E$5:$R$5, 0)) &lt;&gt; "",
        INDEX('Emission Factors'!$E$5:$R$488,
              MATCH(1,
                    ('Emission Factors'!$E$5:$E$488 = 'GHG emissions calculations'!$F1203) *
                    ('Emission Factors'!$H$5:$H$488 = 'GHG emissions calculations'!$H1203),
                    0),
              MATCH('GHG emissions calculations'!R$6, 'Emission Factors'!$E$5:$R$5, 0)),
        ""),
    "")</f>
        <v>Global or unspecified region</v>
      </c>
      <c r="S1203" s="312">
        <f t="shared" si="2"/>
        <v>0</v>
      </c>
      <c r="T1203" s="23"/>
    </row>
    <row r="1204" ht="15.75" customHeight="1" outlineLevel="1">
      <c r="A1204" s="23"/>
      <c r="B1204" s="71"/>
      <c r="C1204" s="71"/>
      <c r="D1204" s="71"/>
      <c r="E1204" s="314"/>
      <c r="F1204" s="311" t="str">
        <f>Lists!V65</f>
        <v>Carbon Fiber, short fibers - Thermocompression  - Middle East</v>
      </c>
      <c r="G1204" s="311" t="str">
        <f t="array" ref="G1204">XLOOKUP(1,('Emission Factors'!$E$5:$E$488='GHG emissions calculations'!$F1204)*('Emission Factors'!$H$5:$H$488='GHG emissions calculations'!$H1204),INDEX('Emission Factors'!$E$5:$T$488,0,MATCH('GHG emissions calculations'!G$6,'Emission Factors'!$E$5:$T$5,0)),"",0)</f>
        <v/>
      </c>
      <c r="H1204" s="311" t="s">
        <v>237</v>
      </c>
      <c r="I1204" s="312" t="str">
        <f>IF(
    SUMIFS('Import data'!$L$25:$L$80,
           'Import data'!$J$25:$J$80, F1204,
           'Import data'!$G$25:$G$80, 'GHG emissions calculations'!$H1204,
           'Import data'!$I$25:$I$80,$E$1157) &lt;&gt; 0,
    SUMIFS('Import data'!$L$25:$L$80,
           'Import data'!$J$25:$J$80, F1204,
           'Import data'!$G$25:$G$80, 'GHG emissions calculations'!$H1204,
           'Import data'!$I$25:$I$80,$E$1157),
    ""
)</f>
        <v/>
      </c>
      <c r="J1204" s="311" t="str">
        <f t="array" ref="J1204">IF(
    XLOOKUP(F1204, 'Import data'!$J$26:$J$47, 'Import data'!$M$26:$M$47, "", 0) = "Please add the region-specific supplier emission factor or choose a different region available in the IAEG database.",
    "",
    XLOOKUP(F1204, 'Import data'!$J$26:$J$47, 'Import data'!$M$26:$M$47, "", 0)
)</f>
        <v/>
      </c>
      <c r="K1204" s="311" t="str">
        <f t="array" ref="K1204">IFERROR(
    XLOOKUP(F1204,
            _xlws.FILTER('Supplier Emission'!$G$15:$G$49,
                   ('Supplier Emission'!$D$15:$D$49=H1204) * ('Supplier Emission'!$F$15:$F$49=$E$1157)),
            _xlws.FILTER('Supplier Emission'!$I$15:$I$49,
                   ('Supplier Emission'!$D$15:$D$49=H1204) * ('Supplier Emission'!$F$15:$F$49=$E$1157)),
            ""),
    "")</f>
        <v/>
      </c>
      <c r="L1204" s="311" t="str">
        <f t="array" ref="L1204">IFERROR(
    XLOOKUP(F1204,
            _xlws.FILTER('Supplier Emission'!$G$15:$G$49,
                   ('Supplier Emission'!$D$15:$D$49=H1204) * ('Supplier Emission'!$F$15:$F$49=$E$1157)),
            _xlws.FILTER('Supplier Emission'!$J$15:$J$49,
                   ('Supplier Emission'!$D$15:$D$49=H1204) * ('Supplier Emission'!$F$15:$F$49=$E$1157)),
            ""),
    "")</f>
        <v/>
      </c>
      <c r="M1204" s="311" t="str">
        <f t="array" ref="M1204">IFERROR(
    XLOOKUP(F1204,
            _xlws.FILTER('Supplier Emission'!$G$15:$G$49,
                   ('Supplier Emission'!$D$15:$D$49=H1204) * ('Supplier Emission'!$F$15:$F$49=$E$1157)),
            _xlws.FILTER('Supplier Emission'!$M$15:$M$49,
                   ('Supplier Emission'!$D$15:$D$49=H1204) * ('Supplier Emission'!$F$15:$F$49=$E$1157)),
            ""),
    "")</f>
        <v/>
      </c>
      <c r="N1204" s="311" t="str">
        <f t="array" ref="N1204">IFERROR(
    XLOOKUP(F1204,
            _xlws.FILTER('Supplier Emission'!$G$15:$G$49,
                   ('Supplier Emission'!$D$15:$D$49=H1204) * ('Supplier Emission'!$F$15:$F$49=$E$1157)),
            _xlws.FILTER('Supplier Emission'!$H$15:$H$49,
                   ('Supplier Emission'!$D$15:$D$49=H1204) * ('Supplier Emission'!$F$15:$F$49=$E$1157)),
            ""),
    "")</f>
        <v/>
      </c>
      <c r="O1204" s="311" t="str">
        <f t="array" ref="O1204">XLOOKUP(1,('Emission Factors'!$E$5:$E$488='GHG emissions calculations'!$F1204)*('Emission Factors'!$H$5:$H$488='GHG emissions calculations'!$H1204),INDEX('Emission Factors'!$E$5:$T$488,0,MATCH('GHG emissions calculations'!O$6,'Emission Factors'!$E$5:$T$5,0)),"",0)</f>
        <v/>
      </c>
      <c r="P1204" s="313" t="str">
        <f t="array" ref="P1204">IFERROR(
    INDEX('Emission Factors'!$E$5:$P$488,
          MATCH(1,
                ('Emission Factors'!$E$5:$E$488 = 'GHG emissions calculations'!$F1204) *
                ('Emission Factors'!$H$5:$H$488 = 'GHG emissions calculations'!$H1204),
                0),
          MATCH('GHG emissions calculations'!P$6,'Emission Factors'!$E$5:$P$5,0)),
    "")</f>
        <v/>
      </c>
      <c r="Q1204" s="311" t="str">
        <f t="array" ref="Q1204">IFERROR(
    IF(
        INDEX('Emission Factors'!$E$5:$P$488,
              MATCH(1,
                    ('Emission Factors'!$E$5:$E$488 = 'GHG emissions calculations'!$F1204) *
                    ('Emission Factors'!$H$5:$H$488 = 'GHG emissions calculations'!$H1204),
                    0),
              MATCH('GHG emissions calculations'!Q$6, 'Emission Factors'!$E$5:$P$5, 0)) &lt;&gt; "",
        INDEX('Emission Factors'!$E$5:$P$488,
              MATCH(1,
                    ('Emission Factors'!$E$5:$E$488 = 'GHG emissions calculations'!$F1204) *
                    ('Emission Factors'!$H$5:$H$488 = 'GHG emissions calculations'!$H1204),
                    0),
              MATCH('GHG emissions calculations'!Q$6, 'Emission Factors'!$E$5:$P$5, 0)),
        ""),
    "")</f>
        <v/>
      </c>
      <c r="R1204" s="311" t="str">
        <f t="array" ref="R1204">IFERROR(
    IF(
        INDEX('Emission Factors'!$E$5:$R$488,
              MATCH(1,
                    ('Emission Factors'!$E$5:$E$488 = 'GHG emissions calculations'!$F1204) *
                    ('Emission Factors'!$H$5:$H$488 = 'GHG emissions calculations'!$H1204),
                    0),
              MATCH('GHG emissions calculations'!R$6, 'Emission Factors'!$E$5:$R$5, 0)) &lt;&gt; "",
        INDEX('Emission Factors'!$E$5:$R$488,
              MATCH(1,
                    ('Emission Factors'!$E$5:$E$488 = 'GHG emissions calculations'!$F1204) *
                    ('Emission Factors'!$H$5:$H$488 = 'GHG emissions calculations'!$H1204),
                    0),
              MATCH('GHG emissions calculations'!R$6, 'Emission Factors'!$E$5:$R$5, 0)),
        ""),
    "")</f>
        <v/>
      </c>
      <c r="S1204" s="312">
        <f t="shared" si="2"/>
        <v>0</v>
      </c>
      <c r="T1204" s="23"/>
    </row>
    <row r="1205" ht="15.75" customHeight="1" outlineLevel="1">
      <c r="A1205" s="23"/>
      <c r="B1205" s="71"/>
      <c r="C1205" s="71"/>
      <c r="D1205" s="71"/>
      <c r="E1205" s="314"/>
      <c r="F1205" s="311" t="str">
        <f>Lists!V64</f>
        <v>Carbon Fiber, short fibers - Thermocompression  - Oceania</v>
      </c>
      <c r="G1205" s="311" t="str">
        <f t="array" ref="G1205">XLOOKUP(1,('Emission Factors'!$E$5:$E$488='GHG emissions calculations'!$F1205)*('Emission Factors'!$H$5:$H$488='GHG emissions calculations'!$H1205),INDEX('Emission Factors'!$E$5:$T$488,0,MATCH('GHG emissions calculations'!G$6,'Emission Factors'!$E$5:$T$5,0)),"",0)</f>
        <v/>
      </c>
      <c r="H1205" s="311" t="s">
        <v>237</v>
      </c>
      <c r="I1205" s="312" t="str">
        <f>IF(
    SUMIFS('Import data'!$L$25:$L$80,
           'Import data'!$J$25:$J$80, F1205,
           'Import data'!$G$25:$G$80, 'GHG emissions calculations'!$H1205,
           'Import data'!$I$25:$I$80,$E$1157) &lt;&gt; 0,
    SUMIFS('Import data'!$L$25:$L$80,
           'Import data'!$J$25:$J$80, F1205,
           'Import data'!$G$25:$G$80, 'GHG emissions calculations'!$H1205,
           'Import data'!$I$25:$I$80,$E$1157),
    ""
)</f>
        <v/>
      </c>
      <c r="J1205" s="311" t="str">
        <f t="array" ref="J1205">IF(
    XLOOKUP(F1205, 'Import data'!$J$26:$J$47, 'Import data'!$M$26:$M$47, "", 0) = "Please add the region-specific supplier emission factor or choose a different region available in the IAEG database.",
    "",
    XLOOKUP(F1205, 'Import data'!$J$26:$J$47, 'Import data'!$M$26:$M$47, "", 0)
)</f>
        <v/>
      </c>
      <c r="K1205" s="311" t="str">
        <f t="array" ref="K1205">IFERROR(
    XLOOKUP(F1205,
            _xlws.FILTER('Supplier Emission'!$G$15:$G$49,
                   ('Supplier Emission'!$D$15:$D$49=H1205) * ('Supplier Emission'!$F$15:$F$49=$E$1157)),
            _xlws.FILTER('Supplier Emission'!$I$15:$I$49,
                   ('Supplier Emission'!$D$15:$D$49=H1205) * ('Supplier Emission'!$F$15:$F$49=$E$1157)),
            ""),
    "")</f>
        <v/>
      </c>
      <c r="L1205" s="311" t="str">
        <f t="array" ref="L1205">IFERROR(
    XLOOKUP(F1205,
            _xlws.FILTER('Supplier Emission'!$G$15:$G$49,
                   ('Supplier Emission'!$D$15:$D$49=H1205) * ('Supplier Emission'!$F$15:$F$49=$E$1157)),
            _xlws.FILTER('Supplier Emission'!$J$15:$J$49,
                   ('Supplier Emission'!$D$15:$D$49=H1205) * ('Supplier Emission'!$F$15:$F$49=$E$1157)),
            ""),
    "")</f>
        <v/>
      </c>
      <c r="M1205" s="311" t="str">
        <f t="array" ref="M1205">IFERROR(
    XLOOKUP(F1205,
            _xlws.FILTER('Supplier Emission'!$G$15:$G$49,
                   ('Supplier Emission'!$D$15:$D$49=H1205) * ('Supplier Emission'!$F$15:$F$49=$E$1157)),
            _xlws.FILTER('Supplier Emission'!$M$15:$M$49,
                   ('Supplier Emission'!$D$15:$D$49=H1205) * ('Supplier Emission'!$F$15:$F$49=$E$1157)),
            ""),
    "")</f>
        <v/>
      </c>
      <c r="N1205" s="311" t="str">
        <f t="array" ref="N1205">IFERROR(
    XLOOKUP(F1205,
            _xlws.FILTER('Supplier Emission'!$G$15:$G$49,
                   ('Supplier Emission'!$D$15:$D$49=H1205) * ('Supplier Emission'!$F$15:$F$49=$E$1157)),
            _xlws.FILTER('Supplier Emission'!$H$15:$H$49,
                   ('Supplier Emission'!$D$15:$D$49=H1205) * ('Supplier Emission'!$F$15:$F$49=$E$1157)),
            ""),
    "")</f>
        <v/>
      </c>
      <c r="O1205" s="311" t="str">
        <f t="array" ref="O1205">XLOOKUP(1,('Emission Factors'!$E$5:$E$488='GHG emissions calculations'!$F1205)*('Emission Factors'!$H$5:$H$488='GHG emissions calculations'!$H1205),INDEX('Emission Factors'!$E$5:$T$488,0,MATCH('GHG emissions calculations'!O$6,'Emission Factors'!$E$5:$T$5,0)),"",0)</f>
        <v/>
      </c>
      <c r="P1205" s="313" t="str">
        <f t="array" ref="P1205">IFERROR(
    INDEX('Emission Factors'!$E$5:$P$488,
          MATCH(1,
                ('Emission Factors'!$E$5:$E$488 = 'GHG emissions calculations'!$F1205) *
                ('Emission Factors'!$H$5:$H$488 = 'GHG emissions calculations'!$H1205),
                0),
          MATCH('GHG emissions calculations'!P$6,'Emission Factors'!$E$5:$P$5,0)),
    "")</f>
        <v/>
      </c>
      <c r="Q1205" s="311" t="str">
        <f t="array" ref="Q1205">IFERROR(
    IF(
        INDEX('Emission Factors'!$E$5:$P$488,
              MATCH(1,
                    ('Emission Factors'!$E$5:$E$488 = 'GHG emissions calculations'!$F1205) *
                    ('Emission Factors'!$H$5:$H$488 = 'GHG emissions calculations'!$H1205),
                    0),
              MATCH('GHG emissions calculations'!Q$6, 'Emission Factors'!$E$5:$P$5, 0)) &lt;&gt; "",
        INDEX('Emission Factors'!$E$5:$P$488,
              MATCH(1,
                    ('Emission Factors'!$E$5:$E$488 = 'GHG emissions calculations'!$F1205) *
                    ('Emission Factors'!$H$5:$H$488 = 'GHG emissions calculations'!$H1205),
                    0),
              MATCH('GHG emissions calculations'!Q$6, 'Emission Factors'!$E$5:$P$5, 0)),
        ""),
    "")</f>
        <v/>
      </c>
      <c r="R1205" s="311" t="str">
        <f t="array" ref="R1205">IFERROR(
    IF(
        INDEX('Emission Factors'!$E$5:$R$488,
              MATCH(1,
                    ('Emission Factors'!$E$5:$E$488 = 'GHG emissions calculations'!$F1205) *
                    ('Emission Factors'!$H$5:$H$488 = 'GHG emissions calculations'!$H1205),
                    0),
              MATCH('GHG emissions calculations'!R$6, 'Emission Factors'!$E$5:$R$5, 0)) &lt;&gt; "",
        INDEX('Emission Factors'!$E$5:$R$488,
              MATCH(1,
                    ('Emission Factors'!$E$5:$E$488 = 'GHG emissions calculations'!$F1205) *
                    ('Emission Factors'!$H$5:$H$488 = 'GHG emissions calculations'!$H1205),
                    0),
              MATCH('GHG emissions calculations'!R$6, 'Emission Factors'!$E$5:$R$5, 0)),
        ""),
    "")</f>
        <v/>
      </c>
      <c r="S1205" s="312">
        <f t="shared" si="2"/>
        <v>0</v>
      </c>
      <c r="T1205" s="23"/>
    </row>
    <row r="1206" ht="15.75" customHeight="1" outlineLevel="1">
      <c r="A1206" s="23"/>
      <c r="B1206" s="71"/>
      <c r="C1206" s="71"/>
      <c r="D1206" s="71"/>
      <c r="E1206" s="314"/>
      <c r="F1206" s="311" t="str">
        <f>Lists!V69</f>
        <v>Carbon Fiber, short fibers - Unspecified process - Africa</v>
      </c>
      <c r="G1206" s="311" t="str">
        <f t="array" ref="G1206">XLOOKUP(1,('Emission Factors'!$E$5:$E$488='GHG emissions calculations'!$F1206)*('Emission Factors'!$H$5:$H$488='GHG emissions calculations'!$H1206),INDEX('Emission Factors'!$E$5:$T$488,0,MATCH('GHG emissions calculations'!G$6,'Emission Factors'!$E$5:$T$5,0)),"",0)</f>
        <v/>
      </c>
      <c r="H1206" s="311" t="s">
        <v>237</v>
      </c>
      <c r="I1206" s="312" t="str">
        <f>IF(
    SUMIFS('Import data'!$L$25:$L$80,
           'Import data'!$J$25:$J$80, F1206,
           'Import data'!$G$25:$G$80, 'GHG emissions calculations'!$H1206,
           'Import data'!$I$25:$I$80,$E$1157) &lt;&gt; 0,
    SUMIFS('Import data'!$L$25:$L$80,
           'Import data'!$J$25:$J$80, F1206,
           'Import data'!$G$25:$G$80, 'GHG emissions calculations'!$H1206,
           'Import data'!$I$25:$I$80,$E$1157),
    ""
)</f>
        <v/>
      </c>
      <c r="J1206" s="311" t="str">
        <f t="array" ref="J1206">IF(
    XLOOKUP(F1206, 'Import data'!$J$26:$J$47, 'Import data'!$M$26:$M$47, "", 0) = "Please add the region-specific supplier emission factor or choose a different region available in the IAEG database.",
    "",
    XLOOKUP(F1206, 'Import data'!$J$26:$J$47, 'Import data'!$M$26:$M$47, "", 0)
)</f>
        <v/>
      </c>
      <c r="K1206" s="311" t="str">
        <f t="array" ref="K1206">IFERROR(
    XLOOKUP(F1206,
            _xlws.FILTER('Supplier Emission'!$G$15:$G$49,
                   ('Supplier Emission'!$D$15:$D$49=H1206) * ('Supplier Emission'!$F$15:$F$49=$E$1157)),
            _xlws.FILTER('Supplier Emission'!$I$15:$I$49,
                   ('Supplier Emission'!$D$15:$D$49=H1206) * ('Supplier Emission'!$F$15:$F$49=$E$1157)),
            ""),
    "")</f>
        <v/>
      </c>
      <c r="L1206" s="311" t="str">
        <f t="array" ref="L1206">IFERROR(
    XLOOKUP(F1206,
            _xlws.FILTER('Supplier Emission'!$G$15:$G$49,
                   ('Supplier Emission'!$D$15:$D$49=H1206) * ('Supplier Emission'!$F$15:$F$49=$E$1157)),
            _xlws.FILTER('Supplier Emission'!$J$15:$J$49,
                   ('Supplier Emission'!$D$15:$D$49=H1206) * ('Supplier Emission'!$F$15:$F$49=$E$1157)),
            ""),
    "")</f>
        <v/>
      </c>
      <c r="M1206" s="311" t="str">
        <f t="array" ref="M1206">IFERROR(
    XLOOKUP(F1206,
            _xlws.FILTER('Supplier Emission'!$G$15:$G$49,
                   ('Supplier Emission'!$D$15:$D$49=H1206) * ('Supplier Emission'!$F$15:$F$49=$E$1157)),
            _xlws.FILTER('Supplier Emission'!$M$15:$M$49,
                   ('Supplier Emission'!$D$15:$D$49=H1206) * ('Supplier Emission'!$F$15:$F$49=$E$1157)),
            ""),
    "")</f>
        <v/>
      </c>
      <c r="N1206" s="311" t="str">
        <f t="array" ref="N1206">IFERROR(
    XLOOKUP(F1206,
            _xlws.FILTER('Supplier Emission'!$G$15:$G$49,
                   ('Supplier Emission'!$D$15:$D$49=H1206) * ('Supplier Emission'!$F$15:$F$49=$E$1157)),
            _xlws.FILTER('Supplier Emission'!$H$15:$H$49,
                   ('Supplier Emission'!$D$15:$D$49=H1206) * ('Supplier Emission'!$F$15:$F$49=$E$1157)),
            ""),
    "")</f>
        <v/>
      </c>
      <c r="O1206" s="311" t="str">
        <f t="array" ref="O1206">XLOOKUP(1,('Emission Factors'!$E$5:$E$488='GHG emissions calculations'!$F1206)*('Emission Factors'!$H$5:$H$488='GHG emissions calculations'!$H1206),INDEX('Emission Factors'!$E$5:$T$488,0,MATCH('GHG emissions calculations'!O$6,'Emission Factors'!$E$5:$T$5,0)),"",0)</f>
        <v/>
      </c>
      <c r="P1206" s="313" t="str">
        <f t="array" ref="P1206">IFERROR(
    INDEX('Emission Factors'!$E$5:$P$488,
          MATCH(1,
                ('Emission Factors'!$E$5:$E$488 = 'GHG emissions calculations'!$F1206) *
                ('Emission Factors'!$H$5:$H$488 = 'GHG emissions calculations'!$H1206),
                0),
          MATCH('GHG emissions calculations'!P$6,'Emission Factors'!$E$5:$P$5,0)),
    "")</f>
        <v/>
      </c>
      <c r="Q1206" s="311" t="str">
        <f t="array" ref="Q1206">IFERROR(
    IF(
        INDEX('Emission Factors'!$E$5:$P$488,
              MATCH(1,
                    ('Emission Factors'!$E$5:$E$488 = 'GHG emissions calculations'!$F1206) *
                    ('Emission Factors'!$H$5:$H$488 = 'GHG emissions calculations'!$H1206),
                    0),
              MATCH('GHG emissions calculations'!Q$6, 'Emission Factors'!$E$5:$P$5, 0)) &lt;&gt; "",
        INDEX('Emission Factors'!$E$5:$P$488,
              MATCH(1,
                    ('Emission Factors'!$E$5:$E$488 = 'GHG emissions calculations'!$F1206) *
                    ('Emission Factors'!$H$5:$H$488 = 'GHG emissions calculations'!$H1206),
                    0),
              MATCH('GHG emissions calculations'!Q$6, 'Emission Factors'!$E$5:$P$5, 0)),
        ""),
    "")</f>
        <v/>
      </c>
      <c r="R1206" s="311" t="str">
        <f t="array" ref="R1206">IFERROR(
    IF(
        INDEX('Emission Factors'!$E$5:$R$488,
              MATCH(1,
                    ('Emission Factors'!$E$5:$E$488 = 'GHG emissions calculations'!$F1206) *
                    ('Emission Factors'!$H$5:$H$488 = 'GHG emissions calculations'!$H1206),
                    0),
              MATCH('GHG emissions calculations'!R$6, 'Emission Factors'!$E$5:$R$5, 0)) &lt;&gt; "",
        INDEX('Emission Factors'!$E$5:$R$488,
              MATCH(1,
                    ('Emission Factors'!$E$5:$E$488 = 'GHG emissions calculations'!$F1206) *
                    ('Emission Factors'!$H$5:$H$488 = 'GHG emissions calculations'!$H1206),
                    0),
              MATCH('GHG emissions calculations'!R$6, 'Emission Factors'!$E$5:$R$5, 0)),
        ""),
    "")</f>
        <v/>
      </c>
      <c r="S1206" s="312">
        <f t="shared" si="2"/>
        <v>0</v>
      </c>
      <c r="T1206" s="23"/>
    </row>
    <row r="1207" ht="15.75" customHeight="1" outlineLevel="1">
      <c r="A1207" s="23"/>
      <c r="B1207" s="71"/>
      <c r="C1207" s="71"/>
      <c r="D1207" s="71"/>
      <c r="E1207" s="314"/>
      <c r="F1207" s="311" t="str">
        <f>Lists!V67</f>
        <v>Carbon Fiber, short fibers - Unspecified process - America</v>
      </c>
      <c r="G1207" s="311" t="str">
        <f t="array" ref="G1207">XLOOKUP(1,('Emission Factors'!$E$5:$E$488='GHG emissions calculations'!$F1207)*('Emission Factors'!$H$5:$H$488='GHG emissions calculations'!$H1207),INDEX('Emission Factors'!$E$5:$T$488,0,MATCH('GHG emissions calculations'!G$6,'Emission Factors'!$E$5:$T$5,0)),"",0)</f>
        <v/>
      </c>
      <c r="H1207" s="311" t="s">
        <v>237</v>
      </c>
      <c r="I1207" s="312" t="str">
        <f>IF(
    SUMIFS('Import data'!$L$25:$L$80,
           'Import data'!$J$25:$J$80, F1207,
           'Import data'!$G$25:$G$80, 'GHG emissions calculations'!$H1207,
           'Import data'!$I$25:$I$80,$E$1157) &lt;&gt; 0,
    SUMIFS('Import data'!$L$25:$L$80,
           'Import data'!$J$25:$J$80, F1207,
           'Import data'!$G$25:$G$80, 'GHG emissions calculations'!$H1207,
           'Import data'!$I$25:$I$80,$E$1157),
    ""
)</f>
        <v/>
      </c>
      <c r="J1207" s="311" t="str">
        <f t="array" ref="J1207">IF(
    XLOOKUP(F1207, 'Import data'!$J$26:$J$47, 'Import data'!$M$26:$M$47, "", 0) = "Please add the region-specific supplier emission factor or choose a different region available in the IAEG database.",
    "",
    XLOOKUP(F1207, 'Import data'!$J$26:$J$47, 'Import data'!$M$26:$M$47, "", 0)
)</f>
        <v/>
      </c>
      <c r="K1207" s="311" t="str">
        <f t="array" ref="K1207">IFERROR(
    XLOOKUP(F1207,
            _xlws.FILTER('Supplier Emission'!$G$15:$G$49,
                   ('Supplier Emission'!$D$15:$D$49=H1207) * ('Supplier Emission'!$F$15:$F$49=$E$1157)),
            _xlws.FILTER('Supplier Emission'!$I$15:$I$49,
                   ('Supplier Emission'!$D$15:$D$49=H1207) * ('Supplier Emission'!$F$15:$F$49=$E$1157)),
            ""),
    "")</f>
        <v/>
      </c>
      <c r="L1207" s="311" t="str">
        <f t="array" ref="L1207">IFERROR(
    XLOOKUP(F1207,
            _xlws.FILTER('Supplier Emission'!$G$15:$G$49,
                   ('Supplier Emission'!$D$15:$D$49=H1207) * ('Supplier Emission'!$F$15:$F$49=$E$1157)),
            _xlws.FILTER('Supplier Emission'!$J$15:$J$49,
                   ('Supplier Emission'!$D$15:$D$49=H1207) * ('Supplier Emission'!$F$15:$F$49=$E$1157)),
            ""),
    "")</f>
        <v/>
      </c>
      <c r="M1207" s="311" t="str">
        <f t="array" ref="M1207">IFERROR(
    XLOOKUP(F1207,
            _xlws.FILTER('Supplier Emission'!$G$15:$G$49,
                   ('Supplier Emission'!$D$15:$D$49=H1207) * ('Supplier Emission'!$F$15:$F$49=$E$1157)),
            _xlws.FILTER('Supplier Emission'!$M$15:$M$49,
                   ('Supplier Emission'!$D$15:$D$49=H1207) * ('Supplier Emission'!$F$15:$F$49=$E$1157)),
            ""),
    "")</f>
        <v/>
      </c>
      <c r="N1207" s="311" t="str">
        <f t="array" ref="N1207">IFERROR(
    XLOOKUP(F1207,
            _xlws.FILTER('Supplier Emission'!$G$15:$G$49,
                   ('Supplier Emission'!$D$15:$D$49=H1207) * ('Supplier Emission'!$F$15:$F$49=$E$1157)),
            _xlws.FILTER('Supplier Emission'!$H$15:$H$49,
                   ('Supplier Emission'!$D$15:$D$49=H1207) * ('Supplier Emission'!$F$15:$F$49=$E$1157)),
            ""),
    "")</f>
        <v/>
      </c>
      <c r="O1207" s="311" t="str">
        <f t="array" ref="O1207">XLOOKUP(1,('Emission Factors'!$E$5:$E$488='GHG emissions calculations'!$F1207)*('Emission Factors'!$H$5:$H$488='GHG emissions calculations'!$H1207),INDEX('Emission Factors'!$E$5:$T$488,0,MATCH('GHG emissions calculations'!O$6,'Emission Factors'!$E$5:$T$5,0)),"",0)</f>
        <v/>
      </c>
      <c r="P1207" s="313" t="str">
        <f t="array" ref="P1207">IFERROR(
    INDEX('Emission Factors'!$E$5:$P$488,
          MATCH(1,
                ('Emission Factors'!$E$5:$E$488 = 'GHG emissions calculations'!$F1207) *
                ('Emission Factors'!$H$5:$H$488 = 'GHG emissions calculations'!$H1207),
                0),
          MATCH('GHG emissions calculations'!P$6,'Emission Factors'!$E$5:$P$5,0)),
    "")</f>
        <v/>
      </c>
      <c r="Q1207" s="311" t="str">
        <f t="array" ref="Q1207">IFERROR(
    IF(
        INDEX('Emission Factors'!$E$5:$P$488,
              MATCH(1,
                    ('Emission Factors'!$E$5:$E$488 = 'GHG emissions calculations'!$F1207) *
                    ('Emission Factors'!$H$5:$H$488 = 'GHG emissions calculations'!$H1207),
                    0),
              MATCH('GHG emissions calculations'!Q$6, 'Emission Factors'!$E$5:$P$5, 0)) &lt;&gt; "",
        INDEX('Emission Factors'!$E$5:$P$488,
              MATCH(1,
                    ('Emission Factors'!$E$5:$E$488 = 'GHG emissions calculations'!$F1207) *
                    ('Emission Factors'!$H$5:$H$488 = 'GHG emissions calculations'!$H1207),
                    0),
              MATCH('GHG emissions calculations'!Q$6, 'Emission Factors'!$E$5:$P$5, 0)),
        ""),
    "")</f>
        <v/>
      </c>
      <c r="R1207" s="311" t="str">
        <f t="array" ref="R1207">IFERROR(
    IF(
        INDEX('Emission Factors'!$E$5:$R$488,
              MATCH(1,
                    ('Emission Factors'!$E$5:$E$488 = 'GHG emissions calculations'!$F1207) *
                    ('Emission Factors'!$H$5:$H$488 = 'GHG emissions calculations'!$H1207),
                    0),
              MATCH('GHG emissions calculations'!R$6, 'Emission Factors'!$E$5:$R$5, 0)) &lt;&gt; "",
        INDEX('Emission Factors'!$E$5:$R$488,
              MATCH(1,
                    ('Emission Factors'!$E$5:$E$488 = 'GHG emissions calculations'!$F1207) *
                    ('Emission Factors'!$H$5:$H$488 = 'GHG emissions calculations'!$H1207),
                    0),
              MATCH('GHG emissions calculations'!R$6, 'Emission Factors'!$E$5:$R$5, 0)),
        ""),
    "")</f>
        <v/>
      </c>
      <c r="S1207" s="312">
        <f t="shared" si="2"/>
        <v>0</v>
      </c>
      <c r="T1207" s="23"/>
    </row>
    <row r="1208" ht="15.75" customHeight="1" outlineLevel="1">
      <c r="A1208" s="23"/>
      <c r="B1208" s="71"/>
      <c r="C1208" s="71"/>
      <c r="D1208" s="71"/>
      <c r="E1208" s="314"/>
      <c r="F1208" s="311" t="str">
        <f>Lists!V70</f>
        <v>Carbon Fiber, short fibers - Unspecified process - Asia</v>
      </c>
      <c r="G1208" s="311" t="str">
        <f t="array" ref="G1208">XLOOKUP(1,('Emission Factors'!$E$5:$E$488='GHG emissions calculations'!$F1208)*('Emission Factors'!$H$5:$H$488='GHG emissions calculations'!$H1208),INDEX('Emission Factors'!$E$5:$T$488,0,MATCH('GHG emissions calculations'!G$6,'Emission Factors'!$E$5:$T$5,0)),"",0)</f>
        <v/>
      </c>
      <c r="H1208" s="311" t="s">
        <v>237</v>
      </c>
      <c r="I1208" s="312" t="str">
        <f>IF(
    SUMIFS('Import data'!$L$25:$L$80,
           'Import data'!$J$25:$J$80, F1208,
           'Import data'!$G$25:$G$80, 'GHG emissions calculations'!$H1208,
           'Import data'!$I$25:$I$80,$E$1157) &lt;&gt; 0,
    SUMIFS('Import data'!$L$25:$L$80,
           'Import data'!$J$25:$J$80, F1208,
           'Import data'!$G$25:$G$80, 'GHG emissions calculations'!$H1208,
           'Import data'!$I$25:$I$80,$E$1157),
    ""
)</f>
        <v/>
      </c>
      <c r="J1208" s="311" t="str">
        <f t="array" ref="J1208">IF(
    XLOOKUP(F1208, 'Import data'!$J$26:$J$47, 'Import data'!$M$26:$M$47, "", 0) = "Please add the region-specific supplier emission factor or choose a different region available in the IAEG database.",
    "",
    XLOOKUP(F1208, 'Import data'!$J$26:$J$47, 'Import data'!$M$26:$M$47, "", 0)
)</f>
        <v/>
      </c>
      <c r="K1208" s="311" t="str">
        <f t="array" ref="K1208">IFERROR(
    XLOOKUP(F1208,
            _xlws.FILTER('Supplier Emission'!$G$15:$G$49,
                   ('Supplier Emission'!$D$15:$D$49=H1208) * ('Supplier Emission'!$F$15:$F$49=$E$1157)),
            _xlws.FILTER('Supplier Emission'!$I$15:$I$49,
                   ('Supplier Emission'!$D$15:$D$49=H1208) * ('Supplier Emission'!$F$15:$F$49=$E$1157)),
            ""),
    "")</f>
        <v/>
      </c>
      <c r="L1208" s="311" t="str">
        <f t="array" ref="L1208">IFERROR(
    XLOOKUP(F1208,
            _xlws.FILTER('Supplier Emission'!$G$15:$G$49,
                   ('Supplier Emission'!$D$15:$D$49=H1208) * ('Supplier Emission'!$F$15:$F$49=$E$1157)),
            _xlws.FILTER('Supplier Emission'!$J$15:$J$49,
                   ('Supplier Emission'!$D$15:$D$49=H1208) * ('Supplier Emission'!$F$15:$F$49=$E$1157)),
            ""),
    "")</f>
        <v/>
      </c>
      <c r="M1208" s="311" t="str">
        <f t="array" ref="M1208">IFERROR(
    XLOOKUP(F1208,
            _xlws.FILTER('Supplier Emission'!$G$15:$G$49,
                   ('Supplier Emission'!$D$15:$D$49=H1208) * ('Supplier Emission'!$F$15:$F$49=$E$1157)),
            _xlws.FILTER('Supplier Emission'!$M$15:$M$49,
                   ('Supplier Emission'!$D$15:$D$49=H1208) * ('Supplier Emission'!$F$15:$F$49=$E$1157)),
            ""),
    "")</f>
        <v/>
      </c>
      <c r="N1208" s="311" t="str">
        <f t="array" ref="N1208">IFERROR(
    XLOOKUP(F1208,
            _xlws.FILTER('Supplier Emission'!$G$15:$G$49,
                   ('Supplier Emission'!$D$15:$D$49=H1208) * ('Supplier Emission'!$F$15:$F$49=$E$1157)),
            _xlws.FILTER('Supplier Emission'!$H$15:$H$49,
                   ('Supplier Emission'!$D$15:$D$49=H1208) * ('Supplier Emission'!$F$15:$F$49=$E$1157)),
            ""),
    "")</f>
        <v/>
      </c>
      <c r="O1208" s="311" t="str">
        <f t="array" ref="O1208">XLOOKUP(1,('Emission Factors'!$E$5:$E$488='GHG emissions calculations'!$F1208)*('Emission Factors'!$H$5:$H$488='GHG emissions calculations'!$H1208),INDEX('Emission Factors'!$E$5:$T$488,0,MATCH('GHG emissions calculations'!O$6,'Emission Factors'!$E$5:$T$5,0)),"",0)</f>
        <v/>
      </c>
      <c r="P1208" s="313" t="str">
        <f t="array" ref="P1208">IFERROR(
    INDEX('Emission Factors'!$E$5:$P$488,
          MATCH(1,
                ('Emission Factors'!$E$5:$E$488 = 'GHG emissions calculations'!$F1208) *
                ('Emission Factors'!$H$5:$H$488 = 'GHG emissions calculations'!$H1208),
                0),
          MATCH('GHG emissions calculations'!P$6,'Emission Factors'!$E$5:$P$5,0)),
    "")</f>
        <v/>
      </c>
      <c r="Q1208" s="311" t="str">
        <f t="array" ref="Q1208">IFERROR(
    IF(
        INDEX('Emission Factors'!$E$5:$P$488,
              MATCH(1,
                    ('Emission Factors'!$E$5:$E$488 = 'GHG emissions calculations'!$F1208) *
                    ('Emission Factors'!$H$5:$H$488 = 'GHG emissions calculations'!$H1208),
                    0),
              MATCH('GHG emissions calculations'!Q$6, 'Emission Factors'!$E$5:$P$5, 0)) &lt;&gt; "",
        INDEX('Emission Factors'!$E$5:$P$488,
              MATCH(1,
                    ('Emission Factors'!$E$5:$E$488 = 'GHG emissions calculations'!$F1208) *
                    ('Emission Factors'!$H$5:$H$488 = 'GHG emissions calculations'!$H1208),
                    0),
              MATCH('GHG emissions calculations'!Q$6, 'Emission Factors'!$E$5:$P$5, 0)),
        ""),
    "")</f>
        <v/>
      </c>
      <c r="R1208" s="311" t="str">
        <f t="array" ref="R1208">IFERROR(
    IF(
        INDEX('Emission Factors'!$E$5:$R$488,
              MATCH(1,
                    ('Emission Factors'!$E$5:$E$488 = 'GHG emissions calculations'!$F1208) *
                    ('Emission Factors'!$H$5:$H$488 = 'GHG emissions calculations'!$H1208),
                    0),
              MATCH('GHG emissions calculations'!R$6, 'Emission Factors'!$E$5:$R$5, 0)) &lt;&gt; "",
        INDEX('Emission Factors'!$E$5:$R$488,
              MATCH(1,
                    ('Emission Factors'!$E$5:$E$488 = 'GHG emissions calculations'!$F1208) *
                    ('Emission Factors'!$H$5:$H$488 = 'GHG emissions calculations'!$H1208),
                    0),
              MATCH('GHG emissions calculations'!R$6, 'Emission Factors'!$E$5:$R$5, 0)),
        ""),
    "")</f>
        <v/>
      </c>
      <c r="S1208" s="312">
        <f t="shared" si="2"/>
        <v>0</v>
      </c>
      <c r="T1208" s="23"/>
    </row>
    <row r="1209" ht="15.75" customHeight="1" outlineLevel="1">
      <c r="A1209" s="23"/>
      <c r="B1209" s="71"/>
      <c r="C1209" s="71"/>
      <c r="D1209" s="71"/>
      <c r="E1209" s="314"/>
      <c r="F1209" s="311" t="str">
        <f>Lists!V68</f>
        <v>Carbon Fiber, short fibers - Unspecified process - Europe</v>
      </c>
      <c r="G1209" s="311" t="str">
        <f t="array" ref="G1209">XLOOKUP(1,('Emission Factors'!$E$5:$E$488='GHG emissions calculations'!$F1209)*('Emission Factors'!$H$5:$H$488='GHG emissions calculations'!$H1209),INDEX('Emission Factors'!$E$5:$T$488,0,MATCH('GHG emissions calculations'!G$6,'Emission Factors'!$E$5:$T$5,0)),"",0)</f>
        <v/>
      </c>
      <c r="H1209" s="311" t="s">
        <v>237</v>
      </c>
      <c r="I1209" s="312" t="str">
        <f>IF(
    SUMIFS('Import data'!$L$25:$L$80,
           'Import data'!$J$25:$J$80, F1209,
           'Import data'!$G$25:$G$80, 'GHG emissions calculations'!$H1209,
           'Import data'!$I$25:$I$80,$E$1157) &lt;&gt; 0,
    SUMIFS('Import data'!$L$25:$L$80,
           'Import data'!$J$25:$J$80, F1209,
           'Import data'!$G$25:$G$80, 'GHG emissions calculations'!$H1209,
           'Import data'!$I$25:$I$80,$E$1157),
    ""
)</f>
        <v/>
      </c>
      <c r="J1209" s="311" t="str">
        <f t="array" ref="J1209">IF(
    XLOOKUP(F1209, 'Import data'!$J$26:$J$47, 'Import data'!$M$26:$M$47, "", 0) = "Please add the region-specific supplier emission factor or choose a different region available in the IAEG database.",
    "",
    XLOOKUP(F1209, 'Import data'!$J$26:$J$47, 'Import data'!$M$26:$M$47, "", 0)
)</f>
        <v/>
      </c>
      <c r="K1209" s="311" t="str">
        <f t="array" ref="K1209">IFERROR(
    XLOOKUP(F1209,
            _xlws.FILTER('Supplier Emission'!$G$15:$G$49,
                   ('Supplier Emission'!$D$15:$D$49=H1209) * ('Supplier Emission'!$F$15:$F$49=$E$1157)),
            _xlws.FILTER('Supplier Emission'!$I$15:$I$49,
                   ('Supplier Emission'!$D$15:$D$49=H1209) * ('Supplier Emission'!$F$15:$F$49=$E$1157)),
            ""),
    "")</f>
        <v/>
      </c>
      <c r="L1209" s="311" t="str">
        <f t="array" ref="L1209">IFERROR(
    XLOOKUP(F1209,
            _xlws.FILTER('Supplier Emission'!$G$15:$G$49,
                   ('Supplier Emission'!$D$15:$D$49=H1209) * ('Supplier Emission'!$F$15:$F$49=$E$1157)),
            _xlws.FILTER('Supplier Emission'!$J$15:$J$49,
                   ('Supplier Emission'!$D$15:$D$49=H1209) * ('Supplier Emission'!$F$15:$F$49=$E$1157)),
            ""),
    "")</f>
        <v/>
      </c>
      <c r="M1209" s="311" t="str">
        <f t="array" ref="M1209">IFERROR(
    XLOOKUP(F1209,
            _xlws.FILTER('Supplier Emission'!$G$15:$G$49,
                   ('Supplier Emission'!$D$15:$D$49=H1209) * ('Supplier Emission'!$F$15:$F$49=$E$1157)),
            _xlws.FILTER('Supplier Emission'!$M$15:$M$49,
                   ('Supplier Emission'!$D$15:$D$49=H1209) * ('Supplier Emission'!$F$15:$F$49=$E$1157)),
            ""),
    "")</f>
        <v/>
      </c>
      <c r="N1209" s="311" t="str">
        <f t="array" ref="N1209">IFERROR(
    XLOOKUP(F1209,
            _xlws.FILTER('Supplier Emission'!$G$15:$G$49,
                   ('Supplier Emission'!$D$15:$D$49=H1209) * ('Supplier Emission'!$F$15:$F$49=$E$1157)),
            _xlws.FILTER('Supplier Emission'!$H$15:$H$49,
                   ('Supplier Emission'!$D$15:$D$49=H1209) * ('Supplier Emission'!$F$15:$F$49=$E$1157)),
            ""),
    "")</f>
        <v/>
      </c>
      <c r="O1209" s="311" t="str">
        <f t="array" ref="O1209">XLOOKUP(1,('Emission Factors'!$E$5:$E$488='GHG emissions calculations'!$F1209)*('Emission Factors'!$H$5:$H$488='GHG emissions calculations'!$H1209),INDEX('Emission Factors'!$E$5:$T$488,0,MATCH('GHG emissions calculations'!O$6,'Emission Factors'!$E$5:$T$5,0)),"",0)</f>
        <v/>
      </c>
      <c r="P1209" s="313" t="str">
        <f t="array" ref="P1209">IFERROR(
    INDEX('Emission Factors'!$E$5:$P$488,
          MATCH(1,
                ('Emission Factors'!$E$5:$E$488 = 'GHG emissions calculations'!$F1209) *
                ('Emission Factors'!$H$5:$H$488 = 'GHG emissions calculations'!$H1209),
                0),
          MATCH('GHG emissions calculations'!P$6,'Emission Factors'!$E$5:$P$5,0)),
    "")</f>
        <v/>
      </c>
      <c r="Q1209" s="311" t="str">
        <f t="array" ref="Q1209">IFERROR(
    IF(
        INDEX('Emission Factors'!$E$5:$P$488,
              MATCH(1,
                    ('Emission Factors'!$E$5:$E$488 = 'GHG emissions calculations'!$F1209) *
                    ('Emission Factors'!$H$5:$H$488 = 'GHG emissions calculations'!$H1209),
                    0),
              MATCH('GHG emissions calculations'!Q$6, 'Emission Factors'!$E$5:$P$5, 0)) &lt;&gt; "",
        INDEX('Emission Factors'!$E$5:$P$488,
              MATCH(1,
                    ('Emission Factors'!$E$5:$E$488 = 'GHG emissions calculations'!$F1209) *
                    ('Emission Factors'!$H$5:$H$488 = 'GHG emissions calculations'!$H1209),
                    0),
              MATCH('GHG emissions calculations'!Q$6, 'Emission Factors'!$E$5:$P$5, 0)),
        ""),
    "")</f>
        <v/>
      </c>
      <c r="R1209" s="311" t="str">
        <f t="array" ref="R1209">IFERROR(
    IF(
        INDEX('Emission Factors'!$E$5:$R$488,
              MATCH(1,
                    ('Emission Factors'!$E$5:$E$488 = 'GHG emissions calculations'!$F1209) *
                    ('Emission Factors'!$H$5:$H$488 = 'GHG emissions calculations'!$H1209),
                    0),
              MATCH('GHG emissions calculations'!R$6, 'Emission Factors'!$E$5:$R$5, 0)) &lt;&gt; "",
        INDEX('Emission Factors'!$E$5:$R$488,
              MATCH(1,
                    ('Emission Factors'!$E$5:$E$488 = 'GHG emissions calculations'!$F1209) *
                    ('Emission Factors'!$H$5:$H$488 = 'GHG emissions calculations'!$H1209),
                    0),
              MATCH('GHG emissions calculations'!R$6, 'Emission Factors'!$E$5:$R$5, 0)),
        ""),
    "")</f>
        <v/>
      </c>
      <c r="S1209" s="312">
        <f t="shared" si="2"/>
        <v>0</v>
      </c>
      <c r="T1209" s="23"/>
    </row>
    <row r="1210" ht="15.75" customHeight="1" outlineLevel="1">
      <c r="A1210" s="23"/>
      <c r="B1210" s="71"/>
      <c r="C1210" s="71"/>
      <c r="D1210" s="71"/>
      <c r="E1210" s="314"/>
      <c r="F1210" s="311" t="str">
        <f>Lists!V73</f>
        <v>Carbon Fiber, short fibers - Unspecified process - Global or unspecified region</v>
      </c>
      <c r="G1210" s="311">
        <f t="array" ref="G1210">XLOOKUP(1,('Emission Factors'!$E$5:$E$488='GHG emissions calculations'!$F1210)*('Emission Factors'!$H$5:$H$488='GHG emissions calculations'!$H1210),INDEX('Emission Factors'!$E$5:$T$488,0,MATCH('GHG emissions calculations'!G$6,'Emission Factors'!$E$5:$T$5,0)),"",0)</f>
        <v>3</v>
      </c>
      <c r="H1210" s="311" t="s">
        <v>237</v>
      </c>
      <c r="I1210" s="312" t="str">
        <f>IF(
    SUMIFS('Import data'!$L$25:$L$80,
           'Import data'!$J$25:$J$80, F1210,
           'Import data'!$G$25:$G$80, 'GHG emissions calculations'!$H1210,
           'Import data'!$I$25:$I$80,$E$1157) &lt;&gt; 0,
    SUMIFS('Import data'!$L$25:$L$80,
           'Import data'!$J$25:$J$80, F1210,
           'Import data'!$G$25:$G$80, 'GHG emissions calculations'!$H1210,
           'Import data'!$I$25:$I$80,$E$1157),
    ""
)</f>
        <v/>
      </c>
      <c r="J1210" s="311" t="str">
        <f t="array" ref="J1210">IF(
    XLOOKUP(F1210, 'Import data'!$J$26:$J$47, 'Import data'!$M$26:$M$47, "", 0) = "Please add the region-specific supplier emission factor or choose a different region available in the IAEG database.",
    "",
    XLOOKUP(F1210, 'Import data'!$J$26:$J$47, 'Import data'!$M$26:$M$47, "", 0)
)</f>
        <v/>
      </c>
      <c r="K1210" s="311" t="str">
        <f t="array" ref="K1210">IFERROR(
    XLOOKUP(F1210,
            _xlws.FILTER('Supplier Emission'!$G$15:$G$49,
                   ('Supplier Emission'!$D$15:$D$49=H1210) * ('Supplier Emission'!$F$15:$F$49=$E$1157)),
            _xlws.FILTER('Supplier Emission'!$I$15:$I$49,
                   ('Supplier Emission'!$D$15:$D$49=H1210) * ('Supplier Emission'!$F$15:$F$49=$E$1157)),
            ""),
    "")</f>
        <v/>
      </c>
      <c r="L1210" s="311" t="str">
        <f t="array" ref="L1210">IFERROR(
    XLOOKUP(F1210,
            _xlws.FILTER('Supplier Emission'!$G$15:$G$49,
                   ('Supplier Emission'!$D$15:$D$49=H1210) * ('Supplier Emission'!$F$15:$F$49=$E$1157)),
            _xlws.FILTER('Supplier Emission'!$J$15:$J$49,
                   ('Supplier Emission'!$D$15:$D$49=H1210) * ('Supplier Emission'!$F$15:$F$49=$E$1157)),
            ""),
    "")</f>
        <v/>
      </c>
      <c r="M1210" s="311" t="str">
        <f t="array" ref="M1210">IFERROR(
    XLOOKUP(F1210,
            _xlws.FILTER('Supplier Emission'!$G$15:$G$49,
                   ('Supplier Emission'!$D$15:$D$49=H1210) * ('Supplier Emission'!$F$15:$F$49=$E$1157)),
            _xlws.FILTER('Supplier Emission'!$M$15:$M$49,
                   ('Supplier Emission'!$D$15:$D$49=H1210) * ('Supplier Emission'!$F$15:$F$49=$E$1157)),
            ""),
    "")</f>
        <v/>
      </c>
      <c r="N1210" s="311" t="str">
        <f t="array" ref="N1210">IFERROR(
    XLOOKUP(F1210,
            _xlws.FILTER('Supplier Emission'!$G$15:$G$49,
                   ('Supplier Emission'!$D$15:$D$49=H1210) * ('Supplier Emission'!$F$15:$F$49=$E$1157)),
            _xlws.FILTER('Supplier Emission'!$H$15:$H$49,
                   ('Supplier Emission'!$D$15:$D$49=H1210) * ('Supplier Emission'!$F$15:$F$49=$E$1157)),
            ""),
    "")</f>
        <v/>
      </c>
      <c r="O1210" s="311" t="str">
        <f t="array" ref="O1210">XLOOKUP(1,('Emission Factors'!$E$5:$E$488='GHG emissions calculations'!$F1210)*('Emission Factors'!$H$5:$H$488='GHG emissions calculations'!$H1210),INDEX('Emission Factors'!$E$5:$T$488,0,MATCH('GHG emissions calculations'!O$6,'Emission Factors'!$E$5:$T$5,0)),"",0)</f>
        <v>Processed  Carbon Fiber (CF, from PAN, short fibers) </v>
      </c>
      <c r="P1210" s="313">
        <f t="array" ref="P1210">IFERROR(
    INDEX('Emission Factors'!$E$5:$P$488,
          MATCH(1,
                ('Emission Factors'!$E$5:$E$488 = 'GHG emissions calculations'!$F1210) *
                ('Emission Factors'!$H$5:$H$488 = 'GHG emissions calculations'!$H1210),
                0),
          MATCH('GHG emissions calculations'!P$6,'Emission Factors'!$E$5:$P$5,0)),
    "")</f>
        <v>27.6</v>
      </c>
      <c r="Q1210" s="311" t="str">
        <f t="array" ref="Q1210">IFERROR(
    IF(
        INDEX('Emission Factors'!$E$5:$P$488,
              MATCH(1,
                    ('Emission Factors'!$E$5:$E$488 = 'GHG emissions calculations'!$F1210) *
                    ('Emission Factors'!$H$5:$H$488 = 'GHG emissions calculations'!$H1210),
                    0),
              MATCH('GHG emissions calculations'!Q$6, 'Emission Factors'!$E$5:$P$5, 0)) &lt;&gt; "",
        INDEX('Emission Factors'!$E$5:$P$488,
              MATCH(1,
                    ('Emission Factors'!$E$5:$E$488 = 'GHG emissions calculations'!$F1210) *
                    ('Emission Factors'!$H$5:$H$488 = 'GHG emissions calculations'!$H1210),
                    0),
              MATCH('GHG emissions calculations'!Q$6, 'Emission Factors'!$E$5:$P$5, 0)),
        ""),
    "")</f>
        <v>kgCO2e/kg</v>
      </c>
      <c r="R1210" s="311" t="str">
        <f t="array" ref="R1210">IFERROR(
    IF(
        INDEX('Emission Factors'!$E$5:$R$488,
              MATCH(1,
                    ('Emission Factors'!$E$5:$E$488 = 'GHG emissions calculations'!$F1210) *
                    ('Emission Factors'!$H$5:$H$488 = 'GHG emissions calculations'!$H1210),
                    0),
              MATCH('GHG emissions calculations'!R$6, 'Emission Factors'!$E$5:$R$5, 0)) &lt;&gt; "",
        INDEX('Emission Factors'!$E$5:$R$488,
              MATCH(1,
                    ('Emission Factors'!$E$5:$E$488 = 'GHG emissions calculations'!$F1210) *
                    ('Emission Factors'!$H$5:$H$488 = 'GHG emissions calculations'!$H1210),
                    0),
              MATCH('GHG emissions calculations'!R$6, 'Emission Factors'!$E$5:$R$5, 0)),
        ""),
    "")</f>
        <v>Global or unspecified region</v>
      </c>
      <c r="S1210" s="312">
        <f t="shared" si="2"/>
        <v>0</v>
      </c>
      <c r="T1210" s="23"/>
    </row>
    <row r="1211" ht="15.75" customHeight="1" outlineLevel="1">
      <c r="A1211" s="23"/>
      <c r="B1211" s="71"/>
      <c r="C1211" s="71"/>
      <c r="D1211" s="71"/>
      <c r="E1211" s="314"/>
      <c r="F1211" s="311" t="str">
        <f>Lists!V72</f>
        <v>Carbon Fiber, short fibers - Unspecified process - Middle East</v>
      </c>
      <c r="G1211" s="311" t="str">
        <f t="array" ref="G1211">XLOOKUP(1,('Emission Factors'!$E$5:$E$488='GHG emissions calculations'!$F1211)*('Emission Factors'!$H$5:$H$488='GHG emissions calculations'!$H1211),INDEX('Emission Factors'!$E$5:$T$488,0,MATCH('GHG emissions calculations'!G$6,'Emission Factors'!$E$5:$T$5,0)),"",0)</f>
        <v/>
      </c>
      <c r="H1211" s="311" t="s">
        <v>237</v>
      </c>
      <c r="I1211" s="312" t="str">
        <f>IF(
    SUMIFS('Import data'!$L$25:$L$80,
           'Import data'!$J$25:$J$80, F1211,
           'Import data'!$G$25:$G$80, 'GHG emissions calculations'!$H1211,
           'Import data'!$I$25:$I$80,$E$1157) &lt;&gt; 0,
    SUMIFS('Import data'!$L$25:$L$80,
           'Import data'!$J$25:$J$80, F1211,
           'Import data'!$G$25:$G$80, 'GHG emissions calculations'!$H1211,
           'Import data'!$I$25:$I$80,$E$1157),
    ""
)</f>
        <v/>
      </c>
      <c r="J1211" s="311" t="str">
        <f t="array" ref="J1211">IF(
    XLOOKUP(F1211, 'Import data'!$J$26:$J$47, 'Import data'!$M$26:$M$47, "", 0) = "Please add the region-specific supplier emission factor or choose a different region available in the IAEG database.",
    "",
    XLOOKUP(F1211, 'Import data'!$J$26:$J$47, 'Import data'!$M$26:$M$47, "", 0)
)</f>
        <v/>
      </c>
      <c r="K1211" s="311" t="str">
        <f t="array" ref="K1211">IFERROR(
    XLOOKUP(F1211,
            _xlws.FILTER('Supplier Emission'!$G$15:$G$49,
                   ('Supplier Emission'!$D$15:$D$49=H1211) * ('Supplier Emission'!$F$15:$F$49=$E$1157)),
            _xlws.FILTER('Supplier Emission'!$I$15:$I$49,
                   ('Supplier Emission'!$D$15:$D$49=H1211) * ('Supplier Emission'!$F$15:$F$49=$E$1157)),
            ""),
    "")</f>
        <v/>
      </c>
      <c r="L1211" s="311" t="str">
        <f t="array" ref="L1211">IFERROR(
    XLOOKUP(F1211,
            _xlws.FILTER('Supplier Emission'!$G$15:$G$49,
                   ('Supplier Emission'!$D$15:$D$49=H1211) * ('Supplier Emission'!$F$15:$F$49=$E$1157)),
            _xlws.FILTER('Supplier Emission'!$J$15:$J$49,
                   ('Supplier Emission'!$D$15:$D$49=H1211) * ('Supplier Emission'!$F$15:$F$49=$E$1157)),
            ""),
    "")</f>
        <v/>
      </c>
      <c r="M1211" s="311" t="str">
        <f t="array" ref="M1211">IFERROR(
    XLOOKUP(F1211,
            _xlws.FILTER('Supplier Emission'!$G$15:$G$49,
                   ('Supplier Emission'!$D$15:$D$49=H1211) * ('Supplier Emission'!$F$15:$F$49=$E$1157)),
            _xlws.FILTER('Supplier Emission'!$M$15:$M$49,
                   ('Supplier Emission'!$D$15:$D$49=H1211) * ('Supplier Emission'!$F$15:$F$49=$E$1157)),
            ""),
    "")</f>
        <v/>
      </c>
      <c r="N1211" s="311" t="str">
        <f t="array" ref="N1211">IFERROR(
    XLOOKUP(F1211,
            _xlws.FILTER('Supplier Emission'!$G$15:$G$49,
                   ('Supplier Emission'!$D$15:$D$49=H1211) * ('Supplier Emission'!$F$15:$F$49=$E$1157)),
            _xlws.FILTER('Supplier Emission'!$H$15:$H$49,
                   ('Supplier Emission'!$D$15:$D$49=H1211) * ('Supplier Emission'!$F$15:$F$49=$E$1157)),
            ""),
    "")</f>
        <v/>
      </c>
      <c r="O1211" s="311" t="str">
        <f t="array" ref="O1211">XLOOKUP(1,('Emission Factors'!$E$5:$E$488='GHG emissions calculations'!$F1211)*('Emission Factors'!$H$5:$H$488='GHG emissions calculations'!$H1211),INDEX('Emission Factors'!$E$5:$T$488,0,MATCH('GHG emissions calculations'!O$6,'Emission Factors'!$E$5:$T$5,0)),"",0)</f>
        <v/>
      </c>
      <c r="P1211" s="313" t="str">
        <f t="array" ref="P1211">IFERROR(
    INDEX('Emission Factors'!$E$5:$P$488,
          MATCH(1,
                ('Emission Factors'!$E$5:$E$488 = 'GHG emissions calculations'!$F1211) *
                ('Emission Factors'!$H$5:$H$488 = 'GHG emissions calculations'!$H1211),
                0),
          MATCH('GHG emissions calculations'!P$6,'Emission Factors'!$E$5:$P$5,0)),
    "")</f>
        <v/>
      </c>
      <c r="Q1211" s="311" t="str">
        <f t="array" ref="Q1211">IFERROR(
    IF(
        INDEX('Emission Factors'!$E$5:$P$488,
              MATCH(1,
                    ('Emission Factors'!$E$5:$E$488 = 'GHG emissions calculations'!$F1211) *
                    ('Emission Factors'!$H$5:$H$488 = 'GHG emissions calculations'!$H1211),
                    0),
              MATCH('GHG emissions calculations'!Q$6, 'Emission Factors'!$E$5:$P$5, 0)) &lt;&gt; "",
        INDEX('Emission Factors'!$E$5:$P$488,
              MATCH(1,
                    ('Emission Factors'!$E$5:$E$488 = 'GHG emissions calculations'!$F1211) *
                    ('Emission Factors'!$H$5:$H$488 = 'GHG emissions calculations'!$H1211),
                    0),
              MATCH('GHG emissions calculations'!Q$6, 'Emission Factors'!$E$5:$P$5, 0)),
        ""),
    "")</f>
        <v/>
      </c>
      <c r="R1211" s="311" t="str">
        <f t="array" ref="R1211">IFERROR(
    IF(
        INDEX('Emission Factors'!$E$5:$R$488,
              MATCH(1,
                    ('Emission Factors'!$E$5:$E$488 = 'GHG emissions calculations'!$F1211) *
                    ('Emission Factors'!$H$5:$H$488 = 'GHG emissions calculations'!$H1211),
                    0),
              MATCH('GHG emissions calculations'!R$6, 'Emission Factors'!$E$5:$R$5, 0)) &lt;&gt; "",
        INDEX('Emission Factors'!$E$5:$R$488,
              MATCH(1,
                    ('Emission Factors'!$E$5:$E$488 = 'GHG emissions calculations'!$F1211) *
                    ('Emission Factors'!$H$5:$H$488 = 'GHG emissions calculations'!$H1211),
                    0),
              MATCH('GHG emissions calculations'!R$6, 'Emission Factors'!$E$5:$R$5, 0)),
        ""),
    "")</f>
        <v/>
      </c>
      <c r="S1211" s="312">
        <f t="shared" si="2"/>
        <v>0</v>
      </c>
      <c r="T1211" s="23"/>
    </row>
    <row r="1212" ht="15.75" customHeight="1" outlineLevel="1">
      <c r="A1212" s="23"/>
      <c r="B1212" s="71"/>
      <c r="C1212" s="71"/>
      <c r="D1212" s="71"/>
      <c r="E1212" s="314"/>
      <c r="F1212" s="311" t="str">
        <f>Lists!V71</f>
        <v>Carbon Fiber, short fibers - Unspecified process - Oceania</v>
      </c>
      <c r="G1212" s="311" t="str">
        <f t="array" ref="G1212">XLOOKUP(1,('Emission Factors'!$E$5:$E$488='GHG emissions calculations'!$F1212)*('Emission Factors'!$H$5:$H$488='GHG emissions calculations'!$H1212),INDEX('Emission Factors'!$E$5:$T$488,0,MATCH('GHG emissions calculations'!G$6,'Emission Factors'!$E$5:$T$5,0)),"",0)</f>
        <v/>
      </c>
      <c r="H1212" s="311" t="s">
        <v>237</v>
      </c>
      <c r="I1212" s="312" t="str">
        <f>IF(
    SUMIFS('Import data'!$L$25:$L$80,
           'Import data'!$J$25:$J$80, F1212,
           'Import data'!$G$25:$G$80, 'GHG emissions calculations'!$H1212,
           'Import data'!$I$25:$I$80,$E$1157) &lt;&gt; 0,
    SUMIFS('Import data'!$L$25:$L$80,
           'Import data'!$J$25:$J$80, F1212,
           'Import data'!$G$25:$G$80, 'GHG emissions calculations'!$H1212,
           'Import data'!$I$25:$I$80,$E$1157),
    ""
)</f>
        <v/>
      </c>
      <c r="J1212" s="311" t="str">
        <f t="array" ref="J1212">IF(
    XLOOKUP(F1212, 'Import data'!$J$26:$J$47, 'Import data'!$M$26:$M$47, "", 0) = "Please add the region-specific supplier emission factor or choose a different region available in the IAEG database.",
    "",
    XLOOKUP(F1212, 'Import data'!$J$26:$J$47, 'Import data'!$M$26:$M$47, "", 0)
)</f>
        <v/>
      </c>
      <c r="K1212" s="311" t="str">
        <f t="array" ref="K1212">IFERROR(
    XLOOKUP(F1212,
            _xlws.FILTER('Supplier Emission'!$G$15:$G$49,
                   ('Supplier Emission'!$D$15:$D$49=H1212) * ('Supplier Emission'!$F$15:$F$49=$E$1157)),
            _xlws.FILTER('Supplier Emission'!$I$15:$I$49,
                   ('Supplier Emission'!$D$15:$D$49=H1212) * ('Supplier Emission'!$F$15:$F$49=$E$1157)),
            ""),
    "")</f>
        <v/>
      </c>
      <c r="L1212" s="311" t="str">
        <f t="array" ref="L1212">IFERROR(
    XLOOKUP(F1212,
            _xlws.FILTER('Supplier Emission'!$G$15:$G$49,
                   ('Supplier Emission'!$D$15:$D$49=H1212) * ('Supplier Emission'!$F$15:$F$49=$E$1157)),
            _xlws.FILTER('Supplier Emission'!$J$15:$J$49,
                   ('Supplier Emission'!$D$15:$D$49=H1212) * ('Supplier Emission'!$F$15:$F$49=$E$1157)),
            ""),
    "")</f>
        <v/>
      </c>
      <c r="M1212" s="311" t="str">
        <f t="array" ref="M1212">IFERROR(
    XLOOKUP(F1212,
            _xlws.FILTER('Supplier Emission'!$G$15:$G$49,
                   ('Supplier Emission'!$D$15:$D$49=H1212) * ('Supplier Emission'!$F$15:$F$49=$E$1157)),
            _xlws.FILTER('Supplier Emission'!$M$15:$M$49,
                   ('Supplier Emission'!$D$15:$D$49=H1212) * ('Supplier Emission'!$F$15:$F$49=$E$1157)),
            ""),
    "")</f>
        <v/>
      </c>
      <c r="N1212" s="311" t="str">
        <f t="array" ref="N1212">IFERROR(
    XLOOKUP(F1212,
            _xlws.FILTER('Supplier Emission'!$G$15:$G$49,
                   ('Supplier Emission'!$D$15:$D$49=H1212) * ('Supplier Emission'!$F$15:$F$49=$E$1157)),
            _xlws.FILTER('Supplier Emission'!$H$15:$H$49,
                   ('Supplier Emission'!$D$15:$D$49=H1212) * ('Supplier Emission'!$F$15:$F$49=$E$1157)),
            ""),
    "")</f>
        <v/>
      </c>
      <c r="O1212" s="311" t="str">
        <f t="array" ref="O1212">XLOOKUP(1,('Emission Factors'!$E$5:$E$488='GHG emissions calculations'!$F1212)*('Emission Factors'!$H$5:$H$488='GHG emissions calculations'!$H1212),INDEX('Emission Factors'!$E$5:$T$488,0,MATCH('GHG emissions calculations'!O$6,'Emission Factors'!$E$5:$T$5,0)),"",0)</f>
        <v/>
      </c>
      <c r="P1212" s="313" t="str">
        <f t="array" ref="P1212">IFERROR(
    INDEX('Emission Factors'!$E$5:$P$488,
          MATCH(1,
                ('Emission Factors'!$E$5:$E$488 = 'GHG emissions calculations'!$F1212) *
                ('Emission Factors'!$H$5:$H$488 = 'GHG emissions calculations'!$H1212),
                0),
          MATCH('GHG emissions calculations'!P$6,'Emission Factors'!$E$5:$P$5,0)),
    "")</f>
        <v/>
      </c>
      <c r="Q1212" s="311" t="str">
        <f t="array" ref="Q1212">IFERROR(
    IF(
        INDEX('Emission Factors'!$E$5:$P$488,
              MATCH(1,
                    ('Emission Factors'!$E$5:$E$488 = 'GHG emissions calculations'!$F1212) *
                    ('Emission Factors'!$H$5:$H$488 = 'GHG emissions calculations'!$H1212),
                    0),
              MATCH('GHG emissions calculations'!Q$6, 'Emission Factors'!$E$5:$P$5, 0)) &lt;&gt; "",
        INDEX('Emission Factors'!$E$5:$P$488,
              MATCH(1,
                    ('Emission Factors'!$E$5:$E$488 = 'GHG emissions calculations'!$F1212) *
                    ('Emission Factors'!$H$5:$H$488 = 'GHG emissions calculations'!$H1212),
                    0),
              MATCH('GHG emissions calculations'!Q$6, 'Emission Factors'!$E$5:$P$5, 0)),
        ""),
    "")</f>
        <v/>
      </c>
      <c r="R1212" s="311" t="str">
        <f t="array" ref="R1212">IFERROR(
    IF(
        INDEX('Emission Factors'!$E$5:$R$488,
              MATCH(1,
                    ('Emission Factors'!$E$5:$E$488 = 'GHG emissions calculations'!$F1212) *
                    ('Emission Factors'!$H$5:$H$488 = 'GHG emissions calculations'!$H1212),
                    0),
              MATCH('GHG emissions calculations'!R$6, 'Emission Factors'!$E$5:$R$5, 0)) &lt;&gt; "",
        INDEX('Emission Factors'!$E$5:$R$488,
              MATCH(1,
                    ('Emission Factors'!$E$5:$E$488 = 'GHG emissions calculations'!$F1212) *
                    ('Emission Factors'!$H$5:$H$488 = 'GHG emissions calculations'!$H1212),
                    0),
              MATCH('GHG emissions calculations'!R$6, 'Emission Factors'!$E$5:$R$5, 0)),
        ""),
    "")</f>
        <v/>
      </c>
      <c r="S1212" s="312">
        <f t="shared" si="2"/>
        <v>0</v>
      </c>
      <c r="T1212" s="23"/>
    </row>
    <row r="1213" ht="15.75" customHeight="1" outlineLevel="1">
      <c r="A1213" s="23"/>
      <c r="B1213" s="71"/>
      <c r="C1213" s="71"/>
      <c r="D1213" s="71"/>
      <c r="E1213" s="314"/>
      <c r="F1213" s="311" t="str">
        <f>Lists!U34</f>
        <v>Composite-based manufactured products, unknown mass - Africa</v>
      </c>
      <c r="G1213" s="311" t="str">
        <f t="array" ref="G1213">XLOOKUP(1,('Emission Factors'!$E$5:$E$488='GHG emissions calculations'!$F1213)*('Emission Factors'!$H$5:$H$488='GHG emissions calculations'!$H1213),INDEX('Emission Factors'!$E$5:$T$488,0,MATCH('GHG emissions calculations'!G$6,'Emission Factors'!$E$5:$T$5,0)),"",0)</f>
        <v/>
      </c>
      <c r="H1213" s="311" t="s">
        <v>238</v>
      </c>
      <c r="I1213" s="312" t="str">
        <f>IF(
    SUMIFS('Import data'!$L$25:$L$80,
           'Import data'!$J$25:$J$80, F1213,
           'Import data'!$G$25:$G$80, 'GHG emissions calculations'!$H1213,
           'Import data'!$I$25:$I$80,$E$1157) &lt;&gt; 0,
    SUMIFS('Import data'!$L$25:$L$80,
           'Import data'!$J$25:$J$80, F1213,
           'Import data'!$G$25:$G$80, 'GHG emissions calculations'!$H1213,
           'Import data'!$I$25:$I$80,$E$1157),
    ""
)</f>
        <v/>
      </c>
      <c r="J1213" s="311" t="str">
        <f t="array" ref="J1213">IF(
    XLOOKUP(F1213, 'Import data'!$J$26:$J$47, 'Import data'!$M$26:$M$47, "", 0) = "Please add the region-specific supplier emission factor or choose a different region available in the IAEG database.",
    "",
    XLOOKUP(F1213, 'Import data'!$J$26:$J$47, 'Import data'!$M$26:$M$47, "", 0)
)</f>
        <v/>
      </c>
      <c r="K1213" s="311" t="str">
        <f t="array" ref="K1213">IFERROR(
    XLOOKUP(F1213,
            _xlws.FILTER('Supplier Emission'!$G$15:$G$49,
                   ('Supplier Emission'!$D$15:$D$49=H1213) * ('Supplier Emission'!$F$15:$F$49=$E$1157)),
            _xlws.FILTER('Supplier Emission'!$I$15:$I$49,
                   ('Supplier Emission'!$D$15:$D$49=H1213) * ('Supplier Emission'!$F$15:$F$49=$E$1157)),
            ""),
    "")</f>
        <v/>
      </c>
      <c r="L1213" s="311" t="str">
        <f t="array" ref="L1213">IFERROR(
    XLOOKUP(F1213,
            _xlws.FILTER('Supplier Emission'!$G$15:$G$49,
                   ('Supplier Emission'!$D$15:$D$49=H1213) * ('Supplier Emission'!$F$15:$F$49=$E$1157)),
            _xlws.FILTER('Supplier Emission'!$J$15:$J$49,
                   ('Supplier Emission'!$D$15:$D$49=H1213) * ('Supplier Emission'!$F$15:$F$49=$E$1157)),
            ""),
    "")</f>
        <v/>
      </c>
      <c r="M1213" s="311" t="str">
        <f t="array" ref="M1213">IFERROR(
    XLOOKUP(F1213,
            _xlws.FILTER('Supplier Emission'!$G$15:$G$49,
                   ('Supplier Emission'!$D$15:$D$49=H1213) * ('Supplier Emission'!$F$15:$F$49=$E$1157)),
            _xlws.FILTER('Supplier Emission'!$M$15:$M$49,
                   ('Supplier Emission'!$D$15:$D$49=H1213) * ('Supplier Emission'!$F$15:$F$49=$E$1157)),
            ""),
    "")</f>
        <v/>
      </c>
      <c r="N1213" s="311" t="str">
        <f t="array" ref="N1213">IFERROR(
    XLOOKUP(F1213,
            _xlws.FILTER('Supplier Emission'!$G$15:$G$49,
                   ('Supplier Emission'!$D$15:$D$49=H1213) * ('Supplier Emission'!$F$15:$F$49=$E$1157)),
            _xlws.FILTER('Supplier Emission'!$H$15:$H$49,
                   ('Supplier Emission'!$D$15:$D$49=H1213) * ('Supplier Emission'!$F$15:$F$49=$E$1157)),
            ""),
    "")</f>
        <v/>
      </c>
      <c r="O1213" s="311" t="str">
        <f t="array" ref="O1213">XLOOKUP(1,('Emission Factors'!$E$5:$E$488='GHG emissions calculations'!$F1213)*('Emission Factors'!$H$5:$H$488='GHG emissions calculations'!$H1213),INDEX('Emission Factors'!$E$5:$T$488,0,MATCH('GHG emissions calculations'!O$6,'Emission Factors'!$E$5:$T$5,0)),"",0)</f>
        <v/>
      </c>
      <c r="P1213" s="313" t="str">
        <f t="array" ref="P1213">IFERROR(
    INDEX('Emission Factors'!$E$5:$P$488,
          MATCH(1,
                ('Emission Factors'!$E$5:$E$488 = 'GHG emissions calculations'!$F1213) *
                ('Emission Factors'!$H$5:$H$488 = 'GHG emissions calculations'!$H1213),
                0),
          MATCH('GHG emissions calculations'!P$6,'Emission Factors'!$E$5:$P$5,0)),
    "")</f>
        <v/>
      </c>
      <c r="Q1213" s="311" t="str">
        <f t="array" ref="Q1213">IFERROR(
    IF(
        INDEX('Emission Factors'!$E$5:$P$488,
              MATCH(1,
                    ('Emission Factors'!$E$5:$E$488 = 'GHG emissions calculations'!$F1213) *
                    ('Emission Factors'!$H$5:$H$488 = 'GHG emissions calculations'!$H1213),
                    0),
              MATCH('GHG emissions calculations'!Q$6, 'Emission Factors'!$E$5:$P$5, 0)) &lt;&gt; "",
        INDEX('Emission Factors'!$E$5:$P$488,
              MATCH(1,
                    ('Emission Factors'!$E$5:$E$488 = 'GHG emissions calculations'!$F1213) *
                    ('Emission Factors'!$H$5:$H$488 = 'GHG emissions calculations'!$H1213),
                    0),
              MATCH('GHG emissions calculations'!Q$6, 'Emission Factors'!$E$5:$P$5, 0)),
        ""),
    "")</f>
        <v/>
      </c>
      <c r="R1213" s="311" t="str">
        <f t="array" ref="R1213">IFERROR(
    IF(
        INDEX('Emission Factors'!$E$5:$R$488,
              MATCH(1,
                    ('Emission Factors'!$E$5:$E$488 = 'GHG emissions calculations'!$F1213) *
                    ('Emission Factors'!$H$5:$H$488 = 'GHG emissions calculations'!$H1213),
                    0),
              MATCH('GHG emissions calculations'!R$6, 'Emission Factors'!$E$5:$R$5, 0)) &lt;&gt; "",
        INDEX('Emission Factors'!$E$5:$R$488,
              MATCH(1,
                    ('Emission Factors'!$E$5:$E$488 = 'GHG emissions calculations'!$F1213) *
                    ('Emission Factors'!$H$5:$H$488 = 'GHG emissions calculations'!$H1213),
                    0),
              MATCH('GHG emissions calculations'!R$6, 'Emission Factors'!$E$5:$R$5, 0)),
        ""),
    "")</f>
        <v/>
      </c>
      <c r="S1213" s="312">
        <f t="shared" si="2"/>
        <v>0</v>
      </c>
      <c r="T1213" s="23"/>
    </row>
    <row r="1214" ht="15.75" customHeight="1" outlineLevel="1">
      <c r="A1214" s="23"/>
      <c r="B1214" s="71"/>
      <c r="C1214" s="71"/>
      <c r="D1214" s="71"/>
      <c r="E1214" s="314"/>
      <c r="F1214" s="311" t="str">
        <f>Lists!U32</f>
        <v>Composite-based manufactured products, unknown mass - America</v>
      </c>
      <c r="G1214" s="311">
        <f t="array" ref="G1214">XLOOKUP(1,('Emission Factors'!$E$5:$E$488='GHG emissions calculations'!$F1214)*('Emission Factors'!$H$5:$H$488='GHG emissions calculations'!$H1214),INDEX('Emission Factors'!$E$5:$T$488,0,MATCH('GHG emissions calculations'!G$6,'Emission Factors'!$E$5:$T$5,0)),"",0)</f>
        <v>2</v>
      </c>
      <c r="H1214" s="311" t="s">
        <v>238</v>
      </c>
      <c r="I1214" s="312" t="str">
        <f>IF(
    SUMIFS('Import data'!$L$25:$L$80,
           'Import data'!$J$25:$J$80, F1214,
           'Import data'!$G$25:$G$80, 'GHG emissions calculations'!$H1214,
           'Import data'!$I$25:$I$80,$E$1157) &lt;&gt; 0,
    SUMIFS('Import data'!$L$25:$L$80,
           'Import data'!$J$25:$J$80, F1214,
           'Import data'!$G$25:$G$80, 'GHG emissions calculations'!$H1214,
           'Import data'!$I$25:$I$80,$E$1157),
    ""
)</f>
        <v/>
      </c>
      <c r="J1214" s="311" t="str">
        <f t="array" ref="J1214">IF(
    XLOOKUP(F1214, 'Import data'!$J$26:$J$47, 'Import data'!$M$26:$M$47, "", 0) = "Please add the region-specific supplier emission factor or choose a different region available in the IAEG database.",
    "",
    XLOOKUP(F1214, 'Import data'!$J$26:$J$47, 'Import data'!$M$26:$M$47, "", 0)
)</f>
        <v/>
      </c>
      <c r="K1214" s="311" t="str">
        <f t="array" ref="K1214">IFERROR(
    XLOOKUP(F1214,
            _xlws.FILTER('Supplier Emission'!$G$15:$G$49,
                   ('Supplier Emission'!$D$15:$D$49=H1214) * ('Supplier Emission'!$F$15:$F$49=$E$1157)),
            _xlws.FILTER('Supplier Emission'!$I$15:$I$49,
                   ('Supplier Emission'!$D$15:$D$49=H1214) * ('Supplier Emission'!$F$15:$F$49=$E$1157)),
            ""),
    "")</f>
        <v/>
      </c>
      <c r="L1214" s="311" t="str">
        <f t="array" ref="L1214">IFERROR(
    XLOOKUP(F1214,
            _xlws.FILTER('Supplier Emission'!$G$15:$G$49,
                   ('Supplier Emission'!$D$15:$D$49=H1214) * ('Supplier Emission'!$F$15:$F$49=$E$1157)),
            _xlws.FILTER('Supplier Emission'!$J$15:$J$49,
                   ('Supplier Emission'!$D$15:$D$49=H1214) * ('Supplier Emission'!$F$15:$F$49=$E$1157)),
            ""),
    "")</f>
        <v/>
      </c>
      <c r="M1214" s="311" t="str">
        <f t="array" ref="M1214">IFERROR(
    XLOOKUP(F1214,
            _xlws.FILTER('Supplier Emission'!$G$15:$G$49,
                   ('Supplier Emission'!$D$15:$D$49=H1214) * ('Supplier Emission'!$F$15:$F$49=$E$1157)),
            _xlws.FILTER('Supplier Emission'!$M$15:$M$49,
                   ('Supplier Emission'!$D$15:$D$49=H1214) * ('Supplier Emission'!$F$15:$F$49=$E$1157)),
            ""),
    "")</f>
        <v/>
      </c>
      <c r="N1214" s="311" t="str">
        <f t="array" ref="N1214">IFERROR(
    XLOOKUP(F1214,
            _xlws.FILTER('Supplier Emission'!$G$15:$G$49,
                   ('Supplier Emission'!$D$15:$D$49=H1214) * ('Supplier Emission'!$F$15:$F$49=$E$1157)),
            _xlws.FILTER('Supplier Emission'!$H$15:$H$49,
                   ('Supplier Emission'!$D$15:$D$49=H1214) * ('Supplier Emission'!$F$15:$F$49=$E$1157)),
            ""),
    "")</f>
        <v/>
      </c>
      <c r="O1214" s="311" t="str">
        <f t="array" ref="O1214">XLOOKUP(1,('Emission Factors'!$E$5:$E$488='GHG emissions calculations'!$F1214)*('Emission Factors'!$H$5:$H$488='GHG emissions calculations'!$H1214),INDEX('Emission Factors'!$E$5:$T$488,0,MATCH('GHG emissions calculations'!O$6,'Emission Factors'!$E$5:$T$5,0)),"",0)</f>
        <v>Furniture/other manufactured goods (not elsewhere specified)</v>
      </c>
      <c r="P1214" s="313">
        <f t="array" ref="P1214">IFERROR(
    INDEX('Emission Factors'!$E$5:$P$488,
          MATCH(1,
                ('Emission Factors'!$E$5:$E$488 = 'GHG emissions calculations'!$F1214) *
                ('Emission Factors'!$H$5:$H$488 = 'GHG emissions calculations'!$H1214),
                0),
          MATCH('GHG emissions calculations'!P$6,'Emission Factors'!$E$5:$P$5,0)),
    "")</f>
        <v>362.5818806</v>
      </c>
      <c r="Q1214" s="311" t="str">
        <f t="array" ref="Q1214">IFERROR(
    IF(
        INDEX('Emission Factors'!$E$5:$P$488,
              MATCH(1,
                    ('Emission Factors'!$E$5:$E$488 = 'GHG emissions calculations'!$F1214) *
                    ('Emission Factors'!$H$5:$H$488 = 'GHG emissions calculations'!$H1214),
                    0),
              MATCH('GHG emissions calculations'!Q$6, 'Emission Factors'!$E$5:$P$5, 0)) &lt;&gt; "",
        INDEX('Emission Factors'!$E$5:$P$488,
              MATCH(1,
                    ('Emission Factors'!$E$5:$E$488 = 'GHG emissions calculations'!$F1214) *
                    ('Emission Factors'!$H$5:$H$488 = 'GHG emissions calculations'!$H1214),
                    0),
              MATCH('GHG emissions calculations'!Q$6, 'Emission Factors'!$E$5:$P$5, 0)),
        ""),
    "")</f>
        <v>kgCO2e / k€</v>
      </c>
      <c r="R1214" s="311" t="str">
        <f t="array" ref="R1214">IFERROR(
    IF(
        INDEX('Emission Factors'!$E$5:$R$488,
              MATCH(1,
                    ('Emission Factors'!$E$5:$E$488 = 'GHG emissions calculations'!$F1214) *
                    ('Emission Factors'!$H$5:$H$488 = 'GHG emissions calculations'!$H1214),
                    0),
              MATCH('GHG emissions calculations'!R$6, 'Emission Factors'!$E$5:$R$5, 0)) &lt;&gt; "",
        INDEX('Emission Factors'!$E$5:$R$488,
              MATCH(1,
                    ('Emission Factors'!$E$5:$E$488 = 'GHG emissions calculations'!$F1214) *
                    ('Emission Factors'!$H$5:$H$488 = 'GHG emissions calculations'!$H1214),
                    0),
              MATCH('GHG emissions calculations'!R$6, 'Emission Factors'!$E$5:$R$5, 0)),
        ""),
    "")</f>
        <v>America</v>
      </c>
      <c r="S1214" s="312">
        <f t="shared" si="2"/>
        <v>0</v>
      </c>
      <c r="T1214" s="23"/>
    </row>
    <row r="1215" ht="15.75" customHeight="1" outlineLevel="1">
      <c r="A1215" s="23"/>
      <c r="B1215" s="71"/>
      <c r="C1215" s="71"/>
      <c r="D1215" s="71"/>
      <c r="E1215" s="314"/>
      <c r="F1215" s="311" t="str">
        <f>Lists!U35</f>
        <v>Composite-based manufactured products, unknown mass - Asia</v>
      </c>
      <c r="G1215" s="311" t="str">
        <f t="array" ref="G1215">XLOOKUP(1,('Emission Factors'!$E$5:$E$488='GHG emissions calculations'!$F1215)*('Emission Factors'!$H$5:$H$488='GHG emissions calculations'!$H1215),INDEX('Emission Factors'!$E$5:$T$488,0,MATCH('GHG emissions calculations'!G$6,'Emission Factors'!$E$5:$T$5,0)),"",0)</f>
        <v/>
      </c>
      <c r="H1215" s="311" t="s">
        <v>238</v>
      </c>
      <c r="I1215" s="312" t="str">
        <f>IF(
    SUMIFS('Import data'!$L$25:$L$80,
           'Import data'!$J$25:$J$80, F1215,
           'Import data'!$G$25:$G$80, 'GHG emissions calculations'!$H1215,
           'Import data'!$I$25:$I$80,$E$1157) &lt;&gt; 0,
    SUMIFS('Import data'!$L$25:$L$80,
           'Import data'!$J$25:$J$80, F1215,
           'Import data'!$G$25:$G$80, 'GHG emissions calculations'!$H1215,
           'Import data'!$I$25:$I$80,$E$1157),
    ""
)</f>
        <v/>
      </c>
      <c r="J1215" s="311" t="str">
        <f t="array" ref="J1215">IF(
    XLOOKUP(F1215, 'Import data'!$J$26:$J$47, 'Import data'!$M$26:$M$47, "", 0) = "Please add the region-specific supplier emission factor or choose a different region available in the IAEG database.",
    "",
    XLOOKUP(F1215, 'Import data'!$J$26:$J$47, 'Import data'!$M$26:$M$47, "", 0)
)</f>
        <v/>
      </c>
      <c r="K1215" s="311" t="str">
        <f t="array" ref="K1215">IFERROR(
    XLOOKUP(F1215,
            _xlws.FILTER('Supplier Emission'!$G$15:$G$49,
                   ('Supplier Emission'!$D$15:$D$49=H1215) * ('Supplier Emission'!$F$15:$F$49=$E$1157)),
            _xlws.FILTER('Supplier Emission'!$I$15:$I$49,
                   ('Supplier Emission'!$D$15:$D$49=H1215) * ('Supplier Emission'!$F$15:$F$49=$E$1157)),
            ""),
    "")</f>
        <v/>
      </c>
      <c r="L1215" s="311" t="str">
        <f t="array" ref="L1215">IFERROR(
    XLOOKUP(F1215,
            _xlws.FILTER('Supplier Emission'!$G$15:$G$49,
                   ('Supplier Emission'!$D$15:$D$49=H1215) * ('Supplier Emission'!$F$15:$F$49=$E$1157)),
            _xlws.FILTER('Supplier Emission'!$J$15:$J$49,
                   ('Supplier Emission'!$D$15:$D$49=H1215) * ('Supplier Emission'!$F$15:$F$49=$E$1157)),
            ""),
    "")</f>
        <v/>
      </c>
      <c r="M1215" s="311" t="str">
        <f t="array" ref="M1215">IFERROR(
    XLOOKUP(F1215,
            _xlws.FILTER('Supplier Emission'!$G$15:$G$49,
                   ('Supplier Emission'!$D$15:$D$49=H1215) * ('Supplier Emission'!$F$15:$F$49=$E$1157)),
            _xlws.FILTER('Supplier Emission'!$M$15:$M$49,
                   ('Supplier Emission'!$D$15:$D$49=H1215) * ('Supplier Emission'!$F$15:$F$49=$E$1157)),
            ""),
    "")</f>
        <v/>
      </c>
      <c r="N1215" s="311" t="str">
        <f t="array" ref="N1215">IFERROR(
    XLOOKUP(F1215,
            _xlws.FILTER('Supplier Emission'!$G$15:$G$49,
                   ('Supplier Emission'!$D$15:$D$49=H1215) * ('Supplier Emission'!$F$15:$F$49=$E$1157)),
            _xlws.FILTER('Supplier Emission'!$H$15:$H$49,
                   ('Supplier Emission'!$D$15:$D$49=H1215) * ('Supplier Emission'!$F$15:$F$49=$E$1157)),
            ""),
    "")</f>
        <v/>
      </c>
      <c r="O1215" s="311" t="str">
        <f t="array" ref="O1215">XLOOKUP(1,('Emission Factors'!$E$5:$E$488='GHG emissions calculations'!$F1215)*('Emission Factors'!$H$5:$H$488='GHG emissions calculations'!$H1215),INDEX('Emission Factors'!$E$5:$T$488,0,MATCH('GHG emissions calculations'!O$6,'Emission Factors'!$E$5:$T$5,0)),"",0)</f>
        <v/>
      </c>
      <c r="P1215" s="313" t="str">
        <f t="array" ref="P1215">IFERROR(
    INDEX('Emission Factors'!$E$5:$P$488,
          MATCH(1,
                ('Emission Factors'!$E$5:$E$488 = 'GHG emissions calculations'!$F1215) *
                ('Emission Factors'!$H$5:$H$488 = 'GHG emissions calculations'!$H1215),
                0),
          MATCH('GHG emissions calculations'!P$6,'Emission Factors'!$E$5:$P$5,0)),
    "")</f>
        <v/>
      </c>
      <c r="Q1215" s="311" t="str">
        <f t="array" ref="Q1215">IFERROR(
    IF(
        INDEX('Emission Factors'!$E$5:$P$488,
              MATCH(1,
                    ('Emission Factors'!$E$5:$E$488 = 'GHG emissions calculations'!$F1215) *
                    ('Emission Factors'!$H$5:$H$488 = 'GHG emissions calculations'!$H1215),
                    0),
              MATCH('GHG emissions calculations'!Q$6, 'Emission Factors'!$E$5:$P$5, 0)) &lt;&gt; "",
        INDEX('Emission Factors'!$E$5:$P$488,
              MATCH(1,
                    ('Emission Factors'!$E$5:$E$488 = 'GHG emissions calculations'!$F1215) *
                    ('Emission Factors'!$H$5:$H$488 = 'GHG emissions calculations'!$H1215),
                    0),
              MATCH('GHG emissions calculations'!Q$6, 'Emission Factors'!$E$5:$P$5, 0)),
        ""),
    "")</f>
        <v/>
      </c>
      <c r="R1215" s="311" t="str">
        <f t="array" ref="R1215">IFERROR(
    IF(
        INDEX('Emission Factors'!$E$5:$R$488,
              MATCH(1,
                    ('Emission Factors'!$E$5:$E$488 = 'GHG emissions calculations'!$F1215) *
                    ('Emission Factors'!$H$5:$H$488 = 'GHG emissions calculations'!$H1215),
                    0),
              MATCH('GHG emissions calculations'!R$6, 'Emission Factors'!$E$5:$R$5, 0)) &lt;&gt; "",
        INDEX('Emission Factors'!$E$5:$R$488,
              MATCH(1,
                    ('Emission Factors'!$E$5:$E$488 = 'GHG emissions calculations'!$F1215) *
                    ('Emission Factors'!$H$5:$H$488 = 'GHG emissions calculations'!$H1215),
                    0),
              MATCH('GHG emissions calculations'!R$6, 'Emission Factors'!$E$5:$R$5, 0)),
        ""),
    "")</f>
        <v/>
      </c>
      <c r="S1215" s="312">
        <f t="shared" si="2"/>
        <v>0</v>
      </c>
      <c r="T1215" s="23"/>
    </row>
    <row r="1216" ht="15.75" customHeight="1" outlineLevel="1">
      <c r="A1216" s="23"/>
      <c r="B1216" s="71"/>
      <c r="C1216" s="71"/>
      <c r="D1216" s="71"/>
      <c r="E1216" s="314"/>
      <c r="F1216" s="311" t="str">
        <f>Lists!U33</f>
        <v>Composite-based manufactured products, unknown mass - Europe</v>
      </c>
      <c r="G1216" s="311" t="str">
        <f t="array" ref="G1216">XLOOKUP(1,('Emission Factors'!$E$5:$E$488='GHG emissions calculations'!$F1216)*('Emission Factors'!$H$5:$H$488='GHG emissions calculations'!$H1216),INDEX('Emission Factors'!$E$5:$T$488,0,MATCH('GHG emissions calculations'!G$6,'Emission Factors'!$E$5:$T$5,0)),"",0)</f>
        <v/>
      </c>
      <c r="H1216" s="311" t="s">
        <v>238</v>
      </c>
      <c r="I1216" s="312" t="str">
        <f>IF(
    SUMIFS('Import data'!$L$25:$L$80,
           'Import data'!$J$25:$J$80, F1216,
           'Import data'!$G$25:$G$80, 'GHG emissions calculations'!$H1216,
           'Import data'!$I$25:$I$80,$E$1157) &lt;&gt; 0,
    SUMIFS('Import data'!$L$25:$L$80,
           'Import data'!$J$25:$J$80, F1216,
           'Import data'!$G$25:$G$80, 'GHG emissions calculations'!$H1216,
           'Import data'!$I$25:$I$80,$E$1157),
    ""
)</f>
        <v/>
      </c>
      <c r="J1216" s="311" t="str">
        <f t="array" ref="J1216">IF(
    XLOOKUP(F1216, 'Import data'!$J$26:$J$47, 'Import data'!$M$26:$M$47, "", 0) = "Please add the region-specific supplier emission factor or choose a different region available in the IAEG database.",
    "",
    XLOOKUP(F1216, 'Import data'!$J$26:$J$47, 'Import data'!$M$26:$M$47, "", 0)
)</f>
        <v/>
      </c>
      <c r="K1216" s="311" t="str">
        <f t="array" ref="K1216">IFERROR(
    XLOOKUP(F1216,
            _xlws.FILTER('Supplier Emission'!$G$15:$G$49,
                   ('Supplier Emission'!$D$15:$D$49=H1216) * ('Supplier Emission'!$F$15:$F$49=$E$1157)),
            _xlws.FILTER('Supplier Emission'!$I$15:$I$49,
                   ('Supplier Emission'!$D$15:$D$49=H1216) * ('Supplier Emission'!$F$15:$F$49=$E$1157)),
            ""),
    "")</f>
        <v/>
      </c>
      <c r="L1216" s="311" t="str">
        <f t="array" ref="L1216">IFERROR(
    XLOOKUP(F1216,
            _xlws.FILTER('Supplier Emission'!$G$15:$G$49,
                   ('Supplier Emission'!$D$15:$D$49=H1216) * ('Supplier Emission'!$F$15:$F$49=$E$1157)),
            _xlws.FILTER('Supplier Emission'!$J$15:$J$49,
                   ('Supplier Emission'!$D$15:$D$49=H1216) * ('Supplier Emission'!$F$15:$F$49=$E$1157)),
            ""),
    "")</f>
        <v/>
      </c>
      <c r="M1216" s="311" t="str">
        <f t="array" ref="M1216">IFERROR(
    XLOOKUP(F1216,
            _xlws.FILTER('Supplier Emission'!$G$15:$G$49,
                   ('Supplier Emission'!$D$15:$D$49=H1216) * ('Supplier Emission'!$F$15:$F$49=$E$1157)),
            _xlws.FILTER('Supplier Emission'!$M$15:$M$49,
                   ('Supplier Emission'!$D$15:$D$49=H1216) * ('Supplier Emission'!$F$15:$F$49=$E$1157)),
            ""),
    "")</f>
        <v/>
      </c>
      <c r="N1216" s="311" t="str">
        <f t="array" ref="N1216">IFERROR(
    XLOOKUP(F1216,
            _xlws.FILTER('Supplier Emission'!$G$15:$G$49,
                   ('Supplier Emission'!$D$15:$D$49=H1216) * ('Supplier Emission'!$F$15:$F$49=$E$1157)),
            _xlws.FILTER('Supplier Emission'!$H$15:$H$49,
                   ('Supplier Emission'!$D$15:$D$49=H1216) * ('Supplier Emission'!$F$15:$F$49=$E$1157)),
            ""),
    "")</f>
        <v/>
      </c>
      <c r="O1216" s="311" t="str">
        <f t="array" ref="O1216">XLOOKUP(1,('Emission Factors'!$E$5:$E$488='GHG emissions calculations'!$F1216)*('Emission Factors'!$H$5:$H$488='GHG emissions calculations'!$H1216),INDEX('Emission Factors'!$E$5:$T$488,0,MATCH('GHG emissions calculations'!O$6,'Emission Factors'!$E$5:$T$5,0)),"",0)</f>
        <v/>
      </c>
      <c r="P1216" s="313" t="str">
        <f t="array" ref="P1216">IFERROR(
    INDEX('Emission Factors'!$E$5:$P$488,
          MATCH(1,
                ('Emission Factors'!$E$5:$E$488 = 'GHG emissions calculations'!$F1216) *
                ('Emission Factors'!$H$5:$H$488 = 'GHG emissions calculations'!$H1216),
                0),
          MATCH('GHG emissions calculations'!P$6,'Emission Factors'!$E$5:$P$5,0)),
    "")</f>
        <v/>
      </c>
      <c r="Q1216" s="311" t="str">
        <f t="array" ref="Q1216">IFERROR(
    IF(
        INDEX('Emission Factors'!$E$5:$P$488,
              MATCH(1,
                    ('Emission Factors'!$E$5:$E$488 = 'GHG emissions calculations'!$F1216) *
                    ('Emission Factors'!$H$5:$H$488 = 'GHG emissions calculations'!$H1216),
                    0),
              MATCH('GHG emissions calculations'!Q$6, 'Emission Factors'!$E$5:$P$5, 0)) &lt;&gt; "",
        INDEX('Emission Factors'!$E$5:$P$488,
              MATCH(1,
                    ('Emission Factors'!$E$5:$E$488 = 'GHG emissions calculations'!$F1216) *
                    ('Emission Factors'!$H$5:$H$488 = 'GHG emissions calculations'!$H1216),
                    0),
              MATCH('GHG emissions calculations'!Q$6, 'Emission Factors'!$E$5:$P$5, 0)),
        ""),
    "")</f>
        <v/>
      </c>
      <c r="R1216" s="311" t="str">
        <f t="array" ref="R1216">IFERROR(
    IF(
        INDEX('Emission Factors'!$E$5:$R$488,
              MATCH(1,
                    ('Emission Factors'!$E$5:$E$488 = 'GHG emissions calculations'!$F1216) *
                    ('Emission Factors'!$H$5:$H$488 = 'GHG emissions calculations'!$H1216),
                    0),
              MATCH('GHG emissions calculations'!R$6, 'Emission Factors'!$E$5:$R$5, 0)) &lt;&gt; "",
        INDEX('Emission Factors'!$E$5:$R$488,
              MATCH(1,
                    ('Emission Factors'!$E$5:$E$488 = 'GHG emissions calculations'!$F1216) *
                    ('Emission Factors'!$H$5:$H$488 = 'GHG emissions calculations'!$H1216),
                    0),
              MATCH('GHG emissions calculations'!R$6, 'Emission Factors'!$E$5:$R$5, 0)),
        ""),
    "")</f>
        <v/>
      </c>
      <c r="S1216" s="312">
        <f t="shared" si="2"/>
        <v>0</v>
      </c>
      <c r="T1216" s="23"/>
    </row>
    <row r="1217" ht="15.75" customHeight="1" outlineLevel="1">
      <c r="A1217" s="23"/>
      <c r="B1217" s="71"/>
      <c r="C1217" s="71"/>
      <c r="D1217" s="71"/>
      <c r="E1217" s="314"/>
      <c r="F1217" s="311" t="str">
        <f>Lists!U38</f>
        <v>Composite-based manufactured products, unknown mass - Global or unspecified region</v>
      </c>
      <c r="G1217" s="311" t="str">
        <f t="array" ref="G1217">XLOOKUP(1,('Emission Factors'!$E$5:$E$488='GHG emissions calculations'!$F1217)*('Emission Factors'!$H$5:$H$488='GHG emissions calculations'!$H1217),INDEX('Emission Factors'!$E$5:$T$488,0,MATCH('GHG emissions calculations'!G$6,'Emission Factors'!$E$5:$T$5,0)),"",0)</f>
        <v/>
      </c>
      <c r="H1217" s="311" t="s">
        <v>238</v>
      </c>
      <c r="I1217" s="312" t="str">
        <f>IF(
    SUMIFS('Import data'!$L$25:$L$80,
           'Import data'!$J$25:$J$80, F1217,
           'Import data'!$G$25:$G$80, 'GHG emissions calculations'!$H1217,
           'Import data'!$I$25:$I$80,$E$1157) &lt;&gt; 0,
    SUMIFS('Import data'!$L$25:$L$80,
           'Import data'!$J$25:$J$80, F1217,
           'Import data'!$G$25:$G$80, 'GHG emissions calculations'!$H1217,
           'Import data'!$I$25:$I$80,$E$1157),
    ""
)</f>
        <v/>
      </c>
      <c r="J1217" s="311" t="str">
        <f t="array" ref="J1217">IF(
    XLOOKUP(F1217, 'Import data'!$J$26:$J$47, 'Import data'!$M$26:$M$47, "", 0) = "Please add the region-specific supplier emission factor or choose a different region available in the IAEG database.",
    "",
    XLOOKUP(F1217, 'Import data'!$J$26:$J$47, 'Import data'!$M$26:$M$47, "", 0)
)</f>
        <v/>
      </c>
      <c r="K1217" s="311" t="str">
        <f t="array" ref="K1217">IFERROR(
    XLOOKUP(F1217,
            _xlws.FILTER('Supplier Emission'!$G$15:$G$49,
                   ('Supplier Emission'!$D$15:$D$49=H1217) * ('Supplier Emission'!$F$15:$F$49=$E$1157)),
            _xlws.FILTER('Supplier Emission'!$I$15:$I$49,
                   ('Supplier Emission'!$D$15:$D$49=H1217) * ('Supplier Emission'!$F$15:$F$49=$E$1157)),
            ""),
    "")</f>
        <v/>
      </c>
      <c r="L1217" s="311" t="str">
        <f t="array" ref="L1217">IFERROR(
    XLOOKUP(F1217,
            _xlws.FILTER('Supplier Emission'!$G$15:$G$49,
                   ('Supplier Emission'!$D$15:$D$49=H1217) * ('Supplier Emission'!$F$15:$F$49=$E$1157)),
            _xlws.FILTER('Supplier Emission'!$J$15:$J$49,
                   ('Supplier Emission'!$D$15:$D$49=H1217) * ('Supplier Emission'!$F$15:$F$49=$E$1157)),
            ""),
    "")</f>
        <v/>
      </c>
      <c r="M1217" s="311" t="str">
        <f t="array" ref="M1217">IFERROR(
    XLOOKUP(F1217,
            _xlws.FILTER('Supplier Emission'!$G$15:$G$49,
                   ('Supplier Emission'!$D$15:$D$49=H1217) * ('Supplier Emission'!$F$15:$F$49=$E$1157)),
            _xlws.FILTER('Supplier Emission'!$M$15:$M$49,
                   ('Supplier Emission'!$D$15:$D$49=H1217) * ('Supplier Emission'!$F$15:$F$49=$E$1157)),
            ""),
    "")</f>
        <v/>
      </c>
      <c r="N1217" s="311" t="str">
        <f t="array" ref="N1217">IFERROR(
    XLOOKUP(F1217,
            _xlws.FILTER('Supplier Emission'!$G$15:$G$49,
                   ('Supplier Emission'!$D$15:$D$49=H1217) * ('Supplier Emission'!$F$15:$F$49=$E$1157)),
            _xlws.FILTER('Supplier Emission'!$H$15:$H$49,
                   ('Supplier Emission'!$D$15:$D$49=H1217) * ('Supplier Emission'!$F$15:$F$49=$E$1157)),
            ""),
    "")</f>
        <v/>
      </c>
      <c r="O1217" s="311" t="str">
        <f t="array" ref="O1217">XLOOKUP(1,('Emission Factors'!$E$5:$E$488='GHG emissions calculations'!$F1217)*('Emission Factors'!$H$5:$H$488='GHG emissions calculations'!$H1217),INDEX('Emission Factors'!$E$5:$T$488,0,MATCH('GHG emissions calculations'!O$6,'Emission Factors'!$E$5:$T$5,0)),"",0)</f>
        <v/>
      </c>
      <c r="P1217" s="313" t="str">
        <f t="array" ref="P1217">IFERROR(
    INDEX('Emission Factors'!$E$5:$P$488,
          MATCH(1,
                ('Emission Factors'!$E$5:$E$488 = 'GHG emissions calculations'!$F1217) *
                ('Emission Factors'!$H$5:$H$488 = 'GHG emissions calculations'!$H1217),
                0),
          MATCH('GHG emissions calculations'!P$6,'Emission Factors'!$E$5:$P$5,0)),
    "")</f>
        <v/>
      </c>
      <c r="Q1217" s="311" t="str">
        <f t="array" ref="Q1217">IFERROR(
    IF(
        INDEX('Emission Factors'!$E$5:$P$488,
              MATCH(1,
                    ('Emission Factors'!$E$5:$E$488 = 'GHG emissions calculations'!$F1217) *
                    ('Emission Factors'!$H$5:$H$488 = 'GHG emissions calculations'!$H1217),
                    0),
              MATCH('GHG emissions calculations'!Q$6, 'Emission Factors'!$E$5:$P$5, 0)) &lt;&gt; "",
        INDEX('Emission Factors'!$E$5:$P$488,
              MATCH(1,
                    ('Emission Factors'!$E$5:$E$488 = 'GHG emissions calculations'!$F1217) *
                    ('Emission Factors'!$H$5:$H$488 = 'GHG emissions calculations'!$H1217),
                    0),
              MATCH('GHG emissions calculations'!Q$6, 'Emission Factors'!$E$5:$P$5, 0)),
        ""),
    "")</f>
        <v/>
      </c>
      <c r="R1217" s="311" t="str">
        <f t="array" ref="R1217">IFERROR(
    IF(
        INDEX('Emission Factors'!$E$5:$R$488,
              MATCH(1,
                    ('Emission Factors'!$E$5:$E$488 = 'GHG emissions calculations'!$F1217) *
                    ('Emission Factors'!$H$5:$H$488 = 'GHG emissions calculations'!$H1217),
                    0),
              MATCH('GHG emissions calculations'!R$6, 'Emission Factors'!$E$5:$R$5, 0)) &lt;&gt; "",
        INDEX('Emission Factors'!$E$5:$R$488,
              MATCH(1,
                    ('Emission Factors'!$E$5:$E$488 = 'GHG emissions calculations'!$F1217) *
                    ('Emission Factors'!$H$5:$H$488 = 'GHG emissions calculations'!$H1217),
                    0),
              MATCH('GHG emissions calculations'!R$6, 'Emission Factors'!$E$5:$R$5, 0)),
        ""),
    "")</f>
        <v/>
      </c>
      <c r="S1217" s="312">
        <f t="shared" si="2"/>
        <v>0</v>
      </c>
      <c r="T1217" s="23"/>
    </row>
    <row r="1218" ht="15.75" customHeight="1" outlineLevel="1">
      <c r="A1218" s="23"/>
      <c r="B1218" s="71"/>
      <c r="C1218" s="71"/>
      <c r="D1218" s="71"/>
      <c r="E1218" s="314"/>
      <c r="F1218" s="311" t="str">
        <f>Lists!U37</f>
        <v>Composite-based manufactured products, unknown mass - Middle East</v>
      </c>
      <c r="G1218" s="311" t="str">
        <f t="array" ref="G1218">XLOOKUP(1,('Emission Factors'!$E$5:$E$488='GHG emissions calculations'!$F1218)*('Emission Factors'!$H$5:$H$488='GHG emissions calculations'!$H1218),INDEX('Emission Factors'!$E$5:$T$488,0,MATCH('GHG emissions calculations'!G$6,'Emission Factors'!$E$5:$T$5,0)),"",0)</f>
        <v/>
      </c>
      <c r="H1218" s="311" t="s">
        <v>238</v>
      </c>
      <c r="I1218" s="312" t="str">
        <f>IF(
    SUMIFS('Import data'!$L$25:$L$80,
           'Import data'!$J$25:$J$80, F1218,
           'Import data'!$G$25:$G$80, 'GHG emissions calculations'!$H1218,
           'Import data'!$I$25:$I$80,$E$1157) &lt;&gt; 0,
    SUMIFS('Import data'!$L$25:$L$80,
           'Import data'!$J$25:$J$80, F1218,
           'Import data'!$G$25:$G$80, 'GHG emissions calculations'!$H1218,
           'Import data'!$I$25:$I$80,$E$1157),
    ""
)</f>
        <v/>
      </c>
      <c r="J1218" s="311" t="str">
        <f t="array" ref="J1218">IF(
    XLOOKUP(F1218, 'Import data'!$J$26:$J$47, 'Import data'!$M$26:$M$47, "", 0) = "Please add the region-specific supplier emission factor or choose a different region available in the IAEG database.",
    "",
    XLOOKUP(F1218, 'Import data'!$J$26:$J$47, 'Import data'!$M$26:$M$47, "", 0)
)</f>
        <v/>
      </c>
      <c r="K1218" s="311" t="str">
        <f t="array" ref="K1218">IFERROR(
    XLOOKUP(F1218,
            _xlws.FILTER('Supplier Emission'!$G$15:$G$49,
                   ('Supplier Emission'!$D$15:$D$49=H1218) * ('Supplier Emission'!$F$15:$F$49=$E$1157)),
            _xlws.FILTER('Supplier Emission'!$I$15:$I$49,
                   ('Supplier Emission'!$D$15:$D$49=H1218) * ('Supplier Emission'!$F$15:$F$49=$E$1157)),
            ""),
    "")</f>
        <v/>
      </c>
      <c r="L1218" s="311" t="str">
        <f t="array" ref="L1218">IFERROR(
    XLOOKUP(F1218,
            _xlws.FILTER('Supplier Emission'!$G$15:$G$49,
                   ('Supplier Emission'!$D$15:$D$49=H1218) * ('Supplier Emission'!$F$15:$F$49=$E$1157)),
            _xlws.FILTER('Supplier Emission'!$J$15:$J$49,
                   ('Supplier Emission'!$D$15:$D$49=H1218) * ('Supplier Emission'!$F$15:$F$49=$E$1157)),
            ""),
    "")</f>
        <v/>
      </c>
      <c r="M1218" s="311" t="str">
        <f t="array" ref="M1218">IFERROR(
    XLOOKUP(F1218,
            _xlws.FILTER('Supplier Emission'!$G$15:$G$49,
                   ('Supplier Emission'!$D$15:$D$49=H1218) * ('Supplier Emission'!$F$15:$F$49=$E$1157)),
            _xlws.FILTER('Supplier Emission'!$M$15:$M$49,
                   ('Supplier Emission'!$D$15:$D$49=H1218) * ('Supplier Emission'!$F$15:$F$49=$E$1157)),
            ""),
    "")</f>
        <v/>
      </c>
      <c r="N1218" s="311" t="str">
        <f t="array" ref="N1218">IFERROR(
    XLOOKUP(F1218,
            _xlws.FILTER('Supplier Emission'!$G$15:$G$49,
                   ('Supplier Emission'!$D$15:$D$49=H1218) * ('Supplier Emission'!$F$15:$F$49=$E$1157)),
            _xlws.FILTER('Supplier Emission'!$H$15:$H$49,
                   ('Supplier Emission'!$D$15:$D$49=H1218) * ('Supplier Emission'!$F$15:$F$49=$E$1157)),
            ""),
    "")</f>
        <v/>
      </c>
      <c r="O1218" s="311" t="str">
        <f t="array" ref="O1218">XLOOKUP(1,('Emission Factors'!$E$5:$E$488='GHG emissions calculations'!$F1218)*('Emission Factors'!$H$5:$H$488='GHG emissions calculations'!$H1218),INDEX('Emission Factors'!$E$5:$T$488,0,MATCH('GHG emissions calculations'!O$6,'Emission Factors'!$E$5:$T$5,0)),"",0)</f>
        <v/>
      </c>
      <c r="P1218" s="313" t="str">
        <f t="array" ref="P1218">IFERROR(
    INDEX('Emission Factors'!$E$5:$P$488,
          MATCH(1,
                ('Emission Factors'!$E$5:$E$488 = 'GHG emissions calculations'!$F1218) *
                ('Emission Factors'!$H$5:$H$488 = 'GHG emissions calculations'!$H1218),
                0),
          MATCH('GHG emissions calculations'!P$6,'Emission Factors'!$E$5:$P$5,0)),
    "")</f>
        <v/>
      </c>
      <c r="Q1218" s="311" t="str">
        <f t="array" ref="Q1218">IFERROR(
    IF(
        INDEX('Emission Factors'!$E$5:$P$488,
              MATCH(1,
                    ('Emission Factors'!$E$5:$E$488 = 'GHG emissions calculations'!$F1218) *
                    ('Emission Factors'!$H$5:$H$488 = 'GHG emissions calculations'!$H1218),
                    0),
              MATCH('GHG emissions calculations'!Q$6, 'Emission Factors'!$E$5:$P$5, 0)) &lt;&gt; "",
        INDEX('Emission Factors'!$E$5:$P$488,
              MATCH(1,
                    ('Emission Factors'!$E$5:$E$488 = 'GHG emissions calculations'!$F1218) *
                    ('Emission Factors'!$H$5:$H$488 = 'GHG emissions calculations'!$H1218),
                    0),
              MATCH('GHG emissions calculations'!Q$6, 'Emission Factors'!$E$5:$P$5, 0)),
        ""),
    "")</f>
        <v/>
      </c>
      <c r="R1218" s="311" t="str">
        <f t="array" ref="R1218">IFERROR(
    IF(
        INDEX('Emission Factors'!$E$5:$R$488,
              MATCH(1,
                    ('Emission Factors'!$E$5:$E$488 = 'GHG emissions calculations'!$F1218) *
                    ('Emission Factors'!$H$5:$H$488 = 'GHG emissions calculations'!$H1218),
                    0),
              MATCH('GHG emissions calculations'!R$6, 'Emission Factors'!$E$5:$R$5, 0)) &lt;&gt; "",
        INDEX('Emission Factors'!$E$5:$R$488,
              MATCH(1,
                    ('Emission Factors'!$E$5:$E$488 = 'GHG emissions calculations'!$F1218) *
                    ('Emission Factors'!$H$5:$H$488 = 'GHG emissions calculations'!$H1218),
                    0),
              MATCH('GHG emissions calculations'!R$6, 'Emission Factors'!$E$5:$R$5, 0)),
        ""),
    "")</f>
        <v/>
      </c>
      <c r="S1218" s="312">
        <f t="shared" si="2"/>
        <v>0</v>
      </c>
      <c r="T1218" s="23"/>
    </row>
    <row r="1219" ht="15.75" customHeight="1" outlineLevel="1">
      <c r="A1219" s="23"/>
      <c r="B1219" s="71"/>
      <c r="C1219" s="71"/>
      <c r="D1219" s="71"/>
      <c r="E1219" s="314"/>
      <c r="F1219" s="311" t="str">
        <f>Lists!U36</f>
        <v>Composite-based manufactured products, unknown mass - Oceania</v>
      </c>
      <c r="G1219" s="311" t="str">
        <f t="array" ref="G1219">XLOOKUP(1,('Emission Factors'!$E$5:$E$488='GHG emissions calculations'!$F1219)*('Emission Factors'!$H$5:$H$488='GHG emissions calculations'!$H1219),INDEX('Emission Factors'!$E$5:$T$488,0,MATCH('GHG emissions calculations'!G$6,'Emission Factors'!$E$5:$T$5,0)),"",0)</f>
        <v/>
      </c>
      <c r="H1219" s="311" t="s">
        <v>238</v>
      </c>
      <c r="I1219" s="312" t="str">
        <f>IF(
    SUMIFS('Import data'!$L$25:$L$80,
           'Import data'!$J$25:$J$80, F1219,
           'Import data'!$G$25:$G$80, 'GHG emissions calculations'!$H1219,
           'Import data'!$I$25:$I$80,$E$1157) &lt;&gt; 0,
    SUMIFS('Import data'!$L$25:$L$80,
           'Import data'!$J$25:$J$80, F1219,
           'Import data'!$G$25:$G$80, 'GHG emissions calculations'!$H1219,
           'Import data'!$I$25:$I$80,$E$1157),
    ""
)</f>
        <v/>
      </c>
      <c r="J1219" s="311" t="str">
        <f t="array" ref="J1219">IF(
    XLOOKUP(F1219, 'Import data'!$J$26:$J$47, 'Import data'!$M$26:$M$47, "", 0) = "Please add the region-specific supplier emission factor or choose a different region available in the IAEG database.",
    "",
    XLOOKUP(F1219, 'Import data'!$J$26:$J$47, 'Import data'!$M$26:$M$47, "", 0)
)</f>
        <v/>
      </c>
      <c r="K1219" s="311" t="str">
        <f t="array" ref="K1219">IFERROR(
    XLOOKUP(F1219,
            _xlws.FILTER('Supplier Emission'!$G$15:$G$49,
                   ('Supplier Emission'!$D$15:$D$49=H1219) * ('Supplier Emission'!$F$15:$F$49=$E$1157)),
            _xlws.FILTER('Supplier Emission'!$I$15:$I$49,
                   ('Supplier Emission'!$D$15:$D$49=H1219) * ('Supplier Emission'!$F$15:$F$49=$E$1157)),
            ""),
    "")</f>
        <v/>
      </c>
      <c r="L1219" s="311" t="str">
        <f t="array" ref="L1219">IFERROR(
    XLOOKUP(F1219,
            _xlws.FILTER('Supplier Emission'!$G$15:$G$49,
                   ('Supplier Emission'!$D$15:$D$49=H1219) * ('Supplier Emission'!$F$15:$F$49=$E$1157)),
            _xlws.FILTER('Supplier Emission'!$J$15:$J$49,
                   ('Supplier Emission'!$D$15:$D$49=H1219) * ('Supplier Emission'!$F$15:$F$49=$E$1157)),
            ""),
    "")</f>
        <v/>
      </c>
      <c r="M1219" s="311" t="str">
        <f t="array" ref="M1219">IFERROR(
    XLOOKUP(F1219,
            _xlws.FILTER('Supplier Emission'!$G$15:$G$49,
                   ('Supplier Emission'!$D$15:$D$49=H1219) * ('Supplier Emission'!$F$15:$F$49=$E$1157)),
            _xlws.FILTER('Supplier Emission'!$M$15:$M$49,
                   ('Supplier Emission'!$D$15:$D$49=H1219) * ('Supplier Emission'!$F$15:$F$49=$E$1157)),
            ""),
    "")</f>
        <v/>
      </c>
      <c r="N1219" s="311" t="str">
        <f t="array" ref="N1219">IFERROR(
    XLOOKUP(F1219,
            _xlws.FILTER('Supplier Emission'!$G$15:$G$49,
                   ('Supplier Emission'!$D$15:$D$49=H1219) * ('Supplier Emission'!$F$15:$F$49=$E$1157)),
            _xlws.FILTER('Supplier Emission'!$H$15:$H$49,
                   ('Supplier Emission'!$D$15:$D$49=H1219) * ('Supplier Emission'!$F$15:$F$49=$E$1157)),
            ""),
    "")</f>
        <v/>
      </c>
      <c r="O1219" s="311" t="str">
        <f t="array" ref="O1219">XLOOKUP(1,('Emission Factors'!$E$5:$E$488='GHG emissions calculations'!$F1219)*('Emission Factors'!$H$5:$H$488='GHG emissions calculations'!$H1219),INDEX('Emission Factors'!$E$5:$T$488,0,MATCH('GHG emissions calculations'!O$6,'Emission Factors'!$E$5:$T$5,0)),"",0)</f>
        <v/>
      </c>
      <c r="P1219" s="313" t="str">
        <f t="array" ref="P1219">IFERROR(
    INDEX('Emission Factors'!$E$5:$P$488,
          MATCH(1,
                ('Emission Factors'!$E$5:$E$488 = 'GHG emissions calculations'!$F1219) *
                ('Emission Factors'!$H$5:$H$488 = 'GHG emissions calculations'!$H1219),
                0),
          MATCH('GHG emissions calculations'!P$6,'Emission Factors'!$E$5:$P$5,0)),
    "")</f>
        <v/>
      </c>
      <c r="Q1219" s="311" t="str">
        <f t="array" ref="Q1219">IFERROR(
    IF(
        INDEX('Emission Factors'!$E$5:$P$488,
              MATCH(1,
                    ('Emission Factors'!$E$5:$E$488 = 'GHG emissions calculations'!$F1219) *
                    ('Emission Factors'!$H$5:$H$488 = 'GHG emissions calculations'!$H1219),
                    0),
              MATCH('GHG emissions calculations'!Q$6, 'Emission Factors'!$E$5:$P$5, 0)) &lt;&gt; "",
        INDEX('Emission Factors'!$E$5:$P$488,
              MATCH(1,
                    ('Emission Factors'!$E$5:$E$488 = 'GHG emissions calculations'!$F1219) *
                    ('Emission Factors'!$H$5:$H$488 = 'GHG emissions calculations'!$H1219),
                    0),
              MATCH('GHG emissions calculations'!Q$6, 'Emission Factors'!$E$5:$P$5, 0)),
        ""),
    "")</f>
        <v/>
      </c>
      <c r="R1219" s="311" t="str">
        <f t="array" ref="R1219">IFERROR(
    IF(
        INDEX('Emission Factors'!$E$5:$R$488,
              MATCH(1,
                    ('Emission Factors'!$E$5:$E$488 = 'GHG emissions calculations'!$F1219) *
                    ('Emission Factors'!$H$5:$H$488 = 'GHG emissions calculations'!$H1219),
                    0),
              MATCH('GHG emissions calculations'!R$6, 'Emission Factors'!$E$5:$R$5, 0)) &lt;&gt; "",
        INDEX('Emission Factors'!$E$5:$R$488,
              MATCH(1,
                    ('Emission Factors'!$E$5:$E$488 = 'GHG emissions calculations'!$F1219) *
                    ('Emission Factors'!$H$5:$H$488 = 'GHG emissions calculations'!$H1219),
                    0),
              MATCH('GHG emissions calculations'!R$6, 'Emission Factors'!$E$5:$R$5, 0)),
        ""),
    "")</f>
        <v/>
      </c>
      <c r="S1219" s="312">
        <f t="shared" si="2"/>
        <v>0</v>
      </c>
      <c r="T1219" s="23"/>
    </row>
    <row r="1220" ht="15.75" customHeight="1" outlineLevel="1">
      <c r="A1220" s="23"/>
      <c r="B1220" s="71"/>
      <c r="C1220" s="71"/>
      <c r="D1220" s="71"/>
      <c r="E1220" s="314"/>
      <c r="F1220" s="311" t="str">
        <f>Lists!U41</f>
        <v>Door - Africa</v>
      </c>
      <c r="G1220" s="311" t="str">
        <f t="array" ref="G1220">XLOOKUP(1,('Emission Factors'!$E$5:$E$488='GHG emissions calculations'!$F1220)*('Emission Factors'!$H$5:$H$488='GHG emissions calculations'!$H1220),INDEX('Emission Factors'!$E$5:$T$488,0,MATCH('GHG emissions calculations'!G$6,'Emission Factors'!$E$5:$T$5,0)),"",0)</f>
        <v/>
      </c>
      <c r="H1220" s="311" t="s">
        <v>238</v>
      </c>
      <c r="I1220" s="312" t="str">
        <f>IF(
    SUMIFS('Import data'!$L$25:$L$80,
           'Import data'!$J$25:$J$80, F1220,
           'Import data'!$G$25:$G$80, 'GHG emissions calculations'!$H1220,
           'Import data'!$I$25:$I$80,$E$1157) &lt;&gt; 0,
    SUMIFS('Import data'!$L$25:$L$80,
           'Import data'!$J$25:$J$80, F1220,
           'Import data'!$G$25:$G$80, 'GHG emissions calculations'!$H1220,
           'Import data'!$I$25:$I$80,$E$1157),
    ""
)</f>
        <v/>
      </c>
      <c r="J1220" s="311" t="str">
        <f t="array" ref="J1220">IF(
    XLOOKUP(F1220, 'Import data'!$J$26:$J$47, 'Import data'!$M$26:$M$47, "", 0) = "Please add the region-specific supplier emission factor or choose a different region available in the IAEG database.",
    "",
    XLOOKUP(F1220, 'Import data'!$J$26:$J$47, 'Import data'!$M$26:$M$47, "", 0)
)</f>
        <v/>
      </c>
      <c r="K1220" s="311" t="str">
        <f t="array" ref="K1220">IFERROR(
    XLOOKUP(F1220,
            _xlws.FILTER('Supplier Emission'!$G$15:$G$49,
                   ('Supplier Emission'!$D$15:$D$49=H1220) * ('Supplier Emission'!$F$15:$F$49=$E$1157)),
            _xlws.FILTER('Supplier Emission'!$I$15:$I$49,
                   ('Supplier Emission'!$D$15:$D$49=H1220) * ('Supplier Emission'!$F$15:$F$49=$E$1157)),
            ""),
    "")</f>
        <v/>
      </c>
      <c r="L1220" s="311" t="str">
        <f t="array" ref="L1220">IFERROR(
    XLOOKUP(F1220,
            _xlws.FILTER('Supplier Emission'!$G$15:$G$49,
                   ('Supplier Emission'!$D$15:$D$49=H1220) * ('Supplier Emission'!$F$15:$F$49=$E$1157)),
            _xlws.FILTER('Supplier Emission'!$J$15:$J$49,
                   ('Supplier Emission'!$D$15:$D$49=H1220) * ('Supplier Emission'!$F$15:$F$49=$E$1157)),
            ""),
    "")</f>
        <v/>
      </c>
      <c r="M1220" s="311" t="str">
        <f t="array" ref="M1220">IFERROR(
    XLOOKUP(F1220,
            _xlws.FILTER('Supplier Emission'!$G$15:$G$49,
                   ('Supplier Emission'!$D$15:$D$49=H1220) * ('Supplier Emission'!$F$15:$F$49=$E$1157)),
            _xlws.FILTER('Supplier Emission'!$M$15:$M$49,
                   ('Supplier Emission'!$D$15:$D$49=H1220) * ('Supplier Emission'!$F$15:$F$49=$E$1157)),
            ""),
    "")</f>
        <v/>
      </c>
      <c r="N1220" s="311" t="str">
        <f t="array" ref="N1220">IFERROR(
    XLOOKUP(F1220,
            _xlws.FILTER('Supplier Emission'!$G$15:$G$49,
                   ('Supplier Emission'!$D$15:$D$49=H1220) * ('Supplier Emission'!$F$15:$F$49=$E$1157)),
            _xlws.FILTER('Supplier Emission'!$H$15:$H$49,
                   ('Supplier Emission'!$D$15:$D$49=H1220) * ('Supplier Emission'!$F$15:$F$49=$E$1157)),
            ""),
    "")</f>
        <v/>
      </c>
      <c r="O1220" s="311" t="str">
        <f t="array" ref="O1220">XLOOKUP(1,('Emission Factors'!$E$5:$E$488='GHG emissions calculations'!$F1220)*('Emission Factors'!$H$5:$H$488='GHG emissions calculations'!$H1220),INDEX('Emission Factors'!$E$5:$T$488,0,MATCH('GHG emissions calculations'!O$6,'Emission Factors'!$E$5:$T$5,0)),"",0)</f>
        <v/>
      </c>
      <c r="P1220" s="313" t="str">
        <f t="array" ref="P1220">IFERROR(
    INDEX('Emission Factors'!$E$5:$P$488,
          MATCH(1,
                ('Emission Factors'!$E$5:$E$488 = 'GHG emissions calculations'!$F1220) *
                ('Emission Factors'!$H$5:$H$488 = 'GHG emissions calculations'!$H1220),
                0),
          MATCH('GHG emissions calculations'!P$6,'Emission Factors'!$E$5:$P$5,0)),
    "")</f>
        <v/>
      </c>
      <c r="Q1220" s="311" t="str">
        <f t="array" ref="Q1220">IFERROR(
    IF(
        INDEX('Emission Factors'!$E$5:$P$488,
              MATCH(1,
                    ('Emission Factors'!$E$5:$E$488 = 'GHG emissions calculations'!$F1220) *
                    ('Emission Factors'!$H$5:$H$488 = 'GHG emissions calculations'!$H1220),
                    0),
              MATCH('GHG emissions calculations'!Q$6, 'Emission Factors'!$E$5:$P$5, 0)) &lt;&gt; "",
        INDEX('Emission Factors'!$E$5:$P$488,
              MATCH(1,
                    ('Emission Factors'!$E$5:$E$488 = 'GHG emissions calculations'!$F1220) *
                    ('Emission Factors'!$H$5:$H$488 = 'GHG emissions calculations'!$H1220),
                    0),
              MATCH('GHG emissions calculations'!Q$6, 'Emission Factors'!$E$5:$P$5, 0)),
        ""),
    "")</f>
        <v/>
      </c>
      <c r="R1220" s="311" t="str">
        <f t="array" ref="R1220">IFERROR(
    IF(
        INDEX('Emission Factors'!$E$5:$R$488,
              MATCH(1,
                    ('Emission Factors'!$E$5:$E$488 = 'GHG emissions calculations'!$F1220) *
                    ('Emission Factors'!$H$5:$H$488 = 'GHG emissions calculations'!$H1220),
                    0),
              MATCH('GHG emissions calculations'!R$6, 'Emission Factors'!$E$5:$R$5, 0)) &lt;&gt; "",
        INDEX('Emission Factors'!$E$5:$R$488,
              MATCH(1,
                    ('Emission Factors'!$E$5:$E$488 = 'GHG emissions calculations'!$F1220) *
                    ('Emission Factors'!$H$5:$H$488 = 'GHG emissions calculations'!$H1220),
                    0),
              MATCH('GHG emissions calculations'!R$6, 'Emission Factors'!$E$5:$R$5, 0)),
        ""),
    "")</f>
        <v/>
      </c>
      <c r="S1220" s="312">
        <f t="shared" si="2"/>
        <v>0</v>
      </c>
      <c r="T1220" s="23"/>
    </row>
    <row r="1221" ht="15.75" customHeight="1" outlineLevel="1">
      <c r="A1221" s="23"/>
      <c r="B1221" s="71"/>
      <c r="C1221" s="71"/>
      <c r="D1221" s="71"/>
      <c r="E1221" s="314"/>
      <c r="F1221" s="311" t="str">
        <f>Lists!U39</f>
        <v>Door - America</v>
      </c>
      <c r="G1221" s="311" t="str">
        <f t="array" ref="G1221">XLOOKUP(1,('Emission Factors'!$E$5:$E$488='GHG emissions calculations'!$F1221)*('Emission Factors'!$H$5:$H$488='GHG emissions calculations'!$H1221),INDEX('Emission Factors'!$E$5:$T$488,0,MATCH('GHG emissions calculations'!G$6,'Emission Factors'!$E$5:$T$5,0)),"",0)</f>
        <v/>
      </c>
      <c r="H1221" s="311" t="s">
        <v>238</v>
      </c>
      <c r="I1221" s="312" t="str">
        <f>IF(
    SUMIFS('Import data'!$L$25:$L$80,
           'Import data'!$J$25:$J$80, F1221,
           'Import data'!$G$25:$G$80, 'GHG emissions calculations'!$H1221,
           'Import data'!$I$25:$I$80,$E$1157) &lt;&gt; 0,
    SUMIFS('Import data'!$L$25:$L$80,
           'Import data'!$J$25:$J$80, F1221,
           'Import data'!$G$25:$G$80, 'GHG emissions calculations'!$H1221,
           'Import data'!$I$25:$I$80,$E$1157),
    ""
)</f>
        <v/>
      </c>
      <c r="J1221" s="311" t="str">
        <f t="array" ref="J1221">IF(
    XLOOKUP(F1221, 'Import data'!$J$26:$J$47, 'Import data'!$M$26:$M$47, "", 0) = "Please add the region-specific supplier emission factor or choose a different region available in the IAEG database.",
    "",
    XLOOKUP(F1221, 'Import data'!$J$26:$J$47, 'Import data'!$M$26:$M$47, "", 0)
)</f>
        <v/>
      </c>
      <c r="K1221" s="311" t="str">
        <f t="array" ref="K1221">IFERROR(
    XLOOKUP(F1221,
            _xlws.FILTER('Supplier Emission'!$G$15:$G$49,
                   ('Supplier Emission'!$D$15:$D$49=H1221) * ('Supplier Emission'!$F$15:$F$49=$E$1157)),
            _xlws.FILTER('Supplier Emission'!$I$15:$I$49,
                   ('Supplier Emission'!$D$15:$D$49=H1221) * ('Supplier Emission'!$F$15:$F$49=$E$1157)),
            ""),
    "")</f>
        <v/>
      </c>
      <c r="L1221" s="311" t="str">
        <f t="array" ref="L1221">IFERROR(
    XLOOKUP(F1221,
            _xlws.FILTER('Supplier Emission'!$G$15:$G$49,
                   ('Supplier Emission'!$D$15:$D$49=H1221) * ('Supplier Emission'!$F$15:$F$49=$E$1157)),
            _xlws.FILTER('Supplier Emission'!$J$15:$J$49,
                   ('Supplier Emission'!$D$15:$D$49=H1221) * ('Supplier Emission'!$F$15:$F$49=$E$1157)),
            ""),
    "")</f>
        <v/>
      </c>
      <c r="M1221" s="311" t="str">
        <f t="array" ref="M1221">IFERROR(
    XLOOKUP(F1221,
            _xlws.FILTER('Supplier Emission'!$G$15:$G$49,
                   ('Supplier Emission'!$D$15:$D$49=H1221) * ('Supplier Emission'!$F$15:$F$49=$E$1157)),
            _xlws.FILTER('Supplier Emission'!$M$15:$M$49,
                   ('Supplier Emission'!$D$15:$D$49=H1221) * ('Supplier Emission'!$F$15:$F$49=$E$1157)),
            ""),
    "")</f>
        <v/>
      </c>
      <c r="N1221" s="311" t="str">
        <f t="array" ref="N1221">IFERROR(
    XLOOKUP(F1221,
            _xlws.FILTER('Supplier Emission'!$G$15:$G$49,
                   ('Supplier Emission'!$D$15:$D$49=H1221) * ('Supplier Emission'!$F$15:$F$49=$E$1157)),
            _xlws.FILTER('Supplier Emission'!$H$15:$H$49,
                   ('Supplier Emission'!$D$15:$D$49=H1221) * ('Supplier Emission'!$F$15:$F$49=$E$1157)),
            ""),
    "")</f>
        <v/>
      </c>
      <c r="O1221" s="313" t="str">
        <f t="array" ref="O1221">XLOOKUP(1,('Emission Factors'!$E$5:$E$488='GHG emissions calculations'!$F1221)*('Emission Factors'!$H$5:$H$488='GHG emissions calculations'!$H1221),INDEX('Emission Factors'!$E$5:$T$488,0,MATCH('GHG emissions calculations'!O$6,'Emission Factors'!$E$5:$T$5,0)),"",0)</f>
        <v>Metal window and door manufacturing</v>
      </c>
      <c r="P1221" s="313">
        <f t="array" ref="P1221">IFERROR(
    INDEX('Emission Factors'!$E$5:$P$488,
          MATCH(1,
                ('Emission Factors'!$E$5:$E$488 = 'GHG emissions calculations'!$F1221) *
                ('Emission Factors'!$H$5:$H$488 = 'GHG emissions calculations'!$H1221),
                0),
          MATCH('GHG emissions calculations'!P$6,'Emission Factors'!$E$5:$P$5,0)),
    "")</f>
        <v>221</v>
      </c>
      <c r="Q1221" s="311" t="str">
        <f t="array" ref="Q1221">IFERROR(
    IF(
        INDEX('Emission Factors'!$E$5:$P$488,
              MATCH(1,
                    ('Emission Factors'!$E$5:$E$488 = 'GHG emissions calculations'!$F1221) *
                    ('Emission Factors'!$H$5:$H$488 = 'GHG emissions calculations'!$H1221),
                    0),
              MATCH('GHG emissions calculations'!Q$6, 'Emission Factors'!$E$5:$P$5, 0)) &lt;&gt; "",
        INDEX('Emission Factors'!$E$5:$P$488,
              MATCH(1,
                    ('Emission Factors'!$E$5:$E$488 = 'GHG emissions calculations'!$F1221) *
                    ('Emission Factors'!$H$5:$H$488 = 'GHG emissions calculations'!$H1221),
                    0),
              MATCH('GHG emissions calculations'!Q$6, 'Emission Factors'!$E$5:$P$5, 0)),
        ""),
    "")</f>
        <v>kgCO2e / k€</v>
      </c>
      <c r="R1221" s="311" t="str">
        <f t="array" ref="R1221">IFERROR(
    IF(
        INDEX('Emission Factors'!$E$5:$R$488,
              MATCH(1,
                    ('Emission Factors'!$E$5:$E$488 = 'GHG emissions calculations'!$F1221) *
                    ('Emission Factors'!$H$5:$H$488 = 'GHG emissions calculations'!$H1221),
                    0),
              MATCH('GHG emissions calculations'!R$6, 'Emission Factors'!$E$5:$R$5, 0)) &lt;&gt; "",
        INDEX('Emission Factors'!$E$5:$R$488,
              MATCH(1,
                    ('Emission Factors'!$E$5:$E$488 = 'GHG emissions calculations'!$F1221) *
                    ('Emission Factors'!$H$5:$H$488 = 'GHG emissions calculations'!$H1221),
                    0),
              MATCH('GHG emissions calculations'!R$6, 'Emission Factors'!$E$5:$R$5, 0)),
        ""),
    "")</f>
        <v>America</v>
      </c>
      <c r="S1221" s="312">
        <f t="shared" si="2"/>
        <v>0</v>
      </c>
      <c r="T1221" s="23"/>
    </row>
    <row r="1222" ht="15.75" customHeight="1" outlineLevel="1">
      <c r="A1222" s="23"/>
      <c r="B1222" s="71"/>
      <c r="C1222" s="71"/>
      <c r="D1222" s="71"/>
      <c r="E1222" s="314"/>
      <c r="F1222" s="311" t="str">
        <f>Lists!U42</f>
        <v>Door - Asia</v>
      </c>
      <c r="G1222" s="311" t="str">
        <f t="array" ref="G1222">XLOOKUP(1,('Emission Factors'!$E$5:$E$488='GHG emissions calculations'!$F1222)*('Emission Factors'!$H$5:$H$488='GHG emissions calculations'!$H1222),INDEX('Emission Factors'!$E$5:$T$488,0,MATCH('GHG emissions calculations'!G$6,'Emission Factors'!$E$5:$T$5,0)),"",0)</f>
        <v/>
      </c>
      <c r="H1222" s="311" t="s">
        <v>238</v>
      </c>
      <c r="I1222" s="312" t="str">
        <f>IF(
    SUMIFS('Import data'!$L$25:$L$80,
           'Import data'!$J$25:$J$80, F1222,
           'Import data'!$G$25:$G$80, 'GHG emissions calculations'!$H1222,
           'Import data'!$I$25:$I$80,$E$1157) &lt;&gt; 0,
    SUMIFS('Import data'!$L$25:$L$80,
           'Import data'!$J$25:$J$80, F1222,
           'Import data'!$G$25:$G$80, 'GHG emissions calculations'!$H1222,
           'Import data'!$I$25:$I$80,$E$1157),
    ""
)</f>
        <v/>
      </c>
      <c r="J1222" s="311" t="str">
        <f t="array" ref="J1222">IF(
    XLOOKUP(F1222, 'Import data'!$J$26:$J$47, 'Import data'!$M$26:$M$47, "", 0) = "Please add the region-specific supplier emission factor or choose a different region available in the IAEG database.",
    "",
    XLOOKUP(F1222, 'Import data'!$J$26:$J$47, 'Import data'!$M$26:$M$47, "", 0)
)</f>
        <v/>
      </c>
      <c r="K1222" s="311" t="str">
        <f t="array" ref="K1222">IFERROR(
    XLOOKUP(F1222,
            _xlws.FILTER('Supplier Emission'!$G$15:$G$49,
                   ('Supplier Emission'!$D$15:$D$49=H1222) * ('Supplier Emission'!$F$15:$F$49=$E$1157)),
            _xlws.FILTER('Supplier Emission'!$I$15:$I$49,
                   ('Supplier Emission'!$D$15:$D$49=H1222) * ('Supplier Emission'!$F$15:$F$49=$E$1157)),
            ""),
    "")</f>
        <v/>
      </c>
      <c r="L1222" s="311" t="str">
        <f t="array" ref="L1222">IFERROR(
    XLOOKUP(F1222,
            _xlws.FILTER('Supplier Emission'!$G$15:$G$49,
                   ('Supplier Emission'!$D$15:$D$49=H1222) * ('Supplier Emission'!$F$15:$F$49=$E$1157)),
            _xlws.FILTER('Supplier Emission'!$J$15:$J$49,
                   ('Supplier Emission'!$D$15:$D$49=H1222) * ('Supplier Emission'!$F$15:$F$49=$E$1157)),
            ""),
    "")</f>
        <v/>
      </c>
      <c r="M1222" s="311" t="str">
        <f t="array" ref="M1222">IFERROR(
    XLOOKUP(F1222,
            _xlws.FILTER('Supplier Emission'!$G$15:$G$49,
                   ('Supplier Emission'!$D$15:$D$49=H1222) * ('Supplier Emission'!$F$15:$F$49=$E$1157)),
            _xlws.FILTER('Supplier Emission'!$M$15:$M$49,
                   ('Supplier Emission'!$D$15:$D$49=H1222) * ('Supplier Emission'!$F$15:$F$49=$E$1157)),
            ""),
    "")</f>
        <v/>
      </c>
      <c r="N1222" s="311" t="str">
        <f t="array" ref="N1222">IFERROR(
    XLOOKUP(F1222,
            _xlws.FILTER('Supplier Emission'!$G$15:$G$49,
                   ('Supplier Emission'!$D$15:$D$49=H1222) * ('Supplier Emission'!$F$15:$F$49=$E$1157)),
            _xlws.FILTER('Supplier Emission'!$H$15:$H$49,
                   ('Supplier Emission'!$D$15:$D$49=H1222) * ('Supplier Emission'!$F$15:$F$49=$E$1157)),
            ""),
    "")</f>
        <v/>
      </c>
      <c r="O1222" s="311" t="str">
        <f t="array" ref="O1222">XLOOKUP(1,('Emission Factors'!$E$5:$E$488='GHG emissions calculations'!$F1222)*('Emission Factors'!$H$5:$H$488='GHG emissions calculations'!$H1222),INDEX('Emission Factors'!$E$5:$T$488,0,MATCH('GHG emissions calculations'!O$6,'Emission Factors'!$E$5:$T$5,0)),"",0)</f>
        <v/>
      </c>
      <c r="P1222" s="313" t="str">
        <f t="array" ref="P1222">IFERROR(
    INDEX('Emission Factors'!$E$5:$P$488,
          MATCH(1,
                ('Emission Factors'!$E$5:$E$488 = 'GHG emissions calculations'!$F1222) *
                ('Emission Factors'!$H$5:$H$488 = 'GHG emissions calculations'!$H1222),
                0),
          MATCH('GHG emissions calculations'!P$6,'Emission Factors'!$E$5:$P$5,0)),
    "")</f>
        <v/>
      </c>
      <c r="Q1222" s="311" t="str">
        <f t="array" ref="Q1222">IFERROR(
    IF(
        INDEX('Emission Factors'!$E$5:$P$488,
              MATCH(1,
                    ('Emission Factors'!$E$5:$E$488 = 'GHG emissions calculations'!$F1222) *
                    ('Emission Factors'!$H$5:$H$488 = 'GHG emissions calculations'!$H1222),
                    0),
              MATCH('GHG emissions calculations'!Q$6, 'Emission Factors'!$E$5:$P$5, 0)) &lt;&gt; "",
        INDEX('Emission Factors'!$E$5:$P$488,
              MATCH(1,
                    ('Emission Factors'!$E$5:$E$488 = 'GHG emissions calculations'!$F1222) *
                    ('Emission Factors'!$H$5:$H$488 = 'GHG emissions calculations'!$H1222),
                    0),
              MATCH('GHG emissions calculations'!Q$6, 'Emission Factors'!$E$5:$P$5, 0)),
        ""),
    "")</f>
        <v/>
      </c>
      <c r="R1222" s="311" t="str">
        <f t="array" ref="R1222">IFERROR(
    IF(
        INDEX('Emission Factors'!$E$5:$R$488,
              MATCH(1,
                    ('Emission Factors'!$E$5:$E$488 = 'GHG emissions calculations'!$F1222) *
                    ('Emission Factors'!$H$5:$H$488 = 'GHG emissions calculations'!$H1222),
                    0),
              MATCH('GHG emissions calculations'!R$6, 'Emission Factors'!$E$5:$R$5, 0)) &lt;&gt; "",
        INDEX('Emission Factors'!$E$5:$R$488,
              MATCH(1,
                    ('Emission Factors'!$E$5:$E$488 = 'GHG emissions calculations'!$F1222) *
                    ('Emission Factors'!$H$5:$H$488 = 'GHG emissions calculations'!$H1222),
                    0),
              MATCH('GHG emissions calculations'!R$6, 'Emission Factors'!$E$5:$R$5, 0)),
        ""),
    "")</f>
        <v/>
      </c>
      <c r="S1222" s="312">
        <f t="shared" si="2"/>
        <v>0</v>
      </c>
      <c r="T1222" s="23"/>
    </row>
    <row r="1223" ht="15.75" customHeight="1" outlineLevel="1">
      <c r="A1223" s="23"/>
      <c r="B1223" s="71"/>
      <c r="C1223" s="71"/>
      <c r="D1223" s="71"/>
      <c r="E1223" s="314"/>
      <c r="F1223" s="311" t="str">
        <f>Lists!U40</f>
        <v>Door - Europe</v>
      </c>
      <c r="G1223" s="311" t="str">
        <f t="array" ref="G1223">XLOOKUP(1,('Emission Factors'!$E$5:$E$488='GHG emissions calculations'!$F1223)*('Emission Factors'!$H$5:$H$488='GHG emissions calculations'!$H1223),INDEX('Emission Factors'!$E$5:$T$488,0,MATCH('GHG emissions calculations'!G$6,'Emission Factors'!$E$5:$T$5,0)),"",0)</f>
        <v/>
      </c>
      <c r="H1223" s="311" t="s">
        <v>238</v>
      </c>
      <c r="I1223" s="312" t="str">
        <f>IF(
    SUMIFS('Import data'!$L$25:$L$80,
           'Import data'!$J$25:$J$80, F1223,
           'Import data'!$G$25:$G$80, 'GHG emissions calculations'!$H1223,
           'Import data'!$I$25:$I$80,$E$1157) &lt;&gt; 0,
    SUMIFS('Import data'!$L$25:$L$80,
           'Import data'!$J$25:$J$80, F1223,
           'Import data'!$G$25:$G$80, 'GHG emissions calculations'!$H1223,
           'Import data'!$I$25:$I$80,$E$1157),
    ""
)</f>
        <v/>
      </c>
      <c r="J1223" s="311" t="str">
        <f t="array" ref="J1223">IF(
    XLOOKUP(F1223, 'Import data'!$J$26:$J$47, 'Import data'!$M$26:$M$47, "", 0) = "Please add the region-specific supplier emission factor or choose a different region available in the IAEG database.",
    "",
    XLOOKUP(F1223, 'Import data'!$J$26:$J$47, 'Import data'!$M$26:$M$47, "", 0)
)</f>
        <v/>
      </c>
      <c r="K1223" s="311" t="str">
        <f t="array" ref="K1223">IFERROR(
    XLOOKUP(F1223,
            _xlws.FILTER('Supplier Emission'!$G$15:$G$49,
                   ('Supplier Emission'!$D$15:$D$49=H1223) * ('Supplier Emission'!$F$15:$F$49=$E$1157)),
            _xlws.FILTER('Supplier Emission'!$I$15:$I$49,
                   ('Supplier Emission'!$D$15:$D$49=H1223) * ('Supplier Emission'!$F$15:$F$49=$E$1157)),
            ""),
    "")</f>
        <v/>
      </c>
      <c r="L1223" s="311" t="str">
        <f t="array" ref="L1223">IFERROR(
    XLOOKUP(F1223,
            _xlws.FILTER('Supplier Emission'!$G$15:$G$49,
                   ('Supplier Emission'!$D$15:$D$49=H1223) * ('Supplier Emission'!$F$15:$F$49=$E$1157)),
            _xlws.FILTER('Supplier Emission'!$J$15:$J$49,
                   ('Supplier Emission'!$D$15:$D$49=H1223) * ('Supplier Emission'!$F$15:$F$49=$E$1157)),
            ""),
    "")</f>
        <v/>
      </c>
      <c r="M1223" s="311" t="str">
        <f t="array" ref="M1223">IFERROR(
    XLOOKUP(F1223,
            _xlws.FILTER('Supplier Emission'!$G$15:$G$49,
                   ('Supplier Emission'!$D$15:$D$49=H1223) * ('Supplier Emission'!$F$15:$F$49=$E$1157)),
            _xlws.FILTER('Supplier Emission'!$M$15:$M$49,
                   ('Supplier Emission'!$D$15:$D$49=H1223) * ('Supplier Emission'!$F$15:$F$49=$E$1157)),
            ""),
    "")</f>
        <v/>
      </c>
      <c r="N1223" s="311" t="str">
        <f t="array" ref="N1223">IFERROR(
    XLOOKUP(F1223,
            _xlws.FILTER('Supplier Emission'!$G$15:$G$49,
                   ('Supplier Emission'!$D$15:$D$49=H1223) * ('Supplier Emission'!$F$15:$F$49=$E$1157)),
            _xlws.FILTER('Supplier Emission'!$H$15:$H$49,
                   ('Supplier Emission'!$D$15:$D$49=H1223) * ('Supplier Emission'!$F$15:$F$49=$E$1157)),
            ""),
    "")</f>
        <v/>
      </c>
      <c r="O1223" s="311" t="str">
        <f t="array" ref="O1223">XLOOKUP(1,('Emission Factors'!$E$5:$E$488='GHG emissions calculations'!$F1223)*('Emission Factors'!$H$5:$H$488='GHG emissions calculations'!$H1223),INDEX('Emission Factors'!$E$5:$T$488,0,MATCH('GHG emissions calculations'!O$6,'Emission Factors'!$E$5:$T$5,0)),"",0)</f>
        <v/>
      </c>
      <c r="P1223" s="313" t="str">
        <f t="array" ref="P1223">IFERROR(
    INDEX('Emission Factors'!$E$5:$P$488,
          MATCH(1,
                ('Emission Factors'!$E$5:$E$488 = 'GHG emissions calculations'!$F1223) *
                ('Emission Factors'!$H$5:$H$488 = 'GHG emissions calculations'!$H1223),
                0),
          MATCH('GHG emissions calculations'!P$6,'Emission Factors'!$E$5:$P$5,0)),
    "")</f>
        <v/>
      </c>
      <c r="Q1223" s="311" t="str">
        <f t="array" ref="Q1223">IFERROR(
    IF(
        INDEX('Emission Factors'!$E$5:$P$488,
              MATCH(1,
                    ('Emission Factors'!$E$5:$E$488 = 'GHG emissions calculations'!$F1223) *
                    ('Emission Factors'!$H$5:$H$488 = 'GHG emissions calculations'!$H1223),
                    0),
              MATCH('GHG emissions calculations'!Q$6, 'Emission Factors'!$E$5:$P$5, 0)) &lt;&gt; "",
        INDEX('Emission Factors'!$E$5:$P$488,
              MATCH(1,
                    ('Emission Factors'!$E$5:$E$488 = 'GHG emissions calculations'!$F1223) *
                    ('Emission Factors'!$H$5:$H$488 = 'GHG emissions calculations'!$H1223),
                    0),
              MATCH('GHG emissions calculations'!Q$6, 'Emission Factors'!$E$5:$P$5, 0)),
        ""),
    "")</f>
        <v/>
      </c>
      <c r="R1223" s="311" t="str">
        <f t="array" ref="R1223">IFERROR(
    IF(
        INDEX('Emission Factors'!$E$5:$R$488,
              MATCH(1,
                    ('Emission Factors'!$E$5:$E$488 = 'GHG emissions calculations'!$F1223) *
                    ('Emission Factors'!$H$5:$H$488 = 'GHG emissions calculations'!$H1223),
                    0),
              MATCH('GHG emissions calculations'!R$6, 'Emission Factors'!$E$5:$R$5, 0)) &lt;&gt; "",
        INDEX('Emission Factors'!$E$5:$R$488,
              MATCH(1,
                    ('Emission Factors'!$E$5:$E$488 = 'GHG emissions calculations'!$F1223) *
                    ('Emission Factors'!$H$5:$H$488 = 'GHG emissions calculations'!$H1223),
                    0),
              MATCH('GHG emissions calculations'!R$6, 'Emission Factors'!$E$5:$R$5, 0)),
        ""),
    "")</f>
        <v/>
      </c>
      <c r="S1223" s="312">
        <f t="shared" si="2"/>
        <v>0</v>
      </c>
      <c r="T1223" s="23"/>
    </row>
    <row r="1224" ht="15.75" customHeight="1" outlineLevel="1">
      <c r="A1224" s="23"/>
      <c r="B1224" s="71"/>
      <c r="C1224" s="71"/>
      <c r="D1224" s="71"/>
      <c r="E1224" s="314"/>
      <c r="F1224" s="311" t="str">
        <f>Lists!U45</f>
        <v>Door - Global or unspecified region</v>
      </c>
      <c r="G1224" s="311" t="str">
        <f t="array" ref="G1224">XLOOKUP(1,('Emission Factors'!$E$5:$E$488='GHG emissions calculations'!$F1224)*('Emission Factors'!$H$5:$H$488='GHG emissions calculations'!$H1224),INDEX('Emission Factors'!$E$5:$T$488,0,MATCH('GHG emissions calculations'!G$6,'Emission Factors'!$E$5:$T$5,0)),"",0)</f>
        <v/>
      </c>
      <c r="H1224" s="311" t="s">
        <v>238</v>
      </c>
      <c r="I1224" s="312" t="str">
        <f>IF(
    SUMIFS('Import data'!$L$25:$L$80,
           'Import data'!$J$25:$J$80, F1224,
           'Import data'!$G$25:$G$80, 'GHG emissions calculations'!$H1224,
           'Import data'!$I$25:$I$80,$E$1157) &lt;&gt; 0,
    SUMIFS('Import data'!$L$25:$L$80,
           'Import data'!$J$25:$J$80, F1224,
           'Import data'!$G$25:$G$80, 'GHG emissions calculations'!$H1224,
           'Import data'!$I$25:$I$80,$E$1157),
    ""
)</f>
        <v/>
      </c>
      <c r="J1224" s="311" t="str">
        <f t="array" ref="J1224">IF(
    XLOOKUP(F1224, 'Import data'!$J$26:$J$47, 'Import data'!$M$26:$M$47, "", 0) = "Please add the region-specific supplier emission factor or choose a different region available in the IAEG database.",
    "",
    XLOOKUP(F1224, 'Import data'!$J$26:$J$47, 'Import data'!$M$26:$M$47, "", 0)
)</f>
        <v/>
      </c>
      <c r="K1224" s="311" t="str">
        <f t="array" ref="K1224">IFERROR(
    XLOOKUP(F1224,
            _xlws.FILTER('Supplier Emission'!$G$15:$G$49,
                   ('Supplier Emission'!$D$15:$D$49=H1224) * ('Supplier Emission'!$F$15:$F$49=$E$1157)),
            _xlws.FILTER('Supplier Emission'!$I$15:$I$49,
                   ('Supplier Emission'!$D$15:$D$49=H1224) * ('Supplier Emission'!$F$15:$F$49=$E$1157)),
            ""),
    "")</f>
        <v/>
      </c>
      <c r="L1224" s="311" t="str">
        <f t="array" ref="L1224">IFERROR(
    XLOOKUP(F1224,
            _xlws.FILTER('Supplier Emission'!$G$15:$G$49,
                   ('Supplier Emission'!$D$15:$D$49=H1224) * ('Supplier Emission'!$F$15:$F$49=$E$1157)),
            _xlws.FILTER('Supplier Emission'!$J$15:$J$49,
                   ('Supplier Emission'!$D$15:$D$49=H1224) * ('Supplier Emission'!$F$15:$F$49=$E$1157)),
            ""),
    "")</f>
        <v/>
      </c>
      <c r="M1224" s="311" t="str">
        <f t="array" ref="M1224">IFERROR(
    XLOOKUP(F1224,
            _xlws.FILTER('Supplier Emission'!$G$15:$G$49,
                   ('Supplier Emission'!$D$15:$D$49=H1224) * ('Supplier Emission'!$F$15:$F$49=$E$1157)),
            _xlws.FILTER('Supplier Emission'!$M$15:$M$49,
                   ('Supplier Emission'!$D$15:$D$49=H1224) * ('Supplier Emission'!$F$15:$F$49=$E$1157)),
            ""),
    "")</f>
        <v/>
      </c>
      <c r="N1224" s="311" t="str">
        <f t="array" ref="N1224">IFERROR(
    XLOOKUP(F1224,
            _xlws.FILTER('Supplier Emission'!$G$15:$G$49,
                   ('Supplier Emission'!$D$15:$D$49=H1224) * ('Supplier Emission'!$F$15:$F$49=$E$1157)),
            _xlws.FILTER('Supplier Emission'!$H$15:$H$49,
                   ('Supplier Emission'!$D$15:$D$49=H1224) * ('Supplier Emission'!$F$15:$F$49=$E$1157)),
            ""),
    "")</f>
        <v/>
      </c>
      <c r="O1224" s="311" t="str">
        <f t="array" ref="O1224">XLOOKUP(1,('Emission Factors'!$E$5:$E$488='GHG emissions calculations'!$F1224)*('Emission Factors'!$H$5:$H$488='GHG emissions calculations'!$H1224),INDEX('Emission Factors'!$E$5:$T$488,0,MATCH('GHG emissions calculations'!O$6,'Emission Factors'!$E$5:$T$5,0)),"",0)</f>
        <v/>
      </c>
      <c r="P1224" s="313" t="str">
        <f t="array" ref="P1224">IFERROR(
    INDEX('Emission Factors'!$E$5:$P$488,
          MATCH(1,
                ('Emission Factors'!$E$5:$E$488 = 'GHG emissions calculations'!$F1224) *
                ('Emission Factors'!$H$5:$H$488 = 'GHG emissions calculations'!$H1224),
                0),
          MATCH('GHG emissions calculations'!P$6,'Emission Factors'!$E$5:$P$5,0)),
    "")</f>
        <v/>
      </c>
      <c r="Q1224" s="311" t="str">
        <f t="array" ref="Q1224">IFERROR(
    IF(
        INDEX('Emission Factors'!$E$5:$P$488,
              MATCH(1,
                    ('Emission Factors'!$E$5:$E$488 = 'GHG emissions calculations'!$F1224) *
                    ('Emission Factors'!$H$5:$H$488 = 'GHG emissions calculations'!$H1224),
                    0),
              MATCH('GHG emissions calculations'!Q$6, 'Emission Factors'!$E$5:$P$5, 0)) &lt;&gt; "",
        INDEX('Emission Factors'!$E$5:$P$488,
              MATCH(1,
                    ('Emission Factors'!$E$5:$E$488 = 'GHG emissions calculations'!$F1224) *
                    ('Emission Factors'!$H$5:$H$488 = 'GHG emissions calculations'!$H1224),
                    0),
              MATCH('GHG emissions calculations'!Q$6, 'Emission Factors'!$E$5:$P$5, 0)),
        ""),
    "")</f>
        <v/>
      </c>
      <c r="R1224" s="311" t="str">
        <f t="array" ref="R1224">IFERROR(
    IF(
        INDEX('Emission Factors'!$E$5:$R$488,
              MATCH(1,
                    ('Emission Factors'!$E$5:$E$488 = 'GHG emissions calculations'!$F1224) *
                    ('Emission Factors'!$H$5:$H$488 = 'GHG emissions calculations'!$H1224),
                    0),
              MATCH('GHG emissions calculations'!R$6, 'Emission Factors'!$E$5:$R$5, 0)) &lt;&gt; "",
        INDEX('Emission Factors'!$E$5:$R$488,
              MATCH(1,
                    ('Emission Factors'!$E$5:$E$488 = 'GHG emissions calculations'!$F1224) *
                    ('Emission Factors'!$H$5:$H$488 = 'GHG emissions calculations'!$H1224),
                    0),
              MATCH('GHG emissions calculations'!R$6, 'Emission Factors'!$E$5:$R$5, 0)),
        ""),
    "")</f>
        <v/>
      </c>
      <c r="S1224" s="312">
        <f t="shared" si="2"/>
        <v>0</v>
      </c>
      <c r="T1224" s="23"/>
    </row>
    <row r="1225" ht="15.75" customHeight="1" outlineLevel="1">
      <c r="A1225" s="23"/>
      <c r="B1225" s="71"/>
      <c r="C1225" s="71"/>
      <c r="D1225" s="71"/>
      <c r="E1225" s="314"/>
      <c r="F1225" s="311" t="str">
        <f>Lists!U44</f>
        <v>Door - Middle East</v>
      </c>
      <c r="G1225" s="311" t="str">
        <f t="array" ref="G1225">XLOOKUP(1,('Emission Factors'!$E$5:$E$488='GHG emissions calculations'!$F1225)*('Emission Factors'!$H$5:$H$488='GHG emissions calculations'!$H1225),INDEX('Emission Factors'!$E$5:$T$488,0,MATCH('GHG emissions calculations'!G$6,'Emission Factors'!$E$5:$T$5,0)),"",0)</f>
        <v/>
      </c>
      <c r="H1225" s="311" t="s">
        <v>238</v>
      </c>
      <c r="I1225" s="312" t="str">
        <f>IF(
    SUMIFS('Import data'!$L$25:$L$80,
           'Import data'!$J$25:$J$80, F1225,
           'Import data'!$G$25:$G$80, 'GHG emissions calculations'!$H1225,
           'Import data'!$I$25:$I$80,$E$1157) &lt;&gt; 0,
    SUMIFS('Import data'!$L$25:$L$80,
           'Import data'!$J$25:$J$80, F1225,
           'Import data'!$G$25:$G$80, 'GHG emissions calculations'!$H1225,
           'Import data'!$I$25:$I$80,$E$1157),
    ""
)</f>
        <v/>
      </c>
      <c r="J1225" s="311" t="str">
        <f t="array" ref="J1225">IF(
    XLOOKUP(F1225, 'Import data'!$J$26:$J$47, 'Import data'!$M$26:$M$47, "", 0) = "Please add the region-specific supplier emission factor or choose a different region available in the IAEG database.",
    "",
    XLOOKUP(F1225, 'Import data'!$J$26:$J$47, 'Import data'!$M$26:$M$47, "", 0)
)</f>
        <v/>
      </c>
      <c r="K1225" s="311" t="str">
        <f t="array" ref="K1225">IFERROR(
    XLOOKUP(F1225,
            _xlws.FILTER('Supplier Emission'!$G$15:$G$49,
                   ('Supplier Emission'!$D$15:$D$49=H1225) * ('Supplier Emission'!$F$15:$F$49=$E$1157)),
            _xlws.FILTER('Supplier Emission'!$I$15:$I$49,
                   ('Supplier Emission'!$D$15:$D$49=H1225) * ('Supplier Emission'!$F$15:$F$49=$E$1157)),
            ""),
    "")</f>
        <v/>
      </c>
      <c r="L1225" s="311" t="str">
        <f t="array" ref="L1225">IFERROR(
    XLOOKUP(F1225,
            _xlws.FILTER('Supplier Emission'!$G$15:$G$49,
                   ('Supplier Emission'!$D$15:$D$49=H1225) * ('Supplier Emission'!$F$15:$F$49=$E$1157)),
            _xlws.FILTER('Supplier Emission'!$J$15:$J$49,
                   ('Supplier Emission'!$D$15:$D$49=H1225) * ('Supplier Emission'!$F$15:$F$49=$E$1157)),
            ""),
    "")</f>
        <v/>
      </c>
      <c r="M1225" s="311" t="str">
        <f t="array" ref="M1225">IFERROR(
    XLOOKUP(F1225,
            _xlws.FILTER('Supplier Emission'!$G$15:$G$49,
                   ('Supplier Emission'!$D$15:$D$49=H1225) * ('Supplier Emission'!$F$15:$F$49=$E$1157)),
            _xlws.FILTER('Supplier Emission'!$M$15:$M$49,
                   ('Supplier Emission'!$D$15:$D$49=H1225) * ('Supplier Emission'!$F$15:$F$49=$E$1157)),
            ""),
    "")</f>
        <v/>
      </c>
      <c r="N1225" s="311" t="str">
        <f t="array" ref="N1225">IFERROR(
    XLOOKUP(F1225,
            _xlws.FILTER('Supplier Emission'!$G$15:$G$49,
                   ('Supplier Emission'!$D$15:$D$49=H1225) * ('Supplier Emission'!$F$15:$F$49=$E$1157)),
            _xlws.FILTER('Supplier Emission'!$H$15:$H$49,
                   ('Supplier Emission'!$D$15:$D$49=H1225) * ('Supplier Emission'!$F$15:$F$49=$E$1157)),
            ""),
    "")</f>
        <v/>
      </c>
      <c r="O1225" s="311" t="str">
        <f t="array" ref="O1225">XLOOKUP(1,('Emission Factors'!$E$5:$E$488='GHG emissions calculations'!$F1225)*('Emission Factors'!$H$5:$H$488='GHG emissions calculations'!$H1225),INDEX('Emission Factors'!$E$5:$T$488,0,MATCH('GHG emissions calculations'!O$6,'Emission Factors'!$E$5:$T$5,0)),"",0)</f>
        <v/>
      </c>
      <c r="P1225" s="313" t="str">
        <f t="array" ref="P1225">IFERROR(
    INDEX('Emission Factors'!$E$5:$P$488,
          MATCH(1,
                ('Emission Factors'!$E$5:$E$488 = 'GHG emissions calculations'!$F1225) *
                ('Emission Factors'!$H$5:$H$488 = 'GHG emissions calculations'!$H1225),
                0),
          MATCH('GHG emissions calculations'!P$6,'Emission Factors'!$E$5:$P$5,0)),
    "")</f>
        <v/>
      </c>
      <c r="Q1225" s="311" t="str">
        <f t="array" ref="Q1225">IFERROR(
    IF(
        INDEX('Emission Factors'!$E$5:$P$488,
              MATCH(1,
                    ('Emission Factors'!$E$5:$E$488 = 'GHG emissions calculations'!$F1225) *
                    ('Emission Factors'!$H$5:$H$488 = 'GHG emissions calculations'!$H1225),
                    0),
              MATCH('GHG emissions calculations'!Q$6, 'Emission Factors'!$E$5:$P$5, 0)) &lt;&gt; "",
        INDEX('Emission Factors'!$E$5:$P$488,
              MATCH(1,
                    ('Emission Factors'!$E$5:$E$488 = 'GHG emissions calculations'!$F1225) *
                    ('Emission Factors'!$H$5:$H$488 = 'GHG emissions calculations'!$H1225),
                    0),
              MATCH('GHG emissions calculations'!Q$6, 'Emission Factors'!$E$5:$P$5, 0)),
        ""),
    "")</f>
        <v/>
      </c>
      <c r="R1225" s="311" t="str">
        <f t="array" ref="R1225">IFERROR(
    IF(
        INDEX('Emission Factors'!$E$5:$R$488,
              MATCH(1,
                    ('Emission Factors'!$E$5:$E$488 = 'GHG emissions calculations'!$F1225) *
                    ('Emission Factors'!$H$5:$H$488 = 'GHG emissions calculations'!$H1225),
                    0),
              MATCH('GHG emissions calculations'!R$6, 'Emission Factors'!$E$5:$R$5, 0)) &lt;&gt; "",
        INDEX('Emission Factors'!$E$5:$R$488,
              MATCH(1,
                    ('Emission Factors'!$E$5:$E$488 = 'GHG emissions calculations'!$F1225) *
                    ('Emission Factors'!$H$5:$H$488 = 'GHG emissions calculations'!$H1225),
                    0),
              MATCH('GHG emissions calculations'!R$6, 'Emission Factors'!$E$5:$R$5, 0)),
        ""),
    "")</f>
        <v/>
      </c>
      <c r="S1225" s="312">
        <f t="shared" si="2"/>
        <v>0</v>
      </c>
      <c r="T1225" s="23"/>
    </row>
    <row r="1226" ht="15.75" customHeight="1" outlineLevel="1">
      <c r="A1226" s="23"/>
      <c r="B1226" s="71"/>
      <c r="C1226" s="71"/>
      <c r="D1226" s="71"/>
      <c r="E1226" s="314"/>
      <c r="F1226" s="311" t="str">
        <f>Lists!U43</f>
        <v>Door - Oceania</v>
      </c>
      <c r="G1226" s="311" t="str">
        <f t="array" ref="G1226">XLOOKUP(1,('Emission Factors'!$E$5:$E$488='GHG emissions calculations'!$F1226)*('Emission Factors'!$H$5:$H$488='GHG emissions calculations'!$H1226),INDEX('Emission Factors'!$E$5:$T$488,0,MATCH('GHG emissions calculations'!G$6,'Emission Factors'!$E$5:$T$5,0)),"",0)</f>
        <v/>
      </c>
      <c r="H1226" s="311" t="s">
        <v>238</v>
      </c>
      <c r="I1226" s="312" t="str">
        <f>IF(
    SUMIFS('Import data'!$L$25:$L$80,
           'Import data'!$J$25:$J$80, F1226,
           'Import data'!$G$25:$G$80, 'GHG emissions calculations'!$H1226,
           'Import data'!$I$25:$I$80,$E$1157) &lt;&gt; 0,
    SUMIFS('Import data'!$L$25:$L$80,
           'Import data'!$J$25:$J$80, F1226,
           'Import data'!$G$25:$G$80, 'GHG emissions calculations'!$H1226,
           'Import data'!$I$25:$I$80,$E$1157),
    ""
)</f>
        <v/>
      </c>
      <c r="J1226" s="311" t="str">
        <f t="array" ref="J1226">IF(
    XLOOKUP(F1226, 'Import data'!$J$26:$J$47, 'Import data'!$M$26:$M$47, "", 0) = "Please add the region-specific supplier emission factor or choose a different region available in the IAEG database.",
    "",
    XLOOKUP(F1226, 'Import data'!$J$26:$J$47, 'Import data'!$M$26:$M$47, "", 0)
)</f>
        <v/>
      </c>
      <c r="K1226" s="311" t="str">
        <f t="array" ref="K1226">IFERROR(
    XLOOKUP(F1226,
            _xlws.FILTER('Supplier Emission'!$G$15:$G$49,
                   ('Supplier Emission'!$D$15:$D$49=H1226) * ('Supplier Emission'!$F$15:$F$49=$E$1157)),
            _xlws.FILTER('Supplier Emission'!$I$15:$I$49,
                   ('Supplier Emission'!$D$15:$D$49=H1226) * ('Supplier Emission'!$F$15:$F$49=$E$1157)),
            ""),
    "")</f>
        <v/>
      </c>
      <c r="L1226" s="311" t="str">
        <f t="array" ref="L1226">IFERROR(
    XLOOKUP(F1226,
            _xlws.FILTER('Supplier Emission'!$G$15:$G$49,
                   ('Supplier Emission'!$D$15:$D$49=H1226) * ('Supplier Emission'!$F$15:$F$49=$E$1157)),
            _xlws.FILTER('Supplier Emission'!$J$15:$J$49,
                   ('Supplier Emission'!$D$15:$D$49=H1226) * ('Supplier Emission'!$F$15:$F$49=$E$1157)),
            ""),
    "")</f>
        <v/>
      </c>
      <c r="M1226" s="311" t="str">
        <f t="array" ref="M1226">IFERROR(
    XLOOKUP(F1226,
            _xlws.FILTER('Supplier Emission'!$G$15:$G$49,
                   ('Supplier Emission'!$D$15:$D$49=H1226) * ('Supplier Emission'!$F$15:$F$49=$E$1157)),
            _xlws.FILTER('Supplier Emission'!$M$15:$M$49,
                   ('Supplier Emission'!$D$15:$D$49=H1226) * ('Supplier Emission'!$F$15:$F$49=$E$1157)),
            ""),
    "")</f>
        <v/>
      </c>
      <c r="N1226" s="311" t="str">
        <f t="array" ref="N1226">IFERROR(
    XLOOKUP(F1226,
            _xlws.FILTER('Supplier Emission'!$G$15:$G$49,
                   ('Supplier Emission'!$D$15:$D$49=H1226) * ('Supplier Emission'!$F$15:$F$49=$E$1157)),
            _xlws.FILTER('Supplier Emission'!$H$15:$H$49,
                   ('Supplier Emission'!$D$15:$D$49=H1226) * ('Supplier Emission'!$F$15:$F$49=$E$1157)),
            ""),
    "")</f>
        <v/>
      </c>
      <c r="O1226" s="311" t="str">
        <f t="array" ref="O1226">XLOOKUP(1,('Emission Factors'!$E$5:$E$488='GHG emissions calculations'!$F1226)*('Emission Factors'!$H$5:$H$488='GHG emissions calculations'!$H1226),INDEX('Emission Factors'!$E$5:$T$488,0,MATCH('GHG emissions calculations'!O$6,'Emission Factors'!$E$5:$T$5,0)),"",0)</f>
        <v/>
      </c>
      <c r="P1226" s="313" t="str">
        <f t="array" ref="P1226">IFERROR(
    INDEX('Emission Factors'!$E$5:$P$488,
          MATCH(1,
                ('Emission Factors'!$E$5:$E$488 = 'GHG emissions calculations'!$F1226) *
                ('Emission Factors'!$H$5:$H$488 = 'GHG emissions calculations'!$H1226),
                0),
          MATCH('GHG emissions calculations'!P$6,'Emission Factors'!$E$5:$P$5,0)),
    "")</f>
        <v/>
      </c>
      <c r="Q1226" s="311" t="str">
        <f t="array" ref="Q1226">IFERROR(
    IF(
        INDEX('Emission Factors'!$E$5:$P$488,
              MATCH(1,
                    ('Emission Factors'!$E$5:$E$488 = 'GHG emissions calculations'!$F1226) *
                    ('Emission Factors'!$H$5:$H$488 = 'GHG emissions calculations'!$H1226),
                    0),
              MATCH('GHG emissions calculations'!Q$6, 'Emission Factors'!$E$5:$P$5, 0)) &lt;&gt; "",
        INDEX('Emission Factors'!$E$5:$P$488,
              MATCH(1,
                    ('Emission Factors'!$E$5:$E$488 = 'GHG emissions calculations'!$F1226) *
                    ('Emission Factors'!$H$5:$H$488 = 'GHG emissions calculations'!$H1226),
                    0),
              MATCH('GHG emissions calculations'!Q$6, 'Emission Factors'!$E$5:$P$5, 0)),
        ""),
    "")</f>
        <v/>
      </c>
      <c r="R1226" s="311" t="str">
        <f t="array" ref="R1226">IFERROR(
    IF(
        INDEX('Emission Factors'!$E$5:$R$488,
              MATCH(1,
                    ('Emission Factors'!$E$5:$E$488 = 'GHG emissions calculations'!$F1226) *
                    ('Emission Factors'!$H$5:$H$488 = 'GHG emissions calculations'!$H1226),
                    0),
              MATCH('GHG emissions calculations'!R$6, 'Emission Factors'!$E$5:$R$5, 0)) &lt;&gt; "",
        INDEX('Emission Factors'!$E$5:$R$488,
              MATCH(1,
                    ('Emission Factors'!$E$5:$E$488 = 'GHG emissions calculations'!$F1226) *
                    ('Emission Factors'!$H$5:$H$488 = 'GHG emissions calculations'!$H1226),
                    0),
              MATCH('GHG emissions calculations'!R$6, 'Emission Factors'!$E$5:$R$5, 0)),
        ""),
    "")</f>
        <v/>
      </c>
      <c r="S1226" s="312">
        <f t="shared" si="2"/>
        <v>0</v>
      </c>
      <c r="T1226" s="23"/>
    </row>
    <row r="1227" ht="15.75" customHeight="1" outlineLevel="1">
      <c r="A1227" s="23"/>
      <c r="B1227" s="71"/>
      <c r="C1227" s="71"/>
      <c r="D1227" s="71"/>
      <c r="E1227" s="314"/>
      <c r="F1227" s="311" t="str">
        <f>Lists!V76</f>
        <v>Glass fibers, high strength - Pultrusion  - Africa</v>
      </c>
      <c r="G1227" s="311" t="str">
        <f t="array" ref="G1227">XLOOKUP(1,('Emission Factors'!$E$5:$E$488='GHG emissions calculations'!$F1227)*('Emission Factors'!$H$5:$H$488='GHG emissions calculations'!$H1227),INDEX('Emission Factors'!$E$5:$T$488,0,MATCH('GHG emissions calculations'!G$6,'Emission Factors'!$E$5:$T$5,0)),"",0)</f>
        <v/>
      </c>
      <c r="H1227" s="311" t="s">
        <v>237</v>
      </c>
      <c r="I1227" s="312" t="str">
        <f>IF(
    SUMIFS('Import data'!$L$25:$L$80,
           'Import data'!$J$25:$J$80, F1227,
           'Import data'!$G$25:$G$80, 'GHG emissions calculations'!$H1227,
           'Import data'!$I$25:$I$80,$E$1157) &lt;&gt; 0,
    SUMIFS('Import data'!$L$25:$L$80,
           'Import data'!$J$25:$J$80, F1227,
           'Import data'!$G$25:$G$80, 'GHG emissions calculations'!$H1227,
           'Import data'!$I$25:$I$80,$E$1157),
    ""
)</f>
        <v/>
      </c>
      <c r="J1227" s="311" t="str">
        <f t="array" ref="J1227">IF(
    XLOOKUP(F1227, 'Import data'!$J$26:$J$47, 'Import data'!$M$26:$M$47, "", 0) = "Please add the region-specific supplier emission factor or choose a different region available in the IAEG database.",
    "",
    XLOOKUP(F1227, 'Import data'!$J$26:$J$47, 'Import data'!$M$26:$M$47, "", 0)
)</f>
        <v/>
      </c>
      <c r="K1227" s="311" t="str">
        <f t="array" ref="K1227">IFERROR(
    XLOOKUP(F1227,
            _xlws.FILTER('Supplier Emission'!$G$15:$G$49,
                   ('Supplier Emission'!$D$15:$D$49=H1227) * ('Supplier Emission'!$F$15:$F$49=$E$1157)),
            _xlws.FILTER('Supplier Emission'!$I$15:$I$49,
                   ('Supplier Emission'!$D$15:$D$49=H1227) * ('Supplier Emission'!$F$15:$F$49=$E$1157)),
            ""),
    "")</f>
        <v/>
      </c>
      <c r="L1227" s="311" t="str">
        <f t="array" ref="L1227">IFERROR(
    XLOOKUP(F1227,
            _xlws.FILTER('Supplier Emission'!$G$15:$G$49,
                   ('Supplier Emission'!$D$15:$D$49=H1227) * ('Supplier Emission'!$F$15:$F$49=$E$1157)),
            _xlws.FILTER('Supplier Emission'!$J$15:$J$49,
                   ('Supplier Emission'!$D$15:$D$49=H1227) * ('Supplier Emission'!$F$15:$F$49=$E$1157)),
            ""),
    "")</f>
        <v/>
      </c>
      <c r="M1227" s="311" t="str">
        <f t="array" ref="M1227">IFERROR(
    XLOOKUP(F1227,
            _xlws.FILTER('Supplier Emission'!$G$15:$G$49,
                   ('Supplier Emission'!$D$15:$D$49=H1227) * ('Supplier Emission'!$F$15:$F$49=$E$1157)),
            _xlws.FILTER('Supplier Emission'!$M$15:$M$49,
                   ('Supplier Emission'!$D$15:$D$49=H1227) * ('Supplier Emission'!$F$15:$F$49=$E$1157)),
            ""),
    "")</f>
        <v/>
      </c>
      <c r="N1227" s="311" t="str">
        <f t="array" ref="N1227">IFERROR(
    XLOOKUP(F1227,
            _xlws.FILTER('Supplier Emission'!$G$15:$G$49,
                   ('Supplier Emission'!$D$15:$D$49=H1227) * ('Supplier Emission'!$F$15:$F$49=$E$1157)),
            _xlws.FILTER('Supplier Emission'!$H$15:$H$49,
                   ('Supplier Emission'!$D$15:$D$49=H1227) * ('Supplier Emission'!$F$15:$F$49=$E$1157)),
            ""),
    "")</f>
        <v/>
      </c>
      <c r="O1227" s="311" t="str">
        <f t="array" ref="O1227">XLOOKUP(1,('Emission Factors'!$E$5:$E$488='GHG emissions calculations'!$F1227)*('Emission Factors'!$H$5:$H$488='GHG emissions calculations'!$H1227),INDEX('Emission Factors'!$E$5:$T$488,0,MATCH('GHG emissions calculations'!O$6,'Emission Factors'!$E$5:$T$5,0)),"",0)</f>
        <v/>
      </c>
      <c r="P1227" s="313" t="str">
        <f t="array" ref="P1227">IFERROR(
    INDEX('Emission Factors'!$E$5:$P$488,
          MATCH(1,
                ('Emission Factors'!$E$5:$E$488 = 'GHG emissions calculations'!$F1227) *
                ('Emission Factors'!$H$5:$H$488 = 'GHG emissions calculations'!$H1227),
                0),
          MATCH('GHG emissions calculations'!P$6,'Emission Factors'!$E$5:$P$5,0)),
    "")</f>
        <v/>
      </c>
      <c r="Q1227" s="311" t="str">
        <f t="array" ref="Q1227">IFERROR(
    IF(
        INDEX('Emission Factors'!$E$5:$P$488,
              MATCH(1,
                    ('Emission Factors'!$E$5:$E$488 = 'GHG emissions calculations'!$F1227) *
                    ('Emission Factors'!$H$5:$H$488 = 'GHG emissions calculations'!$H1227),
                    0),
              MATCH('GHG emissions calculations'!Q$6, 'Emission Factors'!$E$5:$P$5, 0)) &lt;&gt; "",
        INDEX('Emission Factors'!$E$5:$P$488,
              MATCH(1,
                    ('Emission Factors'!$E$5:$E$488 = 'GHG emissions calculations'!$F1227) *
                    ('Emission Factors'!$H$5:$H$488 = 'GHG emissions calculations'!$H1227),
                    0),
              MATCH('GHG emissions calculations'!Q$6, 'Emission Factors'!$E$5:$P$5, 0)),
        ""),
    "")</f>
        <v/>
      </c>
      <c r="R1227" s="311" t="str">
        <f t="array" ref="R1227">IFERROR(
    IF(
        INDEX('Emission Factors'!$E$5:$R$488,
              MATCH(1,
                    ('Emission Factors'!$E$5:$E$488 = 'GHG emissions calculations'!$F1227) *
                    ('Emission Factors'!$H$5:$H$488 = 'GHG emissions calculations'!$H1227),
                    0),
              MATCH('GHG emissions calculations'!R$6, 'Emission Factors'!$E$5:$R$5, 0)) &lt;&gt; "",
        INDEX('Emission Factors'!$E$5:$R$488,
              MATCH(1,
                    ('Emission Factors'!$E$5:$E$488 = 'GHG emissions calculations'!$F1227) *
                    ('Emission Factors'!$H$5:$H$488 = 'GHG emissions calculations'!$H1227),
                    0),
              MATCH('GHG emissions calculations'!R$6, 'Emission Factors'!$E$5:$R$5, 0)),
        ""),
    "")</f>
        <v/>
      </c>
      <c r="S1227" s="312">
        <f t="shared" si="2"/>
        <v>0</v>
      </c>
      <c r="T1227" s="23"/>
    </row>
    <row r="1228" ht="15.75" customHeight="1" outlineLevel="1">
      <c r="A1228" s="23"/>
      <c r="B1228" s="71"/>
      <c r="C1228" s="71"/>
      <c r="D1228" s="71"/>
      <c r="E1228" s="314"/>
      <c r="F1228" s="311" t="str">
        <f>Lists!V74</f>
        <v>Glass fibers, high strength - Pultrusion  - America</v>
      </c>
      <c r="G1228" s="311" t="str">
        <f t="array" ref="G1228">XLOOKUP(1,('Emission Factors'!$E$5:$E$488='GHG emissions calculations'!$F1228)*('Emission Factors'!$H$5:$H$488='GHG emissions calculations'!$H1228),INDEX('Emission Factors'!$E$5:$T$488,0,MATCH('GHG emissions calculations'!G$6,'Emission Factors'!$E$5:$T$5,0)),"",0)</f>
        <v/>
      </c>
      <c r="H1228" s="311" t="s">
        <v>237</v>
      </c>
      <c r="I1228" s="312" t="str">
        <f>IF(
    SUMIFS('Import data'!$L$25:$L$80,
           'Import data'!$J$25:$J$80, F1228,
           'Import data'!$G$25:$G$80, 'GHG emissions calculations'!$H1228,
           'Import data'!$I$25:$I$80,$E$1157) &lt;&gt; 0,
    SUMIFS('Import data'!$L$25:$L$80,
           'Import data'!$J$25:$J$80, F1228,
           'Import data'!$G$25:$G$80, 'GHG emissions calculations'!$H1228,
           'Import data'!$I$25:$I$80,$E$1157),
    ""
)</f>
        <v/>
      </c>
      <c r="J1228" s="311" t="str">
        <f t="array" ref="J1228">IF(
    XLOOKUP(F1228, 'Import data'!$J$26:$J$47, 'Import data'!$M$26:$M$47, "", 0) = "Please add the region-specific supplier emission factor or choose a different region available in the IAEG database.",
    "",
    XLOOKUP(F1228, 'Import data'!$J$26:$J$47, 'Import data'!$M$26:$M$47, "", 0)
)</f>
        <v/>
      </c>
      <c r="K1228" s="311" t="str">
        <f t="array" ref="K1228">IFERROR(
    XLOOKUP(F1228,
            _xlws.FILTER('Supplier Emission'!$G$15:$G$49,
                   ('Supplier Emission'!$D$15:$D$49=H1228) * ('Supplier Emission'!$F$15:$F$49=$E$1157)),
            _xlws.FILTER('Supplier Emission'!$I$15:$I$49,
                   ('Supplier Emission'!$D$15:$D$49=H1228) * ('Supplier Emission'!$F$15:$F$49=$E$1157)),
            ""),
    "")</f>
        <v/>
      </c>
      <c r="L1228" s="311" t="str">
        <f t="array" ref="L1228">IFERROR(
    XLOOKUP(F1228,
            _xlws.FILTER('Supplier Emission'!$G$15:$G$49,
                   ('Supplier Emission'!$D$15:$D$49=H1228) * ('Supplier Emission'!$F$15:$F$49=$E$1157)),
            _xlws.FILTER('Supplier Emission'!$J$15:$J$49,
                   ('Supplier Emission'!$D$15:$D$49=H1228) * ('Supplier Emission'!$F$15:$F$49=$E$1157)),
            ""),
    "")</f>
        <v/>
      </c>
      <c r="M1228" s="311" t="str">
        <f t="array" ref="M1228">IFERROR(
    XLOOKUP(F1228,
            _xlws.FILTER('Supplier Emission'!$G$15:$G$49,
                   ('Supplier Emission'!$D$15:$D$49=H1228) * ('Supplier Emission'!$F$15:$F$49=$E$1157)),
            _xlws.FILTER('Supplier Emission'!$M$15:$M$49,
                   ('Supplier Emission'!$D$15:$D$49=H1228) * ('Supplier Emission'!$F$15:$F$49=$E$1157)),
            ""),
    "")</f>
        <v/>
      </c>
      <c r="N1228" s="311" t="str">
        <f t="array" ref="N1228">IFERROR(
    XLOOKUP(F1228,
            _xlws.FILTER('Supplier Emission'!$G$15:$G$49,
                   ('Supplier Emission'!$D$15:$D$49=H1228) * ('Supplier Emission'!$F$15:$F$49=$E$1157)),
            _xlws.FILTER('Supplier Emission'!$H$15:$H$49,
                   ('Supplier Emission'!$D$15:$D$49=H1228) * ('Supplier Emission'!$F$15:$F$49=$E$1157)),
            ""),
    "")</f>
        <v/>
      </c>
      <c r="O1228" s="311" t="str">
        <f t="array" ref="O1228">XLOOKUP(1,('Emission Factors'!$E$5:$E$488='GHG emissions calculations'!$F1228)*('Emission Factors'!$H$5:$H$488='GHG emissions calculations'!$H1228),INDEX('Emission Factors'!$E$5:$T$488,0,MATCH('GHG emissions calculations'!O$6,'Emission Factors'!$E$5:$T$5,0)),"",0)</f>
        <v/>
      </c>
      <c r="P1228" s="313" t="str">
        <f t="array" ref="P1228">IFERROR(
    INDEX('Emission Factors'!$E$5:$P$488,
          MATCH(1,
                ('Emission Factors'!$E$5:$E$488 = 'GHG emissions calculations'!$F1228) *
                ('Emission Factors'!$H$5:$H$488 = 'GHG emissions calculations'!$H1228),
                0),
          MATCH('GHG emissions calculations'!P$6,'Emission Factors'!$E$5:$P$5,0)),
    "")</f>
        <v/>
      </c>
      <c r="Q1228" s="311" t="str">
        <f t="array" ref="Q1228">IFERROR(
    IF(
        INDEX('Emission Factors'!$E$5:$P$488,
              MATCH(1,
                    ('Emission Factors'!$E$5:$E$488 = 'GHG emissions calculations'!$F1228) *
                    ('Emission Factors'!$H$5:$H$488 = 'GHG emissions calculations'!$H1228),
                    0),
              MATCH('GHG emissions calculations'!Q$6, 'Emission Factors'!$E$5:$P$5, 0)) &lt;&gt; "",
        INDEX('Emission Factors'!$E$5:$P$488,
              MATCH(1,
                    ('Emission Factors'!$E$5:$E$488 = 'GHG emissions calculations'!$F1228) *
                    ('Emission Factors'!$H$5:$H$488 = 'GHG emissions calculations'!$H1228),
                    0),
              MATCH('GHG emissions calculations'!Q$6, 'Emission Factors'!$E$5:$P$5, 0)),
        ""),
    "")</f>
        <v/>
      </c>
      <c r="R1228" s="311" t="str">
        <f t="array" ref="R1228">IFERROR(
    IF(
        INDEX('Emission Factors'!$E$5:$R$488,
              MATCH(1,
                    ('Emission Factors'!$E$5:$E$488 = 'GHG emissions calculations'!$F1228) *
                    ('Emission Factors'!$H$5:$H$488 = 'GHG emissions calculations'!$H1228),
                    0),
              MATCH('GHG emissions calculations'!R$6, 'Emission Factors'!$E$5:$R$5, 0)) &lt;&gt; "",
        INDEX('Emission Factors'!$E$5:$R$488,
              MATCH(1,
                    ('Emission Factors'!$E$5:$E$488 = 'GHG emissions calculations'!$F1228) *
                    ('Emission Factors'!$H$5:$H$488 = 'GHG emissions calculations'!$H1228),
                    0),
              MATCH('GHG emissions calculations'!R$6, 'Emission Factors'!$E$5:$R$5, 0)),
        ""),
    "")</f>
        <v/>
      </c>
      <c r="S1228" s="312">
        <f t="shared" si="2"/>
        <v>0</v>
      </c>
      <c r="T1228" s="23"/>
    </row>
    <row r="1229" ht="15.75" customHeight="1" outlineLevel="1">
      <c r="A1229" s="23"/>
      <c r="B1229" s="71"/>
      <c r="C1229" s="71"/>
      <c r="D1229" s="71"/>
      <c r="E1229" s="314"/>
      <c r="F1229" s="311" t="str">
        <f>Lists!V77</f>
        <v>Glass fibers, high strength - Pultrusion  - Asia</v>
      </c>
      <c r="G1229" s="311" t="str">
        <f t="array" ref="G1229">XLOOKUP(1,('Emission Factors'!$E$5:$E$488='GHG emissions calculations'!$F1229)*('Emission Factors'!$H$5:$H$488='GHG emissions calculations'!$H1229),INDEX('Emission Factors'!$E$5:$T$488,0,MATCH('GHG emissions calculations'!G$6,'Emission Factors'!$E$5:$T$5,0)),"",0)</f>
        <v/>
      </c>
      <c r="H1229" s="311" t="s">
        <v>237</v>
      </c>
      <c r="I1229" s="312" t="str">
        <f>IF(
    SUMIFS('Import data'!$L$25:$L$80,
           'Import data'!$J$25:$J$80, F1229,
           'Import data'!$G$25:$G$80, 'GHG emissions calculations'!$H1229,
           'Import data'!$I$25:$I$80,$E$1157) &lt;&gt; 0,
    SUMIFS('Import data'!$L$25:$L$80,
           'Import data'!$J$25:$J$80, F1229,
           'Import data'!$G$25:$G$80, 'GHG emissions calculations'!$H1229,
           'Import data'!$I$25:$I$80,$E$1157),
    ""
)</f>
        <v/>
      </c>
      <c r="J1229" s="311" t="str">
        <f t="array" ref="J1229">IF(
    XLOOKUP(F1229, 'Import data'!$J$26:$J$47, 'Import data'!$M$26:$M$47, "", 0) = "Please add the region-specific supplier emission factor or choose a different region available in the IAEG database.",
    "",
    XLOOKUP(F1229, 'Import data'!$J$26:$J$47, 'Import data'!$M$26:$M$47, "", 0)
)</f>
        <v/>
      </c>
      <c r="K1229" s="311" t="str">
        <f t="array" ref="K1229">IFERROR(
    XLOOKUP(F1229,
            _xlws.FILTER('Supplier Emission'!$G$15:$G$49,
                   ('Supplier Emission'!$D$15:$D$49=H1229) * ('Supplier Emission'!$F$15:$F$49=$E$1157)),
            _xlws.FILTER('Supplier Emission'!$I$15:$I$49,
                   ('Supplier Emission'!$D$15:$D$49=H1229) * ('Supplier Emission'!$F$15:$F$49=$E$1157)),
            ""),
    "")</f>
        <v/>
      </c>
      <c r="L1229" s="311" t="str">
        <f t="array" ref="L1229">IFERROR(
    XLOOKUP(F1229,
            _xlws.FILTER('Supplier Emission'!$G$15:$G$49,
                   ('Supplier Emission'!$D$15:$D$49=H1229) * ('Supplier Emission'!$F$15:$F$49=$E$1157)),
            _xlws.FILTER('Supplier Emission'!$J$15:$J$49,
                   ('Supplier Emission'!$D$15:$D$49=H1229) * ('Supplier Emission'!$F$15:$F$49=$E$1157)),
            ""),
    "")</f>
        <v/>
      </c>
      <c r="M1229" s="311" t="str">
        <f t="array" ref="M1229">IFERROR(
    XLOOKUP(F1229,
            _xlws.FILTER('Supplier Emission'!$G$15:$G$49,
                   ('Supplier Emission'!$D$15:$D$49=H1229) * ('Supplier Emission'!$F$15:$F$49=$E$1157)),
            _xlws.FILTER('Supplier Emission'!$M$15:$M$49,
                   ('Supplier Emission'!$D$15:$D$49=H1229) * ('Supplier Emission'!$F$15:$F$49=$E$1157)),
            ""),
    "")</f>
        <v/>
      </c>
      <c r="N1229" s="311" t="str">
        <f t="array" ref="N1229">IFERROR(
    XLOOKUP(F1229,
            _xlws.FILTER('Supplier Emission'!$G$15:$G$49,
                   ('Supplier Emission'!$D$15:$D$49=H1229) * ('Supplier Emission'!$F$15:$F$49=$E$1157)),
            _xlws.FILTER('Supplier Emission'!$H$15:$H$49,
                   ('Supplier Emission'!$D$15:$D$49=H1229) * ('Supplier Emission'!$F$15:$F$49=$E$1157)),
            ""),
    "")</f>
        <v/>
      </c>
      <c r="O1229" s="311" t="str">
        <f t="array" ref="O1229">XLOOKUP(1,('Emission Factors'!$E$5:$E$488='GHG emissions calculations'!$F1229)*('Emission Factors'!$H$5:$H$488='GHG emissions calculations'!$H1229),INDEX('Emission Factors'!$E$5:$T$488,0,MATCH('GHG emissions calculations'!O$6,'Emission Factors'!$E$5:$T$5,0)),"",0)</f>
        <v/>
      </c>
      <c r="P1229" s="313" t="str">
        <f t="array" ref="P1229">IFERROR(
    INDEX('Emission Factors'!$E$5:$P$488,
          MATCH(1,
                ('Emission Factors'!$E$5:$E$488 = 'GHG emissions calculations'!$F1229) *
                ('Emission Factors'!$H$5:$H$488 = 'GHG emissions calculations'!$H1229),
                0),
          MATCH('GHG emissions calculations'!P$6,'Emission Factors'!$E$5:$P$5,0)),
    "")</f>
        <v/>
      </c>
      <c r="Q1229" s="311" t="str">
        <f t="array" ref="Q1229">IFERROR(
    IF(
        INDEX('Emission Factors'!$E$5:$P$488,
              MATCH(1,
                    ('Emission Factors'!$E$5:$E$488 = 'GHG emissions calculations'!$F1229) *
                    ('Emission Factors'!$H$5:$H$488 = 'GHG emissions calculations'!$H1229),
                    0),
              MATCH('GHG emissions calculations'!Q$6, 'Emission Factors'!$E$5:$P$5, 0)) &lt;&gt; "",
        INDEX('Emission Factors'!$E$5:$P$488,
              MATCH(1,
                    ('Emission Factors'!$E$5:$E$488 = 'GHG emissions calculations'!$F1229) *
                    ('Emission Factors'!$H$5:$H$488 = 'GHG emissions calculations'!$H1229),
                    0),
              MATCH('GHG emissions calculations'!Q$6, 'Emission Factors'!$E$5:$P$5, 0)),
        ""),
    "")</f>
        <v/>
      </c>
      <c r="R1229" s="311" t="str">
        <f t="array" ref="R1229">IFERROR(
    IF(
        INDEX('Emission Factors'!$E$5:$R$488,
              MATCH(1,
                    ('Emission Factors'!$E$5:$E$488 = 'GHG emissions calculations'!$F1229) *
                    ('Emission Factors'!$H$5:$H$488 = 'GHG emissions calculations'!$H1229),
                    0),
              MATCH('GHG emissions calculations'!R$6, 'Emission Factors'!$E$5:$R$5, 0)) &lt;&gt; "",
        INDEX('Emission Factors'!$E$5:$R$488,
              MATCH(1,
                    ('Emission Factors'!$E$5:$E$488 = 'GHG emissions calculations'!$F1229) *
                    ('Emission Factors'!$H$5:$H$488 = 'GHG emissions calculations'!$H1229),
                    0),
              MATCH('GHG emissions calculations'!R$6, 'Emission Factors'!$E$5:$R$5, 0)),
        ""),
    "")</f>
        <v/>
      </c>
      <c r="S1229" s="312">
        <f t="shared" si="2"/>
        <v>0</v>
      </c>
      <c r="T1229" s="23"/>
    </row>
    <row r="1230" ht="15.75" customHeight="1" outlineLevel="1">
      <c r="A1230" s="23"/>
      <c r="B1230" s="71"/>
      <c r="C1230" s="71"/>
      <c r="D1230" s="71"/>
      <c r="E1230" s="314"/>
      <c r="F1230" s="311" t="str">
        <f>Lists!V75</f>
        <v>Glass fibers, high strength - Pultrusion  - Europe</v>
      </c>
      <c r="G1230" s="311">
        <f t="array" ref="G1230">XLOOKUP(1,('Emission Factors'!$E$5:$E$488='GHG emissions calculations'!$F1230)*('Emission Factors'!$H$5:$H$488='GHG emissions calculations'!$H1230),INDEX('Emission Factors'!$E$5:$T$488,0,MATCH('GHG emissions calculations'!G$6,'Emission Factors'!$E$5:$T$5,0)),"",0)</f>
        <v>3</v>
      </c>
      <c r="H1230" s="311" t="s">
        <v>237</v>
      </c>
      <c r="I1230" s="312" t="str">
        <f>IF(
    SUMIFS('Import data'!$L$25:$L$80,
           'Import data'!$J$25:$J$80, F1230,
           'Import data'!$G$25:$G$80, 'GHG emissions calculations'!$H1230,
           'Import data'!$I$25:$I$80,$E$1157) &lt;&gt; 0,
    SUMIFS('Import data'!$L$25:$L$80,
           'Import data'!$J$25:$J$80, F1230,
           'Import data'!$G$25:$G$80, 'GHG emissions calculations'!$H1230,
           'Import data'!$I$25:$I$80,$E$1157),
    ""
)</f>
        <v/>
      </c>
      <c r="J1230" s="311" t="str">
        <f t="array" ref="J1230">IF(
    XLOOKUP(F1230, 'Import data'!$J$26:$J$47, 'Import data'!$M$26:$M$47, "", 0) = "Please add the region-specific supplier emission factor or choose a different region available in the IAEG database.",
    "",
    XLOOKUP(F1230, 'Import data'!$J$26:$J$47, 'Import data'!$M$26:$M$47, "", 0)
)</f>
        <v/>
      </c>
      <c r="K1230" s="311" t="str">
        <f t="array" ref="K1230">IFERROR(
    XLOOKUP(F1230,
            _xlws.FILTER('Supplier Emission'!$G$15:$G$49,
                   ('Supplier Emission'!$D$15:$D$49=H1230) * ('Supplier Emission'!$F$15:$F$49=$E$1157)),
            _xlws.FILTER('Supplier Emission'!$I$15:$I$49,
                   ('Supplier Emission'!$D$15:$D$49=H1230) * ('Supplier Emission'!$F$15:$F$49=$E$1157)),
            ""),
    "")</f>
        <v/>
      </c>
      <c r="L1230" s="311" t="str">
        <f t="array" ref="L1230">IFERROR(
    XLOOKUP(F1230,
            _xlws.FILTER('Supplier Emission'!$G$15:$G$49,
                   ('Supplier Emission'!$D$15:$D$49=H1230) * ('Supplier Emission'!$F$15:$F$49=$E$1157)),
            _xlws.FILTER('Supplier Emission'!$J$15:$J$49,
                   ('Supplier Emission'!$D$15:$D$49=H1230) * ('Supplier Emission'!$F$15:$F$49=$E$1157)),
            ""),
    "")</f>
        <v/>
      </c>
      <c r="M1230" s="311" t="str">
        <f t="array" ref="M1230">IFERROR(
    XLOOKUP(F1230,
            _xlws.FILTER('Supplier Emission'!$G$15:$G$49,
                   ('Supplier Emission'!$D$15:$D$49=H1230) * ('Supplier Emission'!$F$15:$F$49=$E$1157)),
            _xlws.FILTER('Supplier Emission'!$M$15:$M$49,
                   ('Supplier Emission'!$D$15:$D$49=H1230) * ('Supplier Emission'!$F$15:$F$49=$E$1157)),
            ""),
    "")</f>
        <v/>
      </c>
      <c r="N1230" s="311" t="str">
        <f t="array" ref="N1230">IFERROR(
    XLOOKUP(F1230,
            _xlws.FILTER('Supplier Emission'!$G$15:$G$49,
                   ('Supplier Emission'!$D$15:$D$49=H1230) * ('Supplier Emission'!$F$15:$F$49=$E$1157)),
            _xlws.FILTER('Supplier Emission'!$H$15:$H$49,
                   ('Supplier Emission'!$D$15:$D$49=H1230) * ('Supplier Emission'!$F$15:$F$49=$E$1157)),
            ""),
    "")</f>
        <v/>
      </c>
      <c r="O1230" s="311" t="str">
        <f t="array" ref="O1230">XLOOKUP(1,('Emission Factors'!$E$5:$E$488='GHG emissions calculations'!$F1230)*('Emission Factors'!$H$5:$H$488='GHG emissions calculations'!$H1230),INDEX('Emission Factors'!$E$5:$T$488,0,MATCH('GHG emissions calculations'!O$6,'Emission Factors'!$E$5:$T$5,0)),"",0)</f>
        <v>Fibres de verre (haute résistance)</v>
      </c>
      <c r="P1230" s="313">
        <f t="array" ref="P1230">IFERROR(
    INDEX('Emission Factors'!$E$5:$P$488,
          MATCH(1,
                ('Emission Factors'!$E$5:$E$488 = 'GHG emissions calculations'!$F1230) *
                ('Emission Factors'!$H$5:$H$488 = 'GHG emissions calculations'!$H1230),
                0),
          MATCH('GHG emissions calculations'!P$6,'Emission Factors'!$E$5:$P$5,0)),
    "")</f>
        <v>2.43</v>
      </c>
      <c r="Q1230" s="311" t="str">
        <f t="array" ref="Q1230">IFERROR(
    IF(
        INDEX('Emission Factors'!$E$5:$P$488,
              MATCH(1,
                    ('Emission Factors'!$E$5:$E$488 = 'GHG emissions calculations'!$F1230) *
                    ('Emission Factors'!$H$5:$H$488 = 'GHG emissions calculations'!$H1230),
                    0),
              MATCH('GHG emissions calculations'!Q$6, 'Emission Factors'!$E$5:$P$5, 0)) &lt;&gt; "",
        INDEX('Emission Factors'!$E$5:$P$488,
              MATCH(1,
                    ('Emission Factors'!$E$5:$E$488 = 'GHG emissions calculations'!$F1230) *
                    ('Emission Factors'!$H$5:$H$488 = 'GHG emissions calculations'!$H1230),
                    0),
              MATCH('GHG emissions calculations'!Q$6, 'Emission Factors'!$E$5:$P$5, 0)),
        ""),
    "")</f>
        <v>kgCO2e/kg</v>
      </c>
      <c r="R1230" s="311" t="str">
        <f t="array" ref="R1230">IFERROR(
    IF(
        INDEX('Emission Factors'!$E$5:$R$488,
              MATCH(1,
                    ('Emission Factors'!$E$5:$E$488 = 'GHG emissions calculations'!$F1230) *
                    ('Emission Factors'!$H$5:$H$488 = 'GHG emissions calculations'!$H1230),
                    0),
              MATCH('GHG emissions calculations'!R$6, 'Emission Factors'!$E$5:$R$5, 0)) &lt;&gt; "",
        INDEX('Emission Factors'!$E$5:$R$488,
              MATCH(1,
                    ('Emission Factors'!$E$5:$E$488 = 'GHG emissions calculations'!$F1230) *
                    ('Emission Factors'!$H$5:$H$488 = 'GHG emissions calculations'!$H1230),
                    0),
              MATCH('GHG emissions calculations'!R$6, 'Emission Factors'!$E$5:$R$5, 0)),
        ""),
    "")</f>
        <v>Europe</v>
      </c>
      <c r="S1230" s="312">
        <f t="shared" si="2"/>
        <v>0</v>
      </c>
      <c r="T1230" s="23"/>
    </row>
    <row r="1231" ht="15.75" customHeight="1" outlineLevel="1">
      <c r="A1231" s="23"/>
      <c r="B1231" s="71"/>
      <c r="C1231" s="71"/>
      <c r="D1231" s="71"/>
      <c r="E1231" s="314"/>
      <c r="F1231" s="311" t="str">
        <f>Lists!V80</f>
        <v>Glass fibers, high strength - Pultrusion  - Global or unspecified region</v>
      </c>
      <c r="G1231" s="311">
        <f t="array" ref="G1231">XLOOKUP(1,('Emission Factors'!$E$5:$E$488='GHG emissions calculations'!$F1231)*('Emission Factors'!$H$5:$H$488='GHG emissions calculations'!$H1231),INDEX('Emission Factors'!$E$5:$T$488,0,MATCH('GHG emissions calculations'!G$6,'Emission Factors'!$E$5:$T$5,0)),"",0)</f>
        <v>3</v>
      </c>
      <c r="H1231" s="311" t="s">
        <v>237</v>
      </c>
      <c r="I1231" s="312" t="str">
        <f>IF(
    SUMIFS('Import data'!$L$25:$L$80,
           'Import data'!$J$25:$J$80, F1231,
           'Import data'!$G$25:$G$80, 'GHG emissions calculations'!$H1231,
           'Import data'!$I$25:$I$80,$E$1157) &lt;&gt; 0,
    SUMIFS('Import data'!$L$25:$L$80,
           'Import data'!$J$25:$J$80, F1231,
           'Import data'!$G$25:$G$80, 'GHG emissions calculations'!$H1231,
           'Import data'!$I$25:$I$80,$E$1157),
    ""
)</f>
        <v/>
      </c>
      <c r="J1231" s="311" t="str">
        <f t="array" ref="J1231">IF(
    XLOOKUP(F1231, 'Import data'!$J$26:$J$47, 'Import data'!$M$26:$M$47, "", 0) = "Please add the region-specific supplier emission factor or choose a different region available in the IAEG database.",
    "",
    XLOOKUP(F1231, 'Import data'!$J$26:$J$47, 'Import data'!$M$26:$M$47, "", 0)
)</f>
        <v/>
      </c>
      <c r="K1231" s="311" t="str">
        <f t="array" ref="K1231">IFERROR(
    XLOOKUP(F1231,
            _xlws.FILTER('Supplier Emission'!$G$15:$G$49,
                   ('Supplier Emission'!$D$15:$D$49=H1231) * ('Supplier Emission'!$F$15:$F$49=$E$1157)),
            _xlws.FILTER('Supplier Emission'!$I$15:$I$49,
                   ('Supplier Emission'!$D$15:$D$49=H1231) * ('Supplier Emission'!$F$15:$F$49=$E$1157)),
            ""),
    "")</f>
        <v/>
      </c>
      <c r="L1231" s="311" t="str">
        <f t="array" ref="L1231">IFERROR(
    XLOOKUP(F1231,
            _xlws.FILTER('Supplier Emission'!$G$15:$G$49,
                   ('Supplier Emission'!$D$15:$D$49=H1231) * ('Supplier Emission'!$F$15:$F$49=$E$1157)),
            _xlws.FILTER('Supplier Emission'!$J$15:$J$49,
                   ('Supplier Emission'!$D$15:$D$49=H1231) * ('Supplier Emission'!$F$15:$F$49=$E$1157)),
            ""),
    "")</f>
        <v/>
      </c>
      <c r="M1231" s="311" t="str">
        <f t="array" ref="M1231">IFERROR(
    XLOOKUP(F1231,
            _xlws.FILTER('Supplier Emission'!$G$15:$G$49,
                   ('Supplier Emission'!$D$15:$D$49=H1231) * ('Supplier Emission'!$F$15:$F$49=$E$1157)),
            _xlws.FILTER('Supplier Emission'!$M$15:$M$49,
                   ('Supplier Emission'!$D$15:$D$49=H1231) * ('Supplier Emission'!$F$15:$F$49=$E$1157)),
            ""),
    "")</f>
        <v/>
      </c>
      <c r="N1231" s="311" t="str">
        <f t="array" ref="N1231">IFERROR(
    XLOOKUP(F1231,
            _xlws.FILTER('Supplier Emission'!$G$15:$G$49,
                   ('Supplier Emission'!$D$15:$D$49=H1231) * ('Supplier Emission'!$F$15:$F$49=$E$1157)),
            _xlws.FILTER('Supplier Emission'!$H$15:$H$49,
                   ('Supplier Emission'!$D$15:$D$49=H1231) * ('Supplier Emission'!$F$15:$F$49=$E$1157)),
            ""),
    "")</f>
        <v/>
      </c>
      <c r="O1231" s="311" t="str">
        <f t="array" ref="O1231">XLOOKUP(1,('Emission Factors'!$E$5:$E$488='GHG emissions calculations'!$F1231)*('Emission Factors'!$H$5:$H$488='GHG emissions calculations'!$H1231),INDEX('Emission Factors'!$E$5:$T$488,0,MATCH('GHG emissions calculations'!O$6,'Emission Factors'!$E$5:$T$5,0)),"",0)</f>
        <v>Fibres de verre (haute résistance) + Pultrusion</v>
      </c>
      <c r="P1231" s="313">
        <f t="array" ref="P1231">IFERROR(
    INDEX('Emission Factors'!$E$5:$P$488,
          MATCH(1,
                ('Emission Factors'!$E$5:$E$488 = 'GHG emissions calculations'!$F1231) *
                ('Emission Factors'!$H$5:$H$488 = 'GHG emissions calculations'!$H1231),
                0),
          MATCH('GHG emissions calculations'!P$6,'Emission Factors'!$E$5:$P$5,0)),
    "")</f>
        <v>2.43</v>
      </c>
      <c r="Q1231" s="311" t="str">
        <f t="array" ref="Q1231">IFERROR(
    IF(
        INDEX('Emission Factors'!$E$5:$P$488,
              MATCH(1,
                    ('Emission Factors'!$E$5:$E$488 = 'GHG emissions calculations'!$F1231) *
                    ('Emission Factors'!$H$5:$H$488 = 'GHG emissions calculations'!$H1231),
                    0),
              MATCH('GHG emissions calculations'!Q$6, 'Emission Factors'!$E$5:$P$5, 0)) &lt;&gt; "",
        INDEX('Emission Factors'!$E$5:$P$488,
              MATCH(1,
                    ('Emission Factors'!$E$5:$E$488 = 'GHG emissions calculations'!$F1231) *
                    ('Emission Factors'!$H$5:$H$488 = 'GHG emissions calculations'!$H1231),
                    0),
              MATCH('GHG emissions calculations'!Q$6, 'Emission Factors'!$E$5:$P$5, 0)),
        ""),
    "")</f>
        <v>kgCO2e/kg</v>
      </c>
      <c r="R1231" s="311" t="str">
        <f t="array" ref="R1231">IFERROR(
    IF(
        INDEX('Emission Factors'!$E$5:$R$488,
              MATCH(1,
                    ('Emission Factors'!$E$5:$E$488 = 'GHG emissions calculations'!$F1231) *
                    ('Emission Factors'!$H$5:$H$488 = 'GHG emissions calculations'!$H1231),
                    0),
              MATCH('GHG emissions calculations'!R$6, 'Emission Factors'!$E$5:$R$5, 0)) &lt;&gt; "",
        INDEX('Emission Factors'!$E$5:$R$488,
              MATCH(1,
                    ('Emission Factors'!$E$5:$E$488 = 'GHG emissions calculations'!$F1231) *
                    ('Emission Factors'!$H$5:$H$488 = 'GHG emissions calculations'!$H1231),
                    0),
              MATCH('GHG emissions calculations'!R$6, 'Emission Factors'!$E$5:$R$5, 0)),
        ""),
    "")</f>
        <v>Global or unspecified region</v>
      </c>
      <c r="S1231" s="312">
        <f t="shared" si="2"/>
        <v>0</v>
      </c>
      <c r="T1231" s="23"/>
    </row>
    <row r="1232" ht="15.75" customHeight="1" outlineLevel="1">
      <c r="A1232" s="23"/>
      <c r="B1232" s="71"/>
      <c r="C1232" s="71"/>
      <c r="D1232" s="71"/>
      <c r="E1232" s="314"/>
      <c r="F1232" s="311" t="str">
        <f>Lists!V79</f>
        <v>Glass fibers, high strength - Pultrusion  - Middle East</v>
      </c>
      <c r="G1232" s="311" t="str">
        <f t="array" ref="G1232">XLOOKUP(1,('Emission Factors'!$E$5:$E$488='GHG emissions calculations'!$F1232)*('Emission Factors'!$H$5:$H$488='GHG emissions calculations'!$H1232),INDEX('Emission Factors'!$E$5:$T$488,0,MATCH('GHG emissions calculations'!G$6,'Emission Factors'!$E$5:$T$5,0)),"",0)</f>
        <v/>
      </c>
      <c r="H1232" s="311" t="s">
        <v>237</v>
      </c>
      <c r="I1232" s="312" t="str">
        <f>IF(
    SUMIFS('Import data'!$L$25:$L$80,
           'Import data'!$J$25:$J$80, F1232,
           'Import data'!$G$25:$G$80, 'GHG emissions calculations'!$H1232,
           'Import data'!$I$25:$I$80,$E$1157) &lt;&gt; 0,
    SUMIFS('Import data'!$L$25:$L$80,
           'Import data'!$J$25:$J$80, F1232,
           'Import data'!$G$25:$G$80, 'GHG emissions calculations'!$H1232,
           'Import data'!$I$25:$I$80,$E$1157),
    ""
)</f>
        <v/>
      </c>
      <c r="J1232" s="311" t="str">
        <f t="array" ref="J1232">IF(
    XLOOKUP(F1232, 'Import data'!$J$26:$J$47, 'Import data'!$M$26:$M$47, "", 0) = "Please add the region-specific supplier emission factor or choose a different region available in the IAEG database.",
    "",
    XLOOKUP(F1232, 'Import data'!$J$26:$J$47, 'Import data'!$M$26:$M$47, "", 0)
)</f>
        <v/>
      </c>
      <c r="K1232" s="311" t="str">
        <f t="array" ref="K1232">IFERROR(
    XLOOKUP(F1232,
            _xlws.FILTER('Supplier Emission'!$G$15:$G$49,
                   ('Supplier Emission'!$D$15:$D$49=H1232) * ('Supplier Emission'!$F$15:$F$49=$E$1157)),
            _xlws.FILTER('Supplier Emission'!$I$15:$I$49,
                   ('Supplier Emission'!$D$15:$D$49=H1232) * ('Supplier Emission'!$F$15:$F$49=$E$1157)),
            ""),
    "")</f>
        <v/>
      </c>
      <c r="L1232" s="311" t="str">
        <f t="array" ref="L1232">IFERROR(
    XLOOKUP(F1232,
            _xlws.FILTER('Supplier Emission'!$G$15:$G$49,
                   ('Supplier Emission'!$D$15:$D$49=H1232) * ('Supplier Emission'!$F$15:$F$49=$E$1157)),
            _xlws.FILTER('Supplier Emission'!$J$15:$J$49,
                   ('Supplier Emission'!$D$15:$D$49=H1232) * ('Supplier Emission'!$F$15:$F$49=$E$1157)),
            ""),
    "")</f>
        <v/>
      </c>
      <c r="M1232" s="311" t="str">
        <f t="array" ref="M1232">IFERROR(
    XLOOKUP(F1232,
            _xlws.FILTER('Supplier Emission'!$G$15:$G$49,
                   ('Supplier Emission'!$D$15:$D$49=H1232) * ('Supplier Emission'!$F$15:$F$49=$E$1157)),
            _xlws.FILTER('Supplier Emission'!$M$15:$M$49,
                   ('Supplier Emission'!$D$15:$D$49=H1232) * ('Supplier Emission'!$F$15:$F$49=$E$1157)),
            ""),
    "")</f>
        <v/>
      </c>
      <c r="N1232" s="311" t="str">
        <f t="array" ref="N1232">IFERROR(
    XLOOKUP(F1232,
            _xlws.FILTER('Supplier Emission'!$G$15:$G$49,
                   ('Supplier Emission'!$D$15:$D$49=H1232) * ('Supplier Emission'!$F$15:$F$49=$E$1157)),
            _xlws.FILTER('Supplier Emission'!$H$15:$H$49,
                   ('Supplier Emission'!$D$15:$D$49=H1232) * ('Supplier Emission'!$F$15:$F$49=$E$1157)),
            ""),
    "")</f>
        <v/>
      </c>
      <c r="O1232" s="311" t="str">
        <f t="array" ref="O1232">XLOOKUP(1,('Emission Factors'!$E$5:$E$488='GHG emissions calculations'!$F1232)*('Emission Factors'!$H$5:$H$488='GHG emissions calculations'!$H1232),INDEX('Emission Factors'!$E$5:$T$488,0,MATCH('GHG emissions calculations'!O$6,'Emission Factors'!$E$5:$T$5,0)),"",0)</f>
        <v/>
      </c>
      <c r="P1232" s="313" t="str">
        <f t="array" ref="P1232">IFERROR(
    INDEX('Emission Factors'!$E$5:$P$488,
          MATCH(1,
                ('Emission Factors'!$E$5:$E$488 = 'GHG emissions calculations'!$F1232) *
                ('Emission Factors'!$H$5:$H$488 = 'GHG emissions calculations'!$H1232),
                0),
          MATCH('GHG emissions calculations'!P$6,'Emission Factors'!$E$5:$P$5,0)),
    "")</f>
        <v/>
      </c>
      <c r="Q1232" s="311" t="str">
        <f t="array" ref="Q1232">IFERROR(
    IF(
        INDEX('Emission Factors'!$E$5:$P$488,
              MATCH(1,
                    ('Emission Factors'!$E$5:$E$488 = 'GHG emissions calculations'!$F1232) *
                    ('Emission Factors'!$H$5:$H$488 = 'GHG emissions calculations'!$H1232),
                    0),
              MATCH('GHG emissions calculations'!Q$6, 'Emission Factors'!$E$5:$P$5, 0)) &lt;&gt; "",
        INDEX('Emission Factors'!$E$5:$P$488,
              MATCH(1,
                    ('Emission Factors'!$E$5:$E$488 = 'GHG emissions calculations'!$F1232) *
                    ('Emission Factors'!$H$5:$H$488 = 'GHG emissions calculations'!$H1232),
                    0),
              MATCH('GHG emissions calculations'!Q$6, 'Emission Factors'!$E$5:$P$5, 0)),
        ""),
    "")</f>
        <v/>
      </c>
      <c r="R1232" s="311" t="str">
        <f t="array" ref="R1232">IFERROR(
    IF(
        INDEX('Emission Factors'!$E$5:$R$488,
              MATCH(1,
                    ('Emission Factors'!$E$5:$E$488 = 'GHG emissions calculations'!$F1232) *
                    ('Emission Factors'!$H$5:$H$488 = 'GHG emissions calculations'!$H1232),
                    0),
              MATCH('GHG emissions calculations'!R$6, 'Emission Factors'!$E$5:$R$5, 0)) &lt;&gt; "",
        INDEX('Emission Factors'!$E$5:$R$488,
              MATCH(1,
                    ('Emission Factors'!$E$5:$E$488 = 'GHG emissions calculations'!$F1232) *
                    ('Emission Factors'!$H$5:$H$488 = 'GHG emissions calculations'!$H1232),
                    0),
              MATCH('GHG emissions calculations'!R$6, 'Emission Factors'!$E$5:$R$5, 0)),
        ""),
    "")</f>
        <v/>
      </c>
      <c r="S1232" s="312">
        <f t="shared" si="2"/>
        <v>0</v>
      </c>
      <c r="T1232" s="23"/>
    </row>
    <row r="1233" ht="15.75" customHeight="1" outlineLevel="1">
      <c r="A1233" s="23"/>
      <c r="B1233" s="71"/>
      <c r="C1233" s="71"/>
      <c r="D1233" s="71"/>
      <c r="E1233" s="314"/>
      <c r="F1233" s="311" t="str">
        <f>Lists!V78</f>
        <v>Glass fibers, high strength - Pultrusion  - Oceania</v>
      </c>
      <c r="G1233" s="311" t="str">
        <f t="array" ref="G1233">XLOOKUP(1,('Emission Factors'!$E$5:$E$488='GHG emissions calculations'!$F1233)*('Emission Factors'!$H$5:$H$488='GHG emissions calculations'!$H1233),INDEX('Emission Factors'!$E$5:$T$488,0,MATCH('GHG emissions calculations'!G$6,'Emission Factors'!$E$5:$T$5,0)),"",0)</f>
        <v/>
      </c>
      <c r="H1233" s="311" t="s">
        <v>237</v>
      </c>
      <c r="I1233" s="312" t="str">
        <f>IF(
    SUMIFS('Import data'!$L$25:$L$80,
           'Import data'!$J$25:$J$80, F1233,
           'Import data'!$G$25:$G$80, 'GHG emissions calculations'!$H1233,
           'Import data'!$I$25:$I$80,$E$1157) &lt;&gt; 0,
    SUMIFS('Import data'!$L$25:$L$80,
           'Import data'!$J$25:$J$80, F1233,
           'Import data'!$G$25:$G$80, 'GHG emissions calculations'!$H1233,
           'Import data'!$I$25:$I$80,$E$1157),
    ""
)</f>
        <v/>
      </c>
      <c r="J1233" s="311" t="str">
        <f t="array" ref="J1233">IF(
    XLOOKUP(F1233, 'Import data'!$J$26:$J$47, 'Import data'!$M$26:$M$47, "", 0) = "Please add the region-specific supplier emission factor or choose a different region available in the IAEG database.",
    "",
    XLOOKUP(F1233, 'Import data'!$J$26:$J$47, 'Import data'!$M$26:$M$47, "", 0)
)</f>
        <v/>
      </c>
      <c r="K1233" s="311" t="str">
        <f t="array" ref="K1233">IFERROR(
    XLOOKUP(F1233,
            _xlws.FILTER('Supplier Emission'!$G$15:$G$49,
                   ('Supplier Emission'!$D$15:$D$49=H1233) * ('Supplier Emission'!$F$15:$F$49=$E$1157)),
            _xlws.FILTER('Supplier Emission'!$I$15:$I$49,
                   ('Supplier Emission'!$D$15:$D$49=H1233) * ('Supplier Emission'!$F$15:$F$49=$E$1157)),
            ""),
    "")</f>
        <v/>
      </c>
      <c r="L1233" s="311" t="str">
        <f t="array" ref="L1233">IFERROR(
    XLOOKUP(F1233,
            _xlws.FILTER('Supplier Emission'!$G$15:$G$49,
                   ('Supplier Emission'!$D$15:$D$49=H1233) * ('Supplier Emission'!$F$15:$F$49=$E$1157)),
            _xlws.FILTER('Supplier Emission'!$J$15:$J$49,
                   ('Supplier Emission'!$D$15:$D$49=H1233) * ('Supplier Emission'!$F$15:$F$49=$E$1157)),
            ""),
    "")</f>
        <v/>
      </c>
      <c r="M1233" s="311" t="str">
        <f t="array" ref="M1233">IFERROR(
    XLOOKUP(F1233,
            _xlws.FILTER('Supplier Emission'!$G$15:$G$49,
                   ('Supplier Emission'!$D$15:$D$49=H1233) * ('Supplier Emission'!$F$15:$F$49=$E$1157)),
            _xlws.FILTER('Supplier Emission'!$M$15:$M$49,
                   ('Supplier Emission'!$D$15:$D$49=H1233) * ('Supplier Emission'!$F$15:$F$49=$E$1157)),
            ""),
    "")</f>
        <v/>
      </c>
      <c r="N1233" s="311" t="str">
        <f t="array" ref="N1233">IFERROR(
    XLOOKUP(F1233,
            _xlws.FILTER('Supplier Emission'!$G$15:$G$49,
                   ('Supplier Emission'!$D$15:$D$49=H1233) * ('Supplier Emission'!$F$15:$F$49=$E$1157)),
            _xlws.FILTER('Supplier Emission'!$H$15:$H$49,
                   ('Supplier Emission'!$D$15:$D$49=H1233) * ('Supplier Emission'!$F$15:$F$49=$E$1157)),
            ""),
    "")</f>
        <v/>
      </c>
      <c r="O1233" s="311" t="str">
        <f t="array" ref="O1233">XLOOKUP(1,('Emission Factors'!$E$5:$E$488='GHG emissions calculations'!$F1233)*('Emission Factors'!$H$5:$H$488='GHG emissions calculations'!$H1233),INDEX('Emission Factors'!$E$5:$T$488,0,MATCH('GHG emissions calculations'!O$6,'Emission Factors'!$E$5:$T$5,0)),"",0)</f>
        <v/>
      </c>
      <c r="P1233" s="313" t="str">
        <f t="array" ref="P1233">IFERROR(
    INDEX('Emission Factors'!$E$5:$P$488,
          MATCH(1,
                ('Emission Factors'!$E$5:$E$488 = 'GHG emissions calculations'!$F1233) *
                ('Emission Factors'!$H$5:$H$488 = 'GHG emissions calculations'!$H1233),
                0),
          MATCH('GHG emissions calculations'!P$6,'Emission Factors'!$E$5:$P$5,0)),
    "")</f>
        <v/>
      </c>
      <c r="Q1233" s="311" t="str">
        <f t="array" ref="Q1233">IFERROR(
    IF(
        INDEX('Emission Factors'!$E$5:$P$488,
              MATCH(1,
                    ('Emission Factors'!$E$5:$E$488 = 'GHG emissions calculations'!$F1233) *
                    ('Emission Factors'!$H$5:$H$488 = 'GHG emissions calculations'!$H1233),
                    0),
              MATCH('GHG emissions calculations'!Q$6, 'Emission Factors'!$E$5:$P$5, 0)) &lt;&gt; "",
        INDEX('Emission Factors'!$E$5:$P$488,
              MATCH(1,
                    ('Emission Factors'!$E$5:$E$488 = 'GHG emissions calculations'!$F1233) *
                    ('Emission Factors'!$H$5:$H$488 = 'GHG emissions calculations'!$H1233),
                    0),
              MATCH('GHG emissions calculations'!Q$6, 'Emission Factors'!$E$5:$P$5, 0)),
        ""),
    "")</f>
        <v/>
      </c>
      <c r="R1233" s="311" t="str">
        <f t="array" ref="R1233">IFERROR(
    IF(
        INDEX('Emission Factors'!$E$5:$R$488,
              MATCH(1,
                    ('Emission Factors'!$E$5:$E$488 = 'GHG emissions calculations'!$F1233) *
                    ('Emission Factors'!$H$5:$H$488 = 'GHG emissions calculations'!$H1233),
                    0),
              MATCH('GHG emissions calculations'!R$6, 'Emission Factors'!$E$5:$R$5, 0)) &lt;&gt; "",
        INDEX('Emission Factors'!$E$5:$R$488,
              MATCH(1,
                    ('Emission Factors'!$E$5:$E$488 = 'GHG emissions calculations'!$F1233) *
                    ('Emission Factors'!$H$5:$H$488 = 'GHG emissions calculations'!$H1233),
                    0),
              MATCH('GHG emissions calculations'!R$6, 'Emission Factors'!$E$5:$R$5, 0)),
        ""),
    "")</f>
        <v/>
      </c>
      <c r="S1233" s="312">
        <f t="shared" si="2"/>
        <v>0</v>
      </c>
      <c r="T1233" s="23"/>
    </row>
    <row r="1234" ht="15.75" customHeight="1" outlineLevel="1">
      <c r="A1234" s="23"/>
      <c r="B1234" s="71"/>
      <c r="C1234" s="71"/>
      <c r="D1234" s="71"/>
      <c r="E1234" s="314"/>
      <c r="F1234" s="311" t="str">
        <f>Lists!V83</f>
        <v>Glass fibers, high strength - Thermocompression  - Africa</v>
      </c>
      <c r="G1234" s="311" t="str">
        <f t="array" ref="G1234">XLOOKUP(1,('Emission Factors'!$E$5:$E$488='GHG emissions calculations'!$F1234)*('Emission Factors'!$H$5:$H$488='GHG emissions calculations'!$H1234),INDEX('Emission Factors'!$E$5:$T$488,0,MATCH('GHG emissions calculations'!G$6,'Emission Factors'!$E$5:$T$5,0)),"",0)</f>
        <v/>
      </c>
      <c r="H1234" s="311" t="s">
        <v>237</v>
      </c>
      <c r="I1234" s="312" t="str">
        <f>IF(
    SUMIFS('Import data'!$L$25:$L$80,
           'Import data'!$J$25:$J$80, F1234,
           'Import data'!$G$25:$G$80, 'GHG emissions calculations'!$H1234,
           'Import data'!$I$25:$I$80,$E$1157) &lt;&gt; 0,
    SUMIFS('Import data'!$L$25:$L$80,
           'Import data'!$J$25:$J$80, F1234,
           'Import data'!$G$25:$G$80, 'GHG emissions calculations'!$H1234,
           'Import data'!$I$25:$I$80,$E$1157),
    ""
)</f>
        <v/>
      </c>
      <c r="J1234" s="311" t="str">
        <f t="array" ref="J1234">IF(
    XLOOKUP(F1234, 'Import data'!$J$26:$J$47, 'Import data'!$M$26:$M$47, "", 0) = "Please add the region-specific supplier emission factor or choose a different region available in the IAEG database.",
    "",
    XLOOKUP(F1234, 'Import data'!$J$26:$J$47, 'Import data'!$M$26:$M$47, "", 0)
)</f>
        <v/>
      </c>
      <c r="K1234" s="311" t="str">
        <f t="array" ref="K1234">IFERROR(
    XLOOKUP(F1234,
            _xlws.FILTER('Supplier Emission'!$G$15:$G$49,
                   ('Supplier Emission'!$D$15:$D$49=H1234) * ('Supplier Emission'!$F$15:$F$49=$E$1157)),
            _xlws.FILTER('Supplier Emission'!$I$15:$I$49,
                   ('Supplier Emission'!$D$15:$D$49=H1234) * ('Supplier Emission'!$F$15:$F$49=$E$1157)),
            ""),
    "")</f>
        <v/>
      </c>
      <c r="L1234" s="311" t="str">
        <f t="array" ref="L1234">IFERROR(
    XLOOKUP(F1234,
            _xlws.FILTER('Supplier Emission'!$G$15:$G$49,
                   ('Supplier Emission'!$D$15:$D$49=H1234) * ('Supplier Emission'!$F$15:$F$49=$E$1157)),
            _xlws.FILTER('Supplier Emission'!$J$15:$J$49,
                   ('Supplier Emission'!$D$15:$D$49=H1234) * ('Supplier Emission'!$F$15:$F$49=$E$1157)),
            ""),
    "")</f>
        <v/>
      </c>
      <c r="M1234" s="311" t="str">
        <f t="array" ref="M1234">IFERROR(
    XLOOKUP(F1234,
            _xlws.FILTER('Supplier Emission'!$G$15:$G$49,
                   ('Supplier Emission'!$D$15:$D$49=H1234) * ('Supplier Emission'!$F$15:$F$49=$E$1157)),
            _xlws.FILTER('Supplier Emission'!$M$15:$M$49,
                   ('Supplier Emission'!$D$15:$D$49=H1234) * ('Supplier Emission'!$F$15:$F$49=$E$1157)),
            ""),
    "")</f>
        <v/>
      </c>
      <c r="N1234" s="311" t="str">
        <f t="array" ref="N1234">IFERROR(
    XLOOKUP(F1234,
            _xlws.FILTER('Supplier Emission'!$G$15:$G$49,
                   ('Supplier Emission'!$D$15:$D$49=H1234) * ('Supplier Emission'!$F$15:$F$49=$E$1157)),
            _xlws.FILTER('Supplier Emission'!$H$15:$H$49,
                   ('Supplier Emission'!$D$15:$D$49=H1234) * ('Supplier Emission'!$F$15:$F$49=$E$1157)),
            ""),
    "")</f>
        <v/>
      </c>
      <c r="O1234" s="311" t="str">
        <f t="array" ref="O1234">XLOOKUP(1,('Emission Factors'!$E$5:$E$488='GHG emissions calculations'!$F1234)*('Emission Factors'!$H$5:$H$488='GHG emissions calculations'!$H1234),INDEX('Emission Factors'!$E$5:$T$488,0,MATCH('GHG emissions calculations'!O$6,'Emission Factors'!$E$5:$T$5,0)),"",0)</f>
        <v/>
      </c>
      <c r="P1234" s="313" t="str">
        <f t="array" ref="P1234">IFERROR(
    INDEX('Emission Factors'!$E$5:$P$488,
          MATCH(1,
                ('Emission Factors'!$E$5:$E$488 = 'GHG emissions calculations'!$F1234) *
                ('Emission Factors'!$H$5:$H$488 = 'GHG emissions calculations'!$H1234),
                0),
          MATCH('GHG emissions calculations'!P$6,'Emission Factors'!$E$5:$P$5,0)),
    "")</f>
        <v/>
      </c>
      <c r="Q1234" s="311" t="str">
        <f t="array" ref="Q1234">IFERROR(
    IF(
        INDEX('Emission Factors'!$E$5:$P$488,
              MATCH(1,
                    ('Emission Factors'!$E$5:$E$488 = 'GHG emissions calculations'!$F1234) *
                    ('Emission Factors'!$H$5:$H$488 = 'GHG emissions calculations'!$H1234),
                    0),
              MATCH('GHG emissions calculations'!Q$6, 'Emission Factors'!$E$5:$P$5, 0)) &lt;&gt; "",
        INDEX('Emission Factors'!$E$5:$P$488,
              MATCH(1,
                    ('Emission Factors'!$E$5:$E$488 = 'GHG emissions calculations'!$F1234) *
                    ('Emission Factors'!$H$5:$H$488 = 'GHG emissions calculations'!$H1234),
                    0),
              MATCH('GHG emissions calculations'!Q$6, 'Emission Factors'!$E$5:$P$5, 0)),
        ""),
    "")</f>
        <v/>
      </c>
      <c r="R1234" s="311" t="str">
        <f t="array" ref="R1234">IFERROR(
    IF(
        INDEX('Emission Factors'!$E$5:$R$488,
              MATCH(1,
                    ('Emission Factors'!$E$5:$E$488 = 'GHG emissions calculations'!$F1234) *
                    ('Emission Factors'!$H$5:$H$488 = 'GHG emissions calculations'!$H1234),
                    0),
              MATCH('GHG emissions calculations'!R$6, 'Emission Factors'!$E$5:$R$5, 0)) &lt;&gt; "",
        INDEX('Emission Factors'!$E$5:$R$488,
              MATCH(1,
                    ('Emission Factors'!$E$5:$E$488 = 'GHG emissions calculations'!$F1234) *
                    ('Emission Factors'!$H$5:$H$488 = 'GHG emissions calculations'!$H1234),
                    0),
              MATCH('GHG emissions calculations'!R$6, 'Emission Factors'!$E$5:$R$5, 0)),
        ""),
    "")</f>
        <v/>
      </c>
      <c r="S1234" s="312">
        <f t="shared" si="2"/>
        <v>0</v>
      </c>
      <c r="T1234" s="23"/>
    </row>
    <row r="1235" ht="15.75" customHeight="1" outlineLevel="1">
      <c r="A1235" s="23"/>
      <c r="B1235" s="71"/>
      <c r="C1235" s="71"/>
      <c r="D1235" s="71"/>
      <c r="E1235" s="314"/>
      <c r="F1235" s="311" t="str">
        <f>Lists!V81</f>
        <v>Glass fibers, high strength - Thermocompression  - America</v>
      </c>
      <c r="G1235" s="311" t="str">
        <f t="array" ref="G1235">XLOOKUP(1,('Emission Factors'!$E$5:$E$488='GHG emissions calculations'!$F1235)*('Emission Factors'!$H$5:$H$488='GHG emissions calculations'!$H1235),INDEX('Emission Factors'!$E$5:$T$488,0,MATCH('GHG emissions calculations'!G$6,'Emission Factors'!$E$5:$T$5,0)),"",0)</f>
        <v/>
      </c>
      <c r="H1235" s="311" t="s">
        <v>237</v>
      </c>
      <c r="I1235" s="312" t="str">
        <f>IF(
    SUMIFS('Import data'!$L$25:$L$80,
           'Import data'!$J$25:$J$80, F1235,
           'Import data'!$G$25:$G$80, 'GHG emissions calculations'!$H1235,
           'Import data'!$I$25:$I$80,$E$1157) &lt;&gt; 0,
    SUMIFS('Import data'!$L$25:$L$80,
           'Import data'!$J$25:$J$80, F1235,
           'Import data'!$G$25:$G$80, 'GHG emissions calculations'!$H1235,
           'Import data'!$I$25:$I$80,$E$1157),
    ""
)</f>
        <v/>
      </c>
      <c r="J1235" s="311" t="str">
        <f t="array" ref="J1235">IF(
    XLOOKUP(F1235, 'Import data'!$J$26:$J$47, 'Import data'!$M$26:$M$47, "", 0) = "Please add the region-specific supplier emission factor or choose a different region available in the IAEG database.",
    "",
    XLOOKUP(F1235, 'Import data'!$J$26:$J$47, 'Import data'!$M$26:$M$47, "", 0)
)</f>
        <v/>
      </c>
      <c r="K1235" s="311" t="str">
        <f t="array" ref="K1235">IFERROR(
    XLOOKUP(F1235,
            _xlws.FILTER('Supplier Emission'!$G$15:$G$49,
                   ('Supplier Emission'!$D$15:$D$49=H1235) * ('Supplier Emission'!$F$15:$F$49=$E$1157)),
            _xlws.FILTER('Supplier Emission'!$I$15:$I$49,
                   ('Supplier Emission'!$D$15:$D$49=H1235) * ('Supplier Emission'!$F$15:$F$49=$E$1157)),
            ""),
    "")</f>
        <v/>
      </c>
      <c r="L1235" s="311" t="str">
        <f t="array" ref="L1235">IFERROR(
    XLOOKUP(F1235,
            _xlws.FILTER('Supplier Emission'!$G$15:$G$49,
                   ('Supplier Emission'!$D$15:$D$49=H1235) * ('Supplier Emission'!$F$15:$F$49=$E$1157)),
            _xlws.FILTER('Supplier Emission'!$J$15:$J$49,
                   ('Supplier Emission'!$D$15:$D$49=H1235) * ('Supplier Emission'!$F$15:$F$49=$E$1157)),
            ""),
    "")</f>
        <v/>
      </c>
      <c r="M1235" s="311" t="str">
        <f t="array" ref="M1235">IFERROR(
    XLOOKUP(F1235,
            _xlws.FILTER('Supplier Emission'!$G$15:$G$49,
                   ('Supplier Emission'!$D$15:$D$49=H1235) * ('Supplier Emission'!$F$15:$F$49=$E$1157)),
            _xlws.FILTER('Supplier Emission'!$M$15:$M$49,
                   ('Supplier Emission'!$D$15:$D$49=H1235) * ('Supplier Emission'!$F$15:$F$49=$E$1157)),
            ""),
    "")</f>
        <v/>
      </c>
      <c r="N1235" s="311" t="str">
        <f t="array" ref="N1235">IFERROR(
    XLOOKUP(F1235,
            _xlws.FILTER('Supplier Emission'!$G$15:$G$49,
                   ('Supplier Emission'!$D$15:$D$49=H1235) * ('Supplier Emission'!$F$15:$F$49=$E$1157)),
            _xlws.FILTER('Supplier Emission'!$H$15:$H$49,
                   ('Supplier Emission'!$D$15:$D$49=H1235) * ('Supplier Emission'!$F$15:$F$49=$E$1157)),
            ""),
    "")</f>
        <v/>
      </c>
      <c r="O1235" s="311" t="str">
        <f t="array" ref="O1235">XLOOKUP(1,('Emission Factors'!$E$5:$E$488='GHG emissions calculations'!$F1235)*('Emission Factors'!$H$5:$H$488='GHG emissions calculations'!$H1235),INDEX('Emission Factors'!$E$5:$T$488,0,MATCH('GHG emissions calculations'!O$6,'Emission Factors'!$E$5:$T$5,0)),"",0)</f>
        <v/>
      </c>
      <c r="P1235" s="313" t="str">
        <f t="array" ref="P1235">IFERROR(
    INDEX('Emission Factors'!$E$5:$P$488,
          MATCH(1,
                ('Emission Factors'!$E$5:$E$488 = 'GHG emissions calculations'!$F1235) *
                ('Emission Factors'!$H$5:$H$488 = 'GHG emissions calculations'!$H1235),
                0),
          MATCH('GHG emissions calculations'!P$6,'Emission Factors'!$E$5:$P$5,0)),
    "")</f>
        <v/>
      </c>
      <c r="Q1235" s="311" t="str">
        <f t="array" ref="Q1235">IFERROR(
    IF(
        INDEX('Emission Factors'!$E$5:$P$488,
              MATCH(1,
                    ('Emission Factors'!$E$5:$E$488 = 'GHG emissions calculations'!$F1235) *
                    ('Emission Factors'!$H$5:$H$488 = 'GHG emissions calculations'!$H1235),
                    0),
              MATCH('GHG emissions calculations'!Q$6, 'Emission Factors'!$E$5:$P$5, 0)) &lt;&gt; "",
        INDEX('Emission Factors'!$E$5:$P$488,
              MATCH(1,
                    ('Emission Factors'!$E$5:$E$488 = 'GHG emissions calculations'!$F1235) *
                    ('Emission Factors'!$H$5:$H$488 = 'GHG emissions calculations'!$H1235),
                    0),
              MATCH('GHG emissions calculations'!Q$6, 'Emission Factors'!$E$5:$P$5, 0)),
        ""),
    "")</f>
        <v/>
      </c>
      <c r="R1235" s="311" t="str">
        <f t="array" ref="R1235">IFERROR(
    IF(
        INDEX('Emission Factors'!$E$5:$R$488,
              MATCH(1,
                    ('Emission Factors'!$E$5:$E$488 = 'GHG emissions calculations'!$F1235) *
                    ('Emission Factors'!$H$5:$H$488 = 'GHG emissions calculations'!$H1235),
                    0),
              MATCH('GHG emissions calculations'!R$6, 'Emission Factors'!$E$5:$R$5, 0)) &lt;&gt; "",
        INDEX('Emission Factors'!$E$5:$R$488,
              MATCH(1,
                    ('Emission Factors'!$E$5:$E$488 = 'GHG emissions calculations'!$F1235) *
                    ('Emission Factors'!$H$5:$H$488 = 'GHG emissions calculations'!$H1235),
                    0),
              MATCH('GHG emissions calculations'!R$6, 'Emission Factors'!$E$5:$R$5, 0)),
        ""),
    "")</f>
        <v/>
      </c>
      <c r="S1235" s="312">
        <f t="shared" si="2"/>
        <v>0</v>
      </c>
      <c r="T1235" s="23"/>
    </row>
    <row r="1236" ht="15.75" customHeight="1" outlineLevel="1">
      <c r="A1236" s="23"/>
      <c r="B1236" s="71"/>
      <c r="C1236" s="71"/>
      <c r="D1236" s="71"/>
      <c r="E1236" s="314"/>
      <c r="F1236" s="311" t="str">
        <f>Lists!V84</f>
        <v>Glass fibers, high strength - Thermocompression  - Asia</v>
      </c>
      <c r="G1236" s="311" t="str">
        <f t="array" ref="G1236">XLOOKUP(1,('Emission Factors'!$E$5:$E$488='GHG emissions calculations'!$F1236)*('Emission Factors'!$H$5:$H$488='GHG emissions calculations'!$H1236),INDEX('Emission Factors'!$E$5:$T$488,0,MATCH('GHG emissions calculations'!G$6,'Emission Factors'!$E$5:$T$5,0)),"",0)</f>
        <v/>
      </c>
      <c r="H1236" s="311" t="s">
        <v>237</v>
      </c>
      <c r="I1236" s="312" t="str">
        <f>IF(
    SUMIFS('Import data'!$L$25:$L$80,
           'Import data'!$J$25:$J$80, F1236,
           'Import data'!$G$25:$G$80, 'GHG emissions calculations'!$H1236,
           'Import data'!$I$25:$I$80,$E$1157) &lt;&gt; 0,
    SUMIFS('Import data'!$L$25:$L$80,
           'Import data'!$J$25:$J$80, F1236,
           'Import data'!$G$25:$G$80, 'GHG emissions calculations'!$H1236,
           'Import data'!$I$25:$I$80,$E$1157),
    ""
)</f>
        <v/>
      </c>
      <c r="J1236" s="311" t="str">
        <f t="array" ref="J1236">IF(
    XLOOKUP(F1236, 'Import data'!$J$26:$J$47, 'Import data'!$M$26:$M$47, "", 0) = "Please add the region-specific supplier emission factor or choose a different region available in the IAEG database.",
    "",
    XLOOKUP(F1236, 'Import data'!$J$26:$J$47, 'Import data'!$M$26:$M$47, "", 0)
)</f>
        <v/>
      </c>
      <c r="K1236" s="311" t="str">
        <f t="array" ref="K1236">IFERROR(
    XLOOKUP(F1236,
            _xlws.FILTER('Supplier Emission'!$G$15:$G$49,
                   ('Supplier Emission'!$D$15:$D$49=H1236) * ('Supplier Emission'!$F$15:$F$49=$E$1157)),
            _xlws.FILTER('Supplier Emission'!$I$15:$I$49,
                   ('Supplier Emission'!$D$15:$D$49=H1236) * ('Supplier Emission'!$F$15:$F$49=$E$1157)),
            ""),
    "")</f>
        <v/>
      </c>
      <c r="L1236" s="311" t="str">
        <f t="array" ref="L1236">IFERROR(
    XLOOKUP(F1236,
            _xlws.FILTER('Supplier Emission'!$G$15:$G$49,
                   ('Supplier Emission'!$D$15:$D$49=H1236) * ('Supplier Emission'!$F$15:$F$49=$E$1157)),
            _xlws.FILTER('Supplier Emission'!$J$15:$J$49,
                   ('Supplier Emission'!$D$15:$D$49=H1236) * ('Supplier Emission'!$F$15:$F$49=$E$1157)),
            ""),
    "")</f>
        <v/>
      </c>
      <c r="M1236" s="311" t="str">
        <f t="array" ref="M1236">IFERROR(
    XLOOKUP(F1236,
            _xlws.FILTER('Supplier Emission'!$G$15:$G$49,
                   ('Supplier Emission'!$D$15:$D$49=H1236) * ('Supplier Emission'!$F$15:$F$49=$E$1157)),
            _xlws.FILTER('Supplier Emission'!$M$15:$M$49,
                   ('Supplier Emission'!$D$15:$D$49=H1236) * ('Supplier Emission'!$F$15:$F$49=$E$1157)),
            ""),
    "")</f>
        <v/>
      </c>
      <c r="N1236" s="311" t="str">
        <f t="array" ref="N1236">IFERROR(
    XLOOKUP(F1236,
            _xlws.FILTER('Supplier Emission'!$G$15:$G$49,
                   ('Supplier Emission'!$D$15:$D$49=H1236) * ('Supplier Emission'!$F$15:$F$49=$E$1157)),
            _xlws.FILTER('Supplier Emission'!$H$15:$H$49,
                   ('Supplier Emission'!$D$15:$D$49=H1236) * ('Supplier Emission'!$F$15:$F$49=$E$1157)),
            ""),
    "")</f>
        <v/>
      </c>
      <c r="O1236" s="311" t="str">
        <f t="array" ref="O1236">XLOOKUP(1,('Emission Factors'!$E$5:$E$488='GHG emissions calculations'!$F1236)*('Emission Factors'!$H$5:$H$488='GHG emissions calculations'!$H1236),INDEX('Emission Factors'!$E$5:$T$488,0,MATCH('GHG emissions calculations'!O$6,'Emission Factors'!$E$5:$T$5,0)),"",0)</f>
        <v/>
      </c>
      <c r="P1236" s="313" t="str">
        <f t="array" ref="P1236">IFERROR(
    INDEX('Emission Factors'!$E$5:$P$488,
          MATCH(1,
                ('Emission Factors'!$E$5:$E$488 = 'GHG emissions calculations'!$F1236) *
                ('Emission Factors'!$H$5:$H$488 = 'GHG emissions calculations'!$H1236),
                0),
          MATCH('GHG emissions calculations'!P$6,'Emission Factors'!$E$5:$P$5,0)),
    "")</f>
        <v/>
      </c>
      <c r="Q1236" s="311" t="str">
        <f t="array" ref="Q1236">IFERROR(
    IF(
        INDEX('Emission Factors'!$E$5:$P$488,
              MATCH(1,
                    ('Emission Factors'!$E$5:$E$488 = 'GHG emissions calculations'!$F1236) *
                    ('Emission Factors'!$H$5:$H$488 = 'GHG emissions calculations'!$H1236),
                    0),
              MATCH('GHG emissions calculations'!Q$6, 'Emission Factors'!$E$5:$P$5, 0)) &lt;&gt; "",
        INDEX('Emission Factors'!$E$5:$P$488,
              MATCH(1,
                    ('Emission Factors'!$E$5:$E$488 = 'GHG emissions calculations'!$F1236) *
                    ('Emission Factors'!$H$5:$H$488 = 'GHG emissions calculations'!$H1236),
                    0),
              MATCH('GHG emissions calculations'!Q$6, 'Emission Factors'!$E$5:$P$5, 0)),
        ""),
    "")</f>
        <v/>
      </c>
      <c r="R1236" s="311" t="str">
        <f t="array" ref="R1236">IFERROR(
    IF(
        INDEX('Emission Factors'!$E$5:$R$488,
              MATCH(1,
                    ('Emission Factors'!$E$5:$E$488 = 'GHG emissions calculations'!$F1236) *
                    ('Emission Factors'!$H$5:$H$488 = 'GHG emissions calculations'!$H1236),
                    0),
              MATCH('GHG emissions calculations'!R$6, 'Emission Factors'!$E$5:$R$5, 0)) &lt;&gt; "",
        INDEX('Emission Factors'!$E$5:$R$488,
              MATCH(1,
                    ('Emission Factors'!$E$5:$E$488 = 'GHG emissions calculations'!$F1236) *
                    ('Emission Factors'!$H$5:$H$488 = 'GHG emissions calculations'!$H1236),
                    0),
              MATCH('GHG emissions calculations'!R$6, 'Emission Factors'!$E$5:$R$5, 0)),
        ""),
    "")</f>
        <v/>
      </c>
      <c r="S1236" s="312">
        <f t="shared" si="2"/>
        <v>0</v>
      </c>
      <c r="T1236" s="23"/>
    </row>
    <row r="1237" ht="15.75" customHeight="1" outlineLevel="1">
      <c r="A1237" s="23"/>
      <c r="B1237" s="71"/>
      <c r="C1237" s="71"/>
      <c r="D1237" s="71"/>
      <c r="E1237" s="314"/>
      <c r="F1237" s="311" t="str">
        <f>Lists!V82</f>
        <v>Glass fibers, high strength - Thermocompression  - Europe</v>
      </c>
      <c r="G1237" s="311">
        <f t="array" ref="G1237">XLOOKUP(1,('Emission Factors'!$E$5:$E$488='GHG emissions calculations'!$F1237)*('Emission Factors'!$H$5:$H$488='GHG emissions calculations'!$H1237),INDEX('Emission Factors'!$E$5:$T$488,0,MATCH('GHG emissions calculations'!G$6,'Emission Factors'!$E$5:$T$5,0)),"",0)</f>
        <v>3</v>
      </c>
      <c r="H1237" s="311" t="s">
        <v>237</v>
      </c>
      <c r="I1237" s="312" t="str">
        <f>IF(
    SUMIFS('Import data'!$L$25:$L$80,
           'Import data'!$J$25:$J$80, F1237,
           'Import data'!$G$25:$G$80, 'GHG emissions calculations'!$H1237,
           'Import data'!$I$25:$I$80,$E$1157) &lt;&gt; 0,
    SUMIFS('Import data'!$L$25:$L$80,
           'Import data'!$J$25:$J$80, F1237,
           'Import data'!$G$25:$G$80, 'GHG emissions calculations'!$H1237,
           'Import data'!$I$25:$I$80,$E$1157),
    ""
)</f>
        <v/>
      </c>
      <c r="J1237" s="311" t="str">
        <f t="array" ref="J1237">IF(
    XLOOKUP(F1237, 'Import data'!$J$26:$J$47, 'Import data'!$M$26:$M$47, "", 0) = "Please add the region-specific supplier emission factor or choose a different region available in the IAEG database.",
    "",
    XLOOKUP(F1237, 'Import data'!$J$26:$J$47, 'Import data'!$M$26:$M$47, "", 0)
)</f>
        <v/>
      </c>
      <c r="K1237" s="311" t="str">
        <f t="array" ref="K1237">IFERROR(
    XLOOKUP(F1237,
            _xlws.FILTER('Supplier Emission'!$G$15:$G$49,
                   ('Supplier Emission'!$D$15:$D$49=H1237) * ('Supplier Emission'!$F$15:$F$49=$E$1157)),
            _xlws.FILTER('Supplier Emission'!$I$15:$I$49,
                   ('Supplier Emission'!$D$15:$D$49=H1237) * ('Supplier Emission'!$F$15:$F$49=$E$1157)),
            ""),
    "")</f>
        <v/>
      </c>
      <c r="L1237" s="311" t="str">
        <f t="array" ref="L1237">IFERROR(
    XLOOKUP(F1237,
            _xlws.FILTER('Supplier Emission'!$G$15:$G$49,
                   ('Supplier Emission'!$D$15:$D$49=H1237) * ('Supplier Emission'!$F$15:$F$49=$E$1157)),
            _xlws.FILTER('Supplier Emission'!$J$15:$J$49,
                   ('Supplier Emission'!$D$15:$D$49=H1237) * ('Supplier Emission'!$F$15:$F$49=$E$1157)),
            ""),
    "")</f>
        <v/>
      </c>
      <c r="M1237" s="311" t="str">
        <f t="array" ref="M1237">IFERROR(
    XLOOKUP(F1237,
            _xlws.FILTER('Supplier Emission'!$G$15:$G$49,
                   ('Supplier Emission'!$D$15:$D$49=H1237) * ('Supplier Emission'!$F$15:$F$49=$E$1157)),
            _xlws.FILTER('Supplier Emission'!$M$15:$M$49,
                   ('Supplier Emission'!$D$15:$D$49=H1237) * ('Supplier Emission'!$F$15:$F$49=$E$1157)),
            ""),
    "")</f>
        <v/>
      </c>
      <c r="N1237" s="311" t="str">
        <f t="array" ref="N1237">IFERROR(
    XLOOKUP(F1237,
            _xlws.FILTER('Supplier Emission'!$G$15:$G$49,
                   ('Supplier Emission'!$D$15:$D$49=H1237) * ('Supplier Emission'!$F$15:$F$49=$E$1157)),
            _xlws.FILTER('Supplier Emission'!$H$15:$H$49,
                   ('Supplier Emission'!$D$15:$D$49=H1237) * ('Supplier Emission'!$F$15:$F$49=$E$1157)),
            ""),
    "")</f>
        <v/>
      </c>
      <c r="O1237" s="311" t="str">
        <f t="array" ref="O1237">XLOOKUP(1,('Emission Factors'!$E$5:$E$488='GHG emissions calculations'!$F1237)*('Emission Factors'!$H$5:$H$488='GHG emissions calculations'!$H1237),INDEX('Emission Factors'!$E$5:$T$488,0,MATCH('GHG emissions calculations'!O$6,'Emission Factors'!$E$5:$T$5,0)),"",0)</f>
        <v>Fibres de verre (haute résistance)</v>
      </c>
      <c r="P1237" s="313">
        <f t="array" ref="P1237">IFERROR(
    INDEX('Emission Factors'!$E$5:$P$488,
          MATCH(1,
                ('Emission Factors'!$E$5:$E$488 = 'GHG emissions calculations'!$F1237) *
                ('Emission Factors'!$H$5:$H$488 = 'GHG emissions calculations'!$H1237),
                0),
          MATCH('GHG emissions calculations'!P$6,'Emission Factors'!$E$5:$P$5,0)),
    "")</f>
        <v>2.43</v>
      </c>
      <c r="Q1237" s="311" t="str">
        <f t="array" ref="Q1237">IFERROR(
    IF(
        INDEX('Emission Factors'!$E$5:$P$488,
              MATCH(1,
                    ('Emission Factors'!$E$5:$E$488 = 'GHG emissions calculations'!$F1237) *
                    ('Emission Factors'!$H$5:$H$488 = 'GHG emissions calculations'!$H1237),
                    0),
              MATCH('GHG emissions calculations'!Q$6, 'Emission Factors'!$E$5:$P$5, 0)) &lt;&gt; "",
        INDEX('Emission Factors'!$E$5:$P$488,
              MATCH(1,
                    ('Emission Factors'!$E$5:$E$488 = 'GHG emissions calculations'!$F1237) *
                    ('Emission Factors'!$H$5:$H$488 = 'GHG emissions calculations'!$H1237),
                    0),
              MATCH('GHG emissions calculations'!Q$6, 'Emission Factors'!$E$5:$P$5, 0)),
        ""),
    "")</f>
        <v>kgCO2e/kg</v>
      </c>
      <c r="R1237" s="311" t="str">
        <f t="array" ref="R1237">IFERROR(
    IF(
        INDEX('Emission Factors'!$E$5:$R$488,
              MATCH(1,
                    ('Emission Factors'!$E$5:$E$488 = 'GHG emissions calculations'!$F1237) *
                    ('Emission Factors'!$H$5:$H$488 = 'GHG emissions calculations'!$H1237),
                    0),
              MATCH('GHG emissions calculations'!R$6, 'Emission Factors'!$E$5:$R$5, 0)) &lt;&gt; "",
        INDEX('Emission Factors'!$E$5:$R$488,
              MATCH(1,
                    ('Emission Factors'!$E$5:$E$488 = 'GHG emissions calculations'!$F1237) *
                    ('Emission Factors'!$H$5:$H$488 = 'GHG emissions calculations'!$H1237),
                    0),
              MATCH('GHG emissions calculations'!R$6, 'Emission Factors'!$E$5:$R$5, 0)),
        ""),
    "")</f>
        <v>Europe</v>
      </c>
      <c r="S1237" s="312">
        <f t="shared" si="2"/>
        <v>0</v>
      </c>
      <c r="T1237" s="23"/>
    </row>
    <row r="1238" ht="15.75" customHeight="1" outlineLevel="1">
      <c r="A1238" s="23"/>
      <c r="B1238" s="71"/>
      <c r="C1238" s="71"/>
      <c r="D1238" s="71"/>
      <c r="E1238" s="314"/>
      <c r="F1238" s="311" t="str">
        <f>Lists!V87</f>
        <v>Glass fibers, high strength - Thermocompression  - Global or unspecified region</v>
      </c>
      <c r="G1238" s="311">
        <f t="array" ref="G1238">XLOOKUP(1,('Emission Factors'!$E$5:$E$488='GHG emissions calculations'!$F1238)*('Emission Factors'!$H$5:$H$488='GHG emissions calculations'!$H1238),INDEX('Emission Factors'!$E$5:$T$488,0,MATCH('GHG emissions calculations'!G$6,'Emission Factors'!$E$5:$T$5,0)),"",0)</f>
        <v>3</v>
      </c>
      <c r="H1238" s="311" t="s">
        <v>237</v>
      </c>
      <c r="I1238" s="312" t="str">
        <f>IF(
    SUMIFS('Import data'!$L$25:$L$80,
           'Import data'!$J$25:$J$80, F1238,
           'Import data'!$G$25:$G$80, 'GHG emissions calculations'!$H1238,
           'Import data'!$I$25:$I$80,$E$1157) &lt;&gt; 0,
    SUMIFS('Import data'!$L$25:$L$80,
           'Import data'!$J$25:$J$80, F1238,
           'Import data'!$G$25:$G$80, 'GHG emissions calculations'!$H1238,
           'Import data'!$I$25:$I$80,$E$1157),
    ""
)</f>
        <v/>
      </c>
      <c r="J1238" s="311" t="str">
        <f t="array" ref="J1238">IF(
    XLOOKUP(F1238, 'Import data'!$J$26:$J$47, 'Import data'!$M$26:$M$47, "", 0) = "Please add the region-specific supplier emission factor or choose a different region available in the IAEG database.",
    "",
    XLOOKUP(F1238, 'Import data'!$J$26:$J$47, 'Import data'!$M$26:$M$47, "", 0)
)</f>
        <v/>
      </c>
      <c r="K1238" s="311" t="str">
        <f t="array" ref="K1238">IFERROR(
    XLOOKUP(F1238,
            _xlws.FILTER('Supplier Emission'!$G$15:$G$49,
                   ('Supplier Emission'!$D$15:$D$49=H1238) * ('Supplier Emission'!$F$15:$F$49=$E$1157)),
            _xlws.FILTER('Supplier Emission'!$I$15:$I$49,
                   ('Supplier Emission'!$D$15:$D$49=H1238) * ('Supplier Emission'!$F$15:$F$49=$E$1157)),
            ""),
    "")</f>
        <v/>
      </c>
      <c r="L1238" s="311" t="str">
        <f t="array" ref="L1238">IFERROR(
    XLOOKUP(F1238,
            _xlws.FILTER('Supplier Emission'!$G$15:$G$49,
                   ('Supplier Emission'!$D$15:$D$49=H1238) * ('Supplier Emission'!$F$15:$F$49=$E$1157)),
            _xlws.FILTER('Supplier Emission'!$J$15:$J$49,
                   ('Supplier Emission'!$D$15:$D$49=H1238) * ('Supplier Emission'!$F$15:$F$49=$E$1157)),
            ""),
    "")</f>
        <v/>
      </c>
      <c r="M1238" s="311" t="str">
        <f t="array" ref="M1238">IFERROR(
    XLOOKUP(F1238,
            _xlws.FILTER('Supplier Emission'!$G$15:$G$49,
                   ('Supplier Emission'!$D$15:$D$49=H1238) * ('Supplier Emission'!$F$15:$F$49=$E$1157)),
            _xlws.FILTER('Supplier Emission'!$M$15:$M$49,
                   ('Supplier Emission'!$D$15:$D$49=H1238) * ('Supplier Emission'!$F$15:$F$49=$E$1157)),
            ""),
    "")</f>
        <v/>
      </c>
      <c r="N1238" s="311" t="str">
        <f t="array" ref="N1238">IFERROR(
    XLOOKUP(F1238,
            _xlws.FILTER('Supplier Emission'!$G$15:$G$49,
                   ('Supplier Emission'!$D$15:$D$49=H1238) * ('Supplier Emission'!$F$15:$F$49=$E$1157)),
            _xlws.FILTER('Supplier Emission'!$H$15:$H$49,
                   ('Supplier Emission'!$D$15:$D$49=H1238) * ('Supplier Emission'!$F$15:$F$49=$E$1157)),
            ""),
    "")</f>
        <v/>
      </c>
      <c r="O1238" s="311" t="str">
        <f t="array" ref="O1238">XLOOKUP(1,('Emission Factors'!$E$5:$E$488='GHG emissions calculations'!$F1238)*('Emission Factors'!$H$5:$H$488='GHG emissions calculations'!$H1238),INDEX('Emission Factors'!$E$5:$T$488,0,MATCH('GHG emissions calculations'!O$6,'Emission Factors'!$E$5:$T$5,0)),"",0)</f>
        <v>Fibres de verre (haute résistance) + Thermocompression</v>
      </c>
      <c r="P1238" s="313">
        <f t="array" ref="P1238">IFERROR(
    INDEX('Emission Factors'!$E$5:$P$488,
          MATCH(1,
                ('Emission Factors'!$E$5:$E$488 = 'GHG emissions calculations'!$F1238) *
                ('Emission Factors'!$H$5:$H$488 = 'GHG emissions calculations'!$H1238),
                0),
          MATCH('GHG emissions calculations'!P$6,'Emission Factors'!$E$5:$P$5,0)),
    "")</f>
        <v>2.43</v>
      </c>
      <c r="Q1238" s="311" t="str">
        <f t="array" ref="Q1238">IFERROR(
    IF(
        INDEX('Emission Factors'!$E$5:$P$488,
              MATCH(1,
                    ('Emission Factors'!$E$5:$E$488 = 'GHG emissions calculations'!$F1238) *
                    ('Emission Factors'!$H$5:$H$488 = 'GHG emissions calculations'!$H1238),
                    0),
              MATCH('GHG emissions calculations'!Q$6, 'Emission Factors'!$E$5:$P$5, 0)) &lt;&gt; "",
        INDEX('Emission Factors'!$E$5:$P$488,
              MATCH(1,
                    ('Emission Factors'!$E$5:$E$488 = 'GHG emissions calculations'!$F1238) *
                    ('Emission Factors'!$H$5:$H$488 = 'GHG emissions calculations'!$H1238),
                    0),
              MATCH('GHG emissions calculations'!Q$6, 'Emission Factors'!$E$5:$P$5, 0)),
        ""),
    "")</f>
        <v>kgCO2e/kg</v>
      </c>
      <c r="R1238" s="311" t="str">
        <f t="array" ref="R1238">IFERROR(
    IF(
        INDEX('Emission Factors'!$E$5:$R$488,
              MATCH(1,
                    ('Emission Factors'!$E$5:$E$488 = 'GHG emissions calculations'!$F1238) *
                    ('Emission Factors'!$H$5:$H$488 = 'GHG emissions calculations'!$H1238),
                    0),
              MATCH('GHG emissions calculations'!R$6, 'Emission Factors'!$E$5:$R$5, 0)) &lt;&gt; "",
        INDEX('Emission Factors'!$E$5:$R$488,
              MATCH(1,
                    ('Emission Factors'!$E$5:$E$488 = 'GHG emissions calculations'!$F1238) *
                    ('Emission Factors'!$H$5:$H$488 = 'GHG emissions calculations'!$H1238),
                    0),
              MATCH('GHG emissions calculations'!R$6, 'Emission Factors'!$E$5:$R$5, 0)),
        ""),
    "")</f>
        <v>Global or unspecified region</v>
      </c>
      <c r="S1238" s="312">
        <f t="shared" si="2"/>
        <v>0</v>
      </c>
      <c r="T1238" s="23"/>
    </row>
    <row r="1239" ht="15.75" customHeight="1" outlineLevel="1">
      <c r="A1239" s="23"/>
      <c r="B1239" s="71"/>
      <c r="C1239" s="71"/>
      <c r="D1239" s="71"/>
      <c r="E1239" s="314"/>
      <c r="F1239" s="311" t="str">
        <f>Lists!V86</f>
        <v>Glass fibers, high strength - Thermocompression  - Middle East</v>
      </c>
      <c r="G1239" s="311" t="str">
        <f t="array" ref="G1239">XLOOKUP(1,('Emission Factors'!$E$5:$E$488='GHG emissions calculations'!$F1239)*('Emission Factors'!$H$5:$H$488='GHG emissions calculations'!$H1239),INDEX('Emission Factors'!$E$5:$T$488,0,MATCH('GHG emissions calculations'!G$6,'Emission Factors'!$E$5:$T$5,0)),"",0)</f>
        <v/>
      </c>
      <c r="H1239" s="311" t="s">
        <v>237</v>
      </c>
      <c r="I1239" s="312" t="str">
        <f>IF(
    SUMIFS('Import data'!$L$25:$L$80,
           'Import data'!$J$25:$J$80, F1239,
           'Import data'!$G$25:$G$80, 'GHG emissions calculations'!$H1239,
           'Import data'!$I$25:$I$80,$E$1157) &lt;&gt; 0,
    SUMIFS('Import data'!$L$25:$L$80,
           'Import data'!$J$25:$J$80, F1239,
           'Import data'!$G$25:$G$80, 'GHG emissions calculations'!$H1239,
           'Import data'!$I$25:$I$80,$E$1157),
    ""
)</f>
        <v/>
      </c>
      <c r="J1239" s="311" t="str">
        <f t="array" ref="J1239">IF(
    XLOOKUP(F1239, 'Import data'!$J$26:$J$47, 'Import data'!$M$26:$M$47, "", 0) = "Please add the region-specific supplier emission factor or choose a different region available in the IAEG database.",
    "",
    XLOOKUP(F1239, 'Import data'!$J$26:$J$47, 'Import data'!$M$26:$M$47, "", 0)
)</f>
        <v/>
      </c>
      <c r="K1239" s="311" t="str">
        <f t="array" ref="K1239">IFERROR(
    XLOOKUP(F1239,
            _xlws.FILTER('Supplier Emission'!$G$15:$G$49,
                   ('Supplier Emission'!$D$15:$D$49=H1239) * ('Supplier Emission'!$F$15:$F$49=$E$1157)),
            _xlws.FILTER('Supplier Emission'!$I$15:$I$49,
                   ('Supplier Emission'!$D$15:$D$49=H1239) * ('Supplier Emission'!$F$15:$F$49=$E$1157)),
            ""),
    "")</f>
        <v/>
      </c>
      <c r="L1239" s="311" t="str">
        <f t="array" ref="L1239">IFERROR(
    XLOOKUP(F1239,
            _xlws.FILTER('Supplier Emission'!$G$15:$G$49,
                   ('Supplier Emission'!$D$15:$D$49=H1239) * ('Supplier Emission'!$F$15:$F$49=$E$1157)),
            _xlws.FILTER('Supplier Emission'!$J$15:$J$49,
                   ('Supplier Emission'!$D$15:$D$49=H1239) * ('Supplier Emission'!$F$15:$F$49=$E$1157)),
            ""),
    "")</f>
        <v/>
      </c>
      <c r="M1239" s="311" t="str">
        <f t="array" ref="M1239">IFERROR(
    XLOOKUP(F1239,
            _xlws.FILTER('Supplier Emission'!$G$15:$G$49,
                   ('Supplier Emission'!$D$15:$D$49=H1239) * ('Supplier Emission'!$F$15:$F$49=$E$1157)),
            _xlws.FILTER('Supplier Emission'!$M$15:$M$49,
                   ('Supplier Emission'!$D$15:$D$49=H1239) * ('Supplier Emission'!$F$15:$F$49=$E$1157)),
            ""),
    "")</f>
        <v/>
      </c>
      <c r="N1239" s="311" t="str">
        <f t="array" ref="N1239">IFERROR(
    XLOOKUP(F1239,
            _xlws.FILTER('Supplier Emission'!$G$15:$G$49,
                   ('Supplier Emission'!$D$15:$D$49=H1239) * ('Supplier Emission'!$F$15:$F$49=$E$1157)),
            _xlws.FILTER('Supplier Emission'!$H$15:$H$49,
                   ('Supplier Emission'!$D$15:$D$49=H1239) * ('Supplier Emission'!$F$15:$F$49=$E$1157)),
            ""),
    "")</f>
        <v/>
      </c>
      <c r="O1239" s="311" t="str">
        <f t="array" ref="O1239">XLOOKUP(1,('Emission Factors'!$E$5:$E$488='GHG emissions calculations'!$F1239)*('Emission Factors'!$H$5:$H$488='GHG emissions calculations'!$H1239),INDEX('Emission Factors'!$E$5:$T$488,0,MATCH('GHG emissions calculations'!O$6,'Emission Factors'!$E$5:$T$5,0)),"",0)</f>
        <v/>
      </c>
      <c r="P1239" s="313" t="str">
        <f t="array" ref="P1239">IFERROR(
    INDEX('Emission Factors'!$E$5:$P$488,
          MATCH(1,
                ('Emission Factors'!$E$5:$E$488 = 'GHG emissions calculations'!$F1239) *
                ('Emission Factors'!$H$5:$H$488 = 'GHG emissions calculations'!$H1239),
                0),
          MATCH('GHG emissions calculations'!P$6,'Emission Factors'!$E$5:$P$5,0)),
    "")</f>
        <v/>
      </c>
      <c r="Q1239" s="311" t="str">
        <f t="array" ref="Q1239">IFERROR(
    IF(
        INDEX('Emission Factors'!$E$5:$P$488,
              MATCH(1,
                    ('Emission Factors'!$E$5:$E$488 = 'GHG emissions calculations'!$F1239) *
                    ('Emission Factors'!$H$5:$H$488 = 'GHG emissions calculations'!$H1239),
                    0),
              MATCH('GHG emissions calculations'!Q$6, 'Emission Factors'!$E$5:$P$5, 0)) &lt;&gt; "",
        INDEX('Emission Factors'!$E$5:$P$488,
              MATCH(1,
                    ('Emission Factors'!$E$5:$E$488 = 'GHG emissions calculations'!$F1239) *
                    ('Emission Factors'!$H$5:$H$488 = 'GHG emissions calculations'!$H1239),
                    0),
              MATCH('GHG emissions calculations'!Q$6, 'Emission Factors'!$E$5:$P$5, 0)),
        ""),
    "")</f>
        <v/>
      </c>
      <c r="R1239" s="311" t="str">
        <f t="array" ref="R1239">IFERROR(
    IF(
        INDEX('Emission Factors'!$E$5:$R$488,
              MATCH(1,
                    ('Emission Factors'!$E$5:$E$488 = 'GHG emissions calculations'!$F1239) *
                    ('Emission Factors'!$H$5:$H$488 = 'GHG emissions calculations'!$H1239),
                    0),
              MATCH('GHG emissions calculations'!R$6, 'Emission Factors'!$E$5:$R$5, 0)) &lt;&gt; "",
        INDEX('Emission Factors'!$E$5:$R$488,
              MATCH(1,
                    ('Emission Factors'!$E$5:$E$488 = 'GHG emissions calculations'!$F1239) *
                    ('Emission Factors'!$H$5:$H$488 = 'GHG emissions calculations'!$H1239),
                    0),
              MATCH('GHG emissions calculations'!R$6, 'Emission Factors'!$E$5:$R$5, 0)),
        ""),
    "")</f>
        <v/>
      </c>
      <c r="S1239" s="312">
        <f t="shared" si="2"/>
        <v>0</v>
      </c>
      <c r="T1239" s="23"/>
    </row>
    <row r="1240" ht="15.75" customHeight="1" outlineLevel="1">
      <c r="A1240" s="23"/>
      <c r="B1240" s="71"/>
      <c r="C1240" s="71"/>
      <c r="D1240" s="71"/>
      <c r="E1240" s="314"/>
      <c r="F1240" s="311" t="str">
        <f>Lists!V85</f>
        <v>Glass fibers, high strength - Thermocompression  - Oceania</v>
      </c>
      <c r="G1240" s="311" t="str">
        <f t="array" ref="G1240">XLOOKUP(1,('Emission Factors'!$E$5:$E$488='GHG emissions calculations'!$F1240)*('Emission Factors'!$H$5:$H$488='GHG emissions calculations'!$H1240),INDEX('Emission Factors'!$E$5:$T$488,0,MATCH('GHG emissions calculations'!G$6,'Emission Factors'!$E$5:$T$5,0)),"",0)</f>
        <v/>
      </c>
      <c r="H1240" s="311" t="s">
        <v>237</v>
      </c>
      <c r="I1240" s="312" t="str">
        <f>IF(
    SUMIFS('Import data'!$L$25:$L$80,
           'Import data'!$J$25:$J$80, F1240,
           'Import data'!$G$25:$G$80, 'GHG emissions calculations'!$H1240,
           'Import data'!$I$25:$I$80,$E$1157) &lt;&gt; 0,
    SUMIFS('Import data'!$L$25:$L$80,
           'Import data'!$J$25:$J$80, F1240,
           'Import data'!$G$25:$G$80, 'GHG emissions calculations'!$H1240,
           'Import data'!$I$25:$I$80,$E$1157),
    ""
)</f>
        <v/>
      </c>
      <c r="J1240" s="311" t="str">
        <f t="array" ref="J1240">IF(
    XLOOKUP(F1240, 'Import data'!$J$26:$J$47, 'Import data'!$M$26:$M$47, "", 0) = "Please add the region-specific supplier emission factor or choose a different region available in the IAEG database.",
    "",
    XLOOKUP(F1240, 'Import data'!$J$26:$J$47, 'Import data'!$M$26:$M$47, "", 0)
)</f>
        <v/>
      </c>
      <c r="K1240" s="311" t="str">
        <f t="array" ref="K1240">IFERROR(
    XLOOKUP(F1240,
            _xlws.FILTER('Supplier Emission'!$G$15:$G$49,
                   ('Supplier Emission'!$D$15:$D$49=H1240) * ('Supplier Emission'!$F$15:$F$49=$E$1157)),
            _xlws.FILTER('Supplier Emission'!$I$15:$I$49,
                   ('Supplier Emission'!$D$15:$D$49=H1240) * ('Supplier Emission'!$F$15:$F$49=$E$1157)),
            ""),
    "")</f>
        <v/>
      </c>
      <c r="L1240" s="311" t="str">
        <f t="array" ref="L1240">IFERROR(
    XLOOKUP(F1240,
            _xlws.FILTER('Supplier Emission'!$G$15:$G$49,
                   ('Supplier Emission'!$D$15:$D$49=H1240) * ('Supplier Emission'!$F$15:$F$49=$E$1157)),
            _xlws.FILTER('Supplier Emission'!$J$15:$J$49,
                   ('Supplier Emission'!$D$15:$D$49=H1240) * ('Supplier Emission'!$F$15:$F$49=$E$1157)),
            ""),
    "")</f>
        <v/>
      </c>
      <c r="M1240" s="311" t="str">
        <f t="array" ref="M1240">IFERROR(
    XLOOKUP(F1240,
            _xlws.FILTER('Supplier Emission'!$G$15:$G$49,
                   ('Supplier Emission'!$D$15:$D$49=H1240) * ('Supplier Emission'!$F$15:$F$49=$E$1157)),
            _xlws.FILTER('Supplier Emission'!$M$15:$M$49,
                   ('Supplier Emission'!$D$15:$D$49=H1240) * ('Supplier Emission'!$F$15:$F$49=$E$1157)),
            ""),
    "")</f>
        <v/>
      </c>
      <c r="N1240" s="311" t="str">
        <f t="array" ref="N1240">IFERROR(
    XLOOKUP(F1240,
            _xlws.FILTER('Supplier Emission'!$G$15:$G$49,
                   ('Supplier Emission'!$D$15:$D$49=H1240) * ('Supplier Emission'!$F$15:$F$49=$E$1157)),
            _xlws.FILTER('Supplier Emission'!$H$15:$H$49,
                   ('Supplier Emission'!$D$15:$D$49=H1240) * ('Supplier Emission'!$F$15:$F$49=$E$1157)),
            ""),
    "")</f>
        <v/>
      </c>
      <c r="O1240" s="311" t="str">
        <f t="array" ref="O1240">XLOOKUP(1,('Emission Factors'!$E$5:$E$488='GHG emissions calculations'!$F1240)*('Emission Factors'!$H$5:$H$488='GHG emissions calculations'!$H1240),INDEX('Emission Factors'!$E$5:$T$488,0,MATCH('GHG emissions calculations'!O$6,'Emission Factors'!$E$5:$T$5,0)),"",0)</f>
        <v/>
      </c>
      <c r="P1240" s="313" t="str">
        <f t="array" ref="P1240">IFERROR(
    INDEX('Emission Factors'!$E$5:$P$488,
          MATCH(1,
                ('Emission Factors'!$E$5:$E$488 = 'GHG emissions calculations'!$F1240) *
                ('Emission Factors'!$H$5:$H$488 = 'GHG emissions calculations'!$H1240),
                0),
          MATCH('GHG emissions calculations'!P$6,'Emission Factors'!$E$5:$P$5,0)),
    "")</f>
        <v/>
      </c>
      <c r="Q1240" s="311" t="str">
        <f t="array" ref="Q1240">IFERROR(
    IF(
        INDEX('Emission Factors'!$E$5:$P$488,
              MATCH(1,
                    ('Emission Factors'!$E$5:$E$488 = 'GHG emissions calculations'!$F1240) *
                    ('Emission Factors'!$H$5:$H$488 = 'GHG emissions calculations'!$H1240),
                    0),
              MATCH('GHG emissions calculations'!Q$6, 'Emission Factors'!$E$5:$P$5, 0)) &lt;&gt; "",
        INDEX('Emission Factors'!$E$5:$P$488,
              MATCH(1,
                    ('Emission Factors'!$E$5:$E$488 = 'GHG emissions calculations'!$F1240) *
                    ('Emission Factors'!$H$5:$H$488 = 'GHG emissions calculations'!$H1240),
                    0),
              MATCH('GHG emissions calculations'!Q$6, 'Emission Factors'!$E$5:$P$5, 0)),
        ""),
    "")</f>
        <v/>
      </c>
      <c r="R1240" s="311" t="str">
        <f t="array" ref="R1240">IFERROR(
    IF(
        INDEX('Emission Factors'!$E$5:$R$488,
              MATCH(1,
                    ('Emission Factors'!$E$5:$E$488 = 'GHG emissions calculations'!$F1240) *
                    ('Emission Factors'!$H$5:$H$488 = 'GHG emissions calculations'!$H1240),
                    0),
              MATCH('GHG emissions calculations'!R$6, 'Emission Factors'!$E$5:$R$5, 0)) &lt;&gt; "",
        INDEX('Emission Factors'!$E$5:$R$488,
              MATCH(1,
                    ('Emission Factors'!$E$5:$E$488 = 'GHG emissions calculations'!$F1240) *
                    ('Emission Factors'!$H$5:$H$488 = 'GHG emissions calculations'!$H1240),
                    0),
              MATCH('GHG emissions calculations'!R$6, 'Emission Factors'!$E$5:$R$5, 0)),
        ""),
    "")</f>
        <v/>
      </c>
      <c r="S1240" s="312">
        <f t="shared" si="2"/>
        <v>0</v>
      </c>
      <c r="T1240" s="23"/>
    </row>
    <row r="1241" ht="15.75" customHeight="1" outlineLevel="1">
      <c r="A1241" s="23"/>
      <c r="B1241" s="71"/>
      <c r="C1241" s="71"/>
      <c r="D1241" s="71"/>
      <c r="E1241" s="314"/>
      <c r="F1241" s="311" t="str">
        <f>Lists!V90</f>
        <v>Glass fibers, high strength - Unspecified process - Africa</v>
      </c>
      <c r="G1241" s="311" t="str">
        <f t="array" ref="G1241">XLOOKUP(1,('Emission Factors'!$E$5:$E$488='GHG emissions calculations'!$F1241)*('Emission Factors'!$H$5:$H$488='GHG emissions calculations'!$H1241),INDEX('Emission Factors'!$E$5:$T$488,0,MATCH('GHG emissions calculations'!G$6,'Emission Factors'!$E$5:$T$5,0)),"",0)</f>
        <v/>
      </c>
      <c r="H1241" s="311" t="s">
        <v>237</v>
      </c>
      <c r="I1241" s="312" t="str">
        <f>IF(
    SUMIFS('Import data'!$L$25:$L$80,
           'Import data'!$J$25:$J$80, F1241,
           'Import data'!$G$25:$G$80, 'GHG emissions calculations'!$H1241,
           'Import data'!$I$25:$I$80,$E$1157) &lt;&gt; 0,
    SUMIFS('Import data'!$L$25:$L$80,
           'Import data'!$J$25:$J$80, F1241,
           'Import data'!$G$25:$G$80, 'GHG emissions calculations'!$H1241,
           'Import data'!$I$25:$I$80,$E$1157),
    ""
)</f>
        <v/>
      </c>
      <c r="J1241" s="311" t="str">
        <f t="array" ref="J1241">IF(
    XLOOKUP(F1241, 'Import data'!$J$26:$J$47, 'Import data'!$M$26:$M$47, "", 0) = "Please add the region-specific supplier emission factor or choose a different region available in the IAEG database.",
    "",
    XLOOKUP(F1241, 'Import data'!$J$26:$J$47, 'Import data'!$M$26:$M$47, "", 0)
)</f>
        <v/>
      </c>
      <c r="K1241" s="311" t="str">
        <f t="array" ref="K1241">IFERROR(
    XLOOKUP(F1241,
            _xlws.FILTER('Supplier Emission'!$G$15:$G$49,
                   ('Supplier Emission'!$D$15:$D$49=H1241) * ('Supplier Emission'!$F$15:$F$49=$E$1157)),
            _xlws.FILTER('Supplier Emission'!$I$15:$I$49,
                   ('Supplier Emission'!$D$15:$D$49=H1241) * ('Supplier Emission'!$F$15:$F$49=$E$1157)),
            ""),
    "")</f>
        <v/>
      </c>
      <c r="L1241" s="311" t="str">
        <f t="array" ref="L1241">IFERROR(
    XLOOKUP(F1241,
            _xlws.FILTER('Supplier Emission'!$G$15:$G$49,
                   ('Supplier Emission'!$D$15:$D$49=H1241) * ('Supplier Emission'!$F$15:$F$49=$E$1157)),
            _xlws.FILTER('Supplier Emission'!$J$15:$J$49,
                   ('Supplier Emission'!$D$15:$D$49=H1241) * ('Supplier Emission'!$F$15:$F$49=$E$1157)),
            ""),
    "")</f>
        <v/>
      </c>
      <c r="M1241" s="311" t="str">
        <f t="array" ref="M1241">IFERROR(
    XLOOKUP(F1241,
            _xlws.FILTER('Supplier Emission'!$G$15:$G$49,
                   ('Supplier Emission'!$D$15:$D$49=H1241) * ('Supplier Emission'!$F$15:$F$49=$E$1157)),
            _xlws.FILTER('Supplier Emission'!$M$15:$M$49,
                   ('Supplier Emission'!$D$15:$D$49=H1241) * ('Supplier Emission'!$F$15:$F$49=$E$1157)),
            ""),
    "")</f>
        <v/>
      </c>
      <c r="N1241" s="311" t="str">
        <f t="array" ref="N1241">IFERROR(
    XLOOKUP(F1241,
            _xlws.FILTER('Supplier Emission'!$G$15:$G$49,
                   ('Supplier Emission'!$D$15:$D$49=H1241) * ('Supplier Emission'!$F$15:$F$49=$E$1157)),
            _xlws.FILTER('Supplier Emission'!$H$15:$H$49,
                   ('Supplier Emission'!$D$15:$D$49=H1241) * ('Supplier Emission'!$F$15:$F$49=$E$1157)),
            ""),
    "")</f>
        <v/>
      </c>
      <c r="O1241" s="311" t="str">
        <f t="array" ref="O1241">XLOOKUP(1,('Emission Factors'!$E$5:$E$488='GHG emissions calculations'!$F1241)*('Emission Factors'!$H$5:$H$488='GHG emissions calculations'!$H1241),INDEX('Emission Factors'!$E$5:$T$488,0,MATCH('GHG emissions calculations'!O$6,'Emission Factors'!$E$5:$T$5,0)),"",0)</f>
        <v/>
      </c>
      <c r="P1241" s="313" t="str">
        <f t="array" ref="P1241">IFERROR(
    INDEX('Emission Factors'!$E$5:$P$488,
          MATCH(1,
                ('Emission Factors'!$E$5:$E$488 = 'GHG emissions calculations'!$F1241) *
                ('Emission Factors'!$H$5:$H$488 = 'GHG emissions calculations'!$H1241),
                0),
          MATCH('GHG emissions calculations'!P$6,'Emission Factors'!$E$5:$P$5,0)),
    "")</f>
        <v/>
      </c>
      <c r="Q1241" s="311" t="str">
        <f t="array" ref="Q1241">IFERROR(
    IF(
        INDEX('Emission Factors'!$E$5:$P$488,
              MATCH(1,
                    ('Emission Factors'!$E$5:$E$488 = 'GHG emissions calculations'!$F1241) *
                    ('Emission Factors'!$H$5:$H$488 = 'GHG emissions calculations'!$H1241),
                    0),
              MATCH('GHG emissions calculations'!Q$6, 'Emission Factors'!$E$5:$P$5, 0)) &lt;&gt; "",
        INDEX('Emission Factors'!$E$5:$P$488,
              MATCH(1,
                    ('Emission Factors'!$E$5:$E$488 = 'GHG emissions calculations'!$F1241) *
                    ('Emission Factors'!$H$5:$H$488 = 'GHG emissions calculations'!$H1241),
                    0),
              MATCH('GHG emissions calculations'!Q$6, 'Emission Factors'!$E$5:$P$5, 0)),
        ""),
    "")</f>
        <v/>
      </c>
      <c r="R1241" s="311" t="str">
        <f t="array" ref="R1241">IFERROR(
    IF(
        INDEX('Emission Factors'!$E$5:$R$488,
              MATCH(1,
                    ('Emission Factors'!$E$5:$E$488 = 'GHG emissions calculations'!$F1241) *
                    ('Emission Factors'!$H$5:$H$488 = 'GHG emissions calculations'!$H1241),
                    0),
              MATCH('GHG emissions calculations'!R$6, 'Emission Factors'!$E$5:$R$5, 0)) &lt;&gt; "",
        INDEX('Emission Factors'!$E$5:$R$488,
              MATCH(1,
                    ('Emission Factors'!$E$5:$E$488 = 'GHG emissions calculations'!$F1241) *
                    ('Emission Factors'!$H$5:$H$488 = 'GHG emissions calculations'!$H1241),
                    0),
              MATCH('GHG emissions calculations'!R$6, 'Emission Factors'!$E$5:$R$5, 0)),
        ""),
    "")</f>
        <v/>
      </c>
      <c r="S1241" s="312">
        <f t="shared" si="2"/>
        <v>0</v>
      </c>
      <c r="T1241" s="23"/>
    </row>
    <row r="1242" ht="15.75" customHeight="1" outlineLevel="1">
      <c r="A1242" s="23"/>
      <c r="B1242" s="71"/>
      <c r="C1242" s="71"/>
      <c r="D1242" s="71"/>
      <c r="E1242" s="314"/>
      <c r="F1242" s="311" t="str">
        <f>Lists!V88</f>
        <v>Glass fibers, high strength - Unspecified process - America</v>
      </c>
      <c r="G1242" s="311" t="str">
        <f t="array" ref="G1242">XLOOKUP(1,('Emission Factors'!$E$5:$E$488='GHG emissions calculations'!$F1242)*('Emission Factors'!$H$5:$H$488='GHG emissions calculations'!$H1242),INDEX('Emission Factors'!$E$5:$T$488,0,MATCH('GHG emissions calculations'!G$6,'Emission Factors'!$E$5:$T$5,0)),"",0)</f>
        <v/>
      </c>
      <c r="H1242" s="311" t="s">
        <v>237</v>
      </c>
      <c r="I1242" s="312" t="str">
        <f>IF(
    SUMIFS('Import data'!$L$25:$L$80,
           'Import data'!$J$25:$J$80, F1242,
           'Import data'!$G$25:$G$80, 'GHG emissions calculations'!$H1242,
           'Import data'!$I$25:$I$80,$E$1157) &lt;&gt; 0,
    SUMIFS('Import data'!$L$25:$L$80,
           'Import data'!$J$25:$J$80, F1242,
           'Import data'!$G$25:$G$80, 'GHG emissions calculations'!$H1242,
           'Import data'!$I$25:$I$80,$E$1157),
    ""
)</f>
        <v/>
      </c>
      <c r="J1242" s="311" t="str">
        <f t="array" ref="J1242">IF(
    XLOOKUP(F1242, 'Import data'!$J$26:$J$47, 'Import data'!$M$26:$M$47, "", 0) = "Please add the region-specific supplier emission factor or choose a different region available in the IAEG database.",
    "",
    XLOOKUP(F1242, 'Import data'!$J$26:$J$47, 'Import data'!$M$26:$M$47, "", 0)
)</f>
        <v/>
      </c>
      <c r="K1242" s="311" t="str">
        <f t="array" ref="K1242">IFERROR(
    XLOOKUP(F1242,
            _xlws.FILTER('Supplier Emission'!$G$15:$G$49,
                   ('Supplier Emission'!$D$15:$D$49=H1242) * ('Supplier Emission'!$F$15:$F$49=$E$1157)),
            _xlws.FILTER('Supplier Emission'!$I$15:$I$49,
                   ('Supplier Emission'!$D$15:$D$49=H1242) * ('Supplier Emission'!$F$15:$F$49=$E$1157)),
            ""),
    "")</f>
        <v/>
      </c>
      <c r="L1242" s="311" t="str">
        <f t="array" ref="L1242">IFERROR(
    XLOOKUP(F1242,
            _xlws.FILTER('Supplier Emission'!$G$15:$G$49,
                   ('Supplier Emission'!$D$15:$D$49=H1242) * ('Supplier Emission'!$F$15:$F$49=$E$1157)),
            _xlws.FILTER('Supplier Emission'!$J$15:$J$49,
                   ('Supplier Emission'!$D$15:$D$49=H1242) * ('Supplier Emission'!$F$15:$F$49=$E$1157)),
            ""),
    "")</f>
        <v/>
      </c>
      <c r="M1242" s="311" t="str">
        <f t="array" ref="M1242">IFERROR(
    XLOOKUP(F1242,
            _xlws.FILTER('Supplier Emission'!$G$15:$G$49,
                   ('Supplier Emission'!$D$15:$D$49=H1242) * ('Supplier Emission'!$F$15:$F$49=$E$1157)),
            _xlws.FILTER('Supplier Emission'!$M$15:$M$49,
                   ('Supplier Emission'!$D$15:$D$49=H1242) * ('Supplier Emission'!$F$15:$F$49=$E$1157)),
            ""),
    "")</f>
        <v/>
      </c>
      <c r="N1242" s="311" t="str">
        <f t="array" ref="N1242">IFERROR(
    XLOOKUP(F1242,
            _xlws.FILTER('Supplier Emission'!$G$15:$G$49,
                   ('Supplier Emission'!$D$15:$D$49=H1242) * ('Supplier Emission'!$F$15:$F$49=$E$1157)),
            _xlws.FILTER('Supplier Emission'!$H$15:$H$49,
                   ('Supplier Emission'!$D$15:$D$49=H1242) * ('Supplier Emission'!$F$15:$F$49=$E$1157)),
            ""),
    "")</f>
        <v/>
      </c>
      <c r="O1242" s="311" t="str">
        <f t="array" ref="O1242">XLOOKUP(1,('Emission Factors'!$E$5:$E$488='GHG emissions calculations'!$F1242)*('Emission Factors'!$H$5:$H$488='GHG emissions calculations'!$H1242),INDEX('Emission Factors'!$E$5:$T$488,0,MATCH('GHG emissions calculations'!O$6,'Emission Factors'!$E$5:$T$5,0)),"",0)</f>
        <v/>
      </c>
      <c r="P1242" s="313" t="str">
        <f t="array" ref="P1242">IFERROR(
    INDEX('Emission Factors'!$E$5:$P$488,
          MATCH(1,
                ('Emission Factors'!$E$5:$E$488 = 'GHG emissions calculations'!$F1242) *
                ('Emission Factors'!$H$5:$H$488 = 'GHG emissions calculations'!$H1242),
                0),
          MATCH('GHG emissions calculations'!P$6,'Emission Factors'!$E$5:$P$5,0)),
    "")</f>
        <v/>
      </c>
      <c r="Q1242" s="311" t="str">
        <f t="array" ref="Q1242">IFERROR(
    IF(
        INDEX('Emission Factors'!$E$5:$P$488,
              MATCH(1,
                    ('Emission Factors'!$E$5:$E$488 = 'GHG emissions calculations'!$F1242) *
                    ('Emission Factors'!$H$5:$H$488 = 'GHG emissions calculations'!$H1242),
                    0),
              MATCH('GHG emissions calculations'!Q$6, 'Emission Factors'!$E$5:$P$5, 0)) &lt;&gt; "",
        INDEX('Emission Factors'!$E$5:$P$488,
              MATCH(1,
                    ('Emission Factors'!$E$5:$E$488 = 'GHG emissions calculations'!$F1242) *
                    ('Emission Factors'!$H$5:$H$488 = 'GHG emissions calculations'!$H1242),
                    0),
              MATCH('GHG emissions calculations'!Q$6, 'Emission Factors'!$E$5:$P$5, 0)),
        ""),
    "")</f>
        <v/>
      </c>
      <c r="R1242" s="311" t="str">
        <f t="array" ref="R1242">IFERROR(
    IF(
        INDEX('Emission Factors'!$E$5:$R$488,
              MATCH(1,
                    ('Emission Factors'!$E$5:$E$488 = 'GHG emissions calculations'!$F1242) *
                    ('Emission Factors'!$H$5:$H$488 = 'GHG emissions calculations'!$H1242),
                    0),
              MATCH('GHG emissions calculations'!R$6, 'Emission Factors'!$E$5:$R$5, 0)) &lt;&gt; "",
        INDEX('Emission Factors'!$E$5:$R$488,
              MATCH(1,
                    ('Emission Factors'!$E$5:$E$488 = 'GHG emissions calculations'!$F1242) *
                    ('Emission Factors'!$H$5:$H$488 = 'GHG emissions calculations'!$H1242),
                    0),
              MATCH('GHG emissions calculations'!R$6, 'Emission Factors'!$E$5:$R$5, 0)),
        ""),
    "")</f>
        <v/>
      </c>
      <c r="S1242" s="312">
        <f t="shared" si="2"/>
        <v>0</v>
      </c>
      <c r="T1242" s="23"/>
    </row>
    <row r="1243" ht="15.75" customHeight="1" outlineLevel="1">
      <c r="A1243" s="23"/>
      <c r="B1243" s="71"/>
      <c r="C1243" s="71"/>
      <c r="D1243" s="71"/>
      <c r="E1243" s="314"/>
      <c r="F1243" s="311" t="str">
        <f>Lists!V91</f>
        <v>Glass fibers, high strength - Unspecified process - Asia</v>
      </c>
      <c r="G1243" s="311" t="str">
        <f t="array" ref="G1243">XLOOKUP(1,('Emission Factors'!$E$5:$E$488='GHG emissions calculations'!$F1243)*('Emission Factors'!$H$5:$H$488='GHG emissions calculations'!$H1243),INDEX('Emission Factors'!$E$5:$T$488,0,MATCH('GHG emissions calculations'!G$6,'Emission Factors'!$E$5:$T$5,0)),"",0)</f>
        <v/>
      </c>
      <c r="H1243" s="311" t="s">
        <v>237</v>
      </c>
      <c r="I1243" s="312" t="str">
        <f>IF(
    SUMIFS('Import data'!$L$25:$L$80,
           'Import data'!$J$25:$J$80, F1243,
           'Import data'!$G$25:$G$80, 'GHG emissions calculations'!$H1243,
           'Import data'!$I$25:$I$80,$E$1157) &lt;&gt; 0,
    SUMIFS('Import data'!$L$25:$L$80,
           'Import data'!$J$25:$J$80, F1243,
           'Import data'!$G$25:$G$80, 'GHG emissions calculations'!$H1243,
           'Import data'!$I$25:$I$80,$E$1157),
    ""
)</f>
        <v/>
      </c>
      <c r="J1243" s="311" t="str">
        <f t="array" ref="J1243">IF(
    XLOOKUP(F1243, 'Import data'!$J$26:$J$47, 'Import data'!$M$26:$M$47, "", 0) = "Please add the region-specific supplier emission factor or choose a different region available in the IAEG database.",
    "",
    XLOOKUP(F1243, 'Import data'!$J$26:$J$47, 'Import data'!$M$26:$M$47, "", 0)
)</f>
        <v/>
      </c>
      <c r="K1243" s="311" t="str">
        <f t="array" ref="K1243">IFERROR(
    XLOOKUP(F1243,
            _xlws.FILTER('Supplier Emission'!$G$15:$G$49,
                   ('Supplier Emission'!$D$15:$D$49=H1243) * ('Supplier Emission'!$F$15:$F$49=$E$1157)),
            _xlws.FILTER('Supplier Emission'!$I$15:$I$49,
                   ('Supplier Emission'!$D$15:$D$49=H1243) * ('Supplier Emission'!$F$15:$F$49=$E$1157)),
            ""),
    "")</f>
        <v/>
      </c>
      <c r="L1243" s="311" t="str">
        <f t="array" ref="L1243">IFERROR(
    XLOOKUP(F1243,
            _xlws.FILTER('Supplier Emission'!$G$15:$G$49,
                   ('Supplier Emission'!$D$15:$D$49=H1243) * ('Supplier Emission'!$F$15:$F$49=$E$1157)),
            _xlws.FILTER('Supplier Emission'!$J$15:$J$49,
                   ('Supplier Emission'!$D$15:$D$49=H1243) * ('Supplier Emission'!$F$15:$F$49=$E$1157)),
            ""),
    "")</f>
        <v/>
      </c>
      <c r="M1243" s="311" t="str">
        <f t="array" ref="M1243">IFERROR(
    XLOOKUP(F1243,
            _xlws.FILTER('Supplier Emission'!$G$15:$G$49,
                   ('Supplier Emission'!$D$15:$D$49=H1243) * ('Supplier Emission'!$F$15:$F$49=$E$1157)),
            _xlws.FILTER('Supplier Emission'!$M$15:$M$49,
                   ('Supplier Emission'!$D$15:$D$49=H1243) * ('Supplier Emission'!$F$15:$F$49=$E$1157)),
            ""),
    "")</f>
        <v/>
      </c>
      <c r="N1243" s="311" t="str">
        <f t="array" ref="N1243">IFERROR(
    XLOOKUP(F1243,
            _xlws.FILTER('Supplier Emission'!$G$15:$G$49,
                   ('Supplier Emission'!$D$15:$D$49=H1243) * ('Supplier Emission'!$F$15:$F$49=$E$1157)),
            _xlws.FILTER('Supplier Emission'!$H$15:$H$49,
                   ('Supplier Emission'!$D$15:$D$49=H1243) * ('Supplier Emission'!$F$15:$F$49=$E$1157)),
            ""),
    "")</f>
        <v/>
      </c>
      <c r="O1243" s="311" t="str">
        <f t="array" ref="O1243">XLOOKUP(1,('Emission Factors'!$E$5:$E$488='GHG emissions calculations'!$F1243)*('Emission Factors'!$H$5:$H$488='GHG emissions calculations'!$H1243),INDEX('Emission Factors'!$E$5:$T$488,0,MATCH('GHG emissions calculations'!O$6,'Emission Factors'!$E$5:$T$5,0)),"",0)</f>
        <v/>
      </c>
      <c r="P1243" s="313" t="str">
        <f t="array" ref="P1243">IFERROR(
    INDEX('Emission Factors'!$E$5:$P$488,
          MATCH(1,
                ('Emission Factors'!$E$5:$E$488 = 'GHG emissions calculations'!$F1243) *
                ('Emission Factors'!$H$5:$H$488 = 'GHG emissions calculations'!$H1243),
                0),
          MATCH('GHG emissions calculations'!P$6,'Emission Factors'!$E$5:$P$5,0)),
    "")</f>
        <v/>
      </c>
      <c r="Q1243" s="311" t="str">
        <f t="array" ref="Q1243">IFERROR(
    IF(
        INDEX('Emission Factors'!$E$5:$P$488,
              MATCH(1,
                    ('Emission Factors'!$E$5:$E$488 = 'GHG emissions calculations'!$F1243) *
                    ('Emission Factors'!$H$5:$H$488 = 'GHG emissions calculations'!$H1243),
                    0),
              MATCH('GHG emissions calculations'!Q$6, 'Emission Factors'!$E$5:$P$5, 0)) &lt;&gt; "",
        INDEX('Emission Factors'!$E$5:$P$488,
              MATCH(1,
                    ('Emission Factors'!$E$5:$E$488 = 'GHG emissions calculations'!$F1243) *
                    ('Emission Factors'!$H$5:$H$488 = 'GHG emissions calculations'!$H1243),
                    0),
              MATCH('GHG emissions calculations'!Q$6, 'Emission Factors'!$E$5:$P$5, 0)),
        ""),
    "")</f>
        <v/>
      </c>
      <c r="R1243" s="311" t="str">
        <f t="array" ref="R1243">IFERROR(
    IF(
        INDEX('Emission Factors'!$E$5:$R$488,
              MATCH(1,
                    ('Emission Factors'!$E$5:$E$488 = 'GHG emissions calculations'!$F1243) *
                    ('Emission Factors'!$H$5:$H$488 = 'GHG emissions calculations'!$H1243),
                    0),
              MATCH('GHG emissions calculations'!R$6, 'Emission Factors'!$E$5:$R$5, 0)) &lt;&gt; "",
        INDEX('Emission Factors'!$E$5:$R$488,
              MATCH(1,
                    ('Emission Factors'!$E$5:$E$488 = 'GHG emissions calculations'!$F1243) *
                    ('Emission Factors'!$H$5:$H$488 = 'GHG emissions calculations'!$H1243),
                    0),
              MATCH('GHG emissions calculations'!R$6, 'Emission Factors'!$E$5:$R$5, 0)),
        ""),
    "")</f>
        <v/>
      </c>
      <c r="S1243" s="312">
        <f t="shared" si="2"/>
        <v>0</v>
      </c>
      <c r="T1243" s="23"/>
    </row>
    <row r="1244" ht="15.75" customHeight="1" outlineLevel="1">
      <c r="A1244" s="23"/>
      <c r="B1244" s="71"/>
      <c r="C1244" s="71"/>
      <c r="D1244" s="71"/>
      <c r="E1244" s="314"/>
      <c r="F1244" s="311" t="str">
        <f>Lists!V89</f>
        <v>Glass fibers, high strength - Unspecified process - Europe</v>
      </c>
      <c r="G1244" s="311" t="str">
        <f t="array" ref="G1244">XLOOKUP(1,('Emission Factors'!$E$5:$E$488='GHG emissions calculations'!$F1244)*('Emission Factors'!$H$5:$H$488='GHG emissions calculations'!$H1244),INDEX('Emission Factors'!$E$5:$T$488,0,MATCH('GHG emissions calculations'!G$6,'Emission Factors'!$E$5:$T$5,0)),"",0)</f>
        <v/>
      </c>
      <c r="H1244" s="311" t="s">
        <v>237</v>
      </c>
      <c r="I1244" s="312" t="str">
        <f>IF(
    SUMIFS('Import data'!$L$25:$L$80,
           'Import data'!$J$25:$J$80, F1244,
           'Import data'!$G$25:$G$80, 'GHG emissions calculations'!$H1244,
           'Import data'!$I$25:$I$80,$E$1157) &lt;&gt; 0,
    SUMIFS('Import data'!$L$25:$L$80,
           'Import data'!$J$25:$J$80, F1244,
           'Import data'!$G$25:$G$80, 'GHG emissions calculations'!$H1244,
           'Import data'!$I$25:$I$80,$E$1157),
    ""
)</f>
        <v/>
      </c>
      <c r="J1244" s="311" t="str">
        <f t="array" ref="J1244">IF(
    XLOOKUP(F1244, 'Import data'!$J$26:$J$47, 'Import data'!$M$26:$M$47, "", 0) = "Please add the region-specific supplier emission factor or choose a different region available in the IAEG database.",
    "",
    XLOOKUP(F1244, 'Import data'!$J$26:$J$47, 'Import data'!$M$26:$M$47, "", 0)
)</f>
        <v/>
      </c>
      <c r="K1244" s="311" t="str">
        <f t="array" ref="K1244">IFERROR(
    XLOOKUP(F1244,
            _xlws.FILTER('Supplier Emission'!$G$15:$G$49,
                   ('Supplier Emission'!$D$15:$D$49=H1244) * ('Supplier Emission'!$F$15:$F$49=$E$1157)),
            _xlws.FILTER('Supplier Emission'!$I$15:$I$49,
                   ('Supplier Emission'!$D$15:$D$49=H1244) * ('Supplier Emission'!$F$15:$F$49=$E$1157)),
            ""),
    "")</f>
        <v/>
      </c>
      <c r="L1244" s="311" t="str">
        <f t="array" ref="L1244">IFERROR(
    XLOOKUP(F1244,
            _xlws.FILTER('Supplier Emission'!$G$15:$G$49,
                   ('Supplier Emission'!$D$15:$D$49=H1244) * ('Supplier Emission'!$F$15:$F$49=$E$1157)),
            _xlws.FILTER('Supplier Emission'!$J$15:$J$49,
                   ('Supplier Emission'!$D$15:$D$49=H1244) * ('Supplier Emission'!$F$15:$F$49=$E$1157)),
            ""),
    "")</f>
        <v/>
      </c>
      <c r="M1244" s="311" t="str">
        <f t="array" ref="M1244">IFERROR(
    XLOOKUP(F1244,
            _xlws.FILTER('Supplier Emission'!$G$15:$G$49,
                   ('Supplier Emission'!$D$15:$D$49=H1244) * ('Supplier Emission'!$F$15:$F$49=$E$1157)),
            _xlws.FILTER('Supplier Emission'!$M$15:$M$49,
                   ('Supplier Emission'!$D$15:$D$49=H1244) * ('Supplier Emission'!$F$15:$F$49=$E$1157)),
            ""),
    "")</f>
        <v/>
      </c>
      <c r="N1244" s="311" t="str">
        <f t="array" ref="N1244">IFERROR(
    XLOOKUP(F1244,
            _xlws.FILTER('Supplier Emission'!$G$15:$G$49,
                   ('Supplier Emission'!$D$15:$D$49=H1244) * ('Supplier Emission'!$F$15:$F$49=$E$1157)),
            _xlws.FILTER('Supplier Emission'!$H$15:$H$49,
                   ('Supplier Emission'!$D$15:$D$49=H1244) * ('Supplier Emission'!$F$15:$F$49=$E$1157)),
            ""),
    "")</f>
        <v/>
      </c>
      <c r="O1244" s="311" t="str">
        <f t="array" ref="O1244">XLOOKUP(1,('Emission Factors'!$E$5:$E$488='GHG emissions calculations'!$F1244)*('Emission Factors'!$H$5:$H$488='GHG emissions calculations'!$H1244),INDEX('Emission Factors'!$E$5:$T$488,0,MATCH('GHG emissions calculations'!O$6,'Emission Factors'!$E$5:$T$5,0)),"",0)</f>
        <v/>
      </c>
      <c r="P1244" s="313" t="str">
        <f t="array" ref="P1244">IFERROR(
    INDEX('Emission Factors'!$E$5:$P$488,
          MATCH(1,
                ('Emission Factors'!$E$5:$E$488 = 'GHG emissions calculations'!$F1244) *
                ('Emission Factors'!$H$5:$H$488 = 'GHG emissions calculations'!$H1244),
                0),
          MATCH('GHG emissions calculations'!P$6,'Emission Factors'!$E$5:$P$5,0)),
    "")</f>
        <v/>
      </c>
      <c r="Q1244" s="311" t="str">
        <f t="array" ref="Q1244">IFERROR(
    IF(
        INDEX('Emission Factors'!$E$5:$P$488,
              MATCH(1,
                    ('Emission Factors'!$E$5:$E$488 = 'GHG emissions calculations'!$F1244) *
                    ('Emission Factors'!$H$5:$H$488 = 'GHG emissions calculations'!$H1244),
                    0),
              MATCH('GHG emissions calculations'!Q$6, 'Emission Factors'!$E$5:$P$5, 0)) &lt;&gt; "",
        INDEX('Emission Factors'!$E$5:$P$488,
              MATCH(1,
                    ('Emission Factors'!$E$5:$E$488 = 'GHG emissions calculations'!$F1244) *
                    ('Emission Factors'!$H$5:$H$488 = 'GHG emissions calculations'!$H1244),
                    0),
              MATCH('GHG emissions calculations'!Q$6, 'Emission Factors'!$E$5:$P$5, 0)),
        ""),
    "")</f>
        <v/>
      </c>
      <c r="R1244" s="311" t="str">
        <f t="array" ref="R1244">IFERROR(
    IF(
        INDEX('Emission Factors'!$E$5:$R$488,
              MATCH(1,
                    ('Emission Factors'!$E$5:$E$488 = 'GHG emissions calculations'!$F1244) *
                    ('Emission Factors'!$H$5:$H$488 = 'GHG emissions calculations'!$H1244),
                    0),
              MATCH('GHG emissions calculations'!R$6, 'Emission Factors'!$E$5:$R$5, 0)) &lt;&gt; "",
        INDEX('Emission Factors'!$E$5:$R$488,
              MATCH(1,
                    ('Emission Factors'!$E$5:$E$488 = 'GHG emissions calculations'!$F1244) *
                    ('Emission Factors'!$H$5:$H$488 = 'GHG emissions calculations'!$H1244),
                    0),
              MATCH('GHG emissions calculations'!R$6, 'Emission Factors'!$E$5:$R$5, 0)),
        ""),
    "")</f>
        <v/>
      </c>
      <c r="S1244" s="312">
        <f t="shared" si="2"/>
        <v>0</v>
      </c>
      <c r="T1244" s="23"/>
    </row>
    <row r="1245" ht="15.75" customHeight="1" outlineLevel="1">
      <c r="A1245" s="23"/>
      <c r="B1245" s="71"/>
      <c r="C1245" s="71"/>
      <c r="D1245" s="71"/>
      <c r="E1245" s="314"/>
      <c r="F1245" s="311" t="str">
        <f>Lists!V94</f>
        <v>Glass fibers, high strength - Unspecified process - Global or unspecified region</v>
      </c>
      <c r="G1245" s="311">
        <f t="array" ref="G1245">XLOOKUP(1,('Emission Factors'!$E$5:$E$488='GHG emissions calculations'!$F1245)*('Emission Factors'!$H$5:$H$488='GHG emissions calculations'!$H1245),INDEX('Emission Factors'!$E$5:$T$488,0,MATCH('GHG emissions calculations'!G$6,'Emission Factors'!$E$5:$T$5,0)),"",0)</f>
        <v>3</v>
      </c>
      <c r="H1245" s="311" t="s">
        <v>237</v>
      </c>
      <c r="I1245" s="312" t="str">
        <f>IF(
    SUMIFS('Import data'!$L$25:$L$80,
           'Import data'!$J$25:$J$80, F1245,
           'Import data'!$G$25:$G$80, 'GHG emissions calculations'!$H1245,
           'Import data'!$I$25:$I$80,$E$1157) &lt;&gt; 0,
    SUMIFS('Import data'!$L$25:$L$80,
           'Import data'!$J$25:$J$80, F1245,
           'Import data'!$G$25:$G$80, 'GHG emissions calculations'!$H1245,
           'Import data'!$I$25:$I$80,$E$1157),
    ""
)</f>
        <v/>
      </c>
      <c r="J1245" s="311" t="str">
        <f t="array" ref="J1245">IF(
    XLOOKUP(F1245, 'Import data'!$J$26:$J$47, 'Import data'!$M$26:$M$47, "", 0) = "Please add the region-specific supplier emission factor or choose a different region available in the IAEG database.",
    "",
    XLOOKUP(F1245, 'Import data'!$J$26:$J$47, 'Import data'!$M$26:$M$47, "", 0)
)</f>
        <v/>
      </c>
      <c r="K1245" s="311" t="str">
        <f t="array" ref="K1245">IFERROR(
    XLOOKUP(F1245,
            _xlws.FILTER('Supplier Emission'!$G$15:$G$49,
                   ('Supplier Emission'!$D$15:$D$49=H1245) * ('Supplier Emission'!$F$15:$F$49=$E$1157)),
            _xlws.FILTER('Supplier Emission'!$I$15:$I$49,
                   ('Supplier Emission'!$D$15:$D$49=H1245) * ('Supplier Emission'!$F$15:$F$49=$E$1157)),
            ""),
    "")</f>
        <v/>
      </c>
      <c r="L1245" s="311" t="str">
        <f t="array" ref="L1245">IFERROR(
    XLOOKUP(F1245,
            _xlws.FILTER('Supplier Emission'!$G$15:$G$49,
                   ('Supplier Emission'!$D$15:$D$49=H1245) * ('Supplier Emission'!$F$15:$F$49=$E$1157)),
            _xlws.FILTER('Supplier Emission'!$J$15:$J$49,
                   ('Supplier Emission'!$D$15:$D$49=H1245) * ('Supplier Emission'!$F$15:$F$49=$E$1157)),
            ""),
    "")</f>
        <v/>
      </c>
      <c r="M1245" s="311" t="str">
        <f t="array" ref="M1245">IFERROR(
    XLOOKUP(F1245,
            _xlws.FILTER('Supplier Emission'!$G$15:$G$49,
                   ('Supplier Emission'!$D$15:$D$49=H1245) * ('Supplier Emission'!$F$15:$F$49=$E$1157)),
            _xlws.FILTER('Supplier Emission'!$M$15:$M$49,
                   ('Supplier Emission'!$D$15:$D$49=H1245) * ('Supplier Emission'!$F$15:$F$49=$E$1157)),
            ""),
    "")</f>
        <v/>
      </c>
      <c r="N1245" s="311" t="str">
        <f t="array" ref="N1245">IFERROR(
    XLOOKUP(F1245,
            _xlws.FILTER('Supplier Emission'!$G$15:$G$49,
                   ('Supplier Emission'!$D$15:$D$49=H1245) * ('Supplier Emission'!$F$15:$F$49=$E$1157)),
            _xlws.FILTER('Supplier Emission'!$H$15:$H$49,
                   ('Supplier Emission'!$D$15:$D$49=H1245) * ('Supplier Emission'!$F$15:$F$49=$E$1157)),
            ""),
    "")</f>
        <v/>
      </c>
      <c r="O1245" s="311" t="str">
        <f t="array" ref="O1245">XLOOKUP(1,('Emission Factors'!$E$5:$E$488='GHG emissions calculations'!$F1245)*('Emission Factors'!$H$5:$H$488='GHG emissions calculations'!$H1245),INDEX('Emission Factors'!$E$5:$T$488,0,MATCH('GHG emissions calculations'!O$6,'Emission Factors'!$E$5:$T$5,0)),"",0)</f>
        <v>Processed  Glass fibers (high strength) </v>
      </c>
      <c r="P1245" s="313">
        <f t="array" ref="P1245">IFERROR(
    INDEX('Emission Factors'!$E$5:$P$488,
          MATCH(1,
                ('Emission Factors'!$E$5:$E$488 = 'GHG emissions calculations'!$F1245) *
                ('Emission Factors'!$H$5:$H$488 = 'GHG emissions calculations'!$H1245),
                0),
          MATCH('GHG emissions calculations'!P$6,'Emission Factors'!$E$5:$P$5,0)),
    "")</f>
        <v>3.645</v>
      </c>
      <c r="Q1245" s="311" t="str">
        <f t="array" ref="Q1245">IFERROR(
    IF(
        INDEX('Emission Factors'!$E$5:$P$488,
              MATCH(1,
                    ('Emission Factors'!$E$5:$E$488 = 'GHG emissions calculations'!$F1245) *
                    ('Emission Factors'!$H$5:$H$488 = 'GHG emissions calculations'!$H1245),
                    0),
              MATCH('GHG emissions calculations'!Q$6, 'Emission Factors'!$E$5:$P$5, 0)) &lt;&gt; "",
        INDEX('Emission Factors'!$E$5:$P$488,
              MATCH(1,
                    ('Emission Factors'!$E$5:$E$488 = 'GHG emissions calculations'!$F1245) *
                    ('Emission Factors'!$H$5:$H$488 = 'GHG emissions calculations'!$H1245),
                    0),
              MATCH('GHG emissions calculations'!Q$6, 'Emission Factors'!$E$5:$P$5, 0)),
        ""),
    "")</f>
        <v>kgCO2e/kg</v>
      </c>
      <c r="R1245" s="311" t="str">
        <f t="array" ref="R1245">IFERROR(
    IF(
        INDEX('Emission Factors'!$E$5:$R$488,
              MATCH(1,
                    ('Emission Factors'!$E$5:$E$488 = 'GHG emissions calculations'!$F1245) *
                    ('Emission Factors'!$H$5:$H$488 = 'GHG emissions calculations'!$H1245),
                    0),
              MATCH('GHG emissions calculations'!R$6, 'Emission Factors'!$E$5:$R$5, 0)) &lt;&gt; "",
        INDEX('Emission Factors'!$E$5:$R$488,
              MATCH(1,
                    ('Emission Factors'!$E$5:$E$488 = 'GHG emissions calculations'!$F1245) *
                    ('Emission Factors'!$H$5:$H$488 = 'GHG emissions calculations'!$H1245),
                    0),
              MATCH('GHG emissions calculations'!R$6, 'Emission Factors'!$E$5:$R$5, 0)),
        ""),
    "")</f>
        <v>Global or unspecified region</v>
      </c>
      <c r="S1245" s="312">
        <f t="shared" si="2"/>
        <v>0</v>
      </c>
      <c r="T1245" s="23"/>
    </row>
    <row r="1246" ht="15.75" customHeight="1" outlineLevel="1">
      <c r="A1246" s="23"/>
      <c r="B1246" s="71"/>
      <c r="C1246" s="71"/>
      <c r="D1246" s="71"/>
      <c r="E1246" s="314"/>
      <c r="F1246" s="311" t="str">
        <f>Lists!V93</f>
        <v>Glass fibers, high strength - Unspecified process - Middle East</v>
      </c>
      <c r="G1246" s="311" t="str">
        <f t="array" ref="G1246">XLOOKUP(1,('Emission Factors'!$E$5:$E$488='GHG emissions calculations'!$F1246)*('Emission Factors'!$H$5:$H$488='GHG emissions calculations'!$H1246),INDEX('Emission Factors'!$E$5:$T$488,0,MATCH('GHG emissions calculations'!G$6,'Emission Factors'!$E$5:$T$5,0)),"",0)</f>
        <v/>
      </c>
      <c r="H1246" s="311" t="s">
        <v>237</v>
      </c>
      <c r="I1246" s="312" t="str">
        <f>IF(
    SUMIFS('Import data'!$L$25:$L$80,
           'Import data'!$J$25:$J$80, F1246,
           'Import data'!$G$25:$G$80, 'GHG emissions calculations'!$H1246,
           'Import data'!$I$25:$I$80,$E$1157) &lt;&gt; 0,
    SUMIFS('Import data'!$L$25:$L$80,
           'Import data'!$J$25:$J$80, F1246,
           'Import data'!$G$25:$G$80, 'GHG emissions calculations'!$H1246,
           'Import data'!$I$25:$I$80,$E$1157),
    ""
)</f>
        <v/>
      </c>
      <c r="J1246" s="311" t="str">
        <f t="array" ref="J1246">IF(
    XLOOKUP(F1246, 'Import data'!$J$26:$J$47, 'Import data'!$M$26:$M$47, "", 0) = "Please add the region-specific supplier emission factor or choose a different region available in the IAEG database.",
    "",
    XLOOKUP(F1246, 'Import data'!$J$26:$J$47, 'Import data'!$M$26:$M$47, "", 0)
)</f>
        <v/>
      </c>
      <c r="K1246" s="311" t="str">
        <f t="array" ref="K1246">IFERROR(
    XLOOKUP(F1246,
            _xlws.FILTER('Supplier Emission'!$G$15:$G$49,
                   ('Supplier Emission'!$D$15:$D$49=H1246) * ('Supplier Emission'!$F$15:$F$49=$E$1157)),
            _xlws.FILTER('Supplier Emission'!$I$15:$I$49,
                   ('Supplier Emission'!$D$15:$D$49=H1246) * ('Supplier Emission'!$F$15:$F$49=$E$1157)),
            ""),
    "")</f>
        <v/>
      </c>
      <c r="L1246" s="311" t="str">
        <f t="array" ref="L1246">IFERROR(
    XLOOKUP(F1246,
            _xlws.FILTER('Supplier Emission'!$G$15:$G$49,
                   ('Supplier Emission'!$D$15:$D$49=H1246) * ('Supplier Emission'!$F$15:$F$49=$E$1157)),
            _xlws.FILTER('Supplier Emission'!$J$15:$J$49,
                   ('Supplier Emission'!$D$15:$D$49=H1246) * ('Supplier Emission'!$F$15:$F$49=$E$1157)),
            ""),
    "")</f>
        <v/>
      </c>
      <c r="M1246" s="311" t="str">
        <f t="array" ref="M1246">IFERROR(
    XLOOKUP(F1246,
            _xlws.FILTER('Supplier Emission'!$G$15:$G$49,
                   ('Supplier Emission'!$D$15:$D$49=H1246) * ('Supplier Emission'!$F$15:$F$49=$E$1157)),
            _xlws.FILTER('Supplier Emission'!$M$15:$M$49,
                   ('Supplier Emission'!$D$15:$D$49=H1246) * ('Supplier Emission'!$F$15:$F$49=$E$1157)),
            ""),
    "")</f>
        <v/>
      </c>
      <c r="N1246" s="311" t="str">
        <f t="array" ref="N1246">IFERROR(
    XLOOKUP(F1246,
            _xlws.FILTER('Supplier Emission'!$G$15:$G$49,
                   ('Supplier Emission'!$D$15:$D$49=H1246) * ('Supplier Emission'!$F$15:$F$49=$E$1157)),
            _xlws.FILTER('Supplier Emission'!$H$15:$H$49,
                   ('Supplier Emission'!$D$15:$D$49=H1246) * ('Supplier Emission'!$F$15:$F$49=$E$1157)),
            ""),
    "")</f>
        <v/>
      </c>
      <c r="O1246" s="311" t="str">
        <f t="array" ref="O1246">XLOOKUP(1,('Emission Factors'!$E$5:$E$488='GHG emissions calculations'!$F1246)*('Emission Factors'!$H$5:$H$488='GHG emissions calculations'!$H1246),INDEX('Emission Factors'!$E$5:$T$488,0,MATCH('GHG emissions calculations'!O$6,'Emission Factors'!$E$5:$T$5,0)),"",0)</f>
        <v/>
      </c>
      <c r="P1246" s="313" t="str">
        <f t="array" ref="P1246">IFERROR(
    INDEX('Emission Factors'!$E$5:$P$488,
          MATCH(1,
                ('Emission Factors'!$E$5:$E$488 = 'GHG emissions calculations'!$F1246) *
                ('Emission Factors'!$H$5:$H$488 = 'GHG emissions calculations'!$H1246),
                0),
          MATCH('GHG emissions calculations'!P$6,'Emission Factors'!$E$5:$P$5,0)),
    "")</f>
        <v/>
      </c>
      <c r="Q1246" s="311" t="str">
        <f t="array" ref="Q1246">IFERROR(
    IF(
        INDEX('Emission Factors'!$E$5:$P$488,
              MATCH(1,
                    ('Emission Factors'!$E$5:$E$488 = 'GHG emissions calculations'!$F1246) *
                    ('Emission Factors'!$H$5:$H$488 = 'GHG emissions calculations'!$H1246),
                    0),
              MATCH('GHG emissions calculations'!Q$6, 'Emission Factors'!$E$5:$P$5, 0)) &lt;&gt; "",
        INDEX('Emission Factors'!$E$5:$P$488,
              MATCH(1,
                    ('Emission Factors'!$E$5:$E$488 = 'GHG emissions calculations'!$F1246) *
                    ('Emission Factors'!$H$5:$H$488 = 'GHG emissions calculations'!$H1246),
                    0),
              MATCH('GHG emissions calculations'!Q$6, 'Emission Factors'!$E$5:$P$5, 0)),
        ""),
    "")</f>
        <v/>
      </c>
      <c r="R1246" s="311" t="str">
        <f t="array" ref="R1246">IFERROR(
    IF(
        INDEX('Emission Factors'!$E$5:$R$488,
              MATCH(1,
                    ('Emission Factors'!$E$5:$E$488 = 'GHG emissions calculations'!$F1246) *
                    ('Emission Factors'!$H$5:$H$488 = 'GHG emissions calculations'!$H1246),
                    0),
              MATCH('GHG emissions calculations'!R$6, 'Emission Factors'!$E$5:$R$5, 0)) &lt;&gt; "",
        INDEX('Emission Factors'!$E$5:$R$488,
              MATCH(1,
                    ('Emission Factors'!$E$5:$E$488 = 'GHG emissions calculations'!$F1246) *
                    ('Emission Factors'!$H$5:$H$488 = 'GHG emissions calculations'!$H1246),
                    0),
              MATCH('GHG emissions calculations'!R$6, 'Emission Factors'!$E$5:$R$5, 0)),
        ""),
    "")</f>
        <v/>
      </c>
      <c r="S1246" s="312">
        <f t="shared" si="2"/>
        <v>0</v>
      </c>
      <c r="T1246" s="23"/>
    </row>
    <row r="1247" ht="15.75" customHeight="1" outlineLevel="1">
      <c r="A1247" s="23"/>
      <c r="B1247" s="71"/>
      <c r="C1247" s="71"/>
      <c r="D1247" s="71"/>
      <c r="E1247" s="314"/>
      <c r="F1247" s="311" t="str">
        <f>Lists!V92</f>
        <v>Glass fibers, high strength - Unspecified process - Oceania</v>
      </c>
      <c r="G1247" s="311" t="str">
        <f t="array" ref="G1247">XLOOKUP(1,('Emission Factors'!$E$5:$E$488='GHG emissions calculations'!$F1247)*('Emission Factors'!$H$5:$H$488='GHG emissions calculations'!$H1247),INDEX('Emission Factors'!$E$5:$T$488,0,MATCH('GHG emissions calculations'!G$6,'Emission Factors'!$E$5:$T$5,0)),"",0)</f>
        <v/>
      </c>
      <c r="H1247" s="311" t="s">
        <v>237</v>
      </c>
      <c r="I1247" s="312" t="str">
        <f>IF(
    SUMIFS('Import data'!$L$25:$L$80,
           'Import data'!$J$25:$J$80, F1247,
           'Import data'!$G$25:$G$80, 'GHG emissions calculations'!$H1247,
           'Import data'!$I$25:$I$80,$E$1157) &lt;&gt; 0,
    SUMIFS('Import data'!$L$25:$L$80,
           'Import data'!$J$25:$J$80, F1247,
           'Import data'!$G$25:$G$80, 'GHG emissions calculations'!$H1247,
           'Import data'!$I$25:$I$80,$E$1157),
    ""
)</f>
        <v/>
      </c>
      <c r="J1247" s="311" t="str">
        <f t="array" ref="J1247">IF(
    XLOOKUP(F1247, 'Import data'!$J$26:$J$47, 'Import data'!$M$26:$M$47, "", 0) = "Please add the region-specific supplier emission factor or choose a different region available in the IAEG database.",
    "",
    XLOOKUP(F1247, 'Import data'!$J$26:$J$47, 'Import data'!$M$26:$M$47, "", 0)
)</f>
        <v/>
      </c>
      <c r="K1247" s="311" t="str">
        <f t="array" ref="K1247">IFERROR(
    XLOOKUP(F1247,
            _xlws.FILTER('Supplier Emission'!$G$15:$G$49,
                   ('Supplier Emission'!$D$15:$D$49=H1247) * ('Supplier Emission'!$F$15:$F$49=$E$1157)),
            _xlws.FILTER('Supplier Emission'!$I$15:$I$49,
                   ('Supplier Emission'!$D$15:$D$49=H1247) * ('Supplier Emission'!$F$15:$F$49=$E$1157)),
            ""),
    "")</f>
        <v/>
      </c>
      <c r="L1247" s="311" t="str">
        <f t="array" ref="L1247">IFERROR(
    XLOOKUP(F1247,
            _xlws.FILTER('Supplier Emission'!$G$15:$G$49,
                   ('Supplier Emission'!$D$15:$D$49=H1247) * ('Supplier Emission'!$F$15:$F$49=$E$1157)),
            _xlws.FILTER('Supplier Emission'!$J$15:$J$49,
                   ('Supplier Emission'!$D$15:$D$49=H1247) * ('Supplier Emission'!$F$15:$F$49=$E$1157)),
            ""),
    "")</f>
        <v/>
      </c>
      <c r="M1247" s="311" t="str">
        <f t="array" ref="M1247">IFERROR(
    XLOOKUP(F1247,
            _xlws.FILTER('Supplier Emission'!$G$15:$G$49,
                   ('Supplier Emission'!$D$15:$D$49=H1247) * ('Supplier Emission'!$F$15:$F$49=$E$1157)),
            _xlws.FILTER('Supplier Emission'!$M$15:$M$49,
                   ('Supplier Emission'!$D$15:$D$49=H1247) * ('Supplier Emission'!$F$15:$F$49=$E$1157)),
            ""),
    "")</f>
        <v/>
      </c>
      <c r="N1247" s="311" t="str">
        <f t="array" ref="N1247">IFERROR(
    XLOOKUP(F1247,
            _xlws.FILTER('Supplier Emission'!$G$15:$G$49,
                   ('Supplier Emission'!$D$15:$D$49=H1247) * ('Supplier Emission'!$F$15:$F$49=$E$1157)),
            _xlws.FILTER('Supplier Emission'!$H$15:$H$49,
                   ('Supplier Emission'!$D$15:$D$49=H1247) * ('Supplier Emission'!$F$15:$F$49=$E$1157)),
            ""),
    "")</f>
        <v/>
      </c>
      <c r="O1247" s="311" t="str">
        <f t="array" ref="O1247">XLOOKUP(1,('Emission Factors'!$E$5:$E$488='GHG emissions calculations'!$F1247)*('Emission Factors'!$H$5:$H$488='GHG emissions calculations'!$H1247),INDEX('Emission Factors'!$E$5:$T$488,0,MATCH('GHG emissions calculations'!O$6,'Emission Factors'!$E$5:$T$5,0)),"",0)</f>
        <v/>
      </c>
      <c r="P1247" s="313" t="str">
        <f t="array" ref="P1247">IFERROR(
    INDEX('Emission Factors'!$E$5:$P$488,
          MATCH(1,
                ('Emission Factors'!$E$5:$E$488 = 'GHG emissions calculations'!$F1247) *
                ('Emission Factors'!$H$5:$H$488 = 'GHG emissions calculations'!$H1247),
                0),
          MATCH('GHG emissions calculations'!P$6,'Emission Factors'!$E$5:$P$5,0)),
    "")</f>
        <v/>
      </c>
      <c r="Q1247" s="311" t="str">
        <f t="array" ref="Q1247">IFERROR(
    IF(
        INDEX('Emission Factors'!$E$5:$P$488,
              MATCH(1,
                    ('Emission Factors'!$E$5:$E$488 = 'GHG emissions calculations'!$F1247) *
                    ('Emission Factors'!$H$5:$H$488 = 'GHG emissions calculations'!$H1247),
                    0),
              MATCH('GHG emissions calculations'!Q$6, 'Emission Factors'!$E$5:$P$5, 0)) &lt;&gt; "",
        INDEX('Emission Factors'!$E$5:$P$488,
              MATCH(1,
                    ('Emission Factors'!$E$5:$E$488 = 'GHG emissions calculations'!$F1247) *
                    ('Emission Factors'!$H$5:$H$488 = 'GHG emissions calculations'!$H1247),
                    0),
              MATCH('GHG emissions calculations'!Q$6, 'Emission Factors'!$E$5:$P$5, 0)),
        ""),
    "")</f>
        <v/>
      </c>
      <c r="R1247" s="311" t="str">
        <f t="array" ref="R1247">IFERROR(
    IF(
        INDEX('Emission Factors'!$E$5:$R$488,
              MATCH(1,
                    ('Emission Factors'!$E$5:$E$488 = 'GHG emissions calculations'!$F1247) *
                    ('Emission Factors'!$H$5:$H$488 = 'GHG emissions calculations'!$H1247),
                    0),
              MATCH('GHG emissions calculations'!R$6, 'Emission Factors'!$E$5:$R$5, 0)) &lt;&gt; "",
        INDEX('Emission Factors'!$E$5:$R$488,
              MATCH(1,
                    ('Emission Factors'!$E$5:$E$488 = 'GHG emissions calculations'!$F1247) *
                    ('Emission Factors'!$H$5:$H$488 = 'GHG emissions calculations'!$H1247),
                    0),
              MATCH('GHG emissions calculations'!R$6, 'Emission Factors'!$E$5:$R$5, 0)),
        ""),
    "")</f>
        <v/>
      </c>
      <c r="S1247" s="312">
        <f t="shared" si="2"/>
        <v>0</v>
      </c>
      <c r="T1247" s="23"/>
    </row>
    <row r="1248" ht="15.75" customHeight="1" outlineLevel="1">
      <c r="A1248" s="23"/>
      <c r="B1248" s="71"/>
      <c r="C1248" s="71"/>
      <c r="D1248" s="71"/>
      <c r="E1248" s="314"/>
      <c r="F1248" s="311" t="str">
        <f>Lists!V97</f>
        <v>Glass fibers, low strength - Pultrusion  - Africa</v>
      </c>
      <c r="G1248" s="311" t="str">
        <f t="array" ref="G1248">XLOOKUP(1,('Emission Factors'!$E$5:$E$488='GHG emissions calculations'!$F1248)*('Emission Factors'!$H$5:$H$488='GHG emissions calculations'!$H1248),INDEX('Emission Factors'!$E$5:$T$488,0,MATCH('GHG emissions calculations'!G$6,'Emission Factors'!$E$5:$T$5,0)),"",0)</f>
        <v/>
      </c>
      <c r="H1248" s="311" t="s">
        <v>237</v>
      </c>
      <c r="I1248" s="312" t="str">
        <f>IF(
    SUMIFS('Import data'!$L$25:$L$80,
           'Import data'!$J$25:$J$80, F1248,
           'Import data'!$G$25:$G$80, 'GHG emissions calculations'!$H1248,
           'Import data'!$I$25:$I$80,$E$1157) &lt;&gt; 0,
    SUMIFS('Import data'!$L$25:$L$80,
           'Import data'!$J$25:$J$80, F1248,
           'Import data'!$G$25:$G$80, 'GHG emissions calculations'!$H1248,
           'Import data'!$I$25:$I$80,$E$1157),
    ""
)</f>
        <v/>
      </c>
      <c r="J1248" s="311" t="str">
        <f t="array" ref="J1248">IF(
    XLOOKUP(F1248, 'Import data'!$J$26:$J$47, 'Import data'!$M$26:$M$47, "", 0) = "Please add the region-specific supplier emission factor or choose a different region available in the IAEG database.",
    "",
    XLOOKUP(F1248, 'Import data'!$J$26:$J$47, 'Import data'!$M$26:$M$47, "", 0)
)</f>
        <v/>
      </c>
      <c r="K1248" s="311" t="str">
        <f t="array" ref="K1248">IFERROR(
    XLOOKUP(F1248,
            _xlws.FILTER('Supplier Emission'!$G$15:$G$49,
                   ('Supplier Emission'!$D$15:$D$49=H1248) * ('Supplier Emission'!$F$15:$F$49=$E$1157)),
            _xlws.FILTER('Supplier Emission'!$I$15:$I$49,
                   ('Supplier Emission'!$D$15:$D$49=H1248) * ('Supplier Emission'!$F$15:$F$49=$E$1157)),
            ""),
    "")</f>
        <v/>
      </c>
      <c r="L1248" s="311" t="str">
        <f t="array" ref="L1248">IFERROR(
    XLOOKUP(F1248,
            _xlws.FILTER('Supplier Emission'!$G$15:$G$49,
                   ('Supplier Emission'!$D$15:$D$49=H1248) * ('Supplier Emission'!$F$15:$F$49=$E$1157)),
            _xlws.FILTER('Supplier Emission'!$J$15:$J$49,
                   ('Supplier Emission'!$D$15:$D$49=H1248) * ('Supplier Emission'!$F$15:$F$49=$E$1157)),
            ""),
    "")</f>
        <v/>
      </c>
      <c r="M1248" s="311" t="str">
        <f t="array" ref="M1248">IFERROR(
    XLOOKUP(F1248,
            _xlws.FILTER('Supplier Emission'!$G$15:$G$49,
                   ('Supplier Emission'!$D$15:$D$49=H1248) * ('Supplier Emission'!$F$15:$F$49=$E$1157)),
            _xlws.FILTER('Supplier Emission'!$M$15:$M$49,
                   ('Supplier Emission'!$D$15:$D$49=H1248) * ('Supplier Emission'!$F$15:$F$49=$E$1157)),
            ""),
    "")</f>
        <v/>
      </c>
      <c r="N1248" s="311" t="str">
        <f t="array" ref="N1248">IFERROR(
    XLOOKUP(F1248,
            _xlws.FILTER('Supplier Emission'!$G$15:$G$49,
                   ('Supplier Emission'!$D$15:$D$49=H1248) * ('Supplier Emission'!$F$15:$F$49=$E$1157)),
            _xlws.FILTER('Supplier Emission'!$H$15:$H$49,
                   ('Supplier Emission'!$D$15:$D$49=H1248) * ('Supplier Emission'!$F$15:$F$49=$E$1157)),
            ""),
    "")</f>
        <v/>
      </c>
      <c r="O1248" s="311" t="str">
        <f t="array" ref="O1248">XLOOKUP(1,('Emission Factors'!$E$5:$E$488='GHG emissions calculations'!$F1248)*('Emission Factors'!$H$5:$H$488='GHG emissions calculations'!$H1248),INDEX('Emission Factors'!$E$5:$T$488,0,MATCH('GHG emissions calculations'!O$6,'Emission Factors'!$E$5:$T$5,0)),"",0)</f>
        <v/>
      </c>
      <c r="P1248" s="313" t="str">
        <f t="array" ref="P1248">IFERROR(
    INDEX('Emission Factors'!$E$5:$P$488,
          MATCH(1,
                ('Emission Factors'!$E$5:$E$488 = 'GHG emissions calculations'!$F1248) *
                ('Emission Factors'!$H$5:$H$488 = 'GHG emissions calculations'!$H1248),
                0),
          MATCH('GHG emissions calculations'!P$6,'Emission Factors'!$E$5:$P$5,0)),
    "")</f>
        <v/>
      </c>
      <c r="Q1248" s="311" t="str">
        <f t="array" ref="Q1248">IFERROR(
    IF(
        INDEX('Emission Factors'!$E$5:$P$488,
              MATCH(1,
                    ('Emission Factors'!$E$5:$E$488 = 'GHG emissions calculations'!$F1248) *
                    ('Emission Factors'!$H$5:$H$488 = 'GHG emissions calculations'!$H1248),
                    0),
              MATCH('GHG emissions calculations'!Q$6, 'Emission Factors'!$E$5:$P$5, 0)) &lt;&gt; "",
        INDEX('Emission Factors'!$E$5:$P$488,
              MATCH(1,
                    ('Emission Factors'!$E$5:$E$488 = 'GHG emissions calculations'!$F1248) *
                    ('Emission Factors'!$H$5:$H$488 = 'GHG emissions calculations'!$H1248),
                    0),
              MATCH('GHG emissions calculations'!Q$6, 'Emission Factors'!$E$5:$P$5, 0)),
        ""),
    "")</f>
        <v/>
      </c>
      <c r="R1248" s="311" t="str">
        <f t="array" ref="R1248">IFERROR(
    IF(
        INDEX('Emission Factors'!$E$5:$R$488,
              MATCH(1,
                    ('Emission Factors'!$E$5:$E$488 = 'GHG emissions calculations'!$F1248) *
                    ('Emission Factors'!$H$5:$H$488 = 'GHG emissions calculations'!$H1248),
                    0),
              MATCH('GHG emissions calculations'!R$6, 'Emission Factors'!$E$5:$R$5, 0)) &lt;&gt; "",
        INDEX('Emission Factors'!$E$5:$R$488,
              MATCH(1,
                    ('Emission Factors'!$E$5:$E$488 = 'GHG emissions calculations'!$F1248) *
                    ('Emission Factors'!$H$5:$H$488 = 'GHG emissions calculations'!$H1248),
                    0),
              MATCH('GHG emissions calculations'!R$6, 'Emission Factors'!$E$5:$R$5, 0)),
        ""),
    "")</f>
        <v/>
      </c>
      <c r="S1248" s="312">
        <f t="shared" si="2"/>
        <v>0</v>
      </c>
      <c r="T1248" s="23"/>
    </row>
    <row r="1249" ht="15.75" customHeight="1" outlineLevel="1">
      <c r="A1249" s="23"/>
      <c r="B1249" s="71"/>
      <c r="C1249" s="71"/>
      <c r="D1249" s="71"/>
      <c r="E1249" s="314"/>
      <c r="F1249" s="311" t="str">
        <f>Lists!V95</f>
        <v>Glass fibers, low strength - Pultrusion  - America</v>
      </c>
      <c r="G1249" s="311" t="str">
        <f t="array" ref="G1249">XLOOKUP(1,('Emission Factors'!$E$5:$E$488='GHG emissions calculations'!$F1249)*('Emission Factors'!$H$5:$H$488='GHG emissions calculations'!$H1249),INDEX('Emission Factors'!$E$5:$T$488,0,MATCH('GHG emissions calculations'!G$6,'Emission Factors'!$E$5:$T$5,0)),"",0)</f>
        <v/>
      </c>
      <c r="H1249" s="311" t="s">
        <v>237</v>
      </c>
      <c r="I1249" s="312" t="str">
        <f>IF(
    SUMIFS('Import data'!$L$25:$L$80,
           'Import data'!$J$25:$J$80, F1249,
           'Import data'!$G$25:$G$80, 'GHG emissions calculations'!$H1249,
           'Import data'!$I$25:$I$80,$E$1157) &lt;&gt; 0,
    SUMIFS('Import data'!$L$25:$L$80,
           'Import data'!$J$25:$J$80, F1249,
           'Import data'!$G$25:$G$80, 'GHG emissions calculations'!$H1249,
           'Import data'!$I$25:$I$80,$E$1157),
    ""
)</f>
        <v/>
      </c>
      <c r="J1249" s="311" t="str">
        <f t="array" ref="J1249">IF(
    XLOOKUP(F1249, 'Import data'!$J$26:$J$47, 'Import data'!$M$26:$M$47, "", 0) = "Please add the region-specific supplier emission factor or choose a different region available in the IAEG database.",
    "",
    XLOOKUP(F1249, 'Import data'!$J$26:$J$47, 'Import data'!$M$26:$M$47, "", 0)
)</f>
        <v/>
      </c>
      <c r="K1249" s="311" t="str">
        <f t="array" ref="K1249">IFERROR(
    XLOOKUP(F1249,
            _xlws.FILTER('Supplier Emission'!$G$15:$G$49,
                   ('Supplier Emission'!$D$15:$D$49=H1249) * ('Supplier Emission'!$F$15:$F$49=$E$1157)),
            _xlws.FILTER('Supplier Emission'!$I$15:$I$49,
                   ('Supplier Emission'!$D$15:$D$49=H1249) * ('Supplier Emission'!$F$15:$F$49=$E$1157)),
            ""),
    "")</f>
        <v/>
      </c>
      <c r="L1249" s="311" t="str">
        <f t="array" ref="L1249">IFERROR(
    XLOOKUP(F1249,
            _xlws.FILTER('Supplier Emission'!$G$15:$G$49,
                   ('Supplier Emission'!$D$15:$D$49=H1249) * ('Supplier Emission'!$F$15:$F$49=$E$1157)),
            _xlws.FILTER('Supplier Emission'!$J$15:$J$49,
                   ('Supplier Emission'!$D$15:$D$49=H1249) * ('Supplier Emission'!$F$15:$F$49=$E$1157)),
            ""),
    "")</f>
        <v/>
      </c>
      <c r="M1249" s="311" t="str">
        <f t="array" ref="M1249">IFERROR(
    XLOOKUP(F1249,
            _xlws.FILTER('Supplier Emission'!$G$15:$G$49,
                   ('Supplier Emission'!$D$15:$D$49=H1249) * ('Supplier Emission'!$F$15:$F$49=$E$1157)),
            _xlws.FILTER('Supplier Emission'!$M$15:$M$49,
                   ('Supplier Emission'!$D$15:$D$49=H1249) * ('Supplier Emission'!$F$15:$F$49=$E$1157)),
            ""),
    "")</f>
        <v/>
      </c>
      <c r="N1249" s="311" t="str">
        <f t="array" ref="N1249">IFERROR(
    XLOOKUP(F1249,
            _xlws.FILTER('Supplier Emission'!$G$15:$G$49,
                   ('Supplier Emission'!$D$15:$D$49=H1249) * ('Supplier Emission'!$F$15:$F$49=$E$1157)),
            _xlws.FILTER('Supplier Emission'!$H$15:$H$49,
                   ('Supplier Emission'!$D$15:$D$49=H1249) * ('Supplier Emission'!$F$15:$F$49=$E$1157)),
            ""),
    "")</f>
        <v/>
      </c>
      <c r="O1249" s="311" t="str">
        <f t="array" ref="O1249">XLOOKUP(1,('Emission Factors'!$E$5:$E$488='GHG emissions calculations'!$F1249)*('Emission Factors'!$H$5:$H$488='GHG emissions calculations'!$H1249),INDEX('Emission Factors'!$E$5:$T$488,0,MATCH('GHG emissions calculations'!O$6,'Emission Factors'!$E$5:$T$5,0)),"",0)</f>
        <v/>
      </c>
      <c r="P1249" s="313" t="str">
        <f t="array" ref="P1249">IFERROR(
    INDEX('Emission Factors'!$E$5:$P$488,
          MATCH(1,
                ('Emission Factors'!$E$5:$E$488 = 'GHG emissions calculations'!$F1249) *
                ('Emission Factors'!$H$5:$H$488 = 'GHG emissions calculations'!$H1249),
                0),
          MATCH('GHG emissions calculations'!P$6,'Emission Factors'!$E$5:$P$5,0)),
    "")</f>
        <v/>
      </c>
      <c r="Q1249" s="311" t="str">
        <f t="array" ref="Q1249">IFERROR(
    IF(
        INDEX('Emission Factors'!$E$5:$P$488,
              MATCH(1,
                    ('Emission Factors'!$E$5:$E$488 = 'GHG emissions calculations'!$F1249) *
                    ('Emission Factors'!$H$5:$H$488 = 'GHG emissions calculations'!$H1249),
                    0),
              MATCH('GHG emissions calculations'!Q$6, 'Emission Factors'!$E$5:$P$5, 0)) &lt;&gt; "",
        INDEX('Emission Factors'!$E$5:$P$488,
              MATCH(1,
                    ('Emission Factors'!$E$5:$E$488 = 'GHG emissions calculations'!$F1249) *
                    ('Emission Factors'!$H$5:$H$488 = 'GHG emissions calculations'!$H1249),
                    0),
              MATCH('GHG emissions calculations'!Q$6, 'Emission Factors'!$E$5:$P$5, 0)),
        ""),
    "")</f>
        <v/>
      </c>
      <c r="R1249" s="311" t="str">
        <f t="array" ref="R1249">IFERROR(
    IF(
        INDEX('Emission Factors'!$E$5:$R$488,
              MATCH(1,
                    ('Emission Factors'!$E$5:$E$488 = 'GHG emissions calculations'!$F1249) *
                    ('Emission Factors'!$H$5:$H$488 = 'GHG emissions calculations'!$H1249),
                    0),
              MATCH('GHG emissions calculations'!R$6, 'Emission Factors'!$E$5:$R$5, 0)) &lt;&gt; "",
        INDEX('Emission Factors'!$E$5:$R$488,
              MATCH(1,
                    ('Emission Factors'!$E$5:$E$488 = 'GHG emissions calculations'!$F1249) *
                    ('Emission Factors'!$H$5:$H$488 = 'GHG emissions calculations'!$H1249),
                    0),
              MATCH('GHG emissions calculations'!R$6, 'Emission Factors'!$E$5:$R$5, 0)),
        ""),
    "")</f>
        <v/>
      </c>
      <c r="S1249" s="312">
        <f t="shared" si="2"/>
        <v>0</v>
      </c>
      <c r="T1249" s="23"/>
    </row>
    <row r="1250" ht="15.75" customHeight="1" outlineLevel="1">
      <c r="A1250" s="23"/>
      <c r="B1250" s="71"/>
      <c r="C1250" s="71"/>
      <c r="D1250" s="71"/>
      <c r="E1250" s="314"/>
      <c r="F1250" s="311" t="str">
        <f>Lists!V98</f>
        <v>Glass fibers, low strength - Pultrusion  - Asia</v>
      </c>
      <c r="G1250" s="311" t="str">
        <f t="array" ref="G1250">XLOOKUP(1,('Emission Factors'!$E$5:$E$488='GHG emissions calculations'!$F1250)*('Emission Factors'!$H$5:$H$488='GHG emissions calculations'!$H1250),INDEX('Emission Factors'!$E$5:$T$488,0,MATCH('GHG emissions calculations'!G$6,'Emission Factors'!$E$5:$T$5,0)),"",0)</f>
        <v/>
      </c>
      <c r="H1250" s="311" t="s">
        <v>237</v>
      </c>
      <c r="I1250" s="312" t="str">
        <f>IF(
    SUMIFS('Import data'!$L$25:$L$80,
           'Import data'!$J$25:$J$80, F1250,
           'Import data'!$G$25:$G$80, 'GHG emissions calculations'!$H1250,
           'Import data'!$I$25:$I$80,$E$1157) &lt;&gt; 0,
    SUMIFS('Import data'!$L$25:$L$80,
           'Import data'!$J$25:$J$80, F1250,
           'Import data'!$G$25:$G$80, 'GHG emissions calculations'!$H1250,
           'Import data'!$I$25:$I$80,$E$1157),
    ""
)</f>
        <v/>
      </c>
      <c r="J1250" s="311" t="str">
        <f t="array" ref="J1250">IF(
    XLOOKUP(F1250, 'Import data'!$J$26:$J$47, 'Import data'!$M$26:$M$47, "", 0) = "Please add the region-specific supplier emission factor or choose a different region available in the IAEG database.",
    "",
    XLOOKUP(F1250, 'Import data'!$J$26:$J$47, 'Import data'!$M$26:$M$47, "", 0)
)</f>
        <v/>
      </c>
      <c r="K1250" s="311" t="str">
        <f t="array" ref="K1250">IFERROR(
    XLOOKUP(F1250,
            _xlws.FILTER('Supplier Emission'!$G$15:$G$49,
                   ('Supplier Emission'!$D$15:$D$49=H1250) * ('Supplier Emission'!$F$15:$F$49=$E$1157)),
            _xlws.FILTER('Supplier Emission'!$I$15:$I$49,
                   ('Supplier Emission'!$D$15:$D$49=H1250) * ('Supplier Emission'!$F$15:$F$49=$E$1157)),
            ""),
    "")</f>
        <v/>
      </c>
      <c r="L1250" s="311" t="str">
        <f t="array" ref="L1250">IFERROR(
    XLOOKUP(F1250,
            _xlws.FILTER('Supplier Emission'!$G$15:$G$49,
                   ('Supplier Emission'!$D$15:$D$49=H1250) * ('Supplier Emission'!$F$15:$F$49=$E$1157)),
            _xlws.FILTER('Supplier Emission'!$J$15:$J$49,
                   ('Supplier Emission'!$D$15:$D$49=H1250) * ('Supplier Emission'!$F$15:$F$49=$E$1157)),
            ""),
    "")</f>
        <v/>
      </c>
      <c r="M1250" s="311" t="str">
        <f t="array" ref="M1250">IFERROR(
    XLOOKUP(F1250,
            _xlws.FILTER('Supplier Emission'!$G$15:$G$49,
                   ('Supplier Emission'!$D$15:$D$49=H1250) * ('Supplier Emission'!$F$15:$F$49=$E$1157)),
            _xlws.FILTER('Supplier Emission'!$M$15:$M$49,
                   ('Supplier Emission'!$D$15:$D$49=H1250) * ('Supplier Emission'!$F$15:$F$49=$E$1157)),
            ""),
    "")</f>
        <v/>
      </c>
      <c r="N1250" s="311" t="str">
        <f t="array" ref="N1250">IFERROR(
    XLOOKUP(F1250,
            _xlws.FILTER('Supplier Emission'!$G$15:$G$49,
                   ('Supplier Emission'!$D$15:$D$49=H1250) * ('Supplier Emission'!$F$15:$F$49=$E$1157)),
            _xlws.FILTER('Supplier Emission'!$H$15:$H$49,
                   ('Supplier Emission'!$D$15:$D$49=H1250) * ('Supplier Emission'!$F$15:$F$49=$E$1157)),
            ""),
    "")</f>
        <v/>
      </c>
      <c r="O1250" s="311" t="str">
        <f t="array" ref="O1250">XLOOKUP(1,('Emission Factors'!$E$5:$E$488='GHG emissions calculations'!$F1250)*('Emission Factors'!$H$5:$H$488='GHG emissions calculations'!$H1250),INDEX('Emission Factors'!$E$5:$T$488,0,MATCH('GHG emissions calculations'!O$6,'Emission Factors'!$E$5:$T$5,0)),"",0)</f>
        <v/>
      </c>
      <c r="P1250" s="313" t="str">
        <f t="array" ref="P1250">IFERROR(
    INDEX('Emission Factors'!$E$5:$P$488,
          MATCH(1,
                ('Emission Factors'!$E$5:$E$488 = 'GHG emissions calculations'!$F1250) *
                ('Emission Factors'!$H$5:$H$488 = 'GHG emissions calculations'!$H1250),
                0),
          MATCH('GHG emissions calculations'!P$6,'Emission Factors'!$E$5:$P$5,0)),
    "")</f>
        <v/>
      </c>
      <c r="Q1250" s="311" t="str">
        <f t="array" ref="Q1250">IFERROR(
    IF(
        INDEX('Emission Factors'!$E$5:$P$488,
              MATCH(1,
                    ('Emission Factors'!$E$5:$E$488 = 'GHG emissions calculations'!$F1250) *
                    ('Emission Factors'!$H$5:$H$488 = 'GHG emissions calculations'!$H1250),
                    0),
              MATCH('GHG emissions calculations'!Q$6, 'Emission Factors'!$E$5:$P$5, 0)) &lt;&gt; "",
        INDEX('Emission Factors'!$E$5:$P$488,
              MATCH(1,
                    ('Emission Factors'!$E$5:$E$488 = 'GHG emissions calculations'!$F1250) *
                    ('Emission Factors'!$H$5:$H$488 = 'GHG emissions calculations'!$H1250),
                    0),
              MATCH('GHG emissions calculations'!Q$6, 'Emission Factors'!$E$5:$P$5, 0)),
        ""),
    "")</f>
        <v/>
      </c>
      <c r="R1250" s="311" t="str">
        <f t="array" ref="R1250">IFERROR(
    IF(
        INDEX('Emission Factors'!$E$5:$R$488,
              MATCH(1,
                    ('Emission Factors'!$E$5:$E$488 = 'GHG emissions calculations'!$F1250) *
                    ('Emission Factors'!$H$5:$H$488 = 'GHG emissions calculations'!$H1250),
                    0),
              MATCH('GHG emissions calculations'!R$6, 'Emission Factors'!$E$5:$R$5, 0)) &lt;&gt; "",
        INDEX('Emission Factors'!$E$5:$R$488,
              MATCH(1,
                    ('Emission Factors'!$E$5:$E$488 = 'GHG emissions calculations'!$F1250) *
                    ('Emission Factors'!$H$5:$H$488 = 'GHG emissions calculations'!$H1250),
                    0),
              MATCH('GHG emissions calculations'!R$6, 'Emission Factors'!$E$5:$R$5, 0)),
        ""),
    "")</f>
        <v/>
      </c>
      <c r="S1250" s="312">
        <f t="shared" si="2"/>
        <v>0</v>
      </c>
      <c r="T1250" s="23"/>
    </row>
    <row r="1251" ht="15.75" customHeight="1" outlineLevel="1">
      <c r="A1251" s="23"/>
      <c r="B1251" s="71"/>
      <c r="C1251" s="71"/>
      <c r="D1251" s="71"/>
      <c r="E1251" s="314"/>
      <c r="F1251" s="311" t="str">
        <f>Lists!V96</f>
        <v>Glass fibers, low strength - Pultrusion  - Europe</v>
      </c>
      <c r="G1251" s="311">
        <f t="array" ref="G1251">XLOOKUP(1,('Emission Factors'!$E$5:$E$488='GHG emissions calculations'!$F1251)*('Emission Factors'!$H$5:$H$488='GHG emissions calculations'!$H1251),INDEX('Emission Factors'!$E$5:$T$488,0,MATCH('GHG emissions calculations'!G$6,'Emission Factors'!$E$5:$T$5,0)),"",0)</f>
        <v>3</v>
      </c>
      <c r="H1251" s="311" t="s">
        <v>237</v>
      </c>
      <c r="I1251" s="312" t="str">
        <f>IF(
    SUMIFS('Import data'!$L$25:$L$80,
           'Import data'!$J$25:$J$80, F1251,
           'Import data'!$G$25:$G$80, 'GHG emissions calculations'!$H1251,
           'Import data'!$I$25:$I$80,$E$1157) &lt;&gt; 0,
    SUMIFS('Import data'!$L$25:$L$80,
           'Import data'!$J$25:$J$80, F1251,
           'Import data'!$G$25:$G$80, 'GHG emissions calculations'!$H1251,
           'Import data'!$I$25:$I$80,$E$1157),
    ""
)</f>
        <v/>
      </c>
      <c r="J1251" s="311" t="str">
        <f t="array" ref="J1251">IF(
    XLOOKUP(F1251, 'Import data'!$J$26:$J$47, 'Import data'!$M$26:$M$47, "", 0) = "Please add the region-specific supplier emission factor or choose a different region available in the IAEG database.",
    "",
    XLOOKUP(F1251, 'Import data'!$J$26:$J$47, 'Import data'!$M$26:$M$47, "", 0)
)</f>
        <v/>
      </c>
      <c r="K1251" s="311" t="str">
        <f t="array" ref="K1251">IFERROR(
    XLOOKUP(F1251,
            _xlws.FILTER('Supplier Emission'!$G$15:$G$49,
                   ('Supplier Emission'!$D$15:$D$49=H1251) * ('Supplier Emission'!$F$15:$F$49=$E$1157)),
            _xlws.FILTER('Supplier Emission'!$I$15:$I$49,
                   ('Supplier Emission'!$D$15:$D$49=H1251) * ('Supplier Emission'!$F$15:$F$49=$E$1157)),
            ""),
    "")</f>
        <v/>
      </c>
      <c r="L1251" s="311" t="str">
        <f t="array" ref="L1251">IFERROR(
    XLOOKUP(F1251,
            _xlws.FILTER('Supplier Emission'!$G$15:$G$49,
                   ('Supplier Emission'!$D$15:$D$49=H1251) * ('Supplier Emission'!$F$15:$F$49=$E$1157)),
            _xlws.FILTER('Supplier Emission'!$J$15:$J$49,
                   ('Supplier Emission'!$D$15:$D$49=H1251) * ('Supplier Emission'!$F$15:$F$49=$E$1157)),
            ""),
    "")</f>
        <v/>
      </c>
      <c r="M1251" s="311" t="str">
        <f t="array" ref="M1251">IFERROR(
    XLOOKUP(F1251,
            _xlws.FILTER('Supplier Emission'!$G$15:$G$49,
                   ('Supplier Emission'!$D$15:$D$49=H1251) * ('Supplier Emission'!$F$15:$F$49=$E$1157)),
            _xlws.FILTER('Supplier Emission'!$M$15:$M$49,
                   ('Supplier Emission'!$D$15:$D$49=H1251) * ('Supplier Emission'!$F$15:$F$49=$E$1157)),
            ""),
    "")</f>
        <v/>
      </c>
      <c r="N1251" s="311" t="str">
        <f t="array" ref="N1251">IFERROR(
    XLOOKUP(F1251,
            _xlws.FILTER('Supplier Emission'!$G$15:$G$49,
                   ('Supplier Emission'!$D$15:$D$49=H1251) * ('Supplier Emission'!$F$15:$F$49=$E$1157)),
            _xlws.FILTER('Supplier Emission'!$H$15:$H$49,
                   ('Supplier Emission'!$D$15:$D$49=H1251) * ('Supplier Emission'!$F$15:$F$49=$E$1157)),
            ""),
    "")</f>
        <v/>
      </c>
      <c r="O1251" s="311" t="str">
        <f t="array" ref="O1251">XLOOKUP(1,('Emission Factors'!$E$5:$E$488='GHG emissions calculations'!$F1251)*('Emission Factors'!$H$5:$H$488='GHG emissions calculations'!$H1251),INDEX('Emission Factors'!$E$5:$T$488,0,MATCH('GHG emissions calculations'!O$6,'Emission Factors'!$E$5:$T$5,0)),"",0)</f>
        <v>Fibres de verre (faible résistance)</v>
      </c>
      <c r="P1251" s="313">
        <f t="array" ref="P1251">IFERROR(
    INDEX('Emission Factors'!$E$5:$P$488,
          MATCH(1,
                ('Emission Factors'!$E$5:$E$488 = 'GHG emissions calculations'!$F1251) *
                ('Emission Factors'!$H$5:$H$488 = 'GHG emissions calculations'!$H1251),
                0),
          MATCH('GHG emissions calculations'!P$6,'Emission Factors'!$E$5:$P$5,0)),
    "")</f>
        <v>3.22</v>
      </c>
      <c r="Q1251" s="311" t="str">
        <f t="array" ref="Q1251">IFERROR(
    IF(
        INDEX('Emission Factors'!$E$5:$P$488,
              MATCH(1,
                    ('Emission Factors'!$E$5:$E$488 = 'GHG emissions calculations'!$F1251) *
                    ('Emission Factors'!$H$5:$H$488 = 'GHG emissions calculations'!$H1251),
                    0),
              MATCH('GHG emissions calculations'!Q$6, 'Emission Factors'!$E$5:$P$5, 0)) &lt;&gt; "",
        INDEX('Emission Factors'!$E$5:$P$488,
              MATCH(1,
                    ('Emission Factors'!$E$5:$E$488 = 'GHG emissions calculations'!$F1251) *
                    ('Emission Factors'!$H$5:$H$488 = 'GHG emissions calculations'!$H1251),
                    0),
              MATCH('GHG emissions calculations'!Q$6, 'Emission Factors'!$E$5:$P$5, 0)),
        ""),
    "")</f>
        <v>kgCO2e/kg</v>
      </c>
      <c r="R1251" s="311" t="str">
        <f t="array" ref="R1251">IFERROR(
    IF(
        INDEX('Emission Factors'!$E$5:$R$488,
              MATCH(1,
                    ('Emission Factors'!$E$5:$E$488 = 'GHG emissions calculations'!$F1251) *
                    ('Emission Factors'!$H$5:$H$488 = 'GHG emissions calculations'!$H1251),
                    0),
              MATCH('GHG emissions calculations'!R$6, 'Emission Factors'!$E$5:$R$5, 0)) &lt;&gt; "",
        INDEX('Emission Factors'!$E$5:$R$488,
              MATCH(1,
                    ('Emission Factors'!$E$5:$E$488 = 'GHG emissions calculations'!$F1251) *
                    ('Emission Factors'!$H$5:$H$488 = 'GHG emissions calculations'!$H1251),
                    0),
              MATCH('GHG emissions calculations'!R$6, 'Emission Factors'!$E$5:$R$5, 0)),
        ""),
    "")</f>
        <v>Europe</v>
      </c>
      <c r="S1251" s="312">
        <f t="shared" si="2"/>
        <v>0</v>
      </c>
      <c r="T1251" s="23"/>
    </row>
    <row r="1252" ht="15.75" customHeight="1" outlineLevel="1">
      <c r="A1252" s="23"/>
      <c r="B1252" s="71"/>
      <c r="C1252" s="71"/>
      <c r="D1252" s="71"/>
      <c r="E1252" s="314"/>
      <c r="F1252" s="311" t="str">
        <f>Lists!V101</f>
        <v>Glass fibers, low strength - Pultrusion  - Global or unspecified region</v>
      </c>
      <c r="G1252" s="311">
        <f t="array" ref="G1252">XLOOKUP(1,('Emission Factors'!$E$5:$E$488='GHG emissions calculations'!$F1252)*('Emission Factors'!$H$5:$H$488='GHG emissions calculations'!$H1252),INDEX('Emission Factors'!$E$5:$T$488,0,MATCH('GHG emissions calculations'!G$6,'Emission Factors'!$E$5:$T$5,0)),"",0)</f>
        <v>3</v>
      </c>
      <c r="H1252" s="311" t="s">
        <v>237</v>
      </c>
      <c r="I1252" s="312" t="str">
        <f>IF(
    SUMIFS('Import data'!$L$25:$L$80,
           'Import data'!$J$25:$J$80, F1252,
           'Import data'!$G$25:$G$80, 'GHG emissions calculations'!$H1252,
           'Import data'!$I$25:$I$80,$E$1157) &lt;&gt; 0,
    SUMIFS('Import data'!$L$25:$L$80,
           'Import data'!$J$25:$J$80, F1252,
           'Import data'!$G$25:$G$80, 'GHG emissions calculations'!$H1252,
           'Import data'!$I$25:$I$80,$E$1157),
    ""
)</f>
        <v/>
      </c>
      <c r="J1252" s="311" t="str">
        <f t="array" ref="J1252">IF(
    XLOOKUP(F1252, 'Import data'!$J$26:$J$47, 'Import data'!$M$26:$M$47, "", 0) = "Please add the region-specific supplier emission factor or choose a different region available in the IAEG database.",
    "",
    XLOOKUP(F1252, 'Import data'!$J$26:$J$47, 'Import data'!$M$26:$M$47, "", 0)
)</f>
        <v/>
      </c>
      <c r="K1252" s="311" t="str">
        <f t="array" ref="K1252">IFERROR(
    XLOOKUP(F1252,
            _xlws.FILTER('Supplier Emission'!$G$15:$G$49,
                   ('Supplier Emission'!$D$15:$D$49=H1252) * ('Supplier Emission'!$F$15:$F$49=$E$1157)),
            _xlws.FILTER('Supplier Emission'!$I$15:$I$49,
                   ('Supplier Emission'!$D$15:$D$49=H1252) * ('Supplier Emission'!$F$15:$F$49=$E$1157)),
            ""),
    "")</f>
        <v/>
      </c>
      <c r="L1252" s="311" t="str">
        <f t="array" ref="L1252">IFERROR(
    XLOOKUP(F1252,
            _xlws.FILTER('Supplier Emission'!$G$15:$G$49,
                   ('Supplier Emission'!$D$15:$D$49=H1252) * ('Supplier Emission'!$F$15:$F$49=$E$1157)),
            _xlws.FILTER('Supplier Emission'!$J$15:$J$49,
                   ('Supplier Emission'!$D$15:$D$49=H1252) * ('Supplier Emission'!$F$15:$F$49=$E$1157)),
            ""),
    "")</f>
        <v/>
      </c>
      <c r="M1252" s="311" t="str">
        <f t="array" ref="M1252">IFERROR(
    XLOOKUP(F1252,
            _xlws.FILTER('Supplier Emission'!$G$15:$G$49,
                   ('Supplier Emission'!$D$15:$D$49=H1252) * ('Supplier Emission'!$F$15:$F$49=$E$1157)),
            _xlws.FILTER('Supplier Emission'!$M$15:$M$49,
                   ('Supplier Emission'!$D$15:$D$49=H1252) * ('Supplier Emission'!$F$15:$F$49=$E$1157)),
            ""),
    "")</f>
        <v/>
      </c>
      <c r="N1252" s="311" t="str">
        <f t="array" ref="N1252">IFERROR(
    XLOOKUP(F1252,
            _xlws.FILTER('Supplier Emission'!$G$15:$G$49,
                   ('Supplier Emission'!$D$15:$D$49=H1252) * ('Supplier Emission'!$F$15:$F$49=$E$1157)),
            _xlws.FILTER('Supplier Emission'!$H$15:$H$49,
                   ('Supplier Emission'!$D$15:$D$49=H1252) * ('Supplier Emission'!$F$15:$F$49=$E$1157)),
            ""),
    "")</f>
        <v/>
      </c>
      <c r="O1252" s="311" t="str">
        <f t="array" ref="O1252">XLOOKUP(1,('Emission Factors'!$E$5:$E$488='GHG emissions calculations'!$F1252)*('Emission Factors'!$H$5:$H$488='GHG emissions calculations'!$H1252),INDEX('Emission Factors'!$E$5:$T$488,0,MATCH('GHG emissions calculations'!O$6,'Emission Factors'!$E$5:$T$5,0)),"",0)</f>
        <v>Fibres de verre (faible résistance) + Pultrusion</v>
      </c>
      <c r="P1252" s="313">
        <f t="array" ref="P1252">IFERROR(
    INDEX('Emission Factors'!$E$5:$P$488,
          MATCH(1,
                ('Emission Factors'!$E$5:$E$488 = 'GHG emissions calculations'!$F1252) *
                ('Emission Factors'!$H$5:$H$488 = 'GHG emissions calculations'!$H1252),
                0),
          MATCH('GHG emissions calculations'!P$6,'Emission Factors'!$E$5:$P$5,0)),
    "")</f>
        <v>3.22</v>
      </c>
      <c r="Q1252" s="311" t="str">
        <f t="array" ref="Q1252">IFERROR(
    IF(
        INDEX('Emission Factors'!$E$5:$P$488,
              MATCH(1,
                    ('Emission Factors'!$E$5:$E$488 = 'GHG emissions calculations'!$F1252) *
                    ('Emission Factors'!$H$5:$H$488 = 'GHG emissions calculations'!$H1252),
                    0),
              MATCH('GHG emissions calculations'!Q$6, 'Emission Factors'!$E$5:$P$5, 0)) &lt;&gt; "",
        INDEX('Emission Factors'!$E$5:$P$488,
              MATCH(1,
                    ('Emission Factors'!$E$5:$E$488 = 'GHG emissions calculations'!$F1252) *
                    ('Emission Factors'!$H$5:$H$488 = 'GHG emissions calculations'!$H1252),
                    0),
              MATCH('GHG emissions calculations'!Q$6, 'Emission Factors'!$E$5:$P$5, 0)),
        ""),
    "")</f>
        <v>kgCO2e/kg</v>
      </c>
      <c r="R1252" s="311" t="str">
        <f t="array" ref="R1252">IFERROR(
    IF(
        INDEX('Emission Factors'!$E$5:$R$488,
              MATCH(1,
                    ('Emission Factors'!$E$5:$E$488 = 'GHG emissions calculations'!$F1252) *
                    ('Emission Factors'!$H$5:$H$488 = 'GHG emissions calculations'!$H1252),
                    0),
              MATCH('GHG emissions calculations'!R$6, 'Emission Factors'!$E$5:$R$5, 0)) &lt;&gt; "",
        INDEX('Emission Factors'!$E$5:$R$488,
              MATCH(1,
                    ('Emission Factors'!$E$5:$E$488 = 'GHG emissions calculations'!$F1252) *
                    ('Emission Factors'!$H$5:$H$488 = 'GHG emissions calculations'!$H1252),
                    0),
              MATCH('GHG emissions calculations'!R$6, 'Emission Factors'!$E$5:$R$5, 0)),
        ""),
    "")</f>
        <v>Global or unspecified region</v>
      </c>
      <c r="S1252" s="312">
        <f t="shared" si="2"/>
        <v>0</v>
      </c>
      <c r="T1252" s="23"/>
    </row>
    <row r="1253" ht="15.75" customHeight="1" outlineLevel="1">
      <c r="A1253" s="23"/>
      <c r="B1253" s="71"/>
      <c r="C1253" s="71"/>
      <c r="D1253" s="71"/>
      <c r="E1253" s="314"/>
      <c r="F1253" s="311" t="str">
        <f>Lists!V100</f>
        <v>Glass fibers, low strength - Pultrusion  - Middle East</v>
      </c>
      <c r="G1253" s="311" t="str">
        <f t="array" ref="G1253">XLOOKUP(1,('Emission Factors'!$E$5:$E$488='GHG emissions calculations'!$F1253)*('Emission Factors'!$H$5:$H$488='GHG emissions calculations'!$H1253),INDEX('Emission Factors'!$E$5:$T$488,0,MATCH('GHG emissions calculations'!G$6,'Emission Factors'!$E$5:$T$5,0)),"",0)</f>
        <v/>
      </c>
      <c r="H1253" s="311" t="s">
        <v>237</v>
      </c>
      <c r="I1253" s="312" t="str">
        <f>IF(
    SUMIFS('Import data'!$L$25:$L$80,
           'Import data'!$J$25:$J$80, F1253,
           'Import data'!$G$25:$G$80, 'GHG emissions calculations'!$H1253,
           'Import data'!$I$25:$I$80,$E$1157) &lt;&gt; 0,
    SUMIFS('Import data'!$L$25:$L$80,
           'Import data'!$J$25:$J$80, F1253,
           'Import data'!$G$25:$G$80, 'GHG emissions calculations'!$H1253,
           'Import data'!$I$25:$I$80,$E$1157),
    ""
)</f>
        <v/>
      </c>
      <c r="J1253" s="311" t="str">
        <f t="array" ref="J1253">IF(
    XLOOKUP(F1253, 'Import data'!$J$26:$J$47, 'Import data'!$M$26:$M$47, "", 0) = "Please add the region-specific supplier emission factor or choose a different region available in the IAEG database.",
    "",
    XLOOKUP(F1253, 'Import data'!$J$26:$J$47, 'Import data'!$M$26:$M$47, "", 0)
)</f>
        <v/>
      </c>
      <c r="K1253" s="311" t="str">
        <f t="array" ref="K1253">IFERROR(
    XLOOKUP(F1253,
            _xlws.FILTER('Supplier Emission'!$G$15:$G$49,
                   ('Supplier Emission'!$D$15:$D$49=H1253) * ('Supplier Emission'!$F$15:$F$49=$E$1157)),
            _xlws.FILTER('Supplier Emission'!$I$15:$I$49,
                   ('Supplier Emission'!$D$15:$D$49=H1253) * ('Supplier Emission'!$F$15:$F$49=$E$1157)),
            ""),
    "")</f>
        <v/>
      </c>
      <c r="L1253" s="311" t="str">
        <f t="array" ref="L1253">IFERROR(
    XLOOKUP(F1253,
            _xlws.FILTER('Supplier Emission'!$G$15:$G$49,
                   ('Supplier Emission'!$D$15:$D$49=H1253) * ('Supplier Emission'!$F$15:$F$49=$E$1157)),
            _xlws.FILTER('Supplier Emission'!$J$15:$J$49,
                   ('Supplier Emission'!$D$15:$D$49=H1253) * ('Supplier Emission'!$F$15:$F$49=$E$1157)),
            ""),
    "")</f>
        <v/>
      </c>
      <c r="M1253" s="311" t="str">
        <f t="array" ref="M1253">IFERROR(
    XLOOKUP(F1253,
            _xlws.FILTER('Supplier Emission'!$G$15:$G$49,
                   ('Supplier Emission'!$D$15:$D$49=H1253) * ('Supplier Emission'!$F$15:$F$49=$E$1157)),
            _xlws.FILTER('Supplier Emission'!$M$15:$M$49,
                   ('Supplier Emission'!$D$15:$D$49=H1253) * ('Supplier Emission'!$F$15:$F$49=$E$1157)),
            ""),
    "")</f>
        <v/>
      </c>
      <c r="N1253" s="311" t="str">
        <f t="array" ref="N1253">IFERROR(
    XLOOKUP(F1253,
            _xlws.FILTER('Supplier Emission'!$G$15:$G$49,
                   ('Supplier Emission'!$D$15:$D$49=H1253) * ('Supplier Emission'!$F$15:$F$49=$E$1157)),
            _xlws.FILTER('Supplier Emission'!$H$15:$H$49,
                   ('Supplier Emission'!$D$15:$D$49=H1253) * ('Supplier Emission'!$F$15:$F$49=$E$1157)),
            ""),
    "")</f>
        <v/>
      </c>
      <c r="O1253" s="311" t="str">
        <f t="array" ref="O1253">XLOOKUP(1,('Emission Factors'!$E$5:$E$488='GHG emissions calculations'!$F1253)*('Emission Factors'!$H$5:$H$488='GHG emissions calculations'!$H1253),INDEX('Emission Factors'!$E$5:$T$488,0,MATCH('GHG emissions calculations'!O$6,'Emission Factors'!$E$5:$T$5,0)),"",0)</f>
        <v/>
      </c>
      <c r="P1253" s="313" t="str">
        <f t="array" ref="P1253">IFERROR(
    INDEX('Emission Factors'!$E$5:$P$488,
          MATCH(1,
                ('Emission Factors'!$E$5:$E$488 = 'GHG emissions calculations'!$F1253) *
                ('Emission Factors'!$H$5:$H$488 = 'GHG emissions calculations'!$H1253),
                0),
          MATCH('GHG emissions calculations'!P$6,'Emission Factors'!$E$5:$P$5,0)),
    "")</f>
        <v/>
      </c>
      <c r="Q1253" s="311" t="str">
        <f t="array" ref="Q1253">IFERROR(
    IF(
        INDEX('Emission Factors'!$E$5:$P$488,
              MATCH(1,
                    ('Emission Factors'!$E$5:$E$488 = 'GHG emissions calculations'!$F1253) *
                    ('Emission Factors'!$H$5:$H$488 = 'GHG emissions calculations'!$H1253),
                    0),
              MATCH('GHG emissions calculations'!Q$6, 'Emission Factors'!$E$5:$P$5, 0)) &lt;&gt; "",
        INDEX('Emission Factors'!$E$5:$P$488,
              MATCH(1,
                    ('Emission Factors'!$E$5:$E$488 = 'GHG emissions calculations'!$F1253) *
                    ('Emission Factors'!$H$5:$H$488 = 'GHG emissions calculations'!$H1253),
                    0),
              MATCH('GHG emissions calculations'!Q$6, 'Emission Factors'!$E$5:$P$5, 0)),
        ""),
    "")</f>
        <v/>
      </c>
      <c r="R1253" s="311" t="str">
        <f t="array" ref="R1253">IFERROR(
    IF(
        INDEX('Emission Factors'!$E$5:$R$488,
              MATCH(1,
                    ('Emission Factors'!$E$5:$E$488 = 'GHG emissions calculations'!$F1253) *
                    ('Emission Factors'!$H$5:$H$488 = 'GHG emissions calculations'!$H1253),
                    0),
              MATCH('GHG emissions calculations'!R$6, 'Emission Factors'!$E$5:$R$5, 0)) &lt;&gt; "",
        INDEX('Emission Factors'!$E$5:$R$488,
              MATCH(1,
                    ('Emission Factors'!$E$5:$E$488 = 'GHG emissions calculations'!$F1253) *
                    ('Emission Factors'!$H$5:$H$488 = 'GHG emissions calculations'!$H1253),
                    0),
              MATCH('GHG emissions calculations'!R$6, 'Emission Factors'!$E$5:$R$5, 0)),
        ""),
    "")</f>
        <v/>
      </c>
      <c r="S1253" s="312">
        <f t="shared" si="2"/>
        <v>0</v>
      </c>
      <c r="T1253" s="23"/>
    </row>
    <row r="1254" ht="15.75" customHeight="1" outlineLevel="1">
      <c r="A1254" s="23"/>
      <c r="B1254" s="71"/>
      <c r="C1254" s="71"/>
      <c r="D1254" s="71"/>
      <c r="E1254" s="314"/>
      <c r="F1254" s="311" t="str">
        <f>Lists!V99</f>
        <v>Glass fibers, low strength - Pultrusion  - Oceania</v>
      </c>
      <c r="G1254" s="311" t="str">
        <f t="array" ref="G1254">XLOOKUP(1,('Emission Factors'!$E$5:$E$488='GHG emissions calculations'!$F1254)*('Emission Factors'!$H$5:$H$488='GHG emissions calculations'!$H1254),INDEX('Emission Factors'!$E$5:$T$488,0,MATCH('GHG emissions calculations'!G$6,'Emission Factors'!$E$5:$T$5,0)),"",0)</f>
        <v/>
      </c>
      <c r="H1254" s="311" t="s">
        <v>237</v>
      </c>
      <c r="I1254" s="312" t="str">
        <f>IF(
    SUMIFS('Import data'!$L$25:$L$80,
           'Import data'!$J$25:$J$80, F1254,
           'Import data'!$G$25:$G$80, 'GHG emissions calculations'!$H1254,
           'Import data'!$I$25:$I$80,$E$1157) &lt;&gt; 0,
    SUMIFS('Import data'!$L$25:$L$80,
           'Import data'!$J$25:$J$80, F1254,
           'Import data'!$G$25:$G$80, 'GHG emissions calculations'!$H1254,
           'Import data'!$I$25:$I$80,$E$1157),
    ""
)</f>
        <v/>
      </c>
      <c r="J1254" s="311" t="str">
        <f t="array" ref="J1254">IF(
    XLOOKUP(F1254, 'Import data'!$J$26:$J$47, 'Import data'!$M$26:$M$47, "", 0) = "Please add the region-specific supplier emission factor or choose a different region available in the IAEG database.",
    "",
    XLOOKUP(F1254, 'Import data'!$J$26:$J$47, 'Import data'!$M$26:$M$47, "", 0)
)</f>
        <v/>
      </c>
      <c r="K1254" s="311" t="str">
        <f t="array" ref="K1254">IFERROR(
    XLOOKUP(F1254,
            _xlws.FILTER('Supplier Emission'!$G$15:$G$49,
                   ('Supplier Emission'!$D$15:$D$49=H1254) * ('Supplier Emission'!$F$15:$F$49=$E$1157)),
            _xlws.FILTER('Supplier Emission'!$I$15:$I$49,
                   ('Supplier Emission'!$D$15:$D$49=H1254) * ('Supplier Emission'!$F$15:$F$49=$E$1157)),
            ""),
    "")</f>
        <v/>
      </c>
      <c r="L1254" s="311" t="str">
        <f t="array" ref="L1254">IFERROR(
    XLOOKUP(F1254,
            _xlws.FILTER('Supplier Emission'!$G$15:$G$49,
                   ('Supplier Emission'!$D$15:$D$49=H1254) * ('Supplier Emission'!$F$15:$F$49=$E$1157)),
            _xlws.FILTER('Supplier Emission'!$J$15:$J$49,
                   ('Supplier Emission'!$D$15:$D$49=H1254) * ('Supplier Emission'!$F$15:$F$49=$E$1157)),
            ""),
    "")</f>
        <v/>
      </c>
      <c r="M1254" s="311" t="str">
        <f t="array" ref="M1254">IFERROR(
    XLOOKUP(F1254,
            _xlws.FILTER('Supplier Emission'!$G$15:$G$49,
                   ('Supplier Emission'!$D$15:$D$49=H1254) * ('Supplier Emission'!$F$15:$F$49=$E$1157)),
            _xlws.FILTER('Supplier Emission'!$M$15:$M$49,
                   ('Supplier Emission'!$D$15:$D$49=H1254) * ('Supplier Emission'!$F$15:$F$49=$E$1157)),
            ""),
    "")</f>
        <v/>
      </c>
      <c r="N1254" s="311" t="str">
        <f t="array" ref="N1254">IFERROR(
    XLOOKUP(F1254,
            _xlws.FILTER('Supplier Emission'!$G$15:$G$49,
                   ('Supplier Emission'!$D$15:$D$49=H1254) * ('Supplier Emission'!$F$15:$F$49=$E$1157)),
            _xlws.FILTER('Supplier Emission'!$H$15:$H$49,
                   ('Supplier Emission'!$D$15:$D$49=H1254) * ('Supplier Emission'!$F$15:$F$49=$E$1157)),
            ""),
    "")</f>
        <v/>
      </c>
      <c r="O1254" s="311" t="str">
        <f t="array" ref="O1254">XLOOKUP(1,('Emission Factors'!$E$5:$E$488='GHG emissions calculations'!$F1254)*('Emission Factors'!$H$5:$H$488='GHG emissions calculations'!$H1254),INDEX('Emission Factors'!$E$5:$T$488,0,MATCH('GHG emissions calculations'!O$6,'Emission Factors'!$E$5:$T$5,0)),"",0)</f>
        <v/>
      </c>
      <c r="P1254" s="313" t="str">
        <f t="array" ref="P1254">IFERROR(
    INDEX('Emission Factors'!$E$5:$P$488,
          MATCH(1,
                ('Emission Factors'!$E$5:$E$488 = 'GHG emissions calculations'!$F1254) *
                ('Emission Factors'!$H$5:$H$488 = 'GHG emissions calculations'!$H1254),
                0),
          MATCH('GHG emissions calculations'!P$6,'Emission Factors'!$E$5:$P$5,0)),
    "")</f>
        <v/>
      </c>
      <c r="Q1254" s="311" t="str">
        <f t="array" ref="Q1254">IFERROR(
    IF(
        INDEX('Emission Factors'!$E$5:$P$488,
              MATCH(1,
                    ('Emission Factors'!$E$5:$E$488 = 'GHG emissions calculations'!$F1254) *
                    ('Emission Factors'!$H$5:$H$488 = 'GHG emissions calculations'!$H1254),
                    0),
              MATCH('GHG emissions calculations'!Q$6, 'Emission Factors'!$E$5:$P$5, 0)) &lt;&gt; "",
        INDEX('Emission Factors'!$E$5:$P$488,
              MATCH(1,
                    ('Emission Factors'!$E$5:$E$488 = 'GHG emissions calculations'!$F1254) *
                    ('Emission Factors'!$H$5:$H$488 = 'GHG emissions calculations'!$H1254),
                    0),
              MATCH('GHG emissions calculations'!Q$6, 'Emission Factors'!$E$5:$P$5, 0)),
        ""),
    "")</f>
        <v/>
      </c>
      <c r="R1254" s="311" t="str">
        <f t="array" ref="R1254">IFERROR(
    IF(
        INDEX('Emission Factors'!$E$5:$R$488,
              MATCH(1,
                    ('Emission Factors'!$E$5:$E$488 = 'GHG emissions calculations'!$F1254) *
                    ('Emission Factors'!$H$5:$H$488 = 'GHG emissions calculations'!$H1254),
                    0),
              MATCH('GHG emissions calculations'!R$6, 'Emission Factors'!$E$5:$R$5, 0)) &lt;&gt; "",
        INDEX('Emission Factors'!$E$5:$R$488,
              MATCH(1,
                    ('Emission Factors'!$E$5:$E$488 = 'GHG emissions calculations'!$F1254) *
                    ('Emission Factors'!$H$5:$H$488 = 'GHG emissions calculations'!$H1254),
                    0),
              MATCH('GHG emissions calculations'!R$6, 'Emission Factors'!$E$5:$R$5, 0)),
        ""),
    "")</f>
        <v/>
      </c>
      <c r="S1254" s="312">
        <f t="shared" si="2"/>
        <v>0</v>
      </c>
      <c r="T1254" s="23"/>
    </row>
    <row r="1255" ht="15.75" customHeight="1" outlineLevel="1">
      <c r="A1255" s="23"/>
      <c r="B1255" s="71"/>
      <c r="C1255" s="71"/>
      <c r="D1255" s="71"/>
      <c r="E1255" s="314"/>
      <c r="F1255" s="311" t="str">
        <f>Lists!V104</f>
        <v>Glass fibers, low strength - Thermocompression  - Africa</v>
      </c>
      <c r="G1255" s="311" t="str">
        <f t="array" ref="G1255">XLOOKUP(1,('Emission Factors'!$E$5:$E$488='GHG emissions calculations'!$F1255)*('Emission Factors'!$H$5:$H$488='GHG emissions calculations'!$H1255),INDEX('Emission Factors'!$E$5:$T$488,0,MATCH('GHG emissions calculations'!G$6,'Emission Factors'!$E$5:$T$5,0)),"",0)</f>
        <v/>
      </c>
      <c r="H1255" s="311" t="s">
        <v>237</v>
      </c>
      <c r="I1255" s="312" t="str">
        <f>IF(
    SUMIFS('Import data'!$L$25:$L$80,
           'Import data'!$J$25:$J$80, F1255,
           'Import data'!$G$25:$G$80, 'GHG emissions calculations'!$H1255,
           'Import data'!$I$25:$I$80,$E$1157) &lt;&gt; 0,
    SUMIFS('Import data'!$L$25:$L$80,
           'Import data'!$J$25:$J$80, F1255,
           'Import data'!$G$25:$G$80, 'GHG emissions calculations'!$H1255,
           'Import data'!$I$25:$I$80,$E$1157),
    ""
)</f>
        <v/>
      </c>
      <c r="J1255" s="311" t="str">
        <f t="array" ref="J1255">IF(
    XLOOKUP(F1255, 'Import data'!$J$26:$J$47, 'Import data'!$M$26:$M$47, "", 0) = "Please add the region-specific supplier emission factor or choose a different region available in the IAEG database.",
    "",
    XLOOKUP(F1255, 'Import data'!$J$26:$J$47, 'Import data'!$M$26:$M$47, "", 0)
)</f>
        <v/>
      </c>
      <c r="K1255" s="311" t="str">
        <f t="array" ref="K1255">IFERROR(
    XLOOKUP(F1255,
            _xlws.FILTER('Supplier Emission'!$G$15:$G$49,
                   ('Supplier Emission'!$D$15:$D$49=H1255) * ('Supplier Emission'!$F$15:$F$49=$E$1157)),
            _xlws.FILTER('Supplier Emission'!$I$15:$I$49,
                   ('Supplier Emission'!$D$15:$D$49=H1255) * ('Supplier Emission'!$F$15:$F$49=$E$1157)),
            ""),
    "")</f>
        <v/>
      </c>
      <c r="L1255" s="311" t="str">
        <f t="array" ref="L1255">IFERROR(
    XLOOKUP(F1255,
            _xlws.FILTER('Supplier Emission'!$G$15:$G$49,
                   ('Supplier Emission'!$D$15:$D$49=H1255) * ('Supplier Emission'!$F$15:$F$49=$E$1157)),
            _xlws.FILTER('Supplier Emission'!$J$15:$J$49,
                   ('Supplier Emission'!$D$15:$D$49=H1255) * ('Supplier Emission'!$F$15:$F$49=$E$1157)),
            ""),
    "")</f>
        <v/>
      </c>
      <c r="M1255" s="311" t="str">
        <f t="array" ref="M1255">IFERROR(
    XLOOKUP(F1255,
            _xlws.FILTER('Supplier Emission'!$G$15:$G$49,
                   ('Supplier Emission'!$D$15:$D$49=H1255) * ('Supplier Emission'!$F$15:$F$49=$E$1157)),
            _xlws.FILTER('Supplier Emission'!$M$15:$M$49,
                   ('Supplier Emission'!$D$15:$D$49=H1255) * ('Supplier Emission'!$F$15:$F$49=$E$1157)),
            ""),
    "")</f>
        <v/>
      </c>
      <c r="N1255" s="311" t="str">
        <f t="array" ref="N1255">IFERROR(
    XLOOKUP(F1255,
            _xlws.FILTER('Supplier Emission'!$G$15:$G$49,
                   ('Supplier Emission'!$D$15:$D$49=H1255) * ('Supplier Emission'!$F$15:$F$49=$E$1157)),
            _xlws.FILTER('Supplier Emission'!$H$15:$H$49,
                   ('Supplier Emission'!$D$15:$D$49=H1255) * ('Supplier Emission'!$F$15:$F$49=$E$1157)),
            ""),
    "")</f>
        <v/>
      </c>
      <c r="O1255" s="311" t="str">
        <f t="array" ref="O1255">XLOOKUP(1,('Emission Factors'!$E$5:$E$488='GHG emissions calculations'!$F1255)*('Emission Factors'!$H$5:$H$488='GHG emissions calculations'!$H1255),INDEX('Emission Factors'!$E$5:$T$488,0,MATCH('GHG emissions calculations'!O$6,'Emission Factors'!$E$5:$T$5,0)),"",0)</f>
        <v/>
      </c>
      <c r="P1255" s="313" t="str">
        <f t="array" ref="P1255">IFERROR(
    INDEX('Emission Factors'!$E$5:$P$488,
          MATCH(1,
                ('Emission Factors'!$E$5:$E$488 = 'GHG emissions calculations'!$F1255) *
                ('Emission Factors'!$H$5:$H$488 = 'GHG emissions calculations'!$H1255),
                0),
          MATCH('GHG emissions calculations'!P$6,'Emission Factors'!$E$5:$P$5,0)),
    "")</f>
        <v/>
      </c>
      <c r="Q1255" s="311" t="str">
        <f t="array" ref="Q1255">IFERROR(
    IF(
        INDEX('Emission Factors'!$E$5:$P$488,
              MATCH(1,
                    ('Emission Factors'!$E$5:$E$488 = 'GHG emissions calculations'!$F1255) *
                    ('Emission Factors'!$H$5:$H$488 = 'GHG emissions calculations'!$H1255),
                    0),
              MATCH('GHG emissions calculations'!Q$6, 'Emission Factors'!$E$5:$P$5, 0)) &lt;&gt; "",
        INDEX('Emission Factors'!$E$5:$P$488,
              MATCH(1,
                    ('Emission Factors'!$E$5:$E$488 = 'GHG emissions calculations'!$F1255) *
                    ('Emission Factors'!$H$5:$H$488 = 'GHG emissions calculations'!$H1255),
                    0),
              MATCH('GHG emissions calculations'!Q$6, 'Emission Factors'!$E$5:$P$5, 0)),
        ""),
    "")</f>
        <v/>
      </c>
      <c r="R1255" s="311" t="str">
        <f t="array" ref="R1255">IFERROR(
    IF(
        INDEX('Emission Factors'!$E$5:$R$488,
              MATCH(1,
                    ('Emission Factors'!$E$5:$E$488 = 'GHG emissions calculations'!$F1255) *
                    ('Emission Factors'!$H$5:$H$488 = 'GHG emissions calculations'!$H1255),
                    0),
              MATCH('GHG emissions calculations'!R$6, 'Emission Factors'!$E$5:$R$5, 0)) &lt;&gt; "",
        INDEX('Emission Factors'!$E$5:$R$488,
              MATCH(1,
                    ('Emission Factors'!$E$5:$E$488 = 'GHG emissions calculations'!$F1255) *
                    ('Emission Factors'!$H$5:$H$488 = 'GHG emissions calculations'!$H1255),
                    0),
              MATCH('GHG emissions calculations'!R$6, 'Emission Factors'!$E$5:$R$5, 0)),
        ""),
    "")</f>
        <v/>
      </c>
      <c r="S1255" s="312">
        <f t="shared" si="2"/>
        <v>0</v>
      </c>
      <c r="T1255" s="23"/>
    </row>
    <row r="1256" ht="15.75" customHeight="1" outlineLevel="1">
      <c r="A1256" s="23"/>
      <c r="B1256" s="71"/>
      <c r="C1256" s="71"/>
      <c r="D1256" s="71"/>
      <c r="E1256" s="314"/>
      <c r="F1256" s="311" t="str">
        <f>Lists!V102</f>
        <v>Glass fibers, low strength - Thermocompression  - America</v>
      </c>
      <c r="G1256" s="311" t="str">
        <f t="array" ref="G1256">XLOOKUP(1,('Emission Factors'!$E$5:$E$488='GHG emissions calculations'!$F1256)*('Emission Factors'!$H$5:$H$488='GHG emissions calculations'!$H1256),INDEX('Emission Factors'!$E$5:$T$488,0,MATCH('GHG emissions calculations'!G$6,'Emission Factors'!$E$5:$T$5,0)),"",0)</f>
        <v/>
      </c>
      <c r="H1256" s="311" t="s">
        <v>237</v>
      </c>
      <c r="I1256" s="312" t="str">
        <f>IF(
    SUMIFS('Import data'!$L$25:$L$80,
           'Import data'!$J$25:$J$80, F1256,
           'Import data'!$G$25:$G$80, 'GHG emissions calculations'!$H1256,
           'Import data'!$I$25:$I$80,$E$1157) &lt;&gt; 0,
    SUMIFS('Import data'!$L$25:$L$80,
           'Import data'!$J$25:$J$80, F1256,
           'Import data'!$G$25:$G$80, 'GHG emissions calculations'!$H1256,
           'Import data'!$I$25:$I$80,$E$1157),
    ""
)</f>
        <v/>
      </c>
      <c r="J1256" s="311" t="str">
        <f t="array" ref="J1256">IF(
    XLOOKUP(F1256, 'Import data'!$J$26:$J$47, 'Import data'!$M$26:$M$47, "", 0) = "Please add the region-specific supplier emission factor or choose a different region available in the IAEG database.",
    "",
    XLOOKUP(F1256, 'Import data'!$J$26:$J$47, 'Import data'!$M$26:$M$47, "", 0)
)</f>
        <v/>
      </c>
      <c r="K1256" s="311" t="str">
        <f t="array" ref="K1256">IFERROR(
    XLOOKUP(F1256,
            _xlws.FILTER('Supplier Emission'!$G$15:$G$49,
                   ('Supplier Emission'!$D$15:$D$49=H1256) * ('Supplier Emission'!$F$15:$F$49=$E$1157)),
            _xlws.FILTER('Supplier Emission'!$I$15:$I$49,
                   ('Supplier Emission'!$D$15:$D$49=H1256) * ('Supplier Emission'!$F$15:$F$49=$E$1157)),
            ""),
    "")</f>
        <v/>
      </c>
      <c r="L1256" s="311" t="str">
        <f t="array" ref="L1256">IFERROR(
    XLOOKUP(F1256,
            _xlws.FILTER('Supplier Emission'!$G$15:$G$49,
                   ('Supplier Emission'!$D$15:$D$49=H1256) * ('Supplier Emission'!$F$15:$F$49=$E$1157)),
            _xlws.FILTER('Supplier Emission'!$J$15:$J$49,
                   ('Supplier Emission'!$D$15:$D$49=H1256) * ('Supplier Emission'!$F$15:$F$49=$E$1157)),
            ""),
    "")</f>
        <v/>
      </c>
      <c r="M1256" s="311" t="str">
        <f t="array" ref="M1256">IFERROR(
    XLOOKUP(F1256,
            _xlws.FILTER('Supplier Emission'!$G$15:$G$49,
                   ('Supplier Emission'!$D$15:$D$49=H1256) * ('Supplier Emission'!$F$15:$F$49=$E$1157)),
            _xlws.FILTER('Supplier Emission'!$M$15:$M$49,
                   ('Supplier Emission'!$D$15:$D$49=H1256) * ('Supplier Emission'!$F$15:$F$49=$E$1157)),
            ""),
    "")</f>
        <v/>
      </c>
      <c r="N1256" s="311" t="str">
        <f t="array" ref="N1256">IFERROR(
    XLOOKUP(F1256,
            _xlws.FILTER('Supplier Emission'!$G$15:$G$49,
                   ('Supplier Emission'!$D$15:$D$49=H1256) * ('Supplier Emission'!$F$15:$F$49=$E$1157)),
            _xlws.FILTER('Supplier Emission'!$H$15:$H$49,
                   ('Supplier Emission'!$D$15:$D$49=H1256) * ('Supplier Emission'!$F$15:$F$49=$E$1157)),
            ""),
    "")</f>
        <v/>
      </c>
      <c r="O1256" s="311" t="str">
        <f t="array" ref="O1256">XLOOKUP(1,('Emission Factors'!$E$5:$E$488='GHG emissions calculations'!$F1256)*('Emission Factors'!$H$5:$H$488='GHG emissions calculations'!$H1256),INDEX('Emission Factors'!$E$5:$T$488,0,MATCH('GHG emissions calculations'!O$6,'Emission Factors'!$E$5:$T$5,0)),"",0)</f>
        <v/>
      </c>
      <c r="P1256" s="313" t="str">
        <f t="array" ref="P1256">IFERROR(
    INDEX('Emission Factors'!$E$5:$P$488,
          MATCH(1,
                ('Emission Factors'!$E$5:$E$488 = 'GHG emissions calculations'!$F1256) *
                ('Emission Factors'!$H$5:$H$488 = 'GHG emissions calculations'!$H1256),
                0),
          MATCH('GHG emissions calculations'!P$6,'Emission Factors'!$E$5:$P$5,0)),
    "")</f>
        <v/>
      </c>
      <c r="Q1256" s="311" t="str">
        <f t="array" ref="Q1256">IFERROR(
    IF(
        INDEX('Emission Factors'!$E$5:$P$488,
              MATCH(1,
                    ('Emission Factors'!$E$5:$E$488 = 'GHG emissions calculations'!$F1256) *
                    ('Emission Factors'!$H$5:$H$488 = 'GHG emissions calculations'!$H1256),
                    0),
              MATCH('GHG emissions calculations'!Q$6, 'Emission Factors'!$E$5:$P$5, 0)) &lt;&gt; "",
        INDEX('Emission Factors'!$E$5:$P$488,
              MATCH(1,
                    ('Emission Factors'!$E$5:$E$488 = 'GHG emissions calculations'!$F1256) *
                    ('Emission Factors'!$H$5:$H$488 = 'GHG emissions calculations'!$H1256),
                    0),
              MATCH('GHG emissions calculations'!Q$6, 'Emission Factors'!$E$5:$P$5, 0)),
        ""),
    "")</f>
        <v/>
      </c>
      <c r="R1256" s="311" t="str">
        <f t="array" ref="R1256">IFERROR(
    IF(
        INDEX('Emission Factors'!$E$5:$R$488,
              MATCH(1,
                    ('Emission Factors'!$E$5:$E$488 = 'GHG emissions calculations'!$F1256) *
                    ('Emission Factors'!$H$5:$H$488 = 'GHG emissions calculations'!$H1256),
                    0),
              MATCH('GHG emissions calculations'!R$6, 'Emission Factors'!$E$5:$R$5, 0)) &lt;&gt; "",
        INDEX('Emission Factors'!$E$5:$R$488,
              MATCH(1,
                    ('Emission Factors'!$E$5:$E$488 = 'GHG emissions calculations'!$F1256) *
                    ('Emission Factors'!$H$5:$H$488 = 'GHG emissions calculations'!$H1256),
                    0),
              MATCH('GHG emissions calculations'!R$6, 'Emission Factors'!$E$5:$R$5, 0)),
        ""),
    "")</f>
        <v/>
      </c>
      <c r="S1256" s="312">
        <f t="shared" si="2"/>
        <v>0</v>
      </c>
      <c r="T1256" s="23"/>
    </row>
    <row r="1257" ht="15.75" customHeight="1" outlineLevel="1">
      <c r="A1257" s="23"/>
      <c r="B1257" s="71"/>
      <c r="C1257" s="71"/>
      <c r="D1257" s="71"/>
      <c r="E1257" s="314"/>
      <c r="F1257" s="311" t="str">
        <f>Lists!V105</f>
        <v>Glass fibers, low strength - Thermocompression  - Asia</v>
      </c>
      <c r="G1257" s="311" t="str">
        <f t="array" ref="G1257">XLOOKUP(1,('Emission Factors'!$E$5:$E$488='GHG emissions calculations'!$F1257)*('Emission Factors'!$H$5:$H$488='GHG emissions calculations'!$H1257),INDEX('Emission Factors'!$E$5:$T$488,0,MATCH('GHG emissions calculations'!G$6,'Emission Factors'!$E$5:$T$5,0)),"",0)</f>
        <v/>
      </c>
      <c r="H1257" s="311" t="s">
        <v>237</v>
      </c>
      <c r="I1257" s="312" t="str">
        <f>IF(
    SUMIFS('Import data'!$L$25:$L$80,
           'Import data'!$J$25:$J$80, F1257,
           'Import data'!$G$25:$G$80, 'GHG emissions calculations'!$H1257,
           'Import data'!$I$25:$I$80,$E$1157) &lt;&gt; 0,
    SUMIFS('Import data'!$L$25:$L$80,
           'Import data'!$J$25:$J$80, F1257,
           'Import data'!$G$25:$G$80, 'GHG emissions calculations'!$H1257,
           'Import data'!$I$25:$I$80,$E$1157),
    ""
)</f>
        <v/>
      </c>
      <c r="J1257" s="311" t="str">
        <f t="array" ref="J1257">IF(
    XLOOKUP(F1257, 'Import data'!$J$26:$J$47, 'Import data'!$M$26:$M$47, "", 0) = "Please add the region-specific supplier emission factor or choose a different region available in the IAEG database.",
    "",
    XLOOKUP(F1257, 'Import data'!$J$26:$J$47, 'Import data'!$M$26:$M$47, "", 0)
)</f>
        <v/>
      </c>
      <c r="K1257" s="311" t="str">
        <f t="array" ref="K1257">IFERROR(
    XLOOKUP(F1257,
            _xlws.FILTER('Supplier Emission'!$G$15:$G$49,
                   ('Supplier Emission'!$D$15:$D$49=H1257) * ('Supplier Emission'!$F$15:$F$49=$E$1157)),
            _xlws.FILTER('Supplier Emission'!$I$15:$I$49,
                   ('Supplier Emission'!$D$15:$D$49=H1257) * ('Supplier Emission'!$F$15:$F$49=$E$1157)),
            ""),
    "")</f>
        <v/>
      </c>
      <c r="L1257" s="311" t="str">
        <f t="array" ref="L1257">IFERROR(
    XLOOKUP(F1257,
            _xlws.FILTER('Supplier Emission'!$G$15:$G$49,
                   ('Supplier Emission'!$D$15:$D$49=H1257) * ('Supplier Emission'!$F$15:$F$49=$E$1157)),
            _xlws.FILTER('Supplier Emission'!$J$15:$J$49,
                   ('Supplier Emission'!$D$15:$D$49=H1257) * ('Supplier Emission'!$F$15:$F$49=$E$1157)),
            ""),
    "")</f>
        <v/>
      </c>
      <c r="M1257" s="311" t="str">
        <f t="array" ref="M1257">IFERROR(
    XLOOKUP(F1257,
            _xlws.FILTER('Supplier Emission'!$G$15:$G$49,
                   ('Supplier Emission'!$D$15:$D$49=H1257) * ('Supplier Emission'!$F$15:$F$49=$E$1157)),
            _xlws.FILTER('Supplier Emission'!$M$15:$M$49,
                   ('Supplier Emission'!$D$15:$D$49=H1257) * ('Supplier Emission'!$F$15:$F$49=$E$1157)),
            ""),
    "")</f>
        <v/>
      </c>
      <c r="N1257" s="311" t="str">
        <f t="array" ref="N1257">IFERROR(
    XLOOKUP(F1257,
            _xlws.FILTER('Supplier Emission'!$G$15:$G$49,
                   ('Supplier Emission'!$D$15:$D$49=H1257) * ('Supplier Emission'!$F$15:$F$49=$E$1157)),
            _xlws.FILTER('Supplier Emission'!$H$15:$H$49,
                   ('Supplier Emission'!$D$15:$D$49=H1257) * ('Supplier Emission'!$F$15:$F$49=$E$1157)),
            ""),
    "")</f>
        <v/>
      </c>
      <c r="O1257" s="311" t="str">
        <f t="array" ref="O1257">XLOOKUP(1,('Emission Factors'!$E$5:$E$488='GHG emissions calculations'!$F1257)*('Emission Factors'!$H$5:$H$488='GHG emissions calculations'!$H1257),INDEX('Emission Factors'!$E$5:$T$488,0,MATCH('GHG emissions calculations'!O$6,'Emission Factors'!$E$5:$T$5,0)),"",0)</f>
        <v/>
      </c>
      <c r="P1257" s="313" t="str">
        <f t="array" ref="P1257">IFERROR(
    INDEX('Emission Factors'!$E$5:$P$488,
          MATCH(1,
                ('Emission Factors'!$E$5:$E$488 = 'GHG emissions calculations'!$F1257) *
                ('Emission Factors'!$H$5:$H$488 = 'GHG emissions calculations'!$H1257),
                0),
          MATCH('GHG emissions calculations'!P$6,'Emission Factors'!$E$5:$P$5,0)),
    "")</f>
        <v/>
      </c>
      <c r="Q1257" s="311" t="str">
        <f t="array" ref="Q1257">IFERROR(
    IF(
        INDEX('Emission Factors'!$E$5:$P$488,
              MATCH(1,
                    ('Emission Factors'!$E$5:$E$488 = 'GHG emissions calculations'!$F1257) *
                    ('Emission Factors'!$H$5:$H$488 = 'GHG emissions calculations'!$H1257),
                    0),
              MATCH('GHG emissions calculations'!Q$6, 'Emission Factors'!$E$5:$P$5, 0)) &lt;&gt; "",
        INDEX('Emission Factors'!$E$5:$P$488,
              MATCH(1,
                    ('Emission Factors'!$E$5:$E$488 = 'GHG emissions calculations'!$F1257) *
                    ('Emission Factors'!$H$5:$H$488 = 'GHG emissions calculations'!$H1257),
                    0),
              MATCH('GHG emissions calculations'!Q$6, 'Emission Factors'!$E$5:$P$5, 0)),
        ""),
    "")</f>
        <v/>
      </c>
      <c r="R1257" s="311" t="str">
        <f t="array" ref="R1257">IFERROR(
    IF(
        INDEX('Emission Factors'!$E$5:$R$488,
              MATCH(1,
                    ('Emission Factors'!$E$5:$E$488 = 'GHG emissions calculations'!$F1257) *
                    ('Emission Factors'!$H$5:$H$488 = 'GHG emissions calculations'!$H1257),
                    0),
              MATCH('GHG emissions calculations'!R$6, 'Emission Factors'!$E$5:$R$5, 0)) &lt;&gt; "",
        INDEX('Emission Factors'!$E$5:$R$488,
              MATCH(1,
                    ('Emission Factors'!$E$5:$E$488 = 'GHG emissions calculations'!$F1257) *
                    ('Emission Factors'!$H$5:$H$488 = 'GHG emissions calculations'!$H1257),
                    0),
              MATCH('GHG emissions calculations'!R$6, 'Emission Factors'!$E$5:$R$5, 0)),
        ""),
    "")</f>
        <v/>
      </c>
      <c r="S1257" s="312">
        <f t="shared" si="2"/>
        <v>0</v>
      </c>
      <c r="T1257" s="23"/>
    </row>
    <row r="1258" ht="15.75" customHeight="1" outlineLevel="1">
      <c r="A1258" s="23"/>
      <c r="B1258" s="71"/>
      <c r="C1258" s="71"/>
      <c r="D1258" s="71"/>
      <c r="E1258" s="314"/>
      <c r="F1258" s="311" t="str">
        <f>Lists!V103</f>
        <v>Glass fibers, low strength - Thermocompression  - Europe</v>
      </c>
      <c r="G1258" s="311">
        <f t="array" ref="G1258">XLOOKUP(1,('Emission Factors'!$E$5:$E$488='GHG emissions calculations'!$F1258)*('Emission Factors'!$H$5:$H$488='GHG emissions calculations'!$H1258),INDEX('Emission Factors'!$E$5:$T$488,0,MATCH('GHG emissions calculations'!G$6,'Emission Factors'!$E$5:$T$5,0)),"",0)</f>
        <v>3</v>
      </c>
      <c r="H1258" s="311" t="s">
        <v>237</v>
      </c>
      <c r="I1258" s="312" t="str">
        <f>IF(
    SUMIFS('Import data'!$L$25:$L$80,
           'Import data'!$J$25:$J$80, F1258,
           'Import data'!$G$25:$G$80, 'GHG emissions calculations'!$H1258,
           'Import data'!$I$25:$I$80,$E$1157) &lt;&gt; 0,
    SUMIFS('Import data'!$L$25:$L$80,
           'Import data'!$J$25:$J$80, F1258,
           'Import data'!$G$25:$G$80, 'GHG emissions calculations'!$H1258,
           'Import data'!$I$25:$I$80,$E$1157),
    ""
)</f>
        <v/>
      </c>
      <c r="J1258" s="311" t="str">
        <f t="array" ref="J1258">IF(
    XLOOKUP(F1258, 'Import data'!$J$26:$J$47, 'Import data'!$M$26:$M$47, "", 0) = "Please add the region-specific supplier emission factor or choose a different region available in the IAEG database.",
    "",
    XLOOKUP(F1258, 'Import data'!$J$26:$J$47, 'Import data'!$M$26:$M$47, "", 0)
)</f>
        <v/>
      </c>
      <c r="K1258" s="311" t="str">
        <f t="array" ref="K1258">IFERROR(
    XLOOKUP(F1258,
            _xlws.FILTER('Supplier Emission'!$G$15:$G$49,
                   ('Supplier Emission'!$D$15:$D$49=H1258) * ('Supplier Emission'!$F$15:$F$49=$E$1157)),
            _xlws.FILTER('Supplier Emission'!$I$15:$I$49,
                   ('Supplier Emission'!$D$15:$D$49=H1258) * ('Supplier Emission'!$F$15:$F$49=$E$1157)),
            ""),
    "")</f>
        <v/>
      </c>
      <c r="L1258" s="311" t="str">
        <f t="array" ref="L1258">IFERROR(
    XLOOKUP(F1258,
            _xlws.FILTER('Supplier Emission'!$G$15:$G$49,
                   ('Supplier Emission'!$D$15:$D$49=H1258) * ('Supplier Emission'!$F$15:$F$49=$E$1157)),
            _xlws.FILTER('Supplier Emission'!$J$15:$J$49,
                   ('Supplier Emission'!$D$15:$D$49=H1258) * ('Supplier Emission'!$F$15:$F$49=$E$1157)),
            ""),
    "")</f>
        <v/>
      </c>
      <c r="M1258" s="311" t="str">
        <f t="array" ref="M1258">IFERROR(
    XLOOKUP(F1258,
            _xlws.FILTER('Supplier Emission'!$G$15:$G$49,
                   ('Supplier Emission'!$D$15:$D$49=H1258) * ('Supplier Emission'!$F$15:$F$49=$E$1157)),
            _xlws.FILTER('Supplier Emission'!$M$15:$M$49,
                   ('Supplier Emission'!$D$15:$D$49=H1258) * ('Supplier Emission'!$F$15:$F$49=$E$1157)),
            ""),
    "")</f>
        <v/>
      </c>
      <c r="N1258" s="311" t="str">
        <f t="array" ref="N1258">IFERROR(
    XLOOKUP(F1258,
            _xlws.FILTER('Supplier Emission'!$G$15:$G$49,
                   ('Supplier Emission'!$D$15:$D$49=H1258) * ('Supplier Emission'!$F$15:$F$49=$E$1157)),
            _xlws.FILTER('Supplier Emission'!$H$15:$H$49,
                   ('Supplier Emission'!$D$15:$D$49=H1258) * ('Supplier Emission'!$F$15:$F$49=$E$1157)),
            ""),
    "")</f>
        <v/>
      </c>
      <c r="O1258" s="311" t="str">
        <f t="array" ref="O1258">XLOOKUP(1,('Emission Factors'!$E$5:$E$488='GHG emissions calculations'!$F1258)*('Emission Factors'!$H$5:$H$488='GHG emissions calculations'!$H1258),INDEX('Emission Factors'!$E$5:$T$488,0,MATCH('GHG emissions calculations'!O$6,'Emission Factors'!$E$5:$T$5,0)),"",0)</f>
        <v>Fibres de verre (faible résistance)</v>
      </c>
      <c r="P1258" s="313">
        <f t="array" ref="P1258">IFERROR(
    INDEX('Emission Factors'!$E$5:$P$488,
          MATCH(1,
                ('Emission Factors'!$E$5:$E$488 = 'GHG emissions calculations'!$F1258) *
                ('Emission Factors'!$H$5:$H$488 = 'GHG emissions calculations'!$H1258),
                0),
          MATCH('GHG emissions calculations'!P$6,'Emission Factors'!$E$5:$P$5,0)),
    "")</f>
        <v>3.22</v>
      </c>
      <c r="Q1258" s="311" t="str">
        <f t="array" ref="Q1258">IFERROR(
    IF(
        INDEX('Emission Factors'!$E$5:$P$488,
              MATCH(1,
                    ('Emission Factors'!$E$5:$E$488 = 'GHG emissions calculations'!$F1258) *
                    ('Emission Factors'!$H$5:$H$488 = 'GHG emissions calculations'!$H1258),
                    0),
              MATCH('GHG emissions calculations'!Q$6, 'Emission Factors'!$E$5:$P$5, 0)) &lt;&gt; "",
        INDEX('Emission Factors'!$E$5:$P$488,
              MATCH(1,
                    ('Emission Factors'!$E$5:$E$488 = 'GHG emissions calculations'!$F1258) *
                    ('Emission Factors'!$H$5:$H$488 = 'GHG emissions calculations'!$H1258),
                    0),
              MATCH('GHG emissions calculations'!Q$6, 'Emission Factors'!$E$5:$P$5, 0)),
        ""),
    "")</f>
        <v>kgCO2e/kg</v>
      </c>
      <c r="R1258" s="311" t="str">
        <f t="array" ref="R1258">IFERROR(
    IF(
        INDEX('Emission Factors'!$E$5:$R$488,
              MATCH(1,
                    ('Emission Factors'!$E$5:$E$488 = 'GHG emissions calculations'!$F1258) *
                    ('Emission Factors'!$H$5:$H$488 = 'GHG emissions calculations'!$H1258),
                    0),
              MATCH('GHG emissions calculations'!R$6, 'Emission Factors'!$E$5:$R$5, 0)) &lt;&gt; "",
        INDEX('Emission Factors'!$E$5:$R$488,
              MATCH(1,
                    ('Emission Factors'!$E$5:$E$488 = 'GHG emissions calculations'!$F1258) *
                    ('Emission Factors'!$H$5:$H$488 = 'GHG emissions calculations'!$H1258),
                    0),
              MATCH('GHG emissions calculations'!R$6, 'Emission Factors'!$E$5:$R$5, 0)),
        ""),
    "")</f>
        <v>Europe</v>
      </c>
      <c r="S1258" s="312">
        <f t="shared" si="2"/>
        <v>0</v>
      </c>
      <c r="T1258" s="23"/>
    </row>
    <row r="1259" ht="15.75" customHeight="1" outlineLevel="1">
      <c r="A1259" s="23"/>
      <c r="B1259" s="71"/>
      <c r="C1259" s="71"/>
      <c r="D1259" s="71"/>
      <c r="E1259" s="314"/>
      <c r="F1259" s="311" t="str">
        <f>Lists!V108</f>
        <v>Glass fibers, low strength - Thermocompression  - Global or unspecified region</v>
      </c>
      <c r="G1259" s="311">
        <f t="array" ref="G1259">XLOOKUP(1,('Emission Factors'!$E$5:$E$488='GHG emissions calculations'!$F1259)*('Emission Factors'!$H$5:$H$488='GHG emissions calculations'!$H1259),INDEX('Emission Factors'!$E$5:$T$488,0,MATCH('GHG emissions calculations'!G$6,'Emission Factors'!$E$5:$T$5,0)),"",0)</f>
        <v>3</v>
      </c>
      <c r="H1259" s="311" t="s">
        <v>237</v>
      </c>
      <c r="I1259" s="312" t="str">
        <f>IF(
    SUMIFS('Import data'!$L$25:$L$80,
           'Import data'!$J$25:$J$80, F1259,
           'Import data'!$G$25:$G$80, 'GHG emissions calculations'!$H1259,
           'Import data'!$I$25:$I$80,$E$1157) &lt;&gt; 0,
    SUMIFS('Import data'!$L$25:$L$80,
           'Import data'!$J$25:$J$80, F1259,
           'Import data'!$G$25:$G$80, 'GHG emissions calculations'!$H1259,
           'Import data'!$I$25:$I$80,$E$1157),
    ""
)</f>
        <v/>
      </c>
      <c r="J1259" s="311" t="str">
        <f t="array" ref="J1259">IF(
    XLOOKUP(F1259, 'Import data'!$J$26:$J$47, 'Import data'!$M$26:$M$47, "", 0) = "Please add the region-specific supplier emission factor or choose a different region available in the IAEG database.",
    "",
    XLOOKUP(F1259, 'Import data'!$J$26:$J$47, 'Import data'!$M$26:$M$47, "", 0)
)</f>
        <v/>
      </c>
      <c r="K1259" s="311" t="str">
        <f t="array" ref="K1259">IFERROR(
    XLOOKUP(F1259,
            _xlws.FILTER('Supplier Emission'!$G$15:$G$49,
                   ('Supplier Emission'!$D$15:$D$49=H1259) * ('Supplier Emission'!$F$15:$F$49=$E$1157)),
            _xlws.FILTER('Supplier Emission'!$I$15:$I$49,
                   ('Supplier Emission'!$D$15:$D$49=H1259) * ('Supplier Emission'!$F$15:$F$49=$E$1157)),
            ""),
    "")</f>
        <v/>
      </c>
      <c r="L1259" s="311" t="str">
        <f t="array" ref="L1259">IFERROR(
    XLOOKUP(F1259,
            _xlws.FILTER('Supplier Emission'!$G$15:$G$49,
                   ('Supplier Emission'!$D$15:$D$49=H1259) * ('Supplier Emission'!$F$15:$F$49=$E$1157)),
            _xlws.FILTER('Supplier Emission'!$J$15:$J$49,
                   ('Supplier Emission'!$D$15:$D$49=H1259) * ('Supplier Emission'!$F$15:$F$49=$E$1157)),
            ""),
    "")</f>
        <v/>
      </c>
      <c r="M1259" s="311" t="str">
        <f t="array" ref="M1259">IFERROR(
    XLOOKUP(F1259,
            _xlws.FILTER('Supplier Emission'!$G$15:$G$49,
                   ('Supplier Emission'!$D$15:$D$49=H1259) * ('Supplier Emission'!$F$15:$F$49=$E$1157)),
            _xlws.FILTER('Supplier Emission'!$M$15:$M$49,
                   ('Supplier Emission'!$D$15:$D$49=H1259) * ('Supplier Emission'!$F$15:$F$49=$E$1157)),
            ""),
    "")</f>
        <v/>
      </c>
      <c r="N1259" s="311" t="str">
        <f t="array" ref="N1259">IFERROR(
    XLOOKUP(F1259,
            _xlws.FILTER('Supplier Emission'!$G$15:$G$49,
                   ('Supplier Emission'!$D$15:$D$49=H1259) * ('Supplier Emission'!$F$15:$F$49=$E$1157)),
            _xlws.FILTER('Supplier Emission'!$H$15:$H$49,
                   ('Supplier Emission'!$D$15:$D$49=H1259) * ('Supplier Emission'!$F$15:$F$49=$E$1157)),
            ""),
    "")</f>
        <v/>
      </c>
      <c r="O1259" s="311" t="str">
        <f t="array" ref="O1259">XLOOKUP(1,('Emission Factors'!$E$5:$E$488='GHG emissions calculations'!$F1259)*('Emission Factors'!$H$5:$H$488='GHG emissions calculations'!$H1259),INDEX('Emission Factors'!$E$5:$T$488,0,MATCH('GHG emissions calculations'!O$6,'Emission Factors'!$E$5:$T$5,0)),"",0)</f>
        <v>Fibres de verre (faible résistance) + Thermocompression</v>
      </c>
      <c r="P1259" s="313">
        <f t="array" ref="P1259">IFERROR(
    INDEX('Emission Factors'!$E$5:$P$488,
          MATCH(1,
                ('Emission Factors'!$E$5:$E$488 = 'GHG emissions calculations'!$F1259) *
                ('Emission Factors'!$H$5:$H$488 = 'GHG emissions calculations'!$H1259),
                0),
          MATCH('GHG emissions calculations'!P$6,'Emission Factors'!$E$5:$P$5,0)),
    "")</f>
        <v>3.22</v>
      </c>
      <c r="Q1259" s="311" t="str">
        <f t="array" ref="Q1259">IFERROR(
    IF(
        INDEX('Emission Factors'!$E$5:$P$488,
              MATCH(1,
                    ('Emission Factors'!$E$5:$E$488 = 'GHG emissions calculations'!$F1259) *
                    ('Emission Factors'!$H$5:$H$488 = 'GHG emissions calculations'!$H1259),
                    0),
              MATCH('GHG emissions calculations'!Q$6, 'Emission Factors'!$E$5:$P$5, 0)) &lt;&gt; "",
        INDEX('Emission Factors'!$E$5:$P$488,
              MATCH(1,
                    ('Emission Factors'!$E$5:$E$488 = 'GHG emissions calculations'!$F1259) *
                    ('Emission Factors'!$H$5:$H$488 = 'GHG emissions calculations'!$H1259),
                    0),
              MATCH('GHG emissions calculations'!Q$6, 'Emission Factors'!$E$5:$P$5, 0)),
        ""),
    "")</f>
        <v>kgCO2e/kg</v>
      </c>
      <c r="R1259" s="311" t="str">
        <f t="array" ref="R1259">IFERROR(
    IF(
        INDEX('Emission Factors'!$E$5:$R$488,
              MATCH(1,
                    ('Emission Factors'!$E$5:$E$488 = 'GHG emissions calculations'!$F1259) *
                    ('Emission Factors'!$H$5:$H$488 = 'GHG emissions calculations'!$H1259),
                    0),
              MATCH('GHG emissions calculations'!R$6, 'Emission Factors'!$E$5:$R$5, 0)) &lt;&gt; "",
        INDEX('Emission Factors'!$E$5:$R$488,
              MATCH(1,
                    ('Emission Factors'!$E$5:$E$488 = 'GHG emissions calculations'!$F1259) *
                    ('Emission Factors'!$H$5:$H$488 = 'GHG emissions calculations'!$H1259),
                    0),
              MATCH('GHG emissions calculations'!R$6, 'Emission Factors'!$E$5:$R$5, 0)),
        ""),
    "")</f>
        <v>Global or unspecified region</v>
      </c>
      <c r="S1259" s="312">
        <f t="shared" si="2"/>
        <v>0</v>
      </c>
      <c r="T1259" s="23"/>
    </row>
    <row r="1260" ht="15.75" customHeight="1" outlineLevel="1">
      <c r="A1260" s="23"/>
      <c r="B1260" s="71"/>
      <c r="C1260" s="71"/>
      <c r="D1260" s="71"/>
      <c r="E1260" s="314"/>
      <c r="F1260" s="311" t="str">
        <f>Lists!V107</f>
        <v>Glass fibers, low strength - Thermocompression  - Middle East</v>
      </c>
      <c r="G1260" s="311" t="str">
        <f t="array" ref="G1260">XLOOKUP(1,('Emission Factors'!$E$5:$E$488='GHG emissions calculations'!$F1260)*('Emission Factors'!$H$5:$H$488='GHG emissions calculations'!$H1260),INDEX('Emission Factors'!$E$5:$T$488,0,MATCH('GHG emissions calculations'!G$6,'Emission Factors'!$E$5:$T$5,0)),"",0)</f>
        <v/>
      </c>
      <c r="H1260" s="311" t="s">
        <v>237</v>
      </c>
      <c r="I1260" s="312" t="str">
        <f>IF(
    SUMIFS('Import data'!$L$25:$L$80,
           'Import data'!$J$25:$J$80, F1260,
           'Import data'!$G$25:$G$80, 'GHG emissions calculations'!$H1260,
           'Import data'!$I$25:$I$80,$E$1157) &lt;&gt; 0,
    SUMIFS('Import data'!$L$25:$L$80,
           'Import data'!$J$25:$J$80, F1260,
           'Import data'!$G$25:$G$80, 'GHG emissions calculations'!$H1260,
           'Import data'!$I$25:$I$80,$E$1157),
    ""
)</f>
        <v/>
      </c>
      <c r="J1260" s="311" t="str">
        <f t="array" ref="J1260">IF(
    XLOOKUP(F1260, 'Import data'!$J$26:$J$47, 'Import data'!$M$26:$M$47, "", 0) = "Please add the region-specific supplier emission factor or choose a different region available in the IAEG database.",
    "",
    XLOOKUP(F1260, 'Import data'!$J$26:$J$47, 'Import data'!$M$26:$M$47, "", 0)
)</f>
        <v/>
      </c>
      <c r="K1260" s="311" t="str">
        <f t="array" ref="K1260">IFERROR(
    XLOOKUP(F1260,
            _xlws.FILTER('Supplier Emission'!$G$15:$G$49,
                   ('Supplier Emission'!$D$15:$D$49=H1260) * ('Supplier Emission'!$F$15:$F$49=$E$1157)),
            _xlws.FILTER('Supplier Emission'!$I$15:$I$49,
                   ('Supplier Emission'!$D$15:$D$49=H1260) * ('Supplier Emission'!$F$15:$F$49=$E$1157)),
            ""),
    "")</f>
        <v/>
      </c>
      <c r="L1260" s="311" t="str">
        <f t="array" ref="L1260">IFERROR(
    XLOOKUP(F1260,
            _xlws.FILTER('Supplier Emission'!$G$15:$G$49,
                   ('Supplier Emission'!$D$15:$D$49=H1260) * ('Supplier Emission'!$F$15:$F$49=$E$1157)),
            _xlws.FILTER('Supplier Emission'!$J$15:$J$49,
                   ('Supplier Emission'!$D$15:$D$49=H1260) * ('Supplier Emission'!$F$15:$F$49=$E$1157)),
            ""),
    "")</f>
        <v/>
      </c>
      <c r="M1260" s="311" t="str">
        <f t="array" ref="M1260">IFERROR(
    XLOOKUP(F1260,
            _xlws.FILTER('Supplier Emission'!$G$15:$G$49,
                   ('Supplier Emission'!$D$15:$D$49=H1260) * ('Supplier Emission'!$F$15:$F$49=$E$1157)),
            _xlws.FILTER('Supplier Emission'!$M$15:$M$49,
                   ('Supplier Emission'!$D$15:$D$49=H1260) * ('Supplier Emission'!$F$15:$F$49=$E$1157)),
            ""),
    "")</f>
        <v/>
      </c>
      <c r="N1260" s="311" t="str">
        <f t="array" ref="N1260">IFERROR(
    XLOOKUP(F1260,
            _xlws.FILTER('Supplier Emission'!$G$15:$G$49,
                   ('Supplier Emission'!$D$15:$D$49=H1260) * ('Supplier Emission'!$F$15:$F$49=$E$1157)),
            _xlws.FILTER('Supplier Emission'!$H$15:$H$49,
                   ('Supplier Emission'!$D$15:$D$49=H1260) * ('Supplier Emission'!$F$15:$F$49=$E$1157)),
            ""),
    "")</f>
        <v/>
      </c>
      <c r="O1260" s="311" t="str">
        <f t="array" ref="O1260">XLOOKUP(1,('Emission Factors'!$E$5:$E$488='GHG emissions calculations'!$F1260)*('Emission Factors'!$H$5:$H$488='GHG emissions calculations'!$H1260),INDEX('Emission Factors'!$E$5:$T$488,0,MATCH('GHG emissions calculations'!O$6,'Emission Factors'!$E$5:$T$5,0)),"",0)</f>
        <v/>
      </c>
      <c r="P1260" s="313" t="str">
        <f t="array" ref="P1260">IFERROR(
    INDEX('Emission Factors'!$E$5:$P$488,
          MATCH(1,
                ('Emission Factors'!$E$5:$E$488 = 'GHG emissions calculations'!$F1260) *
                ('Emission Factors'!$H$5:$H$488 = 'GHG emissions calculations'!$H1260),
                0),
          MATCH('GHG emissions calculations'!P$6,'Emission Factors'!$E$5:$P$5,0)),
    "")</f>
        <v/>
      </c>
      <c r="Q1260" s="311" t="str">
        <f t="array" ref="Q1260">IFERROR(
    IF(
        INDEX('Emission Factors'!$E$5:$P$488,
              MATCH(1,
                    ('Emission Factors'!$E$5:$E$488 = 'GHG emissions calculations'!$F1260) *
                    ('Emission Factors'!$H$5:$H$488 = 'GHG emissions calculations'!$H1260),
                    0),
              MATCH('GHG emissions calculations'!Q$6, 'Emission Factors'!$E$5:$P$5, 0)) &lt;&gt; "",
        INDEX('Emission Factors'!$E$5:$P$488,
              MATCH(1,
                    ('Emission Factors'!$E$5:$E$488 = 'GHG emissions calculations'!$F1260) *
                    ('Emission Factors'!$H$5:$H$488 = 'GHG emissions calculations'!$H1260),
                    0),
              MATCH('GHG emissions calculations'!Q$6, 'Emission Factors'!$E$5:$P$5, 0)),
        ""),
    "")</f>
        <v/>
      </c>
      <c r="R1260" s="311" t="str">
        <f t="array" ref="R1260">IFERROR(
    IF(
        INDEX('Emission Factors'!$E$5:$R$488,
              MATCH(1,
                    ('Emission Factors'!$E$5:$E$488 = 'GHG emissions calculations'!$F1260) *
                    ('Emission Factors'!$H$5:$H$488 = 'GHG emissions calculations'!$H1260),
                    0),
              MATCH('GHG emissions calculations'!R$6, 'Emission Factors'!$E$5:$R$5, 0)) &lt;&gt; "",
        INDEX('Emission Factors'!$E$5:$R$488,
              MATCH(1,
                    ('Emission Factors'!$E$5:$E$488 = 'GHG emissions calculations'!$F1260) *
                    ('Emission Factors'!$H$5:$H$488 = 'GHG emissions calculations'!$H1260),
                    0),
              MATCH('GHG emissions calculations'!R$6, 'Emission Factors'!$E$5:$R$5, 0)),
        ""),
    "")</f>
        <v/>
      </c>
      <c r="S1260" s="312">
        <f t="shared" si="2"/>
        <v>0</v>
      </c>
      <c r="T1260" s="23"/>
    </row>
    <row r="1261" ht="15.75" customHeight="1" outlineLevel="1">
      <c r="A1261" s="23"/>
      <c r="B1261" s="71"/>
      <c r="C1261" s="71"/>
      <c r="D1261" s="71"/>
      <c r="E1261" s="314"/>
      <c r="F1261" s="311" t="str">
        <f>Lists!V106</f>
        <v>Glass fibers, low strength - Thermocompression  - Oceania</v>
      </c>
      <c r="G1261" s="311" t="str">
        <f t="array" ref="G1261">XLOOKUP(1,('Emission Factors'!$E$5:$E$488='GHG emissions calculations'!$F1261)*('Emission Factors'!$H$5:$H$488='GHG emissions calculations'!$H1261),INDEX('Emission Factors'!$E$5:$T$488,0,MATCH('GHG emissions calculations'!G$6,'Emission Factors'!$E$5:$T$5,0)),"",0)</f>
        <v/>
      </c>
      <c r="H1261" s="311" t="s">
        <v>237</v>
      </c>
      <c r="I1261" s="312" t="str">
        <f>IF(
    SUMIFS('Import data'!$L$25:$L$80,
           'Import data'!$J$25:$J$80, F1261,
           'Import data'!$G$25:$G$80, 'GHG emissions calculations'!$H1261,
           'Import data'!$I$25:$I$80,$E$1157) &lt;&gt; 0,
    SUMIFS('Import data'!$L$25:$L$80,
           'Import data'!$J$25:$J$80, F1261,
           'Import data'!$G$25:$G$80, 'GHG emissions calculations'!$H1261,
           'Import data'!$I$25:$I$80,$E$1157),
    ""
)</f>
        <v/>
      </c>
      <c r="J1261" s="311" t="str">
        <f t="array" ref="J1261">IF(
    XLOOKUP(F1261, 'Import data'!$J$26:$J$47, 'Import data'!$M$26:$M$47, "", 0) = "Please add the region-specific supplier emission factor or choose a different region available in the IAEG database.",
    "",
    XLOOKUP(F1261, 'Import data'!$J$26:$J$47, 'Import data'!$M$26:$M$47, "", 0)
)</f>
        <v/>
      </c>
      <c r="K1261" s="311" t="str">
        <f t="array" ref="K1261">IFERROR(
    XLOOKUP(F1261,
            _xlws.FILTER('Supplier Emission'!$G$15:$G$49,
                   ('Supplier Emission'!$D$15:$D$49=H1261) * ('Supplier Emission'!$F$15:$F$49=$E$1157)),
            _xlws.FILTER('Supplier Emission'!$I$15:$I$49,
                   ('Supplier Emission'!$D$15:$D$49=H1261) * ('Supplier Emission'!$F$15:$F$49=$E$1157)),
            ""),
    "")</f>
        <v/>
      </c>
      <c r="L1261" s="311" t="str">
        <f t="array" ref="L1261">IFERROR(
    XLOOKUP(F1261,
            _xlws.FILTER('Supplier Emission'!$G$15:$G$49,
                   ('Supplier Emission'!$D$15:$D$49=H1261) * ('Supplier Emission'!$F$15:$F$49=$E$1157)),
            _xlws.FILTER('Supplier Emission'!$J$15:$J$49,
                   ('Supplier Emission'!$D$15:$D$49=H1261) * ('Supplier Emission'!$F$15:$F$49=$E$1157)),
            ""),
    "")</f>
        <v/>
      </c>
      <c r="M1261" s="311" t="str">
        <f t="array" ref="M1261">IFERROR(
    XLOOKUP(F1261,
            _xlws.FILTER('Supplier Emission'!$G$15:$G$49,
                   ('Supplier Emission'!$D$15:$D$49=H1261) * ('Supplier Emission'!$F$15:$F$49=$E$1157)),
            _xlws.FILTER('Supplier Emission'!$M$15:$M$49,
                   ('Supplier Emission'!$D$15:$D$49=H1261) * ('Supplier Emission'!$F$15:$F$49=$E$1157)),
            ""),
    "")</f>
        <v/>
      </c>
      <c r="N1261" s="311" t="str">
        <f t="array" ref="N1261">IFERROR(
    XLOOKUP(F1261,
            _xlws.FILTER('Supplier Emission'!$G$15:$G$49,
                   ('Supplier Emission'!$D$15:$D$49=H1261) * ('Supplier Emission'!$F$15:$F$49=$E$1157)),
            _xlws.FILTER('Supplier Emission'!$H$15:$H$49,
                   ('Supplier Emission'!$D$15:$D$49=H1261) * ('Supplier Emission'!$F$15:$F$49=$E$1157)),
            ""),
    "")</f>
        <v/>
      </c>
      <c r="O1261" s="311" t="str">
        <f t="array" ref="O1261">XLOOKUP(1,('Emission Factors'!$E$5:$E$488='GHG emissions calculations'!$F1261)*('Emission Factors'!$H$5:$H$488='GHG emissions calculations'!$H1261),INDEX('Emission Factors'!$E$5:$T$488,0,MATCH('GHG emissions calculations'!O$6,'Emission Factors'!$E$5:$T$5,0)),"",0)</f>
        <v/>
      </c>
      <c r="P1261" s="313" t="str">
        <f t="array" ref="P1261">IFERROR(
    INDEX('Emission Factors'!$E$5:$P$488,
          MATCH(1,
                ('Emission Factors'!$E$5:$E$488 = 'GHG emissions calculations'!$F1261) *
                ('Emission Factors'!$H$5:$H$488 = 'GHG emissions calculations'!$H1261),
                0),
          MATCH('GHG emissions calculations'!P$6,'Emission Factors'!$E$5:$P$5,0)),
    "")</f>
        <v/>
      </c>
      <c r="Q1261" s="311" t="str">
        <f t="array" ref="Q1261">IFERROR(
    IF(
        INDEX('Emission Factors'!$E$5:$P$488,
              MATCH(1,
                    ('Emission Factors'!$E$5:$E$488 = 'GHG emissions calculations'!$F1261) *
                    ('Emission Factors'!$H$5:$H$488 = 'GHG emissions calculations'!$H1261),
                    0),
              MATCH('GHG emissions calculations'!Q$6, 'Emission Factors'!$E$5:$P$5, 0)) &lt;&gt; "",
        INDEX('Emission Factors'!$E$5:$P$488,
              MATCH(1,
                    ('Emission Factors'!$E$5:$E$488 = 'GHG emissions calculations'!$F1261) *
                    ('Emission Factors'!$H$5:$H$488 = 'GHG emissions calculations'!$H1261),
                    0),
              MATCH('GHG emissions calculations'!Q$6, 'Emission Factors'!$E$5:$P$5, 0)),
        ""),
    "")</f>
        <v/>
      </c>
      <c r="R1261" s="311" t="str">
        <f t="array" ref="R1261">IFERROR(
    IF(
        INDEX('Emission Factors'!$E$5:$R$488,
              MATCH(1,
                    ('Emission Factors'!$E$5:$E$488 = 'GHG emissions calculations'!$F1261) *
                    ('Emission Factors'!$H$5:$H$488 = 'GHG emissions calculations'!$H1261),
                    0),
              MATCH('GHG emissions calculations'!R$6, 'Emission Factors'!$E$5:$R$5, 0)) &lt;&gt; "",
        INDEX('Emission Factors'!$E$5:$R$488,
              MATCH(1,
                    ('Emission Factors'!$E$5:$E$488 = 'GHG emissions calculations'!$F1261) *
                    ('Emission Factors'!$H$5:$H$488 = 'GHG emissions calculations'!$H1261),
                    0),
              MATCH('GHG emissions calculations'!R$6, 'Emission Factors'!$E$5:$R$5, 0)),
        ""),
    "")</f>
        <v/>
      </c>
      <c r="S1261" s="312">
        <f t="shared" si="2"/>
        <v>0</v>
      </c>
      <c r="T1261" s="23"/>
    </row>
    <row r="1262" ht="15.75" customHeight="1" outlineLevel="1">
      <c r="A1262" s="23"/>
      <c r="B1262" s="71"/>
      <c r="C1262" s="71"/>
      <c r="D1262" s="71"/>
      <c r="E1262" s="314"/>
      <c r="F1262" s="311" t="str">
        <f>Lists!V111</f>
        <v>Glass fibers, low strength - Unspecified process - Africa</v>
      </c>
      <c r="G1262" s="311" t="str">
        <f t="array" ref="G1262">XLOOKUP(1,('Emission Factors'!$E$5:$E$488='GHG emissions calculations'!$F1262)*('Emission Factors'!$H$5:$H$488='GHG emissions calculations'!$H1262),INDEX('Emission Factors'!$E$5:$T$488,0,MATCH('GHG emissions calculations'!G$6,'Emission Factors'!$E$5:$T$5,0)),"",0)</f>
        <v/>
      </c>
      <c r="H1262" s="311" t="s">
        <v>237</v>
      </c>
      <c r="I1262" s="312" t="str">
        <f>IF(
    SUMIFS('Import data'!$L$25:$L$80,
           'Import data'!$J$25:$J$80, F1262,
           'Import data'!$G$25:$G$80, 'GHG emissions calculations'!$H1262,
           'Import data'!$I$25:$I$80,$E$1157) &lt;&gt; 0,
    SUMIFS('Import data'!$L$25:$L$80,
           'Import data'!$J$25:$J$80, F1262,
           'Import data'!$G$25:$G$80, 'GHG emissions calculations'!$H1262,
           'Import data'!$I$25:$I$80,$E$1157),
    ""
)</f>
        <v/>
      </c>
      <c r="J1262" s="311" t="str">
        <f t="array" ref="J1262">IF(
    XLOOKUP(F1262, 'Import data'!$J$26:$J$47, 'Import data'!$M$26:$M$47, "", 0) = "Please add the region-specific supplier emission factor or choose a different region available in the IAEG database.",
    "",
    XLOOKUP(F1262, 'Import data'!$J$26:$J$47, 'Import data'!$M$26:$M$47, "", 0)
)</f>
        <v/>
      </c>
      <c r="K1262" s="311" t="str">
        <f t="array" ref="K1262">IFERROR(
    XLOOKUP(F1262,
            _xlws.FILTER('Supplier Emission'!$G$15:$G$49,
                   ('Supplier Emission'!$D$15:$D$49=H1262) * ('Supplier Emission'!$F$15:$F$49=$E$1157)),
            _xlws.FILTER('Supplier Emission'!$I$15:$I$49,
                   ('Supplier Emission'!$D$15:$D$49=H1262) * ('Supplier Emission'!$F$15:$F$49=$E$1157)),
            ""),
    "")</f>
        <v/>
      </c>
      <c r="L1262" s="311" t="str">
        <f t="array" ref="L1262">IFERROR(
    XLOOKUP(F1262,
            _xlws.FILTER('Supplier Emission'!$G$15:$G$49,
                   ('Supplier Emission'!$D$15:$D$49=H1262) * ('Supplier Emission'!$F$15:$F$49=$E$1157)),
            _xlws.FILTER('Supplier Emission'!$J$15:$J$49,
                   ('Supplier Emission'!$D$15:$D$49=H1262) * ('Supplier Emission'!$F$15:$F$49=$E$1157)),
            ""),
    "")</f>
        <v/>
      </c>
      <c r="M1262" s="311" t="str">
        <f t="array" ref="M1262">IFERROR(
    XLOOKUP(F1262,
            _xlws.FILTER('Supplier Emission'!$G$15:$G$49,
                   ('Supplier Emission'!$D$15:$D$49=H1262) * ('Supplier Emission'!$F$15:$F$49=$E$1157)),
            _xlws.FILTER('Supplier Emission'!$M$15:$M$49,
                   ('Supplier Emission'!$D$15:$D$49=H1262) * ('Supplier Emission'!$F$15:$F$49=$E$1157)),
            ""),
    "")</f>
        <v/>
      </c>
      <c r="N1262" s="311" t="str">
        <f t="array" ref="N1262">IFERROR(
    XLOOKUP(F1262,
            _xlws.FILTER('Supplier Emission'!$G$15:$G$49,
                   ('Supplier Emission'!$D$15:$D$49=H1262) * ('Supplier Emission'!$F$15:$F$49=$E$1157)),
            _xlws.FILTER('Supplier Emission'!$H$15:$H$49,
                   ('Supplier Emission'!$D$15:$D$49=H1262) * ('Supplier Emission'!$F$15:$F$49=$E$1157)),
            ""),
    "")</f>
        <v/>
      </c>
      <c r="O1262" s="311" t="str">
        <f t="array" ref="O1262">XLOOKUP(1,('Emission Factors'!$E$5:$E$488='GHG emissions calculations'!$F1262)*('Emission Factors'!$H$5:$H$488='GHG emissions calculations'!$H1262),INDEX('Emission Factors'!$E$5:$T$488,0,MATCH('GHG emissions calculations'!O$6,'Emission Factors'!$E$5:$T$5,0)),"",0)</f>
        <v/>
      </c>
      <c r="P1262" s="313" t="str">
        <f t="array" ref="P1262">IFERROR(
    INDEX('Emission Factors'!$E$5:$P$488,
          MATCH(1,
                ('Emission Factors'!$E$5:$E$488 = 'GHG emissions calculations'!$F1262) *
                ('Emission Factors'!$H$5:$H$488 = 'GHG emissions calculations'!$H1262),
                0),
          MATCH('GHG emissions calculations'!P$6,'Emission Factors'!$E$5:$P$5,0)),
    "")</f>
        <v/>
      </c>
      <c r="Q1262" s="311" t="str">
        <f t="array" ref="Q1262">IFERROR(
    IF(
        INDEX('Emission Factors'!$E$5:$P$488,
              MATCH(1,
                    ('Emission Factors'!$E$5:$E$488 = 'GHG emissions calculations'!$F1262) *
                    ('Emission Factors'!$H$5:$H$488 = 'GHG emissions calculations'!$H1262),
                    0),
              MATCH('GHG emissions calculations'!Q$6, 'Emission Factors'!$E$5:$P$5, 0)) &lt;&gt; "",
        INDEX('Emission Factors'!$E$5:$P$488,
              MATCH(1,
                    ('Emission Factors'!$E$5:$E$488 = 'GHG emissions calculations'!$F1262) *
                    ('Emission Factors'!$H$5:$H$488 = 'GHG emissions calculations'!$H1262),
                    0),
              MATCH('GHG emissions calculations'!Q$6, 'Emission Factors'!$E$5:$P$5, 0)),
        ""),
    "")</f>
        <v/>
      </c>
      <c r="R1262" s="311" t="str">
        <f t="array" ref="R1262">IFERROR(
    IF(
        INDEX('Emission Factors'!$E$5:$R$488,
              MATCH(1,
                    ('Emission Factors'!$E$5:$E$488 = 'GHG emissions calculations'!$F1262) *
                    ('Emission Factors'!$H$5:$H$488 = 'GHG emissions calculations'!$H1262),
                    0),
              MATCH('GHG emissions calculations'!R$6, 'Emission Factors'!$E$5:$R$5, 0)) &lt;&gt; "",
        INDEX('Emission Factors'!$E$5:$R$488,
              MATCH(1,
                    ('Emission Factors'!$E$5:$E$488 = 'GHG emissions calculations'!$F1262) *
                    ('Emission Factors'!$H$5:$H$488 = 'GHG emissions calculations'!$H1262),
                    0),
              MATCH('GHG emissions calculations'!R$6, 'Emission Factors'!$E$5:$R$5, 0)),
        ""),
    "")</f>
        <v/>
      </c>
      <c r="S1262" s="312">
        <f t="shared" si="2"/>
        <v>0</v>
      </c>
      <c r="T1262" s="23"/>
    </row>
    <row r="1263" ht="15.75" customHeight="1" outlineLevel="1">
      <c r="A1263" s="23"/>
      <c r="B1263" s="71"/>
      <c r="C1263" s="71"/>
      <c r="D1263" s="71"/>
      <c r="E1263" s="314"/>
      <c r="F1263" s="311" t="str">
        <f>Lists!V109</f>
        <v>Glass fibers, low strength - Unspecified process - America</v>
      </c>
      <c r="G1263" s="311" t="str">
        <f t="array" ref="G1263">XLOOKUP(1,('Emission Factors'!$E$5:$E$488='GHG emissions calculations'!$F1263)*('Emission Factors'!$H$5:$H$488='GHG emissions calculations'!$H1263),INDEX('Emission Factors'!$E$5:$T$488,0,MATCH('GHG emissions calculations'!G$6,'Emission Factors'!$E$5:$T$5,0)),"",0)</f>
        <v/>
      </c>
      <c r="H1263" s="311" t="s">
        <v>237</v>
      </c>
      <c r="I1263" s="312" t="str">
        <f>IF(
    SUMIFS('Import data'!$L$25:$L$80,
           'Import data'!$J$25:$J$80, F1263,
           'Import data'!$G$25:$G$80, 'GHG emissions calculations'!$H1263,
           'Import data'!$I$25:$I$80,$E$1157) &lt;&gt; 0,
    SUMIFS('Import data'!$L$25:$L$80,
           'Import data'!$J$25:$J$80, F1263,
           'Import data'!$G$25:$G$80, 'GHG emissions calculations'!$H1263,
           'Import data'!$I$25:$I$80,$E$1157),
    ""
)</f>
        <v/>
      </c>
      <c r="J1263" s="311" t="str">
        <f t="array" ref="J1263">IF(
    XLOOKUP(F1263, 'Import data'!$J$26:$J$47, 'Import data'!$M$26:$M$47, "", 0) = "Please add the region-specific supplier emission factor or choose a different region available in the IAEG database.",
    "",
    XLOOKUP(F1263, 'Import data'!$J$26:$J$47, 'Import data'!$M$26:$M$47, "", 0)
)</f>
        <v/>
      </c>
      <c r="K1263" s="311" t="str">
        <f t="array" ref="K1263">IFERROR(
    XLOOKUP(F1263,
            _xlws.FILTER('Supplier Emission'!$G$15:$G$49,
                   ('Supplier Emission'!$D$15:$D$49=H1263) * ('Supplier Emission'!$F$15:$F$49=$E$1157)),
            _xlws.FILTER('Supplier Emission'!$I$15:$I$49,
                   ('Supplier Emission'!$D$15:$D$49=H1263) * ('Supplier Emission'!$F$15:$F$49=$E$1157)),
            ""),
    "")</f>
        <v/>
      </c>
      <c r="L1263" s="311" t="str">
        <f t="array" ref="L1263">IFERROR(
    XLOOKUP(F1263,
            _xlws.FILTER('Supplier Emission'!$G$15:$G$49,
                   ('Supplier Emission'!$D$15:$D$49=H1263) * ('Supplier Emission'!$F$15:$F$49=$E$1157)),
            _xlws.FILTER('Supplier Emission'!$J$15:$J$49,
                   ('Supplier Emission'!$D$15:$D$49=H1263) * ('Supplier Emission'!$F$15:$F$49=$E$1157)),
            ""),
    "")</f>
        <v/>
      </c>
      <c r="M1263" s="311" t="str">
        <f t="array" ref="M1263">IFERROR(
    XLOOKUP(F1263,
            _xlws.FILTER('Supplier Emission'!$G$15:$G$49,
                   ('Supplier Emission'!$D$15:$D$49=H1263) * ('Supplier Emission'!$F$15:$F$49=$E$1157)),
            _xlws.FILTER('Supplier Emission'!$M$15:$M$49,
                   ('Supplier Emission'!$D$15:$D$49=H1263) * ('Supplier Emission'!$F$15:$F$49=$E$1157)),
            ""),
    "")</f>
        <v/>
      </c>
      <c r="N1263" s="311" t="str">
        <f t="array" ref="N1263">IFERROR(
    XLOOKUP(F1263,
            _xlws.FILTER('Supplier Emission'!$G$15:$G$49,
                   ('Supplier Emission'!$D$15:$D$49=H1263) * ('Supplier Emission'!$F$15:$F$49=$E$1157)),
            _xlws.FILTER('Supplier Emission'!$H$15:$H$49,
                   ('Supplier Emission'!$D$15:$D$49=H1263) * ('Supplier Emission'!$F$15:$F$49=$E$1157)),
            ""),
    "")</f>
        <v/>
      </c>
      <c r="O1263" s="311" t="str">
        <f t="array" ref="O1263">XLOOKUP(1,('Emission Factors'!$E$5:$E$488='GHG emissions calculations'!$F1263)*('Emission Factors'!$H$5:$H$488='GHG emissions calculations'!$H1263),INDEX('Emission Factors'!$E$5:$T$488,0,MATCH('GHG emissions calculations'!O$6,'Emission Factors'!$E$5:$T$5,0)),"",0)</f>
        <v/>
      </c>
      <c r="P1263" s="313" t="str">
        <f t="array" ref="P1263">IFERROR(
    INDEX('Emission Factors'!$E$5:$P$488,
          MATCH(1,
                ('Emission Factors'!$E$5:$E$488 = 'GHG emissions calculations'!$F1263) *
                ('Emission Factors'!$H$5:$H$488 = 'GHG emissions calculations'!$H1263),
                0),
          MATCH('GHG emissions calculations'!P$6,'Emission Factors'!$E$5:$P$5,0)),
    "")</f>
        <v/>
      </c>
      <c r="Q1263" s="311" t="str">
        <f t="array" ref="Q1263">IFERROR(
    IF(
        INDEX('Emission Factors'!$E$5:$P$488,
              MATCH(1,
                    ('Emission Factors'!$E$5:$E$488 = 'GHG emissions calculations'!$F1263) *
                    ('Emission Factors'!$H$5:$H$488 = 'GHG emissions calculations'!$H1263),
                    0),
              MATCH('GHG emissions calculations'!Q$6, 'Emission Factors'!$E$5:$P$5, 0)) &lt;&gt; "",
        INDEX('Emission Factors'!$E$5:$P$488,
              MATCH(1,
                    ('Emission Factors'!$E$5:$E$488 = 'GHG emissions calculations'!$F1263) *
                    ('Emission Factors'!$H$5:$H$488 = 'GHG emissions calculations'!$H1263),
                    0),
              MATCH('GHG emissions calculations'!Q$6, 'Emission Factors'!$E$5:$P$5, 0)),
        ""),
    "")</f>
        <v/>
      </c>
      <c r="R1263" s="311" t="str">
        <f t="array" ref="R1263">IFERROR(
    IF(
        INDEX('Emission Factors'!$E$5:$R$488,
              MATCH(1,
                    ('Emission Factors'!$E$5:$E$488 = 'GHG emissions calculations'!$F1263) *
                    ('Emission Factors'!$H$5:$H$488 = 'GHG emissions calculations'!$H1263),
                    0),
              MATCH('GHG emissions calculations'!R$6, 'Emission Factors'!$E$5:$R$5, 0)) &lt;&gt; "",
        INDEX('Emission Factors'!$E$5:$R$488,
              MATCH(1,
                    ('Emission Factors'!$E$5:$E$488 = 'GHG emissions calculations'!$F1263) *
                    ('Emission Factors'!$H$5:$H$488 = 'GHG emissions calculations'!$H1263),
                    0),
              MATCH('GHG emissions calculations'!R$6, 'Emission Factors'!$E$5:$R$5, 0)),
        ""),
    "")</f>
        <v/>
      </c>
      <c r="S1263" s="312">
        <f t="shared" si="2"/>
        <v>0</v>
      </c>
      <c r="T1263" s="23"/>
    </row>
    <row r="1264" ht="15.75" customHeight="1" outlineLevel="1">
      <c r="A1264" s="23"/>
      <c r="B1264" s="71"/>
      <c r="C1264" s="71"/>
      <c r="D1264" s="71"/>
      <c r="E1264" s="314"/>
      <c r="F1264" s="311" t="str">
        <f>Lists!V112</f>
        <v>Glass fibers, low strength - Unspecified process - Asia</v>
      </c>
      <c r="G1264" s="311" t="str">
        <f t="array" ref="G1264">XLOOKUP(1,('Emission Factors'!$E$5:$E$488='GHG emissions calculations'!$F1264)*('Emission Factors'!$H$5:$H$488='GHG emissions calculations'!$H1264),INDEX('Emission Factors'!$E$5:$T$488,0,MATCH('GHG emissions calculations'!G$6,'Emission Factors'!$E$5:$T$5,0)),"",0)</f>
        <v/>
      </c>
      <c r="H1264" s="311" t="s">
        <v>237</v>
      </c>
      <c r="I1264" s="312" t="str">
        <f>IF(
    SUMIFS('Import data'!$L$25:$L$80,
           'Import data'!$J$25:$J$80, F1264,
           'Import data'!$G$25:$G$80, 'GHG emissions calculations'!$H1264,
           'Import data'!$I$25:$I$80,$E$1157) &lt;&gt; 0,
    SUMIFS('Import data'!$L$25:$L$80,
           'Import data'!$J$25:$J$80, F1264,
           'Import data'!$G$25:$G$80, 'GHG emissions calculations'!$H1264,
           'Import data'!$I$25:$I$80,$E$1157),
    ""
)</f>
        <v/>
      </c>
      <c r="J1264" s="311" t="str">
        <f t="array" ref="J1264">IF(
    XLOOKUP(F1264, 'Import data'!$J$26:$J$47, 'Import data'!$M$26:$M$47, "", 0) = "Please add the region-specific supplier emission factor or choose a different region available in the IAEG database.",
    "",
    XLOOKUP(F1264, 'Import data'!$J$26:$J$47, 'Import data'!$M$26:$M$47, "", 0)
)</f>
        <v/>
      </c>
      <c r="K1264" s="311" t="str">
        <f t="array" ref="K1264">IFERROR(
    XLOOKUP(F1264,
            _xlws.FILTER('Supplier Emission'!$G$15:$G$49,
                   ('Supplier Emission'!$D$15:$D$49=H1264) * ('Supplier Emission'!$F$15:$F$49=$E$1157)),
            _xlws.FILTER('Supplier Emission'!$I$15:$I$49,
                   ('Supplier Emission'!$D$15:$D$49=H1264) * ('Supplier Emission'!$F$15:$F$49=$E$1157)),
            ""),
    "")</f>
        <v/>
      </c>
      <c r="L1264" s="311" t="str">
        <f t="array" ref="L1264">IFERROR(
    XLOOKUP(F1264,
            _xlws.FILTER('Supplier Emission'!$G$15:$G$49,
                   ('Supplier Emission'!$D$15:$D$49=H1264) * ('Supplier Emission'!$F$15:$F$49=$E$1157)),
            _xlws.FILTER('Supplier Emission'!$J$15:$J$49,
                   ('Supplier Emission'!$D$15:$D$49=H1264) * ('Supplier Emission'!$F$15:$F$49=$E$1157)),
            ""),
    "")</f>
        <v/>
      </c>
      <c r="M1264" s="311" t="str">
        <f t="array" ref="M1264">IFERROR(
    XLOOKUP(F1264,
            _xlws.FILTER('Supplier Emission'!$G$15:$G$49,
                   ('Supplier Emission'!$D$15:$D$49=H1264) * ('Supplier Emission'!$F$15:$F$49=$E$1157)),
            _xlws.FILTER('Supplier Emission'!$M$15:$M$49,
                   ('Supplier Emission'!$D$15:$D$49=H1264) * ('Supplier Emission'!$F$15:$F$49=$E$1157)),
            ""),
    "")</f>
        <v/>
      </c>
      <c r="N1264" s="311" t="str">
        <f t="array" ref="N1264">IFERROR(
    XLOOKUP(F1264,
            _xlws.FILTER('Supplier Emission'!$G$15:$G$49,
                   ('Supplier Emission'!$D$15:$D$49=H1264) * ('Supplier Emission'!$F$15:$F$49=$E$1157)),
            _xlws.FILTER('Supplier Emission'!$H$15:$H$49,
                   ('Supplier Emission'!$D$15:$D$49=H1264) * ('Supplier Emission'!$F$15:$F$49=$E$1157)),
            ""),
    "")</f>
        <v/>
      </c>
      <c r="O1264" s="311" t="str">
        <f t="array" ref="O1264">XLOOKUP(1,('Emission Factors'!$E$5:$E$488='GHG emissions calculations'!$F1264)*('Emission Factors'!$H$5:$H$488='GHG emissions calculations'!$H1264),INDEX('Emission Factors'!$E$5:$T$488,0,MATCH('GHG emissions calculations'!O$6,'Emission Factors'!$E$5:$T$5,0)),"",0)</f>
        <v/>
      </c>
      <c r="P1264" s="313" t="str">
        <f t="array" ref="P1264">IFERROR(
    INDEX('Emission Factors'!$E$5:$P$488,
          MATCH(1,
                ('Emission Factors'!$E$5:$E$488 = 'GHG emissions calculations'!$F1264) *
                ('Emission Factors'!$H$5:$H$488 = 'GHG emissions calculations'!$H1264),
                0),
          MATCH('GHG emissions calculations'!P$6,'Emission Factors'!$E$5:$P$5,0)),
    "")</f>
        <v/>
      </c>
      <c r="Q1264" s="311" t="str">
        <f t="array" ref="Q1264">IFERROR(
    IF(
        INDEX('Emission Factors'!$E$5:$P$488,
              MATCH(1,
                    ('Emission Factors'!$E$5:$E$488 = 'GHG emissions calculations'!$F1264) *
                    ('Emission Factors'!$H$5:$H$488 = 'GHG emissions calculations'!$H1264),
                    0),
              MATCH('GHG emissions calculations'!Q$6, 'Emission Factors'!$E$5:$P$5, 0)) &lt;&gt; "",
        INDEX('Emission Factors'!$E$5:$P$488,
              MATCH(1,
                    ('Emission Factors'!$E$5:$E$488 = 'GHG emissions calculations'!$F1264) *
                    ('Emission Factors'!$H$5:$H$488 = 'GHG emissions calculations'!$H1264),
                    0),
              MATCH('GHG emissions calculations'!Q$6, 'Emission Factors'!$E$5:$P$5, 0)),
        ""),
    "")</f>
        <v/>
      </c>
      <c r="R1264" s="311" t="str">
        <f t="array" ref="R1264">IFERROR(
    IF(
        INDEX('Emission Factors'!$E$5:$R$488,
              MATCH(1,
                    ('Emission Factors'!$E$5:$E$488 = 'GHG emissions calculations'!$F1264) *
                    ('Emission Factors'!$H$5:$H$488 = 'GHG emissions calculations'!$H1264),
                    0),
              MATCH('GHG emissions calculations'!R$6, 'Emission Factors'!$E$5:$R$5, 0)) &lt;&gt; "",
        INDEX('Emission Factors'!$E$5:$R$488,
              MATCH(1,
                    ('Emission Factors'!$E$5:$E$488 = 'GHG emissions calculations'!$F1264) *
                    ('Emission Factors'!$H$5:$H$488 = 'GHG emissions calculations'!$H1264),
                    0),
              MATCH('GHG emissions calculations'!R$6, 'Emission Factors'!$E$5:$R$5, 0)),
        ""),
    "")</f>
        <v/>
      </c>
      <c r="S1264" s="312">
        <f t="shared" si="2"/>
        <v>0</v>
      </c>
      <c r="T1264" s="23"/>
    </row>
    <row r="1265" ht="15.75" customHeight="1" outlineLevel="1">
      <c r="A1265" s="23"/>
      <c r="B1265" s="71"/>
      <c r="C1265" s="71"/>
      <c r="D1265" s="71"/>
      <c r="E1265" s="314"/>
      <c r="F1265" s="311" t="str">
        <f>Lists!V110</f>
        <v>Glass fibers, low strength - Unspecified process - Europe</v>
      </c>
      <c r="G1265" s="311" t="str">
        <f t="array" ref="G1265">XLOOKUP(1,('Emission Factors'!$E$5:$E$488='GHG emissions calculations'!$F1265)*('Emission Factors'!$H$5:$H$488='GHG emissions calculations'!$H1265),INDEX('Emission Factors'!$E$5:$T$488,0,MATCH('GHG emissions calculations'!G$6,'Emission Factors'!$E$5:$T$5,0)),"",0)</f>
        <v/>
      </c>
      <c r="H1265" s="311" t="s">
        <v>237</v>
      </c>
      <c r="I1265" s="312" t="str">
        <f>IF(
    SUMIFS('Import data'!$L$25:$L$80,
           'Import data'!$J$25:$J$80, F1265,
           'Import data'!$G$25:$G$80, 'GHG emissions calculations'!$H1265,
           'Import data'!$I$25:$I$80,$E$1157) &lt;&gt; 0,
    SUMIFS('Import data'!$L$25:$L$80,
           'Import data'!$J$25:$J$80, F1265,
           'Import data'!$G$25:$G$80, 'GHG emissions calculations'!$H1265,
           'Import data'!$I$25:$I$80,$E$1157),
    ""
)</f>
        <v/>
      </c>
      <c r="J1265" s="311" t="str">
        <f t="array" ref="J1265">IF(
    XLOOKUP(F1265, 'Import data'!$J$26:$J$47, 'Import data'!$M$26:$M$47, "", 0) = "Please add the region-specific supplier emission factor or choose a different region available in the IAEG database.",
    "",
    XLOOKUP(F1265, 'Import data'!$J$26:$J$47, 'Import data'!$M$26:$M$47, "", 0)
)</f>
        <v/>
      </c>
      <c r="K1265" s="311" t="str">
        <f t="array" ref="K1265">IFERROR(
    XLOOKUP(F1265,
            _xlws.FILTER('Supplier Emission'!$G$15:$G$49,
                   ('Supplier Emission'!$D$15:$D$49=H1265) * ('Supplier Emission'!$F$15:$F$49=$E$1157)),
            _xlws.FILTER('Supplier Emission'!$I$15:$I$49,
                   ('Supplier Emission'!$D$15:$D$49=H1265) * ('Supplier Emission'!$F$15:$F$49=$E$1157)),
            ""),
    "")</f>
        <v/>
      </c>
      <c r="L1265" s="311" t="str">
        <f t="array" ref="L1265">IFERROR(
    XLOOKUP(F1265,
            _xlws.FILTER('Supplier Emission'!$G$15:$G$49,
                   ('Supplier Emission'!$D$15:$D$49=H1265) * ('Supplier Emission'!$F$15:$F$49=$E$1157)),
            _xlws.FILTER('Supplier Emission'!$J$15:$J$49,
                   ('Supplier Emission'!$D$15:$D$49=H1265) * ('Supplier Emission'!$F$15:$F$49=$E$1157)),
            ""),
    "")</f>
        <v/>
      </c>
      <c r="M1265" s="311" t="str">
        <f t="array" ref="M1265">IFERROR(
    XLOOKUP(F1265,
            _xlws.FILTER('Supplier Emission'!$G$15:$G$49,
                   ('Supplier Emission'!$D$15:$D$49=H1265) * ('Supplier Emission'!$F$15:$F$49=$E$1157)),
            _xlws.FILTER('Supplier Emission'!$M$15:$M$49,
                   ('Supplier Emission'!$D$15:$D$49=H1265) * ('Supplier Emission'!$F$15:$F$49=$E$1157)),
            ""),
    "")</f>
        <v/>
      </c>
      <c r="N1265" s="311" t="str">
        <f t="array" ref="N1265">IFERROR(
    XLOOKUP(F1265,
            _xlws.FILTER('Supplier Emission'!$G$15:$G$49,
                   ('Supplier Emission'!$D$15:$D$49=H1265) * ('Supplier Emission'!$F$15:$F$49=$E$1157)),
            _xlws.FILTER('Supplier Emission'!$H$15:$H$49,
                   ('Supplier Emission'!$D$15:$D$49=H1265) * ('Supplier Emission'!$F$15:$F$49=$E$1157)),
            ""),
    "")</f>
        <v/>
      </c>
      <c r="O1265" s="311" t="str">
        <f t="array" ref="O1265">XLOOKUP(1,('Emission Factors'!$E$5:$E$488='GHG emissions calculations'!$F1265)*('Emission Factors'!$H$5:$H$488='GHG emissions calculations'!$H1265),INDEX('Emission Factors'!$E$5:$T$488,0,MATCH('GHG emissions calculations'!O$6,'Emission Factors'!$E$5:$T$5,0)),"",0)</f>
        <v/>
      </c>
      <c r="P1265" s="313" t="str">
        <f t="array" ref="P1265">IFERROR(
    INDEX('Emission Factors'!$E$5:$P$488,
          MATCH(1,
                ('Emission Factors'!$E$5:$E$488 = 'GHG emissions calculations'!$F1265) *
                ('Emission Factors'!$H$5:$H$488 = 'GHG emissions calculations'!$H1265),
                0),
          MATCH('GHG emissions calculations'!P$6,'Emission Factors'!$E$5:$P$5,0)),
    "")</f>
        <v/>
      </c>
      <c r="Q1265" s="311" t="str">
        <f t="array" ref="Q1265">IFERROR(
    IF(
        INDEX('Emission Factors'!$E$5:$P$488,
              MATCH(1,
                    ('Emission Factors'!$E$5:$E$488 = 'GHG emissions calculations'!$F1265) *
                    ('Emission Factors'!$H$5:$H$488 = 'GHG emissions calculations'!$H1265),
                    0),
              MATCH('GHG emissions calculations'!Q$6, 'Emission Factors'!$E$5:$P$5, 0)) &lt;&gt; "",
        INDEX('Emission Factors'!$E$5:$P$488,
              MATCH(1,
                    ('Emission Factors'!$E$5:$E$488 = 'GHG emissions calculations'!$F1265) *
                    ('Emission Factors'!$H$5:$H$488 = 'GHG emissions calculations'!$H1265),
                    0),
              MATCH('GHG emissions calculations'!Q$6, 'Emission Factors'!$E$5:$P$5, 0)),
        ""),
    "")</f>
        <v/>
      </c>
      <c r="R1265" s="311" t="str">
        <f t="array" ref="R1265">IFERROR(
    IF(
        INDEX('Emission Factors'!$E$5:$R$488,
              MATCH(1,
                    ('Emission Factors'!$E$5:$E$488 = 'GHG emissions calculations'!$F1265) *
                    ('Emission Factors'!$H$5:$H$488 = 'GHG emissions calculations'!$H1265),
                    0),
              MATCH('GHG emissions calculations'!R$6, 'Emission Factors'!$E$5:$R$5, 0)) &lt;&gt; "",
        INDEX('Emission Factors'!$E$5:$R$488,
              MATCH(1,
                    ('Emission Factors'!$E$5:$E$488 = 'GHG emissions calculations'!$F1265) *
                    ('Emission Factors'!$H$5:$H$488 = 'GHG emissions calculations'!$H1265),
                    0),
              MATCH('GHG emissions calculations'!R$6, 'Emission Factors'!$E$5:$R$5, 0)),
        ""),
    "")</f>
        <v/>
      </c>
      <c r="S1265" s="312">
        <f t="shared" si="2"/>
        <v>0</v>
      </c>
      <c r="T1265" s="23"/>
    </row>
    <row r="1266" ht="15.75" customHeight="1" outlineLevel="1">
      <c r="A1266" s="23"/>
      <c r="B1266" s="71"/>
      <c r="C1266" s="71"/>
      <c r="D1266" s="71"/>
      <c r="E1266" s="314"/>
      <c r="F1266" s="311" t="str">
        <f>Lists!V115</f>
        <v>Glass fibers, low strength - Unspecified process - Global or unspecified region</v>
      </c>
      <c r="G1266" s="311">
        <f t="array" ref="G1266">XLOOKUP(1,('Emission Factors'!$E$5:$E$488='GHG emissions calculations'!$F1266)*('Emission Factors'!$H$5:$H$488='GHG emissions calculations'!$H1266),INDEX('Emission Factors'!$E$5:$T$488,0,MATCH('GHG emissions calculations'!G$6,'Emission Factors'!$E$5:$T$5,0)),"",0)</f>
        <v>3</v>
      </c>
      <c r="H1266" s="311" t="s">
        <v>237</v>
      </c>
      <c r="I1266" s="312" t="str">
        <f>IF(
    SUMIFS('Import data'!$L$25:$L$80,
           'Import data'!$J$25:$J$80, F1266,
           'Import data'!$G$25:$G$80, 'GHG emissions calculations'!$H1266,
           'Import data'!$I$25:$I$80,$E$1157) &lt;&gt; 0,
    SUMIFS('Import data'!$L$25:$L$80,
           'Import data'!$J$25:$J$80, F1266,
           'Import data'!$G$25:$G$80, 'GHG emissions calculations'!$H1266,
           'Import data'!$I$25:$I$80,$E$1157),
    ""
)</f>
        <v/>
      </c>
      <c r="J1266" s="311" t="str">
        <f t="array" ref="J1266">IF(
    XLOOKUP(F1266, 'Import data'!$J$26:$J$47, 'Import data'!$M$26:$M$47, "", 0) = "Please add the region-specific supplier emission factor or choose a different region available in the IAEG database.",
    "",
    XLOOKUP(F1266, 'Import data'!$J$26:$J$47, 'Import data'!$M$26:$M$47, "", 0)
)</f>
        <v/>
      </c>
      <c r="K1266" s="311" t="str">
        <f t="array" ref="K1266">IFERROR(
    XLOOKUP(F1266,
            _xlws.FILTER('Supplier Emission'!$G$15:$G$49,
                   ('Supplier Emission'!$D$15:$D$49=H1266) * ('Supplier Emission'!$F$15:$F$49=$E$1157)),
            _xlws.FILTER('Supplier Emission'!$I$15:$I$49,
                   ('Supplier Emission'!$D$15:$D$49=H1266) * ('Supplier Emission'!$F$15:$F$49=$E$1157)),
            ""),
    "")</f>
        <v/>
      </c>
      <c r="L1266" s="311" t="str">
        <f t="array" ref="L1266">IFERROR(
    XLOOKUP(F1266,
            _xlws.FILTER('Supplier Emission'!$G$15:$G$49,
                   ('Supplier Emission'!$D$15:$D$49=H1266) * ('Supplier Emission'!$F$15:$F$49=$E$1157)),
            _xlws.FILTER('Supplier Emission'!$J$15:$J$49,
                   ('Supplier Emission'!$D$15:$D$49=H1266) * ('Supplier Emission'!$F$15:$F$49=$E$1157)),
            ""),
    "")</f>
        <v/>
      </c>
      <c r="M1266" s="311" t="str">
        <f t="array" ref="M1266">IFERROR(
    XLOOKUP(F1266,
            _xlws.FILTER('Supplier Emission'!$G$15:$G$49,
                   ('Supplier Emission'!$D$15:$D$49=H1266) * ('Supplier Emission'!$F$15:$F$49=$E$1157)),
            _xlws.FILTER('Supplier Emission'!$M$15:$M$49,
                   ('Supplier Emission'!$D$15:$D$49=H1266) * ('Supplier Emission'!$F$15:$F$49=$E$1157)),
            ""),
    "")</f>
        <v/>
      </c>
      <c r="N1266" s="311" t="str">
        <f t="array" ref="N1266">IFERROR(
    XLOOKUP(F1266,
            _xlws.FILTER('Supplier Emission'!$G$15:$G$49,
                   ('Supplier Emission'!$D$15:$D$49=H1266) * ('Supplier Emission'!$F$15:$F$49=$E$1157)),
            _xlws.FILTER('Supplier Emission'!$H$15:$H$49,
                   ('Supplier Emission'!$D$15:$D$49=H1266) * ('Supplier Emission'!$F$15:$F$49=$E$1157)),
            ""),
    "")</f>
        <v/>
      </c>
      <c r="O1266" s="311" t="str">
        <f t="array" ref="O1266">XLOOKUP(1,('Emission Factors'!$E$5:$E$488='GHG emissions calculations'!$F1266)*('Emission Factors'!$H$5:$H$488='GHG emissions calculations'!$H1266),INDEX('Emission Factors'!$E$5:$T$488,0,MATCH('GHG emissions calculations'!O$6,'Emission Factors'!$E$5:$T$5,0)),"",0)</f>
        <v>Processed  Glass fibers (low strength) </v>
      </c>
      <c r="P1266" s="313">
        <f t="array" ref="P1266">IFERROR(
    INDEX('Emission Factors'!$E$5:$P$488,
          MATCH(1,
                ('Emission Factors'!$E$5:$E$488 = 'GHG emissions calculations'!$F1266) *
                ('Emission Factors'!$H$5:$H$488 = 'GHG emissions calculations'!$H1266),
                0),
          MATCH('GHG emissions calculations'!P$6,'Emission Factors'!$E$5:$P$5,0)),
    "")</f>
        <v>4.83</v>
      </c>
      <c r="Q1266" s="311" t="str">
        <f t="array" ref="Q1266">IFERROR(
    IF(
        INDEX('Emission Factors'!$E$5:$P$488,
              MATCH(1,
                    ('Emission Factors'!$E$5:$E$488 = 'GHG emissions calculations'!$F1266) *
                    ('Emission Factors'!$H$5:$H$488 = 'GHG emissions calculations'!$H1266),
                    0),
              MATCH('GHG emissions calculations'!Q$6, 'Emission Factors'!$E$5:$P$5, 0)) &lt;&gt; "",
        INDEX('Emission Factors'!$E$5:$P$488,
              MATCH(1,
                    ('Emission Factors'!$E$5:$E$488 = 'GHG emissions calculations'!$F1266) *
                    ('Emission Factors'!$H$5:$H$488 = 'GHG emissions calculations'!$H1266),
                    0),
              MATCH('GHG emissions calculations'!Q$6, 'Emission Factors'!$E$5:$P$5, 0)),
        ""),
    "")</f>
        <v>kgCO2e/kg</v>
      </c>
      <c r="R1266" s="311" t="str">
        <f t="array" ref="R1266">IFERROR(
    IF(
        INDEX('Emission Factors'!$E$5:$R$488,
              MATCH(1,
                    ('Emission Factors'!$E$5:$E$488 = 'GHG emissions calculations'!$F1266) *
                    ('Emission Factors'!$H$5:$H$488 = 'GHG emissions calculations'!$H1266),
                    0),
              MATCH('GHG emissions calculations'!R$6, 'Emission Factors'!$E$5:$R$5, 0)) &lt;&gt; "",
        INDEX('Emission Factors'!$E$5:$R$488,
              MATCH(1,
                    ('Emission Factors'!$E$5:$E$488 = 'GHG emissions calculations'!$F1266) *
                    ('Emission Factors'!$H$5:$H$488 = 'GHG emissions calculations'!$H1266),
                    0),
              MATCH('GHG emissions calculations'!R$6, 'Emission Factors'!$E$5:$R$5, 0)),
        ""),
    "")</f>
        <v>Global or unspecified region</v>
      </c>
      <c r="S1266" s="312">
        <f t="shared" si="2"/>
        <v>0</v>
      </c>
      <c r="T1266" s="23"/>
    </row>
    <row r="1267" ht="15.75" customHeight="1" outlineLevel="1">
      <c r="A1267" s="23"/>
      <c r="B1267" s="71"/>
      <c r="C1267" s="71"/>
      <c r="D1267" s="71"/>
      <c r="E1267" s="314"/>
      <c r="F1267" s="311" t="str">
        <f>Lists!V114</f>
        <v>Glass fibers, low strength - Unspecified process - Middle East</v>
      </c>
      <c r="G1267" s="311" t="str">
        <f t="array" ref="G1267">XLOOKUP(1,('Emission Factors'!$E$5:$E$488='GHG emissions calculations'!$F1267)*('Emission Factors'!$H$5:$H$488='GHG emissions calculations'!$H1267),INDEX('Emission Factors'!$E$5:$T$488,0,MATCH('GHG emissions calculations'!G$6,'Emission Factors'!$E$5:$T$5,0)),"",0)</f>
        <v/>
      </c>
      <c r="H1267" s="311" t="s">
        <v>237</v>
      </c>
      <c r="I1267" s="312" t="str">
        <f>IF(
    SUMIFS('Import data'!$L$25:$L$80,
           'Import data'!$J$25:$J$80, F1267,
           'Import data'!$G$25:$G$80, 'GHG emissions calculations'!$H1267,
           'Import data'!$I$25:$I$80,$E$1157) &lt;&gt; 0,
    SUMIFS('Import data'!$L$25:$L$80,
           'Import data'!$J$25:$J$80, F1267,
           'Import data'!$G$25:$G$80, 'GHG emissions calculations'!$H1267,
           'Import data'!$I$25:$I$80,$E$1157),
    ""
)</f>
        <v/>
      </c>
      <c r="J1267" s="311" t="str">
        <f t="array" ref="J1267">IF(
    XLOOKUP(F1267, 'Import data'!$J$26:$J$47, 'Import data'!$M$26:$M$47, "", 0) = "Please add the region-specific supplier emission factor or choose a different region available in the IAEG database.",
    "",
    XLOOKUP(F1267, 'Import data'!$J$26:$J$47, 'Import data'!$M$26:$M$47, "", 0)
)</f>
        <v/>
      </c>
      <c r="K1267" s="311" t="str">
        <f t="array" ref="K1267">IFERROR(
    XLOOKUP(F1267,
            _xlws.FILTER('Supplier Emission'!$G$15:$G$49,
                   ('Supplier Emission'!$D$15:$D$49=H1267) * ('Supplier Emission'!$F$15:$F$49=$E$1157)),
            _xlws.FILTER('Supplier Emission'!$I$15:$I$49,
                   ('Supplier Emission'!$D$15:$D$49=H1267) * ('Supplier Emission'!$F$15:$F$49=$E$1157)),
            ""),
    "")</f>
        <v/>
      </c>
      <c r="L1267" s="311" t="str">
        <f t="array" ref="L1267">IFERROR(
    XLOOKUP(F1267,
            _xlws.FILTER('Supplier Emission'!$G$15:$G$49,
                   ('Supplier Emission'!$D$15:$D$49=H1267) * ('Supplier Emission'!$F$15:$F$49=$E$1157)),
            _xlws.FILTER('Supplier Emission'!$J$15:$J$49,
                   ('Supplier Emission'!$D$15:$D$49=H1267) * ('Supplier Emission'!$F$15:$F$49=$E$1157)),
            ""),
    "")</f>
        <v/>
      </c>
      <c r="M1267" s="311" t="str">
        <f t="array" ref="M1267">IFERROR(
    XLOOKUP(F1267,
            _xlws.FILTER('Supplier Emission'!$G$15:$G$49,
                   ('Supplier Emission'!$D$15:$D$49=H1267) * ('Supplier Emission'!$F$15:$F$49=$E$1157)),
            _xlws.FILTER('Supplier Emission'!$M$15:$M$49,
                   ('Supplier Emission'!$D$15:$D$49=H1267) * ('Supplier Emission'!$F$15:$F$49=$E$1157)),
            ""),
    "")</f>
        <v/>
      </c>
      <c r="N1267" s="311" t="str">
        <f t="array" ref="N1267">IFERROR(
    XLOOKUP(F1267,
            _xlws.FILTER('Supplier Emission'!$G$15:$G$49,
                   ('Supplier Emission'!$D$15:$D$49=H1267) * ('Supplier Emission'!$F$15:$F$49=$E$1157)),
            _xlws.FILTER('Supplier Emission'!$H$15:$H$49,
                   ('Supplier Emission'!$D$15:$D$49=H1267) * ('Supplier Emission'!$F$15:$F$49=$E$1157)),
            ""),
    "")</f>
        <v/>
      </c>
      <c r="O1267" s="311" t="str">
        <f t="array" ref="O1267">XLOOKUP(1,('Emission Factors'!$E$5:$E$488='GHG emissions calculations'!$F1267)*('Emission Factors'!$H$5:$H$488='GHG emissions calculations'!$H1267),INDEX('Emission Factors'!$E$5:$T$488,0,MATCH('GHG emissions calculations'!O$6,'Emission Factors'!$E$5:$T$5,0)),"",0)</f>
        <v/>
      </c>
      <c r="P1267" s="313" t="str">
        <f t="array" ref="P1267">IFERROR(
    INDEX('Emission Factors'!$E$5:$P$488,
          MATCH(1,
                ('Emission Factors'!$E$5:$E$488 = 'GHG emissions calculations'!$F1267) *
                ('Emission Factors'!$H$5:$H$488 = 'GHG emissions calculations'!$H1267),
                0),
          MATCH('GHG emissions calculations'!P$6,'Emission Factors'!$E$5:$P$5,0)),
    "")</f>
        <v/>
      </c>
      <c r="Q1267" s="311" t="str">
        <f t="array" ref="Q1267">IFERROR(
    IF(
        INDEX('Emission Factors'!$E$5:$P$488,
              MATCH(1,
                    ('Emission Factors'!$E$5:$E$488 = 'GHG emissions calculations'!$F1267) *
                    ('Emission Factors'!$H$5:$H$488 = 'GHG emissions calculations'!$H1267),
                    0),
              MATCH('GHG emissions calculations'!Q$6, 'Emission Factors'!$E$5:$P$5, 0)) &lt;&gt; "",
        INDEX('Emission Factors'!$E$5:$P$488,
              MATCH(1,
                    ('Emission Factors'!$E$5:$E$488 = 'GHG emissions calculations'!$F1267) *
                    ('Emission Factors'!$H$5:$H$488 = 'GHG emissions calculations'!$H1267),
                    0),
              MATCH('GHG emissions calculations'!Q$6, 'Emission Factors'!$E$5:$P$5, 0)),
        ""),
    "")</f>
        <v/>
      </c>
      <c r="R1267" s="311" t="str">
        <f t="array" ref="R1267">IFERROR(
    IF(
        INDEX('Emission Factors'!$E$5:$R$488,
              MATCH(1,
                    ('Emission Factors'!$E$5:$E$488 = 'GHG emissions calculations'!$F1267) *
                    ('Emission Factors'!$H$5:$H$488 = 'GHG emissions calculations'!$H1267),
                    0),
              MATCH('GHG emissions calculations'!R$6, 'Emission Factors'!$E$5:$R$5, 0)) &lt;&gt; "",
        INDEX('Emission Factors'!$E$5:$R$488,
              MATCH(1,
                    ('Emission Factors'!$E$5:$E$488 = 'GHG emissions calculations'!$F1267) *
                    ('Emission Factors'!$H$5:$H$488 = 'GHG emissions calculations'!$H1267),
                    0),
              MATCH('GHG emissions calculations'!R$6, 'Emission Factors'!$E$5:$R$5, 0)),
        ""),
    "")</f>
        <v/>
      </c>
      <c r="S1267" s="312">
        <f t="shared" si="2"/>
        <v>0</v>
      </c>
      <c r="T1267" s="23"/>
    </row>
    <row r="1268" ht="15.75" customHeight="1" outlineLevel="1">
      <c r="A1268" s="23"/>
      <c r="B1268" s="71"/>
      <c r="C1268" s="71"/>
      <c r="D1268" s="71"/>
      <c r="E1268" s="314"/>
      <c r="F1268" s="311" t="str">
        <f>Lists!V113</f>
        <v>Glass fibers, low strength - Unspecified process - Oceania</v>
      </c>
      <c r="G1268" s="311" t="str">
        <f t="array" ref="G1268">XLOOKUP(1,('Emission Factors'!$E$5:$E$488='GHG emissions calculations'!$F1268)*('Emission Factors'!$H$5:$H$488='GHG emissions calculations'!$H1268),INDEX('Emission Factors'!$E$5:$T$488,0,MATCH('GHG emissions calculations'!G$6,'Emission Factors'!$E$5:$T$5,0)),"",0)</f>
        <v/>
      </c>
      <c r="H1268" s="311" t="s">
        <v>237</v>
      </c>
      <c r="I1268" s="312" t="str">
        <f>IF(
    SUMIFS('Import data'!$L$25:$L$80,
           'Import data'!$J$25:$J$80, F1268,
           'Import data'!$G$25:$G$80, 'GHG emissions calculations'!$H1268,
           'Import data'!$I$25:$I$80,$E$1157) &lt;&gt; 0,
    SUMIFS('Import data'!$L$25:$L$80,
           'Import data'!$J$25:$J$80, F1268,
           'Import data'!$G$25:$G$80, 'GHG emissions calculations'!$H1268,
           'Import data'!$I$25:$I$80,$E$1157),
    ""
)</f>
        <v/>
      </c>
      <c r="J1268" s="311" t="str">
        <f t="array" ref="J1268">IF(
    XLOOKUP(F1268, 'Import data'!$J$26:$J$47, 'Import data'!$M$26:$M$47, "", 0) = "Please add the region-specific supplier emission factor or choose a different region available in the IAEG database.",
    "",
    XLOOKUP(F1268, 'Import data'!$J$26:$J$47, 'Import data'!$M$26:$M$47, "", 0)
)</f>
        <v/>
      </c>
      <c r="K1268" s="311" t="str">
        <f t="array" ref="K1268">IFERROR(
    XLOOKUP(F1268,
            _xlws.FILTER('Supplier Emission'!$G$15:$G$49,
                   ('Supplier Emission'!$D$15:$D$49=H1268) * ('Supplier Emission'!$F$15:$F$49=$E$1157)),
            _xlws.FILTER('Supplier Emission'!$I$15:$I$49,
                   ('Supplier Emission'!$D$15:$D$49=H1268) * ('Supplier Emission'!$F$15:$F$49=$E$1157)),
            ""),
    "")</f>
        <v/>
      </c>
      <c r="L1268" s="311" t="str">
        <f t="array" ref="L1268">IFERROR(
    XLOOKUP(F1268,
            _xlws.FILTER('Supplier Emission'!$G$15:$G$49,
                   ('Supplier Emission'!$D$15:$D$49=H1268) * ('Supplier Emission'!$F$15:$F$49=$E$1157)),
            _xlws.FILTER('Supplier Emission'!$J$15:$J$49,
                   ('Supplier Emission'!$D$15:$D$49=H1268) * ('Supplier Emission'!$F$15:$F$49=$E$1157)),
            ""),
    "")</f>
        <v/>
      </c>
      <c r="M1268" s="311" t="str">
        <f t="array" ref="M1268">IFERROR(
    XLOOKUP(F1268,
            _xlws.FILTER('Supplier Emission'!$G$15:$G$49,
                   ('Supplier Emission'!$D$15:$D$49=H1268) * ('Supplier Emission'!$F$15:$F$49=$E$1157)),
            _xlws.FILTER('Supplier Emission'!$M$15:$M$49,
                   ('Supplier Emission'!$D$15:$D$49=H1268) * ('Supplier Emission'!$F$15:$F$49=$E$1157)),
            ""),
    "")</f>
        <v/>
      </c>
      <c r="N1268" s="311" t="str">
        <f t="array" ref="N1268">IFERROR(
    XLOOKUP(F1268,
            _xlws.FILTER('Supplier Emission'!$G$15:$G$49,
                   ('Supplier Emission'!$D$15:$D$49=H1268) * ('Supplier Emission'!$F$15:$F$49=$E$1157)),
            _xlws.FILTER('Supplier Emission'!$H$15:$H$49,
                   ('Supplier Emission'!$D$15:$D$49=H1268) * ('Supplier Emission'!$F$15:$F$49=$E$1157)),
            ""),
    "")</f>
        <v/>
      </c>
      <c r="O1268" s="311" t="str">
        <f t="array" ref="O1268">XLOOKUP(1,('Emission Factors'!$E$5:$E$488='GHG emissions calculations'!$F1268)*('Emission Factors'!$H$5:$H$488='GHG emissions calculations'!$H1268),INDEX('Emission Factors'!$E$5:$T$488,0,MATCH('GHG emissions calculations'!O$6,'Emission Factors'!$E$5:$T$5,0)),"",0)</f>
        <v/>
      </c>
      <c r="P1268" s="313" t="str">
        <f t="array" ref="P1268">IFERROR(
    INDEX('Emission Factors'!$E$5:$P$488,
          MATCH(1,
                ('Emission Factors'!$E$5:$E$488 = 'GHG emissions calculations'!$F1268) *
                ('Emission Factors'!$H$5:$H$488 = 'GHG emissions calculations'!$H1268),
                0),
          MATCH('GHG emissions calculations'!P$6,'Emission Factors'!$E$5:$P$5,0)),
    "")</f>
        <v/>
      </c>
      <c r="Q1268" s="311" t="str">
        <f t="array" ref="Q1268">IFERROR(
    IF(
        INDEX('Emission Factors'!$E$5:$P$488,
              MATCH(1,
                    ('Emission Factors'!$E$5:$E$488 = 'GHG emissions calculations'!$F1268) *
                    ('Emission Factors'!$H$5:$H$488 = 'GHG emissions calculations'!$H1268),
                    0),
              MATCH('GHG emissions calculations'!Q$6, 'Emission Factors'!$E$5:$P$5, 0)) &lt;&gt; "",
        INDEX('Emission Factors'!$E$5:$P$488,
              MATCH(1,
                    ('Emission Factors'!$E$5:$E$488 = 'GHG emissions calculations'!$F1268) *
                    ('Emission Factors'!$H$5:$H$488 = 'GHG emissions calculations'!$H1268),
                    0),
              MATCH('GHG emissions calculations'!Q$6, 'Emission Factors'!$E$5:$P$5, 0)),
        ""),
    "")</f>
        <v/>
      </c>
      <c r="R1268" s="311" t="str">
        <f t="array" ref="R1268">IFERROR(
    IF(
        INDEX('Emission Factors'!$E$5:$R$488,
              MATCH(1,
                    ('Emission Factors'!$E$5:$E$488 = 'GHG emissions calculations'!$F1268) *
                    ('Emission Factors'!$H$5:$H$488 = 'GHG emissions calculations'!$H1268),
                    0),
              MATCH('GHG emissions calculations'!R$6, 'Emission Factors'!$E$5:$R$5, 0)) &lt;&gt; "",
        INDEX('Emission Factors'!$E$5:$R$488,
              MATCH(1,
                    ('Emission Factors'!$E$5:$E$488 = 'GHG emissions calculations'!$F1268) *
                    ('Emission Factors'!$H$5:$H$488 = 'GHG emissions calculations'!$H1268),
                    0),
              MATCH('GHG emissions calculations'!R$6, 'Emission Factors'!$E$5:$R$5, 0)),
        ""),
    "")</f>
        <v/>
      </c>
      <c r="S1268" s="312">
        <f t="shared" si="2"/>
        <v>0</v>
      </c>
      <c r="T1268" s="23"/>
    </row>
    <row r="1269" ht="15.75" customHeight="1" outlineLevel="1">
      <c r="A1269" s="23"/>
      <c r="B1269" s="71"/>
      <c r="C1269" s="71"/>
      <c r="D1269" s="71"/>
      <c r="E1269" s="314"/>
      <c r="F1269" s="311" t="str">
        <f>Lists!U48</f>
        <v>Glass, refractory, clay, other porcelain and ceramic, stone and abrasive products  - Africa</v>
      </c>
      <c r="G1269" s="311" t="str">
        <f t="array" ref="G1269">XLOOKUP(1,('Emission Factors'!$E$5:$E$488='GHG emissions calculations'!$F1269)*('Emission Factors'!$H$5:$H$488='GHG emissions calculations'!$H1269),INDEX('Emission Factors'!$E$5:$T$488,0,MATCH('GHG emissions calculations'!G$6,'Emission Factors'!$E$5:$T$5,0)),"",0)</f>
        <v/>
      </c>
      <c r="H1269" s="311" t="s">
        <v>238</v>
      </c>
      <c r="I1269" s="312" t="str">
        <f>IF(
    SUMIFS('Import data'!$L$25:$L$80,
           'Import data'!$J$25:$J$80, F1269,
           'Import data'!$G$25:$G$80, 'GHG emissions calculations'!$H1269,
           'Import data'!$I$25:$I$80,$E$1157) &lt;&gt; 0,
    SUMIFS('Import data'!$L$25:$L$80,
           'Import data'!$J$25:$J$80, F1269,
           'Import data'!$G$25:$G$80, 'GHG emissions calculations'!$H1269,
           'Import data'!$I$25:$I$80,$E$1157),
    ""
)</f>
        <v/>
      </c>
      <c r="J1269" s="311" t="str">
        <f t="array" ref="J1269">IF(
    XLOOKUP(F1269, 'Import data'!$J$26:$J$47, 'Import data'!$M$26:$M$47, "", 0) = "Please add the region-specific supplier emission factor or choose a different region available in the IAEG database.",
    "",
    XLOOKUP(F1269, 'Import data'!$J$26:$J$47, 'Import data'!$M$26:$M$47, "", 0)
)</f>
        <v/>
      </c>
      <c r="K1269" s="311" t="str">
        <f t="array" ref="K1269">IFERROR(
    XLOOKUP(F1269,
            _xlws.FILTER('Supplier Emission'!$G$15:$G$49,
                   ('Supplier Emission'!$D$15:$D$49=H1269) * ('Supplier Emission'!$F$15:$F$49=$E$1157)),
            _xlws.FILTER('Supplier Emission'!$I$15:$I$49,
                   ('Supplier Emission'!$D$15:$D$49=H1269) * ('Supplier Emission'!$F$15:$F$49=$E$1157)),
            ""),
    "")</f>
        <v/>
      </c>
      <c r="L1269" s="311" t="str">
        <f t="array" ref="L1269">IFERROR(
    XLOOKUP(F1269,
            _xlws.FILTER('Supplier Emission'!$G$15:$G$49,
                   ('Supplier Emission'!$D$15:$D$49=H1269) * ('Supplier Emission'!$F$15:$F$49=$E$1157)),
            _xlws.FILTER('Supplier Emission'!$J$15:$J$49,
                   ('Supplier Emission'!$D$15:$D$49=H1269) * ('Supplier Emission'!$F$15:$F$49=$E$1157)),
            ""),
    "")</f>
        <v/>
      </c>
      <c r="M1269" s="311" t="str">
        <f t="array" ref="M1269">IFERROR(
    XLOOKUP(F1269,
            _xlws.FILTER('Supplier Emission'!$G$15:$G$49,
                   ('Supplier Emission'!$D$15:$D$49=H1269) * ('Supplier Emission'!$F$15:$F$49=$E$1157)),
            _xlws.FILTER('Supplier Emission'!$M$15:$M$49,
                   ('Supplier Emission'!$D$15:$D$49=H1269) * ('Supplier Emission'!$F$15:$F$49=$E$1157)),
            ""),
    "")</f>
        <v/>
      </c>
      <c r="N1269" s="311" t="str">
        <f t="array" ref="N1269">IFERROR(
    XLOOKUP(F1269,
            _xlws.FILTER('Supplier Emission'!$G$15:$G$49,
                   ('Supplier Emission'!$D$15:$D$49=H1269) * ('Supplier Emission'!$F$15:$F$49=$E$1157)),
            _xlws.FILTER('Supplier Emission'!$H$15:$H$49,
                   ('Supplier Emission'!$D$15:$D$49=H1269) * ('Supplier Emission'!$F$15:$F$49=$E$1157)),
            ""),
    "")</f>
        <v/>
      </c>
      <c r="O1269" s="311" t="str">
        <f t="array" ref="O1269">XLOOKUP(1,('Emission Factors'!$E$5:$E$488='GHG emissions calculations'!$F1269)*('Emission Factors'!$H$5:$H$488='GHG emissions calculations'!$H1269),INDEX('Emission Factors'!$E$5:$T$488,0,MATCH('GHG emissions calculations'!O$6,'Emission Factors'!$E$5:$T$5,0)),"",0)</f>
        <v/>
      </c>
      <c r="P1269" s="313" t="str">
        <f t="array" ref="P1269">IFERROR(
    INDEX('Emission Factors'!$E$5:$P$488,
          MATCH(1,
                ('Emission Factors'!$E$5:$E$488 = 'GHG emissions calculations'!$F1269) *
                ('Emission Factors'!$H$5:$H$488 = 'GHG emissions calculations'!$H1269),
                0),
          MATCH('GHG emissions calculations'!P$6,'Emission Factors'!$E$5:$P$5,0)),
    "")</f>
        <v/>
      </c>
      <c r="Q1269" s="311" t="str">
        <f t="array" ref="Q1269">IFERROR(
    IF(
        INDEX('Emission Factors'!$E$5:$P$488,
              MATCH(1,
                    ('Emission Factors'!$E$5:$E$488 = 'GHG emissions calculations'!$F1269) *
                    ('Emission Factors'!$H$5:$H$488 = 'GHG emissions calculations'!$H1269),
                    0),
              MATCH('GHG emissions calculations'!Q$6, 'Emission Factors'!$E$5:$P$5, 0)) &lt;&gt; "",
        INDEX('Emission Factors'!$E$5:$P$488,
              MATCH(1,
                    ('Emission Factors'!$E$5:$E$488 = 'GHG emissions calculations'!$F1269) *
                    ('Emission Factors'!$H$5:$H$488 = 'GHG emissions calculations'!$H1269),
                    0),
              MATCH('GHG emissions calculations'!Q$6, 'Emission Factors'!$E$5:$P$5, 0)),
        ""),
    "")</f>
        <v/>
      </c>
      <c r="R1269" s="311" t="str">
        <f t="array" ref="R1269">IFERROR(
    IF(
        INDEX('Emission Factors'!$E$5:$R$488,
              MATCH(1,
                    ('Emission Factors'!$E$5:$E$488 = 'GHG emissions calculations'!$F1269) *
                    ('Emission Factors'!$H$5:$H$488 = 'GHG emissions calculations'!$H1269),
                    0),
              MATCH('GHG emissions calculations'!R$6, 'Emission Factors'!$E$5:$R$5, 0)) &lt;&gt; "",
        INDEX('Emission Factors'!$E$5:$R$488,
              MATCH(1,
                    ('Emission Factors'!$E$5:$E$488 = 'GHG emissions calculations'!$F1269) *
                    ('Emission Factors'!$H$5:$H$488 = 'GHG emissions calculations'!$H1269),
                    0),
              MATCH('GHG emissions calculations'!R$6, 'Emission Factors'!$E$5:$R$5, 0)),
        ""),
    "")</f>
        <v/>
      </c>
      <c r="S1269" s="312">
        <f t="shared" si="2"/>
        <v>0</v>
      </c>
      <c r="T1269" s="23"/>
    </row>
    <row r="1270" ht="15.75" customHeight="1" outlineLevel="1">
      <c r="A1270" s="23"/>
      <c r="B1270" s="71"/>
      <c r="C1270" s="71"/>
      <c r="D1270" s="71"/>
      <c r="E1270" s="314"/>
      <c r="F1270" s="311" t="str">
        <f>Lists!U46</f>
        <v>Glass, refractory, clay, other porcelain and ceramic, stone and abrasive products  - America</v>
      </c>
      <c r="G1270" s="311" t="str">
        <f t="array" ref="G1270">XLOOKUP(1,('Emission Factors'!$E$5:$E$488='GHG emissions calculations'!$F1270)*('Emission Factors'!$H$5:$H$488='GHG emissions calculations'!$H1270),INDEX('Emission Factors'!$E$5:$T$488,0,MATCH('GHG emissions calculations'!G$6,'Emission Factors'!$E$5:$T$5,0)),"",0)</f>
        <v/>
      </c>
      <c r="H1270" s="311" t="s">
        <v>238</v>
      </c>
      <c r="I1270" s="312" t="str">
        <f>IF(
    SUMIFS('Import data'!$L$25:$L$80,
           'Import data'!$J$25:$J$80, F1270,
           'Import data'!$G$25:$G$80, 'GHG emissions calculations'!$H1270,
           'Import data'!$I$25:$I$80,$E$1157) &lt;&gt; 0,
    SUMIFS('Import data'!$L$25:$L$80,
           'Import data'!$J$25:$J$80, F1270,
           'Import data'!$G$25:$G$80, 'GHG emissions calculations'!$H1270,
           'Import data'!$I$25:$I$80,$E$1157),
    ""
)</f>
        <v/>
      </c>
      <c r="J1270" s="311" t="str">
        <f t="array" ref="J1270">IF(
    XLOOKUP(F1270, 'Import data'!$J$26:$J$47, 'Import data'!$M$26:$M$47, "", 0) = "Please add the region-specific supplier emission factor or choose a different region available in the IAEG database.",
    "",
    XLOOKUP(F1270, 'Import data'!$J$26:$J$47, 'Import data'!$M$26:$M$47, "", 0)
)</f>
        <v/>
      </c>
      <c r="K1270" s="311" t="str">
        <f t="array" ref="K1270">IFERROR(
    XLOOKUP(F1270,
            _xlws.FILTER('Supplier Emission'!$G$15:$G$49,
                   ('Supplier Emission'!$D$15:$D$49=H1270) * ('Supplier Emission'!$F$15:$F$49=$E$1157)),
            _xlws.FILTER('Supplier Emission'!$I$15:$I$49,
                   ('Supplier Emission'!$D$15:$D$49=H1270) * ('Supplier Emission'!$F$15:$F$49=$E$1157)),
            ""),
    "")</f>
        <v/>
      </c>
      <c r="L1270" s="311" t="str">
        <f t="array" ref="L1270">IFERROR(
    XLOOKUP(F1270,
            _xlws.FILTER('Supplier Emission'!$G$15:$G$49,
                   ('Supplier Emission'!$D$15:$D$49=H1270) * ('Supplier Emission'!$F$15:$F$49=$E$1157)),
            _xlws.FILTER('Supplier Emission'!$J$15:$J$49,
                   ('Supplier Emission'!$D$15:$D$49=H1270) * ('Supplier Emission'!$F$15:$F$49=$E$1157)),
            ""),
    "")</f>
        <v/>
      </c>
      <c r="M1270" s="311" t="str">
        <f t="array" ref="M1270">IFERROR(
    XLOOKUP(F1270,
            _xlws.FILTER('Supplier Emission'!$G$15:$G$49,
                   ('Supplier Emission'!$D$15:$D$49=H1270) * ('Supplier Emission'!$F$15:$F$49=$E$1157)),
            _xlws.FILTER('Supplier Emission'!$M$15:$M$49,
                   ('Supplier Emission'!$D$15:$D$49=H1270) * ('Supplier Emission'!$F$15:$F$49=$E$1157)),
            ""),
    "")</f>
        <v/>
      </c>
      <c r="N1270" s="311" t="str">
        <f t="array" ref="N1270">IFERROR(
    XLOOKUP(F1270,
            _xlws.FILTER('Supplier Emission'!$G$15:$G$49,
                   ('Supplier Emission'!$D$15:$D$49=H1270) * ('Supplier Emission'!$F$15:$F$49=$E$1157)),
            _xlws.FILTER('Supplier Emission'!$H$15:$H$49,
                   ('Supplier Emission'!$D$15:$D$49=H1270) * ('Supplier Emission'!$F$15:$F$49=$E$1157)),
            ""),
    "")</f>
        <v/>
      </c>
      <c r="O1270" s="311" t="str">
        <f t="array" ref="O1270">XLOOKUP(1,('Emission Factors'!$E$5:$E$488='GHG emissions calculations'!$F1270)*('Emission Factors'!$H$5:$H$488='GHG emissions calculations'!$H1270),INDEX('Emission Factors'!$E$5:$T$488,0,MATCH('GHG emissions calculations'!O$6,'Emission Factors'!$E$5:$T$5,0)),"",0)</f>
        <v/>
      </c>
      <c r="P1270" s="313" t="str">
        <f t="array" ref="P1270">IFERROR(
    INDEX('Emission Factors'!$E$5:$P$488,
          MATCH(1,
                ('Emission Factors'!$E$5:$E$488 = 'GHG emissions calculations'!$F1270) *
                ('Emission Factors'!$H$5:$H$488 = 'GHG emissions calculations'!$H1270),
                0),
          MATCH('GHG emissions calculations'!P$6,'Emission Factors'!$E$5:$P$5,0)),
    "")</f>
        <v/>
      </c>
      <c r="Q1270" s="311" t="str">
        <f t="array" ref="Q1270">IFERROR(
    IF(
        INDEX('Emission Factors'!$E$5:$P$488,
              MATCH(1,
                    ('Emission Factors'!$E$5:$E$488 = 'GHG emissions calculations'!$F1270) *
                    ('Emission Factors'!$H$5:$H$488 = 'GHG emissions calculations'!$H1270),
                    0),
              MATCH('GHG emissions calculations'!Q$6, 'Emission Factors'!$E$5:$P$5, 0)) &lt;&gt; "",
        INDEX('Emission Factors'!$E$5:$P$488,
              MATCH(1,
                    ('Emission Factors'!$E$5:$E$488 = 'GHG emissions calculations'!$F1270) *
                    ('Emission Factors'!$H$5:$H$488 = 'GHG emissions calculations'!$H1270),
                    0),
              MATCH('GHG emissions calculations'!Q$6, 'Emission Factors'!$E$5:$P$5, 0)),
        ""),
    "")</f>
        <v/>
      </c>
      <c r="R1270" s="311" t="str">
        <f t="array" ref="R1270">IFERROR(
    IF(
        INDEX('Emission Factors'!$E$5:$R$488,
              MATCH(1,
                    ('Emission Factors'!$E$5:$E$488 = 'GHG emissions calculations'!$F1270) *
                    ('Emission Factors'!$H$5:$H$488 = 'GHG emissions calculations'!$H1270),
                    0),
              MATCH('GHG emissions calculations'!R$6, 'Emission Factors'!$E$5:$R$5, 0)) &lt;&gt; "",
        INDEX('Emission Factors'!$E$5:$R$488,
              MATCH(1,
                    ('Emission Factors'!$E$5:$E$488 = 'GHG emissions calculations'!$F1270) *
                    ('Emission Factors'!$H$5:$H$488 = 'GHG emissions calculations'!$H1270),
                    0),
              MATCH('GHG emissions calculations'!R$6, 'Emission Factors'!$E$5:$R$5, 0)),
        ""),
    "")</f>
        <v/>
      </c>
      <c r="S1270" s="312">
        <f t="shared" si="2"/>
        <v>0</v>
      </c>
      <c r="T1270" s="23"/>
    </row>
    <row r="1271" ht="15.75" customHeight="1" outlineLevel="1">
      <c r="A1271" s="23"/>
      <c r="B1271" s="71"/>
      <c r="C1271" s="71"/>
      <c r="D1271" s="71"/>
      <c r="E1271" s="314"/>
      <c r="F1271" s="311" t="str">
        <f>Lists!U49</f>
        <v>Glass, refractory, clay, other porcelain and ceramic, stone and abrasive products  - Asia</v>
      </c>
      <c r="G1271" s="311" t="str">
        <f t="array" ref="G1271">XLOOKUP(1,('Emission Factors'!$E$5:$E$488='GHG emissions calculations'!$F1271)*('Emission Factors'!$H$5:$H$488='GHG emissions calculations'!$H1271),INDEX('Emission Factors'!$E$5:$T$488,0,MATCH('GHG emissions calculations'!G$6,'Emission Factors'!$E$5:$T$5,0)),"",0)</f>
        <v/>
      </c>
      <c r="H1271" s="311" t="s">
        <v>238</v>
      </c>
      <c r="I1271" s="312" t="str">
        <f>IF(
    SUMIFS('Import data'!$L$25:$L$80,
           'Import data'!$J$25:$J$80, F1271,
           'Import data'!$G$25:$G$80, 'GHG emissions calculations'!$H1271,
           'Import data'!$I$25:$I$80,$E$1157) &lt;&gt; 0,
    SUMIFS('Import data'!$L$25:$L$80,
           'Import data'!$J$25:$J$80, F1271,
           'Import data'!$G$25:$G$80, 'GHG emissions calculations'!$H1271,
           'Import data'!$I$25:$I$80,$E$1157),
    ""
)</f>
        <v/>
      </c>
      <c r="J1271" s="311" t="str">
        <f t="array" ref="J1271">IF(
    XLOOKUP(F1271, 'Import data'!$J$26:$J$47, 'Import data'!$M$26:$M$47, "", 0) = "Please add the region-specific supplier emission factor or choose a different region available in the IAEG database.",
    "",
    XLOOKUP(F1271, 'Import data'!$J$26:$J$47, 'Import data'!$M$26:$M$47, "", 0)
)</f>
        <v/>
      </c>
      <c r="K1271" s="311" t="str">
        <f t="array" ref="K1271">IFERROR(
    XLOOKUP(F1271,
            _xlws.FILTER('Supplier Emission'!$G$15:$G$49,
                   ('Supplier Emission'!$D$15:$D$49=H1271) * ('Supplier Emission'!$F$15:$F$49=$E$1157)),
            _xlws.FILTER('Supplier Emission'!$I$15:$I$49,
                   ('Supplier Emission'!$D$15:$D$49=H1271) * ('Supplier Emission'!$F$15:$F$49=$E$1157)),
            ""),
    "")</f>
        <v/>
      </c>
      <c r="L1271" s="311" t="str">
        <f t="array" ref="L1271">IFERROR(
    XLOOKUP(F1271,
            _xlws.FILTER('Supplier Emission'!$G$15:$G$49,
                   ('Supplier Emission'!$D$15:$D$49=H1271) * ('Supplier Emission'!$F$15:$F$49=$E$1157)),
            _xlws.FILTER('Supplier Emission'!$J$15:$J$49,
                   ('Supplier Emission'!$D$15:$D$49=H1271) * ('Supplier Emission'!$F$15:$F$49=$E$1157)),
            ""),
    "")</f>
        <v/>
      </c>
      <c r="M1271" s="311" t="str">
        <f t="array" ref="M1271">IFERROR(
    XLOOKUP(F1271,
            _xlws.FILTER('Supplier Emission'!$G$15:$G$49,
                   ('Supplier Emission'!$D$15:$D$49=H1271) * ('Supplier Emission'!$F$15:$F$49=$E$1157)),
            _xlws.FILTER('Supplier Emission'!$M$15:$M$49,
                   ('Supplier Emission'!$D$15:$D$49=H1271) * ('Supplier Emission'!$F$15:$F$49=$E$1157)),
            ""),
    "")</f>
        <v/>
      </c>
      <c r="N1271" s="311" t="str">
        <f t="array" ref="N1271">IFERROR(
    XLOOKUP(F1271,
            _xlws.FILTER('Supplier Emission'!$G$15:$G$49,
                   ('Supplier Emission'!$D$15:$D$49=H1271) * ('Supplier Emission'!$F$15:$F$49=$E$1157)),
            _xlws.FILTER('Supplier Emission'!$H$15:$H$49,
                   ('Supplier Emission'!$D$15:$D$49=H1271) * ('Supplier Emission'!$F$15:$F$49=$E$1157)),
            ""),
    "")</f>
        <v/>
      </c>
      <c r="O1271" s="311" t="str">
        <f t="array" ref="O1271">XLOOKUP(1,('Emission Factors'!$E$5:$E$488='GHG emissions calculations'!$F1271)*('Emission Factors'!$H$5:$H$488='GHG emissions calculations'!$H1271),INDEX('Emission Factors'!$E$5:$T$488,0,MATCH('GHG emissions calculations'!O$6,'Emission Factors'!$E$5:$T$5,0)),"",0)</f>
        <v/>
      </c>
      <c r="P1271" s="313" t="str">
        <f t="array" ref="P1271">IFERROR(
    INDEX('Emission Factors'!$E$5:$P$488,
          MATCH(1,
                ('Emission Factors'!$E$5:$E$488 = 'GHG emissions calculations'!$F1271) *
                ('Emission Factors'!$H$5:$H$488 = 'GHG emissions calculations'!$H1271),
                0),
          MATCH('GHG emissions calculations'!P$6,'Emission Factors'!$E$5:$P$5,0)),
    "")</f>
        <v/>
      </c>
      <c r="Q1271" s="311" t="str">
        <f t="array" ref="Q1271">IFERROR(
    IF(
        INDEX('Emission Factors'!$E$5:$P$488,
              MATCH(1,
                    ('Emission Factors'!$E$5:$E$488 = 'GHG emissions calculations'!$F1271) *
                    ('Emission Factors'!$H$5:$H$488 = 'GHG emissions calculations'!$H1271),
                    0),
              MATCH('GHG emissions calculations'!Q$6, 'Emission Factors'!$E$5:$P$5, 0)) &lt;&gt; "",
        INDEX('Emission Factors'!$E$5:$P$488,
              MATCH(1,
                    ('Emission Factors'!$E$5:$E$488 = 'GHG emissions calculations'!$F1271) *
                    ('Emission Factors'!$H$5:$H$488 = 'GHG emissions calculations'!$H1271),
                    0),
              MATCH('GHG emissions calculations'!Q$6, 'Emission Factors'!$E$5:$P$5, 0)),
        ""),
    "")</f>
        <v/>
      </c>
      <c r="R1271" s="311" t="str">
        <f t="array" ref="R1271">IFERROR(
    IF(
        INDEX('Emission Factors'!$E$5:$R$488,
              MATCH(1,
                    ('Emission Factors'!$E$5:$E$488 = 'GHG emissions calculations'!$F1271) *
                    ('Emission Factors'!$H$5:$H$488 = 'GHG emissions calculations'!$H1271),
                    0),
              MATCH('GHG emissions calculations'!R$6, 'Emission Factors'!$E$5:$R$5, 0)) &lt;&gt; "",
        INDEX('Emission Factors'!$E$5:$R$488,
              MATCH(1,
                    ('Emission Factors'!$E$5:$E$488 = 'GHG emissions calculations'!$F1271) *
                    ('Emission Factors'!$H$5:$H$488 = 'GHG emissions calculations'!$H1271),
                    0),
              MATCH('GHG emissions calculations'!R$6, 'Emission Factors'!$E$5:$R$5, 0)),
        ""),
    "")</f>
        <v/>
      </c>
      <c r="S1271" s="312">
        <f t="shared" si="2"/>
        <v>0</v>
      </c>
      <c r="T1271" s="23"/>
    </row>
    <row r="1272" ht="15.75" customHeight="1" outlineLevel="1">
      <c r="A1272" s="23"/>
      <c r="B1272" s="71"/>
      <c r="C1272" s="71"/>
      <c r="D1272" s="71"/>
      <c r="E1272" s="314"/>
      <c r="F1272" s="311" t="str">
        <f>Lists!U47</f>
        <v>Glass, refractory, clay, other porcelain and ceramic, stone and abrasive products  - Europe</v>
      </c>
      <c r="G1272" s="311">
        <f t="array" ref="G1272">XLOOKUP(1,('Emission Factors'!$E$5:$E$488='GHG emissions calculations'!$F1272)*('Emission Factors'!$H$5:$H$488='GHG emissions calculations'!$H1272),INDEX('Emission Factors'!$E$5:$T$488,0,MATCH('GHG emissions calculations'!G$6,'Emission Factors'!$E$5:$T$5,0)),"",0)</f>
        <v>3</v>
      </c>
      <c r="H1272" s="311" t="s">
        <v>238</v>
      </c>
      <c r="I1272" s="312" t="str">
        <f>IF(
    SUMIFS('Import data'!$L$25:$L$80,
           'Import data'!$J$25:$J$80, F1272,
           'Import data'!$G$25:$G$80, 'GHG emissions calculations'!$H1272,
           'Import data'!$I$25:$I$80,$E$1157) &lt;&gt; 0,
    SUMIFS('Import data'!$L$25:$L$80,
           'Import data'!$J$25:$J$80, F1272,
           'Import data'!$G$25:$G$80, 'GHG emissions calculations'!$H1272,
           'Import data'!$I$25:$I$80,$E$1157),
    ""
)</f>
        <v/>
      </c>
      <c r="J1272" s="311" t="str">
        <f t="array" ref="J1272">IF(
    XLOOKUP(F1272, 'Import data'!$J$26:$J$47, 'Import data'!$M$26:$M$47, "", 0) = "Please add the region-specific supplier emission factor or choose a different region available in the IAEG database.",
    "",
    XLOOKUP(F1272, 'Import data'!$J$26:$J$47, 'Import data'!$M$26:$M$47, "", 0)
)</f>
        <v/>
      </c>
      <c r="K1272" s="311" t="str">
        <f t="array" ref="K1272">IFERROR(
    XLOOKUP(F1272,
            _xlws.FILTER('Supplier Emission'!$G$15:$G$49,
                   ('Supplier Emission'!$D$15:$D$49=H1272) * ('Supplier Emission'!$F$15:$F$49=$E$1157)),
            _xlws.FILTER('Supplier Emission'!$I$15:$I$49,
                   ('Supplier Emission'!$D$15:$D$49=H1272) * ('Supplier Emission'!$F$15:$F$49=$E$1157)),
            ""),
    "")</f>
        <v/>
      </c>
      <c r="L1272" s="311" t="str">
        <f t="array" ref="L1272">IFERROR(
    XLOOKUP(F1272,
            _xlws.FILTER('Supplier Emission'!$G$15:$G$49,
                   ('Supplier Emission'!$D$15:$D$49=H1272) * ('Supplier Emission'!$F$15:$F$49=$E$1157)),
            _xlws.FILTER('Supplier Emission'!$J$15:$J$49,
                   ('Supplier Emission'!$D$15:$D$49=H1272) * ('Supplier Emission'!$F$15:$F$49=$E$1157)),
            ""),
    "")</f>
        <v/>
      </c>
      <c r="M1272" s="311" t="str">
        <f t="array" ref="M1272">IFERROR(
    XLOOKUP(F1272,
            _xlws.FILTER('Supplier Emission'!$G$15:$G$49,
                   ('Supplier Emission'!$D$15:$D$49=H1272) * ('Supplier Emission'!$F$15:$F$49=$E$1157)),
            _xlws.FILTER('Supplier Emission'!$M$15:$M$49,
                   ('Supplier Emission'!$D$15:$D$49=H1272) * ('Supplier Emission'!$F$15:$F$49=$E$1157)),
            ""),
    "")</f>
        <v/>
      </c>
      <c r="N1272" s="311" t="str">
        <f t="array" ref="N1272">IFERROR(
    XLOOKUP(F1272,
            _xlws.FILTER('Supplier Emission'!$G$15:$G$49,
                   ('Supplier Emission'!$D$15:$D$49=H1272) * ('Supplier Emission'!$F$15:$F$49=$E$1157)),
            _xlws.FILTER('Supplier Emission'!$H$15:$H$49,
                   ('Supplier Emission'!$D$15:$D$49=H1272) * ('Supplier Emission'!$F$15:$F$49=$E$1157)),
            ""),
    "")</f>
        <v/>
      </c>
      <c r="O1272" s="313" t="str">
        <f t="array" ref="O1272">XLOOKUP(1,('Emission Factors'!$E$5:$E$488='GHG emissions calculations'!$F1272)*('Emission Factors'!$H$5:$H$488='GHG emissions calculations'!$H1272),INDEX('Emission Factors'!$E$5:$T$488,0,MATCH('GHG emissions calculations'!O$6,'Emission Factors'!$E$5:$T$5,0)),"",0)</f>
        <v>Glass/refractory/clay/other porcelain and ceramic/stone and abrasive products</v>
      </c>
      <c r="P1272" s="313">
        <f t="array" ref="P1272">IFERROR(
    INDEX('Emission Factors'!$E$5:$P$488,
          MATCH(1,
                ('Emission Factors'!$E$5:$E$488 = 'GHG emissions calculations'!$F1272) *
                ('Emission Factors'!$H$5:$H$488 = 'GHG emissions calculations'!$H1272),
                0),
          MATCH('GHG emissions calculations'!P$6,'Emission Factors'!$E$5:$P$5,0)),
    "")</f>
        <v>96.94</v>
      </c>
      <c r="Q1272" s="311" t="str">
        <f t="array" ref="Q1272">IFERROR(
    IF(
        INDEX('Emission Factors'!$E$5:$P$488,
              MATCH(1,
                    ('Emission Factors'!$E$5:$E$488 = 'GHG emissions calculations'!$F1272) *
                    ('Emission Factors'!$H$5:$H$488 = 'GHG emissions calculations'!$H1272),
                    0),
              MATCH('GHG emissions calculations'!Q$6, 'Emission Factors'!$E$5:$P$5, 0)) &lt;&gt; "",
        INDEX('Emission Factors'!$E$5:$P$488,
              MATCH(1,
                    ('Emission Factors'!$E$5:$E$488 = 'GHG emissions calculations'!$F1272) *
                    ('Emission Factors'!$H$5:$H$488 = 'GHG emissions calculations'!$H1272),
                    0),
              MATCH('GHG emissions calculations'!Q$6, 'Emission Factors'!$E$5:$P$5, 0)),
        ""),
    "")</f>
        <v>kgCO2e / k€</v>
      </c>
      <c r="R1272" s="311" t="str">
        <f t="array" ref="R1272">IFERROR(
    IF(
        INDEX('Emission Factors'!$E$5:$R$488,
              MATCH(1,
                    ('Emission Factors'!$E$5:$E$488 = 'GHG emissions calculations'!$F1272) *
                    ('Emission Factors'!$H$5:$H$488 = 'GHG emissions calculations'!$H1272),
                    0),
              MATCH('GHG emissions calculations'!R$6, 'Emission Factors'!$E$5:$R$5, 0)) &lt;&gt; "",
        INDEX('Emission Factors'!$E$5:$R$488,
              MATCH(1,
                    ('Emission Factors'!$E$5:$E$488 = 'GHG emissions calculations'!$F1272) *
                    ('Emission Factors'!$H$5:$H$488 = 'GHG emissions calculations'!$H1272),
                    0),
              MATCH('GHG emissions calculations'!R$6, 'Emission Factors'!$E$5:$R$5, 0)),
        ""),
    "")</f>
        <v>Europe</v>
      </c>
      <c r="S1272" s="312">
        <f t="shared" si="2"/>
        <v>0</v>
      </c>
      <c r="T1272" s="23"/>
    </row>
    <row r="1273" ht="15.75" customHeight="1" outlineLevel="1">
      <c r="A1273" s="23"/>
      <c r="B1273" s="71"/>
      <c r="C1273" s="71"/>
      <c r="D1273" s="71"/>
      <c r="E1273" s="314"/>
      <c r="F1273" s="311" t="str">
        <f>Lists!U52</f>
        <v>Glass, refractory, clay, other porcelain and ceramic, stone and abrasive products  - Global or unspecified region</v>
      </c>
      <c r="G1273" s="311" t="str">
        <f t="array" ref="G1273">XLOOKUP(1,('Emission Factors'!$E$5:$E$488='GHG emissions calculations'!$F1273)*('Emission Factors'!$H$5:$H$488='GHG emissions calculations'!$H1273),INDEX('Emission Factors'!$E$5:$T$488,0,MATCH('GHG emissions calculations'!G$6,'Emission Factors'!$E$5:$T$5,0)),"",0)</f>
        <v/>
      </c>
      <c r="H1273" s="311" t="s">
        <v>238</v>
      </c>
      <c r="I1273" s="312" t="str">
        <f>IF(
    SUMIFS('Import data'!$L$25:$L$80,
           'Import data'!$J$25:$J$80, F1273,
           'Import data'!$G$25:$G$80, 'GHG emissions calculations'!$H1273,
           'Import data'!$I$25:$I$80,$E$1157) &lt;&gt; 0,
    SUMIFS('Import data'!$L$25:$L$80,
           'Import data'!$J$25:$J$80, F1273,
           'Import data'!$G$25:$G$80, 'GHG emissions calculations'!$H1273,
           'Import data'!$I$25:$I$80,$E$1157),
    ""
)</f>
        <v/>
      </c>
      <c r="J1273" s="311" t="str">
        <f t="array" ref="J1273">IF(
    XLOOKUP(F1273, 'Import data'!$J$26:$J$47, 'Import data'!$M$26:$M$47, "", 0) = "Please add the region-specific supplier emission factor or choose a different region available in the IAEG database.",
    "",
    XLOOKUP(F1273, 'Import data'!$J$26:$J$47, 'Import data'!$M$26:$M$47, "", 0)
)</f>
        <v/>
      </c>
      <c r="K1273" s="311" t="str">
        <f t="array" ref="K1273">IFERROR(
    XLOOKUP(F1273,
            _xlws.FILTER('Supplier Emission'!$G$15:$G$49,
                   ('Supplier Emission'!$D$15:$D$49=H1273) * ('Supplier Emission'!$F$15:$F$49=$E$1157)),
            _xlws.FILTER('Supplier Emission'!$I$15:$I$49,
                   ('Supplier Emission'!$D$15:$D$49=H1273) * ('Supplier Emission'!$F$15:$F$49=$E$1157)),
            ""),
    "")</f>
        <v/>
      </c>
      <c r="L1273" s="311" t="str">
        <f t="array" ref="L1273">IFERROR(
    XLOOKUP(F1273,
            _xlws.FILTER('Supplier Emission'!$G$15:$G$49,
                   ('Supplier Emission'!$D$15:$D$49=H1273) * ('Supplier Emission'!$F$15:$F$49=$E$1157)),
            _xlws.FILTER('Supplier Emission'!$J$15:$J$49,
                   ('Supplier Emission'!$D$15:$D$49=H1273) * ('Supplier Emission'!$F$15:$F$49=$E$1157)),
            ""),
    "")</f>
        <v/>
      </c>
      <c r="M1273" s="311" t="str">
        <f t="array" ref="M1273">IFERROR(
    XLOOKUP(F1273,
            _xlws.FILTER('Supplier Emission'!$G$15:$G$49,
                   ('Supplier Emission'!$D$15:$D$49=H1273) * ('Supplier Emission'!$F$15:$F$49=$E$1157)),
            _xlws.FILTER('Supplier Emission'!$M$15:$M$49,
                   ('Supplier Emission'!$D$15:$D$49=H1273) * ('Supplier Emission'!$F$15:$F$49=$E$1157)),
            ""),
    "")</f>
        <v/>
      </c>
      <c r="N1273" s="311" t="str">
        <f t="array" ref="N1273">IFERROR(
    XLOOKUP(F1273,
            _xlws.FILTER('Supplier Emission'!$G$15:$G$49,
                   ('Supplier Emission'!$D$15:$D$49=H1273) * ('Supplier Emission'!$F$15:$F$49=$E$1157)),
            _xlws.FILTER('Supplier Emission'!$H$15:$H$49,
                   ('Supplier Emission'!$D$15:$D$49=H1273) * ('Supplier Emission'!$F$15:$F$49=$E$1157)),
            ""),
    "")</f>
        <v/>
      </c>
      <c r="O1273" s="311" t="str">
        <f t="array" ref="O1273">XLOOKUP(1,('Emission Factors'!$E$5:$E$488='GHG emissions calculations'!$F1273)*('Emission Factors'!$H$5:$H$488='GHG emissions calculations'!$H1273),INDEX('Emission Factors'!$E$5:$T$488,0,MATCH('GHG emissions calculations'!O$6,'Emission Factors'!$E$5:$T$5,0)),"",0)</f>
        <v/>
      </c>
      <c r="P1273" s="313" t="str">
        <f t="array" ref="P1273">IFERROR(
    INDEX('Emission Factors'!$E$5:$P$488,
          MATCH(1,
                ('Emission Factors'!$E$5:$E$488 = 'GHG emissions calculations'!$F1273) *
                ('Emission Factors'!$H$5:$H$488 = 'GHG emissions calculations'!$H1273),
                0),
          MATCH('GHG emissions calculations'!P$6,'Emission Factors'!$E$5:$P$5,0)),
    "")</f>
        <v/>
      </c>
      <c r="Q1273" s="311" t="str">
        <f t="array" ref="Q1273">IFERROR(
    IF(
        INDEX('Emission Factors'!$E$5:$P$488,
              MATCH(1,
                    ('Emission Factors'!$E$5:$E$488 = 'GHG emissions calculations'!$F1273) *
                    ('Emission Factors'!$H$5:$H$488 = 'GHG emissions calculations'!$H1273),
                    0),
              MATCH('GHG emissions calculations'!Q$6, 'Emission Factors'!$E$5:$P$5, 0)) &lt;&gt; "",
        INDEX('Emission Factors'!$E$5:$P$488,
              MATCH(1,
                    ('Emission Factors'!$E$5:$E$488 = 'GHG emissions calculations'!$F1273) *
                    ('Emission Factors'!$H$5:$H$488 = 'GHG emissions calculations'!$H1273),
                    0),
              MATCH('GHG emissions calculations'!Q$6, 'Emission Factors'!$E$5:$P$5, 0)),
        ""),
    "")</f>
        <v/>
      </c>
      <c r="R1273" s="311" t="str">
        <f t="array" ref="R1273">IFERROR(
    IF(
        INDEX('Emission Factors'!$E$5:$R$488,
              MATCH(1,
                    ('Emission Factors'!$E$5:$E$488 = 'GHG emissions calculations'!$F1273) *
                    ('Emission Factors'!$H$5:$H$488 = 'GHG emissions calculations'!$H1273),
                    0),
              MATCH('GHG emissions calculations'!R$6, 'Emission Factors'!$E$5:$R$5, 0)) &lt;&gt; "",
        INDEX('Emission Factors'!$E$5:$R$488,
              MATCH(1,
                    ('Emission Factors'!$E$5:$E$488 = 'GHG emissions calculations'!$F1273) *
                    ('Emission Factors'!$H$5:$H$488 = 'GHG emissions calculations'!$H1273),
                    0),
              MATCH('GHG emissions calculations'!R$6, 'Emission Factors'!$E$5:$R$5, 0)),
        ""),
    "")</f>
        <v/>
      </c>
      <c r="S1273" s="312">
        <f t="shared" si="2"/>
        <v>0</v>
      </c>
      <c r="T1273" s="23"/>
    </row>
    <row r="1274" ht="15.75" customHeight="1" outlineLevel="1">
      <c r="A1274" s="23"/>
      <c r="B1274" s="71"/>
      <c r="C1274" s="71"/>
      <c r="D1274" s="71"/>
      <c r="E1274" s="314"/>
      <c r="F1274" s="311" t="str">
        <f>Lists!U51</f>
        <v>Glass, refractory, clay, other porcelain and ceramic, stone and abrasive products  - Middle East</v>
      </c>
      <c r="G1274" s="311" t="str">
        <f t="array" ref="G1274">XLOOKUP(1,('Emission Factors'!$E$5:$E$488='GHG emissions calculations'!$F1274)*('Emission Factors'!$H$5:$H$488='GHG emissions calculations'!$H1274),INDEX('Emission Factors'!$E$5:$T$488,0,MATCH('GHG emissions calculations'!G$6,'Emission Factors'!$E$5:$T$5,0)),"",0)</f>
        <v/>
      </c>
      <c r="H1274" s="311" t="s">
        <v>238</v>
      </c>
      <c r="I1274" s="312" t="str">
        <f>IF(
    SUMIFS('Import data'!$L$25:$L$80,
           'Import data'!$J$25:$J$80, F1274,
           'Import data'!$G$25:$G$80, 'GHG emissions calculations'!$H1274,
           'Import data'!$I$25:$I$80,$E$1157) &lt;&gt; 0,
    SUMIFS('Import data'!$L$25:$L$80,
           'Import data'!$J$25:$J$80, F1274,
           'Import data'!$G$25:$G$80, 'GHG emissions calculations'!$H1274,
           'Import data'!$I$25:$I$80,$E$1157),
    ""
)</f>
        <v/>
      </c>
      <c r="J1274" s="311" t="str">
        <f t="array" ref="J1274">IF(
    XLOOKUP(F1274, 'Import data'!$J$26:$J$47, 'Import data'!$M$26:$M$47, "", 0) = "Please add the region-specific supplier emission factor or choose a different region available in the IAEG database.",
    "",
    XLOOKUP(F1274, 'Import data'!$J$26:$J$47, 'Import data'!$M$26:$M$47, "", 0)
)</f>
        <v/>
      </c>
      <c r="K1274" s="311" t="str">
        <f t="array" ref="K1274">IFERROR(
    XLOOKUP(F1274,
            _xlws.FILTER('Supplier Emission'!$G$15:$G$49,
                   ('Supplier Emission'!$D$15:$D$49=H1274) * ('Supplier Emission'!$F$15:$F$49=$E$1157)),
            _xlws.FILTER('Supplier Emission'!$I$15:$I$49,
                   ('Supplier Emission'!$D$15:$D$49=H1274) * ('Supplier Emission'!$F$15:$F$49=$E$1157)),
            ""),
    "")</f>
        <v/>
      </c>
      <c r="L1274" s="311" t="str">
        <f t="array" ref="L1274">IFERROR(
    XLOOKUP(F1274,
            _xlws.FILTER('Supplier Emission'!$G$15:$G$49,
                   ('Supplier Emission'!$D$15:$D$49=H1274) * ('Supplier Emission'!$F$15:$F$49=$E$1157)),
            _xlws.FILTER('Supplier Emission'!$J$15:$J$49,
                   ('Supplier Emission'!$D$15:$D$49=H1274) * ('Supplier Emission'!$F$15:$F$49=$E$1157)),
            ""),
    "")</f>
        <v/>
      </c>
      <c r="M1274" s="311" t="str">
        <f t="array" ref="M1274">IFERROR(
    XLOOKUP(F1274,
            _xlws.FILTER('Supplier Emission'!$G$15:$G$49,
                   ('Supplier Emission'!$D$15:$D$49=H1274) * ('Supplier Emission'!$F$15:$F$49=$E$1157)),
            _xlws.FILTER('Supplier Emission'!$M$15:$M$49,
                   ('Supplier Emission'!$D$15:$D$49=H1274) * ('Supplier Emission'!$F$15:$F$49=$E$1157)),
            ""),
    "")</f>
        <v/>
      </c>
      <c r="N1274" s="311" t="str">
        <f t="array" ref="N1274">IFERROR(
    XLOOKUP(F1274,
            _xlws.FILTER('Supplier Emission'!$G$15:$G$49,
                   ('Supplier Emission'!$D$15:$D$49=H1274) * ('Supplier Emission'!$F$15:$F$49=$E$1157)),
            _xlws.FILTER('Supplier Emission'!$H$15:$H$49,
                   ('Supplier Emission'!$D$15:$D$49=H1274) * ('Supplier Emission'!$F$15:$F$49=$E$1157)),
            ""),
    "")</f>
        <v/>
      </c>
      <c r="O1274" s="311" t="str">
        <f t="array" ref="O1274">XLOOKUP(1,('Emission Factors'!$E$5:$E$488='GHG emissions calculations'!$F1274)*('Emission Factors'!$H$5:$H$488='GHG emissions calculations'!$H1274),INDEX('Emission Factors'!$E$5:$T$488,0,MATCH('GHG emissions calculations'!O$6,'Emission Factors'!$E$5:$T$5,0)),"",0)</f>
        <v/>
      </c>
      <c r="P1274" s="313" t="str">
        <f t="array" ref="P1274">IFERROR(
    INDEX('Emission Factors'!$E$5:$P$488,
          MATCH(1,
                ('Emission Factors'!$E$5:$E$488 = 'GHG emissions calculations'!$F1274) *
                ('Emission Factors'!$H$5:$H$488 = 'GHG emissions calculations'!$H1274),
                0),
          MATCH('GHG emissions calculations'!P$6,'Emission Factors'!$E$5:$P$5,0)),
    "")</f>
        <v/>
      </c>
      <c r="Q1274" s="311" t="str">
        <f t="array" ref="Q1274">IFERROR(
    IF(
        INDEX('Emission Factors'!$E$5:$P$488,
              MATCH(1,
                    ('Emission Factors'!$E$5:$E$488 = 'GHG emissions calculations'!$F1274) *
                    ('Emission Factors'!$H$5:$H$488 = 'GHG emissions calculations'!$H1274),
                    0),
              MATCH('GHG emissions calculations'!Q$6, 'Emission Factors'!$E$5:$P$5, 0)) &lt;&gt; "",
        INDEX('Emission Factors'!$E$5:$P$488,
              MATCH(1,
                    ('Emission Factors'!$E$5:$E$488 = 'GHG emissions calculations'!$F1274) *
                    ('Emission Factors'!$H$5:$H$488 = 'GHG emissions calculations'!$H1274),
                    0),
              MATCH('GHG emissions calculations'!Q$6, 'Emission Factors'!$E$5:$P$5, 0)),
        ""),
    "")</f>
        <v/>
      </c>
      <c r="R1274" s="311" t="str">
        <f t="array" ref="R1274">IFERROR(
    IF(
        INDEX('Emission Factors'!$E$5:$R$488,
              MATCH(1,
                    ('Emission Factors'!$E$5:$E$488 = 'GHG emissions calculations'!$F1274) *
                    ('Emission Factors'!$H$5:$H$488 = 'GHG emissions calculations'!$H1274),
                    0),
              MATCH('GHG emissions calculations'!R$6, 'Emission Factors'!$E$5:$R$5, 0)) &lt;&gt; "",
        INDEX('Emission Factors'!$E$5:$R$488,
              MATCH(1,
                    ('Emission Factors'!$E$5:$E$488 = 'GHG emissions calculations'!$F1274) *
                    ('Emission Factors'!$H$5:$H$488 = 'GHG emissions calculations'!$H1274),
                    0),
              MATCH('GHG emissions calculations'!R$6, 'Emission Factors'!$E$5:$R$5, 0)),
        ""),
    "")</f>
        <v/>
      </c>
      <c r="S1274" s="312">
        <f t="shared" si="2"/>
        <v>0</v>
      </c>
      <c r="T1274" s="23"/>
    </row>
    <row r="1275" ht="15.75" customHeight="1" outlineLevel="1">
      <c r="A1275" s="23"/>
      <c r="B1275" s="71"/>
      <c r="C1275" s="71"/>
      <c r="D1275" s="71"/>
      <c r="E1275" s="314"/>
      <c r="F1275" s="311" t="str">
        <f>Lists!U50</f>
        <v>Glass, refractory, clay, other porcelain and ceramic, stone and abrasive products  - Oceania</v>
      </c>
      <c r="G1275" s="311" t="str">
        <f t="array" ref="G1275">XLOOKUP(1,('Emission Factors'!$E$5:$E$488='GHG emissions calculations'!$F1275)*('Emission Factors'!$H$5:$H$488='GHG emissions calculations'!$H1275),INDEX('Emission Factors'!$E$5:$T$488,0,MATCH('GHG emissions calculations'!G$6,'Emission Factors'!$E$5:$T$5,0)),"",0)</f>
        <v/>
      </c>
      <c r="H1275" s="311" t="s">
        <v>238</v>
      </c>
      <c r="I1275" s="312" t="str">
        <f>IF(
    SUMIFS('Import data'!$L$25:$L$80,
           'Import data'!$J$25:$J$80, F1275,
           'Import data'!$G$25:$G$80, 'GHG emissions calculations'!$H1275,
           'Import data'!$I$25:$I$80,$E$1157) &lt;&gt; 0,
    SUMIFS('Import data'!$L$25:$L$80,
           'Import data'!$J$25:$J$80, F1275,
           'Import data'!$G$25:$G$80, 'GHG emissions calculations'!$H1275,
           'Import data'!$I$25:$I$80,$E$1157),
    ""
)</f>
        <v/>
      </c>
      <c r="J1275" s="311" t="str">
        <f t="array" ref="J1275">IF(
    XLOOKUP(F1275, 'Import data'!$J$26:$J$47, 'Import data'!$M$26:$M$47, "", 0) = "Please add the region-specific supplier emission factor or choose a different region available in the IAEG database.",
    "",
    XLOOKUP(F1275, 'Import data'!$J$26:$J$47, 'Import data'!$M$26:$M$47, "", 0)
)</f>
        <v/>
      </c>
      <c r="K1275" s="311" t="str">
        <f t="array" ref="K1275">IFERROR(
    XLOOKUP(F1275,
            _xlws.FILTER('Supplier Emission'!$G$15:$G$49,
                   ('Supplier Emission'!$D$15:$D$49=H1275) * ('Supplier Emission'!$F$15:$F$49=$E$1157)),
            _xlws.FILTER('Supplier Emission'!$I$15:$I$49,
                   ('Supplier Emission'!$D$15:$D$49=H1275) * ('Supplier Emission'!$F$15:$F$49=$E$1157)),
            ""),
    "")</f>
        <v/>
      </c>
      <c r="L1275" s="311" t="str">
        <f t="array" ref="L1275">IFERROR(
    XLOOKUP(F1275,
            _xlws.FILTER('Supplier Emission'!$G$15:$G$49,
                   ('Supplier Emission'!$D$15:$D$49=H1275) * ('Supplier Emission'!$F$15:$F$49=$E$1157)),
            _xlws.FILTER('Supplier Emission'!$J$15:$J$49,
                   ('Supplier Emission'!$D$15:$D$49=H1275) * ('Supplier Emission'!$F$15:$F$49=$E$1157)),
            ""),
    "")</f>
        <v/>
      </c>
      <c r="M1275" s="311" t="str">
        <f t="array" ref="M1275">IFERROR(
    XLOOKUP(F1275,
            _xlws.FILTER('Supplier Emission'!$G$15:$G$49,
                   ('Supplier Emission'!$D$15:$D$49=H1275) * ('Supplier Emission'!$F$15:$F$49=$E$1157)),
            _xlws.FILTER('Supplier Emission'!$M$15:$M$49,
                   ('Supplier Emission'!$D$15:$D$49=H1275) * ('Supplier Emission'!$F$15:$F$49=$E$1157)),
            ""),
    "")</f>
        <v/>
      </c>
      <c r="N1275" s="311" t="str">
        <f t="array" ref="N1275">IFERROR(
    XLOOKUP(F1275,
            _xlws.FILTER('Supplier Emission'!$G$15:$G$49,
                   ('Supplier Emission'!$D$15:$D$49=H1275) * ('Supplier Emission'!$F$15:$F$49=$E$1157)),
            _xlws.FILTER('Supplier Emission'!$H$15:$H$49,
                   ('Supplier Emission'!$D$15:$D$49=H1275) * ('Supplier Emission'!$F$15:$F$49=$E$1157)),
            ""),
    "")</f>
        <v/>
      </c>
      <c r="O1275" s="311" t="str">
        <f t="array" ref="O1275">XLOOKUP(1,('Emission Factors'!$E$5:$E$488='GHG emissions calculations'!$F1275)*('Emission Factors'!$H$5:$H$488='GHG emissions calculations'!$H1275),INDEX('Emission Factors'!$E$5:$T$488,0,MATCH('GHG emissions calculations'!O$6,'Emission Factors'!$E$5:$T$5,0)),"",0)</f>
        <v/>
      </c>
      <c r="P1275" s="313" t="str">
        <f t="array" ref="P1275">IFERROR(
    INDEX('Emission Factors'!$E$5:$P$488,
          MATCH(1,
                ('Emission Factors'!$E$5:$E$488 = 'GHG emissions calculations'!$F1275) *
                ('Emission Factors'!$H$5:$H$488 = 'GHG emissions calculations'!$H1275),
                0),
          MATCH('GHG emissions calculations'!P$6,'Emission Factors'!$E$5:$P$5,0)),
    "")</f>
        <v/>
      </c>
      <c r="Q1275" s="311" t="str">
        <f t="array" ref="Q1275">IFERROR(
    IF(
        INDEX('Emission Factors'!$E$5:$P$488,
              MATCH(1,
                    ('Emission Factors'!$E$5:$E$488 = 'GHG emissions calculations'!$F1275) *
                    ('Emission Factors'!$H$5:$H$488 = 'GHG emissions calculations'!$H1275),
                    0),
              MATCH('GHG emissions calculations'!Q$6, 'Emission Factors'!$E$5:$P$5, 0)) &lt;&gt; "",
        INDEX('Emission Factors'!$E$5:$P$488,
              MATCH(1,
                    ('Emission Factors'!$E$5:$E$488 = 'GHG emissions calculations'!$F1275) *
                    ('Emission Factors'!$H$5:$H$488 = 'GHG emissions calculations'!$H1275),
                    0),
              MATCH('GHG emissions calculations'!Q$6, 'Emission Factors'!$E$5:$P$5, 0)),
        ""),
    "")</f>
        <v/>
      </c>
      <c r="R1275" s="311" t="str">
        <f t="array" ref="R1275">IFERROR(
    IF(
        INDEX('Emission Factors'!$E$5:$R$488,
              MATCH(1,
                    ('Emission Factors'!$E$5:$E$488 = 'GHG emissions calculations'!$F1275) *
                    ('Emission Factors'!$H$5:$H$488 = 'GHG emissions calculations'!$H1275),
                    0),
              MATCH('GHG emissions calculations'!R$6, 'Emission Factors'!$E$5:$R$5, 0)) &lt;&gt; "",
        INDEX('Emission Factors'!$E$5:$R$488,
              MATCH(1,
                    ('Emission Factors'!$E$5:$E$488 = 'GHG emissions calculations'!$F1275) *
                    ('Emission Factors'!$H$5:$H$488 = 'GHG emissions calculations'!$H1275),
                    0),
              MATCH('GHG emissions calculations'!R$6, 'Emission Factors'!$E$5:$R$5, 0)),
        ""),
    "")</f>
        <v/>
      </c>
      <c r="S1275" s="312">
        <f t="shared" si="2"/>
        <v>0</v>
      </c>
      <c r="T1275" s="23"/>
    </row>
    <row r="1276" ht="15.75" customHeight="1" outlineLevel="1">
      <c r="A1276" s="23"/>
      <c r="B1276" s="71"/>
      <c r="C1276" s="71"/>
      <c r="D1276" s="71"/>
      <c r="E1276" s="314"/>
      <c r="F1276" s="311" t="str">
        <f>Lists!U55</f>
        <v>Glass-based manufactured products, unknown mass - Africa</v>
      </c>
      <c r="G1276" s="311" t="str">
        <f t="array" ref="G1276">XLOOKUP(1,('Emission Factors'!$E$5:$E$488='GHG emissions calculations'!$F1276)*('Emission Factors'!$H$5:$H$488='GHG emissions calculations'!$H1276),INDEX('Emission Factors'!$E$5:$T$488,0,MATCH('GHG emissions calculations'!G$6,'Emission Factors'!$E$5:$T$5,0)),"",0)</f>
        <v/>
      </c>
      <c r="H1276" s="311" t="s">
        <v>238</v>
      </c>
      <c r="I1276" s="312" t="str">
        <f>IF(
    SUMIFS('Import data'!$L$25:$L$80,
           'Import data'!$J$25:$J$80, F1276,
           'Import data'!$G$25:$G$80, 'GHG emissions calculations'!$H1276,
           'Import data'!$I$25:$I$80,$E$1157) &lt;&gt; 0,
    SUMIFS('Import data'!$L$25:$L$80,
           'Import data'!$J$25:$J$80, F1276,
           'Import data'!$G$25:$G$80, 'GHG emissions calculations'!$H1276,
           'Import data'!$I$25:$I$80,$E$1157),
    ""
)</f>
        <v/>
      </c>
      <c r="J1276" s="311" t="str">
        <f t="array" ref="J1276">IF(
    XLOOKUP(F1276, 'Import data'!$J$26:$J$47, 'Import data'!$M$26:$M$47, "", 0) = "Please add the region-specific supplier emission factor or choose a different region available in the IAEG database.",
    "",
    XLOOKUP(F1276, 'Import data'!$J$26:$J$47, 'Import data'!$M$26:$M$47, "", 0)
)</f>
        <v/>
      </c>
      <c r="K1276" s="311" t="str">
        <f t="array" ref="K1276">IFERROR(
    XLOOKUP(F1276,
            _xlws.FILTER('Supplier Emission'!$G$15:$G$49,
                   ('Supplier Emission'!$D$15:$D$49=H1276) * ('Supplier Emission'!$F$15:$F$49=$E$1157)),
            _xlws.FILTER('Supplier Emission'!$I$15:$I$49,
                   ('Supplier Emission'!$D$15:$D$49=H1276) * ('Supplier Emission'!$F$15:$F$49=$E$1157)),
            ""),
    "")</f>
        <v/>
      </c>
      <c r="L1276" s="311" t="str">
        <f t="array" ref="L1276">IFERROR(
    XLOOKUP(F1276,
            _xlws.FILTER('Supplier Emission'!$G$15:$G$49,
                   ('Supplier Emission'!$D$15:$D$49=H1276) * ('Supplier Emission'!$F$15:$F$49=$E$1157)),
            _xlws.FILTER('Supplier Emission'!$J$15:$J$49,
                   ('Supplier Emission'!$D$15:$D$49=H1276) * ('Supplier Emission'!$F$15:$F$49=$E$1157)),
            ""),
    "")</f>
        <v/>
      </c>
      <c r="M1276" s="311" t="str">
        <f t="array" ref="M1276">IFERROR(
    XLOOKUP(F1276,
            _xlws.FILTER('Supplier Emission'!$G$15:$G$49,
                   ('Supplier Emission'!$D$15:$D$49=H1276) * ('Supplier Emission'!$F$15:$F$49=$E$1157)),
            _xlws.FILTER('Supplier Emission'!$M$15:$M$49,
                   ('Supplier Emission'!$D$15:$D$49=H1276) * ('Supplier Emission'!$F$15:$F$49=$E$1157)),
            ""),
    "")</f>
        <v/>
      </c>
      <c r="N1276" s="311" t="str">
        <f t="array" ref="N1276">IFERROR(
    XLOOKUP(F1276,
            _xlws.FILTER('Supplier Emission'!$G$15:$G$49,
                   ('Supplier Emission'!$D$15:$D$49=H1276) * ('Supplier Emission'!$F$15:$F$49=$E$1157)),
            _xlws.FILTER('Supplier Emission'!$H$15:$H$49,
                   ('Supplier Emission'!$D$15:$D$49=H1276) * ('Supplier Emission'!$F$15:$F$49=$E$1157)),
            ""),
    "")</f>
        <v/>
      </c>
      <c r="O1276" s="311" t="str">
        <f t="array" ref="O1276">XLOOKUP(1,('Emission Factors'!$E$5:$E$488='GHG emissions calculations'!$F1276)*('Emission Factors'!$H$5:$H$488='GHG emissions calculations'!$H1276),INDEX('Emission Factors'!$E$5:$T$488,0,MATCH('GHG emissions calculations'!O$6,'Emission Factors'!$E$5:$T$5,0)),"",0)</f>
        <v/>
      </c>
      <c r="P1276" s="313" t="str">
        <f t="array" ref="P1276">IFERROR(
    INDEX('Emission Factors'!$E$5:$P$488,
          MATCH(1,
                ('Emission Factors'!$E$5:$E$488 = 'GHG emissions calculations'!$F1276) *
                ('Emission Factors'!$H$5:$H$488 = 'GHG emissions calculations'!$H1276),
                0),
          MATCH('GHG emissions calculations'!P$6,'Emission Factors'!$E$5:$P$5,0)),
    "")</f>
        <v/>
      </c>
      <c r="Q1276" s="311" t="str">
        <f t="array" ref="Q1276">IFERROR(
    IF(
        INDEX('Emission Factors'!$E$5:$P$488,
              MATCH(1,
                    ('Emission Factors'!$E$5:$E$488 = 'GHG emissions calculations'!$F1276) *
                    ('Emission Factors'!$H$5:$H$488 = 'GHG emissions calculations'!$H1276),
                    0),
              MATCH('GHG emissions calculations'!Q$6, 'Emission Factors'!$E$5:$P$5, 0)) &lt;&gt; "",
        INDEX('Emission Factors'!$E$5:$P$488,
              MATCH(1,
                    ('Emission Factors'!$E$5:$E$488 = 'GHG emissions calculations'!$F1276) *
                    ('Emission Factors'!$H$5:$H$488 = 'GHG emissions calculations'!$H1276),
                    0),
              MATCH('GHG emissions calculations'!Q$6, 'Emission Factors'!$E$5:$P$5, 0)),
        ""),
    "")</f>
        <v/>
      </c>
      <c r="R1276" s="311" t="str">
        <f t="array" ref="R1276">IFERROR(
    IF(
        INDEX('Emission Factors'!$E$5:$R$488,
              MATCH(1,
                    ('Emission Factors'!$E$5:$E$488 = 'GHG emissions calculations'!$F1276) *
                    ('Emission Factors'!$H$5:$H$488 = 'GHG emissions calculations'!$H1276),
                    0),
              MATCH('GHG emissions calculations'!R$6, 'Emission Factors'!$E$5:$R$5, 0)) &lt;&gt; "",
        INDEX('Emission Factors'!$E$5:$R$488,
              MATCH(1,
                    ('Emission Factors'!$E$5:$E$488 = 'GHG emissions calculations'!$F1276) *
                    ('Emission Factors'!$H$5:$H$488 = 'GHG emissions calculations'!$H1276),
                    0),
              MATCH('GHG emissions calculations'!R$6, 'Emission Factors'!$E$5:$R$5, 0)),
        ""),
    "")</f>
        <v/>
      </c>
      <c r="S1276" s="312">
        <f t="shared" si="2"/>
        <v>0</v>
      </c>
      <c r="T1276" s="23"/>
    </row>
    <row r="1277" ht="15.75" customHeight="1" outlineLevel="1">
      <c r="A1277" s="23"/>
      <c r="B1277" s="71"/>
      <c r="C1277" s="71"/>
      <c r="D1277" s="71"/>
      <c r="E1277" s="314"/>
      <c r="F1277" s="311" t="str">
        <f>Lists!U53</f>
        <v>Glass-based manufactured products, unknown mass - America</v>
      </c>
      <c r="G1277" s="311">
        <f t="array" ref="G1277">XLOOKUP(1,('Emission Factors'!$E$5:$E$488='GHG emissions calculations'!$F1277)*('Emission Factors'!$H$5:$H$488='GHG emissions calculations'!$H1277),INDEX('Emission Factors'!$E$5:$T$488,0,MATCH('GHG emissions calculations'!G$6,'Emission Factors'!$E$5:$T$5,0)),"",0)</f>
        <v>2</v>
      </c>
      <c r="H1277" s="311" t="s">
        <v>238</v>
      </c>
      <c r="I1277" s="312" t="str">
        <f>IF(
    SUMIFS('Import data'!$L$25:$L$80,
           'Import data'!$J$25:$J$80, F1277,
           'Import data'!$G$25:$G$80, 'GHG emissions calculations'!$H1277,
           'Import data'!$I$25:$I$80,$E$1157) &lt;&gt; 0,
    SUMIFS('Import data'!$L$25:$L$80,
           'Import data'!$J$25:$J$80, F1277,
           'Import data'!$G$25:$G$80, 'GHG emissions calculations'!$H1277,
           'Import data'!$I$25:$I$80,$E$1157),
    ""
)</f>
        <v/>
      </c>
      <c r="J1277" s="311" t="str">
        <f t="array" ref="J1277">IF(
    XLOOKUP(F1277, 'Import data'!$J$26:$J$47, 'Import data'!$M$26:$M$47, "", 0) = "Please add the region-specific supplier emission factor or choose a different region available in the IAEG database.",
    "",
    XLOOKUP(F1277, 'Import data'!$J$26:$J$47, 'Import data'!$M$26:$M$47, "", 0)
)</f>
        <v/>
      </c>
      <c r="K1277" s="311" t="str">
        <f t="array" ref="K1277">IFERROR(
    XLOOKUP(F1277,
            _xlws.FILTER('Supplier Emission'!$G$15:$G$49,
                   ('Supplier Emission'!$D$15:$D$49=H1277) * ('Supplier Emission'!$F$15:$F$49=$E$1157)),
            _xlws.FILTER('Supplier Emission'!$I$15:$I$49,
                   ('Supplier Emission'!$D$15:$D$49=H1277) * ('Supplier Emission'!$F$15:$F$49=$E$1157)),
            ""),
    "")</f>
        <v/>
      </c>
      <c r="L1277" s="311" t="str">
        <f t="array" ref="L1277">IFERROR(
    XLOOKUP(F1277,
            _xlws.FILTER('Supplier Emission'!$G$15:$G$49,
                   ('Supplier Emission'!$D$15:$D$49=H1277) * ('Supplier Emission'!$F$15:$F$49=$E$1157)),
            _xlws.FILTER('Supplier Emission'!$J$15:$J$49,
                   ('Supplier Emission'!$D$15:$D$49=H1277) * ('Supplier Emission'!$F$15:$F$49=$E$1157)),
            ""),
    "")</f>
        <v/>
      </c>
      <c r="M1277" s="311" t="str">
        <f t="array" ref="M1277">IFERROR(
    XLOOKUP(F1277,
            _xlws.FILTER('Supplier Emission'!$G$15:$G$49,
                   ('Supplier Emission'!$D$15:$D$49=H1277) * ('Supplier Emission'!$F$15:$F$49=$E$1157)),
            _xlws.FILTER('Supplier Emission'!$M$15:$M$49,
                   ('Supplier Emission'!$D$15:$D$49=H1277) * ('Supplier Emission'!$F$15:$F$49=$E$1157)),
            ""),
    "")</f>
        <v/>
      </c>
      <c r="N1277" s="311" t="str">
        <f t="array" ref="N1277">IFERROR(
    XLOOKUP(F1277,
            _xlws.FILTER('Supplier Emission'!$G$15:$G$49,
                   ('Supplier Emission'!$D$15:$D$49=H1277) * ('Supplier Emission'!$F$15:$F$49=$E$1157)),
            _xlws.FILTER('Supplier Emission'!$H$15:$H$49,
                   ('Supplier Emission'!$D$15:$D$49=H1277) * ('Supplier Emission'!$F$15:$F$49=$E$1157)),
            ""),
    "")</f>
        <v/>
      </c>
      <c r="O1277" s="311" t="str">
        <f t="array" ref="O1277">XLOOKUP(1,('Emission Factors'!$E$5:$E$488='GHG emissions calculations'!$F1277)*('Emission Factors'!$H$5:$H$488='GHG emissions calculations'!$H1277),INDEX('Emission Factors'!$E$5:$T$488,0,MATCH('GHG emissions calculations'!O$6,'Emission Factors'!$E$5:$T$5,0)),"",0)</f>
        <v>Glass product manufacturing made of purchased glass</v>
      </c>
      <c r="P1277" s="313">
        <f t="array" ref="P1277">IFERROR(
    INDEX('Emission Factors'!$E$5:$P$488,
          MATCH(1,
                ('Emission Factors'!$E$5:$E$488 = 'GHG emissions calculations'!$F1277) *
                ('Emission Factors'!$H$5:$H$488 = 'GHG emissions calculations'!$H1277),
                0),
          MATCH('GHG emissions calculations'!P$6,'Emission Factors'!$E$5:$P$5,0)),
    "")</f>
        <v>597</v>
      </c>
      <c r="Q1277" s="311" t="str">
        <f t="array" ref="Q1277">IFERROR(
    IF(
        INDEX('Emission Factors'!$E$5:$P$488,
              MATCH(1,
                    ('Emission Factors'!$E$5:$E$488 = 'GHG emissions calculations'!$F1277) *
                    ('Emission Factors'!$H$5:$H$488 = 'GHG emissions calculations'!$H1277),
                    0),
              MATCH('GHG emissions calculations'!Q$6, 'Emission Factors'!$E$5:$P$5, 0)) &lt;&gt; "",
        INDEX('Emission Factors'!$E$5:$P$488,
              MATCH(1,
                    ('Emission Factors'!$E$5:$E$488 = 'GHG emissions calculations'!$F1277) *
                    ('Emission Factors'!$H$5:$H$488 = 'GHG emissions calculations'!$H1277),
                    0),
              MATCH('GHG emissions calculations'!Q$6, 'Emission Factors'!$E$5:$P$5, 0)),
        ""),
    "")</f>
        <v>kgCO2e / k€</v>
      </c>
      <c r="R1277" s="311" t="str">
        <f t="array" ref="R1277">IFERROR(
    IF(
        INDEX('Emission Factors'!$E$5:$R$488,
              MATCH(1,
                    ('Emission Factors'!$E$5:$E$488 = 'GHG emissions calculations'!$F1277) *
                    ('Emission Factors'!$H$5:$H$488 = 'GHG emissions calculations'!$H1277),
                    0),
              MATCH('GHG emissions calculations'!R$6, 'Emission Factors'!$E$5:$R$5, 0)) &lt;&gt; "",
        INDEX('Emission Factors'!$E$5:$R$488,
              MATCH(1,
                    ('Emission Factors'!$E$5:$E$488 = 'GHG emissions calculations'!$F1277) *
                    ('Emission Factors'!$H$5:$H$488 = 'GHG emissions calculations'!$H1277),
                    0),
              MATCH('GHG emissions calculations'!R$6, 'Emission Factors'!$E$5:$R$5, 0)),
        ""),
    "")</f>
        <v>America</v>
      </c>
      <c r="S1277" s="312">
        <f t="shared" si="2"/>
        <v>0</v>
      </c>
      <c r="T1277" s="23"/>
    </row>
    <row r="1278" ht="15.75" customHeight="1" outlineLevel="1">
      <c r="A1278" s="23"/>
      <c r="B1278" s="71"/>
      <c r="C1278" s="71"/>
      <c r="D1278" s="71"/>
      <c r="E1278" s="314"/>
      <c r="F1278" s="311" t="str">
        <f>Lists!U56</f>
        <v>Glass-based manufactured products, unknown mass - Asia</v>
      </c>
      <c r="G1278" s="311" t="str">
        <f t="array" ref="G1278">XLOOKUP(1,('Emission Factors'!$E$5:$E$488='GHG emissions calculations'!$F1278)*('Emission Factors'!$H$5:$H$488='GHG emissions calculations'!$H1278),INDEX('Emission Factors'!$E$5:$T$488,0,MATCH('GHG emissions calculations'!G$6,'Emission Factors'!$E$5:$T$5,0)),"",0)</f>
        <v/>
      </c>
      <c r="H1278" s="311" t="s">
        <v>238</v>
      </c>
      <c r="I1278" s="312" t="str">
        <f>IF(
    SUMIFS('Import data'!$L$25:$L$80,
           'Import data'!$J$25:$J$80, F1278,
           'Import data'!$G$25:$G$80, 'GHG emissions calculations'!$H1278,
           'Import data'!$I$25:$I$80,$E$1157) &lt;&gt; 0,
    SUMIFS('Import data'!$L$25:$L$80,
           'Import data'!$J$25:$J$80, F1278,
           'Import data'!$G$25:$G$80, 'GHG emissions calculations'!$H1278,
           'Import data'!$I$25:$I$80,$E$1157),
    ""
)</f>
        <v/>
      </c>
      <c r="J1278" s="311" t="str">
        <f t="array" ref="J1278">IF(
    XLOOKUP(F1278, 'Import data'!$J$26:$J$47, 'Import data'!$M$26:$M$47, "", 0) = "Please add the region-specific supplier emission factor or choose a different region available in the IAEG database.",
    "",
    XLOOKUP(F1278, 'Import data'!$J$26:$J$47, 'Import data'!$M$26:$M$47, "", 0)
)</f>
        <v/>
      </c>
      <c r="K1278" s="311" t="str">
        <f t="array" ref="K1278">IFERROR(
    XLOOKUP(F1278,
            _xlws.FILTER('Supplier Emission'!$G$15:$G$49,
                   ('Supplier Emission'!$D$15:$D$49=H1278) * ('Supplier Emission'!$F$15:$F$49=$E$1157)),
            _xlws.FILTER('Supplier Emission'!$I$15:$I$49,
                   ('Supplier Emission'!$D$15:$D$49=H1278) * ('Supplier Emission'!$F$15:$F$49=$E$1157)),
            ""),
    "")</f>
        <v/>
      </c>
      <c r="L1278" s="311" t="str">
        <f t="array" ref="L1278">IFERROR(
    XLOOKUP(F1278,
            _xlws.FILTER('Supplier Emission'!$G$15:$G$49,
                   ('Supplier Emission'!$D$15:$D$49=H1278) * ('Supplier Emission'!$F$15:$F$49=$E$1157)),
            _xlws.FILTER('Supplier Emission'!$J$15:$J$49,
                   ('Supplier Emission'!$D$15:$D$49=H1278) * ('Supplier Emission'!$F$15:$F$49=$E$1157)),
            ""),
    "")</f>
        <v/>
      </c>
      <c r="M1278" s="311" t="str">
        <f t="array" ref="M1278">IFERROR(
    XLOOKUP(F1278,
            _xlws.FILTER('Supplier Emission'!$G$15:$G$49,
                   ('Supplier Emission'!$D$15:$D$49=H1278) * ('Supplier Emission'!$F$15:$F$49=$E$1157)),
            _xlws.FILTER('Supplier Emission'!$M$15:$M$49,
                   ('Supplier Emission'!$D$15:$D$49=H1278) * ('Supplier Emission'!$F$15:$F$49=$E$1157)),
            ""),
    "")</f>
        <v/>
      </c>
      <c r="N1278" s="311" t="str">
        <f t="array" ref="N1278">IFERROR(
    XLOOKUP(F1278,
            _xlws.FILTER('Supplier Emission'!$G$15:$G$49,
                   ('Supplier Emission'!$D$15:$D$49=H1278) * ('Supplier Emission'!$F$15:$F$49=$E$1157)),
            _xlws.FILTER('Supplier Emission'!$H$15:$H$49,
                   ('Supplier Emission'!$D$15:$D$49=H1278) * ('Supplier Emission'!$F$15:$F$49=$E$1157)),
            ""),
    "")</f>
        <v/>
      </c>
      <c r="O1278" s="311" t="str">
        <f t="array" ref="O1278">XLOOKUP(1,('Emission Factors'!$E$5:$E$488='GHG emissions calculations'!$F1278)*('Emission Factors'!$H$5:$H$488='GHG emissions calculations'!$H1278),INDEX('Emission Factors'!$E$5:$T$488,0,MATCH('GHG emissions calculations'!O$6,'Emission Factors'!$E$5:$T$5,0)),"",0)</f>
        <v/>
      </c>
      <c r="P1278" s="313" t="str">
        <f t="array" ref="P1278">IFERROR(
    INDEX('Emission Factors'!$E$5:$P$488,
          MATCH(1,
                ('Emission Factors'!$E$5:$E$488 = 'GHG emissions calculations'!$F1278) *
                ('Emission Factors'!$H$5:$H$488 = 'GHG emissions calculations'!$H1278),
                0),
          MATCH('GHG emissions calculations'!P$6,'Emission Factors'!$E$5:$P$5,0)),
    "")</f>
        <v/>
      </c>
      <c r="Q1278" s="311" t="str">
        <f t="array" ref="Q1278">IFERROR(
    IF(
        INDEX('Emission Factors'!$E$5:$P$488,
              MATCH(1,
                    ('Emission Factors'!$E$5:$E$488 = 'GHG emissions calculations'!$F1278) *
                    ('Emission Factors'!$H$5:$H$488 = 'GHG emissions calculations'!$H1278),
                    0),
              MATCH('GHG emissions calculations'!Q$6, 'Emission Factors'!$E$5:$P$5, 0)) &lt;&gt; "",
        INDEX('Emission Factors'!$E$5:$P$488,
              MATCH(1,
                    ('Emission Factors'!$E$5:$E$488 = 'GHG emissions calculations'!$F1278) *
                    ('Emission Factors'!$H$5:$H$488 = 'GHG emissions calculations'!$H1278),
                    0),
              MATCH('GHG emissions calculations'!Q$6, 'Emission Factors'!$E$5:$P$5, 0)),
        ""),
    "")</f>
        <v/>
      </c>
      <c r="R1278" s="311" t="str">
        <f t="array" ref="R1278">IFERROR(
    IF(
        INDEX('Emission Factors'!$E$5:$R$488,
              MATCH(1,
                    ('Emission Factors'!$E$5:$E$488 = 'GHG emissions calculations'!$F1278) *
                    ('Emission Factors'!$H$5:$H$488 = 'GHG emissions calculations'!$H1278),
                    0),
              MATCH('GHG emissions calculations'!R$6, 'Emission Factors'!$E$5:$R$5, 0)) &lt;&gt; "",
        INDEX('Emission Factors'!$E$5:$R$488,
              MATCH(1,
                    ('Emission Factors'!$E$5:$E$488 = 'GHG emissions calculations'!$F1278) *
                    ('Emission Factors'!$H$5:$H$488 = 'GHG emissions calculations'!$H1278),
                    0),
              MATCH('GHG emissions calculations'!R$6, 'Emission Factors'!$E$5:$R$5, 0)),
        ""),
    "")</f>
        <v/>
      </c>
      <c r="S1278" s="312">
        <f t="shared" si="2"/>
        <v>0</v>
      </c>
      <c r="T1278" s="23"/>
    </row>
    <row r="1279" ht="15.75" customHeight="1" outlineLevel="1">
      <c r="A1279" s="23"/>
      <c r="B1279" s="71"/>
      <c r="C1279" s="71"/>
      <c r="D1279" s="71"/>
      <c r="E1279" s="314"/>
      <c r="F1279" s="311" t="str">
        <f>Lists!U54</f>
        <v>Glass-based manufactured products, unknown mass - Europe</v>
      </c>
      <c r="G1279" s="311" t="str">
        <f t="array" ref="G1279">XLOOKUP(1,('Emission Factors'!$E$5:$E$488='GHG emissions calculations'!$F1279)*('Emission Factors'!$H$5:$H$488='GHG emissions calculations'!$H1279),INDEX('Emission Factors'!$E$5:$T$488,0,MATCH('GHG emissions calculations'!G$6,'Emission Factors'!$E$5:$T$5,0)),"",0)</f>
        <v/>
      </c>
      <c r="H1279" s="311" t="s">
        <v>238</v>
      </c>
      <c r="I1279" s="312" t="str">
        <f>IF(
    SUMIFS('Import data'!$L$25:$L$80,
           'Import data'!$J$25:$J$80, F1279,
           'Import data'!$G$25:$G$80, 'GHG emissions calculations'!$H1279,
           'Import data'!$I$25:$I$80,$E$1157) &lt;&gt; 0,
    SUMIFS('Import data'!$L$25:$L$80,
           'Import data'!$J$25:$J$80, F1279,
           'Import data'!$G$25:$G$80, 'GHG emissions calculations'!$H1279,
           'Import data'!$I$25:$I$80,$E$1157),
    ""
)</f>
        <v/>
      </c>
      <c r="J1279" s="311" t="str">
        <f t="array" ref="J1279">IF(
    XLOOKUP(F1279, 'Import data'!$J$26:$J$47, 'Import data'!$M$26:$M$47, "", 0) = "Please add the region-specific supplier emission factor or choose a different region available in the IAEG database.",
    "",
    XLOOKUP(F1279, 'Import data'!$J$26:$J$47, 'Import data'!$M$26:$M$47, "", 0)
)</f>
        <v/>
      </c>
      <c r="K1279" s="311" t="str">
        <f t="array" ref="K1279">IFERROR(
    XLOOKUP(F1279,
            _xlws.FILTER('Supplier Emission'!$G$15:$G$49,
                   ('Supplier Emission'!$D$15:$D$49=H1279) * ('Supplier Emission'!$F$15:$F$49=$E$1157)),
            _xlws.FILTER('Supplier Emission'!$I$15:$I$49,
                   ('Supplier Emission'!$D$15:$D$49=H1279) * ('Supplier Emission'!$F$15:$F$49=$E$1157)),
            ""),
    "")</f>
        <v/>
      </c>
      <c r="L1279" s="311" t="str">
        <f t="array" ref="L1279">IFERROR(
    XLOOKUP(F1279,
            _xlws.FILTER('Supplier Emission'!$G$15:$G$49,
                   ('Supplier Emission'!$D$15:$D$49=H1279) * ('Supplier Emission'!$F$15:$F$49=$E$1157)),
            _xlws.FILTER('Supplier Emission'!$J$15:$J$49,
                   ('Supplier Emission'!$D$15:$D$49=H1279) * ('Supplier Emission'!$F$15:$F$49=$E$1157)),
            ""),
    "")</f>
        <v/>
      </c>
      <c r="M1279" s="311" t="str">
        <f t="array" ref="M1279">IFERROR(
    XLOOKUP(F1279,
            _xlws.FILTER('Supplier Emission'!$G$15:$G$49,
                   ('Supplier Emission'!$D$15:$D$49=H1279) * ('Supplier Emission'!$F$15:$F$49=$E$1157)),
            _xlws.FILTER('Supplier Emission'!$M$15:$M$49,
                   ('Supplier Emission'!$D$15:$D$49=H1279) * ('Supplier Emission'!$F$15:$F$49=$E$1157)),
            ""),
    "")</f>
        <v/>
      </c>
      <c r="N1279" s="311" t="str">
        <f t="array" ref="N1279">IFERROR(
    XLOOKUP(F1279,
            _xlws.FILTER('Supplier Emission'!$G$15:$G$49,
                   ('Supplier Emission'!$D$15:$D$49=H1279) * ('Supplier Emission'!$F$15:$F$49=$E$1157)),
            _xlws.FILTER('Supplier Emission'!$H$15:$H$49,
                   ('Supplier Emission'!$D$15:$D$49=H1279) * ('Supplier Emission'!$F$15:$F$49=$E$1157)),
            ""),
    "")</f>
        <v/>
      </c>
      <c r="O1279" s="311" t="str">
        <f t="array" ref="O1279">XLOOKUP(1,('Emission Factors'!$E$5:$E$488='GHG emissions calculations'!$F1279)*('Emission Factors'!$H$5:$H$488='GHG emissions calculations'!$H1279),INDEX('Emission Factors'!$E$5:$T$488,0,MATCH('GHG emissions calculations'!O$6,'Emission Factors'!$E$5:$T$5,0)),"",0)</f>
        <v/>
      </c>
      <c r="P1279" s="313" t="str">
        <f t="array" ref="P1279">IFERROR(
    INDEX('Emission Factors'!$E$5:$P$488,
          MATCH(1,
                ('Emission Factors'!$E$5:$E$488 = 'GHG emissions calculations'!$F1279) *
                ('Emission Factors'!$H$5:$H$488 = 'GHG emissions calculations'!$H1279),
                0),
          MATCH('GHG emissions calculations'!P$6,'Emission Factors'!$E$5:$P$5,0)),
    "")</f>
        <v/>
      </c>
      <c r="Q1279" s="311" t="str">
        <f t="array" ref="Q1279">IFERROR(
    IF(
        INDEX('Emission Factors'!$E$5:$P$488,
              MATCH(1,
                    ('Emission Factors'!$E$5:$E$488 = 'GHG emissions calculations'!$F1279) *
                    ('Emission Factors'!$H$5:$H$488 = 'GHG emissions calculations'!$H1279),
                    0),
              MATCH('GHG emissions calculations'!Q$6, 'Emission Factors'!$E$5:$P$5, 0)) &lt;&gt; "",
        INDEX('Emission Factors'!$E$5:$P$488,
              MATCH(1,
                    ('Emission Factors'!$E$5:$E$488 = 'GHG emissions calculations'!$F1279) *
                    ('Emission Factors'!$H$5:$H$488 = 'GHG emissions calculations'!$H1279),
                    0),
              MATCH('GHG emissions calculations'!Q$6, 'Emission Factors'!$E$5:$P$5, 0)),
        ""),
    "")</f>
        <v/>
      </c>
      <c r="R1279" s="311" t="str">
        <f t="array" ref="R1279">IFERROR(
    IF(
        INDEX('Emission Factors'!$E$5:$R$488,
              MATCH(1,
                    ('Emission Factors'!$E$5:$E$488 = 'GHG emissions calculations'!$F1279) *
                    ('Emission Factors'!$H$5:$H$488 = 'GHG emissions calculations'!$H1279),
                    0),
              MATCH('GHG emissions calculations'!R$6, 'Emission Factors'!$E$5:$R$5, 0)) &lt;&gt; "",
        INDEX('Emission Factors'!$E$5:$R$488,
              MATCH(1,
                    ('Emission Factors'!$E$5:$E$488 = 'GHG emissions calculations'!$F1279) *
                    ('Emission Factors'!$H$5:$H$488 = 'GHG emissions calculations'!$H1279),
                    0),
              MATCH('GHG emissions calculations'!R$6, 'Emission Factors'!$E$5:$R$5, 0)),
        ""),
    "")</f>
        <v/>
      </c>
      <c r="S1279" s="312">
        <f t="shared" si="2"/>
        <v>0</v>
      </c>
      <c r="T1279" s="23"/>
    </row>
    <row r="1280" ht="15.75" customHeight="1" outlineLevel="1">
      <c r="A1280" s="23"/>
      <c r="B1280" s="71"/>
      <c r="C1280" s="71"/>
      <c r="D1280" s="71"/>
      <c r="E1280" s="314"/>
      <c r="F1280" s="311" t="str">
        <f>Lists!U59</f>
        <v>Glass-based manufactured products, unknown mass - Global or unspecified region</v>
      </c>
      <c r="G1280" s="311" t="str">
        <f t="array" ref="G1280">XLOOKUP(1,('Emission Factors'!$E$5:$E$488='GHG emissions calculations'!$F1280)*('Emission Factors'!$H$5:$H$488='GHG emissions calculations'!$H1280),INDEX('Emission Factors'!$E$5:$T$488,0,MATCH('GHG emissions calculations'!G$6,'Emission Factors'!$E$5:$T$5,0)),"",0)</f>
        <v/>
      </c>
      <c r="H1280" s="311" t="s">
        <v>238</v>
      </c>
      <c r="I1280" s="312" t="str">
        <f>IF(
    SUMIFS('Import data'!$L$25:$L$80,
           'Import data'!$J$25:$J$80, F1280,
           'Import data'!$G$25:$G$80, 'GHG emissions calculations'!$H1280,
           'Import data'!$I$25:$I$80,$E$1157) &lt;&gt; 0,
    SUMIFS('Import data'!$L$25:$L$80,
           'Import data'!$J$25:$J$80, F1280,
           'Import data'!$G$25:$G$80, 'GHG emissions calculations'!$H1280,
           'Import data'!$I$25:$I$80,$E$1157),
    ""
)</f>
        <v/>
      </c>
      <c r="J1280" s="311" t="str">
        <f t="array" ref="J1280">IF(
    XLOOKUP(F1280, 'Import data'!$J$26:$J$47, 'Import data'!$M$26:$M$47, "", 0) = "Please add the region-specific supplier emission factor or choose a different region available in the IAEG database.",
    "",
    XLOOKUP(F1280, 'Import data'!$J$26:$J$47, 'Import data'!$M$26:$M$47, "", 0)
)</f>
        <v/>
      </c>
      <c r="K1280" s="311" t="str">
        <f t="array" ref="K1280">IFERROR(
    XLOOKUP(F1280,
            _xlws.FILTER('Supplier Emission'!$G$15:$G$49,
                   ('Supplier Emission'!$D$15:$D$49=H1280) * ('Supplier Emission'!$F$15:$F$49=$E$1157)),
            _xlws.FILTER('Supplier Emission'!$I$15:$I$49,
                   ('Supplier Emission'!$D$15:$D$49=H1280) * ('Supplier Emission'!$F$15:$F$49=$E$1157)),
            ""),
    "")</f>
        <v/>
      </c>
      <c r="L1280" s="311" t="str">
        <f t="array" ref="L1280">IFERROR(
    XLOOKUP(F1280,
            _xlws.FILTER('Supplier Emission'!$G$15:$G$49,
                   ('Supplier Emission'!$D$15:$D$49=H1280) * ('Supplier Emission'!$F$15:$F$49=$E$1157)),
            _xlws.FILTER('Supplier Emission'!$J$15:$J$49,
                   ('Supplier Emission'!$D$15:$D$49=H1280) * ('Supplier Emission'!$F$15:$F$49=$E$1157)),
            ""),
    "")</f>
        <v/>
      </c>
      <c r="M1280" s="311" t="str">
        <f t="array" ref="M1280">IFERROR(
    XLOOKUP(F1280,
            _xlws.FILTER('Supplier Emission'!$G$15:$G$49,
                   ('Supplier Emission'!$D$15:$D$49=H1280) * ('Supplier Emission'!$F$15:$F$49=$E$1157)),
            _xlws.FILTER('Supplier Emission'!$M$15:$M$49,
                   ('Supplier Emission'!$D$15:$D$49=H1280) * ('Supplier Emission'!$F$15:$F$49=$E$1157)),
            ""),
    "")</f>
        <v/>
      </c>
      <c r="N1280" s="311" t="str">
        <f t="array" ref="N1280">IFERROR(
    XLOOKUP(F1280,
            _xlws.FILTER('Supplier Emission'!$G$15:$G$49,
                   ('Supplier Emission'!$D$15:$D$49=H1280) * ('Supplier Emission'!$F$15:$F$49=$E$1157)),
            _xlws.FILTER('Supplier Emission'!$H$15:$H$49,
                   ('Supplier Emission'!$D$15:$D$49=H1280) * ('Supplier Emission'!$F$15:$F$49=$E$1157)),
            ""),
    "")</f>
        <v/>
      </c>
      <c r="O1280" s="311" t="str">
        <f t="array" ref="O1280">XLOOKUP(1,('Emission Factors'!$E$5:$E$488='GHG emissions calculations'!$F1280)*('Emission Factors'!$H$5:$H$488='GHG emissions calculations'!$H1280),INDEX('Emission Factors'!$E$5:$T$488,0,MATCH('GHG emissions calculations'!O$6,'Emission Factors'!$E$5:$T$5,0)),"",0)</f>
        <v/>
      </c>
      <c r="P1280" s="313" t="str">
        <f t="array" ref="P1280">IFERROR(
    INDEX('Emission Factors'!$E$5:$P$488,
          MATCH(1,
                ('Emission Factors'!$E$5:$E$488 = 'GHG emissions calculations'!$F1280) *
                ('Emission Factors'!$H$5:$H$488 = 'GHG emissions calculations'!$H1280),
                0),
          MATCH('GHG emissions calculations'!P$6,'Emission Factors'!$E$5:$P$5,0)),
    "")</f>
        <v/>
      </c>
      <c r="Q1280" s="311" t="str">
        <f t="array" ref="Q1280">IFERROR(
    IF(
        INDEX('Emission Factors'!$E$5:$P$488,
              MATCH(1,
                    ('Emission Factors'!$E$5:$E$488 = 'GHG emissions calculations'!$F1280) *
                    ('Emission Factors'!$H$5:$H$488 = 'GHG emissions calculations'!$H1280),
                    0),
              MATCH('GHG emissions calculations'!Q$6, 'Emission Factors'!$E$5:$P$5, 0)) &lt;&gt; "",
        INDEX('Emission Factors'!$E$5:$P$488,
              MATCH(1,
                    ('Emission Factors'!$E$5:$E$488 = 'GHG emissions calculations'!$F1280) *
                    ('Emission Factors'!$H$5:$H$488 = 'GHG emissions calculations'!$H1280),
                    0),
              MATCH('GHG emissions calculations'!Q$6, 'Emission Factors'!$E$5:$P$5, 0)),
        ""),
    "")</f>
        <v/>
      </c>
      <c r="R1280" s="311" t="str">
        <f t="array" ref="R1280">IFERROR(
    IF(
        INDEX('Emission Factors'!$E$5:$R$488,
              MATCH(1,
                    ('Emission Factors'!$E$5:$E$488 = 'GHG emissions calculations'!$F1280) *
                    ('Emission Factors'!$H$5:$H$488 = 'GHG emissions calculations'!$H1280),
                    0),
              MATCH('GHG emissions calculations'!R$6, 'Emission Factors'!$E$5:$R$5, 0)) &lt;&gt; "",
        INDEX('Emission Factors'!$E$5:$R$488,
              MATCH(1,
                    ('Emission Factors'!$E$5:$E$488 = 'GHG emissions calculations'!$F1280) *
                    ('Emission Factors'!$H$5:$H$488 = 'GHG emissions calculations'!$H1280),
                    0),
              MATCH('GHG emissions calculations'!R$6, 'Emission Factors'!$E$5:$R$5, 0)),
        ""),
    "")</f>
        <v/>
      </c>
      <c r="S1280" s="312">
        <f t="shared" si="2"/>
        <v>0</v>
      </c>
      <c r="T1280" s="23"/>
    </row>
    <row r="1281" ht="15.75" customHeight="1" outlineLevel="1">
      <c r="A1281" s="23"/>
      <c r="B1281" s="71"/>
      <c r="C1281" s="71"/>
      <c r="D1281" s="71"/>
      <c r="E1281" s="314"/>
      <c r="F1281" s="311" t="str">
        <f>Lists!U58</f>
        <v>Glass-based manufactured products, unknown mass - Middle East</v>
      </c>
      <c r="G1281" s="311" t="str">
        <f t="array" ref="G1281">XLOOKUP(1,('Emission Factors'!$E$5:$E$488='GHG emissions calculations'!$F1281)*('Emission Factors'!$H$5:$H$488='GHG emissions calculations'!$H1281),INDEX('Emission Factors'!$E$5:$T$488,0,MATCH('GHG emissions calculations'!G$6,'Emission Factors'!$E$5:$T$5,0)),"",0)</f>
        <v/>
      </c>
      <c r="H1281" s="311" t="s">
        <v>238</v>
      </c>
      <c r="I1281" s="312" t="str">
        <f>IF(
    SUMIFS('Import data'!$L$25:$L$80,
           'Import data'!$J$25:$J$80, F1281,
           'Import data'!$G$25:$G$80, 'GHG emissions calculations'!$H1281,
           'Import data'!$I$25:$I$80,$E$1157) &lt;&gt; 0,
    SUMIFS('Import data'!$L$25:$L$80,
           'Import data'!$J$25:$J$80, F1281,
           'Import data'!$G$25:$G$80, 'GHG emissions calculations'!$H1281,
           'Import data'!$I$25:$I$80,$E$1157),
    ""
)</f>
        <v/>
      </c>
      <c r="J1281" s="311" t="str">
        <f t="array" ref="J1281">IF(
    XLOOKUP(F1281, 'Import data'!$J$26:$J$47, 'Import data'!$M$26:$M$47, "", 0) = "Please add the region-specific supplier emission factor or choose a different region available in the IAEG database.",
    "",
    XLOOKUP(F1281, 'Import data'!$J$26:$J$47, 'Import data'!$M$26:$M$47, "", 0)
)</f>
        <v/>
      </c>
      <c r="K1281" s="311" t="str">
        <f t="array" ref="K1281">IFERROR(
    XLOOKUP(F1281,
            _xlws.FILTER('Supplier Emission'!$G$15:$G$49,
                   ('Supplier Emission'!$D$15:$D$49=H1281) * ('Supplier Emission'!$F$15:$F$49=$E$1157)),
            _xlws.FILTER('Supplier Emission'!$I$15:$I$49,
                   ('Supplier Emission'!$D$15:$D$49=H1281) * ('Supplier Emission'!$F$15:$F$49=$E$1157)),
            ""),
    "")</f>
        <v/>
      </c>
      <c r="L1281" s="311" t="str">
        <f t="array" ref="L1281">IFERROR(
    XLOOKUP(F1281,
            _xlws.FILTER('Supplier Emission'!$G$15:$G$49,
                   ('Supplier Emission'!$D$15:$D$49=H1281) * ('Supplier Emission'!$F$15:$F$49=$E$1157)),
            _xlws.FILTER('Supplier Emission'!$J$15:$J$49,
                   ('Supplier Emission'!$D$15:$D$49=H1281) * ('Supplier Emission'!$F$15:$F$49=$E$1157)),
            ""),
    "")</f>
        <v/>
      </c>
      <c r="M1281" s="311" t="str">
        <f t="array" ref="M1281">IFERROR(
    XLOOKUP(F1281,
            _xlws.FILTER('Supplier Emission'!$G$15:$G$49,
                   ('Supplier Emission'!$D$15:$D$49=H1281) * ('Supplier Emission'!$F$15:$F$49=$E$1157)),
            _xlws.FILTER('Supplier Emission'!$M$15:$M$49,
                   ('Supplier Emission'!$D$15:$D$49=H1281) * ('Supplier Emission'!$F$15:$F$49=$E$1157)),
            ""),
    "")</f>
        <v/>
      </c>
      <c r="N1281" s="311" t="str">
        <f t="array" ref="N1281">IFERROR(
    XLOOKUP(F1281,
            _xlws.FILTER('Supplier Emission'!$G$15:$G$49,
                   ('Supplier Emission'!$D$15:$D$49=H1281) * ('Supplier Emission'!$F$15:$F$49=$E$1157)),
            _xlws.FILTER('Supplier Emission'!$H$15:$H$49,
                   ('Supplier Emission'!$D$15:$D$49=H1281) * ('Supplier Emission'!$F$15:$F$49=$E$1157)),
            ""),
    "")</f>
        <v/>
      </c>
      <c r="O1281" s="311" t="str">
        <f t="array" ref="O1281">XLOOKUP(1,('Emission Factors'!$E$5:$E$488='GHG emissions calculations'!$F1281)*('Emission Factors'!$H$5:$H$488='GHG emissions calculations'!$H1281),INDEX('Emission Factors'!$E$5:$T$488,0,MATCH('GHG emissions calculations'!O$6,'Emission Factors'!$E$5:$T$5,0)),"",0)</f>
        <v/>
      </c>
      <c r="P1281" s="313" t="str">
        <f t="array" ref="P1281">IFERROR(
    INDEX('Emission Factors'!$E$5:$P$488,
          MATCH(1,
                ('Emission Factors'!$E$5:$E$488 = 'GHG emissions calculations'!$F1281) *
                ('Emission Factors'!$H$5:$H$488 = 'GHG emissions calculations'!$H1281),
                0),
          MATCH('GHG emissions calculations'!P$6,'Emission Factors'!$E$5:$P$5,0)),
    "")</f>
        <v/>
      </c>
      <c r="Q1281" s="311" t="str">
        <f t="array" ref="Q1281">IFERROR(
    IF(
        INDEX('Emission Factors'!$E$5:$P$488,
              MATCH(1,
                    ('Emission Factors'!$E$5:$E$488 = 'GHG emissions calculations'!$F1281) *
                    ('Emission Factors'!$H$5:$H$488 = 'GHG emissions calculations'!$H1281),
                    0),
              MATCH('GHG emissions calculations'!Q$6, 'Emission Factors'!$E$5:$P$5, 0)) &lt;&gt; "",
        INDEX('Emission Factors'!$E$5:$P$488,
              MATCH(1,
                    ('Emission Factors'!$E$5:$E$488 = 'GHG emissions calculations'!$F1281) *
                    ('Emission Factors'!$H$5:$H$488 = 'GHG emissions calculations'!$H1281),
                    0),
              MATCH('GHG emissions calculations'!Q$6, 'Emission Factors'!$E$5:$P$5, 0)),
        ""),
    "")</f>
        <v/>
      </c>
      <c r="R1281" s="311" t="str">
        <f t="array" ref="R1281">IFERROR(
    IF(
        INDEX('Emission Factors'!$E$5:$R$488,
              MATCH(1,
                    ('Emission Factors'!$E$5:$E$488 = 'GHG emissions calculations'!$F1281) *
                    ('Emission Factors'!$H$5:$H$488 = 'GHG emissions calculations'!$H1281),
                    0),
              MATCH('GHG emissions calculations'!R$6, 'Emission Factors'!$E$5:$R$5, 0)) &lt;&gt; "",
        INDEX('Emission Factors'!$E$5:$R$488,
              MATCH(1,
                    ('Emission Factors'!$E$5:$E$488 = 'GHG emissions calculations'!$F1281) *
                    ('Emission Factors'!$H$5:$H$488 = 'GHG emissions calculations'!$H1281),
                    0),
              MATCH('GHG emissions calculations'!R$6, 'Emission Factors'!$E$5:$R$5, 0)),
        ""),
    "")</f>
        <v/>
      </c>
      <c r="S1281" s="312">
        <f t="shared" si="2"/>
        <v>0</v>
      </c>
      <c r="T1281" s="23"/>
    </row>
    <row r="1282" ht="15.75" customHeight="1" outlineLevel="1">
      <c r="A1282" s="23"/>
      <c r="B1282" s="71"/>
      <c r="C1282" s="71"/>
      <c r="D1282" s="71"/>
      <c r="E1282" s="314"/>
      <c r="F1282" s="311" t="str">
        <f>Lists!U57</f>
        <v>Glass-based manufactured products, unknown mass - Oceania</v>
      </c>
      <c r="G1282" s="311" t="str">
        <f t="array" ref="G1282">XLOOKUP(1,('Emission Factors'!$E$5:$E$488='GHG emissions calculations'!$F1282)*('Emission Factors'!$H$5:$H$488='GHG emissions calculations'!$H1282),INDEX('Emission Factors'!$E$5:$T$488,0,MATCH('GHG emissions calculations'!G$6,'Emission Factors'!$E$5:$T$5,0)),"",0)</f>
        <v/>
      </c>
      <c r="H1282" s="311" t="s">
        <v>238</v>
      </c>
      <c r="I1282" s="312" t="str">
        <f>IF(
    SUMIFS('Import data'!$L$25:$L$80,
           'Import data'!$J$25:$J$80, F1282,
           'Import data'!$G$25:$G$80, 'GHG emissions calculations'!$H1282,
           'Import data'!$I$25:$I$80,$E$1157) &lt;&gt; 0,
    SUMIFS('Import data'!$L$25:$L$80,
           'Import data'!$J$25:$J$80, F1282,
           'Import data'!$G$25:$G$80, 'GHG emissions calculations'!$H1282,
           'Import data'!$I$25:$I$80,$E$1157),
    ""
)</f>
        <v/>
      </c>
      <c r="J1282" s="311" t="str">
        <f t="array" ref="J1282">IF(
    XLOOKUP(F1282, 'Import data'!$J$26:$J$47, 'Import data'!$M$26:$M$47, "", 0) = "Please add the region-specific supplier emission factor or choose a different region available in the IAEG database.",
    "",
    XLOOKUP(F1282, 'Import data'!$J$26:$J$47, 'Import data'!$M$26:$M$47, "", 0)
)</f>
        <v/>
      </c>
      <c r="K1282" s="311" t="str">
        <f t="array" ref="K1282">IFERROR(
    XLOOKUP(F1282,
            _xlws.FILTER('Supplier Emission'!$G$15:$G$49,
                   ('Supplier Emission'!$D$15:$D$49=H1282) * ('Supplier Emission'!$F$15:$F$49=$E$1157)),
            _xlws.FILTER('Supplier Emission'!$I$15:$I$49,
                   ('Supplier Emission'!$D$15:$D$49=H1282) * ('Supplier Emission'!$F$15:$F$49=$E$1157)),
            ""),
    "")</f>
        <v/>
      </c>
      <c r="L1282" s="311" t="str">
        <f t="array" ref="L1282">IFERROR(
    XLOOKUP(F1282,
            _xlws.FILTER('Supplier Emission'!$G$15:$G$49,
                   ('Supplier Emission'!$D$15:$D$49=H1282) * ('Supplier Emission'!$F$15:$F$49=$E$1157)),
            _xlws.FILTER('Supplier Emission'!$J$15:$J$49,
                   ('Supplier Emission'!$D$15:$D$49=H1282) * ('Supplier Emission'!$F$15:$F$49=$E$1157)),
            ""),
    "")</f>
        <v/>
      </c>
      <c r="M1282" s="311" t="str">
        <f t="array" ref="M1282">IFERROR(
    XLOOKUP(F1282,
            _xlws.FILTER('Supplier Emission'!$G$15:$G$49,
                   ('Supplier Emission'!$D$15:$D$49=H1282) * ('Supplier Emission'!$F$15:$F$49=$E$1157)),
            _xlws.FILTER('Supplier Emission'!$M$15:$M$49,
                   ('Supplier Emission'!$D$15:$D$49=H1282) * ('Supplier Emission'!$F$15:$F$49=$E$1157)),
            ""),
    "")</f>
        <v/>
      </c>
      <c r="N1282" s="311" t="str">
        <f t="array" ref="N1282">IFERROR(
    XLOOKUP(F1282,
            _xlws.FILTER('Supplier Emission'!$G$15:$G$49,
                   ('Supplier Emission'!$D$15:$D$49=H1282) * ('Supplier Emission'!$F$15:$F$49=$E$1157)),
            _xlws.FILTER('Supplier Emission'!$H$15:$H$49,
                   ('Supplier Emission'!$D$15:$D$49=H1282) * ('Supplier Emission'!$F$15:$F$49=$E$1157)),
            ""),
    "")</f>
        <v/>
      </c>
      <c r="O1282" s="311" t="str">
        <f t="array" ref="O1282">XLOOKUP(1,('Emission Factors'!$E$5:$E$488='GHG emissions calculations'!$F1282)*('Emission Factors'!$H$5:$H$488='GHG emissions calculations'!$H1282),INDEX('Emission Factors'!$E$5:$T$488,0,MATCH('GHG emissions calculations'!O$6,'Emission Factors'!$E$5:$T$5,0)),"",0)</f>
        <v/>
      </c>
      <c r="P1282" s="313" t="str">
        <f t="array" ref="P1282">IFERROR(
    INDEX('Emission Factors'!$E$5:$P$488,
          MATCH(1,
                ('Emission Factors'!$E$5:$E$488 = 'GHG emissions calculations'!$F1282) *
                ('Emission Factors'!$H$5:$H$488 = 'GHG emissions calculations'!$H1282),
                0),
          MATCH('GHG emissions calculations'!P$6,'Emission Factors'!$E$5:$P$5,0)),
    "")</f>
        <v/>
      </c>
      <c r="Q1282" s="311" t="str">
        <f t="array" ref="Q1282">IFERROR(
    IF(
        INDEX('Emission Factors'!$E$5:$P$488,
              MATCH(1,
                    ('Emission Factors'!$E$5:$E$488 = 'GHG emissions calculations'!$F1282) *
                    ('Emission Factors'!$H$5:$H$488 = 'GHG emissions calculations'!$H1282),
                    0),
              MATCH('GHG emissions calculations'!Q$6, 'Emission Factors'!$E$5:$P$5, 0)) &lt;&gt; "",
        INDEX('Emission Factors'!$E$5:$P$488,
              MATCH(1,
                    ('Emission Factors'!$E$5:$E$488 = 'GHG emissions calculations'!$F1282) *
                    ('Emission Factors'!$H$5:$H$488 = 'GHG emissions calculations'!$H1282),
                    0),
              MATCH('GHG emissions calculations'!Q$6, 'Emission Factors'!$E$5:$P$5, 0)),
        ""),
    "")</f>
        <v/>
      </c>
      <c r="R1282" s="311" t="str">
        <f t="array" ref="R1282">IFERROR(
    IF(
        INDEX('Emission Factors'!$E$5:$R$488,
              MATCH(1,
                    ('Emission Factors'!$E$5:$E$488 = 'GHG emissions calculations'!$F1282) *
                    ('Emission Factors'!$H$5:$H$488 = 'GHG emissions calculations'!$H1282),
                    0),
              MATCH('GHG emissions calculations'!R$6, 'Emission Factors'!$E$5:$R$5, 0)) &lt;&gt; "",
        INDEX('Emission Factors'!$E$5:$R$488,
              MATCH(1,
                    ('Emission Factors'!$E$5:$E$488 = 'GHG emissions calculations'!$F1282) *
                    ('Emission Factors'!$H$5:$H$488 = 'GHG emissions calculations'!$H1282),
                    0),
              MATCH('GHG emissions calculations'!R$6, 'Emission Factors'!$E$5:$R$5, 0)),
        ""),
    "")</f>
        <v/>
      </c>
      <c r="S1282" s="312">
        <f t="shared" si="2"/>
        <v>0</v>
      </c>
      <c r="T1282" s="23"/>
    </row>
    <row r="1283" ht="15.75" customHeight="1" outlineLevel="1">
      <c r="A1283" s="23"/>
      <c r="B1283" s="71"/>
      <c r="C1283" s="71"/>
      <c r="D1283" s="71"/>
      <c r="E1283" s="314"/>
      <c r="F1283" s="311" t="str">
        <f>Lists!U62</f>
        <v>Non metal-based aircraft engines, engine parts and other propulsion systems, unknown material and mass - Africa</v>
      </c>
      <c r="G1283" s="311" t="str">
        <f t="array" ref="G1283">XLOOKUP(1,('Emission Factors'!$E$5:$E$488='GHG emissions calculations'!$F1283)*('Emission Factors'!$H$5:$H$488='GHG emissions calculations'!$H1283),INDEX('Emission Factors'!$E$5:$T$488,0,MATCH('GHG emissions calculations'!G$6,'Emission Factors'!$E$5:$T$5,0)),"",0)</f>
        <v/>
      </c>
      <c r="H1283" s="311" t="s">
        <v>238</v>
      </c>
      <c r="I1283" s="312" t="str">
        <f>IF(
    SUMIFS('Import data'!$L$25:$L$80,
           'Import data'!$J$25:$J$80, F1283,
           'Import data'!$G$25:$G$80, 'GHG emissions calculations'!$H1283,
           'Import data'!$I$25:$I$80,$E$1157) &lt;&gt; 0,
    SUMIFS('Import data'!$L$25:$L$80,
           'Import data'!$J$25:$J$80, F1283,
           'Import data'!$G$25:$G$80, 'GHG emissions calculations'!$H1283,
           'Import data'!$I$25:$I$80,$E$1157),
    ""
)</f>
        <v/>
      </c>
      <c r="J1283" s="311" t="str">
        <f t="array" ref="J1283">IF(
    XLOOKUP(F1283, 'Import data'!$J$26:$J$47, 'Import data'!$M$26:$M$47, "", 0) = "Please add the region-specific supplier emission factor or choose a different region available in the IAEG database.",
    "",
    XLOOKUP(F1283, 'Import data'!$J$26:$J$47, 'Import data'!$M$26:$M$47, "", 0)
)</f>
        <v/>
      </c>
      <c r="K1283" s="311" t="str">
        <f t="array" ref="K1283">IFERROR(
    XLOOKUP(F1283,
            _xlws.FILTER('Supplier Emission'!$G$15:$G$49,
                   ('Supplier Emission'!$D$15:$D$49=H1283) * ('Supplier Emission'!$F$15:$F$49=$E$1157)),
            _xlws.FILTER('Supplier Emission'!$I$15:$I$49,
                   ('Supplier Emission'!$D$15:$D$49=H1283) * ('Supplier Emission'!$F$15:$F$49=$E$1157)),
            ""),
    "")</f>
        <v/>
      </c>
      <c r="L1283" s="311" t="str">
        <f t="array" ref="L1283">IFERROR(
    XLOOKUP(F1283,
            _xlws.FILTER('Supplier Emission'!$G$15:$G$49,
                   ('Supplier Emission'!$D$15:$D$49=H1283) * ('Supplier Emission'!$F$15:$F$49=$E$1157)),
            _xlws.FILTER('Supplier Emission'!$J$15:$J$49,
                   ('Supplier Emission'!$D$15:$D$49=H1283) * ('Supplier Emission'!$F$15:$F$49=$E$1157)),
            ""),
    "")</f>
        <v/>
      </c>
      <c r="M1283" s="311" t="str">
        <f t="array" ref="M1283">IFERROR(
    XLOOKUP(F1283,
            _xlws.FILTER('Supplier Emission'!$G$15:$G$49,
                   ('Supplier Emission'!$D$15:$D$49=H1283) * ('Supplier Emission'!$F$15:$F$49=$E$1157)),
            _xlws.FILTER('Supplier Emission'!$M$15:$M$49,
                   ('Supplier Emission'!$D$15:$D$49=H1283) * ('Supplier Emission'!$F$15:$F$49=$E$1157)),
            ""),
    "")</f>
        <v/>
      </c>
      <c r="N1283" s="311" t="str">
        <f t="array" ref="N1283">IFERROR(
    XLOOKUP(F1283,
            _xlws.FILTER('Supplier Emission'!$G$15:$G$49,
                   ('Supplier Emission'!$D$15:$D$49=H1283) * ('Supplier Emission'!$F$15:$F$49=$E$1157)),
            _xlws.FILTER('Supplier Emission'!$H$15:$H$49,
                   ('Supplier Emission'!$D$15:$D$49=H1283) * ('Supplier Emission'!$F$15:$F$49=$E$1157)),
            ""),
    "")</f>
        <v/>
      </c>
      <c r="O1283" s="311" t="str">
        <f t="array" ref="O1283">XLOOKUP(1,('Emission Factors'!$E$5:$E$488='GHG emissions calculations'!$F1283)*('Emission Factors'!$H$5:$H$488='GHG emissions calculations'!$H1283),INDEX('Emission Factors'!$E$5:$T$488,0,MATCH('GHG emissions calculations'!O$6,'Emission Factors'!$E$5:$T$5,0)),"",0)</f>
        <v/>
      </c>
      <c r="P1283" s="313" t="str">
        <f t="array" ref="P1283">IFERROR(
    INDEX('Emission Factors'!$E$5:$P$488,
          MATCH(1,
                ('Emission Factors'!$E$5:$E$488 = 'GHG emissions calculations'!$F1283) *
                ('Emission Factors'!$H$5:$H$488 = 'GHG emissions calculations'!$H1283),
                0),
          MATCH('GHG emissions calculations'!P$6,'Emission Factors'!$E$5:$P$5,0)),
    "")</f>
        <v/>
      </c>
      <c r="Q1283" s="311" t="str">
        <f t="array" ref="Q1283">IFERROR(
    IF(
        INDEX('Emission Factors'!$E$5:$P$488,
              MATCH(1,
                    ('Emission Factors'!$E$5:$E$488 = 'GHG emissions calculations'!$F1283) *
                    ('Emission Factors'!$H$5:$H$488 = 'GHG emissions calculations'!$H1283),
                    0),
              MATCH('GHG emissions calculations'!Q$6, 'Emission Factors'!$E$5:$P$5, 0)) &lt;&gt; "",
        INDEX('Emission Factors'!$E$5:$P$488,
              MATCH(1,
                    ('Emission Factors'!$E$5:$E$488 = 'GHG emissions calculations'!$F1283) *
                    ('Emission Factors'!$H$5:$H$488 = 'GHG emissions calculations'!$H1283),
                    0),
              MATCH('GHG emissions calculations'!Q$6, 'Emission Factors'!$E$5:$P$5, 0)),
        ""),
    "")</f>
        <v/>
      </c>
      <c r="R1283" s="311" t="str">
        <f t="array" ref="R1283">IFERROR(
    IF(
        INDEX('Emission Factors'!$E$5:$R$488,
              MATCH(1,
                    ('Emission Factors'!$E$5:$E$488 = 'GHG emissions calculations'!$F1283) *
                    ('Emission Factors'!$H$5:$H$488 = 'GHG emissions calculations'!$H1283),
                    0),
              MATCH('GHG emissions calculations'!R$6, 'Emission Factors'!$E$5:$R$5, 0)) &lt;&gt; "",
        INDEX('Emission Factors'!$E$5:$R$488,
              MATCH(1,
                    ('Emission Factors'!$E$5:$E$488 = 'GHG emissions calculations'!$F1283) *
                    ('Emission Factors'!$H$5:$H$488 = 'GHG emissions calculations'!$H1283),
                    0),
              MATCH('GHG emissions calculations'!R$6, 'Emission Factors'!$E$5:$R$5, 0)),
        ""),
    "")</f>
        <v/>
      </c>
      <c r="S1283" s="312">
        <f t="shared" si="2"/>
        <v>0</v>
      </c>
      <c r="T1283" s="23"/>
    </row>
    <row r="1284" ht="15.75" customHeight="1" outlineLevel="1">
      <c r="A1284" s="23"/>
      <c r="B1284" s="71"/>
      <c r="C1284" s="71"/>
      <c r="D1284" s="71"/>
      <c r="E1284" s="314"/>
      <c r="F1284" s="311" t="str">
        <f>Lists!U60</f>
        <v>Non metal-based aircraft engines, engine parts and other propulsion systems, unknown material and mass - America</v>
      </c>
      <c r="G1284" s="311">
        <f t="array" ref="G1284">XLOOKUP(1,('Emission Factors'!$E$5:$E$488='GHG emissions calculations'!$F1284)*('Emission Factors'!$H$5:$H$488='GHG emissions calculations'!$H1284),INDEX('Emission Factors'!$E$5:$T$488,0,MATCH('GHG emissions calculations'!G$6,'Emission Factors'!$E$5:$T$5,0)),"",0)</f>
        <v>1</v>
      </c>
      <c r="H1284" s="311" t="s">
        <v>238</v>
      </c>
      <c r="I1284" s="312" t="str">
        <f>IF(
    SUMIFS('Import data'!$L$25:$L$80,
           'Import data'!$J$25:$J$80, F1284,
           'Import data'!$G$25:$G$80, 'GHG emissions calculations'!$H1284,
           'Import data'!$I$25:$I$80,$E$1157) &lt;&gt; 0,
    SUMIFS('Import data'!$L$25:$L$80,
           'Import data'!$J$25:$J$80, F1284,
           'Import data'!$G$25:$G$80, 'GHG emissions calculations'!$H1284,
           'Import data'!$I$25:$I$80,$E$1157),
    ""
)</f>
        <v/>
      </c>
      <c r="J1284" s="311" t="str">
        <f t="array" ref="J1284">IF(
    XLOOKUP(F1284, 'Import data'!$J$26:$J$47, 'Import data'!$M$26:$M$47, "", 0) = "Please add the region-specific supplier emission factor or choose a different region available in the IAEG database.",
    "",
    XLOOKUP(F1284, 'Import data'!$J$26:$J$47, 'Import data'!$M$26:$M$47, "", 0)
)</f>
        <v/>
      </c>
      <c r="K1284" s="311" t="str">
        <f t="array" ref="K1284">IFERROR(
    XLOOKUP(F1284,
            _xlws.FILTER('Supplier Emission'!$G$15:$G$49,
                   ('Supplier Emission'!$D$15:$D$49=H1284) * ('Supplier Emission'!$F$15:$F$49=$E$1157)),
            _xlws.FILTER('Supplier Emission'!$I$15:$I$49,
                   ('Supplier Emission'!$D$15:$D$49=H1284) * ('Supplier Emission'!$F$15:$F$49=$E$1157)),
            ""),
    "")</f>
        <v/>
      </c>
      <c r="L1284" s="311" t="str">
        <f t="array" ref="L1284">IFERROR(
    XLOOKUP(F1284,
            _xlws.FILTER('Supplier Emission'!$G$15:$G$49,
                   ('Supplier Emission'!$D$15:$D$49=H1284) * ('Supplier Emission'!$F$15:$F$49=$E$1157)),
            _xlws.FILTER('Supplier Emission'!$J$15:$J$49,
                   ('Supplier Emission'!$D$15:$D$49=H1284) * ('Supplier Emission'!$F$15:$F$49=$E$1157)),
            ""),
    "")</f>
        <v/>
      </c>
      <c r="M1284" s="311" t="str">
        <f t="array" ref="M1284">IFERROR(
    XLOOKUP(F1284,
            _xlws.FILTER('Supplier Emission'!$G$15:$G$49,
                   ('Supplier Emission'!$D$15:$D$49=H1284) * ('Supplier Emission'!$F$15:$F$49=$E$1157)),
            _xlws.FILTER('Supplier Emission'!$M$15:$M$49,
                   ('Supplier Emission'!$D$15:$D$49=H1284) * ('Supplier Emission'!$F$15:$F$49=$E$1157)),
            ""),
    "")</f>
        <v/>
      </c>
      <c r="N1284" s="311" t="str">
        <f t="array" ref="N1284">IFERROR(
    XLOOKUP(F1284,
            _xlws.FILTER('Supplier Emission'!$G$15:$G$49,
                   ('Supplier Emission'!$D$15:$D$49=H1284) * ('Supplier Emission'!$F$15:$F$49=$E$1157)),
            _xlws.FILTER('Supplier Emission'!$H$15:$H$49,
                   ('Supplier Emission'!$D$15:$D$49=H1284) * ('Supplier Emission'!$F$15:$F$49=$E$1157)),
            ""),
    "")</f>
        <v/>
      </c>
      <c r="O1284" s="311" t="str">
        <f t="array" ref="O1284">XLOOKUP(1,('Emission Factors'!$E$5:$E$488='GHG emissions calculations'!$F1284)*('Emission Factors'!$H$5:$H$488='GHG emissions calculations'!$H1284),INDEX('Emission Factors'!$E$5:$T$488,0,MATCH('GHG emissions calculations'!O$6,'Emission Factors'!$E$5:$T$5,0)),"",0)</f>
        <v>Aicraft engines &amp; parts</v>
      </c>
      <c r="P1284" s="313">
        <f t="array" ref="P1284">IFERROR(
    INDEX('Emission Factors'!$E$5:$P$488,
          MATCH(1,
                ('Emission Factors'!$E$5:$E$488 = 'GHG emissions calculations'!$F1284) *
                ('Emission Factors'!$H$5:$H$488 = 'GHG emissions calculations'!$H1284),
                0),
          MATCH('GHG emissions calculations'!P$6,'Emission Factors'!$E$5:$P$5,0)),
    "")</f>
        <v>156</v>
      </c>
      <c r="Q1284" s="311" t="str">
        <f t="array" ref="Q1284">IFERROR(
    IF(
        INDEX('Emission Factors'!$E$5:$P$488,
              MATCH(1,
                    ('Emission Factors'!$E$5:$E$488 = 'GHG emissions calculations'!$F1284) *
                    ('Emission Factors'!$H$5:$H$488 = 'GHG emissions calculations'!$H1284),
                    0),
              MATCH('GHG emissions calculations'!Q$6, 'Emission Factors'!$E$5:$P$5, 0)) &lt;&gt; "",
        INDEX('Emission Factors'!$E$5:$P$488,
              MATCH(1,
                    ('Emission Factors'!$E$5:$E$488 = 'GHG emissions calculations'!$F1284) *
                    ('Emission Factors'!$H$5:$H$488 = 'GHG emissions calculations'!$H1284),
                    0),
              MATCH('GHG emissions calculations'!Q$6, 'Emission Factors'!$E$5:$P$5, 0)),
        ""),
    "")</f>
        <v>kgCO2e / k€</v>
      </c>
      <c r="R1284" s="311" t="str">
        <f t="array" ref="R1284">IFERROR(
    IF(
        INDEX('Emission Factors'!$E$5:$R$488,
              MATCH(1,
                    ('Emission Factors'!$E$5:$E$488 = 'GHG emissions calculations'!$F1284) *
                    ('Emission Factors'!$H$5:$H$488 = 'GHG emissions calculations'!$H1284),
                    0),
              MATCH('GHG emissions calculations'!R$6, 'Emission Factors'!$E$5:$R$5, 0)) &lt;&gt; "",
        INDEX('Emission Factors'!$E$5:$R$488,
              MATCH(1,
                    ('Emission Factors'!$E$5:$E$488 = 'GHG emissions calculations'!$F1284) *
                    ('Emission Factors'!$H$5:$H$488 = 'GHG emissions calculations'!$H1284),
                    0),
              MATCH('GHG emissions calculations'!R$6, 'Emission Factors'!$E$5:$R$5, 0)),
        ""),
    "")</f>
        <v>America</v>
      </c>
      <c r="S1284" s="312">
        <f t="shared" si="2"/>
        <v>0</v>
      </c>
      <c r="T1284" s="23"/>
    </row>
    <row r="1285" ht="15.75" customHeight="1" outlineLevel="1">
      <c r="A1285" s="23"/>
      <c r="B1285" s="71"/>
      <c r="C1285" s="71"/>
      <c r="D1285" s="71"/>
      <c r="E1285" s="314"/>
      <c r="F1285" s="311" t="str">
        <f>Lists!U63</f>
        <v>Non metal-based aircraft engines, engine parts and other propulsion systems, unknown material and mass - Asia</v>
      </c>
      <c r="G1285" s="311" t="str">
        <f t="array" ref="G1285">XLOOKUP(1,('Emission Factors'!$E$5:$E$488='GHG emissions calculations'!$F1285)*('Emission Factors'!$H$5:$H$488='GHG emissions calculations'!$H1285),INDEX('Emission Factors'!$E$5:$T$488,0,MATCH('GHG emissions calculations'!G$6,'Emission Factors'!$E$5:$T$5,0)),"",0)</f>
        <v/>
      </c>
      <c r="H1285" s="311" t="s">
        <v>238</v>
      </c>
      <c r="I1285" s="312" t="str">
        <f>IF(
    SUMIFS('Import data'!$L$25:$L$80,
           'Import data'!$J$25:$J$80, F1285,
           'Import data'!$G$25:$G$80, 'GHG emissions calculations'!$H1285,
           'Import data'!$I$25:$I$80,$E$1157) &lt;&gt; 0,
    SUMIFS('Import data'!$L$25:$L$80,
           'Import data'!$J$25:$J$80, F1285,
           'Import data'!$G$25:$G$80, 'GHG emissions calculations'!$H1285,
           'Import data'!$I$25:$I$80,$E$1157),
    ""
)</f>
        <v/>
      </c>
      <c r="J1285" s="311" t="str">
        <f t="array" ref="J1285">IF(
    XLOOKUP(F1285, 'Import data'!$J$26:$J$47, 'Import data'!$M$26:$M$47, "", 0) = "Please add the region-specific supplier emission factor or choose a different region available in the IAEG database.",
    "",
    XLOOKUP(F1285, 'Import data'!$J$26:$J$47, 'Import data'!$M$26:$M$47, "", 0)
)</f>
        <v/>
      </c>
      <c r="K1285" s="311" t="str">
        <f t="array" ref="K1285">IFERROR(
    XLOOKUP(F1285,
            _xlws.FILTER('Supplier Emission'!$G$15:$G$49,
                   ('Supplier Emission'!$D$15:$D$49=H1285) * ('Supplier Emission'!$F$15:$F$49=$E$1157)),
            _xlws.FILTER('Supplier Emission'!$I$15:$I$49,
                   ('Supplier Emission'!$D$15:$D$49=H1285) * ('Supplier Emission'!$F$15:$F$49=$E$1157)),
            ""),
    "")</f>
        <v/>
      </c>
      <c r="L1285" s="311" t="str">
        <f t="array" ref="L1285">IFERROR(
    XLOOKUP(F1285,
            _xlws.FILTER('Supplier Emission'!$G$15:$G$49,
                   ('Supplier Emission'!$D$15:$D$49=H1285) * ('Supplier Emission'!$F$15:$F$49=$E$1157)),
            _xlws.FILTER('Supplier Emission'!$J$15:$J$49,
                   ('Supplier Emission'!$D$15:$D$49=H1285) * ('Supplier Emission'!$F$15:$F$49=$E$1157)),
            ""),
    "")</f>
        <v/>
      </c>
      <c r="M1285" s="311" t="str">
        <f t="array" ref="M1285">IFERROR(
    XLOOKUP(F1285,
            _xlws.FILTER('Supplier Emission'!$G$15:$G$49,
                   ('Supplier Emission'!$D$15:$D$49=H1285) * ('Supplier Emission'!$F$15:$F$49=$E$1157)),
            _xlws.FILTER('Supplier Emission'!$M$15:$M$49,
                   ('Supplier Emission'!$D$15:$D$49=H1285) * ('Supplier Emission'!$F$15:$F$49=$E$1157)),
            ""),
    "")</f>
        <v/>
      </c>
      <c r="N1285" s="311" t="str">
        <f t="array" ref="N1285">IFERROR(
    XLOOKUP(F1285,
            _xlws.FILTER('Supplier Emission'!$G$15:$G$49,
                   ('Supplier Emission'!$D$15:$D$49=H1285) * ('Supplier Emission'!$F$15:$F$49=$E$1157)),
            _xlws.FILTER('Supplier Emission'!$H$15:$H$49,
                   ('Supplier Emission'!$D$15:$D$49=H1285) * ('Supplier Emission'!$F$15:$F$49=$E$1157)),
            ""),
    "")</f>
        <v/>
      </c>
      <c r="O1285" s="311" t="str">
        <f t="array" ref="O1285">XLOOKUP(1,('Emission Factors'!$E$5:$E$488='GHG emissions calculations'!$F1285)*('Emission Factors'!$H$5:$H$488='GHG emissions calculations'!$H1285),INDEX('Emission Factors'!$E$5:$T$488,0,MATCH('GHG emissions calculations'!O$6,'Emission Factors'!$E$5:$T$5,0)),"",0)</f>
        <v/>
      </c>
      <c r="P1285" s="313" t="str">
        <f t="array" ref="P1285">IFERROR(
    INDEX('Emission Factors'!$E$5:$P$488,
          MATCH(1,
                ('Emission Factors'!$E$5:$E$488 = 'GHG emissions calculations'!$F1285) *
                ('Emission Factors'!$H$5:$H$488 = 'GHG emissions calculations'!$H1285),
                0),
          MATCH('GHG emissions calculations'!P$6,'Emission Factors'!$E$5:$P$5,0)),
    "")</f>
        <v/>
      </c>
      <c r="Q1285" s="311" t="str">
        <f t="array" ref="Q1285">IFERROR(
    IF(
        INDEX('Emission Factors'!$E$5:$P$488,
              MATCH(1,
                    ('Emission Factors'!$E$5:$E$488 = 'GHG emissions calculations'!$F1285) *
                    ('Emission Factors'!$H$5:$H$488 = 'GHG emissions calculations'!$H1285),
                    0),
              MATCH('GHG emissions calculations'!Q$6, 'Emission Factors'!$E$5:$P$5, 0)) &lt;&gt; "",
        INDEX('Emission Factors'!$E$5:$P$488,
              MATCH(1,
                    ('Emission Factors'!$E$5:$E$488 = 'GHG emissions calculations'!$F1285) *
                    ('Emission Factors'!$H$5:$H$488 = 'GHG emissions calculations'!$H1285),
                    0),
              MATCH('GHG emissions calculations'!Q$6, 'Emission Factors'!$E$5:$P$5, 0)),
        ""),
    "")</f>
        <v/>
      </c>
      <c r="R1285" s="311" t="str">
        <f t="array" ref="R1285">IFERROR(
    IF(
        INDEX('Emission Factors'!$E$5:$R$488,
              MATCH(1,
                    ('Emission Factors'!$E$5:$E$488 = 'GHG emissions calculations'!$F1285) *
                    ('Emission Factors'!$H$5:$H$488 = 'GHG emissions calculations'!$H1285),
                    0),
              MATCH('GHG emissions calculations'!R$6, 'Emission Factors'!$E$5:$R$5, 0)) &lt;&gt; "",
        INDEX('Emission Factors'!$E$5:$R$488,
              MATCH(1,
                    ('Emission Factors'!$E$5:$E$488 = 'GHG emissions calculations'!$F1285) *
                    ('Emission Factors'!$H$5:$H$488 = 'GHG emissions calculations'!$H1285),
                    0),
              MATCH('GHG emissions calculations'!R$6, 'Emission Factors'!$E$5:$R$5, 0)),
        ""),
    "")</f>
        <v/>
      </c>
      <c r="S1285" s="312">
        <f t="shared" si="2"/>
        <v>0</v>
      </c>
      <c r="T1285" s="23"/>
    </row>
    <row r="1286" ht="15.75" customHeight="1" outlineLevel="1">
      <c r="A1286" s="23"/>
      <c r="B1286" s="71"/>
      <c r="C1286" s="71"/>
      <c r="D1286" s="71"/>
      <c r="E1286" s="314"/>
      <c r="F1286" s="311" t="str">
        <f>Lists!U61</f>
        <v>Non metal-based aircraft engines, engine parts and other propulsion systems, unknown material and mass - Europe</v>
      </c>
      <c r="G1286" s="311" t="str">
        <f t="array" ref="G1286">XLOOKUP(1,('Emission Factors'!$E$5:$E$488='GHG emissions calculations'!$F1286)*('Emission Factors'!$H$5:$H$488='GHG emissions calculations'!$H1286),INDEX('Emission Factors'!$E$5:$T$488,0,MATCH('GHG emissions calculations'!G$6,'Emission Factors'!$E$5:$T$5,0)),"",0)</f>
        <v/>
      </c>
      <c r="H1286" s="311" t="s">
        <v>238</v>
      </c>
      <c r="I1286" s="312" t="str">
        <f>IF(
    SUMIFS('Import data'!$L$25:$L$80,
           'Import data'!$J$25:$J$80, F1286,
           'Import data'!$G$25:$G$80, 'GHG emissions calculations'!$H1286,
           'Import data'!$I$25:$I$80,$E$1157) &lt;&gt; 0,
    SUMIFS('Import data'!$L$25:$L$80,
           'Import data'!$J$25:$J$80, F1286,
           'Import data'!$G$25:$G$80, 'GHG emissions calculations'!$H1286,
           'Import data'!$I$25:$I$80,$E$1157),
    ""
)</f>
        <v/>
      </c>
      <c r="J1286" s="311" t="str">
        <f t="array" ref="J1286">IF(
    XLOOKUP(F1286, 'Import data'!$J$26:$J$47, 'Import data'!$M$26:$M$47, "", 0) = "Please add the region-specific supplier emission factor or choose a different region available in the IAEG database.",
    "",
    XLOOKUP(F1286, 'Import data'!$J$26:$J$47, 'Import data'!$M$26:$M$47, "", 0)
)</f>
        <v/>
      </c>
      <c r="K1286" s="311" t="str">
        <f t="array" ref="K1286">IFERROR(
    XLOOKUP(F1286,
            _xlws.FILTER('Supplier Emission'!$G$15:$G$49,
                   ('Supplier Emission'!$D$15:$D$49=H1286) * ('Supplier Emission'!$F$15:$F$49=$E$1157)),
            _xlws.FILTER('Supplier Emission'!$I$15:$I$49,
                   ('Supplier Emission'!$D$15:$D$49=H1286) * ('Supplier Emission'!$F$15:$F$49=$E$1157)),
            ""),
    "")</f>
        <v/>
      </c>
      <c r="L1286" s="311" t="str">
        <f t="array" ref="L1286">IFERROR(
    XLOOKUP(F1286,
            _xlws.FILTER('Supplier Emission'!$G$15:$G$49,
                   ('Supplier Emission'!$D$15:$D$49=H1286) * ('Supplier Emission'!$F$15:$F$49=$E$1157)),
            _xlws.FILTER('Supplier Emission'!$J$15:$J$49,
                   ('Supplier Emission'!$D$15:$D$49=H1286) * ('Supplier Emission'!$F$15:$F$49=$E$1157)),
            ""),
    "")</f>
        <v/>
      </c>
      <c r="M1286" s="311" t="str">
        <f t="array" ref="M1286">IFERROR(
    XLOOKUP(F1286,
            _xlws.FILTER('Supplier Emission'!$G$15:$G$49,
                   ('Supplier Emission'!$D$15:$D$49=H1286) * ('Supplier Emission'!$F$15:$F$49=$E$1157)),
            _xlws.FILTER('Supplier Emission'!$M$15:$M$49,
                   ('Supplier Emission'!$D$15:$D$49=H1286) * ('Supplier Emission'!$F$15:$F$49=$E$1157)),
            ""),
    "")</f>
        <v/>
      </c>
      <c r="N1286" s="311" t="str">
        <f t="array" ref="N1286">IFERROR(
    XLOOKUP(F1286,
            _xlws.FILTER('Supplier Emission'!$G$15:$G$49,
                   ('Supplier Emission'!$D$15:$D$49=H1286) * ('Supplier Emission'!$F$15:$F$49=$E$1157)),
            _xlws.FILTER('Supplier Emission'!$H$15:$H$49,
                   ('Supplier Emission'!$D$15:$D$49=H1286) * ('Supplier Emission'!$F$15:$F$49=$E$1157)),
            ""),
    "")</f>
        <v/>
      </c>
      <c r="O1286" s="311" t="str">
        <f t="array" ref="O1286">XLOOKUP(1,('Emission Factors'!$E$5:$E$488='GHG emissions calculations'!$F1286)*('Emission Factors'!$H$5:$H$488='GHG emissions calculations'!$H1286),INDEX('Emission Factors'!$E$5:$T$488,0,MATCH('GHG emissions calculations'!O$6,'Emission Factors'!$E$5:$T$5,0)),"",0)</f>
        <v/>
      </c>
      <c r="P1286" s="313" t="str">
        <f t="array" ref="P1286">IFERROR(
    INDEX('Emission Factors'!$E$5:$P$488,
          MATCH(1,
                ('Emission Factors'!$E$5:$E$488 = 'GHG emissions calculations'!$F1286) *
                ('Emission Factors'!$H$5:$H$488 = 'GHG emissions calculations'!$H1286),
                0),
          MATCH('GHG emissions calculations'!P$6,'Emission Factors'!$E$5:$P$5,0)),
    "")</f>
        <v/>
      </c>
      <c r="Q1286" s="311" t="str">
        <f t="array" ref="Q1286">IFERROR(
    IF(
        INDEX('Emission Factors'!$E$5:$P$488,
              MATCH(1,
                    ('Emission Factors'!$E$5:$E$488 = 'GHG emissions calculations'!$F1286) *
                    ('Emission Factors'!$H$5:$H$488 = 'GHG emissions calculations'!$H1286),
                    0),
              MATCH('GHG emissions calculations'!Q$6, 'Emission Factors'!$E$5:$P$5, 0)) &lt;&gt; "",
        INDEX('Emission Factors'!$E$5:$P$488,
              MATCH(1,
                    ('Emission Factors'!$E$5:$E$488 = 'GHG emissions calculations'!$F1286) *
                    ('Emission Factors'!$H$5:$H$488 = 'GHG emissions calculations'!$H1286),
                    0),
              MATCH('GHG emissions calculations'!Q$6, 'Emission Factors'!$E$5:$P$5, 0)),
        ""),
    "")</f>
        <v/>
      </c>
      <c r="R1286" s="311" t="str">
        <f t="array" ref="R1286">IFERROR(
    IF(
        INDEX('Emission Factors'!$E$5:$R$488,
              MATCH(1,
                    ('Emission Factors'!$E$5:$E$488 = 'GHG emissions calculations'!$F1286) *
                    ('Emission Factors'!$H$5:$H$488 = 'GHG emissions calculations'!$H1286),
                    0),
              MATCH('GHG emissions calculations'!R$6, 'Emission Factors'!$E$5:$R$5, 0)) &lt;&gt; "",
        INDEX('Emission Factors'!$E$5:$R$488,
              MATCH(1,
                    ('Emission Factors'!$E$5:$E$488 = 'GHG emissions calculations'!$F1286) *
                    ('Emission Factors'!$H$5:$H$488 = 'GHG emissions calculations'!$H1286),
                    0),
              MATCH('GHG emissions calculations'!R$6, 'Emission Factors'!$E$5:$R$5, 0)),
        ""),
    "")</f>
        <v/>
      </c>
      <c r="S1286" s="312">
        <f t="shared" si="2"/>
        <v>0</v>
      </c>
      <c r="T1286" s="23"/>
    </row>
    <row r="1287" ht="15.75" customHeight="1" outlineLevel="1">
      <c r="A1287" s="23"/>
      <c r="B1287" s="71"/>
      <c r="C1287" s="71"/>
      <c r="D1287" s="71"/>
      <c r="E1287" s="314"/>
      <c r="F1287" s="311" t="str">
        <f>Lists!U66</f>
        <v>Non metal-based aircraft engines, engine parts and other propulsion systems, unknown material and mass - Global or unspecified region</v>
      </c>
      <c r="G1287" s="311" t="str">
        <f t="array" ref="G1287">XLOOKUP(1,('Emission Factors'!$E$5:$E$488='GHG emissions calculations'!$F1287)*('Emission Factors'!$H$5:$H$488='GHG emissions calculations'!$H1287),INDEX('Emission Factors'!$E$5:$T$488,0,MATCH('GHG emissions calculations'!G$6,'Emission Factors'!$E$5:$T$5,0)),"",0)</f>
        <v/>
      </c>
      <c r="H1287" s="311" t="s">
        <v>238</v>
      </c>
      <c r="I1287" s="312" t="str">
        <f>IF(
    SUMIFS('Import data'!$L$25:$L$80,
           'Import data'!$J$25:$J$80, F1287,
           'Import data'!$G$25:$G$80, 'GHG emissions calculations'!$H1287,
           'Import data'!$I$25:$I$80,$E$1157) &lt;&gt; 0,
    SUMIFS('Import data'!$L$25:$L$80,
           'Import data'!$J$25:$J$80, F1287,
           'Import data'!$G$25:$G$80, 'GHG emissions calculations'!$H1287,
           'Import data'!$I$25:$I$80,$E$1157),
    ""
)</f>
        <v/>
      </c>
      <c r="J1287" s="311" t="str">
        <f t="array" ref="J1287">IF(
    XLOOKUP(F1287, 'Import data'!$J$26:$J$47, 'Import data'!$M$26:$M$47, "", 0) = "Please add the region-specific supplier emission factor or choose a different region available in the IAEG database.",
    "",
    XLOOKUP(F1287, 'Import data'!$J$26:$J$47, 'Import data'!$M$26:$M$47, "", 0)
)</f>
        <v/>
      </c>
      <c r="K1287" s="311" t="str">
        <f t="array" ref="K1287">IFERROR(
    XLOOKUP(F1287,
            _xlws.FILTER('Supplier Emission'!$G$15:$G$49,
                   ('Supplier Emission'!$D$15:$D$49=H1287) * ('Supplier Emission'!$F$15:$F$49=$E$1157)),
            _xlws.FILTER('Supplier Emission'!$I$15:$I$49,
                   ('Supplier Emission'!$D$15:$D$49=H1287) * ('Supplier Emission'!$F$15:$F$49=$E$1157)),
            ""),
    "")</f>
        <v/>
      </c>
      <c r="L1287" s="311" t="str">
        <f t="array" ref="L1287">IFERROR(
    XLOOKUP(F1287,
            _xlws.FILTER('Supplier Emission'!$G$15:$G$49,
                   ('Supplier Emission'!$D$15:$D$49=H1287) * ('Supplier Emission'!$F$15:$F$49=$E$1157)),
            _xlws.FILTER('Supplier Emission'!$J$15:$J$49,
                   ('Supplier Emission'!$D$15:$D$49=H1287) * ('Supplier Emission'!$F$15:$F$49=$E$1157)),
            ""),
    "")</f>
        <v/>
      </c>
      <c r="M1287" s="311" t="str">
        <f t="array" ref="M1287">IFERROR(
    XLOOKUP(F1287,
            _xlws.FILTER('Supplier Emission'!$G$15:$G$49,
                   ('Supplier Emission'!$D$15:$D$49=H1287) * ('Supplier Emission'!$F$15:$F$49=$E$1157)),
            _xlws.FILTER('Supplier Emission'!$M$15:$M$49,
                   ('Supplier Emission'!$D$15:$D$49=H1287) * ('Supplier Emission'!$F$15:$F$49=$E$1157)),
            ""),
    "")</f>
        <v/>
      </c>
      <c r="N1287" s="311" t="str">
        <f t="array" ref="N1287">IFERROR(
    XLOOKUP(F1287,
            _xlws.FILTER('Supplier Emission'!$G$15:$G$49,
                   ('Supplier Emission'!$D$15:$D$49=H1287) * ('Supplier Emission'!$F$15:$F$49=$E$1157)),
            _xlws.FILTER('Supplier Emission'!$H$15:$H$49,
                   ('Supplier Emission'!$D$15:$D$49=H1287) * ('Supplier Emission'!$F$15:$F$49=$E$1157)),
            ""),
    "")</f>
        <v/>
      </c>
      <c r="O1287" s="311" t="str">
        <f t="array" ref="O1287">XLOOKUP(1,('Emission Factors'!$E$5:$E$488='GHG emissions calculations'!$F1287)*('Emission Factors'!$H$5:$H$488='GHG emissions calculations'!$H1287),INDEX('Emission Factors'!$E$5:$T$488,0,MATCH('GHG emissions calculations'!O$6,'Emission Factors'!$E$5:$T$5,0)),"",0)</f>
        <v/>
      </c>
      <c r="P1287" s="313" t="str">
        <f t="array" ref="P1287">IFERROR(
    INDEX('Emission Factors'!$E$5:$P$488,
          MATCH(1,
                ('Emission Factors'!$E$5:$E$488 = 'GHG emissions calculations'!$F1287) *
                ('Emission Factors'!$H$5:$H$488 = 'GHG emissions calculations'!$H1287),
                0),
          MATCH('GHG emissions calculations'!P$6,'Emission Factors'!$E$5:$P$5,0)),
    "")</f>
        <v/>
      </c>
      <c r="Q1287" s="311" t="str">
        <f t="array" ref="Q1287">IFERROR(
    IF(
        INDEX('Emission Factors'!$E$5:$P$488,
              MATCH(1,
                    ('Emission Factors'!$E$5:$E$488 = 'GHG emissions calculations'!$F1287) *
                    ('Emission Factors'!$H$5:$H$488 = 'GHG emissions calculations'!$H1287),
                    0),
              MATCH('GHG emissions calculations'!Q$6, 'Emission Factors'!$E$5:$P$5, 0)) &lt;&gt; "",
        INDEX('Emission Factors'!$E$5:$P$488,
              MATCH(1,
                    ('Emission Factors'!$E$5:$E$488 = 'GHG emissions calculations'!$F1287) *
                    ('Emission Factors'!$H$5:$H$488 = 'GHG emissions calculations'!$H1287),
                    0),
              MATCH('GHG emissions calculations'!Q$6, 'Emission Factors'!$E$5:$P$5, 0)),
        ""),
    "")</f>
        <v/>
      </c>
      <c r="R1287" s="311" t="str">
        <f t="array" ref="R1287">IFERROR(
    IF(
        INDEX('Emission Factors'!$E$5:$R$488,
              MATCH(1,
                    ('Emission Factors'!$E$5:$E$488 = 'GHG emissions calculations'!$F1287) *
                    ('Emission Factors'!$H$5:$H$488 = 'GHG emissions calculations'!$H1287),
                    0),
              MATCH('GHG emissions calculations'!R$6, 'Emission Factors'!$E$5:$R$5, 0)) &lt;&gt; "",
        INDEX('Emission Factors'!$E$5:$R$488,
              MATCH(1,
                    ('Emission Factors'!$E$5:$E$488 = 'GHG emissions calculations'!$F1287) *
                    ('Emission Factors'!$H$5:$H$488 = 'GHG emissions calculations'!$H1287),
                    0),
              MATCH('GHG emissions calculations'!R$6, 'Emission Factors'!$E$5:$R$5, 0)),
        ""),
    "")</f>
        <v/>
      </c>
      <c r="S1287" s="312">
        <f t="shared" si="2"/>
        <v>0</v>
      </c>
      <c r="T1287" s="23"/>
    </row>
    <row r="1288" ht="15.75" customHeight="1" outlineLevel="1">
      <c r="A1288" s="23"/>
      <c r="B1288" s="71"/>
      <c r="C1288" s="71"/>
      <c r="D1288" s="71"/>
      <c r="E1288" s="314"/>
      <c r="F1288" s="311" t="str">
        <f>Lists!U65</f>
        <v>Non metal-based aircraft engines, engine parts and other propulsion systems, unknown material and mass - Middle East</v>
      </c>
      <c r="G1288" s="311" t="str">
        <f t="array" ref="G1288">XLOOKUP(1,('Emission Factors'!$E$5:$E$488='GHG emissions calculations'!$F1288)*('Emission Factors'!$H$5:$H$488='GHG emissions calculations'!$H1288),INDEX('Emission Factors'!$E$5:$T$488,0,MATCH('GHG emissions calculations'!G$6,'Emission Factors'!$E$5:$T$5,0)),"",0)</f>
        <v/>
      </c>
      <c r="H1288" s="311" t="s">
        <v>238</v>
      </c>
      <c r="I1288" s="312" t="str">
        <f>IF(
    SUMIFS('Import data'!$L$25:$L$80,
           'Import data'!$J$25:$J$80, F1288,
           'Import data'!$G$25:$G$80, 'GHG emissions calculations'!$H1288,
           'Import data'!$I$25:$I$80,$E$1157) &lt;&gt; 0,
    SUMIFS('Import data'!$L$25:$L$80,
           'Import data'!$J$25:$J$80, F1288,
           'Import data'!$G$25:$G$80, 'GHG emissions calculations'!$H1288,
           'Import data'!$I$25:$I$80,$E$1157),
    ""
)</f>
        <v/>
      </c>
      <c r="J1288" s="311" t="str">
        <f t="array" ref="J1288">IF(
    XLOOKUP(F1288, 'Import data'!$J$26:$J$47, 'Import data'!$M$26:$M$47, "", 0) = "Please add the region-specific supplier emission factor or choose a different region available in the IAEG database.",
    "",
    XLOOKUP(F1288, 'Import data'!$J$26:$J$47, 'Import data'!$M$26:$M$47, "", 0)
)</f>
        <v/>
      </c>
      <c r="K1288" s="311" t="str">
        <f t="array" ref="K1288">IFERROR(
    XLOOKUP(F1288,
            _xlws.FILTER('Supplier Emission'!$G$15:$G$49,
                   ('Supplier Emission'!$D$15:$D$49=H1288) * ('Supplier Emission'!$F$15:$F$49=$E$1157)),
            _xlws.FILTER('Supplier Emission'!$I$15:$I$49,
                   ('Supplier Emission'!$D$15:$D$49=H1288) * ('Supplier Emission'!$F$15:$F$49=$E$1157)),
            ""),
    "")</f>
        <v/>
      </c>
      <c r="L1288" s="311" t="str">
        <f t="array" ref="L1288">IFERROR(
    XLOOKUP(F1288,
            _xlws.FILTER('Supplier Emission'!$G$15:$G$49,
                   ('Supplier Emission'!$D$15:$D$49=H1288) * ('Supplier Emission'!$F$15:$F$49=$E$1157)),
            _xlws.FILTER('Supplier Emission'!$J$15:$J$49,
                   ('Supplier Emission'!$D$15:$D$49=H1288) * ('Supplier Emission'!$F$15:$F$49=$E$1157)),
            ""),
    "")</f>
        <v/>
      </c>
      <c r="M1288" s="311" t="str">
        <f t="array" ref="M1288">IFERROR(
    XLOOKUP(F1288,
            _xlws.FILTER('Supplier Emission'!$G$15:$G$49,
                   ('Supplier Emission'!$D$15:$D$49=H1288) * ('Supplier Emission'!$F$15:$F$49=$E$1157)),
            _xlws.FILTER('Supplier Emission'!$M$15:$M$49,
                   ('Supplier Emission'!$D$15:$D$49=H1288) * ('Supplier Emission'!$F$15:$F$49=$E$1157)),
            ""),
    "")</f>
        <v/>
      </c>
      <c r="N1288" s="311" t="str">
        <f t="array" ref="N1288">IFERROR(
    XLOOKUP(F1288,
            _xlws.FILTER('Supplier Emission'!$G$15:$G$49,
                   ('Supplier Emission'!$D$15:$D$49=H1288) * ('Supplier Emission'!$F$15:$F$49=$E$1157)),
            _xlws.FILTER('Supplier Emission'!$H$15:$H$49,
                   ('Supplier Emission'!$D$15:$D$49=H1288) * ('Supplier Emission'!$F$15:$F$49=$E$1157)),
            ""),
    "")</f>
        <v/>
      </c>
      <c r="O1288" s="311" t="str">
        <f t="array" ref="O1288">XLOOKUP(1,('Emission Factors'!$E$5:$E$488='GHG emissions calculations'!$F1288)*('Emission Factors'!$H$5:$H$488='GHG emissions calculations'!$H1288),INDEX('Emission Factors'!$E$5:$T$488,0,MATCH('GHG emissions calculations'!O$6,'Emission Factors'!$E$5:$T$5,0)),"",0)</f>
        <v/>
      </c>
      <c r="P1288" s="313" t="str">
        <f t="array" ref="P1288">IFERROR(
    INDEX('Emission Factors'!$E$5:$P$488,
          MATCH(1,
                ('Emission Factors'!$E$5:$E$488 = 'GHG emissions calculations'!$F1288) *
                ('Emission Factors'!$H$5:$H$488 = 'GHG emissions calculations'!$H1288),
                0),
          MATCH('GHG emissions calculations'!P$6,'Emission Factors'!$E$5:$P$5,0)),
    "")</f>
        <v/>
      </c>
      <c r="Q1288" s="311" t="str">
        <f t="array" ref="Q1288">IFERROR(
    IF(
        INDEX('Emission Factors'!$E$5:$P$488,
              MATCH(1,
                    ('Emission Factors'!$E$5:$E$488 = 'GHG emissions calculations'!$F1288) *
                    ('Emission Factors'!$H$5:$H$488 = 'GHG emissions calculations'!$H1288),
                    0),
              MATCH('GHG emissions calculations'!Q$6, 'Emission Factors'!$E$5:$P$5, 0)) &lt;&gt; "",
        INDEX('Emission Factors'!$E$5:$P$488,
              MATCH(1,
                    ('Emission Factors'!$E$5:$E$488 = 'GHG emissions calculations'!$F1288) *
                    ('Emission Factors'!$H$5:$H$488 = 'GHG emissions calculations'!$H1288),
                    0),
              MATCH('GHG emissions calculations'!Q$6, 'Emission Factors'!$E$5:$P$5, 0)),
        ""),
    "")</f>
        <v/>
      </c>
      <c r="R1288" s="311" t="str">
        <f t="array" ref="R1288">IFERROR(
    IF(
        INDEX('Emission Factors'!$E$5:$R$488,
              MATCH(1,
                    ('Emission Factors'!$E$5:$E$488 = 'GHG emissions calculations'!$F1288) *
                    ('Emission Factors'!$H$5:$H$488 = 'GHG emissions calculations'!$H1288),
                    0),
              MATCH('GHG emissions calculations'!R$6, 'Emission Factors'!$E$5:$R$5, 0)) &lt;&gt; "",
        INDEX('Emission Factors'!$E$5:$R$488,
              MATCH(1,
                    ('Emission Factors'!$E$5:$E$488 = 'GHG emissions calculations'!$F1288) *
                    ('Emission Factors'!$H$5:$H$488 = 'GHG emissions calculations'!$H1288),
                    0),
              MATCH('GHG emissions calculations'!R$6, 'Emission Factors'!$E$5:$R$5, 0)),
        ""),
    "")</f>
        <v/>
      </c>
      <c r="S1288" s="312">
        <f t="shared" si="2"/>
        <v>0</v>
      </c>
      <c r="T1288" s="23"/>
    </row>
    <row r="1289" ht="15.75" customHeight="1" outlineLevel="1">
      <c r="A1289" s="23"/>
      <c r="B1289" s="71"/>
      <c r="C1289" s="71"/>
      <c r="D1289" s="71"/>
      <c r="E1289" s="314"/>
      <c r="F1289" s="311" t="str">
        <f>Lists!U64</f>
        <v>Non metal-based aircraft engines, engine parts and other propulsion systems, unknown material and mass - Oceania</v>
      </c>
      <c r="G1289" s="311" t="str">
        <f t="array" ref="G1289">XLOOKUP(1,('Emission Factors'!$E$5:$E$488='GHG emissions calculations'!$F1289)*('Emission Factors'!$H$5:$H$488='GHG emissions calculations'!$H1289),INDEX('Emission Factors'!$E$5:$T$488,0,MATCH('GHG emissions calculations'!G$6,'Emission Factors'!$E$5:$T$5,0)),"",0)</f>
        <v/>
      </c>
      <c r="H1289" s="311" t="s">
        <v>238</v>
      </c>
      <c r="I1289" s="312" t="str">
        <f>IF(
    SUMIFS('Import data'!$L$25:$L$80,
           'Import data'!$J$25:$J$80, F1289,
           'Import data'!$G$25:$G$80, 'GHG emissions calculations'!$H1289,
           'Import data'!$I$25:$I$80,$E$1157) &lt;&gt; 0,
    SUMIFS('Import data'!$L$25:$L$80,
           'Import data'!$J$25:$J$80, F1289,
           'Import data'!$G$25:$G$80, 'GHG emissions calculations'!$H1289,
           'Import data'!$I$25:$I$80,$E$1157),
    ""
)</f>
        <v/>
      </c>
      <c r="J1289" s="311" t="str">
        <f t="array" ref="J1289">IF(
    XLOOKUP(F1289, 'Import data'!$J$26:$J$47, 'Import data'!$M$26:$M$47, "", 0) = "Please add the region-specific supplier emission factor or choose a different region available in the IAEG database.",
    "",
    XLOOKUP(F1289, 'Import data'!$J$26:$J$47, 'Import data'!$M$26:$M$47, "", 0)
)</f>
        <v/>
      </c>
      <c r="K1289" s="311" t="str">
        <f t="array" ref="K1289">IFERROR(
    XLOOKUP(F1289,
            _xlws.FILTER('Supplier Emission'!$G$15:$G$49,
                   ('Supplier Emission'!$D$15:$D$49=H1289) * ('Supplier Emission'!$F$15:$F$49=$E$1157)),
            _xlws.FILTER('Supplier Emission'!$I$15:$I$49,
                   ('Supplier Emission'!$D$15:$D$49=H1289) * ('Supplier Emission'!$F$15:$F$49=$E$1157)),
            ""),
    "")</f>
        <v/>
      </c>
      <c r="L1289" s="311" t="str">
        <f t="array" ref="L1289">IFERROR(
    XLOOKUP(F1289,
            _xlws.FILTER('Supplier Emission'!$G$15:$G$49,
                   ('Supplier Emission'!$D$15:$D$49=H1289) * ('Supplier Emission'!$F$15:$F$49=$E$1157)),
            _xlws.FILTER('Supplier Emission'!$J$15:$J$49,
                   ('Supplier Emission'!$D$15:$D$49=H1289) * ('Supplier Emission'!$F$15:$F$49=$E$1157)),
            ""),
    "")</f>
        <v/>
      </c>
      <c r="M1289" s="311" t="str">
        <f t="array" ref="M1289">IFERROR(
    XLOOKUP(F1289,
            _xlws.FILTER('Supplier Emission'!$G$15:$G$49,
                   ('Supplier Emission'!$D$15:$D$49=H1289) * ('Supplier Emission'!$F$15:$F$49=$E$1157)),
            _xlws.FILTER('Supplier Emission'!$M$15:$M$49,
                   ('Supplier Emission'!$D$15:$D$49=H1289) * ('Supplier Emission'!$F$15:$F$49=$E$1157)),
            ""),
    "")</f>
        <v/>
      </c>
      <c r="N1289" s="311" t="str">
        <f t="array" ref="N1289">IFERROR(
    XLOOKUP(F1289,
            _xlws.FILTER('Supplier Emission'!$G$15:$G$49,
                   ('Supplier Emission'!$D$15:$D$49=H1289) * ('Supplier Emission'!$F$15:$F$49=$E$1157)),
            _xlws.FILTER('Supplier Emission'!$H$15:$H$49,
                   ('Supplier Emission'!$D$15:$D$49=H1289) * ('Supplier Emission'!$F$15:$F$49=$E$1157)),
            ""),
    "")</f>
        <v/>
      </c>
      <c r="O1289" s="311" t="str">
        <f t="array" ref="O1289">XLOOKUP(1,('Emission Factors'!$E$5:$E$488='GHG emissions calculations'!$F1289)*('Emission Factors'!$H$5:$H$488='GHG emissions calculations'!$H1289),INDEX('Emission Factors'!$E$5:$T$488,0,MATCH('GHG emissions calculations'!O$6,'Emission Factors'!$E$5:$T$5,0)),"",0)</f>
        <v/>
      </c>
      <c r="P1289" s="313" t="str">
        <f t="array" ref="P1289">IFERROR(
    INDEX('Emission Factors'!$E$5:$P$488,
          MATCH(1,
                ('Emission Factors'!$E$5:$E$488 = 'GHG emissions calculations'!$F1289) *
                ('Emission Factors'!$H$5:$H$488 = 'GHG emissions calculations'!$H1289),
                0),
          MATCH('GHG emissions calculations'!P$6,'Emission Factors'!$E$5:$P$5,0)),
    "")</f>
        <v/>
      </c>
      <c r="Q1289" s="311" t="str">
        <f t="array" ref="Q1289">IFERROR(
    IF(
        INDEX('Emission Factors'!$E$5:$P$488,
              MATCH(1,
                    ('Emission Factors'!$E$5:$E$488 = 'GHG emissions calculations'!$F1289) *
                    ('Emission Factors'!$H$5:$H$488 = 'GHG emissions calculations'!$H1289),
                    0),
              MATCH('GHG emissions calculations'!Q$6, 'Emission Factors'!$E$5:$P$5, 0)) &lt;&gt; "",
        INDEX('Emission Factors'!$E$5:$P$488,
              MATCH(1,
                    ('Emission Factors'!$E$5:$E$488 = 'GHG emissions calculations'!$F1289) *
                    ('Emission Factors'!$H$5:$H$488 = 'GHG emissions calculations'!$H1289),
                    0),
              MATCH('GHG emissions calculations'!Q$6, 'Emission Factors'!$E$5:$P$5, 0)),
        ""),
    "")</f>
        <v/>
      </c>
      <c r="R1289" s="311" t="str">
        <f t="array" ref="R1289">IFERROR(
    IF(
        INDEX('Emission Factors'!$E$5:$R$488,
              MATCH(1,
                    ('Emission Factors'!$E$5:$E$488 = 'GHG emissions calculations'!$F1289) *
                    ('Emission Factors'!$H$5:$H$488 = 'GHG emissions calculations'!$H1289),
                    0),
              MATCH('GHG emissions calculations'!R$6, 'Emission Factors'!$E$5:$R$5, 0)) &lt;&gt; "",
        INDEX('Emission Factors'!$E$5:$R$488,
              MATCH(1,
                    ('Emission Factors'!$E$5:$E$488 = 'GHG emissions calculations'!$F1289) *
                    ('Emission Factors'!$H$5:$H$488 = 'GHG emissions calculations'!$H1289),
                    0),
              MATCH('GHG emissions calculations'!R$6, 'Emission Factors'!$E$5:$R$5, 0)),
        ""),
    "")</f>
        <v/>
      </c>
      <c r="S1289" s="312">
        <f t="shared" si="2"/>
        <v>0</v>
      </c>
      <c r="T1289" s="23"/>
    </row>
    <row r="1290" ht="15.75" customHeight="1" outlineLevel="1">
      <c r="A1290" s="23"/>
      <c r="B1290" s="71"/>
      <c r="C1290" s="71"/>
      <c r="D1290" s="71"/>
      <c r="E1290" s="314"/>
      <c r="F1290" s="311" t="str">
        <f>Lists!U69</f>
        <v>Non metal-based manufactured components for aircraft (other than engines), unknown material and mass - Africa</v>
      </c>
      <c r="G1290" s="311" t="str">
        <f t="array" ref="G1290">XLOOKUP(1,('Emission Factors'!$E$5:$E$488='GHG emissions calculations'!$F1290)*('Emission Factors'!$H$5:$H$488='GHG emissions calculations'!$H1290),INDEX('Emission Factors'!$E$5:$T$488,0,MATCH('GHG emissions calculations'!G$6,'Emission Factors'!$E$5:$T$5,0)),"",0)</f>
        <v/>
      </c>
      <c r="H1290" s="311" t="s">
        <v>238</v>
      </c>
      <c r="I1290" s="312" t="str">
        <f>IF(
    SUMIFS('Import data'!$L$25:$L$80,
           'Import data'!$J$25:$J$80, F1290,
           'Import data'!$G$25:$G$80, 'GHG emissions calculations'!$H1290,
           'Import data'!$I$25:$I$80,$E$1157) &lt;&gt; 0,
    SUMIFS('Import data'!$L$25:$L$80,
           'Import data'!$J$25:$J$80, F1290,
           'Import data'!$G$25:$G$80, 'GHG emissions calculations'!$H1290,
           'Import data'!$I$25:$I$80,$E$1157),
    ""
)</f>
        <v/>
      </c>
      <c r="J1290" s="311" t="str">
        <f t="array" ref="J1290">IF(
    XLOOKUP(F1290, 'Import data'!$J$26:$J$47, 'Import data'!$M$26:$M$47, "", 0) = "Please add the region-specific supplier emission factor or choose a different region available in the IAEG database.",
    "",
    XLOOKUP(F1290, 'Import data'!$J$26:$J$47, 'Import data'!$M$26:$M$47, "", 0)
)</f>
        <v/>
      </c>
      <c r="K1290" s="311" t="str">
        <f t="array" ref="K1290">IFERROR(
    XLOOKUP(F1290,
            _xlws.FILTER('Supplier Emission'!$G$15:$G$49,
                   ('Supplier Emission'!$D$15:$D$49=H1290) * ('Supplier Emission'!$F$15:$F$49=$E$1157)),
            _xlws.FILTER('Supplier Emission'!$I$15:$I$49,
                   ('Supplier Emission'!$D$15:$D$49=H1290) * ('Supplier Emission'!$F$15:$F$49=$E$1157)),
            ""),
    "")</f>
        <v/>
      </c>
      <c r="L1290" s="311" t="str">
        <f t="array" ref="L1290">IFERROR(
    XLOOKUP(F1290,
            _xlws.FILTER('Supplier Emission'!$G$15:$G$49,
                   ('Supplier Emission'!$D$15:$D$49=H1290) * ('Supplier Emission'!$F$15:$F$49=$E$1157)),
            _xlws.FILTER('Supplier Emission'!$J$15:$J$49,
                   ('Supplier Emission'!$D$15:$D$49=H1290) * ('Supplier Emission'!$F$15:$F$49=$E$1157)),
            ""),
    "")</f>
        <v/>
      </c>
      <c r="M1290" s="311" t="str">
        <f t="array" ref="M1290">IFERROR(
    XLOOKUP(F1290,
            _xlws.FILTER('Supplier Emission'!$G$15:$G$49,
                   ('Supplier Emission'!$D$15:$D$49=H1290) * ('Supplier Emission'!$F$15:$F$49=$E$1157)),
            _xlws.FILTER('Supplier Emission'!$M$15:$M$49,
                   ('Supplier Emission'!$D$15:$D$49=H1290) * ('Supplier Emission'!$F$15:$F$49=$E$1157)),
            ""),
    "")</f>
        <v/>
      </c>
      <c r="N1290" s="311" t="str">
        <f t="array" ref="N1290">IFERROR(
    XLOOKUP(F1290,
            _xlws.FILTER('Supplier Emission'!$G$15:$G$49,
                   ('Supplier Emission'!$D$15:$D$49=H1290) * ('Supplier Emission'!$F$15:$F$49=$E$1157)),
            _xlws.FILTER('Supplier Emission'!$H$15:$H$49,
                   ('Supplier Emission'!$D$15:$D$49=H1290) * ('Supplier Emission'!$F$15:$F$49=$E$1157)),
            ""),
    "")</f>
        <v/>
      </c>
      <c r="O1290" s="311" t="str">
        <f t="array" ref="O1290">XLOOKUP(1,('Emission Factors'!$E$5:$E$488='GHG emissions calculations'!$F1290)*('Emission Factors'!$H$5:$H$488='GHG emissions calculations'!$H1290),INDEX('Emission Factors'!$E$5:$T$488,0,MATCH('GHG emissions calculations'!O$6,'Emission Factors'!$E$5:$T$5,0)),"",0)</f>
        <v/>
      </c>
      <c r="P1290" s="313" t="str">
        <f t="array" ref="P1290">IFERROR(
    INDEX('Emission Factors'!$E$5:$P$488,
          MATCH(1,
                ('Emission Factors'!$E$5:$E$488 = 'GHG emissions calculations'!$F1290) *
                ('Emission Factors'!$H$5:$H$488 = 'GHG emissions calculations'!$H1290),
                0),
          MATCH('GHG emissions calculations'!P$6,'Emission Factors'!$E$5:$P$5,0)),
    "")</f>
        <v/>
      </c>
      <c r="Q1290" s="311" t="str">
        <f t="array" ref="Q1290">IFERROR(
    IF(
        INDEX('Emission Factors'!$E$5:$P$488,
              MATCH(1,
                    ('Emission Factors'!$E$5:$E$488 = 'GHG emissions calculations'!$F1290) *
                    ('Emission Factors'!$H$5:$H$488 = 'GHG emissions calculations'!$H1290),
                    0),
              MATCH('GHG emissions calculations'!Q$6, 'Emission Factors'!$E$5:$P$5, 0)) &lt;&gt; "",
        INDEX('Emission Factors'!$E$5:$P$488,
              MATCH(1,
                    ('Emission Factors'!$E$5:$E$488 = 'GHG emissions calculations'!$F1290) *
                    ('Emission Factors'!$H$5:$H$488 = 'GHG emissions calculations'!$H1290),
                    0),
              MATCH('GHG emissions calculations'!Q$6, 'Emission Factors'!$E$5:$P$5, 0)),
        ""),
    "")</f>
        <v/>
      </c>
      <c r="R1290" s="311" t="str">
        <f t="array" ref="R1290">IFERROR(
    IF(
        INDEX('Emission Factors'!$E$5:$R$488,
              MATCH(1,
                    ('Emission Factors'!$E$5:$E$488 = 'GHG emissions calculations'!$F1290) *
                    ('Emission Factors'!$H$5:$H$488 = 'GHG emissions calculations'!$H1290),
                    0),
              MATCH('GHG emissions calculations'!R$6, 'Emission Factors'!$E$5:$R$5, 0)) &lt;&gt; "",
        INDEX('Emission Factors'!$E$5:$R$488,
              MATCH(1,
                    ('Emission Factors'!$E$5:$E$488 = 'GHG emissions calculations'!$F1290) *
                    ('Emission Factors'!$H$5:$H$488 = 'GHG emissions calculations'!$H1290),
                    0),
              MATCH('GHG emissions calculations'!R$6, 'Emission Factors'!$E$5:$R$5, 0)),
        ""),
    "")</f>
        <v/>
      </c>
      <c r="S1290" s="312">
        <f t="shared" si="2"/>
        <v>0</v>
      </c>
      <c r="T1290" s="23"/>
    </row>
    <row r="1291" ht="15.75" customHeight="1" outlineLevel="1">
      <c r="A1291" s="23"/>
      <c r="B1291" s="71"/>
      <c r="C1291" s="71"/>
      <c r="D1291" s="71"/>
      <c r="E1291" s="314"/>
      <c r="F1291" s="311" t="str">
        <f>Lists!U67</f>
        <v>Non metal-based manufactured components for aircraft (other than engines), unknown material and mass - America</v>
      </c>
      <c r="G1291" s="311">
        <f t="array" ref="G1291">XLOOKUP(1,('Emission Factors'!$E$5:$E$488='GHG emissions calculations'!$F1291)*('Emission Factors'!$H$5:$H$488='GHG emissions calculations'!$H1291),INDEX('Emission Factors'!$E$5:$T$488,0,MATCH('GHG emissions calculations'!G$6,'Emission Factors'!$E$5:$T$5,0)),"",0)</f>
        <v>1</v>
      </c>
      <c r="H1291" s="311" t="s">
        <v>238</v>
      </c>
      <c r="I1291" s="312" t="str">
        <f>IF(
    SUMIFS('Import data'!$L$25:$L$80,
           'Import data'!$J$25:$J$80, F1291,
           'Import data'!$G$25:$G$80, 'GHG emissions calculations'!$H1291,
           'Import data'!$I$25:$I$80,$E$1157) &lt;&gt; 0,
    SUMIFS('Import data'!$L$25:$L$80,
           'Import data'!$J$25:$J$80, F1291,
           'Import data'!$G$25:$G$80, 'GHG emissions calculations'!$H1291,
           'Import data'!$I$25:$I$80,$E$1157),
    ""
)</f>
        <v/>
      </c>
      <c r="J1291" s="311" t="str">
        <f t="array" ref="J1291">IF(
    XLOOKUP(F1291, 'Import data'!$J$26:$J$47, 'Import data'!$M$26:$M$47, "", 0) = "Please add the region-specific supplier emission factor or choose a different region available in the IAEG database.",
    "",
    XLOOKUP(F1291, 'Import data'!$J$26:$J$47, 'Import data'!$M$26:$M$47, "", 0)
)</f>
        <v/>
      </c>
      <c r="K1291" s="311" t="str">
        <f t="array" ref="K1291">IFERROR(
    XLOOKUP(F1291,
            _xlws.FILTER('Supplier Emission'!$G$15:$G$49,
                   ('Supplier Emission'!$D$15:$D$49=H1291) * ('Supplier Emission'!$F$15:$F$49=$E$1157)),
            _xlws.FILTER('Supplier Emission'!$I$15:$I$49,
                   ('Supplier Emission'!$D$15:$D$49=H1291) * ('Supplier Emission'!$F$15:$F$49=$E$1157)),
            ""),
    "")</f>
        <v/>
      </c>
      <c r="L1291" s="311" t="str">
        <f t="array" ref="L1291">IFERROR(
    XLOOKUP(F1291,
            _xlws.FILTER('Supplier Emission'!$G$15:$G$49,
                   ('Supplier Emission'!$D$15:$D$49=H1291) * ('Supplier Emission'!$F$15:$F$49=$E$1157)),
            _xlws.FILTER('Supplier Emission'!$J$15:$J$49,
                   ('Supplier Emission'!$D$15:$D$49=H1291) * ('Supplier Emission'!$F$15:$F$49=$E$1157)),
            ""),
    "")</f>
        <v/>
      </c>
      <c r="M1291" s="311" t="str">
        <f t="array" ref="M1291">IFERROR(
    XLOOKUP(F1291,
            _xlws.FILTER('Supplier Emission'!$G$15:$G$49,
                   ('Supplier Emission'!$D$15:$D$49=H1291) * ('Supplier Emission'!$F$15:$F$49=$E$1157)),
            _xlws.FILTER('Supplier Emission'!$M$15:$M$49,
                   ('Supplier Emission'!$D$15:$D$49=H1291) * ('Supplier Emission'!$F$15:$F$49=$E$1157)),
            ""),
    "")</f>
        <v/>
      </c>
      <c r="N1291" s="311" t="str">
        <f t="array" ref="N1291">IFERROR(
    XLOOKUP(F1291,
            _xlws.FILTER('Supplier Emission'!$G$15:$G$49,
                   ('Supplier Emission'!$D$15:$D$49=H1291) * ('Supplier Emission'!$F$15:$F$49=$E$1157)),
            _xlws.FILTER('Supplier Emission'!$H$15:$H$49,
                   ('Supplier Emission'!$D$15:$D$49=H1291) * ('Supplier Emission'!$F$15:$F$49=$E$1157)),
            ""),
    "")</f>
        <v/>
      </c>
      <c r="O1291" s="311" t="str">
        <f t="array" ref="O1291">XLOOKUP(1,('Emission Factors'!$E$5:$E$488='GHG emissions calculations'!$F1291)*('Emission Factors'!$H$5:$H$488='GHG emissions calculations'!$H1291),INDEX('Emission Factors'!$E$5:$T$488,0,MATCH('GHG emissions calculations'!O$6,'Emission Factors'!$E$5:$T$5,0)),"",0)</f>
        <v>Other aircraft parts and auxiliary equipment manufacturing</v>
      </c>
      <c r="P1291" s="313">
        <f t="array" ref="P1291">IFERROR(
    INDEX('Emission Factors'!$E$5:$P$488,
          MATCH(1,
                ('Emission Factors'!$E$5:$E$488 = 'GHG emissions calculations'!$F1291) *
                ('Emission Factors'!$H$5:$H$488 = 'GHG emissions calculations'!$H1291),
                0),
          MATCH('GHG emissions calculations'!P$6,'Emission Factors'!$E$5:$P$5,0)),
    "")</f>
        <v>170</v>
      </c>
      <c r="Q1291" s="311" t="str">
        <f t="array" ref="Q1291">IFERROR(
    IF(
        INDEX('Emission Factors'!$E$5:$P$488,
              MATCH(1,
                    ('Emission Factors'!$E$5:$E$488 = 'GHG emissions calculations'!$F1291) *
                    ('Emission Factors'!$H$5:$H$488 = 'GHG emissions calculations'!$H1291),
                    0),
              MATCH('GHG emissions calculations'!Q$6, 'Emission Factors'!$E$5:$P$5, 0)) &lt;&gt; "",
        INDEX('Emission Factors'!$E$5:$P$488,
              MATCH(1,
                    ('Emission Factors'!$E$5:$E$488 = 'GHG emissions calculations'!$F1291) *
                    ('Emission Factors'!$H$5:$H$488 = 'GHG emissions calculations'!$H1291),
                    0),
              MATCH('GHG emissions calculations'!Q$6, 'Emission Factors'!$E$5:$P$5, 0)),
        ""),
    "")</f>
        <v>kgCO2e / k€</v>
      </c>
      <c r="R1291" s="311" t="str">
        <f t="array" ref="R1291">IFERROR(
    IF(
        INDEX('Emission Factors'!$E$5:$R$488,
              MATCH(1,
                    ('Emission Factors'!$E$5:$E$488 = 'GHG emissions calculations'!$F1291) *
                    ('Emission Factors'!$H$5:$H$488 = 'GHG emissions calculations'!$H1291),
                    0),
              MATCH('GHG emissions calculations'!R$6, 'Emission Factors'!$E$5:$R$5, 0)) &lt;&gt; "",
        INDEX('Emission Factors'!$E$5:$R$488,
              MATCH(1,
                    ('Emission Factors'!$E$5:$E$488 = 'GHG emissions calculations'!$F1291) *
                    ('Emission Factors'!$H$5:$H$488 = 'GHG emissions calculations'!$H1291),
                    0),
              MATCH('GHG emissions calculations'!R$6, 'Emission Factors'!$E$5:$R$5, 0)),
        ""),
    "")</f>
        <v>America</v>
      </c>
      <c r="S1291" s="312">
        <f t="shared" si="2"/>
        <v>0</v>
      </c>
      <c r="T1291" s="23"/>
    </row>
    <row r="1292" ht="15.75" customHeight="1" outlineLevel="1">
      <c r="A1292" s="23"/>
      <c r="B1292" s="71"/>
      <c r="C1292" s="71"/>
      <c r="D1292" s="71"/>
      <c r="E1292" s="314"/>
      <c r="F1292" s="311" t="str">
        <f>Lists!U70</f>
        <v>Non metal-based manufactured components for aircraft (other than engines), unknown material and mass - Asia</v>
      </c>
      <c r="G1292" s="311" t="str">
        <f t="array" ref="G1292">XLOOKUP(1,('Emission Factors'!$E$5:$E$488='GHG emissions calculations'!$F1292)*('Emission Factors'!$H$5:$H$488='GHG emissions calculations'!$H1292),INDEX('Emission Factors'!$E$5:$T$488,0,MATCH('GHG emissions calculations'!G$6,'Emission Factors'!$E$5:$T$5,0)),"",0)</f>
        <v/>
      </c>
      <c r="H1292" s="311" t="s">
        <v>238</v>
      </c>
      <c r="I1292" s="312" t="str">
        <f>IF(
    SUMIFS('Import data'!$L$25:$L$80,
           'Import data'!$J$25:$J$80, F1292,
           'Import data'!$G$25:$G$80, 'GHG emissions calculations'!$H1292,
           'Import data'!$I$25:$I$80,$E$1157) &lt;&gt; 0,
    SUMIFS('Import data'!$L$25:$L$80,
           'Import data'!$J$25:$J$80, F1292,
           'Import data'!$G$25:$G$80, 'GHG emissions calculations'!$H1292,
           'Import data'!$I$25:$I$80,$E$1157),
    ""
)</f>
        <v/>
      </c>
      <c r="J1292" s="311" t="str">
        <f t="array" ref="J1292">IF(
    XLOOKUP(F1292, 'Import data'!$J$26:$J$47, 'Import data'!$M$26:$M$47, "", 0) = "Please add the region-specific supplier emission factor or choose a different region available in the IAEG database.",
    "",
    XLOOKUP(F1292, 'Import data'!$J$26:$J$47, 'Import data'!$M$26:$M$47, "", 0)
)</f>
        <v/>
      </c>
      <c r="K1292" s="311" t="str">
        <f t="array" ref="K1292">IFERROR(
    XLOOKUP(F1292,
            _xlws.FILTER('Supplier Emission'!$G$15:$G$49,
                   ('Supplier Emission'!$D$15:$D$49=H1292) * ('Supplier Emission'!$F$15:$F$49=$E$1157)),
            _xlws.FILTER('Supplier Emission'!$I$15:$I$49,
                   ('Supplier Emission'!$D$15:$D$49=H1292) * ('Supplier Emission'!$F$15:$F$49=$E$1157)),
            ""),
    "")</f>
        <v/>
      </c>
      <c r="L1292" s="311" t="str">
        <f t="array" ref="L1292">IFERROR(
    XLOOKUP(F1292,
            _xlws.FILTER('Supplier Emission'!$G$15:$G$49,
                   ('Supplier Emission'!$D$15:$D$49=H1292) * ('Supplier Emission'!$F$15:$F$49=$E$1157)),
            _xlws.FILTER('Supplier Emission'!$J$15:$J$49,
                   ('Supplier Emission'!$D$15:$D$49=H1292) * ('Supplier Emission'!$F$15:$F$49=$E$1157)),
            ""),
    "")</f>
        <v/>
      </c>
      <c r="M1292" s="311" t="str">
        <f t="array" ref="M1292">IFERROR(
    XLOOKUP(F1292,
            _xlws.FILTER('Supplier Emission'!$G$15:$G$49,
                   ('Supplier Emission'!$D$15:$D$49=H1292) * ('Supplier Emission'!$F$15:$F$49=$E$1157)),
            _xlws.FILTER('Supplier Emission'!$M$15:$M$49,
                   ('Supplier Emission'!$D$15:$D$49=H1292) * ('Supplier Emission'!$F$15:$F$49=$E$1157)),
            ""),
    "")</f>
        <v/>
      </c>
      <c r="N1292" s="311" t="str">
        <f t="array" ref="N1292">IFERROR(
    XLOOKUP(F1292,
            _xlws.FILTER('Supplier Emission'!$G$15:$G$49,
                   ('Supplier Emission'!$D$15:$D$49=H1292) * ('Supplier Emission'!$F$15:$F$49=$E$1157)),
            _xlws.FILTER('Supplier Emission'!$H$15:$H$49,
                   ('Supplier Emission'!$D$15:$D$49=H1292) * ('Supplier Emission'!$F$15:$F$49=$E$1157)),
            ""),
    "")</f>
        <v/>
      </c>
      <c r="O1292" s="311" t="str">
        <f t="array" ref="O1292">XLOOKUP(1,('Emission Factors'!$E$5:$E$488='GHG emissions calculations'!$F1292)*('Emission Factors'!$H$5:$H$488='GHG emissions calculations'!$H1292),INDEX('Emission Factors'!$E$5:$T$488,0,MATCH('GHG emissions calculations'!O$6,'Emission Factors'!$E$5:$T$5,0)),"",0)</f>
        <v/>
      </c>
      <c r="P1292" s="313" t="str">
        <f t="array" ref="P1292">IFERROR(
    INDEX('Emission Factors'!$E$5:$P$488,
          MATCH(1,
                ('Emission Factors'!$E$5:$E$488 = 'GHG emissions calculations'!$F1292) *
                ('Emission Factors'!$H$5:$H$488 = 'GHG emissions calculations'!$H1292),
                0),
          MATCH('GHG emissions calculations'!P$6,'Emission Factors'!$E$5:$P$5,0)),
    "")</f>
        <v/>
      </c>
      <c r="Q1292" s="311" t="str">
        <f t="array" ref="Q1292">IFERROR(
    IF(
        INDEX('Emission Factors'!$E$5:$P$488,
              MATCH(1,
                    ('Emission Factors'!$E$5:$E$488 = 'GHG emissions calculations'!$F1292) *
                    ('Emission Factors'!$H$5:$H$488 = 'GHG emissions calculations'!$H1292),
                    0),
              MATCH('GHG emissions calculations'!Q$6, 'Emission Factors'!$E$5:$P$5, 0)) &lt;&gt; "",
        INDEX('Emission Factors'!$E$5:$P$488,
              MATCH(1,
                    ('Emission Factors'!$E$5:$E$488 = 'GHG emissions calculations'!$F1292) *
                    ('Emission Factors'!$H$5:$H$488 = 'GHG emissions calculations'!$H1292),
                    0),
              MATCH('GHG emissions calculations'!Q$6, 'Emission Factors'!$E$5:$P$5, 0)),
        ""),
    "")</f>
        <v/>
      </c>
      <c r="R1292" s="311" t="str">
        <f t="array" ref="R1292">IFERROR(
    IF(
        INDEX('Emission Factors'!$E$5:$R$488,
              MATCH(1,
                    ('Emission Factors'!$E$5:$E$488 = 'GHG emissions calculations'!$F1292) *
                    ('Emission Factors'!$H$5:$H$488 = 'GHG emissions calculations'!$H1292),
                    0),
              MATCH('GHG emissions calculations'!R$6, 'Emission Factors'!$E$5:$R$5, 0)) &lt;&gt; "",
        INDEX('Emission Factors'!$E$5:$R$488,
              MATCH(1,
                    ('Emission Factors'!$E$5:$E$488 = 'GHG emissions calculations'!$F1292) *
                    ('Emission Factors'!$H$5:$H$488 = 'GHG emissions calculations'!$H1292),
                    0),
              MATCH('GHG emissions calculations'!R$6, 'Emission Factors'!$E$5:$R$5, 0)),
        ""),
    "")</f>
        <v/>
      </c>
      <c r="S1292" s="312">
        <f t="shared" si="2"/>
        <v>0</v>
      </c>
      <c r="T1292" s="23"/>
    </row>
    <row r="1293" ht="15.75" customHeight="1" outlineLevel="1">
      <c r="A1293" s="23"/>
      <c r="B1293" s="71"/>
      <c r="C1293" s="71"/>
      <c r="D1293" s="71"/>
      <c r="E1293" s="314"/>
      <c r="F1293" s="311" t="str">
        <f>Lists!U68</f>
        <v>Non metal-based manufactured components for aircraft (other than engines), unknown material and mass - Europe</v>
      </c>
      <c r="G1293" s="311" t="str">
        <f t="array" ref="G1293">XLOOKUP(1,('Emission Factors'!$E$5:$E$488='GHG emissions calculations'!$F1293)*('Emission Factors'!$H$5:$H$488='GHG emissions calculations'!$H1293),INDEX('Emission Factors'!$E$5:$T$488,0,MATCH('GHG emissions calculations'!G$6,'Emission Factors'!$E$5:$T$5,0)),"",0)</f>
        <v/>
      </c>
      <c r="H1293" s="311" t="s">
        <v>238</v>
      </c>
      <c r="I1293" s="312" t="str">
        <f>IF(
    SUMIFS('Import data'!$L$25:$L$80,
           'Import data'!$J$25:$J$80, F1293,
           'Import data'!$G$25:$G$80, 'GHG emissions calculations'!$H1293,
           'Import data'!$I$25:$I$80,$E$1157) &lt;&gt; 0,
    SUMIFS('Import data'!$L$25:$L$80,
           'Import data'!$J$25:$J$80, F1293,
           'Import data'!$G$25:$G$80, 'GHG emissions calculations'!$H1293,
           'Import data'!$I$25:$I$80,$E$1157),
    ""
)</f>
        <v/>
      </c>
      <c r="J1293" s="311" t="str">
        <f t="array" ref="J1293">IF(
    XLOOKUP(F1293, 'Import data'!$J$26:$J$47, 'Import data'!$M$26:$M$47, "", 0) = "Please add the region-specific supplier emission factor or choose a different region available in the IAEG database.",
    "",
    XLOOKUP(F1293, 'Import data'!$J$26:$J$47, 'Import data'!$M$26:$M$47, "", 0)
)</f>
        <v/>
      </c>
      <c r="K1293" s="311" t="str">
        <f t="array" ref="K1293">IFERROR(
    XLOOKUP(F1293,
            _xlws.FILTER('Supplier Emission'!$G$15:$G$49,
                   ('Supplier Emission'!$D$15:$D$49=H1293) * ('Supplier Emission'!$F$15:$F$49=$E$1157)),
            _xlws.FILTER('Supplier Emission'!$I$15:$I$49,
                   ('Supplier Emission'!$D$15:$D$49=H1293) * ('Supplier Emission'!$F$15:$F$49=$E$1157)),
            ""),
    "")</f>
        <v/>
      </c>
      <c r="L1293" s="311" t="str">
        <f t="array" ref="L1293">IFERROR(
    XLOOKUP(F1293,
            _xlws.FILTER('Supplier Emission'!$G$15:$G$49,
                   ('Supplier Emission'!$D$15:$D$49=H1293) * ('Supplier Emission'!$F$15:$F$49=$E$1157)),
            _xlws.FILTER('Supplier Emission'!$J$15:$J$49,
                   ('Supplier Emission'!$D$15:$D$49=H1293) * ('Supplier Emission'!$F$15:$F$49=$E$1157)),
            ""),
    "")</f>
        <v/>
      </c>
      <c r="M1293" s="311" t="str">
        <f t="array" ref="M1293">IFERROR(
    XLOOKUP(F1293,
            _xlws.FILTER('Supplier Emission'!$G$15:$G$49,
                   ('Supplier Emission'!$D$15:$D$49=H1293) * ('Supplier Emission'!$F$15:$F$49=$E$1157)),
            _xlws.FILTER('Supplier Emission'!$M$15:$M$49,
                   ('Supplier Emission'!$D$15:$D$49=H1293) * ('Supplier Emission'!$F$15:$F$49=$E$1157)),
            ""),
    "")</f>
        <v/>
      </c>
      <c r="N1293" s="311" t="str">
        <f t="array" ref="N1293">IFERROR(
    XLOOKUP(F1293,
            _xlws.FILTER('Supplier Emission'!$G$15:$G$49,
                   ('Supplier Emission'!$D$15:$D$49=H1293) * ('Supplier Emission'!$F$15:$F$49=$E$1157)),
            _xlws.FILTER('Supplier Emission'!$H$15:$H$49,
                   ('Supplier Emission'!$D$15:$D$49=H1293) * ('Supplier Emission'!$F$15:$F$49=$E$1157)),
            ""),
    "")</f>
        <v/>
      </c>
      <c r="O1293" s="311" t="str">
        <f t="array" ref="O1293">XLOOKUP(1,('Emission Factors'!$E$5:$E$488='GHG emissions calculations'!$F1293)*('Emission Factors'!$H$5:$H$488='GHG emissions calculations'!$H1293),INDEX('Emission Factors'!$E$5:$T$488,0,MATCH('GHG emissions calculations'!O$6,'Emission Factors'!$E$5:$T$5,0)),"",0)</f>
        <v/>
      </c>
      <c r="P1293" s="313" t="str">
        <f t="array" ref="P1293">IFERROR(
    INDEX('Emission Factors'!$E$5:$P$488,
          MATCH(1,
                ('Emission Factors'!$E$5:$E$488 = 'GHG emissions calculations'!$F1293) *
                ('Emission Factors'!$H$5:$H$488 = 'GHG emissions calculations'!$H1293),
                0),
          MATCH('GHG emissions calculations'!P$6,'Emission Factors'!$E$5:$P$5,0)),
    "")</f>
        <v/>
      </c>
      <c r="Q1293" s="311" t="str">
        <f t="array" ref="Q1293">IFERROR(
    IF(
        INDEX('Emission Factors'!$E$5:$P$488,
              MATCH(1,
                    ('Emission Factors'!$E$5:$E$488 = 'GHG emissions calculations'!$F1293) *
                    ('Emission Factors'!$H$5:$H$488 = 'GHG emissions calculations'!$H1293),
                    0),
              MATCH('GHG emissions calculations'!Q$6, 'Emission Factors'!$E$5:$P$5, 0)) &lt;&gt; "",
        INDEX('Emission Factors'!$E$5:$P$488,
              MATCH(1,
                    ('Emission Factors'!$E$5:$E$488 = 'GHG emissions calculations'!$F1293) *
                    ('Emission Factors'!$H$5:$H$488 = 'GHG emissions calculations'!$H1293),
                    0),
              MATCH('GHG emissions calculations'!Q$6, 'Emission Factors'!$E$5:$P$5, 0)),
        ""),
    "")</f>
        <v/>
      </c>
      <c r="R1293" s="311" t="str">
        <f t="array" ref="R1293">IFERROR(
    IF(
        INDEX('Emission Factors'!$E$5:$R$488,
              MATCH(1,
                    ('Emission Factors'!$E$5:$E$488 = 'GHG emissions calculations'!$F1293) *
                    ('Emission Factors'!$H$5:$H$488 = 'GHG emissions calculations'!$H1293),
                    0),
              MATCH('GHG emissions calculations'!R$6, 'Emission Factors'!$E$5:$R$5, 0)) &lt;&gt; "",
        INDEX('Emission Factors'!$E$5:$R$488,
              MATCH(1,
                    ('Emission Factors'!$E$5:$E$488 = 'GHG emissions calculations'!$F1293) *
                    ('Emission Factors'!$H$5:$H$488 = 'GHG emissions calculations'!$H1293),
                    0),
              MATCH('GHG emissions calculations'!R$6, 'Emission Factors'!$E$5:$R$5, 0)),
        ""),
    "")</f>
        <v/>
      </c>
      <c r="S1293" s="312">
        <f t="shared" si="2"/>
        <v>0</v>
      </c>
      <c r="T1293" s="23"/>
    </row>
    <row r="1294" ht="15.75" customHeight="1" outlineLevel="1">
      <c r="A1294" s="23"/>
      <c r="B1294" s="71"/>
      <c r="C1294" s="71"/>
      <c r="D1294" s="71"/>
      <c r="E1294" s="314"/>
      <c r="F1294" s="311" t="str">
        <f>Lists!U73</f>
        <v>Non metal-based manufactured components for aircraft (other than engines), unknown material and mass - Global or unspecified region</v>
      </c>
      <c r="G1294" s="311" t="str">
        <f t="array" ref="G1294">XLOOKUP(1,('Emission Factors'!$E$5:$E$488='GHG emissions calculations'!$F1294)*('Emission Factors'!$H$5:$H$488='GHG emissions calculations'!$H1294),INDEX('Emission Factors'!$E$5:$T$488,0,MATCH('GHG emissions calculations'!G$6,'Emission Factors'!$E$5:$T$5,0)),"",0)</f>
        <v/>
      </c>
      <c r="H1294" s="311" t="s">
        <v>238</v>
      </c>
      <c r="I1294" s="312" t="str">
        <f>IF(
    SUMIFS('Import data'!$L$25:$L$80,
           'Import data'!$J$25:$J$80, F1294,
           'Import data'!$G$25:$G$80, 'GHG emissions calculations'!$H1294,
           'Import data'!$I$25:$I$80,$E$1157) &lt;&gt; 0,
    SUMIFS('Import data'!$L$25:$L$80,
           'Import data'!$J$25:$J$80, F1294,
           'Import data'!$G$25:$G$80, 'GHG emissions calculations'!$H1294,
           'Import data'!$I$25:$I$80,$E$1157),
    ""
)</f>
        <v/>
      </c>
      <c r="J1294" s="311" t="str">
        <f t="array" ref="J1294">IF(
    XLOOKUP(F1294, 'Import data'!$J$26:$J$47, 'Import data'!$M$26:$M$47, "", 0) = "Please add the region-specific supplier emission factor or choose a different region available in the IAEG database.",
    "",
    XLOOKUP(F1294, 'Import data'!$J$26:$J$47, 'Import data'!$M$26:$M$47, "", 0)
)</f>
        <v/>
      </c>
      <c r="K1294" s="311" t="str">
        <f t="array" ref="K1294">IFERROR(
    XLOOKUP(F1294,
            _xlws.FILTER('Supplier Emission'!$G$15:$G$49,
                   ('Supplier Emission'!$D$15:$D$49=H1294) * ('Supplier Emission'!$F$15:$F$49=$E$1157)),
            _xlws.FILTER('Supplier Emission'!$I$15:$I$49,
                   ('Supplier Emission'!$D$15:$D$49=H1294) * ('Supplier Emission'!$F$15:$F$49=$E$1157)),
            ""),
    "")</f>
        <v/>
      </c>
      <c r="L1294" s="311" t="str">
        <f t="array" ref="L1294">IFERROR(
    XLOOKUP(F1294,
            _xlws.FILTER('Supplier Emission'!$G$15:$G$49,
                   ('Supplier Emission'!$D$15:$D$49=H1294) * ('Supplier Emission'!$F$15:$F$49=$E$1157)),
            _xlws.FILTER('Supplier Emission'!$J$15:$J$49,
                   ('Supplier Emission'!$D$15:$D$49=H1294) * ('Supplier Emission'!$F$15:$F$49=$E$1157)),
            ""),
    "")</f>
        <v/>
      </c>
      <c r="M1294" s="311" t="str">
        <f t="array" ref="M1294">IFERROR(
    XLOOKUP(F1294,
            _xlws.FILTER('Supplier Emission'!$G$15:$G$49,
                   ('Supplier Emission'!$D$15:$D$49=H1294) * ('Supplier Emission'!$F$15:$F$49=$E$1157)),
            _xlws.FILTER('Supplier Emission'!$M$15:$M$49,
                   ('Supplier Emission'!$D$15:$D$49=H1294) * ('Supplier Emission'!$F$15:$F$49=$E$1157)),
            ""),
    "")</f>
        <v/>
      </c>
      <c r="N1294" s="311" t="str">
        <f t="array" ref="N1294">IFERROR(
    XLOOKUP(F1294,
            _xlws.FILTER('Supplier Emission'!$G$15:$G$49,
                   ('Supplier Emission'!$D$15:$D$49=H1294) * ('Supplier Emission'!$F$15:$F$49=$E$1157)),
            _xlws.FILTER('Supplier Emission'!$H$15:$H$49,
                   ('Supplier Emission'!$D$15:$D$49=H1294) * ('Supplier Emission'!$F$15:$F$49=$E$1157)),
            ""),
    "")</f>
        <v/>
      </c>
      <c r="O1294" s="311" t="str">
        <f t="array" ref="O1294">XLOOKUP(1,('Emission Factors'!$E$5:$E$488='GHG emissions calculations'!$F1294)*('Emission Factors'!$H$5:$H$488='GHG emissions calculations'!$H1294),INDEX('Emission Factors'!$E$5:$T$488,0,MATCH('GHG emissions calculations'!O$6,'Emission Factors'!$E$5:$T$5,0)),"",0)</f>
        <v/>
      </c>
      <c r="P1294" s="313" t="str">
        <f t="array" ref="P1294">IFERROR(
    INDEX('Emission Factors'!$E$5:$P$488,
          MATCH(1,
                ('Emission Factors'!$E$5:$E$488 = 'GHG emissions calculations'!$F1294) *
                ('Emission Factors'!$H$5:$H$488 = 'GHG emissions calculations'!$H1294),
                0),
          MATCH('GHG emissions calculations'!P$6,'Emission Factors'!$E$5:$P$5,0)),
    "")</f>
        <v/>
      </c>
      <c r="Q1294" s="311" t="str">
        <f t="array" ref="Q1294">IFERROR(
    IF(
        INDEX('Emission Factors'!$E$5:$P$488,
              MATCH(1,
                    ('Emission Factors'!$E$5:$E$488 = 'GHG emissions calculations'!$F1294) *
                    ('Emission Factors'!$H$5:$H$488 = 'GHG emissions calculations'!$H1294),
                    0),
              MATCH('GHG emissions calculations'!Q$6, 'Emission Factors'!$E$5:$P$5, 0)) &lt;&gt; "",
        INDEX('Emission Factors'!$E$5:$P$488,
              MATCH(1,
                    ('Emission Factors'!$E$5:$E$488 = 'GHG emissions calculations'!$F1294) *
                    ('Emission Factors'!$H$5:$H$488 = 'GHG emissions calculations'!$H1294),
                    0),
              MATCH('GHG emissions calculations'!Q$6, 'Emission Factors'!$E$5:$P$5, 0)),
        ""),
    "")</f>
        <v/>
      </c>
      <c r="R1294" s="311" t="str">
        <f t="array" ref="R1294">IFERROR(
    IF(
        INDEX('Emission Factors'!$E$5:$R$488,
              MATCH(1,
                    ('Emission Factors'!$E$5:$E$488 = 'GHG emissions calculations'!$F1294) *
                    ('Emission Factors'!$H$5:$H$488 = 'GHG emissions calculations'!$H1294),
                    0),
              MATCH('GHG emissions calculations'!R$6, 'Emission Factors'!$E$5:$R$5, 0)) &lt;&gt; "",
        INDEX('Emission Factors'!$E$5:$R$488,
              MATCH(1,
                    ('Emission Factors'!$E$5:$E$488 = 'GHG emissions calculations'!$F1294) *
                    ('Emission Factors'!$H$5:$H$488 = 'GHG emissions calculations'!$H1294),
                    0),
              MATCH('GHG emissions calculations'!R$6, 'Emission Factors'!$E$5:$R$5, 0)),
        ""),
    "")</f>
        <v/>
      </c>
      <c r="S1294" s="312">
        <f t="shared" si="2"/>
        <v>0</v>
      </c>
      <c r="T1294" s="23"/>
    </row>
    <row r="1295" ht="15.75" customHeight="1" outlineLevel="1">
      <c r="A1295" s="23"/>
      <c r="B1295" s="71"/>
      <c r="C1295" s="71"/>
      <c r="D1295" s="71"/>
      <c r="E1295" s="314"/>
      <c r="F1295" s="311" t="str">
        <f>Lists!U72</f>
        <v>Non metal-based manufactured components for aircraft (other than engines), unknown material and mass - Middle East</v>
      </c>
      <c r="G1295" s="311" t="str">
        <f t="array" ref="G1295">XLOOKUP(1,('Emission Factors'!$E$5:$E$488='GHG emissions calculations'!$F1295)*('Emission Factors'!$H$5:$H$488='GHG emissions calculations'!$H1295),INDEX('Emission Factors'!$E$5:$T$488,0,MATCH('GHG emissions calculations'!G$6,'Emission Factors'!$E$5:$T$5,0)),"",0)</f>
        <v/>
      </c>
      <c r="H1295" s="311" t="s">
        <v>238</v>
      </c>
      <c r="I1295" s="312" t="str">
        <f>IF(
    SUMIFS('Import data'!$L$25:$L$80,
           'Import data'!$J$25:$J$80, F1295,
           'Import data'!$G$25:$G$80, 'GHG emissions calculations'!$H1295,
           'Import data'!$I$25:$I$80,$E$1157) &lt;&gt; 0,
    SUMIFS('Import data'!$L$25:$L$80,
           'Import data'!$J$25:$J$80, F1295,
           'Import data'!$G$25:$G$80, 'GHG emissions calculations'!$H1295,
           'Import data'!$I$25:$I$80,$E$1157),
    ""
)</f>
        <v/>
      </c>
      <c r="J1295" s="311" t="str">
        <f t="array" ref="J1295">IF(
    XLOOKUP(F1295, 'Import data'!$J$26:$J$47, 'Import data'!$M$26:$M$47, "", 0) = "Please add the region-specific supplier emission factor or choose a different region available in the IAEG database.",
    "",
    XLOOKUP(F1295, 'Import data'!$J$26:$J$47, 'Import data'!$M$26:$M$47, "", 0)
)</f>
        <v/>
      </c>
      <c r="K1295" s="311" t="str">
        <f t="array" ref="K1295">IFERROR(
    XLOOKUP(F1295,
            _xlws.FILTER('Supplier Emission'!$G$15:$G$49,
                   ('Supplier Emission'!$D$15:$D$49=H1295) * ('Supplier Emission'!$F$15:$F$49=$E$1157)),
            _xlws.FILTER('Supplier Emission'!$I$15:$I$49,
                   ('Supplier Emission'!$D$15:$D$49=H1295) * ('Supplier Emission'!$F$15:$F$49=$E$1157)),
            ""),
    "")</f>
        <v/>
      </c>
      <c r="L1295" s="311" t="str">
        <f t="array" ref="L1295">IFERROR(
    XLOOKUP(F1295,
            _xlws.FILTER('Supplier Emission'!$G$15:$G$49,
                   ('Supplier Emission'!$D$15:$D$49=H1295) * ('Supplier Emission'!$F$15:$F$49=$E$1157)),
            _xlws.FILTER('Supplier Emission'!$J$15:$J$49,
                   ('Supplier Emission'!$D$15:$D$49=H1295) * ('Supplier Emission'!$F$15:$F$49=$E$1157)),
            ""),
    "")</f>
        <v/>
      </c>
      <c r="M1295" s="311" t="str">
        <f t="array" ref="M1295">IFERROR(
    XLOOKUP(F1295,
            _xlws.FILTER('Supplier Emission'!$G$15:$G$49,
                   ('Supplier Emission'!$D$15:$D$49=H1295) * ('Supplier Emission'!$F$15:$F$49=$E$1157)),
            _xlws.FILTER('Supplier Emission'!$M$15:$M$49,
                   ('Supplier Emission'!$D$15:$D$49=H1295) * ('Supplier Emission'!$F$15:$F$49=$E$1157)),
            ""),
    "")</f>
        <v/>
      </c>
      <c r="N1295" s="311" t="str">
        <f t="array" ref="N1295">IFERROR(
    XLOOKUP(F1295,
            _xlws.FILTER('Supplier Emission'!$G$15:$G$49,
                   ('Supplier Emission'!$D$15:$D$49=H1295) * ('Supplier Emission'!$F$15:$F$49=$E$1157)),
            _xlws.FILTER('Supplier Emission'!$H$15:$H$49,
                   ('Supplier Emission'!$D$15:$D$49=H1295) * ('Supplier Emission'!$F$15:$F$49=$E$1157)),
            ""),
    "")</f>
        <v/>
      </c>
      <c r="O1295" s="311" t="str">
        <f t="array" ref="O1295">XLOOKUP(1,('Emission Factors'!$E$5:$E$488='GHG emissions calculations'!$F1295)*('Emission Factors'!$H$5:$H$488='GHG emissions calculations'!$H1295),INDEX('Emission Factors'!$E$5:$T$488,0,MATCH('GHG emissions calculations'!O$6,'Emission Factors'!$E$5:$T$5,0)),"",0)</f>
        <v/>
      </c>
      <c r="P1295" s="313" t="str">
        <f t="array" ref="P1295">IFERROR(
    INDEX('Emission Factors'!$E$5:$P$488,
          MATCH(1,
                ('Emission Factors'!$E$5:$E$488 = 'GHG emissions calculations'!$F1295) *
                ('Emission Factors'!$H$5:$H$488 = 'GHG emissions calculations'!$H1295),
                0),
          MATCH('GHG emissions calculations'!P$6,'Emission Factors'!$E$5:$P$5,0)),
    "")</f>
        <v/>
      </c>
      <c r="Q1295" s="311" t="str">
        <f t="array" ref="Q1295">IFERROR(
    IF(
        INDEX('Emission Factors'!$E$5:$P$488,
              MATCH(1,
                    ('Emission Factors'!$E$5:$E$488 = 'GHG emissions calculations'!$F1295) *
                    ('Emission Factors'!$H$5:$H$488 = 'GHG emissions calculations'!$H1295),
                    0),
              MATCH('GHG emissions calculations'!Q$6, 'Emission Factors'!$E$5:$P$5, 0)) &lt;&gt; "",
        INDEX('Emission Factors'!$E$5:$P$488,
              MATCH(1,
                    ('Emission Factors'!$E$5:$E$488 = 'GHG emissions calculations'!$F1295) *
                    ('Emission Factors'!$H$5:$H$488 = 'GHG emissions calculations'!$H1295),
                    0),
              MATCH('GHG emissions calculations'!Q$6, 'Emission Factors'!$E$5:$P$5, 0)),
        ""),
    "")</f>
        <v/>
      </c>
      <c r="R1295" s="311" t="str">
        <f t="array" ref="R1295">IFERROR(
    IF(
        INDEX('Emission Factors'!$E$5:$R$488,
              MATCH(1,
                    ('Emission Factors'!$E$5:$E$488 = 'GHG emissions calculations'!$F1295) *
                    ('Emission Factors'!$H$5:$H$488 = 'GHG emissions calculations'!$H1295),
                    0),
              MATCH('GHG emissions calculations'!R$6, 'Emission Factors'!$E$5:$R$5, 0)) &lt;&gt; "",
        INDEX('Emission Factors'!$E$5:$R$488,
              MATCH(1,
                    ('Emission Factors'!$E$5:$E$488 = 'GHG emissions calculations'!$F1295) *
                    ('Emission Factors'!$H$5:$H$488 = 'GHG emissions calculations'!$H1295),
                    0),
              MATCH('GHG emissions calculations'!R$6, 'Emission Factors'!$E$5:$R$5, 0)),
        ""),
    "")</f>
        <v/>
      </c>
      <c r="S1295" s="312">
        <f t="shared" si="2"/>
        <v>0</v>
      </c>
      <c r="T1295" s="23"/>
    </row>
    <row r="1296" ht="15.75" customHeight="1" outlineLevel="1">
      <c r="A1296" s="23"/>
      <c r="B1296" s="71"/>
      <c r="C1296" s="71"/>
      <c r="D1296" s="71"/>
      <c r="E1296" s="314"/>
      <c r="F1296" s="311" t="str">
        <f>Lists!U71</f>
        <v>Non metal-based manufactured components for aircraft (other than engines), unknown material and mass - Oceania</v>
      </c>
      <c r="G1296" s="311" t="str">
        <f t="array" ref="G1296">XLOOKUP(1,('Emission Factors'!$E$5:$E$488='GHG emissions calculations'!$F1296)*('Emission Factors'!$H$5:$H$488='GHG emissions calculations'!$H1296),INDEX('Emission Factors'!$E$5:$T$488,0,MATCH('GHG emissions calculations'!G$6,'Emission Factors'!$E$5:$T$5,0)),"",0)</f>
        <v/>
      </c>
      <c r="H1296" s="311" t="s">
        <v>238</v>
      </c>
      <c r="I1296" s="312" t="str">
        <f>IF(
    SUMIFS('Import data'!$L$25:$L$80,
           'Import data'!$J$25:$J$80, F1296,
           'Import data'!$G$25:$G$80, 'GHG emissions calculations'!$H1296,
           'Import data'!$I$25:$I$80,$E$1157) &lt;&gt; 0,
    SUMIFS('Import data'!$L$25:$L$80,
           'Import data'!$J$25:$J$80, F1296,
           'Import data'!$G$25:$G$80, 'GHG emissions calculations'!$H1296,
           'Import data'!$I$25:$I$80,$E$1157),
    ""
)</f>
        <v/>
      </c>
      <c r="J1296" s="311" t="str">
        <f t="array" ref="J1296">IF(
    XLOOKUP(F1296, 'Import data'!$J$26:$J$47, 'Import data'!$M$26:$M$47, "", 0) = "Please add the region-specific supplier emission factor or choose a different region available in the IAEG database.",
    "",
    XLOOKUP(F1296, 'Import data'!$J$26:$J$47, 'Import data'!$M$26:$M$47, "", 0)
)</f>
        <v/>
      </c>
      <c r="K1296" s="311" t="str">
        <f t="array" ref="K1296">IFERROR(
    XLOOKUP(F1296,
            _xlws.FILTER('Supplier Emission'!$G$15:$G$49,
                   ('Supplier Emission'!$D$15:$D$49=H1296) * ('Supplier Emission'!$F$15:$F$49=$E$1157)),
            _xlws.FILTER('Supplier Emission'!$I$15:$I$49,
                   ('Supplier Emission'!$D$15:$D$49=H1296) * ('Supplier Emission'!$F$15:$F$49=$E$1157)),
            ""),
    "")</f>
        <v/>
      </c>
      <c r="L1296" s="311" t="str">
        <f t="array" ref="L1296">IFERROR(
    XLOOKUP(F1296,
            _xlws.FILTER('Supplier Emission'!$G$15:$G$49,
                   ('Supplier Emission'!$D$15:$D$49=H1296) * ('Supplier Emission'!$F$15:$F$49=$E$1157)),
            _xlws.FILTER('Supplier Emission'!$J$15:$J$49,
                   ('Supplier Emission'!$D$15:$D$49=H1296) * ('Supplier Emission'!$F$15:$F$49=$E$1157)),
            ""),
    "")</f>
        <v/>
      </c>
      <c r="M1296" s="311" t="str">
        <f t="array" ref="M1296">IFERROR(
    XLOOKUP(F1296,
            _xlws.FILTER('Supplier Emission'!$G$15:$G$49,
                   ('Supplier Emission'!$D$15:$D$49=H1296) * ('Supplier Emission'!$F$15:$F$49=$E$1157)),
            _xlws.FILTER('Supplier Emission'!$M$15:$M$49,
                   ('Supplier Emission'!$D$15:$D$49=H1296) * ('Supplier Emission'!$F$15:$F$49=$E$1157)),
            ""),
    "")</f>
        <v/>
      </c>
      <c r="N1296" s="311" t="str">
        <f t="array" ref="N1296">IFERROR(
    XLOOKUP(F1296,
            _xlws.FILTER('Supplier Emission'!$G$15:$G$49,
                   ('Supplier Emission'!$D$15:$D$49=H1296) * ('Supplier Emission'!$F$15:$F$49=$E$1157)),
            _xlws.FILTER('Supplier Emission'!$H$15:$H$49,
                   ('Supplier Emission'!$D$15:$D$49=H1296) * ('Supplier Emission'!$F$15:$F$49=$E$1157)),
            ""),
    "")</f>
        <v/>
      </c>
      <c r="O1296" s="311" t="str">
        <f t="array" ref="O1296">XLOOKUP(1,('Emission Factors'!$E$5:$E$488='GHG emissions calculations'!$F1296)*('Emission Factors'!$H$5:$H$488='GHG emissions calculations'!$H1296),INDEX('Emission Factors'!$E$5:$T$488,0,MATCH('GHG emissions calculations'!O$6,'Emission Factors'!$E$5:$T$5,0)),"",0)</f>
        <v/>
      </c>
      <c r="P1296" s="313" t="str">
        <f t="array" ref="P1296">IFERROR(
    INDEX('Emission Factors'!$E$5:$P$488,
          MATCH(1,
                ('Emission Factors'!$E$5:$E$488 = 'GHG emissions calculations'!$F1296) *
                ('Emission Factors'!$H$5:$H$488 = 'GHG emissions calculations'!$H1296),
                0),
          MATCH('GHG emissions calculations'!P$6,'Emission Factors'!$E$5:$P$5,0)),
    "")</f>
        <v/>
      </c>
      <c r="Q1296" s="311" t="str">
        <f t="array" ref="Q1296">IFERROR(
    IF(
        INDEX('Emission Factors'!$E$5:$P$488,
              MATCH(1,
                    ('Emission Factors'!$E$5:$E$488 = 'GHG emissions calculations'!$F1296) *
                    ('Emission Factors'!$H$5:$H$488 = 'GHG emissions calculations'!$H1296),
                    0),
              MATCH('GHG emissions calculations'!Q$6, 'Emission Factors'!$E$5:$P$5, 0)) &lt;&gt; "",
        INDEX('Emission Factors'!$E$5:$P$488,
              MATCH(1,
                    ('Emission Factors'!$E$5:$E$488 = 'GHG emissions calculations'!$F1296) *
                    ('Emission Factors'!$H$5:$H$488 = 'GHG emissions calculations'!$H1296),
                    0),
              MATCH('GHG emissions calculations'!Q$6, 'Emission Factors'!$E$5:$P$5, 0)),
        ""),
    "")</f>
        <v/>
      </c>
      <c r="R1296" s="311" t="str">
        <f t="array" ref="R1296">IFERROR(
    IF(
        INDEX('Emission Factors'!$E$5:$R$488,
              MATCH(1,
                    ('Emission Factors'!$E$5:$E$488 = 'GHG emissions calculations'!$F1296) *
                    ('Emission Factors'!$H$5:$H$488 = 'GHG emissions calculations'!$H1296),
                    0),
              MATCH('GHG emissions calculations'!R$6, 'Emission Factors'!$E$5:$R$5, 0)) &lt;&gt; "",
        INDEX('Emission Factors'!$E$5:$R$488,
              MATCH(1,
                    ('Emission Factors'!$E$5:$E$488 = 'GHG emissions calculations'!$F1296) *
                    ('Emission Factors'!$H$5:$H$488 = 'GHG emissions calculations'!$H1296),
                    0),
              MATCH('GHG emissions calculations'!R$6, 'Emission Factors'!$E$5:$R$5, 0)),
        ""),
    "")</f>
        <v/>
      </c>
      <c r="S1296" s="312">
        <f t="shared" si="2"/>
        <v>0</v>
      </c>
      <c r="T1296" s="23"/>
    </row>
    <row r="1297" ht="15.75" customHeight="1" outlineLevel="1">
      <c r="A1297" s="23"/>
      <c r="B1297" s="71"/>
      <c r="C1297" s="71"/>
      <c r="D1297" s="71"/>
      <c r="E1297" s="314"/>
      <c r="F1297" s="311" t="str">
        <f>Lists!U76</f>
        <v>Non metal-based propulsion units and parts for space vehicles or missiles, unknown material and mass - Africa</v>
      </c>
      <c r="G1297" s="311" t="str">
        <f t="array" ref="G1297">XLOOKUP(1,('Emission Factors'!$E$5:$E$488='GHG emissions calculations'!$F1297)*('Emission Factors'!$H$5:$H$488='GHG emissions calculations'!$H1297),INDEX('Emission Factors'!$E$5:$T$488,0,MATCH('GHG emissions calculations'!G$6,'Emission Factors'!$E$5:$T$5,0)),"",0)</f>
        <v/>
      </c>
      <c r="H1297" s="311" t="s">
        <v>238</v>
      </c>
      <c r="I1297" s="312" t="str">
        <f>IF(
    SUMIFS('Import data'!$L$25:$L$80,
           'Import data'!$J$25:$J$80, F1297,
           'Import data'!$G$25:$G$80, 'GHG emissions calculations'!$H1297,
           'Import data'!$I$25:$I$80,$E$1157) &lt;&gt; 0,
    SUMIFS('Import data'!$L$25:$L$80,
           'Import data'!$J$25:$J$80, F1297,
           'Import data'!$G$25:$G$80, 'GHG emissions calculations'!$H1297,
           'Import data'!$I$25:$I$80,$E$1157),
    ""
)</f>
        <v/>
      </c>
      <c r="J1297" s="311" t="str">
        <f t="array" ref="J1297">IF(
    XLOOKUP(F1297, 'Import data'!$J$26:$J$47, 'Import data'!$M$26:$M$47, "", 0) = "Please add the region-specific supplier emission factor or choose a different region available in the IAEG database.",
    "",
    XLOOKUP(F1297, 'Import data'!$J$26:$J$47, 'Import data'!$M$26:$M$47, "", 0)
)</f>
        <v/>
      </c>
      <c r="K1297" s="311" t="str">
        <f t="array" ref="K1297">IFERROR(
    XLOOKUP(F1297,
            _xlws.FILTER('Supplier Emission'!$G$15:$G$49,
                   ('Supplier Emission'!$D$15:$D$49=H1297) * ('Supplier Emission'!$F$15:$F$49=$E$1157)),
            _xlws.FILTER('Supplier Emission'!$I$15:$I$49,
                   ('Supplier Emission'!$D$15:$D$49=H1297) * ('Supplier Emission'!$F$15:$F$49=$E$1157)),
            ""),
    "")</f>
        <v/>
      </c>
      <c r="L1297" s="311" t="str">
        <f t="array" ref="L1297">IFERROR(
    XLOOKUP(F1297,
            _xlws.FILTER('Supplier Emission'!$G$15:$G$49,
                   ('Supplier Emission'!$D$15:$D$49=H1297) * ('Supplier Emission'!$F$15:$F$49=$E$1157)),
            _xlws.FILTER('Supplier Emission'!$J$15:$J$49,
                   ('Supplier Emission'!$D$15:$D$49=H1297) * ('Supplier Emission'!$F$15:$F$49=$E$1157)),
            ""),
    "")</f>
        <v/>
      </c>
      <c r="M1297" s="311" t="str">
        <f t="array" ref="M1297">IFERROR(
    XLOOKUP(F1297,
            _xlws.FILTER('Supplier Emission'!$G$15:$G$49,
                   ('Supplier Emission'!$D$15:$D$49=H1297) * ('Supplier Emission'!$F$15:$F$49=$E$1157)),
            _xlws.FILTER('Supplier Emission'!$M$15:$M$49,
                   ('Supplier Emission'!$D$15:$D$49=H1297) * ('Supplier Emission'!$F$15:$F$49=$E$1157)),
            ""),
    "")</f>
        <v/>
      </c>
      <c r="N1297" s="311" t="str">
        <f t="array" ref="N1297">IFERROR(
    XLOOKUP(F1297,
            _xlws.FILTER('Supplier Emission'!$G$15:$G$49,
                   ('Supplier Emission'!$D$15:$D$49=H1297) * ('Supplier Emission'!$F$15:$F$49=$E$1157)),
            _xlws.FILTER('Supplier Emission'!$H$15:$H$49,
                   ('Supplier Emission'!$D$15:$D$49=H1297) * ('Supplier Emission'!$F$15:$F$49=$E$1157)),
            ""),
    "")</f>
        <v/>
      </c>
      <c r="O1297" s="311" t="str">
        <f t="array" ref="O1297">XLOOKUP(1,('Emission Factors'!$E$5:$E$488='GHG emissions calculations'!$F1297)*('Emission Factors'!$H$5:$H$488='GHG emissions calculations'!$H1297),INDEX('Emission Factors'!$E$5:$T$488,0,MATCH('GHG emissions calculations'!O$6,'Emission Factors'!$E$5:$T$5,0)),"",0)</f>
        <v/>
      </c>
      <c r="P1297" s="313" t="str">
        <f t="array" ref="P1297">IFERROR(
    INDEX('Emission Factors'!$E$5:$P$488,
          MATCH(1,
                ('Emission Factors'!$E$5:$E$488 = 'GHG emissions calculations'!$F1297) *
                ('Emission Factors'!$H$5:$H$488 = 'GHG emissions calculations'!$H1297),
                0),
          MATCH('GHG emissions calculations'!P$6,'Emission Factors'!$E$5:$P$5,0)),
    "")</f>
        <v/>
      </c>
      <c r="Q1297" s="311" t="str">
        <f t="array" ref="Q1297">IFERROR(
    IF(
        INDEX('Emission Factors'!$E$5:$P$488,
              MATCH(1,
                    ('Emission Factors'!$E$5:$E$488 = 'GHG emissions calculations'!$F1297) *
                    ('Emission Factors'!$H$5:$H$488 = 'GHG emissions calculations'!$H1297),
                    0),
              MATCH('GHG emissions calculations'!Q$6, 'Emission Factors'!$E$5:$P$5, 0)) &lt;&gt; "",
        INDEX('Emission Factors'!$E$5:$P$488,
              MATCH(1,
                    ('Emission Factors'!$E$5:$E$488 = 'GHG emissions calculations'!$F1297) *
                    ('Emission Factors'!$H$5:$H$488 = 'GHG emissions calculations'!$H1297),
                    0),
              MATCH('GHG emissions calculations'!Q$6, 'Emission Factors'!$E$5:$P$5, 0)),
        ""),
    "")</f>
        <v/>
      </c>
      <c r="R1297" s="311" t="str">
        <f t="array" ref="R1297">IFERROR(
    IF(
        INDEX('Emission Factors'!$E$5:$R$488,
              MATCH(1,
                    ('Emission Factors'!$E$5:$E$488 = 'GHG emissions calculations'!$F1297) *
                    ('Emission Factors'!$H$5:$H$488 = 'GHG emissions calculations'!$H1297),
                    0),
              MATCH('GHG emissions calculations'!R$6, 'Emission Factors'!$E$5:$R$5, 0)) &lt;&gt; "",
        INDEX('Emission Factors'!$E$5:$R$488,
              MATCH(1,
                    ('Emission Factors'!$E$5:$E$488 = 'GHG emissions calculations'!$F1297) *
                    ('Emission Factors'!$H$5:$H$488 = 'GHG emissions calculations'!$H1297),
                    0),
              MATCH('GHG emissions calculations'!R$6, 'Emission Factors'!$E$5:$R$5, 0)),
        ""),
    "")</f>
        <v/>
      </c>
      <c r="S1297" s="312">
        <f t="shared" si="2"/>
        <v>0</v>
      </c>
      <c r="T1297" s="23"/>
    </row>
    <row r="1298" ht="15.75" customHeight="1" outlineLevel="1">
      <c r="A1298" s="23"/>
      <c r="B1298" s="71"/>
      <c r="C1298" s="71"/>
      <c r="D1298" s="71"/>
      <c r="E1298" s="314"/>
      <c r="F1298" s="311" t="str">
        <f>Lists!U74</f>
        <v>Non metal-based propulsion units and parts for space vehicles or missiles, unknown material and mass - America</v>
      </c>
      <c r="G1298" s="311">
        <f t="array" ref="G1298">XLOOKUP(1,('Emission Factors'!$E$5:$E$488='GHG emissions calculations'!$F1298)*('Emission Factors'!$H$5:$H$488='GHG emissions calculations'!$H1298),INDEX('Emission Factors'!$E$5:$T$488,0,MATCH('GHG emissions calculations'!G$6,'Emission Factors'!$E$5:$T$5,0)),"",0)</f>
        <v>1</v>
      </c>
      <c r="H1298" s="311" t="s">
        <v>238</v>
      </c>
      <c r="I1298" s="312" t="str">
        <f>IF(
    SUMIFS('Import data'!$L$25:$L$80,
           'Import data'!$J$25:$J$80, F1298,
           'Import data'!$G$25:$G$80, 'GHG emissions calculations'!$H1298,
           'Import data'!$I$25:$I$80,$E$1157) &lt;&gt; 0,
    SUMIFS('Import data'!$L$25:$L$80,
           'Import data'!$J$25:$J$80, F1298,
           'Import data'!$G$25:$G$80, 'GHG emissions calculations'!$H1298,
           'Import data'!$I$25:$I$80,$E$1157),
    ""
)</f>
        <v/>
      </c>
      <c r="J1298" s="311" t="str">
        <f t="array" ref="J1298">IF(
    XLOOKUP(F1298, 'Import data'!$J$26:$J$47, 'Import data'!$M$26:$M$47, "", 0) = "Please add the region-specific supplier emission factor or choose a different region available in the IAEG database.",
    "",
    XLOOKUP(F1298, 'Import data'!$J$26:$J$47, 'Import data'!$M$26:$M$47, "", 0)
)</f>
        <v/>
      </c>
      <c r="K1298" s="311" t="str">
        <f t="array" ref="K1298">IFERROR(
    XLOOKUP(F1298,
            _xlws.FILTER('Supplier Emission'!$G$15:$G$49,
                   ('Supplier Emission'!$D$15:$D$49=H1298) * ('Supplier Emission'!$F$15:$F$49=$E$1157)),
            _xlws.FILTER('Supplier Emission'!$I$15:$I$49,
                   ('Supplier Emission'!$D$15:$D$49=H1298) * ('Supplier Emission'!$F$15:$F$49=$E$1157)),
            ""),
    "")</f>
        <v/>
      </c>
      <c r="L1298" s="311" t="str">
        <f t="array" ref="L1298">IFERROR(
    XLOOKUP(F1298,
            _xlws.FILTER('Supplier Emission'!$G$15:$G$49,
                   ('Supplier Emission'!$D$15:$D$49=H1298) * ('Supplier Emission'!$F$15:$F$49=$E$1157)),
            _xlws.FILTER('Supplier Emission'!$J$15:$J$49,
                   ('Supplier Emission'!$D$15:$D$49=H1298) * ('Supplier Emission'!$F$15:$F$49=$E$1157)),
            ""),
    "")</f>
        <v/>
      </c>
      <c r="M1298" s="311" t="str">
        <f t="array" ref="M1298">IFERROR(
    XLOOKUP(F1298,
            _xlws.FILTER('Supplier Emission'!$G$15:$G$49,
                   ('Supplier Emission'!$D$15:$D$49=H1298) * ('Supplier Emission'!$F$15:$F$49=$E$1157)),
            _xlws.FILTER('Supplier Emission'!$M$15:$M$49,
                   ('Supplier Emission'!$D$15:$D$49=H1298) * ('Supplier Emission'!$F$15:$F$49=$E$1157)),
            ""),
    "")</f>
        <v/>
      </c>
      <c r="N1298" s="311" t="str">
        <f t="array" ref="N1298">IFERROR(
    XLOOKUP(F1298,
            _xlws.FILTER('Supplier Emission'!$G$15:$G$49,
                   ('Supplier Emission'!$D$15:$D$49=H1298) * ('Supplier Emission'!$F$15:$F$49=$E$1157)),
            _xlws.FILTER('Supplier Emission'!$H$15:$H$49,
                   ('Supplier Emission'!$D$15:$D$49=H1298) * ('Supplier Emission'!$F$15:$F$49=$E$1157)),
            ""),
    "")</f>
        <v/>
      </c>
      <c r="O1298" s="311" t="str">
        <f t="array" ref="O1298">XLOOKUP(1,('Emission Factors'!$E$5:$E$488='GHG emissions calculations'!$F1298)*('Emission Factors'!$H$5:$H$488='GHG emissions calculations'!$H1298),INDEX('Emission Factors'!$E$5:$T$488,0,MATCH('GHG emissions calculations'!O$6,'Emission Factors'!$E$5:$T$5,0)),"",0)</f>
        <v>Propulsion units and parts for space vehicles and guided missiles</v>
      </c>
      <c r="P1298" s="313">
        <f t="array" ref="P1298">IFERROR(
    INDEX('Emission Factors'!$E$5:$P$488,
          MATCH(1,
                ('Emission Factors'!$E$5:$E$488 = 'GHG emissions calculations'!$F1298) *
                ('Emission Factors'!$H$5:$H$488 = 'GHG emissions calculations'!$H1298),
                0),
          MATCH('GHG emissions calculations'!P$6,'Emission Factors'!$E$5:$P$5,0)),
    "")</f>
        <v>141.8296325</v>
      </c>
      <c r="Q1298" s="311" t="str">
        <f t="array" ref="Q1298">IFERROR(
    IF(
        INDEX('Emission Factors'!$E$5:$P$488,
              MATCH(1,
                    ('Emission Factors'!$E$5:$E$488 = 'GHG emissions calculations'!$F1298) *
                    ('Emission Factors'!$H$5:$H$488 = 'GHG emissions calculations'!$H1298),
                    0),
              MATCH('GHG emissions calculations'!Q$6, 'Emission Factors'!$E$5:$P$5, 0)) &lt;&gt; "",
        INDEX('Emission Factors'!$E$5:$P$488,
              MATCH(1,
                    ('Emission Factors'!$E$5:$E$488 = 'GHG emissions calculations'!$F1298) *
                    ('Emission Factors'!$H$5:$H$488 = 'GHG emissions calculations'!$H1298),
                    0),
              MATCH('GHG emissions calculations'!Q$6, 'Emission Factors'!$E$5:$P$5, 0)),
        ""),
    "")</f>
        <v>kgCO2e / k€</v>
      </c>
      <c r="R1298" s="311" t="str">
        <f t="array" ref="R1298">IFERROR(
    IF(
        INDEX('Emission Factors'!$E$5:$R$488,
              MATCH(1,
                    ('Emission Factors'!$E$5:$E$488 = 'GHG emissions calculations'!$F1298) *
                    ('Emission Factors'!$H$5:$H$488 = 'GHG emissions calculations'!$H1298),
                    0),
              MATCH('GHG emissions calculations'!R$6, 'Emission Factors'!$E$5:$R$5, 0)) &lt;&gt; "",
        INDEX('Emission Factors'!$E$5:$R$488,
              MATCH(1,
                    ('Emission Factors'!$E$5:$E$488 = 'GHG emissions calculations'!$F1298) *
                    ('Emission Factors'!$H$5:$H$488 = 'GHG emissions calculations'!$H1298),
                    0),
              MATCH('GHG emissions calculations'!R$6, 'Emission Factors'!$E$5:$R$5, 0)),
        ""),
    "")</f>
        <v>America</v>
      </c>
      <c r="S1298" s="312">
        <f t="shared" si="2"/>
        <v>0</v>
      </c>
      <c r="T1298" s="23"/>
    </row>
    <row r="1299" ht="15.75" customHeight="1" outlineLevel="1">
      <c r="A1299" s="23"/>
      <c r="B1299" s="71"/>
      <c r="C1299" s="71"/>
      <c r="D1299" s="71"/>
      <c r="E1299" s="314"/>
      <c r="F1299" s="311" t="str">
        <f>Lists!U77</f>
        <v>Non metal-based propulsion units and parts for space vehicles or missiles, unknown material and mass - Asia</v>
      </c>
      <c r="G1299" s="311" t="str">
        <f t="array" ref="G1299">XLOOKUP(1,('Emission Factors'!$E$5:$E$488='GHG emissions calculations'!$F1299)*('Emission Factors'!$H$5:$H$488='GHG emissions calculations'!$H1299),INDEX('Emission Factors'!$E$5:$T$488,0,MATCH('GHG emissions calculations'!G$6,'Emission Factors'!$E$5:$T$5,0)),"",0)</f>
        <v/>
      </c>
      <c r="H1299" s="311" t="s">
        <v>238</v>
      </c>
      <c r="I1299" s="312" t="str">
        <f>IF(
    SUMIFS('Import data'!$L$25:$L$80,
           'Import data'!$J$25:$J$80, F1299,
           'Import data'!$G$25:$G$80, 'GHG emissions calculations'!$H1299,
           'Import data'!$I$25:$I$80,$E$1157) &lt;&gt; 0,
    SUMIFS('Import data'!$L$25:$L$80,
           'Import data'!$J$25:$J$80, F1299,
           'Import data'!$G$25:$G$80, 'GHG emissions calculations'!$H1299,
           'Import data'!$I$25:$I$80,$E$1157),
    ""
)</f>
        <v/>
      </c>
      <c r="J1299" s="311" t="str">
        <f t="array" ref="J1299">IF(
    XLOOKUP(F1299, 'Import data'!$J$26:$J$47, 'Import data'!$M$26:$M$47, "", 0) = "Please add the region-specific supplier emission factor or choose a different region available in the IAEG database.",
    "",
    XLOOKUP(F1299, 'Import data'!$J$26:$J$47, 'Import data'!$M$26:$M$47, "", 0)
)</f>
        <v/>
      </c>
      <c r="K1299" s="311" t="str">
        <f t="array" ref="K1299">IFERROR(
    XLOOKUP(F1299,
            _xlws.FILTER('Supplier Emission'!$G$15:$G$49,
                   ('Supplier Emission'!$D$15:$D$49=H1299) * ('Supplier Emission'!$F$15:$F$49=$E$1157)),
            _xlws.FILTER('Supplier Emission'!$I$15:$I$49,
                   ('Supplier Emission'!$D$15:$D$49=H1299) * ('Supplier Emission'!$F$15:$F$49=$E$1157)),
            ""),
    "")</f>
        <v/>
      </c>
      <c r="L1299" s="311" t="str">
        <f t="array" ref="L1299">IFERROR(
    XLOOKUP(F1299,
            _xlws.FILTER('Supplier Emission'!$G$15:$G$49,
                   ('Supplier Emission'!$D$15:$D$49=H1299) * ('Supplier Emission'!$F$15:$F$49=$E$1157)),
            _xlws.FILTER('Supplier Emission'!$J$15:$J$49,
                   ('Supplier Emission'!$D$15:$D$49=H1299) * ('Supplier Emission'!$F$15:$F$49=$E$1157)),
            ""),
    "")</f>
        <v/>
      </c>
      <c r="M1299" s="311" t="str">
        <f t="array" ref="M1299">IFERROR(
    XLOOKUP(F1299,
            _xlws.FILTER('Supplier Emission'!$G$15:$G$49,
                   ('Supplier Emission'!$D$15:$D$49=H1299) * ('Supplier Emission'!$F$15:$F$49=$E$1157)),
            _xlws.FILTER('Supplier Emission'!$M$15:$M$49,
                   ('Supplier Emission'!$D$15:$D$49=H1299) * ('Supplier Emission'!$F$15:$F$49=$E$1157)),
            ""),
    "")</f>
        <v/>
      </c>
      <c r="N1299" s="311" t="str">
        <f t="array" ref="N1299">IFERROR(
    XLOOKUP(F1299,
            _xlws.FILTER('Supplier Emission'!$G$15:$G$49,
                   ('Supplier Emission'!$D$15:$D$49=H1299) * ('Supplier Emission'!$F$15:$F$49=$E$1157)),
            _xlws.FILTER('Supplier Emission'!$H$15:$H$49,
                   ('Supplier Emission'!$D$15:$D$49=H1299) * ('Supplier Emission'!$F$15:$F$49=$E$1157)),
            ""),
    "")</f>
        <v/>
      </c>
      <c r="O1299" s="311" t="str">
        <f t="array" ref="O1299">XLOOKUP(1,('Emission Factors'!$E$5:$E$488='GHG emissions calculations'!$F1299)*('Emission Factors'!$H$5:$H$488='GHG emissions calculations'!$H1299),INDEX('Emission Factors'!$E$5:$T$488,0,MATCH('GHG emissions calculations'!O$6,'Emission Factors'!$E$5:$T$5,0)),"",0)</f>
        <v/>
      </c>
      <c r="P1299" s="313" t="str">
        <f t="array" ref="P1299">IFERROR(
    INDEX('Emission Factors'!$E$5:$P$488,
          MATCH(1,
                ('Emission Factors'!$E$5:$E$488 = 'GHG emissions calculations'!$F1299) *
                ('Emission Factors'!$H$5:$H$488 = 'GHG emissions calculations'!$H1299),
                0),
          MATCH('GHG emissions calculations'!P$6,'Emission Factors'!$E$5:$P$5,0)),
    "")</f>
        <v/>
      </c>
      <c r="Q1299" s="311" t="str">
        <f t="array" ref="Q1299">IFERROR(
    IF(
        INDEX('Emission Factors'!$E$5:$P$488,
              MATCH(1,
                    ('Emission Factors'!$E$5:$E$488 = 'GHG emissions calculations'!$F1299) *
                    ('Emission Factors'!$H$5:$H$488 = 'GHG emissions calculations'!$H1299),
                    0),
              MATCH('GHG emissions calculations'!Q$6, 'Emission Factors'!$E$5:$P$5, 0)) &lt;&gt; "",
        INDEX('Emission Factors'!$E$5:$P$488,
              MATCH(1,
                    ('Emission Factors'!$E$5:$E$488 = 'GHG emissions calculations'!$F1299) *
                    ('Emission Factors'!$H$5:$H$488 = 'GHG emissions calculations'!$H1299),
                    0),
              MATCH('GHG emissions calculations'!Q$6, 'Emission Factors'!$E$5:$P$5, 0)),
        ""),
    "")</f>
        <v/>
      </c>
      <c r="R1299" s="311" t="str">
        <f t="array" ref="R1299">IFERROR(
    IF(
        INDEX('Emission Factors'!$E$5:$R$488,
              MATCH(1,
                    ('Emission Factors'!$E$5:$E$488 = 'GHG emissions calculations'!$F1299) *
                    ('Emission Factors'!$H$5:$H$488 = 'GHG emissions calculations'!$H1299),
                    0),
              MATCH('GHG emissions calculations'!R$6, 'Emission Factors'!$E$5:$R$5, 0)) &lt;&gt; "",
        INDEX('Emission Factors'!$E$5:$R$488,
              MATCH(1,
                    ('Emission Factors'!$E$5:$E$488 = 'GHG emissions calculations'!$F1299) *
                    ('Emission Factors'!$H$5:$H$488 = 'GHG emissions calculations'!$H1299),
                    0),
              MATCH('GHG emissions calculations'!R$6, 'Emission Factors'!$E$5:$R$5, 0)),
        ""),
    "")</f>
        <v/>
      </c>
      <c r="S1299" s="312">
        <f t="shared" si="2"/>
        <v>0</v>
      </c>
      <c r="T1299" s="23"/>
    </row>
    <row r="1300" ht="15.75" customHeight="1" outlineLevel="1">
      <c r="A1300" s="23"/>
      <c r="B1300" s="71"/>
      <c r="C1300" s="71"/>
      <c r="D1300" s="71"/>
      <c r="E1300" s="314"/>
      <c r="F1300" s="311" t="str">
        <f>Lists!U75</f>
        <v>Non metal-based propulsion units and parts for space vehicles or missiles, unknown material and mass - Europe</v>
      </c>
      <c r="G1300" s="311" t="str">
        <f t="array" ref="G1300">XLOOKUP(1,('Emission Factors'!$E$5:$E$488='GHG emissions calculations'!$F1300)*('Emission Factors'!$H$5:$H$488='GHG emissions calculations'!$H1300),INDEX('Emission Factors'!$E$5:$T$488,0,MATCH('GHG emissions calculations'!G$6,'Emission Factors'!$E$5:$T$5,0)),"",0)</f>
        <v/>
      </c>
      <c r="H1300" s="311" t="s">
        <v>238</v>
      </c>
      <c r="I1300" s="312" t="str">
        <f>IF(
    SUMIFS('Import data'!$L$25:$L$80,
           'Import data'!$J$25:$J$80, F1300,
           'Import data'!$G$25:$G$80, 'GHG emissions calculations'!$H1300,
           'Import data'!$I$25:$I$80,$E$1157) &lt;&gt; 0,
    SUMIFS('Import data'!$L$25:$L$80,
           'Import data'!$J$25:$J$80, F1300,
           'Import data'!$G$25:$G$80, 'GHG emissions calculations'!$H1300,
           'Import data'!$I$25:$I$80,$E$1157),
    ""
)</f>
        <v/>
      </c>
      <c r="J1300" s="311" t="str">
        <f t="array" ref="J1300">IF(
    XLOOKUP(F1300, 'Import data'!$J$26:$J$47, 'Import data'!$M$26:$M$47, "", 0) = "Please add the region-specific supplier emission factor or choose a different region available in the IAEG database.",
    "",
    XLOOKUP(F1300, 'Import data'!$J$26:$J$47, 'Import data'!$M$26:$M$47, "", 0)
)</f>
        <v/>
      </c>
      <c r="K1300" s="311" t="str">
        <f t="array" ref="K1300">IFERROR(
    XLOOKUP(F1300,
            _xlws.FILTER('Supplier Emission'!$G$15:$G$49,
                   ('Supplier Emission'!$D$15:$D$49=H1300) * ('Supplier Emission'!$F$15:$F$49=$E$1157)),
            _xlws.FILTER('Supplier Emission'!$I$15:$I$49,
                   ('Supplier Emission'!$D$15:$D$49=H1300) * ('Supplier Emission'!$F$15:$F$49=$E$1157)),
            ""),
    "")</f>
        <v/>
      </c>
      <c r="L1300" s="311" t="str">
        <f t="array" ref="L1300">IFERROR(
    XLOOKUP(F1300,
            _xlws.FILTER('Supplier Emission'!$G$15:$G$49,
                   ('Supplier Emission'!$D$15:$D$49=H1300) * ('Supplier Emission'!$F$15:$F$49=$E$1157)),
            _xlws.FILTER('Supplier Emission'!$J$15:$J$49,
                   ('Supplier Emission'!$D$15:$D$49=H1300) * ('Supplier Emission'!$F$15:$F$49=$E$1157)),
            ""),
    "")</f>
        <v/>
      </c>
      <c r="M1300" s="311" t="str">
        <f t="array" ref="M1300">IFERROR(
    XLOOKUP(F1300,
            _xlws.FILTER('Supplier Emission'!$G$15:$G$49,
                   ('Supplier Emission'!$D$15:$D$49=H1300) * ('Supplier Emission'!$F$15:$F$49=$E$1157)),
            _xlws.FILTER('Supplier Emission'!$M$15:$M$49,
                   ('Supplier Emission'!$D$15:$D$49=H1300) * ('Supplier Emission'!$F$15:$F$49=$E$1157)),
            ""),
    "")</f>
        <v/>
      </c>
      <c r="N1300" s="311" t="str">
        <f t="array" ref="N1300">IFERROR(
    XLOOKUP(F1300,
            _xlws.FILTER('Supplier Emission'!$G$15:$G$49,
                   ('Supplier Emission'!$D$15:$D$49=H1300) * ('Supplier Emission'!$F$15:$F$49=$E$1157)),
            _xlws.FILTER('Supplier Emission'!$H$15:$H$49,
                   ('Supplier Emission'!$D$15:$D$49=H1300) * ('Supplier Emission'!$F$15:$F$49=$E$1157)),
            ""),
    "")</f>
        <v/>
      </c>
      <c r="O1300" s="311" t="str">
        <f t="array" ref="O1300">XLOOKUP(1,('Emission Factors'!$E$5:$E$488='GHG emissions calculations'!$F1300)*('Emission Factors'!$H$5:$H$488='GHG emissions calculations'!$H1300),INDEX('Emission Factors'!$E$5:$T$488,0,MATCH('GHG emissions calculations'!O$6,'Emission Factors'!$E$5:$T$5,0)),"",0)</f>
        <v/>
      </c>
      <c r="P1300" s="313" t="str">
        <f t="array" ref="P1300">IFERROR(
    INDEX('Emission Factors'!$E$5:$P$488,
          MATCH(1,
                ('Emission Factors'!$E$5:$E$488 = 'GHG emissions calculations'!$F1300) *
                ('Emission Factors'!$H$5:$H$488 = 'GHG emissions calculations'!$H1300),
                0),
          MATCH('GHG emissions calculations'!P$6,'Emission Factors'!$E$5:$P$5,0)),
    "")</f>
        <v/>
      </c>
      <c r="Q1300" s="311" t="str">
        <f t="array" ref="Q1300">IFERROR(
    IF(
        INDEX('Emission Factors'!$E$5:$P$488,
              MATCH(1,
                    ('Emission Factors'!$E$5:$E$488 = 'GHG emissions calculations'!$F1300) *
                    ('Emission Factors'!$H$5:$H$488 = 'GHG emissions calculations'!$H1300),
                    0),
              MATCH('GHG emissions calculations'!Q$6, 'Emission Factors'!$E$5:$P$5, 0)) &lt;&gt; "",
        INDEX('Emission Factors'!$E$5:$P$488,
              MATCH(1,
                    ('Emission Factors'!$E$5:$E$488 = 'GHG emissions calculations'!$F1300) *
                    ('Emission Factors'!$H$5:$H$488 = 'GHG emissions calculations'!$H1300),
                    0),
              MATCH('GHG emissions calculations'!Q$6, 'Emission Factors'!$E$5:$P$5, 0)),
        ""),
    "")</f>
        <v/>
      </c>
      <c r="R1300" s="311" t="str">
        <f t="array" ref="R1300">IFERROR(
    IF(
        INDEX('Emission Factors'!$E$5:$R$488,
              MATCH(1,
                    ('Emission Factors'!$E$5:$E$488 = 'GHG emissions calculations'!$F1300) *
                    ('Emission Factors'!$H$5:$H$488 = 'GHG emissions calculations'!$H1300),
                    0),
              MATCH('GHG emissions calculations'!R$6, 'Emission Factors'!$E$5:$R$5, 0)) &lt;&gt; "",
        INDEX('Emission Factors'!$E$5:$R$488,
              MATCH(1,
                    ('Emission Factors'!$E$5:$E$488 = 'GHG emissions calculations'!$F1300) *
                    ('Emission Factors'!$H$5:$H$488 = 'GHG emissions calculations'!$H1300),
                    0),
              MATCH('GHG emissions calculations'!R$6, 'Emission Factors'!$E$5:$R$5, 0)),
        ""),
    "")</f>
        <v/>
      </c>
      <c r="S1300" s="312">
        <f t="shared" si="2"/>
        <v>0</v>
      </c>
      <c r="T1300" s="23"/>
    </row>
    <row r="1301" ht="15.75" customHeight="1" outlineLevel="1">
      <c r="A1301" s="23"/>
      <c r="B1301" s="71"/>
      <c r="C1301" s="71"/>
      <c r="D1301" s="71"/>
      <c r="E1301" s="314"/>
      <c r="F1301" s="311" t="str">
        <f>Lists!U80</f>
        <v>Non metal-based propulsion units and parts for space vehicles or missiles, unknown material and mass - Global or unspecified region</v>
      </c>
      <c r="G1301" s="311" t="str">
        <f t="array" ref="G1301">XLOOKUP(1,('Emission Factors'!$E$5:$E$488='GHG emissions calculations'!$F1301)*('Emission Factors'!$H$5:$H$488='GHG emissions calculations'!$H1301),INDEX('Emission Factors'!$E$5:$T$488,0,MATCH('GHG emissions calculations'!G$6,'Emission Factors'!$E$5:$T$5,0)),"",0)</f>
        <v/>
      </c>
      <c r="H1301" s="311" t="s">
        <v>238</v>
      </c>
      <c r="I1301" s="312" t="str">
        <f>IF(
    SUMIFS('Import data'!$L$25:$L$80,
           'Import data'!$J$25:$J$80, F1301,
           'Import data'!$G$25:$G$80, 'GHG emissions calculations'!$H1301,
           'Import data'!$I$25:$I$80,$E$1157) &lt;&gt; 0,
    SUMIFS('Import data'!$L$25:$L$80,
           'Import data'!$J$25:$J$80, F1301,
           'Import data'!$G$25:$G$80, 'GHG emissions calculations'!$H1301,
           'Import data'!$I$25:$I$80,$E$1157),
    ""
)</f>
        <v/>
      </c>
      <c r="J1301" s="311" t="str">
        <f t="array" ref="J1301">IF(
    XLOOKUP(F1301, 'Import data'!$J$26:$J$47, 'Import data'!$M$26:$M$47, "", 0) = "Please add the region-specific supplier emission factor or choose a different region available in the IAEG database.",
    "",
    XLOOKUP(F1301, 'Import data'!$J$26:$J$47, 'Import data'!$M$26:$M$47, "", 0)
)</f>
        <v/>
      </c>
      <c r="K1301" s="311" t="str">
        <f t="array" ref="K1301">IFERROR(
    XLOOKUP(F1301,
            _xlws.FILTER('Supplier Emission'!$G$15:$G$49,
                   ('Supplier Emission'!$D$15:$D$49=H1301) * ('Supplier Emission'!$F$15:$F$49=$E$1157)),
            _xlws.FILTER('Supplier Emission'!$I$15:$I$49,
                   ('Supplier Emission'!$D$15:$D$49=H1301) * ('Supplier Emission'!$F$15:$F$49=$E$1157)),
            ""),
    "")</f>
        <v/>
      </c>
      <c r="L1301" s="311" t="str">
        <f t="array" ref="L1301">IFERROR(
    XLOOKUP(F1301,
            _xlws.FILTER('Supplier Emission'!$G$15:$G$49,
                   ('Supplier Emission'!$D$15:$D$49=H1301) * ('Supplier Emission'!$F$15:$F$49=$E$1157)),
            _xlws.FILTER('Supplier Emission'!$J$15:$J$49,
                   ('Supplier Emission'!$D$15:$D$49=H1301) * ('Supplier Emission'!$F$15:$F$49=$E$1157)),
            ""),
    "")</f>
        <v/>
      </c>
      <c r="M1301" s="311" t="str">
        <f t="array" ref="M1301">IFERROR(
    XLOOKUP(F1301,
            _xlws.FILTER('Supplier Emission'!$G$15:$G$49,
                   ('Supplier Emission'!$D$15:$D$49=H1301) * ('Supplier Emission'!$F$15:$F$49=$E$1157)),
            _xlws.FILTER('Supplier Emission'!$M$15:$M$49,
                   ('Supplier Emission'!$D$15:$D$49=H1301) * ('Supplier Emission'!$F$15:$F$49=$E$1157)),
            ""),
    "")</f>
        <v/>
      </c>
      <c r="N1301" s="311" t="str">
        <f t="array" ref="N1301">IFERROR(
    XLOOKUP(F1301,
            _xlws.FILTER('Supplier Emission'!$G$15:$G$49,
                   ('Supplier Emission'!$D$15:$D$49=H1301) * ('Supplier Emission'!$F$15:$F$49=$E$1157)),
            _xlws.FILTER('Supplier Emission'!$H$15:$H$49,
                   ('Supplier Emission'!$D$15:$D$49=H1301) * ('Supplier Emission'!$F$15:$F$49=$E$1157)),
            ""),
    "")</f>
        <v/>
      </c>
      <c r="O1301" s="311" t="str">
        <f t="array" ref="O1301">XLOOKUP(1,('Emission Factors'!$E$5:$E$488='GHG emissions calculations'!$F1301)*('Emission Factors'!$H$5:$H$488='GHG emissions calculations'!$H1301),INDEX('Emission Factors'!$E$5:$T$488,0,MATCH('GHG emissions calculations'!O$6,'Emission Factors'!$E$5:$T$5,0)),"",0)</f>
        <v/>
      </c>
      <c r="P1301" s="313" t="str">
        <f t="array" ref="P1301">IFERROR(
    INDEX('Emission Factors'!$E$5:$P$488,
          MATCH(1,
                ('Emission Factors'!$E$5:$E$488 = 'GHG emissions calculations'!$F1301) *
                ('Emission Factors'!$H$5:$H$488 = 'GHG emissions calculations'!$H1301),
                0),
          MATCH('GHG emissions calculations'!P$6,'Emission Factors'!$E$5:$P$5,0)),
    "")</f>
        <v/>
      </c>
      <c r="Q1301" s="311" t="str">
        <f t="array" ref="Q1301">IFERROR(
    IF(
        INDEX('Emission Factors'!$E$5:$P$488,
              MATCH(1,
                    ('Emission Factors'!$E$5:$E$488 = 'GHG emissions calculations'!$F1301) *
                    ('Emission Factors'!$H$5:$H$488 = 'GHG emissions calculations'!$H1301),
                    0),
              MATCH('GHG emissions calculations'!Q$6, 'Emission Factors'!$E$5:$P$5, 0)) &lt;&gt; "",
        INDEX('Emission Factors'!$E$5:$P$488,
              MATCH(1,
                    ('Emission Factors'!$E$5:$E$488 = 'GHG emissions calculations'!$F1301) *
                    ('Emission Factors'!$H$5:$H$488 = 'GHG emissions calculations'!$H1301),
                    0),
              MATCH('GHG emissions calculations'!Q$6, 'Emission Factors'!$E$5:$P$5, 0)),
        ""),
    "")</f>
        <v/>
      </c>
      <c r="R1301" s="311" t="str">
        <f t="array" ref="R1301">IFERROR(
    IF(
        INDEX('Emission Factors'!$E$5:$R$488,
              MATCH(1,
                    ('Emission Factors'!$E$5:$E$488 = 'GHG emissions calculations'!$F1301) *
                    ('Emission Factors'!$H$5:$H$488 = 'GHG emissions calculations'!$H1301),
                    0),
              MATCH('GHG emissions calculations'!R$6, 'Emission Factors'!$E$5:$R$5, 0)) &lt;&gt; "",
        INDEX('Emission Factors'!$E$5:$R$488,
              MATCH(1,
                    ('Emission Factors'!$E$5:$E$488 = 'GHG emissions calculations'!$F1301) *
                    ('Emission Factors'!$H$5:$H$488 = 'GHG emissions calculations'!$H1301),
                    0),
              MATCH('GHG emissions calculations'!R$6, 'Emission Factors'!$E$5:$R$5, 0)),
        ""),
    "")</f>
        <v/>
      </c>
      <c r="S1301" s="312">
        <f t="shared" si="2"/>
        <v>0</v>
      </c>
      <c r="T1301" s="23"/>
    </row>
    <row r="1302" ht="15.75" customHeight="1" outlineLevel="1">
      <c r="A1302" s="23"/>
      <c r="B1302" s="71"/>
      <c r="C1302" s="71"/>
      <c r="D1302" s="71"/>
      <c r="E1302" s="314"/>
      <c r="F1302" s="311" t="str">
        <f>Lists!U79</f>
        <v>Non metal-based propulsion units and parts for space vehicles or missiles, unknown material and mass - Middle East</v>
      </c>
      <c r="G1302" s="311" t="str">
        <f t="array" ref="G1302">XLOOKUP(1,('Emission Factors'!$E$5:$E$488='GHG emissions calculations'!$F1302)*('Emission Factors'!$H$5:$H$488='GHG emissions calculations'!$H1302),INDEX('Emission Factors'!$E$5:$T$488,0,MATCH('GHG emissions calculations'!G$6,'Emission Factors'!$E$5:$T$5,0)),"",0)</f>
        <v/>
      </c>
      <c r="H1302" s="311" t="s">
        <v>238</v>
      </c>
      <c r="I1302" s="312" t="str">
        <f>IF(
    SUMIFS('Import data'!$L$25:$L$80,
           'Import data'!$J$25:$J$80, F1302,
           'Import data'!$G$25:$G$80, 'GHG emissions calculations'!$H1302,
           'Import data'!$I$25:$I$80,$E$1157) &lt;&gt; 0,
    SUMIFS('Import data'!$L$25:$L$80,
           'Import data'!$J$25:$J$80, F1302,
           'Import data'!$G$25:$G$80, 'GHG emissions calculations'!$H1302,
           'Import data'!$I$25:$I$80,$E$1157),
    ""
)</f>
        <v/>
      </c>
      <c r="J1302" s="311" t="str">
        <f t="array" ref="J1302">IF(
    XLOOKUP(F1302, 'Import data'!$J$26:$J$47, 'Import data'!$M$26:$M$47, "", 0) = "Please add the region-specific supplier emission factor or choose a different region available in the IAEG database.",
    "",
    XLOOKUP(F1302, 'Import data'!$J$26:$J$47, 'Import data'!$M$26:$M$47, "", 0)
)</f>
        <v/>
      </c>
      <c r="K1302" s="311" t="str">
        <f t="array" ref="K1302">IFERROR(
    XLOOKUP(F1302,
            _xlws.FILTER('Supplier Emission'!$G$15:$G$49,
                   ('Supplier Emission'!$D$15:$D$49=H1302) * ('Supplier Emission'!$F$15:$F$49=$E$1157)),
            _xlws.FILTER('Supplier Emission'!$I$15:$I$49,
                   ('Supplier Emission'!$D$15:$D$49=H1302) * ('Supplier Emission'!$F$15:$F$49=$E$1157)),
            ""),
    "")</f>
        <v/>
      </c>
      <c r="L1302" s="311" t="str">
        <f t="array" ref="L1302">IFERROR(
    XLOOKUP(F1302,
            _xlws.FILTER('Supplier Emission'!$G$15:$G$49,
                   ('Supplier Emission'!$D$15:$D$49=H1302) * ('Supplier Emission'!$F$15:$F$49=$E$1157)),
            _xlws.FILTER('Supplier Emission'!$J$15:$J$49,
                   ('Supplier Emission'!$D$15:$D$49=H1302) * ('Supplier Emission'!$F$15:$F$49=$E$1157)),
            ""),
    "")</f>
        <v/>
      </c>
      <c r="M1302" s="311" t="str">
        <f t="array" ref="M1302">IFERROR(
    XLOOKUP(F1302,
            _xlws.FILTER('Supplier Emission'!$G$15:$G$49,
                   ('Supplier Emission'!$D$15:$D$49=H1302) * ('Supplier Emission'!$F$15:$F$49=$E$1157)),
            _xlws.FILTER('Supplier Emission'!$M$15:$M$49,
                   ('Supplier Emission'!$D$15:$D$49=H1302) * ('Supplier Emission'!$F$15:$F$49=$E$1157)),
            ""),
    "")</f>
        <v/>
      </c>
      <c r="N1302" s="311" t="str">
        <f t="array" ref="N1302">IFERROR(
    XLOOKUP(F1302,
            _xlws.FILTER('Supplier Emission'!$G$15:$G$49,
                   ('Supplier Emission'!$D$15:$D$49=H1302) * ('Supplier Emission'!$F$15:$F$49=$E$1157)),
            _xlws.FILTER('Supplier Emission'!$H$15:$H$49,
                   ('Supplier Emission'!$D$15:$D$49=H1302) * ('Supplier Emission'!$F$15:$F$49=$E$1157)),
            ""),
    "")</f>
        <v/>
      </c>
      <c r="O1302" s="311" t="str">
        <f t="array" ref="O1302">XLOOKUP(1,('Emission Factors'!$E$5:$E$488='GHG emissions calculations'!$F1302)*('Emission Factors'!$H$5:$H$488='GHG emissions calculations'!$H1302),INDEX('Emission Factors'!$E$5:$T$488,0,MATCH('GHG emissions calculations'!O$6,'Emission Factors'!$E$5:$T$5,0)),"",0)</f>
        <v/>
      </c>
      <c r="P1302" s="313" t="str">
        <f t="array" ref="P1302">IFERROR(
    INDEX('Emission Factors'!$E$5:$P$488,
          MATCH(1,
                ('Emission Factors'!$E$5:$E$488 = 'GHG emissions calculations'!$F1302) *
                ('Emission Factors'!$H$5:$H$488 = 'GHG emissions calculations'!$H1302),
                0),
          MATCH('GHG emissions calculations'!P$6,'Emission Factors'!$E$5:$P$5,0)),
    "")</f>
        <v/>
      </c>
      <c r="Q1302" s="311" t="str">
        <f t="array" ref="Q1302">IFERROR(
    IF(
        INDEX('Emission Factors'!$E$5:$P$488,
              MATCH(1,
                    ('Emission Factors'!$E$5:$E$488 = 'GHG emissions calculations'!$F1302) *
                    ('Emission Factors'!$H$5:$H$488 = 'GHG emissions calculations'!$H1302),
                    0),
              MATCH('GHG emissions calculations'!Q$6, 'Emission Factors'!$E$5:$P$5, 0)) &lt;&gt; "",
        INDEX('Emission Factors'!$E$5:$P$488,
              MATCH(1,
                    ('Emission Factors'!$E$5:$E$488 = 'GHG emissions calculations'!$F1302) *
                    ('Emission Factors'!$H$5:$H$488 = 'GHG emissions calculations'!$H1302),
                    0),
              MATCH('GHG emissions calculations'!Q$6, 'Emission Factors'!$E$5:$P$5, 0)),
        ""),
    "")</f>
        <v/>
      </c>
      <c r="R1302" s="311" t="str">
        <f t="array" ref="R1302">IFERROR(
    IF(
        INDEX('Emission Factors'!$E$5:$R$488,
              MATCH(1,
                    ('Emission Factors'!$E$5:$E$488 = 'GHG emissions calculations'!$F1302) *
                    ('Emission Factors'!$H$5:$H$488 = 'GHG emissions calculations'!$H1302),
                    0),
              MATCH('GHG emissions calculations'!R$6, 'Emission Factors'!$E$5:$R$5, 0)) &lt;&gt; "",
        INDEX('Emission Factors'!$E$5:$R$488,
              MATCH(1,
                    ('Emission Factors'!$E$5:$E$488 = 'GHG emissions calculations'!$F1302) *
                    ('Emission Factors'!$H$5:$H$488 = 'GHG emissions calculations'!$H1302),
                    0),
              MATCH('GHG emissions calculations'!R$6, 'Emission Factors'!$E$5:$R$5, 0)),
        ""),
    "")</f>
        <v/>
      </c>
      <c r="S1302" s="312">
        <f t="shared" si="2"/>
        <v>0</v>
      </c>
      <c r="T1302" s="23"/>
    </row>
    <row r="1303" ht="15.75" customHeight="1" outlineLevel="1">
      <c r="A1303" s="23"/>
      <c r="B1303" s="71"/>
      <c r="C1303" s="71"/>
      <c r="D1303" s="71"/>
      <c r="E1303" s="314"/>
      <c r="F1303" s="311" t="str">
        <f>Lists!U78</f>
        <v>Non metal-based propulsion units and parts for space vehicles or missiles, unknown material and mass - Oceania</v>
      </c>
      <c r="G1303" s="311" t="str">
        <f t="array" ref="G1303">XLOOKUP(1,('Emission Factors'!$E$5:$E$488='GHG emissions calculations'!$F1303)*('Emission Factors'!$H$5:$H$488='GHG emissions calculations'!$H1303),INDEX('Emission Factors'!$E$5:$T$488,0,MATCH('GHG emissions calculations'!G$6,'Emission Factors'!$E$5:$T$5,0)),"",0)</f>
        <v/>
      </c>
      <c r="H1303" s="311" t="s">
        <v>238</v>
      </c>
      <c r="I1303" s="312" t="str">
        <f>IF(
    SUMIFS('Import data'!$L$25:$L$80,
           'Import data'!$J$25:$J$80, F1303,
           'Import data'!$G$25:$G$80, 'GHG emissions calculations'!$H1303,
           'Import data'!$I$25:$I$80,$E$1157) &lt;&gt; 0,
    SUMIFS('Import data'!$L$25:$L$80,
           'Import data'!$J$25:$J$80, F1303,
           'Import data'!$G$25:$G$80, 'GHG emissions calculations'!$H1303,
           'Import data'!$I$25:$I$80,$E$1157),
    ""
)</f>
        <v/>
      </c>
      <c r="J1303" s="311" t="str">
        <f t="array" ref="J1303">IF(
    XLOOKUP(F1303, 'Import data'!$J$26:$J$47, 'Import data'!$M$26:$M$47, "", 0) = "Please add the region-specific supplier emission factor or choose a different region available in the IAEG database.",
    "",
    XLOOKUP(F1303, 'Import data'!$J$26:$J$47, 'Import data'!$M$26:$M$47, "", 0)
)</f>
        <v/>
      </c>
      <c r="K1303" s="311" t="str">
        <f t="array" ref="K1303">IFERROR(
    XLOOKUP(F1303,
            _xlws.FILTER('Supplier Emission'!$G$15:$G$49,
                   ('Supplier Emission'!$D$15:$D$49=H1303) * ('Supplier Emission'!$F$15:$F$49=$E$1157)),
            _xlws.FILTER('Supplier Emission'!$I$15:$I$49,
                   ('Supplier Emission'!$D$15:$D$49=H1303) * ('Supplier Emission'!$F$15:$F$49=$E$1157)),
            ""),
    "")</f>
        <v/>
      </c>
      <c r="L1303" s="311" t="str">
        <f t="array" ref="L1303">IFERROR(
    XLOOKUP(F1303,
            _xlws.FILTER('Supplier Emission'!$G$15:$G$49,
                   ('Supplier Emission'!$D$15:$D$49=H1303) * ('Supplier Emission'!$F$15:$F$49=$E$1157)),
            _xlws.FILTER('Supplier Emission'!$J$15:$J$49,
                   ('Supplier Emission'!$D$15:$D$49=H1303) * ('Supplier Emission'!$F$15:$F$49=$E$1157)),
            ""),
    "")</f>
        <v/>
      </c>
      <c r="M1303" s="311" t="str">
        <f t="array" ref="M1303">IFERROR(
    XLOOKUP(F1303,
            _xlws.FILTER('Supplier Emission'!$G$15:$G$49,
                   ('Supplier Emission'!$D$15:$D$49=H1303) * ('Supplier Emission'!$F$15:$F$49=$E$1157)),
            _xlws.FILTER('Supplier Emission'!$M$15:$M$49,
                   ('Supplier Emission'!$D$15:$D$49=H1303) * ('Supplier Emission'!$F$15:$F$49=$E$1157)),
            ""),
    "")</f>
        <v/>
      </c>
      <c r="N1303" s="311" t="str">
        <f t="array" ref="N1303">IFERROR(
    XLOOKUP(F1303,
            _xlws.FILTER('Supplier Emission'!$G$15:$G$49,
                   ('Supplier Emission'!$D$15:$D$49=H1303) * ('Supplier Emission'!$F$15:$F$49=$E$1157)),
            _xlws.FILTER('Supplier Emission'!$H$15:$H$49,
                   ('Supplier Emission'!$D$15:$D$49=H1303) * ('Supplier Emission'!$F$15:$F$49=$E$1157)),
            ""),
    "")</f>
        <v/>
      </c>
      <c r="O1303" s="311" t="str">
        <f t="array" ref="O1303">XLOOKUP(1,('Emission Factors'!$E$5:$E$488='GHG emissions calculations'!$F1303)*('Emission Factors'!$H$5:$H$488='GHG emissions calculations'!$H1303),INDEX('Emission Factors'!$E$5:$T$488,0,MATCH('GHG emissions calculations'!O$6,'Emission Factors'!$E$5:$T$5,0)),"",0)</f>
        <v/>
      </c>
      <c r="P1303" s="313" t="str">
        <f t="array" ref="P1303">IFERROR(
    INDEX('Emission Factors'!$E$5:$P$488,
          MATCH(1,
                ('Emission Factors'!$E$5:$E$488 = 'GHG emissions calculations'!$F1303) *
                ('Emission Factors'!$H$5:$H$488 = 'GHG emissions calculations'!$H1303),
                0),
          MATCH('GHG emissions calculations'!P$6,'Emission Factors'!$E$5:$P$5,0)),
    "")</f>
        <v/>
      </c>
      <c r="Q1303" s="311" t="str">
        <f t="array" ref="Q1303">IFERROR(
    IF(
        INDEX('Emission Factors'!$E$5:$P$488,
              MATCH(1,
                    ('Emission Factors'!$E$5:$E$488 = 'GHG emissions calculations'!$F1303) *
                    ('Emission Factors'!$H$5:$H$488 = 'GHG emissions calculations'!$H1303),
                    0),
              MATCH('GHG emissions calculations'!Q$6, 'Emission Factors'!$E$5:$P$5, 0)) &lt;&gt; "",
        INDEX('Emission Factors'!$E$5:$P$488,
              MATCH(1,
                    ('Emission Factors'!$E$5:$E$488 = 'GHG emissions calculations'!$F1303) *
                    ('Emission Factors'!$H$5:$H$488 = 'GHG emissions calculations'!$H1303),
                    0),
              MATCH('GHG emissions calculations'!Q$6, 'Emission Factors'!$E$5:$P$5, 0)),
        ""),
    "")</f>
        <v/>
      </c>
      <c r="R1303" s="311" t="str">
        <f t="array" ref="R1303">IFERROR(
    IF(
        INDEX('Emission Factors'!$E$5:$R$488,
              MATCH(1,
                    ('Emission Factors'!$E$5:$E$488 = 'GHG emissions calculations'!$F1303) *
                    ('Emission Factors'!$H$5:$H$488 = 'GHG emissions calculations'!$H1303),
                    0),
              MATCH('GHG emissions calculations'!R$6, 'Emission Factors'!$E$5:$R$5, 0)) &lt;&gt; "",
        INDEX('Emission Factors'!$E$5:$R$488,
              MATCH(1,
                    ('Emission Factors'!$E$5:$E$488 = 'GHG emissions calculations'!$F1303) *
                    ('Emission Factors'!$H$5:$H$488 = 'GHG emissions calculations'!$H1303),
                    0),
              MATCH('GHG emissions calculations'!R$6, 'Emission Factors'!$E$5:$R$5, 0)),
        ""),
    "")</f>
        <v/>
      </c>
      <c r="S1303" s="312">
        <f t="shared" si="2"/>
        <v>0</v>
      </c>
      <c r="T1303" s="23"/>
    </row>
    <row r="1304" ht="15.75" customHeight="1" outlineLevel="1">
      <c r="A1304" s="23"/>
      <c r="B1304" s="71"/>
      <c r="C1304" s="71"/>
      <c r="D1304" s="71"/>
      <c r="E1304" s="314"/>
      <c r="F1304" s="311" t="str">
        <f>Lists!V118</f>
        <v>Nylon, any process  - Africa</v>
      </c>
      <c r="G1304" s="311" t="str">
        <f t="array" ref="G1304">XLOOKUP(1,('Emission Factors'!$E$5:$E$488='GHG emissions calculations'!$F1304)*('Emission Factors'!$H$5:$H$488='GHG emissions calculations'!$H1304),INDEX('Emission Factors'!$E$5:$T$488,0,MATCH('GHG emissions calculations'!G$6,'Emission Factors'!$E$5:$T$5,0)),"",0)</f>
        <v/>
      </c>
      <c r="H1304" s="311" t="s">
        <v>237</v>
      </c>
      <c r="I1304" s="312" t="str">
        <f>IF(
    SUMIFS('Import data'!$L$25:$L$80,
           'Import data'!$J$25:$J$80, F1304,
           'Import data'!$G$25:$G$80, 'GHG emissions calculations'!$H1304,
           'Import data'!$I$25:$I$80,$E$1157) &lt;&gt; 0,
    SUMIFS('Import data'!$L$25:$L$80,
           'Import data'!$J$25:$J$80, F1304,
           'Import data'!$G$25:$G$80, 'GHG emissions calculations'!$H1304,
           'Import data'!$I$25:$I$80,$E$1157),
    ""
)</f>
        <v/>
      </c>
      <c r="J1304" s="311" t="str">
        <f t="array" ref="J1304">IF(
    XLOOKUP(F1304, 'Import data'!$J$26:$J$47, 'Import data'!$M$26:$M$47, "", 0) = "Please add the region-specific supplier emission factor or choose a different region available in the IAEG database.",
    "",
    XLOOKUP(F1304, 'Import data'!$J$26:$J$47, 'Import data'!$M$26:$M$47, "", 0)
)</f>
        <v/>
      </c>
      <c r="K1304" s="311" t="str">
        <f t="array" ref="K1304">IFERROR(
    XLOOKUP(F1304,
            _xlws.FILTER('Supplier Emission'!$G$15:$G$49,
                   ('Supplier Emission'!$D$15:$D$49=H1304) * ('Supplier Emission'!$F$15:$F$49=$E$1157)),
            _xlws.FILTER('Supplier Emission'!$I$15:$I$49,
                   ('Supplier Emission'!$D$15:$D$49=H1304) * ('Supplier Emission'!$F$15:$F$49=$E$1157)),
            ""),
    "")</f>
        <v/>
      </c>
      <c r="L1304" s="311" t="str">
        <f t="array" ref="L1304">IFERROR(
    XLOOKUP(F1304,
            _xlws.FILTER('Supplier Emission'!$G$15:$G$49,
                   ('Supplier Emission'!$D$15:$D$49=H1304) * ('Supplier Emission'!$F$15:$F$49=$E$1157)),
            _xlws.FILTER('Supplier Emission'!$J$15:$J$49,
                   ('Supplier Emission'!$D$15:$D$49=H1304) * ('Supplier Emission'!$F$15:$F$49=$E$1157)),
            ""),
    "")</f>
        <v/>
      </c>
      <c r="M1304" s="311" t="str">
        <f t="array" ref="M1304">IFERROR(
    XLOOKUP(F1304,
            _xlws.FILTER('Supplier Emission'!$G$15:$G$49,
                   ('Supplier Emission'!$D$15:$D$49=H1304) * ('Supplier Emission'!$F$15:$F$49=$E$1157)),
            _xlws.FILTER('Supplier Emission'!$M$15:$M$49,
                   ('Supplier Emission'!$D$15:$D$49=H1304) * ('Supplier Emission'!$F$15:$F$49=$E$1157)),
            ""),
    "")</f>
        <v/>
      </c>
      <c r="N1304" s="311" t="str">
        <f t="array" ref="N1304">IFERROR(
    XLOOKUP(F1304,
            _xlws.FILTER('Supplier Emission'!$G$15:$G$49,
                   ('Supplier Emission'!$D$15:$D$49=H1304) * ('Supplier Emission'!$F$15:$F$49=$E$1157)),
            _xlws.FILTER('Supplier Emission'!$H$15:$H$49,
                   ('Supplier Emission'!$D$15:$D$49=H1304) * ('Supplier Emission'!$F$15:$F$49=$E$1157)),
            ""),
    "")</f>
        <v/>
      </c>
      <c r="O1304" s="311" t="str">
        <f t="array" ref="O1304">XLOOKUP(1,('Emission Factors'!$E$5:$E$488='GHG emissions calculations'!$F1304)*('Emission Factors'!$H$5:$H$488='GHG emissions calculations'!$H1304),INDEX('Emission Factors'!$E$5:$T$488,0,MATCH('GHG emissions calculations'!O$6,'Emission Factors'!$E$5:$T$5,0)),"",0)</f>
        <v/>
      </c>
      <c r="P1304" s="313" t="str">
        <f t="array" ref="P1304">IFERROR(
    INDEX('Emission Factors'!$E$5:$P$488,
          MATCH(1,
                ('Emission Factors'!$E$5:$E$488 = 'GHG emissions calculations'!$F1304) *
                ('Emission Factors'!$H$5:$H$488 = 'GHG emissions calculations'!$H1304),
                0),
          MATCH('GHG emissions calculations'!P$6,'Emission Factors'!$E$5:$P$5,0)),
    "")</f>
        <v/>
      </c>
      <c r="Q1304" s="311" t="str">
        <f t="array" ref="Q1304">IFERROR(
    IF(
        INDEX('Emission Factors'!$E$5:$P$488,
              MATCH(1,
                    ('Emission Factors'!$E$5:$E$488 = 'GHG emissions calculations'!$F1304) *
                    ('Emission Factors'!$H$5:$H$488 = 'GHG emissions calculations'!$H1304),
                    0),
              MATCH('GHG emissions calculations'!Q$6, 'Emission Factors'!$E$5:$P$5, 0)) &lt;&gt; "",
        INDEX('Emission Factors'!$E$5:$P$488,
              MATCH(1,
                    ('Emission Factors'!$E$5:$E$488 = 'GHG emissions calculations'!$F1304) *
                    ('Emission Factors'!$H$5:$H$488 = 'GHG emissions calculations'!$H1304),
                    0),
              MATCH('GHG emissions calculations'!Q$6, 'Emission Factors'!$E$5:$P$5, 0)),
        ""),
    "")</f>
        <v/>
      </c>
      <c r="R1304" s="311" t="str">
        <f t="array" ref="R1304">IFERROR(
    IF(
        INDEX('Emission Factors'!$E$5:$R$488,
              MATCH(1,
                    ('Emission Factors'!$E$5:$E$488 = 'GHG emissions calculations'!$F1304) *
                    ('Emission Factors'!$H$5:$H$488 = 'GHG emissions calculations'!$H1304),
                    0),
              MATCH('GHG emissions calculations'!R$6, 'Emission Factors'!$E$5:$R$5, 0)) &lt;&gt; "",
        INDEX('Emission Factors'!$E$5:$R$488,
              MATCH(1,
                    ('Emission Factors'!$E$5:$E$488 = 'GHG emissions calculations'!$F1304) *
                    ('Emission Factors'!$H$5:$H$488 = 'GHG emissions calculations'!$H1304),
                    0),
              MATCH('GHG emissions calculations'!R$6, 'Emission Factors'!$E$5:$R$5, 0)),
        ""),
    "")</f>
        <v/>
      </c>
      <c r="S1304" s="312">
        <f t="shared" si="2"/>
        <v>0</v>
      </c>
      <c r="T1304" s="23"/>
    </row>
    <row r="1305" ht="15.75" customHeight="1" outlineLevel="1">
      <c r="A1305" s="23"/>
      <c r="B1305" s="71"/>
      <c r="C1305" s="71"/>
      <c r="D1305" s="71"/>
      <c r="E1305" s="314"/>
      <c r="F1305" s="311" t="str">
        <f>Lists!V116</f>
        <v>Nylon, any process  - America</v>
      </c>
      <c r="G1305" s="311" t="str">
        <f t="array" ref="G1305">XLOOKUP(1,('Emission Factors'!$E$5:$E$488='GHG emissions calculations'!$F1305)*('Emission Factors'!$H$5:$H$488='GHG emissions calculations'!$H1305),INDEX('Emission Factors'!$E$5:$T$488,0,MATCH('GHG emissions calculations'!G$6,'Emission Factors'!$E$5:$T$5,0)),"",0)</f>
        <v/>
      </c>
      <c r="H1305" s="311" t="s">
        <v>237</v>
      </c>
      <c r="I1305" s="312" t="str">
        <f>IF(
    SUMIFS('Import data'!$L$25:$L$80,
           'Import data'!$J$25:$J$80, F1305,
           'Import data'!$G$25:$G$80, 'GHG emissions calculations'!$H1305,
           'Import data'!$I$25:$I$80,$E$1157) &lt;&gt; 0,
    SUMIFS('Import data'!$L$25:$L$80,
           'Import data'!$J$25:$J$80, F1305,
           'Import data'!$G$25:$G$80, 'GHG emissions calculations'!$H1305,
           'Import data'!$I$25:$I$80,$E$1157),
    ""
)</f>
        <v/>
      </c>
      <c r="J1305" s="311" t="str">
        <f t="array" ref="J1305">IF(
    XLOOKUP(F1305, 'Import data'!$J$26:$J$47, 'Import data'!$M$26:$M$47, "", 0) = "Please add the region-specific supplier emission factor or choose a different region available in the IAEG database.",
    "",
    XLOOKUP(F1305, 'Import data'!$J$26:$J$47, 'Import data'!$M$26:$M$47, "", 0)
)</f>
        <v/>
      </c>
      <c r="K1305" s="311" t="str">
        <f t="array" ref="K1305">IFERROR(
    XLOOKUP(F1305,
            _xlws.FILTER('Supplier Emission'!$G$15:$G$49,
                   ('Supplier Emission'!$D$15:$D$49=H1305) * ('Supplier Emission'!$F$15:$F$49=$E$1157)),
            _xlws.FILTER('Supplier Emission'!$I$15:$I$49,
                   ('Supplier Emission'!$D$15:$D$49=H1305) * ('Supplier Emission'!$F$15:$F$49=$E$1157)),
            ""),
    "")</f>
        <v/>
      </c>
      <c r="L1305" s="311" t="str">
        <f t="array" ref="L1305">IFERROR(
    XLOOKUP(F1305,
            _xlws.FILTER('Supplier Emission'!$G$15:$G$49,
                   ('Supplier Emission'!$D$15:$D$49=H1305) * ('Supplier Emission'!$F$15:$F$49=$E$1157)),
            _xlws.FILTER('Supplier Emission'!$J$15:$J$49,
                   ('Supplier Emission'!$D$15:$D$49=H1305) * ('Supplier Emission'!$F$15:$F$49=$E$1157)),
            ""),
    "")</f>
        <v/>
      </c>
      <c r="M1305" s="311" t="str">
        <f t="array" ref="M1305">IFERROR(
    XLOOKUP(F1305,
            _xlws.FILTER('Supplier Emission'!$G$15:$G$49,
                   ('Supplier Emission'!$D$15:$D$49=H1305) * ('Supplier Emission'!$F$15:$F$49=$E$1157)),
            _xlws.FILTER('Supplier Emission'!$M$15:$M$49,
                   ('Supplier Emission'!$D$15:$D$49=H1305) * ('Supplier Emission'!$F$15:$F$49=$E$1157)),
            ""),
    "")</f>
        <v/>
      </c>
      <c r="N1305" s="311" t="str">
        <f t="array" ref="N1305">IFERROR(
    XLOOKUP(F1305,
            _xlws.FILTER('Supplier Emission'!$G$15:$G$49,
                   ('Supplier Emission'!$D$15:$D$49=H1305) * ('Supplier Emission'!$F$15:$F$49=$E$1157)),
            _xlws.FILTER('Supplier Emission'!$H$15:$H$49,
                   ('Supplier Emission'!$D$15:$D$49=H1305) * ('Supplier Emission'!$F$15:$F$49=$E$1157)),
            ""),
    "")</f>
        <v/>
      </c>
      <c r="O1305" s="311" t="str">
        <f t="array" ref="O1305">XLOOKUP(1,('Emission Factors'!$E$5:$E$488='GHG emissions calculations'!$F1305)*('Emission Factors'!$H$5:$H$488='GHG emissions calculations'!$H1305),INDEX('Emission Factors'!$E$5:$T$488,0,MATCH('GHG emissions calculations'!O$6,'Emission Factors'!$E$5:$T$5,0)),"",0)</f>
        <v/>
      </c>
      <c r="P1305" s="313" t="str">
        <f t="array" ref="P1305">IFERROR(
    INDEX('Emission Factors'!$E$5:$P$488,
          MATCH(1,
                ('Emission Factors'!$E$5:$E$488 = 'GHG emissions calculations'!$F1305) *
                ('Emission Factors'!$H$5:$H$488 = 'GHG emissions calculations'!$H1305),
                0),
          MATCH('GHG emissions calculations'!P$6,'Emission Factors'!$E$5:$P$5,0)),
    "")</f>
        <v/>
      </c>
      <c r="Q1305" s="311" t="str">
        <f t="array" ref="Q1305">IFERROR(
    IF(
        INDEX('Emission Factors'!$E$5:$P$488,
              MATCH(1,
                    ('Emission Factors'!$E$5:$E$488 = 'GHG emissions calculations'!$F1305) *
                    ('Emission Factors'!$H$5:$H$488 = 'GHG emissions calculations'!$H1305),
                    0),
              MATCH('GHG emissions calculations'!Q$6, 'Emission Factors'!$E$5:$P$5, 0)) &lt;&gt; "",
        INDEX('Emission Factors'!$E$5:$P$488,
              MATCH(1,
                    ('Emission Factors'!$E$5:$E$488 = 'GHG emissions calculations'!$F1305) *
                    ('Emission Factors'!$H$5:$H$488 = 'GHG emissions calculations'!$H1305),
                    0),
              MATCH('GHG emissions calculations'!Q$6, 'Emission Factors'!$E$5:$P$5, 0)),
        ""),
    "")</f>
        <v/>
      </c>
      <c r="R1305" s="311" t="str">
        <f t="array" ref="R1305">IFERROR(
    IF(
        INDEX('Emission Factors'!$E$5:$R$488,
              MATCH(1,
                    ('Emission Factors'!$E$5:$E$488 = 'GHG emissions calculations'!$F1305) *
                    ('Emission Factors'!$H$5:$H$488 = 'GHG emissions calculations'!$H1305),
                    0),
              MATCH('GHG emissions calculations'!R$6, 'Emission Factors'!$E$5:$R$5, 0)) &lt;&gt; "",
        INDEX('Emission Factors'!$E$5:$R$488,
              MATCH(1,
                    ('Emission Factors'!$E$5:$E$488 = 'GHG emissions calculations'!$F1305) *
                    ('Emission Factors'!$H$5:$H$488 = 'GHG emissions calculations'!$H1305),
                    0),
              MATCH('GHG emissions calculations'!R$6, 'Emission Factors'!$E$5:$R$5, 0)),
        ""),
    "")</f>
        <v/>
      </c>
      <c r="S1305" s="312">
        <f t="shared" si="2"/>
        <v>0</v>
      </c>
      <c r="T1305" s="23"/>
    </row>
    <row r="1306" ht="15.75" customHeight="1" outlineLevel="1">
      <c r="A1306" s="23"/>
      <c r="B1306" s="71"/>
      <c r="C1306" s="71"/>
      <c r="D1306" s="71"/>
      <c r="E1306" s="314"/>
      <c r="F1306" s="311" t="str">
        <f>Lists!V119</f>
        <v>Nylon, any process  - Asia</v>
      </c>
      <c r="G1306" s="311" t="str">
        <f t="array" ref="G1306">XLOOKUP(1,('Emission Factors'!$E$5:$E$488='GHG emissions calculations'!$F1306)*('Emission Factors'!$H$5:$H$488='GHG emissions calculations'!$H1306),INDEX('Emission Factors'!$E$5:$T$488,0,MATCH('GHG emissions calculations'!G$6,'Emission Factors'!$E$5:$T$5,0)),"",0)</f>
        <v/>
      </c>
      <c r="H1306" s="311" t="s">
        <v>237</v>
      </c>
      <c r="I1306" s="312" t="str">
        <f>IF(
    SUMIFS('Import data'!$L$25:$L$80,
           'Import data'!$J$25:$J$80, F1306,
           'Import data'!$G$25:$G$80, 'GHG emissions calculations'!$H1306,
           'Import data'!$I$25:$I$80,$E$1157) &lt;&gt; 0,
    SUMIFS('Import data'!$L$25:$L$80,
           'Import data'!$J$25:$J$80, F1306,
           'Import data'!$G$25:$G$80, 'GHG emissions calculations'!$H1306,
           'Import data'!$I$25:$I$80,$E$1157),
    ""
)</f>
        <v/>
      </c>
      <c r="J1306" s="311" t="str">
        <f t="array" ref="J1306">IF(
    XLOOKUP(F1306, 'Import data'!$J$26:$J$47, 'Import data'!$M$26:$M$47, "", 0) = "Please add the region-specific supplier emission factor or choose a different region available in the IAEG database.",
    "",
    XLOOKUP(F1306, 'Import data'!$J$26:$J$47, 'Import data'!$M$26:$M$47, "", 0)
)</f>
        <v/>
      </c>
      <c r="K1306" s="311" t="str">
        <f t="array" ref="K1306">IFERROR(
    XLOOKUP(F1306,
            _xlws.FILTER('Supplier Emission'!$G$15:$G$49,
                   ('Supplier Emission'!$D$15:$D$49=H1306) * ('Supplier Emission'!$F$15:$F$49=$E$1157)),
            _xlws.FILTER('Supplier Emission'!$I$15:$I$49,
                   ('Supplier Emission'!$D$15:$D$49=H1306) * ('Supplier Emission'!$F$15:$F$49=$E$1157)),
            ""),
    "")</f>
        <v/>
      </c>
      <c r="L1306" s="311" t="str">
        <f t="array" ref="L1306">IFERROR(
    XLOOKUP(F1306,
            _xlws.FILTER('Supplier Emission'!$G$15:$G$49,
                   ('Supplier Emission'!$D$15:$D$49=H1306) * ('Supplier Emission'!$F$15:$F$49=$E$1157)),
            _xlws.FILTER('Supplier Emission'!$J$15:$J$49,
                   ('Supplier Emission'!$D$15:$D$49=H1306) * ('Supplier Emission'!$F$15:$F$49=$E$1157)),
            ""),
    "")</f>
        <v/>
      </c>
      <c r="M1306" s="311" t="str">
        <f t="array" ref="M1306">IFERROR(
    XLOOKUP(F1306,
            _xlws.FILTER('Supplier Emission'!$G$15:$G$49,
                   ('Supplier Emission'!$D$15:$D$49=H1306) * ('Supplier Emission'!$F$15:$F$49=$E$1157)),
            _xlws.FILTER('Supplier Emission'!$M$15:$M$49,
                   ('Supplier Emission'!$D$15:$D$49=H1306) * ('Supplier Emission'!$F$15:$F$49=$E$1157)),
            ""),
    "")</f>
        <v/>
      </c>
      <c r="N1306" s="311" t="str">
        <f t="array" ref="N1306">IFERROR(
    XLOOKUP(F1306,
            _xlws.FILTER('Supplier Emission'!$G$15:$G$49,
                   ('Supplier Emission'!$D$15:$D$49=H1306) * ('Supplier Emission'!$F$15:$F$49=$E$1157)),
            _xlws.FILTER('Supplier Emission'!$H$15:$H$49,
                   ('Supplier Emission'!$D$15:$D$49=H1306) * ('Supplier Emission'!$F$15:$F$49=$E$1157)),
            ""),
    "")</f>
        <v/>
      </c>
      <c r="O1306" s="311" t="str">
        <f t="array" ref="O1306">XLOOKUP(1,('Emission Factors'!$E$5:$E$488='GHG emissions calculations'!$F1306)*('Emission Factors'!$H$5:$H$488='GHG emissions calculations'!$H1306),INDEX('Emission Factors'!$E$5:$T$488,0,MATCH('GHG emissions calculations'!O$6,'Emission Factors'!$E$5:$T$5,0)),"",0)</f>
        <v/>
      </c>
      <c r="P1306" s="313" t="str">
        <f t="array" ref="P1306">IFERROR(
    INDEX('Emission Factors'!$E$5:$P$488,
          MATCH(1,
                ('Emission Factors'!$E$5:$E$488 = 'GHG emissions calculations'!$F1306) *
                ('Emission Factors'!$H$5:$H$488 = 'GHG emissions calculations'!$H1306),
                0),
          MATCH('GHG emissions calculations'!P$6,'Emission Factors'!$E$5:$P$5,0)),
    "")</f>
        <v/>
      </c>
      <c r="Q1306" s="311" t="str">
        <f t="array" ref="Q1306">IFERROR(
    IF(
        INDEX('Emission Factors'!$E$5:$P$488,
              MATCH(1,
                    ('Emission Factors'!$E$5:$E$488 = 'GHG emissions calculations'!$F1306) *
                    ('Emission Factors'!$H$5:$H$488 = 'GHG emissions calculations'!$H1306),
                    0),
              MATCH('GHG emissions calculations'!Q$6, 'Emission Factors'!$E$5:$P$5, 0)) &lt;&gt; "",
        INDEX('Emission Factors'!$E$5:$P$488,
              MATCH(1,
                    ('Emission Factors'!$E$5:$E$488 = 'GHG emissions calculations'!$F1306) *
                    ('Emission Factors'!$H$5:$H$488 = 'GHG emissions calculations'!$H1306),
                    0),
              MATCH('GHG emissions calculations'!Q$6, 'Emission Factors'!$E$5:$P$5, 0)),
        ""),
    "")</f>
        <v/>
      </c>
      <c r="R1306" s="311" t="str">
        <f t="array" ref="R1306">IFERROR(
    IF(
        INDEX('Emission Factors'!$E$5:$R$488,
              MATCH(1,
                    ('Emission Factors'!$E$5:$E$488 = 'GHG emissions calculations'!$F1306) *
                    ('Emission Factors'!$H$5:$H$488 = 'GHG emissions calculations'!$H1306),
                    0),
              MATCH('GHG emissions calculations'!R$6, 'Emission Factors'!$E$5:$R$5, 0)) &lt;&gt; "",
        INDEX('Emission Factors'!$E$5:$R$488,
              MATCH(1,
                    ('Emission Factors'!$E$5:$E$488 = 'GHG emissions calculations'!$F1306) *
                    ('Emission Factors'!$H$5:$H$488 = 'GHG emissions calculations'!$H1306),
                    0),
              MATCH('GHG emissions calculations'!R$6, 'Emission Factors'!$E$5:$R$5, 0)),
        ""),
    "")</f>
        <v/>
      </c>
      <c r="S1306" s="312">
        <f t="shared" si="2"/>
        <v>0</v>
      </c>
      <c r="T1306" s="23"/>
    </row>
    <row r="1307" ht="15.75" customHeight="1" outlineLevel="1">
      <c r="A1307" s="23"/>
      <c r="B1307" s="71"/>
      <c r="C1307" s="71"/>
      <c r="D1307" s="71"/>
      <c r="E1307" s="314"/>
      <c r="F1307" s="311" t="str">
        <f>Lists!V117</f>
        <v>Nylon, any process  - Europe</v>
      </c>
      <c r="G1307" s="311" t="str">
        <f t="array" ref="G1307">XLOOKUP(1,('Emission Factors'!$E$5:$E$488='GHG emissions calculations'!$F1307)*('Emission Factors'!$H$5:$H$488='GHG emissions calculations'!$H1307),INDEX('Emission Factors'!$E$5:$T$488,0,MATCH('GHG emissions calculations'!G$6,'Emission Factors'!$E$5:$T$5,0)),"",0)</f>
        <v/>
      </c>
      <c r="H1307" s="311" t="s">
        <v>237</v>
      </c>
      <c r="I1307" s="312" t="str">
        <f>IF(
    SUMIFS('Import data'!$L$25:$L$80,
           'Import data'!$J$25:$J$80, F1307,
           'Import data'!$G$25:$G$80, 'GHG emissions calculations'!$H1307,
           'Import data'!$I$25:$I$80,$E$1157) &lt;&gt; 0,
    SUMIFS('Import data'!$L$25:$L$80,
           'Import data'!$J$25:$J$80, F1307,
           'Import data'!$G$25:$G$80, 'GHG emissions calculations'!$H1307,
           'Import data'!$I$25:$I$80,$E$1157),
    ""
)</f>
        <v/>
      </c>
      <c r="J1307" s="311" t="str">
        <f t="array" ref="J1307">IF(
    XLOOKUP(F1307, 'Import data'!$J$26:$J$47, 'Import data'!$M$26:$M$47, "", 0) = "Please add the region-specific supplier emission factor or choose a different region available in the IAEG database.",
    "",
    XLOOKUP(F1307, 'Import data'!$J$26:$J$47, 'Import data'!$M$26:$M$47, "", 0)
)</f>
        <v/>
      </c>
      <c r="K1307" s="311" t="str">
        <f t="array" ref="K1307">IFERROR(
    XLOOKUP(F1307,
            _xlws.FILTER('Supplier Emission'!$G$15:$G$49,
                   ('Supplier Emission'!$D$15:$D$49=H1307) * ('Supplier Emission'!$F$15:$F$49=$E$1157)),
            _xlws.FILTER('Supplier Emission'!$I$15:$I$49,
                   ('Supplier Emission'!$D$15:$D$49=H1307) * ('Supplier Emission'!$F$15:$F$49=$E$1157)),
            ""),
    "")</f>
        <v/>
      </c>
      <c r="L1307" s="311" t="str">
        <f t="array" ref="L1307">IFERROR(
    XLOOKUP(F1307,
            _xlws.FILTER('Supplier Emission'!$G$15:$G$49,
                   ('Supplier Emission'!$D$15:$D$49=H1307) * ('Supplier Emission'!$F$15:$F$49=$E$1157)),
            _xlws.FILTER('Supplier Emission'!$J$15:$J$49,
                   ('Supplier Emission'!$D$15:$D$49=H1307) * ('Supplier Emission'!$F$15:$F$49=$E$1157)),
            ""),
    "")</f>
        <v/>
      </c>
      <c r="M1307" s="311" t="str">
        <f t="array" ref="M1307">IFERROR(
    XLOOKUP(F1307,
            _xlws.FILTER('Supplier Emission'!$G$15:$G$49,
                   ('Supplier Emission'!$D$15:$D$49=H1307) * ('Supplier Emission'!$F$15:$F$49=$E$1157)),
            _xlws.FILTER('Supplier Emission'!$M$15:$M$49,
                   ('Supplier Emission'!$D$15:$D$49=H1307) * ('Supplier Emission'!$F$15:$F$49=$E$1157)),
            ""),
    "")</f>
        <v/>
      </c>
      <c r="N1307" s="311" t="str">
        <f t="array" ref="N1307">IFERROR(
    XLOOKUP(F1307,
            _xlws.FILTER('Supplier Emission'!$G$15:$G$49,
                   ('Supplier Emission'!$D$15:$D$49=H1307) * ('Supplier Emission'!$F$15:$F$49=$E$1157)),
            _xlws.FILTER('Supplier Emission'!$H$15:$H$49,
                   ('Supplier Emission'!$D$15:$D$49=H1307) * ('Supplier Emission'!$F$15:$F$49=$E$1157)),
            ""),
    "")</f>
        <v/>
      </c>
      <c r="O1307" s="311" t="str">
        <f t="array" ref="O1307">XLOOKUP(1,('Emission Factors'!$E$5:$E$488='GHG emissions calculations'!$F1307)*('Emission Factors'!$H$5:$H$488='GHG emissions calculations'!$H1307),INDEX('Emission Factors'!$E$5:$T$488,0,MATCH('GHG emissions calculations'!O$6,'Emission Factors'!$E$5:$T$5,0)),"",0)</f>
        <v/>
      </c>
      <c r="P1307" s="313" t="str">
        <f t="array" ref="P1307">IFERROR(
    INDEX('Emission Factors'!$E$5:$P$488,
          MATCH(1,
                ('Emission Factors'!$E$5:$E$488 = 'GHG emissions calculations'!$F1307) *
                ('Emission Factors'!$H$5:$H$488 = 'GHG emissions calculations'!$H1307),
                0),
          MATCH('GHG emissions calculations'!P$6,'Emission Factors'!$E$5:$P$5,0)),
    "")</f>
        <v/>
      </c>
      <c r="Q1307" s="311" t="str">
        <f t="array" ref="Q1307">IFERROR(
    IF(
        INDEX('Emission Factors'!$E$5:$P$488,
              MATCH(1,
                    ('Emission Factors'!$E$5:$E$488 = 'GHG emissions calculations'!$F1307) *
                    ('Emission Factors'!$H$5:$H$488 = 'GHG emissions calculations'!$H1307),
                    0),
              MATCH('GHG emissions calculations'!Q$6, 'Emission Factors'!$E$5:$P$5, 0)) &lt;&gt; "",
        INDEX('Emission Factors'!$E$5:$P$488,
              MATCH(1,
                    ('Emission Factors'!$E$5:$E$488 = 'GHG emissions calculations'!$F1307) *
                    ('Emission Factors'!$H$5:$H$488 = 'GHG emissions calculations'!$H1307),
                    0),
              MATCH('GHG emissions calculations'!Q$6, 'Emission Factors'!$E$5:$P$5, 0)),
        ""),
    "")</f>
        <v/>
      </c>
      <c r="R1307" s="311" t="str">
        <f t="array" ref="R1307">IFERROR(
    IF(
        INDEX('Emission Factors'!$E$5:$R$488,
              MATCH(1,
                    ('Emission Factors'!$E$5:$E$488 = 'GHG emissions calculations'!$F1307) *
                    ('Emission Factors'!$H$5:$H$488 = 'GHG emissions calculations'!$H1307),
                    0),
              MATCH('GHG emissions calculations'!R$6, 'Emission Factors'!$E$5:$R$5, 0)) &lt;&gt; "",
        INDEX('Emission Factors'!$E$5:$R$488,
              MATCH(1,
                    ('Emission Factors'!$E$5:$E$488 = 'GHG emissions calculations'!$F1307) *
                    ('Emission Factors'!$H$5:$H$488 = 'GHG emissions calculations'!$H1307),
                    0),
              MATCH('GHG emissions calculations'!R$6, 'Emission Factors'!$E$5:$R$5, 0)),
        ""),
    "")</f>
        <v/>
      </c>
      <c r="S1307" s="312">
        <f t="shared" si="2"/>
        <v>0</v>
      </c>
      <c r="T1307" s="23"/>
    </row>
    <row r="1308" ht="15.75" customHeight="1" outlineLevel="1">
      <c r="A1308" s="23"/>
      <c r="B1308" s="71"/>
      <c r="C1308" s="71"/>
      <c r="D1308" s="71"/>
      <c r="E1308" s="314"/>
      <c r="F1308" s="311" t="str">
        <f>Lists!V122</f>
        <v>Nylon, any process  - Global or unspecified region</v>
      </c>
      <c r="G1308" s="311" t="str">
        <f t="array" ref="G1308">XLOOKUP(1,('Emission Factors'!$E$5:$E$488='GHG emissions calculations'!$F1308)*('Emission Factors'!$H$5:$H$488='GHG emissions calculations'!$H1308),INDEX('Emission Factors'!$E$5:$T$488,0,MATCH('GHG emissions calculations'!G$6,'Emission Factors'!$E$5:$T$5,0)),"",0)</f>
        <v/>
      </c>
      <c r="H1308" s="311" t="s">
        <v>237</v>
      </c>
      <c r="I1308" s="312" t="str">
        <f>IF(
    SUMIFS('Import data'!$L$25:$L$80,
           'Import data'!$J$25:$J$80, F1308,
           'Import data'!$G$25:$G$80, 'GHG emissions calculations'!$H1308,
           'Import data'!$I$25:$I$80,$E$1157) &lt;&gt; 0,
    SUMIFS('Import data'!$L$25:$L$80,
           'Import data'!$J$25:$J$80, F1308,
           'Import data'!$G$25:$G$80, 'GHG emissions calculations'!$H1308,
           'Import data'!$I$25:$I$80,$E$1157),
    ""
)</f>
        <v/>
      </c>
      <c r="J1308" s="311" t="str">
        <f t="array" ref="J1308">IF(
    XLOOKUP(F1308, 'Import data'!$J$26:$J$47, 'Import data'!$M$26:$M$47, "", 0) = "Please add the region-specific supplier emission factor or choose a different region available in the IAEG database.",
    "",
    XLOOKUP(F1308, 'Import data'!$J$26:$J$47, 'Import data'!$M$26:$M$47, "", 0)
)</f>
        <v/>
      </c>
      <c r="K1308" s="311" t="str">
        <f t="array" ref="K1308">IFERROR(
    XLOOKUP(F1308,
            _xlws.FILTER('Supplier Emission'!$G$15:$G$49,
                   ('Supplier Emission'!$D$15:$D$49=H1308) * ('Supplier Emission'!$F$15:$F$49=$E$1157)),
            _xlws.FILTER('Supplier Emission'!$I$15:$I$49,
                   ('Supplier Emission'!$D$15:$D$49=H1308) * ('Supplier Emission'!$F$15:$F$49=$E$1157)),
            ""),
    "")</f>
        <v/>
      </c>
      <c r="L1308" s="311" t="str">
        <f t="array" ref="L1308">IFERROR(
    XLOOKUP(F1308,
            _xlws.FILTER('Supplier Emission'!$G$15:$G$49,
                   ('Supplier Emission'!$D$15:$D$49=H1308) * ('Supplier Emission'!$F$15:$F$49=$E$1157)),
            _xlws.FILTER('Supplier Emission'!$J$15:$J$49,
                   ('Supplier Emission'!$D$15:$D$49=H1308) * ('Supplier Emission'!$F$15:$F$49=$E$1157)),
            ""),
    "")</f>
        <v/>
      </c>
      <c r="M1308" s="311" t="str">
        <f t="array" ref="M1308">IFERROR(
    XLOOKUP(F1308,
            _xlws.FILTER('Supplier Emission'!$G$15:$G$49,
                   ('Supplier Emission'!$D$15:$D$49=H1308) * ('Supplier Emission'!$F$15:$F$49=$E$1157)),
            _xlws.FILTER('Supplier Emission'!$M$15:$M$49,
                   ('Supplier Emission'!$D$15:$D$49=H1308) * ('Supplier Emission'!$F$15:$F$49=$E$1157)),
            ""),
    "")</f>
        <v/>
      </c>
      <c r="N1308" s="311" t="str">
        <f t="array" ref="N1308">IFERROR(
    XLOOKUP(F1308,
            _xlws.FILTER('Supplier Emission'!$G$15:$G$49,
                   ('Supplier Emission'!$D$15:$D$49=H1308) * ('Supplier Emission'!$F$15:$F$49=$E$1157)),
            _xlws.FILTER('Supplier Emission'!$H$15:$H$49,
                   ('Supplier Emission'!$D$15:$D$49=H1308) * ('Supplier Emission'!$F$15:$F$49=$E$1157)),
            ""),
    "")</f>
        <v/>
      </c>
      <c r="O1308" s="311" t="str">
        <f t="array" ref="O1308">XLOOKUP(1,('Emission Factors'!$E$5:$E$488='GHG emissions calculations'!$F1308)*('Emission Factors'!$H$5:$H$488='GHG emissions calculations'!$H1308),INDEX('Emission Factors'!$E$5:$T$488,0,MATCH('GHG emissions calculations'!O$6,'Emission Factors'!$E$5:$T$5,0)),"",0)</f>
        <v/>
      </c>
      <c r="P1308" s="313" t="str">
        <f t="array" ref="P1308">IFERROR(
    INDEX('Emission Factors'!$E$5:$P$488,
          MATCH(1,
                ('Emission Factors'!$E$5:$E$488 = 'GHG emissions calculations'!$F1308) *
                ('Emission Factors'!$H$5:$H$488 = 'GHG emissions calculations'!$H1308),
                0),
          MATCH('GHG emissions calculations'!P$6,'Emission Factors'!$E$5:$P$5,0)),
    "")</f>
        <v/>
      </c>
      <c r="Q1308" s="311" t="str">
        <f t="array" ref="Q1308">IFERROR(
    IF(
        INDEX('Emission Factors'!$E$5:$P$488,
              MATCH(1,
                    ('Emission Factors'!$E$5:$E$488 = 'GHG emissions calculations'!$F1308) *
                    ('Emission Factors'!$H$5:$H$488 = 'GHG emissions calculations'!$H1308),
                    0),
              MATCH('GHG emissions calculations'!Q$6, 'Emission Factors'!$E$5:$P$5, 0)) &lt;&gt; "",
        INDEX('Emission Factors'!$E$5:$P$488,
              MATCH(1,
                    ('Emission Factors'!$E$5:$E$488 = 'GHG emissions calculations'!$F1308) *
                    ('Emission Factors'!$H$5:$H$488 = 'GHG emissions calculations'!$H1308),
                    0),
              MATCH('GHG emissions calculations'!Q$6, 'Emission Factors'!$E$5:$P$5, 0)),
        ""),
    "")</f>
        <v/>
      </c>
      <c r="R1308" s="311" t="str">
        <f t="array" ref="R1308">IFERROR(
    IF(
        INDEX('Emission Factors'!$E$5:$R$488,
              MATCH(1,
                    ('Emission Factors'!$E$5:$E$488 = 'GHG emissions calculations'!$F1308) *
                    ('Emission Factors'!$H$5:$H$488 = 'GHG emissions calculations'!$H1308),
                    0),
              MATCH('GHG emissions calculations'!R$6, 'Emission Factors'!$E$5:$R$5, 0)) &lt;&gt; "",
        INDEX('Emission Factors'!$E$5:$R$488,
              MATCH(1,
                    ('Emission Factors'!$E$5:$E$488 = 'GHG emissions calculations'!$F1308) *
                    ('Emission Factors'!$H$5:$H$488 = 'GHG emissions calculations'!$H1308),
                    0),
              MATCH('GHG emissions calculations'!R$6, 'Emission Factors'!$E$5:$R$5, 0)),
        ""),
    "")</f>
        <v/>
      </c>
      <c r="S1308" s="312">
        <f t="shared" si="2"/>
        <v>0</v>
      </c>
      <c r="T1308" s="23"/>
    </row>
    <row r="1309" ht="15.75" customHeight="1" outlineLevel="1">
      <c r="A1309" s="23"/>
      <c r="B1309" s="71"/>
      <c r="C1309" s="71"/>
      <c r="D1309" s="71"/>
      <c r="E1309" s="314"/>
      <c r="F1309" s="311" t="str">
        <f>Lists!V121</f>
        <v>Nylon, any process  - Middle East</v>
      </c>
      <c r="G1309" s="311" t="str">
        <f t="array" ref="G1309">XLOOKUP(1,('Emission Factors'!$E$5:$E$488='GHG emissions calculations'!$F1309)*('Emission Factors'!$H$5:$H$488='GHG emissions calculations'!$H1309),INDEX('Emission Factors'!$E$5:$T$488,0,MATCH('GHG emissions calculations'!G$6,'Emission Factors'!$E$5:$T$5,0)),"",0)</f>
        <v/>
      </c>
      <c r="H1309" s="311" t="s">
        <v>237</v>
      </c>
      <c r="I1309" s="312" t="str">
        <f>IF(
    SUMIFS('Import data'!$L$25:$L$80,
           'Import data'!$J$25:$J$80, F1309,
           'Import data'!$G$25:$G$80, 'GHG emissions calculations'!$H1309,
           'Import data'!$I$25:$I$80,$E$1157) &lt;&gt; 0,
    SUMIFS('Import data'!$L$25:$L$80,
           'Import data'!$J$25:$J$80, F1309,
           'Import data'!$G$25:$G$80, 'GHG emissions calculations'!$H1309,
           'Import data'!$I$25:$I$80,$E$1157),
    ""
)</f>
        <v/>
      </c>
      <c r="J1309" s="311" t="str">
        <f t="array" ref="J1309">IF(
    XLOOKUP(F1309, 'Import data'!$J$26:$J$47, 'Import data'!$M$26:$M$47, "", 0) = "Please add the region-specific supplier emission factor or choose a different region available in the IAEG database.",
    "",
    XLOOKUP(F1309, 'Import data'!$J$26:$J$47, 'Import data'!$M$26:$M$47, "", 0)
)</f>
        <v/>
      </c>
      <c r="K1309" s="311" t="str">
        <f t="array" ref="K1309">IFERROR(
    XLOOKUP(F1309,
            _xlws.FILTER('Supplier Emission'!$G$15:$G$49,
                   ('Supplier Emission'!$D$15:$D$49=H1309) * ('Supplier Emission'!$F$15:$F$49=$E$1157)),
            _xlws.FILTER('Supplier Emission'!$I$15:$I$49,
                   ('Supplier Emission'!$D$15:$D$49=H1309) * ('Supplier Emission'!$F$15:$F$49=$E$1157)),
            ""),
    "")</f>
        <v/>
      </c>
      <c r="L1309" s="311" t="str">
        <f t="array" ref="L1309">IFERROR(
    XLOOKUP(F1309,
            _xlws.FILTER('Supplier Emission'!$G$15:$G$49,
                   ('Supplier Emission'!$D$15:$D$49=H1309) * ('Supplier Emission'!$F$15:$F$49=$E$1157)),
            _xlws.FILTER('Supplier Emission'!$J$15:$J$49,
                   ('Supplier Emission'!$D$15:$D$49=H1309) * ('Supplier Emission'!$F$15:$F$49=$E$1157)),
            ""),
    "")</f>
        <v/>
      </c>
      <c r="M1309" s="311" t="str">
        <f t="array" ref="M1309">IFERROR(
    XLOOKUP(F1309,
            _xlws.FILTER('Supplier Emission'!$G$15:$G$49,
                   ('Supplier Emission'!$D$15:$D$49=H1309) * ('Supplier Emission'!$F$15:$F$49=$E$1157)),
            _xlws.FILTER('Supplier Emission'!$M$15:$M$49,
                   ('Supplier Emission'!$D$15:$D$49=H1309) * ('Supplier Emission'!$F$15:$F$49=$E$1157)),
            ""),
    "")</f>
        <v/>
      </c>
      <c r="N1309" s="311" t="str">
        <f t="array" ref="N1309">IFERROR(
    XLOOKUP(F1309,
            _xlws.FILTER('Supplier Emission'!$G$15:$G$49,
                   ('Supplier Emission'!$D$15:$D$49=H1309) * ('Supplier Emission'!$F$15:$F$49=$E$1157)),
            _xlws.FILTER('Supplier Emission'!$H$15:$H$49,
                   ('Supplier Emission'!$D$15:$D$49=H1309) * ('Supplier Emission'!$F$15:$F$49=$E$1157)),
            ""),
    "")</f>
        <v/>
      </c>
      <c r="O1309" s="311" t="str">
        <f t="array" ref="O1309">XLOOKUP(1,('Emission Factors'!$E$5:$E$488='GHG emissions calculations'!$F1309)*('Emission Factors'!$H$5:$H$488='GHG emissions calculations'!$H1309),INDEX('Emission Factors'!$E$5:$T$488,0,MATCH('GHG emissions calculations'!O$6,'Emission Factors'!$E$5:$T$5,0)),"",0)</f>
        <v/>
      </c>
      <c r="P1309" s="313" t="str">
        <f t="array" ref="P1309">IFERROR(
    INDEX('Emission Factors'!$E$5:$P$488,
          MATCH(1,
                ('Emission Factors'!$E$5:$E$488 = 'GHG emissions calculations'!$F1309) *
                ('Emission Factors'!$H$5:$H$488 = 'GHG emissions calculations'!$H1309),
                0),
          MATCH('GHG emissions calculations'!P$6,'Emission Factors'!$E$5:$P$5,0)),
    "")</f>
        <v/>
      </c>
      <c r="Q1309" s="311" t="str">
        <f t="array" ref="Q1309">IFERROR(
    IF(
        INDEX('Emission Factors'!$E$5:$P$488,
              MATCH(1,
                    ('Emission Factors'!$E$5:$E$488 = 'GHG emissions calculations'!$F1309) *
                    ('Emission Factors'!$H$5:$H$488 = 'GHG emissions calculations'!$H1309),
                    0),
              MATCH('GHG emissions calculations'!Q$6, 'Emission Factors'!$E$5:$P$5, 0)) &lt;&gt; "",
        INDEX('Emission Factors'!$E$5:$P$488,
              MATCH(1,
                    ('Emission Factors'!$E$5:$E$488 = 'GHG emissions calculations'!$F1309) *
                    ('Emission Factors'!$H$5:$H$488 = 'GHG emissions calculations'!$H1309),
                    0),
              MATCH('GHG emissions calculations'!Q$6, 'Emission Factors'!$E$5:$P$5, 0)),
        ""),
    "")</f>
        <v/>
      </c>
      <c r="R1309" s="311" t="str">
        <f t="array" ref="R1309">IFERROR(
    IF(
        INDEX('Emission Factors'!$E$5:$R$488,
              MATCH(1,
                    ('Emission Factors'!$E$5:$E$488 = 'GHG emissions calculations'!$F1309) *
                    ('Emission Factors'!$H$5:$H$488 = 'GHG emissions calculations'!$H1309),
                    0),
              MATCH('GHG emissions calculations'!R$6, 'Emission Factors'!$E$5:$R$5, 0)) &lt;&gt; "",
        INDEX('Emission Factors'!$E$5:$R$488,
              MATCH(1,
                    ('Emission Factors'!$E$5:$E$488 = 'GHG emissions calculations'!$F1309) *
                    ('Emission Factors'!$H$5:$H$488 = 'GHG emissions calculations'!$H1309),
                    0),
              MATCH('GHG emissions calculations'!R$6, 'Emission Factors'!$E$5:$R$5, 0)),
        ""),
    "")</f>
        <v/>
      </c>
      <c r="S1309" s="312">
        <f t="shared" si="2"/>
        <v>0</v>
      </c>
      <c r="T1309" s="23"/>
    </row>
    <row r="1310" ht="15.75" customHeight="1" outlineLevel="1">
      <c r="A1310" s="23"/>
      <c r="B1310" s="71"/>
      <c r="C1310" s="71"/>
      <c r="D1310" s="71"/>
      <c r="E1310" s="314"/>
      <c r="F1310" s="311" t="str">
        <f>Lists!V120</f>
        <v>Nylon, any process  - Oceania</v>
      </c>
      <c r="G1310" s="311">
        <f t="array" ref="G1310">XLOOKUP(1,('Emission Factors'!$E$5:$E$488='GHG emissions calculations'!$F1310)*('Emission Factors'!$H$5:$H$488='GHG emissions calculations'!$H1310),INDEX('Emission Factors'!$E$5:$T$488,0,MATCH('GHG emissions calculations'!G$6,'Emission Factors'!$E$5:$T$5,0)),"",0)</f>
        <v>3</v>
      </c>
      <c r="H1310" s="311" t="s">
        <v>237</v>
      </c>
      <c r="I1310" s="312" t="str">
        <f>IF(
    SUMIFS('Import data'!$L$25:$L$80,
           'Import data'!$J$25:$J$80, F1310,
           'Import data'!$G$25:$G$80, 'GHG emissions calculations'!$H1310,
           'Import data'!$I$25:$I$80,$E$1157) &lt;&gt; 0,
    SUMIFS('Import data'!$L$25:$L$80,
           'Import data'!$J$25:$J$80, F1310,
           'Import data'!$G$25:$G$80, 'GHG emissions calculations'!$H1310,
           'Import data'!$I$25:$I$80,$E$1157),
    ""
)</f>
        <v/>
      </c>
      <c r="J1310" s="311" t="str">
        <f t="array" ref="J1310">IF(
    XLOOKUP(F1310, 'Import data'!$J$26:$J$47, 'Import data'!$M$26:$M$47, "", 0) = "Please add the region-specific supplier emission factor or choose a different region available in the IAEG database.",
    "",
    XLOOKUP(F1310, 'Import data'!$J$26:$J$47, 'Import data'!$M$26:$M$47, "", 0)
)</f>
        <v/>
      </c>
      <c r="K1310" s="311" t="str">
        <f t="array" ref="K1310">IFERROR(
    XLOOKUP(F1310,
            _xlws.FILTER('Supplier Emission'!$G$15:$G$49,
                   ('Supplier Emission'!$D$15:$D$49=H1310) * ('Supplier Emission'!$F$15:$F$49=$E$1157)),
            _xlws.FILTER('Supplier Emission'!$I$15:$I$49,
                   ('Supplier Emission'!$D$15:$D$49=H1310) * ('Supplier Emission'!$F$15:$F$49=$E$1157)),
            ""),
    "")</f>
        <v/>
      </c>
      <c r="L1310" s="311" t="str">
        <f t="array" ref="L1310">IFERROR(
    XLOOKUP(F1310,
            _xlws.FILTER('Supplier Emission'!$G$15:$G$49,
                   ('Supplier Emission'!$D$15:$D$49=H1310) * ('Supplier Emission'!$F$15:$F$49=$E$1157)),
            _xlws.FILTER('Supplier Emission'!$J$15:$J$49,
                   ('Supplier Emission'!$D$15:$D$49=H1310) * ('Supplier Emission'!$F$15:$F$49=$E$1157)),
            ""),
    "")</f>
        <v/>
      </c>
      <c r="M1310" s="311" t="str">
        <f t="array" ref="M1310">IFERROR(
    XLOOKUP(F1310,
            _xlws.FILTER('Supplier Emission'!$G$15:$G$49,
                   ('Supplier Emission'!$D$15:$D$49=H1310) * ('Supplier Emission'!$F$15:$F$49=$E$1157)),
            _xlws.FILTER('Supplier Emission'!$M$15:$M$49,
                   ('Supplier Emission'!$D$15:$D$49=H1310) * ('Supplier Emission'!$F$15:$F$49=$E$1157)),
            ""),
    "")</f>
        <v/>
      </c>
      <c r="N1310" s="311" t="str">
        <f t="array" ref="N1310">IFERROR(
    XLOOKUP(F1310,
            _xlws.FILTER('Supplier Emission'!$G$15:$G$49,
                   ('Supplier Emission'!$D$15:$D$49=H1310) * ('Supplier Emission'!$F$15:$F$49=$E$1157)),
            _xlws.FILTER('Supplier Emission'!$H$15:$H$49,
                   ('Supplier Emission'!$D$15:$D$49=H1310) * ('Supplier Emission'!$F$15:$F$49=$E$1157)),
            ""),
    "")</f>
        <v/>
      </c>
      <c r="O1310" s="311" t="str">
        <f t="array" ref="O1310">XLOOKUP(1,('Emission Factors'!$E$5:$E$488='GHG emissions calculations'!$F1310)*('Emission Factors'!$H$5:$H$488='GHG emissions calculations'!$H1310),INDEX('Emission Factors'!$E$5:$T$488,0,MATCH('GHG emissions calculations'!O$6,'Emission Factors'!$E$5:$T$5,0)),"",0)</f>
        <v>Nylon 6 (at plant)</v>
      </c>
      <c r="P1310" s="313">
        <f t="array" ref="P1310">IFERROR(
    INDEX('Emission Factors'!$E$5:$P$488,
          MATCH(1,
                ('Emission Factors'!$E$5:$E$488 = 'GHG emissions calculations'!$F1310) *
                ('Emission Factors'!$H$5:$H$488 = 'GHG emissions calculations'!$H1310),
                0),
          MATCH('GHG emissions calculations'!P$6,'Emission Factors'!$E$5:$P$5,0)),
    "")</f>
        <v>9.131</v>
      </c>
      <c r="Q1310" s="311" t="str">
        <f t="array" ref="Q1310">IFERROR(
    IF(
        INDEX('Emission Factors'!$E$5:$P$488,
              MATCH(1,
                    ('Emission Factors'!$E$5:$E$488 = 'GHG emissions calculations'!$F1310) *
                    ('Emission Factors'!$H$5:$H$488 = 'GHG emissions calculations'!$H1310),
                    0),
              MATCH('GHG emissions calculations'!Q$6, 'Emission Factors'!$E$5:$P$5, 0)) &lt;&gt; "",
        INDEX('Emission Factors'!$E$5:$P$488,
              MATCH(1,
                    ('Emission Factors'!$E$5:$E$488 = 'GHG emissions calculations'!$F1310) *
                    ('Emission Factors'!$H$5:$H$488 = 'GHG emissions calculations'!$H1310),
                    0),
              MATCH('GHG emissions calculations'!Q$6, 'Emission Factors'!$E$5:$P$5, 0)),
        ""),
    "")</f>
        <v>kgCO2e/kg</v>
      </c>
      <c r="R1310" s="311" t="str">
        <f t="array" ref="R1310">IFERROR(
    IF(
        INDEX('Emission Factors'!$E$5:$R$488,
              MATCH(1,
                    ('Emission Factors'!$E$5:$E$488 = 'GHG emissions calculations'!$F1310) *
                    ('Emission Factors'!$H$5:$H$488 = 'GHG emissions calculations'!$H1310),
                    0),
              MATCH('GHG emissions calculations'!R$6, 'Emission Factors'!$E$5:$R$5, 0)) &lt;&gt; "",
        INDEX('Emission Factors'!$E$5:$R$488,
              MATCH(1,
                    ('Emission Factors'!$E$5:$E$488 = 'GHG emissions calculations'!$F1310) *
                    ('Emission Factors'!$H$5:$H$488 = 'GHG emissions calculations'!$H1310),
                    0),
              MATCH('GHG emissions calculations'!R$6, 'Emission Factors'!$E$5:$R$5, 0)),
        ""),
    "")</f>
        <v>Oceania</v>
      </c>
      <c r="S1310" s="312">
        <f t="shared" si="2"/>
        <v>0</v>
      </c>
      <c r="T1310" s="23"/>
    </row>
    <row r="1311" ht="15.75" customHeight="1" outlineLevel="1">
      <c r="A1311" s="23"/>
      <c r="B1311" s="71"/>
      <c r="C1311" s="71"/>
      <c r="D1311" s="71"/>
      <c r="E1311" s="314"/>
      <c r="F1311" s="311" t="str">
        <f>Lists!V125</f>
        <v>Phenolic resin, any process - Africa</v>
      </c>
      <c r="G1311" s="311" t="str">
        <f t="array" ref="G1311">XLOOKUP(1,('Emission Factors'!$E$5:$E$488='GHG emissions calculations'!$F1311)*('Emission Factors'!$H$5:$H$488='GHG emissions calculations'!$H1311),INDEX('Emission Factors'!$E$5:$T$488,0,MATCH('GHG emissions calculations'!G$6,'Emission Factors'!$E$5:$T$5,0)),"",0)</f>
        <v/>
      </c>
      <c r="H1311" s="311" t="s">
        <v>237</v>
      </c>
      <c r="I1311" s="312" t="str">
        <f>IF(
    SUMIFS('Import data'!$L$25:$L$80,
           'Import data'!$J$25:$J$80, F1311,
           'Import data'!$G$25:$G$80, 'GHG emissions calculations'!$H1311,
           'Import data'!$I$25:$I$80,$E$1157) &lt;&gt; 0,
    SUMIFS('Import data'!$L$25:$L$80,
           'Import data'!$J$25:$J$80, F1311,
           'Import data'!$G$25:$G$80, 'GHG emissions calculations'!$H1311,
           'Import data'!$I$25:$I$80,$E$1157),
    ""
)</f>
        <v/>
      </c>
      <c r="J1311" s="311" t="str">
        <f t="array" ref="J1311">IF(
    XLOOKUP(F1311, 'Import data'!$J$26:$J$47, 'Import data'!$M$26:$M$47, "", 0) = "Please add the region-specific supplier emission factor or choose a different region available in the IAEG database.",
    "",
    XLOOKUP(F1311, 'Import data'!$J$26:$J$47, 'Import data'!$M$26:$M$47, "", 0)
)</f>
        <v/>
      </c>
      <c r="K1311" s="311" t="str">
        <f t="array" ref="K1311">IFERROR(
    XLOOKUP(F1311,
            _xlws.FILTER('Supplier Emission'!$G$15:$G$49,
                   ('Supplier Emission'!$D$15:$D$49=H1311) * ('Supplier Emission'!$F$15:$F$49=$E$1157)),
            _xlws.FILTER('Supplier Emission'!$I$15:$I$49,
                   ('Supplier Emission'!$D$15:$D$49=H1311) * ('Supplier Emission'!$F$15:$F$49=$E$1157)),
            ""),
    "")</f>
        <v/>
      </c>
      <c r="L1311" s="311" t="str">
        <f t="array" ref="L1311">IFERROR(
    XLOOKUP(F1311,
            _xlws.FILTER('Supplier Emission'!$G$15:$G$49,
                   ('Supplier Emission'!$D$15:$D$49=H1311) * ('Supplier Emission'!$F$15:$F$49=$E$1157)),
            _xlws.FILTER('Supplier Emission'!$J$15:$J$49,
                   ('Supplier Emission'!$D$15:$D$49=H1311) * ('Supplier Emission'!$F$15:$F$49=$E$1157)),
            ""),
    "")</f>
        <v/>
      </c>
      <c r="M1311" s="311" t="str">
        <f t="array" ref="M1311">IFERROR(
    XLOOKUP(F1311,
            _xlws.FILTER('Supplier Emission'!$G$15:$G$49,
                   ('Supplier Emission'!$D$15:$D$49=H1311) * ('Supplier Emission'!$F$15:$F$49=$E$1157)),
            _xlws.FILTER('Supplier Emission'!$M$15:$M$49,
                   ('Supplier Emission'!$D$15:$D$49=H1311) * ('Supplier Emission'!$F$15:$F$49=$E$1157)),
            ""),
    "")</f>
        <v/>
      </c>
      <c r="N1311" s="311" t="str">
        <f t="array" ref="N1311">IFERROR(
    XLOOKUP(F1311,
            _xlws.FILTER('Supplier Emission'!$G$15:$G$49,
                   ('Supplier Emission'!$D$15:$D$49=H1311) * ('Supplier Emission'!$F$15:$F$49=$E$1157)),
            _xlws.FILTER('Supplier Emission'!$H$15:$H$49,
                   ('Supplier Emission'!$D$15:$D$49=H1311) * ('Supplier Emission'!$F$15:$F$49=$E$1157)),
            ""),
    "")</f>
        <v/>
      </c>
      <c r="O1311" s="311" t="str">
        <f t="array" ref="O1311">XLOOKUP(1,('Emission Factors'!$E$5:$E$488='GHG emissions calculations'!$F1311)*('Emission Factors'!$H$5:$H$488='GHG emissions calculations'!$H1311),INDEX('Emission Factors'!$E$5:$T$488,0,MATCH('GHG emissions calculations'!O$6,'Emission Factors'!$E$5:$T$5,0)),"",0)</f>
        <v/>
      </c>
      <c r="P1311" s="313" t="str">
        <f t="array" ref="P1311">IFERROR(
    INDEX('Emission Factors'!$E$5:$P$488,
          MATCH(1,
                ('Emission Factors'!$E$5:$E$488 = 'GHG emissions calculations'!$F1311) *
                ('Emission Factors'!$H$5:$H$488 = 'GHG emissions calculations'!$H1311),
                0),
          MATCH('GHG emissions calculations'!P$6,'Emission Factors'!$E$5:$P$5,0)),
    "")</f>
        <v/>
      </c>
      <c r="Q1311" s="311" t="str">
        <f t="array" ref="Q1311">IFERROR(
    IF(
        INDEX('Emission Factors'!$E$5:$P$488,
              MATCH(1,
                    ('Emission Factors'!$E$5:$E$488 = 'GHG emissions calculations'!$F1311) *
                    ('Emission Factors'!$H$5:$H$488 = 'GHG emissions calculations'!$H1311),
                    0),
              MATCH('GHG emissions calculations'!Q$6, 'Emission Factors'!$E$5:$P$5, 0)) &lt;&gt; "",
        INDEX('Emission Factors'!$E$5:$P$488,
              MATCH(1,
                    ('Emission Factors'!$E$5:$E$488 = 'GHG emissions calculations'!$F1311) *
                    ('Emission Factors'!$H$5:$H$488 = 'GHG emissions calculations'!$H1311),
                    0),
              MATCH('GHG emissions calculations'!Q$6, 'Emission Factors'!$E$5:$P$5, 0)),
        ""),
    "")</f>
        <v/>
      </c>
      <c r="R1311" s="311" t="str">
        <f t="array" ref="R1311">IFERROR(
    IF(
        INDEX('Emission Factors'!$E$5:$R$488,
              MATCH(1,
                    ('Emission Factors'!$E$5:$E$488 = 'GHG emissions calculations'!$F1311) *
                    ('Emission Factors'!$H$5:$H$488 = 'GHG emissions calculations'!$H1311),
                    0),
              MATCH('GHG emissions calculations'!R$6, 'Emission Factors'!$E$5:$R$5, 0)) &lt;&gt; "",
        INDEX('Emission Factors'!$E$5:$R$488,
              MATCH(1,
                    ('Emission Factors'!$E$5:$E$488 = 'GHG emissions calculations'!$F1311) *
                    ('Emission Factors'!$H$5:$H$488 = 'GHG emissions calculations'!$H1311),
                    0),
              MATCH('GHG emissions calculations'!R$6, 'Emission Factors'!$E$5:$R$5, 0)),
        ""),
    "")</f>
        <v/>
      </c>
      <c r="S1311" s="312">
        <f t="shared" si="2"/>
        <v>0</v>
      </c>
      <c r="T1311" s="23"/>
    </row>
    <row r="1312" ht="15.75" customHeight="1" outlineLevel="1">
      <c r="A1312" s="23"/>
      <c r="B1312" s="71"/>
      <c r="C1312" s="71"/>
      <c r="D1312" s="71"/>
      <c r="E1312" s="314"/>
      <c r="F1312" s="311" t="str">
        <f>Lists!V123</f>
        <v>Phenolic resin, any process - America</v>
      </c>
      <c r="G1312" s="311" t="str">
        <f t="array" ref="G1312">XLOOKUP(1,('Emission Factors'!$E$5:$E$488='GHG emissions calculations'!$F1312)*('Emission Factors'!$H$5:$H$488='GHG emissions calculations'!$H1312),INDEX('Emission Factors'!$E$5:$T$488,0,MATCH('GHG emissions calculations'!G$6,'Emission Factors'!$E$5:$T$5,0)),"",0)</f>
        <v/>
      </c>
      <c r="H1312" s="311" t="s">
        <v>237</v>
      </c>
      <c r="I1312" s="312" t="str">
        <f>IF(
    SUMIFS('Import data'!$L$25:$L$80,
           'Import data'!$J$25:$J$80, F1312,
           'Import data'!$G$25:$G$80, 'GHG emissions calculations'!$H1312,
           'Import data'!$I$25:$I$80,$E$1157) &lt;&gt; 0,
    SUMIFS('Import data'!$L$25:$L$80,
           'Import data'!$J$25:$J$80, F1312,
           'Import data'!$G$25:$G$80, 'GHG emissions calculations'!$H1312,
           'Import data'!$I$25:$I$80,$E$1157),
    ""
)</f>
        <v/>
      </c>
      <c r="J1312" s="311" t="str">
        <f t="array" ref="J1312">IF(
    XLOOKUP(F1312, 'Import data'!$J$26:$J$47, 'Import data'!$M$26:$M$47, "", 0) = "Please add the region-specific supplier emission factor or choose a different region available in the IAEG database.",
    "",
    XLOOKUP(F1312, 'Import data'!$J$26:$J$47, 'Import data'!$M$26:$M$47, "", 0)
)</f>
        <v/>
      </c>
      <c r="K1312" s="311" t="str">
        <f t="array" ref="K1312">IFERROR(
    XLOOKUP(F1312,
            _xlws.FILTER('Supplier Emission'!$G$15:$G$49,
                   ('Supplier Emission'!$D$15:$D$49=H1312) * ('Supplier Emission'!$F$15:$F$49=$E$1157)),
            _xlws.FILTER('Supplier Emission'!$I$15:$I$49,
                   ('Supplier Emission'!$D$15:$D$49=H1312) * ('Supplier Emission'!$F$15:$F$49=$E$1157)),
            ""),
    "")</f>
        <v/>
      </c>
      <c r="L1312" s="311" t="str">
        <f t="array" ref="L1312">IFERROR(
    XLOOKUP(F1312,
            _xlws.FILTER('Supplier Emission'!$G$15:$G$49,
                   ('Supplier Emission'!$D$15:$D$49=H1312) * ('Supplier Emission'!$F$15:$F$49=$E$1157)),
            _xlws.FILTER('Supplier Emission'!$J$15:$J$49,
                   ('Supplier Emission'!$D$15:$D$49=H1312) * ('Supplier Emission'!$F$15:$F$49=$E$1157)),
            ""),
    "")</f>
        <v/>
      </c>
      <c r="M1312" s="311" t="str">
        <f t="array" ref="M1312">IFERROR(
    XLOOKUP(F1312,
            _xlws.FILTER('Supplier Emission'!$G$15:$G$49,
                   ('Supplier Emission'!$D$15:$D$49=H1312) * ('Supplier Emission'!$F$15:$F$49=$E$1157)),
            _xlws.FILTER('Supplier Emission'!$M$15:$M$49,
                   ('Supplier Emission'!$D$15:$D$49=H1312) * ('Supplier Emission'!$F$15:$F$49=$E$1157)),
            ""),
    "")</f>
        <v/>
      </c>
      <c r="N1312" s="311" t="str">
        <f t="array" ref="N1312">IFERROR(
    XLOOKUP(F1312,
            _xlws.FILTER('Supplier Emission'!$G$15:$G$49,
                   ('Supplier Emission'!$D$15:$D$49=H1312) * ('Supplier Emission'!$F$15:$F$49=$E$1157)),
            _xlws.FILTER('Supplier Emission'!$H$15:$H$49,
                   ('Supplier Emission'!$D$15:$D$49=H1312) * ('Supplier Emission'!$F$15:$F$49=$E$1157)),
            ""),
    "")</f>
        <v/>
      </c>
      <c r="O1312" s="311" t="str">
        <f t="array" ref="O1312">XLOOKUP(1,('Emission Factors'!$E$5:$E$488='GHG emissions calculations'!$F1312)*('Emission Factors'!$H$5:$H$488='GHG emissions calculations'!$H1312),INDEX('Emission Factors'!$E$5:$T$488,0,MATCH('GHG emissions calculations'!O$6,'Emission Factors'!$E$5:$T$5,0)),"",0)</f>
        <v/>
      </c>
      <c r="P1312" s="313" t="str">
        <f t="array" ref="P1312">IFERROR(
    INDEX('Emission Factors'!$E$5:$P$488,
          MATCH(1,
                ('Emission Factors'!$E$5:$E$488 = 'GHG emissions calculations'!$F1312) *
                ('Emission Factors'!$H$5:$H$488 = 'GHG emissions calculations'!$H1312),
                0),
          MATCH('GHG emissions calculations'!P$6,'Emission Factors'!$E$5:$P$5,0)),
    "")</f>
        <v/>
      </c>
      <c r="Q1312" s="311" t="str">
        <f t="array" ref="Q1312">IFERROR(
    IF(
        INDEX('Emission Factors'!$E$5:$P$488,
              MATCH(1,
                    ('Emission Factors'!$E$5:$E$488 = 'GHG emissions calculations'!$F1312) *
                    ('Emission Factors'!$H$5:$H$488 = 'GHG emissions calculations'!$H1312),
                    0),
              MATCH('GHG emissions calculations'!Q$6, 'Emission Factors'!$E$5:$P$5, 0)) &lt;&gt; "",
        INDEX('Emission Factors'!$E$5:$P$488,
              MATCH(1,
                    ('Emission Factors'!$E$5:$E$488 = 'GHG emissions calculations'!$F1312) *
                    ('Emission Factors'!$H$5:$H$488 = 'GHG emissions calculations'!$H1312),
                    0),
              MATCH('GHG emissions calculations'!Q$6, 'Emission Factors'!$E$5:$P$5, 0)),
        ""),
    "")</f>
        <v/>
      </c>
      <c r="R1312" s="311" t="str">
        <f t="array" ref="R1312">IFERROR(
    IF(
        INDEX('Emission Factors'!$E$5:$R$488,
              MATCH(1,
                    ('Emission Factors'!$E$5:$E$488 = 'GHG emissions calculations'!$F1312) *
                    ('Emission Factors'!$H$5:$H$488 = 'GHG emissions calculations'!$H1312),
                    0),
              MATCH('GHG emissions calculations'!R$6, 'Emission Factors'!$E$5:$R$5, 0)) &lt;&gt; "",
        INDEX('Emission Factors'!$E$5:$R$488,
              MATCH(1,
                    ('Emission Factors'!$E$5:$E$488 = 'GHG emissions calculations'!$F1312) *
                    ('Emission Factors'!$H$5:$H$488 = 'GHG emissions calculations'!$H1312),
                    0),
              MATCH('GHG emissions calculations'!R$6, 'Emission Factors'!$E$5:$R$5, 0)),
        ""),
    "")</f>
        <v/>
      </c>
      <c r="S1312" s="312">
        <f t="shared" si="2"/>
        <v>0</v>
      </c>
      <c r="T1312" s="23"/>
    </row>
    <row r="1313" ht="15.75" customHeight="1" outlineLevel="1">
      <c r="A1313" s="23"/>
      <c r="B1313" s="71"/>
      <c r="C1313" s="71"/>
      <c r="D1313" s="71"/>
      <c r="E1313" s="314"/>
      <c r="F1313" s="311" t="str">
        <f>Lists!V126</f>
        <v>Phenolic resin, any process - Asia</v>
      </c>
      <c r="G1313" s="311" t="str">
        <f t="array" ref="G1313">XLOOKUP(1,('Emission Factors'!$E$5:$E$488='GHG emissions calculations'!$F1313)*('Emission Factors'!$H$5:$H$488='GHG emissions calculations'!$H1313),INDEX('Emission Factors'!$E$5:$T$488,0,MATCH('GHG emissions calculations'!G$6,'Emission Factors'!$E$5:$T$5,0)),"",0)</f>
        <v/>
      </c>
      <c r="H1313" s="311" t="s">
        <v>237</v>
      </c>
      <c r="I1313" s="312" t="str">
        <f>IF(
    SUMIFS('Import data'!$L$25:$L$80,
           'Import data'!$J$25:$J$80, F1313,
           'Import data'!$G$25:$G$80, 'GHG emissions calculations'!$H1313,
           'Import data'!$I$25:$I$80,$E$1157) &lt;&gt; 0,
    SUMIFS('Import data'!$L$25:$L$80,
           'Import data'!$J$25:$J$80, F1313,
           'Import data'!$G$25:$G$80, 'GHG emissions calculations'!$H1313,
           'Import data'!$I$25:$I$80,$E$1157),
    ""
)</f>
        <v/>
      </c>
      <c r="J1313" s="311" t="str">
        <f t="array" ref="J1313">IF(
    XLOOKUP(F1313, 'Import data'!$J$26:$J$47, 'Import data'!$M$26:$M$47, "", 0) = "Please add the region-specific supplier emission factor or choose a different region available in the IAEG database.",
    "",
    XLOOKUP(F1313, 'Import data'!$J$26:$J$47, 'Import data'!$M$26:$M$47, "", 0)
)</f>
        <v/>
      </c>
      <c r="K1313" s="311" t="str">
        <f t="array" ref="K1313">IFERROR(
    XLOOKUP(F1313,
            _xlws.FILTER('Supplier Emission'!$G$15:$G$49,
                   ('Supplier Emission'!$D$15:$D$49=H1313) * ('Supplier Emission'!$F$15:$F$49=$E$1157)),
            _xlws.FILTER('Supplier Emission'!$I$15:$I$49,
                   ('Supplier Emission'!$D$15:$D$49=H1313) * ('Supplier Emission'!$F$15:$F$49=$E$1157)),
            ""),
    "")</f>
        <v/>
      </c>
      <c r="L1313" s="311" t="str">
        <f t="array" ref="L1313">IFERROR(
    XLOOKUP(F1313,
            _xlws.FILTER('Supplier Emission'!$G$15:$G$49,
                   ('Supplier Emission'!$D$15:$D$49=H1313) * ('Supplier Emission'!$F$15:$F$49=$E$1157)),
            _xlws.FILTER('Supplier Emission'!$J$15:$J$49,
                   ('Supplier Emission'!$D$15:$D$49=H1313) * ('Supplier Emission'!$F$15:$F$49=$E$1157)),
            ""),
    "")</f>
        <v/>
      </c>
      <c r="M1313" s="311" t="str">
        <f t="array" ref="M1313">IFERROR(
    XLOOKUP(F1313,
            _xlws.FILTER('Supplier Emission'!$G$15:$G$49,
                   ('Supplier Emission'!$D$15:$D$49=H1313) * ('Supplier Emission'!$F$15:$F$49=$E$1157)),
            _xlws.FILTER('Supplier Emission'!$M$15:$M$49,
                   ('Supplier Emission'!$D$15:$D$49=H1313) * ('Supplier Emission'!$F$15:$F$49=$E$1157)),
            ""),
    "")</f>
        <v/>
      </c>
      <c r="N1313" s="311" t="str">
        <f t="array" ref="N1313">IFERROR(
    XLOOKUP(F1313,
            _xlws.FILTER('Supplier Emission'!$G$15:$G$49,
                   ('Supplier Emission'!$D$15:$D$49=H1313) * ('Supplier Emission'!$F$15:$F$49=$E$1157)),
            _xlws.FILTER('Supplier Emission'!$H$15:$H$49,
                   ('Supplier Emission'!$D$15:$D$49=H1313) * ('Supplier Emission'!$F$15:$F$49=$E$1157)),
            ""),
    "")</f>
        <v/>
      </c>
      <c r="O1313" s="311" t="str">
        <f t="array" ref="O1313">XLOOKUP(1,('Emission Factors'!$E$5:$E$488='GHG emissions calculations'!$F1313)*('Emission Factors'!$H$5:$H$488='GHG emissions calculations'!$H1313),INDEX('Emission Factors'!$E$5:$T$488,0,MATCH('GHG emissions calculations'!O$6,'Emission Factors'!$E$5:$T$5,0)),"",0)</f>
        <v/>
      </c>
      <c r="P1313" s="313" t="str">
        <f t="array" ref="P1313">IFERROR(
    INDEX('Emission Factors'!$E$5:$P$488,
          MATCH(1,
                ('Emission Factors'!$E$5:$E$488 = 'GHG emissions calculations'!$F1313) *
                ('Emission Factors'!$H$5:$H$488 = 'GHG emissions calculations'!$H1313),
                0),
          MATCH('GHG emissions calculations'!P$6,'Emission Factors'!$E$5:$P$5,0)),
    "")</f>
        <v/>
      </c>
      <c r="Q1313" s="311" t="str">
        <f t="array" ref="Q1313">IFERROR(
    IF(
        INDEX('Emission Factors'!$E$5:$P$488,
              MATCH(1,
                    ('Emission Factors'!$E$5:$E$488 = 'GHG emissions calculations'!$F1313) *
                    ('Emission Factors'!$H$5:$H$488 = 'GHG emissions calculations'!$H1313),
                    0),
              MATCH('GHG emissions calculations'!Q$6, 'Emission Factors'!$E$5:$P$5, 0)) &lt;&gt; "",
        INDEX('Emission Factors'!$E$5:$P$488,
              MATCH(1,
                    ('Emission Factors'!$E$5:$E$488 = 'GHG emissions calculations'!$F1313) *
                    ('Emission Factors'!$H$5:$H$488 = 'GHG emissions calculations'!$H1313),
                    0),
              MATCH('GHG emissions calculations'!Q$6, 'Emission Factors'!$E$5:$P$5, 0)),
        ""),
    "")</f>
        <v/>
      </c>
      <c r="R1313" s="311" t="str">
        <f t="array" ref="R1313">IFERROR(
    IF(
        INDEX('Emission Factors'!$E$5:$R$488,
              MATCH(1,
                    ('Emission Factors'!$E$5:$E$488 = 'GHG emissions calculations'!$F1313) *
                    ('Emission Factors'!$H$5:$H$488 = 'GHG emissions calculations'!$H1313),
                    0),
              MATCH('GHG emissions calculations'!R$6, 'Emission Factors'!$E$5:$R$5, 0)) &lt;&gt; "",
        INDEX('Emission Factors'!$E$5:$R$488,
              MATCH(1,
                    ('Emission Factors'!$E$5:$E$488 = 'GHG emissions calculations'!$F1313) *
                    ('Emission Factors'!$H$5:$H$488 = 'GHG emissions calculations'!$H1313),
                    0),
              MATCH('GHG emissions calculations'!R$6, 'Emission Factors'!$E$5:$R$5, 0)),
        ""),
    "")</f>
        <v/>
      </c>
      <c r="S1313" s="312">
        <f t="shared" si="2"/>
        <v>0</v>
      </c>
      <c r="T1313" s="23"/>
    </row>
    <row r="1314" ht="15.75" customHeight="1" outlineLevel="1">
      <c r="A1314" s="23"/>
      <c r="B1314" s="71"/>
      <c r="C1314" s="71"/>
      <c r="D1314" s="71"/>
      <c r="E1314" s="314"/>
      <c r="F1314" s="311" t="str">
        <f>Lists!V124</f>
        <v>Phenolic resin, any process - Europe</v>
      </c>
      <c r="G1314" s="311">
        <f t="array" ref="G1314">XLOOKUP(1,('Emission Factors'!$E$5:$E$488='GHG emissions calculations'!$F1314)*('Emission Factors'!$H$5:$H$488='GHG emissions calculations'!$H1314),INDEX('Emission Factors'!$E$5:$T$488,0,MATCH('GHG emissions calculations'!G$6,'Emission Factors'!$E$5:$T$5,0)),"",0)</f>
        <v>3</v>
      </c>
      <c r="H1314" s="311" t="s">
        <v>237</v>
      </c>
      <c r="I1314" s="312" t="str">
        <f>IF(
    SUMIFS('Import data'!$L$25:$L$80,
           'Import data'!$J$25:$J$80, F1314,
           'Import data'!$G$25:$G$80, 'GHG emissions calculations'!$H1314,
           'Import data'!$I$25:$I$80,$E$1157) &lt;&gt; 0,
    SUMIFS('Import data'!$L$25:$L$80,
           'Import data'!$J$25:$J$80, F1314,
           'Import data'!$G$25:$G$80, 'GHG emissions calculations'!$H1314,
           'Import data'!$I$25:$I$80,$E$1157),
    ""
)</f>
        <v/>
      </c>
      <c r="J1314" s="311" t="str">
        <f t="array" ref="J1314">IF(
    XLOOKUP(F1314, 'Import data'!$J$26:$J$47, 'Import data'!$M$26:$M$47, "", 0) = "Please add the region-specific supplier emission factor or choose a different region available in the IAEG database.",
    "",
    XLOOKUP(F1314, 'Import data'!$J$26:$J$47, 'Import data'!$M$26:$M$47, "", 0)
)</f>
        <v/>
      </c>
      <c r="K1314" s="311" t="str">
        <f t="array" ref="K1314">IFERROR(
    XLOOKUP(F1314,
            _xlws.FILTER('Supplier Emission'!$G$15:$G$49,
                   ('Supplier Emission'!$D$15:$D$49=H1314) * ('Supplier Emission'!$F$15:$F$49=$E$1157)),
            _xlws.FILTER('Supplier Emission'!$I$15:$I$49,
                   ('Supplier Emission'!$D$15:$D$49=H1314) * ('Supplier Emission'!$F$15:$F$49=$E$1157)),
            ""),
    "")</f>
        <v/>
      </c>
      <c r="L1314" s="311" t="str">
        <f t="array" ref="L1314">IFERROR(
    XLOOKUP(F1314,
            _xlws.FILTER('Supplier Emission'!$G$15:$G$49,
                   ('Supplier Emission'!$D$15:$D$49=H1314) * ('Supplier Emission'!$F$15:$F$49=$E$1157)),
            _xlws.FILTER('Supplier Emission'!$J$15:$J$49,
                   ('Supplier Emission'!$D$15:$D$49=H1314) * ('Supplier Emission'!$F$15:$F$49=$E$1157)),
            ""),
    "")</f>
        <v/>
      </c>
      <c r="M1314" s="311" t="str">
        <f t="array" ref="M1314">IFERROR(
    XLOOKUP(F1314,
            _xlws.FILTER('Supplier Emission'!$G$15:$G$49,
                   ('Supplier Emission'!$D$15:$D$49=H1314) * ('Supplier Emission'!$F$15:$F$49=$E$1157)),
            _xlws.FILTER('Supplier Emission'!$M$15:$M$49,
                   ('Supplier Emission'!$D$15:$D$49=H1314) * ('Supplier Emission'!$F$15:$F$49=$E$1157)),
            ""),
    "")</f>
        <v/>
      </c>
      <c r="N1314" s="311" t="str">
        <f t="array" ref="N1314">IFERROR(
    XLOOKUP(F1314,
            _xlws.FILTER('Supplier Emission'!$G$15:$G$49,
                   ('Supplier Emission'!$D$15:$D$49=H1314) * ('Supplier Emission'!$F$15:$F$49=$E$1157)),
            _xlws.FILTER('Supplier Emission'!$H$15:$H$49,
                   ('Supplier Emission'!$D$15:$D$49=H1314) * ('Supplier Emission'!$F$15:$F$49=$E$1157)),
            ""),
    "")</f>
        <v/>
      </c>
      <c r="O1314" s="311" t="str">
        <f t="array" ref="O1314">XLOOKUP(1,('Emission Factors'!$E$5:$E$488='GHG emissions calculations'!$F1314)*('Emission Factors'!$H$5:$H$488='GHG emissions calculations'!$H1314),INDEX('Emission Factors'!$E$5:$T$488,0,MATCH('GHG emissions calculations'!O$6,'Emission Factors'!$E$5:$T$5,0)),"",0)</f>
        <v>Résine phénolique (concentration : 45%)</v>
      </c>
      <c r="P1314" s="313">
        <f t="array" ref="P1314">IFERROR(
    INDEX('Emission Factors'!$E$5:$P$488,
          MATCH(1,
                ('Emission Factors'!$E$5:$E$488 = 'GHG emissions calculations'!$F1314) *
                ('Emission Factors'!$H$5:$H$488 = 'GHG emissions calculations'!$H1314),
                0),
          MATCH('GHG emissions calculations'!P$6,'Emission Factors'!$E$5:$P$5,0)),
    "")</f>
        <v>1.68</v>
      </c>
      <c r="Q1314" s="311" t="str">
        <f t="array" ref="Q1314">IFERROR(
    IF(
        INDEX('Emission Factors'!$E$5:$P$488,
              MATCH(1,
                    ('Emission Factors'!$E$5:$E$488 = 'GHG emissions calculations'!$F1314) *
                    ('Emission Factors'!$H$5:$H$488 = 'GHG emissions calculations'!$H1314),
                    0),
              MATCH('GHG emissions calculations'!Q$6, 'Emission Factors'!$E$5:$P$5, 0)) &lt;&gt; "",
        INDEX('Emission Factors'!$E$5:$P$488,
              MATCH(1,
                    ('Emission Factors'!$E$5:$E$488 = 'GHG emissions calculations'!$F1314) *
                    ('Emission Factors'!$H$5:$H$488 = 'GHG emissions calculations'!$H1314),
                    0),
              MATCH('GHG emissions calculations'!Q$6, 'Emission Factors'!$E$5:$P$5, 0)),
        ""),
    "")</f>
        <v>kgCO2e/kg</v>
      </c>
      <c r="R1314" s="311" t="str">
        <f t="array" ref="R1314">IFERROR(
    IF(
        INDEX('Emission Factors'!$E$5:$R$488,
              MATCH(1,
                    ('Emission Factors'!$E$5:$E$488 = 'GHG emissions calculations'!$F1314) *
                    ('Emission Factors'!$H$5:$H$488 = 'GHG emissions calculations'!$H1314),
                    0),
              MATCH('GHG emissions calculations'!R$6, 'Emission Factors'!$E$5:$R$5, 0)) &lt;&gt; "",
        INDEX('Emission Factors'!$E$5:$R$488,
              MATCH(1,
                    ('Emission Factors'!$E$5:$E$488 = 'GHG emissions calculations'!$F1314) *
                    ('Emission Factors'!$H$5:$H$488 = 'GHG emissions calculations'!$H1314),
                    0),
              MATCH('GHG emissions calculations'!R$6, 'Emission Factors'!$E$5:$R$5, 0)),
        ""),
    "")</f>
        <v>Europe</v>
      </c>
      <c r="S1314" s="312">
        <f t="shared" si="2"/>
        <v>0</v>
      </c>
      <c r="T1314" s="23"/>
    </row>
    <row r="1315" ht="15.75" customHeight="1" outlineLevel="1">
      <c r="A1315" s="23"/>
      <c r="B1315" s="71"/>
      <c r="C1315" s="71"/>
      <c r="D1315" s="71"/>
      <c r="E1315" s="314"/>
      <c r="F1315" s="311" t="str">
        <f>Lists!V129</f>
        <v>Phenolic resin, any process - Global or unspecified region</v>
      </c>
      <c r="G1315" s="311" t="str">
        <f t="array" ref="G1315">XLOOKUP(1,('Emission Factors'!$E$5:$E$488='GHG emissions calculations'!$F1315)*('Emission Factors'!$H$5:$H$488='GHG emissions calculations'!$H1315),INDEX('Emission Factors'!$E$5:$T$488,0,MATCH('GHG emissions calculations'!G$6,'Emission Factors'!$E$5:$T$5,0)),"",0)</f>
        <v/>
      </c>
      <c r="H1315" s="311" t="s">
        <v>237</v>
      </c>
      <c r="I1315" s="312" t="str">
        <f>IF(
    SUMIFS('Import data'!$L$25:$L$80,
           'Import data'!$J$25:$J$80, F1315,
           'Import data'!$G$25:$G$80, 'GHG emissions calculations'!$H1315,
           'Import data'!$I$25:$I$80,$E$1157) &lt;&gt; 0,
    SUMIFS('Import data'!$L$25:$L$80,
           'Import data'!$J$25:$J$80, F1315,
           'Import data'!$G$25:$G$80, 'GHG emissions calculations'!$H1315,
           'Import data'!$I$25:$I$80,$E$1157),
    ""
)</f>
        <v/>
      </c>
      <c r="J1315" s="311" t="str">
        <f t="array" ref="J1315">IF(
    XLOOKUP(F1315, 'Import data'!$J$26:$J$47, 'Import data'!$M$26:$M$47, "", 0) = "Please add the region-specific supplier emission factor or choose a different region available in the IAEG database.",
    "",
    XLOOKUP(F1315, 'Import data'!$J$26:$J$47, 'Import data'!$M$26:$M$47, "", 0)
)</f>
        <v/>
      </c>
      <c r="K1315" s="311" t="str">
        <f t="array" ref="K1315">IFERROR(
    XLOOKUP(F1315,
            _xlws.FILTER('Supplier Emission'!$G$15:$G$49,
                   ('Supplier Emission'!$D$15:$D$49=H1315) * ('Supplier Emission'!$F$15:$F$49=$E$1157)),
            _xlws.FILTER('Supplier Emission'!$I$15:$I$49,
                   ('Supplier Emission'!$D$15:$D$49=H1315) * ('Supplier Emission'!$F$15:$F$49=$E$1157)),
            ""),
    "")</f>
        <v/>
      </c>
      <c r="L1315" s="311" t="str">
        <f t="array" ref="L1315">IFERROR(
    XLOOKUP(F1315,
            _xlws.FILTER('Supplier Emission'!$G$15:$G$49,
                   ('Supplier Emission'!$D$15:$D$49=H1315) * ('Supplier Emission'!$F$15:$F$49=$E$1157)),
            _xlws.FILTER('Supplier Emission'!$J$15:$J$49,
                   ('Supplier Emission'!$D$15:$D$49=H1315) * ('Supplier Emission'!$F$15:$F$49=$E$1157)),
            ""),
    "")</f>
        <v/>
      </c>
      <c r="M1315" s="311" t="str">
        <f t="array" ref="M1315">IFERROR(
    XLOOKUP(F1315,
            _xlws.FILTER('Supplier Emission'!$G$15:$G$49,
                   ('Supplier Emission'!$D$15:$D$49=H1315) * ('Supplier Emission'!$F$15:$F$49=$E$1157)),
            _xlws.FILTER('Supplier Emission'!$M$15:$M$49,
                   ('Supplier Emission'!$D$15:$D$49=H1315) * ('Supplier Emission'!$F$15:$F$49=$E$1157)),
            ""),
    "")</f>
        <v/>
      </c>
      <c r="N1315" s="311" t="str">
        <f t="array" ref="N1315">IFERROR(
    XLOOKUP(F1315,
            _xlws.FILTER('Supplier Emission'!$G$15:$G$49,
                   ('Supplier Emission'!$D$15:$D$49=H1315) * ('Supplier Emission'!$F$15:$F$49=$E$1157)),
            _xlws.FILTER('Supplier Emission'!$H$15:$H$49,
                   ('Supplier Emission'!$D$15:$D$49=H1315) * ('Supplier Emission'!$F$15:$F$49=$E$1157)),
            ""),
    "")</f>
        <v/>
      </c>
      <c r="O1315" s="311" t="str">
        <f t="array" ref="O1315">XLOOKUP(1,('Emission Factors'!$E$5:$E$488='GHG emissions calculations'!$F1315)*('Emission Factors'!$H$5:$H$488='GHG emissions calculations'!$H1315),INDEX('Emission Factors'!$E$5:$T$488,0,MATCH('GHG emissions calculations'!O$6,'Emission Factors'!$E$5:$T$5,0)),"",0)</f>
        <v/>
      </c>
      <c r="P1315" s="313" t="str">
        <f t="array" ref="P1315">IFERROR(
    INDEX('Emission Factors'!$E$5:$P$488,
          MATCH(1,
                ('Emission Factors'!$E$5:$E$488 = 'GHG emissions calculations'!$F1315) *
                ('Emission Factors'!$H$5:$H$488 = 'GHG emissions calculations'!$H1315),
                0),
          MATCH('GHG emissions calculations'!P$6,'Emission Factors'!$E$5:$P$5,0)),
    "")</f>
        <v/>
      </c>
      <c r="Q1315" s="311" t="str">
        <f t="array" ref="Q1315">IFERROR(
    IF(
        INDEX('Emission Factors'!$E$5:$P$488,
              MATCH(1,
                    ('Emission Factors'!$E$5:$E$488 = 'GHG emissions calculations'!$F1315) *
                    ('Emission Factors'!$H$5:$H$488 = 'GHG emissions calculations'!$H1315),
                    0),
              MATCH('GHG emissions calculations'!Q$6, 'Emission Factors'!$E$5:$P$5, 0)) &lt;&gt; "",
        INDEX('Emission Factors'!$E$5:$P$488,
              MATCH(1,
                    ('Emission Factors'!$E$5:$E$488 = 'GHG emissions calculations'!$F1315) *
                    ('Emission Factors'!$H$5:$H$488 = 'GHG emissions calculations'!$H1315),
                    0),
              MATCH('GHG emissions calculations'!Q$6, 'Emission Factors'!$E$5:$P$5, 0)),
        ""),
    "")</f>
        <v/>
      </c>
      <c r="R1315" s="311" t="str">
        <f t="array" ref="R1315">IFERROR(
    IF(
        INDEX('Emission Factors'!$E$5:$R$488,
              MATCH(1,
                    ('Emission Factors'!$E$5:$E$488 = 'GHG emissions calculations'!$F1315) *
                    ('Emission Factors'!$H$5:$H$488 = 'GHG emissions calculations'!$H1315),
                    0),
              MATCH('GHG emissions calculations'!R$6, 'Emission Factors'!$E$5:$R$5, 0)) &lt;&gt; "",
        INDEX('Emission Factors'!$E$5:$R$488,
              MATCH(1,
                    ('Emission Factors'!$E$5:$E$488 = 'GHG emissions calculations'!$F1315) *
                    ('Emission Factors'!$H$5:$H$488 = 'GHG emissions calculations'!$H1315),
                    0),
              MATCH('GHG emissions calculations'!R$6, 'Emission Factors'!$E$5:$R$5, 0)),
        ""),
    "")</f>
        <v/>
      </c>
      <c r="S1315" s="312">
        <f t="shared" si="2"/>
        <v>0</v>
      </c>
      <c r="T1315" s="23"/>
    </row>
    <row r="1316" ht="15.75" customHeight="1" outlineLevel="1">
      <c r="A1316" s="23"/>
      <c r="B1316" s="71"/>
      <c r="C1316" s="71"/>
      <c r="D1316" s="71"/>
      <c r="E1316" s="314"/>
      <c r="F1316" s="311" t="str">
        <f>Lists!V128</f>
        <v>Phenolic resin, any process - Middle East</v>
      </c>
      <c r="G1316" s="311" t="str">
        <f t="array" ref="G1316">XLOOKUP(1,('Emission Factors'!$E$5:$E$488='GHG emissions calculations'!$F1316)*('Emission Factors'!$H$5:$H$488='GHG emissions calculations'!$H1316),INDEX('Emission Factors'!$E$5:$T$488,0,MATCH('GHG emissions calculations'!G$6,'Emission Factors'!$E$5:$T$5,0)),"",0)</f>
        <v/>
      </c>
      <c r="H1316" s="311" t="s">
        <v>237</v>
      </c>
      <c r="I1316" s="312" t="str">
        <f>IF(
    SUMIFS('Import data'!$L$25:$L$80,
           'Import data'!$J$25:$J$80, F1316,
           'Import data'!$G$25:$G$80, 'GHG emissions calculations'!$H1316,
           'Import data'!$I$25:$I$80,$E$1157) &lt;&gt; 0,
    SUMIFS('Import data'!$L$25:$L$80,
           'Import data'!$J$25:$J$80, F1316,
           'Import data'!$G$25:$G$80, 'GHG emissions calculations'!$H1316,
           'Import data'!$I$25:$I$80,$E$1157),
    ""
)</f>
        <v/>
      </c>
      <c r="J1316" s="311" t="str">
        <f t="array" ref="J1316">IF(
    XLOOKUP(F1316, 'Import data'!$J$26:$J$47, 'Import data'!$M$26:$M$47, "", 0) = "Please add the region-specific supplier emission factor or choose a different region available in the IAEG database.",
    "",
    XLOOKUP(F1316, 'Import data'!$J$26:$J$47, 'Import data'!$M$26:$M$47, "", 0)
)</f>
        <v/>
      </c>
      <c r="K1316" s="311" t="str">
        <f t="array" ref="K1316">IFERROR(
    XLOOKUP(F1316,
            _xlws.FILTER('Supplier Emission'!$G$15:$G$49,
                   ('Supplier Emission'!$D$15:$D$49=H1316) * ('Supplier Emission'!$F$15:$F$49=$E$1157)),
            _xlws.FILTER('Supplier Emission'!$I$15:$I$49,
                   ('Supplier Emission'!$D$15:$D$49=H1316) * ('Supplier Emission'!$F$15:$F$49=$E$1157)),
            ""),
    "")</f>
        <v/>
      </c>
      <c r="L1316" s="311" t="str">
        <f t="array" ref="L1316">IFERROR(
    XLOOKUP(F1316,
            _xlws.FILTER('Supplier Emission'!$G$15:$G$49,
                   ('Supplier Emission'!$D$15:$D$49=H1316) * ('Supplier Emission'!$F$15:$F$49=$E$1157)),
            _xlws.FILTER('Supplier Emission'!$J$15:$J$49,
                   ('Supplier Emission'!$D$15:$D$49=H1316) * ('Supplier Emission'!$F$15:$F$49=$E$1157)),
            ""),
    "")</f>
        <v/>
      </c>
      <c r="M1316" s="311" t="str">
        <f t="array" ref="M1316">IFERROR(
    XLOOKUP(F1316,
            _xlws.FILTER('Supplier Emission'!$G$15:$G$49,
                   ('Supplier Emission'!$D$15:$D$49=H1316) * ('Supplier Emission'!$F$15:$F$49=$E$1157)),
            _xlws.FILTER('Supplier Emission'!$M$15:$M$49,
                   ('Supplier Emission'!$D$15:$D$49=H1316) * ('Supplier Emission'!$F$15:$F$49=$E$1157)),
            ""),
    "")</f>
        <v/>
      </c>
      <c r="N1316" s="311" t="str">
        <f t="array" ref="N1316">IFERROR(
    XLOOKUP(F1316,
            _xlws.FILTER('Supplier Emission'!$G$15:$G$49,
                   ('Supplier Emission'!$D$15:$D$49=H1316) * ('Supplier Emission'!$F$15:$F$49=$E$1157)),
            _xlws.FILTER('Supplier Emission'!$H$15:$H$49,
                   ('Supplier Emission'!$D$15:$D$49=H1316) * ('Supplier Emission'!$F$15:$F$49=$E$1157)),
            ""),
    "")</f>
        <v/>
      </c>
      <c r="O1316" s="311" t="str">
        <f t="array" ref="O1316">XLOOKUP(1,('Emission Factors'!$E$5:$E$488='GHG emissions calculations'!$F1316)*('Emission Factors'!$H$5:$H$488='GHG emissions calculations'!$H1316),INDEX('Emission Factors'!$E$5:$T$488,0,MATCH('GHG emissions calculations'!O$6,'Emission Factors'!$E$5:$T$5,0)),"",0)</f>
        <v/>
      </c>
      <c r="P1316" s="313" t="str">
        <f t="array" ref="P1316">IFERROR(
    INDEX('Emission Factors'!$E$5:$P$488,
          MATCH(1,
                ('Emission Factors'!$E$5:$E$488 = 'GHG emissions calculations'!$F1316) *
                ('Emission Factors'!$H$5:$H$488 = 'GHG emissions calculations'!$H1316),
                0),
          MATCH('GHG emissions calculations'!P$6,'Emission Factors'!$E$5:$P$5,0)),
    "")</f>
        <v/>
      </c>
      <c r="Q1316" s="311" t="str">
        <f t="array" ref="Q1316">IFERROR(
    IF(
        INDEX('Emission Factors'!$E$5:$P$488,
              MATCH(1,
                    ('Emission Factors'!$E$5:$E$488 = 'GHG emissions calculations'!$F1316) *
                    ('Emission Factors'!$H$5:$H$488 = 'GHG emissions calculations'!$H1316),
                    0),
              MATCH('GHG emissions calculations'!Q$6, 'Emission Factors'!$E$5:$P$5, 0)) &lt;&gt; "",
        INDEX('Emission Factors'!$E$5:$P$488,
              MATCH(1,
                    ('Emission Factors'!$E$5:$E$488 = 'GHG emissions calculations'!$F1316) *
                    ('Emission Factors'!$H$5:$H$488 = 'GHG emissions calculations'!$H1316),
                    0),
              MATCH('GHG emissions calculations'!Q$6, 'Emission Factors'!$E$5:$P$5, 0)),
        ""),
    "")</f>
        <v/>
      </c>
      <c r="R1316" s="311" t="str">
        <f t="array" ref="R1316">IFERROR(
    IF(
        INDEX('Emission Factors'!$E$5:$R$488,
              MATCH(1,
                    ('Emission Factors'!$E$5:$E$488 = 'GHG emissions calculations'!$F1316) *
                    ('Emission Factors'!$H$5:$H$488 = 'GHG emissions calculations'!$H1316),
                    0),
              MATCH('GHG emissions calculations'!R$6, 'Emission Factors'!$E$5:$R$5, 0)) &lt;&gt; "",
        INDEX('Emission Factors'!$E$5:$R$488,
              MATCH(1,
                    ('Emission Factors'!$E$5:$E$488 = 'GHG emissions calculations'!$F1316) *
                    ('Emission Factors'!$H$5:$H$488 = 'GHG emissions calculations'!$H1316),
                    0),
              MATCH('GHG emissions calculations'!R$6, 'Emission Factors'!$E$5:$R$5, 0)),
        ""),
    "")</f>
        <v/>
      </c>
      <c r="S1316" s="312">
        <f t="shared" si="2"/>
        <v>0</v>
      </c>
      <c r="T1316" s="23"/>
    </row>
    <row r="1317" ht="15.75" customHeight="1" outlineLevel="1">
      <c r="A1317" s="23"/>
      <c r="B1317" s="71"/>
      <c r="C1317" s="71"/>
      <c r="D1317" s="71"/>
      <c r="E1317" s="314"/>
      <c r="F1317" s="311" t="str">
        <f>Lists!V127</f>
        <v>Phenolic resin, any process - Oceania</v>
      </c>
      <c r="G1317" s="311" t="str">
        <f t="array" ref="G1317">XLOOKUP(1,('Emission Factors'!$E$5:$E$488='GHG emissions calculations'!$F1317)*('Emission Factors'!$H$5:$H$488='GHG emissions calculations'!$H1317),INDEX('Emission Factors'!$E$5:$T$488,0,MATCH('GHG emissions calculations'!G$6,'Emission Factors'!$E$5:$T$5,0)),"",0)</f>
        <v/>
      </c>
      <c r="H1317" s="311" t="s">
        <v>237</v>
      </c>
      <c r="I1317" s="312" t="str">
        <f>IF(
    SUMIFS('Import data'!$L$25:$L$80,
           'Import data'!$J$25:$J$80, F1317,
           'Import data'!$G$25:$G$80, 'GHG emissions calculations'!$H1317,
           'Import data'!$I$25:$I$80,$E$1157) &lt;&gt; 0,
    SUMIFS('Import data'!$L$25:$L$80,
           'Import data'!$J$25:$J$80, F1317,
           'Import data'!$G$25:$G$80, 'GHG emissions calculations'!$H1317,
           'Import data'!$I$25:$I$80,$E$1157),
    ""
)</f>
        <v/>
      </c>
      <c r="J1317" s="311" t="str">
        <f t="array" ref="J1317">IF(
    XLOOKUP(F1317, 'Import data'!$J$26:$J$47, 'Import data'!$M$26:$M$47, "", 0) = "Please add the region-specific supplier emission factor or choose a different region available in the IAEG database.",
    "",
    XLOOKUP(F1317, 'Import data'!$J$26:$J$47, 'Import data'!$M$26:$M$47, "", 0)
)</f>
        <v/>
      </c>
      <c r="K1317" s="311" t="str">
        <f t="array" ref="K1317">IFERROR(
    XLOOKUP(F1317,
            _xlws.FILTER('Supplier Emission'!$G$15:$G$49,
                   ('Supplier Emission'!$D$15:$D$49=H1317) * ('Supplier Emission'!$F$15:$F$49=$E$1157)),
            _xlws.FILTER('Supplier Emission'!$I$15:$I$49,
                   ('Supplier Emission'!$D$15:$D$49=H1317) * ('Supplier Emission'!$F$15:$F$49=$E$1157)),
            ""),
    "")</f>
        <v/>
      </c>
      <c r="L1317" s="311" t="str">
        <f t="array" ref="L1317">IFERROR(
    XLOOKUP(F1317,
            _xlws.FILTER('Supplier Emission'!$G$15:$G$49,
                   ('Supplier Emission'!$D$15:$D$49=H1317) * ('Supplier Emission'!$F$15:$F$49=$E$1157)),
            _xlws.FILTER('Supplier Emission'!$J$15:$J$49,
                   ('Supplier Emission'!$D$15:$D$49=H1317) * ('Supplier Emission'!$F$15:$F$49=$E$1157)),
            ""),
    "")</f>
        <v/>
      </c>
      <c r="M1317" s="311" t="str">
        <f t="array" ref="M1317">IFERROR(
    XLOOKUP(F1317,
            _xlws.FILTER('Supplier Emission'!$G$15:$G$49,
                   ('Supplier Emission'!$D$15:$D$49=H1317) * ('Supplier Emission'!$F$15:$F$49=$E$1157)),
            _xlws.FILTER('Supplier Emission'!$M$15:$M$49,
                   ('Supplier Emission'!$D$15:$D$49=H1317) * ('Supplier Emission'!$F$15:$F$49=$E$1157)),
            ""),
    "")</f>
        <v/>
      </c>
      <c r="N1317" s="311" t="str">
        <f t="array" ref="N1317">IFERROR(
    XLOOKUP(F1317,
            _xlws.FILTER('Supplier Emission'!$G$15:$G$49,
                   ('Supplier Emission'!$D$15:$D$49=H1317) * ('Supplier Emission'!$F$15:$F$49=$E$1157)),
            _xlws.FILTER('Supplier Emission'!$H$15:$H$49,
                   ('Supplier Emission'!$D$15:$D$49=H1317) * ('Supplier Emission'!$F$15:$F$49=$E$1157)),
            ""),
    "")</f>
        <v/>
      </c>
      <c r="O1317" s="311" t="str">
        <f t="array" ref="O1317">XLOOKUP(1,('Emission Factors'!$E$5:$E$488='GHG emissions calculations'!$F1317)*('Emission Factors'!$H$5:$H$488='GHG emissions calculations'!$H1317),INDEX('Emission Factors'!$E$5:$T$488,0,MATCH('GHG emissions calculations'!O$6,'Emission Factors'!$E$5:$T$5,0)),"",0)</f>
        <v/>
      </c>
      <c r="P1317" s="313" t="str">
        <f t="array" ref="P1317">IFERROR(
    INDEX('Emission Factors'!$E$5:$P$488,
          MATCH(1,
                ('Emission Factors'!$E$5:$E$488 = 'GHG emissions calculations'!$F1317) *
                ('Emission Factors'!$H$5:$H$488 = 'GHG emissions calculations'!$H1317),
                0),
          MATCH('GHG emissions calculations'!P$6,'Emission Factors'!$E$5:$P$5,0)),
    "")</f>
        <v/>
      </c>
      <c r="Q1317" s="311" t="str">
        <f t="array" ref="Q1317">IFERROR(
    IF(
        INDEX('Emission Factors'!$E$5:$P$488,
              MATCH(1,
                    ('Emission Factors'!$E$5:$E$488 = 'GHG emissions calculations'!$F1317) *
                    ('Emission Factors'!$H$5:$H$488 = 'GHG emissions calculations'!$H1317),
                    0),
              MATCH('GHG emissions calculations'!Q$6, 'Emission Factors'!$E$5:$P$5, 0)) &lt;&gt; "",
        INDEX('Emission Factors'!$E$5:$P$488,
              MATCH(1,
                    ('Emission Factors'!$E$5:$E$488 = 'GHG emissions calculations'!$F1317) *
                    ('Emission Factors'!$H$5:$H$488 = 'GHG emissions calculations'!$H1317),
                    0),
              MATCH('GHG emissions calculations'!Q$6, 'Emission Factors'!$E$5:$P$5, 0)),
        ""),
    "")</f>
        <v/>
      </c>
      <c r="R1317" s="311" t="str">
        <f t="array" ref="R1317">IFERROR(
    IF(
        INDEX('Emission Factors'!$E$5:$R$488,
              MATCH(1,
                    ('Emission Factors'!$E$5:$E$488 = 'GHG emissions calculations'!$F1317) *
                    ('Emission Factors'!$H$5:$H$488 = 'GHG emissions calculations'!$H1317),
                    0),
              MATCH('GHG emissions calculations'!R$6, 'Emission Factors'!$E$5:$R$5, 0)) &lt;&gt; "",
        INDEX('Emission Factors'!$E$5:$R$488,
              MATCH(1,
                    ('Emission Factors'!$E$5:$E$488 = 'GHG emissions calculations'!$F1317) *
                    ('Emission Factors'!$H$5:$H$488 = 'GHG emissions calculations'!$H1317),
                    0),
              MATCH('GHG emissions calculations'!R$6, 'Emission Factors'!$E$5:$R$5, 0)),
        ""),
    "")</f>
        <v/>
      </c>
      <c r="S1317" s="312">
        <f t="shared" si="2"/>
        <v>0</v>
      </c>
      <c r="T1317" s="23"/>
    </row>
    <row r="1318" ht="15.75" customHeight="1" outlineLevel="1">
      <c r="A1318" s="23"/>
      <c r="B1318" s="71"/>
      <c r="C1318" s="71"/>
      <c r="D1318" s="71"/>
      <c r="E1318" s="314"/>
      <c r="F1318" s="311" t="str">
        <f>Lists!U83</f>
        <v>Plastic-based manufactured products, unknown mass - Africa</v>
      </c>
      <c r="G1318" s="311" t="str">
        <f t="array" ref="G1318">XLOOKUP(1,('Emission Factors'!$E$5:$E$488='GHG emissions calculations'!$F1318)*('Emission Factors'!$H$5:$H$488='GHG emissions calculations'!$H1318),INDEX('Emission Factors'!$E$5:$T$488,0,MATCH('GHG emissions calculations'!G$6,'Emission Factors'!$E$5:$T$5,0)),"",0)</f>
        <v/>
      </c>
      <c r="H1318" s="311" t="s">
        <v>238</v>
      </c>
      <c r="I1318" s="312" t="str">
        <f>IF(
    SUMIFS('Import data'!$L$25:$L$80,
           'Import data'!$J$25:$J$80, F1318,
           'Import data'!$G$25:$G$80, 'GHG emissions calculations'!$H1318,
           'Import data'!$I$25:$I$80,$E$1157) &lt;&gt; 0,
    SUMIFS('Import data'!$L$25:$L$80,
           'Import data'!$J$25:$J$80, F1318,
           'Import data'!$G$25:$G$80, 'GHG emissions calculations'!$H1318,
           'Import data'!$I$25:$I$80,$E$1157),
    ""
)</f>
        <v/>
      </c>
      <c r="J1318" s="311" t="str">
        <f t="array" ref="J1318">IF(
    XLOOKUP(F1318, 'Import data'!$J$26:$J$47, 'Import data'!$M$26:$M$47, "", 0) = "Please add the region-specific supplier emission factor or choose a different region available in the IAEG database.",
    "",
    XLOOKUP(F1318, 'Import data'!$J$26:$J$47, 'Import data'!$M$26:$M$47, "", 0)
)</f>
        <v/>
      </c>
      <c r="K1318" s="311" t="str">
        <f t="array" ref="K1318">IFERROR(
    XLOOKUP(F1318,
            _xlws.FILTER('Supplier Emission'!$G$15:$G$49,
                   ('Supplier Emission'!$D$15:$D$49=H1318) * ('Supplier Emission'!$F$15:$F$49=$E$1157)),
            _xlws.FILTER('Supplier Emission'!$I$15:$I$49,
                   ('Supplier Emission'!$D$15:$D$49=H1318) * ('Supplier Emission'!$F$15:$F$49=$E$1157)),
            ""),
    "")</f>
        <v/>
      </c>
      <c r="L1318" s="311" t="str">
        <f t="array" ref="L1318">IFERROR(
    XLOOKUP(F1318,
            _xlws.FILTER('Supplier Emission'!$G$15:$G$49,
                   ('Supplier Emission'!$D$15:$D$49=H1318) * ('Supplier Emission'!$F$15:$F$49=$E$1157)),
            _xlws.FILTER('Supplier Emission'!$J$15:$J$49,
                   ('Supplier Emission'!$D$15:$D$49=H1318) * ('Supplier Emission'!$F$15:$F$49=$E$1157)),
            ""),
    "")</f>
        <v/>
      </c>
      <c r="M1318" s="311" t="str">
        <f t="array" ref="M1318">IFERROR(
    XLOOKUP(F1318,
            _xlws.FILTER('Supplier Emission'!$G$15:$G$49,
                   ('Supplier Emission'!$D$15:$D$49=H1318) * ('Supplier Emission'!$F$15:$F$49=$E$1157)),
            _xlws.FILTER('Supplier Emission'!$M$15:$M$49,
                   ('Supplier Emission'!$D$15:$D$49=H1318) * ('Supplier Emission'!$F$15:$F$49=$E$1157)),
            ""),
    "")</f>
        <v/>
      </c>
      <c r="N1318" s="311" t="str">
        <f t="array" ref="N1318">IFERROR(
    XLOOKUP(F1318,
            _xlws.FILTER('Supplier Emission'!$G$15:$G$49,
                   ('Supplier Emission'!$D$15:$D$49=H1318) * ('Supplier Emission'!$F$15:$F$49=$E$1157)),
            _xlws.FILTER('Supplier Emission'!$H$15:$H$49,
                   ('Supplier Emission'!$D$15:$D$49=H1318) * ('Supplier Emission'!$F$15:$F$49=$E$1157)),
            ""),
    "")</f>
        <v/>
      </c>
      <c r="O1318" s="311" t="str">
        <f t="array" ref="O1318">XLOOKUP(1,('Emission Factors'!$E$5:$E$488='GHG emissions calculations'!$F1318)*('Emission Factors'!$H$5:$H$488='GHG emissions calculations'!$H1318),INDEX('Emission Factors'!$E$5:$T$488,0,MATCH('GHG emissions calculations'!O$6,'Emission Factors'!$E$5:$T$5,0)),"",0)</f>
        <v/>
      </c>
      <c r="P1318" s="313" t="str">
        <f t="array" ref="P1318">IFERROR(
    INDEX('Emission Factors'!$E$5:$P$488,
          MATCH(1,
                ('Emission Factors'!$E$5:$E$488 = 'GHG emissions calculations'!$F1318) *
                ('Emission Factors'!$H$5:$H$488 = 'GHG emissions calculations'!$H1318),
                0),
          MATCH('GHG emissions calculations'!P$6,'Emission Factors'!$E$5:$P$5,0)),
    "")</f>
        <v/>
      </c>
      <c r="Q1318" s="311" t="str">
        <f t="array" ref="Q1318">IFERROR(
    IF(
        INDEX('Emission Factors'!$E$5:$P$488,
              MATCH(1,
                    ('Emission Factors'!$E$5:$E$488 = 'GHG emissions calculations'!$F1318) *
                    ('Emission Factors'!$H$5:$H$488 = 'GHG emissions calculations'!$H1318),
                    0),
              MATCH('GHG emissions calculations'!Q$6, 'Emission Factors'!$E$5:$P$5, 0)) &lt;&gt; "",
        INDEX('Emission Factors'!$E$5:$P$488,
              MATCH(1,
                    ('Emission Factors'!$E$5:$E$488 = 'GHG emissions calculations'!$F1318) *
                    ('Emission Factors'!$H$5:$H$488 = 'GHG emissions calculations'!$H1318),
                    0),
              MATCH('GHG emissions calculations'!Q$6, 'Emission Factors'!$E$5:$P$5, 0)),
        ""),
    "")</f>
        <v/>
      </c>
      <c r="R1318" s="311" t="str">
        <f t="array" ref="R1318">IFERROR(
    IF(
        INDEX('Emission Factors'!$E$5:$R$488,
              MATCH(1,
                    ('Emission Factors'!$E$5:$E$488 = 'GHG emissions calculations'!$F1318) *
                    ('Emission Factors'!$H$5:$H$488 = 'GHG emissions calculations'!$H1318),
                    0),
              MATCH('GHG emissions calculations'!R$6, 'Emission Factors'!$E$5:$R$5, 0)) &lt;&gt; "",
        INDEX('Emission Factors'!$E$5:$R$488,
              MATCH(1,
                    ('Emission Factors'!$E$5:$E$488 = 'GHG emissions calculations'!$F1318) *
                    ('Emission Factors'!$H$5:$H$488 = 'GHG emissions calculations'!$H1318),
                    0),
              MATCH('GHG emissions calculations'!R$6, 'Emission Factors'!$E$5:$R$5, 0)),
        ""),
    "")</f>
        <v/>
      </c>
      <c r="S1318" s="312">
        <f t="shared" si="2"/>
        <v>0</v>
      </c>
      <c r="T1318" s="23"/>
    </row>
    <row r="1319" ht="15.75" customHeight="1" outlineLevel="1">
      <c r="A1319" s="23"/>
      <c r="B1319" s="71"/>
      <c r="C1319" s="71"/>
      <c r="D1319" s="71"/>
      <c r="E1319" s="314"/>
      <c r="F1319" s="311" t="str">
        <f>Lists!U81</f>
        <v>Plastic-based manufactured products, unknown mass - America</v>
      </c>
      <c r="G1319" s="311">
        <f t="array" ref="G1319">XLOOKUP(1,('Emission Factors'!$E$5:$E$488='GHG emissions calculations'!$F1319)*('Emission Factors'!$H$5:$H$488='GHG emissions calculations'!$H1319),INDEX('Emission Factors'!$E$5:$T$488,0,MATCH('GHG emissions calculations'!G$6,'Emission Factors'!$E$5:$T$5,0)),"",0)</f>
        <v>2</v>
      </c>
      <c r="H1319" s="311" t="s">
        <v>238</v>
      </c>
      <c r="I1319" s="312" t="str">
        <f>IF(
    SUMIFS('Import data'!$L$25:$L$80,
           'Import data'!$J$25:$J$80, F1319,
           'Import data'!$G$25:$G$80, 'GHG emissions calculations'!$H1319,
           'Import data'!$I$25:$I$80,$E$1157) &lt;&gt; 0,
    SUMIFS('Import data'!$L$25:$L$80,
           'Import data'!$J$25:$J$80, F1319,
           'Import data'!$G$25:$G$80, 'GHG emissions calculations'!$H1319,
           'Import data'!$I$25:$I$80,$E$1157),
    ""
)</f>
        <v/>
      </c>
      <c r="J1319" s="311" t="str">
        <f t="array" ref="J1319">IF(
    XLOOKUP(F1319, 'Import data'!$J$26:$J$47, 'Import data'!$M$26:$M$47, "", 0) = "Please add the region-specific supplier emission factor or choose a different region available in the IAEG database.",
    "",
    XLOOKUP(F1319, 'Import data'!$J$26:$J$47, 'Import data'!$M$26:$M$47, "", 0)
)</f>
        <v/>
      </c>
      <c r="K1319" s="311" t="str">
        <f t="array" ref="K1319">IFERROR(
    XLOOKUP(F1319,
            _xlws.FILTER('Supplier Emission'!$G$15:$G$49,
                   ('Supplier Emission'!$D$15:$D$49=H1319) * ('Supplier Emission'!$F$15:$F$49=$E$1157)),
            _xlws.FILTER('Supplier Emission'!$I$15:$I$49,
                   ('Supplier Emission'!$D$15:$D$49=H1319) * ('Supplier Emission'!$F$15:$F$49=$E$1157)),
            ""),
    "")</f>
        <v/>
      </c>
      <c r="L1319" s="311" t="str">
        <f t="array" ref="L1319">IFERROR(
    XLOOKUP(F1319,
            _xlws.FILTER('Supplier Emission'!$G$15:$G$49,
                   ('Supplier Emission'!$D$15:$D$49=H1319) * ('Supplier Emission'!$F$15:$F$49=$E$1157)),
            _xlws.FILTER('Supplier Emission'!$J$15:$J$49,
                   ('Supplier Emission'!$D$15:$D$49=H1319) * ('Supplier Emission'!$F$15:$F$49=$E$1157)),
            ""),
    "")</f>
        <v/>
      </c>
      <c r="M1319" s="311" t="str">
        <f t="array" ref="M1319">IFERROR(
    XLOOKUP(F1319,
            _xlws.FILTER('Supplier Emission'!$G$15:$G$49,
                   ('Supplier Emission'!$D$15:$D$49=H1319) * ('Supplier Emission'!$F$15:$F$49=$E$1157)),
            _xlws.FILTER('Supplier Emission'!$M$15:$M$49,
                   ('Supplier Emission'!$D$15:$D$49=H1319) * ('Supplier Emission'!$F$15:$F$49=$E$1157)),
            ""),
    "")</f>
        <v/>
      </c>
      <c r="N1319" s="311" t="str">
        <f t="array" ref="N1319">IFERROR(
    XLOOKUP(F1319,
            _xlws.FILTER('Supplier Emission'!$G$15:$G$49,
                   ('Supplier Emission'!$D$15:$D$49=H1319) * ('Supplier Emission'!$F$15:$F$49=$E$1157)),
            _xlws.FILTER('Supplier Emission'!$H$15:$H$49,
                   ('Supplier Emission'!$D$15:$D$49=H1319) * ('Supplier Emission'!$F$15:$F$49=$E$1157)),
            ""),
    "")</f>
        <v/>
      </c>
      <c r="O1319" s="311" t="str">
        <f t="array" ref="O1319">XLOOKUP(1,('Emission Factors'!$E$5:$E$488='GHG emissions calculations'!$F1319)*('Emission Factors'!$H$5:$H$488='GHG emissions calculations'!$H1319),INDEX('Emission Factors'!$E$5:$T$488,0,MATCH('GHG emissions calculations'!O$6,'Emission Factors'!$E$5:$T$5,0)),"",0)</f>
        <v>Other plastic products</v>
      </c>
      <c r="P1319" s="313">
        <f t="array" ref="P1319">IFERROR(
    INDEX('Emission Factors'!$E$5:$P$488,
          MATCH(1,
                ('Emission Factors'!$E$5:$E$488 = 'GHG emissions calculations'!$F1319) *
                ('Emission Factors'!$H$5:$H$488 = 'GHG emissions calculations'!$H1319),
                0),
          MATCH('GHG emissions calculations'!P$6,'Emission Factors'!$E$5:$P$5,0)),
    "")</f>
        <v>498.2698931</v>
      </c>
      <c r="Q1319" s="311" t="str">
        <f t="array" ref="Q1319">IFERROR(
    IF(
        INDEX('Emission Factors'!$E$5:$P$488,
              MATCH(1,
                    ('Emission Factors'!$E$5:$E$488 = 'GHG emissions calculations'!$F1319) *
                    ('Emission Factors'!$H$5:$H$488 = 'GHG emissions calculations'!$H1319),
                    0),
              MATCH('GHG emissions calculations'!Q$6, 'Emission Factors'!$E$5:$P$5, 0)) &lt;&gt; "",
        INDEX('Emission Factors'!$E$5:$P$488,
              MATCH(1,
                    ('Emission Factors'!$E$5:$E$488 = 'GHG emissions calculations'!$F1319) *
                    ('Emission Factors'!$H$5:$H$488 = 'GHG emissions calculations'!$H1319),
                    0),
              MATCH('GHG emissions calculations'!Q$6, 'Emission Factors'!$E$5:$P$5, 0)),
        ""),
    "")</f>
        <v>kgCO2e / k€</v>
      </c>
      <c r="R1319" s="311" t="str">
        <f t="array" ref="R1319">IFERROR(
    IF(
        INDEX('Emission Factors'!$E$5:$R$488,
              MATCH(1,
                    ('Emission Factors'!$E$5:$E$488 = 'GHG emissions calculations'!$F1319) *
                    ('Emission Factors'!$H$5:$H$488 = 'GHG emissions calculations'!$H1319),
                    0),
              MATCH('GHG emissions calculations'!R$6, 'Emission Factors'!$E$5:$R$5, 0)) &lt;&gt; "",
        INDEX('Emission Factors'!$E$5:$R$488,
              MATCH(1,
                    ('Emission Factors'!$E$5:$E$488 = 'GHG emissions calculations'!$F1319) *
                    ('Emission Factors'!$H$5:$H$488 = 'GHG emissions calculations'!$H1319),
                    0),
              MATCH('GHG emissions calculations'!R$6, 'Emission Factors'!$E$5:$R$5, 0)),
        ""),
    "")</f>
        <v>America</v>
      </c>
      <c r="S1319" s="312">
        <f t="shared" si="2"/>
        <v>0</v>
      </c>
      <c r="T1319" s="23"/>
    </row>
    <row r="1320" ht="15.75" customHeight="1" outlineLevel="1">
      <c r="A1320" s="23"/>
      <c r="B1320" s="71"/>
      <c r="C1320" s="71"/>
      <c r="D1320" s="71"/>
      <c r="E1320" s="314"/>
      <c r="F1320" s="311" t="str">
        <f>Lists!U84</f>
        <v>Plastic-based manufactured products, unknown mass - Asia</v>
      </c>
      <c r="G1320" s="311" t="str">
        <f t="array" ref="G1320">XLOOKUP(1,('Emission Factors'!$E$5:$E$488='GHG emissions calculations'!$F1320)*('Emission Factors'!$H$5:$H$488='GHG emissions calculations'!$H1320),INDEX('Emission Factors'!$E$5:$T$488,0,MATCH('GHG emissions calculations'!G$6,'Emission Factors'!$E$5:$T$5,0)),"",0)</f>
        <v/>
      </c>
      <c r="H1320" s="311" t="s">
        <v>238</v>
      </c>
      <c r="I1320" s="312" t="str">
        <f>IF(
    SUMIFS('Import data'!$L$25:$L$80,
           'Import data'!$J$25:$J$80, F1320,
           'Import data'!$G$25:$G$80, 'GHG emissions calculations'!$H1320,
           'Import data'!$I$25:$I$80,$E$1157) &lt;&gt; 0,
    SUMIFS('Import data'!$L$25:$L$80,
           'Import data'!$J$25:$J$80, F1320,
           'Import data'!$G$25:$G$80, 'GHG emissions calculations'!$H1320,
           'Import data'!$I$25:$I$80,$E$1157),
    ""
)</f>
        <v/>
      </c>
      <c r="J1320" s="311" t="str">
        <f t="array" ref="J1320">IF(
    XLOOKUP(F1320, 'Import data'!$J$26:$J$47, 'Import data'!$M$26:$M$47, "", 0) = "Please add the region-specific supplier emission factor or choose a different region available in the IAEG database.",
    "",
    XLOOKUP(F1320, 'Import data'!$J$26:$J$47, 'Import data'!$M$26:$M$47, "", 0)
)</f>
        <v/>
      </c>
      <c r="K1320" s="311" t="str">
        <f t="array" ref="K1320">IFERROR(
    XLOOKUP(F1320,
            _xlws.FILTER('Supplier Emission'!$G$15:$G$49,
                   ('Supplier Emission'!$D$15:$D$49=H1320) * ('Supplier Emission'!$F$15:$F$49=$E$1157)),
            _xlws.FILTER('Supplier Emission'!$I$15:$I$49,
                   ('Supplier Emission'!$D$15:$D$49=H1320) * ('Supplier Emission'!$F$15:$F$49=$E$1157)),
            ""),
    "")</f>
        <v/>
      </c>
      <c r="L1320" s="311" t="str">
        <f t="array" ref="L1320">IFERROR(
    XLOOKUP(F1320,
            _xlws.FILTER('Supplier Emission'!$G$15:$G$49,
                   ('Supplier Emission'!$D$15:$D$49=H1320) * ('Supplier Emission'!$F$15:$F$49=$E$1157)),
            _xlws.FILTER('Supplier Emission'!$J$15:$J$49,
                   ('Supplier Emission'!$D$15:$D$49=H1320) * ('Supplier Emission'!$F$15:$F$49=$E$1157)),
            ""),
    "")</f>
        <v/>
      </c>
      <c r="M1320" s="311" t="str">
        <f t="array" ref="M1320">IFERROR(
    XLOOKUP(F1320,
            _xlws.FILTER('Supplier Emission'!$G$15:$G$49,
                   ('Supplier Emission'!$D$15:$D$49=H1320) * ('Supplier Emission'!$F$15:$F$49=$E$1157)),
            _xlws.FILTER('Supplier Emission'!$M$15:$M$49,
                   ('Supplier Emission'!$D$15:$D$49=H1320) * ('Supplier Emission'!$F$15:$F$49=$E$1157)),
            ""),
    "")</f>
        <v/>
      </c>
      <c r="N1320" s="311" t="str">
        <f t="array" ref="N1320">IFERROR(
    XLOOKUP(F1320,
            _xlws.FILTER('Supplier Emission'!$G$15:$G$49,
                   ('Supplier Emission'!$D$15:$D$49=H1320) * ('Supplier Emission'!$F$15:$F$49=$E$1157)),
            _xlws.FILTER('Supplier Emission'!$H$15:$H$49,
                   ('Supplier Emission'!$D$15:$D$49=H1320) * ('Supplier Emission'!$F$15:$F$49=$E$1157)),
            ""),
    "")</f>
        <v/>
      </c>
      <c r="O1320" s="311" t="str">
        <f t="array" ref="O1320">XLOOKUP(1,('Emission Factors'!$E$5:$E$488='GHG emissions calculations'!$F1320)*('Emission Factors'!$H$5:$H$488='GHG emissions calculations'!$H1320),INDEX('Emission Factors'!$E$5:$T$488,0,MATCH('GHG emissions calculations'!O$6,'Emission Factors'!$E$5:$T$5,0)),"",0)</f>
        <v/>
      </c>
      <c r="P1320" s="313" t="str">
        <f t="array" ref="P1320">IFERROR(
    INDEX('Emission Factors'!$E$5:$P$488,
          MATCH(1,
                ('Emission Factors'!$E$5:$E$488 = 'GHG emissions calculations'!$F1320) *
                ('Emission Factors'!$H$5:$H$488 = 'GHG emissions calculations'!$H1320),
                0),
          MATCH('GHG emissions calculations'!P$6,'Emission Factors'!$E$5:$P$5,0)),
    "")</f>
        <v/>
      </c>
      <c r="Q1320" s="311" t="str">
        <f t="array" ref="Q1320">IFERROR(
    IF(
        INDEX('Emission Factors'!$E$5:$P$488,
              MATCH(1,
                    ('Emission Factors'!$E$5:$E$488 = 'GHG emissions calculations'!$F1320) *
                    ('Emission Factors'!$H$5:$H$488 = 'GHG emissions calculations'!$H1320),
                    0),
              MATCH('GHG emissions calculations'!Q$6, 'Emission Factors'!$E$5:$P$5, 0)) &lt;&gt; "",
        INDEX('Emission Factors'!$E$5:$P$488,
              MATCH(1,
                    ('Emission Factors'!$E$5:$E$488 = 'GHG emissions calculations'!$F1320) *
                    ('Emission Factors'!$H$5:$H$488 = 'GHG emissions calculations'!$H1320),
                    0),
              MATCH('GHG emissions calculations'!Q$6, 'Emission Factors'!$E$5:$P$5, 0)),
        ""),
    "")</f>
        <v/>
      </c>
      <c r="R1320" s="311" t="str">
        <f t="array" ref="R1320">IFERROR(
    IF(
        INDEX('Emission Factors'!$E$5:$R$488,
              MATCH(1,
                    ('Emission Factors'!$E$5:$E$488 = 'GHG emissions calculations'!$F1320) *
                    ('Emission Factors'!$H$5:$H$488 = 'GHG emissions calculations'!$H1320),
                    0),
              MATCH('GHG emissions calculations'!R$6, 'Emission Factors'!$E$5:$R$5, 0)) &lt;&gt; "",
        INDEX('Emission Factors'!$E$5:$R$488,
              MATCH(1,
                    ('Emission Factors'!$E$5:$E$488 = 'GHG emissions calculations'!$F1320) *
                    ('Emission Factors'!$H$5:$H$488 = 'GHG emissions calculations'!$H1320),
                    0),
              MATCH('GHG emissions calculations'!R$6, 'Emission Factors'!$E$5:$R$5, 0)),
        ""),
    "")</f>
        <v/>
      </c>
      <c r="S1320" s="312">
        <f t="shared" si="2"/>
        <v>0</v>
      </c>
      <c r="T1320" s="23"/>
    </row>
    <row r="1321" ht="15.75" customHeight="1" outlineLevel="1">
      <c r="A1321" s="23"/>
      <c r="B1321" s="71"/>
      <c r="C1321" s="71"/>
      <c r="D1321" s="71"/>
      <c r="E1321" s="314"/>
      <c r="F1321" s="311" t="str">
        <f>Lists!U82</f>
        <v>Plastic-based manufactured products, unknown mass - Europe</v>
      </c>
      <c r="G1321" s="311" t="str">
        <f t="array" ref="G1321">XLOOKUP(1,('Emission Factors'!$E$5:$E$488='GHG emissions calculations'!$F1321)*('Emission Factors'!$H$5:$H$488='GHG emissions calculations'!$H1321),INDEX('Emission Factors'!$E$5:$T$488,0,MATCH('GHG emissions calculations'!G$6,'Emission Factors'!$E$5:$T$5,0)),"",0)</f>
        <v/>
      </c>
      <c r="H1321" s="311" t="s">
        <v>238</v>
      </c>
      <c r="I1321" s="312" t="str">
        <f>IF(
    SUMIFS('Import data'!$L$25:$L$80,
           'Import data'!$J$25:$J$80, F1321,
           'Import data'!$G$25:$G$80, 'GHG emissions calculations'!$H1321,
           'Import data'!$I$25:$I$80,$E$1157) &lt;&gt; 0,
    SUMIFS('Import data'!$L$25:$L$80,
           'Import data'!$J$25:$J$80, F1321,
           'Import data'!$G$25:$G$80, 'GHG emissions calculations'!$H1321,
           'Import data'!$I$25:$I$80,$E$1157),
    ""
)</f>
        <v/>
      </c>
      <c r="J1321" s="311" t="str">
        <f t="array" ref="J1321">IF(
    XLOOKUP(F1321, 'Import data'!$J$26:$J$47, 'Import data'!$M$26:$M$47, "", 0) = "Please add the region-specific supplier emission factor or choose a different region available in the IAEG database.",
    "",
    XLOOKUP(F1321, 'Import data'!$J$26:$J$47, 'Import data'!$M$26:$M$47, "", 0)
)</f>
        <v/>
      </c>
      <c r="K1321" s="311" t="str">
        <f t="array" ref="K1321">IFERROR(
    XLOOKUP(F1321,
            _xlws.FILTER('Supplier Emission'!$G$15:$G$49,
                   ('Supplier Emission'!$D$15:$D$49=H1321) * ('Supplier Emission'!$F$15:$F$49=$E$1157)),
            _xlws.FILTER('Supplier Emission'!$I$15:$I$49,
                   ('Supplier Emission'!$D$15:$D$49=H1321) * ('Supplier Emission'!$F$15:$F$49=$E$1157)),
            ""),
    "")</f>
        <v/>
      </c>
      <c r="L1321" s="311" t="str">
        <f t="array" ref="L1321">IFERROR(
    XLOOKUP(F1321,
            _xlws.FILTER('Supplier Emission'!$G$15:$G$49,
                   ('Supplier Emission'!$D$15:$D$49=H1321) * ('Supplier Emission'!$F$15:$F$49=$E$1157)),
            _xlws.FILTER('Supplier Emission'!$J$15:$J$49,
                   ('Supplier Emission'!$D$15:$D$49=H1321) * ('Supplier Emission'!$F$15:$F$49=$E$1157)),
            ""),
    "")</f>
        <v/>
      </c>
      <c r="M1321" s="311" t="str">
        <f t="array" ref="M1321">IFERROR(
    XLOOKUP(F1321,
            _xlws.FILTER('Supplier Emission'!$G$15:$G$49,
                   ('Supplier Emission'!$D$15:$D$49=H1321) * ('Supplier Emission'!$F$15:$F$49=$E$1157)),
            _xlws.FILTER('Supplier Emission'!$M$15:$M$49,
                   ('Supplier Emission'!$D$15:$D$49=H1321) * ('Supplier Emission'!$F$15:$F$49=$E$1157)),
            ""),
    "")</f>
        <v/>
      </c>
      <c r="N1321" s="311" t="str">
        <f t="array" ref="N1321">IFERROR(
    XLOOKUP(F1321,
            _xlws.FILTER('Supplier Emission'!$G$15:$G$49,
                   ('Supplier Emission'!$D$15:$D$49=H1321) * ('Supplier Emission'!$F$15:$F$49=$E$1157)),
            _xlws.FILTER('Supplier Emission'!$H$15:$H$49,
                   ('Supplier Emission'!$D$15:$D$49=H1321) * ('Supplier Emission'!$F$15:$F$49=$E$1157)),
            ""),
    "")</f>
        <v/>
      </c>
      <c r="O1321" s="311" t="str">
        <f t="array" ref="O1321">XLOOKUP(1,('Emission Factors'!$E$5:$E$488='GHG emissions calculations'!$F1321)*('Emission Factors'!$H$5:$H$488='GHG emissions calculations'!$H1321),INDEX('Emission Factors'!$E$5:$T$488,0,MATCH('GHG emissions calculations'!O$6,'Emission Factors'!$E$5:$T$5,0)),"",0)</f>
        <v/>
      </c>
      <c r="P1321" s="313" t="str">
        <f t="array" ref="P1321">IFERROR(
    INDEX('Emission Factors'!$E$5:$P$488,
          MATCH(1,
                ('Emission Factors'!$E$5:$E$488 = 'GHG emissions calculations'!$F1321) *
                ('Emission Factors'!$H$5:$H$488 = 'GHG emissions calculations'!$H1321),
                0),
          MATCH('GHG emissions calculations'!P$6,'Emission Factors'!$E$5:$P$5,0)),
    "")</f>
        <v/>
      </c>
      <c r="Q1321" s="311" t="str">
        <f t="array" ref="Q1321">IFERROR(
    IF(
        INDEX('Emission Factors'!$E$5:$P$488,
              MATCH(1,
                    ('Emission Factors'!$E$5:$E$488 = 'GHG emissions calculations'!$F1321) *
                    ('Emission Factors'!$H$5:$H$488 = 'GHG emissions calculations'!$H1321),
                    0),
              MATCH('GHG emissions calculations'!Q$6, 'Emission Factors'!$E$5:$P$5, 0)) &lt;&gt; "",
        INDEX('Emission Factors'!$E$5:$P$488,
              MATCH(1,
                    ('Emission Factors'!$E$5:$E$488 = 'GHG emissions calculations'!$F1321) *
                    ('Emission Factors'!$H$5:$H$488 = 'GHG emissions calculations'!$H1321),
                    0),
              MATCH('GHG emissions calculations'!Q$6, 'Emission Factors'!$E$5:$P$5, 0)),
        ""),
    "")</f>
        <v/>
      </c>
      <c r="R1321" s="311" t="str">
        <f t="array" ref="R1321">IFERROR(
    IF(
        INDEX('Emission Factors'!$E$5:$R$488,
              MATCH(1,
                    ('Emission Factors'!$E$5:$E$488 = 'GHG emissions calculations'!$F1321) *
                    ('Emission Factors'!$H$5:$H$488 = 'GHG emissions calculations'!$H1321),
                    0),
              MATCH('GHG emissions calculations'!R$6, 'Emission Factors'!$E$5:$R$5, 0)) &lt;&gt; "",
        INDEX('Emission Factors'!$E$5:$R$488,
              MATCH(1,
                    ('Emission Factors'!$E$5:$E$488 = 'GHG emissions calculations'!$F1321) *
                    ('Emission Factors'!$H$5:$H$488 = 'GHG emissions calculations'!$H1321),
                    0),
              MATCH('GHG emissions calculations'!R$6, 'Emission Factors'!$E$5:$R$5, 0)),
        ""),
    "")</f>
        <v/>
      </c>
      <c r="S1321" s="312">
        <f t="shared" si="2"/>
        <v>0</v>
      </c>
      <c r="T1321" s="23"/>
    </row>
    <row r="1322" ht="15.75" customHeight="1" outlineLevel="1">
      <c r="A1322" s="23"/>
      <c r="B1322" s="71"/>
      <c r="C1322" s="71"/>
      <c r="D1322" s="71"/>
      <c r="E1322" s="314"/>
      <c r="F1322" s="311" t="str">
        <f>Lists!U87</f>
        <v>Plastic-based manufactured products, unknown mass - Global or unspecified region</v>
      </c>
      <c r="G1322" s="311" t="str">
        <f t="array" ref="G1322">XLOOKUP(1,('Emission Factors'!$E$5:$E$488='GHG emissions calculations'!$F1322)*('Emission Factors'!$H$5:$H$488='GHG emissions calculations'!$H1322),INDEX('Emission Factors'!$E$5:$T$488,0,MATCH('GHG emissions calculations'!G$6,'Emission Factors'!$E$5:$T$5,0)),"",0)</f>
        <v/>
      </c>
      <c r="H1322" s="311" t="s">
        <v>238</v>
      </c>
      <c r="I1322" s="312" t="str">
        <f>IF(
    SUMIFS('Import data'!$L$25:$L$80,
           'Import data'!$J$25:$J$80, F1322,
           'Import data'!$G$25:$G$80, 'GHG emissions calculations'!$H1322,
           'Import data'!$I$25:$I$80,$E$1157) &lt;&gt; 0,
    SUMIFS('Import data'!$L$25:$L$80,
           'Import data'!$J$25:$J$80, F1322,
           'Import data'!$G$25:$G$80, 'GHG emissions calculations'!$H1322,
           'Import data'!$I$25:$I$80,$E$1157),
    ""
)</f>
        <v/>
      </c>
      <c r="J1322" s="311" t="str">
        <f t="array" ref="J1322">IF(
    XLOOKUP(F1322, 'Import data'!$J$26:$J$47, 'Import data'!$M$26:$M$47, "", 0) = "Please add the region-specific supplier emission factor or choose a different region available in the IAEG database.",
    "",
    XLOOKUP(F1322, 'Import data'!$J$26:$J$47, 'Import data'!$M$26:$M$47, "", 0)
)</f>
        <v/>
      </c>
      <c r="K1322" s="311" t="str">
        <f t="array" ref="K1322">IFERROR(
    XLOOKUP(F1322,
            _xlws.FILTER('Supplier Emission'!$G$15:$G$49,
                   ('Supplier Emission'!$D$15:$D$49=H1322) * ('Supplier Emission'!$F$15:$F$49=$E$1157)),
            _xlws.FILTER('Supplier Emission'!$I$15:$I$49,
                   ('Supplier Emission'!$D$15:$D$49=H1322) * ('Supplier Emission'!$F$15:$F$49=$E$1157)),
            ""),
    "")</f>
        <v/>
      </c>
      <c r="L1322" s="311" t="str">
        <f t="array" ref="L1322">IFERROR(
    XLOOKUP(F1322,
            _xlws.FILTER('Supplier Emission'!$G$15:$G$49,
                   ('Supplier Emission'!$D$15:$D$49=H1322) * ('Supplier Emission'!$F$15:$F$49=$E$1157)),
            _xlws.FILTER('Supplier Emission'!$J$15:$J$49,
                   ('Supplier Emission'!$D$15:$D$49=H1322) * ('Supplier Emission'!$F$15:$F$49=$E$1157)),
            ""),
    "")</f>
        <v/>
      </c>
      <c r="M1322" s="311" t="str">
        <f t="array" ref="M1322">IFERROR(
    XLOOKUP(F1322,
            _xlws.FILTER('Supplier Emission'!$G$15:$G$49,
                   ('Supplier Emission'!$D$15:$D$49=H1322) * ('Supplier Emission'!$F$15:$F$49=$E$1157)),
            _xlws.FILTER('Supplier Emission'!$M$15:$M$49,
                   ('Supplier Emission'!$D$15:$D$49=H1322) * ('Supplier Emission'!$F$15:$F$49=$E$1157)),
            ""),
    "")</f>
        <v/>
      </c>
      <c r="N1322" s="311" t="str">
        <f t="array" ref="N1322">IFERROR(
    XLOOKUP(F1322,
            _xlws.FILTER('Supplier Emission'!$G$15:$G$49,
                   ('Supplier Emission'!$D$15:$D$49=H1322) * ('Supplier Emission'!$F$15:$F$49=$E$1157)),
            _xlws.FILTER('Supplier Emission'!$H$15:$H$49,
                   ('Supplier Emission'!$D$15:$D$49=H1322) * ('Supplier Emission'!$F$15:$F$49=$E$1157)),
            ""),
    "")</f>
        <v/>
      </c>
      <c r="O1322" s="311" t="str">
        <f t="array" ref="O1322">XLOOKUP(1,('Emission Factors'!$E$5:$E$488='GHG emissions calculations'!$F1322)*('Emission Factors'!$H$5:$H$488='GHG emissions calculations'!$H1322),INDEX('Emission Factors'!$E$5:$T$488,0,MATCH('GHG emissions calculations'!O$6,'Emission Factors'!$E$5:$T$5,0)),"",0)</f>
        <v/>
      </c>
      <c r="P1322" s="313" t="str">
        <f t="array" ref="P1322">IFERROR(
    INDEX('Emission Factors'!$E$5:$P$488,
          MATCH(1,
                ('Emission Factors'!$E$5:$E$488 = 'GHG emissions calculations'!$F1322) *
                ('Emission Factors'!$H$5:$H$488 = 'GHG emissions calculations'!$H1322),
                0),
          MATCH('GHG emissions calculations'!P$6,'Emission Factors'!$E$5:$P$5,0)),
    "")</f>
        <v/>
      </c>
      <c r="Q1322" s="311" t="str">
        <f t="array" ref="Q1322">IFERROR(
    IF(
        INDEX('Emission Factors'!$E$5:$P$488,
              MATCH(1,
                    ('Emission Factors'!$E$5:$E$488 = 'GHG emissions calculations'!$F1322) *
                    ('Emission Factors'!$H$5:$H$488 = 'GHG emissions calculations'!$H1322),
                    0),
              MATCH('GHG emissions calculations'!Q$6, 'Emission Factors'!$E$5:$P$5, 0)) &lt;&gt; "",
        INDEX('Emission Factors'!$E$5:$P$488,
              MATCH(1,
                    ('Emission Factors'!$E$5:$E$488 = 'GHG emissions calculations'!$F1322) *
                    ('Emission Factors'!$H$5:$H$488 = 'GHG emissions calculations'!$H1322),
                    0),
              MATCH('GHG emissions calculations'!Q$6, 'Emission Factors'!$E$5:$P$5, 0)),
        ""),
    "")</f>
        <v/>
      </c>
      <c r="R1322" s="311" t="str">
        <f t="array" ref="R1322">IFERROR(
    IF(
        INDEX('Emission Factors'!$E$5:$R$488,
              MATCH(1,
                    ('Emission Factors'!$E$5:$E$488 = 'GHG emissions calculations'!$F1322) *
                    ('Emission Factors'!$H$5:$H$488 = 'GHG emissions calculations'!$H1322),
                    0),
              MATCH('GHG emissions calculations'!R$6, 'Emission Factors'!$E$5:$R$5, 0)) &lt;&gt; "",
        INDEX('Emission Factors'!$E$5:$R$488,
              MATCH(1,
                    ('Emission Factors'!$E$5:$E$488 = 'GHG emissions calculations'!$F1322) *
                    ('Emission Factors'!$H$5:$H$488 = 'GHG emissions calculations'!$H1322),
                    0),
              MATCH('GHG emissions calculations'!R$6, 'Emission Factors'!$E$5:$R$5, 0)),
        ""),
    "")</f>
        <v/>
      </c>
      <c r="S1322" s="312">
        <f t="shared" si="2"/>
        <v>0</v>
      </c>
      <c r="T1322" s="23"/>
    </row>
    <row r="1323" ht="15.75" customHeight="1" outlineLevel="1">
      <c r="A1323" s="23"/>
      <c r="B1323" s="71"/>
      <c r="C1323" s="71"/>
      <c r="D1323" s="71"/>
      <c r="E1323" s="314"/>
      <c r="F1323" s="311" t="str">
        <f>Lists!U86</f>
        <v>Plastic-based manufactured products, unknown mass - Middle East</v>
      </c>
      <c r="G1323" s="311" t="str">
        <f t="array" ref="G1323">XLOOKUP(1,('Emission Factors'!$E$5:$E$488='GHG emissions calculations'!$F1323)*('Emission Factors'!$H$5:$H$488='GHG emissions calculations'!$H1323),INDEX('Emission Factors'!$E$5:$T$488,0,MATCH('GHG emissions calculations'!G$6,'Emission Factors'!$E$5:$T$5,0)),"",0)</f>
        <v/>
      </c>
      <c r="H1323" s="311" t="s">
        <v>238</v>
      </c>
      <c r="I1323" s="312" t="str">
        <f>IF(
    SUMIFS('Import data'!$L$25:$L$80,
           'Import data'!$J$25:$J$80, F1323,
           'Import data'!$G$25:$G$80, 'GHG emissions calculations'!$H1323,
           'Import data'!$I$25:$I$80,$E$1157) &lt;&gt; 0,
    SUMIFS('Import data'!$L$25:$L$80,
           'Import data'!$J$25:$J$80, F1323,
           'Import data'!$G$25:$G$80, 'GHG emissions calculations'!$H1323,
           'Import data'!$I$25:$I$80,$E$1157),
    ""
)</f>
        <v/>
      </c>
      <c r="J1323" s="311" t="str">
        <f t="array" ref="J1323">IF(
    XLOOKUP(F1323, 'Import data'!$J$26:$J$47, 'Import data'!$M$26:$M$47, "", 0) = "Please add the region-specific supplier emission factor or choose a different region available in the IAEG database.",
    "",
    XLOOKUP(F1323, 'Import data'!$J$26:$J$47, 'Import data'!$M$26:$M$47, "", 0)
)</f>
        <v/>
      </c>
      <c r="K1323" s="311" t="str">
        <f t="array" ref="K1323">IFERROR(
    XLOOKUP(F1323,
            _xlws.FILTER('Supplier Emission'!$G$15:$G$49,
                   ('Supplier Emission'!$D$15:$D$49=H1323) * ('Supplier Emission'!$F$15:$F$49=$E$1157)),
            _xlws.FILTER('Supplier Emission'!$I$15:$I$49,
                   ('Supplier Emission'!$D$15:$D$49=H1323) * ('Supplier Emission'!$F$15:$F$49=$E$1157)),
            ""),
    "")</f>
        <v/>
      </c>
      <c r="L1323" s="311" t="str">
        <f t="array" ref="L1323">IFERROR(
    XLOOKUP(F1323,
            _xlws.FILTER('Supplier Emission'!$G$15:$G$49,
                   ('Supplier Emission'!$D$15:$D$49=H1323) * ('Supplier Emission'!$F$15:$F$49=$E$1157)),
            _xlws.FILTER('Supplier Emission'!$J$15:$J$49,
                   ('Supplier Emission'!$D$15:$D$49=H1323) * ('Supplier Emission'!$F$15:$F$49=$E$1157)),
            ""),
    "")</f>
        <v/>
      </c>
      <c r="M1323" s="311" t="str">
        <f t="array" ref="M1323">IFERROR(
    XLOOKUP(F1323,
            _xlws.FILTER('Supplier Emission'!$G$15:$G$49,
                   ('Supplier Emission'!$D$15:$D$49=H1323) * ('Supplier Emission'!$F$15:$F$49=$E$1157)),
            _xlws.FILTER('Supplier Emission'!$M$15:$M$49,
                   ('Supplier Emission'!$D$15:$D$49=H1323) * ('Supplier Emission'!$F$15:$F$49=$E$1157)),
            ""),
    "")</f>
        <v/>
      </c>
      <c r="N1323" s="311" t="str">
        <f t="array" ref="N1323">IFERROR(
    XLOOKUP(F1323,
            _xlws.FILTER('Supplier Emission'!$G$15:$G$49,
                   ('Supplier Emission'!$D$15:$D$49=H1323) * ('Supplier Emission'!$F$15:$F$49=$E$1157)),
            _xlws.FILTER('Supplier Emission'!$H$15:$H$49,
                   ('Supplier Emission'!$D$15:$D$49=H1323) * ('Supplier Emission'!$F$15:$F$49=$E$1157)),
            ""),
    "")</f>
        <v/>
      </c>
      <c r="O1323" s="311" t="str">
        <f t="array" ref="O1323">XLOOKUP(1,('Emission Factors'!$E$5:$E$488='GHG emissions calculations'!$F1323)*('Emission Factors'!$H$5:$H$488='GHG emissions calculations'!$H1323),INDEX('Emission Factors'!$E$5:$T$488,0,MATCH('GHG emissions calculations'!O$6,'Emission Factors'!$E$5:$T$5,0)),"",0)</f>
        <v/>
      </c>
      <c r="P1323" s="313" t="str">
        <f t="array" ref="P1323">IFERROR(
    INDEX('Emission Factors'!$E$5:$P$488,
          MATCH(1,
                ('Emission Factors'!$E$5:$E$488 = 'GHG emissions calculations'!$F1323) *
                ('Emission Factors'!$H$5:$H$488 = 'GHG emissions calculations'!$H1323),
                0),
          MATCH('GHG emissions calculations'!P$6,'Emission Factors'!$E$5:$P$5,0)),
    "")</f>
        <v/>
      </c>
      <c r="Q1323" s="311" t="str">
        <f t="array" ref="Q1323">IFERROR(
    IF(
        INDEX('Emission Factors'!$E$5:$P$488,
              MATCH(1,
                    ('Emission Factors'!$E$5:$E$488 = 'GHG emissions calculations'!$F1323) *
                    ('Emission Factors'!$H$5:$H$488 = 'GHG emissions calculations'!$H1323),
                    0),
              MATCH('GHG emissions calculations'!Q$6, 'Emission Factors'!$E$5:$P$5, 0)) &lt;&gt; "",
        INDEX('Emission Factors'!$E$5:$P$488,
              MATCH(1,
                    ('Emission Factors'!$E$5:$E$488 = 'GHG emissions calculations'!$F1323) *
                    ('Emission Factors'!$H$5:$H$488 = 'GHG emissions calculations'!$H1323),
                    0),
              MATCH('GHG emissions calculations'!Q$6, 'Emission Factors'!$E$5:$P$5, 0)),
        ""),
    "")</f>
        <v/>
      </c>
      <c r="R1323" s="311" t="str">
        <f t="array" ref="R1323">IFERROR(
    IF(
        INDEX('Emission Factors'!$E$5:$R$488,
              MATCH(1,
                    ('Emission Factors'!$E$5:$E$488 = 'GHG emissions calculations'!$F1323) *
                    ('Emission Factors'!$H$5:$H$488 = 'GHG emissions calculations'!$H1323),
                    0),
              MATCH('GHG emissions calculations'!R$6, 'Emission Factors'!$E$5:$R$5, 0)) &lt;&gt; "",
        INDEX('Emission Factors'!$E$5:$R$488,
              MATCH(1,
                    ('Emission Factors'!$E$5:$E$488 = 'GHG emissions calculations'!$F1323) *
                    ('Emission Factors'!$H$5:$H$488 = 'GHG emissions calculations'!$H1323),
                    0),
              MATCH('GHG emissions calculations'!R$6, 'Emission Factors'!$E$5:$R$5, 0)),
        ""),
    "")</f>
        <v/>
      </c>
      <c r="S1323" s="312">
        <f t="shared" si="2"/>
        <v>0</v>
      </c>
      <c r="T1323" s="23"/>
    </row>
    <row r="1324" ht="15.75" customHeight="1" outlineLevel="1">
      <c r="A1324" s="23"/>
      <c r="B1324" s="71"/>
      <c r="C1324" s="71"/>
      <c r="D1324" s="71"/>
      <c r="E1324" s="314"/>
      <c r="F1324" s="311" t="str">
        <f>Lists!U85</f>
        <v>Plastic-based manufactured products, unknown mass - Oceania</v>
      </c>
      <c r="G1324" s="311" t="str">
        <f t="array" ref="G1324">XLOOKUP(1,('Emission Factors'!$E$5:$E$488='GHG emissions calculations'!$F1324)*('Emission Factors'!$H$5:$H$488='GHG emissions calculations'!$H1324),INDEX('Emission Factors'!$E$5:$T$488,0,MATCH('GHG emissions calculations'!G$6,'Emission Factors'!$E$5:$T$5,0)),"",0)</f>
        <v/>
      </c>
      <c r="H1324" s="311" t="s">
        <v>238</v>
      </c>
      <c r="I1324" s="312" t="str">
        <f>IF(
    SUMIFS('Import data'!$L$25:$L$80,
           'Import data'!$J$25:$J$80, F1324,
           'Import data'!$G$25:$G$80, 'GHG emissions calculations'!$H1324,
           'Import data'!$I$25:$I$80,$E$1157) &lt;&gt; 0,
    SUMIFS('Import data'!$L$25:$L$80,
           'Import data'!$J$25:$J$80, F1324,
           'Import data'!$G$25:$G$80, 'GHG emissions calculations'!$H1324,
           'Import data'!$I$25:$I$80,$E$1157),
    ""
)</f>
        <v/>
      </c>
      <c r="J1324" s="311" t="str">
        <f t="array" ref="J1324">IF(
    XLOOKUP(F1324, 'Import data'!$J$26:$J$47, 'Import data'!$M$26:$M$47, "", 0) = "Please add the region-specific supplier emission factor or choose a different region available in the IAEG database.",
    "",
    XLOOKUP(F1324, 'Import data'!$J$26:$J$47, 'Import data'!$M$26:$M$47, "", 0)
)</f>
        <v/>
      </c>
      <c r="K1324" s="311" t="str">
        <f t="array" ref="K1324">IFERROR(
    XLOOKUP(F1324,
            _xlws.FILTER('Supplier Emission'!$G$15:$G$49,
                   ('Supplier Emission'!$D$15:$D$49=H1324) * ('Supplier Emission'!$F$15:$F$49=$E$1157)),
            _xlws.FILTER('Supplier Emission'!$I$15:$I$49,
                   ('Supplier Emission'!$D$15:$D$49=H1324) * ('Supplier Emission'!$F$15:$F$49=$E$1157)),
            ""),
    "")</f>
        <v/>
      </c>
      <c r="L1324" s="311" t="str">
        <f t="array" ref="L1324">IFERROR(
    XLOOKUP(F1324,
            _xlws.FILTER('Supplier Emission'!$G$15:$G$49,
                   ('Supplier Emission'!$D$15:$D$49=H1324) * ('Supplier Emission'!$F$15:$F$49=$E$1157)),
            _xlws.FILTER('Supplier Emission'!$J$15:$J$49,
                   ('Supplier Emission'!$D$15:$D$49=H1324) * ('Supplier Emission'!$F$15:$F$49=$E$1157)),
            ""),
    "")</f>
        <v/>
      </c>
      <c r="M1324" s="311" t="str">
        <f t="array" ref="M1324">IFERROR(
    XLOOKUP(F1324,
            _xlws.FILTER('Supplier Emission'!$G$15:$G$49,
                   ('Supplier Emission'!$D$15:$D$49=H1324) * ('Supplier Emission'!$F$15:$F$49=$E$1157)),
            _xlws.FILTER('Supplier Emission'!$M$15:$M$49,
                   ('Supplier Emission'!$D$15:$D$49=H1324) * ('Supplier Emission'!$F$15:$F$49=$E$1157)),
            ""),
    "")</f>
        <v/>
      </c>
      <c r="N1324" s="311" t="str">
        <f t="array" ref="N1324">IFERROR(
    XLOOKUP(F1324,
            _xlws.FILTER('Supplier Emission'!$G$15:$G$49,
                   ('Supplier Emission'!$D$15:$D$49=H1324) * ('Supplier Emission'!$F$15:$F$49=$E$1157)),
            _xlws.FILTER('Supplier Emission'!$H$15:$H$49,
                   ('Supplier Emission'!$D$15:$D$49=H1324) * ('Supplier Emission'!$F$15:$F$49=$E$1157)),
            ""),
    "")</f>
        <v/>
      </c>
      <c r="O1324" s="311" t="str">
        <f t="array" ref="O1324">XLOOKUP(1,('Emission Factors'!$E$5:$E$488='GHG emissions calculations'!$F1324)*('Emission Factors'!$H$5:$H$488='GHG emissions calculations'!$H1324),INDEX('Emission Factors'!$E$5:$T$488,0,MATCH('GHG emissions calculations'!O$6,'Emission Factors'!$E$5:$T$5,0)),"",0)</f>
        <v/>
      </c>
      <c r="P1324" s="313" t="str">
        <f t="array" ref="P1324">IFERROR(
    INDEX('Emission Factors'!$E$5:$P$488,
          MATCH(1,
                ('Emission Factors'!$E$5:$E$488 = 'GHG emissions calculations'!$F1324) *
                ('Emission Factors'!$H$5:$H$488 = 'GHG emissions calculations'!$H1324),
                0),
          MATCH('GHG emissions calculations'!P$6,'Emission Factors'!$E$5:$P$5,0)),
    "")</f>
        <v/>
      </c>
      <c r="Q1324" s="311" t="str">
        <f t="array" ref="Q1324">IFERROR(
    IF(
        INDEX('Emission Factors'!$E$5:$P$488,
              MATCH(1,
                    ('Emission Factors'!$E$5:$E$488 = 'GHG emissions calculations'!$F1324) *
                    ('Emission Factors'!$H$5:$H$488 = 'GHG emissions calculations'!$H1324),
                    0),
              MATCH('GHG emissions calculations'!Q$6, 'Emission Factors'!$E$5:$P$5, 0)) &lt;&gt; "",
        INDEX('Emission Factors'!$E$5:$P$488,
              MATCH(1,
                    ('Emission Factors'!$E$5:$E$488 = 'GHG emissions calculations'!$F1324) *
                    ('Emission Factors'!$H$5:$H$488 = 'GHG emissions calculations'!$H1324),
                    0),
              MATCH('GHG emissions calculations'!Q$6, 'Emission Factors'!$E$5:$P$5, 0)),
        ""),
    "")</f>
        <v/>
      </c>
      <c r="R1324" s="311" t="str">
        <f t="array" ref="R1324">IFERROR(
    IF(
        INDEX('Emission Factors'!$E$5:$R$488,
              MATCH(1,
                    ('Emission Factors'!$E$5:$E$488 = 'GHG emissions calculations'!$F1324) *
                    ('Emission Factors'!$H$5:$H$488 = 'GHG emissions calculations'!$H1324),
                    0),
              MATCH('GHG emissions calculations'!R$6, 'Emission Factors'!$E$5:$R$5, 0)) &lt;&gt; "",
        INDEX('Emission Factors'!$E$5:$R$488,
              MATCH(1,
                    ('Emission Factors'!$E$5:$E$488 = 'GHG emissions calculations'!$F1324) *
                    ('Emission Factors'!$H$5:$H$488 = 'GHG emissions calculations'!$H1324),
                    0),
              MATCH('GHG emissions calculations'!R$6, 'Emission Factors'!$E$5:$R$5, 0)),
        ""),
    "")</f>
        <v/>
      </c>
      <c r="S1324" s="312">
        <f t="shared" si="2"/>
        <v>0</v>
      </c>
      <c r="T1324" s="23"/>
    </row>
    <row r="1325" ht="15.75" customHeight="1" outlineLevel="1">
      <c r="A1325" s="23"/>
      <c r="B1325" s="71"/>
      <c r="C1325" s="71"/>
      <c r="D1325" s="71"/>
      <c r="E1325" s="314"/>
      <c r="F1325" s="311" t="str">
        <f>Lists!V132</f>
        <v>Polycarbonate (PC), any process - Africa</v>
      </c>
      <c r="G1325" s="311" t="str">
        <f t="array" ref="G1325">XLOOKUP(1,('Emission Factors'!$E$5:$E$488='GHG emissions calculations'!$F1325)*('Emission Factors'!$H$5:$H$488='GHG emissions calculations'!$H1325),INDEX('Emission Factors'!$E$5:$T$488,0,MATCH('GHG emissions calculations'!G$6,'Emission Factors'!$E$5:$T$5,0)),"",0)</f>
        <v/>
      </c>
      <c r="H1325" s="311" t="s">
        <v>237</v>
      </c>
      <c r="I1325" s="312" t="str">
        <f>IF(
    SUMIFS('Import data'!$L$25:$L$80,
           'Import data'!$J$25:$J$80, F1325,
           'Import data'!$G$25:$G$80, 'GHG emissions calculations'!$H1325,
           'Import data'!$I$25:$I$80,$E$1157) &lt;&gt; 0,
    SUMIFS('Import data'!$L$25:$L$80,
           'Import data'!$J$25:$J$80, F1325,
           'Import data'!$G$25:$G$80, 'GHG emissions calculations'!$H1325,
           'Import data'!$I$25:$I$80,$E$1157),
    ""
)</f>
        <v/>
      </c>
      <c r="J1325" s="311" t="str">
        <f t="array" ref="J1325">IF(
    XLOOKUP(F1325, 'Import data'!$J$26:$J$47, 'Import data'!$M$26:$M$47, "", 0) = "Please add the region-specific supplier emission factor or choose a different region available in the IAEG database.",
    "",
    XLOOKUP(F1325, 'Import data'!$J$26:$J$47, 'Import data'!$M$26:$M$47, "", 0)
)</f>
        <v/>
      </c>
      <c r="K1325" s="311" t="str">
        <f t="array" ref="K1325">IFERROR(
    XLOOKUP(F1325,
            _xlws.FILTER('Supplier Emission'!$G$15:$G$49,
                   ('Supplier Emission'!$D$15:$D$49=H1325) * ('Supplier Emission'!$F$15:$F$49=$E$1157)),
            _xlws.FILTER('Supplier Emission'!$I$15:$I$49,
                   ('Supplier Emission'!$D$15:$D$49=H1325) * ('Supplier Emission'!$F$15:$F$49=$E$1157)),
            ""),
    "")</f>
        <v/>
      </c>
      <c r="L1325" s="311" t="str">
        <f t="array" ref="L1325">IFERROR(
    XLOOKUP(F1325,
            _xlws.FILTER('Supplier Emission'!$G$15:$G$49,
                   ('Supplier Emission'!$D$15:$D$49=H1325) * ('Supplier Emission'!$F$15:$F$49=$E$1157)),
            _xlws.FILTER('Supplier Emission'!$J$15:$J$49,
                   ('Supplier Emission'!$D$15:$D$49=H1325) * ('Supplier Emission'!$F$15:$F$49=$E$1157)),
            ""),
    "")</f>
        <v/>
      </c>
      <c r="M1325" s="311" t="str">
        <f t="array" ref="M1325">IFERROR(
    XLOOKUP(F1325,
            _xlws.FILTER('Supplier Emission'!$G$15:$G$49,
                   ('Supplier Emission'!$D$15:$D$49=H1325) * ('Supplier Emission'!$F$15:$F$49=$E$1157)),
            _xlws.FILTER('Supplier Emission'!$M$15:$M$49,
                   ('Supplier Emission'!$D$15:$D$49=H1325) * ('Supplier Emission'!$F$15:$F$49=$E$1157)),
            ""),
    "")</f>
        <v/>
      </c>
      <c r="N1325" s="311" t="str">
        <f t="array" ref="N1325">IFERROR(
    XLOOKUP(F1325,
            _xlws.FILTER('Supplier Emission'!$G$15:$G$49,
                   ('Supplier Emission'!$D$15:$D$49=H1325) * ('Supplier Emission'!$F$15:$F$49=$E$1157)),
            _xlws.FILTER('Supplier Emission'!$H$15:$H$49,
                   ('Supplier Emission'!$D$15:$D$49=H1325) * ('Supplier Emission'!$F$15:$F$49=$E$1157)),
            ""),
    "")</f>
        <v/>
      </c>
      <c r="O1325" s="311" t="str">
        <f t="array" ref="O1325">XLOOKUP(1,('Emission Factors'!$E$5:$E$488='GHG emissions calculations'!$F1325)*('Emission Factors'!$H$5:$H$488='GHG emissions calculations'!$H1325),INDEX('Emission Factors'!$E$5:$T$488,0,MATCH('GHG emissions calculations'!O$6,'Emission Factors'!$E$5:$T$5,0)),"",0)</f>
        <v/>
      </c>
      <c r="P1325" s="313" t="str">
        <f t="array" ref="P1325">IFERROR(
    INDEX('Emission Factors'!$E$5:$P$488,
          MATCH(1,
                ('Emission Factors'!$E$5:$E$488 = 'GHG emissions calculations'!$F1325) *
                ('Emission Factors'!$H$5:$H$488 = 'GHG emissions calculations'!$H1325),
                0),
          MATCH('GHG emissions calculations'!P$6,'Emission Factors'!$E$5:$P$5,0)),
    "")</f>
        <v/>
      </c>
      <c r="Q1325" s="311" t="str">
        <f t="array" ref="Q1325">IFERROR(
    IF(
        INDEX('Emission Factors'!$E$5:$P$488,
              MATCH(1,
                    ('Emission Factors'!$E$5:$E$488 = 'GHG emissions calculations'!$F1325) *
                    ('Emission Factors'!$H$5:$H$488 = 'GHG emissions calculations'!$H1325),
                    0),
              MATCH('GHG emissions calculations'!Q$6, 'Emission Factors'!$E$5:$P$5, 0)) &lt;&gt; "",
        INDEX('Emission Factors'!$E$5:$P$488,
              MATCH(1,
                    ('Emission Factors'!$E$5:$E$488 = 'GHG emissions calculations'!$F1325) *
                    ('Emission Factors'!$H$5:$H$488 = 'GHG emissions calculations'!$H1325),
                    0),
              MATCH('GHG emissions calculations'!Q$6, 'Emission Factors'!$E$5:$P$5, 0)),
        ""),
    "")</f>
        <v/>
      </c>
      <c r="R1325" s="311" t="str">
        <f t="array" ref="R1325">IFERROR(
    IF(
        INDEX('Emission Factors'!$E$5:$R$488,
              MATCH(1,
                    ('Emission Factors'!$E$5:$E$488 = 'GHG emissions calculations'!$F1325) *
                    ('Emission Factors'!$H$5:$H$488 = 'GHG emissions calculations'!$H1325),
                    0),
              MATCH('GHG emissions calculations'!R$6, 'Emission Factors'!$E$5:$R$5, 0)) &lt;&gt; "",
        INDEX('Emission Factors'!$E$5:$R$488,
              MATCH(1,
                    ('Emission Factors'!$E$5:$E$488 = 'GHG emissions calculations'!$F1325) *
                    ('Emission Factors'!$H$5:$H$488 = 'GHG emissions calculations'!$H1325),
                    0),
              MATCH('GHG emissions calculations'!R$6, 'Emission Factors'!$E$5:$R$5, 0)),
        ""),
    "")</f>
        <v/>
      </c>
      <c r="S1325" s="312">
        <f t="shared" si="2"/>
        <v>0</v>
      </c>
      <c r="T1325" s="23"/>
    </row>
    <row r="1326" ht="15.75" customHeight="1" outlineLevel="1">
      <c r="A1326" s="23"/>
      <c r="B1326" s="71"/>
      <c r="C1326" s="71"/>
      <c r="D1326" s="71"/>
      <c r="E1326" s="314"/>
      <c r="F1326" s="311" t="str">
        <f>Lists!V130</f>
        <v>Polycarbonate (PC), any process - America</v>
      </c>
      <c r="G1326" s="311" t="str">
        <f t="array" ref="G1326">XLOOKUP(1,('Emission Factors'!$E$5:$E$488='GHG emissions calculations'!$F1326)*('Emission Factors'!$H$5:$H$488='GHG emissions calculations'!$H1326),INDEX('Emission Factors'!$E$5:$T$488,0,MATCH('GHG emissions calculations'!G$6,'Emission Factors'!$E$5:$T$5,0)),"",0)</f>
        <v/>
      </c>
      <c r="H1326" s="311" t="s">
        <v>237</v>
      </c>
      <c r="I1326" s="312" t="str">
        <f>IF(
    SUMIFS('Import data'!$L$25:$L$80,
           'Import data'!$J$25:$J$80, F1326,
           'Import data'!$G$25:$G$80, 'GHG emissions calculations'!$H1326,
           'Import data'!$I$25:$I$80,$E$1157) &lt;&gt; 0,
    SUMIFS('Import data'!$L$25:$L$80,
           'Import data'!$J$25:$J$80, F1326,
           'Import data'!$G$25:$G$80, 'GHG emissions calculations'!$H1326,
           'Import data'!$I$25:$I$80,$E$1157),
    ""
)</f>
        <v/>
      </c>
      <c r="J1326" s="311" t="str">
        <f t="array" ref="J1326">IF(
    XLOOKUP(F1326, 'Import data'!$J$26:$J$47, 'Import data'!$M$26:$M$47, "", 0) = "Please add the region-specific supplier emission factor or choose a different region available in the IAEG database.",
    "",
    XLOOKUP(F1326, 'Import data'!$J$26:$J$47, 'Import data'!$M$26:$M$47, "", 0)
)</f>
        <v/>
      </c>
      <c r="K1326" s="311" t="str">
        <f t="array" ref="K1326">IFERROR(
    XLOOKUP(F1326,
            _xlws.FILTER('Supplier Emission'!$G$15:$G$49,
                   ('Supplier Emission'!$D$15:$D$49=H1326) * ('Supplier Emission'!$F$15:$F$49=$E$1157)),
            _xlws.FILTER('Supplier Emission'!$I$15:$I$49,
                   ('Supplier Emission'!$D$15:$D$49=H1326) * ('Supplier Emission'!$F$15:$F$49=$E$1157)),
            ""),
    "")</f>
        <v/>
      </c>
      <c r="L1326" s="311" t="str">
        <f t="array" ref="L1326">IFERROR(
    XLOOKUP(F1326,
            _xlws.FILTER('Supplier Emission'!$G$15:$G$49,
                   ('Supplier Emission'!$D$15:$D$49=H1326) * ('Supplier Emission'!$F$15:$F$49=$E$1157)),
            _xlws.FILTER('Supplier Emission'!$J$15:$J$49,
                   ('Supplier Emission'!$D$15:$D$49=H1326) * ('Supplier Emission'!$F$15:$F$49=$E$1157)),
            ""),
    "")</f>
        <v/>
      </c>
      <c r="M1326" s="311" t="str">
        <f t="array" ref="M1326">IFERROR(
    XLOOKUP(F1326,
            _xlws.FILTER('Supplier Emission'!$G$15:$G$49,
                   ('Supplier Emission'!$D$15:$D$49=H1326) * ('Supplier Emission'!$F$15:$F$49=$E$1157)),
            _xlws.FILTER('Supplier Emission'!$M$15:$M$49,
                   ('Supplier Emission'!$D$15:$D$49=H1326) * ('Supplier Emission'!$F$15:$F$49=$E$1157)),
            ""),
    "")</f>
        <v/>
      </c>
      <c r="N1326" s="311" t="str">
        <f t="array" ref="N1326">IFERROR(
    XLOOKUP(F1326,
            _xlws.FILTER('Supplier Emission'!$G$15:$G$49,
                   ('Supplier Emission'!$D$15:$D$49=H1326) * ('Supplier Emission'!$F$15:$F$49=$E$1157)),
            _xlws.FILTER('Supplier Emission'!$H$15:$H$49,
                   ('Supplier Emission'!$D$15:$D$49=H1326) * ('Supplier Emission'!$F$15:$F$49=$E$1157)),
            ""),
    "")</f>
        <v/>
      </c>
      <c r="O1326" s="311" t="str">
        <f t="array" ref="O1326">XLOOKUP(1,('Emission Factors'!$E$5:$E$488='GHG emissions calculations'!$F1326)*('Emission Factors'!$H$5:$H$488='GHG emissions calculations'!$H1326),INDEX('Emission Factors'!$E$5:$T$488,0,MATCH('GHG emissions calculations'!O$6,'Emission Factors'!$E$5:$T$5,0)),"",0)</f>
        <v/>
      </c>
      <c r="P1326" s="313" t="str">
        <f t="array" ref="P1326">IFERROR(
    INDEX('Emission Factors'!$E$5:$P$488,
          MATCH(1,
                ('Emission Factors'!$E$5:$E$488 = 'GHG emissions calculations'!$F1326) *
                ('Emission Factors'!$H$5:$H$488 = 'GHG emissions calculations'!$H1326),
                0),
          MATCH('GHG emissions calculations'!P$6,'Emission Factors'!$E$5:$P$5,0)),
    "")</f>
        <v/>
      </c>
      <c r="Q1326" s="311" t="str">
        <f t="array" ref="Q1326">IFERROR(
    IF(
        INDEX('Emission Factors'!$E$5:$P$488,
              MATCH(1,
                    ('Emission Factors'!$E$5:$E$488 = 'GHG emissions calculations'!$F1326) *
                    ('Emission Factors'!$H$5:$H$488 = 'GHG emissions calculations'!$H1326),
                    0),
              MATCH('GHG emissions calculations'!Q$6, 'Emission Factors'!$E$5:$P$5, 0)) &lt;&gt; "",
        INDEX('Emission Factors'!$E$5:$P$488,
              MATCH(1,
                    ('Emission Factors'!$E$5:$E$488 = 'GHG emissions calculations'!$F1326) *
                    ('Emission Factors'!$H$5:$H$488 = 'GHG emissions calculations'!$H1326),
                    0),
              MATCH('GHG emissions calculations'!Q$6, 'Emission Factors'!$E$5:$P$5, 0)),
        ""),
    "")</f>
        <v/>
      </c>
      <c r="R1326" s="311" t="str">
        <f t="array" ref="R1326">IFERROR(
    IF(
        INDEX('Emission Factors'!$E$5:$R$488,
              MATCH(1,
                    ('Emission Factors'!$E$5:$E$488 = 'GHG emissions calculations'!$F1326) *
                    ('Emission Factors'!$H$5:$H$488 = 'GHG emissions calculations'!$H1326),
                    0),
              MATCH('GHG emissions calculations'!R$6, 'Emission Factors'!$E$5:$R$5, 0)) &lt;&gt; "",
        INDEX('Emission Factors'!$E$5:$R$488,
              MATCH(1,
                    ('Emission Factors'!$E$5:$E$488 = 'GHG emissions calculations'!$F1326) *
                    ('Emission Factors'!$H$5:$H$488 = 'GHG emissions calculations'!$H1326),
                    0),
              MATCH('GHG emissions calculations'!R$6, 'Emission Factors'!$E$5:$R$5, 0)),
        ""),
    "")</f>
        <v/>
      </c>
      <c r="S1326" s="312">
        <f t="shared" si="2"/>
        <v>0</v>
      </c>
      <c r="T1326" s="23"/>
    </row>
    <row r="1327" ht="15.75" customHeight="1" outlineLevel="1">
      <c r="A1327" s="23"/>
      <c r="B1327" s="71"/>
      <c r="C1327" s="71"/>
      <c r="D1327" s="71"/>
      <c r="E1327" s="314"/>
      <c r="F1327" s="311" t="str">
        <f>Lists!V133</f>
        <v>Polycarbonate (PC), any process - Asia</v>
      </c>
      <c r="G1327" s="311" t="str">
        <f t="array" ref="G1327">XLOOKUP(1,('Emission Factors'!$E$5:$E$488='GHG emissions calculations'!$F1327)*('Emission Factors'!$H$5:$H$488='GHG emissions calculations'!$H1327),INDEX('Emission Factors'!$E$5:$T$488,0,MATCH('GHG emissions calculations'!G$6,'Emission Factors'!$E$5:$T$5,0)),"",0)</f>
        <v/>
      </c>
      <c r="H1327" s="311" t="s">
        <v>237</v>
      </c>
      <c r="I1327" s="312" t="str">
        <f>IF(
    SUMIFS('Import data'!$L$25:$L$80,
           'Import data'!$J$25:$J$80, F1327,
           'Import data'!$G$25:$G$80, 'GHG emissions calculations'!$H1327,
           'Import data'!$I$25:$I$80,$E$1157) &lt;&gt; 0,
    SUMIFS('Import data'!$L$25:$L$80,
           'Import data'!$J$25:$J$80, F1327,
           'Import data'!$G$25:$G$80, 'GHG emissions calculations'!$H1327,
           'Import data'!$I$25:$I$80,$E$1157),
    ""
)</f>
        <v/>
      </c>
      <c r="J1327" s="311" t="str">
        <f t="array" ref="J1327">IF(
    XLOOKUP(F1327, 'Import data'!$J$26:$J$47, 'Import data'!$M$26:$M$47, "", 0) = "Please add the region-specific supplier emission factor or choose a different region available in the IAEG database.",
    "",
    XLOOKUP(F1327, 'Import data'!$J$26:$J$47, 'Import data'!$M$26:$M$47, "", 0)
)</f>
        <v/>
      </c>
      <c r="K1327" s="311" t="str">
        <f t="array" ref="K1327">IFERROR(
    XLOOKUP(F1327,
            _xlws.FILTER('Supplier Emission'!$G$15:$G$49,
                   ('Supplier Emission'!$D$15:$D$49=H1327) * ('Supplier Emission'!$F$15:$F$49=$E$1157)),
            _xlws.FILTER('Supplier Emission'!$I$15:$I$49,
                   ('Supplier Emission'!$D$15:$D$49=H1327) * ('Supplier Emission'!$F$15:$F$49=$E$1157)),
            ""),
    "")</f>
        <v/>
      </c>
      <c r="L1327" s="311" t="str">
        <f t="array" ref="L1327">IFERROR(
    XLOOKUP(F1327,
            _xlws.FILTER('Supplier Emission'!$G$15:$G$49,
                   ('Supplier Emission'!$D$15:$D$49=H1327) * ('Supplier Emission'!$F$15:$F$49=$E$1157)),
            _xlws.FILTER('Supplier Emission'!$J$15:$J$49,
                   ('Supplier Emission'!$D$15:$D$49=H1327) * ('Supplier Emission'!$F$15:$F$49=$E$1157)),
            ""),
    "")</f>
        <v/>
      </c>
      <c r="M1327" s="311" t="str">
        <f t="array" ref="M1327">IFERROR(
    XLOOKUP(F1327,
            _xlws.FILTER('Supplier Emission'!$G$15:$G$49,
                   ('Supplier Emission'!$D$15:$D$49=H1327) * ('Supplier Emission'!$F$15:$F$49=$E$1157)),
            _xlws.FILTER('Supplier Emission'!$M$15:$M$49,
                   ('Supplier Emission'!$D$15:$D$49=H1327) * ('Supplier Emission'!$F$15:$F$49=$E$1157)),
            ""),
    "")</f>
        <v/>
      </c>
      <c r="N1327" s="311" t="str">
        <f t="array" ref="N1327">IFERROR(
    XLOOKUP(F1327,
            _xlws.FILTER('Supplier Emission'!$G$15:$G$49,
                   ('Supplier Emission'!$D$15:$D$49=H1327) * ('Supplier Emission'!$F$15:$F$49=$E$1157)),
            _xlws.FILTER('Supplier Emission'!$H$15:$H$49,
                   ('Supplier Emission'!$D$15:$D$49=H1327) * ('Supplier Emission'!$F$15:$F$49=$E$1157)),
            ""),
    "")</f>
        <v/>
      </c>
      <c r="O1327" s="311" t="str">
        <f t="array" ref="O1327">XLOOKUP(1,('Emission Factors'!$E$5:$E$488='GHG emissions calculations'!$F1327)*('Emission Factors'!$H$5:$H$488='GHG emissions calculations'!$H1327),INDEX('Emission Factors'!$E$5:$T$488,0,MATCH('GHG emissions calculations'!O$6,'Emission Factors'!$E$5:$T$5,0)),"",0)</f>
        <v/>
      </c>
      <c r="P1327" s="313" t="str">
        <f t="array" ref="P1327">IFERROR(
    INDEX('Emission Factors'!$E$5:$P$488,
          MATCH(1,
                ('Emission Factors'!$E$5:$E$488 = 'GHG emissions calculations'!$F1327) *
                ('Emission Factors'!$H$5:$H$488 = 'GHG emissions calculations'!$H1327),
                0),
          MATCH('GHG emissions calculations'!P$6,'Emission Factors'!$E$5:$P$5,0)),
    "")</f>
        <v/>
      </c>
      <c r="Q1327" s="311" t="str">
        <f t="array" ref="Q1327">IFERROR(
    IF(
        INDEX('Emission Factors'!$E$5:$P$488,
              MATCH(1,
                    ('Emission Factors'!$E$5:$E$488 = 'GHG emissions calculations'!$F1327) *
                    ('Emission Factors'!$H$5:$H$488 = 'GHG emissions calculations'!$H1327),
                    0),
              MATCH('GHG emissions calculations'!Q$6, 'Emission Factors'!$E$5:$P$5, 0)) &lt;&gt; "",
        INDEX('Emission Factors'!$E$5:$P$488,
              MATCH(1,
                    ('Emission Factors'!$E$5:$E$488 = 'GHG emissions calculations'!$F1327) *
                    ('Emission Factors'!$H$5:$H$488 = 'GHG emissions calculations'!$H1327),
                    0),
              MATCH('GHG emissions calculations'!Q$6, 'Emission Factors'!$E$5:$P$5, 0)),
        ""),
    "")</f>
        <v/>
      </c>
      <c r="R1327" s="311" t="str">
        <f t="array" ref="R1327">IFERROR(
    IF(
        INDEX('Emission Factors'!$E$5:$R$488,
              MATCH(1,
                    ('Emission Factors'!$E$5:$E$488 = 'GHG emissions calculations'!$F1327) *
                    ('Emission Factors'!$H$5:$H$488 = 'GHG emissions calculations'!$H1327),
                    0),
              MATCH('GHG emissions calculations'!R$6, 'Emission Factors'!$E$5:$R$5, 0)) &lt;&gt; "",
        INDEX('Emission Factors'!$E$5:$R$488,
              MATCH(1,
                    ('Emission Factors'!$E$5:$E$488 = 'GHG emissions calculations'!$F1327) *
                    ('Emission Factors'!$H$5:$H$488 = 'GHG emissions calculations'!$H1327),
                    0),
              MATCH('GHG emissions calculations'!R$6, 'Emission Factors'!$E$5:$R$5, 0)),
        ""),
    "")</f>
        <v/>
      </c>
      <c r="S1327" s="312">
        <f t="shared" si="2"/>
        <v>0</v>
      </c>
      <c r="T1327" s="23"/>
    </row>
    <row r="1328" ht="15.75" customHeight="1" outlineLevel="1">
      <c r="A1328" s="23"/>
      <c r="B1328" s="71"/>
      <c r="C1328" s="71"/>
      <c r="D1328" s="71"/>
      <c r="E1328" s="314"/>
      <c r="F1328" s="311" t="str">
        <f>Lists!V131</f>
        <v>Polycarbonate (PC), any process - Europe</v>
      </c>
      <c r="G1328" s="311">
        <f t="array" ref="G1328">XLOOKUP(1,('Emission Factors'!$E$5:$E$488='GHG emissions calculations'!$F1328)*('Emission Factors'!$H$5:$H$488='GHG emissions calculations'!$H1328),INDEX('Emission Factors'!$E$5:$T$488,0,MATCH('GHG emissions calculations'!G$6,'Emission Factors'!$E$5:$T$5,0)),"",0)</f>
        <v>3</v>
      </c>
      <c r="H1328" s="311" t="s">
        <v>237</v>
      </c>
      <c r="I1328" s="312" t="str">
        <f>IF(
    SUMIFS('Import data'!$L$25:$L$80,
           'Import data'!$J$25:$J$80, F1328,
           'Import data'!$G$25:$G$80, 'GHG emissions calculations'!$H1328,
           'Import data'!$I$25:$I$80,$E$1157) &lt;&gt; 0,
    SUMIFS('Import data'!$L$25:$L$80,
           'Import data'!$J$25:$J$80, F1328,
           'Import data'!$G$25:$G$80, 'GHG emissions calculations'!$H1328,
           'Import data'!$I$25:$I$80,$E$1157),
    ""
)</f>
        <v/>
      </c>
      <c r="J1328" s="311" t="str">
        <f t="array" ref="J1328">IF(
    XLOOKUP(F1328, 'Import data'!$J$26:$J$47, 'Import data'!$M$26:$M$47, "", 0) = "Please add the region-specific supplier emission factor or choose a different region available in the IAEG database.",
    "",
    XLOOKUP(F1328, 'Import data'!$J$26:$J$47, 'Import data'!$M$26:$M$47, "", 0)
)</f>
        <v/>
      </c>
      <c r="K1328" s="311" t="str">
        <f t="array" ref="K1328">IFERROR(
    XLOOKUP(F1328,
            _xlws.FILTER('Supplier Emission'!$G$15:$G$49,
                   ('Supplier Emission'!$D$15:$D$49=H1328) * ('Supplier Emission'!$F$15:$F$49=$E$1157)),
            _xlws.FILTER('Supplier Emission'!$I$15:$I$49,
                   ('Supplier Emission'!$D$15:$D$49=H1328) * ('Supplier Emission'!$F$15:$F$49=$E$1157)),
            ""),
    "")</f>
        <v/>
      </c>
      <c r="L1328" s="311" t="str">
        <f t="array" ref="L1328">IFERROR(
    XLOOKUP(F1328,
            _xlws.FILTER('Supplier Emission'!$G$15:$G$49,
                   ('Supplier Emission'!$D$15:$D$49=H1328) * ('Supplier Emission'!$F$15:$F$49=$E$1157)),
            _xlws.FILTER('Supplier Emission'!$J$15:$J$49,
                   ('Supplier Emission'!$D$15:$D$49=H1328) * ('Supplier Emission'!$F$15:$F$49=$E$1157)),
            ""),
    "")</f>
        <v/>
      </c>
      <c r="M1328" s="311" t="str">
        <f t="array" ref="M1328">IFERROR(
    XLOOKUP(F1328,
            _xlws.FILTER('Supplier Emission'!$G$15:$G$49,
                   ('Supplier Emission'!$D$15:$D$49=H1328) * ('Supplier Emission'!$F$15:$F$49=$E$1157)),
            _xlws.FILTER('Supplier Emission'!$M$15:$M$49,
                   ('Supplier Emission'!$D$15:$D$49=H1328) * ('Supplier Emission'!$F$15:$F$49=$E$1157)),
            ""),
    "")</f>
        <v/>
      </c>
      <c r="N1328" s="311" t="str">
        <f t="array" ref="N1328">IFERROR(
    XLOOKUP(F1328,
            _xlws.FILTER('Supplier Emission'!$G$15:$G$49,
                   ('Supplier Emission'!$D$15:$D$49=H1328) * ('Supplier Emission'!$F$15:$F$49=$E$1157)),
            _xlws.FILTER('Supplier Emission'!$H$15:$H$49,
                   ('Supplier Emission'!$D$15:$D$49=H1328) * ('Supplier Emission'!$F$15:$F$49=$E$1157)),
            ""),
    "")</f>
        <v/>
      </c>
      <c r="O1328" s="311" t="str">
        <f t="array" ref="O1328">XLOOKUP(1,('Emission Factors'!$E$5:$E$488='GHG emissions calculations'!$F1328)*('Emission Factors'!$H$5:$H$488='GHG emissions calculations'!$H1328),INDEX('Emission Factors'!$E$5:$T$488,0,MATCH('GHG emissions calculations'!O$6,'Emission Factors'!$E$5:$T$5,0)),"",0)</f>
        <v>Polycarbonate slab</v>
      </c>
      <c r="P1328" s="313">
        <f t="array" ref="P1328">IFERROR(
    INDEX('Emission Factors'!$E$5:$P$488,
          MATCH(1,
                ('Emission Factors'!$E$5:$E$488 = 'GHG emissions calculations'!$F1328) *
                ('Emission Factors'!$H$5:$H$488 = 'GHG emissions calculations'!$H1328),
                0),
          MATCH('GHG emissions calculations'!P$6,'Emission Factors'!$E$5:$P$5,0)),
    "")</f>
        <v>5.794</v>
      </c>
      <c r="Q1328" s="311" t="str">
        <f t="array" ref="Q1328">IFERROR(
    IF(
        INDEX('Emission Factors'!$E$5:$P$488,
              MATCH(1,
                    ('Emission Factors'!$E$5:$E$488 = 'GHG emissions calculations'!$F1328) *
                    ('Emission Factors'!$H$5:$H$488 = 'GHG emissions calculations'!$H1328),
                    0),
              MATCH('GHG emissions calculations'!Q$6, 'Emission Factors'!$E$5:$P$5, 0)) &lt;&gt; "",
        INDEX('Emission Factors'!$E$5:$P$488,
              MATCH(1,
                    ('Emission Factors'!$E$5:$E$488 = 'GHG emissions calculations'!$F1328) *
                    ('Emission Factors'!$H$5:$H$488 = 'GHG emissions calculations'!$H1328),
                    0),
              MATCH('GHG emissions calculations'!Q$6, 'Emission Factors'!$E$5:$P$5, 0)),
        ""),
    "")</f>
        <v>kgCO2e/kg</v>
      </c>
      <c r="R1328" s="311" t="str">
        <f t="array" ref="R1328">IFERROR(
    IF(
        INDEX('Emission Factors'!$E$5:$R$488,
              MATCH(1,
                    ('Emission Factors'!$E$5:$E$488 = 'GHG emissions calculations'!$F1328) *
                    ('Emission Factors'!$H$5:$H$488 = 'GHG emissions calculations'!$H1328),
                    0),
              MATCH('GHG emissions calculations'!R$6, 'Emission Factors'!$E$5:$R$5, 0)) &lt;&gt; "",
        INDEX('Emission Factors'!$E$5:$R$488,
              MATCH(1,
                    ('Emission Factors'!$E$5:$E$488 = 'GHG emissions calculations'!$F1328) *
                    ('Emission Factors'!$H$5:$H$488 = 'GHG emissions calculations'!$H1328),
                    0),
              MATCH('GHG emissions calculations'!R$6, 'Emission Factors'!$E$5:$R$5, 0)),
        ""),
    "")</f>
        <v>Europe</v>
      </c>
      <c r="S1328" s="312">
        <f t="shared" si="2"/>
        <v>0</v>
      </c>
      <c r="T1328" s="23"/>
    </row>
    <row r="1329" ht="15.75" customHeight="1" outlineLevel="1">
      <c r="A1329" s="23"/>
      <c r="B1329" s="71"/>
      <c r="C1329" s="71"/>
      <c r="D1329" s="71"/>
      <c r="E1329" s="314"/>
      <c r="F1329" s="311" t="str">
        <f>Lists!V136</f>
        <v>Polycarbonate (PC), any process - Global or unspecified region</v>
      </c>
      <c r="G1329" s="311" t="str">
        <f t="array" ref="G1329">XLOOKUP(1,('Emission Factors'!$E$5:$E$488='GHG emissions calculations'!$F1329)*('Emission Factors'!$H$5:$H$488='GHG emissions calculations'!$H1329),INDEX('Emission Factors'!$E$5:$T$488,0,MATCH('GHG emissions calculations'!G$6,'Emission Factors'!$E$5:$T$5,0)),"",0)</f>
        <v/>
      </c>
      <c r="H1329" s="311" t="s">
        <v>237</v>
      </c>
      <c r="I1329" s="312" t="str">
        <f>IF(
    SUMIFS('Import data'!$L$25:$L$80,
           'Import data'!$J$25:$J$80, F1329,
           'Import data'!$G$25:$G$80, 'GHG emissions calculations'!$H1329,
           'Import data'!$I$25:$I$80,$E$1157) &lt;&gt; 0,
    SUMIFS('Import data'!$L$25:$L$80,
           'Import data'!$J$25:$J$80, F1329,
           'Import data'!$G$25:$G$80, 'GHG emissions calculations'!$H1329,
           'Import data'!$I$25:$I$80,$E$1157),
    ""
)</f>
        <v/>
      </c>
      <c r="J1329" s="311" t="str">
        <f t="array" ref="J1329">IF(
    XLOOKUP(F1329, 'Import data'!$J$26:$J$47, 'Import data'!$M$26:$M$47, "", 0) = "Please add the region-specific supplier emission factor or choose a different region available in the IAEG database.",
    "",
    XLOOKUP(F1329, 'Import data'!$J$26:$J$47, 'Import data'!$M$26:$M$47, "", 0)
)</f>
        <v/>
      </c>
      <c r="K1329" s="311" t="str">
        <f t="array" ref="K1329">IFERROR(
    XLOOKUP(F1329,
            _xlws.FILTER('Supplier Emission'!$G$15:$G$49,
                   ('Supplier Emission'!$D$15:$D$49=H1329) * ('Supplier Emission'!$F$15:$F$49=$E$1157)),
            _xlws.FILTER('Supplier Emission'!$I$15:$I$49,
                   ('Supplier Emission'!$D$15:$D$49=H1329) * ('Supplier Emission'!$F$15:$F$49=$E$1157)),
            ""),
    "")</f>
        <v/>
      </c>
      <c r="L1329" s="311" t="str">
        <f t="array" ref="L1329">IFERROR(
    XLOOKUP(F1329,
            _xlws.FILTER('Supplier Emission'!$G$15:$G$49,
                   ('Supplier Emission'!$D$15:$D$49=H1329) * ('Supplier Emission'!$F$15:$F$49=$E$1157)),
            _xlws.FILTER('Supplier Emission'!$J$15:$J$49,
                   ('Supplier Emission'!$D$15:$D$49=H1329) * ('Supplier Emission'!$F$15:$F$49=$E$1157)),
            ""),
    "")</f>
        <v/>
      </c>
      <c r="M1329" s="311" t="str">
        <f t="array" ref="M1329">IFERROR(
    XLOOKUP(F1329,
            _xlws.FILTER('Supplier Emission'!$G$15:$G$49,
                   ('Supplier Emission'!$D$15:$D$49=H1329) * ('Supplier Emission'!$F$15:$F$49=$E$1157)),
            _xlws.FILTER('Supplier Emission'!$M$15:$M$49,
                   ('Supplier Emission'!$D$15:$D$49=H1329) * ('Supplier Emission'!$F$15:$F$49=$E$1157)),
            ""),
    "")</f>
        <v/>
      </c>
      <c r="N1329" s="311" t="str">
        <f t="array" ref="N1329">IFERROR(
    XLOOKUP(F1329,
            _xlws.FILTER('Supplier Emission'!$G$15:$G$49,
                   ('Supplier Emission'!$D$15:$D$49=H1329) * ('Supplier Emission'!$F$15:$F$49=$E$1157)),
            _xlws.FILTER('Supplier Emission'!$H$15:$H$49,
                   ('Supplier Emission'!$D$15:$D$49=H1329) * ('Supplier Emission'!$F$15:$F$49=$E$1157)),
            ""),
    "")</f>
        <v/>
      </c>
      <c r="O1329" s="311" t="str">
        <f t="array" ref="O1329">XLOOKUP(1,('Emission Factors'!$E$5:$E$488='GHG emissions calculations'!$F1329)*('Emission Factors'!$H$5:$H$488='GHG emissions calculations'!$H1329),INDEX('Emission Factors'!$E$5:$T$488,0,MATCH('GHG emissions calculations'!O$6,'Emission Factors'!$E$5:$T$5,0)),"",0)</f>
        <v/>
      </c>
      <c r="P1329" s="313" t="str">
        <f t="array" ref="P1329">IFERROR(
    INDEX('Emission Factors'!$E$5:$P$488,
          MATCH(1,
                ('Emission Factors'!$E$5:$E$488 = 'GHG emissions calculations'!$F1329) *
                ('Emission Factors'!$H$5:$H$488 = 'GHG emissions calculations'!$H1329),
                0),
          MATCH('GHG emissions calculations'!P$6,'Emission Factors'!$E$5:$P$5,0)),
    "")</f>
        <v/>
      </c>
      <c r="Q1329" s="311" t="str">
        <f t="array" ref="Q1329">IFERROR(
    IF(
        INDEX('Emission Factors'!$E$5:$P$488,
              MATCH(1,
                    ('Emission Factors'!$E$5:$E$488 = 'GHG emissions calculations'!$F1329) *
                    ('Emission Factors'!$H$5:$H$488 = 'GHG emissions calculations'!$H1329),
                    0),
              MATCH('GHG emissions calculations'!Q$6, 'Emission Factors'!$E$5:$P$5, 0)) &lt;&gt; "",
        INDEX('Emission Factors'!$E$5:$P$488,
              MATCH(1,
                    ('Emission Factors'!$E$5:$E$488 = 'GHG emissions calculations'!$F1329) *
                    ('Emission Factors'!$H$5:$H$488 = 'GHG emissions calculations'!$H1329),
                    0),
              MATCH('GHG emissions calculations'!Q$6, 'Emission Factors'!$E$5:$P$5, 0)),
        ""),
    "")</f>
        <v/>
      </c>
      <c r="R1329" s="311" t="str">
        <f t="array" ref="R1329">IFERROR(
    IF(
        INDEX('Emission Factors'!$E$5:$R$488,
              MATCH(1,
                    ('Emission Factors'!$E$5:$E$488 = 'GHG emissions calculations'!$F1329) *
                    ('Emission Factors'!$H$5:$H$488 = 'GHG emissions calculations'!$H1329),
                    0),
              MATCH('GHG emissions calculations'!R$6, 'Emission Factors'!$E$5:$R$5, 0)) &lt;&gt; "",
        INDEX('Emission Factors'!$E$5:$R$488,
              MATCH(1,
                    ('Emission Factors'!$E$5:$E$488 = 'GHG emissions calculations'!$F1329) *
                    ('Emission Factors'!$H$5:$H$488 = 'GHG emissions calculations'!$H1329),
                    0),
              MATCH('GHG emissions calculations'!R$6, 'Emission Factors'!$E$5:$R$5, 0)),
        ""),
    "")</f>
        <v/>
      </c>
      <c r="S1329" s="312">
        <f t="shared" si="2"/>
        <v>0</v>
      </c>
      <c r="T1329" s="23"/>
    </row>
    <row r="1330" ht="15.75" customHeight="1" outlineLevel="1">
      <c r="A1330" s="23"/>
      <c r="B1330" s="71"/>
      <c r="C1330" s="71"/>
      <c r="D1330" s="71"/>
      <c r="E1330" s="314"/>
      <c r="F1330" s="311" t="str">
        <f>Lists!V135</f>
        <v>Polycarbonate (PC), any process - Middle East</v>
      </c>
      <c r="G1330" s="311" t="str">
        <f t="array" ref="G1330">XLOOKUP(1,('Emission Factors'!$E$5:$E$488='GHG emissions calculations'!$F1330)*('Emission Factors'!$H$5:$H$488='GHG emissions calculations'!$H1330),INDEX('Emission Factors'!$E$5:$T$488,0,MATCH('GHG emissions calculations'!G$6,'Emission Factors'!$E$5:$T$5,0)),"",0)</f>
        <v/>
      </c>
      <c r="H1330" s="311" t="s">
        <v>237</v>
      </c>
      <c r="I1330" s="312" t="str">
        <f>IF(
    SUMIFS('Import data'!$L$25:$L$80,
           'Import data'!$J$25:$J$80, F1330,
           'Import data'!$G$25:$G$80, 'GHG emissions calculations'!$H1330,
           'Import data'!$I$25:$I$80,$E$1157) &lt;&gt; 0,
    SUMIFS('Import data'!$L$25:$L$80,
           'Import data'!$J$25:$J$80, F1330,
           'Import data'!$G$25:$G$80, 'GHG emissions calculations'!$H1330,
           'Import data'!$I$25:$I$80,$E$1157),
    ""
)</f>
        <v/>
      </c>
      <c r="J1330" s="311" t="str">
        <f t="array" ref="J1330">IF(
    XLOOKUP(F1330, 'Import data'!$J$26:$J$47, 'Import data'!$M$26:$M$47, "", 0) = "Please add the region-specific supplier emission factor or choose a different region available in the IAEG database.",
    "",
    XLOOKUP(F1330, 'Import data'!$J$26:$J$47, 'Import data'!$M$26:$M$47, "", 0)
)</f>
        <v/>
      </c>
      <c r="K1330" s="311" t="str">
        <f t="array" ref="K1330">IFERROR(
    XLOOKUP(F1330,
            _xlws.FILTER('Supplier Emission'!$G$15:$G$49,
                   ('Supplier Emission'!$D$15:$D$49=H1330) * ('Supplier Emission'!$F$15:$F$49=$E$1157)),
            _xlws.FILTER('Supplier Emission'!$I$15:$I$49,
                   ('Supplier Emission'!$D$15:$D$49=H1330) * ('Supplier Emission'!$F$15:$F$49=$E$1157)),
            ""),
    "")</f>
        <v/>
      </c>
      <c r="L1330" s="311" t="str">
        <f t="array" ref="L1330">IFERROR(
    XLOOKUP(F1330,
            _xlws.FILTER('Supplier Emission'!$G$15:$G$49,
                   ('Supplier Emission'!$D$15:$D$49=H1330) * ('Supplier Emission'!$F$15:$F$49=$E$1157)),
            _xlws.FILTER('Supplier Emission'!$J$15:$J$49,
                   ('Supplier Emission'!$D$15:$D$49=H1330) * ('Supplier Emission'!$F$15:$F$49=$E$1157)),
            ""),
    "")</f>
        <v/>
      </c>
      <c r="M1330" s="311" t="str">
        <f t="array" ref="M1330">IFERROR(
    XLOOKUP(F1330,
            _xlws.FILTER('Supplier Emission'!$G$15:$G$49,
                   ('Supplier Emission'!$D$15:$D$49=H1330) * ('Supplier Emission'!$F$15:$F$49=$E$1157)),
            _xlws.FILTER('Supplier Emission'!$M$15:$M$49,
                   ('Supplier Emission'!$D$15:$D$49=H1330) * ('Supplier Emission'!$F$15:$F$49=$E$1157)),
            ""),
    "")</f>
        <v/>
      </c>
      <c r="N1330" s="311" t="str">
        <f t="array" ref="N1330">IFERROR(
    XLOOKUP(F1330,
            _xlws.FILTER('Supplier Emission'!$G$15:$G$49,
                   ('Supplier Emission'!$D$15:$D$49=H1330) * ('Supplier Emission'!$F$15:$F$49=$E$1157)),
            _xlws.FILTER('Supplier Emission'!$H$15:$H$49,
                   ('Supplier Emission'!$D$15:$D$49=H1330) * ('Supplier Emission'!$F$15:$F$49=$E$1157)),
            ""),
    "")</f>
        <v/>
      </c>
      <c r="O1330" s="311" t="str">
        <f t="array" ref="O1330">XLOOKUP(1,('Emission Factors'!$E$5:$E$488='GHG emissions calculations'!$F1330)*('Emission Factors'!$H$5:$H$488='GHG emissions calculations'!$H1330),INDEX('Emission Factors'!$E$5:$T$488,0,MATCH('GHG emissions calculations'!O$6,'Emission Factors'!$E$5:$T$5,0)),"",0)</f>
        <v/>
      </c>
      <c r="P1330" s="313" t="str">
        <f t="array" ref="P1330">IFERROR(
    INDEX('Emission Factors'!$E$5:$P$488,
          MATCH(1,
                ('Emission Factors'!$E$5:$E$488 = 'GHG emissions calculations'!$F1330) *
                ('Emission Factors'!$H$5:$H$488 = 'GHG emissions calculations'!$H1330),
                0),
          MATCH('GHG emissions calculations'!P$6,'Emission Factors'!$E$5:$P$5,0)),
    "")</f>
        <v/>
      </c>
      <c r="Q1330" s="311" t="str">
        <f t="array" ref="Q1330">IFERROR(
    IF(
        INDEX('Emission Factors'!$E$5:$P$488,
              MATCH(1,
                    ('Emission Factors'!$E$5:$E$488 = 'GHG emissions calculations'!$F1330) *
                    ('Emission Factors'!$H$5:$H$488 = 'GHG emissions calculations'!$H1330),
                    0),
              MATCH('GHG emissions calculations'!Q$6, 'Emission Factors'!$E$5:$P$5, 0)) &lt;&gt; "",
        INDEX('Emission Factors'!$E$5:$P$488,
              MATCH(1,
                    ('Emission Factors'!$E$5:$E$488 = 'GHG emissions calculations'!$F1330) *
                    ('Emission Factors'!$H$5:$H$488 = 'GHG emissions calculations'!$H1330),
                    0),
              MATCH('GHG emissions calculations'!Q$6, 'Emission Factors'!$E$5:$P$5, 0)),
        ""),
    "")</f>
        <v/>
      </c>
      <c r="R1330" s="311" t="str">
        <f t="array" ref="R1330">IFERROR(
    IF(
        INDEX('Emission Factors'!$E$5:$R$488,
              MATCH(1,
                    ('Emission Factors'!$E$5:$E$488 = 'GHG emissions calculations'!$F1330) *
                    ('Emission Factors'!$H$5:$H$488 = 'GHG emissions calculations'!$H1330),
                    0),
              MATCH('GHG emissions calculations'!R$6, 'Emission Factors'!$E$5:$R$5, 0)) &lt;&gt; "",
        INDEX('Emission Factors'!$E$5:$R$488,
              MATCH(1,
                    ('Emission Factors'!$E$5:$E$488 = 'GHG emissions calculations'!$F1330) *
                    ('Emission Factors'!$H$5:$H$488 = 'GHG emissions calculations'!$H1330),
                    0),
              MATCH('GHG emissions calculations'!R$6, 'Emission Factors'!$E$5:$R$5, 0)),
        ""),
    "")</f>
        <v/>
      </c>
      <c r="S1330" s="312">
        <f t="shared" si="2"/>
        <v>0</v>
      </c>
      <c r="T1330" s="23"/>
    </row>
    <row r="1331" ht="15.75" customHeight="1" outlineLevel="1">
      <c r="A1331" s="23"/>
      <c r="B1331" s="71"/>
      <c r="C1331" s="71"/>
      <c r="D1331" s="71"/>
      <c r="E1331" s="314"/>
      <c r="F1331" s="311" t="str">
        <f>Lists!V134</f>
        <v>Polycarbonate (PC), any process - Oceania</v>
      </c>
      <c r="G1331" s="311" t="str">
        <f t="array" ref="G1331">XLOOKUP(1,('Emission Factors'!$E$5:$E$488='GHG emissions calculations'!$F1331)*('Emission Factors'!$H$5:$H$488='GHG emissions calculations'!$H1331),INDEX('Emission Factors'!$E$5:$T$488,0,MATCH('GHG emissions calculations'!G$6,'Emission Factors'!$E$5:$T$5,0)),"",0)</f>
        <v/>
      </c>
      <c r="H1331" s="311" t="s">
        <v>237</v>
      </c>
      <c r="I1331" s="312" t="str">
        <f>IF(
    SUMIFS('Import data'!$L$25:$L$80,
           'Import data'!$J$25:$J$80, F1331,
           'Import data'!$G$25:$G$80, 'GHG emissions calculations'!$H1331,
           'Import data'!$I$25:$I$80,$E$1157) &lt;&gt; 0,
    SUMIFS('Import data'!$L$25:$L$80,
           'Import data'!$J$25:$J$80, F1331,
           'Import data'!$G$25:$G$80, 'GHG emissions calculations'!$H1331,
           'Import data'!$I$25:$I$80,$E$1157),
    ""
)</f>
        <v/>
      </c>
      <c r="J1331" s="311" t="str">
        <f t="array" ref="J1331">IF(
    XLOOKUP(F1331, 'Import data'!$J$26:$J$47, 'Import data'!$M$26:$M$47, "", 0) = "Please add the region-specific supplier emission factor or choose a different region available in the IAEG database.",
    "",
    XLOOKUP(F1331, 'Import data'!$J$26:$J$47, 'Import data'!$M$26:$M$47, "", 0)
)</f>
        <v/>
      </c>
      <c r="K1331" s="311" t="str">
        <f t="array" ref="K1331">IFERROR(
    XLOOKUP(F1331,
            _xlws.FILTER('Supplier Emission'!$G$15:$G$49,
                   ('Supplier Emission'!$D$15:$D$49=H1331) * ('Supplier Emission'!$F$15:$F$49=$E$1157)),
            _xlws.FILTER('Supplier Emission'!$I$15:$I$49,
                   ('Supplier Emission'!$D$15:$D$49=H1331) * ('Supplier Emission'!$F$15:$F$49=$E$1157)),
            ""),
    "")</f>
        <v/>
      </c>
      <c r="L1331" s="311" t="str">
        <f t="array" ref="L1331">IFERROR(
    XLOOKUP(F1331,
            _xlws.FILTER('Supplier Emission'!$G$15:$G$49,
                   ('Supplier Emission'!$D$15:$D$49=H1331) * ('Supplier Emission'!$F$15:$F$49=$E$1157)),
            _xlws.FILTER('Supplier Emission'!$J$15:$J$49,
                   ('Supplier Emission'!$D$15:$D$49=H1331) * ('Supplier Emission'!$F$15:$F$49=$E$1157)),
            ""),
    "")</f>
        <v/>
      </c>
      <c r="M1331" s="311" t="str">
        <f t="array" ref="M1331">IFERROR(
    XLOOKUP(F1331,
            _xlws.FILTER('Supplier Emission'!$G$15:$G$49,
                   ('Supplier Emission'!$D$15:$D$49=H1331) * ('Supplier Emission'!$F$15:$F$49=$E$1157)),
            _xlws.FILTER('Supplier Emission'!$M$15:$M$49,
                   ('Supplier Emission'!$D$15:$D$49=H1331) * ('Supplier Emission'!$F$15:$F$49=$E$1157)),
            ""),
    "")</f>
        <v/>
      </c>
      <c r="N1331" s="311" t="str">
        <f t="array" ref="N1331">IFERROR(
    XLOOKUP(F1331,
            _xlws.FILTER('Supplier Emission'!$G$15:$G$49,
                   ('Supplier Emission'!$D$15:$D$49=H1331) * ('Supplier Emission'!$F$15:$F$49=$E$1157)),
            _xlws.FILTER('Supplier Emission'!$H$15:$H$49,
                   ('Supplier Emission'!$D$15:$D$49=H1331) * ('Supplier Emission'!$F$15:$F$49=$E$1157)),
            ""),
    "")</f>
        <v/>
      </c>
      <c r="O1331" s="311" t="str">
        <f t="array" ref="O1331">XLOOKUP(1,('Emission Factors'!$E$5:$E$488='GHG emissions calculations'!$F1331)*('Emission Factors'!$H$5:$H$488='GHG emissions calculations'!$H1331),INDEX('Emission Factors'!$E$5:$T$488,0,MATCH('GHG emissions calculations'!O$6,'Emission Factors'!$E$5:$T$5,0)),"",0)</f>
        <v/>
      </c>
      <c r="P1331" s="313" t="str">
        <f t="array" ref="P1331">IFERROR(
    INDEX('Emission Factors'!$E$5:$P$488,
          MATCH(1,
                ('Emission Factors'!$E$5:$E$488 = 'GHG emissions calculations'!$F1331) *
                ('Emission Factors'!$H$5:$H$488 = 'GHG emissions calculations'!$H1331),
                0),
          MATCH('GHG emissions calculations'!P$6,'Emission Factors'!$E$5:$P$5,0)),
    "")</f>
        <v/>
      </c>
      <c r="Q1331" s="311" t="str">
        <f t="array" ref="Q1331">IFERROR(
    IF(
        INDEX('Emission Factors'!$E$5:$P$488,
              MATCH(1,
                    ('Emission Factors'!$E$5:$E$488 = 'GHG emissions calculations'!$F1331) *
                    ('Emission Factors'!$H$5:$H$488 = 'GHG emissions calculations'!$H1331),
                    0),
              MATCH('GHG emissions calculations'!Q$6, 'Emission Factors'!$E$5:$P$5, 0)) &lt;&gt; "",
        INDEX('Emission Factors'!$E$5:$P$488,
              MATCH(1,
                    ('Emission Factors'!$E$5:$E$488 = 'GHG emissions calculations'!$F1331) *
                    ('Emission Factors'!$H$5:$H$488 = 'GHG emissions calculations'!$H1331),
                    0),
              MATCH('GHG emissions calculations'!Q$6, 'Emission Factors'!$E$5:$P$5, 0)),
        ""),
    "")</f>
        <v/>
      </c>
      <c r="R1331" s="311" t="str">
        <f t="array" ref="R1331">IFERROR(
    IF(
        INDEX('Emission Factors'!$E$5:$R$488,
              MATCH(1,
                    ('Emission Factors'!$E$5:$E$488 = 'GHG emissions calculations'!$F1331) *
                    ('Emission Factors'!$H$5:$H$488 = 'GHG emissions calculations'!$H1331),
                    0),
              MATCH('GHG emissions calculations'!R$6, 'Emission Factors'!$E$5:$R$5, 0)) &lt;&gt; "",
        INDEX('Emission Factors'!$E$5:$R$488,
              MATCH(1,
                    ('Emission Factors'!$E$5:$E$488 = 'GHG emissions calculations'!$F1331) *
                    ('Emission Factors'!$H$5:$H$488 = 'GHG emissions calculations'!$H1331),
                    0),
              MATCH('GHG emissions calculations'!R$6, 'Emission Factors'!$E$5:$R$5, 0)),
        ""),
    "")</f>
        <v/>
      </c>
      <c r="S1331" s="312">
        <f t="shared" si="2"/>
        <v>0</v>
      </c>
      <c r="T1331" s="23"/>
    </row>
    <row r="1332" ht="15.75" customHeight="1" outlineLevel="1">
      <c r="A1332" s="23"/>
      <c r="B1332" s="71"/>
      <c r="C1332" s="71"/>
      <c r="D1332" s="71"/>
      <c r="E1332" s="314"/>
      <c r="F1332" s="311" t="str">
        <f>Lists!V139</f>
        <v>Polyethylene high density (PE-HD), any process  - Africa</v>
      </c>
      <c r="G1332" s="311" t="str">
        <f t="array" ref="G1332">XLOOKUP(1,('Emission Factors'!$E$5:$E$488='GHG emissions calculations'!$F1332)*('Emission Factors'!$H$5:$H$488='GHG emissions calculations'!$H1332),INDEX('Emission Factors'!$E$5:$T$488,0,MATCH('GHG emissions calculations'!G$6,'Emission Factors'!$E$5:$T$5,0)),"",0)</f>
        <v/>
      </c>
      <c r="H1332" s="311" t="s">
        <v>237</v>
      </c>
      <c r="I1332" s="312" t="str">
        <f>IF(
    SUMIFS('Import data'!$L$25:$L$80,
           'Import data'!$J$25:$J$80, F1332,
           'Import data'!$G$25:$G$80, 'GHG emissions calculations'!$H1332,
           'Import data'!$I$25:$I$80,$E$1157) &lt;&gt; 0,
    SUMIFS('Import data'!$L$25:$L$80,
           'Import data'!$J$25:$J$80, F1332,
           'Import data'!$G$25:$G$80, 'GHG emissions calculations'!$H1332,
           'Import data'!$I$25:$I$80,$E$1157),
    ""
)</f>
        <v/>
      </c>
      <c r="J1332" s="311" t="str">
        <f t="array" ref="J1332">IF(
    XLOOKUP(F1332, 'Import data'!$J$26:$J$47, 'Import data'!$M$26:$M$47, "", 0) = "Please add the region-specific supplier emission factor or choose a different region available in the IAEG database.",
    "",
    XLOOKUP(F1332, 'Import data'!$J$26:$J$47, 'Import data'!$M$26:$M$47, "", 0)
)</f>
        <v/>
      </c>
      <c r="K1332" s="311" t="str">
        <f t="array" ref="K1332">IFERROR(
    XLOOKUP(F1332,
            _xlws.FILTER('Supplier Emission'!$G$15:$G$49,
                   ('Supplier Emission'!$D$15:$D$49=H1332) * ('Supplier Emission'!$F$15:$F$49=$E$1157)),
            _xlws.FILTER('Supplier Emission'!$I$15:$I$49,
                   ('Supplier Emission'!$D$15:$D$49=H1332) * ('Supplier Emission'!$F$15:$F$49=$E$1157)),
            ""),
    "")</f>
        <v/>
      </c>
      <c r="L1332" s="311" t="str">
        <f t="array" ref="L1332">IFERROR(
    XLOOKUP(F1332,
            _xlws.FILTER('Supplier Emission'!$G$15:$G$49,
                   ('Supplier Emission'!$D$15:$D$49=H1332) * ('Supplier Emission'!$F$15:$F$49=$E$1157)),
            _xlws.FILTER('Supplier Emission'!$J$15:$J$49,
                   ('Supplier Emission'!$D$15:$D$49=H1332) * ('Supplier Emission'!$F$15:$F$49=$E$1157)),
            ""),
    "")</f>
        <v/>
      </c>
      <c r="M1332" s="311" t="str">
        <f t="array" ref="M1332">IFERROR(
    XLOOKUP(F1332,
            _xlws.FILTER('Supplier Emission'!$G$15:$G$49,
                   ('Supplier Emission'!$D$15:$D$49=H1332) * ('Supplier Emission'!$F$15:$F$49=$E$1157)),
            _xlws.FILTER('Supplier Emission'!$M$15:$M$49,
                   ('Supplier Emission'!$D$15:$D$49=H1332) * ('Supplier Emission'!$F$15:$F$49=$E$1157)),
            ""),
    "")</f>
        <v/>
      </c>
      <c r="N1332" s="311" t="str">
        <f t="array" ref="N1332">IFERROR(
    XLOOKUP(F1332,
            _xlws.FILTER('Supplier Emission'!$G$15:$G$49,
                   ('Supplier Emission'!$D$15:$D$49=H1332) * ('Supplier Emission'!$F$15:$F$49=$E$1157)),
            _xlws.FILTER('Supplier Emission'!$H$15:$H$49,
                   ('Supplier Emission'!$D$15:$D$49=H1332) * ('Supplier Emission'!$F$15:$F$49=$E$1157)),
            ""),
    "")</f>
        <v/>
      </c>
      <c r="O1332" s="311" t="str">
        <f t="array" ref="O1332">XLOOKUP(1,('Emission Factors'!$E$5:$E$488='GHG emissions calculations'!$F1332)*('Emission Factors'!$H$5:$H$488='GHG emissions calculations'!$H1332),INDEX('Emission Factors'!$E$5:$T$488,0,MATCH('GHG emissions calculations'!O$6,'Emission Factors'!$E$5:$T$5,0)),"",0)</f>
        <v/>
      </c>
      <c r="P1332" s="313" t="str">
        <f t="array" ref="P1332">IFERROR(
    INDEX('Emission Factors'!$E$5:$P$488,
          MATCH(1,
                ('Emission Factors'!$E$5:$E$488 = 'GHG emissions calculations'!$F1332) *
                ('Emission Factors'!$H$5:$H$488 = 'GHG emissions calculations'!$H1332),
                0),
          MATCH('GHG emissions calculations'!P$6,'Emission Factors'!$E$5:$P$5,0)),
    "")</f>
        <v/>
      </c>
      <c r="Q1332" s="311" t="str">
        <f t="array" ref="Q1332">IFERROR(
    IF(
        INDEX('Emission Factors'!$E$5:$P$488,
              MATCH(1,
                    ('Emission Factors'!$E$5:$E$488 = 'GHG emissions calculations'!$F1332) *
                    ('Emission Factors'!$H$5:$H$488 = 'GHG emissions calculations'!$H1332),
                    0),
              MATCH('GHG emissions calculations'!Q$6, 'Emission Factors'!$E$5:$P$5, 0)) &lt;&gt; "",
        INDEX('Emission Factors'!$E$5:$P$488,
              MATCH(1,
                    ('Emission Factors'!$E$5:$E$488 = 'GHG emissions calculations'!$F1332) *
                    ('Emission Factors'!$H$5:$H$488 = 'GHG emissions calculations'!$H1332),
                    0),
              MATCH('GHG emissions calculations'!Q$6, 'Emission Factors'!$E$5:$P$5, 0)),
        ""),
    "")</f>
        <v/>
      </c>
      <c r="R1332" s="311" t="str">
        <f t="array" ref="R1332">IFERROR(
    IF(
        INDEX('Emission Factors'!$E$5:$R$488,
              MATCH(1,
                    ('Emission Factors'!$E$5:$E$488 = 'GHG emissions calculations'!$F1332) *
                    ('Emission Factors'!$H$5:$H$488 = 'GHG emissions calculations'!$H1332),
                    0),
              MATCH('GHG emissions calculations'!R$6, 'Emission Factors'!$E$5:$R$5, 0)) &lt;&gt; "",
        INDEX('Emission Factors'!$E$5:$R$488,
              MATCH(1,
                    ('Emission Factors'!$E$5:$E$488 = 'GHG emissions calculations'!$F1332) *
                    ('Emission Factors'!$H$5:$H$488 = 'GHG emissions calculations'!$H1332),
                    0),
              MATCH('GHG emissions calculations'!R$6, 'Emission Factors'!$E$5:$R$5, 0)),
        ""),
    "")</f>
        <v/>
      </c>
      <c r="S1332" s="312">
        <f t="shared" si="2"/>
        <v>0</v>
      </c>
      <c r="T1332" s="23"/>
    </row>
    <row r="1333" ht="15.75" customHeight="1" outlineLevel="1">
      <c r="A1333" s="23"/>
      <c r="B1333" s="71"/>
      <c r="C1333" s="71"/>
      <c r="D1333" s="71"/>
      <c r="E1333" s="314"/>
      <c r="F1333" s="311" t="str">
        <f>Lists!V137</f>
        <v>Polyethylene high density (PE-HD), any process  - America</v>
      </c>
      <c r="G1333" s="311" t="str">
        <f t="array" ref="G1333">XLOOKUP(1,('Emission Factors'!$E$5:$E$488='GHG emissions calculations'!$F1333)*('Emission Factors'!$H$5:$H$488='GHG emissions calculations'!$H1333),INDEX('Emission Factors'!$E$5:$T$488,0,MATCH('GHG emissions calculations'!G$6,'Emission Factors'!$E$5:$T$5,0)),"",0)</f>
        <v/>
      </c>
      <c r="H1333" s="311" t="s">
        <v>237</v>
      </c>
      <c r="I1333" s="312" t="str">
        <f>IF(
    SUMIFS('Import data'!$L$25:$L$80,
           'Import data'!$J$25:$J$80, F1333,
           'Import data'!$G$25:$G$80, 'GHG emissions calculations'!$H1333,
           'Import data'!$I$25:$I$80,$E$1157) &lt;&gt; 0,
    SUMIFS('Import data'!$L$25:$L$80,
           'Import data'!$J$25:$J$80, F1333,
           'Import data'!$G$25:$G$80, 'GHG emissions calculations'!$H1333,
           'Import data'!$I$25:$I$80,$E$1157),
    ""
)</f>
        <v/>
      </c>
      <c r="J1333" s="311" t="str">
        <f t="array" ref="J1333">IF(
    XLOOKUP(F1333, 'Import data'!$J$26:$J$47, 'Import data'!$M$26:$M$47, "", 0) = "Please add the region-specific supplier emission factor or choose a different region available in the IAEG database.",
    "",
    XLOOKUP(F1333, 'Import data'!$J$26:$J$47, 'Import data'!$M$26:$M$47, "", 0)
)</f>
        <v/>
      </c>
      <c r="K1333" s="311" t="str">
        <f t="array" ref="K1333">IFERROR(
    XLOOKUP(F1333,
            _xlws.FILTER('Supplier Emission'!$G$15:$G$49,
                   ('Supplier Emission'!$D$15:$D$49=H1333) * ('Supplier Emission'!$F$15:$F$49=$E$1157)),
            _xlws.FILTER('Supplier Emission'!$I$15:$I$49,
                   ('Supplier Emission'!$D$15:$D$49=H1333) * ('Supplier Emission'!$F$15:$F$49=$E$1157)),
            ""),
    "")</f>
        <v/>
      </c>
      <c r="L1333" s="311" t="str">
        <f t="array" ref="L1333">IFERROR(
    XLOOKUP(F1333,
            _xlws.FILTER('Supplier Emission'!$G$15:$G$49,
                   ('Supplier Emission'!$D$15:$D$49=H1333) * ('Supplier Emission'!$F$15:$F$49=$E$1157)),
            _xlws.FILTER('Supplier Emission'!$J$15:$J$49,
                   ('Supplier Emission'!$D$15:$D$49=H1333) * ('Supplier Emission'!$F$15:$F$49=$E$1157)),
            ""),
    "")</f>
        <v/>
      </c>
      <c r="M1333" s="311" t="str">
        <f t="array" ref="M1333">IFERROR(
    XLOOKUP(F1333,
            _xlws.FILTER('Supplier Emission'!$G$15:$G$49,
                   ('Supplier Emission'!$D$15:$D$49=H1333) * ('Supplier Emission'!$F$15:$F$49=$E$1157)),
            _xlws.FILTER('Supplier Emission'!$M$15:$M$49,
                   ('Supplier Emission'!$D$15:$D$49=H1333) * ('Supplier Emission'!$F$15:$F$49=$E$1157)),
            ""),
    "")</f>
        <v/>
      </c>
      <c r="N1333" s="311" t="str">
        <f t="array" ref="N1333">IFERROR(
    XLOOKUP(F1333,
            _xlws.FILTER('Supplier Emission'!$G$15:$G$49,
                   ('Supplier Emission'!$D$15:$D$49=H1333) * ('Supplier Emission'!$F$15:$F$49=$E$1157)),
            _xlws.FILTER('Supplier Emission'!$H$15:$H$49,
                   ('Supplier Emission'!$D$15:$D$49=H1333) * ('Supplier Emission'!$F$15:$F$49=$E$1157)),
            ""),
    "")</f>
        <v/>
      </c>
      <c r="O1333" s="311" t="str">
        <f t="array" ref="O1333">XLOOKUP(1,('Emission Factors'!$E$5:$E$488='GHG emissions calculations'!$F1333)*('Emission Factors'!$H$5:$H$488='GHG emissions calculations'!$H1333),INDEX('Emission Factors'!$E$5:$T$488,0,MATCH('GHG emissions calculations'!O$6,'Emission Factors'!$E$5:$T$5,0)),"",0)</f>
        <v/>
      </c>
      <c r="P1333" s="313" t="str">
        <f t="array" ref="P1333">IFERROR(
    INDEX('Emission Factors'!$E$5:$P$488,
          MATCH(1,
                ('Emission Factors'!$E$5:$E$488 = 'GHG emissions calculations'!$F1333) *
                ('Emission Factors'!$H$5:$H$488 = 'GHG emissions calculations'!$H1333),
                0),
          MATCH('GHG emissions calculations'!P$6,'Emission Factors'!$E$5:$P$5,0)),
    "")</f>
        <v/>
      </c>
      <c r="Q1333" s="311" t="str">
        <f t="array" ref="Q1333">IFERROR(
    IF(
        INDEX('Emission Factors'!$E$5:$P$488,
              MATCH(1,
                    ('Emission Factors'!$E$5:$E$488 = 'GHG emissions calculations'!$F1333) *
                    ('Emission Factors'!$H$5:$H$488 = 'GHG emissions calculations'!$H1333),
                    0),
              MATCH('GHG emissions calculations'!Q$6, 'Emission Factors'!$E$5:$P$5, 0)) &lt;&gt; "",
        INDEX('Emission Factors'!$E$5:$P$488,
              MATCH(1,
                    ('Emission Factors'!$E$5:$E$488 = 'GHG emissions calculations'!$F1333) *
                    ('Emission Factors'!$H$5:$H$488 = 'GHG emissions calculations'!$H1333),
                    0),
              MATCH('GHG emissions calculations'!Q$6, 'Emission Factors'!$E$5:$P$5, 0)),
        ""),
    "")</f>
        <v/>
      </c>
      <c r="R1333" s="311" t="str">
        <f t="array" ref="R1333">IFERROR(
    IF(
        INDEX('Emission Factors'!$E$5:$R$488,
              MATCH(1,
                    ('Emission Factors'!$E$5:$E$488 = 'GHG emissions calculations'!$F1333) *
                    ('Emission Factors'!$H$5:$H$488 = 'GHG emissions calculations'!$H1333),
                    0),
              MATCH('GHG emissions calculations'!R$6, 'Emission Factors'!$E$5:$R$5, 0)) &lt;&gt; "",
        INDEX('Emission Factors'!$E$5:$R$488,
              MATCH(1,
                    ('Emission Factors'!$E$5:$E$488 = 'GHG emissions calculations'!$F1333) *
                    ('Emission Factors'!$H$5:$H$488 = 'GHG emissions calculations'!$H1333),
                    0),
              MATCH('GHG emissions calculations'!R$6, 'Emission Factors'!$E$5:$R$5, 0)),
        ""),
    "")</f>
        <v/>
      </c>
      <c r="S1333" s="312">
        <f t="shared" si="2"/>
        <v>0</v>
      </c>
      <c r="T1333" s="23"/>
    </row>
    <row r="1334" ht="15.75" customHeight="1" outlineLevel="1">
      <c r="A1334" s="23"/>
      <c r="B1334" s="71"/>
      <c r="C1334" s="71"/>
      <c r="D1334" s="71"/>
      <c r="E1334" s="314"/>
      <c r="F1334" s="311" t="str">
        <f>Lists!V140</f>
        <v>Polyethylene high density (PE-HD), any process  - Asia</v>
      </c>
      <c r="G1334" s="311" t="str">
        <f t="array" ref="G1334">XLOOKUP(1,('Emission Factors'!$E$5:$E$488='GHG emissions calculations'!$F1334)*('Emission Factors'!$H$5:$H$488='GHG emissions calculations'!$H1334),INDEX('Emission Factors'!$E$5:$T$488,0,MATCH('GHG emissions calculations'!G$6,'Emission Factors'!$E$5:$T$5,0)),"",0)</f>
        <v/>
      </c>
      <c r="H1334" s="311" t="s">
        <v>237</v>
      </c>
      <c r="I1334" s="312" t="str">
        <f>IF(
    SUMIFS('Import data'!$L$25:$L$80,
           'Import data'!$J$25:$J$80, F1334,
           'Import data'!$G$25:$G$80, 'GHG emissions calculations'!$H1334,
           'Import data'!$I$25:$I$80,$E$1157) &lt;&gt; 0,
    SUMIFS('Import data'!$L$25:$L$80,
           'Import data'!$J$25:$J$80, F1334,
           'Import data'!$G$25:$G$80, 'GHG emissions calculations'!$H1334,
           'Import data'!$I$25:$I$80,$E$1157),
    ""
)</f>
        <v/>
      </c>
      <c r="J1334" s="311" t="str">
        <f t="array" ref="J1334">IF(
    XLOOKUP(F1334, 'Import data'!$J$26:$J$47, 'Import data'!$M$26:$M$47, "", 0) = "Please add the region-specific supplier emission factor or choose a different region available in the IAEG database.",
    "",
    XLOOKUP(F1334, 'Import data'!$J$26:$J$47, 'Import data'!$M$26:$M$47, "", 0)
)</f>
        <v/>
      </c>
      <c r="K1334" s="311" t="str">
        <f t="array" ref="K1334">IFERROR(
    XLOOKUP(F1334,
            _xlws.FILTER('Supplier Emission'!$G$15:$G$49,
                   ('Supplier Emission'!$D$15:$D$49=H1334) * ('Supplier Emission'!$F$15:$F$49=$E$1157)),
            _xlws.FILTER('Supplier Emission'!$I$15:$I$49,
                   ('Supplier Emission'!$D$15:$D$49=H1334) * ('Supplier Emission'!$F$15:$F$49=$E$1157)),
            ""),
    "")</f>
        <v/>
      </c>
      <c r="L1334" s="311" t="str">
        <f t="array" ref="L1334">IFERROR(
    XLOOKUP(F1334,
            _xlws.FILTER('Supplier Emission'!$G$15:$G$49,
                   ('Supplier Emission'!$D$15:$D$49=H1334) * ('Supplier Emission'!$F$15:$F$49=$E$1157)),
            _xlws.FILTER('Supplier Emission'!$J$15:$J$49,
                   ('Supplier Emission'!$D$15:$D$49=H1334) * ('Supplier Emission'!$F$15:$F$49=$E$1157)),
            ""),
    "")</f>
        <v/>
      </c>
      <c r="M1334" s="311" t="str">
        <f t="array" ref="M1334">IFERROR(
    XLOOKUP(F1334,
            _xlws.FILTER('Supplier Emission'!$G$15:$G$49,
                   ('Supplier Emission'!$D$15:$D$49=H1334) * ('Supplier Emission'!$F$15:$F$49=$E$1157)),
            _xlws.FILTER('Supplier Emission'!$M$15:$M$49,
                   ('Supplier Emission'!$D$15:$D$49=H1334) * ('Supplier Emission'!$F$15:$F$49=$E$1157)),
            ""),
    "")</f>
        <v/>
      </c>
      <c r="N1334" s="311" t="str">
        <f t="array" ref="N1334">IFERROR(
    XLOOKUP(F1334,
            _xlws.FILTER('Supplier Emission'!$G$15:$G$49,
                   ('Supplier Emission'!$D$15:$D$49=H1334) * ('Supplier Emission'!$F$15:$F$49=$E$1157)),
            _xlws.FILTER('Supplier Emission'!$H$15:$H$49,
                   ('Supplier Emission'!$D$15:$D$49=H1334) * ('Supplier Emission'!$F$15:$F$49=$E$1157)),
            ""),
    "")</f>
        <v/>
      </c>
      <c r="O1334" s="311" t="str">
        <f t="array" ref="O1334">XLOOKUP(1,('Emission Factors'!$E$5:$E$488='GHG emissions calculations'!$F1334)*('Emission Factors'!$H$5:$H$488='GHG emissions calculations'!$H1334),INDEX('Emission Factors'!$E$5:$T$488,0,MATCH('GHG emissions calculations'!O$6,'Emission Factors'!$E$5:$T$5,0)),"",0)</f>
        <v/>
      </c>
      <c r="P1334" s="313" t="str">
        <f t="array" ref="P1334">IFERROR(
    INDEX('Emission Factors'!$E$5:$P$488,
          MATCH(1,
                ('Emission Factors'!$E$5:$E$488 = 'GHG emissions calculations'!$F1334) *
                ('Emission Factors'!$H$5:$H$488 = 'GHG emissions calculations'!$H1334),
                0),
          MATCH('GHG emissions calculations'!P$6,'Emission Factors'!$E$5:$P$5,0)),
    "")</f>
        <v/>
      </c>
      <c r="Q1334" s="311" t="str">
        <f t="array" ref="Q1334">IFERROR(
    IF(
        INDEX('Emission Factors'!$E$5:$P$488,
              MATCH(1,
                    ('Emission Factors'!$E$5:$E$488 = 'GHG emissions calculations'!$F1334) *
                    ('Emission Factors'!$H$5:$H$488 = 'GHG emissions calculations'!$H1334),
                    0),
              MATCH('GHG emissions calculations'!Q$6, 'Emission Factors'!$E$5:$P$5, 0)) &lt;&gt; "",
        INDEX('Emission Factors'!$E$5:$P$488,
              MATCH(1,
                    ('Emission Factors'!$E$5:$E$488 = 'GHG emissions calculations'!$F1334) *
                    ('Emission Factors'!$H$5:$H$488 = 'GHG emissions calculations'!$H1334),
                    0),
              MATCH('GHG emissions calculations'!Q$6, 'Emission Factors'!$E$5:$P$5, 0)),
        ""),
    "")</f>
        <v/>
      </c>
      <c r="R1334" s="311" t="str">
        <f t="array" ref="R1334">IFERROR(
    IF(
        INDEX('Emission Factors'!$E$5:$R$488,
              MATCH(1,
                    ('Emission Factors'!$E$5:$E$488 = 'GHG emissions calculations'!$F1334) *
                    ('Emission Factors'!$H$5:$H$488 = 'GHG emissions calculations'!$H1334),
                    0),
              MATCH('GHG emissions calculations'!R$6, 'Emission Factors'!$E$5:$R$5, 0)) &lt;&gt; "",
        INDEX('Emission Factors'!$E$5:$R$488,
              MATCH(1,
                    ('Emission Factors'!$E$5:$E$488 = 'GHG emissions calculations'!$F1334) *
                    ('Emission Factors'!$H$5:$H$488 = 'GHG emissions calculations'!$H1334),
                    0),
              MATCH('GHG emissions calculations'!R$6, 'Emission Factors'!$E$5:$R$5, 0)),
        ""),
    "")</f>
        <v/>
      </c>
      <c r="S1334" s="312">
        <f t="shared" si="2"/>
        <v>0</v>
      </c>
      <c r="T1334" s="23"/>
    </row>
    <row r="1335" ht="15.75" customHeight="1" outlineLevel="1">
      <c r="A1335" s="23"/>
      <c r="B1335" s="71"/>
      <c r="C1335" s="71"/>
      <c r="D1335" s="71"/>
      <c r="E1335" s="314"/>
      <c r="F1335" s="311" t="str">
        <f>Lists!V138</f>
        <v>Polyethylene high density (PE-HD), any process  - Europe</v>
      </c>
      <c r="G1335" s="311" t="str">
        <f t="array" ref="G1335">XLOOKUP(1,('Emission Factors'!$E$5:$E$488='GHG emissions calculations'!$F1335)*('Emission Factors'!$H$5:$H$488='GHG emissions calculations'!$H1335),INDEX('Emission Factors'!$E$5:$T$488,0,MATCH('GHG emissions calculations'!G$6,'Emission Factors'!$E$5:$T$5,0)),"",0)</f>
        <v/>
      </c>
      <c r="H1335" s="311" t="s">
        <v>237</v>
      </c>
      <c r="I1335" s="312" t="str">
        <f>IF(
    SUMIFS('Import data'!$L$25:$L$80,
           'Import data'!$J$25:$J$80, F1335,
           'Import data'!$G$25:$G$80, 'GHG emissions calculations'!$H1335,
           'Import data'!$I$25:$I$80,$E$1157) &lt;&gt; 0,
    SUMIFS('Import data'!$L$25:$L$80,
           'Import data'!$J$25:$J$80, F1335,
           'Import data'!$G$25:$G$80, 'GHG emissions calculations'!$H1335,
           'Import data'!$I$25:$I$80,$E$1157),
    ""
)</f>
        <v/>
      </c>
      <c r="J1335" s="311" t="str">
        <f t="array" ref="J1335">IF(
    XLOOKUP(F1335, 'Import data'!$J$26:$J$47, 'Import data'!$M$26:$M$47, "", 0) = "Please add the region-specific supplier emission factor or choose a different region available in the IAEG database.",
    "",
    XLOOKUP(F1335, 'Import data'!$J$26:$J$47, 'Import data'!$M$26:$M$47, "", 0)
)</f>
        <v/>
      </c>
      <c r="K1335" s="311" t="str">
        <f t="array" ref="K1335">IFERROR(
    XLOOKUP(F1335,
            _xlws.FILTER('Supplier Emission'!$G$15:$G$49,
                   ('Supplier Emission'!$D$15:$D$49=H1335) * ('Supplier Emission'!$F$15:$F$49=$E$1157)),
            _xlws.FILTER('Supplier Emission'!$I$15:$I$49,
                   ('Supplier Emission'!$D$15:$D$49=H1335) * ('Supplier Emission'!$F$15:$F$49=$E$1157)),
            ""),
    "")</f>
        <v/>
      </c>
      <c r="L1335" s="311" t="str">
        <f t="array" ref="L1335">IFERROR(
    XLOOKUP(F1335,
            _xlws.FILTER('Supplier Emission'!$G$15:$G$49,
                   ('Supplier Emission'!$D$15:$D$49=H1335) * ('Supplier Emission'!$F$15:$F$49=$E$1157)),
            _xlws.FILTER('Supplier Emission'!$J$15:$J$49,
                   ('Supplier Emission'!$D$15:$D$49=H1335) * ('Supplier Emission'!$F$15:$F$49=$E$1157)),
            ""),
    "")</f>
        <v/>
      </c>
      <c r="M1335" s="311" t="str">
        <f t="array" ref="M1335">IFERROR(
    XLOOKUP(F1335,
            _xlws.FILTER('Supplier Emission'!$G$15:$G$49,
                   ('Supplier Emission'!$D$15:$D$49=H1335) * ('Supplier Emission'!$F$15:$F$49=$E$1157)),
            _xlws.FILTER('Supplier Emission'!$M$15:$M$49,
                   ('Supplier Emission'!$D$15:$D$49=H1335) * ('Supplier Emission'!$F$15:$F$49=$E$1157)),
            ""),
    "")</f>
        <v/>
      </c>
      <c r="N1335" s="311" t="str">
        <f t="array" ref="N1335">IFERROR(
    XLOOKUP(F1335,
            _xlws.FILTER('Supplier Emission'!$G$15:$G$49,
                   ('Supplier Emission'!$D$15:$D$49=H1335) * ('Supplier Emission'!$F$15:$F$49=$E$1157)),
            _xlws.FILTER('Supplier Emission'!$H$15:$H$49,
                   ('Supplier Emission'!$D$15:$D$49=H1335) * ('Supplier Emission'!$F$15:$F$49=$E$1157)),
            ""),
    "")</f>
        <v/>
      </c>
      <c r="O1335" s="311" t="str">
        <f t="array" ref="O1335">XLOOKUP(1,('Emission Factors'!$E$5:$E$488='GHG emissions calculations'!$F1335)*('Emission Factors'!$H$5:$H$488='GHG emissions calculations'!$H1335),INDEX('Emission Factors'!$E$5:$T$488,0,MATCH('GHG emissions calculations'!O$6,'Emission Factors'!$E$5:$T$5,0)),"",0)</f>
        <v/>
      </c>
      <c r="P1335" s="313" t="str">
        <f t="array" ref="P1335">IFERROR(
    INDEX('Emission Factors'!$E$5:$P$488,
          MATCH(1,
                ('Emission Factors'!$E$5:$E$488 = 'GHG emissions calculations'!$F1335) *
                ('Emission Factors'!$H$5:$H$488 = 'GHG emissions calculations'!$H1335),
                0),
          MATCH('GHG emissions calculations'!P$6,'Emission Factors'!$E$5:$P$5,0)),
    "")</f>
        <v/>
      </c>
      <c r="Q1335" s="311" t="str">
        <f t="array" ref="Q1335">IFERROR(
    IF(
        INDEX('Emission Factors'!$E$5:$P$488,
              MATCH(1,
                    ('Emission Factors'!$E$5:$E$488 = 'GHG emissions calculations'!$F1335) *
                    ('Emission Factors'!$H$5:$H$488 = 'GHG emissions calculations'!$H1335),
                    0),
              MATCH('GHG emissions calculations'!Q$6, 'Emission Factors'!$E$5:$P$5, 0)) &lt;&gt; "",
        INDEX('Emission Factors'!$E$5:$P$488,
              MATCH(1,
                    ('Emission Factors'!$E$5:$E$488 = 'GHG emissions calculations'!$F1335) *
                    ('Emission Factors'!$H$5:$H$488 = 'GHG emissions calculations'!$H1335),
                    0),
              MATCH('GHG emissions calculations'!Q$6, 'Emission Factors'!$E$5:$P$5, 0)),
        ""),
    "")</f>
        <v/>
      </c>
      <c r="R1335" s="311" t="str">
        <f t="array" ref="R1335">IFERROR(
    IF(
        INDEX('Emission Factors'!$E$5:$R$488,
              MATCH(1,
                    ('Emission Factors'!$E$5:$E$488 = 'GHG emissions calculations'!$F1335) *
                    ('Emission Factors'!$H$5:$H$488 = 'GHG emissions calculations'!$H1335),
                    0),
              MATCH('GHG emissions calculations'!R$6, 'Emission Factors'!$E$5:$R$5, 0)) &lt;&gt; "",
        INDEX('Emission Factors'!$E$5:$R$488,
              MATCH(1,
                    ('Emission Factors'!$E$5:$E$488 = 'GHG emissions calculations'!$F1335) *
                    ('Emission Factors'!$H$5:$H$488 = 'GHG emissions calculations'!$H1335),
                    0),
              MATCH('GHG emissions calculations'!R$6, 'Emission Factors'!$E$5:$R$5, 0)),
        ""),
    "")</f>
        <v/>
      </c>
      <c r="S1335" s="312">
        <f t="shared" si="2"/>
        <v>0</v>
      </c>
      <c r="T1335" s="23"/>
    </row>
    <row r="1336" ht="15.75" customHeight="1" outlineLevel="1">
      <c r="A1336" s="23"/>
      <c r="B1336" s="71"/>
      <c r="C1336" s="71"/>
      <c r="D1336" s="71"/>
      <c r="E1336" s="314"/>
      <c r="F1336" s="311" t="str">
        <f>Lists!V143</f>
        <v>Polyethylene high density (PE-HD), any process  - Global or unspecified region</v>
      </c>
      <c r="G1336" s="311" t="str">
        <f t="array" ref="G1336">XLOOKUP(1,('Emission Factors'!$E$5:$E$488='GHG emissions calculations'!$F1336)*('Emission Factors'!$H$5:$H$488='GHG emissions calculations'!$H1336),INDEX('Emission Factors'!$E$5:$T$488,0,MATCH('GHG emissions calculations'!G$6,'Emission Factors'!$E$5:$T$5,0)),"",0)</f>
        <v/>
      </c>
      <c r="H1336" s="311" t="s">
        <v>237</v>
      </c>
      <c r="I1336" s="312" t="str">
        <f>IF(
    SUMIFS('Import data'!$L$25:$L$80,
           'Import data'!$J$25:$J$80, F1336,
           'Import data'!$G$25:$G$80, 'GHG emissions calculations'!$H1336,
           'Import data'!$I$25:$I$80,$E$1157) &lt;&gt; 0,
    SUMIFS('Import data'!$L$25:$L$80,
           'Import data'!$J$25:$J$80, F1336,
           'Import data'!$G$25:$G$80, 'GHG emissions calculations'!$H1336,
           'Import data'!$I$25:$I$80,$E$1157),
    ""
)</f>
        <v/>
      </c>
      <c r="J1336" s="311" t="str">
        <f t="array" ref="J1336">IF(
    XLOOKUP(F1336, 'Import data'!$J$26:$J$47, 'Import data'!$M$26:$M$47, "", 0) = "Please add the region-specific supplier emission factor or choose a different region available in the IAEG database.",
    "",
    XLOOKUP(F1336, 'Import data'!$J$26:$J$47, 'Import data'!$M$26:$M$47, "", 0)
)</f>
        <v/>
      </c>
      <c r="K1336" s="311" t="str">
        <f t="array" ref="K1336">IFERROR(
    XLOOKUP(F1336,
            _xlws.FILTER('Supplier Emission'!$G$15:$G$49,
                   ('Supplier Emission'!$D$15:$D$49=H1336) * ('Supplier Emission'!$F$15:$F$49=$E$1157)),
            _xlws.FILTER('Supplier Emission'!$I$15:$I$49,
                   ('Supplier Emission'!$D$15:$D$49=H1336) * ('Supplier Emission'!$F$15:$F$49=$E$1157)),
            ""),
    "")</f>
        <v/>
      </c>
      <c r="L1336" s="311" t="str">
        <f t="array" ref="L1336">IFERROR(
    XLOOKUP(F1336,
            _xlws.FILTER('Supplier Emission'!$G$15:$G$49,
                   ('Supplier Emission'!$D$15:$D$49=H1336) * ('Supplier Emission'!$F$15:$F$49=$E$1157)),
            _xlws.FILTER('Supplier Emission'!$J$15:$J$49,
                   ('Supplier Emission'!$D$15:$D$49=H1336) * ('Supplier Emission'!$F$15:$F$49=$E$1157)),
            ""),
    "")</f>
        <v/>
      </c>
      <c r="M1336" s="311" t="str">
        <f t="array" ref="M1336">IFERROR(
    XLOOKUP(F1336,
            _xlws.FILTER('Supplier Emission'!$G$15:$G$49,
                   ('Supplier Emission'!$D$15:$D$49=H1336) * ('Supplier Emission'!$F$15:$F$49=$E$1157)),
            _xlws.FILTER('Supplier Emission'!$M$15:$M$49,
                   ('Supplier Emission'!$D$15:$D$49=H1336) * ('Supplier Emission'!$F$15:$F$49=$E$1157)),
            ""),
    "")</f>
        <v/>
      </c>
      <c r="N1336" s="311" t="str">
        <f t="array" ref="N1336">IFERROR(
    XLOOKUP(F1336,
            _xlws.FILTER('Supplier Emission'!$G$15:$G$49,
                   ('Supplier Emission'!$D$15:$D$49=H1336) * ('Supplier Emission'!$F$15:$F$49=$E$1157)),
            _xlws.FILTER('Supplier Emission'!$H$15:$H$49,
                   ('Supplier Emission'!$D$15:$D$49=H1336) * ('Supplier Emission'!$F$15:$F$49=$E$1157)),
            ""),
    "")</f>
        <v/>
      </c>
      <c r="O1336" s="311" t="str">
        <f t="array" ref="O1336">XLOOKUP(1,('Emission Factors'!$E$5:$E$488='GHG emissions calculations'!$F1336)*('Emission Factors'!$H$5:$H$488='GHG emissions calculations'!$H1336),INDEX('Emission Factors'!$E$5:$T$488,0,MATCH('GHG emissions calculations'!O$6,'Emission Factors'!$E$5:$T$5,0)),"",0)</f>
        <v/>
      </c>
      <c r="P1336" s="313" t="str">
        <f t="array" ref="P1336">IFERROR(
    INDEX('Emission Factors'!$E$5:$P$488,
          MATCH(1,
                ('Emission Factors'!$E$5:$E$488 = 'GHG emissions calculations'!$F1336) *
                ('Emission Factors'!$H$5:$H$488 = 'GHG emissions calculations'!$H1336),
                0),
          MATCH('GHG emissions calculations'!P$6,'Emission Factors'!$E$5:$P$5,0)),
    "")</f>
        <v/>
      </c>
      <c r="Q1336" s="311" t="str">
        <f t="array" ref="Q1336">IFERROR(
    IF(
        INDEX('Emission Factors'!$E$5:$P$488,
              MATCH(1,
                    ('Emission Factors'!$E$5:$E$488 = 'GHG emissions calculations'!$F1336) *
                    ('Emission Factors'!$H$5:$H$488 = 'GHG emissions calculations'!$H1336),
                    0),
              MATCH('GHG emissions calculations'!Q$6, 'Emission Factors'!$E$5:$P$5, 0)) &lt;&gt; "",
        INDEX('Emission Factors'!$E$5:$P$488,
              MATCH(1,
                    ('Emission Factors'!$E$5:$E$488 = 'GHG emissions calculations'!$F1336) *
                    ('Emission Factors'!$H$5:$H$488 = 'GHG emissions calculations'!$H1336),
                    0),
              MATCH('GHG emissions calculations'!Q$6, 'Emission Factors'!$E$5:$P$5, 0)),
        ""),
    "")</f>
        <v/>
      </c>
      <c r="R1336" s="311" t="str">
        <f t="array" ref="R1336">IFERROR(
    IF(
        INDEX('Emission Factors'!$E$5:$R$488,
              MATCH(1,
                    ('Emission Factors'!$E$5:$E$488 = 'GHG emissions calculations'!$F1336) *
                    ('Emission Factors'!$H$5:$H$488 = 'GHG emissions calculations'!$H1336),
                    0),
              MATCH('GHG emissions calculations'!R$6, 'Emission Factors'!$E$5:$R$5, 0)) &lt;&gt; "",
        INDEX('Emission Factors'!$E$5:$R$488,
              MATCH(1,
                    ('Emission Factors'!$E$5:$E$488 = 'GHG emissions calculations'!$F1336) *
                    ('Emission Factors'!$H$5:$H$488 = 'GHG emissions calculations'!$H1336),
                    0),
              MATCH('GHG emissions calculations'!R$6, 'Emission Factors'!$E$5:$R$5, 0)),
        ""),
    "")</f>
        <v/>
      </c>
      <c r="S1336" s="312">
        <f t="shared" si="2"/>
        <v>0</v>
      </c>
      <c r="T1336" s="23"/>
    </row>
    <row r="1337" ht="15.75" customHeight="1" outlineLevel="1">
      <c r="A1337" s="23"/>
      <c r="B1337" s="71"/>
      <c r="C1337" s="71"/>
      <c r="D1337" s="71"/>
      <c r="E1337" s="314"/>
      <c r="F1337" s="311" t="str">
        <f>Lists!V142</f>
        <v>Polyethylene high density (PE-HD), any process  - Middle East</v>
      </c>
      <c r="G1337" s="311" t="str">
        <f t="array" ref="G1337">XLOOKUP(1,('Emission Factors'!$E$5:$E$488='GHG emissions calculations'!$F1337)*('Emission Factors'!$H$5:$H$488='GHG emissions calculations'!$H1337),INDEX('Emission Factors'!$E$5:$T$488,0,MATCH('GHG emissions calculations'!G$6,'Emission Factors'!$E$5:$T$5,0)),"",0)</f>
        <v/>
      </c>
      <c r="H1337" s="311" t="s">
        <v>237</v>
      </c>
      <c r="I1337" s="312" t="str">
        <f>IF(
    SUMIFS('Import data'!$L$25:$L$80,
           'Import data'!$J$25:$J$80, F1337,
           'Import data'!$G$25:$G$80, 'GHG emissions calculations'!$H1337,
           'Import data'!$I$25:$I$80,$E$1157) &lt;&gt; 0,
    SUMIFS('Import data'!$L$25:$L$80,
           'Import data'!$J$25:$J$80, F1337,
           'Import data'!$G$25:$G$80, 'GHG emissions calculations'!$H1337,
           'Import data'!$I$25:$I$80,$E$1157),
    ""
)</f>
        <v/>
      </c>
      <c r="J1337" s="311" t="str">
        <f t="array" ref="J1337">IF(
    XLOOKUP(F1337, 'Import data'!$J$26:$J$47, 'Import data'!$M$26:$M$47, "", 0) = "Please add the region-specific supplier emission factor or choose a different region available in the IAEG database.",
    "",
    XLOOKUP(F1337, 'Import data'!$J$26:$J$47, 'Import data'!$M$26:$M$47, "", 0)
)</f>
        <v/>
      </c>
      <c r="K1337" s="311" t="str">
        <f t="array" ref="K1337">IFERROR(
    XLOOKUP(F1337,
            _xlws.FILTER('Supplier Emission'!$G$15:$G$49,
                   ('Supplier Emission'!$D$15:$D$49=H1337) * ('Supplier Emission'!$F$15:$F$49=$E$1157)),
            _xlws.FILTER('Supplier Emission'!$I$15:$I$49,
                   ('Supplier Emission'!$D$15:$D$49=H1337) * ('Supplier Emission'!$F$15:$F$49=$E$1157)),
            ""),
    "")</f>
        <v/>
      </c>
      <c r="L1337" s="311" t="str">
        <f t="array" ref="L1337">IFERROR(
    XLOOKUP(F1337,
            _xlws.FILTER('Supplier Emission'!$G$15:$G$49,
                   ('Supplier Emission'!$D$15:$D$49=H1337) * ('Supplier Emission'!$F$15:$F$49=$E$1157)),
            _xlws.FILTER('Supplier Emission'!$J$15:$J$49,
                   ('Supplier Emission'!$D$15:$D$49=H1337) * ('Supplier Emission'!$F$15:$F$49=$E$1157)),
            ""),
    "")</f>
        <v/>
      </c>
      <c r="M1337" s="311" t="str">
        <f t="array" ref="M1337">IFERROR(
    XLOOKUP(F1337,
            _xlws.FILTER('Supplier Emission'!$G$15:$G$49,
                   ('Supplier Emission'!$D$15:$D$49=H1337) * ('Supplier Emission'!$F$15:$F$49=$E$1157)),
            _xlws.FILTER('Supplier Emission'!$M$15:$M$49,
                   ('Supplier Emission'!$D$15:$D$49=H1337) * ('Supplier Emission'!$F$15:$F$49=$E$1157)),
            ""),
    "")</f>
        <v/>
      </c>
      <c r="N1337" s="311" t="str">
        <f t="array" ref="N1337">IFERROR(
    XLOOKUP(F1337,
            _xlws.FILTER('Supplier Emission'!$G$15:$G$49,
                   ('Supplier Emission'!$D$15:$D$49=H1337) * ('Supplier Emission'!$F$15:$F$49=$E$1157)),
            _xlws.FILTER('Supplier Emission'!$H$15:$H$49,
                   ('Supplier Emission'!$D$15:$D$49=H1337) * ('Supplier Emission'!$F$15:$F$49=$E$1157)),
            ""),
    "")</f>
        <v/>
      </c>
      <c r="O1337" s="311" t="str">
        <f t="array" ref="O1337">XLOOKUP(1,('Emission Factors'!$E$5:$E$488='GHG emissions calculations'!$F1337)*('Emission Factors'!$H$5:$H$488='GHG emissions calculations'!$H1337),INDEX('Emission Factors'!$E$5:$T$488,0,MATCH('GHG emissions calculations'!O$6,'Emission Factors'!$E$5:$T$5,0)),"",0)</f>
        <v/>
      </c>
      <c r="P1337" s="313" t="str">
        <f t="array" ref="P1337">IFERROR(
    INDEX('Emission Factors'!$E$5:$P$488,
          MATCH(1,
                ('Emission Factors'!$E$5:$E$488 = 'GHG emissions calculations'!$F1337) *
                ('Emission Factors'!$H$5:$H$488 = 'GHG emissions calculations'!$H1337),
                0),
          MATCH('GHG emissions calculations'!P$6,'Emission Factors'!$E$5:$P$5,0)),
    "")</f>
        <v/>
      </c>
      <c r="Q1337" s="311" t="str">
        <f t="array" ref="Q1337">IFERROR(
    IF(
        INDEX('Emission Factors'!$E$5:$P$488,
              MATCH(1,
                    ('Emission Factors'!$E$5:$E$488 = 'GHG emissions calculations'!$F1337) *
                    ('Emission Factors'!$H$5:$H$488 = 'GHG emissions calculations'!$H1337),
                    0),
              MATCH('GHG emissions calculations'!Q$6, 'Emission Factors'!$E$5:$P$5, 0)) &lt;&gt; "",
        INDEX('Emission Factors'!$E$5:$P$488,
              MATCH(1,
                    ('Emission Factors'!$E$5:$E$488 = 'GHG emissions calculations'!$F1337) *
                    ('Emission Factors'!$H$5:$H$488 = 'GHG emissions calculations'!$H1337),
                    0),
              MATCH('GHG emissions calculations'!Q$6, 'Emission Factors'!$E$5:$P$5, 0)),
        ""),
    "")</f>
        <v/>
      </c>
      <c r="R1337" s="311" t="str">
        <f t="array" ref="R1337">IFERROR(
    IF(
        INDEX('Emission Factors'!$E$5:$R$488,
              MATCH(1,
                    ('Emission Factors'!$E$5:$E$488 = 'GHG emissions calculations'!$F1337) *
                    ('Emission Factors'!$H$5:$H$488 = 'GHG emissions calculations'!$H1337),
                    0),
              MATCH('GHG emissions calculations'!R$6, 'Emission Factors'!$E$5:$R$5, 0)) &lt;&gt; "",
        INDEX('Emission Factors'!$E$5:$R$488,
              MATCH(1,
                    ('Emission Factors'!$E$5:$E$488 = 'GHG emissions calculations'!$F1337) *
                    ('Emission Factors'!$H$5:$H$488 = 'GHG emissions calculations'!$H1337),
                    0),
              MATCH('GHG emissions calculations'!R$6, 'Emission Factors'!$E$5:$R$5, 0)),
        ""),
    "")</f>
        <v/>
      </c>
      <c r="S1337" s="312">
        <f t="shared" si="2"/>
        <v>0</v>
      </c>
      <c r="T1337" s="23"/>
    </row>
    <row r="1338" ht="15.75" customHeight="1" outlineLevel="1">
      <c r="A1338" s="23"/>
      <c r="B1338" s="71"/>
      <c r="C1338" s="71"/>
      <c r="D1338" s="71"/>
      <c r="E1338" s="314"/>
      <c r="F1338" s="311" t="str">
        <f>Lists!V141</f>
        <v>Polyethylene high density (PE-HD), any process  - Oceania</v>
      </c>
      <c r="G1338" s="311">
        <f t="array" ref="G1338">XLOOKUP(1,('Emission Factors'!$E$5:$E$488='GHG emissions calculations'!$F1338)*('Emission Factors'!$H$5:$H$488='GHG emissions calculations'!$H1338),INDEX('Emission Factors'!$E$5:$T$488,0,MATCH('GHG emissions calculations'!G$6,'Emission Factors'!$E$5:$T$5,0)),"",0)</f>
        <v>3</v>
      </c>
      <c r="H1338" s="311" t="s">
        <v>237</v>
      </c>
      <c r="I1338" s="312" t="str">
        <f>IF(
    SUMIFS('Import data'!$L$25:$L$80,
           'Import data'!$J$25:$J$80, F1338,
           'Import data'!$G$25:$G$80, 'GHG emissions calculations'!$H1338,
           'Import data'!$I$25:$I$80,$E$1157) &lt;&gt; 0,
    SUMIFS('Import data'!$L$25:$L$80,
           'Import data'!$J$25:$J$80, F1338,
           'Import data'!$G$25:$G$80, 'GHG emissions calculations'!$H1338,
           'Import data'!$I$25:$I$80,$E$1157),
    ""
)</f>
        <v/>
      </c>
      <c r="J1338" s="311" t="str">
        <f t="array" ref="J1338">IF(
    XLOOKUP(F1338, 'Import data'!$J$26:$J$47, 'Import data'!$M$26:$M$47, "", 0) = "Please add the region-specific supplier emission factor or choose a different region available in the IAEG database.",
    "",
    XLOOKUP(F1338, 'Import data'!$J$26:$J$47, 'Import data'!$M$26:$M$47, "", 0)
)</f>
        <v/>
      </c>
      <c r="K1338" s="311" t="str">
        <f t="array" ref="K1338">IFERROR(
    XLOOKUP(F1338,
            _xlws.FILTER('Supplier Emission'!$G$15:$G$49,
                   ('Supplier Emission'!$D$15:$D$49=H1338) * ('Supplier Emission'!$F$15:$F$49=$E$1157)),
            _xlws.FILTER('Supplier Emission'!$I$15:$I$49,
                   ('Supplier Emission'!$D$15:$D$49=H1338) * ('Supplier Emission'!$F$15:$F$49=$E$1157)),
            ""),
    "")</f>
        <v/>
      </c>
      <c r="L1338" s="311" t="str">
        <f t="array" ref="L1338">IFERROR(
    XLOOKUP(F1338,
            _xlws.FILTER('Supplier Emission'!$G$15:$G$49,
                   ('Supplier Emission'!$D$15:$D$49=H1338) * ('Supplier Emission'!$F$15:$F$49=$E$1157)),
            _xlws.FILTER('Supplier Emission'!$J$15:$J$49,
                   ('Supplier Emission'!$D$15:$D$49=H1338) * ('Supplier Emission'!$F$15:$F$49=$E$1157)),
            ""),
    "")</f>
        <v/>
      </c>
      <c r="M1338" s="311" t="str">
        <f t="array" ref="M1338">IFERROR(
    XLOOKUP(F1338,
            _xlws.FILTER('Supplier Emission'!$G$15:$G$49,
                   ('Supplier Emission'!$D$15:$D$49=H1338) * ('Supplier Emission'!$F$15:$F$49=$E$1157)),
            _xlws.FILTER('Supplier Emission'!$M$15:$M$49,
                   ('Supplier Emission'!$D$15:$D$49=H1338) * ('Supplier Emission'!$F$15:$F$49=$E$1157)),
            ""),
    "")</f>
        <v/>
      </c>
      <c r="N1338" s="311" t="str">
        <f t="array" ref="N1338">IFERROR(
    XLOOKUP(F1338,
            _xlws.FILTER('Supplier Emission'!$G$15:$G$49,
                   ('Supplier Emission'!$D$15:$D$49=H1338) * ('Supplier Emission'!$F$15:$F$49=$E$1157)),
            _xlws.FILTER('Supplier Emission'!$H$15:$H$49,
                   ('Supplier Emission'!$D$15:$D$49=H1338) * ('Supplier Emission'!$F$15:$F$49=$E$1157)),
            ""),
    "")</f>
        <v/>
      </c>
      <c r="O1338" s="311" t="str">
        <f t="array" ref="O1338">XLOOKUP(1,('Emission Factors'!$E$5:$E$488='GHG emissions calculations'!$F1338)*('Emission Factors'!$H$5:$H$488='GHG emissions calculations'!$H1338),INDEX('Emission Factors'!$E$5:$T$488,0,MATCH('GHG emissions calculations'!O$6,'Emission Factors'!$E$5:$T$5,0)),"",0)</f>
        <v>High density polyethylene (at plant)</v>
      </c>
      <c r="P1338" s="313">
        <f t="array" ref="P1338">IFERROR(
    INDEX('Emission Factors'!$E$5:$P$488,
          MATCH(1,
                ('Emission Factors'!$E$5:$E$488 = 'GHG emissions calculations'!$F1338) *
                ('Emission Factors'!$H$5:$H$488 = 'GHG emissions calculations'!$H1338),
                0),
          MATCH('GHG emissions calculations'!P$6,'Emission Factors'!$E$5:$P$5,0)),
    "")</f>
        <v>2.389</v>
      </c>
      <c r="Q1338" s="311" t="str">
        <f t="array" ref="Q1338">IFERROR(
    IF(
        INDEX('Emission Factors'!$E$5:$P$488,
              MATCH(1,
                    ('Emission Factors'!$E$5:$E$488 = 'GHG emissions calculations'!$F1338) *
                    ('Emission Factors'!$H$5:$H$488 = 'GHG emissions calculations'!$H1338),
                    0),
              MATCH('GHG emissions calculations'!Q$6, 'Emission Factors'!$E$5:$P$5, 0)) &lt;&gt; "",
        INDEX('Emission Factors'!$E$5:$P$488,
              MATCH(1,
                    ('Emission Factors'!$E$5:$E$488 = 'GHG emissions calculations'!$F1338) *
                    ('Emission Factors'!$H$5:$H$488 = 'GHG emissions calculations'!$H1338),
                    0),
              MATCH('GHG emissions calculations'!Q$6, 'Emission Factors'!$E$5:$P$5, 0)),
        ""),
    "")</f>
        <v>kgCO2e/kg</v>
      </c>
      <c r="R1338" s="311" t="str">
        <f t="array" ref="R1338">IFERROR(
    IF(
        INDEX('Emission Factors'!$E$5:$R$488,
              MATCH(1,
                    ('Emission Factors'!$E$5:$E$488 = 'GHG emissions calculations'!$F1338) *
                    ('Emission Factors'!$H$5:$H$488 = 'GHG emissions calculations'!$H1338),
                    0),
              MATCH('GHG emissions calculations'!R$6, 'Emission Factors'!$E$5:$R$5, 0)) &lt;&gt; "",
        INDEX('Emission Factors'!$E$5:$R$488,
              MATCH(1,
                    ('Emission Factors'!$E$5:$E$488 = 'GHG emissions calculations'!$F1338) *
                    ('Emission Factors'!$H$5:$H$488 = 'GHG emissions calculations'!$H1338),
                    0),
              MATCH('GHG emissions calculations'!R$6, 'Emission Factors'!$E$5:$R$5, 0)),
        ""),
    "")</f>
        <v>Oceania</v>
      </c>
      <c r="S1338" s="312">
        <f t="shared" si="2"/>
        <v>0</v>
      </c>
      <c r="T1338" s="23"/>
    </row>
    <row r="1339" ht="15.75" customHeight="1" outlineLevel="1">
      <c r="A1339" s="23"/>
      <c r="B1339" s="71"/>
      <c r="C1339" s="71"/>
      <c r="D1339" s="71"/>
      <c r="E1339" s="314"/>
      <c r="F1339" s="311" t="str">
        <f>Lists!V146</f>
        <v>Polyethylene low density (PE-LD), any process  - Africa</v>
      </c>
      <c r="G1339" s="311" t="str">
        <f t="array" ref="G1339">XLOOKUP(1,('Emission Factors'!$E$5:$E$488='GHG emissions calculations'!$F1339)*('Emission Factors'!$H$5:$H$488='GHG emissions calculations'!$H1339),INDEX('Emission Factors'!$E$5:$T$488,0,MATCH('GHG emissions calculations'!G$6,'Emission Factors'!$E$5:$T$5,0)),"",0)</f>
        <v/>
      </c>
      <c r="H1339" s="311" t="s">
        <v>237</v>
      </c>
      <c r="I1339" s="312" t="str">
        <f>IF(
    SUMIFS('Import data'!$L$25:$L$80,
           'Import data'!$J$25:$J$80, F1339,
           'Import data'!$G$25:$G$80, 'GHG emissions calculations'!$H1339,
           'Import data'!$I$25:$I$80,$E$1157) &lt;&gt; 0,
    SUMIFS('Import data'!$L$25:$L$80,
           'Import data'!$J$25:$J$80, F1339,
           'Import data'!$G$25:$G$80, 'GHG emissions calculations'!$H1339,
           'Import data'!$I$25:$I$80,$E$1157),
    ""
)</f>
        <v/>
      </c>
      <c r="J1339" s="311" t="str">
        <f t="array" ref="J1339">IF(
    XLOOKUP(F1339, 'Import data'!$J$26:$J$47, 'Import data'!$M$26:$M$47, "", 0) = "Please add the region-specific supplier emission factor or choose a different region available in the IAEG database.",
    "",
    XLOOKUP(F1339, 'Import data'!$J$26:$J$47, 'Import data'!$M$26:$M$47, "", 0)
)</f>
        <v/>
      </c>
      <c r="K1339" s="311" t="str">
        <f t="array" ref="K1339">IFERROR(
    XLOOKUP(F1339,
            _xlws.FILTER('Supplier Emission'!$G$15:$G$49,
                   ('Supplier Emission'!$D$15:$D$49=H1339) * ('Supplier Emission'!$F$15:$F$49=$E$1157)),
            _xlws.FILTER('Supplier Emission'!$I$15:$I$49,
                   ('Supplier Emission'!$D$15:$D$49=H1339) * ('Supplier Emission'!$F$15:$F$49=$E$1157)),
            ""),
    "")</f>
        <v/>
      </c>
      <c r="L1339" s="311" t="str">
        <f t="array" ref="L1339">IFERROR(
    XLOOKUP(F1339,
            _xlws.FILTER('Supplier Emission'!$G$15:$G$49,
                   ('Supplier Emission'!$D$15:$D$49=H1339) * ('Supplier Emission'!$F$15:$F$49=$E$1157)),
            _xlws.FILTER('Supplier Emission'!$J$15:$J$49,
                   ('Supplier Emission'!$D$15:$D$49=H1339) * ('Supplier Emission'!$F$15:$F$49=$E$1157)),
            ""),
    "")</f>
        <v/>
      </c>
      <c r="M1339" s="311" t="str">
        <f t="array" ref="M1339">IFERROR(
    XLOOKUP(F1339,
            _xlws.FILTER('Supplier Emission'!$G$15:$G$49,
                   ('Supplier Emission'!$D$15:$D$49=H1339) * ('Supplier Emission'!$F$15:$F$49=$E$1157)),
            _xlws.FILTER('Supplier Emission'!$M$15:$M$49,
                   ('Supplier Emission'!$D$15:$D$49=H1339) * ('Supplier Emission'!$F$15:$F$49=$E$1157)),
            ""),
    "")</f>
        <v/>
      </c>
      <c r="N1339" s="311" t="str">
        <f t="array" ref="N1339">IFERROR(
    XLOOKUP(F1339,
            _xlws.FILTER('Supplier Emission'!$G$15:$G$49,
                   ('Supplier Emission'!$D$15:$D$49=H1339) * ('Supplier Emission'!$F$15:$F$49=$E$1157)),
            _xlws.FILTER('Supplier Emission'!$H$15:$H$49,
                   ('Supplier Emission'!$D$15:$D$49=H1339) * ('Supplier Emission'!$F$15:$F$49=$E$1157)),
            ""),
    "")</f>
        <v/>
      </c>
      <c r="O1339" s="311" t="str">
        <f t="array" ref="O1339">XLOOKUP(1,('Emission Factors'!$E$5:$E$488='GHG emissions calculations'!$F1339)*('Emission Factors'!$H$5:$H$488='GHG emissions calculations'!$H1339),INDEX('Emission Factors'!$E$5:$T$488,0,MATCH('GHG emissions calculations'!O$6,'Emission Factors'!$E$5:$T$5,0)),"",0)</f>
        <v/>
      </c>
      <c r="P1339" s="313" t="str">
        <f t="array" ref="P1339">IFERROR(
    INDEX('Emission Factors'!$E$5:$P$488,
          MATCH(1,
                ('Emission Factors'!$E$5:$E$488 = 'GHG emissions calculations'!$F1339) *
                ('Emission Factors'!$H$5:$H$488 = 'GHG emissions calculations'!$H1339),
                0),
          MATCH('GHG emissions calculations'!P$6,'Emission Factors'!$E$5:$P$5,0)),
    "")</f>
        <v/>
      </c>
      <c r="Q1339" s="311" t="str">
        <f t="array" ref="Q1339">IFERROR(
    IF(
        INDEX('Emission Factors'!$E$5:$P$488,
              MATCH(1,
                    ('Emission Factors'!$E$5:$E$488 = 'GHG emissions calculations'!$F1339) *
                    ('Emission Factors'!$H$5:$H$488 = 'GHG emissions calculations'!$H1339),
                    0),
              MATCH('GHG emissions calculations'!Q$6, 'Emission Factors'!$E$5:$P$5, 0)) &lt;&gt; "",
        INDEX('Emission Factors'!$E$5:$P$488,
              MATCH(1,
                    ('Emission Factors'!$E$5:$E$488 = 'GHG emissions calculations'!$F1339) *
                    ('Emission Factors'!$H$5:$H$488 = 'GHG emissions calculations'!$H1339),
                    0),
              MATCH('GHG emissions calculations'!Q$6, 'Emission Factors'!$E$5:$P$5, 0)),
        ""),
    "")</f>
        <v/>
      </c>
      <c r="R1339" s="311" t="str">
        <f t="array" ref="R1339">IFERROR(
    IF(
        INDEX('Emission Factors'!$E$5:$R$488,
              MATCH(1,
                    ('Emission Factors'!$E$5:$E$488 = 'GHG emissions calculations'!$F1339) *
                    ('Emission Factors'!$H$5:$H$488 = 'GHG emissions calculations'!$H1339),
                    0),
              MATCH('GHG emissions calculations'!R$6, 'Emission Factors'!$E$5:$R$5, 0)) &lt;&gt; "",
        INDEX('Emission Factors'!$E$5:$R$488,
              MATCH(1,
                    ('Emission Factors'!$E$5:$E$488 = 'GHG emissions calculations'!$F1339) *
                    ('Emission Factors'!$H$5:$H$488 = 'GHG emissions calculations'!$H1339),
                    0),
              MATCH('GHG emissions calculations'!R$6, 'Emission Factors'!$E$5:$R$5, 0)),
        ""),
    "")</f>
        <v/>
      </c>
      <c r="S1339" s="312">
        <f t="shared" si="2"/>
        <v>0</v>
      </c>
      <c r="T1339" s="23"/>
    </row>
    <row r="1340" ht="15.75" customHeight="1" outlineLevel="1">
      <c r="A1340" s="23"/>
      <c r="B1340" s="71"/>
      <c r="C1340" s="71"/>
      <c r="D1340" s="71"/>
      <c r="E1340" s="314"/>
      <c r="F1340" s="311" t="str">
        <f>Lists!V144</f>
        <v>Polyethylene low density (PE-LD), any process  - America</v>
      </c>
      <c r="G1340" s="311" t="str">
        <f t="array" ref="G1340">XLOOKUP(1,('Emission Factors'!$E$5:$E$488='GHG emissions calculations'!$F1340)*('Emission Factors'!$H$5:$H$488='GHG emissions calculations'!$H1340),INDEX('Emission Factors'!$E$5:$T$488,0,MATCH('GHG emissions calculations'!G$6,'Emission Factors'!$E$5:$T$5,0)),"",0)</f>
        <v/>
      </c>
      <c r="H1340" s="311" t="s">
        <v>237</v>
      </c>
      <c r="I1340" s="312" t="str">
        <f>IF(
    SUMIFS('Import data'!$L$25:$L$80,
           'Import data'!$J$25:$J$80, F1340,
           'Import data'!$G$25:$G$80, 'GHG emissions calculations'!$H1340,
           'Import data'!$I$25:$I$80,$E$1157) &lt;&gt; 0,
    SUMIFS('Import data'!$L$25:$L$80,
           'Import data'!$J$25:$J$80, F1340,
           'Import data'!$G$25:$G$80, 'GHG emissions calculations'!$H1340,
           'Import data'!$I$25:$I$80,$E$1157),
    ""
)</f>
        <v/>
      </c>
      <c r="J1340" s="311" t="str">
        <f t="array" ref="J1340">IF(
    XLOOKUP(F1340, 'Import data'!$J$26:$J$47, 'Import data'!$M$26:$M$47, "", 0) = "Please add the region-specific supplier emission factor or choose a different region available in the IAEG database.",
    "",
    XLOOKUP(F1340, 'Import data'!$J$26:$J$47, 'Import data'!$M$26:$M$47, "", 0)
)</f>
        <v/>
      </c>
      <c r="K1340" s="311" t="str">
        <f t="array" ref="K1340">IFERROR(
    XLOOKUP(F1340,
            _xlws.FILTER('Supplier Emission'!$G$15:$G$49,
                   ('Supplier Emission'!$D$15:$D$49=H1340) * ('Supplier Emission'!$F$15:$F$49=$E$1157)),
            _xlws.FILTER('Supplier Emission'!$I$15:$I$49,
                   ('Supplier Emission'!$D$15:$D$49=H1340) * ('Supplier Emission'!$F$15:$F$49=$E$1157)),
            ""),
    "")</f>
        <v/>
      </c>
      <c r="L1340" s="311" t="str">
        <f t="array" ref="L1340">IFERROR(
    XLOOKUP(F1340,
            _xlws.FILTER('Supplier Emission'!$G$15:$G$49,
                   ('Supplier Emission'!$D$15:$D$49=H1340) * ('Supplier Emission'!$F$15:$F$49=$E$1157)),
            _xlws.FILTER('Supplier Emission'!$J$15:$J$49,
                   ('Supplier Emission'!$D$15:$D$49=H1340) * ('Supplier Emission'!$F$15:$F$49=$E$1157)),
            ""),
    "")</f>
        <v/>
      </c>
      <c r="M1340" s="311" t="str">
        <f t="array" ref="M1340">IFERROR(
    XLOOKUP(F1340,
            _xlws.FILTER('Supplier Emission'!$G$15:$G$49,
                   ('Supplier Emission'!$D$15:$D$49=H1340) * ('Supplier Emission'!$F$15:$F$49=$E$1157)),
            _xlws.FILTER('Supplier Emission'!$M$15:$M$49,
                   ('Supplier Emission'!$D$15:$D$49=H1340) * ('Supplier Emission'!$F$15:$F$49=$E$1157)),
            ""),
    "")</f>
        <v/>
      </c>
      <c r="N1340" s="311" t="str">
        <f t="array" ref="N1340">IFERROR(
    XLOOKUP(F1340,
            _xlws.FILTER('Supplier Emission'!$G$15:$G$49,
                   ('Supplier Emission'!$D$15:$D$49=H1340) * ('Supplier Emission'!$F$15:$F$49=$E$1157)),
            _xlws.FILTER('Supplier Emission'!$H$15:$H$49,
                   ('Supplier Emission'!$D$15:$D$49=H1340) * ('Supplier Emission'!$F$15:$F$49=$E$1157)),
            ""),
    "")</f>
        <v/>
      </c>
      <c r="O1340" s="311" t="str">
        <f t="array" ref="O1340">XLOOKUP(1,('Emission Factors'!$E$5:$E$488='GHG emissions calculations'!$F1340)*('Emission Factors'!$H$5:$H$488='GHG emissions calculations'!$H1340),INDEX('Emission Factors'!$E$5:$T$488,0,MATCH('GHG emissions calculations'!O$6,'Emission Factors'!$E$5:$T$5,0)),"",0)</f>
        <v/>
      </c>
      <c r="P1340" s="313" t="str">
        <f t="array" ref="P1340">IFERROR(
    INDEX('Emission Factors'!$E$5:$P$488,
          MATCH(1,
                ('Emission Factors'!$E$5:$E$488 = 'GHG emissions calculations'!$F1340) *
                ('Emission Factors'!$H$5:$H$488 = 'GHG emissions calculations'!$H1340),
                0),
          MATCH('GHG emissions calculations'!P$6,'Emission Factors'!$E$5:$P$5,0)),
    "")</f>
        <v/>
      </c>
      <c r="Q1340" s="311" t="str">
        <f t="array" ref="Q1340">IFERROR(
    IF(
        INDEX('Emission Factors'!$E$5:$P$488,
              MATCH(1,
                    ('Emission Factors'!$E$5:$E$488 = 'GHG emissions calculations'!$F1340) *
                    ('Emission Factors'!$H$5:$H$488 = 'GHG emissions calculations'!$H1340),
                    0),
              MATCH('GHG emissions calculations'!Q$6, 'Emission Factors'!$E$5:$P$5, 0)) &lt;&gt; "",
        INDEX('Emission Factors'!$E$5:$P$488,
              MATCH(1,
                    ('Emission Factors'!$E$5:$E$488 = 'GHG emissions calculations'!$F1340) *
                    ('Emission Factors'!$H$5:$H$488 = 'GHG emissions calculations'!$H1340),
                    0),
              MATCH('GHG emissions calculations'!Q$6, 'Emission Factors'!$E$5:$P$5, 0)),
        ""),
    "")</f>
        <v/>
      </c>
      <c r="R1340" s="311" t="str">
        <f t="array" ref="R1340">IFERROR(
    IF(
        INDEX('Emission Factors'!$E$5:$R$488,
              MATCH(1,
                    ('Emission Factors'!$E$5:$E$488 = 'GHG emissions calculations'!$F1340) *
                    ('Emission Factors'!$H$5:$H$488 = 'GHG emissions calculations'!$H1340),
                    0),
              MATCH('GHG emissions calculations'!R$6, 'Emission Factors'!$E$5:$R$5, 0)) &lt;&gt; "",
        INDEX('Emission Factors'!$E$5:$R$488,
              MATCH(1,
                    ('Emission Factors'!$E$5:$E$488 = 'GHG emissions calculations'!$F1340) *
                    ('Emission Factors'!$H$5:$H$488 = 'GHG emissions calculations'!$H1340),
                    0),
              MATCH('GHG emissions calculations'!R$6, 'Emission Factors'!$E$5:$R$5, 0)),
        ""),
    "")</f>
        <v/>
      </c>
      <c r="S1340" s="312">
        <f t="shared" si="2"/>
        <v>0</v>
      </c>
      <c r="T1340" s="23"/>
    </row>
    <row r="1341" ht="15.75" customHeight="1" outlineLevel="1">
      <c r="A1341" s="23"/>
      <c r="B1341" s="71"/>
      <c r="C1341" s="71"/>
      <c r="D1341" s="71"/>
      <c r="E1341" s="314"/>
      <c r="F1341" s="311" t="str">
        <f>Lists!V147</f>
        <v>Polyethylene low density (PE-LD), any process  - Asia</v>
      </c>
      <c r="G1341" s="311" t="str">
        <f t="array" ref="G1341">XLOOKUP(1,('Emission Factors'!$E$5:$E$488='GHG emissions calculations'!$F1341)*('Emission Factors'!$H$5:$H$488='GHG emissions calculations'!$H1341),INDEX('Emission Factors'!$E$5:$T$488,0,MATCH('GHG emissions calculations'!G$6,'Emission Factors'!$E$5:$T$5,0)),"",0)</f>
        <v/>
      </c>
      <c r="H1341" s="311" t="s">
        <v>237</v>
      </c>
      <c r="I1341" s="312" t="str">
        <f>IF(
    SUMIFS('Import data'!$L$25:$L$80,
           'Import data'!$J$25:$J$80, F1341,
           'Import data'!$G$25:$G$80, 'GHG emissions calculations'!$H1341,
           'Import data'!$I$25:$I$80,$E$1157) &lt;&gt; 0,
    SUMIFS('Import data'!$L$25:$L$80,
           'Import data'!$J$25:$J$80, F1341,
           'Import data'!$G$25:$G$80, 'GHG emissions calculations'!$H1341,
           'Import data'!$I$25:$I$80,$E$1157),
    ""
)</f>
        <v/>
      </c>
      <c r="J1341" s="311" t="str">
        <f t="array" ref="J1341">IF(
    XLOOKUP(F1341, 'Import data'!$J$26:$J$47, 'Import data'!$M$26:$M$47, "", 0) = "Please add the region-specific supplier emission factor or choose a different region available in the IAEG database.",
    "",
    XLOOKUP(F1341, 'Import data'!$J$26:$J$47, 'Import data'!$M$26:$M$47, "", 0)
)</f>
        <v/>
      </c>
      <c r="K1341" s="311" t="str">
        <f t="array" ref="K1341">IFERROR(
    XLOOKUP(F1341,
            _xlws.FILTER('Supplier Emission'!$G$15:$G$49,
                   ('Supplier Emission'!$D$15:$D$49=H1341) * ('Supplier Emission'!$F$15:$F$49=$E$1157)),
            _xlws.FILTER('Supplier Emission'!$I$15:$I$49,
                   ('Supplier Emission'!$D$15:$D$49=H1341) * ('Supplier Emission'!$F$15:$F$49=$E$1157)),
            ""),
    "")</f>
        <v/>
      </c>
      <c r="L1341" s="311" t="str">
        <f t="array" ref="L1341">IFERROR(
    XLOOKUP(F1341,
            _xlws.FILTER('Supplier Emission'!$G$15:$G$49,
                   ('Supplier Emission'!$D$15:$D$49=H1341) * ('Supplier Emission'!$F$15:$F$49=$E$1157)),
            _xlws.FILTER('Supplier Emission'!$J$15:$J$49,
                   ('Supplier Emission'!$D$15:$D$49=H1341) * ('Supplier Emission'!$F$15:$F$49=$E$1157)),
            ""),
    "")</f>
        <v/>
      </c>
      <c r="M1341" s="311" t="str">
        <f t="array" ref="M1341">IFERROR(
    XLOOKUP(F1341,
            _xlws.FILTER('Supplier Emission'!$G$15:$G$49,
                   ('Supplier Emission'!$D$15:$D$49=H1341) * ('Supplier Emission'!$F$15:$F$49=$E$1157)),
            _xlws.FILTER('Supplier Emission'!$M$15:$M$49,
                   ('Supplier Emission'!$D$15:$D$49=H1341) * ('Supplier Emission'!$F$15:$F$49=$E$1157)),
            ""),
    "")</f>
        <v/>
      </c>
      <c r="N1341" s="311" t="str">
        <f t="array" ref="N1341">IFERROR(
    XLOOKUP(F1341,
            _xlws.FILTER('Supplier Emission'!$G$15:$G$49,
                   ('Supplier Emission'!$D$15:$D$49=H1341) * ('Supplier Emission'!$F$15:$F$49=$E$1157)),
            _xlws.FILTER('Supplier Emission'!$H$15:$H$49,
                   ('Supplier Emission'!$D$15:$D$49=H1341) * ('Supplier Emission'!$F$15:$F$49=$E$1157)),
            ""),
    "")</f>
        <v/>
      </c>
      <c r="O1341" s="311" t="str">
        <f t="array" ref="O1341">XLOOKUP(1,('Emission Factors'!$E$5:$E$488='GHG emissions calculations'!$F1341)*('Emission Factors'!$H$5:$H$488='GHG emissions calculations'!$H1341),INDEX('Emission Factors'!$E$5:$T$488,0,MATCH('GHG emissions calculations'!O$6,'Emission Factors'!$E$5:$T$5,0)),"",0)</f>
        <v/>
      </c>
      <c r="P1341" s="313" t="str">
        <f t="array" ref="P1341">IFERROR(
    INDEX('Emission Factors'!$E$5:$P$488,
          MATCH(1,
                ('Emission Factors'!$E$5:$E$488 = 'GHG emissions calculations'!$F1341) *
                ('Emission Factors'!$H$5:$H$488 = 'GHG emissions calculations'!$H1341),
                0),
          MATCH('GHG emissions calculations'!P$6,'Emission Factors'!$E$5:$P$5,0)),
    "")</f>
        <v/>
      </c>
      <c r="Q1341" s="311" t="str">
        <f t="array" ref="Q1341">IFERROR(
    IF(
        INDEX('Emission Factors'!$E$5:$P$488,
              MATCH(1,
                    ('Emission Factors'!$E$5:$E$488 = 'GHG emissions calculations'!$F1341) *
                    ('Emission Factors'!$H$5:$H$488 = 'GHG emissions calculations'!$H1341),
                    0),
              MATCH('GHG emissions calculations'!Q$6, 'Emission Factors'!$E$5:$P$5, 0)) &lt;&gt; "",
        INDEX('Emission Factors'!$E$5:$P$488,
              MATCH(1,
                    ('Emission Factors'!$E$5:$E$488 = 'GHG emissions calculations'!$F1341) *
                    ('Emission Factors'!$H$5:$H$488 = 'GHG emissions calculations'!$H1341),
                    0),
              MATCH('GHG emissions calculations'!Q$6, 'Emission Factors'!$E$5:$P$5, 0)),
        ""),
    "")</f>
        <v/>
      </c>
      <c r="R1341" s="311" t="str">
        <f t="array" ref="R1341">IFERROR(
    IF(
        INDEX('Emission Factors'!$E$5:$R$488,
              MATCH(1,
                    ('Emission Factors'!$E$5:$E$488 = 'GHG emissions calculations'!$F1341) *
                    ('Emission Factors'!$H$5:$H$488 = 'GHG emissions calculations'!$H1341),
                    0),
              MATCH('GHG emissions calculations'!R$6, 'Emission Factors'!$E$5:$R$5, 0)) &lt;&gt; "",
        INDEX('Emission Factors'!$E$5:$R$488,
              MATCH(1,
                    ('Emission Factors'!$E$5:$E$488 = 'GHG emissions calculations'!$F1341) *
                    ('Emission Factors'!$H$5:$H$488 = 'GHG emissions calculations'!$H1341),
                    0),
              MATCH('GHG emissions calculations'!R$6, 'Emission Factors'!$E$5:$R$5, 0)),
        ""),
    "")</f>
        <v/>
      </c>
      <c r="S1341" s="312">
        <f t="shared" si="2"/>
        <v>0</v>
      </c>
      <c r="T1341" s="23"/>
    </row>
    <row r="1342" ht="15.75" customHeight="1" outlineLevel="1">
      <c r="A1342" s="23"/>
      <c r="B1342" s="71"/>
      <c r="C1342" s="71"/>
      <c r="D1342" s="71"/>
      <c r="E1342" s="314"/>
      <c r="F1342" s="311" t="str">
        <f>Lists!V145</f>
        <v>Polyethylene low density (PE-LD), any process  - Europe</v>
      </c>
      <c r="G1342" s="311" t="str">
        <f t="array" ref="G1342">XLOOKUP(1,('Emission Factors'!$E$5:$E$488='GHG emissions calculations'!$F1342)*('Emission Factors'!$H$5:$H$488='GHG emissions calculations'!$H1342),INDEX('Emission Factors'!$E$5:$T$488,0,MATCH('GHG emissions calculations'!G$6,'Emission Factors'!$E$5:$T$5,0)),"",0)</f>
        <v/>
      </c>
      <c r="H1342" s="311" t="s">
        <v>237</v>
      </c>
      <c r="I1342" s="312" t="str">
        <f>IF(
    SUMIFS('Import data'!$L$25:$L$80,
           'Import data'!$J$25:$J$80, F1342,
           'Import data'!$G$25:$G$80, 'GHG emissions calculations'!$H1342,
           'Import data'!$I$25:$I$80,$E$1157) &lt;&gt; 0,
    SUMIFS('Import data'!$L$25:$L$80,
           'Import data'!$J$25:$J$80, F1342,
           'Import data'!$G$25:$G$80, 'GHG emissions calculations'!$H1342,
           'Import data'!$I$25:$I$80,$E$1157),
    ""
)</f>
        <v/>
      </c>
      <c r="J1342" s="311" t="str">
        <f t="array" ref="J1342">IF(
    XLOOKUP(F1342, 'Import data'!$J$26:$J$47, 'Import data'!$M$26:$M$47, "", 0) = "Please add the region-specific supplier emission factor or choose a different region available in the IAEG database.",
    "",
    XLOOKUP(F1342, 'Import data'!$J$26:$J$47, 'Import data'!$M$26:$M$47, "", 0)
)</f>
        <v/>
      </c>
      <c r="K1342" s="311" t="str">
        <f t="array" ref="K1342">IFERROR(
    XLOOKUP(F1342,
            _xlws.FILTER('Supplier Emission'!$G$15:$G$49,
                   ('Supplier Emission'!$D$15:$D$49=H1342) * ('Supplier Emission'!$F$15:$F$49=$E$1157)),
            _xlws.FILTER('Supplier Emission'!$I$15:$I$49,
                   ('Supplier Emission'!$D$15:$D$49=H1342) * ('Supplier Emission'!$F$15:$F$49=$E$1157)),
            ""),
    "")</f>
        <v/>
      </c>
      <c r="L1342" s="311" t="str">
        <f t="array" ref="L1342">IFERROR(
    XLOOKUP(F1342,
            _xlws.FILTER('Supplier Emission'!$G$15:$G$49,
                   ('Supplier Emission'!$D$15:$D$49=H1342) * ('Supplier Emission'!$F$15:$F$49=$E$1157)),
            _xlws.FILTER('Supplier Emission'!$J$15:$J$49,
                   ('Supplier Emission'!$D$15:$D$49=H1342) * ('Supplier Emission'!$F$15:$F$49=$E$1157)),
            ""),
    "")</f>
        <v/>
      </c>
      <c r="M1342" s="311" t="str">
        <f t="array" ref="M1342">IFERROR(
    XLOOKUP(F1342,
            _xlws.FILTER('Supplier Emission'!$G$15:$G$49,
                   ('Supplier Emission'!$D$15:$D$49=H1342) * ('Supplier Emission'!$F$15:$F$49=$E$1157)),
            _xlws.FILTER('Supplier Emission'!$M$15:$M$49,
                   ('Supplier Emission'!$D$15:$D$49=H1342) * ('Supplier Emission'!$F$15:$F$49=$E$1157)),
            ""),
    "")</f>
        <v/>
      </c>
      <c r="N1342" s="311" t="str">
        <f t="array" ref="N1342">IFERROR(
    XLOOKUP(F1342,
            _xlws.FILTER('Supplier Emission'!$G$15:$G$49,
                   ('Supplier Emission'!$D$15:$D$49=H1342) * ('Supplier Emission'!$F$15:$F$49=$E$1157)),
            _xlws.FILTER('Supplier Emission'!$H$15:$H$49,
                   ('Supplier Emission'!$D$15:$D$49=H1342) * ('Supplier Emission'!$F$15:$F$49=$E$1157)),
            ""),
    "")</f>
        <v/>
      </c>
      <c r="O1342" s="311" t="str">
        <f t="array" ref="O1342">XLOOKUP(1,('Emission Factors'!$E$5:$E$488='GHG emissions calculations'!$F1342)*('Emission Factors'!$H$5:$H$488='GHG emissions calculations'!$H1342),INDEX('Emission Factors'!$E$5:$T$488,0,MATCH('GHG emissions calculations'!O$6,'Emission Factors'!$E$5:$T$5,0)),"",0)</f>
        <v/>
      </c>
      <c r="P1342" s="313" t="str">
        <f t="array" ref="P1342">IFERROR(
    INDEX('Emission Factors'!$E$5:$P$488,
          MATCH(1,
                ('Emission Factors'!$E$5:$E$488 = 'GHG emissions calculations'!$F1342) *
                ('Emission Factors'!$H$5:$H$488 = 'GHG emissions calculations'!$H1342),
                0),
          MATCH('GHG emissions calculations'!P$6,'Emission Factors'!$E$5:$P$5,0)),
    "")</f>
        <v/>
      </c>
      <c r="Q1342" s="311" t="str">
        <f t="array" ref="Q1342">IFERROR(
    IF(
        INDEX('Emission Factors'!$E$5:$P$488,
              MATCH(1,
                    ('Emission Factors'!$E$5:$E$488 = 'GHG emissions calculations'!$F1342) *
                    ('Emission Factors'!$H$5:$H$488 = 'GHG emissions calculations'!$H1342),
                    0),
              MATCH('GHG emissions calculations'!Q$6, 'Emission Factors'!$E$5:$P$5, 0)) &lt;&gt; "",
        INDEX('Emission Factors'!$E$5:$P$488,
              MATCH(1,
                    ('Emission Factors'!$E$5:$E$488 = 'GHG emissions calculations'!$F1342) *
                    ('Emission Factors'!$H$5:$H$488 = 'GHG emissions calculations'!$H1342),
                    0),
              MATCH('GHG emissions calculations'!Q$6, 'Emission Factors'!$E$5:$P$5, 0)),
        ""),
    "")</f>
        <v/>
      </c>
      <c r="R1342" s="311" t="str">
        <f t="array" ref="R1342">IFERROR(
    IF(
        INDEX('Emission Factors'!$E$5:$R$488,
              MATCH(1,
                    ('Emission Factors'!$E$5:$E$488 = 'GHG emissions calculations'!$F1342) *
                    ('Emission Factors'!$H$5:$H$488 = 'GHG emissions calculations'!$H1342),
                    0),
              MATCH('GHG emissions calculations'!R$6, 'Emission Factors'!$E$5:$R$5, 0)) &lt;&gt; "",
        INDEX('Emission Factors'!$E$5:$R$488,
              MATCH(1,
                    ('Emission Factors'!$E$5:$E$488 = 'GHG emissions calculations'!$F1342) *
                    ('Emission Factors'!$H$5:$H$488 = 'GHG emissions calculations'!$H1342),
                    0),
              MATCH('GHG emissions calculations'!R$6, 'Emission Factors'!$E$5:$R$5, 0)),
        ""),
    "")</f>
        <v/>
      </c>
      <c r="S1342" s="312">
        <f t="shared" si="2"/>
        <v>0</v>
      </c>
      <c r="T1342" s="23"/>
    </row>
    <row r="1343" ht="15.75" customHeight="1" outlineLevel="1">
      <c r="A1343" s="23"/>
      <c r="B1343" s="71"/>
      <c r="C1343" s="71"/>
      <c r="D1343" s="71"/>
      <c r="E1343" s="314"/>
      <c r="F1343" s="311" t="str">
        <f>Lists!V150</f>
        <v>Polyethylene low density (PE-LD), any process  - Global or unspecified region</v>
      </c>
      <c r="G1343" s="311" t="str">
        <f t="array" ref="G1343">XLOOKUP(1,('Emission Factors'!$E$5:$E$488='GHG emissions calculations'!$F1343)*('Emission Factors'!$H$5:$H$488='GHG emissions calculations'!$H1343),INDEX('Emission Factors'!$E$5:$T$488,0,MATCH('GHG emissions calculations'!G$6,'Emission Factors'!$E$5:$T$5,0)),"",0)</f>
        <v/>
      </c>
      <c r="H1343" s="311" t="s">
        <v>237</v>
      </c>
      <c r="I1343" s="312" t="str">
        <f>IF(
    SUMIFS('Import data'!$L$25:$L$80,
           'Import data'!$J$25:$J$80, F1343,
           'Import data'!$G$25:$G$80, 'GHG emissions calculations'!$H1343,
           'Import data'!$I$25:$I$80,$E$1157) &lt;&gt; 0,
    SUMIFS('Import data'!$L$25:$L$80,
           'Import data'!$J$25:$J$80, F1343,
           'Import data'!$G$25:$G$80, 'GHG emissions calculations'!$H1343,
           'Import data'!$I$25:$I$80,$E$1157),
    ""
)</f>
        <v/>
      </c>
      <c r="J1343" s="311" t="str">
        <f t="array" ref="J1343">IF(
    XLOOKUP(F1343, 'Import data'!$J$26:$J$47, 'Import data'!$M$26:$M$47, "", 0) = "Please add the region-specific supplier emission factor or choose a different region available in the IAEG database.",
    "",
    XLOOKUP(F1343, 'Import data'!$J$26:$J$47, 'Import data'!$M$26:$M$47, "", 0)
)</f>
        <v/>
      </c>
      <c r="K1343" s="311" t="str">
        <f t="array" ref="K1343">IFERROR(
    XLOOKUP(F1343,
            _xlws.FILTER('Supplier Emission'!$G$15:$G$49,
                   ('Supplier Emission'!$D$15:$D$49=H1343) * ('Supplier Emission'!$F$15:$F$49=$E$1157)),
            _xlws.FILTER('Supplier Emission'!$I$15:$I$49,
                   ('Supplier Emission'!$D$15:$D$49=H1343) * ('Supplier Emission'!$F$15:$F$49=$E$1157)),
            ""),
    "")</f>
        <v/>
      </c>
      <c r="L1343" s="311" t="str">
        <f t="array" ref="L1343">IFERROR(
    XLOOKUP(F1343,
            _xlws.FILTER('Supplier Emission'!$G$15:$G$49,
                   ('Supplier Emission'!$D$15:$D$49=H1343) * ('Supplier Emission'!$F$15:$F$49=$E$1157)),
            _xlws.FILTER('Supplier Emission'!$J$15:$J$49,
                   ('Supplier Emission'!$D$15:$D$49=H1343) * ('Supplier Emission'!$F$15:$F$49=$E$1157)),
            ""),
    "")</f>
        <v/>
      </c>
      <c r="M1343" s="311" t="str">
        <f t="array" ref="M1343">IFERROR(
    XLOOKUP(F1343,
            _xlws.FILTER('Supplier Emission'!$G$15:$G$49,
                   ('Supplier Emission'!$D$15:$D$49=H1343) * ('Supplier Emission'!$F$15:$F$49=$E$1157)),
            _xlws.FILTER('Supplier Emission'!$M$15:$M$49,
                   ('Supplier Emission'!$D$15:$D$49=H1343) * ('Supplier Emission'!$F$15:$F$49=$E$1157)),
            ""),
    "")</f>
        <v/>
      </c>
      <c r="N1343" s="311" t="str">
        <f t="array" ref="N1343">IFERROR(
    XLOOKUP(F1343,
            _xlws.FILTER('Supplier Emission'!$G$15:$G$49,
                   ('Supplier Emission'!$D$15:$D$49=H1343) * ('Supplier Emission'!$F$15:$F$49=$E$1157)),
            _xlws.FILTER('Supplier Emission'!$H$15:$H$49,
                   ('Supplier Emission'!$D$15:$D$49=H1343) * ('Supplier Emission'!$F$15:$F$49=$E$1157)),
            ""),
    "")</f>
        <v/>
      </c>
      <c r="O1343" s="311" t="str">
        <f t="array" ref="O1343">XLOOKUP(1,('Emission Factors'!$E$5:$E$488='GHG emissions calculations'!$F1343)*('Emission Factors'!$H$5:$H$488='GHG emissions calculations'!$H1343),INDEX('Emission Factors'!$E$5:$T$488,0,MATCH('GHG emissions calculations'!O$6,'Emission Factors'!$E$5:$T$5,0)),"",0)</f>
        <v/>
      </c>
      <c r="P1343" s="313" t="str">
        <f t="array" ref="P1343">IFERROR(
    INDEX('Emission Factors'!$E$5:$P$488,
          MATCH(1,
                ('Emission Factors'!$E$5:$E$488 = 'GHG emissions calculations'!$F1343) *
                ('Emission Factors'!$H$5:$H$488 = 'GHG emissions calculations'!$H1343),
                0),
          MATCH('GHG emissions calculations'!P$6,'Emission Factors'!$E$5:$P$5,0)),
    "")</f>
        <v/>
      </c>
      <c r="Q1343" s="311" t="str">
        <f t="array" ref="Q1343">IFERROR(
    IF(
        INDEX('Emission Factors'!$E$5:$P$488,
              MATCH(1,
                    ('Emission Factors'!$E$5:$E$488 = 'GHG emissions calculations'!$F1343) *
                    ('Emission Factors'!$H$5:$H$488 = 'GHG emissions calculations'!$H1343),
                    0),
              MATCH('GHG emissions calculations'!Q$6, 'Emission Factors'!$E$5:$P$5, 0)) &lt;&gt; "",
        INDEX('Emission Factors'!$E$5:$P$488,
              MATCH(1,
                    ('Emission Factors'!$E$5:$E$488 = 'GHG emissions calculations'!$F1343) *
                    ('Emission Factors'!$H$5:$H$488 = 'GHG emissions calculations'!$H1343),
                    0),
              MATCH('GHG emissions calculations'!Q$6, 'Emission Factors'!$E$5:$P$5, 0)),
        ""),
    "")</f>
        <v/>
      </c>
      <c r="R1343" s="311" t="str">
        <f t="array" ref="R1343">IFERROR(
    IF(
        INDEX('Emission Factors'!$E$5:$R$488,
              MATCH(1,
                    ('Emission Factors'!$E$5:$E$488 = 'GHG emissions calculations'!$F1343) *
                    ('Emission Factors'!$H$5:$H$488 = 'GHG emissions calculations'!$H1343),
                    0),
              MATCH('GHG emissions calculations'!R$6, 'Emission Factors'!$E$5:$R$5, 0)) &lt;&gt; "",
        INDEX('Emission Factors'!$E$5:$R$488,
              MATCH(1,
                    ('Emission Factors'!$E$5:$E$488 = 'GHG emissions calculations'!$F1343) *
                    ('Emission Factors'!$H$5:$H$488 = 'GHG emissions calculations'!$H1343),
                    0),
              MATCH('GHG emissions calculations'!R$6, 'Emission Factors'!$E$5:$R$5, 0)),
        ""),
    "")</f>
        <v/>
      </c>
      <c r="S1343" s="312">
        <f t="shared" si="2"/>
        <v>0</v>
      </c>
      <c r="T1343" s="23"/>
    </row>
    <row r="1344" ht="15.75" customHeight="1" outlineLevel="1">
      <c r="A1344" s="23"/>
      <c r="B1344" s="71"/>
      <c r="C1344" s="71"/>
      <c r="D1344" s="71"/>
      <c r="E1344" s="314"/>
      <c r="F1344" s="311" t="str">
        <f>Lists!V149</f>
        <v>Polyethylene low density (PE-LD), any process  - Middle East</v>
      </c>
      <c r="G1344" s="311" t="str">
        <f t="array" ref="G1344">XLOOKUP(1,('Emission Factors'!$E$5:$E$488='GHG emissions calculations'!$F1344)*('Emission Factors'!$H$5:$H$488='GHG emissions calculations'!$H1344),INDEX('Emission Factors'!$E$5:$T$488,0,MATCH('GHG emissions calculations'!G$6,'Emission Factors'!$E$5:$T$5,0)),"",0)</f>
        <v/>
      </c>
      <c r="H1344" s="311" t="s">
        <v>237</v>
      </c>
      <c r="I1344" s="312" t="str">
        <f>IF(
    SUMIFS('Import data'!$L$25:$L$80,
           'Import data'!$J$25:$J$80, F1344,
           'Import data'!$G$25:$G$80, 'GHG emissions calculations'!$H1344,
           'Import data'!$I$25:$I$80,$E$1157) &lt;&gt; 0,
    SUMIFS('Import data'!$L$25:$L$80,
           'Import data'!$J$25:$J$80, F1344,
           'Import data'!$G$25:$G$80, 'GHG emissions calculations'!$H1344,
           'Import data'!$I$25:$I$80,$E$1157),
    ""
)</f>
        <v/>
      </c>
      <c r="J1344" s="311" t="str">
        <f t="array" ref="J1344">IF(
    XLOOKUP(F1344, 'Import data'!$J$26:$J$47, 'Import data'!$M$26:$M$47, "", 0) = "Please add the region-specific supplier emission factor or choose a different region available in the IAEG database.",
    "",
    XLOOKUP(F1344, 'Import data'!$J$26:$J$47, 'Import data'!$M$26:$M$47, "", 0)
)</f>
        <v/>
      </c>
      <c r="K1344" s="311" t="str">
        <f t="array" ref="K1344">IFERROR(
    XLOOKUP(F1344,
            _xlws.FILTER('Supplier Emission'!$G$15:$G$49,
                   ('Supplier Emission'!$D$15:$D$49=H1344) * ('Supplier Emission'!$F$15:$F$49=$E$1157)),
            _xlws.FILTER('Supplier Emission'!$I$15:$I$49,
                   ('Supplier Emission'!$D$15:$D$49=H1344) * ('Supplier Emission'!$F$15:$F$49=$E$1157)),
            ""),
    "")</f>
        <v/>
      </c>
      <c r="L1344" s="311" t="str">
        <f t="array" ref="L1344">IFERROR(
    XLOOKUP(F1344,
            _xlws.FILTER('Supplier Emission'!$G$15:$G$49,
                   ('Supplier Emission'!$D$15:$D$49=H1344) * ('Supplier Emission'!$F$15:$F$49=$E$1157)),
            _xlws.FILTER('Supplier Emission'!$J$15:$J$49,
                   ('Supplier Emission'!$D$15:$D$49=H1344) * ('Supplier Emission'!$F$15:$F$49=$E$1157)),
            ""),
    "")</f>
        <v/>
      </c>
      <c r="M1344" s="311" t="str">
        <f t="array" ref="M1344">IFERROR(
    XLOOKUP(F1344,
            _xlws.FILTER('Supplier Emission'!$G$15:$G$49,
                   ('Supplier Emission'!$D$15:$D$49=H1344) * ('Supplier Emission'!$F$15:$F$49=$E$1157)),
            _xlws.FILTER('Supplier Emission'!$M$15:$M$49,
                   ('Supplier Emission'!$D$15:$D$49=H1344) * ('Supplier Emission'!$F$15:$F$49=$E$1157)),
            ""),
    "")</f>
        <v/>
      </c>
      <c r="N1344" s="311" t="str">
        <f t="array" ref="N1344">IFERROR(
    XLOOKUP(F1344,
            _xlws.FILTER('Supplier Emission'!$G$15:$G$49,
                   ('Supplier Emission'!$D$15:$D$49=H1344) * ('Supplier Emission'!$F$15:$F$49=$E$1157)),
            _xlws.FILTER('Supplier Emission'!$H$15:$H$49,
                   ('Supplier Emission'!$D$15:$D$49=H1344) * ('Supplier Emission'!$F$15:$F$49=$E$1157)),
            ""),
    "")</f>
        <v/>
      </c>
      <c r="O1344" s="311" t="str">
        <f t="array" ref="O1344">XLOOKUP(1,('Emission Factors'!$E$5:$E$488='GHG emissions calculations'!$F1344)*('Emission Factors'!$H$5:$H$488='GHG emissions calculations'!$H1344),INDEX('Emission Factors'!$E$5:$T$488,0,MATCH('GHG emissions calculations'!O$6,'Emission Factors'!$E$5:$T$5,0)),"",0)</f>
        <v/>
      </c>
      <c r="P1344" s="313" t="str">
        <f t="array" ref="P1344">IFERROR(
    INDEX('Emission Factors'!$E$5:$P$488,
          MATCH(1,
                ('Emission Factors'!$E$5:$E$488 = 'GHG emissions calculations'!$F1344) *
                ('Emission Factors'!$H$5:$H$488 = 'GHG emissions calculations'!$H1344),
                0),
          MATCH('GHG emissions calculations'!P$6,'Emission Factors'!$E$5:$P$5,0)),
    "")</f>
        <v/>
      </c>
      <c r="Q1344" s="311" t="str">
        <f t="array" ref="Q1344">IFERROR(
    IF(
        INDEX('Emission Factors'!$E$5:$P$488,
              MATCH(1,
                    ('Emission Factors'!$E$5:$E$488 = 'GHG emissions calculations'!$F1344) *
                    ('Emission Factors'!$H$5:$H$488 = 'GHG emissions calculations'!$H1344),
                    0),
              MATCH('GHG emissions calculations'!Q$6, 'Emission Factors'!$E$5:$P$5, 0)) &lt;&gt; "",
        INDEX('Emission Factors'!$E$5:$P$488,
              MATCH(1,
                    ('Emission Factors'!$E$5:$E$488 = 'GHG emissions calculations'!$F1344) *
                    ('Emission Factors'!$H$5:$H$488 = 'GHG emissions calculations'!$H1344),
                    0),
              MATCH('GHG emissions calculations'!Q$6, 'Emission Factors'!$E$5:$P$5, 0)),
        ""),
    "")</f>
        <v/>
      </c>
      <c r="R1344" s="311" t="str">
        <f t="array" ref="R1344">IFERROR(
    IF(
        INDEX('Emission Factors'!$E$5:$R$488,
              MATCH(1,
                    ('Emission Factors'!$E$5:$E$488 = 'GHG emissions calculations'!$F1344) *
                    ('Emission Factors'!$H$5:$H$488 = 'GHG emissions calculations'!$H1344),
                    0),
              MATCH('GHG emissions calculations'!R$6, 'Emission Factors'!$E$5:$R$5, 0)) &lt;&gt; "",
        INDEX('Emission Factors'!$E$5:$R$488,
              MATCH(1,
                    ('Emission Factors'!$E$5:$E$488 = 'GHG emissions calculations'!$F1344) *
                    ('Emission Factors'!$H$5:$H$488 = 'GHG emissions calculations'!$H1344),
                    0),
              MATCH('GHG emissions calculations'!R$6, 'Emission Factors'!$E$5:$R$5, 0)),
        ""),
    "")</f>
        <v/>
      </c>
      <c r="S1344" s="312">
        <f t="shared" si="2"/>
        <v>0</v>
      </c>
      <c r="T1344" s="23"/>
    </row>
    <row r="1345" ht="15.75" customHeight="1" outlineLevel="1">
      <c r="A1345" s="23"/>
      <c r="B1345" s="71"/>
      <c r="C1345" s="71"/>
      <c r="D1345" s="71"/>
      <c r="E1345" s="314"/>
      <c r="F1345" s="311" t="str">
        <f>Lists!V148</f>
        <v>Polyethylene low density (PE-LD), any process  - Oceania</v>
      </c>
      <c r="G1345" s="311">
        <f t="array" ref="G1345">XLOOKUP(1,('Emission Factors'!$E$5:$E$488='GHG emissions calculations'!$F1345)*('Emission Factors'!$H$5:$H$488='GHG emissions calculations'!$H1345),INDEX('Emission Factors'!$E$5:$T$488,0,MATCH('GHG emissions calculations'!G$6,'Emission Factors'!$E$5:$T$5,0)),"",0)</f>
        <v>3</v>
      </c>
      <c r="H1345" s="311" t="s">
        <v>237</v>
      </c>
      <c r="I1345" s="312" t="str">
        <f>IF(
    SUMIFS('Import data'!$L$25:$L$80,
           'Import data'!$J$25:$J$80, F1345,
           'Import data'!$G$25:$G$80, 'GHG emissions calculations'!$H1345,
           'Import data'!$I$25:$I$80,$E$1157) &lt;&gt; 0,
    SUMIFS('Import data'!$L$25:$L$80,
           'Import data'!$J$25:$J$80, F1345,
           'Import data'!$G$25:$G$80, 'GHG emissions calculations'!$H1345,
           'Import data'!$I$25:$I$80,$E$1157),
    ""
)</f>
        <v/>
      </c>
      <c r="J1345" s="311" t="str">
        <f t="array" ref="J1345">IF(
    XLOOKUP(F1345, 'Import data'!$J$26:$J$47, 'Import data'!$M$26:$M$47, "", 0) = "Please add the region-specific supplier emission factor or choose a different region available in the IAEG database.",
    "",
    XLOOKUP(F1345, 'Import data'!$J$26:$J$47, 'Import data'!$M$26:$M$47, "", 0)
)</f>
        <v/>
      </c>
      <c r="K1345" s="311" t="str">
        <f t="array" ref="K1345">IFERROR(
    XLOOKUP(F1345,
            _xlws.FILTER('Supplier Emission'!$G$15:$G$49,
                   ('Supplier Emission'!$D$15:$D$49=H1345) * ('Supplier Emission'!$F$15:$F$49=$E$1157)),
            _xlws.FILTER('Supplier Emission'!$I$15:$I$49,
                   ('Supplier Emission'!$D$15:$D$49=H1345) * ('Supplier Emission'!$F$15:$F$49=$E$1157)),
            ""),
    "")</f>
        <v/>
      </c>
      <c r="L1345" s="311" t="str">
        <f t="array" ref="L1345">IFERROR(
    XLOOKUP(F1345,
            _xlws.FILTER('Supplier Emission'!$G$15:$G$49,
                   ('Supplier Emission'!$D$15:$D$49=H1345) * ('Supplier Emission'!$F$15:$F$49=$E$1157)),
            _xlws.FILTER('Supplier Emission'!$J$15:$J$49,
                   ('Supplier Emission'!$D$15:$D$49=H1345) * ('Supplier Emission'!$F$15:$F$49=$E$1157)),
            ""),
    "")</f>
        <v/>
      </c>
      <c r="M1345" s="311" t="str">
        <f t="array" ref="M1345">IFERROR(
    XLOOKUP(F1345,
            _xlws.FILTER('Supplier Emission'!$G$15:$G$49,
                   ('Supplier Emission'!$D$15:$D$49=H1345) * ('Supplier Emission'!$F$15:$F$49=$E$1157)),
            _xlws.FILTER('Supplier Emission'!$M$15:$M$49,
                   ('Supplier Emission'!$D$15:$D$49=H1345) * ('Supplier Emission'!$F$15:$F$49=$E$1157)),
            ""),
    "")</f>
        <v/>
      </c>
      <c r="N1345" s="311" t="str">
        <f t="array" ref="N1345">IFERROR(
    XLOOKUP(F1345,
            _xlws.FILTER('Supplier Emission'!$G$15:$G$49,
                   ('Supplier Emission'!$D$15:$D$49=H1345) * ('Supplier Emission'!$F$15:$F$49=$E$1157)),
            _xlws.FILTER('Supplier Emission'!$H$15:$H$49,
                   ('Supplier Emission'!$D$15:$D$49=H1345) * ('Supplier Emission'!$F$15:$F$49=$E$1157)),
            ""),
    "")</f>
        <v/>
      </c>
      <c r="O1345" s="311" t="str">
        <f t="array" ref="O1345">XLOOKUP(1,('Emission Factors'!$E$5:$E$488='GHG emissions calculations'!$F1345)*('Emission Factors'!$H$5:$H$488='GHG emissions calculations'!$H1345),INDEX('Emission Factors'!$E$5:$T$488,0,MATCH('GHG emissions calculations'!O$6,'Emission Factors'!$E$5:$T$5,0)),"",0)</f>
        <v>Polyethylene LLDPE granulate (at plant)</v>
      </c>
      <c r="P1345" s="313">
        <f t="array" ref="P1345">IFERROR(
    INDEX('Emission Factors'!$E$5:$P$488,
          MATCH(1,
                ('Emission Factors'!$E$5:$E$488 = 'GHG emissions calculations'!$F1345) *
                ('Emission Factors'!$H$5:$H$488 = 'GHG emissions calculations'!$H1345),
                0),
          MATCH('GHG emissions calculations'!P$6,'Emission Factors'!$E$5:$P$5,0)),
    "")</f>
        <v>2.539</v>
      </c>
      <c r="Q1345" s="311" t="str">
        <f t="array" ref="Q1345">IFERROR(
    IF(
        INDEX('Emission Factors'!$E$5:$P$488,
              MATCH(1,
                    ('Emission Factors'!$E$5:$E$488 = 'GHG emissions calculations'!$F1345) *
                    ('Emission Factors'!$H$5:$H$488 = 'GHG emissions calculations'!$H1345),
                    0),
              MATCH('GHG emissions calculations'!Q$6, 'Emission Factors'!$E$5:$P$5, 0)) &lt;&gt; "",
        INDEX('Emission Factors'!$E$5:$P$488,
              MATCH(1,
                    ('Emission Factors'!$E$5:$E$488 = 'GHG emissions calculations'!$F1345) *
                    ('Emission Factors'!$H$5:$H$488 = 'GHG emissions calculations'!$H1345),
                    0),
              MATCH('GHG emissions calculations'!Q$6, 'Emission Factors'!$E$5:$P$5, 0)),
        ""),
    "")</f>
        <v>kgCO2e/kg</v>
      </c>
      <c r="R1345" s="311" t="str">
        <f t="array" ref="R1345">IFERROR(
    IF(
        INDEX('Emission Factors'!$E$5:$R$488,
              MATCH(1,
                    ('Emission Factors'!$E$5:$E$488 = 'GHG emissions calculations'!$F1345) *
                    ('Emission Factors'!$H$5:$H$488 = 'GHG emissions calculations'!$H1345),
                    0),
              MATCH('GHG emissions calculations'!R$6, 'Emission Factors'!$E$5:$R$5, 0)) &lt;&gt; "",
        INDEX('Emission Factors'!$E$5:$R$488,
              MATCH(1,
                    ('Emission Factors'!$E$5:$E$488 = 'GHG emissions calculations'!$F1345) *
                    ('Emission Factors'!$H$5:$H$488 = 'GHG emissions calculations'!$H1345),
                    0),
              MATCH('GHG emissions calculations'!R$6, 'Emission Factors'!$E$5:$R$5, 0)),
        ""),
    "")</f>
        <v>Oceania</v>
      </c>
      <c r="S1345" s="312">
        <f t="shared" si="2"/>
        <v>0</v>
      </c>
      <c r="T1345" s="23"/>
    </row>
    <row r="1346" ht="15.75" customHeight="1" outlineLevel="1">
      <c r="A1346" s="23"/>
      <c r="B1346" s="71"/>
      <c r="C1346" s="71"/>
      <c r="D1346" s="71"/>
      <c r="E1346" s="314"/>
      <c r="F1346" s="311" t="str">
        <f>Lists!V153</f>
        <v>Polyethylene terephthalate (PET), any process  - Africa</v>
      </c>
      <c r="G1346" s="311" t="str">
        <f t="array" ref="G1346">XLOOKUP(1,('Emission Factors'!$E$5:$E$488='GHG emissions calculations'!$F1346)*('Emission Factors'!$H$5:$H$488='GHG emissions calculations'!$H1346),INDEX('Emission Factors'!$E$5:$T$488,0,MATCH('GHG emissions calculations'!G$6,'Emission Factors'!$E$5:$T$5,0)),"",0)</f>
        <v/>
      </c>
      <c r="H1346" s="311" t="s">
        <v>237</v>
      </c>
      <c r="I1346" s="312" t="str">
        <f>IF(
    SUMIFS('Import data'!$L$25:$L$80,
           'Import data'!$J$25:$J$80, F1346,
           'Import data'!$G$25:$G$80, 'GHG emissions calculations'!$H1346,
           'Import data'!$I$25:$I$80,$E$1157) &lt;&gt; 0,
    SUMIFS('Import data'!$L$25:$L$80,
           'Import data'!$J$25:$J$80, F1346,
           'Import data'!$G$25:$G$80, 'GHG emissions calculations'!$H1346,
           'Import data'!$I$25:$I$80,$E$1157),
    ""
)</f>
        <v/>
      </c>
      <c r="J1346" s="311" t="str">
        <f t="array" ref="J1346">IF(
    XLOOKUP(F1346, 'Import data'!$J$26:$J$47, 'Import data'!$M$26:$M$47, "", 0) = "Please add the region-specific supplier emission factor or choose a different region available in the IAEG database.",
    "",
    XLOOKUP(F1346, 'Import data'!$J$26:$J$47, 'Import data'!$M$26:$M$47, "", 0)
)</f>
        <v/>
      </c>
      <c r="K1346" s="311" t="str">
        <f t="array" ref="K1346">IFERROR(
    XLOOKUP(F1346,
            _xlws.FILTER('Supplier Emission'!$G$15:$G$49,
                   ('Supplier Emission'!$D$15:$D$49=H1346) * ('Supplier Emission'!$F$15:$F$49=$E$1157)),
            _xlws.FILTER('Supplier Emission'!$I$15:$I$49,
                   ('Supplier Emission'!$D$15:$D$49=H1346) * ('Supplier Emission'!$F$15:$F$49=$E$1157)),
            ""),
    "")</f>
        <v/>
      </c>
      <c r="L1346" s="311" t="str">
        <f t="array" ref="L1346">IFERROR(
    XLOOKUP(F1346,
            _xlws.FILTER('Supplier Emission'!$G$15:$G$49,
                   ('Supplier Emission'!$D$15:$D$49=H1346) * ('Supplier Emission'!$F$15:$F$49=$E$1157)),
            _xlws.FILTER('Supplier Emission'!$J$15:$J$49,
                   ('Supplier Emission'!$D$15:$D$49=H1346) * ('Supplier Emission'!$F$15:$F$49=$E$1157)),
            ""),
    "")</f>
        <v/>
      </c>
      <c r="M1346" s="311" t="str">
        <f t="array" ref="M1346">IFERROR(
    XLOOKUP(F1346,
            _xlws.FILTER('Supplier Emission'!$G$15:$G$49,
                   ('Supplier Emission'!$D$15:$D$49=H1346) * ('Supplier Emission'!$F$15:$F$49=$E$1157)),
            _xlws.FILTER('Supplier Emission'!$M$15:$M$49,
                   ('Supplier Emission'!$D$15:$D$49=H1346) * ('Supplier Emission'!$F$15:$F$49=$E$1157)),
            ""),
    "")</f>
        <v/>
      </c>
      <c r="N1346" s="311" t="str">
        <f t="array" ref="N1346">IFERROR(
    XLOOKUP(F1346,
            _xlws.FILTER('Supplier Emission'!$G$15:$G$49,
                   ('Supplier Emission'!$D$15:$D$49=H1346) * ('Supplier Emission'!$F$15:$F$49=$E$1157)),
            _xlws.FILTER('Supplier Emission'!$H$15:$H$49,
                   ('Supplier Emission'!$D$15:$D$49=H1346) * ('Supplier Emission'!$F$15:$F$49=$E$1157)),
            ""),
    "")</f>
        <v/>
      </c>
      <c r="O1346" s="311" t="str">
        <f t="array" ref="O1346">XLOOKUP(1,('Emission Factors'!$E$5:$E$488='GHG emissions calculations'!$F1346)*('Emission Factors'!$H$5:$H$488='GHG emissions calculations'!$H1346),INDEX('Emission Factors'!$E$5:$T$488,0,MATCH('GHG emissions calculations'!O$6,'Emission Factors'!$E$5:$T$5,0)),"",0)</f>
        <v/>
      </c>
      <c r="P1346" s="313" t="str">
        <f t="array" ref="P1346">IFERROR(
    INDEX('Emission Factors'!$E$5:$P$488,
          MATCH(1,
                ('Emission Factors'!$E$5:$E$488 = 'GHG emissions calculations'!$F1346) *
                ('Emission Factors'!$H$5:$H$488 = 'GHG emissions calculations'!$H1346),
                0),
          MATCH('GHG emissions calculations'!P$6,'Emission Factors'!$E$5:$P$5,0)),
    "")</f>
        <v/>
      </c>
      <c r="Q1346" s="311" t="str">
        <f t="array" ref="Q1346">IFERROR(
    IF(
        INDEX('Emission Factors'!$E$5:$P$488,
              MATCH(1,
                    ('Emission Factors'!$E$5:$E$488 = 'GHG emissions calculations'!$F1346) *
                    ('Emission Factors'!$H$5:$H$488 = 'GHG emissions calculations'!$H1346),
                    0),
              MATCH('GHG emissions calculations'!Q$6, 'Emission Factors'!$E$5:$P$5, 0)) &lt;&gt; "",
        INDEX('Emission Factors'!$E$5:$P$488,
              MATCH(1,
                    ('Emission Factors'!$E$5:$E$488 = 'GHG emissions calculations'!$F1346) *
                    ('Emission Factors'!$H$5:$H$488 = 'GHG emissions calculations'!$H1346),
                    0),
              MATCH('GHG emissions calculations'!Q$6, 'Emission Factors'!$E$5:$P$5, 0)),
        ""),
    "")</f>
        <v/>
      </c>
      <c r="R1346" s="311" t="str">
        <f t="array" ref="R1346">IFERROR(
    IF(
        INDEX('Emission Factors'!$E$5:$R$488,
              MATCH(1,
                    ('Emission Factors'!$E$5:$E$488 = 'GHG emissions calculations'!$F1346) *
                    ('Emission Factors'!$H$5:$H$488 = 'GHG emissions calculations'!$H1346),
                    0),
              MATCH('GHG emissions calculations'!R$6, 'Emission Factors'!$E$5:$R$5, 0)) &lt;&gt; "",
        INDEX('Emission Factors'!$E$5:$R$488,
              MATCH(1,
                    ('Emission Factors'!$E$5:$E$488 = 'GHG emissions calculations'!$F1346) *
                    ('Emission Factors'!$H$5:$H$488 = 'GHG emissions calculations'!$H1346),
                    0),
              MATCH('GHG emissions calculations'!R$6, 'Emission Factors'!$E$5:$R$5, 0)),
        ""),
    "")</f>
        <v/>
      </c>
      <c r="S1346" s="312">
        <f t="shared" si="2"/>
        <v>0</v>
      </c>
      <c r="T1346" s="23"/>
    </row>
    <row r="1347" ht="15.75" customHeight="1" outlineLevel="1">
      <c r="A1347" s="23"/>
      <c r="B1347" s="71"/>
      <c r="C1347" s="71"/>
      <c r="D1347" s="71"/>
      <c r="E1347" s="314"/>
      <c r="F1347" s="311" t="str">
        <f>Lists!V151</f>
        <v>Polyethylene terephthalate (PET), any process  - America</v>
      </c>
      <c r="G1347" s="311" t="str">
        <f t="array" ref="G1347">XLOOKUP(1,('Emission Factors'!$E$5:$E$488='GHG emissions calculations'!$F1347)*('Emission Factors'!$H$5:$H$488='GHG emissions calculations'!$H1347),INDEX('Emission Factors'!$E$5:$T$488,0,MATCH('GHG emissions calculations'!G$6,'Emission Factors'!$E$5:$T$5,0)),"",0)</f>
        <v/>
      </c>
      <c r="H1347" s="311" t="s">
        <v>237</v>
      </c>
      <c r="I1347" s="312" t="str">
        <f>IF(
    SUMIFS('Import data'!$L$25:$L$80,
           'Import data'!$J$25:$J$80, F1347,
           'Import data'!$G$25:$G$80, 'GHG emissions calculations'!$H1347,
           'Import data'!$I$25:$I$80,$E$1157) &lt;&gt; 0,
    SUMIFS('Import data'!$L$25:$L$80,
           'Import data'!$J$25:$J$80, F1347,
           'Import data'!$G$25:$G$80, 'GHG emissions calculations'!$H1347,
           'Import data'!$I$25:$I$80,$E$1157),
    ""
)</f>
        <v/>
      </c>
      <c r="J1347" s="311" t="str">
        <f t="array" ref="J1347">IF(
    XLOOKUP(F1347, 'Import data'!$J$26:$J$47, 'Import data'!$M$26:$M$47, "", 0) = "Please add the region-specific supplier emission factor or choose a different region available in the IAEG database.",
    "",
    XLOOKUP(F1347, 'Import data'!$J$26:$J$47, 'Import data'!$M$26:$M$47, "", 0)
)</f>
        <v/>
      </c>
      <c r="K1347" s="311" t="str">
        <f t="array" ref="K1347">IFERROR(
    XLOOKUP(F1347,
            _xlws.FILTER('Supplier Emission'!$G$15:$G$49,
                   ('Supplier Emission'!$D$15:$D$49=H1347) * ('Supplier Emission'!$F$15:$F$49=$E$1157)),
            _xlws.FILTER('Supplier Emission'!$I$15:$I$49,
                   ('Supplier Emission'!$D$15:$D$49=H1347) * ('Supplier Emission'!$F$15:$F$49=$E$1157)),
            ""),
    "")</f>
        <v/>
      </c>
      <c r="L1347" s="311" t="str">
        <f t="array" ref="L1347">IFERROR(
    XLOOKUP(F1347,
            _xlws.FILTER('Supplier Emission'!$G$15:$G$49,
                   ('Supplier Emission'!$D$15:$D$49=H1347) * ('Supplier Emission'!$F$15:$F$49=$E$1157)),
            _xlws.FILTER('Supplier Emission'!$J$15:$J$49,
                   ('Supplier Emission'!$D$15:$D$49=H1347) * ('Supplier Emission'!$F$15:$F$49=$E$1157)),
            ""),
    "")</f>
        <v/>
      </c>
      <c r="M1347" s="311" t="str">
        <f t="array" ref="M1347">IFERROR(
    XLOOKUP(F1347,
            _xlws.FILTER('Supplier Emission'!$G$15:$G$49,
                   ('Supplier Emission'!$D$15:$D$49=H1347) * ('Supplier Emission'!$F$15:$F$49=$E$1157)),
            _xlws.FILTER('Supplier Emission'!$M$15:$M$49,
                   ('Supplier Emission'!$D$15:$D$49=H1347) * ('Supplier Emission'!$F$15:$F$49=$E$1157)),
            ""),
    "")</f>
        <v/>
      </c>
      <c r="N1347" s="311" t="str">
        <f t="array" ref="N1347">IFERROR(
    XLOOKUP(F1347,
            _xlws.FILTER('Supplier Emission'!$G$15:$G$49,
                   ('Supplier Emission'!$D$15:$D$49=H1347) * ('Supplier Emission'!$F$15:$F$49=$E$1157)),
            _xlws.FILTER('Supplier Emission'!$H$15:$H$49,
                   ('Supplier Emission'!$D$15:$D$49=H1347) * ('Supplier Emission'!$F$15:$F$49=$E$1157)),
            ""),
    "")</f>
        <v/>
      </c>
      <c r="O1347" s="311" t="str">
        <f t="array" ref="O1347">XLOOKUP(1,('Emission Factors'!$E$5:$E$488='GHG emissions calculations'!$F1347)*('Emission Factors'!$H$5:$H$488='GHG emissions calculations'!$H1347),INDEX('Emission Factors'!$E$5:$T$488,0,MATCH('GHG emissions calculations'!O$6,'Emission Factors'!$E$5:$T$5,0)),"",0)</f>
        <v/>
      </c>
      <c r="P1347" s="313" t="str">
        <f t="array" ref="P1347">IFERROR(
    INDEX('Emission Factors'!$E$5:$P$488,
          MATCH(1,
                ('Emission Factors'!$E$5:$E$488 = 'GHG emissions calculations'!$F1347) *
                ('Emission Factors'!$H$5:$H$488 = 'GHG emissions calculations'!$H1347),
                0),
          MATCH('GHG emissions calculations'!P$6,'Emission Factors'!$E$5:$P$5,0)),
    "")</f>
        <v/>
      </c>
      <c r="Q1347" s="311" t="str">
        <f t="array" ref="Q1347">IFERROR(
    IF(
        INDEX('Emission Factors'!$E$5:$P$488,
              MATCH(1,
                    ('Emission Factors'!$E$5:$E$488 = 'GHG emissions calculations'!$F1347) *
                    ('Emission Factors'!$H$5:$H$488 = 'GHG emissions calculations'!$H1347),
                    0),
              MATCH('GHG emissions calculations'!Q$6, 'Emission Factors'!$E$5:$P$5, 0)) &lt;&gt; "",
        INDEX('Emission Factors'!$E$5:$P$488,
              MATCH(1,
                    ('Emission Factors'!$E$5:$E$488 = 'GHG emissions calculations'!$F1347) *
                    ('Emission Factors'!$H$5:$H$488 = 'GHG emissions calculations'!$H1347),
                    0),
              MATCH('GHG emissions calculations'!Q$6, 'Emission Factors'!$E$5:$P$5, 0)),
        ""),
    "")</f>
        <v/>
      </c>
      <c r="R1347" s="311" t="str">
        <f t="array" ref="R1347">IFERROR(
    IF(
        INDEX('Emission Factors'!$E$5:$R$488,
              MATCH(1,
                    ('Emission Factors'!$E$5:$E$488 = 'GHG emissions calculations'!$F1347) *
                    ('Emission Factors'!$H$5:$H$488 = 'GHG emissions calculations'!$H1347),
                    0),
              MATCH('GHG emissions calculations'!R$6, 'Emission Factors'!$E$5:$R$5, 0)) &lt;&gt; "",
        INDEX('Emission Factors'!$E$5:$R$488,
              MATCH(1,
                    ('Emission Factors'!$E$5:$E$488 = 'GHG emissions calculations'!$F1347) *
                    ('Emission Factors'!$H$5:$H$488 = 'GHG emissions calculations'!$H1347),
                    0),
              MATCH('GHG emissions calculations'!R$6, 'Emission Factors'!$E$5:$R$5, 0)),
        ""),
    "")</f>
        <v/>
      </c>
      <c r="S1347" s="312">
        <f t="shared" si="2"/>
        <v>0</v>
      </c>
      <c r="T1347" s="23"/>
    </row>
    <row r="1348" ht="15.75" customHeight="1" outlineLevel="1">
      <c r="A1348" s="23"/>
      <c r="B1348" s="71"/>
      <c r="C1348" s="71"/>
      <c r="D1348" s="71"/>
      <c r="E1348" s="314"/>
      <c r="F1348" s="311" t="str">
        <f>Lists!V154</f>
        <v>Polyethylene terephthalate (PET), any process  - Asia</v>
      </c>
      <c r="G1348" s="311" t="str">
        <f t="array" ref="G1348">XLOOKUP(1,('Emission Factors'!$E$5:$E$488='GHG emissions calculations'!$F1348)*('Emission Factors'!$H$5:$H$488='GHG emissions calculations'!$H1348),INDEX('Emission Factors'!$E$5:$T$488,0,MATCH('GHG emissions calculations'!G$6,'Emission Factors'!$E$5:$T$5,0)),"",0)</f>
        <v/>
      </c>
      <c r="H1348" s="311" t="s">
        <v>237</v>
      </c>
      <c r="I1348" s="312" t="str">
        <f>IF(
    SUMIFS('Import data'!$L$25:$L$80,
           'Import data'!$J$25:$J$80, F1348,
           'Import data'!$G$25:$G$80, 'GHG emissions calculations'!$H1348,
           'Import data'!$I$25:$I$80,$E$1157) &lt;&gt; 0,
    SUMIFS('Import data'!$L$25:$L$80,
           'Import data'!$J$25:$J$80, F1348,
           'Import data'!$G$25:$G$80, 'GHG emissions calculations'!$H1348,
           'Import data'!$I$25:$I$80,$E$1157),
    ""
)</f>
        <v/>
      </c>
      <c r="J1348" s="311" t="str">
        <f t="array" ref="J1348">IF(
    XLOOKUP(F1348, 'Import data'!$J$26:$J$47, 'Import data'!$M$26:$M$47, "", 0) = "Please add the region-specific supplier emission factor or choose a different region available in the IAEG database.",
    "",
    XLOOKUP(F1348, 'Import data'!$J$26:$J$47, 'Import data'!$M$26:$M$47, "", 0)
)</f>
        <v/>
      </c>
      <c r="K1348" s="311" t="str">
        <f t="array" ref="K1348">IFERROR(
    XLOOKUP(F1348,
            _xlws.FILTER('Supplier Emission'!$G$15:$G$49,
                   ('Supplier Emission'!$D$15:$D$49=H1348) * ('Supplier Emission'!$F$15:$F$49=$E$1157)),
            _xlws.FILTER('Supplier Emission'!$I$15:$I$49,
                   ('Supplier Emission'!$D$15:$D$49=H1348) * ('Supplier Emission'!$F$15:$F$49=$E$1157)),
            ""),
    "")</f>
        <v/>
      </c>
      <c r="L1348" s="311" t="str">
        <f t="array" ref="L1348">IFERROR(
    XLOOKUP(F1348,
            _xlws.FILTER('Supplier Emission'!$G$15:$G$49,
                   ('Supplier Emission'!$D$15:$D$49=H1348) * ('Supplier Emission'!$F$15:$F$49=$E$1157)),
            _xlws.FILTER('Supplier Emission'!$J$15:$J$49,
                   ('Supplier Emission'!$D$15:$D$49=H1348) * ('Supplier Emission'!$F$15:$F$49=$E$1157)),
            ""),
    "")</f>
        <v/>
      </c>
      <c r="M1348" s="311" t="str">
        <f t="array" ref="M1348">IFERROR(
    XLOOKUP(F1348,
            _xlws.FILTER('Supplier Emission'!$G$15:$G$49,
                   ('Supplier Emission'!$D$15:$D$49=H1348) * ('Supplier Emission'!$F$15:$F$49=$E$1157)),
            _xlws.FILTER('Supplier Emission'!$M$15:$M$49,
                   ('Supplier Emission'!$D$15:$D$49=H1348) * ('Supplier Emission'!$F$15:$F$49=$E$1157)),
            ""),
    "")</f>
        <v/>
      </c>
      <c r="N1348" s="311" t="str">
        <f t="array" ref="N1348">IFERROR(
    XLOOKUP(F1348,
            _xlws.FILTER('Supplier Emission'!$G$15:$G$49,
                   ('Supplier Emission'!$D$15:$D$49=H1348) * ('Supplier Emission'!$F$15:$F$49=$E$1157)),
            _xlws.FILTER('Supplier Emission'!$H$15:$H$49,
                   ('Supplier Emission'!$D$15:$D$49=H1348) * ('Supplier Emission'!$F$15:$F$49=$E$1157)),
            ""),
    "")</f>
        <v/>
      </c>
      <c r="O1348" s="311" t="str">
        <f t="array" ref="O1348">XLOOKUP(1,('Emission Factors'!$E$5:$E$488='GHG emissions calculations'!$F1348)*('Emission Factors'!$H$5:$H$488='GHG emissions calculations'!$H1348),INDEX('Emission Factors'!$E$5:$T$488,0,MATCH('GHG emissions calculations'!O$6,'Emission Factors'!$E$5:$T$5,0)),"",0)</f>
        <v/>
      </c>
      <c r="P1348" s="313" t="str">
        <f t="array" ref="P1348">IFERROR(
    INDEX('Emission Factors'!$E$5:$P$488,
          MATCH(1,
                ('Emission Factors'!$E$5:$E$488 = 'GHG emissions calculations'!$F1348) *
                ('Emission Factors'!$H$5:$H$488 = 'GHG emissions calculations'!$H1348),
                0),
          MATCH('GHG emissions calculations'!P$6,'Emission Factors'!$E$5:$P$5,0)),
    "")</f>
        <v/>
      </c>
      <c r="Q1348" s="311" t="str">
        <f t="array" ref="Q1348">IFERROR(
    IF(
        INDEX('Emission Factors'!$E$5:$P$488,
              MATCH(1,
                    ('Emission Factors'!$E$5:$E$488 = 'GHG emissions calculations'!$F1348) *
                    ('Emission Factors'!$H$5:$H$488 = 'GHG emissions calculations'!$H1348),
                    0),
              MATCH('GHG emissions calculations'!Q$6, 'Emission Factors'!$E$5:$P$5, 0)) &lt;&gt; "",
        INDEX('Emission Factors'!$E$5:$P$488,
              MATCH(1,
                    ('Emission Factors'!$E$5:$E$488 = 'GHG emissions calculations'!$F1348) *
                    ('Emission Factors'!$H$5:$H$488 = 'GHG emissions calculations'!$H1348),
                    0),
              MATCH('GHG emissions calculations'!Q$6, 'Emission Factors'!$E$5:$P$5, 0)),
        ""),
    "")</f>
        <v/>
      </c>
      <c r="R1348" s="311" t="str">
        <f t="array" ref="R1348">IFERROR(
    IF(
        INDEX('Emission Factors'!$E$5:$R$488,
              MATCH(1,
                    ('Emission Factors'!$E$5:$E$488 = 'GHG emissions calculations'!$F1348) *
                    ('Emission Factors'!$H$5:$H$488 = 'GHG emissions calculations'!$H1348),
                    0),
              MATCH('GHG emissions calculations'!R$6, 'Emission Factors'!$E$5:$R$5, 0)) &lt;&gt; "",
        INDEX('Emission Factors'!$E$5:$R$488,
              MATCH(1,
                    ('Emission Factors'!$E$5:$E$488 = 'GHG emissions calculations'!$F1348) *
                    ('Emission Factors'!$H$5:$H$488 = 'GHG emissions calculations'!$H1348),
                    0),
              MATCH('GHG emissions calculations'!R$6, 'Emission Factors'!$E$5:$R$5, 0)),
        ""),
    "")</f>
        <v/>
      </c>
      <c r="S1348" s="312">
        <f t="shared" si="2"/>
        <v>0</v>
      </c>
      <c r="T1348" s="23"/>
    </row>
    <row r="1349" ht="15.75" customHeight="1" outlineLevel="1">
      <c r="A1349" s="23"/>
      <c r="B1349" s="71"/>
      <c r="C1349" s="71"/>
      <c r="D1349" s="71"/>
      <c r="E1349" s="314"/>
      <c r="F1349" s="311" t="str">
        <f>Lists!V152</f>
        <v>Polyethylene terephthalate (PET), any process  - Europe</v>
      </c>
      <c r="G1349" s="311">
        <f t="array" ref="G1349">XLOOKUP(1,('Emission Factors'!$E$5:$E$488='GHG emissions calculations'!$F1349)*('Emission Factors'!$H$5:$H$488='GHG emissions calculations'!$H1349),INDEX('Emission Factors'!$E$5:$T$488,0,MATCH('GHG emissions calculations'!G$6,'Emission Factors'!$E$5:$T$5,0)),"",0)</f>
        <v>3</v>
      </c>
      <c r="H1349" s="311" t="s">
        <v>237</v>
      </c>
      <c r="I1349" s="312" t="str">
        <f>IF(
    SUMIFS('Import data'!$L$25:$L$80,
           'Import data'!$J$25:$J$80, F1349,
           'Import data'!$G$25:$G$80, 'GHG emissions calculations'!$H1349,
           'Import data'!$I$25:$I$80,$E$1157) &lt;&gt; 0,
    SUMIFS('Import data'!$L$25:$L$80,
           'Import data'!$J$25:$J$80, F1349,
           'Import data'!$G$25:$G$80, 'GHG emissions calculations'!$H1349,
           'Import data'!$I$25:$I$80,$E$1157),
    ""
)</f>
        <v/>
      </c>
      <c r="J1349" s="311" t="str">
        <f t="array" ref="J1349">IF(
    XLOOKUP(F1349, 'Import data'!$J$26:$J$47, 'Import data'!$M$26:$M$47, "", 0) = "Please add the region-specific supplier emission factor or choose a different region available in the IAEG database.",
    "",
    XLOOKUP(F1349, 'Import data'!$J$26:$J$47, 'Import data'!$M$26:$M$47, "", 0)
)</f>
        <v/>
      </c>
      <c r="K1349" s="311" t="str">
        <f t="array" ref="K1349">IFERROR(
    XLOOKUP(F1349,
            _xlws.FILTER('Supplier Emission'!$G$15:$G$49,
                   ('Supplier Emission'!$D$15:$D$49=H1349) * ('Supplier Emission'!$F$15:$F$49=$E$1157)),
            _xlws.FILTER('Supplier Emission'!$I$15:$I$49,
                   ('Supplier Emission'!$D$15:$D$49=H1349) * ('Supplier Emission'!$F$15:$F$49=$E$1157)),
            ""),
    "")</f>
        <v/>
      </c>
      <c r="L1349" s="311" t="str">
        <f t="array" ref="L1349">IFERROR(
    XLOOKUP(F1349,
            _xlws.FILTER('Supplier Emission'!$G$15:$G$49,
                   ('Supplier Emission'!$D$15:$D$49=H1349) * ('Supplier Emission'!$F$15:$F$49=$E$1157)),
            _xlws.FILTER('Supplier Emission'!$J$15:$J$49,
                   ('Supplier Emission'!$D$15:$D$49=H1349) * ('Supplier Emission'!$F$15:$F$49=$E$1157)),
            ""),
    "")</f>
        <v/>
      </c>
      <c r="M1349" s="311" t="str">
        <f t="array" ref="M1349">IFERROR(
    XLOOKUP(F1349,
            _xlws.FILTER('Supplier Emission'!$G$15:$G$49,
                   ('Supplier Emission'!$D$15:$D$49=H1349) * ('Supplier Emission'!$F$15:$F$49=$E$1157)),
            _xlws.FILTER('Supplier Emission'!$M$15:$M$49,
                   ('Supplier Emission'!$D$15:$D$49=H1349) * ('Supplier Emission'!$F$15:$F$49=$E$1157)),
            ""),
    "")</f>
        <v/>
      </c>
      <c r="N1349" s="311" t="str">
        <f t="array" ref="N1349">IFERROR(
    XLOOKUP(F1349,
            _xlws.FILTER('Supplier Emission'!$G$15:$G$49,
                   ('Supplier Emission'!$D$15:$D$49=H1349) * ('Supplier Emission'!$F$15:$F$49=$E$1157)),
            _xlws.FILTER('Supplier Emission'!$H$15:$H$49,
                   ('Supplier Emission'!$D$15:$D$49=H1349) * ('Supplier Emission'!$F$15:$F$49=$E$1157)),
            ""),
    "")</f>
        <v/>
      </c>
      <c r="O1349" s="311" t="str">
        <f t="array" ref="O1349">XLOOKUP(1,('Emission Factors'!$E$5:$E$488='GHG emissions calculations'!$F1349)*('Emission Factors'!$H$5:$H$488='GHG emissions calculations'!$H1349),INDEX('Emission Factors'!$E$5:$T$488,0,MATCH('GHG emissions calculations'!O$6,'Emission Factors'!$E$5:$T$5,0)),"",0)</f>
        <v>PET</v>
      </c>
      <c r="P1349" s="313">
        <f t="array" ref="P1349">IFERROR(
    INDEX('Emission Factors'!$E$5:$P$488,
          MATCH(1,
                ('Emission Factors'!$E$5:$E$488 = 'GHG emissions calculations'!$F1349) *
                ('Emission Factors'!$H$5:$H$488 = 'GHG emissions calculations'!$H1349),
                0),
          MATCH('GHG emissions calculations'!P$6,'Emission Factors'!$E$5:$P$5,0)),
    "")</f>
        <v>3.198</v>
      </c>
      <c r="Q1349" s="311" t="str">
        <f t="array" ref="Q1349">IFERROR(
    IF(
        INDEX('Emission Factors'!$E$5:$P$488,
              MATCH(1,
                    ('Emission Factors'!$E$5:$E$488 = 'GHG emissions calculations'!$F1349) *
                    ('Emission Factors'!$H$5:$H$488 = 'GHG emissions calculations'!$H1349),
                    0),
              MATCH('GHG emissions calculations'!Q$6, 'Emission Factors'!$E$5:$P$5, 0)) &lt;&gt; "",
        INDEX('Emission Factors'!$E$5:$P$488,
              MATCH(1,
                    ('Emission Factors'!$E$5:$E$488 = 'GHG emissions calculations'!$F1349) *
                    ('Emission Factors'!$H$5:$H$488 = 'GHG emissions calculations'!$H1349),
                    0),
              MATCH('GHG emissions calculations'!Q$6, 'Emission Factors'!$E$5:$P$5, 0)),
        ""),
    "")</f>
        <v>kgCO2e/kg</v>
      </c>
      <c r="R1349" s="311" t="str">
        <f t="array" ref="R1349">IFERROR(
    IF(
        INDEX('Emission Factors'!$E$5:$R$488,
              MATCH(1,
                    ('Emission Factors'!$E$5:$E$488 = 'GHG emissions calculations'!$F1349) *
                    ('Emission Factors'!$H$5:$H$488 = 'GHG emissions calculations'!$H1349),
                    0),
              MATCH('GHG emissions calculations'!R$6, 'Emission Factors'!$E$5:$R$5, 0)) &lt;&gt; "",
        INDEX('Emission Factors'!$E$5:$R$488,
              MATCH(1,
                    ('Emission Factors'!$E$5:$E$488 = 'GHG emissions calculations'!$F1349) *
                    ('Emission Factors'!$H$5:$H$488 = 'GHG emissions calculations'!$H1349),
                    0),
              MATCH('GHG emissions calculations'!R$6, 'Emission Factors'!$E$5:$R$5, 0)),
        ""),
    "")</f>
        <v>Europe</v>
      </c>
      <c r="S1349" s="312">
        <f t="shared" si="2"/>
        <v>0</v>
      </c>
      <c r="T1349" s="23"/>
    </row>
    <row r="1350" ht="15.75" customHeight="1" outlineLevel="1">
      <c r="A1350" s="23"/>
      <c r="B1350" s="71"/>
      <c r="C1350" s="71"/>
      <c r="D1350" s="71"/>
      <c r="E1350" s="314"/>
      <c r="F1350" s="311" t="str">
        <f>Lists!V157</f>
        <v>Polyethylene terephthalate (PET), any process  - Global or unspecified region</v>
      </c>
      <c r="G1350" s="311" t="str">
        <f t="array" ref="G1350">XLOOKUP(1,('Emission Factors'!$E$5:$E$488='GHG emissions calculations'!$F1350)*('Emission Factors'!$H$5:$H$488='GHG emissions calculations'!$H1350),INDEX('Emission Factors'!$E$5:$T$488,0,MATCH('GHG emissions calculations'!G$6,'Emission Factors'!$E$5:$T$5,0)),"",0)</f>
        <v/>
      </c>
      <c r="H1350" s="311" t="s">
        <v>237</v>
      </c>
      <c r="I1350" s="312" t="str">
        <f>IF(
    SUMIFS('Import data'!$L$25:$L$80,
           'Import data'!$J$25:$J$80, F1350,
           'Import data'!$G$25:$G$80, 'GHG emissions calculations'!$H1350,
           'Import data'!$I$25:$I$80,$E$1157) &lt;&gt; 0,
    SUMIFS('Import data'!$L$25:$L$80,
           'Import data'!$J$25:$J$80, F1350,
           'Import data'!$G$25:$G$80, 'GHG emissions calculations'!$H1350,
           'Import data'!$I$25:$I$80,$E$1157),
    ""
)</f>
        <v/>
      </c>
      <c r="J1350" s="311" t="str">
        <f t="array" ref="J1350">IF(
    XLOOKUP(F1350, 'Import data'!$J$26:$J$47, 'Import data'!$M$26:$M$47, "", 0) = "Please add the region-specific supplier emission factor or choose a different region available in the IAEG database.",
    "",
    XLOOKUP(F1350, 'Import data'!$J$26:$J$47, 'Import data'!$M$26:$M$47, "", 0)
)</f>
        <v/>
      </c>
      <c r="K1350" s="311" t="str">
        <f t="array" ref="K1350">IFERROR(
    XLOOKUP(F1350,
            _xlws.FILTER('Supplier Emission'!$G$15:$G$49,
                   ('Supplier Emission'!$D$15:$D$49=H1350) * ('Supplier Emission'!$F$15:$F$49=$E$1157)),
            _xlws.FILTER('Supplier Emission'!$I$15:$I$49,
                   ('Supplier Emission'!$D$15:$D$49=H1350) * ('Supplier Emission'!$F$15:$F$49=$E$1157)),
            ""),
    "")</f>
        <v/>
      </c>
      <c r="L1350" s="311" t="str">
        <f t="array" ref="L1350">IFERROR(
    XLOOKUP(F1350,
            _xlws.FILTER('Supplier Emission'!$G$15:$G$49,
                   ('Supplier Emission'!$D$15:$D$49=H1350) * ('Supplier Emission'!$F$15:$F$49=$E$1157)),
            _xlws.FILTER('Supplier Emission'!$J$15:$J$49,
                   ('Supplier Emission'!$D$15:$D$49=H1350) * ('Supplier Emission'!$F$15:$F$49=$E$1157)),
            ""),
    "")</f>
        <v/>
      </c>
      <c r="M1350" s="311" t="str">
        <f t="array" ref="M1350">IFERROR(
    XLOOKUP(F1350,
            _xlws.FILTER('Supplier Emission'!$G$15:$G$49,
                   ('Supplier Emission'!$D$15:$D$49=H1350) * ('Supplier Emission'!$F$15:$F$49=$E$1157)),
            _xlws.FILTER('Supplier Emission'!$M$15:$M$49,
                   ('Supplier Emission'!$D$15:$D$49=H1350) * ('Supplier Emission'!$F$15:$F$49=$E$1157)),
            ""),
    "")</f>
        <v/>
      </c>
      <c r="N1350" s="311" t="str">
        <f t="array" ref="N1350">IFERROR(
    XLOOKUP(F1350,
            _xlws.FILTER('Supplier Emission'!$G$15:$G$49,
                   ('Supplier Emission'!$D$15:$D$49=H1350) * ('Supplier Emission'!$F$15:$F$49=$E$1157)),
            _xlws.FILTER('Supplier Emission'!$H$15:$H$49,
                   ('Supplier Emission'!$D$15:$D$49=H1350) * ('Supplier Emission'!$F$15:$F$49=$E$1157)),
            ""),
    "")</f>
        <v/>
      </c>
      <c r="O1350" s="311" t="str">
        <f t="array" ref="O1350">XLOOKUP(1,('Emission Factors'!$E$5:$E$488='GHG emissions calculations'!$F1350)*('Emission Factors'!$H$5:$H$488='GHG emissions calculations'!$H1350),INDEX('Emission Factors'!$E$5:$T$488,0,MATCH('GHG emissions calculations'!O$6,'Emission Factors'!$E$5:$T$5,0)),"",0)</f>
        <v/>
      </c>
      <c r="P1350" s="313" t="str">
        <f t="array" ref="P1350">IFERROR(
    INDEX('Emission Factors'!$E$5:$P$488,
          MATCH(1,
                ('Emission Factors'!$E$5:$E$488 = 'GHG emissions calculations'!$F1350) *
                ('Emission Factors'!$H$5:$H$488 = 'GHG emissions calculations'!$H1350),
                0),
          MATCH('GHG emissions calculations'!P$6,'Emission Factors'!$E$5:$P$5,0)),
    "")</f>
        <v/>
      </c>
      <c r="Q1350" s="311" t="str">
        <f t="array" ref="Q1350">IFERROR(
    IF(
        INDEX('Emission Factors'!$E$5:$P$488,
              MATCH(1,
                    ('Emission Factors'!$E$5:$E$488 = 'GHG emissions calculations'!$F1350) *
                    ('Emission Factors'!$H$5:$H$488 = 'GHG emissions calculations'!$H1350),
                    0),
              MATCH('GHG emissions calculations'!Q$6, 'Emission Factors'!$E$5:$P$5, 0)) &lt;&gt; "",
        INDEX('Emission Factors'!$E$5:$P$488,
              MATCH(1,
                    ('Emission Factors'!$E$5:$E$488 = 'GHG emissions calculations'!$F1350) *
                    ('Emission Factors'!$H$5:$H$488 = 'GHG emissions calculations'!$H1350),
                    0),
              MATCH('GHG emissions calculations'!Q$6, 'Emission Factors'!$E$5:$P$5, 0)),
        ""),
    "")</f>
        <v/>
      </c>
      <c r="R1350" s="311" t="str">
        <f t="array" ref="R1350">IFERROR(
    IF(
        INDEX('Emission Factors'!$E$5:$R$488,
              MATCH(1,
                    ('Emission Factors'!$E$5:$E$488 = 'GHG emissions calculations'!$F1350) *
                    ('Emission Factors'!$H$5:$H$488 = 'GHG emissions calculations'!$H1350),
                    0),
              MATCH('GHG emissions calculations'!R$6, 'Emission Factors'!$E$5:$R$5, 0)) &lt;&gt; "",
        INDEX('Emission Factors'!$E$5:$R$488,
              MATCH(1,
                    ('Emission Factors'!$E$5:$E$488 = 'GHG emissions calculations'!$F1350) *
                    ('Emission Factors'!$H$5:$H$488 = 'GHG emissions calculations'!$H1350),
                    0),
              MATCH('GHG emissions calculations'!R$6, 'Emission Factors'!$E$5:$R$5, 0)),
        ""),
    "")</f>
        <v/>
      </c>
      <c r="S1350" s="312">
        <f t="shared" si="2"/>
        <v>0</v>
      </c>
      <c r="T1350" s="23"/>
    </row>
    <row r="1351" ht="15.75" customHeight="1" outlineLevel="1">
      <c r="A1351" s="23"/>
      <c r="B1351" s="71"/>
      <c r="C1351" s="71"/>
      <c r="D1351" s="71"/>
      <c r="E1351" s="314"/>
      <c r="F1351" s="311" t="str">
        <f>Lists!V156</f>
        <v>Polyethylene terephthalate (PET), any process  - Middle East</v>
      </c>
      <c r="G1351" s="311" t="str">
        <f t="array" ref="G1351">XLOOKUP(1,('Emission Factors'!$E$5:$E$488='GHG emissions calculations'!$F1351)*('Emission Factors'!$H$5:$H$488='GHG emissions calculations'!$H1351),INDEX('Emission Factors'!$E$5:$T$488,0,MATCH('GHG emissions calculations'!G$6,'Emission Factors'!$E$5:$T$5,0)),"",0)</f>
        <v/>
      </c>
      <c r="H1351" s="311" t="s">
        <v>237</v>
      </c>
      <c r="I1351" s="312" t="str">
        <f>IF(
    SUMIFS('Import data'!$L$25:$L$80,
           'Import data'!$J$25:$J$80, F1351,
           'Import data'!$G$25:$G$80, 'GHG emissions calculations'!$H1351,
           'Import data'!$I$25:$I$80,$E$1157) &lt;&gt; 0,
    SUMIFS('Import data'!$L$25:$L$80,
           'Import data'!$J$25:$J$80, F1351,
           'Import data'!$G$25:$G$80, 'GHG emissions calculations'!$H1351,
           'Import data'!$I$25:$I$80,$E$1157),
    ""
)</f>
        <v/>
      </c>
      <c r="J1351" s="311" t="str">
        <f t="array" ref="J1351">IF(
    XLOOKUP(F1351, 'Import data'!$J$26:$J$47, 'Import data'!$M$26:$M$47, "", 0) = "Please add the region-specific supplier emission factor or choose a different region available in the IAEG database.",
    "",
    XLOOKUP(F1351, 'Import data'!$J$26:$J$47, 'Import data'!$M$26:$M$47, "", 0)
)</f>
        <v/>
      </c>
      <c r="K1351" s="311" t="str">
        <f t="array" ref="K1351">IFERROR(
    XLOOKUP(F1351,
            _xlws.FILTER('Supplier Emission'!$G$15:$G$49,
                   ('Supplier Emission'!$D$15:$D$49=H1351) * ('Supplier Emission'!$F$15:$F$49=$E$1157)),
            _xlws.FILTER('Supplier Emission'!$I$15:$I$49,
                   ('Supplier Emission'!$D$15:$D$49=H1351) * ('Supplier Emission'!$F$15:$F$49=$E$1157)),
            ""),
    "")</f>
        <v/>
      </c>
      <c r="L1351" s="311" t="str">
        <f t="array" ref="L1351">IFERROR(
    XLOOKUP(F1351,
            _xlws.FILTER('Supplier Emission'!$G$15:$G$49,
                   ('Supplier Emission'!$D$15:$D$49=H1351) * ('Supplier Emission'!$F$15:$F$49=$E$1157)),
            _xlws.FILTER('Supplier Emission'!$J$15:$J$49,
                   ('Supplier Emission'!$D$15:$D$49=H1351) * ('Supplier Emission'!$F$15:$F$49=$E$1157)),
            ""),
    "")</f>
        <v/>
      </c>
      <c r="M1351" s="311" t="str">
        <f t="array" ref="M1351">IFERROR(
    XLOOKUP(F1351,
            _xlws.FILTER('Supplier Emission'!$G$15:$G$49,
                   ('Supplier Emission'!$D$15:$D$49=H1351) * ('Supplier Emission'!$F$15:$F$49=$E$1157)),
            _xlws.FILTER('Supplier Emission'!$M$15:$M$49,
                   ('Supplier Emission'!$D$15:$D$49=H1351) * ('Supplier Emission'!$F$15:$F$49=$E$1157)),
            ""),
    "")</f>
        <v/>
      </c>
      <c r="N1351" s="311" t="str">
        <f t="array" ref="N1351">IFERROR(
    XLOOKUP(F1351,
            _xlws.FILTER('Supplier Emission'!$G$15:$G$49,
                   ('Supplier Emission'!$D$15:$D$49=H1351) * ('Supplier Emission'!$F$15:$F$49=$E$1157)),
            _xlws.FILTER('Supplier Emission'!$H$15:$H$49,
                   ('Supplier Emission'!$D$15:$D$49=H1351) * ('Supplier Emission'!$F$15:$F$49=$E$1157)),
            ""),
    "")</f>
        <v/>
      </c>
      <c r="O1351" s="311" t="str">
        <f t="array" ref="O1351">XLOOKUP(1,('Emission Factors'!$E$5:$E$488='GHG emissions calculations'!$F1351)*('Emission Factors'!$H$5:$H$488='GHG emissions calculations'!$H1351),INDEX('Emission Factors'!$E$5:$T$488,0,MATCH('GHG emissions calculations'!O$6,'Emission Factors'!$E$5:$T$5,0)),"",0)</f>
        <v/>
      </c>
      <c r="P1351" s="313" t="str">
        <f t="array" ref="P1351">IFERROR(
    INDEX('Emission Factors'!$E$5:$P$488,
          MATCH(1,
                ('Emission Factors'!$E$5:$E$488 = 'GHG emissions calculations'!$F1351) *
                ('Emission Factors'!$H$5:$H$488 = 'GHG emissions calculations'!$H1351),
                0),
          MATCH('GHG emissions calculations'!P$6,'Emission Factors'!$E$5:$P$5,0)),
    "")</f>
        <v/>
      </c>
      <c r="Q1351" s="311" t="str">
        <f t="array" ref="Q1351">IFERROR(
    IF(
        INDEX('Emission Factors'!$E$5:$P$488,
              MATCH(1,
                    ('Emission Factors'!$E$5:$E$488 = 'GHG emissions calculations'!$F1351) *
                    ('Emission Factors'!$H$5:$H$488 = 'GHG emissions calculations'!$H1351),
                    0),
              MATCH('GHG emissions calculations'!Q$6, 'Emission Factors'!$E$5:$P$5, 0)) &lt;&gt; "",
        INDEX('Emission Factors'!$E$5:$P$488,
              MATCH(1,
                    ('Emission Factors'!$E$5:$E$488 = 'GHG emissions calculations'!$F1351) *
                    ('Emission Factors'!$H$5:$H$488 = 'GHG emissions calculations'!$H1351),
                    0),
              MATCH('GHG emissions calculations'!Q$6, 'Emission Factors'!$E$5:$P$5, 0)),
        ""),
    "")</f>
        <v/>
      </c>
      <c r="R1351" s="311" t="str">
        <f t="array" ref="R1351">IFERROR(
    IF(
        INDEX('Emission Factors'!$E$5:$R$488,
              MATCH(1,
                    ('Emission Factors'!$E$5:$E$488 = 'GHG emissions calculations'!$F1351) *
                    ('Emission Factors'!$H$5:$H$488 = 'GHG emissions calculations'!$H1351),
                    0),
              MATCH('GHG emissions calculations'!R$6, 'Emission Factors'!$E$5:$R$5, 0)) &lt;&gt; "",
        INDEX('Emission Factors'!$E$5:$R$488,
              MATCH(1,
                    ('Emission Factors'!$E$5:$E$488 = 'GHG emissions calculations'!$F1351) *
                    ('Emission Factors'!$H$5:$H$488 = 'GHG emissions calculations'!$H1351),
                    0),
              MATCH('GHG emissions calculations'!R$6, 'Emission Factors'!$E$5:$R$5, 0)),
        ""),
    "")</f>
        <v/>
      </c>
      <c r="S1351" s="312">
        <f t="shared" si="2"/>
        <v>0</v>
      </c>
      <c r="T1351" s="23"/>
    </row>
    <row r="1352" ht="15.75" customHeight="1" outlineLevel="1">
      <c r="A1352" s="23"/>
      <c r="B1352" s="71"/>
      <c r="C1352" s="71"/>
      <c r="D1352" s="71"/>
      <c r="E1352" s="314"/>
      <c r="F1352" s="311" t="str">
        <f>Lists!V155</f>
        <v>Polyethylene terephthalate (PET), any process  - Oceania</v>
      </c>
      <c r="G1352" s="311" t="str">
        <f t="array" ref="G1352">XLOOKUP(1,('Emission Factors'!$E$5:$E$488='GHG emissions calculations'!$F1352)*('Emission Factors'!$H$5:$H$488='GHG emissions calculations'!$H1352),INDEX('Emission Factors'!$E$5:$T$488,0,MATCH('GHG emissions calculations'!G$6,'Emission Factors'!$E$5:$T$5,0)),"",0)</f>
        <v/>
      </c>
      <c r="H1352" s="311" t="s">
        <v>237</v>
      </c>
      <c r="I1352" s="312" t="str">
        <f>IF(
    SUMIFS('Import data'!$L$25:$L$80,
           'Import data'!$J$25:$J$80, F1352,
           'Import data'!$G$25:$G$80, 'GHG emissions calculations'!$H1352,
           'Import data'!$I$25:$I$80,$E$1157) &lt;&gt; 0,
    SUMIFS('Import data'!$L$25:$L$80,
           'Import data'!$J$25:$J$80, F1352,
           'Import data'!$G$25:$G$80, 'GHG emissions calculations'!$H1352,
           'Import data'!$I$25:$I$80,$E$1157),
    ""
)</f>
        <v/>
      </c>
      <c r="J1352" s="311" t="str">
        <f t="array" ref="J1352">IF(
    XLOOKUP(F1352, 'Import data'!$J$26:$J$47, 'Import data'!$M$26:$M$47, "", 0) = "Please add the region-specific supplier emission factor or choose a different region available in the IAEG database.",
    "",
    XLOOKUP(F1352, 'Import data'!$J$26:$J$47, 'Import data'!$M$26:$M$47, "", 0)
)</f>
        <v/>
      </c>
      <c r="K1352" s="311" t="str">
        <f t="array" ref="K1352">IFERROR(
    XLOOKUP(F1352,
            _xlws.FILTER('Supplier Emission'!$G$15:$G$49,
                   ('Supplier Emission'!$D$15:$D$49=H1352) * ('Supplier Emission'!$F$15:$F$49=$E$1157)),
            _xlws.FILTER('Supplier Emission'!$I$15:$I$49,
                   ('Supplier Emission'!$D$15:$D$49=H1352) * ('Supplier Emission'!$F$15:$F$49=$E$1157)),
            ""),
    "")</f>
        <v/>
      </c>
      <c r="L1352" s="311" t="str">
        <f t="array" ref="L1352">IFERROR(
    XLOOKUP(F1352,
            _xlws.FILTER('Supplier Emission'!$G$15:$G$49,
                   ('Supplier Emission'!$D$15:$D$49=H1352) * ('Supplier Emission'!$F$15:$F$49=$E$1157)),
            _xlws.FILTER('Supplier Emission'!$J$15:$J$49,
                   ('Supplier Emission'!$D$15:$D$49=H1352) * ('Supplier Emission'!$F$15:$F$49=$E$1157)),
            ""),
    "")</f>
        <v/>
      </c>
      <c r="M1352" s="311" t="str">
        <f t="array" ref="M1352">IFERROR(
    XLOOKUP(F1352,
            _xlws.FILTER('Supplier Emission'!$G$15:$G$49,
                   ('Supplier Emission'!$D$15:$D$49=H1352) * ('Supplier Emission'!$F$15:$F$49=$E$1157)),
            _xlws.FILTER('Supplier Emission'!$M$15:$M$49,
                   ('Supplier Emission'!$D$15:$D$49=H1352) * ('Supplier Emission'!$F$15:$F$49=$E$1157)),
            ""),
    "")</f>
        <v/>
      </c>
      <c r="N1352" s="311" t="str">
        <f t="array" ref="N1352">IFERROR(
    XLOOKUP(F1352,
            _xlws.FILTER('Supplier Emission'!$G$15:$G$49,
                   ('Supplier Emission'!$D$15:$D$49=H1352) * ('Supplier Emission'!$F$15:$F$49=$E$1157)),
            _xlws.FILTER('Supplier Emission'!$H$15:$H$49,
                   ('Supplier Emission'!$D$15:$D$49=H1352) * ('Supplier Emission'!$F$15:$F$49=$E$1157)),
            ""),
    "")</f>
        <v/>
      </c>
      <c r="O1352" s="311" t="str">
        <f t="array" ref="O1352">XLOOKUP(1,('Emission Factors'!$E$5:$E$488='GHG emissions calculations'!$F1352)*('Emission Factors'!$H$5:$H$488='GHG emissions calculations'!$H1352),INDEX('Emission Factors'!$E$5:$T$488,0,MATCH('GHG emissions calculations'!O$6,'Emission Factors'!$E$5:$T$5,0)),"",0)</f>
        <v/>
      </c>
      <c r="P1352" s="313" t="str">
        <f t="array" ref="P1352">IFERROR(
    INDEX('Emission Factors'!$E$5:$P$488,
          MATCH(1,
                ('Emission Factors'!$E$5:$E$488 = 'GHG emissions calculations'!$F1352) *
                ('Emission Factors'!$H$5:$H$488 = 'GHG emissions calculations'!$H1352),
                0),
          MATCH('GHG emissions calculations'!P$6,'Emission Factors'!$E$5:$P$5,0)),
    "")</f>
        <v/>
      </c>
      <c r="Q1352" s="311" t="str">
        <f t="array" ref="Q1352">IFERROR(
    IF(
        INDEX('Emission Factors'!$E$5:$P$488,
              MATCH(1,
                    ('Emission Factors'!$E$5:$E$488 = 'GHG emissions calculations'!$F1352) *
                    ('Emission Factors'!$H$5:$H$488 = 'GHG emissions calculations'!$H1352),
                    0),
              MATCH('GHG emissions calculations'!Q$6, 'Emission Factors'!$E$5:$P$5, 0)) &lt;&gt; "",
        INDEX('Emission Factors'!$E$5:$P$488,
              MATCH(1,
                    ('Emission Factors'!$E$5:$E$488 = 'GHG emissions calculations'!$F1352) *
                    ('Emission Factors'!$H$5:$H$488 = 'GHG emissions calculations'!$H1352),
                    0),
              MATCH('GHG emissions calculations'!Q$6, 'Emission Factors'!$E$5:$P$5, 0)),
        ""),
    "")</f>
        <v/>
      </c>
      <c r="R1352" s="311" t="str">
        <f t="array" ref="R1352">IFERROR(
    IF(
        INDEX('Emission Factors'!$E$5:$R$488,
              MATCH(1,
                    ('Emission Factors'!$E$5:$E$488 = 'GHG emissions calculations'!$F1352) *
                    ('Emission Factors'!$H$5:$H$488 = 'GHG emissions calculations'!$H1352),
                    0),
              MATCH('GHG emissions calculations'!R$6, 'Emission Factors'!$E$5:$R$5, 0)) &lt;&gt; "",
        INDEX('Emission Factors'!$E$5:$R$488,
              MATCH(1,
                    ('Emission Factors'!$E$5:$E$488 = 'GHG emissions calculations'!$F1352) *
                    ('Emission Factors'!$H$5:$H$488 = 'GHG emissions calculations'!$H1352),
                    0),
              MATCH('GHG emissions calculations'!R$6, 'Emission Factors'!$E$5:$R$5, 0)),
        ""),
    "")</f>
        <v/>
      </c>
      <c r="S1352" s="312">
        <f t="shared" si="2"/>
        <v>0</v>
      </c>
      <c r="T1352" s="23"/>
    </row>
    <row r="1353" ht="15.75" customHeight="1" outlineLevel="1">
      <c r="A1353" s="23"/>
      <c r="B1353" s="71"/>
      <c r="C1353" s="71"/>
      <c r="D1353" s="71"/>
      <c r="E1353" s="314"/>
      <c r="F1353" s="311" t="str">
        <f>Lists!V160</f>
        <v>Polymethylmethacrylate-ball (PMMA), any process  - Africa</v>
      </c>
      <c r="G1353" s="311" t="str">
        <f t="array" ref="G1353">XLOOKUP(1,('Emission Factors'!$E$5:$E$488='GHG emissions calculations'!$F1353)*('Emission Factors'!$H$5:$H$488='GHG emissions calculations'!$H1353),INDEX('Emission Factors'!$E$5:$T$488,0,MATCH('GHG emissions calculations'!G$6,'Emission Factors'!$E$5:$T$5,0)),"",0)</f>
        <v/>
      </c>
      <c r="H1353" s="311" t="s">
        <v>237</v>
      </c>
      <c r="I1353" s="312" t="str">
        <f>IF(
    SUMIFS('Import data'!$L$25:$L$80,
           'Import data'!$J$25:$J$80, F1353,
           'Import data'!$G$25:$G$80, 'GHG emissions calculations'!$H1353,
           'Import data'!$I$25:$I$80,$E$1157) &lt;&gt; 0,
    SUMIFS('Import data'!$L$25:$L$80,
           'Import data'!$J$25:$J$80, F1353,
           'Import data'!$G$25:$G$80, 'GHG emissions calculations'!$H1353,
           'Import data'!$I$25:$I$80,$E$1157),
    ""
)</f>
        <v/>
      </c>
      <c r="J1353" s="311" t="str">
        <f t="array" ref="J1353">IF(
    XLOOKUP(F1353, 'Import data'!$J$26:$J$47, 'Import data'!$M$26:$M$47, "", 0) = "Please add the region-specific supplier emission factor or choose a different region available in the IAEG database.",
    "",
    XLOOKUP(F1353, 'Import data'!$J$26:$J$47, 'Import data'!$M$26:$M$47, "", 0)
)</f>
        <v/>
      </c>
      <c r="K1353" s="311" t="str">
        <f t="array" ref="K1353">IFERROR(
    XLOOKUP(F1353,
            _xlws.FILTER('Supplier Emission'!$G$15:$G$49,
                   ('Supplier Emission'!$D$15:$D$49=H1353) * ('Supplier Emission'!$F$15:$F$49=$E$1157)),
            _xlws.FILTER('Supplier Emission'!$I$15:$I$49,
                   ('Supplier Emission'!$D$15:$D$49=H1353) * ('Supplier Emission'!$F$15:$F$49=$E$1157)),
            ""),
    "")</f>
        <v/>
      </c>
      <c r="L1353" s="311" t="str">
        <f t="array" ref="L1353">IFERROR(
    XLOOKUP(F1353,
            _xlws.FILTER('Supplier Emission'!$G$15:$G$49,
                   ('Supplier Emission'!$D$15:$D$49=H1353) * ('Supplier Emission'!$F$15:$F$49=$E$1157)),
            _xlws.FILTER('Supplier Emission'!$J$15:$J$49,
                   ('Supplier Emission'!$D$15:$D$49=H1353) * ('Supplier Emission'!$F$15:$F$49=$E$1157)),
            ""),
    "")</f>
        <v/>
      </c>
      <c r="M1353" s="311" t="str">
        <f t="array" ref="M1353">IFERROR(
    XLOOKUP(F1353,
            _xlws.FILTER('Supplier Emission'!$G$15:$G$49,
                   ('Supplier Emission'!$D$15:$D$49=H1353) * ('Supplier Emission'!$F$15:$F$49=$E$1157)),
            _xlws.FILTER('Supplier Emission'!$M$15:$M$49,
                   ('Supplier Emission'!$D$15:$D$49=H1353) * ('Supplier Emission'!$F$15:$F$49=$E$1157)),
            ""),
    "")</f>
        <v/>
      </c>
      <c r="N1353" s="311" t="str">
        <f t="array" ref="N1353">IFERROR(
    XLOOKUP(F1353,
            _xlws.FILTER('Supplier Emission'!$G$15:$G$49,
                   ('Supplier Emission'!$D$15:$D$49=H1353) * ('Supplier Emission'!$F$15:$F$49=$E$1157)),
            _xlws.FILTER('Supplier Emission'!$H$15:$H$49,
                   ('Supplier Emission'!$D$15:$D$49=H1353) * ('Supplier Emission'!$F$15:$F$49=$E$1157)),
            ""),
    "")</f>
        <v/>
      </c>
      <c r="O1353" s="311" t="str">
        <f t="array" ref="O1353">XLOOKUP(1,('Emission Factors'!$E$5:$E$488='GHG emissions calculations'!$F1353)*('Emission Factors'!$H$5:$H$488='GHG emissions calculations'!$H1353),INDEX('Emission Factors'!$E$5:$T$488,0,MATCH('GHG emissions calculations'!O$6,'Emission Factors'!$E$5:$T$5,0)),"",0)</f>
        <v/>
      </c>
      <c r="P1353" s="313" t="str">
        <f t="array" ref="P1353">IFERROR(
    INDEX('Emission Factors'!$E$5:$P$488,
          MATCH(1,
                ('Emission Factors'!$E$5:$E$488 = 'GHG emissions calculations'!$F1353) *
                ('Emission Factors'!$H$5:$H$488 = 'GHG emissions calculations'!$H1353),
                0),
          MATCH('GHG emissions calculations'!P$6,'Emission Factors'!$E$5:$P$5,0)),
    "")</f>
        <v/>
      </c>
      <c r="Q1353" s="311" t="str">
        <f t="array" ref="Q1353">IFERROR(
    IF(
        INDEX('Emission Factors'!$E$5:$P$488,
              MATCH(1,
                    ('Emission Factors'!$E$5:$E$488 = 'GHG emissions calculations'!$F1353) *
                    ('Emission Factors'!$H$5:$H$488 = 'GHG emissions calculations'!$H1353),
                    0),
              MATCH('GHG emissions calculations'!Q$6, 'Emission Factors'!$E$5:$P$5, 0)) &lt;&gt; "",
        INDEX('Emission Factors'!$E$5:$P$488,
              MATCH(1,
                    ('Emission Factors'!$E$5:$E$488 = 'GHG emissions calculations'!$F1353) *
                    ('Emission Factors'!$H$5:$H$488 = 'GHG emissions calculations'!$H1353),
                    0),
              MATCH('GHG emissions calculations'!Q$6, 'Emission Factors'!$E$5:$P$5, 0)),
        ""),
    "")</f>
        <v/>
      </c>
      <c r="R1353" s="311" t="str">
        <f t="array" ref="R1353">IFERROR(
    IF(
        INDEX('Emission Factors'!$E$5:$R$488,
              MATCH(1,
                    ('Emission Factors'!$E$5:$E$488 = 'GHG emissions calculations'!$F1353) *
                    ('Emission Factors'!$H$5:$H$488 = 'GHG emissions calculations'!$H1353),
                    0),
              MATCH('GHG emissions calculations'!R$6, 'Emission Factors'!$E$5:$R$5, 0)) &lt;&gt; "",
        INDEX('Emission Factors'!$E$5:$R$488,
              MATCH(1,
                    ('Emission Factors'!$E$5:$E$488 = 'GHG emissions calculations'!$F1353) *
                    ('Emission Factors'!$H$5:$H$488 = 'GHG emissions calculations'!$H1353),
                    0),
              MATCH('GHG emissions calculations'!R$6, 'Emission Factors'!$E$5:$R$5, 0)),
        ""),
    "")</f>
        <v/>
      </c>
      <c r="S1353" s="312">
        <f t="shared" si="2"/>
        <v>0</v>
      </c>
      <c r="T1353" s="23"/>
    </row>
    <row r="1354" ht="15.75" customHeight="1" outlineLevel="1">
      <c r="A1354" s="23"/>
      <c r="B1354" s="71"/>
      <c r="C1354" s="71"/>
      <c r="D1354" s="71"/>
      <c r="E1354" s="314"/>
      <c r="F1354" s="311" t="str">
        <f>Lists!V158</f>
        <v>Polymethylmethacrylate-ball (PMMA), any process  - America</v>
      </c>
      <c r="G1354" s="311" t="str">
        <f t="array" ref="G1354">XLOOKUP(1,('Emission Factors'!$E$5:$E$488='GHG emissions calculations'!$F1354)*('Emission Factors'!$H$5:$H$488='GHG emissions calculations'!$H1354),INDEX('Emission Factors'!$E$5:$T$488,0,MATCH('GHG emissions calculations'!G$6,'Emission Factors'!$E$5:$T$5,0)),"",0)</f>
        <v/>
      </c>
      <c r="H1354" s="311" t="s">
        <v>237</v>
      </c>
      <c r="I1354" s="312" t="str">
        <f>IF(
    SUMIFS('Import data'!$L$25:$L$80,
           'Import data'!$J$25:$J$80, F1354,
           'Import data'!$G$25:$G$80, 'GHG emissions calculations'!$H1354,
           'Import data'!$I$25:$I$80,$E$1157) &lt;&gt; 0,
    SUMIFS('Import data'!$L$25:$L$80,
           'Import data'!$J$25:$J$80, F1354,
           'Import data'!$G$25:$G$80, 'GHG emissions calculations'!$H1354,
           'Import data'!$I$25:$I$80,$E$1157),
    ""
)</f>
        <v/>
      </c>
      <c r="J1354" s="311" t="str">
        <f t="array" ref="J1354">IF(
    XLOOKUP(F1354, 'Import data'!$J$26:$J$47, 'Import data'!$M$26:$M$47, "", 0) = "Please add the region-specific supplier emission factor or choose a different region available in the IAEG database.",
    "",
    XLOOKUP(F1354, 'Import data'!$J$26:$J$47, 'Import data'!$M$26:$M$47, "", 0)
)</f>
        <v/>
      </c>
      <c r="K1354" s="311" t="str">
        <f t="array" ref="K1354">IFERROR(
    XLOOKUP(F1354,
            _xlws.FILTER('Supplier Emission'!$G$15:$G$49,
                   ('Supplier Emission'!$D$15:$D$49=H1354) * ('Supplier Emission'!$F$15:$F$49=$E$1157)),
            _xlws.FILTER('Supplier Emission'!$I$15:$I$49,
                   ('Supplier Emission'!$D$15:$D$49=H1354) * ('Supplier Emission'!$F$15:$F$49=$E$1157)),
            ""),
    "")</f>
        <v/>
      </c>
      <c r="L1354" s="311" t="str">
        <f t="array" ref="L1354">IFERROR(
    XLOOKUP(F1354,
            _xlws.FILTER('Supplier Emission'!$G$15:$G$49,
                   ('Supplier Emission'!$D$15:$D$49=H1354) * ('Supplier Emission'!$F$15:$F$49=$E$1157)),
            _xlws.FILTER('Supplier Emission'!$J$15:$J$49,
                   ('Supplier Emission'!$D$15:$D$49=H1354) * ('Supplier Emission'!$F$15:$F$49=$E$1157)),
            ""),
    "")</f>
        <v/>
      </c>
      <c r="M1354" s="311" t="str">
        <f t="array" ref="M1354">IFERROR(
    XLOOKUP(F1354,
            _xlws.FILTER('Supplier Emission'!$G$15:$G$49,
                   ('Supplier Emission'!$D$15:$D$49=H1354) * ('Supplier Emission'!$F$15:$F$49=$E$1157)),
            _xlws.FILTER('Supplier Emission'!$M$15:$M$49,
                   ('Supplier Emission'!$D$15:$D$49=H1354) * ('Supplier Emission'!$F$15:$F$49=$E$1157)),
            ""),
    "")</f>
        <v/>
      </c>
      <c r="N1354" s="311" t="str">
        <f t="array" ref="N1354">IFERROR(
    XLOOKUP(F1354,
            _xlws.FILTER('Supplier Emission'!$G$15:$G$49,
                   ('Supplier Emission'!$D$15:$D$49=H1354) * ('Supplier Emission'!$F$15:$F$49=$E$1157)),
            _xlws.FILTER('Supplier Emission'!$H$15:$H$49,
                   ('Supplier Emission'!$D$15:$D$49=H1354) * ('Supplier Emission'!$F$15:$F$49=$E$1157)),
            ""),
    "")</f>
        <v/>
      </c>
      <c r="O1354" s="311" t="str">
        <f t="array" ref="O1354">XLOOKUP(1,('Emission Factors'!$E$5:$E$488='GHG emissions calculations'!$F1354)*('Emission Factors'!$H$5:$H$488='GHG emissions calculations'!$H1354),INDEX('Emission Factors'!$E$5:$T$488,0,MATCH('GHG emissions calculations'!O$6,'Emission Factors'!$E$5:$T$5,0)),"",0)</f>
        <v/>
      </c>
      <c r="P1354" s="313" t="str">
        <f t="array" ref="P1354">IFERROR(
    INDEX('Emission Factors'!$E$5:$P$488,
          MATCH(1,
                ('Emission Factors'!$E$5:$E$488 = 'GHG emissions calculations'!$F1354) *
                ('Emission Factors'!$H$5:$H$488 = 'GHG emissions calculations'!$H1354),
                0),
          MATCH('GHG emissions calculations'!P$6,'Emission Factors'!$E$5:$P$5,0)),
    "")</f>
        <v/>
      </c>
      <c r="Q1354" s="311" t="str">
        <f t="array" ref="Q1354">IFERROR(
    IF(
        INDEX('Emission Factors'!$E$5:$P$488,
              MATCH(1,
                    ('Emission Factors'!$E$5:$E$488 = 'GHG emissions calculations'!$F1354) *
                    ('Emission Factors'!$H$5:$H$488 = 'GHG emissions calculations'!$H1354),
                    0),
              MATCH('GHG emissions calculations'!Q$6, 'Emission Factors'!$E$5:$P$5, 0)) &lt;&gt; "",
        INDEX('Emission Factors'!$E$5:$P$488,
              MATCH(1,
                    ('Emission Factors'!$E$5:$E$488 = 'GHG emissions calculations'!$F1354) *
                    ('Emission Factors'!$H$5:$H$488 = 'GHG emissions calculations'!$H1354),
                    0),
              MATCH('GHG emissions calculations'!Q$6, 'Emission Factors'!$E$5:$P$5, 0)),
        ""),
    "")</f>
        <v/>
      </c>
      <c r="R1354" s="311" t="str">
        <f t="array" ref="R1354">IFERROR(
    IF(
        INDEX('Emission Factors'!$E$5:$R$488,
              MATCH(1,
                    ('Emission Factors'!$E$5:$E$488 = 'GHG emissions calculations'!$F1354) *
                    ('Emission Factors'!$H$5:$H$488 = 'GHG emissions calculations'!$H1354),
                    0),
              MATCH('GHG emissions calculations'!R$6, 'Emission Factors'!$E$5:$R$5, 0)) &lt;&gt; "",
        INDEX('Emission Factors'!$E$5:$R$488,
              MATCH(1,
                    ('Emission Factors'!$E$5:$E$488 = 'GHG emissions calculations'!$F1354) *
                    ('Emission Factors'!$H$5:$H$488 = 'GHG emissions calculations'!$H1354),
                    0),
              MATCH('GHG emissions calculations'!R$6, 'Emission Factors'!$E$5:$R$5, 0)),
        ""),
    "")</f>
        <v/>
      </c>
      <c r="S1354" s="312">
        <f t="shared" si="2"/>
        <v>0</v>
      </c>
      <c r="T1354" s="23"/>
    </row>
    <row r="1355" ht="15.75" customHeight="1" outlineLevel="1">
      <c r="A1355" s="23"/>
      <c r="B1355" s="71"/>
      <c r="C1355" s="71"/>
      <c r="D1355" s="71"/>
      <c r="E1355" s="314"/>
      <c r="F1355" s="311" t="str">
        <f>Lists!V161</f>
        <v>Polymethylmethacrylate-ball (PMMA), any process  - Asia</v>
      </c>
      <c r="G1355" s="311" t="str">
        <f t="array" ref="G1355">XLOOKUP(1,('Emission Factors'!$E$5:$E$488='GHG emissions calculations'!$F1355)*('Emission Factors'!$H$5:$H$488='GHG emissions calculations'!$H1355),INDEX('Emission Factors'!$E$5:$T$488,0,MATCH('GHG emissions calculations'!G$6,'Emission Factors'!$E$5:$T$5,0)),"",0)</f>
        <v/>
      </c>
      <c r="H1355" s="311" t="s">
        <v>237</v>
      </c>
      <c r="I1355" s="312" t="str">
        <f>IF(
    SUMIFS('Import data'!$L$25:$L$80,
           'Import data'!$J$25:$J$80, F1355,
           'Import data'!$G$25:$G$80, 'GHG emissions calculations'!$H1355,
           'Import data'!$I$25:$I$80,$E$1157) &lt;&gt; 0,
    SUMIFS('Import data'!$L$25:$L$80,
           'Import data'!$J$25:$J$80, F1355,
           'Import data'!$G$25:$G$80, 'GHG emissions calculations'!$H1355,
           'Import data'!$I$25:$I$80,$E$1157),
    ""
)</f>
        <v/>
      </c>
      <c r="J1355" s="311" t="str">
        <f t="array" ref="J1355">IF(
    XLOOKUP(F1355, 'Import data'!$J$26:$J$47, 'Import data'!$M$26:$M$47, "", 0) = "Please add the region-specific supplier emission factor or choose a different region available in the IAEG database.",
    "",
    XLOOKUP(F1355, 'Import data'!$J$26:$J$47, 'Import data'!$M$26:$M$47, "", 0)
)</f>
        <v/>
      </c>
      <c r="K1355" s="311" t="str">
        <f t="array" ref="K1355">IFERROR(
    XLOOKUP(F1355,
            _xlws.FILTER('Supplier Emission'!$G$15:$G$49,
                   ('Supplier Emission'!$D$15:$D$49=H1355) * ('Supplier Emission'!$F$15:$F$49=$E$1157)),
            _xlws.FILTER('Supplier Emission'!$I$15:$I$49,
                   ('Supplier Emission'!$D$15:$D$49=H1355) * ('Supplier Emission'!$F$15:$F$49=$E$1157)),
            ""),
    "")</f>
        <v/>
      </c>
      <c r="L1355" s="311" t="str">
        <f t="array" ref="L1355">IFERROR(
    XLOOKUP(F1355,
            _xlws.FILTER('Supplier Emission'!$G$15:$G$49,
                   ('Supplier Emission'!$D$15:$D$49=H1355) * ('Supplier Emission'!$F$15:$F$49=$E$1157)),
            _xlws.FILTER('Supplier Emission'!$J$15:$J$49,
                   ('Supplier Emission'!$D$15:$D$49=H1355) * ('Supplier Emission'!$F$15:$F$49=$E$1157)),
            ""),
    "")</f>
        <v/>
      </c>
      <c r="M1355" s="311" t="str">
        <f t="array" ref="M1355">IFERROR(
    XLOOKUP(F1355,
            _xlws.FILTER('Supplier Emission'!$G$15:$G$49,
                   ('Supplier Emission'!$D$15:$D$49=H1355) * ('Supplier Emission'!$F$15:$F$49=$E$1157)),
            _xlws.FILTER('Supplier Emission'!$M$15:$M$49,
                   ('Supplier Emission'!$D$15:$D$49=H1355) * ('Supplier Emission'!$F$15:$F$49=$E$1157)),
            ""),
    "")</f>
        <v/>
      </c>
      <c r="N1355" s="311" t="str">
        <f t="array" ref="N1355">IFERROR(
    XLOOKUP(F1355,
            _xlws.FILTER('Supplier Emission'!$G$15:$G$49,
                   ('Supplier Emission'!$D$15:$D$49=H1355) * ('Supplier Emission'!$F$15:$F$49=$E$1157)),
            _xlws.FILTER('Supplier Emission'!$H$15:$H$49,
                   ('Supplier Emission'!$D$15:$D$49=H1355) * ('Supplier Emission'!$F$15:$F$49=$E$1157)),
            ""),
    "")</f>
        <v/>
      </c>
      <c r="O1355" s="311" t="str">
        <f t="array" ref="O1355">XLOOKUP(1,('Emission Factors'!$E$5:$E$488='GHG emissions calculations'!$F1355)*('Emission Factors'!$H$5:$H$488='GHG emissions calculations'!$H1355),INDEX('Emission Factors'!$E$5:$T$488,0,MATCH('GHG emissions calculations'!O$6,'Emission Factors'!$E$5:$T$5,0)),"",0)</f>
        <v/>
      </c>
      <c r="P1355" s="313" t="str">
        <f t="array" ref="P1355">IFERROR(
    INDEX('Emission Factors'!$E$5:$P$488,
          MATCH(1,
                ('Emission Factors'!$E$5:$E$488 = 'GHG emissions calculations'!$F1355) *
                ('Emission Factors'!$H$5:$H$488 = 'GHG emissions calculations'!$H1355),
                0),
          MATCH('GHG emissions calculations'!P$6,'Emission Factors'!$E$5:$P$5,0)),
    "")</f>
        <v/>
      </c>
      <c r="Q1355" s="311" t="str">
        <f t="array" ref="Q1355">IFERROR(
    IF(
        INDEX('Emission Factors'!$E$5:$P$488,
              MATCH(1,
                    ('Emission Factors'!$E$5:$E$488 = 'GHG emissions calculations'!$F1355) *
                    ('Emission Factors'!$H$5:$H$488 = 'GHG emissions calculations'!$H1355),
                    0),
              MATCH('GHG emissions calculations'!Q$6, 'Emission Factors'!$E$5:$P$5, 0)) &lt;&gt; "",
        INDEX('Emission Factors'!$E$5:$P$488,
              MATCH(1,
                    ('Emission Factors'!$E$5:$E$488 = 'GHG emissions calculations'!$F1355) *
                    ('Emission Factors'!$H$5:$H$488 = 'GHG emissions calculations'!$H1355),
                    0),
              MATCH('GHG emissions calculations'!Q$6, 'Emission Factors'!$E$5:$P$5, 0)),
        ""),
    "")</f>
        <v/>
      </c>
      <c r="R1355" s="311" t="str">
        <f t="array" ref="R1355">IFERROR(
    IF(
        INDEX('Emission Factors'!$E$5:$R$488,
              MATCH(1,
                    ('Emission Factors'!$E$5:$E$488 = 'GHG emissions calculations'!$F1355) *
                    ('Emission Factors'!$H$5:$H$488 = 'GHG emissions calculations'!$H1355),
                    0),
              MATCH('GHG emissions calculations'!R$6, 'Emission Factors'!$E$5:$R$5, 0)) &lt;&gt; "",
        INDEX('Emission Factors'!$E$5:$R$488,
              MATCH(1,
                    ('Emission Factors'!$E$5:$E$488 = 'GHG emissions calculations'!$F1355) *
                    ('Emission Factors'!$H$5:$H$488 = 'GHG emissions calculations'!$H1355),
                    0),
              MATCH('GHG emissions calculations'!R$6, 'Emission Factors'!$E$5:$R$5, 0)),
        ""),
    "")</f>
        <v/>
      </c>
      <c r="S1355" s="312">
        <f t="shared" si="2"/>
        <v>0</v>
      </c>
      <c r="T1355" s="23"/>
    </row>
    <row r="1356" ht="15.75" customHeight="1" outlineLevel="1">
      <c r="A1356" s="23"/>
      <c r="B1356" s="71"/>
      <c r="C1356" s="71"/>
      <c r="D1356" s="71"/>
      <c r="E1356" s="314"/>
      <c r="F1356" s="311" t="str">
        <f>Lists!V159</f>
        <v>Polymethylmethacrylate-ball (PMMA), any process  - Europe</v>
      </c>
      <c r="G1356" s="311">
        <f t="array" ref="G1356">XLOOKUP(1,('Emission Factors'!$E$5:$E$488='GHG emissions calculations'!$F1356)*('Emission Factors'!$H$5:$H$488='GHG emissions calculations'!$H1356),INDEX('Emission Factors'!$E$5:$T$488,0,MATCH('GHG emissions calculations'!G$6,'Emission Factors'!$E$5:$T$5,0)),"",0)</f>
        <v>3</v>
      </c>
      <c r="H1356" s="311" t="s">
        <v>237</v>
      </c>
      <c r="I1356" s="312" t="str">
        <f>IF(
    SUMIFS('Import data'!$L$25:$L$80,
           'Import data'!$J$25:$J$80, F1356,
           'Import data'!$G$25:$G$80, 'GHG emissions calculations'!$H1356,
           'Import data'!$I$25:$I$80,$E$1157) &lt;&gt; 0,
    SUMIFS('Import data'!$L$25:$L$80,
           'Import data'!$J$25:$J$80, F1356,
           'Import data'!$G$25:$G$80, 'GHG emissions calculations'!$H1356,
           'Import data'!$I$25:$I$80,$E$1157),
    ""
)</f>
        <v/>
      </c>
      <c r="J1356" s="311" t="str">
        <f t="array" ref="J1356">IF(
    XLOOKUP(F1356, 'Import data'!$J$26:$J$47, 'Import data'!$M$26:$M$47, "", 0) = "Please add the region-specific supplier emission factor or choose a different region available in the IAEG database.",
    "",
    XLOOKUP(F1356, 'Import data'!$J$26:$J$47, 'Import data'!$M$26:$M$47, "", 0)
)</f>
        <v/>
      </c>
      <c r="K1356" s="311" t="str">
        <f t="array" ref="K1356">IFERROR(
    XLOOKUP(F1356,
            _xlws.FILTER('Supplier Emission'!$G$15:$G$49,
                   ('Supplier Emission'!$D$15:$D$49=H1356) * ('Supplier Emission'!$F$15:$F$49=$E$1157)),
            _xlws.FILTER('Supplier Emission'!$I$15:$I$49,
                   ('Supplier Emission'!$D$15:$D$49=H1356) * ('Supplier Emission'!$F$15:$F$49=$E$1157)),
            ""),
    "")</f>
        <v/>
      </c>
      <c r="L1356" s="311" t="str">
        <f t="array" ref="L1356">IFERROR(
    XLOOKUP(F1356,
            _xlws.FILTER('Supplier Emission'!$G$15:$G$49,
                   ('Supplier Emission'!$D$15:$D$49=H1356) * ('Supplier Emission'!$F$15:$F$49=$E$1157)),
            _xlws.FILTER('Supplier Emission'!$J$15:$J$49,
                   ('Supplier Emission'!$D$15:$D$49=H1356) * ('Supplier Emission'!$F$15:$F$49=$E$1157)),
            ""),
    "")</f>
        <v/>
      </c>
      <c r="M1356" s="311" t="str">
        <f t="array" ref="M1356">IFERROR(
    XLOOKUP(F1356,
            _xlws.FILTER('Supplier Emission'!$G$15:$G$49,
                   ('Supplier Emission'!$D$15:$D$49=H1356) * ('Supplier Emission'!$F$15:$F$49=$E$1157)),
            _xlws.FILTER('Supplier Emission'!$M$15:$M$49,
                   ('Supplier Emission'!$D$15:$D$49=H1356) * ('Supplier Emission'!$F$15:$F$49=$E$1157)),
            ""),
    "")</f>
        <v/>
      </c>
      <c r="N1356" s="311" t="str">
        <f t="array" ref="N1356">IFERROR(
    XLOOKUP(F1356,
            _xlws.FILTER('Supplier Emission'!$G$15:$G$49,
                   ('Supplier Emission'!$D$15:$D$49=H1356) * ('Supplier Emission'!$F$15:$F$49=$E$1157)),
            _xlws.FILTER('Supplier Emission'!$H$15:$H$49,
                   ('Supplier Emission'!$D$15:$D$49=H1356) * ('Supplier Emission'!$F$15:$F$49=$E$1157)),
            ""),
    "")</f>
        <v/>
      </c>
      <c r="O1356" s="311" t="str">
        <f t="array" ref="O1356">XLOOKUP(1,('Emission Factors'!$E$5:$E$488='GHG emissions calculations'!$F1356)*('Emission Factors'!$H$5:$H$488='GHG emissions calculations'!$H1356),INDEX('Emission Factors'!$E$5:$T$488,0,MATCH('GHG emissions calculations'!O$6,'Emission Factors'!$E$5:$T$5,0)),"",0)</f>
        <v>Polyméthacrylate de méthyle, billes (PMMA), RER</v>
      </c>
      <c r="P1356" s="313">
        <f t="array" ref="P1356">IFERROR(
    INDEX('Emission Factors'!$E$5:$P$488,
          MATCH(1,
                ('Emission Factors'!$E$5:$E$488 = 'GHG emissions calculations'!$F1356) *
                ('Emission Factors'!$H$5:$H$488 = 'GHG emissions calculations'!$H1356),
                0),
          MATCH('GHG emissions calculations'!P$6,'Emission Factors'!$E$5:$P$5,0)),
    "")</f>
        <v>7.29</v>
      </c>
      <c r="Q1356" s="311" t="str">
        <f t="array" ref="Q1356">IFERROR(
    IF(
        INDEX('Emission Factors'!$E$5:$P$488,
              MATCH(1,
                    ('Emission Factors'!$E$5:$E$488 = 'GHG emissions calculations'!$F1356) *
                    ('Emission Factors'!$H$5:$H$488 = 'GHG emissions calculations'!$H1356),
                    0),
              MATCH('GHG emissions calculations'!Q$6, 'Emission Factors'!$E$5:$P$5, 0)) &lt;&gt; "",
        INDEX('Emission Factors'!$E$5:$P$488,
              MATCH(1,
                    ('Emission Factors'!$E$5:$E$488 = 'GHG emissions calculations'!$F1356) *
                    ('Emission Factors'!$H$5:$H$488 = 'GHG emissions calculations'!$H1356),
                    0),
              MATCH('GHG emissions calculations'!Q$6, 'Emission Factors'!$E$5:$P$5, 0)),
        ""),
    "")</f>
        <v>kgCO2e/kg</v>
      </c>
      <c r="R1356" s="311" t="str">
        <f t="array" ref="R1356">IFERROR(
    IF(
        INDEX('Emission Factors'!$E$5:$R$488,
              MATCH(1,
                    ('Emission Factors'!$E$5:$E$488 = 'GHG emissions calculations'!$F1356) *
                    ('Emission Factors'!$H$5:$H$488 = 'GHG emissions calculations'!$H1356),
                    0),
              MATCH('GHG emissions calculations'!R$6, 'Emission Factors'!$E$5:$R$5, 0)) &lt;&gt; "",
        INDEX('Emission Factors'!$E$5:$R$488,
              MATCH(1,
                    ('Emission Factors'!$E$5:$E$488 = 'GHG emissions calculations'!$F1356) *
                    ('Emission Factors'!$H$5:$H$488 = 'GHG emissions calculations'!$H1356),
                    0),
              MATCH('GHG emissions calculations'!R$6, 'Emission Factors'!$E$5:$R$5, 0)),
        ""),
    "")</f>
        <v>Europe</v>
      </c>
      <c r="S1356" s="312">
        <f t="shared" si="2"/>
        <v>0</v>
      </c>
      <c r="T1356" s="23"/>
    </row>
    <row r="1357" ht="15.75" customHeight="1" outlineLevel="1">
      <c r="A1357" s="23"/>
      <c r="B1357" s="71"/>
      <c r="C1357" s="71"/>
      <c r="D1357" s="71"/>
      <c r="E1357" s="314"/>
      <c r="F1357" s="311" t="str">
        <f>Lists!V164</f>
        <v>Polymethylmethacrylate-ball (PMMA), any process  - Global or unspecified region</v>
      </c>
      <c r="G1357" s="311" t="str">
        <f t="array" ref="G1357">XLOOKUP(1,('Emission Factors'!$E$5:$E$488='GHG emissions calculations'!$F1357)*('Emission Factors'!$H$5:$H$488='GHG emissions calculations'!$H1357),INDEX('Emission Factors'!$E$5:$T$488,0,MATCH('GHG emissions calculations'!G$6,'Emission Factors'!$E$5:$T$5,0)),"",0)</f>
        <v/>
      </c>
      <c r="H1357" s="311" t="s">
        <v>237</v>
      </c>
      <c r="I1357" s="312" t="str">
        <f>IF(
    SUMIFS('Import data'!$L$25:$L$80,
           'Import data'!$J$25:$J$80, F1357,
           'Import data'!$G$25:$G$80, 'GHG emissions calculations'!$H1357,
           'Import data'!$I$25:$I$80,$E$1157) &lt;&gt; 0,
    SUMIFS('Import data'!$L$25:$L$80,
           'Import data'!$J$25:$J$80, F1357,
           'Import data'!$G$25:$G$80, 'GHG emissions calculations'!$H1357,
           'Import data'!$I$25:$I$80,$E$1157),
    ""
)</f>
        <v/>
      </c>
      <c r="J1357" s="311" t="str">
        <f t="array" ref="J1357">IF(
    XLOOKUP(F1357, 'Import data'!$J$26:$J$47, 'Import data'!$M$26:$M$47, "", 0) = "Please add the region-specific supplier emission factor or choose a different region available in the IAEG database.",
    "",
    XLOOKUP(F1357, 'Import data'!$J$26:$J$47, 'Import data'!$M$26:$M$47, "", 0)
)</f>
        <v/>
      </c>
      <c r="K1357" s="311" t="str">
        <f t="array" ref="K1357">IFERROR(
    XLOOKUP(F1357,
            _xlws.FILTER('Supplier Emission'!$G$15:$G$49,
                   ('Supplier Emission'!$D$15:$D$49=H1357) * ('Supplier Emission'!$F$15:$F$49=$E$1157)),
            _xlws.FILTER('Supplier Emission'!$I$15:$I$49,
                   ('Supplier Emission'!$D$15:$D$49=H1357) * ('Supplier Emission'!$F$15:$F$49=$E$1157)),
            ""),
    "")</f>
        <v/>
      </c>
      <c r="L1357" s="311" t="str">
        <f t="array" ref="L1357">IFERROR(
    XLOOKUP(F1357,
            _xlws.FILTER('Supplier Emission'!$G$15:$G$49,
                   ('Supplier Emission'!$D$15:$D$49=H1357) * ('Supplier Emission'!$F$15:$F$49=$E$1157)),
            _xlws.FILTER('Supplier Emission'!$J$15:$J$49,
                   ('Supplier Emission'!$D$15:$D$49=H1357) * ('Supplier Emission'!$F$15:$F$49=$E$1157)),
            ""),
    "")</f>
        <v/>
      </c>
      <c r="M1357" s="311" t="str">
        <f t="array" ref="M1357">IFERROR(
    XLOOKUP(F1357,
            _xlws.FILTER('Supplier Emission'!$G$15:$G$49,
                   ('Supplier Emission'!$D$15:$D$49=H1357) * ('Supplier Emission'!$F$15:$F$49=$E$1157)),
            _xlws.FILTER('Supplier Emission'!$M$15:$M$49,
                   ('Supplier Emission'!$D$15:$D$49=H1357) * ('Supplier Emission'!$F$15:$F$49=$E$1157)),
            ""),
    "")</f>
        <v/>
      </c>
      <c r="N1357" s="311" t="str">
        <f t="array" ref="N1357">IFERROR(
    XLOOKUP(F1357,
            _xlws.FILTER('Supplier Emission'!$G$15:$G$49,
                   ('Supplier Emission'!$D$15:$D$49=H1357) * ('Supplier Emission'!$F$15:$F$49=$E$1157)),
            _xlws.FILTER('Supplier Emission'!$H$15:$H$49,
                   ('Supplier Emission'!$D$15:$D$49=H1357) * ('Supplier Emission'!$F$15:$F$49=$E$1157)),
            ""),
    "")</f>
        <v/>
      </c>
      <c r="O1357" s="311" t="str">
        <f t="array" ref="O1357">XLOOKUP(1,('Emission Factors'!$E$5:$E$488='GHG emissions calculations'!$F1357)*('Emission Factors'!$H$5:$H$488='GHG emissions calculations'!$H1357),INDEX('Emission Factors'!$E$5:$T$488,0,MATCH('GHG emissions calculations'!O$6,'Emission Factors'!$E$5:$T$5,0)),"",0)</f>
        <v/>
      </c>
      <c r="P1357" s="313" t="str">
        <f t="array" ref="P1357">IFERROR(
    INDEX('Emission Factors'!$E$5:$P$488,
          MATCH(1,
                ('Emission Factors'!$E$5:$E$488 = 'GHG emissions calculations'!$F1357) *
                ('Emission Factors'!$H$5:$H$488 = 'GHG emissions calculations'!$H1357),
                0),
          MATCH('GHG emissions calculations'!P$6,'Emission Factors'!$E$5:$P$5,0)),
    "")</f>
        <v/>
      </c>
      <c r="Q1357" s="311" t="str">
        <f t="array" ref="Q1357">IFERROR(
    IF(
        INDEX('Emission Factors'!$E$5:$P$488,
              MATCH(1,
                    ('Emission Factors'!$E$5:$E$488 = 'GHG emissions calculations'!$F1357) *
                    ('Emission Factors'!$H$5:$H$488 = 'GHG emissions calculations'!$H1357),
                    0),
              MATCH('GHG emissions calculations'!Q$6, 'Emission Factors'!$E$5:$P$5, 0)) &lt;&gt; "",
        INDEX('Emission Factors'!$E$5:$P$488,
              MATCH(1,
                    ('Emission Factors'!$E$5:$E$488 = 'GHG emissions calculations'!$F1357) *
                    ('Emission Factors'!$H$5:$H$488 = 'GHG emissions calculations'!$H1357),
                    0),
              MATCH('GHG emissions calculations'!Q$6, 'Emission Factors'!$E$5:$P$5, 0)),
        ""),
    "")</f>
        <v/>
      </c>
      <c r="R1357" s="311" t="str">
        <f t="array" ref="R1357">IFERROR(
    IF(
        INDEX('Emission Factors'!$E$5:$R$488,
              MATCH(1,
                    ('Emission Factors'!$E$5:$E$488 = 'GHG emissions calculations'!$F1357) *
                    ('Emission Factors'!$H$5:$H$488 = 'GHG emissions calculations'!$H1357),
                    0),
              MATCH('GHG emissions calculations'!R$6, 'Emission Factors'!$E$5:$R$5, 0)) &lt;&gt; "",
        INDEX('Emission Factors'!$E$5:$R$488,
              MATCH(1,
                    ('Emission Factors'!$E$5:$E$488 = 'GHG emissions calculations'!$F1357) *
                    ('Emission Factors'!$H$5:$H$488 = 'GHG emissions calculations'!$H1357),
                    0),
              MATCH('GHG emissions calculations'!R$6, 'Emission Factors'!$E$5:$R$5, 0)),
        ""),
    "")</f>
        <v/>
      </c>
      <c r="S1357" s="312">
        <f t="shared" si="2"/>
        <v>0</v>
      </c>
      <c r="T1357" s="23"/>
    </row>
    <row r="1358" ht="15.75" customHeight="1" outlineLevel="1">
      <c r="A1358" s="23"/>
      <c r="B1358" s="71"/>
      <c r="C1358" s="71"/>
      <c r="D1358" s="71"/>
      <c r="E1358" s="314"/>
      <c r="F1358" s="311" t="str">
        <f>Lists!V163</f>
        <v>Polymethylmethacrylate-ball (PMMA), any process  - Middle East</v>
      </c>
      <c r="G1358" s="311" t="str">
        <f t="array" ref="G1358">XLOOKUP(1,('Emission Factors'!$E$5:$E$488='GHG emissions calculations'!$F1358)*('Emission Factors'!$H$5:$H$488='GHG emissions calculations'!$H1358),INDEX('Emission Factors'!$E$5:$T$488,0,MATCH('GHG emissions calculations'!G$6,'Emission Factors'!$E$5:$T$5,0)),"",0)</f>
        <v/>
      </c>
      <c r="H1358" s="311" t="s">
        <v>237</v>
      </c>
      <c r="I1358" s="312" t="str">
        <f>IF(
    SUMIFS('Import data'!$L$25:$L$80,
           'Import data'!$J$25:$J$80, F1358,
           'Import data'!$G$25:$G$80, 'GHG emissions calculations'!$H1358,
           'Import data'!$I$25:$I$80,$E$1157) &lt;&gt; 0,
    SUMIFS('Import data'!$L$25:$L$80,
           'Import data'!$J$25:$J$80, F1358,
           'Import data'!$G$25:$G$80, 'GHG emissions calculations'!$H1358,
           'Import data'!$I$25:$I$80,$E$1157),
    ""
)</f>
        <v/>
      </c>
      <c r="J1358" s="311" t="str">
        <f t="array" ref="J1358">IF(
    XLOOKUP(F1358, 'Import data'!$J$26:$J$47, 'Import data'!$M$26:$M$47, "", 0) = "Please add the region-specific supplier emission factor or choose a different region available in the IAEG database.",
    "",
    XLOOKUP(F1358, 'Import data'!$J$26:$J$47, 'Import data'!$M$26:$M$47, "", 0)
)</f>
        <v/>
      </c>
      <c r="K1358" s="311" t="str">
        <f t="array" ref="K1358">IFERROR(
    XLOOKUP(F1358,
            _xlws.FILTER('Supplier Emission'!$G$15:$G$49,
                   ('Supplier Emission'!$D$15:$D$49=H1358) * ('Supplier Emission'!$F$15:$F$49=$E$1157)),
            _xlws.FILTER('Supplier Emission'!$I$15:$I$49,
                   ('Supplier Emission'!$D$15:$D$49=H1358) * ('Supplier Emission'!$F$15:$F$49=$E$1157)),
            ""),
    "")</f>
        <v/>
      </c>
      <c r="L1358" s="311" t="str">
        <f t="array" ref="L1358">IFERROR(
    XLOOKUP(F1358,
            _xlws.FILTER('Supplier Emission'!$G$15:$G$49,
                   ('Supplier Emission'!$D$15:$D$49=H1358) * ('Supplier Emission'!$F$15:$F$49=$E$1157)),
            _xlws.FILTER('Supplier Emission'!$J$15:$J$49,
                   ('Supplier Emission'!$D$15:$D$49=H1358) * ('Supplier Emission'!$F$15:$F$49=$E$1157)),
            ""),
    "")</f>
        <v/>
      </c>
      <c r="M1358" s="311" t="str">
        <f t="array" ref="M1358">IFERROR(
    XLOOKUP(F1358,
            _xlws.FILTER('Supplier Emission'!$G$15:$G$49,
                   ('Supplier Emission'!$D$15:$D$49=H1358) * ('Supplier Emission'!$F$15:$F$49=$E$1157)),
            _xlws.FILTER('Supplier Emission'!$M$15:$M$49,
                   ('Supplier Emission'!$D$15:$D$49=H1358) * ('Supplier Emission'!$F$15:$F$49=$E$1157)),
            ""),
    "")</f>
        <v/>
      </c>
      <c r="N1358" s="311" t="str">
        <f t="array" ref="N1358">IFERROR(
    XLOOKUP(F1358,
            _xlws.FILTER('Supplier Emission'!$G$15:$G$49,
                   ('Supplier Emission'!$D$15:$D$49=H1358) * ('Supplier Emission'!$F$15:$F$49=$E$1157)),
            _xlws.FILTER('Supplier Emission'!$H$15:$H$49,
                   ('Supplier Emission'!$D$15:$D$49=H1358) * ('Supplier Emission'!$F$15:$F$49=$E$1157)),
            ""),
    "")</f>
        <v/>
      </c>
      <c r="O1358" s="311" t="str">
        <f t="array" ref="O1358">XLOOKUP(1,('Emission Factors'!$E$5:$E$488='GHG emissions calculations'!$F1358)*('Emission Factors'!$H$5:$H$488='GHG emissions calculations'!$H1358),INDEX('Emission Factors'!$E$5:$T$488,0,MATCH('GHG emissions calculations'!O$6,'Emission Factors'!$E$5:$T$5,0)),"",0)</f>
        <v/>
      </c>
      <c r="P1358" s="313" t="str">
        <f t="array" ref="P1358">IFERROR(
    INDEX('Emission Factors'!$E$5:$P$488,
          MATCH(1,
                ('Emission Factors'!$E$5:$E$488 = 'GHG emissions calculations'!$F1358) *
                ('Emission Factors'!$H$5:$H$488 = 'GHG emissions calculations'!$H1358),
                0),
          MATCH('GHG emissions calculations'!P$6,'Emission Factors'!$E$5:$P$5,0)),
    "")</f>
        <v/>
      </c>
      <c r="Q1358" s="311" t="str">
        <f t="array" ref="Q1358">IFERROR(
    IF(
        INDEX('Emission Factors'!$E$5:$P$488,
              MATCH(1,
                    ('Emission Factors'!$E$5:$E$488 = 'GHG emissions calculations'!$F1358) *
                    ('Emission Factors'!$H$5:$H$488 = 'GHG emissions calculations'!$H1358),
                    0),
              MATCH('GHG emissions calculations'!Q$6, 'Emission Factors'!$E$5:$P$5, 0)) &lt;&gt; "",
        INDEX('Emission Factors'!$E$5:$P$488,
              MATCH(1,
                    ('Emission Factors'!$E$5:$E$488 = 'GHG emissions calculations'!$F1358) *
                    ('Emission Factors'!$H$5:$H$488 = 'GHG emissions calculations'!$H1358),
                    0),
              MATCH('GHG emissions calculations'!Q$6, 'Emission Factors'!$E$5:$P$5, 0)),
        ""),
    "")</f>
        <v/>
      </c>
      <c r="R1358" s="311" t="str">
        <f t="array" ref="R1358">IFERROR(
    IF(
        INDEX('Emission Factors'!$E$5:$R$488,
              MATCH(1,
                    ('Emission Factors'!$E$5:$E$488 = 'GHG emissions calculations'!$F1358) *
                    ('Emission Factors'!$H$5:$H$488 = 'GHG emissions calculations'!$H1358),
                    0),
              MATCH('GHG emissions calculations'!R$6, 'Emission Factors'!$E$5:$R$5, 0)) &lt;&gt; "",
        INDEX('Emission Factors'!$E$5:$R$488,
              MATCH(1,
                    ('Emission Factors'!$E$5:$E$488 = 'GHG emissions calculations'!$F1358) *
                    ('Emission Factors'!$H$5:$H$488 = 'GHG emissions calculations'!$H1358),
                    0),
              MATCH('GHG emissions calculations'!R$6, 'Emission Factors'!$E$5:$R$5, 0)),
        ""),
    "")</f>
        <v/>
      </c>
      <c r="S1358" s="312">
        <f t="shared" si="2"/>
        <v>0</v>
      </c>
      <c r="T1358" s="23"/>
    </row>
    <row r="1359" ht="15.75" customHeight="1" outlineLevel="1">
      <c r="A1359" s="23"/>
      <c r="B1359" s="71"/>
      <c r="C1359" s="71"/>
      <c r="D1359" s="71"/>
      <c r="E1359" s="314"/>
      <c r="F1359" s="311" t="str">
        <f>Lists!V162</f>
        <v>Polymethylmethacrylate-ball (PMMA), any process  - Oceania</v>
      </c>
      <c r="G1359" s="311" t="str">
        <f t="array" ref="G1359">XLOOKUP(1,('Emission Factors'!$E$5:$E$488='GHG emissions calculations'!$F1359)*('Emission Factors'!$H$5:$H$488='GHG emissions calculations'!$H1359),INDEX('Emission Factors'!$E$5:$T$488,0,MATCH('GHG emissions calculations'!G$6,'Emission Factors'!$E$5:$T$5,0)),"",0)</f>
        <v/>
      </c>
      <c r="H1359" s="311" t="s">
        <v>237</v>
      </c>
      <c r="I1359" s="312" t="str">
        <f>IF(
    SUMIFS('Import data'!$L$25:$L$80,
           'Import data'!$J$25:$J$80, F1359,
           'Import data'!$G$25:$G$80, 'GHG emissions calculations'!$H1359,
           'Import data'!$I$25:$I$80,$E$1157) &lt;&gt; 0,
    SUMIFS('Import data'!$L$25:$L$80,
           'Import data'!$J$25:$J$80, F1359,
           'Import data'!$G$25:$G$80, 'GHG emissions calculations'!$H1359,
           'Import data'!$I$25:$I$80,$E$1157),
    ""
)</f>
        <v/>
      </c>
      <c r="J1359" s="311" t="str">
        <f t="array" ref="J1359">IF(
    XLOOKUP(F1359, 'Import data'!$J$26:$J$47, 'Import data'!$M$26:$M$47, "", 0) = "Please add the region-specific supplier emission factor or choose a different region available in the IAEG database.",
    "",
    XLOOKUP(F1359, 'Import data'!$J$26:$J$47, 'Import data'!$M$26:$M$47, "", 0)
)</f>
        <v/>
      </c>
      <c r="K1359" s="311" t="str">
        <f t="array" ref="K1359">IFERROR(
    XLOOKUP(F1359,
            _xlws.FILTER('Supplier Emission'!$G$15:$G$49,
                   ('Supplier Emission'!$D$15:$D$49=H1359) * ('Supplier Emission'!$F$15:$F$49=$E$1157)),
            _xlws.FILTER('Supplier Emission'!$I$15:$I$49,
                   ('Supplier Emission'!$D$15:$D$49=H1359) * ('Supplier Emission'!$F$15:$F$49=$E$1157)),
            ""),
    "")</f>
        <v/>
      </c>
      <c r="L1359" s="311" t="str">
        <f t="array" ref="L1359">IFERROR(
    XLOOKUP(F1359,
            _xlws.FILTER('Supplier Emission'!$G$15:$G$49,
                   ('Supplier Emission'!$D$15:$D$49=H1359) * ('Supplier Emission'!$F$15:$F$49=$E$1157)),
            _xlws.FILTER('Supplier Emission'!$J$15:$J$49,
                   ('Supplier Emission'!$D$15:$D$49=H1359) * ('Supplier Emission'!$F$15:$F$49=$E$1157)),
            ""),
    "")</f>
        <v/>
      </c>
      <c r="M1359" s="311" t="str">
        <f t="array" ref="M1359">IFERROR(
    XLOOKUP(F1359,
            _xlws.FILTER('Supplier Emission'!$G$15:$G$49,
                   ('Supplier Emission'!$D$15:$D$49=H1359) * ('Supplier Emission'!$F$15:$F$49=$E$1157)),
            _xlws.FILTER('Supplier Emission'!$M$15:$M$49,
                   ('Supplier Emission'!$D$15:$D$49=H1359) * ('Supplier Emission'!$F$15:$F$49=$E$1157)),
            ""),
    "")</f>
        <v/>
      </c>
      <c r="N1359" s="311" t="str">
        <f t="array" ref="N1359">IFERROR(
    XLOOKUP(F1359,
            _xlws.FILTER('Supplier Emission'!$G$15:$G$49,
                   ('Supplier Emission'!$D$15:$D$49=H1359) * ('Supplier Emission'!$F$15:$F$49=$E$1157)),
            _xlws.FILTER('Supplier Emission'!$H$15:$H$49,
                   ('Supplier Emission'!$D$15:$D$49=H1359) * ('Supplier Emission'!$F$15:$F$49=$E$1157)),
            ""),
    "")</f>
        <v/>
      </c>
      <c r="O1359" s="311" t="str">
        <f t="array" ref="O1359">XLOOKUP(1,('Emission Factors'!$E$5:$E$488='GHG emissions calculations'!$F1359)*('Emission Factors'!$H$5:$H$488='GHG emissions calculations'!$H1359),INDEX('Emission Factors'!$E$5:$T$488,0,MATCH('GHG emissions calculations'!O$6,'Emission Factors'!$E$5:$T$5,0)),"",0)</f>
        <v/>
      </c>
      <c r="P1359" s="313" t="str">
        <f t="array" ref="P1359">IFERROR(
    INDEX('Emission Factors'!$E$5:$P$488,
          MATCH(1,
                ('Emission Factors'!$E$5:$E$488 = 'GHG emissions calculations'!$F1359) *
                ('Emission Factors'!$H$5:$H$488 = 'GHG emissions calculations'!$H1359),
                0),
          MATCH('GHG emissions calculations'!P$6,'Emission Factors'!$E$5:$P$5,0)),
    "")</f>
        <v/>
      </c>
      <c r="Q1359" s="311" t="str">
        <f t="array" ref="Q1359">IFERROR(
    IF(
        INDEX('Emission Factors'!$E$5:$P$488,
              MATCH(1,
                    ('Emission Factors'!$E$5:$E$488 = 'GHG emissions calculations'!$F1359) *
                    ('Emission Factors'!$H$5:$H$488 = 'GHG emissions calculations'!$H1359),
                    0),
              MATCH('GHG emissions calculations'!Q$6, 'Emission Factors'!$E$5:$P$5, 0)) &lt;&gt; "",
        INDEX('Emission Factors'!$E$5:$P$488,
              MATCH(1,
                    ('Emission Factors'!$E$5:$E$488 = 'GHG emissions calculations'!$F1359) *
                    ('Emission Factors'!$H$5:$H$488 = 'GHG emissions calculations'!$H1359),
                    0),
              MATCH('GHG emissions calculations'!Q$6, 'Emission Factors'!$E$5:$P$5, 0)),
        ""),
    "")</f>
        <v/>
      </c>
      <c r="R1359" s="311" t="str">
        <f t="array" ref="R1359">IFERROR(
    IF(
        INDEX('Emission Factors'!$E$5:$R$488,
              MATCH(1,
                    ('Emission Factors'!$E$5:$E$488 = 'GHG emissions calculations'!$F1359) *
                    ('Emission Factors'!$H$5:$H$488 = 'GHG emissions calculations'!$H1359),
                    0),
              MATCH('GHG emissions calculations'!R$6, 'Emission Factors'!$E$5:$R$5, 0)) &lt;&gt; "",
        INDEX('Emission Factors'!$E$5:$R$488,
              MATCH(1,
                    ('Emission Factors'!$E$5:$E$488 = 'GHG emissions calculations'!$F1359) *
                    ('Emission Factors'!$H$5:$H$488 = 'GHG emissions calculations'!$H1359),
                    0),
              MATCH('GHG emissions calculations'!R$6, 'Emission Factors'!$E$5:$R$5, 0)),
        ""),
    "")</f>
        <v/>
      </c>
      <c r="S1359" s="312">
        <f t="shared" si="2"/>
        <v>0</v>
      </c>
      <c r="T1359" s="23"/>
    </row>
    <row r="1360" ht="15.75" customHeight="1" outlineLevel="1">
      <c r="A1360" s="23"/>
      <c r="B1360" s="71"/>
      <c r="C1360" s="71"/>
      <c r="D1360" s="71"/>
      <c r="E1360" s="314"/>
      <c r="F1360" s="311" t="str">
        <f>Lists!V167</f>
        <v>Polyoxymethylene (POM), any process  - Africa</v>
      </c>
      <c r="G1360" s="311" t="str">
        <f t="array" ref="G1360">XLOOKUP(1,('Emission Factors'!$E$5:$E$488='GHG emissions calculations'!$F1360)*('Emission Factors'!$H$5:$H$488='GHG emissions calculations'!$H1360),INDEX('Emission Factors'!$E$5:$T$488,0,MATCH('GHG emissions calculations'!G$6,'Emission Factors'!$E$5:$T$5,0)),"",0)</f>
        <v/>
      </c>
      <c r="H1360" s="311" t="s">
        <v>237</v>
      </c>
      <c r="I1360" s="312" t="str">
        <f>IF(
    SUMIFS('Import data'!$L$25:$L$80,
           'Import data'!$J$25:$J$80, F1360,
           'Import data'!$G$25:$G$80, 'GHG emissions calculations'!$H1360,
           'Import data'!$I$25:$I$80,$E$1157) &lt;&gt; 0,
    SUMIFS('Import data'!$L$25:$L$80,
           'Import data'!$J$25:$J$80, F1360,
           'Import data'!$G$25:$G$80, 'GHG emissions calculations'!$H1360,
           'Import data'!$I$25:$I$80,$E$1157),
    ""
)</f>
        <v/>
      </c>
      <c r="J1360" s="311" t="str">
        <f t="array" ref="J1360">IF(
    XLOOKUP(F1360, 'Import data'!$J$26:$J$47, 'Import data'!$M$26:$M$47, "", 0) = "Please add the region-specific supplier emission factor or choose a different region available in the IAEG database.",
    "",
    XLOOKUP(F1360, 'Import data'!$J$26:$J$47, 'Import data'!$M$26:$M$47, "", 0)
)</f>
        <v/>
      </c>
      <c r="K1360" s="311" t="str">
        <f t="array" ref="K1360">IFERROR(
    XLOOKUP(F1360,
            _xlws.FILTER('Supplier Emission'!$G$15:$G$49,
                   ('Supplier Emission'!$D$15:$D$49=H1360) * ('Supplier Emission'!$F$15:$F$49=$E$1157)),
            _xlws.FILTER('Supplier Emission'!$I$15:$I$49,
                   ('Supplier Emission'!$D$15:$D$49=H1360) * ('Supplier Emission'!$F$15:$F$49=$E$1157)),
            ""),
    "")</f>
        <v/>
      </c>
      <c r="L1360" s="311" t="str">
        <f t="array" ref="L1360">IFERROR(
    XLOOKUP(F1360,
            _xlws.FILTER('Supplier Emission'!$G$15:$G$49,
                   ('Supplier Emission'!$D$15:$D$49=H1360) * ('Supplier Emission'!$F$15:$F$49=$E$1157)),
            _xlws.FILTER('Supplier Emission'!$J$15:$J$49,
                   ('Supplier Emission'!$D$15:$D$49=H1360) * ('Supplier Emission'!$F$15:$F$49=$E$1157)),
            ""),
    "")</f>
        <v/>
      </c>
      <c r="M1360" s="311" t="str">
        <f t="array" ref="M1360">IFERROR(
    XLOOKUP(F1360,
            _xlws.FILTER('Supplier Emission'!$G$15:$G$49,
                   ('Supplier Emission'!$D$15:$D$49=H1360) * ('Supplier Emission'!$F$15:$F$49=$E$1157)),
            _xlws.FILTER('Supplier Emission'!$M$15:$M$49,
                   ('Supplier Emission'!$D$15:$D$49=H1360) * ('Supplier Emission'!$F$15:$F$49=$E$1157)),
            ""),
    "")</f>
        <v/>
      </c>
      <c r="N1360" s="311" t="str">
        <f t="array" ref="N1360">IFERROR(
    XLOOKUP(F1360,
            _xlws.FILTER('Supplier Emission'!$G$15:$G$49,
                   ('Supplier Emission'!$D$15:$D$49=H1360) * ('Supplier Emission'!$F$15:$F$49=$E$1157)),
            _xlws.FILTER('Supplier Emission'!$H$15:$H$49,
                   ('Supplier Emission'!$D$15:$D$49=H1360) * ('Supplier Emission'!$F$15:$F$49=$E$1157)),
            ""),
    "")</f>
        <v/>
      </c>
      <c r="O1360" s="311" t="str">
        <f t="array" ref="O1360">XLOOKUP(1,('Emission Factors'!$E$5:$E$488='GHG emissions calculations'!$F1360)*('Emission Factors'!$H$5:$H$488='GHG emissions calculations'!$H1360),INDEX('Emission Factors'!$E$5:$T$488,0,MATCH('GHG emissions calculations'!O$6,'Emission Factors'!$E$5:$T$5,0)),"",0)</f>
        <v/>
      </c>
      <c r="P1360" s="313" t="str">
        <f t="array" ref="P1360">IFERROR(
    INDEX('Emission Factors'!$E$5:$P$488,
          MATCH(1,
                ('Emission Factors'!$E$5:$E$488 = 'GHG emissions calculations'!$F1360) *
                ('Emission Factors'!$H$5:$H$488 = 'GHG emissions calculations'!$H1360),
                0),
          MATCH('GHG emissions calculations'!P$6,'Emission Factors'!$E$5:$P$5,0)),
    "")</f>
        <v/>
      </c>
      <c r="Q1360" s="311" t="str">
        <f t="array" ref="Q1360">IFERROR(
    IF(
        INDEX('Emission Factors'!$E$5:$P$488,
              MATCH(1,
                    ('Emission Factors'!$E$5:$E$488 = 'GHG emissions calculations'!$F1360) *
                    ('Emission Factors'!$H$5:$H$488 = 'GHG emissions calculations'!$H1360),
                    0),
              MATCH('GHG emissions calculations'!Q$6, 'Emission Factors'!$E$5:$P$5, 0)) &lt;&gt; "",
        INDEX('Emission Factors'!$E$5:$P$488,
              MATCH(1,
                    ('Emission Factors'!$E$5:$E$488 = 'GHG emissions calculations'!$F1360) *
                    ('Emission Factors'!$H$5:$H$488 = 'GHG emissions calculations'!$H1360),
                    0),
              MATCH('GHG emissions calculations'!Q$6, 'Emission Factors'!$E$5:$P$5, 0)),
        ""),
    "")</f>
        <v/>
      </c>
      <c r="R1360" s="311" t="str">
        <f t="array" ref="R1360">IFERROR(
    IF(
        INDEX('Emission Factors'!$E$5:$R$488,
              MATCH(1,
                    ('Emission Factors'!$E$5:$E$488 = 'GHG emissions calculations'!$F1360) *
                    ('Emission Factors'!$H$5:$H$488 = 'GHG emissions calculations'!$H1360),
                    0),
              MATCH('GHG emissions calculations'!R$6, 'Emission Factors'!$E$5:$R$5, 0)) &lt;&gt; "",
        INDEX('Emission Factors'!$E$5:$R$488,
              MATCH(1,
                    ('Emission Factors'!$E$5:$E$488 = 'GHG emissions calculations'!$F1360) *
                    ('Emission Factors'!$H$5:$H$488 = 'GHG emissions calculations'!$H1360),
                    0),
              MATCH('GHG emissions calculations'!R$6, 'Emission Factors'!$E$5:$R$5, 0)),
        ""),
    "")</f>
        <v/>
      </c>
      <c r="S1360" s="312">
        <f t="shared" si="2"/>
        <v>0</v>
      </c>
      <c r="T1360" s="23"/>
    </row>
    <row r="1361" ht="15.75" customHeight="1" outlineLevel="1">
      <c r="A1361" s="23"/>
      <c r="B1361" s="71"/>
      <c r="C1361" s="71"/>
      <c r="D1361" s="71"/>
      <c r="E1361" s="314"/>
      <c r="F1361" s="311" t="str">
        <f>Lists!V165</f>
        <v>Polyoxymethylene (POM), any process  - America</v>
      </c>
      <c r="G1361" s="311" t="str">
        <f t="array" ref="G1361">XLOOKUP(1,('Emission Factors'!$E$5:$E$488='GHG emissions calculations'!$F1361)*('Emission Factors'!$H$5:$H$488='GHG emissions calculations'!$H1361),INDEX('Emission Factors'!$E$5:$T$488,0,MATCH('GHG emissions calculations'!G$6,'Emission Factors'!$E$5:$T$5,0)),"",0)</f>
        <v/>
      </c>
      <c r="H1361" s="311" t="s">
        <v>237</v>
      </c>
      <c r="I1361" s="312" t="str">
        <f>IF(
    SUMIFS('Import data'!$L$25:$L$80,
           'Import data'!$J$25:$J$80, F1361,
           'Import data'!$G$25:$G$80, 'GHG emissions calculations'!$H1361,
           'Import data'!$I$25:$I$80,$E$1157) &lt;&gt; 0,
    SUMIFS('Import data'!$L$25:$L$80,
           'Import data'!$J$25:$J$80, F1361,
           'Import data'!$G$25:$G$80, 'GHG emissions calculations'!$H1361,
           'Import data'!$I$25:$I$80,$E$1157),
    ""
)</f>
        <v/>
      </c>
      <c r="J1361" s="311" t="str">
        <f t="array" ref="J1361">IF(
    XLOOKUP(F1361, 'Import data'!$J$26:$J$47, 'Import data'!$M$26:$M$47, "", 0) = "Please add the region-specific supplier emission factor or choose a different region available in the IAEG database.",
    "",
    XLOOKUP(F1361, 'Import data'!$J$26:$J$47, 'Import data'!$M$26:$M$47, "", 0)
)</f>
        <v/>
      </c>
      <c r="K1361" s="311" t="str">
        <f t="array" ref="K1361">IFERROR(
    XLOOKUP(F1361,
            _xlws.FILTER('Supplier Emission'!$G$15:$G$49,
                   ('Supplier Emission'!$D$15:$D$49=H1361) * ('Supplier Emission'!$F$15:$F$49=$E$1157)),
            _xlws.FILTER('Supplier Emission'!$I$15:$I$49,
                   ('Supplier Emission'!$D$15:$D$49=H1361) * ('Supplier Emission'!$F$15:$F$49=$E$1157)),
            ""),
    "")</f>
        <v/>
      </c>
      <c r="L1361" s="311" t="str">
        <f t="array" ref="L1361">IFERROR(
    XLOOKUP(F1361,
            _xlws.FILTER('Supplier Emission'!$G$15:$G$49,
                   ('Supplier Emission'!$D$15:$D$49=H1361) * ('Supplier Emission'!$F$15:$F$49=$E$1157)),
            _xlws.FILTER('Supplier Emission'!$J$15:$J$49,
                   ('Supplier Emission'!$D$15:$D$49=H1361) * ('Supplier Emission'!$F$15:$F$49=$E$1157)),
            ""),
    "")</f>
        <v/>
      </c>
      <c r="M1361" s="311" t="str">
        <f t="array" ref="M1361">IFERROR(
    XLOOKUP(F1361,
            _xlws.FILTER('Supplier Emission'!$G$15:$G$49,
                   ('Supplier Emission'!$D$15:$D$49=H1361) * ('Supplier Emission'!$F$15:$F$49=$E$1157)),
            _xlws.FILTER('Supplier Emission'!$M$15:$M$49,
                   ('Supplier Emission'!$D$15:$D$49=H1361) * ('Supplier Emission'!$F$15:$F$49=$E$1157)),
            ""),
    "")</f>
        <v/>
      </c>
      <c r="N1361" s="311" t="str">
        <f t="array" ref="N1361">IFERROR(
    XLOOKUP(F1361,
            _xlws.FILTER('Supplier Emission'!$G$15:$G$49,
                   ('Supplier Emission'!$D$15:$D$49=H1361) * ('Supplier Emission'!$F$15:$F$49=$E$1157)),
            _xlws.FILTER('Supplier Emission'!$H$15:$H$49,
                   ('Supplier Emission'!$D$15:$D$49=H1361) * ('Supplier Emission'!$F$15:$F$49=$E$1157)),
            ""),
    "")</f>
        <v/>
      </c>
      <c r="O1361" s="311" t="str">
        <f t="array" ref="O1361">XLOOKUP(1,('Emission Factors'!$E$5:$E$488='GHG emissions calculations'!$F1361)*('Emission Factors'!$H$5:$H$488='GHG emissions calculations'!$H1361),INDEX('Emission Factors'!$E$5:$T$488,0,MATCH('GHG emissions calculations'!O$6,'Emission Factors'!$E$5:$T$5,0)),"",0)</f>
        <v/>
      </c>
      <c r="P1361" s="313" t="str">
        <f t="array" ref="P1361">IFERROR(
    INDEX('Emission Factors'!$E$5:$P$488,
          MATCH(1,
                ('Emission Factors'!$E$5:$E$488 = 'GHG emissions calculations'!$F1361) *
                ('Emission Factors'!$H$5:$H$488 = 'GHG emissions calculations'!$H1361),
                0),
          MATCH('GHG emissions calculations'!P$6,'Emission Factors'!$E$5:$P$5,0)),
    "")</f>
        <v/>
      </c>
      <c r="Q1361" s="311" t="str">
        <f t="array" ref="Q1361">IFERROR(
    IF(
        INDEX('Emission Factors'!$E$5:$P$488,
              MATCH(1,
                    ('Emission Factors'!$E$5:$E$488 = 'GHG emissions calculations'!$F1361) *
                    ('Emission Factors'!$H$5:$H$488 = 'GHG emissions calculations'!$H1361),
                    0),
              MATCH('GHG emissions calculations'!Q$6, 'Emission Factors'!$E$5:$P$5, 0)) &lt;&gt; "",
        INDEX('Emission Factors'!$E$5:$P$488,
              MATCH(1,
                    ('Emission Factors'!$E$5:$E$488 = 'GHG emissions calculations'!$F1361) *
                    ('Emission Factors'!$H$5:$H$488 = 'GHG emissions calculations'!$H1361),
                    0),
              MATCH('GHG emissions calculations'!Q$6, 'Emission Factors'!$E$5:$P$5, 0)),
        ""),
    "")</f>
        <v/>
      </c>
      <c r="R1361" s="311" t="str">
        <f t="array" ref="R1361">IFERROR(
    IF(
        INDEX('Emission Factors'!$E$5:$R$488,
              MATCH(1,
                    ('Emission Factors'!$E$5:$E$488 = 'GHG emissions calculations'!$F1361) *
                    ('Emission Factors'!$H$5:$H$488 = 'GHG emissions calculations'!$H1361),
                    0),
              MATCH('GHG emissions calculations'!R$6, 'Emission Factors'!$E$5:$R$5, 0)) &lt;&gt; "",
        INDEX('Emission Factors'!$E$5:$R$488,
              MATCH(1,
                    ('Emission Factors'!$E$5:$E$488 = 'GHG emissions calculations'!$F1361) *
                    ('Emission Factors'!$H$5:$H$488 = 'GHG emissions calculations'!$H1361),
                    0),
              MATCH('GHG emissions calculations'!R$6, 'Emission Factors'!$E$5:$R$5, 0)),
        ""),
    "")</f>
        <v/>
      </c>
      <c r="S1361" s="312">
        <f t="shared" si="2"/>
        <v>0</v>
      </c>
      <c r="T1361" s="23"/>
    </row>
    <row r="1362" ht="15.75" customHeight="1" outlineLevel="1">
      <c r="A1362" s="23"/>
      <c r="B1362" s="71"/>
      <c r="C1362" s="71"/>
      <c r="D1362" s="71"/>
      <c r="E1362" s="314"/>
      <c r="F1362" s="311" t="str">
        <f>Lists!V168</f>
        <v>Polyoxymethylene (POM), any process  - Asia</v>
      </c>
      <c r="G1362" s="311" t="str">
        <f t="array" ref="G1362">XLOOKUP(1,('Emission Factors'!$E$5:$E$488='GHG emissions calculations'!$F1362)*('Emission Factors'!$H$5:$H$488='GHG emissions calculations'!$H1362),INDEX('Emission Factors'!$E$5:$T$488,0,MATCH('GHG emissions calculations'!G$6,'Emission Factors'!$E$5:$T$5,0)),"",0)</f>
        <v/>
      </c>
      <c r="H1362" s="311" t="s">
        <v>237</v>
      </c>
      <c r="I1362" s="312" t="str">
        <f>IF(
    SUMIFS('Import data'!$L$25:$L$80,
           'Import data'!$J$25:$J$80, F1362,
           'Import data'!$G$25:$G$80, 'GHG emissions calculations'!$H1362,
           'Import data'!$I$25:$I$80,$E$1157) &lt;&gt; 0,
    SUMIFS('Import data'!$L$25:$L$80,
           'Import data'!$J$25:$J$80, F1362,
           'Import data'!$G$25:$G$80, 'GHG emissions calculations'!$H1362,
           'Import data'!$I$25:$I$80,$E$1157),
    ""
)</f>
        <v/>
      </c>
      <c r="J1362" s="311" t="str">
        <f t="array" ref="J1362">IF(
    XLOOKUP(F1362, 'Import data'!$J$26:$J$47, 'Import data'!$M$26:$M$47, "", 0) = "Please add the region-specific supplier emission factor or choose a different region available in the IAEG database.",
    "",
    XLOOKUP(F1362, 'Import data'!$J$26:$J$47, 'Import data'!$M$26:$M$47, "", 0)
)</f>
        <v/>
      </c>
      <c r="K1362" s="311" t="str">
        <f t="array" ref="K1362">IFERROR(
    XLOOKUP(F1362,
            _xlws.FILTER('Supplier Emission'!$G$15:$G$49,
                   ('Supplier Emission'!$D$15:$D$49=H1362) * ('Supplier Emission'!$F$15:$F$49=$E$1157)),
            _xlws.FILTER('Supplier Emission'!$I$15:$I$49,
                   ('Supplier Emission'!$D$15:$D$49=H1362) * ('Supplier Emission'!$F$15:$F$49=$E$1157)),
            ""),
    "")</f>
        <v/>
      </c>
      <c r="L1362" s="311" t="str">
        <f t="array" ref="L1362">IFERROR(
    XLOOKUP(F1362,
            _xlws.FILTER('Supplier Emission'!$G$15:$G$49,
                   ('Supplier Emission'!$D$15:$D$49=H1362) * ('Supplier Emission'!$F$15:$F$49=$E$1157)),
            _xlws.FILTER('Supplier Emission'!$J$15:$J$49,
                   ('Supplier Emission'!$D$15:$D$49=H1362) * ('Supplier Emission'!$F$15:$F$49=$E$1157)),
            ""),
    "")</f>
        <v/>
      </c>
      <c r="M1362" s="311" t="str">
        <f t="array" ref="M1362">IFERROR(
    XLOOKUP(F1362,
            _xlws.FILTER('Supplier Emission'!$G$15:$G$49,
                   ('Supplier Emission'!$D$15:$D$49=H1362) * ('Supplier Emission'!$F$15:$F$49=$E$1157)),
            _xlws.FILTER('Supplier Emission'!$M$15:$M$49,
                   ('Supplier Emission'!$D$15:$D$49=H1362) * ('Supplier Emission'!$F$15:$F$49=$E$1157)),
            ""),
    "")</f>
        <v/>
      </c>
      <c r="N1362" s="311" t="str">
        <f t="array" ref="N1362">IFERROR(
    XLOOKUP(F1362,
            _xlws.FILTER('Supplier Emission'!$G$15:$G$49,
                   ('Supplier Emission'!$D$15:$D$49=H1362) * ('Supplier Emission'!$F$15:$F$49=$E$1157)),
            _xlws.FILTER('Supplier Emission'!$H$15:$H$49,
                   ('Supplier Emission'!$D$15:$D$49=H1362) * ('Supplier Emission'!$F$15:$F$49=$E$1157)),
            ""),
    "")</f>
        <v/>
      </c>
      <c r="O1362" s="311" t="str">
        <f t="array" ref="O1362">XLOOKUP(1,('Emission Factors'!$E$5:$E$488='GHG emissions calculations'!$F1362)*('Emission Factors'!$H$5:$H$488='GHG emissions calculations'!$H1362),INDEX('Emission Factors'!$E$5:$T$488,0,MATCH('GHG emissions calculations'!O$6,'Emission Factors'!$E$5:$T$5,0)),"",0)</f>
        <v/>
      </c>
      <c r="P1362" s="313" t="str">
        <f t="array" ref="P1362">IFERROR(
    INDEX('Emission Factors'!$E$5:$P$488,
          MATCH(1,
                ('Emission Factors'!$E$5:$E$488 = 'GHG emissions calculations'!$F1362) *
                ('Emission Factors'!$H$5:$H$488 = 'GHG emissions calculations'!$H1362),
                0),
          MATCH('GHG emissions calculations'!P$6,'Emission Factors'!$E$5:$P$5,0)),
    "")</f>
        <v/>
      </c>
      <c r="Q1362" s="311" t="str">
        <f t="array" ref="Q1362">IFERROR(
    IF(
        INDEX('Emission Factors'!$E$5:$P$488,
              MATCH(1,
                    ('Emission Factors'!$E$5:$E$488 = 'GHG emissions calculations'!$F1362) *
                    ('Emission Factors'!$H$5:$H$488 = 'GHG emissions calculations'!$H1362),
                    0),
              MATCH('GHG emissions calculations'!Q$6, 'Emission Factors'!$E$5:$P$5, 0)) &lt;&gt; "",
        INDEX('Emission Factors'!$E$5:$P$488,
              MATCH(1,
                    ('Emission Factors'!$E$5:$E$488 = 'GHG emissions calculations'!$F1362) *
                    ('Emission Factors'!$H$5:$H$488 = 'GHG emissions calculations'!$H1362),
                    0),
              MATCH('GHG emissions calculations'!Q$6, 'Emission Factors'!$E$5:$P$5, 0)),
        ""),
    "")</f>
        <v/>
      </c>
      <c r="R1362" s="311" t="str">
        <f t="array" ref="R1362">IFERROR(
    IF(
        INDEX('Emission Factors'!$E$5:$R$488,
              MATCH(1,
                    ('Emission Factors'!$E$5:$E$488 = 'GHG emissions calculations'!$F1362) *
                    ('Emission Factors'!$H$5:$H$488 = 'GHG emissions calculations'!$H1362),
                    0),
              MATCH('GHG emissions calculations'!R$6, 'Emission Factors'!$E$5:$R$5, 0)) &lt;&gt; "",
        INDEX('Emission Factors'!$E$5:$R$488,
              MATCH(1,
                    ('Emission Factors'!$E$5:$E$488 = 'GHG emissions calculations'!$F1362) *
                    ('Emission Factors'!$H$5:$H$488 = 'GHG emissions calculations'!$H1362),
                    0),
              MATCH('GHG emissions calculations'!R$6, 'Emission Factors'!$E$5:$R$5, 0)),
        ""),
    "")</f>
        <v/>
      </c>
      <c r="S1362" s="312">
        <f t="shared" si="2"/>
        <v>0</v>
      </c>
      <c r="T1362" s="23"/>
    </row>
    <row r="1363" ht="15.75" customHeight="1" outlineLevel="1">
      <c r="A1363" s="23"/>
      <c r="B1363" s="71"/>
      <c r="C1363" s="71"/>
      <c r="D1363" s="71"/>
      <c r="E1363" s="314"/>
      <c r="F1363" s="311" t="str">
        <f>Lists!V166</f>
        <v>Polyoxymethylene (POM), any process  - Europe</v>
      </c>
      <c r="G1363" s="311">
        <f t="array" ref="G1363">XLOOKUP(1,('Emission Factors'!$E$5:$E$488='GHG emissions calculations'!$F1363)*('Emission Factors'!$H$5:$H$488='GHG emissions calculations'!$H1363),INDEX('Emission Factors'!$E$5:$T$488,0,MATCH('GHG emissions calculations'!G$6,'Emission Factors'!$E$5:$T$5,0)),"",0)</f>
        <v>3</v>
      </c>
      <c r="H1363" s="311" t="s">
        <v>237</v>
      </c>
      <c r="I1363" s="312" t="str">
        <f>IF(
    SUMIFS('Import data'!$L$25:$L$80,
           'Import data'!$J$25:$J$80, F1363,
           'Import data'!$G$25:$G$80, 'GHG emissions calculations'!$H1363,
           'Import data'!$I$25:$I$80,$E$1157) &lt;&gt; 0,
    SUMIFS('Import data'!$L$25:$L$80,
           'Import data'!$J$25:$J$80, F1363,
           'Import data'!$G$25:$G$80, 'GHG emissions calculations'!$H1363,
           'Import data'!$I$25:$I$80,$E$1157),
    ""
)</f>
        <v/>
      </c>
      <c r="J1363" s="311" t="str">
        <f t="array" ref="J1363">IF(
    XLOOKUP(F1363, 'Import data'!$J$26:$J$47, 'Import data'!$M$26:$M$47, "", 0) = "Please add the region-specific supplier emission factor or choose a different region available in the IAEG database.",
    "",
    XLOOKUP(F1363, 'Import data'!$J$26:$J$47, 'Import data'!$M$26:$M$47, "", 0)
)</f>
        <v/>
      </c>
      <c r="K1363" s="311" t="str">
        <f t="array" ref="K1363">IFERROR(
    XLOOKUP(F1363,
            _xlws.FILTER('Supplier Emission'!$G$15:$G$49,
                   ('Supplier Emission'!$D$15:$D$49=H1363) * ('Supplier Emission'!$F$15:$F$49=$E$1157)),
            _xlws.FILTER('Supplier Emission'!$I$15:$I$49,
                   ('Supplier Emission'!$D$15:$D$49=H1363) * ('Supplier Emission'!$F$15:$F$49=$E$1157)),
            ""),
    "")</f>
        <v/>
      </c>
      <c r="L1363" s="311" t="str">
        <f t="array" ref="L1363">IFERROR(
    XLOOKUP(F1363,
            _xlws.FILTER('Supplier Emission'!$G$15:$G$49,
                   ('Supplier Emission'!$D$15:$D$49=H1363) * ('Supplier Emission'!$F$15:$F$49=$E$1157)),
            _xlws.FILTER('Supplier Emission'!$J$15:$J$49,
                   ('Supplier Emission'!$D$15:$D$49=H1363) * ('Supplier Emission'!$F$15:$F$49=$E$1157)),
            ""),
    "")</f>
        <v/>
      </c>
      <c r="M1363" s="311" t="str">
        <f t="array" ref="M1363">IFERROR(
    XLOOKUP(F1363,
            _xlws.FILTER('Supplier Emission'!$G$15:$G$49,
                   ('Supplier Emission'!$D$15:$D$49=H1363) * ('Supplier Emission'!$F$15:$F$49=$E$1157)),
            _xlws.FILTER('Supplier Emission'!$M$15:$M$49,
                   ('Supplier Emission'!$D$15:$D$49=H1363) * ('Supplier Emission'!$F$15:$F$49=$E$1157)),
            ""),
    "")</f>
        <v/>
      </c>
      <c r="N1363" s="311" t="str">
        <f t="array" ref="N1363">IFERROR(
    XLOOKUP(F1363,
            _xlws.FILTER('Supplier Emission'!$G$15:$G$49,
                   ('Supplier Emission'!$D$15:$D$49=H1363) * ('Supplier Emission'!$F$15:$F$49=$E$1157)),
            _xlws.FILTER('Supplier Emission'!$H$15:$H$49,
                   ('Supplier Emission'!$D$15:$D$49=H1363) * ('Supplier Emission'!$F$15:$F$49=$E$1157)),
            ""),
    "")</f>
        <v/>
      </c>
      <c r="O1363" s="311" t="str">
        <f t="array" ref="O1363">XLOOKUP(1,('Emission Factors'!$E$5:$E$488='GHG emissions calculations'!$F1363)*('Emission Factors'!$H$5:$H$488='GHG emissions calculations'!$H1363),INDEX('Emission Factors'!$E$5:$T$488,0,MATCH('GHG emissions calculations'!O$6,'Emission Factors'!$E$5:$T$5,0)),"",0)</f>
        <v>Polyoxyméthylène, granulés (POM), RER</v>
      </c>
      <c r="P1363" s="313">
        <f t="array" ref="P1363">IFERROR(
    INDEX('Emission Factors'!$E$5:$P$488,
          MATCH(1,
                ('Emission Factors'!$E$5:$E$488 = 'GHG emissions calculations'!$F1363) *
                ('Emission Factors'!$H$5:$H$488 = 'GHG emissions calculations'!$H1363),
                0),
          MATCH('GHG emissions calculations'!P$6,'Emission Factors'!$E$5:$P$5,0)),
    "")</f>
        <v>3.71</v>
      </c>
      <c r="Q1363" s="311" t="str">
        <f t="array" ref="Q1363">IFERROR(
    IF(
        INDEX('Emission Factors'!$E$5:$P$488,
              MATCH(1,
                    ('Emission Factors'!$E$5:$E$488 = 'GHG emissions calculations'!$F1363) *
                    ('Emission Factors'!$H$5:$H$488 = 'GHG emissions calculations'!$H1363),
                    0),
              MATCH('GHG emissions calculations'!Q$6, 'Emission Factors'!$E$5:$P$5, 0)) &lt;&gt; "",
        INDEX('Emission Factors'!$E$5:$P$488,
              MATCH(1,
                    ('Emission Factors'!$E$5:$E$488 = 'GHG emissions calculations'!$F1363) *
                    ('Emission Factors'!$H$5:$H$488 = 'GHG emissions calculations'!$H1363),
                    0),
              MATCH('GHG emissions calculations'!Q$6, 'Emission Factors'!$E$5:$P$5, 0)),
        ""),
    "")</f>
        <v>kgCO2e/kg</v>
      </c>
      <c r="R1363" s="311" t="str">
        <f t="array" ref="R1363">IFERROR(
    IF(
        INDEX('Emission Factors'!$E$5:$R$488,
              MATCH(1,
                    ('Emission Factors'!$E$5:$E$488 = 'GHG emissions calculations'!$F1363) *
                    ('Emission Factors'!$H$5:$H$488 = 'GHG emissions calculations'!$H1363),
                    0),
              MATCH('GHG emissions calculations'!R$6, 'Emission Factors'!$E$5:$R$5, 0)) &lt;&gt; "",
        INDEX('Emission Factors'!$E$5:$R$488,
              MATCH(1,
                    ('Emission Factors'!$E$5:$E$488 = 'GHG emissions calculations'!$F1363) *
                    ('Emission Factors'!$H$5:$H$488 = 'GHG emissions calculations'!$H1363),
                    0),
              MATCH('GHG emissions calculations'!R$6, 'Emission Factors'!$E$5:$R$5, 0)),
        ""),
    "")</f>
        <v>Europe</v>
      </c>
      <c r="S1363" s="312">
        <f t="shared" si="2"/>
        <v>0</v>
      </c>
      <c r="T1363" s="23"/>
    </row>
    <row r="1364" ht="15.75" customHeight="1" outlineLevel="1">
      <c r="A1364" s="23"/>
      <c r="B1364" s="71"/>
      <c r="C1364" s="71"/>
      <c r="D1364" s="71"/>
      <c r="E1364" s="314"/>
      <c r="F1364" s="311" t="str">
        <f>Lists!V171</f>
        <v>Polyoxymethylene (POM), any process  - Global or unspecified region</v>
      </c>
      <c r="G1364" s="311" t="str">
        <f t="array" ref="G1364">XLOOKUP(1,('Emission Factors'!$E$5:$E$488='GHG emissions calculations'!$F1364)*('Emission Factors'!$H$5:$H$488='GHG emissions calculations'!$H1364),INDEX('Emission Factors'!$E$5:$T$488,0,MATCH('GHG emissions calculations'!G$6,'Emission Factors'!$E$5:$T$5,0)),"",0)</f>
        <v/>
      </c>
      <c r="H1364" s="311" t="s">
        <v>237</v>
      </c>
      <c r="I1364" s="312" t="str">
        <f>IF(
    SUMIFS('Import data'!$L$25:$L$80,
           'Import data'!$J$25:$J$80, F1364,
           'Import data'!$G$25:$G$80, 'GHG emissions calculations'!$H1364,
           'Import data'!$I$25:$I$80,$E$1157) &lt;&gt; 0,
    SUMIFS('Import data'!$L$25:$L$80,
           'Import data'!$J$25:$J$80, F1364,
           'Import data'!$G$25:$G$80, 'GHG emissions calculations'!$H1364,
           'Import data'!$I$25:$I$80,$E$1157),
    ""
)</f>
        <v/>
      </c>
      <c r="J1364" s="311" t="str">
        <f t="array" ref="J1364">IF(
    XLOOKUP(F1364, 'Import data'!$J$26:$J$47, 'Import data'!$M$26:$M$47, "", 0) = "Please add the region-specific supplier emission factor or choose a different region available in the IAEG database.",
    "",
    XLOOKUP(F1364, 'Import data'!$J$26:$J$47, 'Import data'!$M$26:$M$47, "", 0)
)</f>
        <v/>
      </c>
      <c r="K1364" s="311" t="str">
        <f t="array" ref="K1364">IFERROR(
    XLOOKUP(F1364,
            _xlws.FILTER('Supplier Emission'!$G$15:$G$49,
                   ('Supplier Emission'!$D$15:$D$49=H1364) * ('Supplier Emission'!$F$15:$F$49=$E$1157)),
            _xlws.FILTER('Supplier Emission'!$I$15:$I$49,
                   ('Supplier Emission'!$D$15:$D$49=H1364) * ('Supplier Emission'!$F$15:$F$49=$E$1157)),
            ""),
    "")</f>
        <v/>
      </c>
      <c r="L1364" s="311" t="str">
        <f t="array" ref="L1364">IFERROR(
    XLOOKUP(F1364,
            _xlws.FILTER('Supplier Emission'!$G$15:$G$49,
                   ('Supplier Emission'!$D$15:$D$49=H1364) * ('Supplier Emission'!$F$15:$F$49=$E$1157)),
            _xlws.FILTER('Supplier Emission'!$J$15:$J$49,
                   ('Supplier Emission'!$D$15:$D$49=H1364) * ('Supplier Emission'!$F$15:$F$49=$E$1157)),
            ""),
    "")</f>
        <v/>
      </c>
      <c r="M1364" s="311" t="str">
        <f t="array" ref="M1364">IFERROR(
    XLOOKUP(F1364,
            _xlws.FILTER('Supplier Emission'!$G$15:$G$49,
                   ('Supplier Emission'!$D$15:$D$49=H1364) * ('Supplier Emission'!$F$15:$F$49=$E$1157)),
            _xlws.FILTER('Supplier Emission'!$M$15:$M$49,
                   ('Supplier Emission'!$D$15:$D$49=H1364) * ('Supplier Emission'!$F$15:$F$49=$E$1157)),
            ""),
    "")</f>
        <v/>
      </c>
      <c r="N1364" s="311" t="str">
        <f t="array" ref="N1364">IFERROR(
    XLOOKUP(F1364,
            _xlws.FILTER('Supplier Emission'!$G$15:$G$49,
                   ('Supplier Emission'!$D$15:$D$49=H1364) * ('Supplier Emission'!$F$15:$F$49=$E$1157)),
            _xlws.FILTER('Supplier Emission'!$H$15:$H$49,
                   ('Supplier Emission'!$D$15:$D$49=H1364) * ('Supplier Emission'!$F$15:$F$49=$E$1157)),
            ""),
    "")</f>
        <v/>
      </c>
      <c r="O1364" s="311" t="str">
        <f t="array" ref="O1364">XLOOKUP(1,('Emission Factors'!$E$5:$E$488='GHG emissions calculations'!$F1364)*('Emission Factors'!$H$5:$H$488='GHG emissions calculations'!$H1364),INDEX('Emission Factors'!$E$5:$T$488,0,MATCH('GHG emissions calculations'!O$6,'Emission Factors'!$E$5:$T$5,0)),"",0)</f>
        <v/>
      </c>
      <c r="P1364" s="313" t="str">
        <f t="array" ref="P1364">IFERROR(
    INDEX('Emission Factors'!$E$5:$P$488,
          MATCH(1,
                ('Emission Factors'!$E$5:$E$488 = 'GHG emissions calculations'!$F1364) *
                ('Emission Factors'!$H$5:$H$488 = 'GHG emissions calculations'!$H1364),
                0),
          MATCH('GHG emissions calculations'!P$6,'Emission Factors'!$E$5:$P$5,0)),
    "")</f>
        <v/>
      </c>
      <c r="Q1364" s="311" t="str">
        <f t="array" ref="Q1364">IFERROR(
    IF(
        INDEX('Emission Factors'!$E$5:$P$488,
              MATCH(1,
                    ('Emission Factors'!$E$5:$E$488 = 'GHG emissions calculations'!$F1364) *
                    ('Emission Factors'!$H$5:$H$488 = 'GHG emissions calculations'!$H1364),
                    0),
              MATCH('GHG emissions calculations'!Q$6, 'Emission Factors'!$E$5:$P$5, 0)) &lt;&gt; "",
        INDEX('Emission Factors'!$E$5:$P$488,
              MATCH(1,
                    ('Emission Factors'!$E$5:$E$488 = 'GHG emissions calculations'!$F1364) *
                    ('Emission Factors'!$H$5:$H$488 = 'GHG emissions calculations'!$H1364),
                    0),
              MATCH('GHG emissions calculations'!Q$6, 'Emission Factors'!$E$5:$P$5, 0)),
        ""),
    "")</f>
        <v/>
      </c>
      <c r="R1364" s="311" t="str">
        <f t="array" ref="R1364">IFERROR(
    IF(
        INDEX('Emission Factors'!$E$5:$R$488,
              MATCH(1,
                    ('Emission Factors'!$E$5:$E$488 = 'GHG emissions calculations'!$F1364) *
                    ('Emission Factors'!$H$5:$H$488 = 'GHG emissions calculations'!$H1364),
                    0),
              MATCH('GHG emissions calculations'!R$6, 'Emission Factors'!$E$5:$R$5, 0)) &lt;&gt; "",
        INDEX('Emission Factors'!$E$5:$R$488,
              MATCH(1,
                    ('Emission Factors'!$E$5:$E$488 = 'GHG emissions calculations'!$F1364) *
                    ('Emission Factors'!$H$5:$H$488 = 'GHG emissions calculations'!$H1364),
                    0),
              MATCH('GHG emissions calculations'!R$6, 'Emission Factors'!$E$5:$R$5, 0)),
        ""),
    "")</f>
        <v/>
      </c>
      <c r="S1364" s="312">
        <f t="shared" si="2"/>
        <v>0</v>
      </c>
      <c r="T1364" s="23"/>
    </row>
    <row r="1365" ht="15.75" customHeight="1" outlineLevel="1">
      <c r="A1365" s="23"/>
      <c r="B1365" s="71"/>
      <c r="C1365" s="71"/>
      <c r="D1365" s="71"/>
      <c r="E1365" s="314"/>
      <c r="F1365" s="311" t="str">
        <f>Lists!V170</f>
        <v>Polyoxymethylene (POM), any process  - Middle East</v>
      </c>
      <c r="G1365" s="311" t="str">
        <f t="array" ref="G1365">XLOOKUP(1,('Emission Factors'!$E$5:$E$488='GHG emissions calculations'!$F1365)*('Emission Factors'!$H$5:$H$488='GHG emissions calculations'!$H1365),INDEX('Emission Factors'!$E$5:$T$488,0,MATCH('GHG emissions calculations'!G$6,'Emission Factors'!$E$5:$T$5,0)),"",0)</f>
        <v/>
      </c>
      <c r="H1365" s="311" t="s">
        <v>237</v>
      </c>
      <c r="I1365" s="312" t="str">
        <f>IF(
    SUMIFS('Import data'!$L$25:$L$80,
           'Import data'!$J$25:$J$80, F1365,
           'Import data'!$G$25:$G$80, 'GHG emissions calculations'!$H1365,
           'Import data'!$I$25:$I$80,$E$1157) &lt;&gt; 0,
    SUMIFS('Import data'!$L$25:$L$80,
           'Import data'!$J$25:$J$80, F1365,
           'Import data'!$G$25:$G$80, 'GHG emissions calculations'!$H1365,
           'Import data'!$I$25:$I$80,$E$1157),
    ""
)</f>
        <v/>
      </c>
      <c r="J1365" s="311" t="str">
        <f t="array" ref="J1365">IF(
    XLOOKUP(F1365, 'Import data'!$J$26:$J$47, 'Import data'!$M$26:$M$47, "", 0) = "Please add the region-specific supplier emission factor or choose a different region available in the IAEG database.",
    "",
    XLOOKUP(F1365, 'Import data'!$J$26:$J$47, 'Import data'!$M$26:$M$47, "", 0)
)</f>
        <v/>
      </c>
      <c r="K1365" s="311" t="str">
        <f t="array" ref="K1365">IFERROR(
    XLOOKUP(F1365,
            _xlws.FILTER('Supplier Emission'!$G$15:$G$49,
                   ('Supplier Emission'!$D$15:$D$49=H1365) * ('Supplier Emission'!$F$15:$F$49=$E$1157)),
            _xlws.FILTER('Supplier Emission'!$I$15:$I$49,
                   ('Supplier Emission'!$D$15:$D$49=H1365) * ('Supplier Emission'!$F$15:$F$49=$E$1157)),
            ""),
    "")</f>
        <v/>
      </c>
      <c r="L1365" s="311" t="str">
        <f t="array" ref="L1365">IFERROR(
    XLOOKUP(F1365,
            _xlws.FILTER('Supplier Emission'!$G$15:$G$49,
                   ('Supplier Emission'!$D$15:$D$49=H1365) * ('Supplier Emission'!$F$15:$F$49=$E$1157)),
            _xlws.FILTER('Supplier Emission'!$J$15:$J$49,
                   ('Supplier Emission'!$D$15:$D$49=H1365) * ('Supplier Emission'!$F$15:$F$49=$E$1157)),
            ""),
    "")</f>
        <v/>
      </c>
      <c r="M1365" s="311" t="str">
        <f t="array" ref="M1365">IFERROR(
    XLOOKUP(F1365,
            _xlws.FILTER('Supplier Emission'!$G$15:$G$49,
                   ('Supplier Emission'!$D$15:$D$49=H1365) * ('Supplier Emission'!$F$15:$F$49=$E$1157)),
            _xlws.FILTER('Supplier Emission'!$M$15:$M$49,
                   ('Supplier Emission'!$D$15:$D$49=H1365) * ('Supplier Emission'!$F$15:$F$49=$E$1157)),
            ""),
    "")</f>
        <v/>
      </c>
      <c r="N1365" s="311" t="str">
        <f t="array" ref="N1365">IFERROR(
    XLOOKUP(F1365,
            _xlws.FILTER('Supplier Emission'!$G$15:$G$49,
                   ('Supplier Emission'!$D$15:$D$49=H1365) * ('Supplier Emission'!$F$15:$F$49=$E$1157)),
            _xlws.FILTER('Supplier Emission'!$H$15:$H$49,
                   ('Supplier Emission'!$D$15:$D$49=H1365) * ('Supplier Emission'!$F$15:$F$49=$E$1157)),
            ""),
    "")</f>
        <v/>
      </c>
      <c r="O1365" s="311" t="str">
        <f t="array" ref="O1365">XLOOKUP(1,('Emission Factors'!$E$5:$E$488='GHG emissions calculations'!$F1365)*('Emission Factors'!$H$5:$H$488='GHG emissions calculations'!$H1365),INDEX('Emission Factors'!$E$5:$T$488,0,MATCH('GHG emissions calculations'!O$6,'Emission Factors'!$E$5:$T$5,0)),"",0)</f>
        <v/>
      </c>
      <c r="P1365" s="313" t="str">
        <f t="array" ref="P1365">IFERROR(
    INDEX('Emission Factors'!$E$5:$P$488,
          MATCH(1,
                ('Emission Factors'!$E$5:$E$488 = 'GHG emissions calculations'!$F1365) *
                ('Emission Factors'!$H$5:$H$488 = 'GHG emissions calculations'!$H1365),
                0),
          MATCH('GHG emissions calculations'!P$6,'Emission Factors'!$E$5:$P$5,0)),
    "")</f>
        <v/>
      </c>
      <c r="Q1365" s="311" t="str">
        <f t="array" ref="Q1365">IFERROR(
    IF(
        INDEX('Emission Factors'!$E$5:$P$488,
              MATCH(1,
                    ('Emission Factors'!$E$5:$E$488 = 'GHG emissions calculations'!$F1365) *
                    ('Emission Factors'!$H$5:$H$488 = 'GHG emissions calculations'!$H1365),
                    0),
              MATCH('GHG emissions calculations'!Q$6, 'Emission Factors'!$E$5:$P$5, 0)) &lt;&gt; "",
        INDEX('Emission Factors'!$E$5:$P$488,
              MATCH(1,
                    ('Emission Factors'!$E$5:$E$488 = 'GHG emissions calculations'!$F1365) *
                    ('Emission Factors'!$H$5:$H$488 = 'GHG emissions calculations'!$H1365),
                    0),
              MATCH('GHG emissions calculations'!Q$6, 'Emission Factors'!$E$5:$P$5, 0)),
        ""),
    "")</f>
        <v/>
      </c>
      <c r="R1365" s="311" t="str">
        <f t="array" ref="R1365">IFERROR(
    IF(
        INDEX('Emission Factors'!$E$5:$R$488,
              MATCH(1,
                    ('Emission Factors'!$E$5:$E$488 = 'GHG emissions calculations'!$F1365) *
                    ('Emission Factors'!$H$5:$H$488 = 'GHG emissions calculations'!$H1365),
                    0),
              MATCH('GHG emissions calculations'!R$6, 'Emission Factors'!$E$5:$R$5, 0)) &lt;&gt; "",
        INDEX('Emission Factors'!$E$5:$R$488,
              MATCH(1,
                    ('Emission Factors'!$E$5:$E$488 = 'GHG emissions calculations'!$F1365) *
                    ('Emission Factors'!$H$5:$H$488 = 'GHG emissions calculations'!$H1365),
                    0),
              MATCH('GHG emissions calculations'!R$6, 'Emission Factors'!$E$5:$R$5, 0)),
        ""),
    "")</f>
        <v/>
      </c>
      <c r="S1365" s="312">
        <f t="shared" si="2"/>
        <v>0</v>
      </c>
      <c r="T1365" s="23"/>
    </row>
    <row r="1366" ht="15.75" customHeight="1" outlineLevel="1">
      <c r="A1366" s="23"/>
      <c r="B1366" s="71"/>
      <c r="C1366" s="71"/>
      <c r="D1366" s="71"/>
      <c r="E1366" s="314"/>
      <c r="F1366" s="311" t="str">
        <f>Lists!V169</f>
        <v>Polyoxymethylene (POM), any process  - Oceania</v>
      </c>
      <c r="G1366" s="311" t="str">
        <f t="array" ref="G1366">XLOOKUP(1,('Emission Factors'!$E$5:$E$488='GHG emissions calculations'!$F1366)*('Emission Factors'!$H$5:$H$488='GHG emissions calculations'!$H1366),INDEX('Emission Factors'!$E$5:$T$488,0,MATCH('GHG emissions calculations'!G$6,'Emission Factors'!$E$5:$T$5,0)),"",0)</f>
        <v/>
      </c>
      <c r="H1366" s="311" t="s">
        <v>237</v>
      </c>
      <c r="I1366" s="312" t="str">
        <f>IF(
    SUMIFS('Import data'!$L$25:$L$80,
           'Import data'!$J$25:$J$80, F1366,
           'Import data'!$G$25:$G$80, 'GHG emissions calculations'!$H1366,
           'Import data'!$I$25:$I$80,$E$1157) &lt;&gt; 0,
    SUMIFS('Import data'!$L$25:$L$80,
           'Import data'!$J$25:$J$80, F1366,
           'Import data'!$G$25:$G$80, 'GHG emissions calculations'!$H1366,
           'Import data'!$I$25:$I$80,$E$1157),
    ""
)</f>
        <v/>
      </c>
      <c r="J1366" s="311" t="str">
        <f t="array" ref="J1366">IF(
    XLOOKUP(F1366, 'Import data'!$J$26:$J$47, 'Import data'!$M$26:$M$47, "", 0) = "Please add the region-specific supplier emission factor or choose a different region available in the IAEG database.",
    "",
    XLOOKUP(F1366, 'Import data'!$J$26:$J$47, 'Import data'!$M$26:$M$47, "", 0)
)</f>
        <v/>
      </c>
      <c r="K1366" s="311" t="str">
        <f t="array" ref="K1366">IFERROR(
    XLOOKUP(F1366,
            _xlws.FILTER('Supplier Emission'!$G$15:$G$49,
                   ('Supplier Emission'!$D$15:$D$49=H1366) * ('Supplier Emission'!$F$15:$F$49=$E$1157)),
            _xlws.FILTER('Supplier Emission'!$I$15:$I$49,
                   ('Supplier Emission'!$D$15:$D$49=H1366) * ('Supplier Emission'!$F$15:$F$49=$E$1157)),
            ""),
    "")</f>
        <v/>
      </c>
      <c r="L1366" s="311" t="str">
        <f t="array" ref="L1366">IFERROR(
    XLOOKUP(F1366,
            _xlws.FILTER('Supplier Emission'!$G$15:$G$49,
                   ('Supplier Emission'!$D$15:$D$49=H1366) * ('Supplier Emission'!$F$15:$F$49=$E$1157)),
            _xlws.FILTER('Supplier Emission'!$J$15:$J$49,
                   ('Supplier Emission'!$D$15:$D$49=H1366) * ('Supplier Emission'!$F$15:$F$49=$E$1157)),
            ""),
    "")</f>
        <v/>
      </c>
      <c r="M1366" s="311" t="str">
        <f t="array" ref="M1366">IFERROR(
    XLOOKUP(F1366,
            _xlws.FILTER('Supplier Emission'!$G$15:$G$49,
                   ('Supplier Emission'!$D$15:$D$49=H1366) * ('Supplier Emission'!$F$15:$F$49=$E$1157)),
            _xlws.FILTER('Supplier Emission'!$M$15:$M$49,
                   ('Supplier Emission'!$D$15:$D$49=H1366) * ('Supplier Emission'!$F$15:$F$49=$E$1157)),
            ""),
    "")</f>
        <v/>
      </c>
      <c r="N1366" s="311" t="str">
        <f t="array" ref="N1366">IFERROR(
    XLOOKUP(F1366,
            _xlws.FILTER('Supplier Emission'!$G$15:$G$49,
                   ('Supplier Emission'!$D$15:$D$49=H1366) * ('Supplier Emission'!$F$15:$F$49=$E$1157)),
            _xlws.FILTER('Supplier Emission'!$H$15:$H$49,
                   ('Supplier Emission'!$D$15:$D$49=H1366) * ('Supplier Emission'!$F$15:$F$49=$E$1157)),
            ""),
    "")</f>
        <v/>
      </c>
      <c r="O1366" s="311" t="str">
        <f t="array" ref="O1366">XLOOKUP(1,('Emission Factors'!$E$5:$E$488='GHG emissions calculations'!$F1366)*('Emission Factors'!$H$5:$H$488='GHG emissions calculations'!$H1366),INDEX('Emission Factors'!$E$5:$T$488,0,MATCH('GHG emissions calculations'!O$6,'Emission Factors'!$E$5:$T$5,0)),"",0)</f>
        <v/>
      </c>
      <c r="P1366" s="313" t="str">
        <f t="array" ref="P1366">IFERROR(
    INDEX('Emission Factors'!$E$5:$P$488,
          MATCH(1,
                ('Emission Factors'!$E$5:$E$488 = 'GHG emissions calculations'!$F1366) *
                ('Emission Factors'!$H$5:$H$488 = 'GHG emissions calculations'!$H1366),
                0),
          MATCH('GHG emissions calculations'!P$6,'Emission Factors'!$E$5:$P$5,0)),
    "")</f>
        <v/>
      </c>
      <c r="Q1366" s="311" t="str">
        <f t="array" ref="Q1366">IFERROR(
    IF(
        INDEX('Emission Factors'!$E$5:$P$488,
              MATCH(1,
                    ('Emission Factors'!$E$5:$E$488 = 'GHG emissions calculations'!$F1366) *
                    ('Emission Factors'!$H$5:$H$488 = 'GHG emissions calculations'!$H1366),
                    0),
              MATCH('GHG emissions calculations'!Q$6, 'Emission Factors'!$E$5:$P$5, 0)) &lt;&gt; "",
        INDEX('Emission Factors'!$E$5:$P$488,
              MATCH(1,
                    ('Emission Factors'!$E$5:$E$488 = 'GHG emissions calculations'!$F1366) *
                    ('Emission Factors'!$H$5:$H$488 = 'GHG emissions calculations'!$H1366),
                    0),
              MATCH('GHG emissions calculations'!Q$6, 'Emission Factors'!$E$5:$P$5, 0)),
        ""),
    "")</f>
        <v/>
      </c>
      <c r="R1366" s="311" t="str">
        <f t="array" ref="R1366">IFERROR(
    IF(
        INDEX('Emission Factors'!$E$5:$R$488,
              MATCH(1,
                    ('Emission Factors'!$E$5:$E$488 = 'GHG emissions calculations'!$F1366) *
                    ('Emission Factors'!$H$5:$H$488 = 'GHG emissions calculations'!$H1366),
                    0),
              MATCH('GHG emissions calculations'!R$6, 'Emission Factors'!$E$5:$R$5, 0)) &lt;&gt; "",
        INDEX('Emission Factors'!$E$5:$R$488,
              MATCH(1,
                    ('Emission Factors'!$E$5:$E$488 = 'GHG emissions calculations'!$F1366) *
                    ('Emission Factors'!$H$5:$H$488 = 'GHG emissions calculations'!$H1366),
                    0),
              MATCH('GHG emissions calculations'!R$6, 'Emission Factors'!$E$5:$R$5, 0)),
        ""),
    "")</f>
        <v/>
      </c>
      <c r="S1366" s="312">
        <f t="shared" si="2"/>
        <v>0</v>
      </c>
      <c r="T1366" s="23"/>
    </row>
    <row r="1367" ht="15.75" customHeight="1" outlineLevel="1">
      <c r="A1367" s="23"/>
      <c r="B1367" s="71"/>
      <c r="C1367" s="71"/>
      <c r="D1367" s="71"/>
      <c r="E1367" s="314"/>
      <c r="F1367" s="311" t="str">
        <f>Lists!V174</f>
        <v>Polypropylene (PP), any process  - Africa</v>
      </c>
      <c r="G1367" s="311" t="str">
        <f t="array" ref="G1367">XLOOKUP(1,('Emission Factors'!$E$5:$E$488='GHG emissions calculations'!$F1367)*('Emission Factors'!$H$5:$H$488='GHG emissions calculations'!$H1367),INDEX('Emission Factors'!$E$5:$T$488,0,MATCH('GHG emissions calculations'!G$6,'Emission Factors'!$E$5:$T$5,0)),"",0)</f>
        <v/>
      </c>
      <c r="H1367" s="311" t="s">
        <v>237</v>
      </c>
      <c r="I1367" s="312" t="str">
        <f>IF(
    SUMIFS('Import data'!$L$25:$L$80,
           'Import data'!$J$25:$J$80, F1367,
           'Import data'!$G$25:$G$80, 'GHG emissions calculations'!$H1367,
           'Import data'!$I$25:$I$80,$E$1157) &lt;&gt; 0,
    SUMIFS('Import data'!$L$25:$L$80,
           'Import data'!$J$25:$J$80, F1367,
           'Import data'!$G$25:$G$80, 'GHG emissions calculations'!$H1367,
           'Import data'!$I$25:$I$80,$E$1157),
    ""
)</f>
        <v/>
      </c>
      <c r="J1367" s="311" t="str">
        <f t="array" ref="J1367">IF(
    XLOOKUP(F1367, 'Import data'!$J$26:$J$47, 'Import data'!$M$26:$M$47, "", 0) = "Please add the region-specific supplier emission factor or choose a different region available in the IAEG database.",
    "",
    XLOOKUP(F1367, 'Import data'!$J$26:$J$47, 'Import data'!$M$26:$M$47, "", 0)
)</f>
        <v/>
      </c>
      <c r="K1367" s="311" t="str">
        <f t="array" ref="K1367">IFERROR(
    XLOOKUP(F1367,
            _xlws.FILTER('Supplier Emission'!$G$15:$G$49,
                   ('Supplier Emission'!$D$15:$D$49=H1367) * ('Supplier Emission'!$F$15:$F$49=$E$1157)),
            _xlws.FILTER('Supplier Emission'!$I$15:$I$49,
                   ('Supplier Emission'!$D$15:$D$49=H1367) * ('Supplier Emission'!$F$15:$F$49=$E$1157)),
            ""),
    "")</f>
        <v/>
      </c>
      <c r="L1367" s="311" t="str">
        <f t="array" ref="L1367">IFERROR(
    XLOOKUP(F1367,
            _xlws.FILTER('Supplier Emission'!$G$15:$G$49,
                   ('Supplier Emission'!$D$15:$D$49=H1367) * ('Supplier Emission'!$F$15:$F$49=$E$1157)),
            _xlws.FILTER('Supplier Emission'!$J$15:$J$49,
                   ('Supplier Emission'!$D$15:$D$49=H1367) * ('Supplier Emission'!$F$15:$F$49=$E$1157)),
            ""),
    "")</f>
        <v/>
      </c>
      <c r="M1367" s="311" t="str">
        <f t="array" ref="M1367">IFERROR(
    XLOOKUP(F1367,
            _xlws.FILTER('Supplier Emission'!$G$15:$G$49,
                   ('Supplier Emission'!$D$15:$D$49=H1367) * ('Supplier Emission'!$F$15:$F$49=$E$1157)),
            _xlws.FILTER('Supplier Emission'!$M$15:$M$49,
                   ('Supplier Emission'!$D$15:$D$49=H1367) * ('Supplier Emission'!$F$15:$F$49=$E$1157)),
            ""),
    "")</f>
        <v/>
      </c>
      <c r="N1367" s="311" t="str">
        <f t="array" ref="N1367">IFERROR(
    XLOOKUP(F1367,
            _xlws.FILTER('Supplier Emission'!$G$15:$G$49,
                   ('Supplier Emission'!$D$15:$D$49=H1367) * ('Supplier Emission'!$F$15:$F$49=$E$1157)),
            _xlws.FILTER('Supplier Emission'!$H$15:$H$49,
                   ('Supplier Emission'!$D$15:$D$49=H1367) * ('Supplier Emission'!$F$15:$F$49=$E$1157)),
            ""),
    "")</f>
        <v/>
      </c>
      <c r="O1367" s="311" t="str">
        <f t="array" ref="O1367">XLOOKUP(1,('Emission Factors'!$E$5:$E$488='GHG emissions calculations'!$F1367)*('Emission Factors'!$H$5:$H$488='GHG emissions calculations'!$H1367),INDEX('Emission Factors'!$E$5:$T$488,0,MATCH('GHG emissions calculations'!O$6,'Emission Factors'!$E$5:$T$5,0)),"",0)</f>
        <v/>
      </c>
      <c r="P1367" s="313" t="str">
        <f t="array" ref="P1367">IFERROR(
    INDEX('Emission Factors'!$E$5:$P$488,
          MATCH(1,
                ('Emission Factors'!$E$5:$E$488 = 'GHG emissions calculations'!$F1367) *
                ('Emission Factors'!$H$5:$H$488 = 'GHG emissions calculations'!$H1367),
                0),
          MATCH('GHG emissions calculations'!P$6,'Emission Factors'!$E$5:$P$5,0)),
    "")</f>
        <v/>
      </c>
      <c r="Q1367" s="311" t="str">
        <f t="array" ref="Q1367">IFERROR(
    IF(
        INDEX('Emission Factors'!$E$5:$P$488,
              MATCH(1,
                    ('Emission Factors'!$E$5:$E$488 = 'GHG emissions calculations'!$F1367) *
                    ('Emission Factors'!$H$5:$H$488 = 'GHG emissions calculations'!$H1367),
                    0),
              MATCH('GHG emissions calculations'!Q$6, 'Emission Factors'!$E$5:$P$5, 0)) &lt;&gt; "",
        INDEX('Emission Factors'!$E$5:$P$488,
              MATCH(1,
                    ('Emission Factors'!$E$5:$E$488 = 'GHG emissions calculations'!$F1367) *
                    ('Emission Factors'!$H$5:$H$488 = 'GHG emissions calculations'!$H1367),
                    0),
              MATCH('GHG emissions calculations'!Q$6, 'Emission Factors'!$E$5:$P$5, 0)),
        ""),
    "")</f>
        <v/>
      </c>
      <c r="R1367" s="311" t="str">
        <f t="array" ref="R1367">IFERROR(
    IF(
        INDEX('Emission Factors'!$E$5:$R$488,
              MATCH(1,
                    ('Emission Factors'!$E$5:$E$488 = 'GHG emissions calculations'!$F1367) *
                    ('Emission Factors'!$H$5:$H$488 = 'GHG emissions calculations'!$H1367),
                    0),
              MATCH('GHG emissions calculations'!R$6, 'Emission Factors'!$E$5:$R$5, 0)) &lt;&gt; "",
        INDEX('Emission Factors'!$E$5:$R$488,
              MATCH(1,
                    ('Emission Factors'!$E$5:$E$488 = 'GHG emissions calculations'!$F1367) *
                    ('Emission Factors'!$H$5:$H$488 = 'GHG emissions calculations'!$H1367),
                    0),
              MATCH('GHG emissions calculations'!R$6, 'Emission Factors'!$E$5:$R$5, 0)),
        ""),
    "")</f>
        <v/>
      </c>
      <c r="S1367" s="312">
        <f t="shared" si="2"/>
        <v>0</v>
      </c>
      <c r="T1367" s="23"/>
    </row>
    <row r="1368" ht="15.75" customHeight="1" outlineLevel="1">
      <c r="A1368" s="23"/>
      <c r="B1368" s="71"/>
      <c r="C1368" s="71"/>
      <c r="D1368" s="71"/>
      <c r="E1368" s="314"/>
      <c r="F1368" s="311" t="str">
        <f>Lists!V172</f>
        <v>Polypropylene (PP), any process  - America</v>
      </c>
      <c r="G1368" s="311" t="str">
        <f t="array" ref="G1368">XLOOKUP(1,('Emission Factors'!$E$5:$E$488='GHG emissions calculations'!$F1368)*('Emission Factors'!$H$5:$H$488='GHG emissions calculations'!$H1368),INDEX('Emission Factors'!$E$5:$T$488,0,MATCH('GHG emissions calculations'!G$6,'Emission Factors'!$E$5:$T$5,0)),"",0)</f>
        <v/>
      </c>
      <c r="H1368" s="311" t="s">
        <v>237</v>
      </c>
      <c r="I1368" s="312" t="str">
        <f>IF(
    SUMIFS('Import data'!$L$25:$L$80,
           'Import data'!$J$25:$J$80, F1368,
           'Import data'!$G$25:$G$80, 'GHG emissions calculations'!$H1368,
           'Import data'!$I$25:$I$80,$E$1157) &lt;&gt; 0,
    SUMIFS('Import data'!$L$25:$L$80,
           'Import data'!$J$25:$J$80, F1368,
           'Import data'!$G$25:$G$80, 'GHG emissions calculations'!$H1368,
           'Import data'!$I$25:$I$80,$E$1157),
    ""
)</f>
        <v/>
      </c>
      <c r="J1368" s="311" t="str">
        <f t="array" ref="J1368">IF(
    XLOOKUP(F1368, 'Import data'!$J$26:$J$47, 'Import data'!$M$26:$M$47, "", 0) = "Please add the region-specific supplier emission factor or choose a different region available in the IAEG database.",
    "",
    XLOOKUP(F1368, 'Import data'!$J$26:$J$47, 'Import data'!$M$26:$M$47, "", 0)
)</f>
        <v/>
      </c>
      <c r="K1368" s="311" t="str">
        <f t="array" ref="K1368">IFERROR(
    XLOOKUP(F1368,
            _xlws.FILTER('Supplier Emission'!$G$15:$G$49,
                   ('Supplier Emission'!$D$15:$D$49=H1368) * ('Supplier Emission'!$F$15:$F$49=$E$1157)),
            _xlws.FILTER('Supplier Emission'!$I$15:$I$49,
                   ('Supplier Emission'!$D$15:$D$49=H1368) * ('Supplier Emission'!$F$15:$F$49=$E$1157)),
            ""),
    "")</f>
        <v/>
      </c>
      <c r="L1368" s="311" t="str">
        <f t="array" ref="L1368">IFERROR(
    XLOOKUP(F1368,
            _xlws.FILTER('Supplier Emission'!$G$15:$G$49,
                   ('Supplier Emission'!$D$15:$D$49=H1368) * ('Supplier Emission'!$F$15:$F$49=$E$1157)),
            _xlws.FILTER('Supplier Emission'!$J$15:$J$49,
                   ('Supplier Emission'!$D$15:$D$49=H1368) * ('Supplier Emission'!$F$15:$F$49=$E$1157)),
            ""),
    "")</f>
        <v/>
      </c>
      <c r="M1368" s="311" t="str">
        <f t="array" ref="M1368">IFERROR(
    XLOOKUP(F1368,
            _xlws.FILTER('Supplier Emission'!$G$15:$G$49,
                   ('Supplier Emission'!$D$15:$D$49=H1368) * ('Supplier Emission'!$F$15:$F$49=$E$1157)),
            _xlws.FILTER('Supplier Emission'!$M$15:$M$49,
                   ('Supplier Emission'!$D$15:$D$49=H1368) * ('Supplier Emission'!$F$15:$F$49=$E$1157)),
            ""),
    "")</f>
        <v/>
      </c>
      <c r="N1368" s="311" t="str">
        <f t="array" ref="N1368">IFERROR(
    XLOOKUP(F1368,
            _xlws.FILTER('Supplier Emission'!$G$15:$G$49,
                   ('Supplier Emission'!$D$15:$D$49=H1368) * ('Supplier Emission'!$F$15:$F$49=$E$1157)),
            _xlws.FILTER('Supplier Emission'!$H$15:$H$49,
                   ('Supplier Emission'!$D$15:$D$49=H1368) * ('Supplier Emission'!$F$15:$F$49=$E$1157)),
            ""),
    "")</f>
        <v/>
      </c>
      <c r="O1368" s="311" t="str">
        <f t="array" ref="O1368">XLOOKUP(1,('Emission Factors'!$E$5:$E$488='GHG emissions calculations'!$F1368)*('Emission Factors'!$H$5:$H$488='GHG emissions calculations'!$H1368),INDEX('Emission Factors'!$E$5:$T$488,0,MATCH('GHG emissions calculations'!O$6,'Emission Factors'!$E$5:$T$5,0)),"",0)</f>
        <v/>
      </c>
      <c r="P1368" s="313" t="str">
        <f t="array" ref="P1368">IFERROR(
    INDEX('Emission Factors'!$E$5:$P$488,
          MATCH(1,
                ('Emission Factors'!$E$5:$E$488 = 'GHG emissions calculations'!$F1368) *
                ('Emission Factors'!$H$5:$H$488 = 'GHG emissions calculations'!$H1368),
                0),
          MATCH('GHG emissions calculations'!P$6,'Emission Factors'!$E$5:$P$5,0)),
    "")</f>
        <v/>
      </c>
      <c r="Q1368" s="311" t="str">
        <f t="array" ref="Q1368">IFERROR(
    IF(
        INDEX('Emission Factors'!$E$5:$P$488,
              MATCH(1,
                    ('Emission Factors'!$E$5:$E$488 = 'GHG emissions calculations'!$F1368) *
                    ('Emission Factors'!$H$5:$H$488 = 'GHG emissions calculations'!$H1368),
                    0),
              MATCH('GHG emissions calculations'!Q$6, 'Emission Factors'!$E$5:$P$5, 0)) &lt;&gt; "",
        INDEX('Emission Factors'!$E$5:$P$488,
              MATCH(1,
                    ('Emission Factors'!$E$5:$E$488 = 'GHG emissions calculations'!$F1368) *
                    ('Emission Factors'!$H$5:$H$488 = 'GHG emissions calculations'!$H1368),
                    0),
              MATCH('GHG emissions calculations'!Q$6, 'Emission Factors'!$E$5:$P$5, 0)),
        ""),
    "")</f>
        <v/>
      </c>
      <c r="R1368" s="311" t="str">
        <f t="array" ref="R1368">IFERROR(
    IF(
        INDEX('Emission Factors'!$E$5:$R$488,
              MATCH(1,
                    ('Emission Factors'!$E$5:$E$488 = 'GHG emissions calculations'!$F1368) *
                    ('Emission Factors'!$H$5:$H$488 = 'GHG emissions calculations'!$H1368),
                    0),
              MATCH('GHG emissions calculations'!R$6, 'Emission Factors'!$E$5:$R$5, 0)) &lt;&gt; "",
        INDEX('Emission Factors'!$E$5:$R$488,
              MATCH(1,
                    ('Emission Factors'!$E$5:$E$488 = 'GHG emissions calculations'!$F1368) *
                    ('Emission Factors'!$H$5:$H$488 = 'GHG emissions calculations'!$H1368),
                    0),
              MATCH('GHG emissions calculations'!R$6, 'Emission Factors'!$E$5:$R$5, 0)),
        ""),
    "")</f>
        <v/>
      </c>
      <c r="S1368" s="312">
        <f t="shared" si="2"/>
        <v>0</v>
      </c>
      <c r="T1368" s="23"/>
    </row>
    <row r="1369" ht="15.75" customHeight="1" outlineLevel="1">
      <c r="A1369" s="23"/>
      <c r="B1369" s="71"/>
      <c r="C1369" s="71"/>
      <c r="D1369" s="71"/>
      <c r="E1369" s="314"/>
      <c r="F1369" s="311" t="str">
        <f>Lists!V175</f>
        <v>Polypropylene (PP), any process  - Asia</v>
      </c>
      <c r="G1369" s="311" t="str">
        <f t="array" ref="G1369">XLOOKUP(1,('Emission Factors'!$E$5:$E$488='GHG emissions calculations'!$F1369)*('Emission Factors'!$H$5:$H$488='GHG emissions calculations'!$H1369),INDEX('Emission Factors'!$E$5:$T$488,0,MATCH('GHG emissions calculations'!G$6,'Emission Factors'!$E$5:$T$5,0)),"",0)</f>
        <v/>
      </c>
      <c r="H1369" s="311" t="s">
        <v>237</v>
      </c>
      <c r="I1369" s="312" t="str">
        <f>IF(
    SUMIFS('Import data'!$L$25:$L$80,
           'Import data'!$J$25:$J$80, F1369,
           'Import data'!$G$25:$G$80, 'GHG emissions calculations'!$H1369,
           'Import data'!$I$25:$I$80,$E$1157) &lt;&gt; 0,
    SUMIFS('Import data'!$L$25:$L$80,
           'Import data'!$J$25:$J$80, F1369,
           'Import data'!$G$25:$G$80, 'GHG emissions calculations'!$H1369,
           'Import data'!$I$25:$I$80,$E$1157),
    ""
)</f>
        <v/>
      </c>
      <c r="J1369" s="311" t="str">
        <f t="array" ref="J1369">IF(
    XLOOKUP(F1369, 'Import data'!$J$26:$J$47, 'Import data'!$M$26:$M$47, "", 0) = "Please add the region-specific supplier emission factor or choose a different region available in the IAEG database.",
    "",
    XLOOKUP(F1369, 'Import data'!$J$26:$J$47, 'Import data'!$M$26:$M$47, "", 0)
)</f>
        <v/>
      </c>
      <c r="K1369" s="311" t="str">
        <f t="array" ref="K1369">IFERROR(
    XLOOKUP(F1369,
            _xlws.FILTER('Supplier Emission'!$G$15:$G$49,
                   ('Supplier Emission'!$D$15:$D$49=H1369) * ('Supplier Emission'!$F$15:$F$49=$E$1157)),
            _xlws.FILTER('Supplier Emission'!$I$15:$I$49,
                   ('Supplier Emission'!$D$15:$D$49=H1369) * ('Supplier Emission'!$F$15:$F$49=$E$1157)),
            ""),
    "")</f>
        <v/>
      </c>
      <c r="L1369" s="311" t="str">
        <f t="array" ref="L1369">IFERROR(
    XLOOKUP(F1369,
            _xlws.FILTER('Supplier Emission'!$G$15:$G$49,
                   ('Supplier Emission'!$D$15:$D$49=H1369) * ('Supplier Emission'!$F$15:$F$49=$E$1157)),
            _xlws.FILTER('Supplier Emission'!$J$15:$J$49,
                   ('Supplier Emission'!$D$15:$D$49=H1369) * ('Supplier Emission'!$F$15:$F$49=$E$1157)),
            ""),
    "")</f>
        <v/>
      </c>
      <c r="M1369" s="311" t="str">
        <f t="array" ref="M1369">IFERROR(
    XLOOKUP(F1369,
            _xlws.FILTER('Supplier Emission'!$G$15:$G$49,
                   ('Supplier Emission'!$D$15:$D$49=H1369) * ('Supplier Emission'!$F$15:$F$49=$E$1157)),
            _xlws.FILTER('Supplier Emission'!$M$15:$M$49,
                   ('Supplier Emission'!$D$15:$D$49=H1369) * ('Supplier Emission'!$F$15:$F$49=$E$1157)),
            ""),
    "")</f>
        <v/>
      </c>
      <c r="N1369" s="311" t="str">
        <f t="array" ref="N1369">IFERROR(
    XLOOKUP(F1369,
            _xlws.FILTER('Supplier Emission'!$G$15:$G$49,
                   ('Supplier Emission'!$D$15:$D$49=H1369) * ('Supplier Emission'!$F$15:$F$49=$E$1157)),
            _xlws.FILTER('Supplier Emission'!$H$15:$H$49,
                   ('Supplier Emission'!$D$15:$D$49=H1369) * ('Supplier Emission'!$F$15:$F$49=$E$1157)),
            ""),
    "")</f>
        <v/>
      </c>
      <c r="O1369" s="311" t="str">
        <f t="array" ref="O1369">XLOOKUP(1,('Emission Factors'!$E$5:$E$488='GHG emissions calculations'!$F1369)*('Emission Factors'!$H$5:$H$488='GHG emissions calculations'!$H1369),INDEX('Emission Factors'!$E$5:$T$488,0,MATCH('GHG emissions calculations'!O$6,'Emission Factors'!$E$5:$T$5,0)),"",0)</f>
        <v/>
      </c>
      <c r="P1369" s="313" t="str">
        <f t="array" ref="P1369">IFERROR(
    INDEX('Emission Factors'!$E$5:$P$488,
          MATCH(1,
                ('Emission Factors'!$E$5:$E$488 = 'GHG emissions calculations'!$F1369) *
                ('Emission Factors'!$H$5:$H$488 = 'GHG emissions calculations'!$H1369),
                0),
          MATCH('GHG emissions calculations'!P$6,'Emission Factors'!$E$5:$P$5,0)),
    "")</f>
        <v/>
      </c>
      <c r="Q1369" s="311" t="str">
        <f t="array" ref="Q1369">IFERROR(
    IF(
        INDEX('Emission Factors'!$E$5:$P$488,
              MATCH(1,
                    ('Emission Factors'!$E$5:$E$488 = 'GHG emissions calculations'!$F1369) *
                    ('Emission Factors'!$H$5:$H$488 = 'GHG emissions calculations'!$H1369),
                    0),
              MATCH('GHG emissions calculations'!Q$6, 'Emission Factors'!$E$5:$P$5, 0)) &lt;&gt; "",
        INDEX('Emission Factors'!$E$5:$P$488,
              MATCH(1,
                    ('Emission Factors'!$E$5:$E$488 = 'GHG emissions calculations'!$F1369) *
                    ('Emission Factors'!$H$5:$H$488 = 'GHG emissions calculations'!$H1369),
                    0),
              MATCH('GHG emissions calculations'!Q$6, 'Emission Factors'!$E$5:$P$5, 0)),
        ""),
    "")</f>
        <v/>
      </c>
      <c r="R1369" s="311" t="str">
        <f t="array" ref="R1369">IFERROR(
    IF(
        INDEX('Emission Factors'!$E$5:$R$488,
              MATCH(1,
                    ('Emission Factors'!$E$5:$E$488 = 'GHG emissions calculations'!$F1369) *
                    ('Emission Factors'!$H$5:$H$488 = 'GHG emissions calculations'!$H1369),
                    0),
              MATCH('GHG emissions calculations'!R$6, 'Emission Factors'!$E$5:$R$5, 0)) &lt;&gt; "",
        INDEX('Emission Factors'!$E$5:$R$488,
              MATCH(1,
                    ('Emission Factors'!$E$5:$E$488 = 'GHG emissions calculations'!$F1369) *
                    ('Emission Factors'!$H$5:$H$488 = 'GHG emissions calculations'!$H1369),
                    0),
              MATCH('GHG emissions calculations'!R$6, 'Emission Factors'!$E$5:$R$5, 0)),
        ""),
    "")</f>
        <v/>
      </c>
      <c r="S1369" s="312">
        <f t="shared" si="2"/>
        <v>0</v>
      </c>
      <c r="T1369" s="23"/>
    </row>
    <row r="1370" ht="15.75" customHeight="1" outlineLevel="1">
      <c r="A1370" s="23"/>
      <c r="B1370" s="71"/>
      <c r="C1370" s="71"/>
      <c r="D1370" s="71"/>
      <c r="E1370" s="314"/>
      <c r="F1370" s="311" t="str">
        <f>Lists!V173</f>
        <v>Polypropylene (PP), any process  - Europe</v>
      </c>
      <c r="G1370" s="311">
        <f t="array" ref="G1370">XLOOKUP(1,('Emission Factors'!$E$5:$E$488='GHG emissions calculations'!$F1370)*('Emission Factors'!$H$5:$H$488='GHG emissions calculations'!$H1370),INDEX('Emission Factors'!$E$5:$T$488,0,MATCH('GHG emissions calculations'!G$6,'Emission Factors'!$E$5:$T$5,0)),"",0)</f>
        <v>3</v>
      </c>
      <c r="H1370" s="311" t="s">
        <v>237</v>
      </c>
      <c r="I1370" s="312" t="str">
        <f>IF(
    SUMIFS('Import data'!$L$25:$L$80,
           'Import data'!$J$25:$J$80, F1370,
           'Import data'!$G$25:$G$80, 'GHG emissions calculations'!$H1370,
           'Import data'!$I$25:$I$80,$E$1157) &lt;&gt; 0,
    SUMIFS('Import data'!$L$25:$L$80,
           'Import data'!$J$25:$J$80, F1370,
           'Import data'!$G$25:$G$80, 'GHG emissions calculations'!$H1370,
           'Import data'!$I$25:$I$80,$E$1157),
    ""
)</f>
        <v/>
      </c>
      <c r="J1370" s="311" t="str">
        <f t="array" ref="J1370">IF(
    XLOOKUP(F1370, 'Import data'!$J$26:$J$47, 'Import data'!$M$26:$M$47, "", 0) = "Please add the region-specific supplier emission factor or choose a different region available in the IAEG database.",
    "",
    XLOOKUP(F1370, 'Import data'!$J$26:$J$47, 'Import data'!$M$26:$M$47, "", 0)
)</f>
        <v/>
      </c>
      <c r="K1370" s="311" t="str">
        <f t="array" ref="K1370">IFERROR(
    XLOOKUP(F1370,
            _xlws.FILTER('Supplier Emission'!$G$15:$G$49,
                   ('Supplier Emission'!$D$15:$D$49=H1370) * ('Supplier Emission'!$F$15:$F$49=$E$1157)),
            _xlws.FILTER('Supplier Emission'!$I$15:$I$49,
                   ('Supplier Emission'!$D$15:$D$49=H1370) * ('Supplier Emission'!$F$15:$F$49=$E$1157)),
            ""),
    "")</f>
        <v/>
      </c>
      <c r="L1370" s="311" t="str">
        <f t="array" ref="L1370">IFERROR(
    XLOOKUP(F1370,
            _xlws.FILTER('Supplier Emission'!$G$15:$G$49,
                   ('Supplier Emission'!$D$15:$D$49=H1370) * ('Supplier Emission'!$F$15:$F$49=$E$1157)),
            _xlws.FILTER('Supplier Emission'!$J$15:$J$49,
                   ('Supplier Emission'!$D$15:$D$49=H1370) * ('Supplier Emission'!$F$15:$F$49=$E$1157)),
            ""),
    "")</f>
        <v/>
      </c>
      <c r="M1370" s="311" t="str">
        <f t="array" ref="M1370">IFERROR(
    XLOOKUP(F1370,
            _xlws.FILTER('Supplier Emission'!$G$15:$G$49,
                   ('Supplier Emission'!$D$15:$D$49=H1370) * ('Supplier Emission'!$F$15:$F$49=$E$1157)),
            _xlws.FILTER('Supplier Emission'!$M$15:$M$49,
                   ('Supplier Emission'!$D$15:$D$49=H1370) * ('Supplier Emission'!$F$15:$F$49=$E$1157)),
            ""),
    "")</f>
        <v/>
      </c>
      <c r="N1370" s="311" t="str">
        <f t="array" ref="N1370">IFERROR(
    XLOOKUP(F1370,
            _xlws.FILTER('Supplier Emission'!$G$15:$G$49,
                   ('Supplier Emission'!$D$15:$D$49=H1370) * ('Supplier Emission'!$F$15:$F$49=$E$1157)),
            _xlws.FILTER('Supplier Emission'!$H$15:$H$49,
                   ('Supplier Emission'!$D$15:$D$49=H1370) * ('Supplier Emission'!$F$15:$F$49=$E$1157)),
            ""),
    "")</f>
        <v/>
      </c>
      <c r="O1370" s="311" t="str">
        <f t="array" ref="O1370">XLOOKUP(1,('Emission Factors'!$E$5:$E$488='GHG emissions calculations'!$F1370)*('Emission Factors'!$H$5:$H$488='GHG emissions calculations'!$H1370),INDEX('Emission Factors'!$E$5:$T$488,0,MATCH('GHG emissions calculations'!O$6,'Emission Factors'!$E$5:$T$5,0)),"",0)</f>
        <v>Polypropylene plastic profile with glass fiber components (elastic plastic profiles)</v>
      </c>
      <c r="P1370" s="313">
        <f t="array" ref="P1370">IFERROR(
    INDEX('Emission Factors'!$E$5:$P$488,
          MATCH(1,
                ('Emission Factors'!$E$5:$E$488 = 'GHG emissions calculations'!$F1370) *
                ('Emission Factors'!$H$5:$H$488 = 'GHG emissions calculations'!$H1370),
                0),
          MATCH('GHG emissions calculations'!P$6,'Emission Factors'!$E$5:$P$5,0)),
    "")</f>
        <v>2.7</v>
      </c>
      <c r="Q1370" s="311" t="str">
        <f t="array" ref="Q1370">IFERROR(
    IF(
        INDEX('Emission Factors'!$E$5:$P$488,
              MATCH(1,
                    ('Emission Factors'!$E$5:$E$488 = 'GHG emissions calculations'!$F1370) *
                    ('Emission Factors'!$H$5:$H$488 = 'GHG emissions calculations'!$H1370),
                    0),
              MATCH('GHG emissions calculations'!Q$6, 'Emission Factors'!$E$5:$P$5, 0)) &lt;&gt; "",
        INDEX('Emission Factors'!$E$5:$P$488,
              MATCH(1,
                    ('Emission Factors'!$E$5:$E$488 = 'GHG emissions calculations'!$F1370) *
                    ('Emission Factors'!$H$5:$H$488 = 'GHG emissions calculations'!$H1370),
                    0),
              MATCH('GHG emissions calculations'!Q$6, 'Emission Factors'!$E$5:$P$5, 0)),
        ""),
    "")</f>
        <v>kgCO2e/kg</v>
      </c>
      <c r="R1370" s="311" t="str">
        <f t="array" ref="R1370">IFERROR(
    IF(
        INDEX('Emission Factors'!$E$5:$R$488,
              MATCH(1,
                    ('Emission Factors'!$E$5:$E$488 = 'GHG emissions calculations'!$F1370) *
                    ('Emission Factors'!$H$5:$H$488 = 'GHG emissions calculations'!$H1370),
                    0),
              MATCH('GHG emissions calculations'!R$6, 'Emission Factors'!$E$5:$R$5, 0)) &lt;&gt; "",
        INDEX('Emission Factors'!$E$5:$R$488,
              MATCH(1,
                    ('Emission Factors'!$E$5:$E$488 = 'GHG emissions calculations'!$F1370) *
                    ('Emission Factors'!$H$5:$H$488 = 'GHG emissions calculations'!$H1370),
                    0),
              MATCH('GHG emissions calculations'!R$6, 'Emission Factors'!$E$5:$R$5, 0)),
        ""),
    "")</f>
        <v>Europe</v>
      </c>
      <c r="S1370" s="312">
        <f t="shared" si="2"/>
        <v>0</v>
      </c>
      <c r="T1370" s="23"/>
    </row>
    <row r="1371" ht="15.75" customHeight="1" outlineLevel="1">
      <c r="A1371" s="23"/>
      <c r="B1371" s="71"/>
      <c r="C1371" s="71"/>
      <c r="D1371" s="71"/>
      <c r="E1371" s="314"/>
      <c r="F1371" s="311" t="str">
        <f>Lists!V178</f>
        <v>Polypropylene (PP), any process  - Global or unspecified region</v>
      </c>
      <c r="G1371" s="311" t="str">
        <f t="array" ref="G1371">XLOOKUP(1,('Emission Factors'!$E$5:$E$488='GHG emissions calculations'!$F1371)*('Emission Factors'!$H$5:$H$488='GHG emissions calculations'!$H1371),INDEX('Emission Factors'!$E$5:$T$488,0,MATCH('GHG emissions calculations'!G$6,'Emission Factors'!$E$5:$T$5,0)),"",0)</f>
        <v/>
      </c>
      <c r="H1371" s="311" t="s">
        <v>237</v>
      </c>
      <c r="I1371" s="312" t="str">
        <f>IF(
    SUMIFS('Import data'!$L$25:$L$80,
           'Import data'!$J$25:$J$80, F1371,
           'Import data'!$G$25:$G$80, 'GHG emissions calculations'!$H1371,
           'Import data'!$I$25:$I$80,$E$1157) &lt;&gt; 0,
    SUMIFS('Import data'!$L$25:$L$80,
           'Import data'!$J$25:$J$80, F1371,
           'Import data'!$G$25:$G$80, 'GHG emissions calculations'!$H1371,
           'Import data'!$I$25:$I$80,$E$1157),
    ""
)</f>
        <v/>
      </c>
      <c r="J1371" s="311" t="str">
        <f t="array" ref="J1371">IF(
    XLOOKUP(F1371, 'Import data'!$J$26:$J$47, 'Import data'!$M$26:$M$47, "", 0) = "Please add the region-specific supplier emission factor or choose a different region available in the IAEG database.",
    "",
    XLOOKUP(F1371, 'Import data'!$J$26:$J$47, 'Import data'!$M$26:$M$47, "", 0)
)</f>
        <v/>
      </c>
      <c r="K1371" s="311" t="str">
        <f t="array" ref="K1371">IFERROR(
    XLOOKUP(F1371,
            _xlws.FILTER('Supplier Emission'!$G$15:$G$49,
                   ('Supplier Emission'!$D$15:$D$49=H1371) * ('Supplier Emission'!$F$15:$F$49=$E$1157)),
            _xlws.FILTER('Supplier Emission'!$I$15:$I$49,
                   ('Supplier Emission'!$D$15:$D$49=H1371) * ('Supplier Emission'!$F$15:$F$49=$E$1157)),
            ""),
    "")</f>
        <v/>
      </c>
      <c r="L1371" s="311" t="str">
        <f t="array" ref="L1371">IFERROR(
    XLOOKUP(F1371,
            _xlws.FILTER('Supplier Emission'!$G$15:$G$49,
                   ('Supplier Emission'!$D$15:$D$49=H1371) * ('Supplier Emission'!$F$15:$F$49=$E$1157)),
            _xlws.FILTER('Supplier Emission'!$J$15:$J$49,
                   ('Supplier Emission'!$D$15:$D$49=H1371) * ('Supplier Emission'!$F$15:$F$49=$E$1157)),
            ""),
    "")</f>
        <v/>
      </c>
      <c r="M1371" s="311" t="str">
        <f t="array" ref="M1371">IFERROR(
    XLOOKUP(F1371,
            _xlws.FILTER('Supplier Emission'!$G$15:$G$49,
                   ('Supplier Emission'!$D$15:$D$49=H1371) * ('Supplier Emission'!$F$15:$F$49=$E$1157)),
            _xlws.FILTER('Supplier Emission'!$M$15:$M$49,
                   ('Supplier Emission'!$D$15:$D$49=H1371) * ('Supplier Emission'!$F$15:$F$49=$E$1157)),
            ""),
    "")</f>
        <v/>
      </c>
      <c r="N1371" s="311" t="str">
        <f t="array" ref="N1371">IFERROR(
    XLOOKUP(F1371,
            _xlws.FILTER('Supplier Emission'!$G$15:$G$49,
                   ('Supplier Emission'!$D$15:$D$49=H1371) * ('Supplier Emission'!$F$15:$F$49=$E$1157)),
            _xlws.FILTER('Supplier Emission'!$H$15:$H$49,
                   ('Supplier Emission'!$D$15:$D$49=H1371) * ('Supplier Emission'!$F$15:$F$49=$E$1157)),
            ""),
    "")</f>
        <v/>
      </c>
      <c r="O1371" s="311" t="str">
        <f t="array" ref="O1371">XLOOKUP(1,('Emission Factors'!$E$5:$E$488='GHG emissions calculations'!$F1371)*('Emission Factors'!$H$5:$H$488='GHG emissions calculations'!$H1371),INDEX('Emission Factors'!$E$5:$T$488,0,MATCH('GHG emissions calculations'!O$6,'Emission Factors'!$E$5:$T$5,0)),"",0)</f>
        <v/>
      </c>
      <c r="P1371" s="313" t="str">
        <f t="array" ref="P1371">IFERROR(
    INDEX('Emission Factors'!$E$5:$P$488,
          MATCH(1,
                ('Emission Factors'!$E$5:$E$488 = 'GHG emissions calculations'!$F1371) *
                ('Emission Factors'!$H$5:$H$488 = 'GHG emissions calculations'!$H1371),
                0),
          MATCH('GHG emissions calculations'!P$6,'Emission Factors'!$E$5:$P$5,0)),
    "")</f>
        <v/>
      </c>
      <c r="Q1371" s="311" t="str">
        <f t="array" ref="Q1371">IFERROR(
    IF(
        INDEX('Emission Factors'!$E$5:$P$488,
              MATCH(1,
                    ('Emission Factors'!$E$5:$E$488 = 'GHG emissions calculations'!$F1371) *
                    ('Emission Factors'!$H$5:$H$488 = 'GHG emissions calculations'!$H1371),
                    0),
              MATCH('GHG emissions calculations'!Q$6, 'Emission Factors'!$E$5:$P$5, 0)) &lt;&gt; "",
        INDEX('Emission Factors'!$E$5:$P$488,
              MATCH(1,
                    ('Emission Factors'!$E$5:$E$488 = 'GHG emissions calculations'!$F1371) *
                    ('Emission Factors'!$H$5:$H$488 = 'GHG emissions calculations'!$H1371),
                    0),
              MATCH('GHG emissions calculations'!Q$6, 'Emission Factors'!$E$5:$P$5, 0)),
        ""),
    "")</f>
        <v/>
      </c>
      <c r="R1371" s="311" t="str">
        <f t="array" ref="R1371">IFERROR(
    IF(
        INDEX('Emission Factors'!$E$5:$R$488,
              MATCH(1,
                    ('Emission Factors'!$E$5:$E$488 = 'GHG emissions calculations'!$F1371) *
                    ('Emission Factors'!$H$5:$H$488 = 'GHG emissions calculations'!$H1371),
                    0),
              MATCH('GHG emissions calculations'!R$6, 'Emission Factors'!$E$5:$R$5, 0)) &lt;&gt; "",
        INDEX('Emission Factors'!$E$5:$R$488,
              MATCH(1,
                    ('Emission Factors'!$E$5:$E$488 = 'GHG emissions calculations'!$F1371) *
                    ('Emission Factors'!$H$5:$H$488 = 'GHG emissions calculations'!$H1371),
                    0),
              MATCH('GHG emissions calculations'!R$6, 'Emission Factors'!$E$5:$R$5, 0)),
        ""),
    "")</f>
        <v/>
      </c>
      <c r="S1371" s="312">
        <f t="shared" si="2"/>
        <v>0</v>
      </c>
      <c r="T1371" s="23"/>
    </row>
    <row r="1372" ht="15.75" customHeight="1" outlineLevel="1">
      <c r="A1372" s="23"/>
      <c r="B1372" s="71"/>
      <c r="C1372" s="71"/>
      <c r="D1372" s="71"/>
      <c r="E1372" s="314"/>
      <c r="F1372" s="311" t="str">
        <f>Lists!V177</f>
        <v>Polypropylene (PP), any process  - Middle East</v>
      </c>
      <c r="G1372" s="311" t="str">
        <f t="array" ref="G1372">XLOOKUP(1,('Emission Factors'!$E$5:$E$488='GHG emissions calculations'!$F1372)*('Emission Factors'!$H$5:$H$488='GHG emissions calculations'!$H1372),INDEX('Emission Factors'!$E$5:$T$488,0,MATCH('GHG emissions calculations'!G$6,'Emission Factors'!$E$5:$T$5,0)),"",0)</f>
        <v/>
      </c>
      <c r="H1372" s="311" t="s">
        <v>237</v>
      </c>
      <c r="I1372" s="312" t="str">
        <f>IF(
    SUMIFS('Import data'!$L$25:$L$80,
           'Import data'!$J$25:$J$80, F1372,
           'Import data'!$G$25:$G$80, 'GHG emissions calculations'!$H1372,
           'Import data'!$I$25:$I$80,$E$1157) &lt;&gt; 0,
    SUMIFS('Import data'!$L$25:$L$80,
           'Import data'!$J$25:$J$80, F1372,
           'Import data'!$G$25:$G$80, 'GHG emissions calculations'!$H1372,
           'Import data'!$I$25:$I$80,$E$1157),
    ""
)</f>
        <v/>
      </c>
      <c r="J1372" s="311" t="str">
        <f t="array" ref="J1372">IF(
    XLOOKUP(F1372, 'Import data'!$J$26:$J$47, 'Import data'!$M$26:$M$47, "", 0) = "Please add the region-specific supplier emission factor or choose a different region available in the IAEG database.",
    "",
    XLOOKUP(F1372, 'Import data'!$J$26:$J$47, 'Import data'!$M$26:$M$47, "", 0)
)</f>
        <v/>
      </c>
      <c r="K1372" s="311" t="str">
        <f t="array" ref="K1372">IFERROR(
    XLOOKUP(F1372,
            _xlws.FILTER('Supplier Emission'!$G$15:$G$49,
                   ('Supplier Emission'!$D$15:$D$49=H1372) * ('Supplier Emission'!$F$15:$F$49=$E$1157)),
            _xlws.FILTER('Supplier Emission'!$I$15:$I$49,
                   ('Supplier Emission'!$D$15:$D$49=H1372) * ('Supplier Emission'!$F$15:$F$49=$E$1157)),
            ""),
    "")</f>
        <v/>
      </c>
      <c r="L1372" s="311" t="str">
        <f t="array" ref="L1372">IFERROR(
    XLOOKUP(F1372,
            _xlws.FILTER('Supplier Emission'!$G$15:$G$49,
                   ('Supplier Emission'!$D$15:$D$49=H1372) * ('Supplier Emission'!$F$15:$F$49=$E$1157)),
            _xlws.FILTER('Supplier Emission'!$J$15:$J$49,
                   ('Supplier Emission'!$D$15:$D$49=H1372) * ('Supplier Emission'!$F$15:$F$49=$E$1157)),
            ""),
    "")</f>
        <v/>
      </c>
      <c r="M1372" s="311" t="str">
        <f t="array" ref="M1372">IFERROR(
    XLOOKUP(F1372,
            _xlws.FILTER('Supplier Emission'!$G$15:$G$49,
                   ('Supplier Emission'!$D$15:$D$49=H1372) * ('Supplier Emission'!$F$15:$F$49=$E$1157)),
            _xlws.FILTER('Supplier Emission'!$M$15:$M$49,
                   ('Supplier Emission'!$D$15:$D$49=H1372) * ('Supplier Emission'!$F$15:$F$49=$E$1157)),
            ""),
    "")</f>
        <v/>
      </c>
      <c r="N1372" s="311" t="str">
        <f t="array" ref="N1372">IFERROR(
    XLOOKUP(F1372,
            _xlws.FILTER('Supplier Emission'!$G$15:$G$49,
                   ('Supplier Emission'!$D$15:$D$49=H1372) * ('Supplier Emission'!$F$15:$F$49=$E$1157)),
            _xlws.FILTER('Supplier Emission'!$H$15:$H$49,
                   ('Supplier Emission'!$D$15:$D$49=H1372) * ('Supplier Emission'!$F$15:$F$49=$E$1157)),
            ""),
    "")</f>
        <v/>
      </c>
      <c r="O1372" s="311" t="str">
        <f t="array" ref="O1372">XLOOKUP(1,('Emission Factors'!$E$5:$E$488='GHG emissions calculations'!$F1372)*('Emission Factors'!$H$5:$H$488='GHG emissions calculations'!$H1372),INDEX('Emission Factors'!$E$5:$T$488,0,MATCH('GHG emissions calculations'!O$6,'Emission Factors'!$E$5:$T$5,0)),"",0)</f>
        <v/>
      </c>
      <c r="P1372" s="313" t="str">
        <f t="array" ref="P1372">IFERROR(
    INDEX('Emission Factors'!$E$5:$P$488,
          MATCH(1,
                ('Emission Factors'!$E$5:$E$488 = 'GHG emissions calculations'!$F1372) *
                ('Emission Factors'!$H$5:$H$488 = 'GHG emissions calculations'!$H1372),
                0),
          MATCH('GHG emissions calculations'!P$6,'Emission Factors'!$E$5:$P$5,0)),
    "")</f>
        <v/>
      </c>
      <c r="Q1372" s="311" t="str">
        <f t="array" ref="Q1372">IFERROR(
    IF(
        INDEX('Emission Factors'!$E$5:$P$488,
              MATCH(1,
                    ('Emission Factors'!$E$5:$E$488 = 'GHG emissions calculations'!$F1372) *
                    ('Emission Factors'!$H$5:$H$488 = 'GHG emissions calculations'!$H1372),
                    0),
              MATCH('GHG emissions calculations'!Q$6, 'Emission Factors'!$E$5:$P$5, 0)) &lt;&gt; "",
        INDEX('Emission Factors'!$E$5:$P$488,
              MATCH(1,
                    ('Emission Factors'!$E$5:$E$488 = 'GHG emissions calculations'!$F1372) *
                    ('Emission Factors'!$H$5:$H$488 = 'GHG emissions calculations'!$H1372),
                    0),
              MATCH('GHG emissions calculations'!Q$6, 'Emission Factors'!$E$5:$P$5, 0)),
        ""),
    "")</f>
        <v/>
      </c>
      <c r="R1372" s="311" t="str">
        <f t="array" ref="R1372">IFERROR(
    IF(
        INDEX('Emission Factors'!$E$5:$R$488,
              MATCH(1,
                    ('Emission Factors'!$E$5:$E$488 = 'GHG emissions calculations'!$F1372) *
                    ('Emission Factors'!$H$5:$H$488 = 'GHG emissions calculations'!$H1372),
                    0),
              MATCH('GHG emissions calculations'!R$6, 'Emission Factors'!$E$5:$R$5, 0)) &lt;&gt; "",
        INDEX('Emission Factors'!$E$5:$R$488,
              MATCH(1,
                    ('Emission Factors'!$E$5:$E$488 = 'GHG emissions calculations'!$F1372) *
                    ('Emission Factors'!$H$5:$H$488 = 'GHG emissions calculations'!$H1372),
                    0),
              MATCH('GHG emissions calculations'!R$6, 'Emission Factors'!$E$5:$R$5, 0)),
        ""),
    "")</f>
        <v/>
      </c>
      <c r="S1372" s="312">
        <f t="shared" si="2"/>
        <v>0</v>
      </c>
      <c r="T1372" s="23"/>
    </row>
    <row r="1373" ht="15.75" customHeight="1" outlineLevel="1">
      <c r="A1373" s="23"/>
      <c r="B1373" s="71"/>
      <c r="C1373" s="71"/>
      <c r="D1373" s="71"/>
      <c r="E1373" s="314"/>
      <c r="F1373" s="311" t="str">
        <f>Lists!V176</f>
        <v>Polypropylene (PP), any process  - Oceania</v>
      </c>
      <c r="G1373" s="311" t="str">
        <f t="array" ref="G1373">XLOOKUP(1,('Emission Factors'!$E$5:$E$488='GHG emissions calculations'!$F1373)*('Emission Factors'!$H$5:$H$488='GHG emissions calculations'!$H1373),INDEX('Emission Factors'!$E$5:$T$488,0,MATCH('GHG emissions calculations'!G$6,'Emission Factors'!$E$5:$T$5,0)),"",0)</f>
        <v/>
      </c>
      <c r="H1373" s="311" t="s">
        <v>237</v>
      </c>
      <c r="I1373" s="312" t="str">
        <f>IF(
    SUMIFS('Import data'!$L$25:$L$80,
           'Import data'!$J$25:$J$80, F1373,
           'Import data'!$G$25:$G$80, 'GHG emissions calculations'!$H1373,
           'Import data'!$I$25:$I$80,$E$1157) &lt;&gt; 0,
    SUMIFS('Import data'!$L$25:$L$80,
           'Import data'!$J$25:$J$80, F1373,
           'Import data'!$G$25:$G$80, 'GHG emissions calculations'!$H1373,
           'Import data'!$I$25:$I$80,$E$1157),
    ""
)</f>
        <v/>
      </c>
      <c r="J1373" s="311" t="str">
        <f t="array" ref="J1373">IF(
    XLOOKUP(F1373, 'Import data'!$J$26:$J$47, 'Import data'!$M$26:$M$47, "", 0) = "Please add the region-specific supplier emission factor or choose a different region available in the IAEG database.",
    "",
    XLOOKUP(F1373, 'Import data'!$J$26:$J$47, 'Import data'!$M$26:$M$47, "", 0)
)</f>
        <v/>
      </c>
      <c r="K1373" s="311" t="str">
        <f t="array" ref="K1373">IFERROR(
    XLOOKUP(F1373,
            _xlws.FILTER('Supplier Emission'!$G$15:$G$49,
                   ('Supplier Emission'!$D$15:$D$49=H1373) * ('Supplier Emission'!$F$15:$F$49=$E$1157)),
            _xlws.FILTER('Supplier Emission'!$I$15:$I$49,
                   ('Supplier Emission'!$D$15:$D$49=H1373) * ('Supplier Emission'!$F$15:$F$49=$E$1157)),
            ""),
    "")</f>
        <v/>
      </c>
      <c r="L1373" s="311" t="str">
        <f t="array" ref="L1373">IFERROR(
    XLOOKUP(F1373,
            _xlws.FILTER('Supplier Emission'!$G$15:$G$49,
                   ('Supplier Emission'!$D$15:$D$49=H1373) * ('Supplier Emission'!$F$15:$F$49=$E$1157)),
            _xlws.FILTER('Supplier Emission'!$J$15:$J$49,
                   ('Supplier Emission'!$D$15:$D$49=H1373) * ('Supplier Emission'!$F$15:$F$49=$E$1157)),
            ""),
    "")</f>
        <v/>
      </c>
      <c r="M1373" s="311" t="str">
        <f t="array" ref="M1373">IFERROR(
    XLOOKUP(F1373,
            _xlws.FILTER('Supplier Emission'!$G$15:$G$49,
                   ('Supplier Emission'!$D$15:$D$49=H1373) * ('Supplier Emission'!$F$15:$F$49=$E$1157)),
            _xlws.FILTER('Supplier Emission'!$M$15:$M$49,
                   ('Supplier Emission'!$D$15:$D$49=H1373) * ('Supplier Emission'!$F$15:$F$49=$E$1157)),
            ""),
    "")</f>
        <v/>
      </c>
      <c r="N1373" s="311" t="str">
        <f t="array" ref="N1373">IFERROR(
    XLOOKUP(F1373,
            _xlws.FILTER('Supplier Emission'!$G$15:$G$49,
                   ('Supplier Emission'!$D$15:$D$49=H1373) * ('Supplier Emission'!$F$15:$F$49=$E$1157)),
            _xlws.FILTER('Supplier Emission'!$H$15:$H$49,
                   ('Supplier Emission'!$D$15:$D$49=H1373) * ('Supplier Emission'!$F$15:$F$49=$E$1157)),
            ""),
    "")</f>
        <v/>
      </c>
      <c r="O1373" s="311" t="str">
        <f t="array" ref="O1373">XLOOKUP(1,('Emission Factors'!$E$5:$E$488='GHG emissions calculations'!$F1373)*('Emission Factors'!$H$5:$H$488='GHG emissions calculations'!$H1373),INDEX('Emission Factors'!$E$5:$T$488,0,MATCH('GHG emissions calculations'!O$6,'Emission Factors'!$E$5:$T$5,0)),"",0)</f>
        <v/>
      </c>
      <c r="P1373" s="313" t="str">
        <f t="array" ref="P1373">IFERROR(
    INDEX('Emission Factors'!$E$5:$P$488,
          MATCH(1,
                ('Emission Factors'!$E$5:$E$488 = 'GHG emissions calculations'!$F1373) *
                ('Emission Factors'!$H$5:$H$488 = 'GHG emissions calculations'!$H1373),
                0),
          MATCH('GHG emissions calculations'!P$6,'Emission Factors'!$E$5:$P$5,0)),
    "")</f>
        <v/>
      </c>
      <c r="Q1373" s="311" t="str">
        <f t="array" ref="Q1373">IFERROR(
    IF(
        INDEX('Emission Factors'!$E$5:$P$488,
              MATCH(1,
                    ('Emission Factors'!$E$5:$E$488 = 'GHG emissions calculations'!$F1373) *
                    ('Emission Factors'!$H$5:$H$488 = 'GHG emissions calculations'!$H1373),
                    0),
              MATCH('GHG emissions calculations'!Q$6, 'Emission Factors'!$E$5:$P$5, 0)) &lt;&gt; "",
        INDEX('Emission Factors'!$E$5:$P$488,
              MATCH(1,
                    ('Emission Factors'!$E$5:$E$488 = 'GHG emissions calculations'!$F1373) *
                    ('Emission Factors'!$H$5:$H$488 = 'GHG emissions calculations'!$H1373),
                    0),
              MATCH('GHG emissions calculations'!Q$6, 'Emission Factors'!$E$5:$P$5, 0)),
        ""),
    "")</f>
        <v/>
      </c>
      <c r="R1373" s="311" t="str">
        <f t="array" ref="R1373">IFERROR(
    IF(
        INDEX('Emission Factors'!$E$5:$R$488,
              MATCH(1,
                    ('Emission Factors'!$E$5:$E$488 = 'GHG emissions calculations'!$F1373) *
                    ('Emission Factors'!$H$5:$H$488 = 'GHG emissions calculations'!$H1373),
                    0),
              MATCH('GHG emissions calculations'!R$6, 'Emission Factors'!$E$5:$R$5, 0)) &lt;&gt; "",
        INDEX('Emission Factors'!$E$5:$R$488,
              MATCH(1,
                    ('Emission Factors'!$E$5:$E$488 = 'GHG emissions calculations'!$F1373) *
                    ('Emission Factors'!$H$5:$H$488 = 'GHG emissions calculations'!$H1373),
                    0),
              MATCH('GHG emissions calculations'!R$6, 'Emission Factors'!$E$5:$R$5, 0)),
        ""),
    "")</f>
        <v/>
      </c>
      <c r="S1373" s="312">
        <f t="shared" si="2"/>
        <v>0</v>
      </c>
      <c r="T1373" s="23"/>
    </row>
    <row r="1374" ht="15.75" customHeight="1" outlineLevel="1">
      <c r="A1374" s="23"/>
      <c r="B1374" s="71"/>
      <c r="C1374" s="71"/>
      <c r="D1374" s="71"/>
      <c r="E1374" s="314"/>
      <c r="F1374" s="311" t="str">
        <f>Lists!V181</f>
        <v>Polystyrene (PS), any process  - Africa</v>
      </c>
      <c r="G1374" s="311" t="str">
        <f t="array" ref="G1374">XLOOKUP(1,('Emission Factors'!$E$5:$E$488='GHG emissions calculations'!$F1374)*('Emission Factors'!$H$5:$H$488='GHG emissions calculations'!$H1374),INDEX('Emission Factors'!$E$5:$T$488,0,MATCH('GHG emissions calculations'!G$6,'Emission Factors'!$E$5:$T$5,0)),"",0)</f>
        <v/>
      </c>
      <c r="H1374" s="311" t="s">
        <v>237</v>
      </c>
      <c r="I1374" s="312" t="str">
        <f>IF(
    SUMIFS('Import data'!$L$25:$L$80,
           'Import data'!$J$25:$J$80, F1374,
           'Import data'!$G$25:$G$80, 'GHG emissions calculations'!$H1374,
           'Import data'!$I$25:$I$80,$E$1157) &lt;&gt; 0,
    SUMIFS('Import data'!$L$25:$L$80,
           'Import data'!$J$25:$J$80, F1374,
           'Import data'!$G$25:$G$80, 'GHG emissions calculations'!$H1374,
           'Import data'!$I$25:$I$80,$E$1157),
    ""
)</f>
        <v/>
      </c>
      <c r="J1374" s="311" t="str">
        <f t="array" ref="J1374">IF(
    XLOOKUP(F1374, 'Import data'!$J$26:$J$47, 'Import data'!$M$26:$M$47, "", 0) = "Please add the region-specific supplier emission factor or choose a different region available in the IAEG database.",
    "",
    XLOOKUP(F1374, 'Import data'!$J$26:$J$47, 'Import data'!$M$26:$M$47, "", 0)
)</f>
        <v/>
      </c>
      <c r="K1374" s="311" t="str">
        <f t="array" ref="K1374">IFERROR(
    XLOOKUP(F1374,
            _xlws.FILTER('Supplier Emission'!$G$15:$G$49,
                   ('Supplier Emission'!$D$15:$D$49=H1374) * ('Supplier Emission'!$F$15:$F$49=$E$1157)),
            _xlws.FILTER('Supplier Emission'!$I$15:$I$49,
                   ('Supplier Emission'!$D$15:$D$49=H1374) * ('Supplier Emission'!$F$15:$F$49=$E$1157)),
            ""),
    "")</f>
        <v/>
      </c>
      <c r="L1374" s="311" t="str">
        <f t="array" ref="L1374">IFERROR(
    XLOOKUP(F1374,
            _xlws.FILTER('Supplier Emission'!$G$15:$G$49,
                   ('Supplier Emission'!$D$15:$D$49=H1374) * ('Supplier Emission'!$F$15:$F$49=$E$1157)),
            _xlws.FILTER('Supplier Emission'!$J$15:$J$49,
                   ('Supplier Emission'!$D$15:$D$49=H1374) * ('Supplier Emission'!$F$15:$F$49=$E$1157)),
            ""),
    "")</f>
        <v/>
      </c>
      <c r="M1374" s="311" t="str">
        <f t="array" ref="M1374">IFERROR(
    XLOOKUP(F1374,
            _xlws.FILTER('Supplier Emission'!$G$15:$G$49,
                   ('Supplier Emission'!$D$15:$D$49=H1374) * ('Supplier Emission'!$F$15:$F$49=$E$1157)),
            _xlws.FILTER('Supplier Emission'!$M$15:$M$49,
                   ('Supplier Emission'!$D$15:$D$49=H1374) * ('Supplier Emission'!$F$15:$F$49=$E$1157)),
            ""),
    "")</f>
        <v/>
      </c>
      <c r="N1374" s="311" t="str">
        <f t="array" ref="N1374">IFERROR(
    XLOOKUP(F1374,
            _xlws.FILTER('Supplier Emission'!$G$15:$G$49,
                   ('Supplier Emission'!$D$15:$D$49=H1374) * ('Supplier Emission'!$F$15:$F$49=$E$1157)),
            _xlws.FILTER('Supplier Emission'!$H$15:$H$49,
                   ('Supplier Emission'!$D$15:$D$49=H1374) * ('Supplier Emission'!$F$15:$F$49=$E$1157)),
            ""),
    "")</f>
        <v/>
      </c>
      <c r="O1374" s="311" t="str">
        <f t="array" ref="O1374">XLOOKUP(1,('Emission Factors'!$E$5:$E$488='GHG emissions calculations'!$F1374)*('Emission Factors'!$H$5:$H$488='GHG emissions calculations'!$H1374),INDEX('Emission Factors'!$E$5:$T$488,0,MATCH('GHG emissions calculations'!O$6,'Emission Factors'!$E$5:$T$5,0)),"",0)</f>
        <v/>
      </c>
      <c r="P1374" s="313" t="str">
        <f t="array" ref="P1374">IFERROR(
    INDEX('Emission Factors'!$E$5:$P$488,
          MATCH(1,
                ('Emission Factors'!$E$5:$E$488 = 'GHG emissions calculations'!$F1374) *
                ('Emission Factors'!$H$5:$H$488 = 'GHG emissions calculations'!$H1374),
                0),
          MATCH('GHG emissions calculations'!P$6,'Emission Factors'!$E$5:$P$5,0)),
    "")</f>
        <v/>
      </c>
      <c r="Q1374" s="311" t="str">
        <f t="array" ref="Q1374">IFERROR(
    IF(
        INDEX('Emission Factors'!$E$5:$P$488,
              MATCH(1,
                    ('Emission Factors'!$E$5:$E$488 = 'GHG emissions calculations'!$F1374) *
                    ('Emission Factors'!$H$5:$H$488 = 'GHG emissions calculations'!$H1374),
                    0),
              MATCH('GHG emissions calculations'!Q$6, 'Emission Factors'!$E$5:$P$5, 0)) &lt;&gt; "",
        INDEX('Emission Factors'!$E$5:$P$488,
              MATCH(1,
                    ('Emission Factors'!$E$5:$E$488 = 'GHG emissions calculations'!$F1374) *
                    ('Emission Factors'!$H$5:$H$488 = 'GHG emissions calculations'!$H1374),
                    0),
              MATCH('GHG emissions calculations'!Q$6, 'Emission Factors'!$E$5:$P$5, 0)),
        ""),
    "")</f>
        <v/>
      </c>
      <c r="R1374" s="311" t="str">
        <f t="array" ref="R1374">IFERROR(
    IF(
        INDEX('Emission Factors'!$E$5:$R$488,
              MATCH(1,
                    ('Emission Factors'!$E$5:$E$488 = 'GHG emissions calculations'!$F1374) *
                    ('Emission Factors'!$H$5:$H$488 = 'GHG emissions calculations'!$H1374),
                    0),
              MATCH('GHG emissions calculations'!R$6, 'Emission Factors'!$E$5:$R$5, 0)) &lt;&gt; "",
        INDEX('Emission Factors'!$E$5:$R$488,
              MATCH(1,
                    ('Emission Factors'!$E$5:$E$488 = 'GHG emissions calculations'!$F1374) *
                    ('Emission Factors'!$H$5:$H$488 = 'GHG emissions calculations'!$H1374),
                    0),
              MATCH('GHG emissions calculations'!R$6, 'Emission Factors'!$E$5:$R$5, 0)),
        ""),
    "")</f>
        <v/>
      </c>
      <c r="S1374" s="312">
        <f t="shared" si="2"/>
        <v>0</v>
      </c>
      <c r="T1374" s="23"/>
    </row>
    <row r="1375" ht="15.75" customHeight="1" outlineLevel="1">
      <c r="A1375" s="23"/>
      <c r="B1375" s="71"/>
      <c r="C1375" s="71"/>
      <c r="D1375" s="71"/>
      <c r="E1375" s="314"/>
      <c r="F1375" s="311" t="str">
        <f>Lists!V179</f>
        <v>Polystyrene (PS), any process  - America</v>
      </c>
      <c r="G1375" s="311" t="str">
        <f t="array" ref="G1375">XLOOKUP(1,('Emission Factors'!$E$5:$E$488='GHG emissions calculations'!$F1375)*('Emission Factors'!$H$5:$H$488='GHG emissions calculations'!$H1375),INDEX('Emission Factors'!$E$5:$T$488,0,MATCH('GHG emissions calculations'!G$6,'Emission Factors'!$E$5:$T$5,0)),"",0)</f>
        <v/>
      </c>
      <c r="H1375" s="311" t="s">
        <v>237</v>
      </c>
      <c r="I1375" s="312" t="str">
        <f>IF(
    SUMIFS('Import data'!$L$25:$L$80,
           'Import data'!$J$25:$J$80, F1375,
           'Import data'!$G$25:$G$80, 'GHG emissions calculations'!$H1375,
           'Import data'!$I$25:$I$80,$E$1157) &lt;&gt; 0,
    SUMIFS('Import data'!$L$25:$L$80,
           'Import data'!$J$25:$J$80, F1375,
           'Import data'!$G$25:$G$80, 'GHG emissions calculations'!$H1375,
           'Import data'!$I$25:$I$80,$E$1157),
    ""
)</f>
        <v/>
      </c>
      <c r="J1375" s="311" t="str">
        <f t="array" ref="J1375">IF(
    XLOOKUP(F1375, 'Import data'!$J$26:$J$47, 'Import data'!$M$26:$M$47, "", 0) = "Please add the region-specific supplier emission factor or choose a different region available in the IAEG database.",
    "",
    XLOOKUP(F1375, 'Import data'!$J$26:$J$47, 'Import data'!$M$26:$M$47, "", 0)
)</f>
        <v/>
      </c>
      <c r="K1375" s="311" t="str">
        <f t="array" ref="K1375">IFERROR(
    XLOOKUP(F1375,
            _xlws.FILTER('Supplier Emission'!$G$15:$G$49,
                   ('Supplier Emission'!$D$15:$D$49=H1375) * ('Supplier Emission'!$F$15:$F$49=$E$1157)),
            _xlws.FILTER('Supplier Emission'!$I$15:$I$49,
                   ('Supplier Emission'!$D$15:$D$49=H1375) * ('Supplier Emission'!$F$15:$F$49=$E$1157)),
            ""),
    "")</f>
        <v/>
      </c>
      <c r="L1375" s="311" t="str">
        <f t="array" ref="L1375">IFERROR(
    XLOOKUP(F1375,
            _xlws.FILTER('Supplier Emission'!$G$15:$G$49,
                   ('Supplier Emission'!$D$15:$D$49=H1375) * ('Supplier Emission'!$F$15:$F$49=$E$1157)),
            _xlws.FILTER('Supplier Emission'!$J$15:$J$49,
                   ('Supplier Emission'!$D$15:$D$49=H1375) * ('Supplier Emission'!$F$15:$F$49=$E$1157)),
            ""),
    "")</f>
        <v/>
      </c>
      <c r="M1375" s="311" t="str">
        <f t="array" ref="M1375">IFERROR(
    XLOOKUP(F1375,
            _xlws.FILTER('Supplier Emission'!$G$15:$G$49,
                   ('Supplier Emission'!$D$15:$D$49=H1375) * ('Supplier Emission'!$F$15:$F$49=$E$1157)),
            _xlws.FILTER('Supplier Emission'!$M$15:$M$49,
                   ('Supplier Emission'!$D$15:$D$49=H1375) * ('Supplier Emission'!$F$15:$F$49=$E$1157)),
            ""),
    "")</f>
        <v/>
      </c>
      <c r="N1375" s="311" t="str">
        <f t="array" ref="N1375">IFERROR(
    XLOOKUP(F1375,
            _xlws.FILTER('Supplier Emission'!$G$15:$G$49,
                   ('Supplier Emission'!$D$15:$D$49=H1375) * ('Supplier Emission'!$F$15:$F$49=$E$1157)),
            _xlws.FILTER('Supplier Emission'!$H$15:$H$49,
                   ('Supplier Emission'!$D$15:$D$49=H1375) * ('Supplier Emission'!$F$15:$F$49=$E$1157)),
            ""),
    "")</f>
        <v/>
      </c>
      <c r="O1375" s="311" t="str">
        <f t="array" ref="O1375">XLOOKUP(1,('Emission Factors'!$E$5:$E$488='GHG emissions calculations'!$F1375)*('Emission Factors'!$H$5:$H$488='GHG emissions calculations'!$H1375),INDEX('Emission Factors'!$E$5:$T$488,0,MATCH('GHG emissions calculations'!O$6,'Emission Factors'!$E$5:$T$5,0)),"",0)</f>
        <v/>
      </c>
      <c r="P1375" s="313" t="str">
        <f t="array" ref="P1375">IFERROR(
    INDEX('Emission Factors'!$E$5:$P$488,
          MATCH(1,
                ('Emission Factors'!$E$5:$E$488 = 'GHG emissions calculations'!$F1375) *
                ('Emission Factors'!$H$5:$H$488 = 'GHG emissions calculations'!$H1375),
                0),
          MATCH('GHG emissions calculations'!P$6,'Emission Factors'!$E$5:$P$5,0)),
    "")</f>
        <v/>
      </c>
      <c r="Q1375" s="311" t="str">
        <f t="array" ref="Q1375">IFERROR(
    IF(
        INDEX('Emission Factors'!$E$5:$P$488,
              MATCH(1,
                    ('Emission Factors'!$E$5:$E$488 = 'GHG emissions calculations'!$F1375) *
                    ('Emission Factors'!$H$5:$H$488 = 'GHG emissions calculations'!$H1375),
                    0),
              MATCH('GHG emissions calculations'!Q$6, 'Emission Factors'!$E$5:$P$5, 0)) &lt;&gt; "",
        INDEX('Emission Factors'!$E$5:$P$488,
              MATCH(1,
                    ('Emission Factors'!$E$5:$E$488 = 'GHG emissions calculations'!$F1375) *
                    ('Emission Factors'!$H$5:$H$488 = 'GHG emissions calculations'!$H1375),
                    0),
              MATCH('GHG emissions calculations'!Q$6, 'Emission Factors'!$E$5:$P$5, 0)),
        ""),
    "")</f>
        <v/>
      </c>
      <c r="R1375" s="311" t="str">
        <f t="array" ref="R1375">IFERROR(
    IF(
        INDEX('Emission Factors'!$E$5:$R$488,
              MATCH(1,
                    ('Emission Factors'!$E$5:$E$488 = 'GHG emissions calculations'!$F1375) *
                    ('Emission Factors'!$H$5:$H$488 = 'GHG emissions calculations'!$H1375),
                    0),
              MATCH('GHG emissions calculations'!R$6, 'Emission Factors'!$E$5:$R$5, 0)) &lt;&gt; "",
        INDEX('Emission Factors'!$E$5:$R$488,
              MATCH(1,
                    ('Emission Factors'!$E$5:$E$488 = 'GHG emissions calculations'!$F1375) *
                    ('Emission Factors'!$H$5:$H$488 = 'GHG emissions calculations'!$H1375),
                    0),
              MATCH('GHG emissions calculations'!R$6, 'Emission Factors'!$E$5:$R$5, 0)),
        ""),
    "")</f>
        <v/>
      </c>
      <c r="S1375" s="312">
        <f t="shared" si="2"/>
        <v>0</v>
      </c>
      <c r="T1375" s="23"/>
    </row>
    <row r="1376" ht="15.75" customHeight="1" outlineLevel="1">
      <c r="A1376" s="23"/>
      <c r="B1376" s="71"/>
      <c r="C1376" s="71"/>
      <c r="D1376" s="71"/>
      <c r="E1376" s="314"/>
      <c r="F1376" s="311" t="str">
        <f>Lists!V182</f>
        <v>Polystyrene (PS), any process  - Asia</v>
      </c>
      <c r="G1376" s="311" t="str">
        <f t="array" ref="G1376">XLOOKUP(1,('Emission Factors'!$E$5:$E$488='GHG emissions calculations'!$F1376)*('Emission Factors'!$H$5:$H$488='GHG emissions calculations'!$H1376),INDEX('Emission Factors'!$E$5:$T$488,0,MATCH('GHG emissions calculations'!G$6,'Emission Factors'!$E$5:$T$5,0)),"",0)</f>
        <v/>
      </c>
      <c r="H1376" s="311" t="s">
        <v>237</v>
      </c>
      <c r="I1376" s="312" t="str">
        <f>IF(
    SUMIFS('Import data'!$L$25:$L$80,
           'Import data'!$J$25:$J$80, F1376,
           'Import data'!$G$25:$G$80, 'GHG emissions calculations'!$H1376,
           'Import data'!$I$25:$I$80,$E$1157) &lt;&gt; 0,
    SUMIFS('Import data'!$L$25:$L$80,
           'Import data'!$J$25:$J$80, F1376,
           'Import data'!$G$25:$G$80, 'GHG emissions calculations'!$H1376,
           'Import data'!$I$25:$I$80,$E$1157),
    ""
)</f>
        <v/>
      </c>
      <c r="J1376" s="311" t="str">
        <f t="array" ref="J1376">IF(
    XLOOKUP(F1376, 'Import data'!$J$26:$J$47, 'Import data'!$M$26:$M$47, "", 0) = "Please add the region-specific supplier emission factor or choose a different region available in the IAEG database.",
    "",
    XLOOKUP(F1376, 'Import data'!$J$26:$J$47, 'Import data'!$M$26:$M$47, "", 0)
)</f>
        <v/>
      </c>
      <c r="K1376" s="311" t="str">
        <f t="array" ref="K1376">IFERROR(
    XLOOKUP(F1376,
            _xlws.FILTER('Supplier Emission'!$G$15:$G$49,
                   ('Supplier Emission'!$D$15:$D$49=H1376) * ('Supplier Emission'!$F$15:$F$49=$E$1157)),
            _xlws.FILTER('Supplier Emission'!$I$15:$I$49,
                   ('Supplier Emission'!$D$15:$D$49=H1376) * ('Supplier Emission'!$F$15:$F$49=$E$1157)),
            ""),
    "")</f>
        <v/>
      </c>
      <c r="L1376" s="311" t="str">
        <f t="array" ref="L1376">IFERROR(
    XLOOKUP(F1376,
            _xlws.FILTER('Supplier Emission'!$G$15:$G$49,
                   ('Supplier Emission'!$D$15:$D$49=H1376) * ('Supplier Emission'!$F$15:$F$49=$E$1157)),
            _xlws.FILTER('Supplier Emission'!$J$15:$J$49,
                   ('Supplier Emission'!$D$15:$D$49=H1376) * ('Supplier Emission'!$F$15:$F$49=$E$1157)),
            ""),
    "")</f>
        <v/>
      </c>
      <c r="M1376" s="311" t="str">
        <f t="array" ref="M1376">IFERROR(
    XLOOKUP(F1376,
            _xlws.FILTER('Supplier Emission'!$G$15:$G$49,
                   ('Supplier Emission'!$D$15:$D$49=H1376) * ('Supplier Emission'!$F$15:$F$49=$E$1157)),
            _xlws.FILTER('Supplier Emission'!$M$15:$M$49,
                   ('Supplier Emission'!$D$15:$D$49=H1376) * ('Supplier Emission'!$F$15:$F$49=$E$1157)),
            ""),
    "")</f>
        <v/>
      </c>
      <c r="N1376" s="311" t="str">
        <f t="array" ref="N1376">IFERROR(
    XLOOKUP(F1376,
            _xlws.FILTER('Supplier Emission'!$G$15:$G$49,
                   ('Supplier Emission'!$D$15:$D$49=H1376) * ('Supplier Emission'!$F$15:$F$49=$E$1157)),
            _xlws.FILTER('Supplier Emission'!$H$15:$H$49,
                   ('Supplier Emission'!$D$15:$D$49=H1376) * ('Supplier Emission'!$F$15:$F$49=$E$1157)),
            ""),
    "")</f>
        <v/>
      </c>
      <c r="O1376" s="311" t="str">
        <f t="array" ref="O1376">XLOOKUP(1,('Emission Factors'!$E$5:$E$488='GHG emissions calculations'!$F1376)*('Emission Factors'!$H$5:$H$488='GHG emissions calculations'!$H1376),INDEX('Emission Factors'!$E$5:$T$488,0,MATCH('GHG emissions calculations'!O$6,'Emission Factors'!$E$5:$T$5,0)),"",0)</f>
        <v/>
      </c>
      <c r="P1376" s="313" t="str">
        <f t="array" ref="P1376">IFERROR(
    INDEX('Emission Factors'!$E$5:$P$488,
          MATCH(1,
                ('Emission Factors'!$E$5:$E$488 = 'GHG emissions calculations'!$F1376) *
                ('Emission Factors'!$H$5:$H$488 = 'GHG emissions calculations'!$H1376),
                0),
          MATCH('GHG emissions calculations'!P$6,'Emission Factors'!$E$5:$P$5,0)),
    "")</f>
        <v/>
      </c>
      <c r="Q1376" s="311" t="str">
        <f t="array" ref="Q1376">IFERROR(
    IF(
        INDEX('Emission Factors'!$E$5:$P$488,
              MATCH(1,
                    ('Emission Factors'!$E$5:$E$488 = 'GHG emissions calculations'!$F1376) *
                    ('Emission Factors'!$H$5:$H$488 = 'GHG emissions calculations'!$H1376),
                    0),
              MATCH('GHG emissions calculations'!Q$6, 'Emission Factors'!$E$5:$P$5, 0)) &lt;&gt; "",
        INDEX('Emission Factors'!$E$5:$P$488,
              MATCH(1,
                    ('Emission Factors'!$E$5:$E$488 = 'GHG emissions calculations'!$F1376) *
                    ('Emission Factors'!$H$5:$H$488 = 'GHG emissions calculations'!$H1376),
                    0),
              MATCH('GHG emissions calculations'!Q$6, 'Emission Factors'!$E$5:$P$5, 0)),
        ""),
    "")</f>
        <v/>
      </c>
      <c r="R1376" s="311" t="str">
        <f t="array" ref="R1376">IFERROR(
    IF(
        INDEX('Emission Factors'!$E$5:$R$488,
              MATCH(1,
                    ('Emission Factors'!$E$5:$E$488 = 'GHG emissions calculations'!$F1376) *
                    ('Emission Factors'!$H$5:$H$488 = 'GHG emissions calculations'!$H1376),
                    0),
              MATCH('GHG emissions calculations'!R$6, 'Emission Factors'!$E$5:$R$5, 0)) &lt;&gt; "",
        INDEX('Emission Factors'!$E$5:$R$488,
              MATCH(1,
                    ('Emission Factors'!$E$5:$E$488 = 'GHG emissions calculations'!$F1376) *
                    ('Emission Factors'!$H$5:$H$488 = 'GHG emissions calculations'!$H1376),
                    0),
              MATCH('GHG emissions calculations'!R$6, 'Emission Factors'!$E$5:$R$5, 0)),
        ""),
    "")</f>
        <v/>
      </c>
      <c r="S1376" s="312">
        <f t="shared" si="2"/>
        <v>0</v>
      </c>
      <c r="T1376" s="23"/>
    </row>
    <row r="1377" ht="15.75" customHeight="1" outlineLevel="1">
      <c r="A1377" s="23"/>
      <c r="B1377" s="71"/>
      <c r="C1377" s="71"/>
      <c r="D1377" s="71"/>
      <c r="E1377" s="314"/>
      <c r="F1377" s="311" t="str">
        <f>Lists!V180</f>
        <v>Polystyrene (PS), any process  - Europe</v>
      </c>
      <c r="G1377" s="311">
        <f t="array" ref="G1377">XLOOKUP(1,('Emission Factors'!$E$5:$E$488='GHG emissions calculations'!$F1377)*('Emission Factors'!$H$5:$H$488='GHG emissions calculations'!$H1377),INDEX('Emission Factors'!$E$5:$T$488,0,MATCH('GHG emissions calculations'!G$6,'Emission Factors'!$E$5:$T$5,0)),"",0)</f>
        <v>3</v>
      </c>
      <c r="H1377" s="311" t="s">
        <v>237</v>
      </c>
      <c r="I1377" s="312" t="str">
        <f>IF(
    SUMIFS('Import data'!$L$25:$L$80,
           'Import data'!$J$25:$J$80, F1377,
           'Import data'!$G$25:$G$80, 'GHG emissions calculations'!$H1377,
           'Import data'!$I$25:$I$80,$E$1157) &lt;&gt; 0,
    SUMIFS('Import data'!$L$25:$L$80,
           'Import data'!$J$25:$J$80, F1377,
           'Import data'!$G$25:$G$80, 'GHG emissions calculations'!$H1377,
           'Import data'!$I$25:$I$80,$E$1157),
    ""
)</f>
        <v/>
      </c>
      <c r="J1377" s="311" t="str">
        <f t="array" ref="J1377">IF(
    XLOOKUP(F1377, 'Import data'!$J$26:$J$47, 'Import data'!$M$26:$M$47, "", 0) = "Please add the region-specific supplier emission factor or choose a different region available in the IAEG database.",
    "",
    XLOOKUP(F1377, 'Import data'!$J$26:$J$47, 'Import data'!$M$26:$M$47, "", 0)
)</f>
        <v/>
      </c>
      <c r="K1377" s="311" t="str">
        <f t="array" ref="K1377">IFERROR(
    XLOOKUP(F1377,
            _xlws.FILTER('Supplier Emission'!$G$15:$G$49,
                   ('Supplier Emission'!$D$15:$D$49=H1377) * ('Supplier Emission'!$F$15:$F$49=$E$1157)),
            _xlws.FILTER('Supplier Emission'!$I$15:$I$49,
                   ('Supplier Emission'!$D$15:$D$49=H1377) * ('Supplier Emission'!$F$15:$F$49=$E$1157)),
            ""),
    "")</f>
        <v/>
      </c>
      <c r="L1377" s="311" t="str">
        <f t="array" ref="L1377">IFERROR(
    XLOOKUP(F1377,
            _xlws.FILTER('Supplier Emission'!$G$15:$G$49,
                   ('Supplier Emission'!$D$15:$D$49=H1377) * ('Supplier Emission'!$F$15:$F$49=$E$1157)),
            _xlws.FILTER('Supplier Emission'!$J$15:$J$49,
                   ('Supplier Emission'!$D$15:$D$49=H1377) * ('Supplier Emission'!$F$15:$F$49=$E$1157)),
            ""),
    "")</f>
        <v/>
      </c>
      <c r="M1377" s="311" t="str">
        <f t="array" ref="M1377">IFERROR(
    XLOOKUP(F1377,
            _xlws.FILTER('Supplier Emission'!$G$15:$G$49,
                   ('Supplier Emission'!$D$15:$D$49=H1377) * ('Supplier Emission'!$F$15:$F$49=$E$1157)),
            _xlws.FILTER('Supplier Emission'!$M$15:$M$49,
                   ('Supplier Emission'!$D$15:$D$49=H1377) * ('Supplier Emission'!$F$15:$F$49=$E$1157)),
            ""),
    "")</f>
        <v/>
      </c>
      <c r="N1377" s="311" t="str">
        <f t="array" ref="N1377">IFERROR(
    XLOOKUP(F1377,
            _xlws.FILTER('Supplier Emission'!$G$15:$G$49,
                   ('Supplier Emission'!$D$15:$D$49=H1377) * ('Supplier Emission'!$F$15:$F$49=$E$1157)),
            _xlws.FILTER('Supplier Emission'!$H$15:$H$49,
                   ('Supplier Emission'!$D$15:$D$49=H1377) * ('Supplier Emission'!$F$15:$F$49=$E$1157)),
            ""),
    "")</f>
        <v/>
      </c>
      <c r="O1377" s="311" t="str">
        <f t="array" ref="O1377">XLOOKUP(1,('Emission Factors'!$E$5:$E$488='GHG emissions calculations'!$F1377)*('Emission Factors'!$H$5:$H$488='GHG emissions calculations'!$H1377),INDEX('Emission Factors'!$E$5:$T$488,0,MATCH('GHG emissions calculations'!O$6,'Emission Factors'!$E$5:$T$5,0)),"",0)</f>
        <v>PS (polystyrene)</v>
      </c>
      <c r="P1377" s="313">
        <f t="array" ref="P1377">IFERROR(
    INDEX('Emission Factors'!$E$5:$P$488,
          MATCH(1,
                ('Emission Factors'!$E$5:$E$488 = 'GHG emissions calculations'!$F1377) *
                ('Emission Factors'!$H$5:$H$488 = 'GHG emissions calculations'!$H1377),
                0),
          MATCH('GHG emissions calculations'!P$6,'Emission Factors'!$E$5:$P$5,0)),
    "")</f>
        <v>2.985</v>
      </c>
      <c r="Q1377" s="311" t="str">
        <f t="array" ref="Q1377">IFERROR(
    IF(
        INDEX('Emission Factors'!$E$5:$P$488,
              MATCH(1,
                    ('Emission Factors'!$E$5:$E$488 = 'GHG emissions calculations'!$F1377) *
                    ('Emission Factors'!$H$5:$H$488 = 'GHG emissions calculations'!$H1377),
                    0),
              MATCH('GHG emissions calculations'!Q$6, 'Emission Factors'!$E$5:$P$5, 0)) &lt;&gt; "",
        INDEX('Emission Factors'!$E$5:$P$488,
              MATCH(1,
                    ('Emission Factors'!$E$5:$E$488 = 'GHG emissions calculations'!$F1377) *
                    ('Emission Factors'!$H$5:$H$488 = 'GHG emissions calculations'!$H1377),
                    0),
              MATCH('GHG emissions calculations'!Q$6, 'Emission Factors'!$E$5:$P$5, 0)),
        ""),
    "")</f>
        <v>kgCO2e/kg</v>
      </c>
      <c r="R1377" s="311" t="str">
        <f t="array" ref="R1377">IFERROR(
    IF(
        INDEX('Emission Factors'!$E$5:$R$488,
              MATCH(1,
                    ('Emission Factors'!$E$5:$E$488 = 'GHG emissions calculations'!$F1377) *
                    ('Emission Factors'!$H$5:$H$488 = 'GHG emissions calculations'!$H1377),
                    0),
              MATCH('GHG emissions calculations'!R$6, 'Emission Factors'!$E$5:$R$5, 0)) &lt;&gt; "",
        INDEX('Emission Factors'!$E$5:$R$488,
              MATCH(1,
                    ('Emission Factors'!$E$5:$E$488 = 'GHG emissions calculations'!$F1377) *
                    ('Emission Factors'!$H$5:$H$488 = 'GHG emissions calculations'!$H1377),
                    0),
              MATCH('GHG emissions calculations'!R$6, 'Emission Factors'!$E$5:$R$5, 0)),
        ""),
    "")</f>
        <v>Europe</v>
      </c>
      <c r="S1377" s="312">
        <f t="shared" si="2"/>
        <v>0</v>
      </c>
      <c r="T1377" s="23"/>
    </row>
    <row r="1378" ht="15.75" customHeight="1" outlineLevel="1">
      <c r="A1378" s="23"/>
      <c r="B1378" s="71"/>
      <c r="C1378" s="71"/>
      <c r="D1378" s="71"/>
      <c r="E1378" s="314"/>
      <c r="F1378" s="311" t="str">
        <f>Lists!V185</f>
        <v>Polystyrene (PS), any process  - Global or unspecified region</v>
      </c>
      <c r="G1378" s="311" t="str">
        <f t="array" ref="G1378">XLOOKUP(1,('Emission Factors'!$E$5:$E$488='GHG emissions calculations'!$F1378)*('Emission Factors'!$H$5:$H$488='GHG emissions calculations'!$H1378),INDEX('Emission Factors'!$E$5:$T$488,0,MATCH('GHG emissions calculations'!G$6,'Emission Factors'!$E$5:$T$5,0)),"",0)</f>
        <v/>
      </c>
      <c r="H1378" s="311" t="s">
        <v>237</v>
      </c>
      <c r="I1378" s="312" t="str">
        <f>IF(
    SUMIFS('Import data'!$L$25:$L$80,
           'Import data'!$J$25:$J$80, F1378,
           'Import data'!$G$25:$G$80, 'GHG emissions calculations'!$H1378,
           'Import data'!$I$25:$I$80,$E$1157) &lt;&gt; 0,
    SUMIFS('Import data'!$L$25:$L$80,
           'Import data'!$J$25:$J$80, F1378,
           'Import data'!$G$25:$G$80, 'GHG emissions calculations'!$H1378,
           'Import data'!$I$25:$I$80,$E$1157),
    ""
)</f>
        <v/>
      </c>
      <c r="J1378" s="311" t="str">
        <f t="array" ref="J1378">IF(
    XLOOKUP(F1378, 'Import data'!$J$26:$J$47, 'Import data'!$M$26:$M$47, "", 0) = "Please add the region-specific supplier emission factor or choose a different region available in the IAEG database.",
    "",
    XLOOKUP(F1378, 'Import data'!$J$26:$J$47, 'Import data'!$M$26:$M$47, "", 0)
)</f>
        <v/>
      </c>
      <c r="K1378" s="311" t="str">
        <f t="array" ref="K1378">IFERROR(
    XLOOKUP(F1378,
            _xlws.FILTER('Supplier Emission'!$G$15:$G$49,
                   ('Supplier Emission'!$D$15:$D$49=H1378) * ('Supplier Emission'!$F$15:$F$49=$E$1157)),
            _xlws.FILTER('Supplier Emission'!$I$15:$I$49,
                   ('Supplier Emission'!$D$15:$D$49=H1378) * ('Supplier Emission'!$F$15:$F$49=$E$1157)),
            ""),
    "")</f>
        <v/>
      </c>
      <c r="L1378" s="311" t="str">
        <f t="array" ref="L1378">IFERROR(
    XLOOKUP(F1378,
            _xlws.FILTER('Supplier Emission'!$G$15:$G$49,
                   ('Supplier Emission'!$D$15:$D$49=H1378) * ('Supplier Emission'!$F$15:$F$49=$E$1157)),
            _xlws.FILTER('Supplier Emission'!$J$15:$J$49,
                   ('Supplier Emission'!$D$15:$D$49=H1378) * ('Supplier Emission'!$F$15:$F$49=$E$1157)),
            ""),
    "")</f>
        <v/>
      </c>
      <c r="M1378" s="311" t="str">
        <f t="array" ref="M1378">IFERROR(
    XLOOKUP(F1378,
            _xlws.FILTER('Supplier Emission'!$G$15:$G$49,
                   ('Supplier Emission'!$D$15:$D$49=H1378) * ('Supplier Emission'!$F$15:$F$49=$E$1157)),
            _xlws.FILTER('Supplier Emission'!$M$15:$M$49,
                   ('Supplier Emission'!$D$15:$D$49=H1378) * ('Supplier Emission'!$F$15:$F$49=$E$1157)),
            ""),
    "")</f>
        <v/>
      </c>
      <c r="N1378" s="311" t="str">
        <f t="array" ref="N1378">IFERROR(
    XLOOKUP(F1378,
            _xlws.FILTER('Supplier Emission'!$G$15:$G$49,
                   ('Supplier Emission'!$D$15:$D$49=H1378) * ('Supplier Emission'!$F$15:$F$49=$E$1157)),
            _xlws.FILTER('Supplier Emission'!$H$15:$H$49,
                   ('Supplier Emission'!$D$15:$D$49=H1378) * ('Supplier Emission'!$F$15:$F$49=$E$1157)),
            ""),
    "")</f>
        <v/>
      </c>
      <c r="O1378" s="311" t="str">
        <f t="array" ref="O1378">XLOOKUP(1,('Emission Factors'!$E$5:$E$488='GHG emissions calculations'!$F1378)*('Emission Factors'!$H$5:$H$488='GHG emissions calculations'!$H1378),INDEX('Emission Factors'!$E$5:$T$488,0,MATCH('GHG emissions calculations'!O$6,'Emission Factors'!$E$5:$T$5,0)),"",0)</f>
        <v/>
      </c>
      <c r="P1378" s="313" t="str">
        <f t="array" ref="P1378">IFERROR(
    INDEX('Emission Factors'!$E$5:$P$488,
          MATCH(1,
                ('Emission Factors'!$E$5:$E$488 = 'GHG emissions calculations'!$F1378) *
                ('Emission Factors'!$H$5:$H$488 = 'GHG emissions calculations'!$H1378),
                0),
          MATCH('GHG emissions calculations'!P$6,'Emission Factors'!$E$5:$P$5,0)),
    "")</f>
        <v/>
      </c>
      <c r="Q1378" s="311" t="str">
        <f t="array" ref="Q1378">IFERROR(
    IF(
        INDEX('Emission Factors'!$E$5:$P$488,
              MATCH(1,
                    ('Emission Factors'!$E$5:$E$488 = 'GHG emissions calculations'!$F1378) *
                    ('Emission Factors'!$H$5:$H$488 = 'GHG emissions calculations'!$H1378),
                    0),
              MATCH('GHG emissions calculations'!Q$6, 'Emission Factors'!$E$5:$P$5, 0)) &lt;&gt; "",
        INDEX('Emission Factors'!$E$5:$P$488,
              MATCH(1,
                    ('Emission Factors'!$E$5:$E$488 = 'GHG emissions calculations'!$F1378) *
                    ('Emission Factors'!$H$5:$H$488 = 'GHG emissions calculations'!$H1378),
                    0),
              MATCH('GHG emissions calculations'!Q$6, 'Emission Factors'!$E$5:$P$5, 0)),
        ""),
    "")</f>
        <v/>
      </c>
      <c r="R1378" s="311" t="str">
        <f t="array" ref="R1378">IFERROR(
    IF(
        INDEX('Emission Factors'!$E$5:$R$488,
              MATCH(1,
                    ('Emission Factors'!$E$5:$E$488 = 'GHG emissions calculations'!$F1378) *
                    ('Emission Factors'!$H$5:$H$488 = 'GHG emissions calculations'!$H1378),
                    0),
              MATCH('GHG emissions calculations'!R$6, 'Emission Factors'!$E$5:$R$5, 0)) &lt;&gt; "",
        INDEX('Emission Factors'!$E$5:$R$488,
              MATCH(1,
                    ('Emission Factors'!$E$5:$E$488 = 'GHG emissions calculations'!$F1378) *
                    ('Emission Factors'!$H$5:$H$488 = 'GHG emissions calculations'!$H1378),
                    0),
              MATCH('GHG emissions calculations'!R$6, 'Emission Factors'!$E$5:$R$5, 0)),
        ""),
    "")</f>
        <v/>
      </c>
      <c r="S1378" s="312">
        <f t="shared" si="2"/>
        <v>0</v>
      </c>
      <c r="T1378" s="23"/>
    </row>
    <row r="1379" ht="15.75" customHeight="1" outlineLevel="1">
      <c r="A1379" s="23"/>
      <c r="B1379" s="71"/>
      <c r="C1379" s="71"/>
      <c r="D1379" s="71"/>
      <c r="E1379" s="314"/>
      <c r="F1379" s="311" t="str">
        <f>Lists!V184</f>
        <v>Polystyrene (PS), any process  - Middle East</v>
      </c>
      <c r="G1379" s="311" t="str">
        <f t="array" ref="G1379">XLOOKUP(1,('Emission Factors'!$E$5:$E$488='GHG emissions calculations'!$F1379)*('Emission Factors'!$H$5:$H$488='GHG emissions calculations'!$H1379),INDEX('Emission Factors'!$E$5:$T$488,0,MATCH('GHG emissions calculations'!G$6,'Emission Factors'!$E$5:$T$5,0)),"",0)</f>
        <v/>
      </c>
      <c r="H1379" s="311" t="s">
        <v>237</v>
      </c>
      <c r="I1379" s="312" t="str">
        <f>IF(
    SUMIFS('Import data'!$L$25:$L$80,
           'Import data'!$J$25:$J$80, F1379,
           'Import data'!$G$25:$G$80, 'GHG emissions calculations'!$H1379,
           'Import data'!$I$25:$I$80,$E$1157) &lt;&gt; 0,
    SUMIFS('Import data'!$L$25:$L$80,
           'Import data'!$J$25:$J$80, F1379,
           'Import data'!$G$25:$G$80, 'GHG emissions calculations'!$H1379,
           'Import data'!$I$25:$I$80,$E$1157),
    ""
)</f>
        <v/>
      </c>
      <c r="J1379" s="311" t="str">
        <f t="array" ref="J1379">IF(
    XLOOKUP(F1379, 'Import data'!$J$26:$J$47, 'Import data'!$M$26:$M$47, "", 0) = "Please add the region-specific supplier emission factor or choose a different region available in the IAEG database.",
    "",
    XLOOKUP(F1379, 'Import data'!$J$26:$J$47, 'Import data'!$M$26:$M$47, "", 0)
)</f>
        <v/>
      </c>
      <c r="K1379" s="311" t="str">
        <f t="array" ref="K1379">IFERROR(
    XLOOKUP(F1379,
            _xlws.FILTER('Supplier Emission'!$G$15:$G$49,
                   ('Supplier Emission'!$D$15:$D$49=H1379) * ('Supplier Emission'!$F$15:$F$49=$E$1157)),
            _xlws.FILTER('Supplier Emission'!$I$15:$I$49,
                   ('Supplier Emission'!$D$15:$D$49=H1379) * ('Supplier Emission'!$F$15:$F$49=$E$1157)),
            ""),
    "")</f>
        <v/>
      </c>
      <c r="L1379" s="311" t="str">
        <f t="array" ref="L1379">IFERROR(
    XLOOKUP(F1379,
            _xlws.FILTER('Supplier Emission'!$G$15:$G$49,
                   ('Supplier Emission'!$D$15:$D$49=H1379) * ('Supplier Emission'!$F$15:$F$49=$E$1157)),
            _xlws.FILTER('Supplier Emission'!$J$15:$J$49,
                   ('Supplier Emission'!$D$15:$D$49=H1379) * ('Supplier Emission'!$F$15:$F$49=$E$1157)),
            ""),
    "")</f>
        <v/>
      </c>
      <c r="M1379" s="311" t="str">
        <f t="array" ref="M1379">IFERROR(
    XLOOKUP(F1379,
            _xlws.FILTER('Supplier Emission'!$G$15:$G$49,
                   ('Supplier Emission'!$D$15:$D$49=H1379) * ('Supplier Emission'!$F$15:$F$49=$E$1157)),
            _xlws.FILTER('Supplier Emission'!$M$15:$M$49,
                   ('Supplier Emission'!$D$15:$D$49=H1379) * ('Supplier Emission'!$F$15:$F$49=$E$1157)),
            ""),
    "")</f>
        <v/>
      </c>
      <c r="N1379" s="311" t="str">
        <f t="array" ref="N1379">IFERROR(
    XLOOKUP(F1379,
            _xlws.FILTER('Supplier Emission'!$G$15:$G$49,
                   ('Supplier Emission'!$D$15:$D$49=H1379) * ('Supplier Emission'!$F$15:$F$49=$E$1157)),
            _xlws.FILTER('Supplier Emission'!$H$15:$H$49,
                   ('Supplier Emission'!$D$15:$D$49=H1379) * ('Supplier Emission'!$F$15:$F$49=$E$1157)),
            ""),
    "")</f>
        <v/>
      </c>
      <c r="O1379" s="311" t="str">
        <f t="array" ref="O1379">XLOOKUP(1,('Emission Factors'!$E$5:$E$488='GHG emissions calculations'!$F1379)*('Emission Factors'!$H$5:$H$488='GHG emissions calculations'!$H1379),INDEX('Emission Factors'!$E$5:$T$488,0,MATCH('GHG emissions calculations'!O$6,'Emission Factors'!$E$5:$T$5,0)),"",0)</f>
        <v/>
      </c>
      <c r="P1379" s="313" t="str">
        <f t="array" ref="P1379">IFERROR(
    INDEX('Emission Factors'!$E$5:$P$488,
          MATCH(1,
                ('Emission Factors'!$E$5:$E$488 = 'GHG emissions calculations'!$F1379) *
                ('Emission Factors'!$H$5:$H$488 = 'GHG emissions calculations'!$H1379),
                0),
          MATCH('GHG emissions calculations'!P$6,'Emission Factors'!$E$5:$P$5,0)),
    "")</f>
        <v/>
      </c>
      <c r="Q1379" s="311" t="str">
        <f t="array" ref="Q1379">IFERROR(
    IF(
        INDEX('Emission Factors'!$E$5:$P$488,
              MATCH(1,
                    ('Emission Factors'!$E$5:$E$488 = 'GHG emissions calculations'!$F1379) *
                    ('Emission Factors'!$H$5:$H$488 = 'GHG emissions calculations'!$H1379),
                    0),
              MATCH('GHG emissions calculations'!Q$6, 'Emission Factors'!$E$5:$P$5, 0)) &lt;&gt; "",
        INDEX('Emission Factors'!$E$5:$P$488,
              MATCH(1,
                    ('Emission Factors'!$E$5:$E$488 = 'GHG emissions calculations'!$F1379) *
                    ('Emission Factors'!$H$5:$H$488 = 'GHG emissions calculations'!$H1379),
                    0),
              MATCH('GHG emissions calculations'!Q$6, 'Emission Factors'!$E$5:$P$5, 0)),
        ""),
    "")</f>
        <v/>
      </c>
      <c r="R1379" s="311" t="str">
        <f t="array" ref="R1379">IFERROR(
    IF(
        INDEX('Emission Factors'!$E$5:$R$488,
              MATCH(1,
                    ('Emission Factors'!$E$5:$E$488 = 'GHG emissions calculations'!$F1379) *
                    ('Emission Factors'!$H$5:$H$488 = 'GHG emissions calculations'!$H1379),
                    0),
              MATCH('GHG emissions calculations'!R$6, 'Emission Factors'!$E$5:$R$5, 0)) &lt;&gt; "",
        INDEX('Emission Factors'!$E$5:$R$488,
              MATCH(1,
                    ('Emission Factors'!$E$5:$E$488 = 'GHG emissions calculations'!$F1379) *
                    ('Emission Factors'!$H$5:$H$488 = 'GHG emissions calculations'!$H1379),
                    0),
              MATCH('GHG emissions calculations'!R$6, 'Emission Factors'!$E$5:$R$5, 0)),
        ""),
    "")</f>
        <v/>
      </c>
      <c r="S1379" s="312">
        <f t="shared" si="2"/>
        <v>0</v>
      </c>
      <c r="T1379" s="23"/>
    </row>
    <row r="1380" ht="15.75" customHeight="1" outlineLevel="1">
      <c r="A1380" s="23"/>
      <c r="B1380" s="71"/>
      <c r="C1380" s="71"/>
      <c r="D1380" s="71"/>
      <c r="E1380" s="314"/>
      <c r="F1380" s="311" t="str">
        <f>Lists!V183</f>
        <v>Polystyrene (PS), any process  - Oceania</v>
      </c>
      <c r="G1380" s="311" t="str">
        <f t="array" ref="G1380">XLOOKUP(1,('Emission Factors'!$E$5:$E$488='GHG emissions calculations'!$F1380)*('Emission Factors'!$H$5:$H$488='GHG emissions calculations'!$H1380),INDEX('Emission Factors'!$E$5:$T$488,0,MATCH('GHG emissions calculations'!G$6,'Emission Factors'!$E$5:$T$5,0)),"",0)</f>
        <v/>
      </c>
      <c r="H1380" s="311" t="s">
        <v>237</v>
      </c>
      <c r="I1380" s="312" t="str">
        <f>IF(
    SUMIFS('Import data'!$L$25:$L$80,
           'Import data'!$J$25:$J$80, F1380,
           'Import data'!$G$25:$G$80, 'GHG emissions calculations'!$H1380,
           'Import data'!$I$25:$I$80,$E$1157) &lt;&gt; 0,
    SUMIFS('Import data'!$L$25:$L$80,
           'Import data'!$J$25:$J$80, F1380,
           'Import data'!$G$25:$G$80, 'GHG emissions calculations'!$H1380,
           'Import data'!$I$25:$I$80,$E$1157),
    ""
)</f>
        <v/>
      </c>
      <c r="J1380" s="311" t="str">
        <f t="array" ref="J1380">IF(
    XLOOKUP(F1380, 'Import data'!$J$26:$J$47, 'Import data'!$M$26:$M$47, "", 0) = "Please add the region-specific supplier emission factor or choose a different region available in the IAEG database.",
    "",
    XLOOKUP(F1380, 'Import data'!$J$26:$J$47, 'Import data'!$M$26:$M$47, "", 0)
)</f>
        <v/>
      </c>
      <c r="K1380" s="311" t="str">
        <f t="array" ref="K1380">IFERROR(
    XLOOKUP(F1380,
            _xlws.FILTER('Supplier Emission'!$G$15:$G$49,
                   ('Supplier Emission'!$D$15:$D$49=H1380) * ('Supplier Emission'!$F$15:$F$49=$E$1157)),
            _xlws.FILTER('Supplier Emission'!$I$15:$I$49,
                   ('Supplier Emission'!$D$15:$D$49=H1380) * ('Supplier Emission'!$F$15:$F$49=$E$1157)),
            ""),
    "")</f>
        <v/>
      </c>
      <c r="L1380" s="311" t="str">
        <f t="array" ref="L1380">IFERROR(
    XLOOKUP(F1380,
            _xlws.FILTER('Supplier Emission'!$G$15:$G$49,
                   ('Supplier Emission'!$D$15:$D$49=H1380) * ('Supplier Emission'!$F$15:$F$49=$E$1157)),
            _xlws.FILTER('Supplier Emission'!$J$15:$J$49,
                   ('Supplier Emission'!$D$15:$D$49=H1380) * ('Supplier Emission'!$F$15:$F$49=$E$1157)),
            ""),
    "")</f>
        <v/>
      </c>
      <c r="M1380" s="311" t="str">
        <f t="array" ref="M1380">IFERROR(
    XLOOKUP(F1380,
            _xlws.FILTER('Supplier Emission'!$G$15:$G$49,
                   ('Supplier Emission'!$D$15:$D$49=H1380) * ('Supplier Emission'!$F$15:$F$49=$E$1157)),
            _xlws.FILTER('Supplier Emission'!$M$15:$M$49,
                   ('Supplier Emission'!$D$15:$D$49=H1380) * ('Supplier Emission'!$F$15:$F$49=$E$1157)),
            ""),
    "")</f>
        <v/>
      </c>
      <c r="N1380" s="311" t="str">
        <f t="array" ref="N1380">IFERROR(
    XLOOKUP(F1380,
            _xlws.FILTER('Supplier Emission'!$G$15:$G$49,
                   ('Supplier Emission'!$D$15:$D$49=H1380) * ('Supplier Emission'!$F$15:$F$49=$E$1157)),
            _xlws.FILTER('Supplier Emission'!$H$15:$H$49,
                   ('Supplier Emission'!$D$15:$D$49=H1380) * ('Supplier Emission'!$F$15:$F$49=$E$1157)),
            ""),
    "")</f>
        <v/>
      </c>
      <c r="O1380" s="311" t="str">
        <f t="array" ref="O1380">XLOOKUP(1,('Emission Factors'!$E$5:$E$488='GHG emissions calculations'!$F1380)*('Emission Factors'!$H$5:$H$488='GHG emissions calculations'!$H1380),INDEX('Emission Factors'!$E$5:$T$488,0,MATCH('GHG emissions calculations'!O$6,'Emission Factors'!$E$5:$T$5,0)),"",0)</f>
        <v/>
      </c>
      <c r="P1380" s="313" t="str">
        <f t="array" ref="P1380">IFERROR(
    INDEX('Emission Factors'!$E$5:$P$488,
          MATCH(1,
                ('Emission Factors'!$E$5:$E$488 = 'GHG emissions calculations'!$F1380) *
                ('Emission Factors'!$H$5:$H$488 = 'GHG emissions calculations'!$H1380),
                0),
          MATCH('GHG emissions calculations'!P$6,'Emission Factors'!$E$5:$P$5,0)),
    "")</f>
        <v/>
      </c>
      <c r="Q1380" s="311" t="str">
        <f t="array" ref="Q1380">IFERROR(
    IF(
        INDEX('Emission Factors'!$E$5:$P$488,
              MATCH(1,
                    ('Emission Factors'!$E$5:$E$488 = 'GHG emissions calculations'!$F1380) *
                    ('Emission Factors'!$H$5:$H$488 = 'GHG emissions calculations'!$H1380),
                    0),
              MATCH('GHG emissions calculations'!Q$6, 'Emission Factors'!$E$5:$P$5, 0)) &lt;&gt; "",
        INDEX('Emission Factors'!$E$5:$P$488,
              MATCH(1,
                    ('Emission Factors'!$E$5:$E$488 = 'GHG emissions calculations'!$F1380) *
                    ('Emission Factors'!$H$5:$H$488 = 'GHG emissions calculations'!$H1380),
                    0),
              MATCH('GHG emissions calculations'!Q$6, 'Emission Factors'!$E$5:$P$5, 0)),
        ""),
    "")</f>
        <v/>
      </c>
      <c r="R1380" s="311" t="str">
        <f t="array" ref="R1380">IFERROR(
    IF(
        INDEX('Emission Factors'!$E$5:$R$488,
              MATCH(1,
                    ('Emission Factors'!$E$5:$E$488 = 'GHG emissions calculations'!$F1380) *
                    ('Emission Factors'!$H$5:$H$488 = 'GHG emissions calculations'!$H1380),
                    0),
              MATCH('GHG emissions calculations'!R$6, 'Emission Factors'!$E$5:$R$5, 0)) &lt;&gt; "",
        INDEX('Emission Factors'!$E$5:$R$488,
              MATCH(1,
                    ('Emission Factors'!$E$5:$E$488 = 'GHG emissions calculations'!$F1380) *
                    ('Emission Factors'!$H$5:$H$488 = 'GHG emissions calculations'!$H1380),
                    0),
              MATCH('GHG emissions calculations'!R$6, 'Emission Factors'!$E$5:$R$5, 0)),
        ""),
    "")</f>
        <v/>
      </c>
      <c r="S1380" s="312">
        <f t="shared" si="2"/>
        <v>0</v>
      </c>
      <c r="T1380" s="23"/>
    </row>
    <row r="1381" ht="15.75" customHeight="1" outlineLevel="1">
      <c r="A1381" s="23"/>
      <c r="B1381" s="71"/>
      <c r="C1381" s="71"/>
      <c r="D1381" s="71"/>
      <c r="E1381" s="314"/>
      <c r="F1381" s="311" t="str">
        <f>Lists!V188</f>
        <v>Polyvinylchloride (PVC), any process  - Africa</v>
      </c>
      <c r="G1381" s="311" t="str">
        <f t="array" ref="G1381">XLOOKUP(1,('Emission Factors'!$E$5:$E$488='GHG emissions calculations'!$F1381)*('Emission Factors'!$H$5:$H$488='GHG emissions calculations'!$H1381),INDEX('Emission Factors'!$E$5:$T$488,0,MATCH('GHG emissions calculations'!G$6,'Emission Factors'!$E$5:$T$5,0)),"",0)</f>
        <v/>
      </c>
      <c r="H1381" s="311" t="s">
        <v>237</v>
      </c>
      <c r="I1381" s="312" t="str">
        <f>IF(
    SUMIFS('Import data'!$L$25:$L$80,
           'Import data'!$J$25:$J$80, F1381,
           'Import data'!$G$25:$G$80, 'GHG emissions calculations'!$H1381,
           'Import data'!$I$25:$I$80,$E$1157) &lt;&gt; 0,
    SUMIFS('Import data'!$L$25:$L$80,
           'Import data'!$J$25:$J$80, F1381,
           'Import data'!$G$25:$G$80, 'GHG emissions calculations'!$H1381,
           'Import data'!$I$25:$I$80,$E$1157),
    ""
)</f>
        <v/>
      </c>
      <c r="J1381" s="311" t="str">
        <f t="array" ref="J1381">IF(
    XLOOKUP(F1381, 'Import data'!$J$26:$J$47, 'Import data'!$M$26:$M$47, "", 0) = "Please add the region-specific supplier emission factor or choose a different region available in the IAEG database.",
    "",
    XLOOKUP(F1381, 'Import data'!$J$26:$J$47, 'Import data'!$M$26:$M$47, "", 0)
)</f>
        <v/>
      </c>
      <c r="K1381" s="311" t="str">
        <f t="array" ref="K1381">IFERROR(
    XLOOKUP(F1381,
            _xlws.FILTER('Supplier Emission'!$G$15:$G$49,
                   ('Supplier Emission'!$D$15:$D$49=H1381) * ('Supplier Emission'!$F$15:$F$49=$E$1157)),
            _xlws.FILTER('Supplier Emission'!$I$15:$I$49,
                   ('Supplier Emission'!$D$15:$D$49=H1381) * ('Supplier Emission'!$F$15:$F$49=$E$1157)),
            ""),
    "")</f>
        <v/>
      </c>
      <c r="L1381" s="311" t="str">
        <f t="array" ref="L1381">IFERROR(
    XLOOKUP(F1381,
            _xlws.FILTER('Supplier Emission'!$G$15:$G$49,
                   ('Supplier Emission'!$D$15:$D$49=H1381) * ('Supplier Emission'!$F$15:$F$49=$E$1157)),
            _xlws.FILTER('Supplier Emission'!$J$15:$J$49,
                   ('Supplier Emission'!$D$15:$D$49=H1381) * ('Supplier Emission'!$F$15:$F$49=$E$1157)),
            ""),
    "")</f>
        <v/>
      </c>
      <c r="M1381" s="311" t="str">
        <f t="array" ref="M1381">IFERROR(
    XLOOKUP(F1381,
            _xlws.FILTER('Supplier Emission'!$G$15:$G$49,
                   ('Supplier Emission'!$D$15:$D$49=H1381) * ('Supplier Emission'!$F$15:$F$49=$E$1157)),
            _xlws.FILTER('Supplier Emission'!$M$15:$M$49,
                   ('Supplier Emission'!$D$15:$D$49=H1381) * ('Supplier Emission'!$F$15:$F$49=$E$1157)),
            ""),
    "")</f>
        <v/>
      </c>
      <c r="N1381" s="311" t="str">
        <f t="array" ref="N1381">IFERROR(
    XLOOKUP(F1381,
            _xlws.FILTER('Supplier Emission'!$G$15:$G$49,
                   ('Supplier Emission'!$D$15:$D$49=H1381) * ('Supplier Emission'!$F$15:$F$49=$E$1157)),
            _xlws.FILTER('Supplier Emission'!$H$15:$H$49,
                   ('Supplier Emission'!$D$15:$D$49=H1381) * ('Supplier Emission'!$F$15:$F$49=$E$1157)),
            ""),
    "")</f>
        <v/>
      </c>
      <c r="O1381" s="311" t="str">
        <f t="array" ref="O1381">XLOOKUP(1,('Emission Factors'!$E$5:$E$488='GHG emissions calculations'!$F1381)*('Emission Factors'!$H$5:$H$488='GHG emissions calculations'!$H1381),INDEX('Emission Factors'!$E$5:$T$488,0,MATCH('GHG emissions calculations'!O$6,'Emission Factors'!$E$5:$T$5,0)),"",0)</f>
        <v/>
      </c>
      <c r="P1381" s="313" t="str">
        <f t="array" ref="P1381">IFERROR(
    INDEX('Emission Factors'!$E$5:$P$488,
          MATCH(1,
                ('Emission Factors'!$E$5:$E$488 = 'GHG emissions calculations'!$F1381) *
                ('Emission Factors'!$H$5:$H$488 = 'GHG emissions calculations'!$H1381),
                0),
          MATCH('GHG emissions calculations'!P$6,'Emission Factors'!$E$5:$P$5,0)),
    "")</f>
        <v/>
      </c>
      <c r="Q1381" s="311" t="str">
        <f t="array" ref="Q1381">IFERROR(
    IF(
        INDEX('Emission Factors'!$E$5:$P$488,
              MATCH(1,
                    ('Emission Factors'!$E$5:$E$488 = 'GHG emissions calculations'!$F1381) *
                    ('Emission Factors'!$H$5:$H$488 = 'GHG emissions calculations'!$H1381),
                    0),
              MATCH('GHG emissions calculations'!Q$6, 'Emission Factors'!$E$5:$P$5, 0)) &lt;&gt; "",
        INDEX('Emission Factors'!$E$5:$P$488,
              MATCH(1,
                    ('Emission Factors'!$E$5:$E$488 = 'GHG emissions calculations'!$F1381) *
                    ('Emission Factors'!$H$5:$H$488 = 'GHG emissions calculations'!$H1381),
                    0),
              MATCH('GHG emissions calculations'!Q$6, 'Emission Factors'!$E$5:$P$5, 0)),
        ""),
    "")</f>
        <v/>
      </c>
      <c r="R1381" s="311" t="str">
        <f t="array" ref="R1381">IFERROR(
    IF(
        INDEX('Emission Factors'!$E$5:$R$488,
              MATCH(1,
                    ('Emission Factors'!$E$5:$E$488 = 'GHG emissions calculations'!$F1381) *
                    ('Emission Factors'!$H$5:$H$488 = 'GHG emissions calculations'!$H1381),
                    0),
              MATCH('GHG emissions calculations'!R$6, 'Emission Factors'!$E$5:$R$5, 0)) &lt;&gt; "",
        INDEX('Emission Factors'!$E$5:$R$488,
              MATCH(1,
                    ('Emission Factors'!$E$5:$E$488 = 'GHG emissions calculations'!$F1381) *
                    ('Emission Factors'!$H$5:$H$488 = 'GHG emissions calculations'!$H1381),
                    0),
              MATCH('GHG emissions calculations'!R$6, 'Emission Factors'!$E$5:$R$5, 0)),
        ""),
    "")</f>
        <v/>
      </c>
      <c r="S1381" s="312">
        <f t="shared" si="2"/>
        <v>0</v>
      </c>
      <c r="T1381" s="23"/>
    </row>
    <row r="1382" ht="15.75" customHeight="1" outlineLevel="1">
      <c r="A1382" s="23"/>
      <c r="B1382" s="71"/>
      <c r="C1382" s="71"/>
      <c r="D1382" s="71"/>
      <c r="E1382" s="314"/>
      <c r="F1382" s="311" t="str">
        <f>Lists!V186</f>
        <v>Polyvinylchloride (PVC), any process  - America</v>
      </c>
      <c r="G1382" s="311" t="str">
        <f t="array" ref="G1382">XLOOKUP(1,('Emission Factors'!$E$5:$E$488='GHG emissions calculations'!$F1382)*('Emission Factors'!$H$5:$H$488='GHG emissions calculations'!$H1382),INDEX('Emission Factors'!$E$5:$T$488,0,MATCH('GHG emissions calculations'!G$6,'Emission Factors'!$E$5:$T$5,0)),"",0)</f>
        <v/>
      </c>
      <c r="H1382" s="311" t="s">
        <v>237</v>
      </c>
      <c r="I1382" s="312" t="str">
        <f>IF(
    SUMIFS('Import data'!$L$25:$L$80,
           'Import data'!$J$25:$J$80, F1382,
           'Import data'!$G$25:$G$80, 'GHG emissions calculations'!$H1382,
           'Import data'!$I$25:$I$80,$E$1157) &lt;&gt; 0,
    SUMIFS('Import data'!$L$25:$L$80,
           'Import data'!$J$25:$J$80, F1382,
           'Import data'!$G$25:$G$80, 'GHG emissions calculations'!$H1382,
           'Import data'!$I$25:$I$80,$E$1157),
    ""
)</f>
        <v/>
      </c>
      <c r="J1382" s="311" t="str">
        <f t="array" ref="J1382">IF(
    XLOOKUP(F1382, 'Import data'!$J$26:$J$47, 'Import data'!$M$26:$M$47, "", 0) = "Please add the region-specific supplier emission factor or choose a different region available in the IAEG database.",
    "",
    XLOOKUP(F1382, 'Import data'!$J$26:$J$47, 'Import data'!$M$26:$M$47, "", 0)
)</f>
        <v/>
      </c>
      <c r="K1382" s="311" t="str">
        <f t="array" ref="K1382">IFERROR(
    XLOOKUP(F1382,
            _xlws.FILTER('Supplier Emission'!$G$15:$G$49,
                   ('Supplier Emission'!$D$15:$D$49=H1382) * ('Supplier Emission'!$F$15:$F$49=$E$1157)),
            _xlws.FILTER('Supplier Emission'!$I$15:$I$49,
                   ('Supplier Emission'!$D$15:$D$49=H1382) * ('Supplier Emission'!$F$15:$F$49=$E$1157)),
            ""),
    "")</f>
        <v/>
      </c>
      <c r="L1382" s="311" t="str">
        <f t="array" ref="L1382">IFERROR(
    XLOOKUP(F1382,
            _xlws.FILTER('Supplier Emission'!$G$15:$G$49,
                   ('Supplier Emission'!$D$15:$D$49=H1382) * ('Supplier Emission'!$F$15:$F$49=$E$1157)),
            _xlws.FILTER('Supplier Emission'!$J$15:$J$49,
                   ('Supplier Emission'!$D$15:$D$49=H1382) * ('Supplier Emission'!$F$15:$F$49=$E$1157)),
            ""),
    "")</f>
        <v/>
      </c>
      <c r="M1382" s="311" t="str">
        <f t="array" ref="M1382">IFERROR(
    XLOOKUP(F1382,
            _xlws.FILTER('Supplier Emission'!$G$15:$G$49,
                   ('Supplier Emission'!$D$15:$D$49=H1382) * ('Supplier Emission'!$F$15:$F$49=$E$1157)),
            _xlws.FILTER('Supplier Emission'!$M$15:$M$49,
                   ('Supplier Emission'!$D$15:$D$49=H1382) * ('Supplier Emission'!$F$15:$F$49=$E$1157)),
            ""),
    "")</f>
        <v/>
      </c>
      <c r="N1382" s="311" t="str">
        <f t="array" ref="N1382">IFERROR(
    XLOOKUP(F1382,
            _xlws.FILTER('Supplier Emission'!$G$15:$G$49,
                   ('Supplier Emission'!$D$15:$D$49=H1382) * ('Supplier Emission'!$F$15:$F$49=$E$1157)),
            _xlws.FILTER('Supplier Emission'!$H$15:$H$49,
                   ('Supplier Emission'!$D$15:$D$49=H1382) * ('Supplier Emission'!$F$15:$F$49=$E$1157)),
            ""),
    "")</f>
        <v/>
      </c>
      <c r="O1382" s="311" t="str">
        <f t="array" ref="O1382">XLOOKUP(1,('Emission Factors'!$E$5:$E$488='GHG emissions calculations'!$F1382)*('Emission Factors'!$H$5:$H$488='GHG emissions calculations'!$H1382),INDEX('Emission Factors'!$E$5:$T$488,0,MATCH('GHG emissions calculations'!O$6,'Emission Factors'!$E$5:$T$5,0)),"",0)</f>
        <v/>
      </c>
      <c r="P1382" s="313" t="str">
        <f t="array" ref="P1382">IFERROR(
    INDEX('Emission Factors'!$E$5:$P$488,
          MATCH(1,
                ('Emission Factors'!$E$5:$E$488 = 'GHG emissions calculations'!$F1382) *
                ('Emission Factors'!$H$5:$H$488 = 'GHG emissions calculations'!$H1382),
                0),
          MATCH('GHG emissions calculations'!P$6,'Emission Factors'!$E$5:$P$5,0)),
    "")</f>
        <v/>
      </c>
      <c r="Q1382" s="311" t="str">
        <f t="array" ref="Q1382">IFERROR(
    IF(
        INDEX('Emission Factors'!$E$5:$P$488,
              MATCH(1,
                    ('Emission Factors'!$E$5:$E$488 = 'GHG emissions calculations'!$F1382) *
                    ('Emission Factors'!$H$5:$H$488 = 'GHG emissions calculations'!$H1382),
                    0),
              MATCH('GHG emissions calculations'!Q$6, 'Emission Factors'!$E$5:$P$5, 0)) &lt;&gt; "",
        INDEX('Emission Factors'!$E$5:$P$488,
              MATCH(1,
                    ('Emission Factors'!$E$5:$E$488 = 'GHG emissions calculations'!$F1382) *
                    ('Emission Factors'!$H$5:$H$488 = 'GHG emissions calculations'!$H1382),
                    0),
              MATCH('GHG emissions calculations'!Q$6, 'Emission Factors'!$E$5:$P$5, 0)),
        ""),
    "")</f>
        <v/>
      </c>
      <c r="R1382" s="311" t="str">
        <f t="array" ref="R1382">IFERROR(
    IF(
        INDEX('Emission Factors'!$E$5:$R$488,
              MATCH(1,
                    ('Emission Factors'!$E$5:$E$488 = 'GHG emissions calculations'!$F1382) *
                    ('Emission Factors'!$H$5:$H$488 = 'GHG emissions calculations'!$H1382),
                    0),
              MATCH('GHG emissions calculations'!R$6, 'Emission Factors'!$E$5:$R$5, 0)) &lt;&gt; "",
        INDEX('Emission Factors'!$E$5:$R$488,
              MATCH(1,
                    ('Emission Factors'!$E$5:$E$488 = 'GHG emissions calculations'!$F1382) *
                    ('Emission Factors'!$H$5:$H$488 = 'GHG emissions calculations'!$H1382),
                    0),
              MATCH('GHG emissions calculations'!R$6, 'Emission Factors'!$E$5:$R$5, 0)),
        ""),
    "")</f>
        <v/>
      </c>
      <c r="S1382" s="312">
        <f t="shared" si="2"/>
        <v>0</v>
      </c>
      <c r="T1382" s="23"/>
    </row>
    <row r="1383" ht="15.75" customHeight="1" outlineLevel="1">
      <c r="A1383" s="23"/>
      <c r="B1383" s="71"/>
      <c r="C1383" s="71"/>
      <c r="D1383" s="71"/>
      <c r="E1383" s="314"/>
      <c r="F1383" s="311" t="str">
        <f>Lists!V189</f>
        <v>Polyvinylchloride (PVC), any process  - Asia</v>
      </c>
      <c r="G1383" s="311" t="str">
        <f t="array" ref="G1383">XLOOKUP(1,('Emission Factors'!$E$5:$E$488='GHG emissions calculations'!$F1383)*('Emission Factors'!$H$5:$H$488='GHG emissions calculations'!$H1383),INDEX('Emission Factors'!$E$5:$T$488,0,MATCH('GHG emissions calculations'!G$6,'Emission Factors'!$E$5:$T$5,0)),"",0)</f>
        <v/>
      </c>
      <c r="H1383" s="311" t="s">
        <v>237</v>
      </c>
      <c r="I1383" s="312" t="str">
        <f>IF(
    SUMIFS('Import data'!$L$25:$L$80,
           'Import data'!$J$25:$J$80, F1383,
           'Import data'!$G$25:$G$80, 'GHG emissions calculations'!$H1383,
           'Import data'!$I$25:$I$80,$E$1157) &lt;&gt; 0,
    SUMIFS('Import data'!$L$25:$L$80,
           'Import data'!$J$25:$J$80, F1383,
           'Import data'!$G$25:$G$80, 'GHG emissions calculations'!$H1383,
           'Import data'!$I$25:$I$80,$E$1157),
    ""
)</f>
        <v/>
      </c>
      <c r="J1383" s="311" t="str">
        <f t="array" ref="J1383">IF(
    XLOOKUP(F1383, 'Import data'!$J$26:$J$47, 'Import data'!$M$26:$M$47, "", 0) = "Please add the region-specific supplier emission factor or choose a different region available in the IAEG database.",
    "",
    XLOOKUP(F1383, 'Import data'!$J$26:$J$47, 'Import data'!$M$26:$M$47, "", 0)
)</f>
        <v/>
      </c>
      <c r="K1383" s="311" t="str">
        <f t="array" ref="K1383">IFERROR(
    XLOOKUP(F1383,
            _xlws.FILTER('Supplier Emission'!$G$15:$G$49,
                   ('Supplier Emission'!$D$15:$D$49=H1383) * ('Supplier Emission'!$F$15:$F$49=$E$1157)),
            _xlws.FILTER('Supplier Emission'!$I$15:$I$49,
                   ('Supplier Emission'!$D$15:$D$49=H1383) * ('Supplier Emission'!$F$15:$F$49=$E$1157)),
            ""),
    "")</f>
        <v/>
      </c>
      <c r="L1383" s="311" t="str">
        <f t="array" ref="L1383">IFERROR(
    XLOOKUP(F1383,
            _xlws.FILTER('Supplier Emission'!$G$15:$G$49,
                   ('Supplier Emission'!$D$15:$D$49=H1383) * ('Supplier Emission'!$F$15:$F$49=$E$1157)),
            _xlws.FILTER('Supplier Emission'!$J$15:$J$49,
                   ('Supplier Emission'!$D$15:$D$49=H1383) * ('Supplier Emission'!$F$15:$F$49=$E$1157)),
            ""),
    "")</f>
        <v/>
      </c>
      <c r="M1383" s="311" t="str">
        <f t="array" ref="M1383">IFERROR(
    XLOOKUP(F1383,
            _xlws.FILTER('Supplier Emission'!$G$15:$G$49,
                   ('Supplier Emission'!$D$15:$D$49=H1383) * ('Supplier Emission'!$F$15:$F$49=$E$1157)),
            _xlws.FILTER('Supplier Emission'!$M$15:$M$49,
                   ('Supplier Emission'!$D$15:$D$49=H1383) * ('Supplier Emission'!$F$15:$F$49=$E$1157)),
            ""),
    "")</f>
        <v/>
      </c>
      <c r="N1383" s="311" t="str">
        <f t="array" ref="N1383">IFERROR(
    XLOOKUP(F1383,
            _xlws.FILTER('Supplier Emission'!$G$15:$G$49,
                   ('Supplier Emission'!$D$15:$D$49=H1383) * ('Supplier Emission'!$F$15:$F$49=$E$1157)),
            _xlws.FILTER('Supplier Emission'!$H$15:$H$49,
                   ('Supplier Emission'!$D$15:$D$49=H1383) * ('Supplier Emission'!$F$15:$F$49=$E$1157)),
            ""),
    "")</f>
        <v/>
      </c>
      <c r="O1383" s="311" t="str">
        <f t="array" ref="O1383">XLOOKUP(1,('Emission Factors'!$E$5:$E$488='GHG emissions calculations'!$F1383)*('Emission Factors'!$H$5:$H$488='GHG emissions calculations'!$H1383),INDEX('Emission Factors'!$E$5:$T$488,0,MATCH('GHG emissions calculations'!O$6,'Emission Factors'!$E$5:$T$5,0)),"",0)</f>
        <v/>
      </c>
      <c r="P1383" s="313" t="str">
        <f t="array" ref="P1383">IFERROR(
    INDEX('Emission Factors'!$E$5:$P$488,
          MATCH(1,
                ('Emission Factors'!$E$5:$E$488 = 'GHG emissions calculations'!$F1383) *
                ('Emission Factors'!$H$5:$H$488 = 'GHG emissions calculations'!$H1383),
                0),
          MATCH('GHG emissions calculations'!P$6,'Emission Factors'!$E$5:$P$5,0)),
    "")</f>
        <v/>
      </c>
      <c r="Q1383" s="311" t="str">
        <f t="array" ref="Q1383">IFERROR(
    IF(
        INDEX('Emission Factors'!$E$5:$P$488,
              MATCH(1,
                    ('Emission Factors'!$E$5:$E$488 = 'GHG emissions calculations'!$F1383) *
                    ('Emission Factors'!$H$5:$H$488 = 'GHG emissions calculations'!$H1383),
                    0),
              MATCH('GHG emissions calculations'!Q$6, 'Emission Factors'!$E$5:$P$5, 0)) &lt;&gt; "",
        INDEX('Emission Factors'!$E$5:$P$488,
              MATCH(1,
                    ('Emission Factors'!$E$5:$E$488 = 'GHG emissions calculations'!$F1383) *
                    ('Emission Factors'!$H$5:$H$488 = 'GHG emissions calculations'!$H1383),
                    0),
              MATCH('GHG emissions calculations'!Q$6, 'Emission Factors'!$E$5:$P$5, 0)),
        ""),
    "")</f>
        <v/>
      </c>
      <c r="R1383" s="311" t="str">
        <f t="array" ref="R1383">IFERROR(
    IF(
        INDEX('Emission Factors'!$E$5:$R$488,
              MATCH(1,
                    ('Emission Factors'!$E$5:$E$488 = 'GHG emissions calculations'!$F1383) *
                    ('Emission Factors'!$H$5:$H$488 = 'GHG emissions calculations'!$H1383),
                    0),
              MATCH('GHG emissions calculations'!R$6, 'Emission Factors'!$E$5:$R$5, 0)) &lt;&gt; "",
        INDEX('Emission Factors'!$E$5:$R$488,
              MATCH(1,
                    ('Emission Factors'!$E$5:$E$488 = 'GHG emissions calculations'!$F1383) *
                    ('Emission Factors'!$H$5:$H$488 = 'GHG emissions calculations'!$H1383),
                    0),
              MATCH('GHG emissions calculations'!R$6, 'Emission Factors'!$E$5:$R$5, 0)),
        ""),
    "")</f>
        <v/>
      </c>
      <c r="S1383" s="312">
        <f t="shared" si="2"/>
        <v>0</v>
      </c>
      <c r="T1383" s="23"/>
    </row>
    <row r="1384" ht="15.75" customHeight="1" outlineLevel="1">
      <c r="A1384" s="23"/>
      <c r="B1384" s="71"/>
      <c r="C1384" s="71"/>
      <c r="D1384" s="71"/>
      <c r="E1384" s="314"/>
      <c r="F1384" s="311" t="str">
        <f>Lists!V187</f>
        <v>Polyvinylchloride (PVC), any process  - Europe</v>
      </c>
      <c r="G1384" s="311" t="str">
        <f t="array" ref="G1384">XLOOKUP(1,('Emission Factors'!$E$5:$E$488='GHG emissions calculations'!$F1384)*('Emission Factors'!$H$5:$H$488='GHG emissions calculations'!$H1384),INDEX('Emission Factors'!$E$5:$T$488,0,MATCH('GHG emissions calculations'!G$6,'Emission Factors'!$E$5:$T$5,0)),"",0)</f>
        <v/>
      </c>
      <c r="H1384" s="311" t="s">
        <v>237</v>
      </c>
      <c r="I1384" s="312" t="str">
        <f>IF(
    SUMIFS('Import data'!$L$25:$L$80,
           'Import data'!$J$25:$J$80, F1384,
           'Import data'!$G$25:$G$80, 'GHG emissions calculations'!$H1384,
           'Import data'!$I$25:$I$80,$E$1157) &lt;&gt; 0,
    SUMIFS('Import data'!$L$25:$L$80,
           'Import data'!$J$25:$J$80, F1384,
           'Import data'!$G$25:$G$80, 'GHG emissions calculations'!$H1384,
           'Import data'!$I$25:$I$80,$E$1157),
    ""
)</f>
        <v/>
      </c>
      <c r="J1384" s="311" t="str">
        <f t="array" ref="J1384">IF(
    XLOOKUP(F1384, 'Import data'!$J$26:$J$47, 'Import data'!$M$26:$M$47, "", 0) = "Please add the region-specific supplier emission factor or choose a different region available in the IAEG database.",
    "",
    XLOOKUP(F1384, 'Import data'!$J$26:$J$47, 'Import data'!$M$26:$M$47, "", 0)
)</f>
        <v/>
      </c>
      <c r="K1384" s="311" t="str">
        <f t="array" ref="K1384">IFERROR(
    XLOOKUP(F1384,
            _xlws.FILTER('Supplier Emission'!$G$15:$G$49,
                   ('Supplier Emission'!$D$15:$D$49=H1384) * ('Supplier Emission'!$F$15:$F$49=$E$1157)),
            _xlws.FILTER('Supplier Emission'!$I$15:$I$49,
                   ('Supplier Emission'!$D$15:$D$49=H1384) * ('Supplier Emission'!$F$15:$F$49=$E$1157)),
            ""),
    "")</f>
        <v/>
      </c>
      <c r="L1384" s="311" t="str">
        <f t="array" ref="L1384">IFERROR(
    XLOOKUP(F1384,
            _xlws.FILTER('Supplier Emission'!$G$15:$G$49,
                   ('Supplier Emission'!$D$15:$D$49=H1384) * ('Supplier Emission'!$F$15:$F$49=$E$1157)),
            _xlws.FILTER('Supplier Emission'!$J$15:$J$49,
                   ('Supplier Emission'!$D$15:$D$49=H1384) * ('Supplier Emission'!$F$15:$F$49=$E$1157)),
            ""),
    "")</f>
        <v/>
      </c>
      <c r="M1384" s="311" t="str">
        <f t="array" ref="M1384">IFERROR(
    XLOOKUP(F1384,
            _xlws.FILTER('Supplier Emission'!$G$15:$G$49,
                   ('Supplier Emission'!$D$15:$D$49=H1384) * ('Supplier Emission'!$F$15:$F$49=$E$1157)),
            _xlws.FILTER('Supplier Emission'!$M$15:$M$49,
                   ('Supplier Emission'!$D$15:$D$49=H1384) * ('Supplier Emission'!$F$15:$F$49=$E$1157)),
            ""),
    "")</f>
        <v/>
      </c>
      <c r="N1384" s="311" t="str">
        <f t="array" ref="N1384">IFERROR(
    XLOOKUP(F1384,
            _xlws.FILTER('Supplier Emission'!$G$15:$G$49,
                   ('Supplier Emission'!$D$15:$D$49=H1384) * ('Supplier Emission'!$F$15:$F$49=$E$1157)),
            _xlws.FILTER('Supplier Emission'!$H$15:$H$49,
                   ('Supplier Emission'!$D$15:$D$49=H1384) * ('Supplier Emission'!$F$15:$F$49=$E$1157)),
            ""),
    "")</f>
        <v/>
      </c>
      <c r="O1384" s="311" t="str">
        <f t="array" ref="O1384">XLOOKUP(1,('Emission Factors'!$E$5:$E$488='GHG emissions calculations'!$F1384)*('Emission Factors'!$H$5:$H$488='GHG emissions calculations'!$H1384),INDEX('Emission Factors'!$E$5:$T$488,0,MATCH('GHG emissions calculations'!O$6,'Emission Factors'!$E$5:$T$5,0)),"",0)</f>
        <v/>
      </c>
      <c r="P1384" s="313" t="str">
        <f t="array" ref="P1384">IFERROR(
    INDEX('Emission Factors'!$E$5:$P$488,
          MATCH(1,
                ('Emission Factors'!$E$5:$E$488 = 'GHG emissions calculations'!$F1384) *
                ('Emission Factors'!$H$5:$H$488 = 'GHG emissions calculations'!$H1384),
                0),
          MATCH('GHG emissions calculations'!P$6,'Emission Factors'!$E$5:$P$5,0)),
    "")</f>
        <v/>
      </c>
      <c r="Q1384" s="311" t="str">
        <f t="array" ref="Q1384">IFERROR(
    IF(
        INDEX('Emission Factors'!$E$5:$P$488,
              MATCH(1,
                    ('Emission Factors'!$E$5:$E$488 = 'GHG emissions calculations'!$F1384) *
                    ('Emission Factors'!$H$5:$H$488 = 'GHG emissions calculations'!$H1384),
                    0),
              MATCH('GHG emissions calculations'!Q$6, 'Emission Factors'!$E$5:$P$5, 0)) &lt;&gt; "",
        INDEX('Emission Factors'!$E$5:$P$488,
              MATCH(1,
                    ('Emission Factors'!$E$5:$E$488 = 'GHG emissions calculations'!$F1384) *
                    ('Emission Factors'!$H$5:$H$488 = 'GHG emissions calculations'!$H1384),
                    0),
              MATCH('GHG emissions calculations'!Q$6, 'Emission Factors'!$E$5:$P$5, 0)),
        ""),
    "")</f>
        <v/>
      </c>
      <c r="R1384" s="311" t="str">
        <f t="array" ref="R1384">IFERROR(
    IF(
        INDEX('Emission Factors'!$E$5:$R$488,
              MATCH(1,
                    ('Emission Factors'!$E$5:$E$488 = 'GHG emissions calculations'!$F1384) *
                    ('Emission Factors'!$H$5:$H$488 = 'GHG emissions calculations'!$H1384),
                    0),
              MATCH('GHG emissions calculations'!R$6, 'Emission Factors'!$E$5:$R$5, 0)) &lt;&gt; "",
        INDEX('Emission Factors'!$E$5:$R$488,
              MATCH(1,
                    ('Emission Factors'!$E$5:$E$488 = 'GHG emissions calculations'!$F1384) *
                    ('Emission Factors'!$H$5:$H$488 = 'GHG emissions calculations'!$H1384),
                    0),
              MATCH('GHG emissions calculations'!R$6, 'Emission Factors'!$E$5:$R$5, 0)),
        ""),
    "")</f>
        <v/>
      </c>
      <c r="S1384" s="312">
        <f t="shared" si="2"/>
        <v>0</v>
      </c>
      <c r="T1384" s="23"/>
    </row>
    <row r="1385" ht="15.75" customHeight="1" outlineLevel="1">
      <c r="A1385" s="23"/>
      <c r="B1385" s="71"/>
      <c r="C1385" s="71"/>
      <c r="D1385" s="71"/>
      <c r="E1385" s="314"/>
      <c r="F1385" s="311" t="str">
        <f>Lists!V192</f>
        <v>Polyvinylchloride (PVC), any process  - Global or unspecified region</v>
      </c>
      <c r="G1385" s="311" t="str">
        <f t="array" ref="G1385">XLOOKUP(1,('Emission Factors'!$E$5:$E$488='GHG emissions calculations'!$F1385)*('Emission Factors'!$H$5:$H$488='GHG emissions calculations'!$H1385),INDEX('Emission Factors'!$E$5:$T$488,0,MATCH('GHG emissions calculations'!G$6,'Emission Factors'!$E$5:$T$5,0)),"",0)</f>
        <v/>
      </c>
      <c r="H1385" s="311" t="s">
        <v>237</v>
      </c>
      <c r="I1385" s="312" t="str">
        <f>IF(
    SUMIFS('Import data'!$L$25:$L$80,
           'Import data'!$J$25:$J$80, F1385,
           'Import data'!$G$25:$G$80, 'GHG emissions calculations'!$H1385,
           'Import data'!$I$25:$I$80,$E$1157) &lt;&gt; 0,
    SUMIFS('Import data'!$L$25:$L$80,
           'Import data'!$J$25:$J$80, F1385,
           'Import data'!$G$25:$G$80, 'GHG emissions calculations'!$H1385,
           'Import data'!$I$25:$I$80,$E$1157),
    ""
)</f>
        <v/>
      </c>
      <c r="J1385" s="311" t="str">
        <f t="array" ref="J1385">IF(
    XLOOKUP(F1385, 'Import data'!$J$26:$J$47, 'Import data'!$M$26:$M$47, "", 0) = "Please add the region-specific supplier emission factor or choose a different region available in the IAEG database.",
    "",
    XLOOKUP(F1385, 'Import data'!$J$26:$J$47, 'Import data'!$M$26:$M$47, "", 0)
)</f>
        <v/>
      </c>
      <c r="K1385" s="311" t="str">
        <f t="array" ref="K1385">IFERROR(
    XLOOKUP(F1385,
            _xlws.FILTER('Supplier Emission'!$G$15:$G$49,
                   ('Supplier Emission'!$D$15:$D$49=H1385) * ('Supplier Emission'!$F$15:$F$49=$E$1157)),
            _xlws.FILTER('Supplier Emission'!$I$15:$I$49,
                   ('Supplier Emission'!$D$15:$D$49=H1385) * ('Supplier Emission'!$F$15:$F$49=$E$1157)),
            ""),
    "")</f>
        <v/>
      </c>
      <c r="L1385" s="311" t="str">
        <f t="array" ref="L1385">IFERROR(
    XLOOKUP(F1385,
            _xlws.FILTER('Supplier Emission'!$G$15:$G$49,
                   ('Supplier Emission'!$D$15:$D$49=H1385) * ('Supplier Emission'!$F$15:$F$49=$E$1157)),
            _xlws.FILTER('Supplier Emission'!$J$15:$J$49,
                   ('Supplier Emission'!$D$15:$D$49=H1385) * ('Supplier Emission'!$F$15:$F$49=$E$1157)),
            ""),
    "")</f>
        <v/>
      </c>
      <c r="M1385" s="311" t="str">
        <f t="array" ref="M1385">IFERROR(
    XLOOKUP(F1385,
            _xlws.FILTER('Supplier Emission'!$G$15:$G$49,
                   ('Supplier Emission'!$D$15:$D$49=H1385) * ('Supplier Emission'!$F$15:$F$49=$E$1157)),
            _xlws.FILTER('Supplier Emission'!$M$15:$M$49,
                   ('Supplier Emission'!$D$15:$D$49=H1385) * ('Supplier Emission'!$F$15:$F$49=$E$1157)),
            ""),
    "")</f>
        <v/>
      </c>
      <c r="N1385" s="311" t="str">
        <f t="array" ref="N1385">IFERROR(
    XLOOKUP(F1385,
            _xlws.FILTER('Supplier Emission'!$G$15:$G$49,
                   ('Supplier Emission'!$D$15:$D$49=H1385) * ('Supplier Emission'!$F$15:$F$49=$E$1157)),
            _xlws.FILTER('Supplier Emission'!$H$15:$H$49,
                   ('Supplier Emission'!$D$15:$D$49=H1385) * ('Supplier Emission'!$F$15:$F$49=$E$1157)),
            ""),
    "")</f>
        <v/>
      </c>
      <c r="O1385" s="311" t="str">
        <f t="array" ref="O1385">XLOOKUP(1,('Emission Factors'!$E$5:$E$488='GHG emissions calculations'!$F1385)*('Emission Factors'!$H$5:$H$488='GHG emissions calculations'!$H1385),INDEX('Emission Factors'!$E$5:$T$488,0,MATCH('GHG emissions calculations'!O$6,'Emission Factors'!$E$5:$T$5,0)),"",0)</f>
        <v/>
      </c>
      <c r="P1385" s="313" t="str">
        <f t="array" ref="P1385">IFERROR(
    INDEX('Emission Factors'!$E$5:$P$488,
          MATCH(1,
                ('Emission Factors'!$E$5:$E$488 = 'GHG emissions calculations'!$F1385) *
                ('Emission Factors'!$H$5:$H$488 = 'GHG emissions calculations'!$H1385),
                0),
          MATCH('GHG emissions calculations'!P$6,'Emission Factors'!$E$5:$P$5,0)),
    "")</f>
        <v/>
      </c>
      <c r="Q1385" s="311" t="str">
        <f t="array" ref="Q1385">IFERROR(
    IF(
        INDEX('Emission Factors'!$E$5:$P$488,
              MATCH(1,
                    ('Emission Factors'!$E$5:$E$488 = 'GHG emissions calculations'!$F1385) *
                    ('Emission Factors'!$H$5:$H$488 = 'GHG emissions calculations'!$H1385),
                    0),
              MATCH('GHG emissions calculations'!Q$6, 'Emission Factors'!$E$5:$P$5, 0)) &lt;&gt; "",
        INDEX('Emission Factors'!$E$5:$P$488,
              MATCH(1,
                    ('Emission Factors'!$E$5:$E$488 = 'GHG emissions calculations'!$F1385) *
                    ('Emission Factors'!$H$5:$H$488 = 'GHG emissions calculations'!$H1385),
                    0),
              MATCH('GHG emissions calculations'!Q$6, 'Emission Factors'!$E$5:$P$5, 0)),
        ""),
    "")</f>
        <v/>
      </c>
      <c r="R1385" s="311" t="str">
        <f t="array" ref="R1385">IFERROR(
    IF(
        INDEX('Emission Factors'!$E$5:$R$488,
              MATCH(1,
                    ('Emission Factors'!$E$5:$E$488 = 'GHG emissions calculations'!$F1385) *
                    ('Emission Factors'!$H$5:$H$488 = 'GHG emissions calculations'!$H1385),
                    0),
              MATCH('GHG emissions calculations'!R$6, 'Emission Factors'!$E$5:$R$5, 0)) &lt;&gt; "",
        INDEX('Emission Factors'!$E$5:$R$488,
              MATCH(1,
                    ('Emission Factors'!$E$5:$E$488 = 'GHG emissions calculations'!$F1385) *
                    ('Emission Factors'!$H$5:$H$488 = 'GHG emissions calculations'!$H1385),
                    0),
              MATCH('GHG emissions calculations'!R$6, 'Emission Factors'!$E$5:$R$5, 0)),
        ""),
    "")</f>
        <v/>
      </c>
      <c r="S1385" s="312">
        <f t="shared" si="2"/>
        <v>0</v>
      </c>
      <c r="T1385" s="23"/>
    </row>
    <row r="1386" ht="15.75" customHeight="1" outlineLevel="1">
      <c r="A1386" s="23"/>
      <c r="B1386" s="71"/>
      <c r="C1386" s="71"/>
      <c r="D1386" s="71"/>
      <c r="E1386" s="314"/>
      <c r="F1386" s="311" t="str">
        <f>Lists!V191</f>
        <v>Polyvinylchloride (PVC), any process  - Middle East</v>
      </c>
      <c r="G1386" s="311" t="str">
        <f t="array" ref="G1386">XLOOKUP(1,('Emission Factors'!$E$5:$E$488='GHG emissions calculations'!$F1386)*('Emission Factors'!$H$5:$H$488='GHG emissions calculations'!$H1386),INDEX('Emission Factors'!$E$5:$T$488,0,MATCH('GHG emissions calculations'!G$6,'Emission Factors'!$E$5:$T$5,0)),"",0)</f>
        <v/>
      </c>
      <c r="H1386" s="311" t="s">
        <v>237</v>
      </c>
      <c r="I1386" s="312" t="str">
        <f>IF(
    SUMIFS('Import data'!$L$25:$L$80,
           'Import data'!$J$25:$J$80, F1386,
           'Import data'!$G$25:$G$80, 'GHG emissions calculations'!$H1386,
           'Import data'!$I$25:$I$80,$E$1157) &lt;&gt; 0,
    SUMIFS('Import data'!$L$25:$L$80,
           'Import data'!$J$25:$J$80, F1386,
           'Import data'!$G$25:$G$80, 'GHG emissions calculations'!$H1386,
           'Import data'!$I$25:$I$80,$E$1157),
    ""
)</f>
        <v/>
      </c>
      <c r="J1386" s="311" t="str">
        <f t="array" ref="J1386">IF(
    XLOOKUP(F1386, 'Import data'!$J$26:$J$47, 'Import data'!$M$26:$M$47, "", 0) = "Please add the region-specific supplier emission factor or choose a different region available in the IAEG database.",
    "",
    XLOOKUP(F1386, 'Import data'!$J$26:$J$47, 'Import data'!$M$26:$M$47, "", 0)
)</f>
        <v/>
      </c>
      <c r="K1386" s="311" t="str">
        <f t="array" ref="K1386">IFERROR(
    XLOOKUP(F1386,
            _xlws.FILTER('Supplier Emission'!$G$15:$G$49,
                   ('Supplier Emission'!$D$15:$D$49=H1386) * ('Supplier Emission'!$F$15:$F$49=$E$1157)),
            _xlws.FILTER('Supplier Emission'!$I$15:$I$49,
                   ('Supplier Emission'!$D$15:$D$49=H1386) * ('Supplier Emission'!$F$15:$F$49=$E$1157)),
            ""),
    "")</f>
        <v/>
      </c>
      <c r="L1386" s="311" t="str">
        <f t="array" ref="L1386">IFERROR(
    XLOOKUP(F1386,
            _xlws.FILTER('Supplier Emission'!$G$15:$G$49,
                   ('Supplier Emission'!$D$15:$D$49=H1386) * ('Supplier Emission'!$F$15:$F$49=$E$1157)),
            _xlws.FILTER('Supplier Emission'!$J$15:$J$49,
                   ('Supplier Emission'!$D$15:$D$49=H1386) * ('Supplier Emission'!$F$15:$F$49=$E$1157)),
            ""),
    "")</f>
        <v/>
      </c>
      <c r="M1386" s="311" t="str">
        <f t="array" ref="M1386">IFERROR(
    XLOOKUP(F1386,
            _xlws.FILTER('Supplier Emission'!$G$15:$G$49,
                   ('Supplier Emission'!$D$15:$D$49=H1386) * ('Supplier Emission'!$F$15:$F$49=$E$1157)),
            _xlws.FILTER('Supplier Emission'!$M$15:$M$49,
                   ('Supplier Emission'!$D$15:$D$49=H1386) * ('Supplier Emission'!$F$15:$F$49=$E$1157)),
            ""),
    "")</f>
        <v/>
      </c>
      <c r="N1386" s="311" t="str">
        <f t="array" ref="N1386">IFERROR(
    XLOOKUP(F1386,
            _xlws.FILTER('Supplier Emission'!$G$15:$G$49,
                   ('Supplier Emission'!$D$15:$D$49=H1386) * ('Supplier Emission'!$F$15:$F$49=$E$1157)),
            _xlws.FILTER('Supplier Emission'!$H$15:$H$49,
                   ('Supplier Emission'!$D$15:$D$49=H1386) * ('Supplier Emission'!$F$15:$F$49=$E$1157)),
            ""),
    "")</f>
        <v/>
      </c>
      <c r="O1386" s="311" t="str">
        <f t="array" ref="O1386">XLOOKUP(1,('Emission Factors'!$E$5:$E$488='GHG emissions calculations'!$F1386)*('Emission Factors'!$H$5:$H$488='GHG emissions calculations'!$H1386),INDEX('Emission Factors'!$E$5:$T$488,0,MATCH('GHG emissions calculations'!O$6,'Emission Factors'!$E$5:$T$5,0)),"",0)</f>
        <v/>
      </c>
      <c r="P1386" s="313" t="str">
        <f t="array" ref="P1386">IFERROR(
    INDEX('Emission Factors'!$E$5:$P$488,
          MATCH(1,
                ('Emission Factors'!$E$5:$E$488 = 'GHG emissions calculations'!$F1386) *
                ('Emission Factors'!$H$5:$H$488 = 'GHG emissions calculations'!$H1386),
                0),
          MATCH('GHG emissions calculations'!P$6,'Emission Factors'!$E$5:$P$5,0)),
    "")</f>
        <v/>
      </c>
      <c r="Q1386" s="311" t="str">
        <f t="array" ref="Q1386">IFERROR(
    IF(
        INDEX('Emission Factors'!$E$5:$P$488,
              MATCH(1,
                    ('Emission Factors'!$E$5:$E$488 = 'GHG emissions calculations'!$F1386) *
                    ('Emission Factors'!$H$5:$H$488 = 'GHG emissions calculations'!$H1386),
                    0),
              MATCH('GHG emissions calculations'!Q$6, 'Emission Factors'!$E$5:$P$5, 0)) &lt;&gt; "",
        INDEX('Emission Factors'!$E$5:$P$488,
              MATCH(1,
                    ('Emission Factors'!$E$5:$E$488 = 'GHG emissions calculations'!$F1386) *
                    ('Emission Factors'!$H$5:$H$488 = 'GHG emissions calculations'!$H1386),
                    0),
              MATCH('GHG emissions calculations'!Q$6, 'Emission Factors'!$E$5:$P$5, 0)),
        ""),
    "")</f>
        <v/>
      </c>
      <c r="R1386" s="311" t="str">
        <f t="array" ref="R1386">IFERROR(
    IF(
        INDEX('Emission Factors'!$E$5:$R$488,
              MATCH(1,
                    ('Emission Factors'!$E$5:$E$488 = 'GHG emissions calculations'!$F1386) *
                    ('Emission Factors'!$H$5:$H$488 = 'GHG emissions calculations'!$H1386),
                    0),
              MATCH('GHG emissions calculations'!R$6, 'Emission Factors'!$E$5:$R$5, 0)) &lt;&gt; "",
        INDEX('Emission Factors'!$E$5:$R$488,
              MATCH(1,
                    ('Emission Factors'!$E$5:$E$488 = 'GHG emissions calculations'!$F1386) *
                    ('Emission Factors'!$H$5:$H$488 = 'GHG emissions calculations'!$H1386),
                    0),
              MATCH('GHG emissions calculations'!R$6, 'Emission Factors'!$E$5:$R$5, 0)),
        ""),
    "")</f>
        <v/>
      </c>
      <c r="S1386" s="312">
        <f t="shared" si="2"/>
        <v>0</v>
      </c>
      <c r="T1386" s="23"/>
    </row>
    <row r="1387" ht="15.75" customHeight="1" outlineLevel="1">
      <c r="A1387" s="23"/>
      <c r="B1387" s="71"/>
      <c r="C1387" s="71"/>
      <c r="D1387" s="71"/>
      <c r="E1387" s="314"/>
      <c r="F1387" s="311" t="str">
        <f>Lists!V190</f>
        <v>Polyvinylchloride (PVC), any process  - Oceania</v>
      </c>
      <c r="G1387" s="311">
        <f t="array" ref="G1387">XLOOKUP(1,('Emission Factors'!$E$5:$E$488='GHG emissions calculations'!$F1387)*('Emission Factors'!$H$5:$H$488='GHG emissions calculations'!$H1387),INDEX('Emission Factors'!$E$5:$T$488,0,MATCH('GHG emissions calculations'!G$6,'Emission Factors'!$E$5:$T$5,0)),"",0)</f>
        <v>3</v>
      </c>
      <c r="H1387" s="311" t="s">
        <v>237</v>
      </c>
      <c r="I1387" s="312" t="str">
        <f>IF(
    SUMIFS('Import data'!$L$25:$L$80,
           'Import data'!$J$25:$J$80, F1387,
           'Import data'!$G$25:$G$80, 'GHG emissions calculations'!$H1387,
           'Import data'!$I$25:$I$80,$E$1157) &lt;&gt; 0,
    SUMIFS('Import data'!$L$25:$L$80,
           'Import data'!$J$25:$J$80, F1387,
           'Import data'!$G$25:$G$80, 'GHG emissions calculations'!$H1387,
           'Import data'!$I$25:$I$80,$E$1157),
    ""
)</f>
        <v/>
      </c>
      <c r="J1387" s="311" t="str">
        <f t="array" ref="J1387">IF(
    XLOOKUP(F1387, 'Import data'!$J$26:$J$47, 'Import data'!$M$26:$M$47, "", 0) = "Please add the region-specific supplier emission factor or choose a different region available in the IAEG database.",
    "",
    XLOOKUP(F1387, 'Import data'!$J$26:$J$47, 'Import data'!$M$26:$M$47, "", 0)
)</f>
        <v/>
      </c>
      <c r="K1387" s="311" t="str">
        <f t="array" ref="K1387">IFERROR(
    XLOOKUP(F1387,
            _xlws.FILTER('Supplier Emission'!$G$15:$G$49,
                   ('Supplier Emission'!$D$15:$D$49=H1387) * ('Supplier Emission'!$F$15:$F$49=$E$1157)),
            _xlws.FILTER('Supplier Emission'!$I$15:$I$49,
                   ('Supplier Emission'!$D$15:$D$49=H1387) * ('Supplier Emission'!$F$15:$F$49=$E$1157)),
            ""),
    "")</f>
        <v/>
      </c>
      <c r="L1387" s="311" t="str">
        <f t="array" ref="L1387">IFERROR(
    XLOOKUP(F1387,
            _xlws.FILTER('Supplier Emission'!$G$15:$G$49,
                   ('Supplier Emission'!$D$15:$D$49=H1387) * ('Supplier Emission'!$F$15:$F$49=$E$1157)),
            _xlws.FILTER('Supplier Emission'!$J$15:$J$49,
                   ('Supplier Emission'!$D$15:$D$49=H1387) * ('Supplier Emission'!$F$15:$F$49=$E$1157)),
            ""),
    "")</f>
        <v/>
      </c>
      <c r="M1387" s="311" t="str">
        <f t="array" ref="M1387">IFERROR(
    XLOOKUP(F1387,
            _xlws.FILTER('Supplier Emission'!$G$15:$G$49,
                   ('Supplier Emission'!$D$15:$D$49=H1387) * ('Supplier Emission'!$F$15:$F$49=$E$1157)),
            _xlws.FILTER('Supplier Emission'!$M$15:$M$49,
                   ('Supplier Emission'!$D$15:$D$49=H1387) * ('Supplier Emission'!$F$15:$F$49=$E$1157)),
            ""),
    "")</f>
        <v/>
      </c>
      <c r="N1387" s="311" t="str">
        <f t="array" ref="N1387">IFERROR(
    XLOOKUP(F1387,
            _xlws.FILTER('Supplier Emission'!$G$15:$G$49,
                   ('Supplier Emission'!$D$15:$D$49=H1387) * ('Supplier Emission'!$F$15:$F$49=$E$1157)),
            _xlws.FILTER('Supplier Emission'!$H$15:$H$49,
                   ('Supplier Emission'!$D$15:$D$49=H1387) * ('Supplier Emission'!$F$15:$F$49=$E$1157)),
            ""),
    "")</f>
        <v/>
      </c>
      <c r="O1387" s="311" t="str">
        <f t="array" ref="O1387">XLOOKUP(1,('Emission Factors'!$E$5:$E$488='GHG emissions calculations'!$F1387)*('Emission Factors'!$H$5:$H$488='GHG emissions calculations'!$H1387),INDEX('Emission Factors'!$E$5:$T$488,0,MATCH('GHG emissions calculations'!O$6,'Emission Factors'!$E$5:$T$5,0)),"",0)</f>
        <v>Polyvinylchloride emulsion polymerised (at plant)</v>
      </c>
      <c r="P1387" s="313">
        <f t="array" ref="P1387">IFERROR(
    INDEX('Emission Factors'!$E$5:$P$488,
          MATCH(1,
                ('Emission Factors'!$E$5:$E$488 = 'GHG emissions calculations'!$F1387) *
                ('Emission Factors'!$H$5:$H$488 = 'GHG emissions calculations'!$H1387),
                0),
          MATCH('GHG emissions calculations'!P$6,'Emission Factors'!$E$5:$P$5,0)),
    "")</f>
        <v>2.529</v>
      </c>
      <c r="Q1387" s="311" t="str">
        <f t="array" ref="Q1387">IFERROR(
    IF(
        INDEX('Emission Factors'!$E$5:$P$488,
              MATCH(1,
                    ('Emission Factors'!$E$5:$E$488 = 'GHG emissions calculations'!$F1387) *
                    ('Emission Factors'!$H$5:$H$488 = 'GHG emissions calculations'!$H1387),
                    0),
              MATCH('GHG emissions calculations'!Q$6, 'Emission Factors'!$E$5:$P$5, 0)) &lt;&gt; "",
        INDEX('Emission Factors'!$E$5:$P$488,
              MATCH(1,
                    ('Emission Factors'!$E$5:$E$488 = 'GHG emissions calculations'!$F1387) *
                    ('Emission Factors'!$H$5:$H$488 = 'GHG emissions calculations'!$H1387),
                    0),
              MATCH('GHG emissions calculations'!Q$6, 'Emission Factors'!$E$5:$P$5, 0)),
        ""),
    "")</f>
        <v>kgCO2e/kg</v>
      </c>
      <c r="R1387" s="311" t="str">
        <f t="array" ref="R1387">IFERROR(
    IF(
        INDEX('Emission Factors'!$E$5:$R$488,
              MATCH(1,
                    ('Emission Factors'!$E$5:$E$488 = 'GHG emissions calculations'!$F1387) *
                    ('Emission Factors'!$H$5:$H$488 = 'GHG emissions calculations'!$H1387),
                    0),
              MATCH('GHG emissions calculations'!R$6, 'Emission Factors'!$E$5:$R$5, 0)) &lt;&gt; "",
        INDEX('Emission Factors'!$E$5:$R$488,
              MATCH(1,
                    ('Emission Factors'!$E$5:$E$488 = 'GHG emissions calculations'!$F1387) *
                    ('Emission Factors'!$H$5:$H$488 = 'GHG emissions calculations'!$H1387),
                    0),
              MATCH('GHG emissions calculations'!R$6, 'Emission Factors'!$E$5:$R$5, 0)),
        ""),
    "")</f>
        <v>Oceania</v>
      </c>
      <c r="S1387" s="312">
        <f t="shared" si="2"/>
        <v>0</v>
      </c>
      <c r="T1387" s="23"/>
    </row>
    <row r="1388" ht="15.75" customHeight="1" outlineLevel="1">
      <c r="A1388" s="23"/>
      <c r="B1388" s="71"/>
      <c r="C1388" s="71"/>
      <c r="D1388" s="71"/>
      <c r="E1388" s="314"/>
      <c r="F1388" s="311" t="str">
        <f>Lists!V195</f>
        <v>Processed Polycarbonate granulate (PC), EU-25  - Africa</v>
      </c>
      <c r="G1388" s="311" t="str">
        <f t="array" ref="G1388">XLOOKUP(1,('Emission Factors'!$E$5:$E$488='GHG emissions calculations'!$F1388)*('Emission Factors'!$H$5:$H$488='GHG emissions calculations'!$H1388),INDEX('Emission Factors'!$E$5:$T$488,0,MATCH('GHG emissions calculations'!G$6,'Emission Factors'!$E$5:$T$5,0)),"",0)</f>
        <v/>
      </c>
      <c r="H1388" s="311" t="s">
        <v>237</v>
      </c>
      <c r="I1388" s="312" t="str">
        <f>IF(
    SUMIFS('Import data'!$L$25:$L$80,
           'Import data'!$J$25:$J$80, F1388,
           'Import data'!$G$25:$G$80, 'GHG emissions calculations'!$H1388,
           'Import data'!$I$25:$I$80,$E$1157) &lt;&gt; 0,
    SUMIFS('Import data'!$L$25:$L$80,
           'Import data'!$J$25:$J$80, F1388,
           'Import data'!$G$25:$G$80, 'GHG emissions calculations'!$H1388,
           'Import data'!$I$25:$I$80,$E$1157),
    ""
)</f>
        <v/>
      </c>
      <c r="J1388" s="311" t="str">
        <f t="array" ref="J1388">IF(
    XLOOKUP(F1388, 'Import data'!$J$26:$J$47, 'Import data'!$M$26:$M$47, "", 0) = "Please add the region-specific supplier emission factor or choose a different region available in the IAEG database.",
    "",
    XLOOKUP(F1388, 'Import data'!$J$26:$J$47, 'Import data'!$M$26:$M$47, "", 0)
)</f>
        <v/>
      </c>
      <c r="K1388" s="311" t="str">
        <f t="array" ref="K1388">IFERROR(
    XLOOKUP(F1388,
            _xlws.FILTER('Supplier Emission'!$G$15:$G$49,
                   ('Supplier Emission'!$D$15:$D$49=H1388) * ('Supplier Emission'!$F$15:$F$49=$E$1157)),
            _xlws.FILTER('Supplier Emission'!$I$15:$I$49,
                   ('Supplier Emission'!$D$15:$D$49=H1388) * ('Supplier Emission'!$F$15:$F$49=$E$1157)),
            ""),
    "")</f>
        <v/>
      </c>
      <c r="L1388" s="311" t="str">
        <f t="array" ref="L1388">IFERROR(
    XLOOKUP(F1388,
            _xlws.FILTER('Supplier Emission'!$G$15:$G$49,
                   ('Supplier Emission'!$D$15:$D$49=H1388) * ('Supplier Emission'!$F$15:$F$49=$E$1157)),
            _xlws.FILTER('Supplier Emission'!$J$15:$J$49,
                   ('Supplier Emission'!$D$15:$D$49=H1388) * ('Supplier Emission'!$F$15:$F$49=$E$1157)),
            ""),
    "")</f>
        <v/>
      </c>
      <c r="M1388" s="311" t="str">
        <f t="array" ref="M1388">IFERROR(
    XLOOKUP(F1388,
            _xlws.FILTER('Supplier Emission'!$G$15:$G$49,
                   ('Supplier Emission'!$D$15:$D$49=H1388) * ('Supplier Emission'!$F$15:$F$49=$E$1157)),
            _xlws.FILTER('Supplier Emission'!$M$15:$M$49,
                   ('Supplier Emission'!$D$15:$D$49=H1388) * ('Supplier Emission'!$F$15:$F$49=$E$1157)),
            ""),
    "")</f>
        <v/>
      </c>
      <c r="N1388" s="311" t="str">
        <f t="array" ref="N1388">IFERROR(
    XLOOKUP(F1388,
            _xlws.FILTER('Supplier Emission'!$G$15:$G$49,
                   ('Supplier Emission'!$D$15:$D$49=H1388) * ('Supplier Emission'!$F$15:$F$49=$E$1157)),
            _xlws.FILTER('Supplier Emission'!$H$15:$H$49,
                   ('Supplier Emission'!$D$15:$D$49=H1388) * ('Supplier Emission'!$F$15:$F$49=$E$1157)),
            ""),
    "")</f>
        <v/>
      </c>
      <c r="O1388" s="311" t="str">
        <f t="array" ref="O1388">XLOOKUP(1,('Emission Factors'!$E$5:$E$488='GHG emissions calculations'!$F1388)*('Emission Factors'!$H$5:$H$488='GHG emissions calculations'!$H1388),INDEX('Emission Factors'!$E$5:$T$488,0,MATCH('GHG emissions calculations'!O$6,'Emission Factors'!$E$5:$T$5,0)),"",0)</f>
        <v/>
      </c>
      <c r="P1388" s="313" t="str">
        <f t="array" ref="P1388">IFERROR(
    INDEX('Emission Factors'!$E$5:$P$488,
          MATCH(1,
                ('Emission Factors'!$E$5:$E$488 = 'GHG emissions calculations'!$F1388) *
                ('Emission Factors'!$H$5:$H$488 = 'GHG emissions calculations'!$H1388),
                0),
          MATCH('GHG emissions calculations'!P$6,'Emission Factors'!$E$5:$P$5,0)),
    "")</f>
        <v/>
      </c>
      <c r="Q1388" s="311" t="str">
        <f t="array" ref="Q1388">IFERROR(
    IF(
        INDEX('Emission Factors'!$E$5:$P$488,
              MATCH(1,
                    ('Emission Factors'!$E$5:$E$488 = 'GHG emissions calculations'!$F1388) *
                    ('Emission Factors'!$H$5:$H$488 = 'GHG emissions calculations'!$H1388),
                    0),
              MATCH('GHG emissions calculations'!Q$6, 'Emission Factors'!$E$5:$P$5, 0)) &lt;&gt; "",
        INDEX('Emission Factors'!$E$5:$P$488,
              MATCH(1,
                    ('Emission Factors'!$E$5:$E$488 = 'GHG emissions calculations'!$F1388) *
                    ('Emission Factors'!$H$5:$H$488 = 'GHG emissions calculations'!$H1388),
                    0),
              MATCH('GHG emissions calculations'!Q$6, 'Emission Factors'!$E$5:$P$5, 0)),
        ""),
    "")</f>
        <v/>
      </c>
      <c r="R1388" s="311" t="str">
        <f t="array" ref="R1388">IFERROR(
    IF(
        INDEX('Emission Factors'!$E$5:$R$488,
              MATCH(1,
                    ('Emission Factors'!$E$5:$E$488 = 'GHG emissions calculations'!$F1388) *
                    ('Emission Factors'!$H$5:$H$488 = 'GHG emissions calculations'!$H1388),
                    0),
              MATCH('GHG emissions calculations'!R$6, 'Emission Factors'!$E$5:$R$5, 0)) &lt;&gt; "",
        INDEX('Emission Factors'!$E$5:$R$488,
              MATCH(1,
                    ('Emission Factors'!$E$5:$E$488 = 'GHG emissions calculations'!$F1388) *
                    ('Emission Factors'!$H$5:$H$488 = 'GHG emissions calculations'!$H1388),
                    0),
              MATCH('GHG emissions calculations'!R$6, 'Emission Factors'!$E$5:$R$5, 0)),
        ""),
    "")</f>
        <v/>
      </c>
      <c r="S1388" s="312">
        <f t="shared" si="2"/>
        <v>0</v>
      </c>
      <c r="T1388" s="23"/>
    </row>
    <row r="1389" ht="15.75" customHeight="1" outlineLevel="1">
      <c r="A1389" s="23"/>
      <c r="B1389" s="71"/>
      <c r="C1389" s="71"/>
      <c r="D1389" s="71"/>
      <c r="E1389" s="314"/>
      <c r="F1389" s="311" t="str">
        <f>Lists!V193</f>
        <v>Processed Polycarbonate granulate (PC), EU-25  - America</v>
      </c>
      <c r="G1389" s="311" t="str">
        <f t="array" ref="G1389">XLOOKUP(1,('Emission Factors'!$E$5:$E$488='GHG emissions calculations'!$F1389)*('Emission Factors'!$H$5:$H$488='GHG emissions calculations'!$H1389),INDEX('Emission Factors'!$E$5:$T$488,0,MATCH('GHG emissions calculations'!G$6,'Emission Factors'!$E$5:$T$5,0)),"",0)</f>
        <v/>
      </c>
      <c r="H1389" s="311" t="s">
        <v>237</v>
      </c>
      <c r="I1389" s="312" t="str">
        <f>IF(
    SUMIFS('Import data'!$L$25:$L$80,
           'Import data'!$J$25:$J$80, F1389,
           'Import data'!$G$25:$G$80, 'GHG emissions calculations'!$H1389,
           'Import data'!$I$25:$I$80,$E$1157) &lt;&gt; 0,
    SUMIFS('Import data'!$L$25:$L$80,
           'Import data'!$J$25:$J$80, F1389,
           'Import data'!$G$25:$G$80, 'GHG emissions calculations'!$H1389,
           'Import data'!$I$25:$I$80,$E$1157),
    ""
)</f>
        <v/>
      </c>
      <c r="J1389" s="311" t="str">
        <f t="array" ref="J1389">IF(
    XLOOKUP(F1389, 'Import data'!$J$26:$J$47, 'Import data'!$M$26:$M$47, "", 0) = "Please add the region-specific supplier emission factor or choose a different region available in the IAEG database.",
    "",
    XLOOKUP(F1389, 'Import data'!$J$26:$J$47, 'Import data'!$M$26:$M$47, "", 0)
)</f>
        <v/>
      </c>
      <c r="K1389" s="311" t="str">
        <f t="array" ref="K1389">IFERROR(
    XLOOKUP(F1389,
            _xlws.FILTER('Supplier Emission'!$G$15:$G$49,
                   ('Supplier Emission'!$D$15:$D$49=H1389) * ('Supplier Emission'!$F$15:$F$49=$E$1157)),
            _xlws.FILTER('Supplier Emission'!$I$15:$I$49,
                   ('Supplier Emission'!$D$15:$D$49=H1389) * ('Supplier Emission'!$F$15:$F$49=$E$1157)),
            ""),
    "")</f>
        <v/>
      </c>
      <c r="L1389" s="311" t="str">
        <f t="array" ref="L1389">IFERROR(
    XLOOKUP(F1389,
            _xlws.FILTER('Supplier Emission'!$G$15:$G$49,
                   ('Supplier Emission'!$D$15:$D$49=H1389) * ('Supplier Emission'!$F$15:$F$49=$E$1157)),
            _xlws.FILTER('Supplier Emission'!$J$15:$J$49,
                   ('Supplier Emission'!$D$15:$D$49=H1389) * ('Supplier Emission'!$F$15:$F$49=$E$1157)),
            ""),
    "")</f>
        <v/>
      </c>
      <c r="M1389" s="311" t="str">
        <f t="array" ref="M1389">IFERROR(
    XLOOKUP(F1389,
            _xlws.FILTER('Supplier Emission'!$G$15:$G$49,
                   ('Supplier Emission'!$D$15:$D$49=H1389) * ('Supplier Emission'!$F$15:$F$49=$E$1157)),
            _xlws.FILTER('Supplier Emission'!$M$15:$M$49,
                   ('Supplier Emission'!$D$15:$D$49=H1389) * ('Supplier Emission'!$F$15:$F$49=$E$1157)),
            ""),
    "")</f>
        <v/>
      </c>
      <c r="N1389" s="311" t="str">
        <f t="array" ref="N1389">IFERROR(
    XLOOKUP(F1389,
            _xlws.FILTER('Supplier Emission'!$G$15:$G$49,
                   ('Supplier Emission'!$D$15:$D$49=H1389) * ('Supplier Emission'!$F$15:$F$49=$E$1157)),
            _xlws.FILTER('Supplier Emission'!$H$15:$H$49,
                   ('Supplier Emission'!$D$15:$D$49=H1389) * ('Supplier Emission'!$F$15:$F$49=$E$1157)),
            ""),
    "")</f>
        <v/>
      </c>
      <c r="O1389" s="311" t="str">
        <f t="array" ref="O1389">XLOOKUP(1,('Emission Factors'!$E$5:$E$488='GHG emissions calculations'!$F1389)*('Emission Factors'!$H$5:$H$488='GHG emissions calculations'!$H1389),INDEX('Emission Factors'!$E$5:$T$488,0,MATCH('GHG emissions calculations'!O$6,'Emission Factors'!$E$5:$T$5,0)),"",0)</f>
        <v/>
      </c>
      <c r="P1389" s="313" t="str">
        <f t="array" ref="P1389">IFERROR(
    INDEX('Emission Factors'!$E$5:$P$488,
          MATCH(1,
                ('Emission Factors'!$E$5:$E$488 = 'GHG emissions calculations'!$F1389) *
                ('Emission Factors'!$H$5:$H$488 = 'GHG emissions calculations'!$H1389),
                0),
          MATCH('GHG emissions calculations'!P$6,'Emission Factors'!$E$5:$P$5,0)),
    "")</f>
        <v/>
      </c>
      <c r="Q1389" s="311" t="str">
        <f t="array" ref="Q1389">IFERROR(
    IF(
        INDEX('Emission Factors'!$E$5:$P$488,
              MATCH(1,
                    ('Emission Factors'!$E$5:$E$488 = 'GHG emissions calculations'!$F1389) *
                    ('Emission Factors'!$H$5:$H$488 = 'GHG emissions calculations'!$H1389),
                    0),
              MATCH('GHG emissions calculations'!Q$6, 'Emission Factors'!$E$5:$P$5, 0)) &lt;&gt; "",
        INDEX('Emission Factors'!$E$5:$P$488,
              MATCH(1,
                    ('Emission Factors'!$E$5:$E$488 = 'GHG emissions calculations'!$F1389) *
                    ('Emission Factors'!$H$5:$H$488 = 'GHG emissions calculations'!$H1389),
                    0),
              MATCH('GHG emissions calculations'!Q$6, 'Emission Factors'!$E$5:$P$5, 0)),
        ""),
    "")</f>
        <v/>
      </c>
      <c r="R1389" s="311" t="str">
        <f t="array" ref="R1389">IFERROR(
    IF(
        INDEX('Emission Factors'!$E$5:$R$488,
              MATCH(1,
                    ('Emission Factors'!$E$5:$E$488 = 'GHG emissions calculations'!$F1389) *
                    ('Emission Factors'!$H$5:$H$488 = 'GHG emissions calculations'!$H1389),
                    0),
              MATCH('GHG emissions calculations'!R$6, 'Emission Factors'!$E$5:$R$5, 0)) &lt;&gt; "",
        INDEX('Emission Factors'!$E$5:$R$488,
              MATCH(1,
                    ('Emission Factors'!$E$5:$E$488 = 'GHG emissions calculations'!$F1389) *
                    ('Emission Factors'!$H$5:$H$488 = 'GHG emissions calculations'!$H1389),
                    0),
              MATCH('GHG emissions calculations'!R$6, 'Emission Factors'!$E$5:$R$5, 0)),
        ""),
    "")</f>
        <v/>
      </c>
      <c r="S1389" s="312">
        <f t="shared" si="2"/>
        <v>0</v>
      </c>
      <c r="T1389" s="23"/>
    </row>
    <row r="1390" ht="15.75" customHeight="1" outlineLevel="1">
      <c r="A1390" s="23"/>
      <c r="B1390" s="71"/>
      <c r="C1390" s="71"/>
      <c r="D1390" s="71"/>
      <c r="E1390" s="314"/>
      <c r="F1390" s="311" t="str">
        <f>Lists!V196</f>
        <v>Processed Polycarbonate granulate (PC), EU-25  - Asia</v>
      </c>
      <c r="G1390" s="311" t="str">
        <f t="array" ref="G1390">XLOOKUP(1,('Emission Factors'!$E$5:$E$488='GHG emissions calculations'!$F1390)*('Emission Factors'!$H$5:$H$488='GHG emissions calculations'!$H1390),INDEX('Emission Factors'!$E$5:$T$488,0,MATCH('GHG emissions calculations'!G$6,'Emission Factors'!$E$5:$T$5,0)),"",0)</f>
        <v/>
      </c>
      <c r="H1390" s="311" t="s">
        <v>237</v>
      </c>
      <c r="I1390" s="312" t="str">
        <f>IF(
    SUMIFS('Import data'!$L$25:$L$80,
           'Import data'!$J$25:$J$80, F1390,
           'Import data'!$G$25:$G$80, 'GHG emissions calculations'!$H1390,
           'Import data'!$I$25:$I$80,$E$1157) &lt;&gt; 0,
    SUMIFS('Import data'!$L$25:$L$80,
           'Import data'!$J$25:$J$80, F1390,
           'Import data'!$G$25:$G$80, 'GHG emissions calculations'!$H1390,
           'Import data'!$I$25:$I$80,$E$1157),
    ""
)</f>
        <v/>
      </c>
      <c r="J1390" s="311" t="str">
        <f t="array" ref="J1390">IF(
    XLOOKUP(F1390, 'Import data'!$J$26:$J$47, 'Import data'!$M$26:$M$47, "", 0) = "Please add the region-specific supplier emission factor or choose a different region available in the IAEG database.",
    "",
    XLOOKUP(F1390, 'Import data'!$J$26:$J$47, 'Import data'!$M$26:$M$47, "", 0)
)</f>
        <v/>
      </c>
      <c r="K1390" s="311" t="str">
        <f t="array" ref="K1390">IFERROR(
    XLOOKUP(F1390,
            _xlws.FILTER('Supplier Emission'!$G$15:$G$49,
                   ('Supplier Emission'!$D$15:$D$49=H1390) * ('Supplier Emission'!$F$15:$F$49=$E$1157)),
            _xlws.FILTER('Supplier Emission'!$I$15:$I$49,
                   ('Supplier Emission'!$D$15:$D$49=H1390) * ('Supplier Emission'!$F$15:$F$49=$E$1157)),
            ""),
    "")</f>
        <v/>
      </c>
      <c r="L1390" s="311" t="str">
        <f t="array" ref="L1390">IFERROR(
    XLOOKUP(F1390,
            _xlws.FILTER('Supplier Emission'!$G$15:$G$49,
                   ('Supplier Emission'!$D$15:$D$49=H1390) * ('Supplier Emission'!$F$15:$F$49=$E$1157)),
            _xlws.FILTER('Supplier Emission'!$J$15:$J$49,
                   ('Supplier Emission'!$D$15:$D$49=H1390) * ('Supplier Emission'!$F$15:$F$49=$E$1157)),
            ""),
    "")</f>
        <v/>
      </c>
      <c r="M1390" s="311" t="str">
        <f t="array" ref="M1390">IFERROR(
    XLOOKUP(F1390,
            _xlws.FILTER('Supplier Emission'!$G$15:$G$49,
                   ('Supplier Emission'!$D$15:$D$49=H1390) * ('Supplier Emission'!$F$15:$F$49=$E$1157)),
            _xlws.FILTER('Supplier Emission'!$M$15:$M$49,
                   ('Supplier Emission'!$D$15:$D$49=H1390) * ('Supplier Emission'!$F$15:$F$49=$E$1157)),
            ""),
    "")</f>
        <v/>
      </c>
      <c r="N1390" s="311" t="str">
        <f t="array" ref="N1390">IFERROR(
    XLOOKUP(F1390,
            _xlws.FILTER('Supplier Emission'!$G$15:$G$49,
                   ('Supplier Emission'!$D$15:$D$49=H1390) * ('Supplier Emission'!$F$15:$F$49=$E$1157)),
            _xlws.FILTER('Supplier Emission'!$H$15:$H$49,
                   ('Supplier Emission'!$D$15:$D$49=H1390) * ('Supplier Emission'!$F$15:$F$49=$E$1157)),
            ""),
    "")</f>
        <v/>
      </c>
      <c r="O1390" s="311" t="str">
        <f t="array" ref="O1390">XLOOKUP(1,('Emission Factors'!$E$5:$E$488='GHG emissions calculations'!$F1390)*('Emission Factors'!$H$5:$H$488='GHG emissions calculations'!$H1390),INDEX('Emission Factors'!$E$5:$T$488,0,MATCH('GHG emissions calculations'!O$6,'Emission Factors'!$E$5:$T$5,0)),"",0)</f>
        <v/>
      </c>
      <c r="P1390" s="313" t="str">
        <f t="array" ref="P1390">IFERROR(
    INDEX('Emission Factors'!$E$5:$P$488,
          MATCH(1,
                ('Emission Factors'!$E$5:$E$488 = 'GHG emissions calculations'!$F1390) *
                ('Emission Factors'!$H$5:$H$488 = 'GHG emissions calculations'!$H1390),
                0),
          MATCH('GHG emissions calculations'!P$6,'Emission Factors'!$E$5:$P$5,0)),
    "")</f>
        <v/>
      </c>
      <c r="Q1390" s="311" t="str">
        <f t="array" ref="Q1390">IFERROR(
    IF(
        INDEX('Emission Factors'!$E$5:$P$488,
              MATCH(1,
                    ('Emission Factors'!$E$5:$E$488 = 'GHG emissions calculations'!$F1390) *
                    ('Emission Factors'!$H$5:$H$488 = 'GHG emissions calculations'!$H1390),
                    0),
              MATCH('GHG emissions calculations'!Q$6, 'Emission Factors'!$E$5:$P$5, 0)) &lt;&gt; "",
        INDEX('Emission Factors'!$E$5:$P$488,
              MATCH(1,
                    ('Emission Factors'!$E$5:$E$488 = 'GHG emissions calculations'!$F1390) *
                    ('Emission Factors'!$H$5:$H$488 = 'GHG emissions calculations'!$H1390),
                    0),
              MATCH('GHG emissions calculations'!Q$6, 'Emission Factors'!$E$5:$P$5, 0)),
        ""),
    "")</f>
        <v/>
      </c>
      <c r="R1390" s="311" t="str">
        <f t="array" ref="R1390">IFERROR(
    IF(
        INDEX('Emission Factors'!$E$5:$R$488,
              MATCH(1,
                    ('Emission Factors'!$E$5:$E$488 = 'GHG emissions calculations'!$F1390) *
                    ('Emission Factors'!$H$5:$H$488 = 'GHG emissions calculations'!$H1390),
                    0),
              MATCH('GHG emissions calculations'!R$6, 'Emission Factors'!$E$5:$R$5, 0)) &lt;&gt; "",
        INDEX('Emission Factors'!$E$5:$R$488,
              MATCH(1,
                    ('Emission Factors'!$E$5:$E$488 = 'GHG emissions calculations'!$F1390) *
                    ('Emission Factors'!$H$5:$H$488 = 'GHG emissions calculations'!$H1390),
                    0),
              MATCH('GHG emissions calculations'!R$6, 'Emission Factors'!$E$5:$R$5, 0)),
        ""),
    "")</f>
        <v/>
      </c>
      <c r="S1390" s="312">
        <f t="shared" si="2"/>
        <v>0</v>
      </c>
      <c r="T1390" s="23"/>
    </row>
    <row r="1391" ht="15.75" customHeight="1" outlineLevel="1">
      <c r="A1391" s="23"/>
      <c r="B1391" s="71"/>
      <c r="C1391" s="71"/>
      <c r="D1391" s="71"/>
      <c r="E1391" s="314"/>
      <c r="F1391" s="311" t="str">
        <f>Lists!V194</f>
        <v>Processed Polycarbonate granulate (PC), EU-25  - Europe</v>
      </c>
      <c r="G1391" s="311">
        <f t="array" ref="G1391">XLOOKUP(1,('Emission Factors'!$E$5:$E$488='GHG emissions calculations'!$F1391)*('Emission Factors'!$H$5:$H$488='GHG emissions calculations'!$H1391),INDEX('Emission Factors'!$E$5:$T$488,0,MATCH('GHG emissions calculations'!G$6,'Emission Factors'!$E$5:$T$5,0)),"",0)</f>
        <v>3</v>
      </c>
      <c r="H1391" s="311" t="s">
        <v>237</v>
      </c>
      <c r="I1391" s="312" t="str">
        <f>IF(
    SUMIFS('Import data'!$L$25:$L$80,
           'Import data'!$J$25:$J$80, F1391,
           'Import data'!$G$25:$G$80, 'GHG emissions calculations'!$H1391,
           'Import data'!$I$25:$I$80,$E$1157) &lt;&gt; 0,
    SUMIFS('Import data'!$L$25:$L$80,
           'Import data'!$J$25:$J$80, F1391,
           'Import data'!$G$25:$G$80, 'GHG emissions calculations'!$H1391,
           'Import data'!$I$25:$I$80,$E$1157),
    ""
)</f>
        <v/>
      </c>
      <c r="J1391" s="311" t="str">
        <f t="array" ref="J1391">IF(
    XLOOKUP(F1391, 'Import data'!$J$26:$J$47, 'Import data'!$M$26:$M$47, "", 0) = "Please add the region-specific supplier emission factor or choose a different region available in the IAEG database.",
    "",
    XLOOKUP(F1391, 'Import data'!$J$26:$J$47, 'Import data'!$M$26:$M$47, "", 0)
)</f>
        <v/>
      </c>
      <c r="K1391" s="311" t="str">
        <f t="array" ref="K1391">IFERROR(
    XLOOKUP(F1391,
            _xlws.FILTER('Supplier Emission'!$G$15:$G$49,
                   ('Supplier Emission'!$D$15:$D$49=H1391) * ('Supplier Emission'!$F$15:$F$49=$E$1157)),
            _xlws.FILTER('Supplier Emission'!$I$15:$I$49,
                   ('Supplier Emission'!$D$15:$D$49=H1391) * ('Supplier Emission'!$F$15:$F$49=$E$1157)),
            ""),
    "")</f>
        <v/>
      </c>
      <c r="L1391" s="311" t="str">
        <f t="array" ref="L1391">IFERROR(
    XLOOKUP(F1391,
            _xlws.FILTER('Supplier Emission'!$G$15:$G$49,
                   ('Supplier Emission'!$D$15:$D$49=H1391) * ('Supplier Emission'!$F$15:$F$49=$E$1157)),
            _xlws.FILTER('Supplier Emission'!$J$15:$J$49,
                   ('Supplier Emission'!$D$15:$D$49=H1391) * ('Supplier Emission'!$F$15:$F$49=$E$1157)),
            ""),
    "")</f>
        <v/>
      </c>
      <c r="M1391" s="311" t="str">
        <f t="array" ref="M1391">IFERROR(
    XLOOKUP(F1391,
            _xlws.FILTER('Supplier Emission'!$G$15:$G$49,
                   ('Supplier Emission'!$D$15:$D$49=H1391) * ('Supplier Emission'!$F$15:$F$49=$E$1157)),
            _xlws.FILTER('Supplier Emission'!$M$15:$M$49,
                   ('Supplier Emission'!$D$15:$D$49=H1391) * ('Supplier Emission'!$F$15:$F$49=$E$1157)),
            ""),
    "")</f>
        <v/>
      </c>
      <c r="N1391" s="311" t="str">
        <f t="array" ref="N1391">IFERROR(
    XLOOKUP(F1391,
            _xlws.FILTER('Supplier Emission'!$G$15:$G$49,
                   ('Supplier Emission'!$D$15:$D$49=H1391) * ('Supplier Emission'!$F$15:$F$49=$E$1157)),
            _xlws.FILTER('Supplier Emission'!$H$15:$H$49,
                   ('Supplier Emission'!$D$15:$D$49=H1391) * ('Supplier Emission'!$F$15:$F$49=$E$1157)),
            ""),
    "")</f>
        <v/>
      </c>
      <c r="O1391" s="311" t="str">
        <f t="array" ref="O1391">XLOOKUP(1,('Emission Factors'!$E$5:$E$488='GHG emissions calculations'!$F1391)*('Emission Factors'!$H$5:$H$488='GHG emissions calculations'!$H1391),INDEX('Emission Factors'!$E$5:$T$488,0,MATCH('GHG emissions calculations'!O$6,'Emission Factors'!$E$5:$T$5,0)),"",0)</f>
        <v>Polycarbonate slab</v>
      </c>
      <c r="P1391" s="313">
        <f t="array" ref="P1391">IFERROR(
    INDEX('Emission Factors'!$E$5:$P$488,
          MATCH(1,
                ('Emission Factors'!$E$5:$E$488 = 'GHG emissions calculations'!$F1391) *
                ('Emission Factors'!$H$5:$H$488 = 'GHG emissions calculations'!$H1391),
                0),
          MATCH('GHG emissions calculations'!P$6,'Emission Factors'!$E$5:$P$5,0)),
    "")</f>
        <v>5.936</v>
      </c>
      <c r="Q1391" s="311" t="str">
        <f t="array" ref="Q1391">IFERROR(
    IF(
        INDEX('Emission Factors'!$E$5:$P$488,
              MATCH(1,
                    ('Emission Factors'!$E$5:$E$488 = 'GHG emissions calculations'!$F1391) *
                    ('Emission Factors'!$H$5:$H$488 = 'GHG emissions calculations'!$H1391),
                    0),
              MATCH('GHG emissions calculations'!Q$6, 'Emission Factors'!$E$5:$P$5, 0)) &lt;&gt; "",
        INDEX('Emission Factors'!$E$5:$P$488,
              MATCH(1,
                    ('Emission Factors'!$E$5:$E$488 = 'GHG emissions calculations'!$F1391) *
                    ('Emission Factors'!$H$5:$H$488 = 'GHG emissions calculations'!$H1391),
                    0),
              MATCH('GHG emissions calculations'!Q$6, 'Emission Factors'!$E$5:$P$5, 0)),
        ""),
    "")</f>
        <v>kgCO2e/kg</v>
      </c>
      <c r="R1391" s="311" t="str">
        <f t="array" ref="R1391">IFERROR(
    IF(
        INDEX('Emission Factors'!$E$5:$R$488,
              MATCH(1,
                    ('Emission Factors'!$E$5:$E$488 = 'GHG emissions calculations'!$F1391) *
                    ('Emission Factors'!$H$5:$H$488 = 'GHG emissions calculations'!$H1391),
                    0),
              MATCH('GHG emissions calculations'!R$6, 'Emission Factors'!$E$5:$R$5, 0)) &lt;&gt; "",
        INDEX('Emission Factors'!$E$5:$R$488,
              MATCH(1,
                    ('Emission Factors'!$E$5:$E$488 = 'GHG emissions calculations'!$F1391) *
                    ('Emission Factors'!$H$5:$H$488 = 'GHG emissions calculations'!$H1391),
                    0),
              MATCH('GHG emissions calculations'!R$6, 'Emission Factors'!$E$5:$R$5, 0)),
        ""),
    "")</f>
        <v>Europe</v>
      </c>
      <c r="S1391" s="312">
        <f t="shared" si="2"/>
        <v>0</v>
      </c>
      <c r="T1391" s="23"/>
    </row>
    <row r="1392" ht="15.75" customHeight="1" outlineLevel="1">
      <c r="A1392" s="23"/>
      <c r="B1392" s="71"/>
      <c r="C1392" s="71"/>
      <c r="D1392" s="71"/>
      <c r="E1392" s="314"/>
      <c r="F1392" s="311" t="str">
        <f>Lists!V199</f>
        <v>Processed Polycarbonate granulate (PC), EU-25  - Global or unspecified region</v>
      </c>
      <c r="G1392" s="311" t="str">
        <f t="array" ref="G1392">XLOOKUP(1,('Emission Factors'!$E$5:$E$488='GHG emissions calculations'!$F1392)*('Emission Factors'!$H$5:$H$488='GHG emissions calculations'!$H1392),INDEX('Emission Factors'!$E$5:$T$488,0,MATCH('GHG emissions calculations'!G$6,'Emission Factors'!$E$5:$T$5,0)),"",0)</f>
        <v/>
      </c>
      <c r="H1392" s="311" t="s">
        <v>237</v>
      </c>
      <c r="I1392" s="312" t="str">
        <f>IF(
    SUMIFS('Import data'!$L$25:$L$80,
           'Import data'!$J$25:$J$80, F1392,
           'Import data'!$G$25:$G$80, 'GHG emissions calculations'!$H1392,
           'Import data'!$I$25:$I$80,$E$1157) &lt;&gt; 0,
    SUMIFS('Import data'!$L$25:$L$80,
           'Import data'!$J$25:$J$80, F1392,
           'Import data'!$G$25:$G$80, 'GHG emissions calculations'!$H1392,
           'Import data'!$I$25:$I$80,$E$1157),
    ""
)</f>
        <v/>
      </c>
      <c r="J1392" s="311" t="str">
        <f t="array" ref="J1392">IF(
    XLOOKUP(F1392, 'Import data'!$J$26:$J$47, 'Import data'!$M$26:$M$47, "", 0) = "Please add the region-specific supplier emission factor or choose a different region available in the IAEG database.",
    "",
    XLOOKUP(F1392, 'Import data'!$J$26:$J$47, 'Import data'!$M$26:$M$47, "", 0)
)</f>
        <v/>
      </c>
      <c r="K1392" s="311" t="str">
        <f t="array" ref="K1392">IFERROR(
    XLOOKUP(F1392,
            _xlws.FILTER('Supplier Emission'!$G$15:$G$49,
                   ('Supplier Emission'!$D$15:$D$49=H1392) * ('Supplier Emission'!$F$15:$F$49=$E$1157)),
            _xlws.FILTER('Supplier Emission'!$I$15:$I$49,
                   ('Supplier Emission'!$D$15:$D$49=H1392) * ('Supplier Emission'!$F$15:$F$49=$E$1157)),
            ""),
    "")</f>
        <v/>
      </c>
      <c r="L1392" s="311" t="str">
        <f t="array" ref="L1392">IFERROR(
    XLOOKUP(F1392,
            _xlws.FILTER('Supplier Emission'!$G$15:$G$49,
                   ('Supplier Emission'!$D$15:$D$49=H1392) * ('Supplier Emission'!$F$15:$F$49=$E$1157)),
            _xlws.FILTER('Supplier Emission'!$J$15:$J$49,
                   ('Supplier Emission'!$D$15:$D$49=H1392) * ('Supplier Emission'!$F$15:$F$49=$E$1157)),
            ""),
    "")</f>
        <v/>
      </c>
      <c r="M1392" s="311" t="str">
        <f t="array" ref="M1392">IFERROR(
    XLOOKUP(F1392,
            _xlws.FILTER('Supplier Emission'!$G$15:$G$49,
                   ('Supplier Emission'!$D$15:$D$49=H1392) * ('Supplier Emission'!$F$15:$F$49=$E$1157)),
            _xlws.FILTER('Supplier Emission'!$M$15:$M$49,
                   ('Supplier Emission'!$D$15:$D$49=H1392) * ('Supplier Emission'!$F$15:$F$49=$E$1157)),
            ""),
    "")</f>
        <v/>
      </c>
      <c r="N1392" s="311" t="str">
        <f t="array" ref="N1392">IFERROR(
    XLOOKUP(F1392,
            _xlws.FILTER('Supplier Emission'!$G$15:$G$49,
                   ('Supplier Emission'!$D$15:$D$49=H1392) * ('Supplier Emission'!$F$15:$F$49=$E$1157)),
            _xlws.FILTER('Supplier Emission'!$H$15:$H$49,
                   ('Supplier Emission'!$D$15:$D$49=H1392) * ('Supplier Emission'!$F$15:$F$49=$E$1157)),
            ""),
    "")</f>
        <v/>
      </c>
      <c r="O1392" s="311" t="str">
        <f t="array" ref="O1392">XLOOKUP(1,('Emission Factors'!$E$5:$E$488='GHG emissions calculations'!$F1392)*('Emission Factors'!$H$5:$H$488='GHG emissions calculations'!$H1392),INDEX('Emission Factors'!$E$5:$T$488,0,MATCH('GHG emissions calculations'!O$6,'Emission Factors'!$E$5:$T$5,0)),"",0)</f>
        <v/>
      </c>
      <c r="P1392" s="313" t="str">
        <f t="array" ref="P1392">IFERROR(
    INDEX('Emission Factors'!$E$5:$P$488,
          MATCH(1,
                ('Emission Factors'!$E$5:$E$488 = 'GHG emissions calculations'!$F1392) *
                ('Emission Factors'!$H$5:$H$488 = 'GHG emissions calculations'!$H1392),
                0),
          MATCH('GHG emissions calculations'!P$6,'Emission Factors'!$E$5:$P$5,0)),
    "")</f>
        <v/>
      </c>
      <c r="Q1392" s="311" t="str">
        <f t="array" ref="Q1392">IFERROR(
    IF(
        INDEX('Emission Factors'!$E$5:$P$488,
              MATCH(1,
                    ('Emission Factors'!$E$5:$E$488 = 'GHG emissions calculations'!$F1392) *
                    ('Emission Factors'!$H$5:$H$488 = 'GHG emissions calculations'!$H1392),
                    0),
              MATCH('GHG emissions calculations'!Q$6, 'Emission Factors'!$E$5:$P$5, 0)) &lt;&gt; "",
        INDEX('Emission Factors'!$E$5:$P$488,
              MATCH(1,
                    ('Emission Factors'!$E$5:$E$488 = 'GHG emissions calculations'!$F1392) *
                    ('Emission Factors'!$H$5:$H$488 = 'GHG emissions calculations'!$H1392),
                    0),
              MATCH('GHG emissions calculations'!Q$6, 'Emission Factors'!$E$5:$P$5, 0)),
        ""),
    "")</f>
        <v/>
      </c>
      <c r="R1392" s="311" t="str">
        <f t="array" ref="R1392">IFERROR(
    IF(
        INDEX('Emission Factors'!$E$5:$R$488,
              MATCH(1,
                    ('Emission Factors'!$E$5:$E$488 = 'GHG emissions calculations'!$F1392) *
                    ('Emission Factors'!$H$5:$H$488 = 'GHG emissions calculations'!$H1392),
                    0),
              MATCH('GHG emissions calculations'!R$6, 'Emission Factors'!$E$5:$R$5, 0)) &lt;&gt; "",
        INDEX('Emission Factors'!$E$5:$R$488,
              MATCH(1,
                    ('Emission Factors'!$E$5:$E$488 = 'GHG emissions calculations'!$F1392) *
                    ('Emission Factors'!$H$5:$H$488 = 'GHG emissions calculations'!$H1392),
                    0),
              MATCH('GHG emissions calculations'!R$6, 'Emission Factors'!$E$5:$R$5, 0)),
        ""),
    "")</f>
        <v/>
      </c>
      <c r="S1392" s="312">
        <f t="shared" si="2"/>
        <v>0</v>
      </c>
      <c r="T1392" s="23"/>
    </row>
    <row r="1393" ht="15.75" customHeight="1" outlineLevel="1">
      <c r="A1393" s="23"/>
      <c r="B1393" s="71"/>
      <c r="C1393" s="71"/>
      <c r="D1393" s="71"/>
      <c r="E1393" s="314"/>
      <c r="F1393" s="311" t="str">
        <f>Lists!V198</f>
        <v>Processed Polycarbonate granulate (PC), EU-25  - Middle East</v>
      </c>
      <c r="G1393" s="311" t="str">
        <f t="array" ref="G1393">XLOOKUP(1,('Emission Factors'!$E$5:$E$488='GHG emissions calculations'!$F1393)*('Emission Factors'!$H$5:$H$488='GHG emissions calculations'!$H1393),INDEX('Emission Factors'!$E$5:$T$488,0,MATCH('GHG emissions calculations'!G$6,'Emission Factors'!$E$5:$T$5,0)),"",0)</f>
        <v/>
      </c>
      <c r="H1393" s="311" t="s">
        <v>237</v>
      </c>
      <c r="I1393" s="312" t="str">
        <f>IF(
    SUMIFS('Import data'!$L$25:$L$80,
           'Import data'!$J$25:$J$80, F1393,
           'Import data'!$G$25:$G$80, 'GHG emissions calculations'!$H1393,
           'Import data'!$I$25:$I$80,$E$1157) &lt;&gt; 0,
    SUMIFS('Import data'!$L$25:$L$80,
           'Import data'!$J$25:$J$80, F1393,
           'Import data'!$G$25:$G$80, 'GHG emissions calculations'!$H1393,
           'Import data'!$I$25:$I$80,$E$1157),
    ""
)</f>
        <v/>
      </c>
      <c r="J1393" s="311" t="str">
        <f t="array" ref="J1393">IF(
    XLOOKUP(F1393, 'Import data'!$J$26:$J$47, 'Import data'!$M$26:$M$47, "", 0) = "Please add the region-specific supplier emission factor or choose a different region available in the IAEG database.",
    "",
    XLOOKUP(F1393, 'Import data'!$J$26:$J$47, 'Import data'!$M$26:$M$47, "", 0)
)</f>
        <v/>
      </c>
      <c r="K1393" s="311" t="str">
        <f t="array" ref="K1393">IFERROR(
    XLOOKUP(F1393,
            _xlws.FILTER('Supplier Emission'!$G$15:$G$49,
                   ('Supplier Emission'!$D$15:$D$49=H1393) * ('Supplier Emission'!$F$15:$F$49=$E$1157)),
            _xlws.FILTER('Supplier Emission'!$I$15:$I$49,
                   ('Supplier Emission'!$D$15:$D$49=H1393) * ('Supplier Emission'!$F$15:$F$49=$E$1157)),
            ""),
    "")</f>
        <v/>
      </c>
      <c r="L1393" s="311" t="str">
        <f t="array" ref="L1393">IFERROR(
    XLOOKUP(F1393,
            _xlws.FILTER('Supplier Emission'!$G$15:$G$49,
                   ('Supplier Emission'!$D$15:$D$49=H1393) * ('Supplier Emission'!$F$15:$F$49=$E$1157)),
            _xlws.FILTER('Supplier Emission'!$J$15:$J$49,
                   ('Supplier Emission'!$D$15:$D$49=H1393) * ('Supplier Emission'!$F$15:$F$49=$E$1157)),
            ""),
    "")</f>
        <v/>
      </c>
      <c r="M1393" s="311" t="str">
        <f t="array" ref="M1393">IFERROR(
    XLOOKUP(F1393,
            _xlws.FILTER('Supplier Emission'!$G$15:$G$49,
                   ('Supplier Emission'!$D$15:$D$49=H1393) * ('Supplier Emission'!$F$15:$F$49=$E$1157)),
            _xlws.FILTER('Supplier Emission'!$M$15:$M$49,
                   ('Supplier Emission'!$D$15:$D$49=H1393) * ('Supplier Emission'!$F$15:$F$49=$E$1157)),
            ""),
    "")</f>
        <v/>
      </c>
      <c r="N1393" s="311" t="str">
        <f t="array" ref="N1393">IFERROR(
    XLOOKUP(F1393,
            _xlws.FILTER('Supplier Emission'!$G$15:$G$49,
                   ('Supplier Emission'!$D$15:$D$49=H1393) * ('Supplier Emission'!$F$15:$F$49=$E$1157)),
            _xlws.FILTER('Supplier Emission'!$H$15:$H$49,
                   ('Supplier Emission'!$D$15:$D$49=H1393) * ('Supplier Emission'!$F$15:$F$49=$E$1157)),
            ""),
    "")</f>
        <v/>
      </c>
      <c r="O1393" s="311" t="str">
        <f t="array" ref="O1393">XLOOKUP(1,('Emission Factors'!$E$5:$E$488='GHG emissions calculations'!$F1393)*('Emission Factors'!$H$5:$H$488='GHG emissions calculations'!$H1393),INDEX('Emission Factors'!$E$5:$T$488,0,MATCH('GHG emissions calculations'!O$6,'Emission Factors'!$E$5:$T$5,0)),"",0)</f>
        <v/>
      </c>
      <c r="P1393" s="313" t="str">
        <f t="array" ref="P1393">IFERROR(
    INDEX('Emission Factors'!$E$5:$P$488,
          MATCH(1,
                ('Emission Factors'!$E$5:$E$488 = 'GHG emissions calculations'!$F1393) *
                ('Emission Factors'!$H$5:$H$488 = 'GHG emissions calculations'!$H1393),
                0),
          MATCH('GHG emissions calculations'!P$6,'Emission Factors'!$E$5:$P$5,0)),
    "")</f>
        <v/>
      </c>
      <c r="Q1393" s="311" t="str">
        <f t="array" ref="Q1393">IFERROR(
    IF(
        INDEX('Emission Factors'!$E$5:$P$488,
              MATCH(1,
                    ('Emission Factors'!$E$5:$E$488 = 'GHG emissions calculations'!$F1393) *
                    ('Emission Factors'!$H$5:$H$488 = 'GHG emissions calculations'!$H1393),
                    0),
              MATCH('GHG emissions calculations'!Q$6, 'Emission Factors'!$E$5:$P$5, 0)) &lt;&gt; "",
        INDEX('Emission Factors'!$E$5:$P$488,
              MATCH(1,
                    ('Emission Factors'!$E$5:$E$488 = 'GHG emissions calculations'!$F1393) *
                    ('Emission Factors'!$H$5:$H$488 = 'GHG emissions calculations'!$H1393),
                    0),
              MATCH('GHG emissions calculations'!Q$6, 'Emission Factors'!$E$5:$P$5, 0)),
        ""),
    "")</f>
        <v/>
      </c>
      <c r="R1393" s="311" t="str">
        <f t="array" ref="R1393">IFERROR(
    IF(
        INDEX('Emission Factors'!$E$5:$R$488,
              MATCH(1,
                    ('Emission Factors'!$E$5:$E$488 = 'GHG emissions calculations'!$F1393) *
                    ('Emission Factors'!$H$5:$H$488 = 'GHG emissions calculations'!$H1393),
                    0),
              MATCH('GHG emissions calculations'!R$6, 'Emission Factors'!$E$5:$R$5, 0)) &lt;&gt; "",
        INDEX('Emission Factors'!$E$5:$R$488,
              MATCH(1,
                    ('Emission Factors'!$E$5:$E$488 = 'GHG emissions calculations'!$F1393) *
                    ('Emission Factors'!$H$5:$H$488 = 'GHG emissions calculations'!$H1393),
                    0),
              MATCH('GHG emissions calculations'!R$6, 'Emission Factors'!$E$5:$R$5, 0)),
        ""),
    "")</f>
        <v/>
      </c>
      <c r="S1393" s="312">
        <f t="shared" si="2"/>
        <v>0</v>
      </c>
      <c r="T1393" s="23"/>
    </row>
    <row r="1394" ht="15.75" customHeight="1" outlineLevel="1">
      <c r="A1394" s="23"/>
      <c r="B1394" s="71"/>
      <c r="C1394" s="71"/>
      <c r="D1394" s="71"/>
      <c r="E1394" s="314"/>
      <c r="F1394" s="311" t="str">
        <f>Lists!V197</f>
        <v>Processed Polycarbonate granulate (PC), EU-25  - Oceania</v>
      </c>
      <c r="G1394" s="311" t="str">
        <f t="array" ref="G1394">XLOOKUP(1,('Emission Factors'!$E$5:$E$488='GHG emissions calculations'!$F1394)*('Emission Factors'!$H$5:$H$488='GHG emissions calculations'!$H1394),INDEX('Emission Factors'!$E$5:$T$488,0,MATCH('GHG emissions calculations'!G$6,'Emission Factors'!$E$5:$T$5,0)),"",0)</f>
        <v/>
      </c>
      <c r="H1394" s="311" t="s">
        <v>237</v>
      </c>
      <c r="I1394" s="312" t="str">
        <f>IF(
    SUMIFS('Import data'!$L$25:$L$80,
           'Import data'!$J$25:$J$80, F1394,
           'Import data'!$G$25:$G$80, 'GHG emissions calculations'!$H1394,
           'Import data'!$I$25:$I$80,$E$1157) &lt;&gt; 0,
    SUMIFS('Import data'!$L$25:$L$80,
           'Import data'!$J$25:$J$80, F1394,
           'Import data'!$G$25:$G$80, 'GHG emissions calculations'!$H1394,
           'Import data'!$I$25:$I$80,$E$1157),
    ""
)</f>
        <v/>
      </c>
      <c r="J1394" s="311" t="str">
        <f t="array" ref="J1394">IF(
    XLOOKUP(F1394, 'Import data'!$J$26:$J$47, 'Import data'!$M$26:$M$47, "", 0) = "Please add the region-specific supplier emission factor or choose a different region available in the IAEG database.",
    "",
    XLOOKUP(F1394, 'Import data'!$J$26:$J$47, 'Import data'!$M$26:$M$47, "", 0)
)</f>
        <v/>
      </c>
      <c r="K1394" s="311" t="str">
        <f t="array" ref="K1394">IFERROR(
    XLOOKUP(F1394,
            _xlws.FILTER('Supplier Emission'!$G$15:$G$49,
                   ('Supplier Emission'!$D$15:$D$49=H1394) * ('Supplier Emission'!$F$15:$F$49=$E$1157)),
            _xlws.FILTER('Supplier Emission'!$I$15:$I$49,
                   ('Supplier Emission'!$D$15:$D$49=H1394) * ('Supplier Emission'!$F$15:$F$49=$E$1157)),
            ""),
    "")</f>
        <v/>
      </c>
      <c r="L1394" s="311" t="str">
        <f t="array" ref="L1394">IFERROR(
    XLOOKUP(F1394,
            _xlws.FILTER('Supplier Emission'!$G$15:$G$49,
                   ('Supplier Emission'!$D$15:$D$49=H1394) * ('Supplier Emission'!$F$15:$F$49=$E$1157)),
            _xlws.FILTER('Supplier Emission'!$J$15:$J$49,
                   ('Supplier Emission'!$D$15:$D$49=H1394) * ('Supplier Emission'!$F$15:$F$49=$E$1157)),
            ""),
    "")</f>
        <v/>
      </c>
      <c r="M1394" s="311" t="str">
        <f t="array" ref="M1394">IFERROR(
    XLOOKUP(F1394,
            _xlws.FILTER('Supplier Emission'!$G$15:$G$49,
                   ('Supplier Emission'!$D$15:$D$49=H1394) * ('Supplier Emission'!$F$15:$F$49=$E$1157)),
            _xlws.FILTER('Supplier Emission'!$M$15:$M$49,
                   ('Supplier Emission'!$D$15:$D$49=H1394) * ('Supplier Emission'!$F$15:$F$49=$E$1157)),
            ""),
    "")</f>
        <v/>
      </c>
      <c r="N1394" s="311" t="str">
        <f t="array" ref="N1394">IFERROR(
    XLOOKUP(F1394,
            _xlws.FILTER('Supplier Emission'!$G$15:$G$49,
                   ('Supplier Emission'!$D$15:$D$49=H1394) * ('Supplier Emission'!$F$15:$F$49=$E$1157)),
            _xlws.FILTER('Supplier Emission'!$H$15:$H$49,
                   ('Supplier Emission'!$D$15:$D$49=H1394) * ('Supplier Emission'!$F$15:$F$49=$E$1157)),
            ""),
    "")</f>
        <v/>
      </c>
      <c r="O1394" s="311" t="str">
        <f t="array" ref="O1394">XLOOKUP(1,('Emission Factors'!$E$5:$E$488='GHG emissions calculations'!$F1394)*('Emission Factors'!$H$5:$H$488='GHG emissions calculations'!$H1394),INDEX('Emission Factors'!$E$5:$T$488,0,MATCH('GHG emissions calculations'!O$6,'Emission Factors'!$E$5:$T$5,0)),"",0)</f>
        <v/>
      </c>
      <c r="P1394" s="313" t="str">
        <f t="array" ref="P1394">IFERROR(
    INDEX('Emission Factors'!$E$5:$P$488,
          MATCH(1,
                ('Emission Factors'!$E$5:$E$488 = 'GHG emissions calculations'!$F1394) *
                ('Emission Factors'!$H$5:$H$488 = 'GHG emissions calculations'!$H1394),
                0),
          MATCH('GHG emissions calculations'!P$6,'Emission Factors'!$E$5:$P$5,0)),
    "")</f>
        <v/>
      </c>
      <c r="Q1394" s="311" t="str">
        <f t="array" ref="Q1394">IFERROR(
    IF(
        INDEX('Emission Factors'!$E$5:$P$488,
              MATCH(1,
                    ('Emission Factors'!$E$5:$E$488 = 'GHG emissions calculations'!$F1394) *
                    ('Emission Factors'!$H$5:$H$488 = 'GHG emissions calculations'!$H1394),
                    0),
              MATCH('GHG emissions calculations'!Q$6, 'Emission Factors'!$E$5:$P$5, 0)) &lt;&gt; "",
        INDEX('Emission Factors'!$E$5:$P$488,
              MATCH(1,
                    ('Emission Factors'!$E$5:$E$488 = 'GHG emissions calculations'!$F1394) *
                    ('Emission Factors'!$H$5:$H$488 = 'GHG emissions calculations'!$H1394),
                    0),
              MATCH('GHG emissions calculations'!Q$6, 'Emission Factors'!$E$5:$P$5, 0)),
        ""),
    "")</f>
        <v/>
      </c>
      <c r="R1394" s="311" t="str">
        <f t="array" ref="R1394">IFERROR(
    IF(
        INDEX('Emission Factors'!$E$5:$R$488,
              MATCH(1,
                    ('Emission Factors'!$E$5:$E$488 = 'GHG emissions calculations'!$F1394) *
                    ('Emission Factors'!$H$5:$H$488 = 'GHG emissions calculations'!$H1394),
                    0),
              MATCH('GHG emissions calculations'!R$6, 'Emission Factors'!$E$5:$R$5, 0)) &lt;&gt; "",
        INDEX('Emission Factors'!$E$5:$R$488,
              MATCH(1,
                    ('Emission Factors'!$E$5:$E$488 = 'GHG emissions calculations'!$F1394) *
                    ('Emission Factors'!$H$5:$H$488 = 'GHG emissions calculations'!$H1394),
                    0),
              MATCH('GHG emissions calculations'!R$6, 'Emission Factors'!$E$5:$R$5, 0)),
        ""),
    "")</f>
        <v/>
      </c>
      <c r="S1394" s="312">
        <f t="shared" si="2"/>
        <v>0</v>
      </c>
      <c r="T1394" s="23"/>
    </row>
    <row r="1395" ht="15.75" customHeight="1" outlineLevel="1">
      <c r="A1395" s="23"/>
      <c r="B1395" s="71"/>
      <c r="C1395" s="71"/>
      <c r="D1395" s="71"/>
      <c r="E1395" s="314"/>
      <c r="F1395" s="311" t="str">
        <f>Lists!V202</f>
        <v>Recycled polyethylene high density (PE-HD), any process  - Africa</v>
      </c>
      <c r="G1395" s="311" t="str">
        <f t="array" ref="G1395">XLOOKUP(1,('Emission Factors'!$E$5:$E$488='GHG emissions calculations'!$F1395)*('Emission Factors'!$H$5:$H$488='GHG emissions calculations'!$H1395),INDEX('Emission Factors'!$E$5:$T$488,0,MATCH('GHG emissions calculations'!G$6,'Emission Factors'!$E$5:$T$5,0)),"",0)</f>
        <v/>
      </c>
      <c r="H1395" s="311" t="s">
        <v>237</v>
      </c>
      <c r="I1395" s="312" t="str">
        <f>IF(
    SUMIFS('Import data'!$L$25:$L$80,
           'Import data'!$J$25:$J$80, F1395,
           'Import data'!$G$25:$G$80, 'GHG emissions calculations'!$H1395,
           'Import data'!$I$25:$I$80,$E$1157) &lt;&gt; 0,
    SUMIFS('Import data'!$L$25:$L$80,
           'Import data'!$J$25:$J$80, F1395,
           'Import data'!$G$25:$G$80, 'GHG emissions calculations'!$H1395,
           'Import data'!$I$25:$I$80,$E$1157),
    ""
)</f>
        <v/>
      </c>
      <c r="J1395" s="311" t="str">
        <f t="array" ref="J1395">IF(
    XLOOKUP(F1395, 'Import data'!$J$26:$J$47, 'Import data'!$M$26:$M$47, "", 0) = "Please add the region-specific supplier emission factor or choose a different region available in the IAEG database.",
    "",
    XLOOKUP(F1395, 'Import data'!$J$26:$J$47, 'Import data'!$M$26:$M$47, "", 0)
)</f>
        <v/>
      </c>
      <c r="K1395" s="311" t="str">
        <f t="array" ref="K1395">IFERROR(
    XLOOKUP(F1395,
            _xlws.FILTER('Supplier Emission'!$G$15:$G$49,
                   ('Supplier Emission'!$D$15:$D$49=H1395) * ('Supplier Emission'!$F$15:$F$49=$E$1157)),
            _xlws.FILTER('Supplier Emission'!$I$15:$I$49,
                   ('Supplier Emission'!$D$15:$D$49=H1395) * ('Supplier Emission'!$F$15:$F$49=$E$1157)),
            ""),
    "")</f>
        <v/>
      </c>
      <c r="L1395" s="311" t="str">
        <f t="array" ref="L1395">IFERROR(
    XLOOKUP(F1395,
            _xlws.FILTER('Supplier Emission'!$G$15:$G$49,
                   ('Supplier Emission'!$D$15:$D$49=H1395) * ('Supplier Emission'!$F$15:$F$49=$E$1157)),
            _xlws.FILTER('Supplier Emission'!$J$15:$J$49,
                   ('Supplier Emission'!$D$15:$D$49=H1395) * ('Supplier Emission'!$F$15:$F$49=$E$1157)),
            ""),
    "")</f>
        <v/>
      </c>
      <c r="M1395" s="311" t="str">
        <f t="array" ref="M1395">IFERROR(
    XLOOKUP(F1395,
            _xlws.FILTER('Supplier Emission'!$G$15:$G$49,
                   ('Supplier Emission'!$D$15:$D$49=H1395) * ('Supplier Emission'!$F$15:$F$49=$E$1157)),
            _xlws.FILTER('Supplier Emission'!$M$15:$M$49,
                   ('Supplier Emission'!$D$15:$D$49=H1395) * ('Supplier Emission'!$F$15:$F$49=$E$1157)),
            ""),
    "")</f>
        <v/>
      </c>
      <c r="N1395" s="311" t="str">
        <f t="array" ref="N1395">IFERROR(
    XLOOKUP(F1395,
            _xlws.FILTER('Supplier Emission'!$G$15:$G$49,
                   ('Supplier Emission'!$D$15:$D$49=H1395) * ('Supplier Emission'!$F$15:$F$49=$E$1157)),
            _xlws.FILTER('Supplier Emission'!$H$15:$H$49,
                   ('Supplier Emission'!$D$15:$D$49=H1395) * ('Supplier Emission'!$F$15:$F$49=$E$1157)),
            ""),
    "")</f>
        <v/>
      </c>
      <c r="O1395" s="311" t="str">
        <f t="array" ref="O1395">XLOOKUP(1,('Emission Factors'!$E$5:$E$488='GHG emissions calculations'!$F1395)*('Emission Factors'!$H$5:$H$488='GHG emissions calculations'!$H1395),INDEX('Emission Factors'!$E$5:$T$488,0,MATCH('GHG emissions calculations'!O$6,'Emission Factors'!$E$5:$T$5,0)),"",0)</f>
        <v/>
      </c>
      <c r="P1395" s="313" t="str">
        <f t="array" ref="P1395">IFERROR(
    INDEX('Emission Factors'!$E$5:$P$488,
          MATCH(1,
                ('Emission Factors'!$E$5:$E$488 = 'GHG emissions calculations'!$F1395) *
                ('Emission Factors'!$H$5:$H$488 = 'GHG emissions calculations'!$H1395),
                0),
          MATCH('GHG emissions calculations'!P$6,'Emission Factors'!$E$5:$P$5,0)),
    "")</f>
        <v/>
      </c>
      <c r="Q1395" s="311" t="str">
        <f t="array" ref="Q1395">IFERROR(
    IF(
        INDEX('Emission Factors'!$E$5:$P$488,
              MATCH(1,
                    ('Emission Factors'!$E$5:$E$488 = 'GHG emissions calculations'!$F1395) *
                    ('Emission Factors'!$H$5:$H$488 = 'GHG emissions calculations'!$H1395),
                    0),
              MATCH('GHG emissions calculations'!Q$6, 'Emission Factors'!$E$5:$P$5, 0)) &lt;&gt; "",
        INDEX('Emission Factors'!$E$5:$P$488,
              MATCH(1,
                    ('Emission Factors'!$E$5:$E$488 = 'GHG emissions calculations'!$F1395) *
                    ('Emission Factors'!$H$5:$H$488 = 'GHG emissions calculations'!$H1395),
                    0),
              MATCH('GHG emissions calculations'!Q$6, 'Emission Factors'!$E$5:$P$5, 0)),
        ""),
    "")</f>
        <v/>
      </c>
      <c r="R1395" s="311" t="str">
        <f t="array" ref="R1395">IFERROR(
    IF(
        INDEX('Emission Factors'!$E$5:$R$488,
              MATCH(1,
                    ('Emission Factors'!$E$5:$E$488 = 'GHG emissions calculations'!$F1395) *
                    ('Emission Factors'!$H$5:$H$488 = 'GHG emissions calculations'!$H1395),
                    0),
              MATCH('GHG emissions calculations'!R$6, 'Emission Factors'!$E$5:$R$5, 0)) &lt;&gt; "",
        INDEX('Emission Factors'!$E$5:$R$488,
              MATCH(1,
                    ('Emission Factors'!$E$5:$E$488 = 'GHG emissions calculations'!$F1395) *
                    ('Emission Factors'!$H$5:$H$488 = 'GHG emissions calculations'!$H1395),
                    0),
              MATCH('GHG emissions calculations'!R$6, 'Emission Factors'!$E$5:$R$5, 0)),
        ""),
    "")</f>
        <v/>
      </c>
      <c r="S1395" s="312">
        <f t="shared" si="2"/>
        <v>0</v>
      </c>
      <c r="T1395" s="23"/>
    </row>
    <row r="1396" ht="15.75" customHeight="1" outlineLevel="1">
      <c r="A1396" s="23"/>
      <c r="B1396" s="71"/>
      <c r="C1396" s="71"/>
      <c r="D1396" s="71"/>
      <c r="E1396" s="314"/>
      <c r="F1396" s="311" t="str">
        <f>Lists!V200</f>
        <v>Recycled polyethylene high density (PE-HD), any process  - America</v>
      </c>
      <c r="G1396" s="311" t="str">
        <f t="array" ref="G1396">XLOOKUP(1,('Emission Factors'!$E$5:$E$488='GHG emissions calculations'!$F1396)*('Emission Factors'!$H$5:$H$488='GHG emissions calculations'!$H1396),INDEX('Emission Factors'!$E$5:$T$488,0,MATCH('GHG emissions calculations'!G$6,'Emission Factors'!$E$5:$T$5,0)),"",0)</f>
        <v/>
      </c>
      <c r="H1396" s="311" t="s">
        <v>237</v>
      </c>
      <c r="I1396" s="312" t="str">
        <f>IF(
    SUMIFS('Import data'!$L$25:$L$80,
           'Import data'!$J$25:$J$80, F1396,
           'Import data'!$G$25:$G$80, 'GHG emissions calculations'!$H1396,
           'Import data'!$I$25:$I$80,$E$1157) &lt;&gt; 0,
    SUMIFS('Import data'!$L$25:$L$80,
           'Import data'!$J$25:$J$80, F1396,
           'Import data'!$G$25:$G$80, 'GHG emissions calculations'!$H1396,
           'Import data'!$I$25:$I$80,$E$1157),
    ""
)</f>
        <v/>
      </c>
      <c r="J1396" s="311" t="str">
        <f t="array" ref="J1396">IF(
    XLOOKUP(F1396, 'Import data'!$J$26:$J$47, 'Import data'!$M$26:$M$47, "", 0) = "Please add the region-specific supplier emission factor or choose a different region available in the IAEG database.",
    "",
    XLOOKUP(F1396, 'Import data'!$J$26:$J$47, 'Import data'!$M$26:$M$47, "", 0)
)</f>
        <v/>
      </c>
      <c r="K1396" s="311" t="str">
        <f t="array" ref="K1396">IFERROR(
    XLOOKUP(F1396,
            _xlws.FILTER('Supplier Emission'!$G$15:$G$49,
                   ('Supplier Emission'!$D$15:$D$49=H1396) * ('Supplier Emission'!$F$15:$F$49=$E$1157)),
            _xlws.FILTER('Supplier Emission'!$I$15:$I$49,
                   ('Supplier Emission'!$D$15:$D$49=H1396) * ('Supplier Emission'!$F$15:$F$49=$E$1157)),
            ""),
    "")</f>
        <v/>
      </c>
      <c r="L1396" s="311" t="str">
        <f t="array" ref="L1396">IFERROR(
    XLOOKUP(F1396,
            _xlws.FILTER('Supplier Emission'!$G$15:$G$49,
                   ('Supplier Emission'!$D$15:$D$49=H1396) * ('Supplier Emission'!$F$15:$F$49=$E$1157)),
            _xlws.FILTER('Supplier Emission'!$J$15:$J$49,
                   ('Supplier Emission'!$D$15:$D$49=H1396) * ('Supplier Emission'!$F$15:$F$49=$E$1157)),
            ""),
    "")</f>
        <v/>
      </c>
      <c r="M1396" s="311" t="str">
        <f t="array" ref="M1396">IFERROR(
    XLOOKUP(F1396,
            _xlws.FILTER('Supplier Emission'!$G$15:$G$49,
                   ('Supplier Emission'!$D$15:$D$49=H1396) * ('Supplier Emission'!$F$15:$F$49=$E$1157)),
            _xlws.FILTER('Supplier Emission'!$M$15:$M$49,
                   ('Supplier Emission'!$D$15:$D$49=H1396) * ('Supplier Emission'!$F$15:$F$49=$E$1157)),
            ""),
    "")</f>
        <v/>
      </c>
      <c r="N1396" s="311" t="str">
        <f t="array" ref="N1396">IFERROR(
    XLOOKUP(F1396,
            _xlws.FILTER('Supplier Emission'!$G$15:$G$49,
                   ('Supplier Emission'!$D$15:$D$49=H1396) * ('Supplier Emission'!$F$15:$F$49=$E$1157)),
            _xlws.FILTER('Supplier Emission'!$H$15:$H$49,
                   ('Supplier Emission'!$D$15:$D$49=H1396) * ('Supplier Emission'!$F$15:$F$49=$E$1157)),
            ""),
    "")</f>
        <v/>
      </c>
      <c r="O1396" s="311" t="str">
        <f t="array" ref="O1396">XLOOKUP(1,('Emission Factors'!$E$5:$E$488='GHG emissions calculations'!$F1396)*('Emission Factors'!$H$5:$H$488='GHG emissions calculations'!$H1396),INDEX('Emission Factors'!$E$5:$T$488,0,MATCH('GHG emissions calculations'!O$6,'Emission Factors'!$E$5:$T$5,0)),"",0)</f>
        <v/>
      </c>
      <c r="P1396" s="313" t="str">
        <f t="array" ref="P1396">IFERROR(
    INDEX('Emission Factors'!$E$5:$P$488,
          MATCH(1,
                ('Emission Factors'!$E$5:$E$488 = 'GHG emissions calculations'!$F1396) *
                ('Emission Factors'!$H$5:$H$488 = 'GHG emissions calculations'!$H1396),
                0),
          MATCH('GHG emissions calculations'!P$6,'Emission Factors'!$E$5:$P$5,0)),
    "")</f>
        <v/>
      </c>
      <c r="Q1396" s="311" t="str">
        <f t="array" ref="Q1396">IFERROR(
    IF(
        INDEX('Emission Factors'!$E$5:$P$488,
              MATCH(1,
                    ('Emission Factors'!$E$5:$E$488 = 'GHG emissions calculations'!$F1396) *
                    ('Emission Factors'!$H$5:$H$488 = 'GHG emissions calculations'!$H1396),
                    0),
              MATCH('GHG emissions calculations'!Q$6, 'Emission Factors'!$E$5:$P$5, 0)) &lt;&gt; "",
        INDEX('Emission Factors'!$E$5:$P$488,
              MATCH(1,
                    ('Emission Factors'!$E$5:$E$488 = 'GHG emissions calculations'!$F1396) *
                    ('Emission Factors'!$H$5:$H$488 = 'GHG emissions calculations'!$H1396),
                    0),
              MATCH('GHG emissions calculations'!Q$6, 'Emission Factors'!$E$5:$P$5, 0)),
        ""),
    "")</f>
        <v/>
      </c>
      <c r="R1396" s="311" t="str">
        <f t="array" ref="R1396">IFERROR(
    IF(
        INDEX('Emission Factors'!$E$5:$R$488,
              MATCH(1,
                    ('Emission Factors'!$E$5:$E$488 = 'GHG emissions calculations'!$F1396) *
                    ('Emission Factors'!$H$5:$H$488 = 'GHG emissions calculations'!$H1396),
                    0),
              MATCH('GHG emissions calculations'!R$6, 'Emission Factors'!$E$5:$R$5, 0)) &lt;&gt; "",
        INDEX('Emission Factors'!$E$5:$R$488,
              MATCH(1,
                    ('Emission Factors'!$E$5:$E$488 = 'GHG emissions calculations'!$F1396) *
                    ('Emission Factors'!$H$5:$H$488 = 'GHG emissions calculations'!$H1396),
                    0),
              MATCH('GHG emissions calculations'!R$6, 'Emission Factors'!$E$5:$R$5, 0)),
        ""),
    "")</f>
        <v/>
      </c>
      <c r="S1396" s="312">
        <f t="shared" si="2"/>
        <v>0</v>
      </c>
      <c r="T1396" s="23"/>
    </row>
    <row r="1397" ht="15.75" customHeight="1" outlineLevel="1">
      <c r="A1397" s="23"/>
      <c r="B1397" s="71"/>
      <c r="C1397" s="71"/>
      <c r="D1397" s="71"/>
      <c r="E1397" s="314"/>
      <c r="F1397" s="311" t="str">
        <f>Lists!V203</f>
        <v>Recycled polyethylene high density (PE-HD), any process  - Asia</v>
      </c>
      <c r="G1397" s="311" t="str">
        <f t="array" ref="G1397">XLOOKUP(1,('Emission Factors'!$E$5:$E$488='GHG emissions calculations'!$F1397)*('Emission Factors'!$H$5:$H$488='GHG emissions calculations'!$H1397),INDEX('Emission Factors'!$E$5:$T$488,0,MATCH('GHG emissions calculations'!G$6,'Emission Factors'!$E$5:$T$5,0)),"",0)</f>
        <v/>
      </c>
      <c r="H1397" s="311" t="s">
        <v>237</v>
      </c>
      <c r="I1397" s="312" t="str">
        <f>IF(
    SUMIFS('Import data'!$L$25:$L$80,
           'Import data'!$J$25:$J$80, F1397,
           'Import data'!$G$25:$G$80, 'GHG emissions calculations'!$H1397,
           'Import data'!$I$25:$I$80,$E$1157) &lt;&gt; 0,
    SUMIFS('Import data'!$L$25:$L$80,
           'Import data'!$J$25:$J$80, F1397,
           'Import data'!$G$25:$G$80, 'GHG emissions calculations'!$H1397,
           'Import data'!$I$25:$I$80,$E$1157),
    ""
)</f>
        <v/>
      </c>
      <c r="J1397" s="311" t="str">
        <f t="array" ref="J1397">IF(
    XLOOKUP(F1397, 'Import data'!$J$26:$J$47, 'Import data'!$M$26:$M$47, "", 0) = "Please add the region-specific supplier emission factor or choose a different region available in the IAEG database.",
    "",
    XLOOKUP(F1397, 'Import data'!$J$26:$J$47, 'Import data'!$M$26:$M$47, "", 0)
)</f>
        <v/>
      </c>
      <c r="K1397" s="311" t="str">
        <f t="array" ref="K1397">IFERROR(
    XLOOKUP(F1397,
            _xlws.FILTER('Supplier Emission'!$G$15:$G$49,
                   ('Supplier Emission'!$D$15:$D$49=H1397) * ('Supplier Emission'!$F$15:$F$49=$E$1157)),
            _xlws.FILTER('Supplier Emission'!$I$15:$I$49,
                   ('Supplier Emission'!$D$15:$D$49=H1397) * ('Supplier Emission'!$F$15:$F$49=$E$1157)),
            ""),
    "")</f>
        <v/>
      </c>
      <c r="L1397" s="311" t="str">
        <f t="array" ref="L1397">IFERROR(
    XLOOKUP(F1397,
            _xlws.FILTER('Supplier Emission'!$G$15:$G$49,
                   ('Supplier Emission'!$D$15:$D$49=H1397) * ('Supplier Emission'!$F$15:$F$49=$E$1157)),
            _xlws.FILTER('Supplier Emission'!$J$15:$J$49,
                   ('Supplier Emission'!$D$15:$D$49=H1397) * ('Supplier Emission'!$F$15:$F$49=$E$1157)),
            ""),
    "")</f>
        <v/>
      </c>
      <c r="M1397" s="311" t="str">
        <f t="array" ref="M1397">IFERROR(
    XLOOKUP(F1397,
            _xlws.FILTER('Supplier Emission'!$G$15:$G$49,
                   ('Supplier Emission'!$D$15:$D$49=H1397) * ('Supplier Emission'!$F$15:$F$49=$E$1157)),
            _xlws.FILTER('Supplier Emission'!$M$15:$M$49,
                   ('Supplier Emission'!$D$15:$D$49=H1397) * ('Supplier Emission'!$F$15:$F$49=$E$1157)),
            ""),
    "")</f>
        <v/>
      </c>
      <c r="N1397" s="311" t="str">
        <f t="array" ref="N1397">IFERROR(
    XLOOKUP(F1397,
            _xlws.FILTER('Supplier Emission'!$G$15:$G$49,
                   ('Supplier Emission'!$D$15:$D$49=H1397) * ('Supplier Emission'!$F$15:$F$49=$E$1157)),
            _xlws.FILTER('Supplier Emission'!$H$15:$H$49,
                   ('Supplier Emission'!$D$15:$D$49=H1397) * ('Supplier Emission'!$F$15:$F$49=$E$1157)),
            ""),
    "")</f>
        <v/>
      </c>
      <c r="O1397" s="311" t="str">
        <f t="array" ref="O1397">XLOOKUP(1,('Emission Factors'!$E$5:$E$488='GHG emissions calculations'!$F1397)*('Emission Factors'!$H$5:$H$488='GHG emissions calculations'!$H1397),INDEX('Emission Factors'!$E$5:$T$488,0,MATCH('GHG emissions calculations'!O$6,'Emission Factors'!$E$5:$T$5,0)),"",0)</f>
        <v/>
      </c>
      <c r="P1397" s="313" t="str">
        <f t="array" ref="P1397">IFERROR(
    INDEX('Emission Factors'!$E$5:$P$488,
          MATCH(1,
                ('Emission Factors'!$E$5:$E$488 = 'GHG emissions calculations'!$F1397) *
                ('Emission Factors'!$H$5:$H$488 = 'GHG emissions calculations'!$H1397),
                0),
          MATCH('GHG emissions calculations'!P$6,'Emission Factors'!$E$5:$P$5,0)),
    "")</f>
        <v/>
      </c>
      <c r="Q1397" s="311" t="str">
        <f t="array" ref="Q1397">IFERROR(
    IF(
        INDEX('Emission Factors'!$E$5:$P$488,
              MATCH(1,
                    ('Emission Factors'!$E$5:$E$488 = 'GHG emissions calculations'!$F1397) *
                    ('Emission Factors'!$H$5:$H$488 = 'GHG emissions calculations'!$H1397),
                    0),
              MATCH('GHG emissions calculations'!Q$6, 'Emission Factors'!$E$5:$P$5, 0)) &lt;&gt; "",
        INDEX('Emission Factors'!$E$5:$P$488,
              MATCH(1,
                    ('Emission Factors'!$E$5:$E$488 = 'GHG emissions calculations'!$F1397) *
                    ('Emission Factors'!$H$5:$H$488 = 'GHG emissions calculations'!$H1397),
                    0),
              MATCH('GHG emissions calculations'!Q$6, 'Emission Factors'!$E$5:$P$5, 0)),
        ""),
    "")</f>
        <v/>
      </c>
      <c r="R1397" s="311" t="str">
        <f t="array" ref="R1397">IFERROR(
    IF(
        INDEX('Emission Factors'!$E$5:$R$488,
              MATCH(1,
                    ('Emission Factors'!$E$5:$E$488 = 'GHG emissions calculations'!$F1397) *
                    ('Emission Factors'!$H$5:$H$488 = 'GHG emissions calculations'!$H1397),
                    0),
              MATCH('GHG emissions calculations'!R$6, 'Emission Factors'!$E$5:$R$5, 0)) &lt;&gt; "",
        INDEX('Emission Factors'!$E$5:$R$488,
              MATCH(1,
                    ('Emission Factors'!$E$5:$E$488 = 'GHG emissions calculations'!$F1397) *
                    ('Emission Factors'!$H$5:$H$488 = 'GHG emissions calculations'!$H1397),
                    0),
              MATCH('GHG emissions calculations'!R$6, 'Emission Factors'!$E$5:$R$5, 0)),
        ""),
    "")</f>
        <v/>
      </c>
      <c r="S1397" s="312">
        <f t="shared" si="2"/>
        <v>0</v>
      </c>
      <c r="T1397" s="23"/>
    </row>
    <row r="1398" ht="15.75" customHeight="1" outlineLevel="1">
      <c r="A1398" s="23"/>
      <c r="B1398" s="71"/>
      <c r="C1398" s="71"/>
      <c r="D1398" s="71"/>
      <c r="E1398" s="314"/>
      <c r="F1398" s="311" t="str">
        <f>Lists!V201</f>
        <v>Recycled polyethylene high density (PE-HD), any process  - Europe</v>
      </c>
      <c r="G1398" s="311">
        <f t="array" ref="G1398">XLOOKUP(1,('Emission Factors'!$E$5:$E$488='GHG emissions calculations'!$F1398)*('Emission Factors'!$H$5:$H$488='GHG emissions calculations'!$H1398),INDEX('Emission Factors'!$E$5:$T$488,0,MATCH('GHG emissions calculations'!G$6,'Emission Factors'!$E$5:$T$5,0)),"",0)</f>
        <v>3</v>
      </c>
      <c r="H1398" s="311" t="s">
        <v>237</v>
      </c>
      <c r="I1398" s="312" t="str">
        <f>IF(
    SUMIFS('Import data'!$L$25:$L$80,
           'Import data'!$J$25:$J$80, F1398,
           'Import data'!$G$25:$G$80, 'GHG emissions calculations'!$H1398,
           'Import data'!$I$25:$I$80,$E$1157) &lt;&gt; 0,
    SUMIFS('Import data'!$L$25:$L$80,
           'Import data'!$J$25:$J$80, F1398,
           'Import data'!$G$25:$G$80, 'GHG emissions calculations'!$H1398,
           'Import data'!$I$25:$I$80,$E$1157),
    ""
)</f>
        <v/>
      </c>
      <c r="J1398" s="311" t="str">
        <f t="array" ref="J1398">IF(
    XLOOKUP(F1398, 'Import data'!$J$26:$J$47, 'Import data'!$M$26:$M$47, "", 0) = "Please add the region-specific supplier emission factor or choose a different region available in the IAEG database.",
    "",
    XLOOKUP(F1398, 'Import data'!$J$26:$J$47, 'Import data'!$M$26:$M$47, "", 0)
)</f>
        <v/>
      </c>
      <c r="K1398" s="311" t="str">
        <f t="array" ref="K1398">IFERROR(
    XLOOKUP(F1398,
            _xlws.FILTER('Supplier Emission'!$G$15:$G$49,
                   ('Supplier Emission'!$D$15:$D$49=H1398) * ('Supplier Emission'!$F$15:$F$49=$E$1157)),
            _xlws.FILTER('Supplier Emission'!$I$15:$I$49,
                   ('Supplier Emission'!$D$15:$D$49=H1398) * ('Supplier Emission'!$F$15:$F$49=$E$1157)),
            ""),
    "")</f>
        <v/>
      </c>
      <c r="L1398" s="311" t="str">
        <f t="array" ref="L1398">IFERROR(
    XLOOKUP(F1398,
            _xlws.FILTER('Supplier Emission'!$G$15:$G$49,
                   ('Supplier Emission'!$D$15:$D$49=H1398) * ('Supplier Emission'!$F$15:$F$49=$E$1157)),
            _xlws.FILTER('Supplier Emission'!$J$15:$J$49,
                   ('Supplier Emission'!$D$15:$D$49=H1398) * ('Supplier Emission'!$F$15:$F$49=$E$1157)),
            ""),
    "")</f>
        <v/>
      </c>
      <c r="M1398" s="311" t="str">
        <f t="array" ref="M1398">IFERROR(
    XLOOKUP(F1398,
            _xlws.FILTER('Supplier Emission'!$G$15:$G$49,
                   ('Supplier Emission'!$D$15:$D$49=H1398) * ('Supplier Emission'!$F$15:$F$49=$E$1157)),
            _xlws.FILTER('Supplier Emission'!$M$15:$M$49,
                   ('Supplier Emission'!$D$15:$D$49=H1398) * ('Supplier Emission'!$F$15:$F$49=$E$1157)),
            ""),
    "")</f>
        <v/>
      </c>
      <c r="N1398" s="311" t="str">
        <f t="array" ref="N1398">IFERROR(
    XLOOKUP(F1398,
            _xlws.FILTER('Supplier Emission'!$G$15:$G$49,
                   ('Supplier Emission'!$D$15:$D$49=H1398) * ('Supplier Emission'!$F$15:$F$49=$E$1157)),
            _xlws.FILTER('Supplier Emission'!$H$15:$H$49,
                   ('Supplier Emission'!$D$15:$D$49=H1398) * ('Supplier Emission'!$F$15:$F$49=$E$1157)),
            ""),
    "")</f>
        <v/>
      </c>
      <c r="O1398" s="311" t="str">
        <f t="array" ref="O1398">XLOOKUP(1,('Emission Factors'!$E$5:$E$488='GHG emissions calculations'!$F1398)*('Emission Factors'!$H$5:$H$488='GHG emissions calculations'!$H1398),INDEX('Emission Factors'!$E$5:$T$488,0,MATCH('GHG emissions calculations'!O$6,'Emission Factors'!$E$5:$T$5,0)),"",0)</f>
        <v>Processed  Production of recycled HDPE granules from collected and sorted HDPE packaging waste </v>
      </c>
      <c r="P1398" s="313">
        <f t="array" ref="P1398">IFERROR(
    INDEX('Emission Factors'!$E$5:$P$488,
          MATCH(1,
                ('Emission Factors'!$E$5:$E$488 = 'GHG emissions calculations'!$F1398) *
                ('Emission Factors'!$H$5:$H$488 = 'GHG emissions calculations'!$H1398),
                0),
          MATCH('GHG emissions calculations'!P$6,'Emission Factors'!$E$5:$P$5,0)),
    "")</f>
        <v>0.177395</v>
      </c>
      <c r="Q1398" s="311" t="str">
        <f t="array" ref="Q1398">IFERROR(
    IF(
        INDEX('Emission Factors'!$E$5:$P$488,
              MATCH(1,
                    ('Emission Factors'!$E$5:$E$488 = 'GHG emissions calculations'!$F1398) *
                    ('Emission Factors'!$H$5:$H$488 = 'GHG emissions calculations'!$H1398),
                    0),
              MATCH('GHG emissions calculations'!Q$6, 'Emission Factors'!$E$5:$P$5, 0)) &lt;&gt; "",
        INDEX('Emission Factors'!$E$5:$P$488,
              MATCH(1,
                    ('Emission Factors'!$E$5:$E$488 = 'GHG emissions calculations'!$F1398) *
                    ('Emission Factors'!$H$5:$H$488 = 'GHG emissions calculations'!$H1398),
                    0),
              MATCH('GHG emissions calculations'!Q$6, 'Emission Factors'!$E$5:$P$5, 0)),
        ""),
    "")</f>
        <v>kgCO2e/kg</v>
      </c>
      <c r="R1398" s="311" t="str">
        <f t="array" ref="R1398">IFERROR(
    IF(
        INDEX('Emission Factors'!$E$5:$R$488,
              MATCH(1,
                    ('Emission Factors'!$E$5:$E$488 = 'GHG emissions calculations'!$F1398) *
                    ('Emission Factors'!$H$5:$H$488 = 'GHG emissions calculations'!$H1398),
                    0),
              MATCH('GHG emissions calculations'!R$6, 'Emission Factors'!$E$5:$R$5, 0)) &lt;&gt; "",
        INDEX('Emission Factors'!$E$5:$R$488,
              MATCH(1,
                    ('Emission Factors'!$E$5:$E$488 = 'GHG emissions calculations'!$F1398) *
                    ('Emission Factors'!$H$5:$H$488 = 'GHG emissions calculations'!$H1398),
                    0),
              MATCH('GHG emissions calculations'!R$6, 'Emission Factors'!$E$5:$R$5, 0)),
        ""),
    "")</f>
        <v>Europe</v>
      </c>
      <c r="S1398" s="312">
        <f t="shared" si="2"/>
        <v>0</v>
      </c>
      <c r="T1398" s="23"/>
    </row>
    <row r="1399" ht="15.75" customHeight="1" outlineLevel="1">
      <c r="A1399" s="23"/>
      <c r="B1399" s="71"/>
      <c r="C1399" s="71"/>
      <c r="D1399" s="71"/>
      <c r="E1399" s="314"/>
      <c r="F1399" s="311" t="str">
        <f>Lists!V206</f>
        <v>Recycled polyethylene high density (PE-HD), any process  - Global or unspecified region</v>
      </c>
      <c r="G1399" s="311" t="str">
        <f t="array" ref="G1399">XLOOKUP(1,('Emission Factors'!$E$5:$E$488='GHG emissions calculations'!$F1399)*('Emission Factors'!$H$5:$H$488='GHG emissions calculations'!$H1399),INDEX('Emission Factors'!$E$5:$T$488,0,MATCH('GHG emissions calculations'!G$6,'Emission Factors'!$E$5:$T$5,0)),"",0)</f>
        <v/>
      </c>
      <c r="H1399" s="311" t="s">
        <v>237</v>
      </c>
      <c r="I1399" s="312" t="str">
        <f>IF(
    SUMIFS('Import data'!$L$25:$L$80,
           'Import data'!$J$25:$J$80, F1399,
           'Import data'!$G$25:$G$80, 'GHG emissions calculations'!$H1399,
           'Import data'!$I$25:$I$80,$E$1157) &lt;&gt; 0,
    SUMIFS('Import data'!$L$25:$L$80,
           'Import data'!$J$25:$J$80, F1399,
           'Import data'!$G$25:$G$80, 'GHG emissions calculations'!$H1399,
           'Import data'!$I$25:$I$80,$E$1157),
    ""
)</f>
        <v/>
      </c>
      <c r="J1399" s="311" t="str">
        <f t="array" ref="J1399">IF(
    XLOOKUP(F1399, 'Import data'!$J$26:$J$47, 'Import data'!$M$26:$M$47, "", 0) = "Please add the region-specific supplier emission factor or choose a different region available in the IAEG database.",
    "",
    XLOOKUP(F1399, 'Import data'!$J$26:$J$47, 'Import data'!$M$26:$M$47, "", 0)
)</f>
        <v/>
      </c>
      <c r="K1399" s="311" t="str">
        <f t="array" ref="K1399">IFERROR(
    XLOOKUP(F1399,
            _xlws.FILTER('Supplier Emission'!$G$15:$G$49,
                   ('Supplier Emission'!$D$15:$D$49=H1399) * ('Supplier Emission'!$F$15:$F$49=$E$1157)),
            _xlws.FILTER('Supplier Emission'!$I$15:$I$49,
                   ('Supplier Emission'!$D$15:$D$49=H1399) * ('Supplier Emission'!$F$15:$F$49=$E$1157)),
            ""),
    "")</f>
        <v/>
      </c>
      <c r="L1399" s="311" t="str">
        <f t="array" ref="L1399">IFERROR(
    XLOOKUP(F1399,
            _xlws.FILTER('Supplier Emission'!$G$15:$G$49,
                   ('Supplier Emission'!$D$15:$D$49=H1399) * ('Supplier Emission'!$F$15:$F$49=$E$1157)),
            _xlws.FILTER('Supplier Emission'!$J$15:$J$49,
                   ('Supplier Emission'!$D$15:$D$49=H1399) * ('Supplier Emission'!$F$15:$F$49=$E$1157)),
            ""),
    "")</f>
        <v/>
      </c>
      <c r="M1399" s="311" t="str">
        <f t="array" ref="M1399">IFERROR(
    XLOOKUP(F1399,
            _xlws.FILTER('Supplier Emission'!$G$15:$G$49,
                   ('Supplier Emission'!$D$15:$D$49=H1399) * ('Supplier Emission'!$F$15:$F$49=$E$1157)),
            _xlws.FILTER('Supplier Emission'!$M$15:$M$49,
                   ('Supplier Emission'!$D$15:$D$49=H1399) * ('Supplier Emission'!$F$15:$F$49=$E$1157)),
            ""),
    "")</f>
        <v/>
      </c>
      <c r="N1399" s="311" t="str">
        <f t="array" ref="N1399">IFERROR(
    XLOOKUP(F1399,
            _xlws.FILTER('Supplier Emission'!$G$15:$G$49,
                   ('Supplier Emission'!$D$15:$D$49=H1399) * ('Supplier Emission'!$F$15:$F$49=$E$1157)),
            _xlws.FILTER('Supplier Emission'!$H$15:$H$49,
                   ('Supplier Emission'!$D$15:$D$49=H1399) * ('Supplier Emission'!$F$15:$F$49=$E$1157)),
            ""),
    "")</f>
        <v/>
      </c>
      <c r="O1399" s="311" t="str">
        <f t="array" ref="O1399">XLOOKUP(1,('Emission Factors'!$E$5:$E$488='GHG emissions calculations'!$F1399)*('Emission Factors'!$H$5:$H$488='GHG emissions calculations'!$H1399),INDEX('Emission Factors'!$E$5:$T$488,0,MATCH('GHG emissions calculations'!O$6,'Emission Factors'!$E$5:$T$5,0)),"",0)</f>
        <v/>
      </c>
      <c r="P1399" s="313" t="str">
        <f t="array" ref="P1399">IFERROR(
    INDEX('Emission Factors'!$E$5:$P$488,
          MATCH(1,
                ('Emission Factors'!$E$5:$E$488 = 'GHG emissions calculations'!$F1399) *
                ('Emission Factors'!$H$5:$H$488 = 'GHG emissions calculations'!$H1399),
                0),
          MATCH('GHG emissions calculations'!P$6,'Emission Factors'!$E$5:$P$5,0)),
    "")</f>
        <v/>
      </c>
      <c r="Q1399" s="311" t="str">
        <f t="array" ref="Q1399">IFERROR(
    IF(
        INDEX('Emission Factors'!$E$5:$P$488,
              MATCH(1,
                    ('Emission Factors'!$E$5:$E$488 = 'GHG emissions calculations'!$F1399) *
                    ('Emission Factors'!$H$5:$H$488 = 'GHG emissions calculations'!$H1399),
                    0),
              MATCH('GHG emissions calculations'!Q$6, 'Emission Factors'!$E$5:$P$5, 0)) &lt;&gt; "",
        INDEX('Emission Factors'!$E$5:$P$488,
              MATCH(1,
                    ('Emission Factors'!$E$5:$E$488 = 'GHG emissions calculations'!$F1399) *
                    ('Emission Factors'!$H$5:$H$488 = 'GHG emissions calculations'!$H1399),
                    0),
              MATCH('GHG emissions calculations'!Q$6, 'Emission Factors'!$E$5:$P$5, 0)),
        ""),
    "")</f>
        <v/>
      </c>
      <c r="R1399" s="311" t="str">
        <f t="array" ref="R1399">IFERROR(
    IF(
        INDEX('Emission Factors'!$E$5:$R$488,
              MATCH(1,
                    ('Emission Factors'!$E$5:$E$488 = 'GHG emissions calculations'!$F1399) *
                    ('Emission Factors'!$H$5:$H$488 = 'GHG emissions calculations'!$H1399),
                    0),
              MATCH('GHG emissions calculations'!R$6, 'Emission Factors'!$E$5:$R$5, 0)) &lt;&gt; "",
        INDEX('Emission Factors'!$E$5:$R$488,
              MATCH(1,
                    ('Emission Factors'!$E$5:$E$488 = 'GHG emissions calculations'!$F1399) *
                    ('Emission Factors'!$H$5:$H$488 = 'GHG emissions calculations'!$H1399),
                    0),
              MATCH('GHG emissions calculations'!R$6, 'Emission Factors'!$E$5:$R$5, 0)),
        ""),
    "")</f>
        <v/>
      </c>
      <c r="S1399" s="312">
        <f t="shared" si="2"/>
        <v>0</v>
      </c>
      <c r="T1399" s="23"/>
    </row>
    <row r="1400" ht="15.75" customHeight="1" outlineLevel="1">
      <c r="A1400" s="23"/>
      <c r="B1400" s="71"/>
      <c r="C1400" s="71"/>
      <c r="D1400" s="71"/>
      <c r="E1400" s="314"/>
      <c r="F1400" s="311" t="str">
        <f>Lists!V205</f>
        <v>Recycled polyethylene high density (PE-HD), any process  - Middle East</v>
      </c>
      <c r="G1400" s="311" t="str">
        <f t="array" ref="G1400">XLOOKUP(1,('Emission Factors'!$E$5:$E$488='GHG emissions calculations'!$F1400)*('Emission Factors'!$H$5:$H$488='GHG emissions calculations'!$H1400),INDEX('Emission Factors'!$E$5:$T$488,0,MATCH('GHG emissions calculations'!G$6,'Emission Factors'!$E$5:$T$5,0)),"",0)</f>
        <v/>
      </c>
      <c r="H1400" s="311" t="s">
        <v>237</v>
      </c>
      <c r="I1400" s="312" t="str">
        <f>IF(
    SUMIFS('Import data'!$L$25:$L$80,
           'Import data'!$J$25:$J$80, F1400,
           'Import data'!$G$25:$G$80, 'GHG emissions calculations'!$H1400,
           'Import data'!$I$25:$I$80,$E$1157) &lt;&gt; 0,
    SUMIFS('Import data'!$L$25:$L$80,
           'Import data'!$J$25:$J$80, F1400,
           'Import data'!$G$25:$G$80, 'GHG emissions calculations'!$H1400,
           'Import data'!$I$25:$I$80,$E$1157),
    ""
)</f>
        <v/>
      </c>
      <c r="J1400" s="311" t="str">
        <f t="array" ref="J1400">IF(
    XLOOKUP(F1400, 'Import data'!$J$26:$J$47, 'Import data'!$M$26:$M$47, "", 0) = "Please add the region-specific supplier emission factor or choose a different region available in the IAEG database.",
    "",
    XLOOKUP(F1400, 'Import data'!$J$26:$J$47, 'Import data'!$M$26:$M$47, "", 0)
)</f>
        <v/>
      </c>
      <c r="K1400" s="311" t="str">
        <f t="array" ref="K1400">IFERROR(
    XLOOKUP(F1400,
            _xlws.FILTER('Supplier Emission'!$G$15:$G$49,
                   ('Supplier Emission'!$D$15:$D$49=H1400) * ('Supplier Emission'!$F$15:$F$49=$E$1157)),
            _xlws.FILTER('Supplier Emission'!$I$15:$I$49,
                   ('Supplier Emission'!$D$15:$D$49=H1400) * ('Supplier Emission'!$F$15:$F$49=$E$1157)),
            ""),
    "")</f>
        <v/>
      </c>
      <c r="L1400" s="311" t="str">
        <f t="array" ref="L1400">IFERROR(
    XLOOKUP(F1400,
            _xlws.FILTER('Supplier Emission'!$G$15:$G$49,
                   ('Supplier Emission'!$D$15:$D$49=H1400) * ('Supplier Emission'!$F$15:$F$49=$E$1157)),
            _xlws.FILTER('Supplier Emission'!$J$15:$J$49,
                   ('Supplier Emission'!$D$15:$D$49=H1400) * ('Supplier Emission'!$F$15:$F$49=$E$1157)),
            ""),
    "")</f>
        <v/>
      </c>
      <c r="M1400" s="311" t="str">
        <f t="array" ref="M1400">IFERROR(
    XLOOKUP(F1400,
            _xlws.FILTER('Supplier Emission'!$G$15:$G$49,
                   ('Supplier Emission'!$D$15:$D$49=H1400) * ('Supplier Emission'!$F$15:$F$49=$E$1157)),
            _xlws.FILTER('Supplier Emission'!$M$15:$M$49,
                   ('Supplier Emission'!$D$15:$D$49=H1400) * ('Supplier Emission'!$F$15:$F$49=$E$1157)),
            ""),
    "")</f>
        <v/>
      </c>
      <c r="N1400" s="311" t="str">
        <f t="array" ref="N1400">IFERROR(
    XLOOKUP(F1400,
            _xlws.FILTER('Supplier Emission'!$G$15:$G$49,
                   ('Supplier Emission'!$D$15:$D$49=H1400) * ('Supplier Emission'!$F$15:$F$49=$E$1157)),
            _xlws.FILTER('Supplier Emission'!$H$15:$H$49,
                   ('Supplier Emission'!$D$15:$D$49=H1400) * ('Supplier Emission'!$F$15:$F$49=$E$1157)),
            ""),
    "")</f>
        <v/>
      </c>
      <c r="O1400" s="311" t="str">
        <f t="array" ref="O1400">XLOOKUP(1,('Emission Factors'!$E$5:$E$488='GHG emissions calculations'!$F1400)*('Emission Factors'!$H$5:$H$488='GHG emissions calculations'!$H1400),INDEX('Emission Factors'!$E$5:$T$488,0,MATCH('GHG emissions calculations'!O$6,'Emission Factors'!$E$5:$T$5,0)),"",0)</f>
        <v/>
      </c>
      <c r="P1400" s="313" t="str">
        <f t="array" ref="P1400">IFERROR(
    INDEX('Emission Factors'!$E$5:$P$488,
          MATCH(1,
                ('Emission Factors'!$E$5:$E$488 = 'GHG emissions calculations'!$F1400) *
                ('Emission Factors'!$H$5:$H$488 = 'GHG emissions calculations'!$H1400),
                0),
          MATCH('GHG emissions calculations'!P$6,'Emission Factors'!$E$5:$P$5,0)),
    "")</f>
        <v/>
      </c>
      <c r="Q1400" s="311" t="str">
        <f t="array" ref="Q1400">IFERROR(
    IF(
        INDEX('Emission Factors'!$E$5:$P$488,
              MATCH(1,
                    ('Emission Factors'!$E$5:$E$488 = 'GHG emissions calculations'!$F1400) *
                    ('Emission Factors'!$H$5:$H$488 = 'GHG emissions calculations'!$H1400),
                    0),
              MATCH('GHG emissions calculations'!Q$6, 'Emission Factors'!$E$5:$P$5, 0)) &lt;&gt; "",
        INDEX('Emission Factors'!$E$5:$P$488,
              MATCH(1,
                    ('Emission Factors'!$E$5:$E$488 = 'GHG emissions calculations'!$F1400) *
                    ('Emission Factors'!$H$5:$H$488 = 'GHG emissions calculations'!$H1400),
                    0),
              MATCH('GHG emissions calculations'!Q$6, 'Emission Factors'!$E$5:$P$5, 0)),
        ""),
    "")</f>
        <v/>
      </c>
      <c r="R1400" s="311" t="str">
        <f t="array" ref="R1400">IFERROR(
    IF(
        INDEX('Emission Factors'!$E$5:$R$488,
              MATCH(1,
                    ('Emission Factors'!$E$5:$E$488 = 'GHG emissions calculations'!$F1400) *
                    ('Emission Factors'!$H$5:$H$488 = 'GHG emissions calculations'!$H1400),
                    0),
              MATCH('GHG emissions calculations'!R$6, 'Emission Factors'!$E$5:$R$5, 0)) &lt;&gt; "",
        INDEX('Emission Factors'!$E$5:$R$488,
              MATCH(1,
                    ('Emission Factors'!$E$5:$E$488 = 'GHG emissions calculations'!$F1400) *
                    ('Emission Factors'!$H$5:$H$488 = 'GHG emissions calculations'!$H1400),
                    0),
              MATCH('GHG emissions calculations'!R$6, 'Emission Factors'!$E$5:$R$5, 0)),
        ""),
    "")</f>
        <v/>
      </c>
      <c r="S1400" s="312">
        <f t="shared" si="2"/>
        <v>0</v>
      </c>
      <c r="T1400" s="23"/>
    </row>
    <row r="1401" ht="15.75" customHeight="1" outlineLevel="1">
      <c r="A1401" s="23"/>
      <c r="B1401" s="71"/>
      <c r="C1401" s="71"/>
      <c r="D1401" s="71"/>
      <c r="E1401" s="314"/>
      <c r="F1401" s="311" t="str">
        <f>Lists!V204</f>
        <v>Recycled polyethylene high density (PE-HD), any process  - Oceania</v>
      </c>
      <c r="G1401" s="311" t="str">
        <f t="array" ref="G1401">XLOOKUP(1,('Emission Factors'!$E$5:$E$488='GHG emissions calculations'!$F1401)*('Emission Factors'!$H$5:$H$488='GHG emissions calculations'!$H1401),INDEX('Emission Factors'!$E$5:$T$488,0,MATCH('GHG emissions calculations'!G$6,'Emission Factors'!$E$5:$T$5,0)),"",0)</f>
        <v/>
      </c>
      <c r="H1401" s="311" t="s">
        <v>237</v>
      </c>
      <c r="I1401" s="312" t="str">
        <f>IF(
    SUMIFS('Import data'!$L$25:$L$80,
           'Import data'!$J$25:$J$80, F1401,
           'Import data'!$G$25:$G$80, 'GHG emissions calculations'!$H1401,
           'Import data'!$I$25:$I$80,$E$1157) &lt;&gt; 0,
    SUMIFS('Import data'!$L$25:$L$80,
           'Import data'!$J$25:$J$80, F1401,
           'Import data'!$G$25:$G$80, 'GHG emissions calculations'!$H1401,
           'Import data'!$I$25:$I$80,$E$1157),
    ""
)</f>
        <v/>
      </c>
      <c r="J1401" s="311" t="str">
        <f t="array" ref="J1401">IF(
    XLOOKUP(F1401, 'Import data'!$J$26:$J$47, 'Import data'!$M$26:$M$47, "", 0) = "Please add the region-specific supplier emission factor or choose a different region available in the IAEG database.",
    "",
    XLOOKUP(F1401, 'Import data'!$J$26:$J$47, 'Import data'!$M$26:$M$47, "", 0)
)</f>
        <v/>
      </c>
      <c r="K1401" s="311" t="str">
        <f t="array" ref="K1401">IFERROR(
    XLOOKUP(F1401,
            _xlws.FILTER('Supplier Emission'!$G$15:$G$49,
                   ('Supplier Emission'!$D$15:$D$49=H1401) * ('Supplier Emission'!$F$15:$F$49=$E$1157)),
            _xlws.FILTER('Supplier Emission'!$I$15:$I$49,
                   ('Supplier Emission'!$D$15:$D$49=H1401) * ('Supplier Emission'!$F$15:$F$49=$E$1157)),
            ""),
    "")</f>
        <v/>
      </c>
      <c r="L1401" s="311" t="str">
        <f t="array" ref="L1401">IFERROR(
    XLOOKUP(F1401,
            _xlws.FILTER('Supplier Emission'!$G$15:$G$49,
                   ('Supplier Emission'!$D$15:$D$49=H1401) * ('Supplier Emission'!$F$15:$F$49=$E$1157)),
            _xlws.FILTER('Supplier Emission'!$J$15:$J$49,
                   ('Supplier Emission'!$D$15:$D$49=H1401) * ('Supplier Emission'!$F$15:$F$49=$E$1157)),
            ""),
    "")</f>
        <v/>
      </c>
      <c r="M1401" s="311" t="str">
        <f t="array" ref="M1401">IFERROR(
    XLOOKUP(F1401,
            _xlws.FILTER('Supplier Emission'!$G$15:$G$49,
                   ('Supplier Emission'!$D$15:$D$49=H1401) * ('Supplier Emission'!$F$15:$F$49=$E$1157)),
            _xlws.FILTER('Supplier Emission'!$M$15:$M$49,
                   ('Supplier Emission'!$D$15:$D$49=H1401) * ('Supplier Emission'!$F$15:$F$49=$E$1157)),
            ""),
    "")</f>
        <v/>
      </c>
      <c r="N1401" s="311" t="str">
        <f t="array" ref="N1401">IFERROR(
    XLOOKUP(F1401,
            _xlws.FILTER('Supplier Emission'!$G$15:$G$49,
                   ('Supplier Emission'!$D$15:$D$49=H1401) * ('Supplier Emission'!$F$15:$F$49=$E$1157)),
            _xlws.FILTER('Supplier Emission'!$H$15:$H$49,
                   ('Supplier Emission'!$D$15:$D$49=H1401) * ('Supplier Emission'!$F$15:$F$49=$E$1157)),
            ""),
    "")</f>
        <v/>
      </c>
      <c r="O1401" s="311" t="str">
        <f t="array" ref="O1401">XLOOKUP(1,('Emission Factors'!$E$5:$E$488='GHG emissions calculations'!$F1401)*('Emission Factors'!$H$5:$H$488='GHG emissions calculations'!$H1401),INDEX('Emission Factors'!$E$5:$T$488,0,MATCH('GHG emissions calculations'!O$6,'Emission Factors'!$E$5:$T$5,0)),"",0)</f>
        <v/>
      </c>
      <c r="P1401" s="313" t="str">
        <f t="array" ref="P1401">IFERROR(
    INDEX('Emission Factors'!$E$5:$P$488,
          MATCH(1,
                ('Emission Factors'!$E$5:$E$488 = 'GHG emissions calculations'!$F1401) *
                ('Emission Factors'!$H$5:$H$488 = 'GHG emissions calculations'!$H1401),
                0),
          MATCH('GHG emissions calculations'!P$6,'Emission Factors'!$E$5:$P$5,0)),
    "")</f>
        <v/>
      </c>
      <c r="Q1401" s="311" t="str">
        <f t="array" ref="Q1401">IFERROR(
    IF(
        INDEX('Emission Factors'!$E$5:$P$488,
              MATCH(1,
                    ('Emission Factors'!$E$5:$E$488 = 'GHG emissions calculations'!$F1401) *
                    ('Emission Factors'!$H$5:$H$488 = 'GHG emissions calculations'!$H1401),
                    0),
              MATCH('GHG emissions calculations'!Q$6, 'Emission Factors'!$E$5:$P$5, 0)) &lt;&gt; "",
        INDEX('Emission Factors'!$E$5:$P$488,
              MATCH(1,
                    ('Emission Factors'!$E$5:$E$488 = 'GHG emissions calculations'!$F1401) *
                    ('Emission Factors'!$H$5:$H$488 = 'GHG emissions calculations'!$H1401),
                    0),
              MATCH('GHG emissions calculations'!Q$6, 'Emission Factors'!$E$5:$P$5, 0)),
        ""),
    "")</f>
        <v/>
      </c>
      <c r="R1401" s="311" t="str">
        <f t="array" ref="R1401">IFERROR(
    IF(
        INDEX('Emission Factors'!$E$5:$R$488,
              MATCH(1,
                    ('Emission Factors'!$E$5:$E$488 = 'GHG emissions calculations'!$F1401) *
                    ('Emission Factors'!$H$5:$H$488 = 'GHG emissions calculations'!$H1401),
                    0),
              MATCH('GHG emissions calculations'!R$6, 'Emission Factors'!$E$5:$R$5, 0)) &lt;&gt; "",
        INDEX('Emission Factors'!$E$5:$R$488,
              MATCH(1,
                    ('Emission Factors'!$E$5:$E$488 = 'GHG emissions calculations'!$F1401) *
                    ('Emission Factors'!$H$5:$H$488 = 'GHG emissions calculations'!$H1401),
                    0),
              MATCH('GHG emissions calculations'!R$6, 'Emission Factors'!$E$5:$R$5, 0)),
        ""),
    "")</f>
        <v/>
      </c>
      <c r="S1401" s="312">
        <f t="shared" si="2"/>
        <v>0</v>
      </c>
      <c r="T1401" s="23"/>
    </row>
    <row r="1402" ht="15.75" customHeight="1" outlineLevel="1">
      <c r="A1402" s="23"/>
      <c r="B1402" s="71"/>
      <c r="C1402" s="71"/>
      <c r="D1402" s="71"/>
      <c r="E1402" s="314"/>
      <c r="F1402" s="311" t="str">
        <f>Lists!V209</f>
        <v>Recycled polyethylene low density (PE-LD), any process  - Africa</v>
      </c>
      <c r="G1402" s="311" t="str">
        <f t="array" ref="G1402">XLOOKUP(1,('Emission Factors'!$E$5:$E$488='GHG emissions calculations'!$F1402)*('Emission Factors'!$H$5:$H$488='GHG emissions calculations'!$H1402),INDEX('Emission Factors'!$E$5:$T$488,0,MATCH('GHG emissions calculations'!G$6,'Emission Factors'!$E$5:$T$5,0)),"",0)</f>
        <v/>
      </c>
      <c r="H1402" s="311" t="s">
        <v>237</v>
      </c>
      <c r="I1402" s="312" t="str">
        <f>IF(
    SUMIFS('Import data'!$L$25:$L$80,
           'Import data'!$J$25:$J$80, F1402,
           'Import data'!$G$25:$G$80, 'GHG emissions calculations'!$H1402,
           'Import data'!$I$25:$I$80,$E$1157) &lt;&gt; 0,
    SUMIFS('Import data'!$L$25:$L$80,
           'Import data'!$J$25:$J$80, F1402,
           'Import data'!$G$25:$G$80, 'GHG emissions calculations'!$H1402,
           'Import data'!$I$25:$I$80,$E$1157),
    ""
)</f>
        <v/>
      </c>
      <c r="J1402" s="311" t="str">
        <f t="array" ref="J1402">IF(
    XLOOKUP(F1402, 'Import data'!$J$26:$J$47, 'Import data'!$M$26:$M$47, "", 0) = "Please add the region-specific supplier emission factor or choose a different region available in the IAEG database.",
    "",
    XLOOKUP(F1402, 'Import data'!$J$26:$J$47, 'Import data'!$M$26:$M$47, "", 0)
)</f>
        <v/>
      </c>
      <c r="K1402" s="311" t="str">
        <f t="array" ref="K1402">IFERROR(
    XLOOKUP(F1402,
            _xlws.FILTER('Supplier Emission'!$G$15:$G$49,
                   ('Supplier Emission'!$D$15:$D$49=H1402) * ('Supplier Emission'!$F$15:$F$49=$E$1157)),
            _xlws.FILTER('Supplier Emission'!$I$15:$I$49,
                   ('Supplier Emission'!$D$15:$D$49=H1402) * ('Supplier Emission'!$F$15:$F$49=$E$1157)),
            ""),
    "")</f>
        <v/>
      </c>
      <c r="L1402" s="311" t="str">
        <f t="array" ref="L1402">IFERROR(
    XLOOKUP(F1402,
            _xlws.FILTER('Supplier Emission'!$G$15:$G$49,
                   ('Supplier Emission'!$D$15:$D$49=H1402) * ('Supplier Emission'!$F$15:$F$49=$E$1157)),
            _xlws.FILTER('Supplier Emission'!$J$15:$J$49,
                   ('Supplier Emission'!$D$15:$D$49=H1402) * ('Supplier Emission'!$F$15:$F$49=$E$1157)),
            ""),
    "")</f>
        <v/>
      </c>
      <c r="M1402" s="311" t="str">
        <f t="array" ref="M1402">IFERROR(
    XLOOKUP(F1402,
            _xlws.FILTER('Supplier Emission'!$G$15:$G$49,
                   ('Supplier Emission'!$D$15:$D$49=H1402) * ('Supplier Emission'!$F$15:$F$49=$E$1157)),
            _xlws.FILTER('Supplier Emission'!$M$15:$M$49,
                   ('Supplier Emission'!$D$15:$D$49=H1402) * ('Supplier Emission'!$F$15:$F$49=$E$1157)),
            ""),
    "")</f>
        <v/>
      </c>
      <c r="N1402" s="311" t="str">
        <f t="array" ref="N1402">IFERROR(
    XLOOKUP(F1402,
            _xlws.FILTER('Supplier Emission'!$G$15:$G$49,
                   ('Supplier Emission'!$D$15:$D$49=H1402) * ('Supplier Emission'!$F$15:$F$49=$E$1157)),
            _xlws.FILTER('Supplier Emission'!$H$15:$H$49,
                   ('Supplier Emission'!$D$15:$D$49=H1402) * ('Supplier Emission'!$F$15:$F$49=$E$1157)),
            ""),
    "")</f>
        <v/>
      </c>
      <c r="O1402" s="311" t="str">
        <f t="array" ref="O1402">XLOOKUP(1,('Emission Factors'!$E$5:$E$488='GHG emissions calculations'!$F1402)*('Emission Factors'!$H$5:$H$488='GHG emissions calculations'!$H1402),INDEX('Emission Factors'!$E$5:$T$488,0,MATCH('GHG emissions calculations'!O$6,'Emission Factors'!$E$5:$T$5,0)),"",0)</f>
        <v/>
      </c>
      <c r="P1402" s="313" t="str">
        <f t="array" ref="P1402">IFERROR(
    INDEX('Emission Factors'!$E$5:$P$488,
          MATCH(1,
                ('Emission Factors'!$E$5:$E$488 = 'GHG emissions calculations'!$F1402) *
                ('Emission Factors'!$H$5:$H$488 = 'GHG emissions calculations'!$H1402),
                0),
          MATCH('GHG emissions calculations'!P$6,'Emission Factors'!$E$5:$P$5,0)),
    "")</f>
        <v/>
      </c>
      <c r="Q1402" s="311" t="str">
        <f t="array" ref="Q1402">IFERROR(
    IF(
        INDEX('Emission Factors'!$E$5:$P$488,
              MATCH(1,
                    ('Emission Factors'!$E$5:$E$488 = 'GHG emissions calculations'!$F1402) *
                    ('Emission Factors'!$H$5:$H$488 = 'GHG emissions calculations'!$H1402),
                    0),
              MATCH('GHG emissions calculations'!Q$6, 'Emission Factors'!$E$5:$P$5, 0)) &lt;&gt; "",
        INDEX('Emission Factors'!$E$5:$P$488,
              MATCH(1,
                    ('Emission Factors'!$E$5:$E$488 = 'GHG emissions calculations'!$F1402) *
                    ('Emission Factors'!$H$5:$H$488 = 'GHG emissions calculations'!$H1402),
                    0),
              MATCH('GHG emissions calculations'!Q$6, 'Emission Factors'!$E$5:$P$5, 0)),
        ""),
    "")</f>
        <v/>
      </c>
      <c r="R1402" s="311" t="str">
        <f t="array" ref="R1402">IFERROR(
    IF(
        INDEX('Emission Factors'!$E$5:$R$488,
              MATCH(1,
                    ('Emission Factors'!$E$5:$E$488 = 'GHG emissions calculations'!$F1402) *
                    ('Emission Factors'!$H$5:$H$488 = 'GHG emissions calculations'!$H1402),
                    0),
              MATCH('GHG emissions calculations'!R$6, 'Emission Factors'!$E$5:$R$5, 0)) &lt;&gt; "",
        INDEX('Emission Factors'!$E$5:$R$488,
              MATCH(1,
                    ('Emission Factors'!$E$5:$E$488 = 'GHG emissions calculations'!$F1402) *
                    ('Emission Factors'!$H$5:$H$488 = 'GHG emissions calculations'!$H1402),
                    0),
              MATCH('GHG emissions calculations'!R$6, 'Emission Factors'!$E$5:$R$5, 0)),
        ""),
    "")</f>
        <v/>
      </c>
      <c r="S1402" s="312">
        <f t="shared" si="2"/>
        <v>0</v>
      </c>
      <c r="T1402" s="23"/>
    </row>
    <row r="1403" ht="15.75" customHeight="1" outlineLevel="1">
      <c r="A1403" s="23"/>
      <c r="B1403" s="71"/>
      <c r="C1403" s="71"/>
      <c r="D1403" s="71"/>
      <c r="E1403" s="314"/>
      <c r="F1403" s="311" t="str">
        <f>Lists!V207</f>
        <v>Recycled polyethylene low density (PE-LD), any process  - America</v>
      </c>
      <c r="G1403" s="311" t="str">
        <f t="array" ref="G1403">XLOOKUP(1,('Emission Factors'!$E$5:$E$488='GHG emissions calculations'!$F1403)*('Emission Factors'!$H$5:$H$488='GHG emissions calculations'!$H1403),INDEX('Emission Factors'!$E$5:$T$488,0,MATCH('GHG emissions calculations'!G$6,'Emission Factors'!$E$5:$T$5,0)),"",0)</f>
        <v/>
      </c>
      <c r="H1403" s="311" t="s">
        <v>237</v>
      </c>
      <c r="I1403" s="312" t="str">
        <f>IF(
    SUMIFS('Import data'!$L$25:$L$80,
           'Import data'!$J$25:$J$80, F1403,
           'Import data'!$G$25:$G$80, 'GHG emissions calculations'!$H1403,
           'Import data'!$I$25:$I$80,$E$1157) &lt;&gt; 0,
    SUMIFS('Import data'!$L$25:$L$80,
           'Import data'!$J$25:$J$80, F1403,
           'Import data'!$G$25:$G$80, 'GHG emissions calculations'!$H1403,
           'Import data'!$I$25:$I$80,$E$1157),
    ""
)</f>
        <v/>
      </c>
      <c r="J1403" s="311" t="str">
        <f t="array" ref="J1403">IF(
    XLOOKUP(F1403, 'Import data'!$J$26:$J$47, 'Import data'!$M$26:$M$47, "", 0) = "Please add the region-specific supplier emission factor or choose a different region available in the IAEG database.",
    "",
    XLOOKUP(F1403, 'Import data'!$J$26:$J$47, 'Import data'!$M$26:$M$47, "", 0)
)</f>
        <v/>
      </c>
      <c r="K1403" s="311" t="str">
        <f t="array" ref="K1403">IFERROR(
    XLOOKUP(F1403,
            _xlws.FILTER('Supplier Emission'!$G$15:$G$49,
                   ('Supplier Emission'!$D$15:$D$49=H1403) * ('Supplier Emission'!$F$15:$F$49=$E$1157)),
            _xlws.FILTER('Supplier Emission'!$I$15:$I$49,
                   ('Supplier Emission'!$D$15:$D$49=H1403) * ('Supplier Emission'!$F$15:$F$49=$E$1157)),
            ""),
    "")</f>
        <v/>
      </c>
      <c r="L1403" s="311" t="str">
        <f t="array" ref="L1403">IFERROR(
    XLOOKUP(F1403,
            _xlws.FILTER('Supplier Emission'!$G$15:$G$49,
                   ('Supplier Emission'!$D$15:$D$49=H1403) * ('Supplier Emission'!$F$15:$F$49=$E$1157)),
            _xlws.FILTER('Supplier Emission'!$J$15:$J$49,
                   ('Supplier Emission'!$D$15:$D$49=H1403) * ('Supplier Emission'!$F$15:$F$49=$E$1157)),
            ""),
    "")</f>
        <v/>
      </c>
      <c r="M1403" s="311" t="str">
        <f t="array" ref="M1403">IFERROR(
    XLOOKUP(F1403,
            _xlws.FILTER('Supplier Emission'!$G$15:$G$49,
                   ('Supplier Emission'!$D$15:$D$49=H1403) * ('Supplier Emission'!$F$15:$F$49=$E$1157)),
            _xlws.FILTER('Supplier Emission'!$M$15:$M$49,
                   ('Supplier Emission'!$D$15:$D$49=H1403) * ('Supplier Emission'!$F$15:$F$49=$E$1157)),
            ""),
    "")</f>
        <v/>
      </c>
      <c r="N1403" s="311" t="str">
        <f t="array" ref="N1403">IFERROR(
    XLOOKUP(F1403,
            _xlws.FILTER('Supplier Emission'!$G$15:$G$49,
                   ('Supplier Emission'!$D$15:$D$49=H1403) * ('Supplier Emission'!$F$15:$F$49=$E$1157)),
            _xlws.FILTER('Supplier Emission'!$H$15:$H$49,
                   ('Supplier Emission'!$D$15:$D$49=H1403) * ('Supplier Emission'!$F$15:$F$49=$E$1157)),
            ""),
    "")</f>
        <v/>
      </c>
      <c r="O1403" s="311" t="str">
        <f t="array" ref="O1403">XLOOKUP(1,('Emission Factors'!$E$5:$E$488='GHG emissions calculations'!$F1403)*('Emission Factors'!$H$5:$H$488='GHG emissions calculations'!$H1403),INDEX('Emission Factors'!$E$5:$T$488,0,MATCH('GHG emissions calculations'!O$6,'Emission Factors'!$E$5:$T$5,0)),"",0)</f>
        <v/>
      </c>
      <c r="P1403" s="313" t="str">
        <f t="array" ref="P1403">IFERROR(
    INDEX('Emission Factors'!$E$5:$P$488,
          MATCH(1,
                ('Emission Factors'!$E$5:$E$488 = 'GHG emissions calculations'!$F1403) *
                ('Emission Factors'!$H$5:$H$488 = 'GHG emissions calculations'!$H1403),
                0),
          MATCH('GHG emissions calculations'!P$6,'Emission Factors'!$E$5:$P$5,0)),
    "")</f>
        <v/>
      </c>
      <c r="Q1403" s="311" t="str">
        <f t="array" ref="Q1403">IFERROR(
    IF(
        INDEX('Emission Factors'!$E$5:$P$488,
              MATCH(1,
                    ('Emission Factors'!$E$5:$E$488 = 'GHG emissions calculations'!$F1403) *
                    ('Emission Factors'!$H$5:$H$488 = 'GHG emissions calculations'!$H1403),
                    0),
              MATCH('GHG emissions calculations'!Q$6, 'Emission Factors'!$E$5:$P$5, 0)) &lt;&gt; "",
        INDEX('Emission Factors'!$E$5:$P$488,
              MATCH(1,
                    ('Emission Factors'!$E$5:$E$488 = 'GHG emissions calculations'!$F1403) *
                    ('Emission Factors'!$H$5:$H$488 = 'GHG emissions calculations'!$H1403),
                    0),
              MATCH('GHG emissions calculations'!Q$6, 'Emission Factors'!$E$5:$P$5, 0)),
        ""),
    "")</f>
        <v/>
      </c>
      <c r="R1403" s="311" t="str">
        <f t="array" ref="R1403">IFERROR(
    IF(
        INDEX('Emission Factors'!$E$5:$R$488,
              MATCH(1,
                    ('Emission Factors'!$E$5:$E$488 = 'GHG emissions calculations'!$F1403) *
                    ('Emission Factors'!$H$5:$H$488 = 'GHG emissions calculations'!$H1403),
                    0),
              MATCH('GHG emissions calculations'!R$6, 'Emission Factors'!$E$5:$R$5, 0)) &lt;&gt; "",
        INDEX('Emission Factors'!$E$5:$R$488,
              MATCH(1,
                    ('Emission Factors'!$E$5:$E$488 = 'GHG emissions calculations'!$F1403) *
                    ('Emission Factors'!$H$5:$H$488 = 'GHG emissions calculations'!$H1403),
                    0),
              MATCH('GHG emissions calculations'!R$6, 'Emission Factors'!$E$5:$R$5, 0)),
        ""),
    "")</f>
        <v/>
      </c>
      <c r="S1403" s="312">
        <f t="shared" si="2"/>
        <v>0</v>
      </c>
      <c r="T1403" s="23"/>
    </row>
    <row r="1404" ht="15.75" customHeight="1" outlineLevel="1">
      <c r="A1404" s="23"/>
      <c r="B1404" s="71"/>
      <c r="C1404" s="71"/>
      <c r="D1404" s="71"/>
      <c r="E1404" s="314"/>
      <c r="F1404" s="311" t="str">
        <f>Lists!V210</f>
        <v>Recycled polyethylene low density (PE-LD), any process  - Asia</v>
      </c>
      <c r="G1404" s="311" t="str">
        <f t="array" ref="G1404">XLOOKUP(1,('Emission Factors'!$E$5:$E$488='GHG emissions calculations'!$F1404)*('Emission Factors'!$H$5:$H$488='GHG emissions calculations'!$H1404),INDEX('Emission Factors'!$E$5:$T$488,0,MATCH('GHG emissions calculations'!G$6,'Emission Factors'!$E$5:$T$5,0)),"",0)</f>
        <v/>
      </c>
      <c r="H1404" s="311" t="s">
        <v>237</v>
      </c>
      <c r="I1404" s="312" t="str">
        <f>IF(
    SUMIFS('Import data'!$L$25:$L$80,
           'Import data'!$J$25:$J$80, F1404,
           'Import data'!$G$25:$G$80, 'GHG emissions calculations'!$H1404,
           'Import data'!$I$25:$I$80,$E$1157) &lt;&gt; 0,
    SUMIFS('Import data'!$L$25:$L$80,
           'Import data'!$J$25:$J$80, F1404,
           'Import data'!$G$25:$G$80, 'GHG emissions calculations'!$H1404,
           'Import data'!$I$25:$I$80,$E$1157),
    ""
)</f>
        <v/>
      </c>
      <c r="J1404" s="311" t="str">
        <f t="array" ref="J1404">IF(
    XLOOKUP(F1404, 'Import data'!$J$26:$J$47, 'Import data'!$M$26:$M$47, "", 0) = "Please add the region-specific supplier emission factor or choose a different region available in the IAEG database.",
    "",
    XLOOKUP(F1404, 'Import data'!$J$26:$J$47, 'Import data'!$M$26:$M$47, "", 0)
)</f>
        <v/>
      </c>
      <c r="K1404" s="311" t="str">
        <f t="array" ref="K1404">IFERROR(
    XLOOKUP(F1404,
            _xlws.FILTER('Supplier Emission'!$G$15:$G$49,
                   ('Supplier Emission'!$D$15:$D$49=H1404) * ('Supplier Emission'!$F$15:$F$49=$E$1157)),
            _xlws.FILTER('Supplier Emission'!$I$15:$I$49,
                   ('Supplier Emission'!$D$15:$D$49=H1404) * ('Supplier Emission'!$F$15:$F$49=$E$1157)),
            ""),
    "")</f>
        <v/>
      </c>
      <c r="L1404" s="311" t="str">
        <f t="array" ref="L1404">IFERROR(
    XLOOKUP(F1404,
            _xlws.FILTER('Supplier Emission'!$G$15:$G$49,
                   ('Supplier Emission'!$D$15:$D$49=H1404) * ('Supplier Emission'!$F$15:$F$49=$E$1157)),
            _xlws.FILTER('Supplier Emission'!$J$15:$J$49,
                   ('Supplier Emission'!$D$15:$D$49=H1404) * ('Supplier Emission'!$F$15:$F$49=$E$1157)),
            ""),
    "")</f>
        <v/>
      </c>
      <c r="M1404" s="311" t="str">
        <f t="array" ref="M1404">IFERROR(
    XLOOKUP(F1404,
            _xlws.FILTER('Supplier Emission'!$G$15:$G$49,
                   ('Supplier Emission'!$D$15:$D$49=H1404) * ('Supplier Emission'!$F$15:$F$49=$E$1157)),
            _xlws.FILTER('Supplier Emission'!$M$15:$M$49,
                   ('Supplier Emission'!$D$15:$D$49=H1404) * ('Supplier Emission'!$F$15:$F$49=$E$1157)),
            ""),
    "")</f>
        <v/>
      </c>
      <c r="N1404" s="311" t="str">
        <f t="array" ref="N1404">IFERROR(
    XLOOKUP(F1404,
            _xlws.FILTER('Supplier Emission'!$G$15:$G$49,
                   ('Supplier Emission'!$D$15:$D$49=H1404) * ('Supplier Emission'!$F$15:$F$49=$E$1157)),
            _xlws.FILTER('Supplier Emission'!$H$15:$H$49,
                   ('Supplier Emission'!$D$15:$D$49=H1404) * ('Supplier Emission'!$F$15:$F$49=$E$1157)),
            ""),
    "")</f>
        <v/>
      </c>
      <c r="O1404" s="311" t="str">
        <f t="array" ref="O1404">XLOOKUP(1,('Emission Factors'!$E$5:$E$488='GHG emissions calculations'!$F1404)*('Emission Factors'!$H$5:$H$488='GHG emissions calculations'!$H1404),INDEX('Emission Factors'!$E$5:$T$488,0,MATCH('GHG emissions calculations'!O$6,'Emission Factors'!$E$5:$T$5,0)),"",0)</f>
        <v/>
      </c>
      <c r="P1404" s="313" t="str">
        <f t="array" ref="P1404">IFERROR(
    INDEX('Emission Factors'!$E$5:$P$488,
          MATCH(1,
                ('Emission Factors'!$E$5:$E$488 = 'GHG emissions calculations'!$F1404) *
                ('Emission Factors'!$H$5:$H$488 = 'GHG emissions calculations'!$H1404),
                0),
          MATCH('GHG emissions calculations'!P$6,'Emission Factors'!$E$5:$P$5,0)),
    "")</f>
        <v/>
      </c>
      <c r="Q1404" s="311" t="str">
        <f t="array" ref="Q1404">IFERROR(
    IF(
        INDEX('Emission Factors'!$E$5:$P$488,
              MATCH(1,
                    ('Emission Factors'!$E$5:$E$488 = 'GHG emissions calculations'!$F1404) *
                    ('Emission Factors'!$H$5:$H$488 = 'GHG emissions calculations'!$H1404),
                    0),
              MATCH('GHG emissions calculations'!Q$6, 'Emission Factors'!$E$5:$P$5, 0)) &lt;&gt; "",
        INDEX('Emission Factors'!$E$5:$P$488,
              MATCH(1,
                    ('Emission Factors'!$E$5:$E$488 = 'GHG emissions calculations'!$F1404) *
                    ('Emission Factors'!$H$5:$H$488 = 'GHG emissions calculations'!$H1404),
                    0),
              MATCH('GHG emissions calculations'!Q$6, 'Emission Factors'!$E$5:$P$5, 0)),
        ""),
    "")</f>
        <v/>
      </c>
      <c r="R1404" s="311" t="str">
        <f t="array" ref="R1404">IFERROR(
    IF(
        INDEX('Emission Factors'!$E$5:$R$488,
              MATCH(1,
                    ('Emission Factors'!$E$5:$E$488 = 'GHG emissions calculations'!$F1404) *
                    ('Emission Factors'!$H$5:$H$488 = 'GHG emissions calculations'!$H1404),
                    0),
              MATCH('GHG emissions calculations'!R$6, 'Emission Factors'!$E$5:$R$5, 0)) &lt;&gt; "",
        INDEX('Emission Factors'!$E$5:$R$488,
              MATCH(1,
                    ('Emission Factors'!$E$5:$E$488 = 'GHG emissions calculations'!$F1404) *
                    ('Emission Factors'!$H$5:$H$488 = 'GHG emissions calculations'!$H1404),
                    0),
              MATCH('GHG emissions calculations'!R$6, 'Emission Factors'!$E$5:$R$5, 0)),
        ""),
    "")</f>
        <v/>
      </c>
      <c r="S1404" s="312">
        <f t="shared" si="2"/>
        <v>0</v>
      </c>
      <c r="T1404" s="23"/>
    </row>
    <row r="1405" ht="15.75" customHeight="1" outlineLevel="1">
      <c r="A1405" s="23"/>
      <c r="B1405" s="71"/>
      <c r="C1405" s="71"/>
      <c r="D1405" s="71"/>
      <c r="E1405" s="314"/>
      <c r="F1405" s="311" t="str">
        <f>Lists!V208</f>
        <v>Recycled polyethylene low density (PE-LD), any process  - Europe</v>
      </c>
      <c r="G1405" s="311">
        <f t="array" ref="G1405">XLOOKUP(1,('Emission Factors'!$E$5:$E$488='GHG emissions calculations'!$F1405)*('Emission Factors'!$H$5:$H$488='GHG emissions calculations'!$H1405),INDEX('Emission Factors'!$E$5:$T$488,0,MATCH('GHG emissions calculations'!G$6,'Emission Factors'!$E$5:$T$5,0)),"",0)</f>
        <v>3</v>
      </c>
      <c r="H1405" s="311" t="s">
        <v>237</v>
      </c>
      <c r="I1405" s="312" t="str">
        <f>IF(
    SUMIFS('Import data'!$L$25:$L$80,
           'Import data'!$J$25:$J$80, F1405,
           'Import data'!$G$25:$G$80, 'GHG emissions calculations'!$H1405,
           'Import data'!$I$25:$I$80,$E$1157) &lt;&gt; 0,
    SUMIFS('Import data'!$L$25:$L$80,
           'Import data'!$J$25:$J$80, F1405,
           'Import data'!$G$25:$G$80, 'GHG emissions calculations'!$H1405,
           'Import data'!$I$25:$I$80,$E$1157),
    ""
)</f>
        <v/>
      </c>
      <c r="J1405" s="311" t="str">
        <f t="array" ref="J1405">IF(
    XLOOKUP(F1405, 'Import data'!$J$26:$J$47, 'Import data'!$M$26:$M$47, "", 0) = "Please add the region-specific supplier emission factor or choose a different region available in the IAEG database.",
    "",
    XLOOKUP(F1405, 'Import data'!$J$26:$J$47, 'Import data'!$M$26:$M$47, "", 0)
)</f>
        <v/>
      </c>
      <c r="K1405" s="311" t="str">
        <f t="array" ref="K1405">IFERROR(
    XLOOKUP(F1405,
            _xlws.FILTER('Supplier Emission'!$G$15:$G$49,
                   ('Supplier Emission'!$D$15:$D$49=H1405) * ('Supplier Emission'!$F$15:$F$49=$E$1157)),
            _xlws.FILTER('Supplier Emission'!$I$15:$I$49,
                   ('Supplier Emission'!$D$15:$D$49=H1405) * ('Supplier Emission'!$F$15:$F$49=$E$1157)),
            ""),
    "")</f>
        <v/>
      </c>
      <c r="L1405" s="311" t="str">
        <f t="array" ref="L1405">IFERROR(
    XLOOKUP(F1405,
            _xlws.FILTER('Supplier Emission'!$G$15:$G$49,
                   ('Supplier Emission'!$D$15:$D$49=H1405) * ('Supplier Emission'!$F$15:$F$49=$E$1157)),
            _xlws.FILTER('Supplier Emission'!$J$15:$J$49,
                   ('Supplier Emission'!$D$15:$D$49=H1405) * ('Supplier Emission'!$F$15:$F$49=$E$1157)),
            ""),
    "")</f>
        <v/>
      </c>
      <c r="M1405" s="311" t="str">
        <f t="array" ref="M1405">IFERROR(
    XLOOKUP(F1405,
            _xlws.FILTER('Supplier Emission'!$G$15:$G$49,
                   ('Supplier Emission'!$D$15:$D$49=H1405) * ('Supplier Emission'!$F$15:$F$49=$E$1157)),
            _xlws.FILTER('Supplier Emission'!$M$15:$M$49,
                   ('Supplier Emission'!$D$15:$D$49=H1405) * ('Supplier Emission'!$F$15:$F$49=$E$1157)),
            ""),
    "")</f>
        <v/>
      </c>
      <c r="N1405" s="311" t="str">
        <f t="array" ref="N1405">IFERROR(
    XLOOKUP(F1405,
            _xlws.FILTER('Supplier Emission'!$G$15:$G$49,
                   ('Supplier Emission'!$D$15:$D$49=H1405) * ('Supplier Emission'!$F$15:$F$49=$E$1157)),
            _xlws.FILTER('Supplier Emission'!$H$15:$H$49,
                   ('Supplier Emission'!$D$15:$D$49=H1405) * ('Supplier Emission'!$F$15:$F$49=$E$1157)),
            ""),
    "")</f>
        <v/>
      </c>
      <c r="O1405" s="311" t="str">
        <f t="array" ref="O1405">XLOOKUP(1,('Emission Factors'!$E$5:$E$488='GHG emissions calculations'!$F1405)*('Emission Factors'!$H$5:$H$488='GHG emissions calculations'!$H1405),INDEX('Emission Factors'!$E$5:$T$488,0,MATCH('GHG emissions calculations'!O$6,'Emission Factors'!$E$5:$T$5,0)),"",0)</f>
        <v>Processed  Production of recycled LDPE granules from collected and sorted agricultural plastic film waste </v>
      </c>
      <c r="P1405" s="313">
        <f t="array" ref="P1405">IFERROR(
    INDEX('Emission Factors'!$E$5:$P$488,
          MATCH(1,
                ('Emission Factors'!$E$5:$E$488 = 'GHG emissions calculations'!$F1405) *
                ('Emission Factors'!$H$5:$H$488 = 'GHG emissions calculations'!$H1405),
                0),
          MATCH('GHG emissions calculations'!P$6,'Emission Factors'!$E$5:$P$5,0)),
    "")</f>
        <v>0.405195</v>
      </c>
      <c r="Q1405" s="311" t="str">
        <f t="array" ref="Q1405">IFERROR(
    IF(
        INDEX('Emission Factors'!$E$5:$P$488,
              MATCH(1,
                    ('Emission Factors'!$E$5:$E$488 = 'GHG emissions calculations'!$F1405) *
                    ('Emission Factors'!$H$5:$H$488 = 'GHG emissions calculations'!$H1405),
                    0),
              MATCH('GHG emissions calculations'!Q$6, 'Emission Factors'!$E$5:$P$5, 0)) &lt;&gt; "",
        INDEX('Emission Factors'!$E$5:$P$488,
              MATCH(1,
                    ('Emission Factors'!$E$5:$E$488 = 'GHG emissions calculations'!$F1405) *
                    ('Emission Factors'!$H$5:$H$488 = 'GHG emissions calculations'!$H1405),
                    0),
              MATCH('GHG emissions calculations'!Q$6, 'Emission Factors'!$E$5:$P$5, 0)),
        ""),
    "")</f>
        <v>kgCO2e/kg</v>
      </c>
      <c r="R1405" s="311" t="str">
        <f t="array" ref="R1405">IFERROR(
    IF(
        INDEX('Emission Factors'!$E$5:$R$488,
              MATCH(1,
                    ('Emission Factors'!$E$5:$E$488 = 'GHG emissions calculations'!$F1405) *
                    ('Emission Factors'!$H$5:$H$488 = 'GHG emissions calculations'!$H1405),
                    0),
              MATCH('GHG emissions calculations'!R$6, 'Emission Factors'!$E$5:$R$5, 0)) &lt;&gt; "",
        INDEX('Emission Factors'!$E$5:$R$488,
              MATCH(1,
                    ('Emission Factors'!$E$5:$E$488 = 'GHG emissions calculations'!$F1405) *
                    ('Emission Factors'!$H$5:$H$488 = 'GHG emissions calculations'!$H1405),
                    0),
              MATCH('GHG emissions calculations'!R$6, 'Emission Factors'!$E$5:$R$5, 0)),
        ""),
    "")</f>
        <v>Europe</v>
      </c>
      <c r="S1405" s="312">
        <f t="shared" si="2"/>
        <v>0</v>
      </c>
      <c r="T1405" s="23"/>
    </row>
    <row r="1406" ht="15.75" customHeight="1" outlineLevel="1">
      <c r="A1406" s="23"/>
      <c r="B1406" s="71"/>
      <c r="C1406" s="71"/>
      <c r="D1406" s="71"/>
      <c r="E1406" s="314"/>
      <c r="F1406" s="311" t="str">
        <f>Lists!V213</f>
        <v>Recycled polyethylene low density (PE-LD), any process  - Global or unspecified region</v>
      </c>
      <c r="G1406" s="311" t="str">
        <f t="array" ref="G1406">XLOOKUP(1,('Emission Factors'!$E$5:$E$488='GHG emissions calculations'!$F1406)*('Emission Factors'!$H$5:$H$488='GHG emissions calculations'!$H1406),INDEX('Emission Factors'!$E$5:$T$488,0,MATCH('GHG emissions calculations'!G$6,'Emission Factors'!$E$5:$T$5,0)),"",0)</f>
        <v/>
      </c>
      <c r="H1406" s="311" t="s">
        <v>237</v>
      </c>
      <c r="I1406" s="312" t="str">
        <f>IF(
    SUMIFS('Import data'!$L$25:$L$80,
           'Import data'!$J$25:$J$80, F1406,
           'Import data'!$G$25:$G$80, 'GHG emissions calculations'!$H1406,
           'Import data'!$I$25:$I$80,$E$1157) &lt;&gt; 0,
    SUMIFS('Import data'!$L$25:$L$80,
           'Import data'!$J$25:$J$80, F1406,
           'Import data'!$G$25:$G$80, 'GHG emissions calculations'!$H1406,
           'Import data'!$I$25:$I$80,$E$1157),
    ""
)</f>
        <v/>
      </c>
      <c r="J1406" s="311" t="str">
        <f t="array" ref="J1406">IF(
    XLOOKUP(F1406, 'Import data'!$J$26:$J$47, 'Import data'!$M$26:$M$47, "", 0) = "Please add the region-specific supplier emission factor or choose a different region available in the IAEG database.",
    "",
    XLOOKUP(F1406, 'Import data'!$J$26:$J$47, 'Import data'!$M$26:$M$47, "", 0)
)</f>
        <v/>
      </c>
      <c r="K1406" s="311" t="str">
        <f t="array" ref="K1406">IFERROR(
    XLOOKUP(F1406,
            _xlws.FILTER('Supplier Emission'!$G$15:$G$49,
                   ('Supplier Emission'!$D$15:$D$49=H1406) * ('Supplier Emission'!$F$15:$F$49=$E$1157)),
            _xlws.FILTER('Supplier Emission'!$I$15:$I$49,
                   ('Supplier Emission'!$D$15:$D$49=H1406) * ('Supplier Emission'!$F$15:$F$49=$E$1157)),
            ""),
    "")</f>
        <v/>
      </c>
      <c r="L1406" s="311" t="str">
        <f t="array" ref="L1406">IFERROR(
    XLOOKUP(F1406,
            _xlws.FILTER('Supplier Emission'!$G$15:$G$49,
                   ('Supplier Emission'!$D$15:$D$49=H1406) * ('Supplier Emission'!$F$15:$F$49=$E$1157)),
            _xlws.FILTER('Supplier Emission'!$J$15:$J$49,
                   ('Supplier Emission'!$D$15:$D$49=H1406) * ('Supplier Emission'!$F$15:$F$49=$E$1157)),
            ""),
    "")</f>
        <v/>
      </c>
      <c r="M1406" s="311" t="str">
        <f t="array" ref="M1406">IFERROR(
    XLOOKUP(F1406,
            _xlws.FILTER('Supplier Emission'!$G$15:$G$49,
                   ('Supplier Emission'!$D$15:$D$49=H1406) * ('Supplier Emission'!$F$15:$F$49=$E$1157)),
            _xlws.FILTER('Supplier Emission'!$M$15:$M$49,
                   ('Supplier Emission'!$D$15:$D$49=H1406) * ('Supplier Emission'!$F$15:$F$49=$E$1157)),
            ""),
    "")</f>
        <v/>
      </c>
      <c r="N1406" s="311" t="str">
        <f t="array" ref="N1406">IFERROR(
    XLOOKUP(F1406,
            _xlws.FILTER('Supplier Emission'!$G$15:$G$49,
                   ('Supplier Emission'!$D$15:$D$49=H1406) * ('Supplier Emission'!$F$15:$F$49=$E$1157)),
            _xlws.FILTER('Supplier Emission'!$H$15:$H$49,
                   ('Supplier Emission'!$D$15:$D$49=H1406) * ('Supplier Emission'!$F$15:$F$49=$E$1157)),
            ""),
    "")</f>
        <v/>
      </c>
      <c r="O1406" s="311" t="str">
        <f t="array" ref="O1406">XLOOKUP(1,('Emission Factors'!$E$5:$E$488='GHG emissions calculations'!$F1406)*('Emission Factors'!$H$5:$H$488='GHG emissions calculations'!$H1406),INDEX('Emission Factors'!$E$5:$T$488,0,MATCH('GHG emissions calculations'!O$6,'Emission Factors'!$E$5:$T$5,0)),"",0)</f>
        <v/>
      </c>
      <c r="P1406" s="313" t="str">
        <f t="array" ref="P1406">IFERROR(
    INDEX('Emission Factors'!$E$5:$P$488,
          MATCH(1,
                ('Emission Factors'!$E$5:$E$488 = 'GHG emissions calculations'!$F1406) *
                ('Emission Factors'!$H$5:$H$488 = 'GHG emissions calculations'!$H1406),
                0),
          MATCH('GHG emissions calculations'!P$6,'Emission Factors'!$E$5:$P$5,0)),
    "")</f>
        <v/>
      </c>
      <c r="Q1406" s="311" t="str">
        <f t="array" ref="Q1406">IFERROR(
    IF(
        INDEX('Emission Factors'!$E$5:$P$488,
              MATCH(1,
                    ('Emission Factors'!$E$5:$E$488 = 'GHG emissions calculations'!$F1406) *
                    ('Emission Factors'!$H$5:$H$488 = 'GHG emissions calculations'!$H1406),
                    0),
              MATCH('GHG emissions calculations'!Q$6, 'Emission Factors'!$E$5:$P$5, 0)) &lt;&gt; "",
        INDEX('Emission Factors'!$E$5:$P$488,
              MATCH(1,
                    ('Emission Factors'!$E$5:$E$488 = 'GHG emissions calculations'!$F1406) *
                    ('Emission Factors'!$H$5:$H$488 = 'GHG emissions calculations'!$H1406),
                    0),
              MATCH('GHG emissions calculations'!Q$6, 'Emission Factors'!$E$5:$P$5, 0)),
        ""),
    "")</f>
        <v/>
      </c>
      <c r="R1406" s="311" t="str">
        <f t="array" ref="R1406">IFERROR(
    IF(
        INDEX('Emission Factors'!$E$5:$R$488,
              MATCH(1,
                    ('Emission Factors'!$E$5:$E$488 = 'GHG emissions calculations'!$F1406) *
                    ('Emission Factors'!$H$5:$H$488 = 'GHG emissions calculations'!$H1406),
                    0),
              MATCH('GHG emissions calculations'!R$6, 'Emission Factors'!$E$5:$R$5, 0)) &lt;&gt; "",
        INDEX('Emission Factors'!$E$5:$R$488,
              MATCH(1,
                    ('Emission Factors'!$E$5:$E$488 = 'GHG emissions calculations'!$F1406) *
                    ('Emission Factors'!$H$5:$H$488 = 'GHG emissions calculations'!$H1406),
                    0),
              MATCH('GHG emissions calculations'!R$6, 'Emission Factors'!$E$5:$R$5, 0)),
        ""),
    "")</f>
        <v/>
      </c>
      <c r="S1406" s="312">
        <f t="shared" si="2"/>
        <v>0</v>
      </c>
      <c r="T1406" s="23"/>
    </row>
    <row r="1407" ht="15.75" customHeight="1" outlineLevel="1">
      <c r="A1407" s="23"/>
      <c r="B1407" s="71"/>
      <c r="C1407" s="71"/>
      <c r="D1407" s="71"/>
      <c r="E1407" s="314"/>
      <c r="F1407" s="311" t="str">
        <f>Lists!V212</f>
        <v>Recycled polyethylene low density (PE-LD), any process  - Middle East</v>
      </c>
      <c r="G1407" s="311" t="str">
        <f t="array" ref="G1407">XLOOKUP(1,('Emission Factors'!$E$5:$E$488='GHG emissions calculations'!$F1407)*('Emission Factors'!$H$5:$H$488='GHG emissions calculations'!$H1407),INDEX('Emission Factors'!$E$5:$T$488,0,MATCH('GHG emissions calculations'!G$6,'Emission Factors'!$E$5:$T$5,0)),"",0)</f>
        <v/>
      </c>
      <c r="H1407" s="311" t="s">
        <v>237</v>
      </c>
      <c r="I1407" s="312" t="str">
        <f>IF(
    SUMIFS('Import data'!$L$25:$L$80,
           'Import data'!$J$25:$J$80, F1407,
           'Import data'!$G$25:$G$80, 'GHG emissions calculations'!$H1407,
           'Import data'!$I$25:$I$80,$E$1157) &lt;&gt; 0,
    SUMIFS('Import data'!$L$25:$L$80,
           'Import data'!$J$25:$J$80, F1407,
           'Import data'!$G$25:$G$80, 'GHG emissions calculations'!$H1407,
           'Import data'!$I$25:$I$80,$E$1157),
    ""
)</f>
        <v/>
      </c>
      <c r="J1407" s="311" t="str">
        <f t="array" ref="J1407">IF(
    XLOOKUP(F1407, 'Import data'!$J$26:$J$47, 'Import data'!$M$26:$M$47, "", 0) = "Please add the region-specific supplier emission factor or choose a different region available in the IAEG database.",
    "",
    XLOOKUP(F1407, 'Import data'!$J$26:$J$47, 'Import data'!$M$26:$M$47, "", 0)
)</f>
        <v/>
      </c>
      <c r="K1407" s="311" t="str">
        <f t="array" ref="K1407">IFERROR(
    XLOOKUP(F1407,
            _xlws.FILTER('Supplier Emission'!$G$15:$G$49,
                   ('Supplier Emission'!$D$15:$D$49=H1407) * ('Supplier Emission'!$F$15:$F$49=$E$1157)),
            _xlws.FILTER('Supplier Emission'!$I$15:$I$49,
                   ('Supplier Emission'!$D$15:$D$49=H1407) * ('Supplier Emission'!$F$15:$F$49=$E$1157)),
            ""),
    "")</f>
        <v/>
      </c>
      <c r="L1407" s="311" t="str">
        <f t="array" ref="L1407">IFERROR(
    XLOOKUP(F1407,
            _xlws.FILTER('Supplier Emission'!$G$15:$G$49,
                   ('Supplier Emission'!$D$15:$D$49=H1407) * ('Supplier Emission'!$F$15:$F$49=$E$1157)),
            _xlws.FILTER('Supplier Emission'!$J$15:$J$49,
                   ('Supplier Emission'!$D$15:$D$49=H1407) * ('Supplier Emission'!$F$15:$F$49=$E$1157)),
            ""),
    "")</f>
        <v/>
      </c>
      <c r="M1407" s="311" t="str">
        <f t="array" ref="M1407">IFERROR(
    XLOOKUP(F1407,
            _xlws.FILTER('Supplier Emission'!$G$15:$G$49,
                   ('Supplier Emission'!$D$15:$D$49=H1407) * ('Supplier Emission'!$F$15:$F$49=$E$1157)),
            _xlws.FILTER('Supplier Emission'!$M$15:$M$49,
                   ('Supplier Emission'!$D$15:$D$49=H1407) * ('Supplier Emission'!$F$15:$F$49=$E$1157)),
            ""),
    "")</f>
        <v/>
      </c>
      <c r="N1407" s="311" t="str">
        <f t="array" ref="N1407">IFERROR(
    XLOOKUP(F1407,
            _xlws.FILTER('Supplier Emission'!$G$15:$G$49,
                   ('Supplier Emission'!$D$15:$D$49=H1407) * ('Supplier Emission'!$F$15:$F$49=$E$1157)),
            _xlws.FILTER('Supplier Emission'!$H$15:$H$49,
                   ('Supplier Emission'!$D$15:$D$49=H1407) * ('Supplier Emission'!$F$15:$F$49=$E$1157)),
            ""),
    "")</f>
        <v/>
      </c>
      <c r="O1407" s="311" t="str">
        <f t="array" ref="O1407">XLOOKUP(1,('Emission Factors'!$E$5:$E$488='GHG emissions calculations'!$F1407)*('Emission Factors'!$H$5:$H$488='GHG emissions calculations'!$H1407),INDEX('Emission Factors'!$E$5:$T$488,0,MATCH('GHG emissions calculations'!O$6,'Emission Factors'!$E$5:$T$5,0)),"",0)</f>
        <v/>
      </c>
      <c r="P1407" s="313" t="str">
        <f t="array" ref="P1407">IFERROR(
    INDEX('Emission Factors'!$E$5:$P$488,
          MATCH(1,
                ('Emission Factors'!$E$5:$E$488 = 'GHG emissions calculations'!$F1407) *
                ('Emission Factors'!$H$5:$H$488 = 'GHG emissions calculations'!$H1407),
                0),
          MATCH('GHG emissions calculations'!P$6,'Emission Factors'!$E$5:$P$5,0)),
    "")</f>
        <v/>
      </c>
      <c r="Q1407" s="311" t="str">
        <f t="array" ref="Q1407">IFERROR(
    IF(
        INDEX('Emission Factors'!$E$5:$P$488,
              MATCH(1,
                    ('Emission Factors'!$E$5:$E$488 = 'GHG emissions calculations'!$F1407) *
                    ('Emission Factors'!$H$5:$H$488 = 'GHG emissions calculations'!$H1407),
                    0),
              MATCH('GHG emissions calculations'!Q$6, 'Emission Factors'!$E$5:$P$5, 0)) &lt;&gt; "",
        INDEX('Emission Factors'!$E$5:$P$488,
              MATCH(1,
                    ('Emission Factors'!$E$5:$E$488 = 'GHG emissions calculations'!$F1407) *
                    ('Emission Factors'!$H$5:$H$488 = 'GHG emissions calculations'!$H1407),
                    0),
              MATCH('GHG emissions calculations'!Q$6, 'Emission Factors'!$E$5:$P$5, 0)),
        ""),
    "")</f>
        <v/>
      </c>
      <c r="R1407" s="311" t="str">
        <f t="array" ref="R1407">IFERROR(
    IF(
        INDEX('Emission Factors'!$E$5:$R$488,
              MATCH(1,
                    ('Emission Factors'!$E$5:$E$488 = 'GHG emissions calculations'!$F1407) *
                    ('Emission Factors'!$H$5:$H$488 = 'GHG emissions calculations'!$H1407),
                    0),
              MATCH('GHG emissions calculations'!R$6, 'Emission Factors'!$E$5:$R$5, 0)) &lt;&gt; "",
        INDEX('Emission Factors'!$E$5:$R$488,
              MATCH(1,
                    ('Emission Factors'!$E$5:$E$488 = 'GHG emissions calculations'!$F1407) *
                    ('Emission Factors'!$H$5:$H$488 = 'GHG emissions calculations'!$H1407),
                    0),
              MATCH('GHG emissions calculations'!R$6, 'Emission Factors'!$E$5:$R$5, 0)),
        ""),
    "")</f>
        <v/>
      </c>
      <c r="S1407" s="312">
        <f t="shared" si="2"/>
        <v>0</v>
      </c>
      <c r="T1407" s="23"/>
    </row>
    <row r="1408" ht="15.75" customHeight="1" outlineLevel="1">
      <c r="A1408" s="23"/>
      <c r="B1408" s="71"/>
      <c r="C1408" s="71"/>
      <c r="D1408" s="71"/>
      <c r="E1408" s="314"/>
      <c r="F1408" s="311" t="str">
        <f>Lists!V211</f>
        <v>Recycled polyethylene low density (PE-LD), any process  - Oceania</v>
      </c>
      <c r="G1408" s="311" t="str">
        <f t="array" ref="G1408">XLOOKUP(1,('Emission Factors'!$E$5:$E$488='GHG emissions calculations'!$F1408)*('Emission Factors'!$H$5:$H$488='GHG emissions calculations'!$H1408),INDEX('Emission Factors'!$E$5:$T$488,0,MATCH('GHG emissions calculations'!G$6,'Emission Factors'!$E$5:$T$5,0)),"",0)</f>
        <v/>
      </c>
      <c r="H1408" s="311" t="s">
        <v>237</v>
      </c>
      <c r="I1408" s="312" t="str">
        <f>IF(
    SUMIFS('Import data'!$L$25:$L$80,
           'Import data'!$J$25:$J$80, F1408,
           'Import data'!$G$25:$G$80, 'GHG emissions calculations'!$H1408,
           'Import data'!$I$25:$I$80,$E$1157) &lt;&gt; 0,
    SUMIFS('Import data'!$L$25:$L$80,
           'Import data'!$J$25:$J$80, F1408,
           'Import data'!$G$25:$G$80, 'GHG emissions calculations'!$H1408,
           'Import data'!$I$25:$I$80,$E$1157),
    ""
)</f>
        <v/>
      </c>
      <c r="J1408" s="311" t="str">
        <f t="array" ref="J1408">IF(
    XLOOKUP(F1408, 'Import data'!$J$26:$J$47, 'Import data'!$M$26:$M$47, "", 0) = "Please add the region-specific supplier emission factor or choose a different region available in the IAEG database.",
    "",
    XLOOKUP(F1408, 'Import data'!$J$26:$J$47, 'Import data'!$M$26:$M$47, "", 0)
)</f>
        <v/>
      </c>
      <c r="K1408" s="311" t="str">
        <f t="array" ref="K1408">IFERROR(
    XLOOKUP(F1408,
            _xlws.FILTER('Supplier Emission'!$G$15:$G$49,
                   ('Supplier Emission'!$D$15:$D$49=H1408) * ('Supplier Emission'!$F$15:$F$49=$E$1157)),
            _xlws.FILTER('Supplier Emission'!$I$15:$I$49,
                   ('Supplier Emission'!$D$15:$D$49=H1408) * ('Supplier Emission'!$F$15:$F$49=$E$1157)),
            ""),
    "")</f>
        <v/>
      </c>
      <c r="L1408" s="311" t="str">
        <f t="array" ref="L1408">IFERROR(
    XLOOKUP(F1408,
            _xlws.FILTER('Supplier Emission'!$G$15:$G$49,
                   ('Supplier Emission'!$D$15:$D$49=H1408) * ('Supplier Emission'!$F$15:$F$49=$E$1157)),
            _xlws.FILTER('Supplier Emission'!$J$15:$J$49,
                   ('Supplier Emission'!$D$15:$D$49=H1408) * ('Supplier Emission'!$F$15:$F$49=$E$1157)),
            ""),
    "")</f>
        <v/>
      </c>
      <c r="M1408" s="311" t="str">
        <f t="array" ref="M1408">IFERROR(
    XLOOKUP(F1408,
            _xlws.FILTER('Supplier Emission'!$G$15:$G$49,
                   ('Supplier Emission'!$D$15:$D$49=H1408) * ('Supplier Emission'!$F$15:$F$49=$E$1157)),
            _xlws.FILTER('Supplier Emission'!$M$15:$M$49,
                   ('Supplier Emission'!$D$15:$D$49=H1408) * ('Supplier Emission'!$F$15:$F$49=$E$1157)),
            ""),
    "")</f>
        <v/>
      </c>
      <c r="N1408" s="311" t="str">
        <f t="array" ref="N1408">IFERROR(
    XLOOKUP(F1408,
            _xlws.FILTER('Supplier Emission'!$G$15:$G$49,
                   ('Supplier Emission'!$D$15:$D$49=H1408) * ('Supplier Emission'!$F$15:$F$49=$E$1157)),
            _xlws.FILTER('Supplier Emission'!$H$15:$H$49,
                   ('Supplier Emission'!$D$15:$D$49=H1408) * ('Supplier Emission'!$F$15:$F$49=$E$1157)),
            ""),
    "")</f>
        <v/>
      </c>
      <c r="O1408" s="311" t="str">
        <f t="array" ref="O1408">XLOOKUP(1,('Emission Factors'!$E$5:$E$488='GHG emissions calculations'!$F1408)*('Emission Factors'!$H$5:$H$488='GHG emissions calculations'!$H1408),INDEX('Emission Factors'!$E$5:$T$488,0,MATCH('GHG emissions calculations'!O$6,'Emission Factors'!$E$5:$T$5,0)),"",0)</f>
        <v/>
      </c>
      <c r="P1408" s="313" t="str">
        <f t="array" ref="P1408">IFERROR(
    INDEX('Emission Factors'!$E$5:$P$488,
          MATCH(1,
                ('Emission Factors'!$E$5:$E$488 = 'GHG emissions calculations'!$F1408) *
                ('Emission Factors'!$H$5:$H$488 = 'GHG emissions calculations'!$H1408),
                0),
          MATCH('GHG emissions calculations'!P$6,'Emission Factors'!$E$5:$P$5,0)),
    "")</f>
        <v/>
      </c>
      <c r="Q1408" s="311" t="str">
        <f t="array" ref="Q1408">IFERROR(
    IF(
        INDEX('Emission Factors'!$E$5:$P$488,
              MATCH(1,
                    ('Emission Factors'!$E$5:$E$488 = 'GHG emissions calculations'!$F1408) *
                    ('Emission Factors'!$H$5:$H$488 = 'GHG emissions calculations'!$H1408),
                    0),
              MATCH('GHG emissions calculations'!Q$6, 'Emission Factors'!$E$5:$P$5, 0)) &lt;&gt; "",
        INDEX('Emission Factors'!$E$5:$P$488,
              MATCH(1,
                    ('Emission Factors'!$E$5:$E$488 = 'GHG emissions calculations'!$F1408) *
                    ('Emission Factors'!$H$5:$H$488 = 'GHG emissions calculations'!$H1408),
                    0),
              MATCH('GHG emissions calculations'!Q$6, 'Emission Factors'!$E$5:$P$5, 0)),
        ""),
    "")</f>
        <v/>
      </c>
      <c r="R1408" s="311" t="str">
        <f t="array" ref="R1408">IFERROR(
    IF(
        INDEX('Emission Factors'!$E$5:$R$488,
              MATCH(1,
                    ('Emission Factors'!$E$5:$E$488 = 'GHG emissions calculations'!$F1408) *
                    ('Emission Factors'!$H$5:$H$488 = 'GHG emissions calculations'!$H1408),
                    0),
              MATCH('GHG emissions calculations'!R$6, 'Emission Factors'!$E$5:$R$5, 0)) &lt;&gt; "",
        INDEX('Emission Factors'!$E$5:$R$488,
              MATCH(1,
                    ('Emission Factors'!$E$5:$E$488 = 'GHG emissions calculations'!$F1408) *
                    ('Emission Factors'!$H$5:$H$488 = 'GHG emissions calculations'!$H1408),
                    0),
              MATCH('GHG emissions calculations'!R$6, 'Emission Factors'!$E$5:$R$5, 0)),
        ""),
    "")</f>
        <v/>
      </c>
      <c r="S1408" s="312">
        <f t="shared" si="2"/>
        <v>0</v>
      </c>
      <c r="T1408" s="23"/>
    </row>
    <row r="1409" ht="15.75" customHeight="1" outlineLevel="1">
      <c r="A1409" s="23"/>
      <c r="B1409" s="71"/>
      <c r="C1409" s="71"/>
      <c r="D1409" s="71"/>
      <c r="E1409" s="314"/>
      <c r="F1409" s="311" t="str">
        <f>Lists!V216</f>
        <v>Recycled polyethylene terephthalate (PET), any process  - Africa</v>
      </c>
      <c r="G1409" s="311" t="str">
        <f t="array" ref="G1409">XLOOKUP(1,('Emission Factors'!$E$5:$E$488='GHG emissions calculations'!$F1409)*('Emission Factors'!$H$5:$H$488='GHG emissions calculations'!$H1409),INDEX('Emission Factors'!$E$5:$T$488,0,MATCH('GHG emissions calculations'!G$6,'Emission Factors'!$E$5:$T$5,0)),"",0)</f>
        <v/>
      </c>
      <c r="H1409" s="311" t="s">
        <v>237</v>
      </c>
      <c r="I1409" s="312" t="str">
        <f>IF(
    SUMIFS('Import data'!$L$25:$L$80,
           'Import data'!$J$25:$J$80, F1409,
           'Import data'!$G$25:$G$80, 'GHG emissions calculations'!$H1409,
           'Import data'!$I$25:$I$80,$E$1157) &lt;&gt; 0,
    SUMIFS('Import data'!$L$25:$L$80,
           'Import data'!$J$25:$J$80, F1409,
           'Import data'!$G$25:$G$80, 'GHG emissions calculations'!$H1409,
           'Import data'!$I$25:$I$80,$E$1157),
    ""
)</f>
        <v/>
      </c>
      <c r="J1409" s="311" t="str">
        <f t="array" ref="J1409">IF(
    XLOOKUP(F1409, 'Import data'!$J$26:$J$47, 'Import data'!$M$26:$M$47, "", 0) = "Please add the region-specific supplier emission factor or choose a different region available in the IAEG database.",
    "",
    XLOOKUP(F1409, 'Import data'!$J$26:$J$47, 'Import data'!$M$26:$M$47, "", 0)
)</f>
        <v/>
      </c>
      <c r="K1409" s="311" t="str">
        <f t="array" ref="K1409">IFERROR(
    XLOOKUP(F1409,
            _xlws.FILTER('Supplier Emission'!$G$15:$G$49,
                   ('Supplier Emission'!$D$15:$D$49=H1409) * ('Supplier Emission'!$F$15:$F$49=$E$1157)),
            _xlws.FILTER('Supplier Emission'!$I$15:$I$49,
                   ('Supplier Emission'!$D$15:$D$49=H1409) * ('Supplier Emission'!$F$15:$F$49=$E$1157)),
            ""),
    "")</f>
        <v/>
      </c>
      <c r="L1409" s="311" t="str">
        <f t="array" ref="L1409">IFERROR(
    XLOOKUP(F1409,
            _xlws.FILTER('Supplier Emission'!$G$15:$G$49,
                   ('Supplier Emission'!$D$15:$D$49=H1409) * ('Supplier Emission'!$F$15:$F$49=$E$1157)),
            _xlws.FILTER('Supplier Emission'!$J$15:$J$49,
                   ('Supplier Emission'!$D$15:$D$49=H1409) * ('Supplier Emission'!$F$15:$F$49=$E$1157)),
            ""),
    "")</f>
        <v/>
      </c>
      <c r="M1409" s="311" t="str">
        <f t="array" ref="M1409">IFERROR(
    XLOOKUP(F1409,
            _xlws.FILTER('Supplier Emission'!$G$15:$G$49,
                   ('Supplier Emission'!$D$15:$D$49=H1409) * ('Supplier Emission'!$F$15:$F$49=$E$1157)),
            _xlws.FILTER('Supplier Emission'!$M$15:$M$49,
                   ('Supplier Emission'!$D$15:$D$49=H1409) * ('Supplier Emission'!$F$15:$F$49=$E$1157)),
            ""),
    "")</f>
        <v/>
      </c>
      <c r="N1409" s="311" t="str">
        <f t="array" ref="N1409">IFERROR(
    XLOOKUP(F1409,
            _xlws.FILTER('Supplier Emission'!$G$15:$G$49,
                   ('Supplier Emission'!$D$15:$D$49=H1409) * ('Supplier Emission'!$F$15:$F$49=$E$1157)),
            _xlws.FILTER('Supplier Emission'!$H$15:$H$49,
                   ('Supplier Emission'!$D$15:$D$49=H1409) * ('Supplier Emission'!$F$15:$F$49=$E$1157)),
            ""),
    "")</f>
        <v/>
      </c>
      <c r="O1409" s="311" t="str">
        <f t="array" ref="O1409">XLOOKUP(1,('Emission Factors'!$E$5:$E$488='GHG emissions calculations'!$F1409)*('Emission Factors'!$H$5:$H$488='GHG emissions calculations'!$H1409),INDEX('Emission Factors'!$E$5:$T$488,0,MATCH('GHG emissions calculations'!O$6,'Emission Factors'!$E$5:$T$5,0)),"",0)</f>
        <v/>
      </c>
      <c r="P1409" s="313" t="str">
        <f t="array" ref="P1409">IFERROR(
    INDEX('Emission Factors'!$E$5:$P$488,
          MATCH(1,
                ('Emission Factors'!$E$5:$E$488 = 'GHG emissions calculations'!$F1409) *
                ('Emission Factors'!$H$5:$H$488 = 'GHG emissions calculations'!$H1409),
                0),
          MATCH('GHG emissions calculations'!P$6,'Emission Factors'!$E$5:$P$5,0)),
    "")</f>
        <v/>
      </c>
      <c r="Q1409" s="311" t="str">
        <f t="array" ref="Q1409">IFERROR(
    IF(
        INDEX('Emission Factors'!$E$5:$P$488,
              MATCH(1,
                    ('Emission Factors'!$E$5:$E$488 = 'GHG emissions calculations'!$F1409) *
                    ('Emission Factors'!$H$5:$H$488 = 'GHG emissions calculations'!$H1409),
                    0),
              MATCH('GHG emissions calculations'!Q$6, 'Emission Factors'!$E$5:$P$5, 0)) &lt;&gt; "",
        INDEX('Emission Factors'!$E$5:$P$488,
              MATCH(1,
                    ('Emission Factors'!$E$5:$E$488 = 'GHG emissions calculations'!$F1409) *
                    ('Emission Factors'!$H$5:$H$488 = 'GHG emissions calculations'!$H1409),
                    0),
              MATCH('GHG emissions calculations'!Q$6, 'Emission Factors'!$E$5:$P$5, 0)),
        ""),
    "")</f>
        <v/>
      </c>
      <c r="R1409" s="311" t="str">
        <f t="array" ref="R1409">IFERROR(
    IF(
        INDEX('Emission Factors'!$E$5:$R$488,
              MATCH(1,
                    ('Emission Factors'!$E$5:$E$488 = 'GHG emissions calculations'!$F1409) *
                    ('Emission Factors'!$H$5:$H$488 = 'GHG emissions calculations'!$H1409),
                    0),
              MATCH('GHG emissions calculations'!R$6, 'Emission Factors'!$E$5:$R$5, 0)) &lt;&gt; "",
        INDEX('Emission Factors'!$E$5:$R$488,
              MATCH(1,
                    ('Emission Factors'!$E$5:$E$488 = 'GHG emissions calculations'!$F1409) *
                    ('Emission Factors'!$H$5:$H$488 = 'GHG emissions calculations'!$H1409),
                    0),
              MATCH('GHG emissions calculations'!R$6, 'Emission Factors'!$E$5:$R$5, 0)),
        ""),
    "")</f>
        <v/>
      </c>
      <c r="S1409" s="312">
        <f t="shared" si="2"/>
        <v>0</v>
      </c>
      <c r="T1409" s="23"/>
    </row>
    <row r="1410" ht="15.75" customHeight="1" outlineLevel="1">
      <c r="A1410" s="23"/>
      <c r="B1410" s="71"/>
      <c r="C1410" s="71"/>
      <c r="D1410" s="71"/>
      <c r="E1410" s="314"/>
      <c r="F1410" s="311" t="str">
        <f>Lists!V214</f>
        <v>Recycled polyethylene terephthalate (PET), any process  - America</v>
      </c>
      <c r="G1410" s="311" t="str">
        <f t="array" ref="G1410">XLOOKUP(1,('Emission Factors'!$E$5:$E$488='GHG emissions calculations'!$F1410)*('Emission Factors'!$H$5:$H$488='GHG emissions calculations'!$H1410),INDEX('Emission Factors'!$E$5:$T$488,0,MATCH('GHG emissions calculations'!G$6,'Emission Factors'!$E$5:$T$5,0)),"",0)</f>
        <v/>
      </c>
      <c r="H1410" s="311" t="s">
        <v>237</v>
      </c>
      <c r="I1410" s="312" t="str">
        <f>IF(
    SUMIFS('Import data'!$L$25:$L$80,
           'Import data'!$J$25:$J$80, F1410,
           'Import data'!$G$25:$G$80, 'GHG emissions calculations'!$H1410,
           'Import data'!$I$25:$I$80,$E$1157) &lt;&gt; 0,
    SUMIFS('Import data'!$L$25:$L$80,
           'Import data'!$J$25:$J$80, F1410,
           'Import data'!$G$25:$G$80, 'GHG emissions calculations'!$H1410,
           'Import data'!$I$25:$I$80,$E$1157),
    ""
)</f>
        <v/>
      </c>
      <c r="J1410" s="311" t="str">
        <f t="array" ref="J1410">IF(
    XLOOKUP(F1410, 'Import data'!$J$26:$J$47, 'Import data'!$M$26:$M$47, "", 0) = "Please add the region-specific supplier emission factor or choose a different region available in the IAEG database.",
    "",
    XLOOKUP(F1410, 'Import data'!$J$26:$J$47, 'Import data'!$M$26:$M$47, "", 0)
)</f>
        <v/>
      </c>
      <c r="K1410" s="311" t="str">
        <f t="array" ref="K1410">IFERROR(
    XLOOKUP(F1410,
            _xlws.FILTER('Supplier Emission'!$G$15:$G$49,
                   ('Supplier Emission'!$D$15:$D$49=H1410) * ('Supplier Emission'!$F$15:$F$49=$E$1157)),
            _xlws.FILTER('Supplier Emission'!$I$15:$I$49,
                   ('Supplier Emission'!$D$15:$D$49=H1410) * ('Supplier Emission'!$F$15:$F$49=$E$1157)),
            ""),
    "")</f>
        <v/>
      </c>
      <c r="L1410" s="311" t="str">
        <f t="array" ref="L1410">IFERROR(
    XLOOKUP(F1410,
            _xlws.FILTER('Supplier Emission'!$G$15:$G$49,
                   ('Supplier Emission'!$D$15:$D$49=H1410) * ('Supplier Emission'!$F$15:$F$49=$E$1157)),
            _xlws.FILTER('Supplier Emission'!$J$15:$J$49,
                   ('Supplier Emission'!$D$15:$D$49=H1410) * ('Supplier Emission'!$F$15:$F$49=$E$1157)),
            ""),
    "")</f>
        <v/>
      </c>
      <c r="M1410" s="311" t="str">
        <f t="array" ref="M1410">IFERROR(
    XLOOKUP(F1410,
            _xlws.FILTER('Supplier Emission'!$G$15:$G$49,
                   ('Supplier Emission'!$D$15:$D$49=H1410) * ('Supplier Emission'!$F$15:$F$49=$E$1157)),
            _xlws.FILTER('Supplier Emission'!$M$15:$M$49,
                   ('Supplier Emission'!$D$15:$D$49=H1410) * ('Supplier Emission'!$F$15:$F$49=$E$1157)),
            ""),
    "")</f>
        <v/>
      </c>
      <c r="N1410" s="311" t="str">
        <f t="array" ref="N1410">IFERROR(
    XLOOKUP(F1410,
            _xlws.FILTER('Supplier Emission'!$G$15:$G$49,
                   ('Supplier Emission'!$D$15:$D$49=H1410) * ('Supplier Emission'!$F$15:$F$49=$E$1157)),
            _xlws.FILTER('Supplier Emission'!$H$15:$H$49,
                   ('Supplier Emission'!$D$15:$D$49=H1410) * ('Supplier Emission'!$F$15:$F$49=$E$1157)),
            ""),
    "")</f>
        <v/>
      </c>
      <c r="O1410" s="311" t="str">
        <f t="array" ref="O1410">XLOOKUP(1,('Emission Factors'!$E$5:$E$488='GHG emissions calculations'!$F1410)*('Emission Factors'!$H$5:$H$488='GHG emissions calculations'!$H1410),INDEX('Emission Factors'!$E$5:$T$488,0,MATCH('GHG emissions calculations'!O$6,'Emission Factors'!$E$5:$T$5,0)),"",0)</f>
        <v/>
      </c>
      <c r="P1410" s="313" t="str">
        <f t="array" ref="P1410">IFERROR(
    INDEX('Emission Factors'!$E$5:$P$488,
          MATCH(1,
                ('Emission Factors'!$E$5:$E$488 = 'GHG emissions calculations'!$F1410) *
                ('Emission Factors'!$H$5:$H$488 = 'GHG emissions calculations'!$H1410),
                0),
          MATCH('GHG emissions calculations'!P$6,'Emission Factors'!$E$5:$P$5,0)),
    "")</f>
        <v/>
      </c>
      <c r="Q1410" s="311" t="str">
        <f t="array" ref="Q1410">IFERROR(
    IF(
        INDEX('Emission Factors'!$E$5:$P$488,
              MATCH(1,
                    ('Emission Factors'!$E$5:$E$488 = 'GHG emissions calculations'!$F1410) *
                    ('Emission Factors'!$H$5:$H$488 = 'GHG emissions calculations'!$H1410),
                    0),
              MATCH('GHG emissions calculations'!Q$6, 'Emission Factors'!$E$5:$P$5, 0)) &lt;&gt; "",
        INDEX('Emission Factors'!$E$5:$P$488,
              MATCH(1,
                    ('Emission Factors'!$E$5:$E$488 = 'GHG emissions calculations'!$F1410) *
                    ('Emission Factors'!$H$5:$H$488 = 'GHG emissions calculations'!$H1410),
                    0),
              MATCH('GHG emissions calculations'!Q$6, 'Emission Factors'!$E$5:$P$5, 0)),
        ""),
    "")</f>
        <v/>
      </c>
      <c r="R1410" s="311" t="str">
        <f t="array" ref="R1410">IFERROR(
    IF(
        INDEX('Emission Factors'!$E$5:$R$488,
              MATCH(1,
                    ('Emission Factors'!$E$5:$E$488 = 'GHG emissions calculations'!$F1410) *
                    ('Emission Factors'!$H$5:$H$488 = 'GHG emissions calculations'!$H1410),
                    0),
              MATCH('GHG emissions calculations'!R$6, 'Emission Factors'!$E$5:$R$5, 0)) &lt;&gt; "",
        INDEX('Emission Factors'!$E$5:$R$488,
              MATCH(1,
                    ('Emission Factors'!$E$5:$E$488 = 'GHG emissions calculations'!$F1410) *
                    ('Emission Factors'!$H$5:$H$488 = 'GHG emissions calculations'!$H1410),
                    0),
              MATCH('GHG emissions calculations'!R$6, 'Emission Factors'!$E$5:$R$5, 0)),
        ""),
    "")</f>
        <v/>
      </c>
      <c r="S1410" s="312">
        <f t="shared" si="2"/>
        <v>0</v>
      </c>
      <c r="T1410" s="23"/>
    </row>
    <row r="1411" ht="15.75" customHeight="1" outlineLevel="1">
      <c r="A1411" s="23"/>
      <c r="B1411" s="71"/>
      <c r="C1411" s="71"/>
      <c r="D1411" s="71"/>
      <c r="E1411" s="314"/>
      <c r="F1411" s="311" t="str">
        <f>Lists!V217</f>
        <v>Recycled polyethylene terephthalate (PET), any process  - Asia</v>
      </c>
      <c r="G1411" s="311" t="str">
        <f t="array" ref="G1411">XLOOKUP(1,('Emission Factors'!$E$5:$E$488='GHG emissions calculations'!$F1411)*('Emission Factors'!$H$5:$H$488='GHG emissions calculations'!$H1411),INDEX('Emission Factors'!$E$5:$T$488,0,MATCH('GHG emissions calculations'!G$6,'Emission Factors'!$E$5:$T$5,0)),"",0)</f>
        <v/>
      </c>
      <c r="H1411" s="311" t="s">
        <v>237</v>
      </c>
      <c r="I1411" s="312" t="str">
        <f>IF(
    SUMIFS('Import data'!$L$25:$L$80,
           'Import data'!$J$25:$J$80, F1411,
           'Import data'!$G$25:$G$80, 'GHG emissions calculations'!$H1411,
           'Import data'!$I$25:$I$80,$E$1157) &lt;&gt; 0,
    SUMIFS('Import data'!$L$25:$L$80,
           'Import data'!$J$25:$J$80, F1411,
           'Import data'!$G$25:$G$80, 'GHG emissions calculations'!$H1411,
           'Import data'!$I$25:$I$80,$E$1157),
    ""
)</f>
        <v/>
      </c>
      <c r="J1411" s="311" t="str">
        <f t="array" ref="J1411">IF(
    XLOOKUP(F1411, 'Import data'!$J$26:$J$47, 'Import data'!$M$26:$M$47, "", 0) = "Please add the region-specific supplier emission factor or choose a different region available in the IAEG database.",
    "",
    XLOOKUP(F1411, 'Import data'!$J$26:$J$47, 'Import data'!$M$26:$M$47, "", 0)
)</f>
        <v/>
      </c>
      <c r="K1411" s="311" t="str">
        <f t="array" ref="K1411">IFERROR(
    XLOOKUP(F1411,
            _xlws.FILTER('Supplier Emission'!$G$15:$G$49,
                   ('Supplier Emission'!$D$15:$D$49=H1411) * ('Supplier Emission'!$F$15:$F$49=$E$1157)),
            _xlws.FILTER('Supplier Emission'!$I$15:$I$49,
                   ('Supplier Emission'!$D$15:$D$49=H1411) * ('Supplier Emission'!$F$15:$F$49=$E$1157)),
            ""),
    "")</f>
        <v/>
      </c>
      <c r="L1411" s="311" t="str">
        <f t="array" ref="L1411">IFERROR(
    XLOOKUP(F1411,
            _xlws.FILTER('Supplier Emission'!$G$15:$G$49,
                   ('Supplier Emission'!$D$15:$D$49=H1411) * ('Supplier Emission'!$F$15:$F$49=$E$1157)),
            _xlws.FILTER('Supplier Emission'!$J$15:$J$49,
                   ('Supplier Emission'!$D$15:$D$49=H1411) * ('Supplier Emission'!$F$15:$F$49=$E$1157)),
            ""),
    "")</f>
        <v/>
      </c>
      <c r="M1411" s="311" t="str">
        <f t="array" ref="M1411">IFERROR(
    XLOOKUP(F1411,
            _xlws.FILTER('Supplier Emission'!$G$15:$G$49,
                   ('Supplier Emission'!$D$15:$D$49=H1411) * ('Supplier Emission'!$F$15:$F$49=$E$1157)),
            _xlws.FILTER('Supplier Emission'!$M$15:$M$49,
                   ('Supplier Emission'!$D$15:$D$49=H1411) * ('Supplier Emission'!$F$15:$F$49=$E$1157)),
            ""),
    "")</f>
        <v/>
      </c>
      <c r="N1411" s="311" t="str">
        <f t="array" ref="N1411">IFERROR(
    XLOOKUP(F1411,
            _xlws.FILTER('Supplier Emission'!$G$15:$G$49,
                   ('Supplier Emission'!$D$15:$D$49=H1411) * ('Supplier Emission'!$F$15:$F$49=$E$1157)),
            _xlws.FILTER('Supplier Emission'!$H$15:$H$49,
                   ('Supplier Emission'!$D$15:$D$49=H1411) * ('Supplier Emission'!$F$15:$F$49=$E$1157)),
            ""),
    "")</f>
        <v/>
      </c>
      <c r="O1411" s="311" t="str">
        <f t="array" ref="O1411">XLOOKUP(1,('Emission Factors'!$E$5:$E$488='GHG emissions calculations'!$F1411)*('Emission Factors'!$H$5:$H$488='GHG emissions calculations'!$H1411),INDEX('Emission Factors'!$E$5:$T$488,0,MATCH('GHG emissions calculations'!O$6,'Emission Factors'!$E$5:$T$5,0)),"",0)</f>
        <v/>
      </c>
      <c r="P1411" s="313" t="str">
        <f t="array" ref="P1411">IFERROR(
    INDEX('Emission Factors'!$E$5:$P$488,
          MATCH(1,
                ('Emission Factors'!$E$5:$E$488 = 'GHG emissions calculations'!$F1411) *
                ('Emission Factors'!$H$5:$H$488 = 'GHG emissions calculations'!$H1411),
                0),
          MATCH('GHG emissions calculations'!P$6,'Emission Factors'!$E$5:$P$5,0)),
    "")</f>
        <v/>
      </c>
      <c r="Q1411" s="311" t="str">
        <f t="array" ref="Q1411">IFERROR(
    IF(
        INDEX('Emission Factors'!$E$5:$P$488,
              MATCH(1,
                    ('Emission Factors'!$E$5:$E$488 = 'GHG emissions calculations'!$F1411) *
                    ('Emission Factors'!$H$5:$H$488 = 'GHG emissions calculations'!$H1411),
                    0),
              MATCH('GHG emissions calculations'!Q$6, 'Emission Factors'!$E$5:$P$5, 0)) &lt;&gt; "",
        INDEX('Emission Factors'!$E$5:$P$488,
              MATCH(1,
                    ('Emission Factors'!$E$5:$E$488 = 'GHG emissions calculations'!$F1411) *
                    ('Emission Factors'!$H$5:$H$488 = 'GHG emissions calculations'!$H1411),
                    0),
              MATCH('GHG emissions calculations'!Q$6, 'Emission Factors'!$E$5:$P$5, 0)),
        ""),
    "")</f>
        <v/>
      </c>
      <c r="R1411" s="311" t="str">
        <f t="array" ref="R1411">IFERROR(
    IF(
        INDEX('Emission Factors'!$E$5:$R$488,
              MATCH(1,
                    ('Emission Factors'!$E$5:$E$488 = 'GHG emissions calculations'!$F1411) *
                    ('Emission Factors'!$H$5:$H$488 = 'GHG emissions calculations'!$H1411),
                    0),
              MATCH('GHG emissions calculations'!R$6, 'Emission Factors'!$E$5:$R$5, 0)) &lt;&gt; "",
        INDEX('Emission Factors'!$E$5:$R$488,
              MATCH(1,
                    ('Emission Factors'!$E$5:$E$488 = 'GHG emissions calculations'!$F1411) *
                    ('Emission Factors'!$H$5:$H$488 = 'GHG emissions calculations'!$H1411),
                    0),
              MATCH('GHG emissions calculations'!R$6, 'Emission Factors'!$E$5:$R$5, 0)),
        ""),
    "")</f>
        <v/>
      </c>
      <c r="S1411" s="312">
        <f t="shared" si="2"/>
        <v>0</v>
      </c>
      <c r="T1411" s="23"/>
    </row>
    <row r="1412" ht="15.75" customHeight="1" outlineLevel="1">
      <c r="A1412" s="23"/>
      <c r="B1412" s="71"/>
      <c r="C1412" s="71"/>
      <c r="D1412" s="71"/>
      <c r="E1412" s="314"/>
      <c r="F1412" s="311" t="str">
        <f>Lists!V215</f>
        <v>Recycled polyethylene terephthalate (PET), any process  - Europe</v>
      </c>
      <c r="G1412" s="311">
        <f t="array" ref="G1412">XLOOKUP(1,('Emission Factors'!$E$5:$E$488='GHG emissions calculations'!$F1412)*('Emission Factors'!$H$5:$H$488='GHG emissions calculations'!$H1412),INDEX('Emission Factors'!$E$5:$T$488,0,MATCH('GHG emissions calculations'!G$6,'Emission Factors'!$E$5:$T$5,0)),"",0)</f>
        <v>3</v>
      </c>
      <c r="H1412" s="311" t="s">
        <v>237</v>
      </c>
      <c r="I1412" s="312" t="str">
        <f>IF(
    SUMIFS('Import data'!$L$25:$L$80,
           'Import data'!$J$25:$J$80, F1412,
           'Import data'!$G$25:$G$80, 'GHG emissions calculations'!$H1412,
           'Import data'!$I$25:$I$80,$E$1157) &lt;&gt; 0,
    SUMIFS('Import data'!$L$25:$L$80,
           'Import data'!$J$25:$J$80, F1412,
           'Import data'!$G$25:$G$80, 'GHG emissions calculations'!$H1412,
           'Import data'!$I$25:$I$80,$E$1157),
    ""
)</f>
        <v/>
      </c>
      <c r="J1412" s="311" t="str">
        <f t="array" ref="J1412">IF(
    XLOOKUP(F1412, 'Import data'!$J$26:$J$47, 'Import data'!$M$26:$M$47, "", 0) = "Please add the region-specific supplier emission factor or choose a different region available in the IAEG database.",
    "",
    XLOOKUP(F1412, 'Import data'!$J$26:$J$47, 'Import data'!$M$26:$M$47, "", 0)
)</f>
        <v/>
      </c>
      <c r="K1412" s="311" t="str">
        <f t="array" ref="K1412">IFERROR(
    XLOOKUP(F1412,
            _xlws.FILTER('Supplier Emission'!$G$15:$G$49,
                   ('Supplier Emission'!$D$15:$D$49=H1412) * ('Supplier Emission'!$F$15:$F$49=$E$1157)),
            _xlws.FILTER('Supplier Emission'!$I$15:$I$49,
                   ('Supplier Emission'!$D$15:$D$49=H1412) * ('Supplier Emission'!$F$15:$F$49=$E$1157)),
            ""),
    "")</f>
        <v/>
      </c>
      <c r="L1412" s="311" t="str">
        <f t="array" ref="L1412">IFERROR(
    XLOOKUP(F1412,
            _xlws.FILTER('Supplier Emission'!$G$15:$G$49,
                   ('Supplier Emission'!$D$15:$D$49=H1412) * ('Supplier Emission'!$F$15:$F$49=$E$1157)),
            _xlws.FILTER('Supplier Emission'!$J$15:$J$49,
                   ('Supplier Emission'!$D$15:$D$49=H1412) * ('Supplier Emission'!$F$15:$F$49=$E$1157)),
            ""),
    "")</f>
        <v/>
      </c>
      <c r="M1412" s="311" t="str">
        <f t="array" ref="M1412">IFERROR(
    XLOOKUP(F1412,
            _xlws.FILTER('Supplier Emission'!$G$15:$G$49,
                   ('Supplier Emission'!$D$15:$D$49=H1412) * ('Supplier Emission'!$F$15:$F$49=$E$1157)),
            _xlws.FILTER('Supplier Emission'!$M$15:$M$49,
                   ('Supplier Emission'!$D$15:$D$49=H1412) * ('Supplier Emission'!$F$15:$F$49=$E$1157)),
            ""),
    "")</f>
        <v/>
      </c>
      <c r="N1412" s="311" t="str">
        <f t="array" ref="N1412">IFERROR(
    XLOOKUP(F1412,
            _xlws.FILTER('Supplier Emission'!$G$15:$G$49,
                   ('Supplier Emission'!$D$15:$D$49=H1412) * ('Supplier Emission'!$F$15:$F$49=$E$1157)),
            _xlws.FILTER('Supplier Emission'!$H$15:$H$49,
                   ('Supplier Emission'!$D$15:$D$49=H1412) * ('Supplier Emission'!$F$15:$F$49=$E$1157)),
            ""),
    "")</f>
        <v/>
      </c>
      <c r="O1412" s="311" t="str">
        <f t="array" ref="O1412">XLOOKUP(1,('Emission Factors'!$E$5:$E$488='GHG emissions calculations'!$F1412)*('Emission Factors'!$H$5:$H$488='GHG emissions calculations'!$H1412),INDEX('Emission Factors'!$E$5:$T$488,0,MATCH('GHG emissions calculations'!O$6,'Emission Factors'!$E$5:$T$5,0)),"",0)</f>
        <v>Plastique/PET/recyclé</v>
      </c>
      <c r="P1412" s="313">
        <f t="array" ref="P1412">IFERROR(
    INDEX('Emission Factors'!$E$5:$P$488,
          MATCH(1,
                ('Emission Factors'!$E$5:$E$488 = 'GHG emissions calculations'!$F1412) *
                ('Emission Factors'!$H$5:$H$488 = 'GHG emissions calculations'!$H1412),
                0),
          MATCH('GHG emissions calculations'!P$6,'Emission Factors'!$E$5:$P$5,0)),
    "")</f>
        <v>202</v>
      </c>
      <c r="Q1412" s="311" t="str">
        <f t="array" ref="Q1412">IFERROR(
    IF(
        INDEX('Emission Factors'!$E$5:$P$488,
              MATCH(1,
                    ('Emission Factors'!$E$5:$E$488 = 'GHG emissions calculations'!$F1412) *
                    ('Emission Factors'!$H$5:$H$488 = 'GHG emissions calculations'!$H1412),
                    0),
              MATCH('GHG emissions calculations'!Q$6, 'Emission Factors'!$E$5:$P$5, 0)) &lt;&gt; "",
        INDEX('Emission Factors'!$E$5:$P$488,
              MATCH(1,
                    ('Emission Factors'!$E$5:$E$488 = 'GHG emissions calculations'!$F1412) *
                    ('Emission Factors'!$H$5:$H$488 = 'GHG emissions calculations'!$H1412),
                    0),
              MATCH('GHG emissions calculations'!Q$6, 'Emission Factors'!$E$5:$P$5, 0)),
        ""),
    "")</f>
        <v>kgCO2e/ton</v>
      </c>
      <c r="R1412" s="311" t="str">
        <f t="array" ref="R1412">IFERROR(
    IF(
        INDEX('Emission Factors'!$E$5:$R$488,
              MATCH(1,
                    ('Emission Factors'!$E$5:$E$488 = 'GHG emissions calculations'!$F1412) *
                    ('Emission Factors'!$H$5:$H$488 = 'GHG emissions calculations'!$H1412),
                    0),
              MATCH('GHG emissions calculations'!R$6, 'Emission Factors'!$E$5:$R$5, 0)) &lt;&gt; "",
        INDEX('Emission Factors'!$E$5:$R$488,
              MATCH(1,
                    ('Emission Factors'!$E$5:$E$488 = 'GHG emissions calculations'!$F1412) *
                    ('Emission Factors'!$H$5:$H$488 = 'GHG emissions calculations'!$H1412),
                    0),
              MATCH('GHG emissions calculations'!R$6, 'Emission Factors'!$E$5:$R$5, 0)),
        ""),
    "")</f>
        <v>Europe</v>
      </c>
      <c r="S1412" s="312">
        <f t="shared" si="2"/>
        <v>0</v>
      </c>
      <c r="T1412" s="23"/>
    </row>
    <row r="1413" ht="15.75" customHeight="1" outlineLevel="1">
      <c r="A1413" s="23"/>
      <c r="B1413" s="71"/>
      <c r="C1413" s="71"/>
      <c r="D1413" s="71"/>
      <c r="E1413" s="314"/>
      <c r="F1413" s="311" t="str">
        <f>Lists!V220</f>
        <v>Recycled polyethylene terephthalate (PET), any process  - Global or unspecified region</v>
      </c>
      <c r="G1413" s="311" t="str">
        <f t="array" ref="G1413">XLOOKUP(1,('Emission Factors'!$E$5:$E$488='GHG emissions calculations'!$F1413)*('Emission Factors'!$H$5:$H$488='GHG emissions calculations'!$H1413),INDEX('Emission Factors'!$E$5:$T$488,0,MATCH('GHG emissions calculations'!G$6,'Emission Factors'!$E$5:$T$5,0)),"",0)</f>
        <v/>
      </c>
      <c r="H1413" s="311" t="s">
        <v>237</v>
      </c>
      <c r="I1413" s="312" t="str">
        <f>IF(
    SUMIFS('Import data'!$L$25:$L$80,
           'Import data'!$J$25:$J$80, F1413,
           'Import data'!$G$25:$G$80, 'GHG emissions calculations'!$H1413,
           'Import data'!$I$25:$I$80,$E$1157) &lt;&gt; 0,
    SUMIFS('Import data'!$L$25:$L$80,
           'Import data'!$J$25:$J$80, F1413,
           'Import data'!$G$25:$G$80, 'GHG emissions calculations'!$H1413,
           'Import data'!$I$25:$I$80,$E$1157),
    ""
)</f>
        <v/>
      </c>
      <c r="J1413" s="311" t="str">
        <f t="array" ref="J1413">IF(
    XLOOKUP(F1413, 'Import data'!$J$26:$J$47, 'Import data'!$M$26:$M$47, "", 0) = "Please add the region-specific supplier emission factor or choose a different region available in the IAEG database.",
    "",
    XLOOKUP(F1413, 'Import data'!$J$26:$J$47, 'Import data'!$M$26:$M$47, "", 0)
)</f>
        <v/>
      </c>
      <c r="K1413" s="311" t="str">
        <f t="array" ref="K1413">IFERROR(
    XLOOKUP(F1413,
            _xlws.FILTER('Supplier Emission'!$G$15:$G$49,
                   ('Supplier Emission'!$D$15:$D$49=H1413) * ('Supplier Emission'!$F$15:$F$49=$E$1157)),
            _xlws.FILTER('Supplier Emission'!$I$15:$I$49,
                   ('Supplier Emission'!$D$15:$D$49=H1413) * ('Supplier Emission'!$F$15:$F$49=$E$1157)),
            ""),
    "")</f>
        <v/>
      </c>
      <c r="L1413" s="311" t="str">
        <f t="array" ref="L1413">IFERROR(
    XLOOKUP(F1413,
            _xlws.FILTER('Supplier Emission'!$G$15:$G$49,
                   ('Supplier Emission'!$D$15:$D$49=H1413) * ('Supplier Emission'!$F$15:$F$49=$E$1157)),
            _xlws.FILTER('Supplier Emission'!$J$15:$J$49,
                   ('Supplier Emission'!$D$15:$D$49=H1413) * ('Supplier Emission'!$F$15:$F$49=$E$1157)),
            ""),
    "")</f>
        <v/>
      </c>
      <c r="M1413" s="311" t="str">
        <f t="array" ref="M1413">IFERROR(
    XLOOKUP(F1413,
            _xlws.FILTER('Supplier Emission'!$G$15:$G$49,
                   ('Supplier Emission'!$D$15:$D$49=H1413) * ('Supplier Emission'!$F$15:$F$49=$E$1157)),
            _xlws.FILTER('Supplier Emission'!$M$15:$M$49,
                   ('Supplier Emission'!$D$15:$D$49=H1413) * ('Supplier Emission'!$F$15:$F$49=$E$1157)),
            ""),
    "")</f>
        <v/>
      </c>
      <c r="N1413" s="311" t="str">
        <f t="array" ref="N1413">IFERROR(
    XLOOKUP(F1413,
            _xlws.FILTER('Supplier Emission'!$G$15:$G$49,
                   ('Supplier Emission'!$D$15:$D$49=H1413) * ('Supplier Emission'!$F$15:$F$49=$E$1157)),
            _xlws.FILTER('Supplier Emission'!$H$15:$H$49,
                   ('Supplier Emission'!$D$15:$D$49=H1413) * ('Supplier Emission'!$F$15:$F$49=$E$1157)),
            ""),
    "")</f>
        <v/>
      </c>
      <c r="O1413" s="311" t="str">
        <f t="array" ref="O1413">XLOOKUP(1,('Emission Factors'!$E$5:$E$488='GHG emissions calculations'!$F1413)*('Emission Factors'!$H$5:$H$488='GHG emissions calculations'!$H1413),INDEX('Emission Factors'!$E$5:$T$488,0,MATCH('GHG emissions calculations'!O$6,'Emission Factors'!$E$5:$T$5,0)),"",0)</f>
        <v/>
      </c>
      <c r="P1413" s="313" t="str">
        <f t="array" ref="P1413">IFERROR(
    INDEX('Emission Factors'!$E$5:$P$488,
          MATCH(1,
                ('Emission Factors'!$E$5:$E$488 = 'GHG emissions calculations'!$F1413) *
                ('Emission Factors'!$H$5:$H$488 = 'GHG emissions calculations'!$H1413),
                0),
          MATCH('GHG emissions calculations'!P$6,'Emission Factors'!$E$5:$P$5,0)),
    "")</f>
        <v/>
      </c>
      <c r="Q1413" s="311" t="str">
        <f t="array" ref="Q1413">IFERROR(
    IF(
        INDEX('Emission Factors'!$E$5:$P$488,
              MATCH(1,
                    ('Emission Factors'!$E$5:$E$488 = 'GHG emissions calculations'!$F1413) *
                    ('Emission Factors'!$H$5:$H$488 = 'GHG emissions calculations'!$H1413),
                    0),
              MATCH('GHG emissions calculations'!Q$6, 'Emission Factors'!$E$5:$P$5, 0)) &lt;&gt; "",
        INDEX('Emission Factors'!$E$5:$P$488,
              MATCH(1,
                    ('Emission Factors'!$E$5:$E$488 = 'GHG emissions calculations'!$F1413) *
                    ('Emission Factors'!$H$5:$H$488 = 'GHG emissions calculations'!$H1413),
                    0),
              MATCH('GHG emissions calculations'!Q$6, 'Emission Factors'!$E$5:$P$5, 0)),
        ""),
    "")</f>
        <v/>
      </c>
      <c r="R1413" s="311" t="str">
        <f t="array" ref="R1413">IFERROR(
    IF(
        INDEX('Emission Factors'!$E$5:$R$488,
              MATCH(1,
                    ('Emission Factors'!$E$5:$E$488 = 'GHG emissions calculations'!$F1413) *
                    ('Emission Factors'!$H$5:$H$488 = 'GHG emissions calculations'!$H1413),
                    0),
              MATCH('GHG emissions calculations'!R$6, 'Emission Factors'!$E$5:$R$5, 0)) &lt;&gt; "",
        INDEX('Emission Factors'!$E$5:$R$488,
              MATCH(1,
                    ('Emission Factors'!$E$5:$E$488 = 'GHG emissions calculations'!$F1413) *
                    ('Emission Factors'!$H$5:$H$488 = 'GHG emissions calculations'!$H1413),
                    0),
              MATCH('GHG emissions calculations'!R$6, 'Emission Factors'!$E$5:$R$5, 0)),
        ""),
    "")</f>
        <v/>
      </c>
      <c r="S1413" s="312">
        <f t="shared" si="2"/>
        <v>0</v>
      </c>
      <c r="T1413" s="23"/>
    </row>
    <row r="1414" ht="15.75" customHeight="1" outlineLevel="1">
      <c r="A1414" s="23"/>
      <c r="B1414" s="71"/>
      <c r="C1414" s="71"/>
      <c r="D1414" s="71"/>
      <c r="E1414" s="314"/>
      <c r="F1414" s="311" t="str">
        <f>Lists!V219</f>
        <v>Recycled polyethylene terephthalate (PET), any process  - Middle East</v>
      </c>
      <c r="G1414" s="311" t="str">
        <f t="array" ref="G1414">XLOOKUP(1,('Emission Factors'!$E$5:$E$488='GHG emissions calculations'!$F1414)*('Emission Factors'!$H$5:$H$488='GHG emissions calculations'!$H1414),INDEX('Emission Factors'!$E$5:$T$488,0,MATCH('GHG emissions calculations'!G$6,'Emission Factors'!$E$5:$T$5,0)),"",0)</f>
        <v/>
      </c>
      <c r="H1414" s="311" t="s">
        <v>237</v>
      </c>
      <c r="I1414" s="312" t="str">
        <f>IF(
    SUMIFS('Import data'!$L$25:$L$80,
           'Import data'!$J$25:$J$80, F1414,
           'Import data'!$G$25:$G$80, 'GHG emissions calculations'!$H1414,
           'Import data'!$I$25:$I$80,$E$1157) &lt;&gt; 0,
    SUMIFS('Import data'!$L$25:$L$80,
           'Import data'!$J$25:$J$80, F1414,
           'Import data'!$G$25:$G$80, 'GHG emissions calculations'!$H1414,
           'Import data'!$I$25:$I$80,$E$1157),
    ""
)</f>
        <v/>
      </c>
      <c r="J1414" s="311" t="str">
        <f t="array" ref="J1414">IF(
    XLOOKUP(F1414, 'Import data'!$J$26:$J$47, 'Import data'!$M$26:$M$47, "", 0) = "Please add the region-specific supplier emission factor or choose a different region available in the IAEG database.",
    "",
    XLOOKUP(F1414, 'Import data'!$J$26:$J$47, 'Import data'!$M$26:$M$47, "", 0)
)</f>
        <v/>
      </c>
      <c r="K1414" s="311" t="str">
        <f t="array" ref="K1414">IFERROR(
    XLOOKUP(F1414,
            _xlws.FILTER('Supplier Emission'!$G$15:$G$49,
                   ('Supplier Emission'!$D$15:$D$49=H1414) * ('Supplier Emission'!$F$15:$F$49=$E$1157)),
            _xlws.FILTER('Supplier Emission'!$I$15:$I$49,
                   ('Supplier Emission'!$D$15:$D$49=H1414) * ('Supplier Emission'!$F$15:$F$49=$E$1157)),
            ""),
    "")</f>
        <v/>
      </c>
      <c r="L1414" s="311" t="str">
        <f t="array" ref="L1414">IFERROR(
    XLOOKUP(F1414,
            _xlws.FILTER('Supplier Emission'!$G$15:$G$49,
                   ('Supplier Emission'!$D$15:$D$49=H1414) * ('Supplier Emission'!$F$15:$F$49=$E$1157)),
            _xlws.FILTER('Supplier Emission'!$J$15:$J$49,
                   ('Supplier Emission'!$D$15:$D$49=H1414) * ('Supplier Emission'!$F$15:$F$49=$E$1157)),
            ""),
    "")</f>
        <v/>
      </c>
      <c r="M1414" s="311" t="str">
        <f t="array" ref="M1414">IFERROR(
    XLOOKUP(F1414,
            _xlws.FILTER('Supplier Emission'!$G$15:$G$49,
                   ('Supplier Emission'!$D$15:$D$49=H1414) * ('Supplier Emission'!$F$15:$F$49=$E$1157)),
            _xlws.FILTER('Supplier Emission'!$M$15:$M$49,
                   ('Supplier Emission'!$D$15:$D$49=H1414) * ('Supplier Emission'!$F$15:$F$49=$E$1157)),
            ""),
    "")</f>
        <v/>
      </c>
      <c r="N1414" s="311" t="str">
        <f t="array" ref="N1414">IFERROR(
    XLOOKUP(F1414,
            _xlws.FILTER('Supplier Emission'!$G$15:$G$49,
                   ('Supplier Emission'!$D$15:$D$49=H1414) * ('Supplier Emission'!$F$15:$F$49=$E$1157)),
            _xlws.FILTER('Supplier Emission'!$H$15:$H$49,
                   ('Supplier Emission'!$D$15:$D$49=H1414) * ('Supplier Emission'!$F$15:$F$49=$E$1157)),
            ""),
    "")</f>
        <v/>
      </c>
      <c r="O1414" s="311" t="str">
        <f t="array" ref="O1414">XLOOKUP(1,('Emission Factors'!$E$5:$E$488='GHG emissions calculations'!$F1414)*('Emission Factors'!$H$5:$H$488='GHG emissions calculations'!$H1414),INDEX('Emission Factors'!$E$5:$T$488,0,MATCH('GHG emissions calculations'!O$6,'Emission Factors'!$E$5:$T$5,0)),"",0)</f>
        <v/>
      </c>
      <c r="P1414" s="313" t="str">
        <f t="array" ref="P1414">IFERROR(
    INDEX('Emission Factors'!$E$5:$P$488,
          MATCH(1,
                ('Emission Factors'!$E$5:$E$488 = 'GHG emissions calculations'!$F1414) *
                ('Emission Factors'!$H$5:$H$488 = 'GHG emissions calculations'!$H1414),
                0),
          MATCH('GHG emissions calculations'!P$6,'Emission Factors'!$E$5:$P$5,0)),
    "")</f>
        <v/>
      </c>
      <c r="Q1414" s="311" t="str">
        <f t="array" ref="Q1414">IFERROR(
    IF(
        INDEX('Emission Factors'!$E$5:$P$488,
              MATCH(1,
                    ('Emission Factors'!$E$5:$E$488 = 'GHG emissions calculations'!$F1414) *
                    ('Emission Factors'!$H$5:$H$488 = 'GHG emissions calculations'!$H1414),
                    0),
              MATCH('GHG emissions calculations'!Q$6, 'Emission Factors'!$E$5:$P$5, 0)) &lt;&gt; "",
        INDEX('Emission Factors'!$E$5:$P$488,
              MATCH(1,
                    ('Emission Factors'!$E$5:$E$488 = 'GHG emissions calculations'!$F1414) *
                    ('Emission Factors'!$H$5:$H$488 = 'GHG emissions calculations'!$H1414),
                    0),
              MATCH('GHG emissions calculations'!Q$6, 'Emission Factors'!$E$5:$P$5, 0)),
        ""),
    "")</f>
        <v/>
      </c>
      <c r="R1414" s="311" t="str">
        <f t="array" ref="R1414">IFERROR(
    IF(
        INDEX('Emission Factors'!$E$5:$R$488,
              MATCH(1,
                    ('Emission Factors'!$E$5:$E$488 = 'GHG emissions calculations'!$F1414) *
                    ('Emission Factors'!$H$5:$H$488 = 'GHG emissions calculations'!$H1414),
                    0),
              MATCH('GHG emissions calculations'!R$6, 'Emission Factors'!$E$5:$R$5, 0)) &lt;&gt; "",
        INDEX('Emission Factors'!$E$5:$R$488,
              MATCH(1,
                    ('Emission Factors'!$E$5:$E$488 = 'GHG emissions calculations'!$F1414) *
                    ('Emission Factors'!$H$5:$H$488 = 'GHG emissions calculations'!$H1414),
                    0),
              MATCH('GHG emissions calculations'!R$6, 'Emission Factors'!$E$5:$R$5, 0)),
        ""),
    "")</f>
        <v/>
      </c>
      <c r="S1414" s="312">
        <f t="shared" si="2"/>
        <v>0</v>
      </c>
      <c r="T1414" s="23"/>
    </row>
    <row r="1415" ht="15.75" customHeight="1" outlineLevel="1">
      <c r="A1415" s="23"/>
      <c r="B1415" s="71"/>
      <c r="C1415" s="71"/>
      <c r="D1415" s="71"/>
      <c r="E1415" s="314"/>
      <c r="F1415" s="311" t="str">
        <f>Lists!V218</f>
        <v>Recycled polyethylene terephthalate (PET), any process  - Oceania</v>
      </c>
      <c r="G1415" s="311" t="str">
        <f t="array" ref="G1415">XLOOKUP(1,('Emission Factors'!$E$5:$E$488='GHG emissions calculations'!$F1415)*('Emission Factors'!$H$5:$H$488='GHG emissions calculations'!$H1415),INDEX('Emission Factors'!$E$5:$T$488,0,MATCH('GHG emissions calculations'!G$6,'Emission Factors'!$E$5:$T$5,0)),"",0)</f>
        <v/>
      </c>
      <c r="H1415" s="311" t="s">
        <v>237</v>
      </c>
      <c r="I1415" s="312" t="str">
        <f>IF(
    SUMIFS('Import data'!$L$25:$L$80,
           'Import data'!$J$25:$J$80, F1415,
           'Import data'!$G$25:$G$80, 'GHG emissions calculations'!$H1415,
           'Import data'!$I$25:$I$80,$E$1157) &lt;&gt; 0,
    SUMIFS('Import data'!$L$25:$L$80,
           'Import data'!$J$25:$J$80, F1415,
           'Import data'!$G$25:$G$80, 'GHG emissions calculations'!$H1415,
           'Import data'!$I$25:$I$80,$E$1157),
    ""
)</f>
        <v/>
      </c>
      <c r="J1415" s="311" t="str">
        <f t="array" ref="J1415">IF(
    XLOOKUP(F1415, 'Import data'!$J$26:$J$47, 'Import data'!$M$26:$M$47, "", 0) = "Please add the region-specific supplier emission factor or choose a different region available in the IAEG database.",
    "",
    XLOOKUP(F1415, 'Import data'!$J$26:$J$47, 'Import data'!$M$26:$M$47, "", 0)
)</f>
        <v/>
      </c>
      <c r="K1415" s="311" t="str">
        <f t="array" ref="K1415">IFERROR(
    XLOOKUP(F1415,
            _xlws.FILTER('Supplier Emission'!$G$15:$G$49,
                   ('Supplier Emission'!$D$15:$D$49=H1415) * ('Supplier Emission'!$F$15:$F$49=$E$1157)),
            _xlws.FILTER('Supplier Emission'!$I$15:$I$49,
                   ('Supplier Emission'!$D$15:$D$49=H1415) * ('Supplier Emission'!$F$15:$F$49=$E$1157)),
            ""),
    "")</f>
        <v/>
      </c>
      <c r="L1415" s="311" t="str">
        <f t="array" ref="L1415">IFERROR(
    XLOOKUP(F1415,
            _xlws.FILTER('Supplier Emission'!$G$15:$G$49,
                   ('Supplier Emission'!$D$15:$D$49=H1415) * ('Supplier Emission'!$F$15:$F$49=$E$1157)),
            _xlws.FILTER('Supplier Emission'!$J$15:$J$49,
                   ('Supplier Emission'!$D$15:$D$49=H1415) * ('Supplier Emission'!$F$15:$F$49=$E$1157)),
            ""),
    "")</f>
        <v/>
      </c>
      <c r="M1415" s="311" t="str">
        <f t="array" ref="M1415">IFERROR(
    XLOOKUP(F1415,
            _xlws.FILTER('Supplier Emission'!$G$15:$G$49,
                   ('Supplier Emission'!$D$15:$D$49=H1415) * ('Supplier Emission'!$F$15:$F$49=$E$1157)),
            _xlws.FILTER('Supplier Emission'!$M$15:$M$49,
                   ('Supplier Emission'!$D$15:$D$49=H1415) * ('Supplier Emission'!$F$15:$F$49=$E$1157)),
            ""),
    "")</f>
        <v/>
      </c>
      <c r="N1415" s="311" t="str">
        <f t="array" ref="N1415">IFERROR(
    XLOOKUP(F1415,
            _xlws.FILTER('Supplier Emission'!$G$15:$G$49,
                   ('Supplier Emission'!$D$15:$D$49=H1415) * ('Supplier Emission'!$F$15:$F$49=$E$1157)),
            _xlws.FILTER('Supplier Emission'!$H$15:$H$49,
                   ('Supplier Emission'!$D$15:$D$49=H1415) * ('Supplier Emission'!$F$15:$F$49=$E$1157)),
            ""),
    "")</f>
        <v/>
      </c>
      <c r="O1415" s="311" t="str">
        <f t="array" ref="O1415">XLOOKUP(1,('Emission Factors'!$E$5:$E$488='GHG emissions calculations'!$F1415)*('Emission Factors'!$H$5:$H$488='GHG emissions calculations'!$H1415),INDEX('Emission Factors'!$E$5:$T$488,0,MATCH('GHG emissions calculations'!O$6,'Emission Factors'!$E$5:$T$5,0)),"",0)</f>
        <v/>
      </c>
      <c r="P1415" s="313" t="str">
        <f t="array" ref="P1415">IFERROR(
    INDEX('Emission Factors'!$E$5:$P$488,
          MATCH(1,
                ('Emission Factors'!$E$5:$E$488 = 'GHG emissions calculations'!$F1415) *
                ('Emission Factors'!$H$5:$H$488 = 'GHG emissions calculations'!$H1415),
                0),
          MATCH('GHG emissions calculations'!P$6,'Emission Factors'!$E$5:$P$5,0)),
    "")</f>
        <v/>
      </c>
      <c r="Q1415" s="311" t="str">
        <f t="array" ref="Q1415">IFERROR(
    IF(
        INDEX('Emission Factors'!$E$5:$P$488,
              MATCH(1,
                    ('Emission Factors'!$E$5:$E$488 = 'GHG emissions calculations'!$F1415) *
                    ('Emission Factors'!$H$5:$H$488 = 'GHG emissions calculations'!$H1415),
                    0),
              MATCH('GHG emissions calculations'!Q$6, 'Emission Factors'!$E$5:$P$5, 0)) &lt;&gt; "",
        INDEX('Emission Factors'!$E$5:$P$488,
              MATCH(1,
                    ('Emission Factors'!$E$5:$E$488 = 'GHG emissions calculations'!$F1415) *
                    ('Emission Factors'!$H$5:$H$488 = 'GHG emissions calculations'!$H1415),
                    0),
              MATCH('GHG emissions calculations'!Q$6, 'Emission Factors'!$E$5:$P$5, 0)),
        ""),
    "")</f>
        <v/>
      </c>
      <c r="R1415" s="311" t="str">
        <f t="array" ref="R1415">IFERROR(
    IF(
        INDEX('Emission Factors'!$E$5:$R$488,
              MATCH(1,
                    ('Emission Factors'!$E$5:$E$488 = 'GHG emissions calculations'!$F1415) *
                    ('Emission Factors'!$H$5:$H$488 = 'GHG emissions calculations'!$H1415),
                    0),
              MATCH('GHG emissions calculations'!R$6, 'Emission Factors'!$E$5:$R$5, 0)) &lt;&gt; "",
        INDEX('Emission Factors'!$E$5:$R$488,
              MATCH(1,
                    ('Emission Factors'!$E$5:$E$488 = 'GHG emissions calculations'!$F1415) *
                    ('Emission Factors'!$H$5:$H$488 = 'GHG emissions calculations'!$H1415),
                    0),
              MATCH('GHG emissions calculations'!R$6, 'Emission Factors'!$E$5:$R$5, 0)),
        ""),
    "")</f>
        <v/>
      </c>
      <c r="S1415" s="312">
        <f t="shared" si="2"/>
        <v>0</v>
      </c>
      <c r="T1415" s="23"/>
    </row>
    <row r="1416" ht="15.75" customHeight="1" outlineLevel="1">
      <c r="A1416" s="23"/>
      <c r="B1416" s="71"/>
      <c r="C1416" s="71"/>
      <c r="D1416" s="71"/>
      <c r="E1416" s="314"/>
      <c r="F1416" s="311" t="str">
        <f>Lists!V223</f>
        <v>Recycled polypropylene (PP), any process  - Africa</v>
      </c>
      <c r="G1416" s="311" t="str">
        <f t="array" ref="G1416">XLOOKUP(1,('Emission Factors'!$E$5:$E$488='GHG emissions calculations'!$F1416)*('Emission Factors'!$H$5:$H$488='GHG emissions calculations'!$H1416),INDEX('Emission Factors'!$E$5:$T$488,0,MATCH('GHG emissions calculations'!G$6,'Emission Factors'!$E$5:$T$5,0)),"",0)</f>
        <v/>
      </c>
      <c r="H1416" s="311" t="s">
        <v>237</v>
      </c>
      <c r="I1416" s="312" t="str">
        <f>IF(
    SUMIFS('Import data'!$L$25:$L$80,
           'Import data'!$J$25:$J$80, F1416,
           'Import data'!$G$25:$G$80, 'GHG emissions calculations'!$H1416,
           'Import data'!$I$25:$I$80,$E$1157) &lt;&gt; 0,
    SUMIFS('Import data'!$L$25:$L$80,
           'Import data'!$J$25:$J$80, F1416,
           'Import data'!$G$25:$G$80, 'GHG emissions calculations'!$H1416,
           'Import data'!$I$25:$I$80,$E$1157),
    ""
)</f>
        <v/>
      </c>
      <c r="J1416" s="311" t="str">
        <f t="array" ref="J1416">IF(
    XLOOKUP(F1416, 'Import data'!$J$26:$J$47, 'Import data'!$M$26:$M$47, "", 0) = "Please add the region-specific supplier emission factor or choose a different region available in the IAEG database.",
    "",
    XLOOKUP(F1416, 'Import data'!$J$26:$J$47, 'Import data'!$M$26:$M$47, "", 0)
)</f>
        <v/>
      </c>
      <c r="K1416" s="311" t="str">
        <f t="array" ref="K1416">IFERROR(
    XLOOKUP(F1416,
            _xlws.FILTER('Supplier Emission'!$G$15:$G$49,
                   ('Supplier Emission'!$D$15:$D$49=H1416) * ('Supplier Emission'!$F$15:$F$49=$E$1157)),
            _xlws.FILTER('Supplier Emission'!$I$15:$I$49,
                   ('Supplier Emission'!$D$15:$D$49=H1416) * ('Supplier Emission'!$F$15:$F$49=$E$1157)),
            ""),
    "")</f>
        <v/>
      </c>
      <c r="L1416" s="311" t="str">
        <f t="array" ref="L1416">IFERROR(
    XLOOKUP(F1416,
            _xlws.FILTER('Supplier Emission'!$G$15:$G$49,
                   ('Supplier Emission'!$D$15:$D$49=H1416) * ('Supplier Emission'!$F$15:$F$49=$E$1157)),
            _xlws.FILTER('Supplier Emission'!$J$15:$J$49,
                   ('Supplier Emission'!$D$15:$D$49=H1416) * ('Supplier Emission'!$F$15:$F$49=$E$1157)),
            ""),
    "")</f>
        <v/>
      </c>
      <c r="M1416" s="311" t="str">
        <f t="array" ref="M1416">IFERROR(
    XLOOKUP(F1416,
            _xlws.FILTER('Supplier Emission'!$G$15:$G$49,
                   ('Supplier Emission'!$D$15:$D$49=H1416) * ('Supplier Emission'!$F$15:$F$49=$E$1157)),
            _xlws.FILTER('Supplier Emission'!$M$15:$M$49,
                   ('Supplier Emission'!$D$15:$D$49=H1416) * ('Supplier Emission'!$F$15:$F$49=$E$1157)),
            ""),
    "")</f>
        <v/>
      </c>
      <c r="N1416" s="311" t="str">
        <f t="array" ref="N1416">IFERROR(
    XLOOKUP(F1416,
            _xlws.FILTER('Supplier Emission'!$G$15:$G$49,
                   ('Supplier Emission'!$D$15:$D$49=H1416) * ('Supplier Emission'!$F$15:$F$49=$E$1157)),
            _xlws.FILTER('Supplier Emission'!$H$15:$H$49,
                   ('Supplier Emission'!$D$15:$D$49=H1416) * ('Supplier Emission'!$F$15:$F$49=$E$1157)),
            ""),
    "")</f>
        <v/>
      </c>
      <c r="O1416" s="311" t="str">
        <f t="array" ref="O1416">XLOOKUP(1,('Emission Factors'!$E$5:$E$488='GHG emissions calculations'!$F1416)*('Emission Factors'!$H$5:$H$488='GHG emissions calculations'!$H1416),INDEX('Emission Factors'!$E$5:$T$488,0,MATCH('GHG emissions calculations'!O$6,'Emission Factors'!$E$5:$T$5,0)),"",0)</f>
        <v/>
      </c>
      <c r="P1416" s="313" t="str">
        <f t="array" ref="P1416">IFERROR(
    INDEX('Emission Factors'!$E$5:$P$488,
          MATCH(1,
                ('Emission Factors'!$E$5:$E$488 = 'GHG emissions calculations'!$F1416) *
                ('Emission Factors'!$H$5:$H$488 = 'GHG emissions calculations'!$H1416),
                0),
          MATCH('GHG emissions calculations'!P$6,'Emission Factors'!$E$5:$P$5,0)),
    "")</f>
        <v/>
      </c>
      <c r="Q1416" s="311" t="str">
        <f t="array" ref="Q1416">IFERROR(
    IF(
        INDEX('Emission Factors'!$E$5:$P$488,
              MATCH(1,
                    ('Emission Factors'!$E$5:$E$488 = 'GHG emissions calculations'!$F1416) *
                    ('Emission Factors'!$H$5:$H$488 = 'GHG emissions calculations'!$H1416),
                    0),
              MATCH('GHG emissions calculations'!Q$6, 'Emission Factors'!$E$5:$P$5, 0)) &lt;&gt; "",
        INDEX('Emission Factors'!$E$5:$P$488,
              MATCH(1,
                    ('Emission Factors'!$E$5:$E$488 = 'GHG emissions calculations'!$F1416) *
                    ('Emission Factors'!$H$5:$H$488 = 'GHG emissions calculations'!$H1416),
                    0),
              MATCH('GHG emissions calculations'!Q$6, 'Emission Factors'!$E$5:$P$5, 0)),
        ""),
    "")</f>
        <v/>
      </c>
      <c r="R1416" s="311" t="str">
        <f t="array" ref="R1416">IFERROR(
    IF(
        INDEX('Emission Factors'!$E$5:$R$488,
              MATCH(1,
                    ('Emission Factors'!$E$5:$E$488 = 'GHG emissions calculations'!$F1416) *
                    ('Emission Factors'!$H$5:$H$488 = 'GHG emissions calculations'!$H1416),
                    0),
              MATCH('GHG emissions calculations'!R$6, 'Emission Factors'!$E$5:$R$5, 0)) &lt;&gt; "",
        INDEX('Emission Factors'!$E$5:$R$488,
              MATCH(1,
                    ('Emission Factors'!$E$5:$E$488 = 'GHG emissions calculations'!$F1416) *
                    ('Emission Factors'!$H$5:$H$488 = 'GHG emissions calculations'!$H1416),
                    0),
              MATCH('GHG emissions calculations'!R$6, 'Emission Factors'!$E$5:$R$5, 0)),
        ""),
    "")</f>
        <v/>
      </c>
      <c r="S1416" s="312">
        <f t="shared" si="2"/>
        <v>0</v>
      </c>
      <c r="T1416" s="23"/>
    </row>
    <row r="1417" ht="15.75" customHeight="1" outlineLevel="1">
      <c r="A1417" s="23"/>
      <c r="B1417" s="71"/>
      <c r="C1417" s="71"/>
      <c r="D1417" s="71"/>
      <c r="E1417" s="314"/>
      <c r="F1417" s="311" t="str">
        <f>Lists!V221</f>
        <v>Recycled polypropylene (PP), any process  - America</v>
      </c>
      <c r="G1417" s="311" t="str">
        <f t="array" ref="G1417">XLOOKUP(1,('Emission Factors'!$E$5:$E$488='GHG emissions calculations'!$F1417)*('Emission Factors'!$H$5:$H$488='GHG emissions calculations'!$H1417),INDEX('Emission Factors'!$E$5:$T$488,0,MATCH('GHG emissions calculations'!G$6,'Emission Factors'!$E$5:$T$5,0)),"",0)</f>
        <v/>
      </c>
      <c r="H1417" s="311" t="s">
        <v>237</v>
      </c>
      <c r="I1417" s="312" t="str">
        <f>IF(
    SUMIFS('Import data'!$L$25:$L$80,
           'Import data'!$J$25:$J$80, F1417,
           'Import data'!$G$25:$G$80, 'GHG emissions calculations'!$H1417,
           'Import data'!$I$25:$I$80,$E$1157) &lt;&gt; 0,
    SUMIFS('Import data'!$L$25:$L$80,
           'Import data'!$J$25:$J$80, F1417,
           'Import data'!$G$25:$G$80, 'GHG emissions calculations'!$H1417,
           'Import data'!$I$25:$I$80,$E$1157),
    ""
)</f>
        <v/>
      </c>
      <c r="J1417" s="311" t="str">
        <f t="array" ref="J1417">IF(
    XLOOKUP(F1417, 'Import data'!$J$26:$J$47, 'Import data'!$M$26:$M$47, "", 0) = "Please add the region-specific supplier emission factor or choose a different region available in the IAEG database.",
    "",
    XLOOKUP(F1417, 'Import data'!$J$26:$J$47, 'Import data'!$M$26:$M$47, "", 0)
)</f>
        <v/>
      </c>
      <c r="K1417" s="311" t="str">
        <f t="array" ref="K1417">IFERROR(
    XLOOKUP(F1417,
            _xlws.FILTER('Supplier Emission'!$G$15:$G$49,
                   ('Supplier Emission'!$D$15:$D$49=H1417) * ('Supplier Emission'!$F$15:$F$49=$E$1157)),
            _xlws.FILTER('Supplier Emission'!$I$15:$I$49,
                   ('Supplier Emission'!$D$15:$D$49=H1417) * ('Supplier Emission'!$F$15:$F$49=$E$1157)),
            ""),
    "")</f>
        <v/>
      </c>
      <c r="L1417" s="311" t="str">
        <f t="array" ref="L1417">IFERROR(
    XLOOKUP(F1417,
            _xlws.FILTER('Supplier Emission'!$G$15:$G$49,
                   ('Supplier Emission'!$D$15:$D$49=H1417) * ('Supplier Emission'!$F$15:$F$49=$E$1157)),
            _xlws.FILTER('Supplier Emission'!$J$15:$J$49,
                   ('Supplier Emission'!$D$15:$D$49=H1417) * ('Supplier Emission'!$F$15:$F$49=$E$1157)),
            ""),
    "")</f>
        <v/>
      </c>
      <c r="M1417" s="311" t="str">
        <f t="array" ref="M1417">IFERROR(
    XLOOKUP(F1417,
            _xlws.FILTER('Supplier Emission'!$G$15:$G$49,
                   ('Supplier Emission'!$D$15:$D$49=H1417) * ('Supplier Emission'!$F$15:$F$49=$E$1157)),
            _xlws.FILTER('Supplier Emission'!$M$15:$M$49,
                   ('Supplier Emission'!$D$15:$D$49=H1417) * ('Supplier Emission'!$F$15:$F$49=$E$1157)),
            ""),
    "")</f>
        <v/>
      </c>
      <c r="N1417" s="311" t="str">
        <f t="array" ref="N1417">IFERROR(
    XLOOKUP(F1417,
            _xlws.FILTER('Supplier Emission'!$G$15:$G$49,
                   ('Supplier Emission'!$D$15:$D$49=H1417) * ('Supplier Emission'!$F$15:$F$49=$E$1157)),
            _xlws.FILTER('Supplier Emission'!$H$15:$H$49,
                   ('Supplier Emission'!$D$15:$D$49=H1417) * ('Supplier Emission'!$F$15:$F$49=$E$1157)),
            ""),
    "")</f>
        <v/>
      </c>
      <c r="O1417" s="311" t="str">
        <f t="array" ref="O1417">XLOOKUP(1,('Emission Factors'!$E$5:$E$488='GHG emissions calculations'!$F1417)*('Emission Factors'!$H$5:$H$488='GHG emissions calculations'!$H1417),INDEX('Emission Factors'!$E$5:$T$488,0,MATCH('GHG emissions calculations'!O$6,'Emission Factors'!$E$5:$T$5,0)),"",0)</f>
        <v/>
      </c>
      <c r="P1417" s="313" t="str">
        <f t="array" ref="P1417">IFERROR(
    INDEX('Emission Factors'!$E$5:$P$488,
          MATCH(1,
                ('Emission Factors'!$E$5:$E$488 = 'GHG emissions calculations'!$F1417) *
                ('Emission Factors'!$H$5:$H$488 = 'GHG emissions calculations'!$H1417),
                0),
          MATCH('GHG emissions calculations'!P$6,'Emission Factors'!$E$5:$P$5,0)),
    "")</f>
        <v/>
      </c>
      <c r="Q1417" s="311" t="str">
        <f t="array" ref="Q1417">IFERROR(
    IF(
        INDEX('Emission Factors'!$E$5:$P$488,
              MATCH(1,
                    ('Emission Factors'!$E$5:$E$488 = 'GHG emissions calculations'!$F1417) *
                    ('Emission Factors'!$H$5:$H$488 = 'GHG emissions calculations'!$H1417),
                    0),
              MATCH('GHG emissions calculations'!Q$6, 'Emission Factors'!$E$5:$P$5, 0)) &lt;&gt; "",
        INDEX('Emission Factors'!$E$5:$P$488,
              MATCH(1,
                    ('Emission Factors'!$E$5:$E$488 = 'GHG emissions calculations'!$F1417) *
                    ('Emission Factors'!$H$5:$H$488 = 'GHG emissions calculations'!$H1417),
                    0),
              MATCH('GHG emissions calculations'!Q$6, 'Emission Factors'!$E$5:$P$5, 0)),
        ""),
    "")</f>
        <v/>
      </c>
      <c r="R1417" s="311" t="str">
        <f t="array" ref="R1417">IFERROR(
    IF(
        INDEX('Emission Factors'!$E$5:$R$488,
              MATCH(1,
                    ('Emission Factors'!$E$5:$E$488 = 'GHG emissions calculations'!$F1417) *
                    ('Emission Factors'!$H$5:$H$488 = 'GHG emissions calculations'!$H1417),
                    0),
              MATCH('GHG emissions calculations'!R$6, 'Emission Factors'!$E$5:$R$5, 0)) &lt;&gt; "",
        INDEX('Emission Factors'!$E$5:$R$488,
              MATCH(1,
                    ('Emission Factors'!$E$5:$E$488 = 'GHG emissions calculations'!$F1417) *
                    ('Emission Factors'!$H$5:$H$488 = 'GHG emissions calculations'!$H1417),
                    0),
              MATCH('GHG emissions calculations'!R$6, 'Emission Factors'!$E$5:$R$5, 0)),
        ""),
    "")</f>
        <v/>
      </c>
      <c r="S1417" s="312">
        <f t="shared" si="2"/>
        <v>0</v>
      </c>
      <c r="T1417" s="23"/>
    </row>
    <row r="1418" ht="15.75" customHeight="1" outlineLevel="1">
      <c r="A1418" s="23"/>
      <c r="B1418" s="71"/>
      <c r="C1418" s="71"/>
      <c r="D1418" s="71"/>
      <c r="E1418" s="314"/>
      <c r="F1418" s="311" t="str">
        <f>Lists!V224</f>
        <v>Recycled polypropylene (PP), any process  - Asia</v>
      </c>
      <c r="G1418" s="311" t="str">
        <f t="array" ref="G1418">XLOOKUP(1,('Emission Factors'!$E$5:$E$488='GHG emissions calculations'!$F1418)*('Emission Factors'!$H$5:$H$488='GHG emissions calculations'!$H1418),INDEX('Emission Factors'!$E$5:$T$488,0,MATCH('GHG emissions calculations'!G$6,'Emission Factors'!$E$5:$T$5,0)),"",0)</f>
        <v/>
      </c>
      <c r="H1418" s="311" t="s">
        <v>237</v>
      </c>
      <c r="I1418" s="312" t="str">
        <f>IF(
    SUMIFS('Import data'!$L$25:$L$80,
           'Import data'!$J$25:$J$80, F1418,
           'Import data'!$G$25:$G$80, 'GHG emissions calculations'!$H1418,
           'Import data'!$I$25:$I$80,$E$1157) &lt;&gt; 0,
    SUMIFS('Import data'!$L$25:$L$80,
           'Import data'!$J$25:$J$80, F1418,
           'Import data'!$G$25:$G$80, 'GHG emissions calculations'!$H1418,
           'Import data'!$I$25:$I$80,$E$1157),
    ""
)</f>
        <v/>
      </c>
      <c r="J1418" s="311" t="str">
        <f t="array" ref="J1418">IF(
    XLOOKUP(F1418, 'Import data'!$J$26:$J$47, 'Import data'!$M$26:$M$47, "", 0) = "Please add the region-specific supplier emission factor or choose a different region available in the IAEG database.",
    "",
    XLOOKUP(F1418, 'Import data'!$J$26:$J$47, 'Import data'!$M$26:$M$47, "", 0)
)</f>
        <v/>
      </c>
      <c r="K1418" s="311" t="str">
        <f t="array" ref="K1418">IFERROR(
    XLOOKUP(F1418,
            _xlws.FILTER('Supplier Emission'!$G$15:$G$49,
                   ('Supplier Emission'!$D$15:$D$49=H1418) * ('Supplier Emission'!$F$15:$F$49=$E$1157)),
            _xlws.FILTER('Supplier Emission'!$I$15:$I$49,
                   ('Supplier Emission'!$D$15:$D$49=H1418) * ('Supplier Emission'!$F$15:$F$49=$E$1157)),
            ""),
    "")</f>
        <v/>
      </c>
      <c r="L1418" s="311" t="str">
        <f t="array" ref="L1418">IFERROR(
    XLOOKUP(F1418,
            _xlws.FILTER('Supplier Emission'!$G$15:$G$49,
                   ('Supplier Emission'!$D$15:$D$49=H1418) * ('Supplier Emission'!$F$15:$F$49=$E$1157)),
            _xlws.FILTER('Supplier Emission'!$J$15:$J$49,
                   ('Supplier Emission'!$D$15:$D$49=H1418) * ('Supplier Emission'!$F$15:$F$49=$E$1157)),
            ""),
    "")</f>
        <v/>
      </c>
      <c r="M1418" s="311" t="str">
        <f t="array" ref="M1418">IFERROR(
    XLOOKUP(F1418,
            _xlws.FILTER('Supplier Emission'!$G$15:$G$49,
                   ('Supplier Emission'!$D$15:$D$49=H1418) * ('Supplier Emission'!$F$15:$F$49=$E$1157)),
            _xlws.FILTER('Supplier Emission'!$M$15:$M$49,
                   ('Supplier Emission'!$D$15:$D$49=H1418) * ('Supplier Emission'!$F$15:$F$49=$E$1157)),
            ""),
    "")</f>
        <v/>
      </c>
      <c r="N1418" s="311" t="str">
        <f t="array" ref="N1418">IFERROR(
    XLOOKUP(F1418,
            _xlws.FILTER('Supplier Emission'!$G$15:$G$49,
                   ('Supplier Emission'!$D$15:$D$49=H1418) * ('Supplier Emission'!$F$15:$F$49=$E$1157)),
            _xlws.FILTER('Supplier Emission'!$H$15:$H$49,
                   ('Supplier Emission'!$D$15:$D$49=H1418) * ('Supplier Emission'!$F$15:$F$49=$E$1157)),
            ""),
    "")</f>
        <v/>
      </c>
      <c r="O1418" s="311" t="str">
        <f t="array" ref="O1418">XLOOKUP(1,('Emission Factors'!$E$5:$E$488='GHG emissions calculations'!$F1418)*('Emission Factors'!$H$5:$H$488='GHG emissions calculations'!$H1418),INDEX('Emission Factors'!$E$5:$T$488,0,MATCH('GHG emissions calculations'!O$6,'Emission Factors'!$E$5:$T$5,0)),"",0)</f>
        <v/>
      </c>
      <c r="P1418" s="313" t="str">
        <f t="array" ref="P1418">IFERROR(
    INDEX('Emission Factors'!$E$5:$P$488,
          MATCH(1,
                ('Emission Factors'!$E$5:$E$488 = 'GHG emissions calculations'!$F1418) *
                ('Emission Factors'!$H$5:$H$488 = 'GHG emissions calculations'!$H1418),
                0),
          MATCH('GHG emissions calculations'!P$6,'Emission Factors'!$E$5:$P$5,0)),
    "")</f>
        <v/>
      </c>
      <c r="Q1418" s="311" t="str">
        <f t="array" ref="Q1418">IFERROR(
    IF(
        INDEX('Emission Factors'!$E$5:$P$488,
              MATCH(1,
                    ('Emission Factors'!$E$5:$E$488 = 'GHG emissions calculations'!$F1418) *
                    ('Emission Factors'!$H$5:$H$488 = 'GHG emissions calculations'!$H1418),
                    0),
              MATCH('GHG emissions calculations'!Q$6, 'Emission Factors'!$E$5:$P$5, 0)) &lt;&gt; "",
        INDEX('Emission Factors'!$E$5:$P$488,
              MATCH(1,
                    ('Emission Factors'!$E$5:$E$488 = 'GHG emissions calculations'!$F1418) *
                    ('Emission Factors'!$H$5:$H$488 = 'GHG emissions calculations'!$H1418),
                    0),
              MATCH('GHG emissions calculations'!Q$6, 'Emission Factors'!$E$5:$P$5, 0)),
        ""),
    "")</f>
        <v/>
      </c>
      <c r="R1418" s="311" t="str">
        <f t="array" ref="R1418">IFERROR(
    IF(
        INDEX('Emission Factors'!$E$5:$R$488,
              MATCH(1,
                    ('Emission Factors'!$E$5:$E$488 = 'GHG emissions calculations'!$F1418) *
                    ('Emission Factors'!$H$5:$H$488 = 'GHG emissions calculations'!$H1418),
                    0),
              MATCH('GHG emissions calculations'!R$6, 'Emission Factors'!$E$5:$R$5, 0)) &lt;&gt; "",
        INDEX('Emission Factors'!$E$5:$R$488,
              MATCH(1,
                    ('Emission Factors'!$E$5:$E$488 = 'GHG emissions calculations'!$F1418) *
                    ('Emission Factors'!$H$5:$H$488 = 'GHG emissions calculations'!$H1418),
                    0),
              MATCH('GHG emissions calculations'!R$6, 'Emission Factors'!$E$5:$R$5, 0)),
        ""),
    "")</f>
        <v/>
      </c>
      <c r="S1418" s="312">
        <f t="shared" si="2"/>
        <v>0</v>
      </c>
      <c r="T1418" s="23"/>
    </row>
    <row r="1419" ht="15.75" customHeight="1" outlineLevel="1">
      <c r="A1419" s="23"/>
      <c r="B1419" s="71"/>
      <c r="C1419" s="71"/>
      <c r="D1419" s="71"/>
      <c r="E1419" s="314"/>
      <c r="F1419" s="311" t="str">
        <f>Lists!V222</f>
        <v>Recycled polypropylene (PP), any process  - Europe</v>
      </c>
      <c r="G1419" s="311">
        <f t="array" ref="G1419">XLOOKUP(1,('Emission Factors'!$E$5:$E$488='GHG emissions calculations'!$F1419)*('Emission Factors'!$H$5:$H$488='GHG emissions calculations'!$H1419),INDEX('Emission Factors'!$E$5:$T$488,0,MATCH('GHG emissions calculations'!G$6,'Emission Factors'!$E$5:$T$5,0)),"",0)</f>
        <v>3</v>
      </c>
      <c r="H1419" s="311" t="s">
        <v>237</v>
      </c>
      <c r="I1419" s="312" t="str">
        <f>IF(
    SUMIFS('Import data'!$L$25:$L$80,
           'Import data'!$J$25:$J$80, F1419,
           'Import data'!$G$25:$G$80, 'GHG emissions calculations'!$H1419,
           'Import data'!$I$25:$I$80,$E$1157) &lt;&gt; 0,
    SUMIFS('Import data'!$L$25:$L$80,
           'Import data'!$J$25:$J$80, F1419,
           'Import data'!$G$25:$G$80, 'GHG emissions calculations'!$H1419,
           'Import data'!$I$25:$I$80,$E$1157),
    ""
)</f>
        <v/>
      </c>
      <c r="J1419" s="311" t="str">
        <f t="array" ref="J1419">IF(
    XLOOKUP(F1419, 'Import data'!$J$26:$J$47, 'Import data'!$M$26:$M$47, "", 0) = "Please add the region-specific supplier emission factor or choose a different region available in the IAEG database.",
    "",
    XLOOKUP(F1419, 'Import data'!$J$26:$J$47, 'Import data'!$M$26:$M$47, "", 0)
)</f>
        <v/>
      </c>
      <c r="K1419" s="311" t="str">
        <f t="array" ref="K1419">IFERROR(
    XLOOKUP(F1419,
            _xlws.FILTER('Supplier Emission'!$G$15:$G$49,
                   ('Supplier Emission'!$D$15:$D$49=H1419) * ('Supplier Emission'!$F$15:$F$49=$E$1157)),
            _xlws.FILTER('Supplier Emission'!$I$15:$I$49,
                   ('Supplier Emission'!$D$15:$D$49=H1419) * ('Supplier Emission'!$F$15:$F$49=$E$1157)),
            ""),
    "")</f>
        <v/>
      </c>
      <c r="L1419" s="311" t="str">
        <f t="array" ref="L1419">IFERROR(
    XLOOKUP(F1419,
            _xlws.FILTER('Supplier Emission'!$G$15:$G$49,
                   ('Supplier Emission'!$D$15:$D$49=H1419) * ('Supplier Emission'!$F$15:$F$49=$E$1157)),
            _xlws.FILTER('Supplier Emission'!$J$15:$J$49,
                   ('Supplier Emission'!$D$15:$D$49=H1419) * ('Supplier Emission'!$F$15:$F$49=$E$1157)),
            ""),
    "")</f>
        <v/>
      </c>
      <c r="M1419" s="311" t="str">
        <f t="array" ref="M1419">IFERROR(
    XLOOKUP(F1419,
            _xlws.FILTER('Supplier Emission'!$G$15:$G$49,
                   ('Supplier Emission'!$D$15:$D$49=H1419) * ('Supplier Emission'!$F$15:$F$49=$E$1157)),
            _xlws.FILTER('Supplier Emission'!$M$15:$M$49,
                   ('Supplier Emission'!$D$15:$D$49=H1419) * ('Supplier Emission'!$F$15:$F$49=$E$1157)),
            ""),
    "")</f>
        <v/>
      </c>
      <c r="N1419" s="311" t="str">
        <f t="array" ref="N1419">IFERROR(
    XLOOKUP(F1419,
            _xlws.FILTER('Supplier Emission'!$G$15:$G$49,
                   ('Supplier Emission'!$D$15:$D$49=H1419) * ('Supplier Emission'!$F$15:$F$49=$E$1157)),
            _xlws.FILTER('Supplier Emission'!$H$15:$H$49,
                   ('Supplier Emission'!$D$15:$D$49=H1419) * ('Supplier Emission'!$F$15:$F$49=$E$1157)),
            ""),
    "")</f>
        <v/>
      </c>
      <c r="O1419" s="311" t="str">
        <f t="array" ref="O1419">XLOOKUP(1,('Emission Factors'!$E$5:$E$488='GHG emissions calculations'!$F1419)*('Emission Factors'!$H$5:$H$488='GHG emissions calculations'!$H1419),INDEX('Emission Factors'!$E$5:$T$488,0,MATCH('GHG emissions calculations'!O$6,'Emission Factors'!$E$5:$T$5,0)),"",0)</f>
        <v>Processed  Production of recycled PP granules from collected and sorted PP waste </v>
      </c>
      <c r="P1419" s="313">
        <f t="array" ref="P1419">IFERROR(
    INDEX('Emission Factors'!$E$5:$P$488,
          MATCH(1,
                ('Emission Factors'!$E$5:$E$488 = 'GHG emissions calculations'!$F1419) *
                ('Emission Factors'!$H$5:$H$488 = 'GHG emissions calculations'!$H1419),
                0),
          MATCH('GHG emissions calculations'!P$6,'Emission Factors'!$E$5:$P$5,0)),
    "")</f>
        <v>0.118977</v>
      </c>
      <c r="Q1419" s="311" t="str">
        <f t="array" ref="Q1419">IFERROR(
    IF(
        INDEX('Emission Factors'!$E$5:$P$488,
              MATCH(1,
                    ('Emission Factors'!$E$5:$E$488 = 'GHG emissions calculations'!$F1419) *
                    ('Emission Factors'!$H$5:$H$488 = 'GHG emissions calculations'!$H1419),
                    0),
              MATCH('GHG emissions calculations'!Q$6, 'Emission Factors'!$E$5:$P$5, 0)) &lt;&gt; "",
        INDEX('Emission Factors'!$E$5:$P$488,
              MATCH(1,
                    ('Emission Factors'!$E$5:$E$488 = 'GHG emissions calculations'!$F1419) *
                    ('Emission Factors'!$H$5:$H$488 = 'GHG emissions calculations'!$H1419),
                    0),
              MATCH('GHG emissions calculations'!Q$6, 'Emission Factors'!$E$5:$P$5, 0)),
        ""),
    "")</f>
        <v>kgCO2e/kg</v>
      </c>
      <c r="R1419" s="311" t="str">
        <f t="array" ref="R1419">IFERROR(
    IF(
        INDEX('Emission Factors'!$E$5:$R$488,
              MATCH(1,
                    ('Emission Factors'!$E$5:$E$488 = 'GHG emissions calculations'!$F1419) *
                    ('Emission Factors'!$H$5:$H$488 = 'GHG emissions calculations'!$H1419),
                    0),
              MATCH('GHG emissions calculations'!R$6, 'Emission Factors'!$E$5:$R$5, 0)) &lt;&gt; "",
        INDEX('Emission Factors'!$E$5:$R$488,
              MATCH(1,
                    ('Emission Factors'!$E$5:$E$488 = 'GHG emissions calculations'!$F1419) *
                    ('Emission Factors'!$H$5:$H$488 = 'GHG emissions calculations'!$H1419),
                    0),
              MATCH('GHG emissions calculations'!R$6, 'Emission Factors'!$E$5:$R$5, 0)),
        ""),
    "")</f>
        <v>Europe</v>
      </c>
      <c r="S1419" s="312">
        <f t="shared" si="2"/>
        <v>0</v>
      </c>
      <c r="T1419" s="23"/>
    </row>
    <row r="1420" ht="15.75" customHeight="1" outlineLevel="1">
      <c r="A1420" s="23"/>
      <c r="B1420" s="71"/>
      <c r="C1420" s="71"/>
      <c r="D1420" s="71"/>
      <c r="E1420" s="314"/>
      <c r="F1420" s="311" t="str">
        <f>Lists!V227</f>
        <v>Recycled polypropylene (PP), any process  - Global or unspecified region</v>
      </c>
      <c r="G1420" s="311" t="str">
        <f t="array" ref="G1420">XLOOKUP(1,('Emission Factors'!$E$5:$E$488='GHG emissions calculations'!$F1420)*('Emission Factors'!$H$5:$H$488='GHG emissions calculations'!$H1420),INDEX('Emission Factors'!$E$5:$T$488,0,MATCH('GHG emissions calculations'!G$6,'Emission Factors'!$E$5:$T$5,0)),"",0)</f>
        <v/>
      </c>
      <c r="H1420" s="311" t="s">
        <v>237</v>
      </c>
      <c r="I1420" s="312" t="str">
        <f>IF(
    SUMIFS('Import data'!$L$25:$L$80,
           'Import data'!$J$25:$J$80, F1420,
           'Import data'!$G$25:$G$80, 'GHG emissions calculations'!$H1420,
           'Import data'!$I$25:$I$80,$E$1157) &lt;&gt; 0,
    SUMIFS('Import data'!$L$25:$L$80,
           'Import data'!$J$25:$J$80, F1420,
           'Import data'!$G$25:$G$80, 'GHG emissions calculations'!$H1420,
           'Import data'!$I$25:$I$80,$E$1157),
    ""
)</f>
        <v/>
      </c>
      <c r="J1420" s="311" t="str">
        <f t="array" ref="J1420">IF(
    XLOOKUP(F1420, 'Import data'!$J$26:$J$47, 'Import data'!$M$26:$M$47, "", 0) = "Please add the region-specific supplier emission factor or choose a different region available in the IAEG database.",
    "",
    XLOOKUP(F1420, 'Import data'!$J$26:$J$47, 'Import data'!$M$26:$M$47, "", 0)
)</f>
        <v/>
      </c>
      <c r="K1420" s="311" t="str">
        <f t="array" ref="K1420">IFERROR(
    XLOOKUP(F1420,
            _xlws.FILTER('Supplier Emission'!$G$15:$G$49,
                   ('Supplier Emission'!$D$15:$D$49=H1420) * ('Supplier Emission'!$F$15:$F$49=$E$1157)),
            _xlws.FILTER('Supplier Emission'!$I$15:$I$49,
                   ('Supplier Emission'!$D$15:$D$49=H1420) * ('Supplier Emission'!$F$15:$F$49=$E$1157)),
            ""),
    "")</f>
        <v/>
      </c>
      <c r="L1420" s="311" t="str">
        <f t="array" ref="L1420">IFERROR(
    XLOOKUP(F1420,
            _xlws.FILTER('Supplier Emission'!$G$15:$G$49,
                   ('Supplier Emission'!$D$15:$D$49=H1420) * ('Supplier Emission'!$F$15:$F$49=$E$1157)),
            _xlws.FILTER('Supplier Emission'!$J$15:$J$49,
                   ('Supplier Emission'!$D$15:$D$49=H1420) * ('Supplier Emission'!$F$15:$F$49=$E$1157)),
            ""),
    "")</f>
        <v/>
      </c>
      <c r="M1420" s="311" t="str">
        <f t="array" ref="M1420">IFERROR(
    XLOOKUP(F1420,
            _xlws.FILTER('Supplier Emission'!$G$15:$G$49,
                   ('Supplier Emission'!$D$15:$D$49=H1420) * ('Supplier Emission'!$F$15:$F$49=$E$1157)),
            _xlws.FILTER('Supplier Emission'!$M$15:$M$49,
                   ('Supplier Emission'!$D$15:$D$49=H1420) * ('Supplier Emission'!$F$15:$F$49=$E$1157)),
            ""),
    "")</f>
        <v/>
      </c>
      <c r="N1420" s="311" t="str">
        <f t="array" ref="N1420">IFERROR(
    XLOOKUP(F1420,
            _xlws.FILTER('Supplier Emission'!$G$15:$G$49,
                   ('Supplier Emission'!$D$15:$D$49=H1420) * ('Supplier Emission'!$F$15:$F$49=$E$1157)),
            _xlws.FILTER('Supplier Emission'!$H$15:$H$49,
                   ('Supplier Emission'!$D$15:$D$49=H1420) * ('Supplier Emission'!$F$15:$F$49=$E$1157)),
            ""),
    "")</f>
        <v/>
      </c>
      <c r="O1420" s="311" t="str">
        <f t="array" ref="O1420">XLOOKUP(1,('Emission Factors'!$E$5:$E$488='GHG emissions calculations'!$F1420)*('Emission Factors'!$H$5:$H$488='GHG emissions calculations'!$H1420),INDEX('Emission Factors'!$E$5:$T$488,0,MATCH('GHG emissions calculations'!O$6,'Emission Factors'!$E$5:$T$5,0)),"",0)</f>
        <v/>
      </c>
      <c r="P1420" s="313" t="str">
        <f t="array" ref="P1420">IFERROR(
    INDEX('Emission Factors'!$E$5:$P$488,
          MATCH(1,
                ('Emission Factors'!$E$5:$E$488 = 'GHG emissions calculations'!$F1420) *
                ('Emission Factors'!$H$5:$H$488 = 'GHG emissions calculations'!$H1420),
                0),
          MATCH('GHG emissions calculations'!P$6,'Emission Factors'!$E$5:$P$5,0)),
    "")</f>
        <v/>
      </c>
      <c r="Q1420" s="311" t="str">
        <f t="array" ref="Q1420">IFERROR(
    IF(
        INDEX('Emission Factors'!$E$5:$P$488,
              MATCH(1,
                    ('Emission Factors'!$E$5:$E$488 = 'GHG emissions calculations'!$F1420) *
                    ('Emission Factors'!$H$5:$H$488 = 'GHG emissions calculations'!$H1420),
                    0),
              MATCH('GHG emissions calculations'!Q$6, 'Emission Factors'!$E$5:$P$5, 0)) &lt;&gt; "",
        INDEX('Emission Factors'!$E$5:$P$488,
              MATCH(1,
                    ('Emission Factors'!$E$5:$E$488 = 'GHG emissions calculations'!$F1420) *
                    ('Emission Factors'!$H$5:$H$488 = 'GHG emissions calculations'!$H1420),
                    0),
              MATCH('GHG emissions calculations'!Q$6, 'Emission Factors'!$E$5:$P$5, 0)),
        ""),
    "")</f>
        <v/>
      </c>
      <c r="R1420" s="311" t="str">
        <f t="array" ref="R1420">IFERROR(
    IF(
        INDEX('Emission Factors'!$E$5:$R$488,
              MATCH(1,
                    ('Emission Factors'!$E$5:$E$488 = 'GHG emissions calculations'!$F1420) *
                    ('Emission Factors'!$H$5:$H$488 = 'GHG emissions calculations'!$H1420),
                    0),
              MATCH('GHG emissions calculations'!R$6, 'Emission Factors'!$E$5:$R$5, 0)) &lt;&gt; "",
        INDEX('Emission Factors'!$E$5:$R$488,
              MATCH(1,
                    ('Emission Factors'!$E$5:$E$488 = 'GHG emissions calculations'!$F1420) *
                    ('Emission Factors'!$H$5:$H$488 = 'GHG emissions calculations'!$H1420),
                    0),
              MATCH('GHG emissions calculations'!R$6, 'Emission Factors'!$E$5:$R$5, 0)),
        ""),
    "")</f>
        <v/>
      </c>
      <c r="S1420" s="312">
        <f t="shared" si="2"/>
        <v>0</v>
      </c>
      <c r="T1420" s="23"/>
    </row>
    <row r="1421" ht="15.75" customHeight="1" outlineLevel="1">
      <c r="A1421" s="23"/>
      <c r="B1421" s="71"/>
      <c r="C1421" s="71"/>
      <c r="D1421" s="71"/>
      <c r="E1421" s="314"/>
      <c r="F1421" s="311" t="str">
        <f>Lists!V226</f>
        <v>Recycled polypropylene (PP), any process  - Middle East</v>
      </c>
      <c r="G1421" s="311" t="str">
        <f t="array" ref="G1421">XLOOKUP(1,('Emission Factors'!$E$5:$E$488='GHG emissions calculations'!$F1421)*('Emission Factors'!$H$5:$H$488='GHG emissions calculations'!$H1421),INDEX('Emission Factors'!$E$5:$T$488,0,MATCH('GHG emissions calculations'!G$6,'Emission Factors'!$E$5:$T$5,0)),"",0)</f>
        <v/>
      </c>
      <c r="H1421" s="311" t="s">
        <v>237</v>
      </c>
      <c r="I1421" s="312" t="str">
        <f>IF(
    SUMIFS('Import data'!$L$25:$L$80,
           'Import data'!$J$25:$J$80, F1421,
           'Import data'!$G$25:$G$80, 'GHG emissions calculations'!$H1421,
           'Import data'!$I$25:$I$80,$E$1157) &lt;&gt; 0,
    SUMIFS('Import data'!$L$25:$L$80,
           'Import data'!$J$25:$J$80, F1421,
           'Import data'!$G$25:$G$80, 'GHG emissions calculations'!$H1421,
           'Import data'!$I$25:$I$80,$E$1157),
    ""
)</f>
        <v/>
      </c>
      <c r="J1421" s="311" t="str">
        <f t="array" ref="J1421">IF(
    XLOOKUP(F1421, 'Import data'!$J$26:$J$47, 'Import data'!$M$26:$M$47, "", 0) = "Please add the region-specific supplier emission factor or choose a different region available in the IAEG database.",
    "",
    XLOOKUP(F1421, 'Import data'!$J$26:$J$47, 'Import data'!$M$26:$M$47, "", 0)
)</f>
        <v/>
      </c>
      <c r="K1421" s="311" t="str">
        <f t="array" ref="K1421">IFERROR(
    XLOOKUP(F1421,
            _xlws.FILTER('Supplier Emission'!$G$15:$G$49,
                   ('Supplier Emission'!$D$15:$D$49=H1421) * ('Supplier Emission'!$F$15:$F$49=$E$1157)),
            _xlws.FILTER('Supplier Emission'!$I$15:$I$49,
                   ('Supplier Emission'!$D$15:$D$49=H1421) * ('Supplier Emission'!$F$15:$F$49=$E$1157)),
            ""),
    "")</f>
        <v/>
      </c>
      <c r="L1421" s="311" t="str">
        <f t="array" ref="L1421">IFERROR(
    XLOOKUP(F1421,
            _xlws.FILTER('Supplier Emission'!$G$15:$G$49,
                   ('Supplier Emission'!$D$15:$D$49=H1421) * ('Supplier Emission'!$F$15:$F$49=$E$1157)),
            _xlws.FILTER('Supplier Emission'!$J$15:$J$49,
                   ('Supplier Emission'!$D$15:$D$49=H1421) * ('Supplier Emission'!$F$15:$F$49=$E$1157)),
            ""),
    "")</f>
        <v/>
      </c>
      <c r="M1421" s="311" t="str">
        <f t="array" ref="M1421">IFERROR(
    XLOOKUP(F1421,
            _xlws.FILTER('Supplier Emission'!$G$15:$G$49,
                   ('Supplier Emission'!$D$15:$D$49=H1421) * ('Supplier Emission'!$F$15:$F$49=$E$1157)),
            _xlws.FILTER('Supplier Emission'!$M$15:$M$49,
                   ('Supplier Emission'!$D$15:$D$49=H1421) * ('Supplier Emission'!$F$15:$F$49=$E$1157)),
            ""),
    "")</f>
        <v/>
      </c>
      <c r="N1421" s="311" t="str">
        <f t="array" ref="N1421">IFERROR(
    XLOOKUP(F1421,
            _xlws.FILTER('Supplier Emission'!$G$15:$G$49,
                   ('Supplier Emission'!$D$15:$D$49=H1421) * ('Supplier Emission'!$F$15:$F$49=$E$1157)),
            _xlws.FILTER('Supplier Emission'!$H$15:$H$49,
                   ('Supplier Emission'!$D$15:$D$49=H1421) * ('Supplier Emission'!$F$15:$F$49=$E$1157)),
            ""),
    "")</f>
        <v/>
      </c>
      <c r="O1421" s="311" t="str">
        <f t="array" ref="O1421">XLOOKUP(1,('Emission Factors'!$E$5:$E$488='GHG emissions calculations'!$F1421)*('Emission Factors'!$H$5:$H$488='GHG emissions calculations'!$H1421),INDEX('Emission Factors'!$E$5:$T$488,0,MATCH('GHG emissions calculations'!O$6,'Emission Factors'!$E$5:$T$5,0)),"",0)</f>
        <v/>
      </c>
      <c r="P1421" s="313" t="str">
        <f t="array" ref="P1421">IFERROR(
    INDEX('Emission Factors'!$E$5:$P$488,
          MATCH(1,
                ('Emission Factors'!$E$5:$E$488 = 'GHG emissions calculations'!$F1421) *
                ('Emission Factors'!$H$5:$H$488 = 'GHG emissions calculations'!$H1421),
                0),
          MATCH('GHG emissions calculations'!P$6,'Emission Factors'!$E$5:$P$5,0)),
    "")</f>
        <v/>
      </c>
      <c r="Q1421" s="311" t="str">
        <f t="array" ref="Q1421">IFERROR(
    IF(
        INDEX('Emission Factors'!$E$5:$P$488,
              MATCH(1,
                    ('Emission Factors'!$E$5:$E$488 = 'GHG emissions calculations'!$F1421) *
                    ('Emission Factors'!$H$5:$H$488 = 'GHG emissions calculations'!$H1421),
                    0),
              MATCH('GHG emissions calculations'!Q$6, 'Emission Factors'!$E$5:$P$5, 0)) &lt;&gt; "",
        INDEX('Emission Factors'!$E$5:$P$488,
              MATCH(1,
                    ('Emission Factors'!$E$5:$E$488 = 'GHG emissions calculations'!$F1421) *
                    ('Emission Factors'!$H$5:$H$488 = 'GHG emissions calculations'!$H1421),
                    0),
              MATCH('GHG emissions calculations'!Q$6, 'Emission Factors'!$E$5:$P$5, 0)),
        ""),
    "")</f>
        <v/>
      </c>
      <c r="R1421" s="311" t="str">
        <f t="array" ref="R1421">IFERROR(
    IF(
        INDEX('Emission Factors'!$E$5:$R$488,
              MATCH(1,
                    ('Emission Factors'!$E$5:$E$488 = 'GHG emissions calculations'!$F1421) *
                    ('Emission Factors'!$H$5:$H$488 = 'GHG emissions calculations'!$H1421),
                    0),
              MATCH('GHG emissions calculations'!R$6, 'Emission Factors'!$E$5:$R$5, 0)) &lt;&gt; "",
        INDEX('Emission Factors'!$E$5:$R$488,
              MATCH(1,
                    ('Emission Factors'!$E$5:$E$488 = 'GHG emissions calculations'!$F1421) *
                    ('Emission Factors'!$H$5:$H$488 = 'GHG emissions calculations'!$H1421),
                    0),
              MATCH('GHG emissions calculations'!R$6, 'Emission Factors'!$E$5:$R$5, 0)),
        ""),
    "")</f>
        <v/>
      </c>
      <c r="S1421" s="312">
        <f t="shared" si="2"/>
        <v>0</v>
      </c>
      <c r="T1421" s="23"/>
    </row>
    <row r="1422" ht="15.75" customHeight="1" outlineLevel="1">
      <c r="A1422" s="23"/>
      <c r="B1422" s="71"/>
      <c r="C1422" s="71"/>
      <c r="D1422" s="71"/>
      <c r="E1422" s="314"/>
      <c r="F1422" s="311" t="str">
        <f>Lists!V225</f>
        <v>Recycled polypropylene (PP), any process  - Oceania</v>
      </c>
      <c r="G1422" s="311" t="str">
        <f t="array" ref="G1422">XLOOKUP(1,('Emission Factors'!$E$5:$E$488='GHG emissions calculations'!$F1422)*('Emission Factors'!$H$5:$H$488='GHG emissions calculations'!$H1422),INDEX('Emission Factors'!$E$5:$T$488,0,MATCH('GHG emissions calculations'!G$6,'Emission Factors'!$E$5:$T$5,0)),"",0)</f>
        <v/>
      </c>
      <c r="H1422" s="311" t="s">
        <v>237</v>
      </c>
      <c r="I1422" s="312" t="str">
        <f>IF(
    SUMIFS('Import data'!$L$25:$L$80,
           'Import data'!$J$25:$J$80, F1422,
           'Import data'!$G$25:$G$80, 'GHG emissions calculations'!$H1422,
           'Import data'!$I$25:$I$80,$E$1157) &lt;&gt; 0,
    SUMIFS('Import data'!$L$25:$L$80,
           'Import data'!$J$25:$J$80, F1422,
           'Import data'!$G$25:$G$80, 'GHG emissions calculations'!$H1422,
           'Import data'!$I$25:$I$80,$E$1157),
    ""
)</f>
        <v/>
      </c>
      <c r="J1422" s="311" t="str">
        <f t="array" ref="J1422">IF(
    XLOOKUP(F1422, 'Import data'!$J$26:$J$47, 'Import data'!$M$26:$M$47, "", 0) = "Please add the region-specific supplier emission factor or choose a different region available in the IAEG database.",
    "",
    XLOOKUP(F1422, 'Import data'!$J$26:$J$47, 'Import data'!$M$26:$M$47, "", 0)
)</f>
        <v/>
      </c>
      <c r="K1422" s="311" t="str">
        <f t="array" ref="K1422">IFERROR(
    XLOOKUP(F1422,
            _xlws.FILTER('Supplier Emission'!$G$15:$G$49,
                   ('Supplier Emission'!$D$15:$D$49=H1422) * ('Supplier Emission'!$F$15:$F$49=$E$1157)),
            _xlws.FILTER('Supplier Emission'!$I$15:$I$49,
                   ('Supplier Emission'!$D$15:$D$49=H1422) * ('Supplier Emission'!$F$15:$F$49=$E$1157)),
            ""),
    "")</f>
        <v/>
      </c>
      <c r="L1422" s="311" t="str">
        <f t="array" ref="L1422">IFERROR(
    XLOOKUP(F1422,
            _xlws.FILTER('Supplier Emission'!$G$15:$G$49,
                   ('Supplier Emission'!$D$15:$D$49=H1422) * ('Supplier Emission'!$F$15:$F$49=$E$1157)),
            _xlws.FILTER('Supplier Emission'!$J$15:$J$49,
                   ('Supplier Emission'!$D$15:$D$49=H1422) * ('Supplier Emission'!$F$15:$F$49=$E$1157)),
            ""),
    "")</f>
        <v/>
      </c>
      <c r="M1422" s="311" t="str">
        <f t="array" ref="M1422">IFERROR(
    XLOOKUP(F1422,
            _xlws.FILTER('Supplier Emission'!$G$15:$G$49,
                   ('Supplier Emission'!$D$15:$D$49=H1422) * ('Supplier Emission'!$F$15:$F$49=$E$1157)),
            _xlws.FILTER('Supplier Emission'!$M$15:$M$49,
                   ('Supplier Emission'!$D$15:$D$49=H1422) * ('Supplier Emission'!$F$15:$F$49=$E$1157)),
            ""),
    "")</f>
        <v/>
      </c>
      <c r="N1422" s="311" t="str">
        <f t="array" ref="N1422">IFERROR(
    XLOOKUP(F1422,
            _xlws.FILTER('Supplier Emission'!$G$15:$G$49,
                   ('Supplier Emission'!$D$15:$D$49=H1422) * ('Supplier Emission'!$F$15:$F$49=$E$1157)),
            _xlws.FILTER('Supplier Emission'!$H$15:$H$49,
                   ('Supplier Emission'!$D$15:$D$49=H1422) * ('Supplier Emission'!$F$15:$F$49=$E$1157)),
            ""),
    "")</f>
        <v/>
      </c>
      <c r="O1422" s="311" t="str">
        <f t="array" ref="O1422">XLOOKUP(1,('Emission Factors'!$E$5:$E$488='GHG emissions calculations'!$F1422)*('Emission Factors'!$H$5:$H$488='GHG emissions calculations'!$H1422),INDEX('Emission Factors'!$E$5:$T$488,0,MATCH('GHG emissions calculations'!O$6,'Emission Factors'!$E$5:$T$5,0)),"",0)</f>
        <v/>
      </c>
      <c r="P1422" s="313" t="str">
        <f t="array" ref="P1422">IFERROR(
    INDEX('Emission Factors'!$E$5:$P$488,
          MATCH(1,
                ('Emission Factors'!$E$5:$E$488 = 'GHG emissions calculations'!$F1422) *
                ('Emission Factors'!$H$5:$H$488 = 'GHG emissions calculations'!$H1422),
                0),
          MATCH('GHG emissions calculations'!P$6,'Emission Factors'!$E$5:$P$5,0)),
    "")</f>
        <v/>
      </c>
      <c r="Q1422" s="311" t="str">
        <f t="array" ref="Q1422">IFERROR(
    IF(
        INDEX('Emission Factors'!$E$5:$P$488,
              MATCH(1,
                    ('Emission Factors'!$E$5:$E$488 = 'GHG emissions calculations'!$F1422) *
                    ('Emission Factors'!$H$5:$H$488 = 'GHG emissions calculations'!$H1422),
                    0),
              MATCH('GHG emissions calculations'!Q$6, 'Emission Factors'!$E$5:$P$5, 0)) &lt;&gt; "",
        INDEX('Emission Factors'!$E$5:$P$488,
              MATCH(1,
                    ('Emission Factors'!$E$5:$E$488 = 'GHG emissions calculations'!$F1422) *
                    ('Emission Factors'!$H$5:$H$488 = 'GHG emissions calculations'!$H1422),
                    0),
              MATCH('GHG emissions calculations'!Q$6, 'Emission Factors'!$E$5:$P$5, 0)),
        ""),
    "")</f>
        <v/>
      </c>
      <c r="R1422" s="311" t="str">
        <f t="array" ref="R1422">IFERROR(
    IF(
        INDEX('Emission Factors'!$E$5:$R$488,
              MATCH(1,
                    ('Emission Factors'!$E$5:$E$488 = 'GHG emissions calculations'!$F1422) *
                    ('Emission Factors'!$H$5:$H$488 = 'GHG emissions calculations'!$H1422),
                    0),
              MATCH('GHG emissions calculations'!R$6, 'Emission Factors'!$E$5:$R$5, 0)) &lt;&gt; "",
        INDEX('Emission Factors'!$E$5:$R$488,
              MATCH(1,
                    ('Emission Factors'!$E$5:$E$488 = 'GHG emissions calculations'!$F1422) *
                    ('Emission Factors'!$H$5:$H$488 = 'GHG emissions calculations'!$H1422),
                    0),
              MATCH('GHG emissions calculations'!R$6, 'Emission Factors'!$E$5:$R$5, 0)),
        ""),
    "")</f>
        <v/>
      </c>
      <c r="S1422" s="312">
        <f t="shared" si="2"/>
        <v>0</v>
      </c>
      <c r="T1422" s="23"/>
    </row>
    <row r="1423" ht="15.75" customHeight="1" outlineLevel="1">
      <c r="A1423" s="23"/>
      <c r="B1423" s="71"/>
      <c r="C1423" s="71"/>
      <c r="D1423" s="71"/>
      <c r="E1423" s="314"/>
      <c r="F1423" s="311" t="str">
        <f>Lists!V230</f>
        <v>Recycled polyvinylchloride (PVC), any process  - Africa</v>
      </c>
      <c r="G1423" s="311" t="str">
        <f t="array" ref="G1423">XLOOKUP(1,('Emission Factors'!$E$5:$E$488='GHG emissions calculations'!$F1423)*('Emission Factors'!$H$5:$H$488='GHG emissions calculations'!$H1423),INDEX('Emission Factors'!$E$5:$T$488,0,MATCH('GHG emissions calculations'!G$6,'Emission Factors'!$E$5:$T$5,0)),"",0)</f>
        <v/>
      </c>
      <c r="H1423" s="311" t="s">
        <v>237</v>
      </c>
      <c r="I1423" s="312" t="str">
        <f>IF(
    SUMIFS('Import data'!$L$25:$L$80,
           'Import data'!$J$25:$J$80, F1423,
           'Import data'!$G$25:$G$80, 'GHG emissions calculations'!$H1423,
           'Import data'!$I$25:$I$80,$E$1157) &lt;&gt; 0,
    SUMIFS('Import data'!$L$25:$L$80,
           'Import data'!$J$25:$J$80, F1423,
           'Import data'!$G$25:$G$80, 'GHG emissions calculations'!$H1423,
           'Import data'!$I$25:$I$80,$E$1157),
    ""
)</f>
        <v/>
      </c>
      <c r="J1423" s="311" t="str">
        <f t="array" ref="J1423">IF(
    XLOOKUP(F1423, 'Import data'!$J$26:$J$47, 'Import data'!$M$26:$M$47, "", 0) = "Please add the region-specific supplier emission factor or choose a different region available in the IAEG database.",
    "",
    XLOOKUP(F1423, 'Import data'!$J$26:$J$47, 'Import data'!$M$26:$M$47, "", 0)
)</f>
        <v/>
      </c>
      <c r="K1423" s="311" t="str">
        <f t="array" ref="K1423">IFERROR(
    XLOOKUP(F1423,
            _xlws.FILTER('Supplier Emission'!$G$15:$G$49,
                   ('Supplier Emission'!$D$15:$D$49=H1423) * ('Supplier Emission'!$F$15:$F$49=$E$1157)),
            _xlws.FILTER('Supplier Emission'!$I$15:$I$49,
                   ('Supplier Emission'!$D$15:$D$49=H1423) * ('Supplier Emission'!$F$15:$F$49=$E$1157)),
            ""),
    "")</f>
        <v/>
      </c>
      <c r="L1423" s="311" t="str">
        <f t="array" ref="L1423">IFERROR(
    XLOOKUP(F1423,
            _xlws.FILTER('Supplier Emission'!$G$15:$G$49,
                   ('Supplier Emission'!$D$15:$D$49=H1423) * ('Supplier Emission'!$F$15:$F$49=$E$1157)),
            _xlws.FILTER('Supplier Emission'!$J$15:$J$49,
                   ('Supplier Emission'!$D$15:$D$49=H1423) * ('Supplier Emission'!$F$15:$F$49=$E$1157)),
            ""),
    "")</f>
        <v/>
      </c>
      <c r="M1423" s="311" t="str">
        <f t="array" ref="M1423">IFERROR(
    XLOOKUP(F1423,
            _xlws.FILTER('Supplier Emission'!$G$15:$G$49,
                   ('Supplier Emission'!$D$15:$D$49=H1423) * ('Supplier Emission'!$F$15:$F$49=$E$1157)),
            _xlws.FILTER('Supplier Emission'!$M$15:$M$49,
                   ('Supplier Emission'!$D$15:$D$49=H1423) * ('Supplier Emission'!$F$15:$F$49=$E$1157)),
            ""),
    "")</f>
        <v/>
      </c>
      <c r="N1423" s="311" t="str">
        <f t="array" ref="N1423">IFERROR(
    XLOOKUP(F1423,
            _xlws.FILTER('Supplier Emission'!$G$15:$G$49,
                   ('Supplier Emission'!$D$15:$D$49=H1423) * ('Supplier Emission'!$F$15:$F$49=$E$1157)),
            _xlws.FILTER('Supplier Emission'!$H$15:$H$49,
                   ('Supplier Emission'!$D$15:$D$49=H1423) * ('Supplier Emission'!$F$15:$F$49=$E$1157)),
            ""),
    "")</f>
        <v/>
      </c>
      <c r="O1423" s="311" t="str">
        <f t="array" ref="O1423">XLOOKUP(1,('Emission Factors'!$E$5:$E$488='GHG emissions calculations'!$F1423)*('Emission Factors'!$H$5:$H$488='GHG emissions calculations'!$H1423),INDEX('Emission Factors'!$E$5:$T$488,0,MATCH('GHG emissions calculations'!O$6,'Emission Factors'!$E$5:$T$5,0)),"",0)</f>
        <v/>
      </c>
      <c r="P1423" s="313" t="str">
        <f t="array" ref="P1423">IFERROR(
    INDEX('Emission Factors'!$E$5:$P$488,
          MATCH(1,
                ('Emission Factors'!$E$5:$E$488 = 'GHG emissions calculations'!$F1423) *
                ('Emission Factors'!$H$5:$H$488 = 'GHG emissions calculations'!$H1423),
                0),
          MATCH('GHG emissions calculations'!P$6,'Emission Factors'!$E$5:$P$5,0)),
    "")</f>
        <v/>
      </c>
      <c r="Q1423" s="311" t="str">
        <f t="array" ref="Q1423">IFERROR(
    IF(
        INDEX('Emission Factors'!$E$5:$P$488,
              MATCH(1,
                    ('Emission Factors'!$E$5:$E$488 = 'GHG emissions calculations'!$F1423) *
                    ('Emission Factors'!$H$5:$H$488 = 'GHG emissions calculations'!$H1423),
                    0),
              MATCH('GHG emissions calculations'!Q$6, 'Emission Factors'!$E$5:$P$5, 0)) &lt;&gt; "",
        INDEX('Emission Factors'!$E$5:$P$488,
              MATCH(1,
                    ('Emission Factors'!$E$5:$E$488 = 'GHG emissions calculations'!$F1423) *
                    ('Emission Factors'!$H$5:$H$488 = 'GHG emissions calculations'!$H1423),
                    0),
              MATCH('GHG emissions calculations'!Q$6, 'Emission Factors'!$E$5:$P$5, 0)),
        ""),
    "")</f>
        <v/>
      </c>
      <c r="R1423" s="311" t="str">
        <f t="array" ref="R1423">IFERROR(
    IF(
        INDEX('Emission Factors'!$E$5:$R$488,
              MATCH(1,
                    ('Emission Factors'!$E$5:$E$488 = 'GHG emissions calculations'!$F1423) *
                    ('Emission Factors'!$H$5:$H$488 = 'GHG emissions calculations'!$H1423),
                    0),
              MATCH('GHG emissions calculations'!R$6, 'Emission Factors'!$E$5:$R$5, 0)) &lt;&gt; "",
        INDEX('Emission Factors'!$E$5:$R$488,
              MATCH(1,
                    ('Emission Factors'!$E$5:$E$488 = 'GHG emissions calculations'!$F1423) *
                    ('Emission Factors'!$H$5:$H$488 = 'GHG emissions calculations'!$H1423),
                    0),
              MATCH('GHG emissions calculations'!R$6, 'Emission Factors'!$E$5:$R$5, 0)),
        ""),
    "")</f>
        <v/>
      </c>
      <c r="S1423" s="312">
        <f t="shared" si="2"/>
        <v>0</v>
      </c>
      <c r="T1423" s="23"/>
    </row>
    <row r="1424" ht="15.75" customHeight="1" outlineLevel="1">
      <c r="A1424" s="23"/>
      <c r="B1424" s="71"/>
      <c r="C1424" s="71"/>
      <c r="D1424" s="71"/>
      <c r="E1424" s="314"/>
      <c r="F1424" s="311" t="str">
        <f>Lists!V228</f>
        <v>Recycled polyvinylchloride (PVC), any process  - America</v>
      </c>
      <c r="G1424" s="311" t="str">
        <f t="array" ref="G1424">XLOOKUP(1,('Emission Factors'!$E$5:$E$488='GHG emissions calculations'!$F1424)*('Emission Factors'!$H$5:$H$488='GHG emissions calculations'!$H1424),INDEX('Emission Factors'!$E$5:$T$488,0,MATCH('GHG emissions calculations'!G$6,'Emission Factors'!$E$5:$T$5,0)),"",0)</f>
        <v/>
      </c>
      <c r="H1424" s="311" t="s">
        <v>237</v>
      </c>
      <c r="I1424" s="312" t="str">
        <f>IF(
    SUMIFS('Import data'!$L$25:$L$80,
           'Import data'!$J$25:$J$80, F1424,
           'Import data'!$G$25:$G$80, 'GHG emissions calculations'!$H1424,
           'Import data'!$I$25:$I$80,$E$1157) &lt;&gt; 0,
    SUMIFS('Import data'!$L$25:$L$80,
           'Import data'!$J$25:$J$80, F1424,
           'Import data'!$G$25:$G$80, 'GHG emissions calculations'!$H1424,
           'Import data'!$I$25:$I$80,$E$1157),
    ""
)</f>
        <v/>
      </c>
      <c r="J1424" s="311" t="str">
        <f t="array" ref="J1424">IF(
    XLOOKUP(F1424, 'Import data'!$J$26:$J$47, 'Import data'!$M$26:$M$47, "", 0) = "Please add the region-specific supplier emission factor or choose a different region available in the IAEG database.",
    "",
    XLOOKUP(F1424, 'Import data'!$J$26:$J$47, 'Import data'!$M$26:$M$47, "", 0)
)</f>
        <v/>
      </c>
      <c r="K1424" s="311" t="str">
        <f t="array" ref="K1424">IFERROR(
    XLOOKUP(F1424,
            _xlws.FILTER('Supplier Emission'!$G$15:$G$49,
                   ('Supplier Emission'!$D$15:$D$49=H1424) * ('Supplier Emission'!$F$15:$F$49=$E$1157)),
            _xlws.FILTER('Supplier Emission'!$I$15:$I$49,
                   ('Supplier Emission'!$D$15:$D$49=H1424) * ('Supplier Emission'!$F$15:$F$49=$E$1157)),
            ""),
    "")</f>
        <v/>
      </c>
      <c r="L1424" s="311" t="str">
        <f t="array" ref="L1424">IFERROR(
    XLOOKUP(F1424,
            _xlws.FILTER('Supplier Emission'!$G$15:$G$49,
                   ('Supplier Emission'!$D$15:$D$49=H1424) * ('Supplier Emission'!$F$15:$F$49=$E$1157)),
            _xlws.FILTER('Supplier Emission'!$J$15:$J$49,
                   ('Supplier Emission'!$D$15:$D$49=H1424) * ('Supplier Emission'!$F$15:$F$49=$E$1157)),
            ""),
    "")</f>
        <v/>
      </c>
      <c r="M1424" s="311" t="str">
        <f t="array" ref="M1424">IFERROR(
    XLOOKUP(F1424,
            _xlws.FILTER('Supplier Emission'!$G$15:$G$49,
                   ('Supplier Emission'!$D$15:$D$49=H1424) * ('Supplier Emission'!$F$15:$F$49=$E$1157)),
            _xlws.FILTER('Supplier Emission'!$M$15:$M$49,
                   ('Supplier Emission'!$D$15:$D$49=H1424) * ('Supplier Emission'!$F$15:$F$49=$E$1157)),
            ""),
    "")</f>
        <v/>
      </c>
      <c r="N1424" s="311" t="str">
        <f t="array" ref="N1424">IFERROR(
    XLOOKUP(F1424,
            _xlws.FILTER('Supplier Emission'!$G$15:$G$49,
                   ('Supplier Emission'!$D$15:$D$49=H1424) * ('Supplier Emission'!$F$15:$F$49=$E$1157)),
            _xlws.FILTER('Supplier Emission'!$H$15:$H$49,
                   ('Supplier Emission'!$D$15:$D$49=H1424) * ('Supplier Emission'!$F$15:$F$49=$E$1157)),
            ""),
    "")</f>
        <v/>
      </c>
      <c r="O1424" s="311" t="str">
        <f t="array" ref="O1424">XLOOKUP(1,('Emission Factors'!$E$5:$E$488='GHG emissions calculations'!$F1424)*('Emission Factors'!$H$5:$H$488='GHG emissions calculations'!$H1424),INDEX('Emission Factors'!$E$5:$T$488,0,MATCH('GHG emissions calculations'!O$6,'Emission Factors'!$E$5:$T$5,0)),"",0)</f>
        <v/>
      </c>
      <c r="P1424" s="313" t="str">
        <f t="array" ref="P1424">IFERROR(
    INDEX('Emission Factors'!$E$5:$P$488,
          MATCH(1,
                ('Emission Factors'!$E$5:$E$488 = 'GHG emissions calculations'!$F1424) *
                ('Emission Factors'!$H$5:$H$488 = 'GHG emissions calculations'!$H1424),
                0),
          MATCH('GHG emissions calculations'!P$6,'Emission Factors'!$E$5:$P$5,0)),
    "")</f>
        <v/>
      </c>
      <c r="Q1424" s="311" t="str">
        <f t="array" ref="Q1424">IFERROR(
    IF(
        INDEX('Emission Factors'!$E$5:$P$488,
              MATCH(1,
                    ('Emission Factors'!$E$5:$E$488 = 'GHG emissions calculations'!$F1424) *
                    ('Emission Factors'!$H$5:$H$488 = 'GHG emissions calculations'!$H1424),
                    0),
              MATCH('GHG emissions calculations'!Q$6, 'Emission Factors'!$E$5:$P$5, 0)) &lt;&gt; "",
        INDEX('Emission Factors'!$E$5:$P$488,
              MATCH(1,
                    ('Emission Factors'!$E$5:$E$488 = 'GHG emissions calculations'!$F1424) *
                    ('Emission Factors'!$H$5:$H$488 = 'GHG emissions calculations'!$H1424),
                    0),
              MATCH('GHG emissions calculations'!Q$6, 'Emission Factors'!$E$5:$P$5, 0)),
        ""),
    "")</f>
        <v/>
      </c>
      <c r="R1424" s="311" t="str">
        <f t="array" ref="R1424">IFERROR(
    IF(
        INDEX('Emission Factors'!$E$5:$R$488,
              MATCH(1,
                    ('Emission Factors'!$E$5:$E$488 = 'GHG emissions calculations'!$F1424) *
                    ('Emission Factors'!$H$5:$H$488 = 'GHG emissions calculations'!$H1424),
                    0),
              MATCH('GHG emissions calculations'!R$6, 'Emission Factors'!$E$5:$R$5, 0)) &lt;&gt; "",
        INDEX('Emission Factors'!$E$5:$R$488,
              MATCH(1,
                    ('Emission Factors'!$E$5:$E$488 = 'GHG emissions calculations'!$F1424) *
                    ('Emission Factors'!$H$5:$H$488 = 'GHG emissions calculations'!$H1424),
                    0),
              MATCH('GHG emissions calculations'!R$6, 'Emission Factors'!$E$5:$R$5, 0)),
        ""),
    "")</f>
        <v/>
      </c>
      <c r="S1424" s="312">
        <f t="shared" si="2"/>
        <v>0</v>
      </c>
      <c r="T1424" s="23"/>
    </row>
    <row r="1425" ht="15.75" customHeight="1" outlineLevel="1">
      <c r="A1425" s="23"/>
      <c r="B1425" s="71"/>
      <c r="C1425" s="71"/>
      <c r="D1425" s="71"/>
      <c r="E1425" s="314"/>
      <c r="F1425" s="311" t="str">
        <f>Lists!V231</f>
        <v>Recycled polyvinylchloride (PVC), any process  - Asia</v>
      </c>
      <c r="G1425" s="311" t="str">
        <f t="array" ref="G1425">XLOOKUP(1,('Emission Factors'!$E$5:$E$488='GHG emissions calculations'!$F1425)*('Emission Factors'!$H$5:$H$488='GHG emissions calculations'!$H1425),INDEX('Emission Factors'!$E$5:$T$488,0,MATCH('GHG emissions calculations'!G$6,'Emission Factors'!$E$5:$T$5,0)),"",0)</f>
        <v/>
      </c>
      <c r="H1425" s="311" t="s">
        <v>237</v>
      </c>
      <c r="I1425" s="312" t="str">
        <f>IF(
    SUMIFS('Import data'!$L$25:$L$80,
           'Import data'!$J$25:$J$80, F1425,
           'Import data'!$G$25:$G$80, 'GHG emissions calculations'!$H1425,
           'Import data'!$I$25:$I$80,$E$1157) &lt;&gt; 0,
    SUMIFS('Import data'!$L$25:$L$80,
           'Import data'!$J$25:$J$80, F1425,
           'Import data'!$G$25:$G$80, 'GHG emissions calculations'!$H1425,
           'Import data'!$I$25:$I$80,$E$1157),
    ""
)</f>
        <v/>
      </c>
      <c r="J1425" s="311" t="str">
        <f t="array" ref="J1425">IF(
    XLOOKUP(F1425, 'Import data'!$J$26:$J$47, 'Import data'!$M$26:$M$47, "", 0) = "Please add the region-specific supplier emission factor or choose a different region available in the IAEG database.",
    "",
    XLOOKUP(F1425, 'Import data'!$J$26:$J$47, 'Import data'!$M$26:$M$47, "", 0)
)</f>
        <v/>
      </c>
      <c r="K1425" s="311" t="str">
        <f t="array" ref="K1425">IFERROR(
    XLOOKUP(F1425,
            _xlws.FILTER('Supplier Emission'!$G$15:$G$49,
                   ('Supplier Emission'!$D$15:$D$49=H1425) * ('Supplier Emission'!$F$15:$F$49=$E$1157)),
            _xlws.FILTER('Supplier Emission'!$I$15:$I$49,
                   ('Supplier Emission'!$D$15:$D$49=H1425) * ('Supplier Emission'!$F$15:$F$49=$E$1157)),
            ""),
    "")</f>
        <v/>
      </c>
      <c r="L1425" s="311" t="str">
        <f t="array" ref="L1425">IFERROR(
    XLOOKUP(F1425,
            _xlws.FILTER('Supplier Emission'!$G$15:$G$49,
                   ('Supplier Emission'!$D$15:$D$49=H1425) * ('Supplier Emission'!$F$15:$F$49=$E$1157)),
            _xlws.FILTER('Supplier Emission'!$J$15:$J$49,
                   ('Supplier Emission'!$D$15:$D$49=H1425) * ('Supplier Emission'!$F$15:$F$49=$E$1157)),
            ""),
    "")</f>
        <v/>
      </c>
      <c r="M1425" s="311" t="str">
        <f t="array" ref="M1425">IFERROR(
    XLOOKUP(F1425,
            _xlws.FILTER('Supplier Emission'!$G$15:$G$49,
                   ('Supplier Emission'!$D$15:$D$49=H1425) * ('Supplier Emission'!$F$15:$F$49=$E$1157)),
            _xlws.FILTER('Supplier Emission'!$M$15:$M$49,
                   ('Supplier Emission'!$D$15:$D$49=H1425) * ('Supplier Emission'!$F$15:$F$49=$E$1157)),
            ""),
    "")</f>
        <v/>
      </c>
      <c r="N1425" s="311" t="str">
        <f t="array" ref="N1425">IFERROR(
    XLOOKUP(F1425,
            _xlws.FILTER('Supplier Emission'!$G$15:$G$49,
                   ('Supplier Emission'!$D$15:$D$49=H1425) * ('Supplier Emission'!$F$15:$F$49=$E$1157)),
            _xlws.FILTER('Supplier Emission'!$H$15:$H$49,
                   ('Supplier Emission'!$D$15:$D$49=H1425) * ('Supplier Emission'!$F$15:$F$49=$E$1157)),
            ""),
    "")</f>
        <v/>
      </c>
      <c r="O1425" s="311" t="str">
        <f t="array" ref="O1425">XLOOKUP(1,('Emission Factors'!$E$5:$E$488='GHG emissions calculations'!$F1425)*('Emission Factors'!$H$5:$H$488='GHG emissions calculations'!$H1425),INDEX('Emission Factors'!$E$5:$T$488,0,MATCH('GHG emissions calculations'!O$6,'Emission Factors'!$E$5:$T$5,0)),"",0)</f>
        <v/>
      </c>
      <c r="P1425" s="313" t="str">
        <f t="array" ref="P1425">IFERROR(
    INDEX('Emission Factors'!$E$5:$P$488,
          MATCH(1,
                ('Emission Factors'!$E$5:$E$488 = 'GHG emissions calculations'!$F1425) *
                ('Emission Factors'!$H$5:$H$488 = 'GHG emissions calculations'!$H1425),
                0),
          MATCH('GHG emissions calculations'!P$6,'Emission Factors'!$E$5:$P$5,0)),
    "")</f>
        <v/>
      </c>
      <c r="Q1425" s="311" t="str">
        <f t="array" ref="Q1425">IFERROR(
    IF(
        INDEX('Emission Factors'!$E$5:$P$488,
              MATCH(1,
                    ('Emission Factors'!$E$5:$E$488 = 'GHG emissions calculations'!$F1425) *
                    ('Emission Factors'!$H$5:$H$488 = 'GHG emissions calculations'!$H1425),
                    0),
              MATCH('GHG emissions calculations'!Q$6, 'Emission Factors'!$E$5:$P$5, 0)) &lt;&gt; "",
        INDEX('Emission Factors'!$E$5:$P$488,
              MATCH(1,
                    ('Emission Factors'!$E$5:$E$488 = 'GHG emissions calculations'!$F1425) *
                    ('Emission Factors'!$H$5:$H$488 = 'GHG emissions calculations'!$H1425),
                    0),
              MATCH('GHG emissions calculations'!Q$6, 'Emission Factors'!$E$5:$P$5, 0)),
        ""),
    "")</f>
        <v/>
      </c>
      <c r="R1425" s="311" t="str">
        <f t="array" ref="R1425">IFERROR(
    IF(
        INDEX('Emission Factors'!$E$5:$R$488,
              MATCH(1,
                    ('Emission Factors'!$E$5:$E$488 = 'GHG emissions calculations'!$F1425) *
                    ('Emission Factors'!$H$5:$H$488 = 'GHG emissions calculations'!$H1425),
                    0),
              MATCH('GHG emissions calculations'!R$6, 'Emission Factors'!$E$5:$R$5, 0)) &lt;&gt; "",
        INDEX('Emission Factors'!$E$5:$R$488,
              MATCH(1,
                    ('Emission Factors'!$E$5:$E$488 = 'GHG emissions calculations'!$F1425) *
                    ('Emission Factors'!$H$5:$H$488 = 'GHG emissions calculations'!$H1425),
                    0),
              MATCH('GHG emissions calculations'!R$6, 'Emission Factors'!$E$5:$R$5, 0)),
        ""),
    "")</f>
        <v/>
      </c>
      <c r="S1425" s="312">
        <f t="shared" si="2"/>
        <v>0</v>
      </c>
      <c r="T1425" s="23"/>
    </row>
    <row r="1426" ht="15.75" customHeight="1" outlineLevel="1">
      <c r="A1426" s="23"/>
      <c r="B1426" s="71"/>
      <c r="C1426" s="71"/>
      <c r="D1426" s="71"/>
      <c r="E1426" s="314"/>
      <c r="F1426" s="311" t="str">
        <f>Lists!V229</f>
        <v>Recycled polyvinylchloride (PVC), any process  - Europe</v>
      </c>
      <c r="G1426" s="311">
        <f t="array" ref="G1426">XLOOKUP(1,('Emission Factors'!$E$5:$E$488='GHG emissions calculations'!$F1426)*('Emission Factors'!$H$5:$H$488='GHG emissions calculations'!$H1426),INDEX('Emission Factors'!$E$5:$T$488,0,MATCH('GHG emissions calculations'!G$6,'Emission Factors'!$E$5:$T$5,0)),"",0)</f>
        <v>3</v>
      </c>
      <c r="H1426" s="311" t="s">
        <v>237</v>
      </c>
      <c r="I1426" s="312" t="str">
        <f>IF(
    SUMIFS('Import data'!$L$25:$L$80,
           'Import data'!$J$25:$J$80, F1426,
           'Import data'!$G$25:$G$80, 'GHG emissions calculations'!$H1426,
           'Import data'!$I$25:$I$80,$E$1157) &lt;&gt; 0,
    SUMIFS('Import data'!$L$25:$L$80,
           'Import data'!$J$25:$J$80, F1426,
           'Import data'!$G$25:$G$80, 'GHG emissions calculations'!$H1426,
           'Import data'!$I$25:$I$80,$E$1157),
    ""
)</f>
        <v/>
      </c>
      <c r="J1426" s="311" t="str">
        <f t="array" ref="J1426">IF(
    XLOOKUP(F1426, 'Import data'!$J$26:$J$47, 'Import data'!$M$26:$M$47, "", 0) = "Please add the region-specific supplier emission factor or choose a different region available in the IAEG database.",
    "",
    XLOOKUP(F1426, 'Import data'!$J$26:$J$47, 'Import data'!$M$26:$M$47, "", 0)
)</f>
        <v/>
      </c>
      <c r="K1426" s="311" t="str">
        <f t="array" ref="K1426">IFERROR(
    XLOOKUP(F1426,
            _xlws.FILTER('Supplier Emission'!$G$15:$G$49,
                   ('Supplier Emission'!$D$15:$D$49=H1426) * ('Supplier Emission'!$F$15:$F$49=$E$1157)),
            _xlws.FILTER('Supplier Emission'!$I$15:$I$49,
                   ('Supplier Emission'!$D$15:$D$49=H1426) * ('Supplier Emission'!$F$15:$F$49=$E$1157)),
            ""),
    "")</f>
        <v/>
      </c>
      <c r="L1426" s="311" t="str">
        <f t="array" ref="L1426">IFERROR(
    XLOOKUP(F1426,
            _xlws.FILTER('Supplier Emission'!$G$15:$G$49,
                   ('Supplier Emission'!$D$15:$D$49=H1426) * ('Supplier Emission'!$F$15:$F$49=$E$1157)),
            _xlws.FILTER('Supplier Emission'!$J$15:$J$49,
                   ('Supplier Emission'!$D$15:$D$49=H1426) * ('Supplier Emission'!$F$15:$F$49=$E$1157)),
            ""),
    "")</f>
        <v/>
      </c>
      <c r="M1426" s="311" t="str">
        <f t="array" ref="M1426">IFERROR(
    XLOOKUP(F1426,
            _xlws.FILTER('Supplier Emission'!$G$15:$G$49,
                   ('Supplier Emission'!$D$15:$D$49=H1426) * ('Supplier Emission'!$F$15:$F$49=$E$1157)),
            _xlws.FILTER('Supplier Emission'!$M$15:$M$49,
                   ('Supplier Emission'!$D$15:$D$49=H1426) * ('Supplier Emission'!$F$15:$F$49=$E$1157)),
            ""),
    "")</f>
        <v/>
      </c>
      <c r="N1426" s="311" t="str">
        <f t="array" ref="N1426">IFERROR(
    XLOOKUP(F1426,
            _xlws.FILTER('Supplier Emission'!$G$15:$G$49,
                   ('Supplier Emission'!$D$15:$D$49=H1426) * ('Supplier Emission'!$F$15:$F$49=$E$1157)),
            _xlws.FILTER('Supplier Emission'!$H$15:$H$49,
                   ('Supplier Emission'!$D$15:$D$49=H1426) * ('Supplier Emission'!$F$15:$F$49=$E$1157)),
            ""),
    "")</f>
        <v/>
      </c>
      <c r="O1426" s="311" t="str">
        <f t="array" ref="O1426">XLOOKUP(1,('Emission Factors'!$E$5:$E$488='GHG emissions calculations'!$F1426)*('Emission Factors'!$H$5:$H$488='GHG emissions calculations'!$H1426),INDEX('Emission Factors'!$E$5:$T$488,0,MATCH('GHG emissions calculations'!O$6,'Emission Factors'!$E$5:$T$5,0)),"",0)</f>
        <v>Construction and demolition waste: Rigid PVC - Recycling</v>
      </c>
      <c r="P1426" s="313">
        <f t="array" ref="P1426">IFERROR(
    INDEX('Emission Factors'!$E$5:$P$488,
          MATCH(1,
                ('Emission Factors'!$E$5:$E$488 = 'GHG emissions calculations'!$F1426) *
                ('Emission Factors'!$H$5:$H$488 = 'GHG emissions calculations'!$H1426),
                0),
          MATCH('GHG emissions calculations'!P$6,'Emission Factors'!$E$5:$P$5,0)),
    "")</f>
        <v>0.141</v>
      </c>
      <c r="Q1426" s="311" t="str">
        <f t="array" ref="Q1426">IFERROR(
    IF(
        INDEX('Emission Factors'!$E$5:$P$488,
              MATCH(1,
                    ('Emission Factors'!$E$5:$E$488 = 'GHG emissions calculations'!$F1426) *
                    ('Emission Factors'!$H$5:$H$488 = 'GHG emissions calculations'!$H1426),
                    0),
              MATCH('GHG emissions calculations'!Q$6, 'Emission Factors'!$E$5:$P$5, 0)) &lt;&gt; "",
        INDEX('Emission Factors'!$E$5:$P$488,
              MATCH(1,
                    ('Emission Factors'!$E$5:$E$488 = 'GHG emissions calculations'!$F1426) *
                    ('Emission Factors'!$H$5:$H$488 = 'GHG emissions calculations'!$H1426),
                    0),
              MATCH('GHG emissions calculations'!Q$6, 'Emission Factors'!$E$5:$P$5, 0)),
        ""),
    "")</f>
        <v>kgCO2e/kg</v>
      </c>
      <c r="R1426" s="311" t="str">
        <f t="array" ref="R1426">IFERROR(
    IF(
        INDEX('Emission Factors'!$E$5:$R$488,
              MATCH(1,
                    ('Emission Factors'!$E$5:$E$488 = 'GHG emissions calculations'!$F1426) *
                    ('Emission Factors'!$H$5:$H$488 = 'GHG emissions calculations'!$H1426),
                    0),
              MATCH('GHG emissions calculations'!R$6, 'Emission Factors'!$E$5:$R$5, 0)) &lt;&gt; "",
        INDEX('Emission Factors'!$E$5:$R$488,
              MATCH(1,
                    ('Emission Factors'!$E$5:$E$488 = 'GHG emissions calculations'!$F1426) *
                    ('Emission Factors'!$H$5:$H$488 = 'GHG emissions calculations'!$H1426),
                    0),
              MATCH('GHG emissions calculations'!R$6, 'Emission Factors'!$E$5:$R$5, 0)),
        ""),
    "")</f>
        <v>Europe</v>
      </c>
      <c r="S1426" s="312">
        <f t="shared" si="2"/>
        <v>0</v>
      </c>
      <c r="T1426" s="23"/>
    </row>
    <row r="1427" ht="15.75" customHeight="1" outlineLevel="1">
      <c r="A1427" s="23"/>
      <c r="B1427" s="71"/>
      <c r="C1427" s="71"/>
      <c r="D1427" s="71"/>
      <c r="E1427" s="314"/>
      <c r="F1427" s="311" t="str">
        <f>Lists!V234</f>
        <v>Recycled polyvinylchloride (PVC), any process  - Global or unspecified region</v>
      </c>
      <c r="G1427" s="311" t="str">
        <f t="array" ref="G1427">XLOOKUP(1,('Emission Factors'!$E$5:$E$488='GHG emissions calculations'!$F1427)*('Emission Factors'!$H$5:$H$488='GHG emissions calculations'!$H1427),INDEX('Emission Factors'!$E$5:$T$488,0,MATCH('GHG emissions calculations'!G$6,'Emission Factors'!$E$5:$T$5,0)),"",0)</f>
        <v/>
      </c>
      <c r="H1427" s="311" t="s">
        <v>237</v>
      </c>
      <c r="I1427" s="312" t="str">
        <f>IF(
    SUMIFS('Import data'!$L$25:$L$80,
           'Import data'!$J$25:$J$80, F1427,
           'Import data'!$G$25:$G$80, 'GHG emissions calculations'!$H1427,
           'Import data'!$I$25:$I$80,$E$1157) &lt;&gt; 0,
    SUMIFS('Import data'!$L$25:$L$80,
           'Import data'!$J$25:$J$80, F1427,
           'Import data'!$G$25:$G$80, 'GHG emissions calculations'!$H1427,
           'Import data'!$I$25:$I$80,$E$1157),
    ""
)</f>
        <v/>
      </c>
      <c r="J1427" s="311" t="str">
        <f t="array" ref="J1427">IF(
    XLOOKUP(F1427, 'Import data'!$J$26:$J$47, 'Import data'!$M$26:$M$47, "", 0) = "Please add the region-specific supplier emission factor or choose a different region available in the IAEG database.",
    "",
    XLOOKUP(F1427, 'Import data'!$J$26:$J$47, 'Import data'!$M$26:$M$47, "", 0)
)</f>
        <v/>
      </c>
      <c r="K1427" s="311" t="str">
        <f t="array" ref="K1427">IFERROR(
    XLOOKUP(F1427,
            _xlws.FILTER('Supplier Emission'!$G$15:$G$49,
                   ('Supplier Emission'!$D$15:$D$49=H1427) * ('Supplier Emission'!$F$15:$F$49=$E$1157)),
            _xlws.FILTER('Supplier Emission'!$I$15:$I$49,
                   ('Supplier Emission'!$D$15:$D$49=H1427) * ('Supplier Emission'!$F$15:$F$49=$E$1157)),
            ""),
    "")</f>
        <v/>
      </c>
      <c r="L1427" s="311" t="str">
        <f t="array" ref="L1427">IFERROR(
    XLOOKUP(F1427,
            _xlws.FILTER('Supplier Emission'!$G$15:$G$49,
                   ('Supplier Emission'!$D$15:$D$49=H1427) * ('Supplier Emission'!$F$15:$F$49=$E$1157)),
            _xlws.FILTER('Supplier Emission'!$J$15:$J$49,
                   ('Supplier Emission'!$D$15:$D$49=H1427) * ('Supplier Emission'!$F$15:$F$49=$E$1157)),
            ""),
    "")</f>
        <v/>
      </c>
      <c r="M1427" s="311" t="str">
        <f t="array" ref="M1427">IFERROR(
    XLOOKUP(F1427,
            _xlws.FILTER('Supplier Emission'!$G$15:$G$49,
                   ('Supplier Emission'!$D$15:$D$49=H1427) * ('Supplier Emission'!$F$15:$F$49=$E$1157)),
            _xlws.FILTER('Supplier Emission'!$M$15:$M$49,
                   ('Supplier Emission'!$D$15:$D$49=H1427) * ('Supplier Emission'!$F$15:$F$49=$E$1157)),
            ""),
    "")</f>
        <v/>
      </c>
      <c r="N1427" s="311" t="str">
        <f t="array" ref="N1427">IFERROR(
    XLOOKUP(F1427,
            _xlws.FILTER('Supplier Emission'!$G$15:$G$49,
                   ('Supplier Emission'!$D$15:$D$49=H1427) * ('Supplier Emission'!$F$15:$F$49=$E$1157)),
            _xlws.FILTER('Supplier Emission'!$H$15:$H$49,
                   ('Supplier Emission'!$D$15:$D$49=H1427) * ('Supplier Emission'!$F$15:$F$49=$E$1157)),
            ""),
    "")</f>
        <v/>
      </c>
      <c r="O1427" s="311" t="str">
        <f t="array" ref="O1427">XLOOKUP(1,('Emission Factors'!$E$5:$E$488='GHG emissions calculations'!$F1427)*('Emission Factors'!$H$5:$H$488='GHG emissions calculations'!$H1427),INDEX('Emission Factors'!$E$5:$T$488,0,MATCH('GHG emissions calculations'!O$6,'Emission Factors'!$E$5:$T$5,0)),"",0)</f>
        <v/>
      </c>
      <c r="P1427" s="313" t="str">
        <f t="array" ref="P1427">IFERROR(
    INDEX('Emission Factors'!$E$5:$P$488,
          MATCH(1,
                ('Emission Factors'!$E$5:$E$488 = 'GHG emissions calculations'!$F1427) *
                ('Emission Factors'!$H$5:$H$488 = 'GHG emissions calculations'!$H1427),
                0),
          MATCH('GHG emissions calculations'!P$6,'Emission Factors'!$E$5:$P$5,0)),
    "")</f>
        <v/>
      </c>
      <c r="Q1427" s="311" t="str">
        <f t="array" ref="Q1427">IFERROR(
    IF(
        INDEX('Emission Factors'!$E$5:$P$488,
              MATCH(1,
                    ('Emission Factors'!$E$5:$E$488 = 'GHG emissions calculations'!$F1427) *
                    ('Emission Factors'!$H$5:$H$488 = 'GHG emissions calculations'!$H1427),
                    0),
              MATCH('GHG emissions calculations'!Q$6, 'Emission Factors'!$E$5:$P$5, 0)) &lt;&gt; "",
        INDEX('Emission Factors'!$E$5:$P$488,
              MATCH(1,
                    ('Emission Factors'!$E$5:$E$488 = 'GHG emissions calculations'!$F1427) *
                    ('Emission Factors'!$H$5:$H$488 = 'GHG emissions calculations'!$H1427),
                    0),
              MATCH('GHG emissions calculations'!Q$6, 'Emission Factors'!$E$5:$P$5, 0)),
        ""),
    "")</f>
        <v/>
      </c>
      <c r="R1427" s="311" t="str">
        <f t="array" ref="R1427">IFERROR(
    IF(
        INDEX('Emission Factors'!$E$5:$R$488,
              MATCH(1,
                    ('Emission Factors'!$E$5:$E$488 = 'GHG emissions calculations'!$F1427) *
                    ('Emission Factors'!$H$5:$H$488 = 'GHG emissions calculations'!$H1427),
                    0),
              MATCH('GHG emissions calculations'!R$6, 'Emission Factors'!$E$5:$R$5, 0)) &lt;&gt; "",
        INDEX('Emission Factors'!$E$5:$R$488,
              MATCH(1,
                    ('Emission Factors'!$E$5:$E$488 = 'GHG emissions calculations'!$F1427) *
                    ('Emission Factors'!$H$5:$H$488 = 'GHG emissions calculations'!$H1427),
                    0),
              MATCH('GHG emissions calculations'!R$6, 'Emission Factors'!$E$5:$R$5, 0)),
        ""),
    "")</f>
        <v/>
      </c>
      <c r="S1427" s="312">
        <f t="shared" si="2"/>
        <v>0</v>
      </c>
      <c r="T1427" s="23"/>
    </row>
    <row r="1428" ht="15.75" customHeight="1" outlineLevel="1">
      <c r="A1428" s="23"/>
      <c r="B1428" s="71"/>
      <c r="C1428" s="71"/>
      <c r="D1428" s="71"/>
      <c r="E1428" s="314"/>
      <c r="F1428" s="311" t="str">
        <f>Lists!V233</f>
        <v>Recycled polyvinylchloride (PVC), any process  - Middle East</v>
      </c>
      <c r="G1428" s="311" t="str">
        <f t="array" ref="G1428">XLOOKUP(1,('Emission Factors'!$E$5:$E$488='GHG emissions calculations'!$F1428)*('Emission Factors'!$H$5:$H$488='GHG emissions calculations'!$H1428),INDEX('Emission Factors'!$E$5:$T$488,0,MATCH('GHG emissions calculations'!G$6,'Emission Factors'!$E$5:$T$5,0)),"",0)</f>
        <v/>
      </c>
      <c r="H1428" s="311" t="s">
        <v>237</v>
      </c>
      <c r="I1428" s="312" t="str">
        <f>IF(
    SUMIFS('Import data'!$L$25:$L$80,
           'Import data'!$J$25:$J$80, F1428,
           'Import data'!$G$25:$G$80, 'GHG emissions calculations'!$H1428,
           'Import data'!$I$25:$I$80,$E$1157) &lt;&gt; 0,
    SUMIFS('Import data'!$L$25:$L$80,
           'Import data'!$J$25:$J$80, F1428,
           'Import data'!$G$25:$G$80, 'GHG emissions calculations'!$H1428,
           'Import data'!$I$25:$I$80,$E$1157),
    ""
)</f>
        <v/>
      </c>
      <c r="J1428" s="311" t="str">
        <f t="array" ref="J1428">IF(
    XLOOKUP(F1428, 'Import data'!$J$26:$J$47, 'Import data'!$M$26:$M$47, "", 0) = "Please add the region-specific supplier emission factor or choose a different region available in the IAEG database.",
    "",
    XLOOKUP(F1428, 'Import data'!$J$26:$J$47, 'Import data'!$M$26:$M$47, "", 0)
)</f>
        <v/>
      </c>
      <c r="K1428" s="311" t="str">
        <f t="array" ref="K1428">IFERROR(
    XLOOKUP(F1428,
            _xlws.FILTER('Supplier Emission'!$G$15:$G$49,
                   ('Supplier Emission'!$D$15:$D$49=H1428) * ('Supplier Emission'!$F$15:$F$49=$E$1157)),
            _xlws.FILTER('Supplier Emission'!$I$15:$I$49,
                   ('Supplier Emission'!$D$15:$D$49=H1428) * ('Supplier Emission'!$F$15:$F$49=$E$1157)),
            ""),
    "")</f>
        <v/>
      </c>
      <c r="L1428" s="311" t="str">
        <f t="array" ref="L1428">IFERROR(
    XLOOKUP(F1428,
            _xlws.FILTER('Supplier Emission'!$G$15:$G$49,
                   ('Supplier Emission'!$D$15:$D$49=H1428) * ('Supplier Emission'!$F$15:$F$49=$E$1157)),
            _xlws.FILTER('Supplier Emission'!$J$15:$J$49,
                   ('Supplier Emission'!$D$15:$D$49=H1428) * ('Supplier Emission'!$F$15:$F$49=$E$1157)),
            ""),
    "")</f>
        <v/>
      </c>
      <c r="M1428" s="311" t="str">
        <f t="array" ref="M1428">IFERROR(
    XLOOKUP(F1428,
            _xlws.FILTER('Supplier Emission'!$G$15:$G$49,
                   ('Supplier Emission'!$D$15:$D$49=H1428) * ('Supplier Emission'!$F$15:$F$49=$E$1157)),
            _xlws.FILTER('Supplier Emission'!$M$15:$M$49,
                   ('Supplier Emission'!$D$15:$D$49=H1428) * ('Supplier Emission'!$F$15:$F$49=$E$1157)),
            ""),
    "")</f>
        <v/>
      </c>
      <c r="N1428" s="311" t="str">
        <f t="array" ref="N1428">IFERROR(
    XLOOKUP(F1428,
            _xlws.FILTER('Supplier Emission'!$G$15:$G$49,
                   ('Supplier Emission'!$D$15:$D$49=H1428) * ('Supplier Emission'!$F$15:$F$49=$E$1157)),
            _xlws.FILTER('Supplier Emission'!$H$15:$H$49,
                   ('Supplier Emission'!$D$15:$D$49=H1428) * ('Supplier Emission'!$F$15:$F$49=$E$1157)),
            ""),
    "")</f>
        <v/>
      </c>
      <c r="O1428" s="311" t="str">
        <f t="array" ref="O1428">XLOOKUP(1,('Emission Factors'!$E$5:$E$488='GHG emissions calculations'!$F1428)*('Emission Factors'!$H$5:$H$488='GHG emissions calculations'!$H1428),INDEX('Emission Factors'!$E$5:$T$488,0,MATCH('GHG emissions calculations'!O$6,'Emission Factors'!$E$5:$T$5,0)),"",0)</f>
        <v/>
      </c>
      <c r="P1428" s="313" t="str">
        <f t="array" ref="P1428">IFERROR(
    INDEX('Emission Factors'!$E$5:$P$488,
          MATCH(1,
                ('Emission Factors'!$E$5:$E$488 = 'GHG emissions calculations'!$F1428) *
                ('Emission Factors'!$H$5:$H$488 = 'GHG emissions calculations'!$H1428),
                0),
          MATCH('GHG emissions calculations'!P$6,'Emission Factors'!$E$5:$P$5,0)),
    "")</f>
        <v/>
      </c>
      <c r="Q1428" s="311" t="str">
        <f t="array" ref="Q1428">IFERROR(
    IF(
        INDEX('Emission Factors'!$E$5:$P$488,
              MATCH(1,
                    ('Emission Factors'!$E$5:$E$488 = 'GHG emissions calculations'!$F1428) *
                    ('Emission Factors'!$H$5:$H$488 = 'GHG emissions calculations'!$H1428),
                    0),
              MATCH('GHG emissions calculations'!Q$6, 'Emission Factors'!$E$5:$P$5, 0)) &lt;&gt; "",
        INDEX('Emission Factors'!$E$5:$P$488,
              MATCH(1,
                    ('Emission Factors'!$E$5:$E$488 = 'GHG emissions calculations'!$F1428) *
                    ('Emission Factors'!$H$5:$H$488 = 'GHG emissions calculations'!$H1428),
                    0),
              MATCH('GHG emissions calculations'!Q$6, 'Emission Factors'!$E$5:$P$5, 0)),
        ""),
    "")</f>
        <v/>
      </c>
      <c r="R1428" s="311" t="str">
        <f t="array" ref="R1428">IFERROR(
    IF(
        INDEX('Emission Factors'!$E$5:$R$488,
              MATCH(1,
                    ('Emission Factors'!$E$5:$E$488 = 'GHG emissions calculations'!$F1428) *
                    ('Emission Factors'!$H$5:$H$488 = 'GHG emissions calculations'!$H1428),
                    0),
              MATCH('GHG emissions calculations'!R$6, 'Emission Factors'!$E$5:$R$5, 0)) &lt;&gt; "",
        INDEX('Emission Factors'!$E$5:$R$488,
              MATCH(1,
                    ('Emission Factors'!$E$5:$E$488 = 'GHG emissions calculations'!$F1428) *
                    ('Emission Factors'!$H$5:$H$488 = 'GHG emissions calculations'!$H1428),
                    0),
              MATCH('GHG emissions calculations'!R$6, 'Emission Factors'!$E$5:$R$5, 0)),
        ""),
    "")</f>
        <v/>
      </c>
      <c r="S1428" s="312">
        <f t="shared" si="2"/>
        <v>0</v>
      </c>
      <c r="T1428" s="23"/>
    </row>
    <row r="1429" ht="15.75" customHeight="1" outlineLevel="1">
      <c r="A1429" s="23"/>
      <c r="B1429" s="71"/>
      <c r="C1429" s="71"/>
      <c r="D1429" s="71"/>
      <c r="E1429" s="314"/>
      <c r="F1429" s="311" t="str">
        <f>Lists!V232</f>
        <v>Recycled polyvinylchloride (PVC), any process  - Oceania</v>
      </c>
      <c r="G1429" s="311" t="str">
        <f t="array" ref="G1429">XLOOKUP(1,('Emission Factors'!$E$5:$E$488='GHG emissions calculations'!$F1429)*('Emission Factors'!$H$5:$H$488='GHG emissions calculations'!$H1429),INDEX('Emission Factors'!$E$5:$T$488,0,MATCH('GHG emissions calculations'!G$6,'Emission Factors'!$E$5:$T$5,0)),"",0)</f>
        <v/>
      </c>
      <c r="H1429" s="311" t="s">
        <v>237</v>
      </c>
      <c r="I1429" s="312" t="str">
        <f>IF(
    SUMIFS('Import data'!$L$25:$L$80,
           'Import data'!$J$25:$J$80, F1429,
           'Import data'!$G$25:$G$80, 'GHG emissions calculations'!$H1429,
           'Import data'!$I$25:$I$80,$E$1157) &lt;&gt; 0,
    SUMIFS('Import data'!$L$25:$L$80,
           'Import data'!$J$25:$J$80, F1429,
           'Import data'!$G$25:$G$80, 'GHG emissions calculations'!$H1429,
           'Import data'!$I$25:$I$80,$E$1157),
    ""
)</f>
        <v/>
      </c>
      <c r="J1429" s="311" t="str">
        <f t="array" ref="J1429">IF(
    XLOOKUP(F1429, 'Import data'!$J$26:$J$47, 'Import data'!$M$26:$M$47, "", 0) = "Please add the region-specific supplier emission factor or choose a different region available in the IAEG database.",
    "",
    XLOOKUP(F1429, 'Import data'!$J$26:$J$47, 'Import data'!$M$26:$M$47, "", 0)
)</f>
        <v/>
      </c>
      <c r="K1429" s="311" t="str">
        <f t="array" ref="K1429">IFERROR(
    XLOOKUP(F1429,
            _xlws.FILTER('Supplier Emission'!$G$15:$G$49,
                   ('Supplier Emission'!$D$15:$D$49=H1429) * ('Supplier Emission'!$F$15:$F$49=$E$1157)),
            _xlws.FILTER('Supplier Emission'!$I$15:$I$49,
                   ('Supplier Emission'!$D$15:$D$49=H1429) * ('Supplier Emission'!$F$15:$F$49=$E$1157)),
            ""),
    "")</f>
        <v/>
      </c>
      <c r="L1429" s="311" t="str">
        <f t="array" ref="L1429">IFERROR(
    XLOOKUP(F1429,
            _xlws.FILTER('Supplier Emission'!$G$15:$G$49,
                   ('Supplier Emission'!$D$15:$D$49=H1429) * ('Supplier Emission'!$F$15:$F$49=$E$1157)),
            _xlws.FILTER('Supplier Emission'!$J$15:$J$49,
                   ('Supplier Emission'!$D$15:$D$49=H1429) * ('Supplier Emission'!$F$15:$F$49=$E$1157)),
            ""),
    "")</f>
        <v/>
      </c>
      <c r="M1429" s="311" t="str">
        <f t="array" ref="M1429">IFERROR(
    XLOOKUP(F1429,
            _xlws.FILTER('Supplier Emission'!$G$15:$G$49,
                   ('Supplier Emission'!$D$15:$D$49=H1429) * ('Supplier Emission'!$F$15:$F$49=$E$1157)),
            _xlws.FILTER('Supplier Emission'!$M$15:$M$49,
                   ('Supplier Emission'!$D$15:$D$49=H1429) * ('Supplier Emission'!$F$15:$F$49=$E$1157)),
            ""),
    "")</f>
        <v/>
      </c>
      <c r="N1429" s="311" t="str">
        <f t="array" ref="N1429">IFERROR(
    XLOOKUP(F1429,
            _xlws.FILTER('Supplier Emission'!$G$15:$G$49,
                   ('Supplier Emission'!$D$15:$D$49=H1429) * ('Supplier Emission'!$F$15:$F$49=$E$1157)),
            _xlws.FILTER('Supplier Emission'!$H$15:$H$49,
                   ('Supplier Emission'!$D$15:$D$49=H1429) * ('Supplier Emission'!$F$15:$F$49=$E$1157)),
            ""),
    "")</f>
        <v/>
      </c>
      <c r="O1429" s="311" t="str">
        <f t="array" ref="O1429">XLOOKUP(1,('Emission Factors'!$E$5:$E$488='GHG emissions calculations'!$F1429)*('Emission Factors'!$H$5:$H$488='GHG emissions calculations'!$H1429),INDEX('Emission Factors'!$E$5:$T$488,0,MATCH('GHG emissions calculations'!O$6,'Emission Factors'!$E$5:$T$5,0)),"",0)</f>
        <v/>
      </c>
      <c r="P1429" s="313" t="str">
        <f t="array" ref="P1429">IFERROR(
    INDEX('Emission Factors'!$E$5:$P$488,
          MATCH(1,
                ('Emission Factors'!$E$5:$E$488 = 'GHG emissions calculations'!$F1429) *
                ('Emission Factors'!$H$5:$H$488 = 'GHG emissions calculations'!$H1429),
                0),
          MATCH('GHG emissions calculations'!P$6,'Emission Factors'!$E$5:$P$5,0)),
    "")</f>
        <v/>
      </c>
      <c r="Q1429" s="311" t="str">
        <f t="array" ref="Q1429">IFERROR(
    IF(
        INDEX('Emission Factors'!$E$5:$P$488,
              MATCH(1,
                    ('Emission Factors'!$E$5:$E$488 = 'GHG emissions calculations'!$F1429) *
                    ('Emission Factors'!$H$5:$H$488 = 'GHG emissions calculations'!$H1429),
                    0),
              MATCH('GHG emissions calculations'!Q$6, 'Emission Factors'!$E$5:$P$5, 0)) &lt;&gt; "",
        INDEX('Emission Factors'!$E$5:$P$488,
              MATCH(1,
                    ('Emission Factors'!$E$5:$E$488 = 'GHG emissions calculations'!$F1429) *
                    ('Emission Factors'!$H$5:$H$488 = 'GHG emissions calculations'!$H1429),
                    0),
              MATCH('GHG emissions calculations'!Q$6, 'Emission Factors'!$E$5:$P$5, 0)),
        ""),
    "")</f>
        <v/>
      </c>
      <c r="R1429" s="311" t="str">
        <f t="array" ref="R1429">IFERROR(
    IF(
        INDEX('Emission Factors'!$E$5:$R$488,
              MATCH(1,
                    ('Emission Factors'!$E$5:$E$488 = 'GHG emissions calculations'!$F1429) *
                    ('Emission Factors'!$H$5:$H$488 = 'GHG emissions calculations'!$H1429),
                    0),
              MATCH('GHG emissions calculations'!R$6, 'Emission Factors'!$E$5:$R$5, 0)) &lt;&gt; "",
        INDEX('Emission Factors'!$E$5:$R$488,
              MATCH(1,
                    ('Emission Factors'!$E$5:$E$488 = 'GHG emissions calculations'!$F1429) *
                    ('Emission Factors'!$H$5:$H$488 = 'GHG emissions calculations'!$H1429),
                    0),
              MATCH('GHG emissions calculations'!R$6, 'Emission Factors'!$E$5:$R$5, 0)),
        ""),
    "")</f>
        <v/>
      </c>
      <c r="S1429" s="312">
        <f t="shared" si="2"/>
        <v>0</v>
      </c>
      <c r="T1429" s="23"/>
    </row>
    <row r="1430" ht="15.75" customHeight="1" outlineLevel="1">
      <c r="A1430" s="23"/>
      <c r="B1430" s="71"/>
      <c r="C1430" s="71"/>
      <c r="D1430" s="71"/>
      <c r="E1430" s="314"/>
      <c r="F1430" s="311" t="str">
        <f>Lists!V237</f>
        <v>Slides - Africa</v>
      </c>
      <c r="G1430" s="311" t="str">
        <f t="array" ref="G1430">XLOOKUP(1,('Emission Factors'!$E$5:$E$488='GHG emissions calculations'!$F1430)*('Emission Factors'!$H$5:$H$488='GHG emissions calculations'!$H1430),INDEX('Emission Factors'!$E$5:$T$488,0,MATCH('GHG emissions calculations'!G$6,'Emission Factors'!$E$5:$T$5,0)),"",0)</f>
        <v/>
      </c>
      <c r="H1430" s="311" t="s">
        <v>237</v>
      </c>
      <c r="I1430" s="312" t="str">
        <f>IF(
    SUMIFS('Import data'!$L$25:$L$80,
           'Import data'!$J$25:$J$80, F1430,
           'Import data'!$G$25:$G$80, 'GHG emissions calculations'!$H1430,
           'Import data'!$I$25:$I$80,$E$1157) &lt;&gt; 0,
    SUMIFS('Import data'!$L$25:$L$80,
           'Import data'!$J$25:$J$80, F1430,
           'Import data'!$G$25:$G$80, 'GHG emissions calculations'!$H1430,
           'Import data'!$I$25:$I$80,$E$1157),
    ""
)</f>
        <v/>
      </c>
      <c r="J1430" s="311" t="str">
        <f t="array" ref="J1430">IF(
    XLOOKUP(F1430, 'Import data'!$J$26:$J$47, 'Import data'!$M$26:$M$47, "", 0) = "Please add the region-specific supplier emission factor or choose a different region available in the IAEG database.",
    "",
    XLOOKUP(F1430, 'Import data'!$J$26:$J$47, 'Import data'!$M$26:$M$47, "", 0)
)</f>
        <v/>
      </c>
      <c r="K1430" s="311" t="str">
        <f t="array" ref="K1430">IFERROR(
    XLOOKUP(F1430,
            _xlws.FILTER('Supplier Emission'!$G$15:$G$49,
                   ('Supplier Emission'!$D$15:$D$49=H1430) * ('Supplier Emission'!$F$15:$F$49=$E$1157)),
            _xlws.FILTER('Supplier Emission'!$I$15:$I$49,
                   ('Supplier Emission'!$D$15:$D$49=H1430) * ('Supplier Emission'!$F$15:$F$49=$E$1157)),
            ""),
    "")</f>
        <v/>
      </c>
      <c r="L1430" s="311" t="str">
        <f t="array" ref="L1430">IFERROR(
    XLOOKUP(F1430,
            _xlws.FILTER('Supplier Emission'!$G$15:$G$49,
                   ('Supplier Emission'!$D$15:$D$49=H1430) * ('Supplier Emission'!$F$15:$F$49=$E$1157)),
            _xlws.FILTER('Supplier Emission'!$J$15:$J$49,
                   ('Supplier Emission'!$D$15:$D$49=H1430) * ('Supplier Emission'!$F$15:$F$49=$E$1157)),
            ""),
    "")</f>
        <v/>
      </c>
      <c r="M1430" s="311" t="str">
        <f t="array" ref="M1430">IFERROR(
    XLOOKUP(F1430,
            _xlws.FILTER('Supplier Emission'!$G$15:$G$49,
                   ('Supplier Emission'!$D$15:$D$49=H1430) * ('Supplier Emission'!$F$15:$F$49=$E$1157)),
            _xlws.FILTER('Supplier Emission'!$M$15:$M$49,
                   ('Supplier Emission'!$D$15:$D$49=H1430) * ('Supplier Emission'!$F$15:$F$49=$E$1157)),
            ""),
    "")</f>
        <v/>
      </c>
      <c r="N1430" s="311" t="str">
        <f t="array" ref="N1430">IFERROR(
    XLOOKUP(F1430,
            _xlws.FILTER('Supplier Emission'!$G$15:$G$49,
                   ('Supplier Emission'!$D$15:$D$49=H1430) * ('Supplier Emission'!$F$15:$F$49=$E$1157)),
            _xlws.FILTER('Supplier Emission'!$H$15:$H$49,
                   ('Supplier Emission'!$D$15:$D$49=H1430) * ('Supplier Emission'!$F$15:$F$49=$E$1157)),
            ""),
    "")</f>
        <v/>
      </c>
      <c r="O1430" s="311" t="str">
        <f t="array" ref="O1430">XLOOKUP(1,('Emission Factors'!$E$5:$E$488='GHG emissions calculations'!$F1430)*('Emission Factors'!$H$5:$H$488='GHG emissions calculations'!$H1430),INDEX('Emission Factors'!$E$5:$T$488,0,MATCH('GHG emissions calculations'!O$6,'Emission Factors'!$E$5:$T$5,0)),"",0)</f>
        <v/>
      </c>
      <c r="P1430" s="313" t="str">
        <f t="array" ref="P1430">IFERROR(
    INDEX('Emission Factors'!$E$5:$P$488,
          MATCH(1,
                ('Emission Factors'!$E$5:$E$488 = 'GHG emissions calculations'!$F1430) *
                ('Emission Factors'!$H$5:$H$488 = 'GHG emissions calculations'!$H1430),
                0),
          MATCH('GHG emissions calculations'!P$6,'Emission Factors'!$E$5:$P$5,0)),
    "")</f>
        <v/>
      </c>
      <c r="Q1430" s="311" t="str">
        <f t="array" ref="Q1430">IFERROR(
    IF(
        INDEX('Emission Factors'!$E$5:$P$488,
              MATCH(1,
                    ('Emission Factors'!$E$5:$E$488 = 'GHG emissions calculations'!$F1430) *
                    ('Emission Factors'!$H$5:$H$488 = 'GHG emissions calculations'!$H1430),
                    0),
              MATCH('GHG emissions calculations'!Q$6, 'Emission Factors'!$E$5:$P$5, 0)) &lt;&gt; "",
        INDEX('Emission Factors'!$E$5:$P$488,
              MATCH(1,
                    ('Emission Factors'!$E$5:$E$488 = 'GHG emissions calculations'!$F1430) *
                    ('Emission Factors'!$H$5:$H$488 = 'GHG emissions calculations'!$H1430),
                    0),
              MATCH('GHG emissions calculations'!Q$6, 'Emission Factors'!$E$5:$P$5, 0)),
        ""),
    "")</f>
        <v/>
      </c>
      <c r="R1430" s="311" t="str">
        <f t="array" ref="R1430">IFERROR(
    IF(
        INDEX('Emission Factors'!$E$5:$R$488,
              MATCH(1,
                    ('Emission Factors'!$E$5:$E$488 = 'GHG emissions calculations'!$F1430) *
                    ('Emission Factors'!$H$5:$H$488 = 'GHG emissions calculations'!$H1430),
                    0),
              MATCH('GHG emissions calculations'!R$6, 'Emission Factors'!$E$5:$R$5, 0)) &lt;&gt; "",
        INDEX('Emission Factors'!$E$5:$R$488,
              MATCH(1,
                    ('Emission Factors'!$E$5:$E$488 = 'GHG emissions calculations'!$F1430) *
                    ('Emission Factors'!$H$5:$H$488 = 'GHG emissions calculations'!$H1430),
                    0),
              MATCH('GHG emissions calculations'!R$6, 'Emission Factors'!$E$5:$R$5, 0)),
        ""),
    "")</f>
        <v/>
      </c>
      <c r="S1430" s="312">
        <f t="shared" si="2"/>
        <v>0</v>
      </c>
      <c r="T1430" s="23"/>
    </row>
    <row r="1431" ht="15.75" customHeight="1" outlineLevel="1">
      <c r="A1431" s="23"/>
      <c r="B1431" s="71"/>
      <c r="C1431" s="71"/>
      <c r="D1431" s="71"/>
      <c r="E1431" s="314"/>
      <c r="F1431" s="311" t="str">
        <f>Lists!V235</f>
        <v>Slides - America</v>
      </c>
      <c r="G1431" s="311" t="str">
        <f t="array" ref="G1431">XLOOKUP(1,('Emission Factors'!$E$5:$E$488='GHG emissions calculations'!$F1431)*('Emission Factors'!$H$5:$H$488='GHG emissions calculations'!$H1431),INDEX('Emission Factors'!$E$5:$T$488,0,MATCH('GHG emissions calculations'!G$6,'Emission Factors'!$E$5:$T$5,0)),"",0)</f>
        <v/>
      </c>
      <c r="H1431" s="311" t="s">
        <v>237</v>
      </c>
      <c r="I1431" s="312" t="str">
        <f>IF(
    SUMIFS('Import data'!$L$25:$L$80,
           'Import data'!$J$25:$J$80, F1431,
           'Import data'!$G$25:$G$80, 'GHG emissions calculations'!$H1431,
           'Import data'!$I$25:$I$80,$E$1157) &lt;&gt; 0,
    SUMIFS('Import data'!$L$25:$L$80,
           'Import data'!$J$25:$J$80, F1431,
           'Import data'!$G$25:$G$80, 'GHG emissions calculations'!$H1431,
           'Import data'!$I$25:$I$80,$E$1157),
    ""
)</f>
        <v/>
      </c>
      <c r="J1431" s="311" t="str">
        <f t="array" ref="J1431">IF(
    XLOOKUP(F1431, 'Import data'!$J$26:$J$47, 'Import data'!$M$26:$M$47, "", 0) = "Please add the region-specific supplier emission factor or choose a different region available in the IAEG database.",
    "",
    XLOOKUP(F1431, 'Import data'!$J$26:$J$47, 'Import data'!$M$26:$M$47, "", 0)
)</f>
        <v/>
      </c>
      <c r="K1431" s="311" t="str">
        <f t="array" ref="K1431">IFERROR(
    XLOOKUP(F1431,
            _xlws.FILTER('Supplier Emission'!$G$15:$G$49,
                   ('Supplier Emission'!$D$15:$D$49=H1431) * ('Supplier Emission'!$F$15:$F$49=$E$1157)),
            _xlws.FILTER('Supplier Emission'!$I$15:$I$49,
                   ('Supplier Emission'!$D$15:$D$49=H1431) * ('Supplier Emission'!$F$15:$F$49=$E$1157)),
            ""),
    "")</f>
        <v/>
      </c>
      <c r="L1431" s="311" t="str">
        <f t="array" ref="L1431">IFERROR(
    XLOOKUP(F1431,
            _xlws.FILTER('Supplier Emission'!$G$15:$G$49,
                   ('Supplier Emission'!$D$15:$D$49=H1431) * ('Supplier Emission'!$F$15:$F$49=$E$1157)),
            _xlws.FILTER('Supplier Emission'!$J$15:$J$49,
                   ('Supplier Emission'!$D$15:$D$49=H1431) * ('Supplier Emission'!$F$15:$F$49=$E$1157)),
            ""),
    "")</f>
        <v/>
      </c>
      <c r="M1431" s="311" t="str">
        <f t="array" ref="M1431">IFERROR(
    XLOOKUP(F1431,
            _xlws.FILTER('Supplier Emission'!$G$15:$G$49,
                   ('Supplier Emission'!$D$15:$D$49=H1431) * ('Supplier Emission'!$F$15:$F$49=$E$1157)),
            _xlws.FILTER('Supplier Emission'!$M$15:$M$49,
                   ('Supplier Emission'!$D$15:$D$49=H1431) * ('Supplier Emission'!$F$15:$F$49=$E$1157)),
            ""),
    "")</f>
        <v/>
      </c>
      <c r="N1431" s="311" t="str">
        <f t="array" ref="N1431">IFERROR(
    XLOOKUP(F1431,
            _xlws.FILTER('Supplier Emission'!$G$15:$G$49,
                   ('Supplier Emission'!$D$15:$D$49=H1431) * ('Supplier Emission'!$F$15:$F$49=$E$1157)),
            _xlws.FILTER('Supplier Emission'!$H$15:$H$49,
                   ('Supplier Emission'!$D$15:$D$49=H1431) * ('Supplier Emission'!$F$15:$F$49=$E$1157)),
            ""),
    "")</f>
        <v/>
      </c>
      <c r="O1431" s="311" t="str">
        <f t="array" ref="O1431">XLOOKUP(1,('Emission Factors'!$E$5:$E$488='GHG emissions calculations'!$F1431)*('Emission Factors'!$H$5:$H$488='GHG emissions calculations'!$H1431),INDEX('Emission Factors'!$E$5:$T$488,0,MATCH('GHG emissions calculations'!O$6,'Emission Factors'!$E$5:$T$5,0)),"",0)</f>
        <v/>
      </c>
      <c r="P1431" s="313" t="str">
        <f t="array" ref="P1431">IFERROR(
    INDEX('Emission Factors'!$E$5:$P$488,
          MATCH(1,
                ('Emission Factors'!$E$5:$E$488 = 'GHG emissions calculations'!$F1431) *
                ('Emission Factors'!$H$5:$H$488 = 'GHG emissions calculations'!$H1431),
                0),
          MATCH('GHG emissions calculations'!P$6,'Emission Factors'!$E$5:$P$5,0)),
    "")</f>
        <v/>
      </c>
      <c r="Q1431" s="311" t="str">
        <f t="array" ref="Q1431">IFERROR(
    IF(
        INDEX('Emission Factors'!$E$5:$P$488,
              MATCH(1,
                    ('Emission Factors'!$E$5:$E$488 = 'GHG emissions calculations'!$F1431) *
                    ('Emission Factors'!$H$5:$H$488 = 'GHG emissions calculations'!$H1431),
                    0),
              MATCH('GHG emissions calculations'!Q$6, 'Emission Factors'!$E$5:$P$5, 0)) &lt;&gt; "",
        INDEX('Emission Factors'!$E$5:$P$488,
              MATCH(1,
                    ('Emission Factors'!$E$5:$E$488 = 'GHG emissions calculations'!$F1431) *
                    ('Emission Factors'!$H$5:$H$488 = 'GHG emissions calculations'!$H1431),
                    0),
              MATCH('GHG emissions calculations'!Q$6, 'Emission Factors'!$E$5:$P$5, 0)),
        ""),
    "")</f>
        <v/>
      </c>
      <c r="R1431" s="311" t="str">
        <f t="array" ref="R1431">IFERROR(
    IF(
        INDEX('Emission Factors'!$E$5:$R$488,
              MATCH(1,
                    ('Emission Factors'!$E$5:$E$488 = 'GHG emissions calculations'!$F1431) *
                    ('Emission Factors'!$H$5:$H$488 = 'GHG emissions calculations'!$H1431),
                    0),
              MATCH('GHG emissions calculations'!R$6, 'Emission Factors'!$E$5:$R$5, 0)) &lt;&gt; "",
        INDEX('Emission Factors'!$E$5:$R$488,
              MATCH(1,
                    ('Emission Factors'!$E$5:$E$488 = 'GHG emissions calculations'!$F1431) *
                    ('Emission Factors'!$H$5:$H$488 = 'GHG emissions calculations'!$H1431),
                    0),
              MATCH('GHG emissions calculations'!R$6, 'Emission Factors'!$E$5:$R$5, 0)),
        ""),
    "")</f>
        <v/>
      </c>
      <c r="S1431" s="312">
        <f t="shared" si="2"/>
        <v>0</v>
      </c>
      <c r="T1431" s="23"/>
    </row>
    <row r="1432" ht="15.75" customHeight="1" outlineLevel="1">
      <c r="A1432" s="23"/>
      <c r="B1432" s="71"/>
      <c r="C1432" s="71"/>
      <c r="D1432" s="71"/>
      <c r="E1432" s="314"/>
      <c r="F1432" s="311" t="str">
        <f>Lists!V238</f>
        <v>Slides - Asia</v>
      </c>
      <c r="G1432" s="311">
        <f t="array" ref="G1432">XLOOKUP(1,('Emission Factors'!$E$5:$E$488='GHG emissions calculations'!$F1432)*('Emission Factors'!$H$5:$H$488='GHG emissions calculations'!$H1432),INDEX('Emission Factors'!$E$5:$T$488,0,MATCH('GHG emissions calculations'!G$6,'Emission Factors'!$E$5:$T$5,0)),"",0)</f>
        <v>3</v>
      </c>
      <c r="H1432" s="311" t="s">
        <v>237</v>
      </c>
      <c r="I1432" s="312" t="str">
        <f>IF(
    SUMIFS('Import data'!$L$25:$L$80,
           'Import data'!$J$25:$J$80, F1432,
           'Import data'!$G$25:$G$80, 'GHG emissions calculations'!$H1432,
           'Import data'!$I$25:$I$80,$E$1157) &lt;&gt; 0,
    SUMIFS('Import data'!$L$25:$L$80,
           'Import data'!$J$25:$J$80, F1432,
           'Import data'!$G$25:$G$80, 'GHG emissions calculations'!$H1432,
           'Import data'!$I$25:$I$80,$E$1157),
    ""
)</f>
        <v/>
      </c>
      <c r="J1432" s="311" t="str">
        <f t="array" ref="J1432">IF(
    XLOOKUP(F1432, 'Import data'!$J$26:$J$47, 'Import data'!$M$26:$M$47, "", 0) = "Please add the region-specific supplier emission factor or choose a different region available in the IAEG database.",
    "",
    XLOOKUP(F1432, 'Import data'!$J$26:$J$47, 'Import data'!$M$26:$M$47, "", 0)
)</f>
        <v/>
      </c>
      <c r="K1432" s="311" t="str">
        <f t="array" ref="K1432">IFERROR(
    XLOOKUP(F1432,
            _xlws.FILTER('Supplier Emission'!$G$15:$G$49,
                   ('Supplier Emission'!$D$15:$D$49=H1432) * ('Supplier Emission'!$F$15:$F$49=$E$1157)),
            _xlws.FILTER('Supplier Emission'!$I$15:$I$49,
                   ('Supplier Emission'!$D$15:$D$49=H1432) * ('Supplier Emission'!$F$15:$F$49=$E$1157)),
            ""),
    "")</f>
        <v/>
      </c>
      <c r="L1432" s="311" t="str">
        <f t="array" ref="L1432">IFERROR(
    XLOOKUP(F1432,
            _xlws.FILTER('Supplier Emission'!$G$15:$G$49,
                   ('Supplier Emission'!$D$15:$D$49=H1432) * ('Supplier Emission'!$F$15:$F$49=$E$1157)),
            _xlws.FILTER('Supplier Emission'!$J$15:$J$49,
                   ('Supplier Emission'!$D$15:$D$49=H1432) * ('Supplier Emission'!$F$15:$F$49=$E$1157)),
            ""),
    "")</f>
        <v/>
      </c>
      <c r="M1432" s="311" t="str">
        <f t="array" ref="M1432">IFERROR(
    XLOOKUP(F1432,
            _xlws.FILTER('Supplier Emission'!$G$15:$G$49,
                   ('Supplier Emission'!$D$15:$D$49=H1432) * ('Supplier Emission'!$F$15:$F$49=$E$1157)),
            _xlws.FILTER('Supplier Emission'!$M$15:$M$49,
                   ('Supplier Emission'!$D$15:$D$49=H1432) * ('Supplier Emission'!$F$15:$F$49=$E$1157)),
            ""),
    "")</f>
        <v/>
      </c>
      <c r="N1432" s="311" t="str">
        <f t="array" ref="N1432">IFERROR(
    XLOOKUP(F1432,
            _xlws.FILTER('Supplier Emission'!$G$15:$G$49,
                   ('Supplier Emission'!$D$15:$D$49=H1432) * ('Supplier Emission'!$F$15:$F$49=$E$1157)),
            _xlws.FILTER('Supplier Emission'!$H$15:$H$49,
                   ('Supplier Emission'!$D$15:$D$49=H1432) * ('Supplier Emission'!$F$15:$F$49=$E$1157)),
            ""),
    "")</f>
        <v/>
      </c>
      <c r="O1432" s="311" t="str">
        <f t="array" ref="O1432">XLOOKUP(1,('Emission Factors'!$E$5:$E$488='GHG emissions calculations'!$F1432)*('Emission Factors'!$H$5:$H$488='GHG emissions calculations'!$H1432),INDEX('Emission Factors'!$E$5:$T$488,0,MATCH('GHG emissions calculations'!O$6,'Emission Factors'!$E$5:$T$5,0)),"",0)</f>
        <v>Polyvinyl Chloride (PVC) Waterproofing</v>
      </c>
      <c r="P1432" s="313">
        <f t="array" ref="P1432">IFERROR(
    INDEX('Emission Factors'!$E$5:$P$488,
          MATCH(1,
                ('Emission Factors'!$E$5:$E$488 = 'GHG emissions calculations'!$F1432) *
                ('Emission Factors'!$H$5:$H$488 = 'GHG emissions calculations'!$H1432),
                0),
          MATCH('GHG emissions calculations'!P$6,'Emission Factors'!$E$5:$P$5,0)),
    "")</f>
        <v>1.25</v>
      </c>
      <c r="Q1432" s="311" t="str">
        <f t="array" ref="Q1432">IFERROR(
    IF(
        INDEX('Emission Factors'!$E$5:$P$488,
              MATCH(1,
                    ('Emission Factors'!$E$5:$E$488 = 'GHG emissions calculations'!$F1432) *
                    ('Emission Factors'!$H$5:$H$488 = 'GHG emissions calculations'!$H1432),
                    0),
              MATCH('GHG emissions calculations'!Q$6, 'Emission Factors'!$E$5:$P$5, 0)) &lt;&gt; "",
        INDEX('Emission Factors'!$E$5:$P$488,
              MATCH(1,
                    ('Emission Factors'!$E$5:$E$488 = 'GHG emissions calculations'!$F1432) *
                    ('Emission Factors'!$H$5:$H$488 = 'GHG emissions calculations'!$H1432),
                    0),
              MATCH('GHG emissions calculations'!Q$6, 'Emission Factors'!$E$5:$P$5, 0)),
        ""),
    "")</f>
        <v>kgCO2e/kg</v>
      </c>
      <c r="R1432" s="311" t="str">
        <f t="array" ref="R1432">IFERROR(
    IF(
        INDEX('Emission Factors'!$E$5:$R$488,
              MATCH(1,
                    ('Emission Factors'!$E$5:$E$488 = 'GHG emissions calculations'!$F1432) *
                    ('Emission Factors'!$H$5:$H$488 = 'GHG emissions calculations'!$H1432),
                    0),
              MATCH('GHG emissions calculations'!R$6, 'Emission Factors'!$E$5:$R$5, 0)) &lt;&gt; "",
        INDEX('Emission Factors'!$E$5:$R$488,
              MATCH(1,
                    ('Emission Factors'!$E$5:$E$488 = 'GHG emissions calculations'!$F1432) *
                    ('Emission Factors'!$H$5:$H$488 = 'GHG emissions calculations'!$H1432),
                    0),
              MATCH('GHG emissions calculations'!R$6, 'Emission Factors'!$E$5:$R$5, 0)),
        ""),
    "")</f>
        <v>Asia</v>
      </c>
      <c r="S1432" s="312">
        <f t="shared" si="2"/>
        <v>0</v>
      </c>
      <c r="T1432" s="23"/>
    </row>
    <row r="1433" ht="15.75" customHeight="1" outlineLevel="1">
      <c r="A1433" s="23"/>
      <c r="B1433" s="71"/>
      <c r="C1433" s="71"/>
      <c r="D1433" s="71"/>
      <c r="E1433" s="314"/>
      <c r="F1433" s="311" t="str">
        <f>Lists!V236</f>
        <v>Slides - Europe</v>
      </c>
      <c r="G1433" s="311" t="str">
        <f t="array" ref="G1433">XLOOKUP(1,('Emission Factors'!$E$5:$E$488='GHG emissions calculations'!$F1433)*('Emission Factors'!$H$5:$H$488='GHG emissions calculations'!$H1433),INDEX('Emission Factors'!$E$5:$T$488,0,MATCH('GHG emissions calculations'!G$6,'Emission Factors'!$E$5:$T$5,0)),"",0)</f>
        <v/>
      </c>
      <c r="H1433" s="311" t="s">
        <v>237</v>
      </c>
      <c r="I1433" s="312" t="str">
        <f>IF(
    SUMIFS('Import data'!$L$25:$L$80,
           'Import data'!$J$25:$J$80, F1433,
           'Import data'!$G$25:$G$80, 'GHG emissions calculations'!$H1433,
           'Import data'!$I$25:$I$80,$E$1157) &lt;&gt; 0,
    SUMIFS('Import data'!$L$25:$L$80,
           'Import data'!$J$25:$J$80, F1433,
           'Import data'!$G$25:$G$80, 'GHG emissions calculations'!$H1433,
           'Import data'!$I$25:$I$80,$E$1157),
    ""
)</f>
        <v/>
      </c>
      <c r="J1433" s="311" t="str">
        <f t="array" ref="J1433">IF(
    XLOOKUP(F1433, 'Import data'!$J$26:$J$47, 'Import data'!$M$26:$M$47, "", 0) = "Please add the region-specific supplier emission factor or choose a different region available in the IAEG database.",
    "",
    XLOOKUP(F1433, 'Import data'!$J$26:$J$47, 'Import data'!$M$26:$M$47, "", 0)
)</f>
        <v/>
      </c>
      <c r="K1433" s="311" t="str">
        <f t="array" ref="K1433">IFERROR(
    XLOOKUP(F1433,
            _xlws.FILTER('Supplier Emission'!$G$15:$G$49,
                   ('Supplier Emission'!$D$15:$D$49=H1433) * ('Supplier Emission'!$F$15:$F$49=$E$1157)),
            _xlws.FILTER('Supplier Emission'!$I$15:$I$49,
                   ('Supplier Emission'!$D$15:$D$49=H1433) * ('Supplier Emission'!$F$15:$F$49=$E$1157)),
            ""),
    "")</f>
        <v/>
      </c>
      <c r="L1433" s="311" t="str">
        <f t="array" ref="L1433">IFERROR(
    XLOOKUP(F1433,
            _xlws.FILTER('Supplier Emission'!$G$15:$G$49,
                   ('Supplier Emission'!$D$15:$D$49=H1433) * ('Supplier Emission'!$F$15:$F$49=$E$1157)),
            _xlws.FILTER('Supplier Emission'!$J$15:$J$49,
                   ('Supplier Emission'!$D$15:$D$49=H1433) * ('Supplier Emission'!$F$15:$F$49=$E$1157)),
            ""),
    "")</f>
        <v/>
      </c>
      <c r="M1433" s="311" t="str">
        <f t="array" ref="M1433">IFERROR(
    XLOOKUP(F1433,
            _xlws.FILTER('Supplier Emission'!$G$15:$G$49,
                   ('Supplier Emission'!$D$15:$D$49=H1433) * ('Supplier Emission'!$F$15:$F$49=$E$1157)),
            _xlws.FILTER('Supplier Emission'!$M$15:$M$49,
                   ('Supplier Emission'!$D$15:$D$49=H1433) * ('Supplier Emission'!$F$15:$F$49=$E$1157)),
            ""),
    "")</f>
        <v/>
      </c>
      <c r="N1433" s="311" t="str">
        <f t="array" ref="N1433">IFERROR(
    XLOOKUP(F1433,
            _xlws.FILTER('Supplier Emission'!$G$15:$G$49,
                   ('Supplier Emission'!$D$15:$D$49=H1433) * ('Supplier Emission'!$F$15:$F$49=$E$1157)),
            _xlws.FILTER('Supplier Emission'!$H$15:$H$49,
                   ('Supplier Emission'!$D$15:$D$49=H1433) * ('Supplier Emission'!$F$15:$F$49=$E$1157)),
            ""),
    "")</f>
        <v/>
      </c>
      <c r="O1433" s="311" t="str">
        <f t="array" ref="O1433">XLOOKUP(1,('Emission Factors'!$E$5:$E$488='GHG emissions calculations'!$F1433)*('Emission Factors'!$H$5:$H$488='GHG emissions calculations'!$H1433),INDEX('Emission Factors'!$E$5:$T$488,0,MATCH('GHG emissions calculations'!O$6,'Emission Factors'!$E$5:$T$5,0)),"",0)</f>
        <v/>
      </c>
      <c r="P1433" s="313" t="str">
        <f t="array" ref="P1433">IFERROR(
    INDEX('Emission Factors'!$E$5:$P$488,
          MATCH(1,
                ('Emission Factors'!$E$5:$E$488 = 'GHG emissions calculations'!$F1433) *
                ('Emission Factors'!$H$5:$H$488 = 'GHG emissions calculations'!$H1433),
                0),
          MATCH('GHG emissions calculations'!P$6,'Emission Factors'!$E$5:$P$5,0)),
    "")</f>
        <v/>
      </c>
      <c r="Q1433" s="311" t="str">
        <f t="array" ref="Q1433">IFERROR(
    IF(
        INDEX('Emission Factors'!$E$5:$P$488,
              MATCH(1,
                    ('Emission Factors'!$E$5:$E$488 = 'GHG emissions calculations'!$F1433) *
                    ('Emission Factors'!$H$5:$H$488 = 'GHG emissions calculations'!$H1433),
                    0),
              MATCH('GHG emissions calculations'!Q$6, 'Emission Factors'!$E$5:$P$5, 0)) &lt;&gt; "",
        INDEX('Emission Factors'!$E$5:$P$488,
              MATCH(1,
                    ('Emission Factors'!$E$5:$E$488 = 'GHG emissions calculations'!$F1433) *
                    ('Emission Factors'!$H$5:$H$488 = 'GHG emissions calculations'!$H1433),
                    0),
              MATCH('GHG emissions calculations'!Q$6, 'Emission Factors'!$E$5:$P$5, 0)),
        ""),
    "")</f>
        <v/>
      </c>
      <c r="R1433" s="311" t="str">
        <f t="array" ref="R1433">IFERROR(
    IF(
        INDEX('Emission Factors'!$E$5:$R$488,
              MATCH(1,
                    ('Emission Factors'!$E$5:$E$488 = 'GHG emissions calculations'!$F1433) *
                    ('Emission Factors'!$H$5:$H$488 = 'GHG emissions calculations'!$H1433),
                    0),
              MATCH('GHG emissions calculations'!R$6, 'Emission Factors'!$E$5:$R$5, 0)) &lt;&gt; "",
        INDEX('Emission Factors'!$E$5:$R$488,
              MATCH(1,
                    ('Emission Factors'!$E$5:$E$488 = 'GHG emissions calculations'!$F1433) *
                    ('Emission Factors'!$H$5:$H$488 = 'GHG emissions calculations'!$H1433),
                    0),
              MATCH('GHG emissions calculations'!R$6, 'Emission Factors'!$E$5:$R$5, 0)),
        ""),
    "")</f>
        <v/>
      </c>
      <c r="S1433" s="312">
        <f t="shared" si="2"/>
        <v>0</v>
      </c>
      <c r="T1433" s="23"/>
    </row>
    <row r="1434" ht="15.75" customHeight="1" outlineLevel="1">
      <c r="A1434" s="23"/>
      <c r="B1434" s="71"/>
      <c r="C1434" s="71"/>
      <c r="D1434" s="71"/>
      <c r="E1434" s="314"/>
      <c r="F1434" s="311" t="str">
        <f>Lists!V241</f>
        <v>Slides - Global or unspecified region</v>
      </c>
      <c r="G1434" s="311" t="str">
        <f t="array" ref="G1434">XLOOKUP(1,('Emission Factors'!$E$5:$E$488='GHG emissions calculations'!$F1434)*('Emission Factors'!$H$5:$H$488='GHG emissions calculations'!$H1434),INDEX('Emission Factors'!$E$5:$T$488,0,MATCH('GHG emissions calculations'!G$6,'Emission Factors'!$E$5:$T$5,0)),"",0)</f>
        <v/>
      </c>
      <c r="H1434" s="311" t="s">
        <v>237</v>
      </c>
      <c r="I1434" s="312" t="str">
        <f>IF(
    SUMIFS('Import data'!$L$25:$L$80,
           'Import data'!$J$25:$J$80, F1434,
           'Import data'!$G$25:$G$80, 'GHG emissions calculations'!$H1434,
           'Import data'!$I$25:$I$80,$E$1157) &lt;&gt; 0,
    SUMIFS('Import data'!$L$25:$L$80,
           'Import data'!$J$25:$J$80, F1434,
           'Import data'!$G$25:$G$80, 'GHG emissions calculations'!$H1434,
           'Import data'!$I$25:$I$80,$E$1157),
    ""
)</f>
        <v/>
      </c>
      <c r="J1434" s="311" t="str">
        <f t="array" ref="J1434">IF(
    XLOOKUP(F1434, 'Import data'!$J$26:$J$47, 'Import data'!$M$26:$M$47, "", 0) = "Please add the region-specific supplier emission factor or choose a different region available in the IAEG database.",
    "",
    XLOOKUP(F1434, 'Import data'!$J$26:$J$47, 'Import data'!$M$26:$M$47, "", 0)
)</f>
        <v/>
      </c>
      <c r="K1434" s="311" t="str">
        <f t="array" ref="K1434">IFERROR(
    XLOOKUP(F1434,
            _xlws.FILTER('Supplier Emission'!$G$15:$G$49,
                   ('Supplier Emission'!$D$15:$D$49=H1434) * ('Supplier Emission'!$F$15:$F$49=$E$1157)),
            _xlws.FILTER('Supplier Emission'!$I$15:$I$49,
                   ('Supplier Emission'!$D$15:$D$49=H1434) * ('Supplier Emission'!$F$15:$F$49=$E$1157)),
            ""),
    "")</f>
        <v/>
      </c>
      <c r="L1434" s="311" t="str">
        <f t="array" ref="L1434">IFERROR(
    XLOOKUP(F1434,
            _xlws.FILTER('Supplier Emission'!$G$15:$G$49,
                   ('Supplier Emission'!$D$15:$D$49=H1434) * ('Supplier Emission'!$F$15:$F$49=$E$1157)),
            _xlws.FILTER('Supplier Emission'!$J$15:$J$49,
                   ('Supplier Emission'!$D$15:$D$49=H1434) * ('Supplier Emission'!$F$15:$F$49=$E$1157)),
            ""),
    "")</f>
        <v/>
      </c>
      <c r="M1434" s="311" t="str">
        <f t="array" ref="M1434">IFERROR(
    XLOOKUP(F1434,
            _xlws.FILTER('Supplier Emission'!$G$15:$G$49,
                   ('Supplier Emission'!$D$15:$D$49=H1434) * ('Supplier Emission'!$F$15:$F$49=$E$1157)),
            _xlws.FILTER('Supplier Emission'!$M$15:$M$49,
                   ('Supplier Emission'!$D$15:$D$49=H1434) * ('Supplier Emission'!$F$15:$F$49=$E$1157)),
            ""),
    "")</f>
        <v/>
      </c>
      <c r="N1434" s="311" t="str">
        <f t="array" ref="N1434">IFERROR(
    XLOOKUP(F1434,
            _xlws.FILTER('Supplier Emission'!$G$15:$G$49,
                   ('Supplier Emission'!$D$15:$D$49=H1434) * ('Supplier Emission'!$F$15:$F$49=$E$1157)),
            _xlws.FILTER('Supplier Emission'!$H$15:$H$49,
                   ('Supplier Emission'!$D$15:$D$49=H1434) * ('Supplier Emission'!$F$15:$F$49=$E$1157)),
            ""),
    "")</f>
        <v/>
      </c>
      <c r="O1434" s="311" t="str">
        <f t="array" ref="O1434">XLOOKUP(1,('Emission Factors'!$E$5:$E$488='GHG emissions calculations'!$F1434)*('Emission Factors'!$H$5:$H$488='GHG emissions calculations'!$H1434),INDEX('Emission Factors'!$E$5:$T$488,0,MATCH('GHG emissions calculations'!O$6,'Emission Factors'!$E$5:$T$5,0)),"",0)</f>
        <v/>
      </c>
      <c r="P1434" s="313" t="str">
        <f t="array" ref="P1434">IFERROR(
    INDEX('Emission Factors'!$E$5:$P$488,
          MATCH(1,
                ('Emission Factors'!$E$5:$E$488 = 'GHG emissions calculations'!$F1434) *
                ('Emission Factors'!$H$5:$H$488 = 'GHG emissions calculations'!$H1434),
                0),
          MATCH('GHG emissions calculations'!P$6,'Emission Factors'!$E$5:$P$5,0)),
    "")</f>
        <v/>
      </c>
      <c r="Q1434" s="311" t="str">
        <f t="array" ref="Q1434">IFERROR(
    IF(
        INDEX('Emission Factors'!$E$5:$P$488,
              MATCH(1,
                    ('Emission Factors'!$E$5:$E$488 = 'GHG emissions calculations'!$F1434) *
                    ('Emission Factors'!$H$5:$H$488 = 'GHG emissions calculations'!$H1434),
                    0),
              MATCH('GHG emissions calculations'!Q$6, 'Emission Factors'!$E$5:$P$5, 0)) &lt;&gt; "",
        INDEX('Emission Factors'!$E$5:$P$488,
              MATCH(1,
                    ('Emission Factors'!$E$5:$E$488 = 'GHG emissions calculations'!$F1434) *
                    ('Emission Factors'!$H$5:$H$488 = 'GHG emissions calculations'!$H1434),
                    0),
              MATCH('GHG emissions calculations'!Q$6, 'Emission Factors'!$E$5:$P$5, 0)),
        ""),
    "")</f>
        <v/>
      </c>
      <c r="R1434" s="311" t="str">
        <f t="array" ref="R1434">IFERROR(
    IF(
        INDEX('Emission Factors'!$E$5:$R$488,
              MATCH(1,
                    ('Emission Factors'!$E$5:$E$488 = 'GHG emissions calculations'!$F1434) *
                    ('Emission Factors'!$H$5:$H$488 = 'GHG emissions calculations'!$H1434),
                    0),
              MATCH('GHG emissions calculations'!R$6, 'Emission Factors'!$E$5:$R$5, 0)) &lt;&gt; "",
        INDEX('Emission Factors'!$E$5:$R$488,
              MATCH(1,
                    ('Emission Factors'!$E$5:$E$488 = 'GHG emissions calculations'!$F1434) *
                    ('Emission Factors'!$H$5:$H$488 = 'GHG emissions calculations'!$H1434),
                    0),
              MATCH('GHG emissions calculations'!R$6, 'Emission Factors'!$E$5:$R$5, 0)),
        ""),
    "")</f>
        <v/>
      </c>
      <c r="S1434" s="312">
        <f t="shared" si="2"/>
        <v>0</v>
      </c>
      <c r="T1434" s="23"/>
    </row>
    <row r="1435" ht="15.75" customHeight="1" outlineLevel="1">
      <c r="A1435" s="23"/>
      <c r="B1435" s="71"/>
      <c r="C1435" s="71"/>
      <c r="D1435" s="71"/>
      <c r="E1435" s="314"/>
      <c r="F1435" s="311" t="str">
        <f>Lists!V240</f>
        <v>Slides - Middle East</v>
      </c>
      <c r="G1435" s="311" t="str">
        <f t="array" ref="G1435">XLOOKUP(1,('Emission Factors'!$E$5:$E$488='GHG emissions calculations'!$F1435)*('Emission Factors'!$H$5:$H$488='GHG emissions calculations'!$H1435),INDEX('Emission Factors'!$E$5:$T$488,0,MATCH('GHG emissions calculations'!G$6,'Emission Factors'!$E$5:$T$5,0)),"",0)</f>
        <v/>
      </c>
      <c r="H1435" s="311" t="s">
        <v>237</v>
      </c>
      <c r="I1435" s="312" t="str">
        <f>IF(
    SUMIFS('Import data'!$L$25:$L$80,
           'Import data'!$J$25:$J$80, F1435,
           'Import data'!$G$25:$G$80, 'GHG emissions calculations'!$H1435,
           'Import data'!$I$25:$I$80,$E$1157) &lt;&gt; 0,
    SUMIFS('Import data'!$L$25:$L$80,
           'Import data'!$J$25:$J$80, F1435,
           'Import data'!$G$25:$G$80, 'GHG emissions calculations'!$H1435,
           'Import data'!$I$25:$I$80,$E$1157),
    ""
)</f>
        <v/>
      </c>
      <c r="J1435" s="311" t="str">
        <f t="array" ref="J1435">IF(
    XLOOKUP(F1435, 'Import data'!$J$26:$J$47, 'Import data'!$M$26:$M$47, "", 0) = "Please add the region-specific supplier emission factor or choose a different region available in the IAEG database.",
    "",
    XLOOKUP(F1435, 'Import data'!$J$26:$J$47, 'Import data'!$M$26:$M$47, "", 0)
)</f>
        <v/>
      </c>
      <c r="K1435" s="311" t="str">
        <f t="array" ref="K1435">IFERROR(
    XLOOKUP(F1435,
            _xlws.FILTER('Supplier Emission'!$G$15:$G$49,
                   ('Supplier Emission'!$D$15:$D$49=H1435) * ('Supplier Emission'!$F$15:$F$49=$E$1157)),
            _xlws.FILTER('Supplier Emission'!$I$15:$I$49,
                   ('Supplier Emission'!$D$15:$D$49=H1435) * ('Supplier Emission'!$F$15:$F$49=$E$1157)),
            ""),
    "")</f>
        <v/>
      </c>
      <c r="L1435" s="311" t="str">
        <f t="array" ref="L1435">IFERROR(
    XLOOKUP(F1435,
            _xlws.FILTER('Supplier Emission'!$G$15:$G$49,
                   ('Supplier Emission'!$D$15:$D$49=H1435) * ('Supplier Emission'!$F$15:$F$49=$E$1157)),
            _xlws.FILTER('Supplier Emission'!$J$15:$J$49,
                   ('Supplier Emission'!$D$15:$D$49=H1435) * ('Supplier Emission'!$F$15:$F$49=$E$1157)),
            ""),
    "")</f>
        <v/>
      </c>
      <c r="M1435" s="311" t="str">
        <f t="array" ref="M1435">IFERROR(
    XLOOKUP(F1435,
            _xlws.FILTER('Supplier Emission'!$G$15:$G$49,
                   ('Supplier Emission'!$D$15:$D$49=H1435) * ('Supplier Emission'!$F$15:$F$49=$E$1157)),
            _xlws.FILTER('Supplier Emission'!$M$15:$M$49,
                   ('Supplier Emission'!$D$15:$D$49=H1435) * ('Supplier Emission'!$F$15:$F$49=$E$1157)),
            ""),
    "")</f>
        <v/>
      </c>
      <c r="N1435" s="311" t="str">
        <f t="array" ref="N1435">IFERROR(
    XLOOKUP(F1435,
            _xlws.FILTER('Supplier Emission'!$G$15:$G$49,
                   ('Supplier Emission'!$D$15:$D$49=H1435) * ('Supplier Emission'!$F$15:$F$49=$E$1157)),
            _xlws.FILTER('Supplier Emission'!$H$15:$H$49,
                   ('Supplier Emission'!$D$15:$D$49=H1435) * ('Supplier Emission'!$F$15:$F$49=$E$1157)),
            ""),
    "")</f>
        <v/>
      </c>
      <c r="O1435" s="311" t="str">
        <f t="array" ref="O1435">XLOOKUP(1,('Emission Factors'!$E$5:$E$488='GHG emissions calculations'!$F1435)*('Emission Factors'!$H$5:$H$488='GHG emissions calculations'!$H1435),INDEX('Emission Factors'!$E$5:$T$488,0,MATCH('GHG emissions calculations'!O$6,'Emission Factors'!$E$5:$T$5,0)),"",0)</f>
        <v/>
      </c>
      <c r="P1435" s="313" t="str">
        <f t="array" ref="P1435">IFERROR(
    INDEX('Emission Factors'!$E$5:$P$488,
          MATCH(1,
                ('Emission Factors'!$E$5:$E$488 = 'GHG emissions calculations'!$F1435) *
                ('Emission Factors'!$H$5:$H$488 = 'GHG emissions calculations'!$H1435),
                0),
          MATCH('GHG emissions calculations'!P$6,'Emission Factors'!$E$5:$P$5,0)),
    "")</f>
        <v/>
      </c>
      <c r="Q1435" s="311" t="str">
        <f t="array" ref="Q1435">IFERROR(
    IF(
        INDEX('Emission Factors'!$E$5:$P$488,
              MATCH(1,
                    ('Emission Factors'!$E$5:$E$488 = 'GHG emissions calculations'!$F1435) *
                    ('Emission Factors'!$H$5:$H$488 = 'GHG emissions calculations'!$H1435),
                    0),
              MATCH('GHG emissions calculations'!Q$6, 'Emission Factors'!$E$5:$P$5, 0)) &lt;&gt; "",
        INDEX('Emission Factors'!$E$5:$P$488,
              MATCH(1,
                    ('Emission Factors'!$E$5:$E$488 = 'GHG emissions calculations'!$F1435) *
                    ('Emission Factors'!$H$5:$H$488 = 'GHG emissions calculations'!$H1435),
                    0),
              MATCH('GHG emissions calculations'!Q$6, 'Emission Factors'!$E$5:$P$5, 0)),
        ""),
    "")</f>
        <v/>
      </c>
      <c r="R1435" s="311" t="str">
        <f t="array" ref="R1435">IFERROR(
    IF(
        INDEX('Emission Factors'!$E$5:$R$488,
              MATCH(1,
                    ('Emission Factors'!$E$5:$E$488 = 'GHG emissions calculations'!$F1435) *
                    ('Emission Factors'!$H$5:$H$488 = 'GHG emissions calculations'!$H1435),
                    0),
              MATCH('GHG emissions calculations'!R$6, 'Emission Factors'!$E$5:$R$5, 0)) &lt;&gt; "",
        INDEX('Emission Factors'!$E$5:$R$488,
              MATCH(1,
                    ('Emission Factors'!$E$5:$E$488 = 'GHG emissions calculations'!$F1435) *
                    ('Emission Factors'!$H$5:$H$488 = 'GHG emissions calculations'!$H1435),
                    0),
              MATCH('GHG emissions calculations'!R$6, 'Emission Factors'!$E$5:$R$5, 0)),
        ""),
    "")</f>
        <v/>
      </c>
      <c r="S1435" s="312">
        <f t="shared" si="2"/>
        <v>0</v>
      </c>
      <c r="T1435" s="23"/>
    </row>
    <row r="1436" ht="15.75" customHeight="1" outlineLevel="1">
      <c r="A1436" s="23"/>
      <c r="B1436" s="71"/>
      <c r="C1436" s="71"/>
      <c r="D1436" s="71"/>
      <c r="E1436" s="314"/>
      <c r="F1436" s="311" t="str">
        <f>Lists!V239</f>
        <v>Slides - Oceania</v>
      </c>
      <c r="G1436" s="311" t="str">
        <f t="array" ref="G1436">XLOOKUP(1,('Emission Factors'!$E$5:$E$488='GHG emissions calculations'!$F1436)*('Emission Factors'!$H$5:$H$488='GHG emissions calculations'!$H1436),INDEX('Emission Factors'!$E$5:$T$488,0,MATCH('GHG emissions calculations'!G$6,'Emission Factors'!$E$5:$T$5,0)),"",0)</f>
        <v/>
      </c>
      <c r="H1436" s="311" t="s">
        <v>237</v>
      </c>
      <c r="I1436" s="312" t="str">
        <f>IF(
    SUMIFS('Import data'!$L$25:$L$80,
           'Import data'!$J$25:$J$80, F1436,
           'Import data'!$G$25:$G$80, 'GHG emissions calculations'!$H1436,
           'Import data'!$I$25:$I$80,$E$1157) &lt;&gt; 0,
    SUMIFS('Import data'!$L$25:$L$80,
           'Import data'!$J$25:$J$80, F1436,
           'Import data'!$G$25:$G$80, 'GHG emissions calculations'!$H1436,
           'Import data'!$I$25:$I$80,$E$1157),
    ""
)</f>
        <v/>
      </c>
      <c r="J1436" s="311" t="str">
        <f t="array" ref="J1436">IF(
    XLOOKUP(F1436, 'Import data'!$J$26:$J$47, 'Import data'!$M$26:$M$47, "", 0) = "Please add the region-specific supplier emission factor or choose a different region available in the IAEG database.",
    "",
    XLOOKUP(F1436, 'Import data'!$J$26:$J$47, 'Import data'!$M$26:$M$47, "", 0)
)</f>
        <v/>
      </c>
      <c r="K1436" s="311" t="str">
        <f t="array" ref="K1436">IFERROR(
    XLOOKUP(F1436,
            _xlws.FILTER('Supplier Emission'!$G$15:$G$49,
                   ('Supplier Emission'!$D$15:$D$49=H1436) * ('Supplier Emission'!$F$15:$F$49=$E$1157)),
            _xlws.FILTER('Supplier Emission'!$I$15:$I$49,
                   ('Supplier Emission'!$D$15:$D$49=H1436) * ('Supplier Emission'!$F$15:$F$49=$E$1157)),
            ""),
    "")</f>
        <v/>
      </c>
      <c r="L1436" s="311" t="str">
        <f t="array" ref="L1436">IFERROR(
    XLOOKUP(F1436,
            _xlws.FILTER('Supplier Emission'!$G$15:$G$49,
                   ('Supplier Emission'!$D$15:$D$49=H1436) * ('Supplier Emission'!$F$15:$F$49=$E$1157)),
            _xlws.FILTER('Supplier Emission'!$J$15:$J$49,
                   ('Supplier Emission'!$D$15:$D$49=H1436) * ('Supplier Emission'!$F$15:$F$49=$E$1157)),
            ""),
    "")</f>
        <v/>
      </c>
      <c r="M1436" s="311" t="str">
        <f t="array" ref="M1436">IFERROR(
    XLOOKUP(F1436,
            _xlws.FILTER('Supplier Emission'!$G$15:$G$49,
                   ('Supplier Emission'!$D$15:$D$49=H1436) * ('Supplier Emission'!$F$15:$F$49=$E$1157)),
            _xlws.FILTER('Supplier Emission'!$M$15:$M$49,
                   ('Supplier Emission'!$D$15:$D$49=H1436) * ('Supplier Emission'!$F$15:$F$49=$E$1157)),
            ""),
    "")</f>
        <v/>
      </c>
      <c r="N1436" s="311" t="str">
        <f t="array" ref="N1436">IFERROR(
    XLOOKUP(F1436,
            _xlws.FILTER('Supplier Emission'!$G$15:$G$49,
                   ('Supplier Emission'!$D$15:$D$49=H1436) * ('Supplier Emission'!$F$15:$F$49=$E$1157)),
            _xlws.FILTER('Supplier Emission'!$H$15:$H$49,
                   ('Supplier Emission'!$D$15:$D$49=H1436) * ('Supplier Emission'!$F$15:$F$49=$E$1157)),
            ""),
    "")</f>
        <v/>
      </c>
      <c r="O1436" s="311" t="str">
        <f t="array" ref="O1436">XLOOKUP(1,('Emission Factors'!$E$5:$E$488='GHG emissions calculations'!$F1436)*('Emission Factors'!$H$5:$H$488='GHG emissions calculations'!$H1436),INDEX('Emission Factors'!$E$5:$T$488,0,MATCH('GHG emissions calculations'!O$6,'Emission Factors'!$E$5:$T$5,0)),"",0)</f>
        <v/>
      </c>
      <c r="P1436" s="313" t="str">
        <f t="array" ref="P1436">IFERROR(
    INDEX('Emission Factors'!$E$5:$P$488,
          MATCH(1,
                ('Emission Factors'!$E$5:$E$488 = 'GHG emissions calculations'!$F1436) *
                ('Emission Factors'!$H$5:$H$488 = 'GHG emissions calculations'!$H1436),
                0),
          MATCH('GHG emissions calculations'!P$6,'Emission Factors'!$E$5:$P$5,0)),
    "")</f>
        <v/>
      </c>
      <c r="Q1436" s="311" t="str">
        <f t="array" ref="Q1436">IFERROR(
    IF(
        INDEX('Emission Factors'!$E$5:$P$488,
              MATCH(1,
                    ('Emission Factors'!$E$5:$E$488 = 'GHG emissions calculations'!$F1436) *
                    ('Emission Factors'!$H$5:$H$488 = 'GHG emissions calculations'!$H1436),
                    0),
              MATCH('GHG emissions calculations'!Q$6, 'Emission Factors'!$E$5:$P$5, 0)) &lt;&gt; "",
        INDEX('Emission Factors'!$E$5:$P$488,
              MATCH(1,
                    ('Emission Factors'!$E$5:$E$488 = 'GHG emissions calculations'!$F1436) *
                    ('Emission Factors'!$H$5:$H$488 = 'GHG emissions calculations'!$H1436),
                    0),
              MATCH('GHG emissions calculations'!Q$6, 'Emission Factors'!$E$5:$P$5, 0)),
        ""),
    "")</f>
        <v/>
      </c>
      <c r="R1436" s="311" t="str">
        <f t="array" ref="R1436">IFERROR(
    IF(
        INDEX('Emission Factors'!$E$5:$R$488,
              MATCH(1,
                    ('Emission Factors'!$E$5:$E$488 = 'GHG emissions calculations'!$F1436) *
                    ('Emission Factors'!$H$5:$H$488 = 'GHG emissions calculations'!$H1436),
                    0),
              MATCH('GHG emissions calculations'!R$6, 'Emission Factors'!$E$5:$R$5, 0)) &lt;&gt; "",
        INDEX('Emission Factors'!$E$5:$R$488,
              MATCH(1,
                    ('Emission Factors'!$E$5:$E$488 = 'GHG emissions calculations'!$F1436) *
                    ('Emission Factors'!$H$5:$H$488 = 'GHG emissions calculations'!$H1436),
                    0),
              MATCH('GHG emissions calculations'!R$6, 'Emission Factors'!$E$5:$R$5, 0)),
        ""),
    "")</f>
        <v/>
      </c>
      <c r="S1436" s="312">
        <f t="shared" si="2"/>
        <v>0</v>
      </c>
      <c r="T1436" s="23"/>
    </row>
    <row r="1437" ht="15.75" customHeight="1" outlineLevel="1">
      <c r="A1437" s="23"/>
      <c r="B1437" s="71"/>
      <c r="C1437" s="71"/>
      <c r="D1437" s="71"/>
      <c r="E1437" s="314"/>
      <c r="F1437" s="311" t="str">
        <f>Lists!U90</f>
        <v>Window - Africa</v>
      </c>
      <c r="G1437" s="311" t="str">
        <f t="array" ref="G1437">XLOOKUP(1,('Emission Factors'!$E$5:$E$488='GHG emissions calculations'!$F1437)*('Emission Factors'!$H$5:$H$488='GHG emissions calculations'!$H1437),INDEX('Emission Factors'!$E$5:$T$488,0,MATCH('GHG emissions calculations'!G$6,'Emission Factors'!$E$5:$T$5,0)),"",0)</f>
        <v/>
      </c>
      <c r="H1437" s="311" t="s">
        <v>238</v>
      </c>
      <c r="I1437" s="312" t="str">
        <f>IF(
    SUMIFS('Import data'!$L$25:$L$80,
           'Import data'!$J$25:$J$80, F1437,
           'Import data'!$G$25:$G$80, 'GHG emissions calculations'!$H1437,
           'Import data'!$I$25:$I$80,$E$1157) &lt;&gt; 0,
    SUMIFS('Import data'!$L$25:$L$80,
           'Import data'!$J$25:$J$80, F1437,
           'Import data'!$G$25:$G$80, 'GHG emissions calculations'!$H1437,
           'Import data'!$I$25:$I$80,$E$1157),
    ""
)</f>
        <v/>
      </c>
      <c r="J1437" s="311" t="str">
        <f t="array" ref="J1437">IF(
    XLOOKUP(F1437, 'Import data'!$J$26:$J$47, 'Import data'!$M$26:$M$47, "", 0) = "Please add the region-specific supplier emission factor or choose a different region available in the IAEG database.",
    "",
    XLOOKUP(F1437, 'Import data'!$J$26:$J$47, 'Import data'!$M$26:$M$47, "", 0)
)</f>
        <v/>
      </c>
      <c r="K1437" s="311" t="str">
        <f t="array" ref="K1437">IFERROR(
    XLOOKUP(F1437,
            _xlws.FILTER('Supplier Emission'!$G$15:$G$49,
                   ('Supplier Emission'!$D$15:$D$49=H1437) * ('Supplier Emission'!$F$15:$F$49=$E$1157)),
            _xlws.FILTER('Supplier Emission'!$I$15:$I$49,
                   ('Supplier Emission'!$D$15:$D$49=H1437) * ('Supplier Emission'!$F$15:$F$49=$E$1157)),
            ""),
    "")</f>
        <v/>
      </c>
      <c r="L1437" s="311" t="str">
        <f t="array" ref="L1437">IFERROR(
    XLOOKUP(F1437,
            _xlws.FILTER('Supplier Emission'!$G$15:$G$49,
                   ('Supplier Emission'!$D$15:$D$49=H1437) * ('Supplier Emission'!$F$15:$F$49=$E$1157)),
            _xlws.FILTER('Supplier Emission'!$J$15:$J$49,
                   ('Supplier Emission'!$D$15:$D$49=H1437) * ('Supplier Emission'!$F$15:$F$49=$E$1157)),
            ""),
    "")</f>
        <v/>
      </c>
      <c r="M1437" s="311" t="str">
        <f t="array" ref="M1437">IFERROR(
    XLOOKUP(F1437,
            _xlws.FILTER('Supplier Emission'!$G$15:$G$49,
                   ('Supplier Emission'!$D$15:$D$49=H1437) * ('Supplier Emission'!$F$15:$F$49=$E$1157)),
            _xlws.FILTER('Supplier Emission'!$M$15:$M$49,
                   ('Supplier Emission'!$D$15:$D$49=H1437) * ('Supplier Emission'!$F$15:$F$49=$E$1157)),
            ""),
    "")</f>
        <v/>
      </c>
      <c r="N1437" s="311" t="str">
        <f t="array" ref="N1437">IFERROR(
    XLOOKUP(F1437,
            _xlws.FILTER('Supplier Emission'!$G$15:$G$49,
                   ('Supplier Emission'!$D$15:$D$49=H1437) * ('Supplier Emission'!$F$15:$F$49=$E$1157)),
            _xlws.FILTER('Supplier Emission'!$H$15:$H$49,
                   ('Supplier Emission'!$D$15:$D$49=H1437) * ('Supplier Emission'!$F$15:$F$49=$E$1157)),
            ""),
    "")</f>
        <v/>
      </c>
      <c r="O1437" s="311" t="str">
        <f t="array" ref="O1437">XLOOKUP(1,('Emission Factors'!$E$5:$E$488='GHG emissions calculations'!$F1437)*('Emission Factors'!$H$5:$H$488='GHG emissions calculations'!$H1437),INDEX('Emission Factors'!$E$5:$T$488,0,MATCH('GHG emissions calculations'!O$6,'Emission Factors'!$E$5:$T$5,0)),"",0)</f>
        <v/>
      </c>
      <c r="P1437" s="313" t="str">
        <f t="array" ref="P1437">IFERROR(
    INDEX('Emission Factors'!$E$5:$P$488,
          MATCH(1,
                ('Emission Factors'!$E$5:$E$488 = 'GHG emissions calculations'!$F1437) *
                ('Emission Factors'!$H$5:$H$488 = 'GHG emissions calculations'!$H1437),
                0),
          MATCH('GHG emissions calculations'!P$6,'Emission Factors'!$E$5:$P$5,0)),
    "")</f>
        <v/>
      </c>
      <c r="Q1437" s="311" t="str">
        <f t="array" ref="Q1437">IFERROR(
    IF(
        INDEX('Emission Factors'!$E$5:$P$488,
              MATCH(1,
                    ('Emission Factors'!$E$5:$E$488 = 'GHG emissions calculations'!$F1437) *
                    ('Emission Factors'!$H$5:$H$488 = 'GHG emissions calculations'!$H1437),
                    0),
              MATCH('GHG emissions calculations'!Q$6, 'Emission Factors'!$E$5:$P$5, 0)) &lt;&gt; "",
        INDEX('Emission Factors'!$E$5:$P$488,
              MATCH(1,
                    ('Emission Factors'!$E$5:$E$488 = 'GHG emissions calculations'!$F1437) *
                    ('Emission Factors'!$H$5:$H$488 = 'GHG emissions calculations'!$H1437),
                    0),
              MATCH('GHG emissions calculations'!Q$6, 'Emission Factors'!$E$5:$P$5, 0)),
        ""),
    "")</f>
        <v/>
      </c>
      <c r="R1437" s="311" t="str">
        <f t="array" ref="R1437">IFERROR(
    IF(
        INDEX('Emission Factors'!$E$5:$R$488,
              MATCH(1,
                    ('Emission Factors'!$E$5:$E$488 = 'GHG emissions calculations'!$F1437) *
                    ('Emission Factors'!$H$5:$H$488 = 'GHG emissions calculations'!$H1437),
                    0),
              MATCH('GHG emissions calculations'!R$6, 'Emission Factors'!$E$5:$R$5, 0)) &lt;&gt; "",
        INDEX('Emission Factors'!$E$5:$R$488,
              MATCH(1,
                    ('Emission Factors'!$E$5:$E$488 = 'GHG emissions calculations'!$F1437) *
                    ('Emission Factors'!$H$5:$H$488 = 'GHG emissions calculations'!$H1437),
                    0),
              MATCH('GHG emissions calculations'!R$6, 'Emission Factors'!$E$5:$R$5, 0)),
        ""),
    "")</f>
        <v/>
      </c>
      <c r="S1437" s="312">
        <f t="shared" si="2"/>
        <v>0</v>
      </c>
      <c r="T1437" s="23"/>
    </row>
    <row r="1438" ht="15.75" customHeight="1" outlineLevel="1">
      <c r="A1438" s="23"/>
      <c r="B1438" s="71"/>
      <c r="C1438" s="71"/>
      <c r="D1438" s="71"/>
      <c r="E1438" s="314"/>
      <c r="F1438" s="311" t="str">
        <f>Lists!U88</f>
        <v>Window - America</v>
      </c>
      <c r="G1438" s="311" t="str">
        <f t="array" ref="G1438">XLOOKUP(1,('Emission Factors'!$E$5:$E$488='GHG emissions calculations'!$F1438)*('Emission Factors'!$H$5:$H$488='GHG emissions calculations'!$H1438),INDEX('Emission Factors'!$E$5:$T$488,0,MATCH('GHG emissions calculations'!G$6,'Emission Factors'!$E$5:$T$5,0)),"",0)</f>
        <v/>
      </c>
      <c r="H1438" s="311" t="s">
        <v>238</v>
      </c>
      <c r="I1438" s="312" t="str">
        <f>IF(
    SUMIFS('Import data'!$L$25:$L$80,
           'Import data'!$J$25:$J$80, F1438,
           'Import data'!$G$25:$G$80, 'GHG emissions calculations'!$H1438,
           'Import data'!$I$25:$I$80,$E$1157) &lt;&gt; 0,
    SUMIFS('Import data'!$L$25:$L$80,
           'Import data'!$J$25:$J$80, F1438,
           'Import data'!$G$25:$G$80, 'GHG emissions calculations'!$H1438,
           'Import data'!$I$25:$I$80,$E$1157),
    ""
)</f>
        <v/>
      </c>
      <c r="J1438" s="311" t="str">
        <f t="array" ref="J1438">IF(
    XLOOKUP(F1438, 'Import data'!$J$26:$J$47, 'Import data'!$M$26:$M$47, "", 0) = "Please add the region-specific supplier emission factor or choose a different region available in the IAEG database.",
    "",
    XLOOKUP(F1438, 'Import data'!$J$26:$J$47, 'Import data'!$M$26:$M$47, "", 0)
)</f>
        <v/>
      </c>
      <c r="K1438" s="311" t="str">
        <f t="array" ref="K1438">IFERROR(
    XLOOKUP(F1438,
            _xlws.FILTER('Supplier Emission'!$G$15:$G$49,
                   ('Supplier Emission'!$D$15:$D$49=H1438) * ('Supplier Emission'!$F$15:$F$49=$E$1157)),
            _xlws.FILTER('Supplier Emission'!$I$15:$I$49,
                   ('Supplier Emission'!$D$15:$D$49=H1438) * ('Supplier Emission'!$F$15:$F$49=$E$1157)),
            ""),
    "")</f>
        <v/>
      </c>
      <c r="L1438" s="311" t="str">
        <f t="array" ref="L1438">IFERROR(
    XLOOKUP(F1438,
            _xlws.FILTER('Supplier Emission'!$G$15:$G$49,
                   ('Supplier Emission'!$D$15:$D$49=H1438) * ('Supplier Emission'!$F$15:$F$49=$E$1157)),
            _xlws.FILTER('Supplier Emission'!$J$15:$J$49,
                   ('Supplier Emission'!$D$15:$D$49=H1438) * ('Supplier Emission'!$F$15:$F$49=$E$1157)),
            ""),
    "")</f>
        <v/>
      </c>
      <c r="M1438" s="311" t="str">
        <f t="array" ref="M1438">IFERROR(
    XLOOKUP(F1438,
            _xlws.FILTER('Supplier Emission'!$G$15:$G$49,
                   ('Supplier Emission'!$D$15:$D$49=H1438) * ('Supplier Emission'!$F$15:$F$49=$E$1157)),
            _xlws.FILTER('Supplier Emission'!$M$15:$M$49,
                   ('Supplier Emission'!$D$15:$D$49=H1438) * ('Supplier Emission'!$F$15:$F$49=$E$1157)),
            ""),
    "")</f>
        <v/>
      </c>
      <c r="N1438" s="311" t="str">
        <f t="array" ref="N1438">IFERROR(
    XLOOKUP(F1438,
            _xlws.FILTER('Supplier Emission'!$G$15:$G$49,
                   ('Supplier Emission'!$D$15:$D$49=H1438) * ('Supplier Emission'!$F$15:$F$49=$E$1157)),
            _xlws.FILTER('Supplier Emission'!$H$15:$H$49,
                   ('Supplier Emission'!$D$15:$D$49=H1438) * ('Supplier Emission'!$F$15:$F$49=$E$1157)),
            ""),
    "")</f>
        <v/>
      </c>
      <c r="O1438" s="311" t="str">
        <f t="array" ref="O1438">XLOOKUP(1,('Emission Factors'!$E$5:$E$488='GHG emissions calculations'!$F1438)*('Emission Factors'!$H$5:$H$488='GHG emissions calculations'!$H1438),INDEX('Emission Factors'!$E$5:$T$488,0,MATCH('GHG emissions calculations'!O$6,'Emission Factors'!$E$5:$T$5,0)),"",0)</f>
        <v>Metal window and door manufacturing</v>
      </c>
      <c r="P1438" s="313">
        <f t="array" ref="P1438">IFERROR(
    INDEX('Emission Factors'!$E$5:$P$488,
          MATCH(1,
                ('Emission Factors'!$E$5:$E$488 = 'GHG emissions calculations'!$F1438) *
                ('Emission Factors'!$H$5:$H$488 = 'GHG emissions calculations'!$H1438),
                0),
          MATCH('GHG emissions calculations'!P$6,'Emission Factors'!$E$5:$P$5,0)),
    "")</f>
        <v>221</v>
      </c>
      <c r="Q1438" s="311" t="str">
        <f t="array" ref="Q1438">IFERROR(
    IF(
        INDEX('Emission Factors'!$E$5:$P$488,
              MATCH(1,
                    ('Emission Factors'!$E$5:$E$488 = 'GHG emissions calculations'!$F1438) *
                    ('Emission Factors'!$H$5:$H$488 = 'GHG emissions calculations'!$H1438),
                    0),
              MATCH('GHG emissions calculations'!Q$6, 'Emission Factors'!$E$5:$P$5, 0)) &lt;&gt; "",
        INDEX('Emission Factors'!$E$5:$P$488,
              MATCH(1,
                    ('Emission Factors'!$E$5:$E$488 = 'GHG emissions calculations'!$F1438) *
                    ('Emission Factors'!$H$5:$H$488 = 'GHG emissions calculations'!$H1438),
                    0),
              MATCH('GHG emissions calculations'!Q$6, 'Emission Factors'!$E$5:$P$5, 0)),
        ""),
    "")</f>
        <v>kgCO2e / k€</v>
      </c>
      <c r="R1438" s="311" t="str">
        <f t="array" ref="R1438">IFERROR(
    IF(
        INDEX('Emission Factors'!$E$5:$R$488,
              MATCH(1,
                    ('Emission Factors'!$E$5:$E$488 = 'GHG emissions calculations'!$F1438) *
                    ('Emission Factors'!$H$5:$H$488 = 'GHG emissions calculations'!$H1438),
                    0),
              MATCH('GHG emissions calculations'!R$6, 'Emission Factors'!$E$5:$R$5, 0)) &lt;&gt; "",
        INDEX('Emission Factors'!$E$5:$R$488,
              MATCH(1,
                    ('Emission Factors'!$E$5:$E$488 = 'GHG emissions calculations'!$F1438) *
                    ('Emission Factors'!$H$5:$H$488 = 'GHG emissions calculations'!$H1438),
                    0),
              MATCH('GHG emissions calculations'!R$6, 'Emission Factors'!$E$5:$R$5, 0)),
        ""),
    "")</f>
        <v>America</v>
      </c>
      <c r="S1438" s="312">
        <f t="shared" si="2"/>
        <v>0</v>
      </c>
      <c r="T1438" s="23"/>
    </row>
    <row r="1439" ht="15.75" customHeight="1" outlineLevel="1">
      <c r="A1439" s="23"/>
      <c r="B1439" s="71"/>
      <c r="C1439" s="71"/>
      <c r="D1439" s="71"/>
      <c r="E1439" s="314"/>
      <c r="F1439" s="311" t="str">
        <f>Lists!U91</f>
        <v>Window - Asia</v>
      </c>
      <c r="G1439" s="311" t="str">
        <f t="array" ref="G1439">XLOOKUP(1,('Emission Factors'!$E$5:$E$488='GHG emissions calculations'!$F1439)*('Emission Factors'!$H$5:$H$488='GHG emissions calculations'!$H1439),INDEX('Emission Factors'!$E$5:$T$488,0,MATCH('GHG emissions calculations'!G$6,'Emission Factors'!$E$5:$T$5,0)),"",0)</f>
        <v/>
      </c>
      <c r="H1439" s="311" t="s">
        <v>238</v>
      </c>
      <c r="I1439" s="312" t="str">
        <f>IF(
    SUMIFS('Import data'!$L$25:$L$80,
           'Import data'!$J$25:$J$80, F1439,
           'Import data'!$G$25:$G$80, 'GHG emissions calculations'!$H1439,
           'Import data'!$I$25:$I$80,$E$1157) &lt;&gt; 0,
    SUMIFS('Import data'!$L$25:$L$80,
           'Import data'!$J$25:$J$80, F1439,
           'Import data'!$G$25:$G$80, 'GHG emissions calculations'!$H1439,
           'Import data'!$I$25:$I$80,$E$1157),
    ""
)</f>
        <v/>
      </c>
      <c r="J1439" s="311" t="str">
        <f t="array" ref="J1439">IF(
    XLOOKUP(F1439, 'Import data'!$J$26:$J$47, 'Import data'!$M$26:$M$47, "", 0) = "Please add the region-specific supplier emission factor or choose a different region available in the IAEG database.",
    "",
    XLOOKUP(F1439, 'Import data'!$J$26:$J$47, 'Import data'!$M$26:$M$47, "", 0)
)</f>
        <v/>
      </c>
      <c r="K1439" s="311" t="str">
        <f t="array" ref="K1439">IFERROR(
    XLOOKUP(F1439,
            _xlws.FILTER('Supplier Emission'!$G$15:$G$49,
                   ('Supplier Emission'!$D$15:$D$49=H1439) * ('Supplier Emission'!$F$15:$F$49=$E$1157)),
            _xlws.FILTER('Supplier Emission'!$I$15:$I$49,
                   ('Supplier Emission'!$D$15:$D$49=H1439) * ('Supplier Emission'!$F$15:$F$49=$E$1157)),
            ""),
    "")</f>
        <v/>
      </c>
      <c r="L1439" s="311" t="str">
        <f t="array" ref="L1439">IFERROR(
    XLOOKUP(F1439,
            _xlws.FILTER('Supplier Emission'!$G$15:$G$49,
                   ('Supplier Emission'!$D$15:$D$49=H1439) * ('Supplier Emission'!$F$15:$F$49=$E$1157)),
            _xlws.FILTER('Supplier Emission'!$J$15:$J$49,
                   ('Supplier Emission'!$D$15:$D$49=H1439) * ('Supplier Emission'!$F$15:$F$49=$E$1157)),
            ""),
    "")</f>
        <v/>
      </c>
      <c r="M1439" s="311" t="str">
        <f t="array" ref="M1439">IFERROR(
    XLOOKUP(F1439,
            _xlws.FILTER('Supplier Emission'!$G$15:$G$49,
                   ('Supplier Emission'!$D$15:$D$49=H1439) * ('Supplier Emission'!$F$15:$F$49=$E$1157)),
            _xlws.FILTER('Supplier Emission'!$M$15:$M$49,
                   ('Supplier Emission'!$D$15:$D$49=H1439) * ('Supplier Emission'!$F$15:$F$49=$E$1157)),
            ""),
    "")</f>
        <v/>
      </c>
      <c r="N1439" s="311" t="str">
        <f t="array" ref="N1439">IFERROR(
    XLOOKUP(F1439,
            _xlws.FILTER('Supplier Emission'!$G$15:$G$49,
                   ('Supplier Emission'!$D$15:$D$49=H1439) * ('Supplier Emission'!$F$15:$F$49=$E$1157)),
            _xlws.FILTER('Supplier Emission'!$H$15:$H$49,
                   ('Supplier Emission'!$D$15:$D$49=H1439) * ('Supplier Emission'!$F$15:$F$49=$E$1157)),
            ""),
    "")</f>
        <v/>
      </c>
      <c r="O1439" s="311" t="str">
        <f t="array" ref="O1439">XLOOKUP(1,('Emission Factors'!$E$5:$E$488='GHG emissions calculations'!$F1439)*('Emission Factors'!$H$5:$H$488='GHG emissions calculations'!$H1439),INDEX('Emission Factors'!$E$5:$T$488,0,MATCH('GHG emissions calculations'!O$6,'Emission Factors'!$E$5:$T$5,0)),"",0)</f>
        <v/>
      </c>
      <c r="P1439" s="313" t="str">
        <f t="array" ref="P1439">IFERROR(
    INDEX('Emission Factors'!$E$5:$P$488,
          MATCH(1,
                ('Emission Factors'!$E$5:$E$488 = 'GHG emissions calculations'!$F1439) *
                ('Emission Factors'!$H$5:$H$488 = 'GHG emissions calculations'!$H1439),
                0),
          MATCH('GHG emissions calculations'!P$6,'Emission Factors'!$E$5:$P$5,0)),
    "")</f>
        <v/>
      </c>
      <c r="Q1439" s="311" t="str">
        <f t="array" ref="Q1439">IFERROR(
    IF(
        INDEX('Emission Factors'!$E$5:$P$488,
              MATCH(1,
                    ('Emission Factors'!$E$5:$E$488 = 'GHG emissions calculations'!$F1439) *
                    ('Emission Factors'!$H$5:$H$488 = 'GHG emissions calculations'!$H1439),
                    0),
              MATCH('GHG emissions calculations'!Q$6, 'Emission Factors'!$E$5:$P$5, 0)) &lt;&gt; "",
        INDEX('Emission Factors'!$E$5:$P$488,
              MATCH(1,
                    ('Emission Factors'!$E$5:$E$488 = 'GHG emissions calculations'!$F1439) *
                    ('Emission Factors'!$H$5:$H$488 = 'GHG emissions calculations'!$H1439),
                    0),
              MATCH('GHG emissions calculations'!Q$6, 'Emission Factors'!$E$5:$P$5, 0)),
        ""),
    "")</f>
        <v/>
      </c>
      <c r="R1439" s="311" t="str">
        <f t="array" ref="R1439">IFERROR(
    IF(
        INDEX('Emission Factors'!$E$5:$R$488,
              MATCH(1,
                    ('Emission Factors'!$E$5:$E$488 = 'GHG emissions calculations'!$F1439) *
                    ('Emission Factors'!$H$5:$H$488 = 'GHG emissions calculations'!$H1439),
                    0),
              MATCH('GHG emissions calculations'!R$6, 'Emission Factors'!$E$5:$R$5, 0)) &lt;&gt; "",
        INDEX('Emission Factors'!$E$5:$R$488,
              MATCH(1,
                    ('Emission Factors'!$E$5:$E$488 = 'GHG emissions calculations'!$F1439) *
                    ('Emission Factors'!$H$5:$H$488 = 'GHG emissions calculations'!$H1439),
                    0),
              MATCH('GHG emissions calculations'!R$6, 'Emission Factors'!$E$5:$R$5, 0)),
        ""),
    "")</f>
        <v/>
      </c>
      <c r="S1439" s="312">
        <f t="shared" si="2"/>
        <v>0</v>
      </c>
      <c r="T1439" s="23"/>
    </row>
    <row r="1440" ht="15.75" customHeight="1" outlineLevel="1">
      <c r="A1440" s="23"/>
      <c r="B1440" s="71"/>
      <c r="C1440" s="71"/>
      <c r="D1440" s="71"/>
      <c r="E1440" s="314"/>
      <c r="F1440" s="311" t="str">
        <f>Lists!U89</f>
        <v>Window - Europe</v>
      </c>
      <c r="G1440" s="311" t="str">
        <f t="array" ref="G1440">XLOOKUP(1,('Emission Factors'!$E$5:$E$488='GHG emissions calculations'!$F1440)*('Emission Factors'!$H$5:$H$488='GHG emissions calculations'!$H1440),INDEX('Emission Factors'!$E$5:$T$488,0,MATCH('GHG emissions calculations'!G$6,'Emission Factors'!$E$5:$T$5,0)),"",0)</f>
        <v/>
      </c>
      <c r="H1440" s="311" t="s">
        <v>238</v>
      </c>
      <c r="I1440" s="312" t="str">
        <f>IF(
    SUMIFS('Import data'!$L$25:$L$80,
           'Import data'!$J$25:$J$80, F1440,
           'Import data'!$G$25:$G$80, 'GHG emissions calculations'!$H1440,
           'Import data'!$I$25:$I$80,$E$1157) &lt;&gt; 0,
    SUMIFS('Import data'!$L$25:$L$80,
           'Import data'!$J$25:$J$80, F1440,
           'Import data'!$G$25:$G$80, 'GHG emissions calculations'!$H1440,
           'Import data'!$I$25:$I$80,$E$1157),
    ""
)</f>
        <v/>
      </c>
      <c r="J1440" s="311" t="str">
        <f t="array" ref="J1440">IF(
    XLOOKUP(F1440, 'Import data'!$J$26:$J$47, 'Import data'!$M$26:$M$47, "", 0) = "Please add the region-specific supplier emission factor or choose a different region available in the IAEG database.",
    "",
    XLOOKUP(F1440, 'Import data'!$J$26:$J$47, 'Import data'!$M$26:$M$47, "", 0)
)</f>
        <v/>
      </c>
      <c r="K1440" s="311" t="str">
        <f t="array" ref="K1440">IFERROR(
    XLOOKUP(F1440,
            _xlws.FILTER('Supplier Emission'!$G$15:$G$49,
                   ('Supplier Emission'!$D$15:$D$49=H1440) * ('Supplier Emission'!$F$15:$F$49=$E$1157)),
            _xlws.FILTER('Supplier Emission'!$I$15:$I$49,
                   ('Supplier Emission'!$D$15:$D$49=H1440) * ('Supplier Emission'!$F$15:$F$49=$E$1157)),
            ""),
    "")</f>
        <v/>
      </c>
      <c r="L1440" s="311" t="str">
        <f t="array" ref="L1440">IFERROR(
    XLOOKUP(F1440,
            _xlws.FILTER('Supplier Emission'!$G$15:$G$49,
                   ('Supplier Emission'!$D$15:$D$49=H1440) * ('Supplier Emission'!$F$15:$F$49=$E$1157)),
            _xlws.FILTER('Supplier Emission'!$J$15:$J$49,
                   ('Supplier Emission'!$D$15:$D$49=H1440) * ('Supplier Emission'!$F$15:$F$49=$E$1157)),
            ""),
    "")</f>
        <v/>
      </c>
      <c r="M1440" s="311" t="str">
        <f t="array" ref="M1440">IFERROR(
    XLOOKUP(F1440,
            _xlws.FILTER('Supplier Emission'!$G$15:$G$49,
                   ('Supplier Emission'!$D$15:$D$49=H1440) * ('Supplier Emission'!$F$15:$F$49=$E$1157)),
            _xlws.FILTER('Supplier Emission'!$M$15:$M$49,
                   ('Supplier Emission'!$D$15:$D$49=H1440) * ('Supplier Emission'!$F$15:$F$49=$E$1157)),
            ""),
    "")</f>
        <v/>
      </c>
      <c r="N1440" s="311" t="str">
        <f t="array" ref="N1440">IFERROR(
    XLOOKUP(F1440,
            _xlws.FILTER('Supplier Emission'!$G$15:$G$49,
                   ('Supplier Emission'!$D$15:$D$49=H1440) * ('Supplier Emission'!$F$15:$F$49=$E$1157)),
            _xlws.FILTER('Supplier Emission'!$H$15:$H$49,
                   ('Supplier Emission'!$D$15:$D$49=H1440) * ('Supplier Emission'!$F$15:$F$49=$E$1157)),
            ""),
    "")</f>
        <v/>
      </c>
      <c r="O1440" s="311" t="str">
        <f t="array" ref="O1440">XLOOKUP(1,('Emission Factors'!$E$5:$E$488='GHG emissions calculations'!$F1440)*('Emission Factors'!$H$5:$H$488='GHG emissions calculations'!$H1440),INDEX('Emission Factors'!$E$5:$T$488,0,MATCH('GHG emissions calculations'!O$6,'Emission Factors'!$E$5:$T$5,0)),"",0)</f>
        <v/>
      </c>
      <c r="P1440" s="313" t="str">
        <f t="array" ref="P1440">IFERROR(
    INDEX('Emission Factors'!$E$5:$P$488,
          MATCH(1,
                ('Emission Factors'!$E$5:$E$488 = 'GHG emissions calculations'!$F1440) *
                ('Emission Factors'!$H$5:$H$488 = 'GHG emissions calculations'!$H1440),
                0),
          MATCH('GHG emissions calculations'!P$6,'Emission Factors'!$E$5:$P$5,0)),
    "")</f>
        <v/>
      </c>
      <c r="Q1440" s="311" t="str">
        <f t="array" ref="Q1440">IFERROR(
    IF(
        INDEX('Emission Factors'!$E$5:$P$488,
              MATCH(1,
                    ('Emission Factors'!$E$5:$E$488 = 'GHG emissions calculations'!$F1440) *
                    ('Emission Factors'!$H$5:$H$488 = 'GHG emissions calculations'!$H1440),
                    0),
              MATCH('GHG emissions calculations'!Q$6, 'Emission Factors'!$E$5:$P$5, 0)) &lt;&gt; "",
        INDEX('Emission Factors'!$E$5:$P$488,
              MATCH(1,
                    ('Emission Factors'!$E$5:$E$488 = 'GHG emissions calculations'!$F1440) *
                    ('Emission Factors'!$H$5:$H$488 = 'GHG emissions calculations'!$H1440),
                    0),
              MATCH('GHG emissions calculations'!Q$6, 'Emission Factors'!$E$5:$P$5, 0)),
        ""),
    "")</f>
        <v/>
      </c>
      <c r="R1440" s="311" t="str">
        <f t="array" ref="R1440">IFERROR(
    IF(
        INDEX('Emission Factors'!$E$5:$R$488,
              MATCH(1,
                    ('Emission Factors'!$E$5:$E$488 = 'GHG emissions calculations'!$F1440) *
                    ('Emission Factors'!$H$5:$H$488 = 'GHG emissions calculations'!$H1440),
                    0),
              MATCH('GHG emissions calculations'!R$6, 'Emission Factors'!$E$5:$R$5, 0)) &lt;&gt; "",
        INDEX('Emission Factors'!$E$5:$R$488,
              MATCH(1,
                    ('Emission Factors'!$E$5:$E$488 = 'GHG emissions calculations'!$F1440) *
                    ('Emission Factors'!$H$5:$H$488 = 'GHG emissions calculations'!$H1440),
                    0),
              MATCH('GHG emissions calculations'!R$6, 'Emission Factors'!$E$5:$R$5, 0)),
        ""),
    "")</f>
        <v/>
      </c>
      <c r="S1440" s="312">
        <f t="shared" si="2"/>
        <v>0</v>
      </c>
      <c r="T1440" s="23"/>
    </row>
    <row r="1441" ht="15.75" customHeight="1" outlineLevel="1">
      <c r="A1441" s="23"/>
      <c r="B1441" s="71"/>
      <c r="C1441" s="71"/>
      <c r="D1441" s="71"/>
      <c r="E1441" s="314"/>
      <c r="F1441" s="311" t="str">
        <f>Lists!U94</f>
        <v>Window - Global or unspecified region</v>
      </c>
      <c r="G1441" s="311" t="str">
        <f t="array" ref="G1441">XLOOKUP(1,('Emission Factors'!$E$5:$E$488='GHG emissions calculations'!$F1441)*('Emission Factors'!$H$5:$H$488='GHG emissions calculations'!$H1441),INDEX('Emission Factors'!$E$5:$T$488,0,MATCH('GHG emissions calculations'!G$6,'Emission Factors'!$E$5:$T$5,0)),"",0)</f>
        <v/>
      </c>
      <c r="H1441" s="311" t="s">
        <v>238</v>
      </c>
      <c r="I1441" s="312" t="str">
        <f>IF(
    SUMIFS('Import data'!$L$25:$L$80,
           'Import data'!$J$25:$J$80, F1441,
           'Import data'!$G$25:$G$80, 'GHG emissions calculations'!$H1441,
           'Import data'!$I$25:$I$80,$E$1157) &lt;&gt; 0,
    SUMIFS('Import data'!$L$25:$L$80,
           'Import data'!$J$25:$J$80, F1441,
           'Import data'!$G$25:$G$80, 'GHG emissions calculations'!$H1441,
           'Import data'!$I$25:$I$80,$E$1157),
    ""
)</f>
        <v/>
      </c>
      <c r="J1441" s="311" t="str">
        <f t="array" ref="J1441">IF(
    XLOOKUP(F1441, 'Import data'!$J$26:$J$47, 'Import data'!$M$26:$M$47, "", 0) = "Please add the region-specific supplier emission factor or choose a different region available in the IAEG database.",
    "",
    XLOOKUP(F1441, 'Import data'!$J$26:$J$47, 'Import data'!$M$26:$M$47, "", 0)
)</f>
        <v/>
      </c>
      <c r="K1441" s="311" t="str">
        <f t="array" ref="K1441">IFERROR(
    XLOOKUP(F1441,
            _xlws.FILTER('Supplier Emission'!$G$15:$G$49,
                   ('Supplier Emission'!$D$15:$D$49=H1441) * ('Supplier Emission'!$F$15:$F$49=$E$1157)),
            _xlws.FILTER('Supplier Emission'!$I$15:$I$49,
                   ('Supplier Emission'!$D$15:$D$49=H1441) * ('Supplier Emission'!$F$15:$F$49=$E$1157)),
            ""),
    "")</f>
        <v/>
      </c>
      <c r="L1441" s="311" t="str">
        <f t="array" ref="L1441">IFERROR(
    XLOOKUP(F1441,
            _xlws.FILTER('Supplier Emission'!$G$15:$G$49,
                   ('Supplier Emission'!$D$15:$D$49=H1441) * ('Supplier Emission'!$F$15:$F$49=$E$1157)),
            _xlws.FILTER('Supplier Emission'!$J$15:$J$49,
                   ('Supplier Emission'!$D$15:$D$49=H1441) * ('Supplier Emission'!$F$15:$F$49=$E$1157)),
            ""),
    "")</f>
        <v/>
      </c>
      <c r="M1441" s="311" t="str">
        <f t="array" ref="M1441">IFERROR(
    XLOOKUP(F1441,
            _xlws.FILTER('Supplier Emission'!$G$15:$G$49,
                   ('Supplier Emission'!$D$15:$D$49=H1441) * ('Supplier Emission'!$F$15:$F$49=$E$1157)),
            _xlws.FILTER('Supplier Emission'!$M$15:$M$49,
                   ('Supplier Emission'!$D$15:$D$49=H1441) * ('Supplier Emission'!$F$15:$F$49=$E$1157)),
            ""),
    "")</f>
        <v/>
      </c>
      <c r="N1441" s="311" t="str">
        <f t="array" ref="N1441">IFERROR(
    XLOOKUP(F1441,
            _xlws.FILTER('Supplier Emission'!$G$15:$G$49,
                   ('Supplier Emission'!$D$15:$D$49=H1441) * ('Supplier Emission'!$F$15:$F$49=$E$1157)),
            _xlws.FILTER('Supplier Emission'!$H$15:$H$49,
                   ('Supplier Emission'!$D$15:$D$49=H1441) * ('Supplier Emission'!$F$15:$F$49=$E$1157)),
            ""),
    "")</f>
        <v/>
      </c>
      <c r="O1441" s="311" t="str">
        <f t="array" ref="O1441">XLOOKUP(1,('Emission Factors'!$E$5:$E$488='GHG emissions calculations'!$F1441)*('Emission Factors'!$H$5:$H$488='GHG emissions calculations'!$H1441),INDEX('Emission Factors'!$E$5:$T$488,0,MATCH('GHG emissions calculations'!O$6,'Emission Factors'!$E$5:$T$5,0)),"",0)</f>
        <v/>
      </c>
      <c r="P1441" s="313" t="str">
        <f t="array" ref="P1441">IFERROR(
    INDEX('Emission Factors'!$E$5:$P$488,
          MATCH(1,
                ('Emission Factors'!$E$5:$E$488 = 'GHG emissions calculations'!$F1441) *
                ('Emission Factors'!$H$5:$H$488 = 'GHG emissions calculations'!$H1441),
                0),
          MATCH('GHG emissions calculations'!P$6,'Emission Factors'!$E$5:$P$5,0)),
    "")</f>
        <v/>
      </c>
      <c r="Q1441" s="311" t="str">
        <f t="array" ref="Q1441">IFERROR(
    IF(
        INDEX('Emission Factors'!$E$5:$P$488,
              MATCH(1,
                    ('Emission Factors'!$E$5:$E$488 = 'GHG emissions calculations'!$F1441) *
                    ('Emission Factors'!$H$5:$H$488 = 'GHG emissions calculations'!$H1441),
                    0),
              MATCH('GHG emissions calculations'!Q$6, 'Emission Factors'!$E$5:$P$5, 0)) &lt;&gt; "",
        INDEX('Emission Factors'!$E$5:$P$488,
              MATCH(1,
                    ('Emission Factors'!$E$5:$E$488 = 'GHG emissions calculations'!$F1441) *
                    ('Emission Factors'!$H$5:$H$488 = 'GHG emissions calculations'!$H1441),
                    0),
              MATCH('GHG emissions calculations'!Q$6, 'Emission Factors'!$E$5:$P$5, 0)),
        ""),
    "")</f>
        <v/>
      </c>
      <c r="R1441" s="311" t="str">
        <f t="array" ref="R1441">IFERROR(
    IF(
        INDEX('Emission Factors'!$E$5:$R$488,
              MATCH(1,
                    ('Emission Factors'!$E$5:$E$488 = 'GHG emissions calculations'!$F1441) *
                    ('Emission Factors'!$H$5:$H$488 = 'GHG emissions calculations'!$H1441),
                    0),
              MATCH('GHG emissions calculations'!R$6, 'Emission Factors'!$E$5:$R$5, 0)) &lt;&gt; "",
        INDEX('Emission Factors'!$E$5:$R$488,
              MATCH(1,
                    ('Emission Factors'!$E$5:$E$488 = 'GHG emissions calculations'!$F1441) *
                    ('Emission Factors'!$H$5:$H$488 = 'GHG emissions calculations'!$H1441),
                    0),
              MATCH('GHG emissions calculations'!R$6, 'Emission Factors'!$E$5:$R$5, 0)),
        ""),
    "")</f>
        <v/>
      </c>
      <c r="S1441" s="312">
        <f t="shared" si="2"/>
        <v>0</v>
      </c>
      <c r="T1441" s="23"/>
    </row>
    <row r="1442" ht="15.75" customHeight="1" outlineLevel="1">
      <c r="A1442" s="23"/>
      <c r="B1442" s="71"/>
      <c r="C1442" s="71"/>
      <c r="D1442" s="71"/>
      <c r="E1442" s="314"/>
      <c r="F1442" s="311" t="str">
        <f>Lists!U93</f>
        <v>Window - Middle East</v>
      </c>
      <c r="G1442" s="311" t="str">
        <f t="array" ref="G1442">XLOOKUP(1,('Emission Factors'!$E$5:$E$488='GHG emissions calculations'!$F1442)*('Emission Factors'!$H$5:$H$488='GHG emissions calculations'!$H1442),INDEX('Emission Factors'!$E$5:$T$488,0,MATCH('GHG emissions calculations'!G$6,'Emission Factors'!$E$5:$T$5,0)),"",0)</f>
        <v/>
      </c>
      <c r="H1442" s="311" t="s">
        <v>238</v>
      </c>
      <c r="I1442" s="312" t="str">
        <f>IF(
    SUMIFS('Import data'!$L$25:$L$80,
           'Import data'!$J$25:$J$80, F1442,
           'Import data'!$G$25:$G$80, 'GHG emissions calculations'!$H1442,
           'Import data'!$I$25:$I$80,$E$1157) &lt;&gt; 0,
    SUMIFS('Import data'!$L$25:$L$80,
           'Import data'!$J$25:$J$80, F1442,
           'Import data'!$G$25:$G$80, 'GHG emissions calculations'!$H1442,
           'Import data'!$I$25:$I$80,$E$1157),
    ""
)</f>
        <v/>
      </c>
      <c r="J1442" s="311" t="str">
        <f t="array" ref="J1442">IF(
    XLOOKUP(F1442, 'Import data'!$J$26:$J$47, 'Import data'!$M$26:$M$47, "", 0) = "Please add the region-specific supplier emission factor or choose a different region available in the IAEG database.",
    "",
    XLOOKUP(F1442, 'Import data'!$J$26:$J$47, 'Import data'!$M$26:$M$47, "", 0)
)</f>
        <v/>
      </c>
      <c r="K1442" s="311" t="str">
        <f t="array" ref="K1442">IFERROR(
    XLOOKUP(F1442,
            _xlws.FILTER('Supplier Emission'!$G$15:$G$49,
                   ('Supplier Emission'!$D$15:$D$49=H1442) * ('Supplier Emission'!$F$15:$F$49=$E$1157)),
            _xlws.FILTER('Supplier Emission'!$I$15:$I$49,
                   ('Supplier Emission'!$D$15:$D$49=H1442) * ('Supplier Emission'!$F$15:$F$49=$E$1157)),
            ""),
    "")</f>
        <v/>
      </c>
      <c r="L1442" s="311" t="str">
        <f t="array" ref="L1442">IFERROR(
    XLOOKUP(F1442,
            _xlws.FILTER('Supplier Emission'!$G$15:$G$49,
                   ('Supplier Emission'!$D$15:$D$49=H1442) * ('Supplier Emission'!$F$15:$F$49=$E$1157)),
            _xlws.FILTER('Supplier Emission'!$J$15:$J$49,
                   ('Supplier Emission'!$D$15:$D$49=H1442) * ('Supplier Emission'!$F$15:$F$49=$E$1157)),
            ""),
    "")</f>
        <v/>
      </c>
      <c r="M1442" s="311" t="str">
        <f t="array" ref="M1442">IFERROR(
    XLOOKUP(F1442,
            _xlws.FILTER('Supplier Emission'!$G$15:$G$49,
                   ('Supplier Emission'!$D$15:$D$49=H1442) * ('Supplier Emission'!$F$15:$F$49=$E$1157)),
            _xlws.FILTER('Supplier Emission'!$M$15:$M$49,
                   ('Supplier Emission'!$D$15:$D$49=H1442) * ('Supplier Emission'!$F$15:$F$49=$E$1157)),
            ""),
    "")</f>
        <v/>
      </c>
      <c r="N1442" s="311" t="str">
        <f t="array" ref="N1442">IFERROR(
    XLOOKUP(F1442,
            _xlws.FILTER('Supplier Emission'!$G$15:$G$49,
                   ('Supplier Emission'!$D$15:$D$49=H1442) * ('Supplier Emission'!$F$15:$F$49=$E$1157)),
            _xlws.FILTER('Supplier Emission'!$H$15:$H$49,
                   ('Supplier Emission'!$D$15:$D$49=H1442) * ('Supplier Emission'!$F$15:$F$49=$E$1157)),
            ""),
    "")</f>
        <v/>
      </c>
      <c r="O1442" s="311" t="str">
        <f t="array" ref="O1442">XLOOKUP(1,('Emission Factors'!$E$5:$E$488='GHG emissions calculations'!$F1442)*('Emission Factors'!$H$5:$H$488='GHG emissions calculations'!$H1442),INDEX('Emission Factors'!$E$5:$T$488,0,MATCH('GHG emissions calculations'!O$6,'Emission Factors'!$E$5:$T$5,0)),"",0)</f>
        <v/>
      </c>
      <c r="P1442" s="313" t="str">
        <f t="array" ref="P1442">IFERROR(
    INDEX('Emission Factors'!$E$5:$P$488,
          MATCH(1,
                ('Emission Factors'!$E$5:$E$488 = 'GHG emissions calculations'!$F1442) *
                ('Emission Factors'!$H$5:$H$488 = 'GHG emissions calculations'!$H1442),
                0),
          MATCH('GHG emissions calculations'!P$6,'Emission Factors'!$E$5:$P$5,0)),
    "")</f>
        <v/>
      </c>
      <c r="Q1442" s="311" t="str">
        <f t="array" ref="Q1442">IFERROR(
    IF(
        INDEX('Emission Factors'!$E$5:$P$488,
              MATCH(1,
                    ('Emission Factors'!$E$5:$E$488 = 'GHG emissions calculations'!$F1442) *
                    ('Emission Factors'!$H$5:$H$488 = 'GHG emissions calculations'!$H1442),
                    0),
              MATCH('GHG emissions calculations'!Q$6, 'Emission Factors'!$E$5:$P$5, 0)) &lt;&gt; "",
        INDEX('Emission Factors'!$E$5:$P$488,
              MATCH(1,
                    ('Emission Factors'!$E$5:$E$488 = 'GHG emissions calculations'!$F1442) *
                    ('Emission Factors'!$H$5:$H$488 = 'GHG emissions calculations'!$H1442),
                    0),
              MATCH('GHG emissions calculations'!Q$6, 'Emission Factors'!$E$5:$P$5, 0)),
        ""),
    "")</f>
        <v/>
      </c>
      <c r="R1442" s="311" t="str">
        <f t="array" ref="R1442">IFERROR(
    IF(
        INDEX('Emission Factors'!$E$5:$R$488,
              MATCH(1,
                    ('Emission Factors'!$E$5:$E$488 = 'GHG emissions calculations'!$F1442) *
                    ('Emission Factors'!$H$5:$H$488 = 'GHG emissions calculations'!$H1442),
                    0),
              MATCH('GHG emissions calculations'!R$6, 'Emission Factors'!$E$5:$R$5, 0)) &lt;&gt; "",
        INDEX('Emission Factors'!$E$5:$R$488,
              MATCH(1,
                    ('Emission Factors'!$E$5:$E$488 = 'GHG emissions calculations'!$F1442) *
                    ('Emission Factors'!$H$5:$H$488 = 'GHG emissions calculations'!$H1442),
                    0),
              MATCH('GHG emissions calculations'!R$6, 'Emission Factors'!$E$5:$R$5, 0)),
        ""),
    "")</f>
        <v/>
      </c>
      <c r="S1442" s="312">
        <f t="shared" si="2"/>
        <v>0</v>
      </c>
      <c r="T1442" s="23"/>
    </row>
    <row r="1443" ht="15.75" customHeight="1" outlineLevel="1">
      <c r="A1443" s="23"/>
      <c r="B1443" s="71"/>
      <c r="C1443" s="71"/>
      <c r="D1443" s="71"/>
      <c r="E1443" s="315"/>
      <c r="F1443" s="311" t="str">
        <f>Lists!U92</f>
        <v>Window - Oceania</v>
      </c>
      <c r="G1443" s="311" t="str">
        <f t="array" ref="G1443">XLOOKUP(1,('Emission Factors'!$E$5:$E$488='GHG emissions calculations'!$F1443)*('Emission Factors'!$H$5:$H$488='GHG emissions calculations'!$H1443),INDEX('Emission Factors'!$E$5:$T$488,0,MATCH('GHG emissions calculations'!G$6,'Emission Factors'!$E$5:$T$5,0)),"",0)</f>
        <v/>
      </c>
      <c r="H1443" s="311" t="s">
        <v>238</v>
      </c>
      <c r="I1443" s="312" t="str">
        <f>IF(
    SUMIFS('Import data'!$L$25:$L$80,
           'Import data'!$J$25:$J$80, F1443,
           'Import data'!$G$25:$G$80, 'GHG emissions calculations'!$H1443,
           'Import data'!$I$25:$I$80,$E$1157) &lt;&gt; 0,
    SUMIFS('Import data'!$L$25:$L$80,
           'Import data'!$J$25:$J$80, F1443,
           'Import data'!$G$25:$G$80, 'GHG emissions calculations'!$H1443,
           'Import data'!$I$25:$I$80,$E$1157),
    ""
)</f>
        <v/>
      </c>
      <c r="J1443" s="311" t="str">
        <f t="array" ref="J1443">IF(
    XLOOKUP(F1443, 'Import data'!$J$26:$J$47, 'Import data'!$M$26:$M$47, "", 0) = "Please add the region-specific supplier emission factor or choose a different region available in the IAEG database.",
    "",
    XLOOKUP(F1443, 'Import data'!$J$26:$J$47, 'Import data'!$M$26:$M$47, "", 0)
)</f>
        <v/>
      </c>
      <c r="K1443" s="311" t="str">
        <f t="array" ref="K1443">IFERROR(
    XLOOKUP(F1443,
            _xlws.FILTER('Supplier Emission'!$G$15:$G$49,
                   ('Supplier Emission'!$D$15:$D$49=H1443) * ('Supplier Emission'!$F$15:$F$49=$E$1157)),
            _xlws.FILTER('Supplier Emission'!$I$15:$I$49,
                   ('Supplier Emission'!$D$15:$D$49=H1443) * ('Supplier Emission'!$F$15:$F$49=$E$1157)),
            ""),
    "")</f>
        <v/>
      </c>
      <c r="L1443" s="311" t="str">
        <f t="array" ref="L1443">IFERROR(
    XLOOKUP(F1443,
            _xlws.FILTER('Supplier Emission'!$G$15:$G$49,
                   ('Supplier Emission'!$D$15:$D$49=H1443) * ('Supplier Emission'!$F$15:$F$49=$E$1157)),
            _xlws.FILTER('Supplier Emission'!$J$15:$J$49,
                   ('Supplier Emission'!$D$15:$D$49=H1443) * ('Supplier Emission'!$F$15:$F$49=$E$1157)),
            ""),
    "")</f>
        <v/>
      </c>
      <c r="M1443" s="311" t="str">
        <f t="array" ref="M1443">IFERROR(
    XLOOKUP(F1443,
            _xlws.FILTER('Supplier Emission'!$G$15:$G$49,
                   ('Supplier Emission'!$D$15:$D$49=H1443) * ('Supplier Emission'!$F$15:$F$49=$E$1157)),
            _xlws.FILTER('Supplier Emission'!$M$15:$M$49,
                   ('Supplier Emission'!$D$15:$D$49=H1443) * ('Supplier Emission'!$F$15:$F$49=$E$1157)),
            ""),
    "")</f>
        <v/>
      </c>
      <c r="N1443" s="311" t="str">
        <f t="array" ref="N1443">IFERROR(
    XLOOKUP(F1443,
            _xlws.FILTER('Supplier Emission'!$G$15:$G$49,
                   ('Supplier Emission'!$D$15:$D$49=H1443) * ('Supplier Emission'!$F$15:$F$49=$E$1157)),
            _xlws.FILTER('Supplier Emission'!$H$15:$H$49,
                   ('Supplier Emission'!$D$15:$D$49=H1443) * ('Supplier Emission'!$F$15:$F$49=$E$1157)),
            ""),
    "")</f>
        <v/>
      </c>
      <c r="O1443" s="311" t="str">
        <f t="array" ref="O1443">XLOOKUP(1,('Emission Factors'!$E$5:$E$488='GHG emissions calculations'!$F1443)*('Emission Factors'!$H$5:$H$488='GHG emissions calculations'!$H1443),INDEX('Emission Factors'!$E$5:$T$488,0,MATCH('GHG emissions calculations'!O$6,'Emission Factors'!$E$5:$T$5,0)),"",0)</f>
        <v/>
      </c>
      <c r="P1443" s="313" t="str">
        <f t="array" ref="P1443">IFERROR(
    INDEX('Emission Factors'!$E$5:$P$488,
          MATCH(1,
                ('Emission Factors'!$E$5:$E$488 = 'GHG emissions calculations'!$F1443) *
                ('Emission Factors'!$H$5:$H$488 = 'GHG emissions calculations'!$H1443),
                0),
          MATCH('GHG emissions calculations'!P$6,'Emission Factors'!$E$5:$P$5,0)),
    "")</f>
        <v/>
      </c>
      <c r="Q1443" s="311" t="str">
        <f t="array" ref="Q1443">IFERROR(
    IF(
        INDEX('Emission Factors'!$E$5:$P$488,
              MATCH(1,
                    ('Emission Factors'!$E$5:$E$488 = 'GHG emissions calculations'!$F1443) *
                    ('Emission Factors'!$H$5:$H$488 = 'GHG emissions calculations'!$H1443),
                    0),
              MATCH('GHG emissions calculations'!Q$6, 'Emission Factors'!$E$5:$P$5, 0)) &lt;&gt; "",
        INDEX('Emission Factors'!$E$5:$P$488,
              MATCH(1,
                    ('Emission Factors'!$E$5:$E$488 = 'GHG emissions calculations'!$F1443) *
                    ('Emission Factors'!$H$5:$H$488 = 'GHG emissions calculations'!$H1443),
                    0),
              MATCH('GHG emissions calculations'!Q$6, 'Emission Factors'!$E$5:$P$5, 0)),
        ""),
    "")</f>
        <v/>
      </c>
      <c r="R1443" s="311" t="str">
        <f t="array" ref="R1443">IFERROR(
    IF(
        INDEX('Emission Factors'!$E$5:$R$488,
              MATCH(1,
                    ('Emission Factors'!$E$5:$E$488 = 'GHG emissions calculations'!$F1443) *
                    ('Emission Factors'!$H$5:$H$488 = 'GHG emissions calculations'!$H1443),
                    0),
              MATCH('GHG emissions calculations'!R$6, 'Emission Factors'!$E$5:$R$5, 0)) &lt;&gt; "",
        INDEX('Emission Factors'!$E$5:$R$488,
              MATCH(1,
                    ('Emission Factors'!$E$5:$E$488 = 'GHG emissions calculations'!$F1443) *
                    ('Emission Factors'!$H$5:$H$488 = 'GHG emissions calculations'!$H1443),
                    0),
              MATCH('GHG emissions calculations'!R$6, 'Emission Factors'!$E$5:$R$5, 0)),
        ""),
    "")</f>
        <v/>
      </c>
      <c r="S1443" s="312">
        <f t="shared" si="2"/>
        <v>0</v>
      </c>
      <c r="T1443" s="23"/>
    </row>
    <row r="1444" ht="15.75" customHeight="1" outlineLevel="1">
      <c r="A1444" s="23"/>
      <c r="B1444" s="71"/>
      <c r="C1444" s="71"/>
      <c r="D1444" s="71"/>
      <c r="E1444" s="310" t="s">
        <v>202</v>
      </c>
      <c r="F1444" s="311" t="str">
        <f>Lists!W28</f>
        <v>Audio and video equipment, unknown quantity - Africa</v>
      </c>
      <c r="G1444" s="311" t="str">
        <f t="array" ref="G1444">XLOOKUP(1,('Emission Factors'!$E$5:$E$488='GHG emissions calculations'!$F1444)*('Emission Factors'!$H$5:$H$488='GHG emissions calculations'!$H1444),INDEX('Emission Factors'!$E$5:$T$488,0,MATCH('GHG emissions calculations'!G$6,'Emission Factors'!$E$5:$T$5,0)),"",0)</f>
        <v/>
      </c>
      <c r="H1444" s="311" t="s">
        <v>238</v>
      </c>
      <c r="I1444" s="312" t="str">
        <f>IF(
    SUMIFS('Import data'!$L$25:$L$80,
           'Import data'!$J$25:$J$80, F1444,
           'Import data'!$G$25:$G$80, 'GHG emissions calculations'!$H1444,
           'Import data'!$I$25:$I$80,$E$1444) &lt;&gt; 0,
    SUMIFS('Import data'!$L$25:$L$80,
           'Import data'!$J$25:$J$80, F1444,
           'Import data'!$G$25:$G$80, 'GHG emissions calculations'!$H1444,
           'Import data'!$I$25:$I$80,$E$1444),
    ""
)</f>
        <v/>
      </c>
      <c r="J1444" s="311" t="str">
        <f t="array" ref="J1444">IF(
    XLOOKUP(F1444, 'Import data'!$J$26:$J$47, 'Import data'!$M$26:$M$47, "", 0) = "Please add the region-specific supplier emission factor or choose a different region available in the IAEG database.",
    "",
    XLOOKUP(F1444, 'Import data'!$J$26:$J$47, 'Import data'!$M$26:$M$47, "", 0)
)</f>
        <v/>
      </c>
      <c r="K1444" s="311" t="str">
        <f t="array" ref="K1444">IFERROR(
    XLOOKUP(F1444,
            _xlws.FILTER('Supplier Emission'!$G$15:$G$49,
                   ('Supplier Emission'!$D$15:$D$49=H1444) * ('Supplier Emission'!$F$15:$F$49=$E$1444)),
            _xlws.FILTER('Supplier Emission'!$I$15:$I$49,
                   ('Supplier Emission'!$D$15:$D$49=H1444) * ('Supplier Emission'!$F$15:$F$49=$E$1444)),
            ""),
    "")</f>
        <v/>
      </c>
      <c r="L1444" s="311" t="str">
        <f t="array" ref="L1444">IFERROR(
    XLOOKUP(F1444,
            _xlws.FILTER('Supplier Emission'!$G$15:$G$49,
                   ('Supplier Emission'!$D$15:$D$49=H1444) * ('Supplier Emission'!$F$15:$F$49=$E$1444)),
            _xlws.FILTER('Supplier Emission'!$J$15:$J$49,
                   ('Supplier Emission'!$D$15:$D$49=H1444) * ('Supplier Emission'!$F$15:$F$49=$E$1444)),
            ""),
    "")</f>
        <v/>
      </c>
      <c r="M1444" s="311" t="str">
        <f t="array" ref="M1444">IFERROR(
    XLOOKUP(F1444,
            _xlws.FILTER('Supplier Emission'!$G$15:$G$49,
                   ('Supplier Emission'!$D$15:$D$49=H1444) * ('Supplier Emission'!$F$15:$F$49=$E$1444)),
            _xlws.FILTER('Supplier Emission'!$M$15:$M$49,
                   ('Supplier Emission'!$D$15:$D$49=H1444) * ('Supplier Emission'!$F$15:$F$49=$E$1444)),
            ""),
    "")</f>
        <v/>
      </c>
      <c r="N1444" s="311" t="str">
        <f t="array" ref="N1444">IFERROR(
    XLOOKUP(F1444,
            _xlws.FILTER('Supplier Emission'!$G$15:$G$49,
                   ('Supplier Emission'!$D$15:$D$49=H1444) * ('Supplier Emission'!$F$15:$F$49=$E$1444)),
            _xlws.FILTER('Supplier Emission'!$H$15:$H$49,
                   ('Supplier Emission'!$D$15:$D$49=H1444) * ('Supplier Emission'!$F$15:$F$49=$E$1444)),
            ""),
    "")</f>
        <v/>
      </c>
      <c r="O1444" s="311" t="str">
        <f t="array" ref="O1444">XLOOKUP(1,('Emission Factors'!$E$5:$E$488='GHG emissions calculations'!$F1444)*('Emission Factors'!$H$5:$H$488='GHG emissions calculations'!$H1444),INDEX('Emission Factors'!$E$5:$T$488,0,MATCH('GHG emissions calculations'!O$6,'Emission Factors'!$E$5:$T$5,0)),"",0)</f>
        <v/>
      </c>
      <c r="P1444" s="313" t="str">
        <f t="array" ref="P1444">IFERROR(
    INDEX('Emission Factors'!$E$5:$P$488,
          MATCH(1,
                ('Emission Factors'!$E$5:$E$488 = 'GHG emissions calculations'!$F1444) *
                ('Emission Factors'!$H$5:$H$488 = 'GHG emissions calculations'!$H1444),
                0),
          MATCH('GHG emissions calculations'!P$6,'Emission Factors'!$E$5:$P$5,0)),
    "")</f>
        <v/>
      </c>
      <c r="Q1444" s="311" t="str">
        <f t="array" ref="Q1444">IFERROR(
    IF(
        INDEX('Emission Factors'!$E$5:$P$488,
              MATCH(1,
                    ('Emission Factors'!$E$5:$E$488 = 'GHG emissions calculations'!$F1444) *
                    ('Emission Factors'!$H$5:$H$488 = 'GHG emissions calculations'!$H1444),
                    0),
              MATCH('GHG emissions calculations'!Q$6, 'Emission Factors'!$E$5:$P$5, 0)) &lt;&gt; "",
        INDEX('Emission Factors'!$E$5:$P$488,
              MATCH(1,
                    ('Emission Factors'!$E$5:$E$488 = 'GHG emissions calculations'!$F1444) *
                    ('Emission Factors'!$H$5:$H$488 = 'GHG emissions calculations'!$H1444),
                    0),
              MATCH('GHG emissions calculations'!Q$6, 'Emission Factors'!$E$5:$P$5, 0)),
        ""),
    "")</f>
        <v/>
      </c>
      <c r="R1444" s="311" t="str">
        <f t="array" ref="R1444">IFERROR(
    IF(
        INDEX('Emission Factors'!$E$5:$R$488,
              MATCH(1,
                    ('Emission Factors'!$E$5:$E$488 = 'GHG emissions calculations'!$F1444) *
                    ('Emission Factors'!$H$5:$H$488 = 'GHG emissions calculations'!$H1444),
                    0),
              MATCH('GHG emissions calculations'!R$6, 'Emission Factors'!$E$5:$R$5, 0)) &lt;&gt; "",
        INDEX('Emission Factors'!$E$5:$R$488,
              MATCH(1,
                    ('Emission Factors'!$E$5:$E$488 = 'GHG emissions calculations'!$F1444) *
                    ('Emission Factors'!$H$5:$H$488 = 'GHG emissions calculations'!$H1444),
                    0),
              MATCH('GHG emissions calculations'!R$6, 'Emission Factors'!$E$5:$R$5, 0)),
        ""),
    "")</f>
        <v/>
      </c>
      <c r="S1444" s="312">
        <f t="shared" si="2"/>
        <v>0</v>
      </c>
      <c r="T1444" s="23"/>
    </row>
    <row r="1445" ht="15.75" customHeight="1" outlineLevel="1">
      <c r="A1445" s="23"/>
      <c r="B1445" s="71"/>
      <c r="C1445" s="71"/>
      <c r="D1445" s="71"/>
      <c r="E1445" s="314"/>
      <c r="F1445" s="311" t="str">
        <f>Lists!W26</f>
        <v>Audio and video equipment, unknown quantity - America/Canada</v>
      </c>
      <c r="G1445" s="311">
        <f t="array" ref="G1445">XLOOKUP(1,('Emission Factors'!$E$5:$E$488='GHG emissions calculations'!$F1445)*('Emission Factors'!$H$5:$H$488='GHG emissions calculations'!$H1445),INDEX('Emission Factors'!$E$5:$T$488,0,MATCH('GHG emissions calculations'!G$6,'Emission Factors'!$E$5:$T$5,0)),"",0)</f>
        <v>2</v>
      </c>
      <c r="H1445" s="311" t="str">
        <f t="array" ref="H1445">IFERROR(IF(INDEX('Emission Factors'!$E$5:$P$488,MATCH('GHG emissions calculations'!$F1445,'Emission Factors'!$E$5:$E$488,0),MATCH('GHG emissions calculations'!H$6,'Emission Factors'!$E$5:$P$5,0))&lt;&gt;"",INDEX('Emission Factors'!$E$5:$P$488,MATCH('GHG emissions calculations'!$F1445,'Emission Factors'!$E$5:$E$488,0),MATCH('GHG emissions calculations'!H$6,'Emission Factors'!$E$5:$P$5,0)),""),"")</f>
        <v>Spend-based</v>
      </c>
      <c r="I1445" s="312" t="str">
        <f>IF(
    SUMIFS('Import data'!$L$25:$L$80,
           'Import data'!$J$25:$J$80, F1445,
           'Import data'!$G$25:$G$80, 'GHG emissions calculations'!$H1445,
           'Import data'!$I$25:$I$80,$E$1444) &lt;&gt; 0,
    SUMIFS('Import data'!$L$25:$L$80,
           'Import data'!$J$25:$J$80, F1445,
           'Import data'!$G$25:$G$80, 'GHG emissions calculations'!$H1445,
           'Import data'!$I$25:$I$80,$E$1444),
    ""
)</f>
        <v/>
      </c>
      <c r="J1445" s="311" t="str">
        <f t="array" ref="J1445">IF(
    XLOOKUP(F1445, 'Import data'!$J$26:$J$47, 'Import data'!$M$26:$M$47, "", 0) = "Please add the region-specific supplier emission factor or choose a different region available in the IAEG database.",
    "",
    XLOOKUP(F1445, 'Import data'!$J$26:$J$47, 'Import data'!$M$26:$M$47, "", 0)
)</f>
        <v/>
      </c>
      <c r="K1445" s="311" t="str">
        <f t="array" ref="K1445">IFERROR(
    XLOOKUP(F1445,
            _xlws.FILTER('Supplier Emission'!$G$15:$G$49,
                   ('Supplier Emission'!$D$15:$D$49=H1445) * ('Supplier Emission'!$F$15:$F$49=$E$1444)),
            _xlws.FILTER('Supplier Emission'!$I$15:$I$49,
                   ('Supplier Emission'!$D$15:$D$49=H1445) * ('Supplier Emission'!$F$15:$F$49=$E$1444)),
            ""),
    "")</f>
        <v/>
      </c>
      <c r="L1445" s="311" t="str">
        <f t="array" ref="L1445">IFERROR(
    XLOOKUP(F1445,
            _xlws.FILTER('Supplier Emission'!$G$15:$G$49,
                   ('Supplier Emission'!$D$15:$D$49=H1445) * ('Supplier Emission'!$F$15:$F$49=$E$1444)),
            _xlws.FILTER('Supplier Emission'!$J$15:$J$49,
                   ('Supplier Emission'!$D$15:$D$49=H1445) * ('Supplier Emission'!$F$15:$F$49=$E$1444)),
            ""),
    "")</f>
        <v/>
      </c>
      <c r="M1445" s="311" t="str">
        <f t="array" ref="M1445">IFERROR(
    XLOOKUP(F1445,
            _xlws.FILTER('Supplier Emission'!$G$15:$G$49,
                   ('Supplier Emission'!$D$15:$D$49=H1445) * ('Supplier Emission'!$F$15:$F$49=$E$1444)),
            _xlws.FILTER('Supplier Emission'!$M$15:$M$49,
                   ('Supplier Emission'!$D$15:$D$49=H1445) * ('Supplier Emission'!$F$15:$F$49=$E$1444)),
            ""),
    "")</f>
        <v/>
      </c>
      <c r="N1445" s="311" t="str">
        <f t="array" ref="N1445">IFERROR(
    XLOOKUP(F1445,
            _xlws.FILTER('Supplier Emission'!$G$15:$G$49,
                   ('Supplier Emission'!$D$15:$D$49=H1445) * ('Supplier Emission'!$F$15:$F$49=$E$1444)),
            _xlws.FILTER('Supplier Emission'!$H$15:$H$49,
                   ('Supplier Emission'!$D$15:$D$49=H1445) * ('Supplier Emission'!$F$15:$F$49=$E$1444)),
            ""),
    "")</f>
        <v/>
      </c>
      <c r="O1445" s="311" t="str">
        <f t="array" ref="O1445">XLOOKUP(1,('Emission Factors'!$E$5:$E$488='GHG emissions calculations'!$F1445)*('Emission Factors'!$H$5:$H$488='GHG emissions calculations'!$H1445),INDEX('Emission Factors'!$E$5:$T$488,0,MATCH('GHG emissions calculations'!O$6,'Emission Factors'!$E$5:$T$5,0)),"",0)</f>
        <v>Audio and video equipment and unrecorded media</v>
      </c>
      <c r="P1445" s="313">
        <f t="array" ref="P1445">IFERROR(
    INDEX('Emission Factors'!$E$5:$P$488,
          MATCH(1,
                ('Emission Factors'!$E$5:$E$488 = 'GHG emissions calculations'!$F1445) *
                ('Emission Factors'!$H$5:$H$488 = 'GHG emissions calculations'!$H1445),
                0),
          MATCH('GHG emissions calculations'!P$6,'Emission Factors'!$E$5:$P$5,0)),
    "")</f>
        <v>445.524</v>
      </c>
      <c r="Q1445" s="311" t="str">
        <f t="array" ref="Q1445">IFERROR(
    IF(
        INDEX('Emission Factors'!$E$5:$P$488,
              MATCH(1,
                    ('Emission Factors'!$E$5:$E$488 = 'GHG emissions calculations'!$F1445) *
                    ('Emission Factors'!$H$5:$H$488 = 'GHG emissions calculations'!$H1445),
                    0),
              MATCH('GHG emissions calculations'!Q$6, 'Emission Factors'!$E$5:$P$5, 0)) &lt;&gt; "",
        INDEX('Emission Factors'!$E$5:$P$488,
              MATCH(1,
                    ('Emission Factors'!$E$5:$E$488 = 'GHG emissions calculations'!$F1445) *
                    ('Emission Factors'!$H$5:$H$488 = 'GHG emissions calculations'!$H1445),
                    0),
              MATCH('GHG emissions calculations'!Q$6, 'Emission Factors'!$E$5:$P$5, 0)),
        ""),
    "")</f>
        <v>kgCO2e / k€</v>
      </c>
      <c r="R1445" s="311" t="str">
        <f t="array" ref="R1445">IFERROR(
    IF(
        INDEX('Emission Factors'!$E$5:$R$488,
              MATCH(1,
                    ('Emission Factors'!$E$5:$E$488 = 'GHG emissions calculations'!$F1445) *
                    ('Emission Factors'!$H$5:$H$488 = 'GHG emissions calculations'!$H1445),
                    0),
              MATCH('GHG emissions calculations'!R$6, 'Emission Factors'!$E$5:$R$5, 0)) &lt;&gt; "",
        INDEX('Emission Factors'!$E$5:$R$488,
              MATCH(1,
                    ('Emission Factors'!$E$5:$E$488 = 'GHG emissions calculations'!$F1445) *
                    ('Emission Factors'!$H$5:$H$488 = 'GHG emissions calculations'!$H1445),
                    0),
              MATCH('GHG emissions calculations'!R$6, 'Emission Factors'!$E$5:$R$5, 0)),
        ""),
    "")</f>
        <v>America</v>
      </c>
      <c r="S1445" s="312">
        <f t="shared" si="2"/>
        <v>0</v>
      </c>
      <c r="T1445" s="23"/>
    </row>
    <row r="1446" ht="15.75" customHeight="1" outlineLevel="1">
      <c r="A1446" s="23"/>
      <c r="B1446" s="71"/>
      <c r="C1446" s="71"/>
      <c r="D1446" s="71"/>
      <c r="E1446" s="314"/>
      <c r="F1446" s="311" t="str">
        <f>Lists!W25</f>
        <v>Audio and video equipment, unknown quantity - America/USA</v>
      </c>
      <c r="G1446" s="311">
        <f t="array" ref="G1446">XLOOKUP(1,('Emission Factors'!$E$5:$E$488='GHG emissions calculations'!$F1446)*('Emission Factors'!$H$5:$H$488='GHG emissions calculations'!$H1446),INDEX('Emission Factors'!$E$5:$T$488,0,MATCH('GHG emissions calculations'!G$6,'Emission Factors'!$E$5:$T$5,0)),"",0)</f>
        <v>2</v>
      </c>
      <c r="H1446" s="311" t="s">
        <v>238</v>
      </c>
      <c r="I1446" s="312" t="str">
        <f>IF(
    SUMIFS('Import data'!$L$25:$L$80,
           'Import data'!$J$25:$J$80, F1446,
           'Import data'!$G$25:$G$80, 'GHG emissions calculations'!$H1446,
           'Import data'!$I$25:$I$80,$E$1444) &lt;&gt; 0,
    SUMIFS('Import data'!$L$25:$L$80,
           'Import data'!$J$25:$J$80, F1446,
           'Import data'!$G$25:$G$80, 'GHG emissions calculations'!$H1446,
           'Import data'!$I$25:$I$80,$E$1444),
    ""
)</f>
        <v/>
      </c>
      <c r="J1446" s="311" t="str">
        <f t="array" ref="J1446">IF(
    XLOOKUP(F1446, 'Import data'!$J$26:$J$47, 'Import data'!$M$26:$M$47, "", 0) = "Please add the region-specific supplier emission factor or choose a different region available in the IAEG database.",
    "",
    XLOOKUP(F1446, 'Import data'!$J$26:$J$47, 'Import data'!$M$26:$M$47, "", 0)
)</f>
        <v/>
      </c>
      <c r="K1446" s="311" t="str">
        <f t="array" ref="K1446">IFERROR(
    XLOOKUP(F1446,
            _xlws.FILTER('Supplier Emission'!$G$15:$G$49,
                   ('Supplier Emission'!$D$15:$D$49=H1446) * ('Supplier Emission'!$F$15:$F$49=$E$1444)),
            _xlws.FILTER('Supplier Emission'!$I$15:$I$49,
                   ('Supplier Emission'!$D$15:$D$49=H1446) * ('Supplier Emission'!$F$15:$F$49=$E$1444)),
            ""),
    "")</f>
        <v/>
      </c>
      <c r="L1446" s="311" t="str">
        <f t="array" ref="L1446">IFERROR(
    XLOOKUP(F1446,
            _xlws.FILTER('Supplier Emission'!$G$15:$G$49,
                   ('Supplier Emission'!$D$15:$D$49=H1446) * ('Supplier Emission'!$F$15:$F$49=$E$1444)),
            _xlws.FILTER('Supplier Emission'!$J$15:$J$49,
                   ('Supplier Emission'!$D$15:$D$49=H1446) * ('Supplier Emission'!$F$15:$F$49=$E$1444)),
            ""),
    "")</f>
        <v/>
      </c>
      <c r="M1446" s="311" t="str">
        <f t="array" ref="M1446">IFERROR(
    XLOOKUP(F1446,
            _xlws.FILTER('Supplier Emission'!$G$15:$G$49,
                   ('Supplier Emission'!$D$15:$D$49=H1446) * ('Supplier Emission'!$F$15:$F$49=$E$1444)),
            _xlws.FILTER('Supplier Emission'!$M$15:$M$49,
                   ('Supplier Emission'!$D$15:$D$49=H1446) * ('Supplier Emission'!$F$15:$F$49=$E$1444)),
            ""),
    "")</f>
        <v/>
      </c>
      <c r="N1446" s="311" t="str">
        <f t="array" ref="N1446">IFERROR(
    XLOOKUP(F1446,
            _xlws.FILTER('Supplier Emission'!$G$15:$G$49,
                   ('Supplier Emission'!$D$15:$D$49=H1446) * ('Supplier Emission'!$F$15:$F$49=$E$1444)),
            _xlws.FILTER('Supplier Emission'!$H$15:$H$49,
                   ('Supplier Emission'!$D$15:$D$49=H1446) * ('Supplier Emission'!$F$15:$F$49=$E$1444)),
            ""),
    "")</f>
        <v/>
      </c>
      <c r="O1446" s="311" t="str">
        <f t="array" ref="O1446">XLOOKUP(1,('Emission Factors'!$E$5:$E$488='GHG emissions calculations'!$F1446)*('Emission Factors'!$H$5:$H$488='GHG emissions calculations'!$H1446),INDEX('Emission Factors'!$E$5:$T$488,0,MATCH('GHG emissions calculations'!O$6,'Emission Factors'!$E$5:$T$5,0)),"",0)</f>
        <v>Audio and video equipment manufacturing</v>
      </c>
      <c r="P1446" s="313">
        <f t="array" ref="P1446">IFERROR(
    INDEX('Emission Factors'!$E$5:$P$488,
          MATCH(1,
                ('Emission Factors'!$E$5:$E$488 = 'GHG emissions calculations'!$F1446) *
                ('Emission Factors'!$H$5:$H$488 = 'GHG emissions calculations'!$H1446),
                0),
          MATCH('GHG emissions calculations'!P$6,'Emission Factors'!$E$5:$P$5,0)),
    "")</f>
        <v>120.4585195</v>
      </c>
      <c r="Q1446" s="311" t="str">
        <f t="array" ref="Q1446">IFERROR(
    IF(
        INDEX('Emission Factors'!$E$5:$P$488,
              MATCH(1,
                    ('Emission Factors'!$E$5:$E$488 = 'GHG emissions calculations'!$F1446) *
                    ('Emission Factors'!$H$5:$H$488 = 'GHG emissions calculations'!$H1446),
                    0),
              MATCH('GHG emissions calculations'!Q$6, 'Emission Factors'!$E$5:$P$5, 0)) &lt;&gt; "",
        INDEX('Emission Factors'!$E$5:$P$488,
              MATCH(1,
                    ('Emission Factors'!$E$5:$E$488 = 'GHG emissions calculations'!$F1446) *
                    ('Emission Factors'!$H$5:$H$488 = 'GHG emissions calculations'!$H1446),
                    0),
              MATCH('GHG emissions calculations'!Q$6, 'Emission Factors'!$E$5:$P$5, 0)),
        ""),
    "")</f>
        <v>kgCO2e / k€</v>
      </c>
      <c r="R1446" s="311" t="str">
        <f t="array" ref="R1446">IFERROR(
    IF(
        INDEX('Emission Factors'!$E$5:$R$488,
              MATCH(1,
                    ('Emission Factors'!$E$5:$E$488 = 'GHG emissions calculations'!$F1446) *
                    ('Emission Factors'!$H$5:$H$488 = 'GHG emissions calculations'!$H1446),
                    0),
              MATCH('GHG emissions calculations'!R$6, 'Emission Factors'!$E$5:$R$5, 0)) &lt;&gt; "",
        INDEX('Emission Factors'!$E$5:$R$488,
              MATCH(1,
                    ('Emission Factors'!$E$5:$E$488 = 'GHG emissions calculations'!$F1446) *
                    ('Emission Factors'!$H$5:$H$488 = 'GHG emissions calculations'!$H1446),
                    0),
              MATCH('GHG emissions calculations'!R$6, 'Emission Factors'!$E$5:$R$5, 0)),
        ""),
    "")</f>
        <v>America</v>
      </c>
      <c r="S1446" s="312">
        <f t="shared" si="2"/>
        <v>0</v>
      </c>
      <c r="T1446" s="23"/>
    </row>
    <row r="1447" ht="15.75" customHeight="1" outlineLevel="1">
      <c r="A1447" s="23"/>
      <c r="B1447" s="71"/>
      <c r="C1447" s="71"/>
      <c r="D1447" s="71"/>
      <c r="E1447" s="314"/>
      <c r="F1447" s="311" t="str">
        <f>Lists!W29</f>
        <v>Audio and video equipment, unknown quantity - Asia</v>
      </c>
      <c r="G1447" s="311" t="str">
        <f t="array" ref="G1447">XLOOKUP(1,('Emission Factors'!$E$5:$E$488='GHG emissions calculations'!$F1447)*('Emission Factors'!$H$5:$H$488='GHG emissions calculations'!$H1447),INDEX('Emission Factors'!$E$5:$T$488,0,MATCH('GHG emissions calculations'!G$6,'Emission Factors'!$E$5:$T$5,0)),"",0)</f>
        <v/>
      </c>
      <c r="H1447" s="311" t="s">
        <v>238</v>
      </c>
      <c r="I1447" s="312" t="str">
        <f>IF(
    SUMIFS('Import data'!$L$25:$L$80,
           'Import data'!$J$25:$J$80, F1447,
           'Import data'!$G$25:$G$80, 'GHG emissions calculations'!$H1447,
           'Import data'!$I$25:$I$80,$E$1444) &lt;&gt; 0,
    SUMIFS('Import data'!$L$25:$L$80,
           'Import data'!$J$25:$J$80, F1447,
           'Import data'!$G$25:$G$80, 'GHG emissions calculations'!$H1447,
           'Import data'!$I$25:$I$80,$E$1444),
    ""
)</f>
        <v/>
      </c>
      <c r="J1447" s="311" t="str">
        <f t="array" ref="J1447">IF(
    XLOOKUP(F1447, 'Import data'!$J$26:$J$47, 'Import data'!$M$26:$M$47, "", 0) = "Please add the region-specific supplier emission factor or choose a different region available in the IAEG database.",
    "",
    XLOOKUP(F1447, 'Import data'!$J$26:$J$47, 'Import data'!$M$26:$M$47, "", 0)
)</f>
        <v/>
      </c>
      <c r="K1447" s="311" t="str">
        <f t="array" ref="K1447">IFERROR(
    XLOOKUP(F1447,
            _xlws.FILTER('Supplier Emission'!$G$15:$G$49,
                   ('Supplier Emission'!$D$15:$D$49=H1447) * ('Supplier Emission'!$F$15:$F$49=$E$1444)),
            _xlws.FILTER('Supplier Emission'!$I$15:$I$49,
                   ('Supplier Emission'!$D$15:$D$49=H1447) * ('Supplier Emission'!$F$15:$F$49=$E$1444)),
            ""),
    "")</f>
        <v/>
      </c>
      <c r="L1447" s="311" t="str">
        <f t="array" ref="L1447">IFERROR(
    XLOOKUP(F1447,
            _xlws.FILTER('Supplier Emission'!$G$15:$G$49,
                   ('Supplier Emission'!$D$15:$D$49=H1447) * ('Supplier Emission'!$F$15:$F$49=$E$1444)),
            _xlws.FILTER('Supplier Emission'!$J$15:$J$49,
                   ('Supplier Emission'!$D$15:$D$49=H1447) * ('Supplier Emission'!$F$15:$F$49=$E$1444)),
            ""),
    "")</f>
        <v/>
      </c>
      <c r="M1447" s="311" t="str">
        <f t="array" ref="M1447">IFERROR(
    XLOOKUP(F1447,
            _xlws.FILTER('Supplier Emission'!$G$15:$G$49,
                   ('Supplier Emission'!$D$15:$D$49=H1447) * ('Supplier Emission'!$F$15:$F$49=$E$1444)),
            _xlws.FILTER('Supplier Emission'!$M$15:$M$49,
                   ('Supplier Emission'!$D$15:$D$49=H1447) * ('Supplier Emission'!$F$15:$F$49=$E$1444)),
            ""),
    "")</f>
        <v/>
      </c>
      <c r="N1447" s="311" t="str">
        <f t="array" ref="N1447">IFERROR(
    XLOOKUP(F1447,
            _xlws.FILTER('Supplier Emission'!$G$15:$G$49,
                   ('Supplier Emission'!$D$15:$D$49=H1447) * ('Supplier Emission'!$F$15:$F$49=$E$1444)),
            _xlws.FILTER('Supplier Emission'!$H$15:$H$49,
                   ('Supplier Emission'!$D$15:$D$49=H1447) * ('Supplier Emission'!$F$15:$F$49=$E$1444)),
            ""),
    "")</f>
        <v/>
      </c>
      <c r="O1447" s="311" t="str">
        <f t="array" ref="O1447">XLOOKUP(1,('Emission Factors'!$E$5:$E$488='GHG emissions calculations'!$F1447)*('Emission Factors'!$H$5:$H$488='GHG emissions calculations'!$H1447),INDEX('Emission Factors'!$E$5:$T$488,0,MATCH('GHG emissions calculations'!O$6,'Emission Factors'!$E$5:$T$5,0)),"",0)</f>
        <v/>
      </c>
      <c r="P1447" s="313" t="str">
        <f t="array" ref="P1447">IFERROR(
    INDEX('Emission Factors'!$E$5:$P$488,
          MATCH(1,
                ('Emission Factors'!$E$5:$E$488 = 'GHG emissions calculations'!$F1447) *
                ('Emission Factors'!$H$5:$H$488 = 'GHG emissions calculations'!$H1447),
                0),
          MATCH('GHG emissions calculations'!P$6,'Emission Factors'!$E$5:$P$5,0)),
    "")</f>
        <v/>
      </c>
      <c r="Q1447" s="311" t="str">
        <f t="array" ref="Q1447">IFERROR(
    IF(
        INDEX('Emission Factors'!$E$5:$P$488,
              MATCH(1,
                    ('Emission Factors'!$E$5:$E$488 = 'GHG emissions calculations'!$F1447) *
                    ('Emission Factors'!$H$5:$H$488 = 'GHG emissions calculations'!$H1447),
                    0),
              MATCH('GHG emissions calculations'!Q$6, 'Emission Factors'!$E$5:$P$5, 0)) &lt;&gt; "",
        INDEX('Emission Factors'!$E$5:$P$488,
              MATCH(1,
                    ('Emission Factors'!$E$5:$E$488 = 'GHG emissions calculations'!$F1447) *
                    ('Emission Factors'!$H$5:$H$488 = 'GHG emissions calculations'!$H1447),
                    0),
              MATCH('GHG emissions calculations'!Q$6, 'Emission Factors'!$E$5:$P$5, 0)),
        ""),
    "")</f>
        <v/>
      </c>
      <c r="R1447" s="311" t="str">
        <f t="array" ref="R1447">IFERROR(
    IF(
        INDEX('Emission Factors'!$E$5:$R$488,
              MATCH(1,
                    ('Emission Factors'!$E$5:$E$488 = 'GHG emissions calculations'!$F1447) *
                    ('Emission Factors'!$H$5:$H$488 = 'GHG emissions calculations'!$H1447),
                    0),
              MATCH('GHG emissions calculations'!R$6, 'Emission Factors'!$E$5:$R$5, 0)) &lt;&gt; "",
        INDEX('Emission Factors'!$E$5:$R$488,
              MATCH(1,
                    ('Emission Factors'!$E$5:$E$488 = 'GHG emissions calculations'!$F1447) *
                    ('Emission Factors'!$H$5:$H$488 = 'GHG emissions calculations'!$H1447),
                    0),
              MATCH('GHG emissions calculations'!R$6, 'Emission Factors'!$E$5:$R$5, 0)),
        ""),
    "")</f>
        <v/>
      </c>
      <c r="S1447" s="312">
        <f t="shared" si="2"/>
        <v>0</v>
      </c>
      <c r="T1447" s="23"/>
    </row>
    <row r="1448" ht="15.75" customHeight="1" outlineLevel="1">
      <c r="A1448" s="23"/>
      <c r="B1448" s="71"/>
      <c r="C1448" s="71"/>
      <c r="D1448" s="71"/>
      <c r="E1448" s="314"/>
      <c r="F1448" s="311" t="str">
        <f>Lists!W27</f>
        <v>Audio and video equipment, unknown quantity - Europe</v>
      </c>
      <c r="G1448" s="311" t="str">
        <f t="array" ref="G1448">XLOOKUP(1,('Emission Factors'!$E$5:$E$488='GHG emissions calculations'!$F1448)*('Emission Factors'!$H$5:$H$488='GHG emissions calculations'!$H1448),INDEX('Emission Factors'!$E$5:$T$488,0,MATCH('GHG emissions calculations'!G$6,'Emission Factors'!$E$5:$T$5,0)),"",0)</f>
        <v/>
      </c>
      <c r="H1448" s="311" t="s">
        <v>238</v>
      </c>
      <c r="I1448" s="312" t="str">
        <f>IF(
    SUMIFS('Import data'!$L$25:$L$80,
           'Import data'!$J$25:$J$80, F1448,
           'Import data'!$G$25:$G$80, 'GHG emissions calculations'!$H1448,
           'Import data'!$I$25:$I$80,$E$1444) &lt;&gt; 0,
    SUMIFS('Import data'!$L$25:$L$80,
           'Import data'!$J$25:$J$80, F1448,
           'Import data'!$G$25:$G$80, 'GHG emissions calculations'!$H1448,
           'Import data'!$I$25:$I$80,$E$1444),
    ""
)</f>
        <v/>
      </c>
      <c r="J1448" s="311" t="str">
        <f t="array" ref="J1448">IF(
    XLOOKUP(F1448, 'Import data'!$J$26:$J$47, 'Import data'!$M$26:$M$47, "", 0) = "Please add the region-specific supplier emission factor or choose a different region available in the IAEG database.",
    "",
    XLOOKUP(F1448, 'Import data'!$J$26:$J$47, 'Import data'!$M$26:$M$47, "", 0)
)</f>
        <v/>
      </c>
      <c r="K1448" s="311" t="str">
        <f t="array" ref="K1448">IFERROR(
    XLOOKUP(F1448,
            _xlws.FILTER('Supplier Emission'!$G$15:$G$49,
                   ('Supplier Emission'!$D$15:$D$49=H1448) * ('Supplier Emission'!$F$15:$F$49=$E$1444)),
            _xlws.FILTER('Supplier Emission'!$I$15:$I$49,
                   ('Supplier Emission'!$D$15:$D$49=H1448) * ('Supplier Emission'!$F$15:$F$49=$E$1444)),
            ""),
    "")</f>
        <v/>
      </c>
      <c r="L1448" s="311" t="str">
        <f t="array" ref="L1448">IFERROR(
    XLOOKUP(F1448,
            _xlws.FILTER('Supplier Emission'!$G$15:$G$49,
                   ('Supplier Emission'!$D$15:$D$49=H1448) * ('Supplier Emission'!$F$15:$F$49=$E$1444)),
            _xlws.FILTER('Supplier Emission'!$J$15:$J$49,
                   ('Supplier Emission'!$D$15:$D$49=H1448) * ('Supplier Emission'!$F$15:$F$49=$E$1444)),
            ""),
    "")</f>
        <v/>
      </c>
      <c r="M1448" s="311" t="str">
        <f t="array" ref="M1448">IFERROR(
    XLOOKUP(F1448,
            _xlws.FILTER('Supplier Emission'!$G$15:$G$49,
                   ('Supplier Emission'!$D$15:$D$49=H1448) * ('Supplier Emission'!$F$15:$F$49=$E$1444)),
            _xlws.FILTER('Supplier Emission'!$M$15:$M$49,
                   ('Supplier Emission'!$D$15:$D$49=H1448) * ('Supplier Emission'!$F$15:$F$49=$E$1444)),
            ""),
    "")</f>
        <v/>
      </c>
      <c r="N1448" s="311" t="str">
        <f t="array" ref="N1448">IFERROR(
    XLOOKUP(F1448,
            _xlws.FILTER('Supplier Emission'!$G$15:$G$49,
                   ('Supplier Emission'!$D$15:$D$49=H1448) * ('Supplier Emission'!$F$15:$F$49=$E$1444)),
            _xlws.FILTER('Supplier Emission'!$H$15:$H$49,
                   ('Supplier Emission'!$D$15:$D$49=H1448) * ('Supplier Emission'!$F$15:$F$49=$E$1444)),
            ""),
    "")</f>
        <v/>
      </c>
      <c r="O1448" s="311" t="str">
        <f t="array" ref="O1448">XLOOKUP(1,('Emission Factors'!$E$5:$E$488='GHG emissions calculations'!$F1448)*('Emission Factors'!$H$5:$H$488='GHG emissions calculations'!$H1448),INDEX('Emission Factors'!$E$5:$T$488,0,MATCH('GHG emissions calculations'!O$6,'Emission Factors'!$E$5:$T$5,0)),"",0)</f>
        <v/>
      </c>
      <c r="P1448" s="313" t="str">
        <f t="array" ref="P1448">IFERROR(
    INDEX('Emission Factors'!$E$5:$P$488,
          MATCH(1,
                ('Emission Factors'!$E$5:$E$488 = 'GHG emissions calculations'!$F1448) *
                ('Emission Factors'!$H$5:$H$488 = 'GHG emissions calculations'!$H1448),
                0),
          MATCH('GHG emissions calculations'!P$6,'Emission Factors'!$E$5:$P$5,0)),
    "")</f>
        <v/>
      </c>
      <c r="Q1448" s="311" t="str">
        <f t="array" ref="Q1448">IFERROR(
    IF(
        INDEX('Emission Factors'!$E$5:$P$488,
              MATCH(1,
                    ('Emission Factors'!$E$5:$E$488 = 'GHG emissions calculations'!$F1448) *
                    ('Emission Factors'!$H$5:$H$488 = 'GHG emissions calculations'!$H1448),
                    0),
              MATCH('GHG emissions calculations'!Q$6, 'Emission Factors'!$E$5:$P$5, 0)) &lt;&gt; "",
        INDEX('Emission Factors'!$E$5:$P$488,
              MATCH(1,
                    ('Emission Factors'!$E$5:$E$488 = 'GHG emissions calculations'!$F1448) *
                    ('Emission Factors'!$H$5:$H$488 = 'GHG emissions calculations'!$H1448),
                    0),
              MATCH('GHG emissions calculations'!Q$6, 'Emission Factors'!$E$5:$P$5, 0)),
        ""),
    "")</f>
        <v/>
      </c>
      <c r="R1448" s="311" t="str">
        <f t="array" ref="R1448">IFERROR(
    IF(
        INDEX('Emission Factors'!$E$5:$R$488,
              MATCH(1,
                    ('Emission Factors'!$E$5:$E$488 = 'GHG emissions calculations'!$F1448) *
                    ('Emission Factors'!$H$5:$H$488 = 'GHG emissions calculations'!$H1448),
                    0),
              MATCH('GHG emissions calculations'!R$6, 'Emission Factors'!$E$5:$R$5, 0)) &lt;&gt; "",
        INDEX('Emission Factors'!$E$5:$R$488,
              MATCH(1,
                    ('Emission Factors'!$E$5:$E$488 = 'GHG emissions calculations'!$F1448) *
                    ('Emission Factors'!$H$5:$H$488 = 'GHG emissions calculations'!$H1448),
                    0),
              MATCH('GHG emissions calculations'!R$6, 'Emission Factors'!$E$5:$R$5, 0)),
        ""),
    "")</f>
        <v/>
      </c>
      <c r="S1448" s="312">
        <f t="shared" si="2"/>
        <v>0</v>
      </c>
      <c r="T1448" s="23"/>
    </row>
    <row r="1449" ht="15.75" customHeight="1" outlineLevel="1">
      <c r="A1449" s="23"/>
      <c r="B1449" s="71"/>
      <c r="C1449" s="71"/>
      <c r="D1449" s="71"/>
      <c r="E1449" s="314"/>
      <c r="F1449" s="311" t="str">
        <f>Lists!W32</f>
        <v>Audio and video equipment, unknown quantity - Global or unspecified region</v>
      </c>
      <c r="G1449" s="311" t="str">
        <f t="array" ref="G1449">XLOOKUP(1,('Emission Factors'!$E$5:$E$488='GHG emissions calculations'!$F1449)*('Emission Factors'!$H$5:$H$488='GHG emissions calculations'!$H1449),INDEX('Emission Factors'!$E$5:$T$488,0,MATCH('GHG emissions calculations'!G$6,'Emission Factors'!$E$5:$T$5,0)),"",0)</f>
        <v/>
      </c>
      <c r="H1449" s="311" t="s">
        <v>238</v>
      </c>
      <c r="I1449" s="312" t="str">
        <f>IF(
    SUMIFS('Import data'!$L$25:$L$80,
           'Import data'!$J$25:$J$80, F1449,
           'Import data'!$G$25:$G$80, 'GHG emissions calculations'!$H1449,
           'Import data'!$I$25:$I$80,$E$1444) &lt;&gt; 0,
    SUMIFS('Import data'!$L$25:$L$80,
           'Import data'!$J$25:$J$80, F1449,
           'Import data'!$G$25:$G$80, 'GHG emissions calculations'!$H1449,
           'Import data'!$I$25:$I$80,$E$1444),
    ""
)</f>
        <v/>
      </c>
      <c r="J1449" s="311" t="str">
        <f t="array" ref="J1449">IF(
    XLOOKUP(F1449, 'Import data'!$J$26:$J$47, 'Import data'!$M$26:$M$47, "", 0) = "Please add the region-specific supplier emission factor or choose a different region available in the IAEG database.",
    "",
    XLOOKUP(F1449, 'Import data'!$J$26:$J$47, 'Import data'!$M$26:$M$47, "", 0)
)</f>
        <v/>
      </c>
      <c r="K1449" s="311" t="str">
        <f t="array" ref="K1449">IFERROR(
    XLOOKUP(F1449,
            _xlws.FILTER('Supplier Emission'!$G$15:$G$49,
                   ('Supplier Emission'!$D$15:$D$49=H1449) * ('Supplier Emission'!$F$15:$F$49=$E$1444)),
            _xlws.FILTER('Supplier Emission'!$I$15:$I$49,
                   ('Supplier Emission'!$D$15:$D$49=H1449) * ('Supplier Emission'!$F$15:$F$49=$E$1444)),
            ""),
    "")</f>
        <v/>
      </c>
      <c r="L1449" s="311" t="str">
        <f t="array" ref="L1449">IFERROR(
    XLOOKUP(F1449,
            _xlws.FILTER('Supplier Emission'!$G$15:$G$49,
                   ('Supplier Emission'!$D$15:$D$49=H1449) * ('Supplier Emission'!$F$15:$F$49=$E$1444)),
            _xlws.FILTER('Supplier Emission'!$J$15:$J$49,
                   ('Supplier Emission'!$D$15:$D$49=H1449) * ('Supplier Emission'!$F$15:$F$49=$E$1444)),
            ""),
    "")</f>
        <v/>
      </c>
      <c r="M1449" s="311" t="str">
        <f t="array" ref="M1449">IFERROR(
    XLOOKUP(F1449,
            _xlws.FILTER('Supplier Emission'!$G$15:$G$49,
                   ('Supplier Emission'!$D$15:$D$49=H1449) * ('Supplier Emission'!$F$15:$F$49=$E$1444)),
            _xlws.FILTER('Supplier Emission'!$M$15:$M$49,
                   ('Supplier Emission'!$D$15:$D$49=H1449) * ('Supplier Emission'!$F$15:$F$49=$E$1444)),
            ""),
    "")</f>
        <v/>
      </c>
      <c r="N1449" s="311" t="str">
        <f t="array" ref="N1449">IFERROR(
    XLOOKUP(F1449,
            _xlws.FILTER('Supplier Emission'!$G$15:$G$49,
                   ('Supplier Emission'!$D$15:$D$49=H1449) * ('Supplier Emission'!$F$15:$F$49=$E$1444)),
            _xlws.FILTER('Supplier Emission'!$H$15:$H$49,
                   ('Supplier Emission'!$D$15:$D$49=H1449) * ('Supplier Emission'!$F$15:$F$49=$E$1444)),
            ""),
    "")</f>
        <v/>
      </c>
      <c r="O1449" s="311" t="str">
        <f t="array" ref="O1449">XLOOKUP(1,('Emission Factors'!$E$5:$E$488='GHG emissions calculations'!$F1449)*('Emission Factors'!$H$5:$H$488='GHG emissions calculations'!$H1449),INDEX('Emission Factors'!$E$5:$T$488,0,MATCH('GHG emissions calculations'!O$6,'Emission Factors'!$E$5:$T$5,0)),"",0)</f>
        <v/>
      </c>
      <c r="P1449" s="313" t="str">
        <f t="array" ref="P1449">IFERROR(
    INDEX('Emission Factors'!$E$5:$P$488,
          MATCH(1,
                ('Emission Factors'!$E$5:$E$488 = 'GHG emissions calculations'!$F1449) *
                ('Emission Factors'!$H$5:$H$488 = 'GHG emissions calculations'!$H1449),
                0),
          MATCH('GHG emissions calculations'!P$6,'Emission Factors'!$E$5:$P$5,0)),
    "")</f>
        <v/>
      </c>
      <c r="Q1449" s="311" t="str">
        <f t="array" ref="Q1449">IFERROR(
    IF(
        INDEX('Emission Factors'!$E$5:$P$488,
              MATCH(1,
                    ('Emission Factors'!$E$5:$E$488 = 'GHG emissions calculations'!$F1449) *
                    ('Emission Factors'!$H$5:$H$488 = 'GHG emissions calculations'!$H1449),
                    0),
              MATCH('GHG emissions calculations'!Q$6, 'Emission Factors'!$E$5:$P$5, 0)) &lt;&gt; "",
        INDEX('Emission Factors'!$E$5:$P$488,
              MATCH(1,
                    ('Emission Factors'!$E$5:$E$488 = 'GHG emissions calculations'!$F1449) *
                    ('Emission Factors'!$H$5:$H$488 = 'GHG emissions calculations'!$H1449),
                    0),
              MATCH('GHG emissions calculations'!Q$6, 'Emission Factors'!$E$5:$P$5, 0)),
        ""),
    "")</f>
        <v/>
      </c>
      <c r="R1449" s="311" t="str">
        <f t="array" ref="R1449">IFERROR(
    IF(
        INDEX('Emission Factors'!$E$5:$R$488,
              MATCH(1,
                    ('Emission Factors'!$E$5:$E$488 = 'GHG emissions calculations'!$F1449) *
                    ('Emission Factors'!$H$5:$H$488 = 'GHG emissions calculations'!$H1449),
                    0),
              MATCH('GHG emissions calculations'!R$6, 'Emission Factors'!$E$5:$R$5, 0)) &lt;&gt; "",
        INDEX('Emission Factors'!$E$5:$R$488,
              MATCH(1,
                    ('Emission Factors'!$E$5:$E$488 = 'GHG emissions calculations'!$F1449) *
                    ('Emission Factors'!$H$5:$H$488 = 'GHG emissions calculations'!$H1449),
                    0),
              MATCH('GHG emissions calculations'!R$6, 'Emission Factors'!$E$5:$R$5, 0)),
        ""),
    "")</f>
        <v/>
      </c>
      <c r="S1449" s="312">
        <f t="shared" si="2"/>
        <v>0</v>
      </c>
      <c r="T1449" s="23"/>
    </row>
    <row r="1450" ht="15.75" customHeight="1" outlineLevel="1">
      <c r="A1450" s="23"/>
      <c r="B1450" s="71"/>
      <c r="C1450" s="71"/>
      <c r="D1450" s="71"/>
      <c r="E1450" s="314"/>
      <c r="F1450" s="311" t="str">
        <f>Lists!W31</f>
        <v>Audio and video equipment, unknown quantity - Middle East</v>
      </c>
      <c r="G1450" s="311" t="str">
        <f t="array" ref="G1450">XLOOKUP(1,('Emission Factors'!$E$5:$E$488='GHG emissions calculations'!$F1450)*('Emission Factors'!$H$5:$H$488='GHG emissions calculations'!$H1450),INDEX('Emission Factors'!$E$5:$T$488,0,MATCH('GHG emissions calculations'!G$6,'Emission Factors'!$E$5:$T$5,0)),"",0)</f>
        <v/>
      </c>
      <c r="H1450" s="311" t="s">
        <v>238</v>
      </c>
      <c r="I1450" s="312" t="str">
        <f>IF(
    SUMIFS('Import data'!$L$25:$L$80,
           'Import data'!$J$25:$J$80, F1450,
           'Import data'!$G$25:$G$80, 'GHG emissions calculations'!$H1450,
           'Import data'!$I$25:$I$80,$E$1444) &lt;&gt; 0,
    SUMIFS('Import data'!$L$25:$L$80,
           'Import data'!$J$25:$J$80, F1450,
           'Import data'!$G$25:$G$80, 'GHG emissions calculations'!$H1450,
           'Import data'!$I$25:$I$80,$E$1444),
    ""
)</f>
        <v/>
      </c>
      <c r="J1450" s="311" t="str">
        <f t="array" ref="J1450">IF(
    XLOOKUP(F1450, 'Import data'!$J$26:$J$47, 'Import data'!$M$26:$M$47, "", 0) = "Please add the region-specific supplier emission factor or choose a different region available in the IAEG database.",
    "",
    XLOOKUP(F1450, 'Import data'!$J$26:$J$47, 'Import data'!$M$26:$M$47, "", 0)
)</f>
        <v/>
      </c>
      <c r="K1450" s="311" t="str">
        <f t="array" ref="K1450">IFERROR(
    XLOOKUP(F1450,
            _xlws.FILTER('Supplier Emission'!$G$15:$G$49,
                   ('Supplier Emission'!$D$15:$D$49=H1450) * ('Supplier Emission'!$F$15:$F$49=$E$1444)),
            _xlws.FILTER('Supplier Emission'!$I$15:$I$49,
                   ('Supplier Emission'!$D$15:$D$49=H1450) * ('Supplier Emission'!$F$15:$F$49=$E$1444)),
            ""),
    "")</f>
        <v/>
      </c>
      <c r="L1450" s="311" t="str">
        <f t="array" ref="L1450">IFERROR(
    XLOOKUP(F1450,
            _xlws.FILTER('Supplier Emission'!$G$15:$G$49,
                   ('Supplier Emission'!$D$15:$D$49=H1450) * ('Supplier Emission'!$F$15:$F$49=$E$1444)),
            _xlws.FILTER('Supplier Emission'!$J$15:$J$49,
                   ('Supplier Emission'!$D$15:$D$49=H1450) * ('Supplier Emission'!$F$15:$F$49=$E$1444)),
            ""),
    "")</f>
        <v/>
      </c>
      <c r="M1450" s="311" t="str">
        <f t="array" ref="M1450">IFERROR(
    XLOOKUP(F1450,
            _xlws.FILTER('Supplier Emission'!$G$15:$G$49,
                   ('Supplier Emission'!$D$15:$D$49=H1450) * ('Supplier Emission'!$F$15:$F$49=$E$1444)),
            _xlws.FILTER('Supplier Emission'!$M$15:$M$49,
                   ('Supplier Emission'!$D$15:$D$49=H1450) * ('Supplier Emission'!$F$15:$F$49=$E$1444)),
            ""),
    "")</f>
        <v/>
      </c>
      <c r="N1450" s="311" t="str">
        <f t="array" ref="N1450">IFERROR(
    XLOOKUP(F1450,
            _xlws.FILTER('Supplier Emission'!$G$15:$G$49,
                   ('Supplier Emission'!$D$15:$D$49=H1450) * ('Supplier Emission'!$F$15:$F$49=$E$1444)),
            _xlws.FILTER('Supplier Emission'!$H$15:$H$49,
                   ('Supplier Emission'!$D$15:$D$49=H1450) * ('Supplier Emission'!$F$15:$F$49=$E$1444)),
            ""),
    "")</f>
        <v/>
      </c>
      <c r="O1450" s="311" t="str">
        <f t="array" ref="O1450">XLOOKUP(1,('Emission Factors'!$E$5:$E$488='GHG emissions calculations'!$F1450)*('Emission Factors'!$H$5:$H$488='GHG emissions calculations'!$H1450),INDEX('Emission Factors'!$E$5:$T$488,0,MATCH('GHG emissions calculations'!O$6,'Emission Factors'!$E$5:$T$5,0)),"",0)</f>
        <v/>
      </c>
      <c r="P1450" s="313" t="str">
        <f t="array" ref="P1450">IFERROR(
    INDEX('Emission Factors'!$E$5:$P$488,
          MATCH(1,
                ('Emission Factors'!$E$5:$E$488 = 'GHG emissions calculations'!$F1450) *
                ('Emission Factors'!$H$5:$H$488 = 'GHG emissions calculations'!$H1450),
                0),
          MATCH('GHG emissions calculations'!P$6,'Emission Factors'!$E$5:$P$5,0)),
    "")</f>
        <v/>
      </c>
      <c r="Q1450" s="311" t="str">
        <f t="array" ref="Q1450">IFERROR(
    IF(
        INDEX('Emission Factors'!$E$5:$P$488,
              MATCH(1,
                    ('Emission Factors'!$E$5:$E$488 = 'GHG emissions calculations'!$F1450) *
                    ('Emission Factors'!$H$5:$H$488 = 'GHG emissions calculations'!$H1450),
                    0),
              MATCH('GHG emissions calculations'!Q$6, 'Emission Factors'!$E$5:$P$5, 0)) &lt;&gt; "",
        INDEX('Emission Factors'!$E$5:$P$488,
              MATCH(1,
                    ('Emission Factors'!$E$5:$E$488 = 'GHG emissions calculations'!$F1450) *
                    ('Emission Factors'!$H$5:$H$488 = 'GHG emissions calculations'!$H1450),
                    0),
              MATCH('GHG emissions calculations'!Q$6, 'Emission Factors'!$E$5:$P$5, 0)),
        ""),
    "")</f>
        <v/>
      </c>
      <c r="R1450" s="311" t="str">
        <f t="array" ref="R1450">IFERROR(
    IF(
        INDEX('Emission Factors'!$E$5:$R$488,
              MATCH(1,
                    ('Emission Factors'!$E$5:$E$488 = 'GHG emissions calculations'!$F1450) *
                    ('Emission Factors'!$H$5:$H$488 = 'GHG emissions calculations'!$H1450),
                    0),
              MATCH('GHG emissions calculations'!R$6, 'Emission Factors'!$E$5:$R$5, 0)) &lt;&gt; "",
        INDEX('Emission Factors'!$E$5:$R$488,
              MATCH(1,
                    ('Emission Factors'!$E$5:$E$488 = 'GHG emissions calculations'!$F1450) *
                    ('Emission Factors'!$H$5:$H$488 = 'GHG emissions calculations'!$H1450),
                    0),
              MATCH('GHG emissions calculations'!R$6, 'Emission Factors'!$E$5:$R$5, 0)),
        ""),
    "")</f>
        <v/>
      </c>
      <c r="S1450" s="312">
        <f t="shared" si="2"/>
        <v>0</v>
      </c>
      <c r="T1450" s="23"/>
    </row>
    <row r="1451" ht="15.75" customHeight="1" outlineLevel="1">
      <c r="A1451" s="23"/>
      <c r="B1451" s="71"/>
      <c r="C1451" s="71"/>
      <c r="D1451" s="71"/>
      <c r="E1451" s="314"/>
      <c r="F1451" s="311" t="str">
        <f>Lists!W30</f>
        <v>Audio and video equipment, unknown quantity - Oceania</v>
      </c>
      <c r="G1451" s="311" t="str">
        <f t="array" ref="G1451">XLOOKUP(1,('Emission Factors'!$E$5:$E$488='GHG emissions calculations'!$F1451)*('Emission Factors'!$H$5:$H$488='GHG emissions calculations'!$H1451),INDEX('Emission Factors'!$E$5:$T$488,0,MATCH('GHG emissions calculations'!G$6,'Emission Factors'!$E$5:$T$5,0)),"",0)</f>
        <v/>
      </c>
      <c r="H1451" s="311" t="s">
        <v>238</v>
      </c>
      <c r="I1451" s="312" t="str">
        <f>IF(
    SUMIFS('Import data'!$L$25:$L$80,
           'Import data'!$J$25:$J$80, F1451,
           'Import data'!$G$25:$G$80, 'GHG emissions calculations'!$H1451,
           'Import data'!$I$25:$I$80,$E$1444) &lt;&gt; 0,
    SUMIFS('Import data'!$L$25:$L$80,
           'Import data'!$J$25:$J$80, F1451,
           'Import data'!$G$25:$G$80, 'GHG emissions calculations'!$H1451,
           'Import data'!$I$25:$I$80,$E$1444),
    ""
)</f>
        <v/>
      </c>
      <c r="J1451" s="311" t="str">
        <f t="array" ref="J1451">IF(
    XLOOKUP(F1451, 'Import data'!$J$26:$J$47, 'Import data'!$M$26:$M$47, "", 0) = "Please add the region-specific supplier emission factor or choose a different region available in the IAEG database.",
    "",
    XLOOKUP(F1451, 'Import data'!$J$26:$J$47, 'Import data'!$M$26:$M$47, "", 0)
)</f>
        <v/>
      </c>
      <c r="K1451" s="311" t="str">
        <f t="array" ref="K1451">IFERROR(
    XLOOKUP(F1451,
            _xlws.FILTER('Supplier Emission'!$G$15:$G$49,
                   ('Supplier Emission'!$D$15:$D$49=H1451) * ('Supplier Emission'!$F$15:$F$49=$E$1444)),
            _xlws.FILTER('Supplier Emission'!$I$15:$I$49,
                   ('Supplier Emission'!$D$15:$D$49=H1451) * ('Supplier Emission'!$F$15:$F$49=$E$1444)),
            ""),
    "")</f>
        <v/>
      </c>
      <c r="L1451" s="311" t="str">
        <f t="array" ref="L1451">IFERROR(
    XLOOKUP(F1451,
            _xlws.FILTER('Supplier Emission'!$G$15:$G$49,
                   ('Supplier Emission'!$D$15:$D$49=H1451) * ('Supplier Emission'!$F$15:$F$49=$E$1444)),
            _xlws.FILTER('Supplier Emission'!$J$15:$J$49,
                   ('Supplier Emission'!$D$15:$D$49=H1451) * ('Supplier Emission'!$F$15:$F$49=$E$1444)),
            ""),
    "")</f>
        <v/>
      </c>
      <c r="M1451" s="311" t="str">
        <f t="array" ref="M1451">IFERROR(
    XLOOKUP(F1451,
            _xlws.FILTER('Supplier Emission'!$G$15:$G$49,
                   ('Supplier Emission'!$D$15:$D$49=H1451) * ('Supplier Emission'!$F$15:$F$49=$E$1444)),
            _xlws.FILTER('Supplier Emission'!$M$15:$M$49,
                   ('Supplier Emission'!$D$15:$D$49=H1451) * ('Supplier Emission'!$F$15:$F$49=$E$1444)),
            ""),
    "")</f>
        <v/>
      </c>
      <c r="N1451" s="311" t="str">
        <f t="array" ref="N1451">IFERROR(
    XLOOKUP(F1451,
            _xlws.FILTER('Supplier Emission'!$G$15:$G$49,
                   ('Supplier Emission'!$D$15:$D$49=H1451) * ('Supplier Emission'!$F$15:$F$49=$E$1444)),
            _xlws.FILTER('Supplier Emission'!$H$15:$H$49,
                   ('Supplier Emission'!$D$15:$D$49=H1451) * ('Supplier Emission'!$F$15:$F$49=$E$1444)),
            ""),
    "")</f>
        <v/>
      </c>
      <c r="O1451" s="311" t="str">
        <f t="array" ref="O1451">XLOOKUP(1,('Emission Factors'!$E$5:$E$488='GHG emissions calculations'!$F1451)*('Emission Factors'!$H$5:$H$488='GHG emissions calculations'!$H1451),INDEX('Emission Factors'!$E$5:$T$488,0,MATCH('GHG emissions calculations'!O$6,'Emission Factors'!$E$5:$T$5,0)),"",0)</f>
        <v/>
      </c>
      <c r="P1451" s="313" t="str">
        <f t="array" ref="P1451">IFERROR(
    INDEX('Emission Factors'!$E$5:$P$488,
          MATCH(1,
                ('Emission Factors'!$E$5:$E$488 = 'GHG emissions calculations'!$F1451) *
                ('Emission Factors'!$H$5:$H$488 = 'GHG emissions calculations'!$H1451),
                0),
          MATCH('GHG emissions calculations'!P$6,'Emission Factors'!$E$5:$P$5,0)),
    "")</f>
        <v/>
      </c>
      <c r="Q1451" s="311" t="str">
        <f t="array" ref="Q1451">IFERROR(
    IF(
        INDEX('Emission Factors'!$E$5:$P$488,
              MATCH(1,
                    ('Emission Factors'!$E$5:$E$488 = 'GHG emissions calculations'!$F1451) *
                    ('Emission Factors'!$H$5:$H$488 = 'GHG emissions calculations'!$H1451),
                    0),
              MATCH('GHG emissions calculations'!Q$6, 'Emission Factors'!$E$5:$P$5, 0)) &lt;&gt; "",
        INDEX('Emission Factors'!$E$5:$P$488,
              MATCH(1,
                    ('Emission Factors'!$E$5:$E$488 = 'GHG emissions calculations'!$F1451) *
                    ('Emission Factors'!$H$5:$H$488 = 'GHG emissions calculations'!$H1451),
                    0),
              MATCH('GHG emissions calculations'!Q$6, 'Emission Factors'!$E$5:$P$5, 0)),
        ""),
    "")</f>
        <v/>
      </c>
      <c r="R1451" s="311" t="str">
        <f t="array" ref="R1451">IFERROR(
    IF(
        INDEX('Emission Factors'!$E$5:$R$488,
              MATCH(1,
                    ('Emission Factors'!$E$5:$E$488 = 'GHG emissions calculations'!$F1451) *
                    ('Emission Factors'!$H$5:$H$488 = 'GHG emissions calculations'!$H1451),
                    0),
              MATCH('GHG emissions calculations'!R$6, 'Emission Factors'!$E$5:$R$5, 0)) &lt;&gt; "",
        INDEX('Emission Factors'!$E$5:$R$488,
              MATCH(1,
                    ('Emission Factors'!$E$5:$E$488 = 'GHG emissions calculations'!$F1451) *
                    ('Emission Factors'!$H$5:$H$488 = 'GHG emissions calculations'!$H1451),
                    0),
              MATCH('GHG emissions calculations'!R$6, 'Emission Factors'!$E$5:$R$5, 0)),
        ""),
    "")</f>
        <v/>
      </c>
      <c r="S1451" s="312">
        <f t="shared" si="2"/>
        <v>0</v>
      </c>
      <c r="T1451" s="23"/>
    </row>
    <row r="1452" ht="15.75" customHeight="1" outlineLevel="1">
      <c r="A1452" s="23"/>
      <c r="B1452" s="71"/>
      <c r="C1452" s="71"/>
      <c r="D1452" s="71"/>
      <c r="E1452" s="314"/>
      <c r="F1452" s="311" t="str">
        <f>Lists!W35</f>
        <v>Batteries for electricity storage - Africa</v>
      </c>
      <c r="G1452" s="311" t="str">
        <f t="array" ref="G1452">XLOOKUP(1,('Emission Factors'!$E$5:$E$488='GHG emissions calculations'!$F1452)*('Emission Factors'!$H$5:$H$488='GHG emissions calculations'!$H1452),INDEX('Emission Factors'!$E$5:$T$488,0,MATCH('GHG emissions calculations'!G$6,'Emission Factors'!$E$5:$T$5,0)),"",0)</f>
        <v/>
      </c>
      <c r="H1452" s="311" t="s">
        <v>238</v>
      </c>
      <c r="I1452" s="312" t="str">
        <f>IF(
    SUMIFS('Import data'!$L$25:$L$80,
           'Import data'!$J$25:$J$80, F1452,
           'Import data'!$G$25:$G$80, 'GHG emissions calculations'!$H1452,
           'Import data'!$I$25:$I$80,$E$1444) &lt;&gt; 0,
    SUMIFS('Import data'!$L$25:$L$80,
           'Import data'!$J$25:$J$80, F1452,
           'Import data'!$G$25:$G$80, 'GHG emissions calculations'!$H1452,
           'Import data'!$I$25:$I$80,$E$1444),
    ""
)</f>
        <v/>
      </c>
      <c r="J1452" s="311" t="str">
        <f t="array" ref="J1452">IF(
    XLOOKUP(F1452, 'Import data'!$J$26:$J$47, 'Import data'!$M$26:$M$47, "", 0) = "Please add the region-specific supplier emission factor or choose a different region available in the IAEG database.",
    "",
    XLOOKUP(F1452, 'Import data'!$J$26:$J$47, 'Import data'!$M$26:$M$47, "", 0)
)</f>
        <v/>
      </c>
      <c r="K1452" s="311" t="str">
        <f t="array" ref="K1452">IFERROR(
    XLOOKUP(F1452,
            _xlws.FILTER('Supplier Emission'!$G$15:$G$49,
                   ('Supplier Emission'!$D$15:$D$49=H1452) * ('Supplier Emission'!$F$15:$F$49=$E$1444)),
            _xlws.FILTER('Supplier Emission'!$I$15:$I$49,
                   ('Supplier Emission'!$D$15:$D$49=H1452) * ('Supplier Emission'!$F$15:$F$49=$E$1444)),
            ""),
    "")</f>
        <v/>
      </c>
      <c r="L1452" s="311" t="str">
        <f t="array" ref="L1452">IFERROR(
    XLOOKUP(F1452,
            _xlws.FILTER('Supplier Emission'!$G$15:$G$49,
                   ('Supplier Emission'!$D$15:$D$49=H1452) * ('Supplier Emission'!$F$15:$F$49=$E$1444)),
            _xlws.FILTER('Supplier Emission'!$J$15:$J$49,
                   ('Supplier Emission'!$D$15:$D$49=H1452) * ('Supplier Emission'!$F$15:$F$49=$E$1444)),
            ""),
    "")</f>
        <v/>
      </c>
      <c r="M1452" s="311" t="str">
        <f t="array" ref="M1452">IFERROR(
    XLOOKUP(F1452,
            _xlws.FILTER('Supplier Emission'!$G$15:$G$49,
                   ('Supplier Emission'!$D$15:$D$49=H1452) * ('Supplier Emission'!$F$15:$F$49=$E$1444)),
            _xlws.FILTER('Supplier Emission'!$M$15:$M$49,
                   ('Supplier Emission'!$D$15:$D$49=H1452) * ('Supplier Emission'!$F$15:$F$49=$E$1444)),
            ""),
    "")</f>
        <v/>
      </c>
      <c r="N1452" s="311" t="str">
        <f t="array" ref="N1452">IFERROR(
    XLOOKUP(F1452,
            _xlws.FILTER('Supplier Emission'!$G$15:$G$49,
                   ('Supplier Emission'!$D$15:$D$49=H1452) * ('Supplier Emission'!$F$15:$F$49=$E$1444)),
            _xlws.FILTER('Supplier Emission'!$H$15:$H$49,
                   ('Supplier Emission'!$D$15:$D$49=H1452) * ('Supplier Emission'!$F$15:$F$49=$E$1444)),
            ""),
    "")</f>
        <v/>
      </c>
      <c r="O1452" s="311" t="str">
        <f t="array" ref="O1452">XLOOKUP(1,('Emission Factors'!$E$5:$E$488='GHG emissions calculations'!$F1452)*('Emission Factors'!$H$5:$H$488='GHG emissions calculations'!$H1452),INDEX('Emission Factors'!$E$5:$T$488,0,MATCH('GHG emissions calculations'!O$6,'Emission Factors'!$E$5:$T$5,0)),"",0)</f>
        <v/>
      </c>
      <c r="P1452" s="313" t="str">
        <f t="array" ref="P1452">IFERROR(
    INDEX('Emission Factors'!$E$5:$P$488,
          MATCH(1,
                ('Emission Factors'!$E$5:$E$488 = 'GHG emissions calculations'!$F1452) *
                ('Emission Factors'!$H$5:$H$488 = 'GHG emissions calculations'!$H1452),
                0),
          MATCH('GHG emissions calculations'!P$6,'Emission Factors'!$E$5:$P$5,0)),
    "")</f>
        <v/>
      </c>
      <c r="Q1452" s="311" t="str">
        <f t="array" ref="Q1452">IFERROR(
    IF(
        INDEX('Emission Factors'!$E$5:$P$488,
              MATCH(1,
                    ('Emission Factors'!$E$5:$E$488 = 'GHG emissions calculations'!$F1452) *
                    ('Emission Factors'!$H$5:$H$488 = 'GHG emissions calculations'!$H1452),
                    0),
              MATCH('GHG emissions calculations'!Q$6, 'Emission Factors'!$E$5:$P$5, 0)) &lt;&gt; "",
        INDEX('Emission Factors'!$E$5:$P$488,
              MATCH(1,
                    ('Emission Factors'!$E$5:$E$488 = 'GHG emissions calculations'!$F1452) *
                    ('Emission Factors'!$H$5:$H$488 = 'GHG emissions calculations'!$H1452),
                    0),
              MATCH('GHG emissions calculations'!Q$6, 'Emission Factors'!$E$5:$P$5, 0)),
        ""),
    "")</f>
        <v/>
      </c>
      <c r="R1452" s="311" t="str">
        <f t="array" ref="R1452">IFERROR(
    IF(
        INDEX('Emission Factors'!$E$5:$R$488,
              MATCH(1,
                    ('Emission Factors'!$E$5:$E$488 = 'GHG emissions calculations'!$F1452) *
                    ('Emission Factors'!$H$5:$H$488 = 'GHG emissions calculations'!$H1452),
                    0),
              MATCH('GHG emissions calculations'!R$6, 'Emission Factors'!$E$5:$R$5, 0)) &lt;&gt; "",
        INDEX('Emission Factors'!$E$5:$R$488,
              MATCH(1,
                    ('Emission Factors'!$E$5:$E$488 = 'GHG emissions calculations'!$F1452) *
                    ('Emission Factors'!$H$5:$H$488 = 'GHG emissions calculations'!$H1452),
                    0),
              MATCH('GHG emissions calculations'!R$6, 'Emission Factors'!$E$5:$R$5, 0)),
        ""),
    "")</f>
        <v/>
      </c>
      <c r="S1452" s="312">
        <f t="shared" si="2"/>
        <v>0</v>
      </c>
      <c r="T1452" s="23"/>
    </row>
    <row r="1453" ht="15.75" customHeight="1" outlineLevel="1">
      <c r="A1453" s="23"/>
      <c r="B1453" s="71"/>
      <c r="C1453" s="71"/>
      <c r="D1453" s="71"/>
      <c r="E1453" s="314"/>
      <c r="F1453" s="311" t="str">
        <f>Lists!W33</f>
        <v>Batteries for electricity storage - America</v>
      </c>
      <c r="G1453" s="311">
        <f t="array" ref="G1453">XLOOKUP(1,('Emission Factors'!$E$5:$E$488='GHG emissions calculations'!$F1453)*('Emission Factors'!$H$5:$H$488='GHG emissions calculations'!$H1453),INDEX('Emission Factors'!$E$5:$T$488,0,MATCH('GHG emissions calculations'!G$6,'Emission Factors'!$E$5:$T$5,0)),"",0)</f>
        <v>3</v>
      </c>
      <c r="H1453" s="311" t="s">
        <v>238</v>
      </c>
      <c r="I1453" s="312" t="str">
        <f>IF(
    SUMIFS('Import data'!$L$25:$L$80,
           'Import data'!$J$25:$J$80, F1453,
           'Import data'!$G$25:$G$80, 'GHG emissions calculations'!$H1453,
           'Import data'!$I$25:$I$80,$E$1444) &lt;&gt; 0,
    SUMIFS('Import data'!$L$25:$L$80,
           'Import data'!$J$25:$J$80, F1453,
           'Import data'!$G$25:$G$80, 'GHG emissions calculations'!$H1453,
           'Import data'!$I$25:$I$80,$E$1444),
    ""
)</f>
        <v/>
      </c>
      <c r="J1453" s="311" t="str">
        <f t="array" ref="J1453">IF(
    XLOOKUP(F1453, 'Import data'!$J$26:$J$47, 'Import data'!$M$26:$M$47, "", 0) = "Please add the region-specific supplier emission factor or choose a different region available in the IAEG database.",
    "",
    XLOOKUP(F1453, 'Import data'!$J$26:$J$47, 'Import data'!$M$26:$M$47, "", 0)
)</f>
        <v/>
      </c>
      <c r="K1453" s="311" t="str">
        <f t="array" ref="K1453">IFERROR(
    XLOOKUP(F1453,
            _xlws.FILTER('Supplier Emission'!$G$15:$G$49,
                   ('Supplier Emission'!$D$15:$D$49=H1453) * ('Supplier Emission'!$F$15:$F$49=$E$1444)),
            _xlws.FILTER('Supplier Emission'!$I$15:$I$49,
                   ('Supplier Emission'!$D$15:$D$49=H1453) * ('Supplier Emission'!$F$15:$F$49=$E$1444)),
            ""),
    "")</f>
        <v/>
      </c>
      <c r="L1453" s="311" t="str">
        <f t="array" ref="L1453">IFERROR(
    XLOOKUP(F1453,
            _xlws.FILTER('Supplier Emission'!$G$15:$G$49,
                   ('Supplier Emission'!$D$15:$D$49=H1453) * ('Supplier Emission'!$F$15:$F$49=$E$1444)),
            _xlws.FILTER('Supplier Emission'!$J$15:$J$49,
                   ('Supplier Emission'!$D$15:$D$49=H1453) * ('Supplier Emission'!$F$15:$F$49=$E$1444)),
            ""),
    "")</f>
        <v/>
      </c>
      <c r="M1453" s="311" t="str">
        <f t="array" ref="M1453">IFERROR(
    XLOOKUP(F1453,
            _xlws.FILTER('Supplier Emission'!$G$15:$G$49,
                   ('Supplier Emission'!$D$15:$D$49=H1453) * ('Supplier Emission'!$F$15:$F$49=$E$1444)),
            _xlws.FILTER('Supplier Emission'!$M$15:$M$49,
                   ('Supplier Emission'!$D$15:$D$49=H1453) * ('Supplier Emission'!$F$15:$F$49=$E$1444)),
            ""),
    "")</f>
        <v/>
      </c>
      <c r="N1453" s="311" t="str">
        <f t="array" ref="N1453">IFERROR(
    XLOOKUP(F1453,
            _xlws.FILTER('Supplier Emission'!$G$15:$G$49,
                   ('Supplier Emission'!$D$15:$D$49=H1453) * ('Supplier Emission'!$F$15:$F$49=$E$1444)),
            _xlws.FILTER('Supplier Emission'!$H$15:$H$49,
                   ('Supplier Emission'!$D$15:$D$49=H1453) * ('Supplier Emission'!$F$15:$F$49=$E$1444)),
            ""),
    "")</f>
        <v/>
      </c>
      <c r="O1453" s="311" t="str">
        <f t="array" ref="O1453">XLOOKUP(1,('Emission Factors'!$E$5:$E$488='GHG emissions calculations'!$F1453)*('Emission Factors'!$H$5:$H$488='GHG emissions calculations'!$H1453),INDEX('Emission Factors'!$E$5:$T$488,0,MATCH('GHG emissions calculations'!O$6,'Emission Factors'!$E$5:$T$5,0)),"",0)</f>
        <v>Storage batteries</v>
      </c>
      <c r="P1453" s="313">
        <f t="array" ref="P1453">IFERROR(
    INDEX('Emission Factors'!$E$5:$P$488,
          MATCH(1,
                ('Emission Factors'!$E$5:$E$488 = 'GHG emissions calculations'!$F1453) *
                ('Emission Factors'!$H$5:$H$488 = 'GHG emissions calculations'!$H1453),
                0),
          MATCH('GHG emissions calculations'!P$6,'Emission Factors'!$E$5:$P$5,0)),
    "")</f>
        <v>337</v>
      </c>
      <c r="Q1453" s="311" t="str">
        <f t="array" ref="Q1453">IFERROR(
    IF(
        INDEX('Emission Factors'!$E$5:$P$488,
              MATCH(1,
                    ('Emission Factors'!$E$5:$E$488 = 'GHG emissions calculations'!$F1453) *
                    ('Emission Factors'!$H$5:$H$488 = 'GHG emissions calculations'!$H1453),
                    0),
              MATCH('GHG emissions calculations'!Q$6, 'Emission Factors'!$E$5:$P$5, 0)) &lt;&gt; "",
        INDEX('Emission Factors'!$E$5:$P$488,
              MATCH(1,
                    ('Emission Factors'!$E$5:$E$488 = 'GHG emissions calculations'!$F1453) *
                    ('Emission Factors'!$H$5:$H$488 = 'GHG emissions calculations'!$H1453),
                    0),
              MATCH('GHG emissions calculations'!Q$6, 'Emission Factors'!$E$5:$P$5, 0)),
        ""),
    "")</f>
        <v>kgCO2e / k€</v>
      </c>
      <c r="R1453" s="311" t="str">
        <f t="array" ref="R1453">IFERROR(
    IF(
        INDEX('Emission Factors'!$E$5:$R$488,
              MATCH(1,
                    ('Emission Factors'!$E$5:$E$488 = 'GHG emissions calculations'!$F1453) *
                    ('Emission Factors'!$H$5:$H$488 = 'GHG emissions calculations'!$H1453),
                    0),
              MATCH('GHG emissions calculations'!R$6, 'Emission Factors'!$E$5:$R$5, 0)) &lt;&gt; "",
        INDEX('Emission Factors'!$E$5:$R$488,
              MATCH(1,
                    ('Emission Factors'!$E$5:$E$488 = 'GHG emissions calculations'!$F1453) *
                    ('Emission Factors'!$H$5:$H$488 = 'GHG emissions calculations'!$H1453),
                    0),
              MATCH('GHG emissions calculations'!R$6, 'Emission Factors'!$E$5:$R$5, 0)),
        ""),
    "")</f>
        <v>America</v>
      </c>
      <c r="S1453" s="312">
        <f t="shared" si="2"/>
        <v>0</v>
      </c>
      <c r="T1453" s="23"/>
    </row>
    <row r="1454" ht="15.75" customHeight="1" outlineLevel="1">
      <c r="A1454" s="23"/>
      <c r="B1454" s="71"/>
      <c r="C1454" s="71"/>
      <c r="D1454" s="71"/>
      <c r="E1454" s="314"/>
      <c r="F1454" s="311" t="str">
        <f>Lists!W36</f>
        <v>Batteries for electricity storage - Asia</v>
      </c>
      <c r="G1454" s="311" t="str">
        <f t="array" ref="G1454">XLOOKUP(1,('Emission Factors'!$E$5:$E$488='GHG emissions calculations'!$F1454)*('Emission Factors'!$H$5:$H$488='GHG emissions calculations'!$H1454),INDEX('Emission Factors'!$E$5:$T$488,0,MATCH('GHG emissions calculations'!G$6,'Emission Factors'!$E$5:$T$5,0)),"",0)</f>
        <v/>
      </c>
      <c r="H1454" s="311" t="s">
        <v>238</v>
      </c>
      <c r="I1454" s="312" t="str">
        <f>IF(
    SUMIFS('Import data'!$L$25:$L$80,
           'Import data'!$J$25:$J$80, F1454,
           'Import data'!$G$25:$G$80, 'GHG emissions calculations'!$H1454,
           'Import data'!$I$25:$I$80,$E$1444) &lt;&gt; 0,
    SUMIFS('Import data'!$L$25:$L$80,
           'Import data'!$J$25:$J$80, F1454,
           'Import data'!$G$25:$G$80, 'GHG emissions calculations'!$H1454,
           'Import data'!$I$25:$I$80,$E$1444),
    ""
)</f>
        <v/>
      </c>
      <c r="J1454" s="311" t="str">
        <f t="array" ref="J1454">IF(
    XLOOKUP(F1454, 'Import data'!$J$26:$J$47, 'Import data'!$M$26:$M$47, "", 0) = "Please add the region-specific supplier emission factor or choose a different region available in the IAEG database.",
    "",
    XLOOKUP(F1454, 'Import data'!$J$26:$J$47, 'Import data'!$M$26:$M$47, "", 0)
)</f>
        <v/>
      </c>
      <c r="K1454" s="311" t="str">
        <f t="array" ref="K1454">IFERROR(
    XLOOKUP(F1454,
            _xlws.FILTER('Supplier Emission'!$G$15:$G$49,
                   ('Supplier Emission'!$D$15:$D$49=H1454) * ('Supplier Emission'!$F$15:$F$49=$E$1444)),
            _xlws.FILTER('Supplier Emission'!$I$15:$I$49,
                   ('Supplier Emission'!$D$15:$D$49=H1454) * ('Supplier Emission'!$F$15:$F$49=$E$1444)),
            ""),
    "")</f>
        <v/>
      </c>
      <c r="L1454" s="311" t="str">
        <f t="array" ref="L1454">IFERROR(
    XLOOKUP(F1454,
            _xlws.FILTER('Supplier Emission'!$G$15:$G$49,
                   ('Supplier Emission'!$D$15:$D$49=H1454) * ('Supplier Emission'!$F$15:$F$49=$E$1444)),
            _xlws.FILTER('Supplier Emission'!$J$15:$J$49,
                   ('Supplier Emission'!$D$15:$D$49=H1454) * ('Supplier Emission'!$F$15:$F$49=$E$1444)),
            ""),
    "")</f>
        <v/>
      </c>
      <c r="M1454" s="311" t="str">
        <f t="array" ref="M1454">IFERROR(
    XLOOKUP(F1454,
            _xlws.FILTER('Supplier Emission'!$G$15:$G$49,
                   ('Supplier Emission'!$D$15:$D$49=H1454) * ('Supplier Emission'!$F$15:$F$49=$E$1444)),
            _xlws.FILTER('Supplier Emission'!$M$15:$M$49,
                   ('Supplier Emission'!$D$15:$D$49=H1454) * ('Supplier Emission'!$F$15:$F$49=$E$1444)),
            ""),
    "")</f>
        <v/>
      </c>
      <c r="N1454" s="311" t="str">
        <f t="array" ref="N1454">IFERROR(
    XLOOKUP(F1454,
            _xlws.FILTER('Supplier Emission'!$G$15:$G$49,
                   ('Supplier Emission'!$D$15:$D$49=H1454) * ('Supplier Emission'!$F$15:$F$49=$E$1444)),
            _xlws.FILTER('Supplier Emission'!$H$15:$H$49,
                   ('Supplier Emission'!$D$15:$D$49=H1454) * ('Supplier Emission'!$F$15:$F$49=$E$1444)),
            ""),
    "")</f>
        <v/>
      </c>
      <c r="O1454" s="311" t="str">
        <f t="array" ref="O1454">XLOOKUP(1,('Emission Factors'!$E$5:$E$488='GHG emissions calculations'!$F1454)*('Emission Factors'!$H$5:$H$488='GHG emissions calculations'!$H1454),INDEX('Emission Factors'!$E$5:$T$488,0,MATCH('GHG emissions calculations'!O$6,'Emission Factors'!$E$5:$T$5,0)),"",0)</f>
        <v/>
      </c>
      <c r="P1454" s="313" t="str">
        <f t="array" ref="P1454">IFERROR(
    INDEX('Emission Factors'!$E$5:$P$488,
          MATCH(1,
                ('Emission Factors'!$E$5:$E$488 = 'GHG emissions calculations'!$F1454) *
                ('Emission Factors'!$H$5:$H$488 = 'GHG emissions calculations'!$H1454),
                0),
          MATCH('GHG emissions calculations'!P$6,'Emission Factors'!$E$5:$P$5,0)),
    "")</f>
        <v/>
      </c>
      <c r="Q1454" s="311" t="str">
        <f t="array" ref="Q1454">IFERROR(
    IF(
        INDEX('Emission Factors'!$E$5:$P$488,
              MATCH(1,
                    ('Emission Factors'!$E$5:$E$488 = 'GHG emissions calculations'!$F1454) *
                    ('Emission Factors'!$H$5:$H$488 = 'GHG emissions calculations'!$H1454),
                    0),
              MATCH('GHG emissions calculations'!Q$6, 'Emission Factors'!$E$5:$P$5, 0)) &lt;&gt; "",
        INDEX('Emission Factors'!$E$5:$P$488,
              MATCH(1,
                    ('Emission Factors'!$E$5:$E$488 = 'GHG emissions calculations'!$F1454) *
                    ('Emission Factors'!$H$5:$H$488 = 'GHG emissions calculations'!$H1454),
                    0),
              MATCH('GHG emissions calculations'!Q$6, 'Emission Factors'!$E$5:$P$5, 0)),
        ""),
    "")</f>
        <v/>
      </c>
      <c r="R1454" s="311" t="str">
        <f t="array" ref="R1454">IFERROR(
    IF(
        INDEX('Emission Factors'!$E$5:$R$488,
              MATCH(1,
                    ('Emission Factors'!$E$5:$E$488 = 'GHG emissions calculations'!$F1454) *
                    ('Emission Factors'!$H$5:$H$488 = 'GHG emissions calculations'!$H1454),
                    0),
              MATCH('GHG emissions calculations'!R$6, 'Emission Factors'!$E$5:$R$5, 0)) &lt;&gt; "",
        INDEX('Emission Factors'!$E$5:$R$488,
              MATCH(1,
                    ('Emission Factors'!$E$5:$E$488 = 'GHG emissions calculations'!$F1454) *
                    ('Emission Factors'!$H$5:$H$488 = 'GHG emissions calculations'!$H1454),
                    0),
              MATCH('GHG emissions calculations'!R$6, 'Emission Factors'!$E$5:$R$5, 0)),
        ""),
    "")</f>
        <v/>
      </c>
      <c r="S1454" s="312">
        <f t="shared" si="2"/>
        <v>0</v>
      </c>
      <c r="T1454" s="23"/>
    </row>
    <row r="1455" ht="15.75" customHeight="1" outlineLevel="1">
      <c r="A1455" s="23"/>
      <c r="B1455" s="71"/>
      <c r="C1455" s="71"/>
      <c r="D1455" s="71"/>
      <c r="E1455" s="314"/>
      <c r="F1455" s="311" t="str">
        <f>Lists!W34</f>
        <v>Batteries for electricity storage - Europe</v>
      </c>
      <c r="G1455" s="311" t="str">
        <f t="array" ref="G1455">XLOOKUP(1,('Emission Factors'!$E$5:$E$488='GHG emissions calculations'!$F1455)*('Emission Factors'!$H$5:$H$488='GHG emissions calculations'!$H1455),INDEX('Emission Factors'!$E$5:$T$488,0,MATCH('GHG emissions calculations'!G$6,'Emission Factors'!$E$5:$T$5,0)),"",0)</f>
        <v/>
      </c>
      <c r="H1455" s="311" t="s">
        <v>238</v>
      </c>
      <c r="I1455" s="312" t="str">
        <f>IF(
    SUMIFS('Import data'!$L$25:$L$80,
           'Import data'!$J$25:$J$80, F1455,
           'Import data'!$G$25:$G$80, 'GHG emissions calculations'!$H1455,
           'Import data'!$I$25:$I$80,$E$1444) &lt;&gt; 0,
    SUMIFS('Import data'!$L$25:$L$80,
           'Import data'!$J$25:$J$80, F1455,
           'Import data'!$G$25:$G$80, 'GHG emissions calculations'!$H1455,
           'Import data'!$I$25:$I$80,$E$1444),
    ""
)</f>
        <v/>
      </c>
      <c r="J1455" s="311" t="str">
        <f t="array" ref="J1455">IF(
    XLOOKUP(F1455, 'Import data'!$J$26:$J$47, 'Import data'!$M$26:$M$47, "", 0) = "Please add the region-specific supplier emission factor or choose a different region available in the IAEG database.",
    "",
    XLOOKUP(F1455, 'Import data'!$J$26:$J$47, 'Import data'!$M$26:$M$47, "", 0)
)</f>
        <v/>
      </c>
      <c r="K1455" s="311" t="str">
        <f t="array" ref="K1455">IFERROR(
    XLOOKUP(F1455,
            _xlws.FILTER('Supplier Emission'!$G$15:$G$49,
                   ('Supplier Emission'!$D$15:$D$49=H1455) * ('Supplier Emission'!$F$15:$F$49=$E$1444)),
            _xlws.FILTER('Supplier Emission'!$I$15:$I$49,
                   ('Supplier Emission'!$D$15:$D$49=H1455) * ('Supplier Emission'!$F$15:$F$49=$E$1444)),
            ""),
    "")</f>
        <v/>
      </c>
      <c r="L1455" s="311" t="str">
        <f t="array" ref="L1455">IFERROR(
    XLOOKUP(F1455,
            _xlws.FILTER('Supplier Emission'!$G$15:$G$49,
                   ('Supplier Emission'!$D$15:$D$49=H1455) * ('Supplier Emission'!$F$15:$F$49=$E$1444)),
            _xlws.FILTER('Supplier Emission'!$J$15:$J$49,
                   ('Supplier Emission'!$D$15:$D$49=H1455) * ('Supplier Emission'!$F$15:$F$49=$E$1444)),
            ""),
    "")</f>
        <v/>
      </c>
      <c r="M1455" s="311" t="str">
        <f t="array" ref="M1455">IFERROR(
    XLOOKUP(F1455,
            _xlws.FILTER('Supplier Emission'!$G$15:$G$49,
                   ('Supplier Emission'!$D$15:$D$49=H1455) * ('Supplier Emission'!$F$15:$F$49=$E$1444)),
            _xlws.FILTER('Supplier Emission'!$M$15:$M$49,
                   ('Supplier Emission'!$D$15:$D$49=H1455) * ('Supplier Emission'!$F$15:$F$49=$E$1444)),
            ""),
    "")</f>
        <v/>
      </c>
      <c r="N1455" s="311" t="str">
        <f t="array" ref="N1455">IFERROR(
    XLOOKUP(F1455,
            _xlws.FILTER('Supplier Emission'!$G$15:$G$49,
                   ('Supplier Emission'!$D$15:$D$49=H1455) * ('Supplier Emission'!$F$15:$F$49=$E$1444)),
            _xlws.FILTER('Supplier Emission'!$H$15:$H$49,
                   ('Supplier Emission'!$D$15:$D$49=H1455) * ('Supplier Emission'!$F$15:$F$49=$E$1444)),
            ""),
    "")</f>
        <v/>
      </c>
      <c r="O1455" s="311" t="str">
        <f t="array" ref="O1455">XLOOKUP(1,('Emission Factors'!$E$5:$E$488='GHG emissions calculations'!$F1455)*('Emission Factors'!$H$5:$H$488='GHG emissions calculations'!$H1455),INDEX('Emission Factors'!$E$5:$T$488,0,MATCH('GHG emissions calculations'!O$6,'Emission Factors'!$E$5:$T$5,0)),"",0)</f>
        <v/>
      </c>
      <c r="P1455" s="313" t="str">
        <f t="array" ref="P1455">IFERROR(
    INDEX('Emission Factors'!$E$5:$P$488,
          MATCH(1,
                ('Emission Factors'!$E$5:$E$488 = 'GHG emissions calculations'!$F1455) *
                ('Emission Factors'!$H$5:$H$488 = 'GHG emissions calculations'!$H1455),
                0),
          MATCH('GHG emissions calculations'!P$6,'Emission Factors'!$E$5:$P$5,0)),
    "")</f>
        <v/>
      </c>
      <c r="Q1455" s="311" t="str">
        <f t="array" ref="Q1455">IFERROR(
    IF(
        INDEX('Emission Factors'!$E$5:$P$488,
              MATCH(1,
                    ('Emission Factors'!$E$5:$E$488 = 'GHG emissions calculations'!$F1455) *
                    ('Emission Factors'!$H$5:$H$488 = 'GHG emissions calculations'!$H1455),
                    0),
              MATCH('GHG emissions calculations'!Q$6, 'Emission Factors'!$E$5:$P$5, 0)) &lt;&gt; "",
        INDEX('Emission Factors'!$E$5:$P$488,
              MATCH(1,
                    ('Emission Factors'!$E$5:$E$488 = 'GHG emissions calculations'!$F1455) *
                    ('Emission Factors'!$H$5:$H$488 = 'GHG emissions calculations'!$H1455),
                    0),
              MATCH('GHG emissions calculations'!Q$6, 'Emission Factors'!$E$5:$P$5, 0)),
        ""),
    "")</f>
        <v/>
      </c>
      <c r="R1455" s="311" t="str">
        <f t="array" ref="R1455">IFERROR(
    IF(
        INDEX('Emission Factors'!$E$5:$R$488,
              MATCH(1,
                    ('Emission Factors'!$E$5:$E$488 = 'GHG emissions calculations'!$F1455) *
                    ('Emission Factors'!$H$5:$H$488 = 'GHG emissions calculations'!$H1455),
                    0),
              MATCH('GHG emissions calculations'!R$6, 'Emission Factors'!$E$5:$R$5, 0)) &lt;&gt; "",
        INDEX('Emission Factors'!$E$5:$R$488,
              MATCH(1,
                    ('Emission Factors'!$E$5:$E$488 = 'GHG emissions calculations'!$F1455) *
                    ('Emission Factors'!$H$5:$H$488 = 'GHG emissions calculations'!$H1455),
                    0),
              MATCH('GHG emissions calculations'!R$6, 'Emission Factors'!$E$5:$R$5, 0)),
        ""),
    "")</f>
        <v/>
      </c>
      <c r="S1455" s="312">
        <f t="shared" si="2"/>
        <v>0</v>
      </c>
      <c r="T1455" s="23"/>
    </row>
    <row r="1456" ht="15.75" customHeight="1" outlineLevel="1">
      <c r="A1456" s="23"/>
      <c r="B1456" s="71"/>
      <c r="C1456" s="71"/>
      <c r="D1456" s="71"/>
      <c r="E1456" s="314"/>
      <c r="F1456" s="311" t="str">
        <f>Lists!W39</f>
        <v>Batteries for electricity storage - Global or unspecified region</v>
      </c>
      <c r="G1456" s="311" t="str">
        <f t="array" ref="G1456">XLOOKUP(1,('Emission Factors'!$E$5:$E$488='GHG emissions calculations'!$F1456)*('Emission Factors'!$H$5:$H$488='GHG emissions calculations'!$H1456),INDEX('Emission Factors'!$E$5:$T$488,0,MATCH('GHG emissions calculations'!G$6,'Emission Factors'!$E$5:$T$5,0)),"",0)</f>
        <v/>
      </c>
      <c r="H1456" s="311" t="s">
        <v>238</v>
      </c>
      <c r="I1456" s="312" t="str">
        <f>IF(
    SUMIFS('Import data'!$L$25:$L$80,
           'Import data'!$J$25:$J$80, F1456,
           'Import data'!$G$25:$G$80, 'GHG emissions calculations'!$H1456,
           'Import data'!$I$25:$I$80,$E$1444) &lt;&gt; 0,
    SUMIFS('Import data'!$L$25:$L$80,
           'Import data'!$J$25:$J$80, F1456,
           'Import data'!$G$25:$G$80, 'GHG emissions calculations'!$H1456,
           'Import data'!$I$25:$I$80,$E$1444),
    ""
)</f>
        <v/>
      </c>
      <c r="J1456" s="311" t="str">
        <f t="array" ref="J1456">IF(
    XLOOKUP(F1456, 'Import data'!$J$26:$J$47, 'Import data'!$M$26:$M$47, "", 0) = "Please add the region-specific supplier emission factor or choose a different region available in the IAEG database.",
    "",
    XLOOKUP(F1456, 'Import data'!$J$26:$J$47, 'Import data'!$M$26:$M$47, "", 0)
)</f>
        <v/>
      </c>
      <c r="K1456" s="311" t="str">
        <f t="array" ref="K1456">IFERROR(
    XLOOKUP(F1456,
            _xlws.FILTER('Supplier Emission'!$G$15:$G$49,
                   ('Supplier Emission'!$D$15:$D$49=H1456) * ('Supplier Emission'!$F$15:$F$49=$E$1444)),
            _xlws.FILTER('Supplier Emission'!$I$15:$I$49,
                   ('Supplier Emission'!$D$15:$D$49=H1456) * ('Supplier Emission'!$F$15:$F$49=$E$1444)),
            ""),
    "")</f>
        <v/>
      </c>
      <c r="L1456" s="311" t="str">
        <f t="array" ref="L1456">IFERROR(
    XLOOKUP(F1456,
            _xlws.FILTER('Supplier Emission'!$G$15:$G$49,
                   ('Supplier Emission'!$D$15:$D$49=H1456) * ('Supplier Emission'!$F$15:$F$49=$E$1444)),
            _xlws.FILTER('Supplier Emission'!$J$15:$J$49,
                   ('Supplier Emission'!$D$15:$D$49=H1456) * ('Supplier Emission'!$F$15:$F$49=$E$1444)),
            ""),
    "")</f>
        <v/>
      </c>
      <c r="M1456" s="311" t="str">
        <f t="array" ref="M1456">IFERROR(
    XLOOKUP(F1456,
            _xlws.FILTER('Supplier Emission'!$G$15:$G$49,
                   ('Supplier Emission'!$D$15:$D$49=H1456) * ('Supplier Emission'!$F$15:$F$49=$E$1444)),
            _xlws.FILTER('Supplier Emission'!$M$15:$M$49,
                   ('Supplier Emission'!$D$15:$D$49=H1456) * ('Supplier Emission'!$F$15:$F$49=$E$1444)),
            ""),
    "")</f>
        <v/>
      </c>
      <c r="N1456" s="311" t="str">
        <f t="array" ref="N1456">IFERROR(
    XLOOKUP(F1456,
            _xlws.FILTER('Supplier Emission'!$G$15:$G$49,
                   ('Supplier Emission'!$D$15:$D$49=H1456) * ('Supplier Emission'!$F$15:$F$49=$E$1444)),
            _xlws.FILTER('Supplier Emission'!$H$15:$H$49,
                   ('Supplier Emission'!$D$15:$D$49=H1456) * ('Supplier Emission'!$F$15:$F$49=$E$1444)),
            ""),
    "")</f>
        <v/>
      </c>
      <c r="O1456" s="311" t="str">
        <f t="array" ref="O1456">XLOOKUP(1,('Emission Factors'!$E$5:$E$488='GHG emissions calculations'!$F1456)*('Emission Factors'!$H$5:$H$488='GHG emissions calculations'!$H1456),INDEX('Emission Factors'!$E$5:$T$488,0,MATCH('GHG emissions calculations'!O$6,'Emission Factors'!$E$5:$T$5,0)),"",0)</f>
        <v/>
      </c>
      <c r="P1456" s="313" t="str">
        <f t="array" ref="P1456">IFERROR(
    INDEX('Emission Factors'!$E$5:$P$488,
          MATCH(1,
                ('Emission Factors'!$E$5:$E$488 = 'GHG emissions calculations'!$F1456) *
                ('Emission Factors'!$H$5:$H$488 = 'GHG emissions calculations'!$H1456),
                0),
          MATCH('GHG emissions calculations'!P$6,'Emission Factors'!$E$5:$P$5,0)),
    "")</f>
        <v/>
      </c>
      <c r="Q1456" s="311" t="str">
        <f t="array" ref="Q1456">IFERROR(
    IF(
        INDEX('Emission Factors'!$E$5:$P$488,
              MATCH(1,
                    ('Emission Factors'!$E$5:$E$488 = 'GHG emissions calculations'!$F1456) *
                    ('Emission Factors'!$H$5:$H$488 = 'GHG emissions calculations'!$H1456),
                    0),
              MATCH('GHG emissions calculations'!Q$6, 'Emission Factors'!$E$5:$P$5, 0)) &lt;&gt; "",
        INDEX('Emission Factors'!$E$5:$P$488,
              MATCH(1,
                    ('Emission Factors'!$E$5:$E$488 = 'GHG emissions calculations'!$F1456) *
                    ('Emission Factors'!$H$5:$H$488 = 'GHG emissions calculations'!$H1456),
                    0),
              MATCH('GHG emissions calculations'!Q$6, 'Emission Factors'!$E$5:$P$5, 0)),
        ""),
    "")</f>
        <v/>
      </c>
      <c r="R1456" s="311" t="str">
        <f t="array" ref="R1456">IFERROR(
    IF(
        INDEX('Emission Factors'!$E$5:$R$488,
              MATCH(1,
                    ('Emission Factors'!$E$5:$E$488 = 'GHG emissions calculations'!$F1456) *
                    ('Emission Factors'!$H$5:$H$488 = 'GHG emissions calculations'!$H1456),
                    0),
              MATCH('GHG emissions calculations'!R$6, 'Emission Factors'!$E$5:$R$5, 0)) &lt;&gt; "",
        INDEX('Emission Factors'!$E$5:$R$488,
              MATCH(1,
                    ('Emission Factors'!$E$5:$E$488 = 'GHG emissions calculations'!$F1456) *
                    ('Emission Factors'!$H$5:$H$488 = 'GHG emissions calculations'!$H1456),
                    0),
              MATCH('GHG emissions calculations'!R$6, 'Emission Factors'!$E$5:$R$5, 0)),
        ""),
    "")</f>
        <v/>
      </c>
      <c r="S1456" s="312">
        <f t="shared" si="2"/>
        <v>0</v>
      </c>
      <c r="T1456" s="23"/>
    </row>
    <row r="1457" ht="15.75" customHeight="1" outlineLevel="1">
      <c r="A1457" s="23"/>
      <c r="B1457" s="71"/>
      <c r="C1457" s="71"/>
      <c r="D1457" s="71"/>
      <c r="E1457" s="314"/>
      <c r="F1457" s="311" t="str">
        <f>Lists!W38</f>
        <v>Batteries for electricity storage - Middle East</v>
      </c>
      <c r="G1457" s="311" t="str">
        <f t="array" ref="G1457">XLOOKUP(1,('Emission Factors'!$E$5:$E$488='GHG emissions calculations'!$F1457)*('Emission Factors'!$H$5:$H$488='GHG emissions calculations'!$H1457),INDEX('Emission Factors'!$E$5:$T$488,0,MATCH('GHG emissions calculations'!G$6,'Emission Factors'!$E$5:$T$5,0)),"",0)</f>
        <v/>
      </c>
      <c r="H1457" s="311" t="s">
        <v>238</v>
      </c>
      <c r="I1457" s="312" t="str">
        <f>IF(
    SUMIFS('Import data'!$L$25:$L$80,
           'Import data'!$J$25:$J$80, F1457,
           'Import data'!$G$25:$G$80, 'GHG emissions calculations'!$H1457,
           'Import data'!$I$25:$I$80,$E$1444) &lt;&gt; 0,
    SUMIFS('Import data'!$L$25:$L$80,
           'Import data'!$J$25:$J$80, F1457,
           'Import data'!$G$25:$G$80, 'GHG emissions calculations'!$H1457,
           'Import data'!$I$25:$I$80,$E$1444),
    ""
)</f>
        <v/>
      </c>
      <c r="J1457" s="311" t="str">
        <f t="array" ref="J1457">IF(
    XLOOKUP(F1457, 'Import data'!$J$26:$J$47, 'Import data'!$M$26:$M$47, "", 0) = "Please add the region-specific supplier emission factor or choose a different region available in the IAEG database.",
    "",
    XLOOKUP(F1457, 'Import data'!$J$26:$J$47, 'Import data'!$M$26:$M$47, "", 0)
)</f>
        <v/>
      </c>
      <c r="K1457" s="311" t="str">
        <f t="array" ref="K1457">IFERROR(
    XLOOKUP(F1457,
            _xlws.FILTER('Supplier Emission'!$G$15:$G$49,
                   ('Supplier Emission'!$D$15:$D$49=H1457) * ('Supplier Emission'!$F$15:$F$49=$E$1444)),
            _xlws.FILTER('Supplier Emission'!$I$15:$I$49,
                   ('Supplier Emission'!$D$15:$D$49=H1457) * ('Supplier Emission'!$F$15:$F$49=$E$1444)),
            ""),
    "")</f>
        <v/>
      </c>
      <c r="L1457" s="311" t="str">
        <f t="array" ref="L1457">IFERROR(
    XLOOKUP(F1457,
            _xlws.FILTER('Supplier Emission'!$G$15:$G$49,
                   ('Supplier Emission'!$D$15:$D$49=H1457) * ('Supplier Emission'!$F$15:$F$49=$E$1444)),
            _xlws.FILTER('Supplier Emission'!$J$15:$J$49,
                   ('Supplier Emission'!$D$15:$D$49=H1457) * ('Supplier Emission'!$F$15:$F$49=$E$1444)),
            ""),
    "")</f>
        <v/>
      </c>
      <c r="M1457" s="311" t="str">
        <f t="array" ref="M1457">IFERROR(
    XLOOKUP(F1457,
            _xlws.FILTER('Supplier Emission'!$G$15:$G$49,
                   ('Supplier Emission'!$D$15:$D$49=H1457) * ('Supplier Emission'!$F$15:$F$49=$E$1444)),
            _xlws.FILTER('Supplier Emission'!$M$15:$M$49,
                   ('Supplier Emission'!$D$15:$D$49=H1457) * ('Supplier Emission'!$F$15:$F$49=$E$1444)),
            ""),
    "")</f>
        <v/>
      </c>
      <c r="N1457" s="311" t="str">
        <f t="array" ref="N1457">IFERROR(
    XLOOKUP(F1457,
            _xlws.FILTER('Supplier Emission'!$G$15:$G$49,
                   ('Supplier Emission'!$D$15:$D$49=H1457) * ('Supplier Emission'!$F$15:$F$49=$E$1444)),
            _xlws.FILTER('Supplier Emission'!$H$15:$H$49,
                   ('Supplier Emission'!$D$15:$D$49=H1457) * ('Supplier Emission'!$F$15:$F$49=$E$1444)),
            ""),
    "")</f>
        <v/>
      </c>
      <c r="O1457" s="311" t="str">
        <f t="array" ref="O1457">XLOOKUP(1,('Emission Factors'!$E$5:$E$488='GHG emissions calculations'!$F1457)*('Emission Factors'!$H$5:$H$488='GHG emissions calculations'!$H1457),INDEX('Emission Factors'!$E$5:$T$488,0,MATCH('GHG emissions calculations'!O$6,'Emission Factors'!$E$5:$T$5,0)),"",0)</f>
        <v/>
      </c>
      <c r="P1457" s="313" t="str">
        <f t="array" ref="P1457">IFERROR(
    INDEX('Emission Factors'!$E$5:$P$488,
          MATCH(1,
                ('Emission Factors'!$E$5:$E$488 = 'GHG emissions calculations'!$F1457) *
                ('Emission Factors'!$H$5:$H$488 = 'GHG emissions calculations'!$H1457),
                0),
          MATCH('GHG emissions calculations'!P$6,'Emission Factors'!$E$5:$P$5,0)),
    "")</f>
        <v/>
      </c>
      <c r="Q1457" s="311" t="str">
        <f t="array" ref="Q1457">IFERROR(
    IF(
        INDEX('Emission Factors'!$E$5:$P$488,
              MATCH(1,
                    ('Emission Factors'!$E$5:$E$488 = 'GHG emissions calculations'!$F1457) *
                    ('Emission Factors'!$H$5:$H$488 = 'GHG emissions calculations'!$H1457),
                    0),
              MATCH('GHG emissions calculations'!Q$6, 'Emission Factors'!$E$5:$P$5, 0)) &lt;&gt; "",
        INDEX('Emission Factors'!$E$5:$P$488,
              MATCH(1,
                    ('Emission Factors'!$E$5:$E$488 = 'GHG emissions calculations'!$F1457) *
                    ('Emission Factors'!$H$5:$H$488 = 'GHG emissions calculations'!$H1457),
                    0),
              MATCH('GHG emissions calculations'!Q$6, 'Emission Factors'!$E$5:$P$5, 0)),
        ""),
    "")</f>
        <v/>
      </c>
      <c r="R1457" s="311" t="str">
        <f t="array" ref="R1457">IFERROR(
    IF(
        INDEX('Emission Factors'!$E$5:$R$488,
              MATCH(1,
                    ('Emission Factors'!$E$5:$E$488 = 'GHG emissions calculations'!$F1457) *
                    ('Emission Factors'!$H$5:$H$488 = 'GHG emissions calculations'!$H1457),
                    0),
              MATCH('GHG emissions calculations'!R$6, 'Emission Factors'!$E$5:$R$5, 0)) &lt;&gt; "",
        INDEX('Emission Factors'!$E$5:$R$488,
              MATCH(1,
                    ('Emission Factors'!$E$5:$E$488 = 'GHG emissions calculations'!$F1457) *
                    ('Emission Factors'!$H$5:$H$488 = 'GHG emissions calculations'!$H1457),
                    0),
              MATCH('GHG emissions calculations'!R$6, 'Emission Factors'!$E$5:$R$5, 0)),
        ""),
    "")</f>
        <v/>
      </c>
      <c r="S1457" s="312">
        <f t="shared" si="2"/>
        <v>0</v>
      </c>
      <c r="T1457" s="23"/>
    </row>
    <row r="1458" ht="15.75" customHeight="1" outlineLevel="1">
      <c r="A1458" s="23"/>
      <c r="B1458" s="71"/>
      <c r="C1458" s="71"/>
      <c r="D1458" s="71"/>
      <c r="E1458" s="314"/>
      <c r="F1458" s="311" t="str">
        <f>Lists!W37</f>
        <v>Batteries for electricity storage - Oceania</v>
      </c>
      <c r="G1458" s="311" t="str">
        <f t="array" ref="G1458">XLOOKUP(1,('Emission Factors'!$E$5:$E$488='GHG emissions calculations'!$F1458)*('Emission Factors'!$H$5:$H$488='GHG emissions calculations'!$H1458),INDEX('Emission Factors'!$E$5:$T$488,0,MATCH('GHG emissions calculations'!G$6,'Emission Factors'!$E$5:$T$5,0)),"",0)</f>
        <v/>
      </c>
      <c r="H1458" s="311" t="s">
        <v>238</v>
      </c>
      <c r="I1458" s="312" t="str">
        <f>IF(
    SUMIFS('Import data'!$L$25:$L$80,
           'Import data'!$J$25:$J$80, F1458,
           'Import data'!$G$25:$G$80, 'GHG emissions calculations'!$H1458,
           'Import data'!$I$25:$I$80,$E$1444) &lt;&gt; 0,
    SUMIFS('Import data'!$L$25:$L$80,
           'Import data'!$J$25:$J$80, F1458,
           'Import data'!$G$25:$G$80, 'GHG emissions calculations'!$H1458,
           'Import data'!$I$25:$I$80,$E$1444),
    ""
)</f>
        <v/>
      </c>
      <c r="J1458" s="311" t="str">
        <f t="array" ref="J1458">IF(
    XLOOKUP(F1458, 'Import data'!$J$26:$J$47, 'Import data'!$M$26:$M$47, "", 0) = "Please add the region-specific supplier emission factor or choose a different region available in the IAEG database.",
    "",
    XLOOKUP(F1458, 'Import data'!$J$26:$J$47, 'Import data'!$M$26:$M$47, "", 0)
)</f>
        <v/>
      </c>
      <c r="K1458" s="311" t="str">
        <f t="array" ref="K1458">IFERROR(
    XLOOKUP(F1458,
            _xlws.FILTER('Supplier Emission'!$G$15:$G$49,
                   ('Supplier Emission'!$D$15:$D$49=H1458) * ('Supplier Emission'!$F$15:$F$49=$E$1444)),
            _xlws.FILTER('Supplier Emission'!$I$15:$I$49,
                   ('Supplier Emission'!$D$15:$D$49=H1458) * ('Supplier Emission'!$F$15:$F$49=$E$1444)),
            ""),
    "")</f>
        <v/>
      </c>
      <c r="L1458" s="311" t="str">
        <f t="array" ref="L1458">IFERROR(
    XLOOKUP(F1458,
            _xlws.FILTER('Supplier Emission'!$G$15:$G$49,
                   ('Supplier Emission'!$D$15:$D$49=H1458) * ('Supplier Emission'!$F$15:$F$49=$E$1444)),
            _xlws.FILTER('Supplier Emission'!$J$15:$J$49,
                   ('Supplier Emission'!$D$15:$D$49=H1458) * ('Supplier Emission'!$F$15:$F$49=$E$1444)),
            ""),
    "")</f>
        <v/>
      </c>
      <c r="M1458" s="311" t="str">
        <f t="array" ref="M1458">IFERROR(
    XLOOKUP(F1458,
            _xlws.FILTER('Supplier Emission'!$G$15:$G$49,
                   ('Supplier Emission'!$D$15:$D$49=H1458) * ('Supplier Emission'!$F$15:$F$49=$E$1444)),
            _xlws.FILTER('Supplier Emission'!$M$15:$M$49,
                   ('Supplier Emission'!$D$15:$D$49=H1458) * ('Supplier Emission'!$F$15:$F$49=$E$1444)),
            ""),
    "")</f>
        <v/>
      </c>
      <c r="N1458" s="311" t="str">
        <f t="array" ref="N1458">IFERROR(
    XLOOKUP(F1458,
            _xlws.FILTER('Supplier Emission'!$G$15:$G$49,
                   ('Supplier Emission'!$D$15:$D$49=H1458) * ('Supplier Emission'!$F$15:$F$49=$E$1444)),
            _xlws.FILTER('Supplier Emission'!$H$15:$H$49,
                   ('Supplier Emission'!$D$15:$D$49=H1458) * ('Supplier Emission'!$F$15:$F$49=$E$1444)),
            ""),
    "")</f>
        <v/>
      </c>
      <c r="O1458" s="311" t="str">
        <f t="array" ref="O1458">XLOOKUP(1,('Emission Factors'!$E$5:$E$488='GHG emissions calculations'!$F1458)*('Emission Factors'!$H$5:$H$488='GHG emissions calculations'!$H1458),INDEX('Emission Factors'!$E$5:$T$488,0,MATCH('GHG emissions calculations'!O$6,'Emission Factors'!$E$5:$T$5,0)),"",0)</f>
        <v/>
      </c>
      <c r="P1458" s="313" t="str">
        <f t="array" ref="P1458">IFERROR(
    INDEX('Emission Factors'!$E$5:$P$488,
          MATCH(1,
                ('Emission Factors'!$E$5:$E$488 = 'GHG emissions calculations'!$F1458) *
                ('Emission Factors'!$H$5:$H$488 = 'GHG emissions calculations'!$H1458),
                0),
          MATCH('GHG emissions calculations'!P$6,'Emission Factors'!$E$5:$P$5,0)),
    "")</f>
        <v/>
      </c>
      <c r="Q1458" s="311" t="str">
        <f t="array" ref="Q1458">IFERROR(
    IF(
        INDEX('Emission Factors'!$E$5:$P$488,
              MATCH(1,
                    ('Emission Factors'!$E$5:$E$488 = 'GHG emissions calculations'!$F1458) *
                    ('Emission Factors'!$H$5:$H$488 = 'GHG emissions calculations'!$H1458),
                    0),
              MATCH('GHG emissions calculations'!Q$6, 'Emission Factors'!$E$5:$P$5, 0)) &lt;&gt; "",
        INDEX('Emission Factors'!$E$5:$P$488,
              MATCH(1,
                    ('Emission Factors'!$E$5:$E$488 = 'GHG emissions calculations'!$F1458) *
                    ('Emission Factors'!$H$5:$H$488 = 'GHG emissions calculations'!$H1458),
                    0),
              MATCH('GHG emissions calculations'!Q$6, 'Emission Factors'!$E$5:$P$5, 0)),
        ""),
    "")</f>
        <v/>
      </c>
      <c r="R1458" s="311" t="str">
        <f t="array" ref="R1458">IFERROR(
    IF(
        INDEX('Emission Factors'!$E$5:$R$488,
              MATCH(1,
                    ('Emission Factors'!$E$5:$E$488 = 'GHG emissions calculations'!$F1458) *
                    ('Emission Factors'!$H$5:$H$488 = 'GHG emissions calculations'!$H1458),
                    0),
              MATCH('GHG emissions calculations'!R$6, 'Emission Factors'!$E$5:$R$5, 0)) &lt;&gt; "",
        INDEX('Emission Factors'!$E$5:$R$488,
              MATCH(1,
                    ('Emission Factors'!$E$5:$E$488 = 'GHG emissions calculations'!$F1458) *
                    ('Emission Factors'!$H$5:$H$488 = 'GHG emissions calculations'!$H1458),
                    0),
              MATCH('GHG emissions calculations'!R$6, 'Emission Factors'!$E$5:$R$5, 0)),
        ""),
    "")</f>
        <v/>
      </c>
      <c r="S1458" s="312">
        <f t="shared" si="2"/>
        <v>0</v>
      </c>
      <c r="T1458" s="23"/>
    </row>
    <row r="1459" ht="15.75" customHeight="1" outlineLevel="1">
      <c r="A1459" s="23"/>
      <c r="B1459" s="71"/>
      <c r="C1459" s="71"/>
      <c r="D1459" s="71"/>
      <c r="E1459" s="314"/>
      <c r="F1459" s="311" t="str">
        <f>Lists!W42</f>
        <v>Communication or energy wires and cables, unknown quantity - Africa</v>
      </c>
      <c r="G1459" s="311" t="str">
        <f t="array" ref="G1459">XLOOKUP(1,('Emission Factors'!$E$5:$E$488='GHG emissions calculations'!$F1459)*('Emission Factors'!$H$5:$H$488='GHG emissions calculations'!$H1459),INDEX('Emission Factors'!$E$5:$T$488,0,MATCH('GHG emissions calculations'!G$6,'Emission Factors'!$E$5:$T$5,0)),"",0)</f>
        <v/>
      </c>
      <c r="H1459" s="311" t="s">
        <v>238</v>
      </c>
      <c r="I1459" s="312" t="str">
        <f>IF(
    SUMIFS('Import data'!$L$25:$L$80,
           'Import data'!$J$25:$J$80, F1459,
           'Import data'!$G$25:$G$80, 'GHG emissions calculations'!$H1459,
           'Import data'!$I$25:$I$80,$E$1444) &lt;&gt; 0,
    SUMIFS('Import data'!$L$25:$L$80,
           'Import data'!$J$25:$J$80, F1459,
           'Import data'!$G$25:$G$80, 'GHG emissions calculations'!$H1459,
           'Import data'!$I$25:$I$80,$E$1444),
    ""
)</f>
        <v/>
      </c>
      <c r="J1459" s="311" t="str">
        <f t="array" ref="J1459">IF(
    XLOOKUP(F1459, 'Import data'!$J$26:$J$47, 'Import data'!$M$26:$M$47, "", 0) = "Please add the region-specific supplier emission factor or choose a different region available in the IAEG database.",
    "",
    XLOOKUP(F1459, 'Import data'!$J$26:$J$47, 'Import data'!$M$26:$M$47, "", 0)
)</f>
        <v/>
      </c>
      <c r="K1459" s="311" t="str">
        <f t="array" ref="K1459">IFERROR(
    XLOOKUP(F1459,
            _xlws.FILTER('Supplier Emission'!$G$15:$G$49,
                   ('Supplier Emission'!$D$15:$D$49=H1459) * ('Supplier Emission'!$F$15:$F$49=$E$1444)),
            _xlws.FILTER('Supplier Emission'!$I$15:$I$49,
                   ('Supplier Emission'!$D$15:$D$49=H1459) * ('Supplier Emission'!$F$15:$F$49=$E$1444)),
            ""),
    "")</f>
        <v/>
      </c>
      <c r="L1459" s="311" t="str">
        <f t="array" ref="L1459">IFERROR(
    XLOOKUP(F1459,
            _xlws.FILTER('Supplier Emission'!$G$15:$G$49,
                   ('Supplier Emission'!$D$15:$D$49=H1459) * ('Supplier Emission'!$F$15:$F$49=$E$1444)),
            _xlws.FILTER('Supplier Emission'!$J$15:$J$49,
                   ('Supplier Emission'!$D$15:$D$49=H1459) * ('Supplier Emission'!$F$15:$F$49=$E$1444)),
            ""),
    "")</f>
        <v/>
      </c>
      <c r="M1459" s="311" t="str">
        <f t="array" ref="M1459">IFERROR(
    XLOOKUP(F1459,
            _xlws.FILTER('Supplier Emission'!$G$15:$G$49,
                   ('Supplier Emission'!$D$15:$D$49=H1459) * ('Supplier Emission'!$F$15:$F$49=$E$1444)),
            _xlws.FILTER('Supplier Emission'!$M$15:$M$49,
                   ('Supplier Emission'!$D$15:$D$49=H1459) * ('Supplier Emission'!$F$15:$F$49=$E$1444)),
            ""),
    "")</f>
        <v/>
      </c>
      <c r="N1459" s="311" t="str">
        <f t="array" ref="N1459">IFERROR(
    XLOOKUP(F1459,
            _xlws.FILTER('Supplier Emission'!$G$15:$G$49,
                   ('Supplier Emission'!$D$15:$D$49=H1459) * ('Supplier Emission'!$F$15:$F$49=$E$1444)),
            _xlws.FILTER('Supplier Emission'!$H$15:$H$49,
                   ('Supplier Emission'!$D$15:$D$49=H1459) * ('Supplier Emission'!$F$15:$F$49=$E$1444)),
            ""),
    "")</f>
        <v/>
      </c>
      <c r="O1459" s="311" t="str">
        <f t="array" ref="O1459">XLOOKUP(1,('Emission Factors'!$E$5:$E$488='GHG emissions calculations'!$F1459)*('Emission Factors'!$H$5:$H$488='GHG emissions calculations'!$H1459),INDEX('Emission Factors'!$E$5:$T$488,0,MATCH('GHG emissions calculations'!O$6,'Emission Factors'!$E$5:$T$5,0)),"",0)</f>
        <v/>
      </c>
      <c r="P1459" s="313" t="str">
        <f t="array" ref="P1459">IFERROR(
    INDEX('Emission Factors'!$E$5:$P$488,
          MATCH(1,
                ('Emission Factors'!$E$5:$E$488 = 'GHG emissions calculations'!$F1459) *
                ('Emission Factors'!$H$5:$H$488 = 'GHG emissions calculations'!$H1459),
                0),
          MATCH('GHG emissions calculations'!P$6,'Emission Factors'!$E$5:$P$5,0)),
    "")</f>
        <v/>
      </c>
      <c r="Q1459" s="311" t="str">
        <f t="array" ref="Q1459">IFERROR(
    IF(
        INDEX('Emission Factors'!$E$5:$P$488,
              MATCH(1,
                    ('Emission Factors'!$E$5:$E$488 = 'GHG emissions calculations'!$F1459) *
                    ('Emission Factors'!$H$5:$H$488 = 'GHG emissions calculations'!$H1459),
                    0),
              MATCH('GHG emissions calculations'!Q$6, 'Emission Factors'!$E$5:$P$5, 0)) &lt;&gt; "",
        INDEX('Emission Factors'!$E$5:$P$488,
              MATCH(1,
                    ('Emission Factors'!$E$5:$E$488 = 'GHG emissions calculations'!$F1459) *
                    ('Emission Factors'!$H$5:$H$488 = 'GHG emissions calculations'!$H1459),
                    0),
              MATCH('GHG emissions calculations'!Q$6, 'Emission Factors'!$E$5:$P$5, 0)),
        ""),
    "")</f>
        <v/>
      </c>
      <c r="R1459" s="311" t="str">
        <f t="array" ref="R1459">IFERROR(
    IF(
        INDEX('Emission Factors'!$E$5:$R$488,
              MATCH(1,
                    ('Emission Factors'!$E$5:$E$488 = 'GHG emissions calculations'!$F1459) *
                    ('Emission Factors'!$H$5:$H$488 = 'GHG emissions calculations'!$H1459),
                    0),
              MATCH('GHG emissions calculations'!R$6, 'Emission Factors'!$E$5:$R$5, 0)) &lt;&gt; "",
        INDEX('Emission Factors'!$E$5:$R$488,
              MATCH(1,
                    ('Emission Factors'!$E$5:$E$488 = 'GHG emissions calculations'!$F1459) *
                    ('Emission Factors'!$H$5:$H$488 = 'GHG emissions calculations'!$H1459),
                    0),
              MATCH('GHG emissions calculations'!R$6, 'Emission Factors'!$E$5:$R$5, 0)),
        ""),
    "")</f>
        <v/>
      </c>
      <c r="S1459" s="312">
        <f t="shared" si="2"/>
        <v>0</v>
      </c>
      <c r="T1459" s="23"/>
    </row>
    <row r="1460" ht="15.75" customHeight="1" outlineLevel="1">
      <c r="A1460" s="23"/>
      <c r="B1460" s="71"/>
      <c r="C1460" s="71"/>
      <c r="D1460" s="71"/>
      <c r="E1460" s="314"/>
      <c r="F1460" s="311" t="str">
        <f>Lists!W40</f>
        <v>Communication or energy wires and cables, unknown quantity - America</v>
      </c>
      <c r="G1460" s="311">
        <f t="array" ref="G1460">XLOOKUP(1,('Emission Factors'!$E$5:$E$488='GHG emissions calculations'!$F1460)*('Emission Factors'!$H$5:$H$488='GHG emissions calculations'!$H1460),INDEX('Emission Factors'!$E$5:$T$488,0,MATCH('GHG emissions calculations'!G$6,'Emission Factors'!$E$5:$T$5,0)),"",0)</f>
        <v>2</v>
      </c>
      <c r="H1460" s="311" t="s">
        <v>238</v>
      </c>
      <c r="I1460" s="312" t="str">
        <f>IF(
    SUMIFS('Import data'!$L$25:$L$80,
           'Import data'!$J$25:$J$80, F1460,
           'Import data'!$G$25:$G$80, 'GHG emissions calculations'!$H1460,
           'Import data'!$I$25:$I$80,$E$1444) &lt;&gt; 0,
    SUMIFS('Import data'!$L$25:$L$80,
           'Import data'!$J$25:$J$80, F1460,
           'Import data'!$G$25:$G$80, 'GHG emissions calculations'!$H1460,
           'Import data'!$I$25:$I$80,$E$1444),
    ""
)</f>
        <v/>
      </c>
      <c r="J1460" s="311" t="str">
        <f t="array" ref="J1460">IF(
    XLOOKUP(F1460, 'Import data'!$J$26:$J$47, 'Import data'!$M$26:$M$47, "", 0) = "Please add the region-specific supplier emission factor or choose a different region available in the IAEG database.",
    "",
    XLOOKUP(F1460, 'Import data'!$J$26:$J$47, 'Import data'!$M$26:$M$47, "", 0)
)</f>
        <v/>
      </c>
      <c r="K1460" s="311" t="str">
        <f t="array" ref="K1460">IFERROR(
    XLOOKUP(F1460,
            _xlws.FILTER('Supplier Emission'!$G$15:$G$49,
                   ('Supplier Emission'!$D$15:$D$49=H1460) * ('Supplier Emission'!$F$15:$F$49=$E$1444)),
            _xlws.FILTER('Supplier Emission'!$I$15:$I$49,
                   ('Supplier Emission'!$D$15:$D$49=H1460) * ('Supplier Emission'!$F$15:$F$49=$E$1444)),
            ""),
    "")</f>
        <v/>
      </c>
      <c r="L1460" s="311" t="str">
        <f t="array" ref="L1460">IFERROR(
    XLOOKUP(F1460,
            _xlws.FILTER('Supplier Emission'!$G$15:$G$49,
                   ('Supplier Emission'!$D$15:$D$49=H1460) * ('Supplier Emission'!$F$15:$F$49=$E$1444)),
            _xlws.FILTER('Supplier Emission'!$J$15:$J$49,
                   ('Supplier Emission'!$D$15:$D$49=H1460) * ('Supplier Emission'!$F$15:$F$49=$E$1444)),
            ""),
    "")</f>
        <v/>
      </c>
      <c r="M1460" s="311" t="str">
        <f t="array" ref="M1460">IFERROR(
    XLOOKUP(F1460,
            _xlws.FILTER('Supplier Emission'!$G$15:$G$49,
                   ('Supplier Emission'!$D$15:$D$49=H1460) * ('Supplier Emission'!$F$15:$F$49=$E$1444)),
            _xlws.FILTER('Supplier Emission'!$M$15:$M$49,
                   ('Supplier Emission'!$D$15:$D$49=H1460) * ('Supplier Emission'!$F$15:$F$49=$E$1444)),
            ""),
    "")</f>
        <v/>
      </c>
      <c r="N1460" s="311" t="str">
        <f t="array" ref="N1460">IFERROR(
    XLOOKUP(F1460,
            _xlws.FILTER('Supplier Emission'!$G$15:$G$49,
                   ('Supplier Emission'!$D$15:$D$49=H1460) * ('Supplier Emission'!$F$15:$F$49=$E$1444)),
            _xlws.FILTER('Supplier Emission'!$H$15:$H$49,
                   ('Supplier Emission'!$D$15:$D$49=H1460) * ('Supplier Emission'!$F$15:$F$49=$E$1444)),
            ""),
    "")</f>
        <v/>
      </c>
      <c r="O1460" s="311" t="str">
        <f t="array" ref="O1460">XLOOKUP(1,('Emission Factors'!$E$5:$E$488='GHG emissions calculations'!$F1460)*('Emission Factors'!$H$5:$H$488='GHG emissions calculations'!$H1460),INDEX('Emission Factors'!$E$5:$T$488,0,MATCH('GHG emissions calculations'!O$6,'Emission Factors'!$E$5:$T$5,0)),"",0)</f>
        <v>Communication and energy wire and cable</v>
      </c>
      <c r="P1460" s="313">
        <f t="array" ref="P1460">IFERROR(
    INDEX('Emission Factors'!$E$5:$P$488,
          MATCH(1,
                ('Emission Factors'!$E$5:$E$488 = 'GHG emissions calculations'!$F1460) *
                ('Emission Factors'!$H$5:$H$488 = 'GHG emissions calculations'!$H1460),
                0),
          MATCH('GHG emissions calculations'!P$6,'Emission Factors'!$E$5:$P$5,0)),
    "")</f>
        <v>428.2881665</v>
      </c>
      <c r="Q1460" s="311" t="str">
        <f t="array" ref="Q1460">IFERROR(
    IF(
        INDEX('Emission Factors'!$E$5:$P$488,
              MATCH(1,
                    ('Emission Factors'!$E$5:$E$488 = 'GHG emissions calculations'!$F1460) *
                    ('Emission Factors'!$H$5:$H$488 = 'GHG emissions calculations'!$H1460),
                    0),
              MATCH('GHG emissions calculations'!Q$6, 'Emission Factors'!$E$5:$P$5, 0)) &lt;&gt; "",
        INDEX('Emission Factors'!$E$5:$P$488,
              MATCH(1,
                    ('Emission Factors'!$E$5:$E$488 = 'GHG emissions calculations'!$F1460) *
                    ('Emission Factors'!$H$5:$H$488 = 'GHG emissions calculations'!$H1460),
                    0),
              MATCH('GHG emissions calculations'!Q$6, 'Emission Factors'!$E$5:$P$5, 0)),
        ""),
    "")</f>
        <v>kgCO2e / k€</v>
      </c>
      <c r="R1460" s="311" t="str">
        <f t="array" ref="R1460">IFERROR(
    IF(
        INDEX('Emission Factors'!$E$5:$R$488,
              MATCH(1,
                    ('Emission Factors'!$E$5:$E$488 = 'GHG emissions calculations'!$F1460) *
                    ('Emission Factors'!$H$5:$H$488 = 'GHG emissions calculations'!$H1460),
                    0),
              MATCH('GHG emissions calculations'!R$6, 'Emission Factors'!$E$5:$R$5, 0)) &lt;&gt; "",
        INDEX('Emission Factors'!$E$5:$R$488,
              MATCH(1,
                    ('Emission Factors'!$E$5:$E$488 = 'GHG emissions calculations'!$F1460) *
                    ('Emission Factors'!$H$5:$H$488 = 'GHG emissions calculations'!$H1460),
                    0),
              MATCH('GHG emissions calculations'!R$6, 'Emission Factors'!$E$5:$R$5, 0)),
        ""),
    "")</f>
        <v>America</v>
      </c>
      <c r="S1460" s="312">
        <f t="shared" si="2"/>
        <v>0</v>
      </c>
      <c r="T1460" s="23"/>
    </row>
    <row r="1461" ht="15.75" customHeight="1" outlineLevel="1">
      <c r="A1461" s="23"/>
      <c r="B1461" s="71"/>
      <c r="C1461" s="71"/>
      <c r="D1461" s="71"/>
      <c r="E1461" s="314"/>
      <c r="F1461" s="311" t="str">
        <f>Lists!W43</f>
        <v>Communication or energy wires and cables, unknown quantity - Asia</v>
      </c>
      <c r="G1461" s="311" t="str">
        <f t="array" ref="G1461">XLOOKUP(1,('Emission Factors'!$E$5:$E$488='GHG emissions calculations'!$F1461)*('Emission Factors'!$H$5:$H$488='GHG emissions calculations'!$H1461),INDEX('Emission Factors'!$E$5:$T$488,0,MATCH('GHG emissions calculations'!G$6,'Emission Factors'!$E$5:$T$5,0)),"",0)</f>
        <v/>
      </c>
      <c r="H1461" s="311" t="s">
        <v>238</v>
      </c>
      <c r="I1461" s="312" t="str">
        <f>IF(
    SUMIFS('Import data'!$L$25:$L$80,
           'Import data'!$J$25:$J$80, F1461,
           'Import data'!$G$25:$G$80, 'GHG emissions calculations'!$H1461,
           'Import data'!$I$25:$I$80,$E$1444) &lt;&gt; 0,
    SUMIFS('Import data'!$L$25:$L$80,
           'Import data'!$J$25:$J$80, F1461,
           'Import data'!$G$25:$G$80, 'GHG emissions calculations'!$H1461,
           'Import data'!$I$25:$I$80,$E$1444),
    ""
)</f>
        <v/>
      </c>
      <c r="J1461" s="311" t="str">
        <f t="array" ref="J1461">IF(
    XLOOKUP(F1461, 'Import data'!$J$26:$J$47, 'Import data'!$M$26:$M$47, "", 0) = "Please add the region-specific supplier emission factor or choose a different region available in the IAEG database.",
    "",
    XLOOKUP(F1461, 'Import data'!$J$26:$J$47, 'Import data'!$M$26:$M$47, "", 0)
)</f>
        <v/>
      </c>
      <c r="K1461" s="311" t="str">
        <f t="array" ref="K1461">IFERROR(
    XLOOKUP(F1461,
            _xlws.FILTER('Supplier Emission'!$G$15:$G$49,
                   ('Supplier Emission'!$D$15:$D$49=H1461) * ('Supplier Emission'!$F$15:$F$49=$E$1444)),
            _xlws.FILTER('Supplier Emission'!$I$15:$I$49,
                   ('Supplier Emission'!$D$15:$D$49=H1461) * ('Supplier Emission'!$F$15:$F$49=$E$1444)),
            ""),
    "")</f>
        <v/>
      </c>
      <c r="L1461" s="311" t="str">
        <f t="array" ref="L1461">IFERROR(
    XLOOKUP(F1461,
            _xlws.FILTER('Supplier Emission'!$G$15:$G$49,
                   ('Supplier Emission'!$D$15:$D$49=H1461) * ('Supplier Emission'!$F$15:$F$49=$E$1444)),
            _xlws.FILTER('Supplier Emission'!$J$15:$J$49,
                   ('Supplier Emission'!$D$15:$D$49=H1461) * ('Supplier Emission'!$F$15:$F$49=$E$1444)),
            ""),
    "")</f>
        <v/>
      </c>
      <c r="M1461" s="311" t="str">
        <f t="array" ref="M1461">IFERROR(
    XLOOKUP(F1461,
            _xlws.FILTER('Supplier Emission'!$G$15:$G$49,
                   ('Supplier Emission'!$D$15:$D$49=H1461) * ('Supplier Emission'!$F$15:$F$49=$E$1444)),
            _xlws.FILTER('Supplier Emission'!$M$15:$M$49,
                   ('Supplier Emission'!$D$15:$D$49=H1461) * ('Supplier Emission'!$F$15:$F$49=$E$1444)),
            ""),
    "")</f>
        <v/>
      </c>
      <c r="N1461" s="311" t="str">
        <f t="array" ref="N1461">IFERROR(
    XLOOKUP(F1461,
            _xlws.FILTER('Supplier Emission'!$G$15:$G$49,
                   ('Supplier Emission'!$D$15:$D$49=H1461) * ('Supplier Emission'!$F$15:$F$49=$E$1444)),
            _xlws.FILTER('Supplier Emission'!$H$15:$H$49,
                   ('Supplier Emission'!$D$15:$D$49=H1461) * ('Supplier Emission'!$F$15:$F$49=$E$1444)),
            ""),
    "")</f>
        <v/>
      </c>
      <c r="O1461" s="311" t="str">
        <f t="array" ref="O1461">XLOOKUP(1,('Emission Factors'!$E$5:$E$488='GHG emissions calculations'!$F1461)*('Emission Factors'!$H$5:$H$488='GHG emissions calculations'!$H1461),INDEX('Emission Factors'!$E$5:$T$488,0,MATCH('GHG emissions calculations'!O$6,'Emission Factors'!$E$5:$T$5,0)),"",0)</f>
        <v/>
      </c>
      <c r="P1461" s="313" t="str">
        <f t="array" ref="P1461">IFERROR(
    INDEX('Emission Factors'!$E$5:$P$488,
          MATCH(1,
                ('Emission Factors'!$E$5:$E$488 = 'GHG emissions calculations'!$F1461) *
                ('Emission Factors'!$H$5:$H$488 = 'GHG emissions calculations'!$H1461),
                0),
          MATCH('GHG emissions calculations'!P$6,'Emission Factors'!$E$5:$P$5,0)),
    "")</f>
        <v/>
      </c>
      <c r="Q1461" s="311" t="str">
        <f t="array" ref="Q1461">IFERROR(
    IF(
        INDEX('Emission Factors'!$E$5:$P$488,
              MATCH(1,
                    ('Emission Factors'!$E$5:$E$488 = 'GHG emissions calculations'!$F1461) *
                    ('Emission Factors'!$H$5:$H$488 = 'GHG emissions calculations'!$H1461),
                    0),
              MATCH('GHG emissions calculations'!Q$6, 'Emission Factors'!$E$5:$P$5, 0)) &lt;&gt; "",
        INDEX('Emission Factors'!$E$5:$P$488,
              MATCH(1,
                    ('Emission Factors'!$E$5:$E$488 = 'GHG emissions calculations'!$F1461) *
                    ('Emission Factors'!$H$5:$H$488 = 'GHG emissions calculations'!$H1461),
                    0),
              MATCH('GHG emissions calculations'!Q$6, 'Emission Factors'!$E$5:$P$5, 0)),
        ""),
    "")</f>
        <v/>
      </c>
      <c r="R1461" s="311" t="str">
        <f t="array" ref="R1461">IFERROR(
    IF(
        INDEX('Emission Factors'!$E$5:$R$488,
              MATCH(1,
                    ('Emission Factors'!$E$5:$E$488 = 'GHG emissions calculations'!$F1461) *
                    ('Emission Factors'!$H$5:$H$488 = 'GHG emissions calculations'!$H1461),
                    0),
              MATCH('GHG emissions calculations'!R$6, 'Emission Factors'!$E$5:$R$5, 0)) &lt;&gt; "",
        INDEX('Emission Factors'!$E$5:$R$488,
              MATCH(1,
                    ('Emission Factors'!$E$5:$E$488 = 'GHG emissions calculations'!$F1461) *
                    ('Emission Factors'!$H$5:$H$488 = 'GHG emissions calculations'!$H1461),
                    0),
              MATCH('GHG emissions calculations'!R$6, 'Emission Factors'!$E$5:$R$5, 0)),
        ""),
    "")</f>
        <v/>
      </c>
      <c r="S1461" s="312">
        <f t="shared" si="2"/>
        <v>0</v>
      </c>
      <c r="T1461" s="23"/>
    </row>
    <row r="1462" ht="15.75" customHeight="1" outlineLevel="1">
      <c r="A1462" s="23"/>
      <c r="B1462" s="71"/>
      <c r="C1462" s="71"/>
      <c r="D1462" s="71"/>
      <c r="E1462" s="314"/>
      <c r="F1462" s="311" t="str">
        <f>Lists!W41</f>
        <v>Communication or energy wires and cables, unknown quantity - Europe</v>
      </c>
      <c r="G1462" s="311" t="str">
        <f t="array" ref="G1462">XLOOKUP(1,('Emission Factors'!$E$5:$E$488='GHG emissions calculations'!$F1462)*('Emission Factors'!$H$5:$H$488='GHG emissions calculations'!$H1462),INDEX('Emission Factors'!$E$5:$T$488,0,MATCH('GHG emissions calculations'!G$6,'Emission Factors'!$E$5:$T$5,0)),"",0)</f>
        <v/>
      </c>
      <c r="H1462" s="311" t="s">
        <v>238</v>
      </c>
      <c r="I1462" s="312" t="str">
        <f>IF(
    SUMIFS('Import data'!$L$25:$L$80,
           'Import data'!$J$25:$J$80, F1462,
           'Import data'!$G$25:$G$80, 'GHG emissions calculations'!$H1462,
           'Import data'!$I$25:$I$80,$E$1444) &lt;&gt; 0,
    SUMIFS('Import data'!$L$25:$L$80,
           'Import data'!$J$25:$J$80, F1462,
           'Import data'!$G$25:$G$80, 'GHG emissions calculations'!$H1462,
           'Import data'!$I$25:$I$80,$E$1444),
    ""
)</f>
        <v/>
      </c>
      <c r="J1462" s="311" t="str">
        <f t="array" ref="J1462">IF(
    XLOOKUP(F1462, 'Import data'!$J$26:$J$47, 'Import data'!$M$26:$M$47, "", 0) = "Please add the region-specific supplier emission factor or choose a different region available in the IAEG database.",
    "",
    XLOOKUP(F1462, 'Import data'!$J$26:$J$47, 'Import data'!$M$26:$M$47, "", 0)
)</f>
        <v/>
      </c>
      <c r="K1462" s="311" t="str">
        <f t="array" ref="K1462">IFERROR(
    XLOOKUP(F1462,
            _xlws.FILTER('Supplier Emission'!$G$15:$G$49,
                   ('Supplier Emission'!$D$15:$D$49=H1462) * ('Supplier Emission'!$F$15:$F$49=$E$1444)),
            _xlws.FILTER('Supplier Emission'!$I$15:$I$49,
                   ('Supplier Emission'!$D$15:$D$49=H1462) * ('Supplier Emission'!$F$15:$F$49=$E$1444)),
            ""),
    "")</f>
        <v/>
      </c>
      <c r="L1462" s="311" t="str">
        <f t="array" ref="L1462">IFERROR(
    XLOOKUP(F1462,
            _xlws.FILTER('Supplier Emission'!$G$15:$G$49,
                   ('Supplier Emission'!$D$15:$D$49=H1462) * ('Supplier Emission'!$F$15:$F$49=$E$1444)),
            _xlws.FILTER('Supplier Emission'!$J$15:$J$49,
                   ('Supplier Emission'!$D$15:$D$49=H1462) * ('Supplier Emission'!$F$15:$F$49=$E$1444)),
            ""),
    "")</f>
        <v/>
      </c>
      <c r="M1462" s="311" t="str">
        <f t="array" ref="M1462">IFERROR(
    XLOOKUP(F1462,
            _xlws.FILTER('Supplier Emission'!$G$15:$G$49,
                   ('Supplier Emission'!$D$15:$D$49=H1462) * ('Supplier Emission'!$F$15:$F$49=$E$1444)),
            _xlws.FILTER('Supplier Emission'!$M$15:$M$49,
                   ('Supplier Emission'!$D$15:$D$49=H1462) * ('Supplier Emission'!$F$15:$F$49=$E$1444)),
            ""),
    "")</f>
        <v/>
      </c>
      <c r="N1462" s="311" t="str">
        <f t="array" ref="N1462">IFERROR(
    XLOOKUP(F1462,
            _xlws.FILTER('Supplier Emission'!$G$15:$G$49,
                   ('Supplier Emission'!$D$15:$D$49=H1462) * ('Supplier Emission'!$F$15:$F$49=$E$1444)),
            _xlws.FILTER('Supplier Emission'!$H$15:$H$49,
                   ('Supplier Emission'!$D$15:$D$49=H1462) * ('Supplier Emission'!$F$15:$F$49=$E$1444)),
            ""),
    "")</f>
        <v/>
      </c>
      <c r="O1462" s="311" t="str">
        <f t="array" ref="O1462">XLOOKUP(1,('Emission Factors'!$E$5:$E$488='GHG emissions calculations'!$F1462)*('Emission Factors'!$H$5:$H$488='GHG emissions calculations'!$H1462),INDEX('Emission Factors'!$E$5:$T$488,0,MATCH('GHG emissions calculations'!O$6,'Emission Factors'!$E$5:$T$5,0)),"",0)</f>
        <v/>
      </c>
      <c r="P1462" s="313" t="str">
        <f t="array" ref="P1462">IFERROR(
    INDEX('Emission Factors'!$E$5:$P$488,
          MATCH(1,
                ('Emission Factors'!$E$5:$E$488 = 'GHG emissions calculations'!$F1462) *
                ('Emission Factors'!$H$5:$H$488 = 'GHG emissions calculations'!$H1462),
                0),
          MATCH('GHG emissions calculations'!P$6,'Emission Factors'!$E$5:$P$5,0)),
    "")</f>
        <v/>
      </c>
      <c r="Q1462" s="311" t="str">
        <f t="array" ref="Q1462">IFERROR(
    IF(
        INDEX('Emission Factors'!$E$5:$P$488,
              MATCH(1,
                    ('Emission Factors'!$E$5:$E$488 = 'GHG emissions calculations'!$F1462) *
                    ('Emission Factors'!$H$5:$H$488 = 'GHG emissions calculations'!$H1462),
                    0),
              MATCH('GHG emissions calculations'!Q$6, 'Emission Factors'!$E$5:$P$5, 0)) &lt;&gt; "",
        INDEX('Emission Factors'!$E$5:$P$488,
              MATCH(1,
                    ('Emission Factors'!$E$5:$E$488 = 'GHG emissions calculations'!$F1462) *
                    ('Emission Factors'!$H$5:$H$488 = 'GHG emissions calculations'!$H1462),
                    0),
              MATCH('GHG emissions calculations'!Q$6, 'Emission Factors'!$E$5:$P$5, 0)),
        ""),
    "")</f>
        <v/>
      </c>
      <c r="R1462" s="311" t="str">
        <f t="array" ref="R1462">IFERROR(
    IF(
        INDEX('Emission Factors'!$E$5:$R$488,
              MATCH(1,
                    ('Emission Factors'!$E$5:$E$488 = 'GHG emissions calculations'!$F1462) *
                    ('Emission Factors'!$H$5:$H$488 = 'GHG emissions calculations'!$H1462),
                    0),
              MATCH('GHG emissions calculations'!R$6, 'Emission Factors'!$E$5:$R$5, 0)) &lt;&gt; "",
        INDEX('Emission Factors'!$E$5:$R$488,
              MATCH(1,
                    ('Emission Factors'!$E$5:$E$488 = 'GHG emissions calculations'!$F1462) *
                    ('Emission Factors'!$H$5:$H$488 = 'GHG emissions calculations'!$H1462),
                    0),
              MATCH('GHG emissions calculations'!R$6, 'Emission Factors'!$E$5:$R$5, 0)),
        ""),
    "")</f>
        <v/>
      </c>
      <c r="S1462" s="312">
        <f t="shared" si="2"/>
        <v>0</v>
      </c>
      <c r="T1462" s="23"/>
    </row>
    <row r="1463" ht="15.75" customHeight="1" outlineLevel="1">
      <c r="A1463" s="23"/>
      <c r="B1463" s="71"/>
      <c r="C1463" s="71"/>
      <c r="D1463" s="71"/>
      <c r="E1463" s="314"/>
      <c r="F1463" s="311" t="str">
        <f>Lists!W46</f>
        <v>Communication or energy wires and cables, unknown quantity - Global or unspecified region</v>
      </c>
      <c r="G1463" s="311" t="str">
        <f t="array" ref="G1463">XLOOKUP(1,('Emission Factors'!$E$5:$E$488='GHG emissions calculations'!$F1463)*('Emission Factors'!$H$5:$H$488='GHG emissions calculations'!$H1463),INDEX('Emission Factors'!$E$5:$T$488,0,MATCH('GHG emissions calculations'!G$6,'Emission Factors'!$E$5:$T$5,0)),"",0)</f>
        <v/>
      </c>
      <c r="H1463" s="311" t="s">
        <v>238</v>
      </c>
      <c r="I1463" s="312" t="str">
        <f>IF(
    SUMIFS('Import data'!$L$25:$L$80,
           'Import data'!$J$25:$J$80, F1463,
           'Import data'!$G$25:$G$80, 'GHG emissions calculations'!$H1463,
           'Import data'!$I$25:$I$80,$E$1444) &lt;&gt; 0,
    SUMIFS('Import data'!$L$25:$L$80,
           'Import data'!$J$25:$J$80, F1463,
           'Import data'!$G$25:$G$80, 'GHG emissions calculations'!$H1463,
           'Import data'!$I$25:$I$80,$E$1444),
    ""
)</f>
        <v/>
      </c>
      <c r="J1463" s="311" t="str">
        <f t="array" ref="J1463">IF(
    XLOOKUP(F1463, 'Import data'!$J$26:$J$47, 'Import data'!$M$26:$M$47, "", 0) = "Please add the region-specific supplier emission factor or choose a different region available in the IAEG database.",
    "",
    XLOOKUP(F1463, 'Import data'!$J$26:$J$47, 'Import data'!$M$26:$M$47, "", 0)
)</f>
        <v/>
      </c>
      <c r="K1463" s="311" t="str">
        <f t="array" ref="K1463">IFERROR(
    XLOOKUP(F1463,
            _xlws.FILTER('Supplier Emission'!$G$15:$G$49,
                   ('Supplier Emission'!$D$15:$D$49=H1463) * ('Supplier Emission'!$F$15:$F$49=$E$1444)),
            _xlws.FILTER('Supplier Emission'!$I$15:$I$49,
                   ('Supplier Emission'!$D$15:$D$49=H1463) * ('Supplier Emission'!$F$15:$F$49=$E$1444)),
            ""),
    "")</f>
        <v/>
      </c>
      <c r="L1463" s="311" t="str">
        <f t="array" ref="L1463">IFERROR(
    XLOOKUP(F1463,
            _xlws.FILTER('Supplier Emission'!$G$15:$G$49,
                   ('Supplier Emission'!$D$15:$D$49=H1463) * ('Supplier Emission'!$F$15:$F$49=$E$1444)),
            _xlws.FILTER('Supplier Emission'!$J$15:$J$49,
                   ('Supplier Emission'!$D$15:$D$49=H1463) * ('Supplier Emission'!$F$15:$F$49=$E$1444)),
            ""),
    "")</f>
        <v/>
      </c>
      <c r="M1463" s="311" t="str">
        <f t="array" ref="M1463">IFERROR(
    XLOOKUP(F1463,
            _xlws.FILTER('Supplier Emission'!$G$15:$G$49,
                   ('Supplier Emission'!$D$15:$D$49=H1463) * ('Supplier Emission'!$F$15:$F$49=$E$1444)),
            _xlws.FILTER('Supplier Emission'!$M$15:$M$49,
                   ('Supplier Emission'!$D$15:$D$49=H1463) * ('Supplier Emission'!$F$15:$F$49=$E$1444)),
            ""),
    "")</f>
        <v/>
      </c>
      <c r="N1463" s="311" t="str">
        <f t="array" ref="N1463">IFERROR(
    XLOOKUP(F1463,
            _xlws.FILTER('Supplier Emission'!$G$15:$G$49,
                   ('Supplier Emission'!$D$15:$D$49=H1463) * ('Supplier Emission'!$F$15:$F$49=$E$1444)),
            _xlws.FILTER('Supplier Emission'!$H$15:$H$49,
                   ('Supplier Emission'!$D$15:$D$49=H1463) * ('Supplier Emission'!$F$15:$F$49=$E$1444)),
            ""),
    "")</f>
        <v/>
      </c>
      <c r="O1463" s="311" t="str">
        <f t="array" ref="O1463">XLOOKUP(1,('Emission Factors'!$E$5:$E$488='GHG emissions calculations'!$F1463)*('Emission Factors'!$H$5:$H$488='GHG emissions calculations'!$H1463),INDEX('Emission Factors'!$E$5:$T$488,0,MATCH('GHG emissions calculations'!O$6,'Emission Factors'!$E$5:$T$5,0)),"",0)</f>
        <v/>
      </c>
      <c r="P1463" s="313" t="str">
        <f t="array" ref="P1463">IFERROR(
    INDEX('Emission Factors'!$E$5:$P$488,
          MATCH(1,
                ('Emission Factors'!$E$5:$E$488 = 'GHG emissions calculations'!$F1463) *
                ('Emission Factors'!$H$5:$H$488 = 'GHG emissions calculations'!$H1463),
                0),
          MATCH('GHG emissions calculations'!P$6,'Emission Factors'!$E$5:$P$5,0)),
    "")</f>
        <v/>
      </c>
      <c r="Q1463" s="311" t="str">
        <f t="array" ref="Q1463">IFERROR(
    IF(
        INDEX('Emission Factors'!$E$5:$P$488,
              MATCH(1,
                    ('Emission Factors'!$E$5:$E$488 = 'GHG emissions calculations'!$F1463) *
                    ('Emission Factors'!$H$5:$H$488 = 'GHG emissions calculations'!$H1463),
                    0),
              MATCH('GHG emissions calculations'!Q$6, 'Emission Factors'!$E$5:$P$5, 0)) &lt;&gt; "",
        INDEX('Emission Factors'!$E$5:$P$488,
              MATCH(1,
                    ('Emission Factors'!$E$5:$E$488 = 'GHG emissions calculations'!$F1463) *
                    ('Emission Factors'!$H$5:$H$488 = 'GHG emissions calculations'!$H1463),
                    0),
              MATCH('GHG emissions calculations'!Q$6, 'Emission Factors'!$E$5:$P$5, 0)),
        ""),
    "")</f>
        <v/>
      </c>
      <c r="R1463" s="311" t="str">
        <f t="array" ref="R1463">IFERROR(
    IF(
        INDEX('Emission Factors'!$E$5:$R$488,
              MATCH(1,
                    ('Emission Factors'!$E$5:$E$488 = 'GHG emissions calculations'!$F1463) *
                    ('Emission Factors'!$H$5:$H$488 = 'GHG emissions calculations'!$H1463),
                    0),
              MATCH('GHG emissions calculations'!R$6, 'Emission Factors'!$E$5:$R$5, 0)) &lt;&gt; "",
        INDEX('Emission Factors'!$E$5:$R$488,
              MATCH(1,
                    ('Emission Factors'!$E$5:$E$488 = 'GHG emissions calculations'!$F1463) *
                    ('Emission Factors'!$H$5:$H$488 = 'GHG emissions calculations'!$H1463),
                    0),
              MATCH('GHG emissions calculations'!R$6, 'Emission Factors'!$E$5:$R$5, 0)),
        ""),
    "")</f>
        <v/>
      </c>
      <c r="S1463" s="312">
        <f t="shared" si="2"/>
        <v>0</v>
      </c>
      <c r="T1463" s="23"/>
    </row>
    <row r="1464" ht="15.75" customHeight="1" outlineLevel="1">
      <c r="A1464" s="23"/>
      <c r="B1464" s="71"/>
      <c r="C1464" s="71"/>
      <c r="D1464" s="71"/>
      <c r="E1464" s="314"/>
      <c r="F1464" s="311" t="str">
        <f>Lists!W45</f>
        <v>Communication or energy wires and cables, unknown quantity - Middle East</v>
      </c>
      <c r="G1464" s="311" t="str">
        <f t="array" ref="G1464">XLOOKUP(1,('Emission Factors'!$E$5:$E$488='GHG emissions calculations'!$F1464)*('Emission Factors'!$H$5:$H$488='GHG emissions calculations'!$H1464),INDEX('Emission Factors'!$E$5:$T$488,0,MATCH('GHG emissions calculations'!G$6,'Emission Factors'!$E$5:$T$5,0)),"",0)</f>
        <v/>
      </c>
      <c r="H1464" s="311" t="s">
        <v>238</v>
      </c>
      <c r="I1464" s="312" t="str">
        <f>IF(
    SUMIFS('Import data'!$L$25:$L$80,
           'Import data'!$J$25:$J$80, F1464,
           'Import data'!$G$25:$G$80, 'GHG emissions calculations'!$H1464,
           'Import data'!$I$25:$I$80,$E$1444) &lt;&gt; 0,
    SUMIFS('Import data'!$L$25:$L$80,
           'Import data'!$J$25:$J$80, F1464,
           'Import data'!$G$25:$G$80, 'GHG emissions calculations'!$H1464,
           'Import data'!$I$25:$I$80,$E$1444),
    ""
)</f>
        <v/>
      </c>
      <c r="J1464" s="311" t="str">
        <f t="array" ref="J1464">IF(
    XLOOKUP(F1464, 'Import data'!$J$26:$J$47, 'Import data'!$M$26:$M$47, "", 0) = "Please add the region-specific supplier emission factor or choose a different region available in the IAEG database.",
    "",
    XLOOKUP(F1464, 'Import data'!$J$26:$J$47, 'Import data'!$M$26:$M$47, "", 0)
)</f>
        <v/>
      </c>
      <c r="K1464" s="311" t="str">
        <f t="array" ref="K1464">IFERROR(
    XLOOKUP(F1464,
            _xlws.FILTER('Supplier Emission'!$G$15:$G$49,
                   ('Supplier Emission'!$D$15:$D$49=H1464) * ('Supplier Emission'!$F$15:$F$49=$E$1444)),
            _xlws.FILTER('Supplier Emission'!$I$15:$I$49,
                   ('Supplier Emission'!$D$15:$D$49=H1464) * ('Supplier Emission'!$F$15:$F$49=$E$1444)),
            ""),
    "")</f>
        <v/>
      </c>
      <c r="L1464" s="311" t="str">
        <f t="array" ref="L1464">IFERROR(
    XLOOKUP(F1464,
            _xlws.FILTER('Supplier Emission'!$G$15:$G$49,
                   ('Supplier Emission'!$D$15:$D$49=H1464) * ('Supplier Emission'!$F$15:$F$49=$E$1444)),
            _xlws.FILTER('Supplier Emission'!$J$15:$J$49,
                   ('Supplier Emission'!$D$15:$D$49=H1464) * ('Supplier Emission'!$F$15:$F$49=$E$1444)),
            ""),
    "")</f>
        <v/>
      </c>
      <c r="M1464" s="311" t="str">
        <f t="array" ref="M1464">IFERROR(
    XLOOKUP(F1464,
            _xlws.FILTER('Supplier Emission'!$G$15:$G$49,
                   ('Supplier Emission'!$D$15:$D$49=H1464) * ('Supplier Emission'!$F$15:$F$49=$E$1444)),
            _xlws.FILTER('Supplier Emission'!$M$15:$M$49,
                   ('Supplier Emission'!$D$15:$D$49=H1464) * ('Supplier Emission'!$F$15:$F$49=$E$1444)),
            ""),
    "")</f>
        <v/>
      </c>
      <c r="N1464" s="311" t="str">
        <f t="array" ref="N1464">IFERROR(
    XLOOKUP(F1464,
            _xlws.FILTER('Supplier Emission'!$G$15:$G$49,
                   ('Supplier Emission'!$D$15:$D$49=H1464) * ('Supplier Emission'!$F$15:$F$49=$E$1444)),
            _xlws.FILTER('Supplier Emission'!$H$15:$H$49,
                   ('Supplier Emission'!$D$15:$D$49=H1464) * ('Supplier Emission'!$F$15:$F$49=$E$1444)),
            ""),
    "")</f>
        <v/>
      </c>
      <c r="O1464" s="311" t="str">
        <f t="array" ref="O1464">XLOOKUP(1,('Emission Factors'!$E$5:$E$488='GHG emissions calculations'!$F1464)*('Emission Factors'!$H$5:$H$488='GHG emissions calculations'!$H1464),INDEX('Emission Factors'!$E$5:$T$488,0,MATCH('GHG emissions calculations'!O$6,'Emission Factors'!$E$5:$T$5,0)),"",0)</f>
        <v/>
      </c>
      <c r="P1464" s="313" t="str">
        <f t="array" ref="P1464">IFERROR(
    INDEX('Emission Factors'!$E$5:$P$488,
          MATCH(1,
                ('Emission Factors'!$E$5:$E$488 = 'GHG emissions calculations'!$F1464) *
                ('Emission Factors'!$H$5:$H$488 = 'GHG emissions calculations'!$H1464),
                0),
          MATCH('GHG emissions calculations'!P$6,'Emission Factors'!$E$5:$P$5,0)),
    "")</f>
        <v/>
      </c>
      <c r="Q1464" s="311" t="str">
        <f t="array" ref="Q1464">IFERROR(
    IF(
        INDEX('Emission Factors'!$E$5:$P$488,
              MATCH(1,
                    ('Emission Factors'!$E$5:$E$488 = 'GHG emissions calculations'!$F1464) *
                    ('Emission Factors'!$H$5:$H$488 = 'GHG emissions calculations'!$H1464),
                    0),
              MATCH('GHG emissions calculations'!Q$6, 'Emission Factors'!$E$5:$P$5, 0)) &lt;&gt; "",
        INDEX('Emission Factors'!$E$5:$P$488,
              MATCH(1,
                    ('Emission Factors'!$E$5:$E$488 = 'GHG emissions calculations'!$F1464) *
                    ('Emission Factors'!$H$5:$H$488 = 'GHG emissions calculations'!$H1464),
                    0),
              MATCH('GHG emissions calculations'!Q$6, 'Emission Factors'!$E$5:$P$5, 0)),
        ""),
    "")</f>
        <v/>
      </c>
      <c r="R1464" s="311" t="str">
        <f t="array" ref="R1464">IFERROR(
    IF(
        INDEX('Emission Factors'!$E$5:$R$488,
              MATCH(1,
                    ('Emission Factors'!$E$5:$E$488 = 'GHG emissions calculations'!$F1464) *
                    ('Emission Factors'!$H$5:$H$488 = 'GHG emissions calculations'!$H1464),
                    0),
              MATCH('GHG emissions calculations'!R$6, 'Emission Factors'!$E$5:$R$5, 0)) &lt;&gt; "",
        INDEX('Emission Factors'!$E$5:$R$488,
              MATCH(1,
                    ('Emission Factors'!$E$5:$E$488 = 'GHG emissions calculations'!$F1464) *
                    ('Emission Factors'!$H$5:$H$488 = 'GHG emissions calculations'!$H1464),
                    0),
              MATCH('GHG emissions calculations'!R$6, 'Emission Factors'!$E$5:$R$5, 0)),
        ""),
    "")</f>
        <v/>
      </c>
      <c r="S1464" s="312">
        <f t="shared" si="2"/>
        <v>0</v>
      </c>
      <c r="T1464" s="23"/>
    </row>
    <row r="1465" ht="15.75" customHeight="1" outlineLevel="1">
      <c r="A1465" s="23"/>
      <c r="B1465" s="71"/>
      <c r="C1465" s="71"/>
      <c r="D1465" s="71"/>
      <c r="E1465" s="314"/>
      <c r="F1465" s="311" t="str">
        <f>Lists!W44</f>
        <v>Communication or energy wires and cables, unknown quantity - Oceania</v>
      </c>
      <c r="G1465" s="311" t="str">
        <f t="array" ref="G1465">XLOOKUP(1,('Emission Factors'!$E$5:$E$488='GHG emissions calculations'!$F1465)*('Emission Factors'!$H$5:$H$488='GHG emissions calculations'!$H1465),INDEX('Emission Factors'!$E$5:$T$488,0,MATCH('GHG emissions calculations'!G$6,'Emission Factors'!$E$5:$T$5,0)),"",0)</f>
        <v/>
      </c>
      <c r="H1465" s="311" t="s">
        <v>238</v>
      </c>
      <c r="I1465" s="312" t="str">
        <f>IF(
    SUMIFS('Import data'!$L$25:$L$80,
           'Import data'!$J$25:$J$80, F1465,
           'Import data'!$G$25:$G$80, 'GHG emissions calculations'!$H1465,
           'Import data'!$I$25:$I$80,$E$1444) &lt;&gt; 0,
    SUMIFS('Import data'!$L$25:$L$80,
           'Import data'!$J$25:$J$80, F1465,
           'Import data'!$G$25:$G$80, 'GHG emissions calculations'!$H1465,
           'Import data'!$I$25:$I$80,$E$1444),
    ""
)</f>
        <v/>
      </c>
      <c r="J1465" s="311" t="str">
        <f t="array" ref="J1465">IF(
    XLOOKUP(F1465, 'Import data'!$J$26:$J$47, 'Import data'!$M$26:$M$47, "", 0) = "Please add the region-specific supplier emission factor or choose a different region available in the IAEG database.",
    "",
    XLOOKUP(F1465, 'Import data'!$J$26:$J$47, 'Import data'!$M$26:$M$47, "", 0)
)</f>
        <v/>
      </c>
      <c r="K1465" s="311" t="str">
        <f t="array" ref="K1465">IFERROR(
    XLOOKUP(F1465,
            _xlws.FILTER('Supplier Emission'!$G$15:$G$49,
                   ('Supplier Emission'!$D$15:$D$49=H1465) * ('Supplier Emission'!$F$15:$F$49=$E$1444)),
            _xlws.FILTER('Supplier Emission'!$I$15:$I$49,
                   ('Supplier Emission'!$D$15:$D$49=H1465) * ('Supplier Emission'!$F$15:$F$49=$E$1444)),
            ""),
    "")</f>
        <v/>
      </c>
      <c r="L1465" s="311" t="str">
        <f t="array" ref="L1465">IFERROR(
    XLOOKUP(F1465,
            _xlws.FILTER('Supplier Emission'!$G$15:$G$49,
                   ('Supplier Emission'!$D$15:$D$49=H1465) * ('Supplier Emission'!$F$15:$F$49=$E$1444)),
            _xlws.FILTER('Supplier Emission'!$J$15:$J$49,
                   ('Supplier Emission'!$D$15:$D$49=H1465) * ('Supplier Emission'!$F$15:$F$49=$E$1444)),
            ""),
    "")</f>
        <v/>
      </c>
      <c r="M1465" s="311" t="str">
        <f t="array" ref="M1465">IFERROR(
    XLOOKUP(F1465,
            _xlws.FILTER('Supplier Emission'!$G$15:$G$49,
                   ('Supplier Emission'!$D$15:$D$49=H1465) * ('Supplier Emission'!$F$15:$F$49=$E$1444)),
            _xlws.FILTER('Supplier Emission'!$M$15:$M$49,
                   ('Supplier Emission'!$D$15:$D$49=H1465) * ('Supplier Emission'!$F$15:$F$49=$E$1444)),
            ""),
    "")</f>
        <v/>
      </c>
      <c r="N1465" s="311" t="str">
        <f t="array" ref="N1465">IFERROR(
    XLOOKUP(F1465,
            _xlws.FILTER('Supplier Emission'!$G$15:$G$49,
                   ('Supplier Emission'!$D$15:$D$49=H1465) * ('Supplier Emission'!$F$15:$F$49=$E$1444)),
            _xlws.FILTER('Supplier Emission'!$H$15:$H$49,
                   ('Supplier Emission'!$D$15:$D$49=H1465) * ('Supplier Emission'!$F$15:$F$49=$E$1444)),
            ""),
    "")</f>
        <v/>
      </c>
      <c r="O1465" s="311" t="str">
        <f t="array" ref="O1465">XLOOKUP(1,('Emission Factors'!$E$5:$E$488='GHG emissions calculations'!$F1465)*('Emission Factors'!$H$5:$H$488='GHG emissions calculations'!$H1465),INDEX('Emission Factors'!$E$5:$T$488,0,MATCH('GHG emissions calculations'!O$6,'Emission Factors'!$E$5:$T$5,0)),"",0)</f>
        <v/>
      </c>
      <c r="P1465" s="313" t="str">
        <f t="array" ref="P1465">IFERROR(
    INDEX('Emission Factors'!$E$5:$P$488,
          MATCH(1,
                ('Emission Factors'!$E$5:$E$488 = 'GHG emissions calculations'!$F1465) *
                ('Emission Factors'!$H$5:$H$488 = 'GHG emissions calculations'!$H1465),
                0),
          MATCH('GHG emissions calculations'!P$6,'Emission Factors'!$E$5:$P$5,0)),
    "")</f>
        <v/>
      </c>
      <c r="Q1465" s="311" t="str">
        <f t="array" ref="Q1465">IFERROR(
    IF(
        INDEX('Emission Factors'!$E$5:$P$488,
              MATCH(1,
                    ('Emission Factors'!$E$5:$E$488 = 'GHG emissions calculations'!$F1465) *
                    ('Emission Factors'!$H$5:$H$488 = 'GHG emissions calculations'!$H1465),
                    0),
              MATCH('GHG emissions calculations'!Q$6, 'Emission Factors'!$E$5:$P$5, 0)) &lt;&gt; "",
        INDEX('Emission Factors'!$E$5:$P$488,
              MATCH(1,
                    ('Emission Factors'!$E$5:$E$488 = 'GHG emissions calculations'!$F1465) *
                    ('Emission Factors'!$H$5:$H$488 = 'GHG emissions calculations'!$H1465),
                    0),
              MATCH('GHG emissions calculations'!Q$6, 'Emission Factors'!$E$5:$P$5, 0)),
        ""),
    "")</f>
        <v/>
      </c>
      <c r="R1465" s="311" t="str">
        <f t="array" ref="R1465">IFERROR(
    IF(
        INDEX('Emission Factors'!$E$5:$R$488,
              MATCH(1,
                    ('Emission Factors'!$E$5:$E$488 = 'GHG emissions calculations'!$F1465) *
                    ('Emission Factors'!$H$5:$H$488 = 'GHG emissions calculations'!$H1465),
                    0),
              MATCH('GHG emissions calculations'!R$6, 'Emission Factors'!$E$5:$R$5, 0)) &lt;&gt; "",
        INDEX('Emission Factors'!$E$5:$R$488,
              MATCH(1,
                    ('Emission Factors'!$E$5:$E$488 = 'GHG emissions calculations'!$F1465) *
                    ('Emission Factors'!$H$5:$H$488 = 'GHG emissions calculations'!$H1465),
                    0),
              MATCH('GHG emissions calculations'!R$6, 'Emission Factors'!$E$5:$R$5, 0)),
        ""),
    "")</f>
        <v/>
      </c>
      <c r="S1465" s="312">
        <f t="shared" si="2"/>
        <v>0</v>
      </c>
      <c r="T1465" s="23"/>
    </row>
    <row r="1466" ht="15.75" customHeight="1" outlineLevel="1">
      <c r="A1466" s="23"/>
      <c r="B1466" s="71"/>
      <c r="C1466" s="71"/>
      <c r="D1466" s="71"/>
      <c r="E1466" s="314"/>
      <c r="F1466" s="311" t="str">
        <f>Lists!X27</f>
        <v>Electrical cable - Africa</v>
      </c>
      <c r="G1466" s="311" t="str">
        <f t="array" ref="G1466">XLOOKUP(1,('Emission Factors'!$E$5:$E$488='GHG emissions calculations'!$F1466)*('Emission Factors'!$H$5:$H$488='GHG emissions calculations'!$H1466),INDEX('Emission Factors'!$E$5:$T$488,0,MATCH('GHG emissions calculations'!G$6,'Emission Factors'!$E$5:$T$5,0)),"",0)</f>
        <v/>
      </c>
      <c r="H1466" s="311" t="s">
        <v>237</v>
      </c>
      <c r="I1466" s="312" t="str">
        <f>IF(
    SUMIFS('Import data'!$L$25:$L$80,
           'Import data'!$J$25:$J$80, F1466,
           'Import data'!$G$25:$G$80, 'GHG emissions calculations'!$H1466,
           'Import data'!$I$25:$I$80,$E$1444) &lt;&gt; 0,
    SUMIFS('Import data'!$L$25:$L$80,
           'Import data'!$J$25:$J$80, F1466,
           'Import data'!$G$25:$G$80, 'GHG emissions calculations'!$H1466,
           'Import data'!$I$25:$I$80,$E$1444),
    ""
)</f>
        <v/>
      </c>
      <c r="J1466" s="311" t="str">
        <f t="array" ref="J1466">IF(
    XLOOKUP(F1466, 'Import data'!$J$26:$J$47, 'Import data'!$M$26:$M$47, "", 0) = "Please add the region-specific supplier emission factor or choose a different region available in the IAEG database.",
    "",
    XLOOKUP(F1466, 'Import data'!$J$26:$J$47, 'Import data'!$M$26:$M$47, "", 0)
)</f>
        <v/>
      </c>
      <c r="K1466" s="311" t="str">
        <f t="array" ref="K1466">IFERROR(
    XLOOKUP(F1466,
            _xlws.FILTER('Supplier Emission'!$G$15:$G$49,
                   ('Supplier Emission'!$D$15:$D$49=H1466) * ('Supplier Emission'!$F$15:$F$49=$E$1444)),
            _xlws.FILTER('Supplier Emission'!$I$15:$I$49,
                   ('Supplier Emission'!$D$15:$D$49=H1466) * ('Supplier Emission'!$F$15:$F$49=$E$1444)),
            ""),
    "")</f>
        <v/>
      </c>
      <c r="L1466" s="311" t="str">
        <f t="array" ref="L1466">IFERROR(
    XLOOKUP(F1466,
            _xlws.FILTER('Supplier Emission'!$G$15:$G$49,
                   ('Supplier Emission'!$D$15:$D$49=H1466) * ('Supplier Emission'!$F$15:$F$49=$E$1444)),
            _xlws.FILTER('Supplier Emission'!$J$15:$J$49,
                   ('Supplier Emission'!$D$15:$D$49=H1466) * ('Supplier Emission'!$F$15:$F$49=$E$1444)),
            ""),
    "")</f>
        <v/>
      </c>
      <c r="M1466" s="311" t="str">
        <f t="array" ref="M1466">IFERROR(
    XLOOKUP(F1466,
            _xlws.FILTER('Supplier Emission'!$G$15:$G$49,
                   ('Supplier Emission'!$D$15:$D$49=H1466) * ('Supplier Emission'!$F$15:$F$49=$E$1444)),
            _xlws.FILTER('Supplier Emission'!$M$15:$M$49,
                   ('Supplier Emission'!$D$15:$D$49=H1466) * ('Supplier Emission'!$F$15:$F$49=$E$1444)),
            ""),
    "")</f>
        <v/>
      </c>
      <c r="N1466" s="311" t="str">
        <f t="array" ref="N1466">IFERROR(
    XLOOKUP(F1466,
            _xlws.FILTER('Supplier Emission'!$G$15:$G$49,
                   ('Supplier Emission'!$D$15:$D$49=H1466) * ('Supplier Emission'!$F$15:$F$49=$E$1444)),
            _xlws.FILTER('Supplier Emission'!$H$15:$H$49,
                   ('Supplier Emission'!$D$15:$D$49=H1466) * ('Supplier Emission'!$F$15:$F$49=$E$1444)),
            ""),
    "")</f>
        <v/>
      </c>
      <c r="O1466" s="311" t="str">
        <f t="array" ref="O1466">XLOOKUP(1,('Emission Factors'!$E$5:$E$488='GHG emissions calculations'!$F1466)*('Emission Factors'!$H$5:$H$488='GHG emissions calculations'!$H1466),INDEX('Emission Factors'!$E$5:$T$488,0,MATCH('GHG emissions calculations'!O$6,'Emission Factors'!$E$5:$T$5,0)),"",0)</f>
        <v/>
      </c>
      <c r="P1466" s="313" t="str">
        <f t="array" ref="P1466">IFERROR(
    INDEX('Emission Factors'!$E$5:$P$488,
          MATCH(1,
                ('Emission Factors'!$E$5:$E$488 = 'GHG emissions calculations'!$F1466) *
                ('Emission Factors'!$H$5:$H$488 = 'GHG emissions calculations'!$H1466),
                0),
          MATCH('GHG emissions calculations'!P$6,'Emission Factors'!$E$5:$P$5,0)),
    "")</f>
        <v/>
      </c>
      <c r="Q1466" s="311" t="str">
        <f t="array" ref="Q1466">IFERROR(
    IF(
        INDEX('Emission Factors'!$E$5:$P$488,
              MATCH(1,
                    ('Emission Factors'!$E$5:$E$488 = 'GHG emissions calculations'!$F1466) *
                    ('Emission Factors'!$H$5:$H$488 = 'GHG emissions calculations'!$H1466),
                    0),
              MATCH('GHG emissions calculations'!Q$6, 'Emission Factors'!$E$5:$P$5, 0)) &lt;&gt; "",
        INDEX('Emission Factors'!$E$5:$P$488,
              MATCH(1,
                    ('Emission Factors'!$E$5:$E$488 = 'GHG emissions calculations'!$F1466) *
                    ('Emission Factors'!$H$5:$H$488 = 'GHG emissions calculations'!$H1466),
                    0),
              MATCH('GHG emissions calculations'!Q$6, 'Emission Factors'!$E$5:$P$5, 0)),
        ""),
    "")</f>
        <v/>
      </c>
      <c r="R1466" s="311" t="str">
        <f t="array" ref="R1466">IFERROR(
    IF(
        INDEX('Emission Factors'!$E$5:$R$488,
              MATCH(1,
                    ('Emission Factors'!$E$5:$E$488 = 'GHG emissions calculations'!$F1466) *
                    ('Emission Factors'!$H$5:$H$488 = 'GHG emissions calculations'!$H1466),
                    0),
              MATCH('GHG emissions calculations'!R$6, 'Emission Factors'!$E$5:$R$5, 0)) &lt;&gt; "",
        INDEX('Emission Factors'!$E$5:$R$488,
              MATCH(1,
                    ('Emission Factors'!$E$5:$E$488 = 'GHG emissions calculations'!$F1466) *
                    ('Emission Factors'!$H$5:$H$488 = 'GHG emissions calculations'!$H1466),
                    0),
              MATCH('GHG emissions calculations'!R$6, 'Emission Factors'!$E$5:$R$5, 0)),
        ""),
    "")</f>
        <v/>
      </c>
      <c r="S1466" s="312">
        <f t="shared" si="2"/>
        <v>0</v>
      </c>
      <c r="T1466" s="23"/>
    </row>
    <row r="1467" ht="15.75" customHeight="1" outlineLevel="1">
      <c r="A1467" s="23"/>
      <c r="B1467" s="71"/>
      <c r="C1467" s="71"/>
      <c r="D1467" s="71"/>
      <c r="E1467" s="314"/>
      <c r="F1467" s="311" t="str">
        <f>Lists!X25</f>
        <v>Electrical cable - America</v>
      </c>
      <c r="G1467" s="311" t="str">
        <f t="array" ref="G1467">XLOOKUP(1,('Emission Factors'!$E$5:$E$488='GHG emissions calculations'!$F1467)*('Emission Factors'!$H$5:$H$488='GHG emissions calculations'!$H1467),INDEX('Emission Factors'!$E$5:$T$488,0,MATCH('GHG emissions calculations'!G$6,'Emission Factors'!$E$5:$T$5,0)),"",0)</f>
        <v/>
      </c>
      <c r="H1467" s="311" t="s">
        <v>237</v>
      </c>
      <c r="I1467" s="312" t="str">
        <f>IF(
    SUMIFS('Import data'!$L$25:$L$80,
           'Import data'!$J$25:$J$80, F1467,
           'Import data'!$G$25:$G$80, 'GHG emissions calculations'!$H1467,
           'Import data'!$I$25:$I$80,$E$1444) &lt;&gt; 0,
    SUMIFS('Import data'!$L$25:$L$80,
           'Import data'!$J$25:$J$80, F1467,
           'Import data'!$G$25:$G$80, 'GHG emissions calculations'!$H1467,
           'Import data'!$I$25:$I$80,$E$1444),
    ""
)</f>
        <v/>
      </c>
      <c r="J1467" s="311" t="str">
        <f t="array" ref="J1467">IF(
    XLOOKUP(F1467, 'Import data'!$J$26:$J$47, 'Import data'!$M$26:$M$47, "", 0) = "Please add the region-specific supplier emission factor or choose a different region available in the IAEG database.",
    "",
    XLOOKUP(F1467, 'Import data'!$J$26:$J$47, 'Import data'!$M$26:$M$47, "", 0)
)</f>
        <v/>
      </c>
      <c r="K1467" s="311" t="str">
        <f t="array" ref="K1467">IFERROR(
    XLOOKUP(F1467,
            _xlws.FILTER('Supplier Emission'!$G$15:$G$49,
                   ('Supplier Emission'!$D$15:$D$49=H1467) * ('Supplier Emission'!$F$15:$F$49=$E$1444)),
            _xlws.FILTER('Supplier Emission'!$I$15:$I$49,
                   ('Supplier Emission'!$D$15:$D$49=H1467) * ('Supplier Emission'!$F$15:$F$49=$E$1444)),
            ""),
    "")</f>
        <v/>
      </c>
      <c r="L1467" s="311" t="str">
        <f t="array" ref="L1467">IFERROR(
    XLOOKUP(F1467,
            _xlws.FILTER('Supplier Emission'!$G$15:$G$49,
                   ('Supplier Emission'!$D$15:$D$49=H1467) * ('Supplier Emission'!$F$15:$F$49=$E$1444)),
            _xlws.FILTER('Supplier Emission'!$J$15:$J$49,
                   ('Supplier Emission'!$D$15:$D$49=H1467) * ('Supplier Emission'!$F$15:$F$49=$E$1444)),
            ""),
    "")</f>
        <v/>
      </c>
      <c r="M1467" s="311" t="str">
        <f t="array" ref="M1467">IFERROR(
    XLOOKUP(F1467,
            _xlws.FILTER('Supplier Emission'!$G$15:$G$49,
                   ('Supplier Emission'!$D$15:$D$49=H1467) * ('Supplier Emission'!$F$15:$F$49=$E$1444)),
            _xlws.FILTER('Supplier Emission'!$M$15:$M$49,
                   ('Supplier Emission'!$D$15:$D$49=H1467) * ('Supplier Emission'!$F$15:$F$49=$E$1444)),
            ""),
    "")</f>
        <v/>
      </c>
      <c r="N1467" s="311" t="str">
        <f t="array" ref="N1467">IFERROR(
    XLOOKUP(F1467,
            _xlws.FILTER('Supplier Emission'!$G$15:$G$49,
                   ('Supplier Emission'!$D$15:$D$49=H1467) * ('Supplier Emission'!$F$15:$F$49=$E$1444)),
            _xlws.FILTER('Supplier Emission'!$H$15:$H$49,
                   ('Supplier Emission'!$D$15:$D$49=H1467) * ('Supplier Emission'!$F$15:$F$49=$E$1444)),
            ""),
    "")</f>
        <v/>
      </c>
      <c r="O1467" s="311" t="str">
        <f t="array" ref="O1467">XLOOKUP(1,('Emission Factors'!$E$5:$E$488='GHG emissions calculations'!$F1467)*('Emission Factors'!$H$5:$H$488='GHG emissions calculations'!$H1467),INDEX('Emission Factors'!$E$5:$T$488,0,MATCH('GHG emissions calculations'!O$6,'Emission Factors'!$E$5:$T$5,0)),"",0)</f>
        <v/>
      </c>
      <c r="P1467" s="313" t="str">
        <f t="array" ref="P1467">IFERROR(
    INDEX('Emission Factors'!$E$5:$P$488,
          MATCH(1,
                ('Emission Factors'!$E$5:$E$488 = 'GHG emissions calculations'!$F1467) *
                ('Emission Factors'!$H$5:$H$488 = 'GHG emissions calculations'!$H1467),
                0),
          MATCH('GHG emissions calculations'!P$6,'Emission Factors'!$E$5:$P$5,0)),
    "")</f>
        <v/>
      </c>
      <c r="Q1467" s="311" t="str">
        <f t="array" ref="Q1467">IFERROR(
    IF(
        INDEX('Emission Factors'!$E$5:$P$488,
              MATCH(1,
                    ('Emission Factors'!$E$5:$E$488 = 'GHG emissions calculations'!$F1467) *
                    ('Emission Factors'!$H$5:$H$488 = 'GHG emissions calculations'!$H1467),
                    0),
              MATCH('GHG emissions calculations'!Q$6, 'Emission Factors'!$E$5:$P$5, 0)) &lt;&gt; "",
        INDEX('Emission Factors'!$E$5:$P$488,
              MATCH(1,
                    ('Emission Factors'!$E$5:$E$488 = 'GHG emissions calculations'!$F1467) *
                    ('Emission Factors'!$H$5:$H$488 = 'GHG emissions calculations'!$H1467),
                    0),
              MATCH('GHG emissions calculations'!Q$6, 'Emission Factors'!$E$5:$P$5, 0)),
        ""),
    "")</f>
        <v/>
      </c>
      <c r="R1467" s="311" t="str">
        <f t="array" ref="R1467">IFERROR(
    IF(
        INDEX('Emission Factors'!$E$5:$R$488,
              MATCH(1,
                    ('Emission Factors'!$E$5:$E$488 = 'GHG emissions calculations'!$F1467) *
                    ('Emission Factors'!$H$5:$H$488 = 'GHG emissions calculations'!$H1467),
                    0),
              MATCH('GHG emissions calculations'!R$6, 'Emission Factors'!$E$5:$R$5, 0)) &lt;&gt; "",
        INDEX('Emission Factors'!$E$5:$R$488,
              MATCH(1,
                    ('Emission Factors'!$E$5:$E$488 = 'GHG emissions calculations'!$F1467) *
                    ('Emission Factors'!$H$5:$H$488 = 'GHG emissions calculations'!$H1467),
                    0),
              MATCH('GHG emissions calculations'!R$6, 'Emission Factors'!$E$5:$R$5, 0)),
        ""),
    "")</f>
        <v/>
      </c>
      <c r="S1467" s="312">
        <f t="shared" si="2"/>
        <v>0</v>
      </c>
      <c r="T1467" s="23"/>
    </row>
    <row r="1468" ht="15.75" customHeight="1" outlineLevel="1">
      <c r="A1468" s="23"/>
      <c r="B1468" s="71"/>
      <c r="C1468" s="71"/>
      <c r="D1468" s="71"/>
      <c r="E1468" s="314"/>
      <c r="F1468" s="311" t="str">
        <f>Lists!X28</f>
        <v>Electrical cable - Asia</v>
      </c>
      <c r="G1468" s="311" t="str">
        <f t="array" ref="G1468">XLOOKUP(1,('Emission Factors'!$E$5:$E$488='GHG emissions calculations'!$F1468)*('Emission Factors'!$H$5:$H$488='GHG emissions calculations'!$H1468),INDEX('Emission Factors'!$E$5:$T$488,0,MATCH('GHG emissions calculations'!G$6,'Emission Factors'!$E$5:$T$5,0)),"",0)</f>
        <v/>
      </c>
      <c r="H1468" s="311" t="s">
        <v>237</v>
      </c>
      <c r="I1468" s="312" t="str">
        <f>IF(
    SUMIFS('Import data'!$L$25:$L$80,
           'Import data'!$J$25:$J$80, F1468,
           'Import data'!$G$25:$G$80, 'GHG emissions calculations'!$H1468,
           'Import data'!$I$25:$I$80,$E$1444) &lt;&gt; 0,
    SUMIFS('Import data'!$L$25:$L$80,
           'Import data'!$J$25:$J$80, F1468,
           'Import data'!$G$25:$G$80, 'GHG emissions calculations'!$H1468,
           'Import data'!$I$25:$I$80,$E$1444),
    ""
)</f>
        <v/>
      </c>
      <c r="J1468" s="311" t="str">
        <f t="array" ref="J1468">IF(
    XLOOKUP(F1468, 'Import data'!$J$26:$J$47, 'Import data'!$M$26:$M$47, "", 0) = "Please add the region-specific supplier emission factor or choose a different region available in the IAEG database.",
    "",
    XLOOKUP(F1468, 'Import data'!$J$26:$J$47, 'Import data'!$M$26:$M$47, "", 0)
)</f>
        <v/>
      </c>
      <c r="K1468" s="311" t="str">
        <f t="array" ref="K1468">IFERROR(
    XLOOKUP(F1468,
            _xlws.FILTER('Supplier Emission'!$G$15:$G$49,
                   ('Supplier Emission'!$D$15:$D$49=H1468) * ('Supplier Emission'!$F$15:$F$49=$E$1444)),
            _xlws.FILTER('Supplier Emission'!$I$15:$I$49,
                   ('Supplier Emission'!$D$15:$D$49=H1468) * ('Supplier Emission'!$F$15:$F$49=$E$1444)),
            ""),
    "")</f>
        <v/>
      </c>
      <c r="L1468" s="311" t="str">
        <f t="array" ref="L1468">IFERROR(
    XLOOKUP(F1468,
            _xlws.FILTER('Supplier Emission'!$G$15:$G$49,
                   ('Supplier Emission'!$D$15:$D$49=H1468) * ('Supplier Emission'!$F$15:$F$49=$E$1444)),
            _xlws.FILTER('Supplier Emission'!$J$15:$J$49,
                   ('Supplier Emission'!$D$15:$D$49=H1468) * ('Supplier Emission'!$F$15:$F$49=$E$1444)),
            ""),
    "")</f>
        <v/>
      </c>
      <c r="M1468" s="311" t="str">
        <f t="array" ref="M1468">IFERROR(
    XLOOKUP(F1468,
            _xlws.FILTER('Supplier Emission'!$G$15:$G$49,
                   ('Supplier Emission'!$D$15:$D$49=H1468) * ('Supplier Emission'!$F$15:$F$49=$E$1444)),
            _xlws.FILTER('Supplier Emission'!$M$15:$M$49,
                   ('Supplier Emission'!$D$15:$D$49=H1468) * ('Supplier Emission'!$F$15:$F$49=$E$1444)),
            ""),
    "")</f>
        <v/>
      </c>
      <c r="N1468" s="311" t="str">
        <f t="array" ref="N1468">IFERROR(
    XLOOKUP(F1468,
            _xlws.FILTER('Supplier Emission'!$G$15:$G$49,
                   ('Supplier Emission'!$D$15:$D$49=H1468) * ('Supplier Emission'!$F$15:$F$49=$E$1444)),
            _xlws.FILTER('Supplier Emission'!$H$15:$H$49,
                   ('Supplier Emission'!$D$15:$D$49=H1468) * ('Supplier Emission'!$F$15:$F$49=$E$1444)),
            ""),
    "")</f>
        <v/>
      </c>
      <c r="O1468" s="311" t="str">
        <f t="array" ref="O1468">XLOOKUP(1,('Emission Factors'!$E$5:$E$488='GHG emissions calculations'!$F1468)*('Emission Factors'!$H$5:$H$488='GHG emissions calculations'!$H1468),INDEX('Emission Factors'!$E$5:$T$488,0,MATCH('GHG emissions calculations'!O$6,'Emission Factors'!$E$5:$T$5,0)),"",0)</f>
        <v/>
      </c>
      <c r="P1468" s="313" t="str">
        <f t="array" ref="P1468">IFERROR(
    INDEX('Emission Factors'!$E$5:$P$488,
          MATCH(1,
                ('Emission Factors'!$E$5:$E$488 = 'GHG emissions calculations'!$F1468) *
                ('Emission Factors'!$H$5:$H$488 = 'GHG emissions calculations'!$H1468),
                0),
          MATCH('GHG emissions calculations'!P$6,'Emission Factors'!$E$5:$P$5,0)),
    "")</f>
        <v/>
      </c>
      <c r="Q1468" s="311" t="str">
        <f t="array" ref="Q1468">IFERROR(
    IF(
        INDEX('Emission Factors'!$E$5:$P$488,
              MATCH(1,
                    ('Emission Factors'!$E$5:$E$488 = 'GHG emissions calculations'!$F1468) *
                    ('Emission Factors'!$H$5:$H$488 = 'GHG emissions calculations'!$H1468),
                    0),
              MATCH('GHG emissions calculations'!Q$6, 'Emission Factors'!$E$5:$P$5, 0)) &lt;&gt; "",
        INDEX('Emission Factors'!$E$5:$P$488,
              MATCH(1,
                    ('Emission Factors'!$E$5:$E$488 = 'GHG emissions calculations'!$F1468) *
                    ('Emission Factors'!$H$5:$H$488 = 'GHG emissions calculations'!$H1468),
                    0),
              MATCH('GHG emissions calculations'!Q$6, 'Emission Factors'!$E$5:$P$5, 0)),
        ""),
    "")</f>
        <v/>
      </c>
      <c r="R1468" s="311" t="str">
        <f t="array" ref="R1468">IFERROR(
    IF(
        INDEX('Emission Factors'!$E$5:$R$488,
              MATCH(1,
                    ('Emission Factors'!$E$5:$E$488 = 'GHG emissions calculations'!$F1468) *
                    ('Emission Factors'!$H$5:$H$488 = 'GHG emissions calculations'!$H1468),
                    0),
              MATCH('GHG emissions calculations'!R$6, 'Emission Factors'!$E$5:$R$5, 0)) &lt;&gt; "",
        INDEX('Emission Factors'!$E$5:$R$488,
              MATCH(1,
                    ('Emission Factors'!$E$5:$E$488 = 'GHG emissions calculations'!$F1468) *
                    ('Emission Factors'!$H$5:$H$488 = 'GHG emissions calculations'!$H1468),
                    0),
              MATCH('GHG emissions calculations'!R$6, 'Emission Factors'!$E$5:$R$5, 0)),
        ""),
    "")</f>
        <v/>
      </c>
      <c r="S1468" s="312">
        <f t="shared" si="2"/>
        <v>0</v>
      </c>
      <c r="T1468" s="23"/>
    </row>
    <row r="1469" ht="15.75" customHeight="1" outlineLevel="1">
      <c r="A1469" s="23"/>
      <c r="B1469" s="71"/>
      <c r="C1469" s="71"/>
      <c r="D1469" s="71"/>
      <c r="E1469" s="314"/>
      <c r="F1469" s="311" t="str">
        <f>Lists!X26</f>
        <v>Electrical cable - Europe</v>
      </c>
      <c r="G1469" s="311" t="str">
        <f t="array" ref="G1469">XLOOKUP(1,('Emission Factors'!$E$5:$E$488='GHG emissions calculations'!$F1469)*('Emission Factors'!$H$5:$H$488='GHG emissions calculations'!$H1469),INDEX('Emission Factors'!$E$5:$T$488,0,MATCH('GHG emissions calculations'!G$6,'Emission Factors'!$E$5:$T$5,0)),"",0)</f>
        <v/>
      </c>
      <c r="H1469" s="311" t="s">
        <v>237</v>
      </c>
      <c r="I1469" s="312" t="str">
        <f>IF(
    SUMIFS('Import data'!$L$25:$L$80,
           'Import data'!$J$25:$J$80, F1469,
           'Import data'!$G$25:$G$80, 'GHG emissions calculations'!$H1469,
           'Import data'!$I$25:$I$80,$E$1444) &lt;&gt; 0,
    SUMIFS('Import data'!$L$25:$L$80,
           'Import data'!$J$25:$J$80, F1469,
           'Import data'!$G$25:$G$80, 'GHG emissions calculations'!$H1469,
           'Import data'!$I$25:$I$80,$E$1444),
    ""
)</f>
        <v/>
      </c>
      <c r="J1469" s="311" t="str">
        <f t="array" ref="J1469">IF(
    XLOOKUP(F1469, 'Import data'!$J$26:$J$47, 'Import data'!$M$26:$M$47, "", 0) = "Please add the region-specific supplier emission factor or choose a different region available in the IAEG database.",
    "",
    XLOOKUP(F1469, 'Import data'!$J$26:$J$47, 'Import data'!$M$26:$M$47, "", 0)
)</f>
        <v/>
      </c>
      <c r="K1469" s="311" t="str">
        <f t="array" ref="K1469">IFERROR(
    XLOOKUP(F1469,
            _xlws.FILTER('Supplier Emission'!$G$15:$G$49,
                   ('Supplier Emission'!$D$15:$D$49=H1469) * ('Supplier Emission'!$F$15:$F$49=$E$1444)),
            _xlws.FILTER('Supplier Emission'!$I$15:$I$49,
                   ('Supplier Emission'!$D$15:$D$49=H1469) * ('Supplier Emission'!$F$15:$F$49=$E$1444)),
            ""),
    "")</f>
        <v/>
      </c>
      <c r="L1469" s="311" t="str">
        <f t="array" ref="L1469">IFERROR(
    XLOOKUP(F1469,
            _xlws.FILTER('Supplier Emission'!$G$15:$G$49,
                   ('Supplier Emission'!$D$15:$D$49=H1469) * ('Supplier Emission'!$F$15:$F$49=$E$1444)),
            _xlws.FILTER('Supplier Emission'!$J$15:$J$49,
                   ('Supplier Emission'!$D$15:$D$49=H1469) * ('Supplier Emission'!$F$15:$F$49=$E$1444)),
            ""),
    "")</f>
        <v/>
      </c>
      <c r="M1469" s="311" t="str">
        <f t="array" ref="M1469">IFERROR(
    XLOOKUP(F1469,
            _xlws.FILTER('Supplier Emission'!$G$15:$G$49,
                   ('Supplier Emission'!$D$15:$D$49=H1469) * ('Supplier Emission'!$F$15:$F$49=$E$1444)),
            _xlws.FILTER('Supplier Emission'!$M$15:$M$49,
                   ('Supplier Emission'!$D$15:$D$49=H1469) * ('Supplier Emission'!$F$15:$F$49=$E$1444)),
            ""),
    "")</f>
        <v/>
      </c>
      <c r="N1469" s="311" t="str">
        <f t="array" ref="N1469">IFERROR(
    XLOOKUP(F1469,
            _xlws.FILTER('Supplier Emission'!$G$15:$G$49,
                   ('Supplier Emission'!$D$15:$D$49=H1469) * ('Supplier Emission'!$F$15:$F$49=$E$1444)),
            _xlws.FILTER('Supplier Emission'!$H$15:$H$49,
                   ('Supplier Emission'!$D$15:$D$49=H1469) * ('Supplier Emission'!$F$15:$F$49=$E$1444)),
            ""),
    "")</f>
        <v/>
      </c>
      <c r="O1469" s="313" t="str">
        <f t="array" ref="O1469">XLOOKUP(1,('Emission Factors'!$E$5:$E$488='GHG emissions calculations'!$F1469)*('Emission Factors'!$H$5:$H$488='GHG emissions calculations'!$H1469),INDEX('Emission Factors'!$E$5:$T$488,0,MATCH('GHG emissions calculations'!O$6,'Emission Factors'!$E$5:$T$5,0)),"",0)</f>
        <v>Cable Cat 7</v>
      </c>
      <c r="P1469" s="313">
        <f t="array" ref="P1469">IFERROR(
    INDEX('Emission Factors'!$E$5:$P$488,
          MATCH(1,
                ('Emission Factors'!$E$5:$E$488 = 'GHG emissions calculations'!$F1469) *
                ('Emission Factors'!$H$5:$H$488 = 'GHG emissions calculations'!$H1469),
                0),
          MATCH('GHG emissions calculations'!P$6,'Emission Factors'!$E$5:$P$5,0)),
    "")</f>
        <v>0.2997</v>
      </c>
      <c r="Q1469" s="311" t="str">
        <f t="array" ref="Q1469">IFERROR(
    IF(
        INDEX('Emission Factors'!$E$5:$P$488,
              MATCH(1,
                    ('Emission Factors'!$E$5:$E$488 = 'GHG emissions calculations'!$F1469) *
                    ('Emission Factors'!$H$5:$H$488 = 'GHG emissions calculations'!$H1469),
                    0),
              MATCH('GHG emissions calculations'!Q$6, 'Emission Factors'!$E$5:$P$5, 0)) &lt;&gt; "",
        INDEX('Emission Factors'!$E$5:$P$488,
              MATCH(1,
                    ('Emission Factors'!$E$5:$E$488 = 'GHG emissions calculations'!$F1469) *
                    ('Emission Factors'!$H$5:$H$488 = 'GHG emissions calculations'!$H1469),
                    0),
              MATCH('GHG emissions calculations'!Q$6, 'Emission Factors'!$E$5:$P$5, 0)),
        ""),
    "")</f>
        <v>kgCO2e/m</v>
      </c>
      <c r="R1469" s="311" t="str">
        <f t="array" ref="R1469">IFERROR(
    IF(
        INDEX('Emission Factors'!$E$5:$R$488,
              MATCH(1,
                    ('Emission Factors'!$E$5:$E$488 = 'GHG emissions calculations'!$F1469) *
                    ('Emission Factors'!$H$5:$H$488 = 'GHG emissions calculations'!$H1469),
                    0),
              MATCH('GHG emissions calculations'!R$6, 'Emission Factors'!$E$5:$R$5, 0)) &lt;&gt; "",
        INDEX('Emission Factors'!$E$5:$R$488,
              MATCH(1,
                    ('Emission Factors'!$E$5:$E$488 = 'GHG emissions calculations'!$F1469) *
                    ('Emission Factors'!$H$5:$H$488 = 'GHG emissions calculations'!$H1469),
                    0),
              MATCH('GHG emissions calculations'!R$6, 'Emission Factors'!$E$5:$R$5, 0)),
        ""),
    "")</f>
        <v>Europe</v>
      </c>
      <c r="S1469" s="312">
        <f t="shared" si="2"/>
        <v>0</v>
      </c>
      <c r="T1469" s="23"/>
    </row>
    <row r="1470" ht="15.75" customHeight="1" outlineLevel="1">
      <c r="A1470" s="23"/>
      <c r="B1470" s="71"/>
      <c r="C1470" s="71"/>
      <c r="D1470" s="71"/>
      <c r="E1470" s="314"/>
      <c r="F1470" s="311" t="str">
        <f>Lists!X31</f>
        <v>Electrical cable - Global or unspecified region</v>
      </c>
      <c r="G1470" s="311" t="str">
        <f t="array" ref="G1470">XLOOKUP(1,('Emission Factors'!$E$5:$E$488='GHG emissions calculations'!$F1470)*('Emission Factors'!$H$5:$H$488='GHG emissions calculations'!$H1470),INDEX('Emission Factors'!$E$5:$T$488,0,MATCH('GHG emissions calculations'!G$6,'Emission Factors'!$E$5:$T$5,0)),"",0)</f>
        <v/>
      </c>
      <c r="H1470" s="311" t="s">
        <v>237</v>
      </c>
      <c r="I1470" s="312" t="str">
        <f>IF(
    SUMIFS('Import data'!$L$25:$L$80,
           'Import data'!$J$25:$J$80, F1470,
           'Import data'!$G$25:$G$80, 'GHG emissions calculations'!$H1470,
           'Import data'!$I$25:$I$80,$E$1444) &lt;&gt; 0,
    SUMIFS('Import data'!$L$25:$L$80,
           'Import data'!$J$25:$J$80, F1470,
           'Import data'!$G$25:$G$80, 'GHG emissions calculations'!$H1470,
           'Import data'!$I$25:$I$80,$E$1444),
    ""
)</f>
        <v/>
      </c>
      <c r="J1470" s="311" t="str">
        <f t="array" ref="J1470">IF(
    XLOOKUP(F1470, 'Import data'!$J$26:$J$47, 'Import data'!$M$26:$M$47, "", 0) = "Please add the region-specific supplier emission factor or choose a different region available in the IAEG database.",
    "",
    XLOOKUP(F1470, 'Import data'!$J$26:$J$47, 'Import data'!$M$26:$M$47, "", 0)
)</f>
        <v/>
      </c>
      <c r="K1470" s="311" t="str">
        <f t="array" ref="K1470">IFERROR(
    XLOOKUP(F1470,
            _xlws.FILTER('Supplier Emission'!$G$15:$G$49,
                   ('Supplier Emission'!$D$15:$D$49=H1470) * ('Supplier Emission'!$F$15:$F$49=$E$1444)),
            _xlws.FILTER('Supplier Emission'!$I$15:$I$49,
                   ('Supplier Emission'!$D$15:$D$49=H1470) * ('Supplier Emission'!$F$15:$F$49=$E$1444)),
            ""),
    "")</f>
        <v/>
      </c>
      <c r="L1470" s="311" t="str">
        <f t="array" ref="L1470">IFERROR(
    XLOOKUP(F1470,
            _xlws.FILTER('Supplier Emission'!$G$15:$G$49,
                   ('Supplier Emission'!$D$15:$D$49=H1470) * ('Supplier Emission'!$F$15:$F$49=$E$1444)),
            _xlws.FILTER('Supplier Emission'!$J$15:$J$49,
                   ('Supplier Emission'!$D$15:$D$49=H1470) * ('Supplier Emission'!$F$15:$F$49=$E$1444)),
            ""),
    "")</f>
        <v/>
      </c>
      <c r="M1470" s="311" t="str">
        <f t="array" ref="M1470">IFERROR(
    XLOOKUP(F1470,
            _xlws.FILTER('Supplier Emission'!$G$15:$G$49,
                   ('Supplier Emission'!$D$15:$D$49=H1470) * ('Supplier Emission'!$F$15:$F$49=$E$1444)),
            _xlws.FILTER('Supplier Emission'!$M$15:$M$49,
                   ('Supplier Emission'!$D$15:$D$49=H1470) * ('Supplier Emission'!$F$15:$F$49=$E$1444)),
            ""),
    "")</f>
        <v/>
      </c>
      <c r="N1470" s="311" t="str">
        <f t="array" ref="N1470">IFERROR(
    XLOOKUP(F1470,
            _xlws.FILTER('Supplier Emission'!$G$15:$G$49,
                   ('Supplier Emission'!$D$15:$D$49=H1470) * ('Supplier Emission'!$F$15:$F$49=$E$1444)),
            _xlws.FILTER('Supplier Emission'!$H$15:$H$49,
                   ('Supplier Emission'!$D$15:$D$49=H1470) * ('Supplier Emission'!$F$15:$F$49=$E$1444)),
            ""),
    "")</f>
        <v/>
      </c>
      <c r="O1470" s="311" t="str">
        <f t="array" ref="O1470">XLOOKUP(1,('Emission Factors'!$E$5:$E$488='GHG emissions calculations'!$F1470)*('Emission Factors'!$H$5:$H$488='GHG emissions calculations'!$H1470),INDEX('Emission Factors'!$E$5:$T$488,0,MATCH('GHG emissions calculations'!O$6,'Emission Factors'!$E$5:$T$5,0)),"",0)</f>
        <v/>
      </c>
      <c r="P1470" s="313" t="str">
        <f t="array" ref="P1470">IFERROR(
    INDEX('Emission Factors'!$E$5:$P$488,
          MATCH(1,
                ('Emission Factors'!$E$5:$E$488 = 'GHG emissions calculations'!$F1470) *
                ('Emission Factors'!$H$5:$H$488 = 'GHG emissions calculations'!$H1470),
                0),
          MATCH('GHG emissions calculations'!P$6,'Emission Factors'!$E$5:$P$5,0)),
    "")</f>
        <v/>
      </c>
      <c r="Q1470" s="311" t="str">
        <f t="array" ref="Q1470">IFERROR(
    IF(
        INDEX('Emission Factors'!$E$5:$P$488,
              MATCH(1,
                    ('Emission Factors'!$E$5:$E$488 = 'GHG emissions calculations'!$F1470) *
                    ('Emission Factors'!$H$5:$H$488 = 'GHG emissions calculations'!$H1470),
                    0),
              MATCH('GHG emissions calculations'!Q$6, 'Emission Factors'!$E$5:$P$5, 0)) &lt;&gt; "",
        INDEX('Emission Factors'!$E$5:$P$488,
              MATCH(1,
                    ('Emission Factors'!$E$5:$E$488 = 'GHG emissions calculations'!$F1470) *
                    ('Emission Factors'!$H$5:$H$488 = 'GHG emissions calculations'!$H1470),
                    0),
              MATCH('GHG emissions calculations'!Q$6, 'Emission Factors'!$E$5:$P$5, 0)),
        ""),
    "")</f>
        <v/>
      </c>
      <c r="R1470" s="311" t="str">
        <f t="array" ref="R1470">IFERROR(
    IF(
        INDEX('Emission Factors'!$E$5:$R$488,
              MATCH(1,
                    ('Emission Factors'!$E$5:$E$488 = 'GHG emissions calculations'!$F1470) *
                    ('Emission Factors'!$H$5:$H$488 = 'GHG emissions calculations'!$H1470),
                    0),
              MATCH('GHG emissions calculations'!R$6, 'Emission Factors'!$E$5:$R$5, 0)) &lt;&gt; "",
        INDEX('Emission Factors'!$E$5:$R$488,
              MATCH(1,
                    ('Emission Factors'!$E$5:$E$488 = 'GHG emissions calculations'!$F1470) *
                    ('Emission Factors'!$H$5:$H$488 = 'GHG emissions calculations'!$H1470),
                    0),
              MATCH('GHG emissions calculations'!R$6, 'Emission Factors'!$E$5:$R$5, 0)),
        ""),
    "")</f>
        <v/>
      </c>
      <c r="S1470" s="312">
        <f t="shared" si="2"/>
        <v>0</v>
      </c>
      <c r="T1470" s="23"/>
    </row>
    <row r="1471" ht="15.75" customHeight="1" outlineLevel="1">
      <c r="A1471" s="23"/>
      <c r="B1471" s="71"/>
      <c r="C1471" s="71"/>
      <c r="D1471" s="71"/>
      <c r="E1471" s="314"/>
      <c r="F1471" s="311" t="str">
        <f>Lists!X30</f>
        <v>Electrical cable - Middle East</v>
      </c>
      <c r="G1471" s="311" t="str">
        <f t="array" ref="G1471">XLOOKUP(1,('Emission Factors'!$E$5:$E$488='GHG emissions calculations'!$F1471)*('Emission Factors'!$H$5:$H$488='GHG emissions calculations'!$H1471),INDEX('Emission Factors'!$E$5:$T$488,0,MATCH('GHG emissions calculations'!G$6,'Emission Factors'!$E$5:$T$5,0)),"",0)</f>
        <v/>
      </c>
      <c r="H1471" s="311" t="s">
        <v>237</v>
      </c>
      <c r="I1471" s="312" t="str">
        <f>IF(
    SUMIFS('Import data'!$L$25:$L$80,
           'Import data'!$J$25:$J$80, F1471,
           'Import data'!$G$25:$G$80, 'GHG emissions calculations'!$H1471,
           'Import data'!$I$25:$I$80,$E$1444) &lt;&gt; 0,
    SUMIFS('Import data'!$L$25:$L$80,
           'Import data'!$J$25:$J$80, F1471,
           'Import data'!$G$25:$G$80, 'GHG emissions calculations'!$H1471,
           'Import data'!$I$25:$I$80,$E$1444),
    ""
)</f>
        <v/>
      </c>
      <c r="J1471" s="311" t="str">
        <f t="array" ref="J1471">IF(
    XLOOKUP(F1471, 'Import data'!$J$26:$J$47, 'Import data'!$M$26:$M$47, "", 0) = "Please add the region-specific supplier emission factor or choose a different region available in the IAEG database.",
    "",
    XLOOKUP(F1471, 'Import data'!$J$26:$J$47, 'Import data'!$M$26:$M$47, "", 0)
)</f>
        <v/>
      </c>
      <c r="K1471" s="311" t="str">
        <f t="array" ref="K1471">IFERROR(
    XLOOKUP(F1471,
            _xlws.FILTER('Supplier Emission'!$G$15:$G$49,
                   ('Supplier Emission'!$D$15:$D$49=H1471) * ('Supplier Emission'!$F$15:$F$49=$E$1444)),
            _xlws.FILTER('Supplier Emission'!$I$15:$I$49,
                   ('Supplier Emission'!$D$15:$D$49=H1471) * ('Supplier Emission'!$F$15:$F$49=$E$1444)),
            ""),
    "")</f>
        <v/>
      </c>
      <c r="L1471" s="311" t="str">
        <f t="array" ref="L1471">IFERROR(
    XLOOKUP(F1471,
            _xlws.FILTER('Supplier Emission'!$G$15:$G$49,
                   ('Supplier Emission'!$D$15:$D$49=H1471) * ('Supplier Emission'!$F$15:$F$49=$E$1444)),
            _xlws.FILTER('Supplier Emission'!$J$15:$J$49,
                   ('Supplier Emission'!$D$15:$D$49=H1471) * ('Supplier Emission'!$F$15:$F$49=$E$1444)),
            ""),
    "")</f>
        <v/>
      </c>
      <c r="M1471" s="311" t="str">
        <f t="array" ref="M1471">IFERROR(
    XLOOKUP(F1471,
            _xlws.FILTER('Supplier Emission'!$G$15:$G$49,
                   ('Supplier Emission'!$D$15:$D$49=H1471) * ('Supplier Emission'!$F$15:$F$49=$E$1444)),
            _xlws.FILTER('Supplier Emission'!$M$15:$M$49,
                   ('Supplier Emission'!$D$15:$D$49=H1471) * ('Supplier Emission'!$F$15:$F$49=$E$1444)),
            ""),
    "")</f>
        <v/>
      </c>
      <c r="N1471" s="311" t="str">
        <f t="array" ref="N1471">IFERROR(
    XLOOKUP(F1471,
            _xlws.FILTER('Supplier Emission'!$G$15:$G$49,
                   ('Supplier Emission'!$D$15:$D$49=H1471) * ('Supplier Emission'!$F$15:$F$49=$E$1444)),
            _xlws.FILTER('Supplier Emission'!$H$15:$H$49,
                   ('Supplier Emission'!$D$15:$D$49=H1471) * ('Supplier Emission'!$F$15:$F$49=$E$1444)),
            ""),
    "")</f>
        <v/>
      </c>
      <c r="O1471" s="311" t="str">
        <f t="array" ref="O1471">XLOOKUP(1,('Emission Factors'!$E$5:$E$488='GHG emissions calculations'!$F1471)*('Emission Factors'!$H$5:$H$488='GHG emissions calculations'!$H1471),INDEX('Emission Factors'!$E$5:$T$488,0,MATCH('GHG emissions calculations'!O$6,'Emission Factors'!$E$5:$T$5,0)),"",0)</f>
        <v/>
      </c>
      <c r="P1471" s="313" t="str">
        <f t="array" ref="P1471">IFERROR(
    INDEX('Emission Factors'!$E$5:$P$488,
          MATCH(1,
                ('Emission Factors'!$E$5:$E$488 = 'GHG emissions calculations'!$F1471) *
                ('Emission Factors'!$H$5:$H$488 = 'GHG emissions calculations'!$H1471),
                0),
          MATCH('GHG emissions calculations'!P$6,'Emission Factors'!$E$5:$P$5,0)),
    "")</f>
        <v/>
      </c>
      <c r="Q1471" s="311" t="str">
        <f t="array" ref="Q1471">IFERROR(
    IF(
        INDEX('Emission Factors'!$E$5:$P$488,
              MATCH(1,
                    ('Emission Factors'!$E$5:$E$488 = 'GHG emissions calculations'!$F1471) *
                    ('Emission Factors'!$H$5:$H$488 = 'GHG emissions calculations'!$H1471),
                    0),
              MATCH('GHG emissions calculations'!Q$6, 'Emission Factors'!$E$5:$P$5, 0)) &lt;&gt; "",
        INDEX('Emission Factors'!$E$5:$P$488,
              MATCH(1,
                    ('Emission Factors'!$E$5:$E$488 = 'GHG emissions calculations'!$F1471) *
                    ('Emission Factors'!$H$5:$H$488 = 'GHG emissions calculations'!$H1471),
                    0),
              MATCH('GHG emissions calculations'!Q$6, 'Emission Factors'!$E$5:$P$5, 0)),
        ""),
    "")</f>
        <v/>
      </c>
      <c r="R1471" s="311" t="str">
        <f t="array" ref="R1471">IFERROR(
    IF(
        INDEX('Emission Factors'!$E$5:$R$488,
              MATCH(1,
                    ('Emission Factors'!$E$5:$E$488 = 'GHG emissions calculations'!$F1471) *
                    ('Emission Factors'!$H$5:$H$488 = 'GHG emissions calculations'!$H1471),
                    0),
              MATCH('GHG emissions calculations'!R$6, 'Emission Factors'!$E$5:$R$5, 0)) &lt;&gt; "",
        INDEX('Emission Factors'!$E$5:$R$488,
              MATCH(1,
                    ('Emission Factors'!$E$5:$E$488 = 'GHG emissions calculations'!$F1471) *
                    ('Emission Factors'!$H$5:$H$488 = 'GHG emissions calculations'!$H1471),
                    0),
              MATCH('GHG emissions calculations'!R$6, 'Emission Factors'!$E$5:$R$5, 0)),
        ""),
    "")</f>
        <v/>
      </c>
      <c r="S1471" s="312">
        <f t="shared" si="2"/>
        <v>0</v>
      </c>
      <c r="T1471" s="23"/>
    </row>
    <row r="1472" ht="15.75" customHeight="1" outlineLevel="1">
      <c r="A1472" s="23"/>
      <c r="B1472" s="71"/>
      <c r="C1472" s="71"/>
      <c r="D1472" s="71"/>
      <c r="E1472" s="314"/>
      <c r="F1472" s="311" t="str">
        <f>Lists!X29</f>
        <v>Electrical cable - Oceania</v>
      </c>
      <c r="G1472" s="311" t="str">
        <f t="array" ref="G1472">XLOOKUP(1,('Emission Factors'!$E$5:$E$488='GHG emissions calculations'!$F1472)*('Emission Factors'!$H$5:$H$488='GHG emissions calculations'!$H1472),INDEX('Emission Factors'!$E$5:$T$488,0,MATCH('GHG emissions calculations'!G$6,'Emission Factors'!$E$5:$T$5,0)),"",0)</f>
        <v/>
      </c>
      <c r="H1472" s="311" t="s">
        <v>237</v>
      </c>
      <c r="I1472" s="312" t="str">
        <f>IF(
    SUMIFS('Import data'!$L$25:$L$80,
           'Import data'!$J$25:$J$80, F1472,
           'Import data'!$G$25:$G$80, 'GHG emissions calculations'!$H1472,
           'Import data'!$I$25:$I$80,$E$1444) &lt;&gt; 0,
    SUMIFS('Import data'!$L$25:$L$80,
           'Import data'!$J$25:$J$80, F1472,
           'Import data'!$G$25:$G$80, 'GHG emissions calculations'!$H1472,
           'Import data'!$I$25:$I$80,$E$1444),
    ""
)</f>
        <v/>
      </c>
      <c r="J1472" s="311" t="str">
        <f t="array" ref="J1472">IF(
    XLOOKUP(F1472, 'Import data'!$J$26:$J$47, 'Import data'!$M$26:$M$47, "", 0) = "Please add the region-specific supplier emission factor or choose a different region available in the IAEG database.",
    "",
    XLOOKUP(F1472, 'Import data'!$J$26:$J$47, 'Import data'!$M$26:$M$47, "", 0)
)</f>
        <v/>
      </c>
      <c r="K1472" s="311" t="str">
        <f t="array" ref="K1472">IFERROR(
    XLOOKUP(F1472,
            _xlws.FILTER('Supplier Emission'!$G$15:$G$49,
                   ('Supplier Emission'!$D$15:$D$49=H1472) * ('Supplier Emission'!$F$15:$F$49=$E$1444)),
            _xlws.FILTER('Supplier Emission'!$I$15:$I$49,
                   ('Supplier Emission'!$D$15:$D$49=H1472) * ('Supplier Emission'!$F$15:$F$49=$E$1444)),
            ""),
    "")</f>
        <v/>
      </c>
      <c r="L1472" s="311" t="str">
        <f t="array" ref="L1472">IFERROR(
    XLOOKUP(F1472,
            _xlws.FILTER('Supplier Emission'!$G$15:$G$49,
                   ('Supplier Emission'!$D$15:$D$49=H1472) * ('Supplier Emission'!$F$15:$F$49=$E$1444)),
            _xlws.FILTER('Supplier Emission'!$J$15:$J$49,
                   ('Supplier Emission'!$D$15:$D$49=H1472) * ('Supplier Emission'!$F$15:$F$49=$E$1444)),
            ""),
    "")</f>
        <v/>
      </c>
      <c r="M1472" s="311" t="str">
        <f t="array" ref="M1472">IFERROR(
    XLOOKUP(F1472,
            _xlws.FILTER('Supplier Emission'!$G$15:$G$49,
                   ('Supplier Emission'!$D$15:$D$49=H1472) * ('Supplier Emission'!$F$15:$F$49=$E$1444)),
            _xlws.FILTER('Supplier Emission'!$M$15:$M$49,
                   ('Supplier Emission'!$D$15:$D$49=H1472) * ('Supplier Emission'!$F$15:$F$49=$E$1444)),
            ""),
    "")</f>
        <v/>
      </c>
      <c r="N1472" s="311" t="str">
        <f t="array" ref="N1472">IFERROR(
    XLOOKUP(F1472,
            _xlws.FILTER('Supplier Emission'!$G$15:$G$49,
                   ('Supplier Emission'!$D$15:$D$49=H1472) * ('Supplier Emission'!$F$15:$F$49=$E$1444)),
            _xlws.FILTER('Supplier Emission'!$H$15:$H$49,
                   ('Supplier Emission'!$D$15:$D$49=H1472) * ('Supplier Emission'!$F$15:$F$49=$E$1444)),
            ""),
    "")</f>
        <v/>
      </c>
      <c r="O1472" s="311" t="str">
        <f t="array" ref="O1472">XLOOKUP(1,('Emission Factors'!$E$5:$E$488='GHG emissions calculations'!$F1472)*('Emission Factors'!$H$5:$H$488='GHG emissions calculations'!$H1472),INDEX('Emission Factors'!$E$5:$T$488,0,MATCH('GHG emissions calculations'!O$6,'Emission Factors'!$E$5:$T$5,0)),"",0)</f>
        <v/>
      </c>
      <c r="P1472" s="313" t="str">
        <f t="array" ref="P1472">IFERROR(
    INDEX('Emission Factors'!$E$5:$P$488,
          MATCH(1,
                ('Emission Factors'!$E$5:$E$488 = 'GHG emissions calculations'!$F1472) *
                ('Emission Factors'!$H$5:$H$488 = 'GHG emissions calculations'!$H1472),
                0),
          MATCH('GHG emissions calculations'!P$6,'Emission Factors'!$E$5:$P$5,0)),
    "")</f>
        <v/>
      </c>
      <c r="Q1472" s="311" t="str">
        <f t="array" ref="Q1472">IFERROR(
    IF(
        INDEX('Emission Factors'!$E$5:$P$488,
              MATCH(1,
                    ('Emission Factors'!$E$5:$E$488 = 'GHG emissions calculations'!$F1472) *
                    ('Emission Factors'!$H$5:$H$488 = 'GHG emissions calculations'!$H1472),
                    0),
              MATCH('GHG emissions calculations'!Q$6, 'Emission Factors'!$E$5:$P$5, 0)) &lt;&gt; "",
        INDEX('Emission Factors'!$E$5:$P$488,
              MATCH(1,
                    ('Emission Factors'!$E$5:$E$488 = 'GHG emissions calculations'!$F1472) *
                    ('Emission Factors'!$H$5:$H$488 = 'GHG emissions calculations'!$H1472),
                    0),
              MATCH('GHG emissions calculations'!Q$6, 'Emission Factors'!$E$5:$P$5, 0)),
        ""),
    "")</f>
        <v/>
      </c>
      <c r="R1472" s="311" t="str">
        <f t="array" ref="R1472">IFERROR(
    IF(
        INDEX('Emission Factors'!$E$5:$R$488,
              MATCH(1,
                    ('Emission Factors'!$E$5:$E$488 = 'GHG emissions calculations'!$F1472) *
                    ('Emission Factors'!$H$5:$H$488 = 'GHG emissions calculations'!$H1472),
                    0),
              MATCH('GHG emissions calculations'!R$6, 'Emission Factors'!$E$5:$R$5, 0)) &lt;&gt; "",
        INDEX('Emission Factors'!$E$5:$R$488,
              MATCH(1,
                    ('Emission Factors'!$E$5:$E$488 = 'GHG emissions calculations'!$F1472) *
                    ('Emission Factors'!$H$5:$H$488 = 'GHG emissions calculations'!$H1472),
                    0),
              MATCH('GHG emissions calculations'!R$6, 'Emission Factors'!$E$5:$R$5, 0)),
        ""),
    "")</f>
        <v/>
      </c>
      <c r="S1472" s="312">
        <f t="shared" si="2"/>
        <v>0</v>
      </c>
      <c r="T1472" s="23"/>
    </row>
    <row r="1473" ht="15.75" customHeight="1" outlineLevel="1">
      <c r="A1473" s="23"/>
      <c r="B1473" s="71"/>
      <c r="C1473" s="71"/>
      <c r="D1473" s="71"/>
      <c r="E1473" s="314"/>
      <c r="F1473" s="311" t="str">
        <f>Lists!W56</f>
        <v>Electronic components (computers, servers) - Africa</v>
      </c>
      <c r="G1473" s="311" t="str">
        <f t="array" ref="G1473">XLOOKUP(1,('Emission Factors'!$E$5:$E$488='GHG emissions calculations'!$F1473)*('Emission Factors'!$H$5:$H$488='GHG emissions calculations'!$H1473),INDEX('Emission Factors'!$E$5:$T$488,0,MATCH('GHG emissions calculations'!G$6,'Emission Factors'!$E$5:$T$5,0)),"",0)</f>
        <v/>
      </c>
      <c r="H1473" s="311" t="s">
        <v>238</v>
      </c>
      <c r="I1473" s="312" t="str">
        <f>IF(
    SUMIFS('Import data'!$L$25:$L$80,
           'Import data'!$J$25:$J$80, F1473,
           'Import data'!$G$25:$G$80, 'GHG emissions calculations'!$H1473,
           'Import data'!$I$25:$I$80,$E$1444) &lt;&gt; 0,
    SUMIFS('Import data'!$L$25:$L$80,
           'Import data'!$J$25:$J$80, F1473,
           'Import data'!$G$25:$G$80, 'GHG emissions calculations'!$H1473,
           'Import data'!$I$25:$I$80,$E$1444),
    ""
)</f>
        <v/>
      </c>
      <c r="J1473" s="311" t="str">
        <f t="array" ref="J1473">IF(
    XLOOKUP(F1473, 'Import data'!$J$26:$J$47, 'Import data'!$M$26:$M$47, "", 0) = "Please add the region-specific supplier emission factor or choose a different region available in the IAEG database.",
    "",
    XLOOKUP(F1473, 'Import data'!$J$26:$J$47, 'Import data'!$M$26:$M$47, "", 0)
)</f>
        <v/>
      </c>
      <c r="K1473" s="311" t="str">
        <f t="array" ref="K1473">IFERROR(
    XLOOKUP(F1473,
            _xlws.FILTER('Supplier Emission'!$G$15:$G$49,
                   ('Supplier Emission'!$D$15:$D$49=H1473) * ('Supplier Emission'!$F$15:$F$49=$E$1444)),
            _xlws.FILTER('Supplier Emission'!$I$15:$I$49,
                   ('Supplier Emission'!$D$15:$D$49=H1473) * ('Supplier Emission'!$F$15:$F$49=$E$1444)),
            ""),
    "")</f>
        <v/>
      </c>
      <c r="L1473" s="311" t="str">
        <f t="array" ref="L1473">IFERROR(
    XLOOKUP(F1473,
            _xlws.FILTER('Supplier Emission'!$G$15:$G$49,
                   ('Supplier Emission'!$D$15:$D$49=H1473) * ('Supplier Emission'!$F$15:$F$49=$E$1444)),
            _xlws.FILTER('Supplier Emission'!$J$15:$J$49,
                   ('Supplier Emission'!$D$15:$D$49=H1473) * ('Supplier Emission'!$F$15:$F$49=$E$1444)),
            ""),
    "")</f>
        <v/>
      </c>
      <c r="M1473" s="311" t="str">
        <f t="array" ref="M1473">IFERROR(
    XLOOKUP(F1473,
            _xlws.FILTER('Supplier Emission'!$G$15:$G$49,
                   ('Supplier Emission'!$D$15:$D$49=H1473) * ('Supplier Emission'!$F$15:$F$49=$E$1444)),
            _xlws.FILTER('Supplier Emission'!$M$15:$M$49,
                   ('Supplier Emission'!$D$15:$D$49=H1473) * ('Supplier Emission'!$F$15:$F$49=$E$1444)),
            ""),
    "")</f>
        <v/>
      </c>
      <c r="N1473" s="311" t="str">
        <f t="array" ref="N1473">IFERROR(
    XLOOKUP(F1473,
            _xlws.FILTER('Supplier Emission'!$G$15:$G$49,
                   ('Supplier Emission'!$D$15:$D$49=H1473) * ('Supplier Emission'!$F$15:$F$49=$E$1444)),
            _xlws.FILTER('Supplier Emission'!$H$15:$H$49,
                   ('Supplier Emission'!$D$15:$D$49=H1473) * ('Supplier Emission'!$F$15:$F$49=$E$1444)),
            ""),
    "")</f>
        <v/>
      </c>
      <c r="O1473" s="311" t="str">
        <f t="array" ref="O1473">XLOOKUP(1,('Emission Factors'!$E$5:$E$488='GHG emissions calculations'!$F1473)*('Emission Factors'!$H$5:$H$488='GHG emissions calculations'!$H1473),INDEX('Emission Factors'!$E$5:$T$488,0,MATCH('GHG emissions calculations'!O$6,'Emission Factors'!$E$5:$T$5,0)),"",0)</f>
        <v/>
      </c>
      <c r="P1473" s="313" t="str">
        <f t="array" ref="P1473">IFERROR(
    INDEX('Emission Factors'!$E$5:$P$488,
          MATCH(1,
                ('Emission Factors'!$E$5:$E$488 = 'GHG emissions calculations'!$F1473) *
                ('Emission Factors'!$H$5:$H$488 = 'GHG emissions calculations'!$H1473),
                0),
          MATCH('GHG emissions calculations'!P$6,'Emission Factors'!$E$5:$P$5,0)),
    "")</f>
        <v/>
      </c>
      <c r="Q1473" s="311" t="str">
        <f t="array" ref="Q1473">IFERROR(
    IF(
        INDEX('Emission Factors'!$E$5:$P$488,
              MATCH(1,
                    ('Emission Factors'!$E$5:$E$488 = 'GHG emissions calculations'!$F1473) *
                    ('Emission Factors'!$H$5:$H$488 = 'GHG emissions calculations'!$H1473),
                    0),
              MATCH('GHG emissions calculations'!Q$6, 'Emission Factors'!$E$5:$P$5, 0)) &lt;&gt; "",
        INDEX('Emission Factors'!$E$5:$P$488,
              MATCH(1,
                    ('Emission Factors'!$E$5:$E$488 = 'GHG emissions calculations'!$F1473) *
                    ('Emission Factors'!$H$5:$H$488 = 'GHG emissions calculations'!$H1473),
                    0),
              MATCH('GHG emissions calculations'!Q$6, 'Emission Factors'!$E$5:$P$5, 0)),
        ""),
    "")</f>
        <v/>
      </c>
      <c r="R1473" s="311" t="str">
        <f t="array" ref="R1473">IFERROR(
    IF(
        INDEX('Emission Factors'!$E$5:$R$488,
              MATCH(1,
                    ('Emission Factors'!$E$5:$E$488 = 'GHG emissions calculations'!$F1473) *
                    ('Emission Factors'!$H$5:$H$488 = 'GHG emissions calculations'!$H1473),
                    0),
              MATCH('GHG emissions calculations'!R$6, 'Emission Factors'!$E$5:$R$5, 0)) &lt;&gt; "",
        INDEX('Emission Factors'!$E$5:$R$488,
              MATCH(1,
                    ('Emission Factors'!$E$5:$E$488 = 'GHG emissions calculations'!$F1473) *
                    ('Emission Factors'!$H$5:$H$488 = 'GHG emissions calculations'!$H1473),
                    0),
              MATCH('GHG emissions calculations'!R$6, 'Emission Factors'!$E$5:$R$5, 0)),
        ""),
    "")</f>
        <v/>
      </c>
      <c r="S1473" s="312">
        <f t="shared" si="2"/>
        <v>0</v>
      </c>
      <c r="T1473" s="23"/>
    </row>
    <row r="1474" ht="15.75" customHeight="1" outlineLevel="1">
      <c r="A1474" s="23"/>
      <c r="B1474" s="71"/>
      <c r="C1474" s="71"/>
      <c r="D1474" s="71"/>
      <c r="E1474" s="314"/>
      <c r="F1474" s="311" t="str">
        <f>Lists!W54</f>
        <v>Electronic components (computers, servers) - America</v>
      </c>
      <c r="G1474" s="311">
        <f t="array" ref="G1474">XLOOKUP(1,('Emission Factors'!$E$5:$E$488='GHG emissions calculations'!$F1474)*('Emission Factors'!$H$5:$H$488='GHG emissions calculations'!$H1474),INDEX('Emission Factors'!$E$5:$T$488,0,MATCH('GHG emissions calculations'!G$6,'Emission Factors'!$E$5:$T$5,0)),"",0)</f>
        <v>1</v>
      </c>
      <c r="H1474" s="311" t="s">
        <v>238</v>
      </c>
      <c r="I1474" s="312" t="str">
        <f>IF(
    SUMIFS('Import data'!$L$25:$L$80,
           'Import data'!$J$25:$J$80, F1474,
           'Import data'!$G$25:$G$80, 'GHG emissions calculations'!$H1474,
           'Import data'!$I$25:$I$80,$E$1444) &lt;&gt; 0,
    SUMIFS('Import data'!$L$25:$L$80,
           'Import data'!$J$25:$J$80, F1474,
           'Import data'!$G$25:$G$80, 'GHG emissions calculations'!$H1474,
           'Import data'!$I$25:$I$80,$E$1444),
    ""
)</f>
        <v/>
      </c>
      <c r="J1474" s="311" t="str">
        <f t="array" ref="J1474">IF(
    XLOOKUP(F1474, 'Import data'!$J$26:$J$47, 'Import data'!$M$26:$M$47, "", 0) = "Please add the region-specific supplier emission factor or choose a different region available in the IAEG database.",
    "",
    XLOOKUP(F1474, 'Import data'!$J$26:$J$47, 'Import data'!$M$26:$M$47, "", 0)
)</f>
        <v/>
      </c>
      <c r="K1474" s="311" t="str">
        <f t="array" ref="K1474">IFERROR(
    XLOOKUP(F1474,
            _xlws.FILTER('Supplier Emission'!$G$15:$G$49,
                   ('Supplier Emission'!$D$15:$D$49=H1474) * ('Supplier Emission'!$F$15:$F$49=$E$1444)),
            _xlws.FILTER('Supplier Emission'!$I$15:$I$49,
                   ('Supplier Emission'!$D$15:$D$49=H1474) * ('Supplier Emission'!$F$15:$F$49=$E$1444)),
            ""),
    "")</f>
        <v/>
      </c>
      <c r="L1474" s="311" t="str">
        <f t="array" ref="L1474">IFERROR(
    XLOOKUP(F1474,
            _xlws.FILTER('Supplier Emission'!$G$15:$G$49,
                   ('Supplier Emission'!$D$15:$D$49=H1474) * ('Supplier Emission'!$F$15:$F$49=$E$1444)),
            _xlws.FILTER('Supplier Emission'!$J$15:$J$49,
                   ('Supplier Emission'!$D$15:$D$49=H1474) * ('Supplier Emission'!$F$15:$F$49=$E$1444)),
            ""),
    "")</f>
        <v/>
      </c>
      <c r="M1474" s="311" t="str">
        <f t="array" ref="M1474">IFERROR(
    XLOOKUP(F1474,
            _xlws.FILTER('Supplier Emission'!$G$15:$G$49,
                   ('Supplier Emission'!$D$15:$D$49=H1474) * ('Supplier Emission'!$F$15:$F$49=$E$1444)),
            _xlws.FILTER('Supplier Emission'!$M$15:$M$49,
                   ('Supplier Emission'!$D$15:$D$49=H1474) * ('Supplier Emission'!$F$15:$F$49=$E$1444)),
            ""),
    "")</f>
        <v/>
      </c>
      <c r="N1474" s="311" t="str">
        <f t="array" ref="N1474">IFERROR(
    XLOOKUP(F1474,
            _xlws.FILTER('Supplier Emission'!$G$15:$G$49,
                   ('Supplier Emission'!$D$15:$D$49=H1474) * ('Supplier Emission'!$F$15:$F$49=$E$1444)),
            _xlws.FILTER('Supplier Emission'!$H$15:$H$49,
                   ('Supplier Emission'!$D$15:$D$49=H1474) * ('Supplier Emission'!$F$15:$F$49=$E$1444)),
            ""),
    "")</f>
        <v/>
      </c>
      <c r="O1474" s="311" t="str">
        <f t="array" ref="O1474">XLOOKUP(1,('Emission Factors'!$E$5:$E$488='GHG emissions calculations'!$F1474)*('Emission Factors'!$H$5:$H$488='GHG emissions calculations'!$H1474),INDEX('Emission Factors'!$E$5:$T$488,0,MATCH('GHG emissions calculations'!O$6,'Emission Factors'!$E$5:$T$5,0)),"",0)</f>
        <v>Other electronic component manufacturing</v>
      </c>
      <c r="P1474" s="313">
        <f t="array" ref="P1474">IFERROR(
    INDEX('Emission Factors'!$E$5:$P$488,
          MATCH(1,
                ('Emission Factors'!$E$5:$E$488 = 'GHG emissions calculations'!$F1474) *
                ('Emission Factors'!$H$5:$H$488 = 'GHG emissions calculations'!$H1474),
                0),
          MATCH('GHG emissions calculations'!P$6,'Emission Factors'!$E$5:$P$5,0)),
    "")</f>
        <v>98</v>
      </c>
      <c r="Q1474" s="311" t="str">
        <f t="array" ref="Q1474">IFERROR(
    IF(
        INDEX('Emission Factors'!$E$5:$P$488,
              MATCH(1,
                    ('Emission Factors'!$E$5:$E$488 = 'GHG emissions calculations'!$F1474) *
                    ('Emission Factors'!$H$5:$H$488 = 'GHG emissions calculations'!$H1474),
                    0),
              MATCH('GHG emissions calculations'!Q$6, 'Emission Factors'!$E$5:$P$5, 0)) &lt;&gt; "",
        INDEX('Emission Factors'!$E$5:$P$488,
              MATCH(1,
                    ('Emission Factors'!$E$5:$E$488 = 'GHG emissions calculations'!$F1474) *
                    ('Emission Factors'!$H$5:$H$488 = 'GHG emissions calculations'!$H1474),
                    0),
              MATCH('GHG emissions calculations'!Q$6, 'Emission Factors'!$E$5:$P$5, 0)),
        ""),
    "")</f>
        <v>kgCO2e / k€</v>
      </c>
      <c r="R1474" s="311" t="str">
        <f t="array" ref="R1474">IFERROR(
    IF(
        INDEX('Emission Factors'!$E$5:$R$488,
              MATCH(1,
                    ('Emission Factors'!$E$5:$E$488 = 'GHG emissions calculations'!$F1474) *
                    ('Emission Factors'!$H$5:$H$488 = 'GHG emissions calculations'!$H1474),
                    0),
              MATCH('GHG emissions calculations'!R$6, 'Emission Factors'!$E$5:$R$5, 0)) &lt;&gt; "",
        INDEX('Emission Factors'!$E$5:$R$488,
              MATCH(1,
                    ('Emission Factors'!$E$5:$E$488 = 'GHG emissions calculations'!$F1474) *
                    ('Emission Factors'!$H$5:$H$488 = 'GHG emissions calculations'!$H1474),
                    0),
              MATCH('GHG emissions calculations'!R$6, 'Emission Factors'!$E$5:$R$5, 0)),
        ""),
    "")</f>
        <v>America</v>
      </c>
      <c r="S1474" s="312">
        <f t="shared" si="2"/>
        <v>0</v>
      </c>
      <c r="T1474" s="23"/>
    </row>
    <row r="1475" ht="15.75" customHeight="1" outlineLevel="1">
      <c r="A1475" s="23"/>
      <c r="B1475" s="71"/>
      <c r="C1475" s="71"/>
      <c r="D1475" s="71"/>
      <c r="E1475" s="314"/>
      <c r="F1475" s="311" t="str">
        <f>Lists!W57</f>
        <v>Electronic components (computers, servers) - Asia</v>
      </c>
      <c r="G1475" s="311" t="str">
        <f t="array" ref="G1475">XLOOKUP(1,('Emission Factors'!$E$5:$E$488='GHG emissions calculations'!$F1475)*('Emission Factors'!$H$5:$H$488='GHG emissions calculations'!$H1475),INDEX('Emission Factors'!$E$5:$T$488,0,MATCH('GHG emissions calculations'!G$6,'Emission Factors'!$E$5:$T$5,0)),"",0)</f>
        <v/>
      </c>
      <c r="H1475" s="311" t="s">
        <v>238</v>
      </c>
      <c r="I1475" s="312" t="str">
        <f>IF(
    SUMIFS('Import data'!$L$25:$L$80,
           'Import data'!$J$25:$J$80, F1475,
           'Import data'!$G$25:$G$80, 'GHG emissions calculations'!$H1475,
           'Import data'!$I$25:$I$80,$E$1444) &lt;&gt; 0,
    SUMIFS('Import data'!$L$25:$L$80,
           'Import data'!$J$25:$J$80, F1475,
           'Import data'!$G$25:$G$80, 'GHG emissions calculations'!$H1475,
           'Import data'!$I$25:$I$80,$E$1444),
    ""
)</f>
        <v/>
      </c>
      <c r="J1475" s="311" t="str">
        <f t="array" ref="J1475">IF(
    XLOOKUP(F1475, 'Import data'!$J$26:$J$47, 'Import data'!$M$26:$M$47, "", 0) = "Please add the region-specific supplier emission factor or choose a different region available in the IAEG database.",
    "",
    XLOOKUP(F1475, 'Import data'!$J$26:$J$47, 'Import data'!$M$26:$M$47, "", 0)
)</f>
        <v/>
      </c>
      <c r="K1475" s="311" t="str">
        <f t="array" ref="K1475">IFERROR(
    XLOOKUP(F1475,
            _xlws.FILTER('Supplier Emission'!$G$15:$G$49,
                   ('Supplier Emission'!$D$15:$D$49=H1475) * ('Supplier Emission'!$F$15:$F$49=$E$1444)),
            _xlws.FILTER('Supplier Emission'!$I$15:$I$49,
                   ('Supplier Emission'!$D$15:$D$49=H1475) * ('Supplier Emission'!$F$15:$F$49=$E$1444)),
            ""),
    "")</f>
        <v/>
      </c>
      <c r="L1475" s="311" t="str">
        <f t="array" ref="L1475">IFERROR(
    XLOOKUP(F1475,
            _xlws.FILTER('Supplier Emission'!$G$15:$G$49,
                   ('Supplier Emission'!$D$15:$D$49=H1475) * ('Supplier Emission'!$F$15:$F$49=$E$1444)),
            _xlws.FILTER('Supplier Emission'!$J$15:$J$49,
                   ('Supplier Emission'!$D$15:$D$49=H1475) * ('Supplier Emission'!$F$15:$F$49=$E$1444)),
            ""),
    "")</f>
        <v/>
      </c>
      <c r="M1475" s="311" t="str">
        <f t="array" ref="M1475">IFERROR(
    XLOOKUP(F1475,
            _xlws.FILTER('Supplier Emission'!$G$15:$G$49,
                   ('Supplier Emission'!$D$15:$D$49=H1475) * ('Supplier Emission'!$F$15:$F$49=$E$1444)),
            _xlws.FILTER('Supplier Emission'!$M$15:$M$49,
                   ('Supplier Emission'!$D$15:$D$49=H1475) * ('Supplier Emission'!$F$15:$F$49=$E$1444)),
            ""),
    "")</f>
        <v/>
      </c>
      <c r="N1475" s="311" t="str">
        <f t="array" ref="N1475">IFERROR(
    XLOOKUP(F1475,
            _xlws.FILTER('Supplier Emission'!$G$15:$G$49,
                   ('Supplier Emission'!$D$15:$D$49=H1475) * ('Supplier Emission'!$F$15:$F$49=$E$1444)),
            _xlws.FILTER('Supplier Emission'!$H$15:$H$49,
                   ('Supplier Emission'!$D$15:$D$49=H1475) * ('Supplier Emission'!$F$15:$F$49=$E$1444)),
            ""),
    "")</f>
        <v/>
      </c>
      <c r="O1475" s="311" t="str">
        <f t="array" ref="O1475">XLOOKUP(1,('Emission Factors'!$E$5:$E$488='GHG emissions calculations'!$F1475)*('Emission Factors'!$H$5:$H$488='GHG emissions calculations'!$H1475),INDEX('Emission Factors'!$E$5:$T$488,0,MATCH('GHG emissions calculations'!O$6,'Emission Factors'!$E$5:$T$5,0)),"",0)</f>
        <v/>
      </c>
      <c r="P1475" s="313" t="str">
        <f t="array" ref="P1475">IFERROR(
    INDEX('Emission Factors'!$E$5:$P$488,
          MATCH(1,
                ('Emission Factors'!$E$5:$E$488 = 'GHG emissions calculations'!$F1475) *
                ('Emission Factors'!$H$5:$H$488 = 'GHG emissions calculations'!$H1475),
                0),
          MATCH('GHG emissions calculations'!P$6,'Emission Factors'!$E$5:$P$5,0)),
    "")</f>
        <v/>
      </c>
      <c r="Q1475" s="311" t="str">
        <f t="array" ref="Q1475">IFERROR(
    IF(
        INDEX('Emission Factors'!$E$5:$P$488,
              MATCH(1,
                    ('Emission Factors'!$E$5:$E$488 = 'GHG emissions calculations'!$F1475) *
                    ('Emission Factors'!$H$5:$H$488 = 'GHG emissions calculations'!$H1475),
                    0),
              MATCH('GHG emissions calculations'!Q$6, 'Emission Factors'!$E$5:$P$5, 0)) &lt;&gt; "",
        INDEX('Emission Factors'!$E$5:$P$488,
              MATCH(1,
                    ('Emission Factors'!$E$5:$E$488 = 'GHG emissions calculations'!$F1475) *
                    ('Emission Factors'!$H$5:$H$488 = 'GHG emissions calculations'!$H1475),
                    0),
              MATCH('GHG emissions calculations'!Q$6, 'Emission Factors'!$E$5:$P$5, 0)),
        ""),
    "")</f>
        <v/>
      </c>
      <c r="R1475" s="311" t="str">
        <f t="array" ref="R1475">IFERROR(
    IF(
        INDEX('Emission Factors'!$E$5:$R$488,
              MATCH(1,
                    ('Emission Factors'!$E$5:$E$488 = 'GHG emissions calculations'!$F1475) *
                    ('Emission Factors'!$H$5:$H$488 = 'GHG emissions calculations'!$H1475),
                    0),
              MATCH('GHG emissions calculations'!R$6, 'Emission Factors'!$E$5:$R$5, 0)) &lt;&gt; "",
        INDEX('Emission Factors'!$E$5:$R$488,
              MATCH(1,
                    ('Emission Factors'!$E$5:$E$488 = 'GHG emissions calculations'!$F1475) *
                    ('Emission Factors'!$H$5:$H$488 = 'GHG emissions calculations'!$H1475),
                    0),
              MATCH('GHG emissions calculations'!R$6, 'Emission Factors'!$E$5:$R$5, 0)),
        ""),
    "")</f>
        <v/>
      </c>
      <c r="S1475" s="312">
        <f t="shared" si="2"/>
        <v>0</v>
      </c>
      <c r="T1475" s="23"/>
    </row>
    <row r="1476" ht="15.75" customHeight="1" outlineLevel="1">
      <c r="A1476" s="23"/>
      <c r="B1476" s="71"/>
      <c r="C1476" s="71"/>
      <c r="D1476" s="71"/>
      <c r="E1476" s="314"/>
      <c r="F1476" s="311" t="str">
        <f>Lists!W55</f>
        <v>Electronic components (computers, servers) - Europe</v>
      </c>
      <c r="G1476" s="311" t="str">
        <f t="array" ref="G1476">XLOOKUP(1,('Emission Factors'!$E$5:$E$488='GHG emissions calculations'!$F1476)*('Emission Factors'!$H$5:$H$488='GHG emissions calculations'!$H1476),INDEX('Emission Factors'!$E$5:$T$488,0,MATCH('GHG emissions calculations'!G$6,'Emission Factors'!$E$5:$T$5,0)),"",0)</f>
        <v/>
      </c>
      <c r="H1476" s="311" t="s">
        <v>238</v>
      </c>
      <c r="I1476" s="312" t="str">
        <f>IF(
    SUMIFS('Import data'!$L$25:$L$80,
           'Import data'!$J$25:$J$80, F1476,
           'Import data'!$G$25:$G$80, 'GHG emissions calculations'!$H1476,
           'Import data'!$I$25:$I$80,$E$1444) &lt;&gt; 0,
    SUMIFS('Import data'!$L$25:$L$80,
           'Import data'!$J$25:$J$80, F1476,
           'Import data'!$G$25:$G$80, 'GHG emissions calculations'!$H1476,
           'Import data'!$I$25:$I$80,$E$1444),
    ""
)</f>
        <v/>
      </c>
      <c r="J1476" s="311" t="str">
        <f t="array" ref="J1476">IF(
    XLOOKUP(F1476, 'Import data'!$J$26:$J$47, 'Import data'!$M$26:$M$47, "", 0) = "Please add the region-specific supplier emission factor or choose a different region available in the IAEG database.",
    "",
    XLOOKUP(F1476, 'Import data'!$J$26:$J$47, 'Import data'!$M$26:$M$47, "", 0)
)</f>
        <v/>
      </c>
      <c r="K1476" s="311" t="str">
        <f t="array" ref="K1476">IFERROR(
    XLOOKUP(F1476,
            _xlws.FILTER('Supplier Emission'!$G$15:$G$49,
                   ('Supplier Emission'!$D$15:$D$49=H1476) * ('Supplier Emission'!$F$15:$F$49=$E$1444)),
            _xlws.FILTER('Supplier Emission'!$I$15:$I$49,
                   ('Supplier Emission'!$D$15:$D$49=H1476) * ('Supplier Emission'!$F$15:$F$49=$E$1444)),
            ""),
    "")</f>
        <v/>
      </c>
      <c r="L1476" s="311" t="str">
        <f t="array" ref="L1476">IFERROR(
    XLOOKUP(F1476,
            _xlws.FILTER('Supplier Emission'!$G$15:$G$49,
                   ('Supplier Emission'!$D$15:$D$49=H1476) * ('Supplier Emission'!$F$15:$F$49=$E$1444)),
            _xlws.FILTER('Supplier Emission'!$J$15:$J$49,
                   ('Supplier Emission'!$D$15:$D$49=H1476) * ('Supplier Emission'!$F$15:$F$49=$E$1444)),
            ""),
    "")</f>
        <v/>
      </c>
      <c r="M1476" s="311" t="str">
        <f t="array" ref="M1476">IFERROR(
    XLOOKUP(F1476,
            _xlws.FILTER('Supplier Emission'!$G$15:$G$49,
                   ('Supplier Emission'!$D$15:$D$49=H1476) * ('Supplier Emission'!$F$15:$F$49=$E$1444)),
            _xlws.FILTER('Supplier Emission'!$M$15:$M$49,
                   ('Supplier Emission'!$D$15:$D$49=H1476) * ('Supplier Emission'!$F$15:$F$49=$E$1444)),
            ""),
    "")</f>
        <v/>
      </c>
      <c r="N1476" s="311" t="str">
        <f t="array" ref="N1476">IFERROR(
    XLOOKUP(F1476,
            _xlws.FILTER('Supplier Emission'!$G$15:$G$49,
                   ('Supplier Emission'!$D$15:$D$49=H1476) * ('Supplier Emission'!$F$15:$F$49=$E$1444)),
            _xlws.FILTER('Supplier Emission'!$H$15:$H$49,
                   ('Supplier Emission'!$D$15:$D$49=H1476) * ('Supplier Emission'!$F$15:$F$49=$E$1444)),
            ""),
    "")</f>
        <v/>
      </c>
      <c r="O1476" s="311" t="str">
        <f t="array" ref="O1476">XLOOKUP(1,('Emission Factors'!$E$5:$E$488='GHG emissions calculations'!$F1476)*('Emission Factors'!$H$5:$H$488='GHG emissions calculations'!$H1476),INDEX('Emission Factors'!$E$5:$T$488,0,MATCH('GHG emissions calculations'!O$6,'Emission Factors'!$E$5:$T$5,0)),"",0)</f>
        <v/>
      </c>
      <c r="P1476" s="313" t="str">
        <f t="array" ref="P1476">IFERROR(
    INDEX('Emission Factors'!$E$5:$P$488,
          MATCH(1,
                ('Emission Factors'!$E$5:$E$488 = 'GHG emissions calculations'!$F1476) *
                ('Emission Factors'!$H$5:$H$488 = 'GHG emissions calculations'!$H1476),
                0),
          MATCH('GHG emissions calculations'!P$6,'Emission Factors'!$E$5:$P$5,0)),
    "")</f>
        <v/>
      </c>
      <c r="Q1476" s="311" t="str">
        <f t="array" ref="Q1476">IFERROR(
    IF(
        INDEX('Emission Factors'!$E$5:$P$488,
              MATCH(1,
                    ('Emission Factors'!$E$5:$E$488 = 'GHG emissions calculations'!$F1476) *
                    ('Emission Factors'!$H$5:$H$488 = 'GHG emissions calculations'!$H1476),
                    0),
              MATCH('GHG emissions calculations'!Q$6, 'Emission Factors'!$E$5:$P$5, 0)) &lt;&gt; "",
        INDEX('Emission Factors'!$E$5:$P$488,
              MATCH(1,
                    ('Emission Factors'!$E$5:$E$488 = 'GHG emissions calculations'!$F1476) *
                    ('Emission Factors'!$H$5:$H$488 = 'GHG emissions calculations'!$H1476),
                    0),
              MATCH('GHG emissions calculations'!Q$6, 'Emission Factors'!$E$5:$P$5, 0)),
        ""),
    "")</f>
        <v/>
      </c>
      <c r="R1476" s="311" t="str">
        <f t="array" ref="R1476">IFERROR(
    IF(
        INDEX('Emission Factors'!$E$5:$R$488,
              MATCH(1,
                    ('Emission Factors'!$E$5:$E$488 = 'GHG emissions calculations'!$F1476) *
                    ('Emission Factors'!$H$5:$H$488 = 'GHG emissions calculations'!$H1476),
                    0),
              MATCH('GHG emissions calculations'!R$6, 'Emission Factors'!$E$5:$R$5, 0)) &lt;&gt; "",
        INDEX('Emission Factors'!$E$5:$R$488,
              MATCH(1,
                    ('Emission Factors'!$E$5:$E$488 = 'GHG emissions calculations'!$F1476) *
                    ('Emission Factors'!$H$5:$H$488 = 'GHG emissions calculations'!$H1476),
                    0),
              MATCH('GHG emissions calculations'!R$6, 'Emission Factors'!$E$5:$R$5, 0)),
        ""),
    "")</f>
        <v/>
      </c>
      <c r="S1476" s="312">
        <f t="shared" si="2"/>
        <v>0</v>
      </c>
      <c r="T1476" s="23"/>
    </row>
    <row r="1477" ht="15.75" customHeight="1" outlineLevel="1">
      <c r="A1477" s="23"/>
      <c r="B1477" s="71"/>
      <c r="C1477" s="71"/>
      <c r="D1477" s="71"/>
      <c r="E1477" s="314"/>
      <c r="F1477" s="311" t="str">
        <f>Lists!W60</f>
        <v>Electronic components (computers, servers) - Global or unspecified region</v>
      </c>
      <c r="G1477" s="311" t="str">
        <f t="array" ref="G1477">XLOOKUP(1,('Emission Factors'!$E$5:$E$488='GHG emissions calculations'!$F1477)*('Emission Factors'!$H$5:$H$488='GHG emissions calculations'!$H1477),INDEX('Emission Factors'!$E$5:$T$488,0,MATCH('GHG emissions calculations'!G$6,'Emission Factors'!$E$5:$T$5,0)),"",0)</f>
        <v/>
      </c>
      <c r="H1477" s="311" t="s">
        <v>238</v>
      </c>
      <c r="I1477" s="312" t="str">
        <f>IF(
    SUMIFS('Import data'!$L$25:$L$80,
           'Import data'!$J$25:$J$80, F1477,
           'Import data'!$G$25:$G$80, 'GHG emissions calculations'!$H1477,
           'Import data'!$I$25:$I$80,$E$1444) &lt;&gt; 0,
    SUMIFS('Import data'!$L$25:$L$80,
           'Import data'!$J$25:$J$80, F1477,
           'Import data'!$G$25:$G$80, 'GHG emissions calculations'!$H1477,
           'Import data'!$I$25:$I$80,$E$1444),
    ""
)</f>
        <v/>
      </c>
      <c r="J1477" s="311" t="str">
        <f t="array" ref="J1477">IF(
    XLOOKUP(F1477, 'Import data'!$J$26:$J$47, 'Import data'!$M$26:$M$47, "", 0) = "Please add the region-specific supplier emission factor or choose a different region available in the IAEG database.",
    "",
    XLOOKUP(F1477, 'Import data'!$J$26:$J$47, 'Import data'!$M$26:$M$47, "", 0)
)</f>
        <v/>
      </c>
      <c r="K1477" s="311" t="str">
        <f t="array" ref="K1477">IFERROR(
    XLOOKUP(F1477,
            _xlws.FILTER('Supplier Emission'!$G$15:$G$49,
                   ('Supplier Emission'!$D$15:$D$49=H1477) * ('Supplier Emission'!$F$15:$F$49=$E$1444)),
            _xlws.FILTER('Supplier Emission'!$I$15:$I$49,
                   ('Supplier Emission'!$D$15:$D$49=H1477) * ('Supplier Emission'!$F$15:$F$49=$E$1444)),
            ""),
    "")</f>
        <v/>
      </c>
      <c r="L1477" s="311" t="str">
        <f t="array" ref="L1477">IFERROR(
    XLOOKUP(F1477,
            _xlws.FILTER('Supplier Emission'!$G$15:$G$49,
                   ('Supplier Emission'!$D$15:$D$49=H1477) * ('Supplier Emission'!$F$15:$F$49=$E$1444)),
            _xlws.FILTER('Supplier Emission'!$J$15:$J$49,
                   ('Supplier Emission'!$D$15:$D$49=H1477) * ('Supplier Emission'!$F$15:$F$49=$E$1444)),
            ""),
    "")</f>
        <v/>
      </c>
      <c r="M1477" s="311" t="str">
        <f t="array" ref="M1477">IFERROR(
    XLOOKUP(F1477,
            _xlws.FILTER('Supplier Emission'!$G$15:$G$49,
                   ('Supplier Emission'!$D$15:$D$49=H1477) * ('Supplier Emission'!$F$15:$F$49=$E$1444)),
            _xlws.FILTER('Supplier Emission'!$M$15:$M$49,
                   ('Supplier Emission'!$D$15:$D$49=H1477) * ('Supplier Emission'!$F$15:$F$49=$E$1444)),
            ""),
    "")</f>
        <v/>
      </c>
      <c r="N1477" s="311" t="str">
        <f t="array" ref="N1477">IFERROR(
    XLOOKUP(F1477,
            _xlws.FILTER('Supplier Emission'!$G$15:$G$49,
                   ('Supplier Emission'!$D$15:$D$49=H1477) * ('Supplier Emission'!$F$15:$F$49=$E$1444)),
            _xlws.FILTER('Supplier Emission'!$H$15:$H$49,
                   ('Supplier Emission'!$D$15:$D$49=H1477) * ('Supplier Emission'!$F$15:$F$49=$E$1444)),
            ""),
    "")</f>
        <v/>
      </c>
      <c r="O1477" s="311" t="str">
        <f t="array" ref="O1477">XLOOKUP(1,('Emission Factors'!$E$5:$E$488='GHG emissions calculations'!$F1477)*('Emission Factors'!$H$5:$H$488='GHG emissions calculations'!$H1477),INDEX('Emission Factors'!$E$5:$T$488,0,MATCH('GHG emissions calculations'!O$6,'Emission Factors'!$E$5:$T$5,0)),"",0)</f>
        <v/>
      </c>
      <c r="P1477" s="313" t="str">
        <f t="array" ref="P1477">IFERROR(
    INDEX('Emission Factors'!$E$5:$P$488,
          MATCH(1,
                ('Emission Factors'!$E$5:$E$488 = 'GHG emissions calculations'!$F1477) *
                ('Emission Factors'!$H$5:$H$488 = 'GHG emissions calculations'!$H1477),
                0),
          MATCH('GHG emissions calculations'!P$6,'Emission Factors'!$E$5:$P$5,0)),
    "")</f>
        <v/>
      </c>
      <c r="Q1477" s="311" t="str">
        <f t="array" ref="Q1477">IFERROR(
    IF(
        INDEX('Emission Factors'!$E$5:$P$488,
              MATCH(1,
                    ('Emission Factors'!$E$5:$E$488 = 'GHG emissions calculations'!$F1477) *
                    ('Emission Factors'!$H$5:$H$488 = 'GHG emissions calculations'!$H1477),
                    0),
              MATCH('GHG emissions calculations'!Q$6, 'Emission Factors'!$E$5:$P$5, 0)) &lt;&gt; "",
        INDEX('Emission Factors'!$E$5:$P$488,
              MATCH(1,
                    ('Emission Factors'!$E$5:$E$488 = 'GHG emissions calculations'!$F1477) *
                    ('Emission Factors'!$H$5:$H$488 = 'GHG emissions calculations'!$H1477),
                    0),
              MATCH('GHG emissions calculations'!Q$6, 'Emission Factors'!$E$5:$P$5, 0)),
        ""),
    "")</f>
        <v/>
      </c>
      <c r="R1477" s="311" t="str">
        <f t="array" ref="R1477">IFERROR(
    IF(
        INDEX('Emission Factors'!$E$5:$R$488,
              MATCH(1,
                    ('Emission Factors'!$E$5:$E$488 = 'GHG emissions calculations'!$F1477) *
                    ('Emission Factors'!$H$5:$H$488 = 'GHG emissions calculations'!$H1477),
                    0),
              MATCH('GHG emissions calculations'!R$6, 'Emission Factors'!$E$5:$R$5, 0)) &lt;&gt; "",
        INDEX('Emission Factors'!$E$5:$R$488,
              MATCH(1,
                    ('Emission Factors'!$E$5:$E$488 = 'GHG emissions calculations'!$F1477) *
                    ('Emission Factors'!$H$5:$H$488 = 'GHG emissions calculations'!$H1477),
                    0),
              MATCH('GHG emissions calculations'!R$6, 'Emission Factors'!$E$5:$R$5, 0)),
        ""),
    "")</f>
        <v/>
      </c>
      <c r="S1477" s="312">
        <f t="shared" si="2"/>
        <v>0</v>
      </c>
      <c r="T1477" s="23"/>
    </row>
    <row r="1478" ht="15.75" customHeight="1" outlineLevel="1">
      <c r="A1478" s="23"/>
      <c r="B1478" s="71"/>
      <c r="C1478" s="71"/>
      <c r="D1478" s="71"/>
      <c r="E1478" s="314"/>
      <c r="F1478" s="311" t="str">
        <f>Lists!W59</f>
        <v>Electronic components (computers, servers) - Middle East</v>
      </c>
      <c r="G1478" s="311" t="str">
        <f t="array" ref="G1478">XLOOKUP(1,('Emission Factors'!$E$5:$E$488='GHG emissions calculations'!$F1478)*('Emission Factors'!$H$5:$H$488='GHG emissions calculations'!$H1478),INDEX('Emission Factors'!$E$5:$T$488,0,MATCH('GHG emissions calculations'!G$6,'Emission Factors'!$E$5:$T$5,0)),"",0)</f>
        <v/>
      </c>
      <c r="H1478" s="311" t="s">
        <v>238</v>
      </c>
      <c r="I1478" s="312" t="str">
        <f>IF(
    SUMIFS('Import data'!$L$25:$L$80,
           'Import data'!$J$25:$J$80, F1478,
           'Import data'!$G$25:$G$80, 'GHG emissions calculations'!$H1478,
           'Import data'!$I$25:$I$80,$E$1444) &lt;&gt; 0,
    SUMIFS('Import data'!$L$25:$L$80,
           'Import data'!$J$25:$J$80, F1478,
           'Import data'!$G$25:$G$80, 'GHG emissions calculations'!$H1478,
           'Import data'!$I$25:$I$80,$E$1444),
    ""
)</f>
        <v/>
      </c>
      <c r="J1478" s="311" t="str">
        <f t="array" ref="J1478">IF(
    XLOOKUP(F1478, 'Import data'!$J$26:$J$47, 'Import data'!$M$26:$M$47, "", 0) = "Please add the region-specific supplier emission factor or choose a different region available in the IAEG database.",
    "",
    XLOOKUP(F1478, 'Import data'!$J$26:$J$47, 'Import data'!$M$26:$M$47, "", 0)
)</f>
        <v/>
      </c>
      <c r="K1478" s="311" t="str">
        <f t="array" ref="K1478">IFERROR(
    XLOOKUP(F1478,
            _xlws.FILTER('Supplier Emission'!$G$15:$G$49,
                   ('Supplier Emission'!$D$15:$D$49=H1478) * ('Supplier Emission'!$F$15:$F$49=$E$1444)),
            _xlws.FILTER('Supplier Emission'!$I$15:$I$49,
                   ('Supplier Emission'!$D$15:$D$49=H1478) * ('Supplier Emission'!$F$15:$F$49=$E$1444)),
            ""),
    "")</f>
        <v/>
      </c>
      <c r="L1478" s="311" t="str">
        <f t="array" ref="L1478">IFERROR(
    XLOOKUP(F1478,
            _xlws.FILTER('Supplier Emission'!$G$15:$G$49,
                   ('Supplier Emission'!$D$15:$D$49=H1478) * ('Supplier Emission'!$F$15:$F$49=$E$1444)),
            _xlws.FILTER('Supplier Emission'!$J$15:$J$49,
                   ('Supplier Emission'!$D$15:$D$49=H1478) * ('Supplier Emission'!$F$15:$F$49=$E$1444)),
            ""),
    "")</f>
        <v/>
      </c>
      <c r="M1478" s="311" t="str">
        <f t="array" ref="M1478">IFERROR(
    XLOOKUP(F1478,
            _xlws.FILTER('Supplier Emission'!$G$15:$G$49,
                   ('Supplier Emission'!$D$15:$D$49=H1478) * ('Supplier Emission'!$F$15:$F$49=$E$1444)),
            _xlws.FILTER('Supplier Emission'!$M$15:$M$49,
                   ('Supplier Emission'!$D$15:$D$49=H1478) * ('Supplier Emission'!$F$15:$F$49=$E$1444)),
            ""),
    "")</f>
        <v/>
      </c>
      <c r="N1478" s="311" t="str">
        <f t="array" ref="N1478">IFERROR(
    XLOOKUP(F1478,
            _xlws.FILTER('Supplier Emission'!$G$15:$G$49,
                   ('Supplier Emission'!$D$15:$D$49=H1478) * ('Supplier Emission'!$F$15:$F$49=$E$1444)),
            _xlws.FILTER('Supplier Emission'!$H$15:$H$49,
                   ('Supplier Emission'!$D$15:$D$49=H1478) * ('Supplier Emission'!$F$15:$F$49=$E$1444)),
            ""),
    "")</f>
        <v/>
      </c>
      <c r="O1478" s="311" t="str">
        <f t="array" ref="O1478">XLOOKUP(1,('Emission Factors'!$E$5:$E$488='GHG emissions calculations'!$F1478)*('Emission Factors'!$H$5:$H$488='GHG emissions calculations'!$H1478),INDEX('Emission Factors'!$E$5:$T$488,0,MATCH('GHG emissions calculations'!O$6,'Emission Factors'!$E$5:$T$5,0)),"",0)</f>
        <v/>
      </c>
      <c r="P1478" s="313" t="str">
        <f t="array" ref="P1478">IFERROR(
    INDEX('Emission Factors'!$E$5:$P$488,
          MATCH(1,
                ('Emission Factors'!$E$5:$E$488 = 'GHG emissions calculations'!$F1478) *
                ('Emission Factors'!$H$5:$H$488 = 'GHG emissions calculations'!$H1478),
                0),
          MATCH('GHG emissions calculations'!P$6,'Emission Factors'!$E$5:$P$5,0)),
    "")</f>
        <v/>
      </c>
      <c r="Q1478" s="311" t="str">
        <f t="array" ref="Q1478">IFERROR(
    IF(
        INDEX('Emission Factors'!$E$5:$P$488,
              MATCH(1,
                    ('Emission Factors'!$E$5:$E$488 = 'GHG emissions calculations'!$F1478) *
                    ('Emission Factors'!$H$5:$H$488 = 'GHG emissions calculations'!$H1478),
                    0),
              MATCH('GHG emissions calculations'!Q$6, 'Emission Factors'!$E$5:$P$5, 0)) &lt;&gt; "",
        INDEX('Emission Factors'!$E$5:$P$488,
              MATCH(1,
                    ('Emission Factors'!$E$5:$E$488 = 'GHG emissions calculations'!$F1478) *
                    ('Emission Factors'!$H$5:$H$488 = 'GHG emissions calculations'!$H1478),
                    0),
              MATCH('GHG emissions calculations'!Q$6, 'Emission Factors'!$E$5:$P$5, 0)),
        ""),
    "")</f>
        <v/>
      </c>
      <c r="R1478" s="311" t="str">
        <f t="array" ref="R1478">IFERROR(
    IF(
        INDEX('Emission Factors'!$E$5:$R$488,
              MATCH(1,
                    ('Emission Factors'!$E$5:$E$488 = 'GHG emissions calculations'!$F1478) *
                    ('Emission Factors'!$H$5:$H$488 = 'GHG emissions calculations'!$H1478),
                    0),
              MATCH('GHG emissions calculations'!R$6, 'Emission Factors'!$E$5:$R$5, 0)) &lt;&gt; "",
        INDEX('Emission Factors'!$E$5:$R$488,
              MATCH(1,
                    ('Emission Factors'!$E$5:$E$488 = 'GHG emissions calculations'!$F1478) *
                    ('Emission Factors'!$H$5:$H$488 = 'GHG emissions calculations'!$H1478),
                    0),
              MATCH('GHG emissions calculations'!R$6, 'Emission Factors'!$E$5:$R$5, 0)),
        ""),
    "")</f>
        <v/>
      </c>
      <c r="S1478" s="312">
        <f t="shared" si="2"/>
        <v>0</v>
      </c>
      <c r="T1478" s="23"/>
    </row>
    <row r="1479" ht="15.75" customHeight="1" outlineLevel="1">
      <c r="A1479" s="23"/>
      <c r="B1479" s="71"/>
      <c r="C1479" s="71"/>
      <c r="D1479" s="71"/>
      <c r="E1479" s="314"/>
      <c r="F1479" s="311" t="str">
        <f>Lists!W58</f>
        <v>Electronic components (computers, servers) - Oceania</v>
      </c>
      <c r="G1479" s="311" t="str">
        <f t="array" ref="G1479">XLOOKUP(1,('Emission Factors'!$E$5:$E$488='GHG emissions calculations'!$F1479)*('Emission Factors'!$H$5:$H$488='GHG emissions calculations'!$H1479),INDEX('Emission Factors'!$E$5:$T$488,0,MATCH('GHG emissions calculations'!G$6,'Emission Factors'!$E$5:$T$5,0)),"",0)</f>
        <v/>
      </c>
      <c r="H1479" s="311" t="s">
        <v>238</v>
      </c>
      <c r="I1479" s="312" t="str">
        <f>IF(
    SUMIFS('Import data'!$L$25:$L$80,
           'Import data'!$J$25:$J$80, F1479,
           'Import data'!$G$25:$G$80, 'GHG emissions calculations'!$H1479,
           'Import data'!$I$25:$I$80,$E$1444) &lt;&gt; 0,
    SUMIFS('Import data'!$L$25:$L$80,
           'Import data'!$J$25:$J$80, F1479,
           'Import data'!$G$25:$G$80, 'GHG emissions calculations'!$H1479,
           'Import data'!$I$25:$I$80,$E$1444),
    ""
)</f>
        <v/>
      </c>
      <c r="J1479" s="311" t="str">
        <f t="array" ref="J1479">IF(
    XLOOKUP(F1479, 'Import data'!$J$26:$J$47, 'Import data'!$M$26:$M$47, "", 0) = "Please add the region-specific supplier emission factor or choose a different region available in the IAEG database.",
    "",
    XLOOKUP(F1479, 'Import data'!$J$26:$J$47, 'Import data'!$M$26:$M$47, "", 0)
)</f>
        <v/>
      </c>
      <c r="K1479" s="311" t="str">
        <f t="array" ref="K1479">IFERROR(
    XLOOKUP(F1479,
            _xlws.FILTER('Supplier Emission'!$G$15:$G$49,
                   ('Supplier Emission'!$D$15:$D$49=H1479) * ('Supplier Emission'!$F$15:$F$49=$E$1444)),
            _xlws.FILTER('Supplier Emission'!$I$15:$I$49,
                   ('Supplier Emission'!$D$15:$D$49=H1479) * ('Supplier Emission'!$F$15:$F$49=$E$1444)),
            ""),
    "")</f>
        <v/>
      </c>
      <c r="L1479" s="311" t="str">
        <f t="array" ref="L1479">IFERROR(
    XLOOKUP(F1479,
            _xlws.FILTER('Supplier Emission'!$G$15:$G$49,
                   ('Supplier Emission'!$D$15:$D$49=H1479) * ('Supplier Emission'!$F$15:$F$49=$E$1444)),
            _xlws.FILTER('Supplier Emission'!$J$15:$J$49,
                   ('Supplier Emission'!$D$15:$D$49=H1479) * ('Supplier Emission'!$F$15:$F$49=$E$1444)),
            ""),
    "")</f>
        <v/>
      </c>
      <c r="M1479" s="311" t="str">
        <f t="array" ref="M1479">IFERROR(
    XLOOKUP(F1479,
            _xlws.FILTER('Supplier Emission'!$G$15:$G$49,
                   ('Supplier Emission'!$D$15:$D$49=H1479) * ('Supplier Emission'!$F$15:$F$49=$E$1444)),
            _xlws.FILTER('Supplier Emission'!$M$15:$M$49,
                   ('Supplier Emission'!$D$15:$D$49=H1479) * ('Supplier Emission'!$F$15:$F$49=$E$1444)),
            ""),
    "")</f>
        <v/>
      </c>
      <c r="N1479" s="311" t="str">
        <f t="array" ref="N1479">IFERROR(
    XLOOKUP(F1479,
            _xlws.FILTER('Supplier Emission'!$G$15:$G$49,
                   ('Supplier Emission'!$D$15:$D$49=H1479) * ('Supplier Emission'!$F$15:$F$49=$E$1444)),
            _xlws.FILTER('Supplier Emission'!$H$15:$H$49,
                   ('Supplier Emission'!$D$15:$D$49=H1479) * ('Supplier Emission'!$F$15:$F$49=$E$1444)),
            ""),
    "")</f>
        <v/>
      </c>
      <c r="O1479" s="311" t="str">
        <f t="array" ref="O1479">XLOOKUP(1,('Emission Factors'!$E$5:$E$488='GHG emissions calculations'!$F1479)*('Emission Factors'!$H$5:$H$488='GHG emissions calculations'!$H1479),INDEX('Emission Factors'!$E$5:$T$488,0,MATCH('GHG emissions calculations'!O$6,'Emission Factors'!$E$5:$T$5,0)),"",0)</f>
        <v/>
      </c>
      <c r="P1479" s="313" t="str">
        <f t="array" ref="P1479">IFERROR(
    INDEX('Emission Factors'!$E$5:$P$488,
          MATCH(1,
                ('Emission Factors'!$E$5:$E$488 = 'GHG emissions calculations'!$F1479) *
                ('Emission Factors'!$H$5:$H$488 = 'GHG emissions calculations'!$H1479),
                0),
          MATCH('GHG emissions calculations'!P$6,'Emission Factors'!$E$5:$P$5,0)),
    "")</f>
        <v/>
      </c>
      <c r="Q1479" s="311" t="str">
        <f t="array" ref="Q1479">IFERROR(
    IF(
        INDEX('Emission Factors'!$E$5:$P$488,
              MATCH(1,
                    ('Emission Factors'!$E$5:$E$488 = 'GHG emissions calculations'!$F1479) *
                    ('Emission Factors'!$H$5:$H$488 = 'GHG emissions calculations'!$H1479),
                    0),
              MATCH('GHG emissions calculations'!Q$6, 'Emission Factors'!$E$5:$P$5, 0)) &lt;&gt; "",
        INDEX('Emission Factors'!$E$5:$P$488,
              MATCH(1,
                    ('Emission Factors'!$E$5:$E$488 = 'GHG emissions calculations'!$F1479) *
                    ('Emission Factors'!$H$5:$H$488 = 'GHG emissions calculations'!$H1479),
                    0),
              MATCH('GHG emissions calculations'!Q$6, 'Emission Factors'!$E$5:$P$5, 0)),
        ""),
    "")</f>
        <v/>
      </c>
      <c r="R1479" s="311" t="str">
        <f t="array" ref="R1479">IFERROR(
    IF(
        INDEX('Emission Factors'!$E$5:$R$488,
              MATCH(1,
                    ('Emission Factors'!$E$5:$E$488 = 'GHG emissions calculations'!$F1479) *
                    ('Emission Factors'!$H$5:$H$488 = 'GHG emissions calculations'!$H1479),
                    0),
              MATCH('GHG emissions calculations'!R$6, 'Emission Factors'!$E$5:$R$5, 0)) &lt;&gt; "",
        INDEX('Emission Factors'!$E$5:$R$488,
              MATCH(1,
                    ('Emission Factors'!$E$5:$E$488 = 'GHG emissions calculations'!$F1479) *
                    ('Emission Factors'!$H$5:$H$488 = 'GHG emissions calculations'!$H1479),
                    0),
              MATCH('GHG emissions calculations'!R$6, 'Emission Factors'!$E$5:$R$5, 0)),
        ""),
    "")</f>
        <v/>
      </c>
      <c r="S1479" s="312">
        <f t="shared" si="2"/>
        <v>0</v>
      </c>
      <c r="T1479" s="23"/>
    </row>
    <row r="1480" ht="15.75" customHeight="1" outlineLevel="1">
      <c r="A1480" s="23"/>
      <c r="B1480" s="71"/>
      <c r="C1480" s="71"/>
      <c r="D1480" s="71"/>
      <c r="E1480" s="314"/>
      <c r="F1480" s="311" t="str">
        <f>Lists!W63</f>
        <v>Electronic components (printed circuits, screens, crystal assemblies, etc.) - Africa</v>
      </c>
      <c r="G1480" s="311" t="str">
        <f t="array" ref="G1480">XLOOKUP(1,('Emission Factors'!$E$5:$E$488='GHG emissions calculations'!$F1480)*('Emission Factors'!$H$5:$H$488='GHG emissions calculations'!$H1480),INDEX('Emission Factors'!$E$5:$T$488,0,MATCH('GHG emissions calculations'!G$6,'Emission Factors'!$E$5:$T$5,0)),"",0)</f>
        <v/>
      </c>
      <c r="H1480" s="311" t="s">
        <v>238</v>
      </c>
      <c r="I1480" s="312" t="str">
        <f>IF(
    SUMIFS('Import data'!$L$25:$L$80,
           'Import data'!$J$25:$J$80, F1480,
           'Import data'!$G$25:$G$80, 'GHG emissions calculations'!$H1480,
           'Import data'!$I$25:$I$80,$E$1444) &lt;&gt; 0,
    SUMIFS('Import data'!$L$25:$L$80,
           'Import data'!$J$25:$J$80, F1480,
           'Import data'!$G$25:$G$80, 'GHG emissions calculations'!$H1480,
           'Import data'!$I$25:$I$80,$E$1444),
    ""
)</f>
        <v/>
      </c>
      <c r="J1480" s="311" t="str">
        <f t="array" ref="J1480">IF(
    XLOOKUP(F1480, 'Import data'!$J$26:$J$47, 'Import data'!$M$26:$M$47, "", 0) = "Please add the region-specific supplier emission factor or choose a different region available in the IAEG database.",
    "",
    XLOOKUP(F1480, 'Import data'!$J$26:$J$47, 'Import data'!$M$26:$M$47, "", 0)
)</f>
        <v/>
      </c>
      <c r="K1480" s="311" t="str">
        <f t="array" ref="K1480">IFERROR(
    XLOOKUP(F1480,
            _xlws.FILTER('Supplier Emission'!$G$15:$G$49,
                   ('Supplier Emission'!$D$15:$D$49=H1480) * ('Supplier Emission'!$F$15:$F$49=$E$1444)),
            _xlws.FILTER('Supplier Emission'!$I$15:$I$49,
                   ('Supplier Emission'!$D$15:$D$49=H1480) * ('Supplier Emission'!$F$15:$F$49=$E$1444)),
            ""),
    "")</f>
        <v/>
      </c>
      <c r="L1480" s="311" t="str">
        <f t="array" ref="L1480">IFERROR(
    XLOOKUP(F1480,
            _xlws.FILTER('Supplier Emission'!$G$15:$G$49,
                   ('Supplier Emission'!$D$15:$D$49=H1480) * ('Supplier Emission'!$F$15:$F$49=$E$1444)),
            _xlws.FILTER('Supplier Emission'!$J$15:$J$49,
                   ('Supplier Emission'!$D$15:$D$49=H1480) * ('Supplier Emission'!$F$15:$F$49=$E$1444)),
            ""),
    "")</f>
        <v/>
      </c>
      <c r="M1480" s="311" t="str">
        <f t="array" ref="M1480">IFERROR(
    XLOOKUP(F1480,
            _xlws.FILTER('Supplier Emission'!$G$15:$G$49,
                   ('Supplier Emission'!$D$15:$D$49=H1480) * ('Supplier Emission'!$F$15:$F$49=$E$1444)),
            _xlws.FILTER('Supplier Emission'!$M$15:$M$49,
                   ('Supplier Emission'!$D$15:$D$49=H1480) * ('Supplier Emission'!$F$15:$F$49=$E$1444)),
            ""),
    "")</f>
        <v/>
      </c>
      <c r="N1480" s="311" t="str">
        <f t="array" ref="N1480">IFERROR(
    XLOOKUP(F1480,
            _xlws.FILTER('Supplier Emission'!$G$15:$G$49,
                   ('Supplier Emission'!$D$15:$D$49=H1480) * ('Supplier Emission'!$F$15:$F$49=$E$1444)),
            _xlws.FILTER('Supplier Emission'!$H$15:$H$49,
                   ('Supplier Emission'!$D$15:$D$49=H1480) * ('Supplier Emission'!$F$15:$F$49=$E$1444)),
            ""),
    "")</f>
        <v/>
      </c>
      <c r="O1480" s="311" t="str">
        <f t="array" ref="O1480">XLOOKUP(1,('Emission Factors'!$E$5:$E$488='GHG emissions calculations'!$F1480)*('Emission Factors'!$H$5:$H$488='GHG emissions calculations'!$H1480),INDEX('Emission Factors'!$E$5:$T$488,0,MATCH('GHG emissions calculations'!O$6,'Emission Factors'!$E$5:$T$5,0)),"",0)</f>
        <v/>
      </c>
      <c r="P1480" s="313" t="str">
        <f t="array" ref="P1480">IFERROR(
    INDEX('Emission Factors'!$E$5:$P$488,
          MATCH(1,
                ('Emission Factors'!$E$5:$E$488 = 'GHG emissions calculations'!$F1480) *
                ('Emission Factors'!$H$5:$H$488 = 'GHG emissions calculations'!$H1480),
                0),
          MATCH('GHG emissions calculations'!P$6,'Emission Factors'!$E$5:$P$5,0)),
    "")</f>
        <v/>
      </c>
      <c r="Q1480" s="311" t="str">
        <f t="array" ref="Q1480">IFERROR(
    IF(
        INDEX('Emission Factors'!$E$5:$P$488,
              MATCH(1,
                    ('Emission Factors'!$E$5:$E$488 = 'GHG emissions calculations'!$F1480) *
                    ('Emission Factors'!$H$5:$H$488 = 'GHG emissions calculations'!$H1480),
                    0),
              MATCH('GHG emissions calculations'!Q$6, 'Emission Factors'!$E$5:$P$5, 0)) &lt;&gt; "",
        INDEX('Emission Factors'!$E$5:$P$488,
              MATCH(1,
                    ('Emission Factors'!$E$5:$E$488 = 'GHG emissions calculations'!$F1480) *
                    ('Emission Factors'!$H$5:$H$488 = 'GHG emissions calculations'!$H1480),
                    0),
              MATCH('GHG emissions calculations'!Q$6, 'Emission Factors'!$E$5:$P$5, 0)),
        ""),
    "")</f>
        <v/>
      </c>
      <c r="R1480" s="311" t="str">
        <f t="array" ref="R1480">IFERROR(
    IF(
        INDEX('Emission Factors'!$E$5:$R$488,
              MATCH(1,
                    ('Emission Factors'!$E$5:$E$488 = 'GHG emissions calculations'!$F1480) *
                    ('Emission Factors'!$H$5:$H$488 = 'GHG emissions calculations'!$H1480),
                    0),
              MATCH('GHG emissions calculations'!R$6, 'Emission Factors'!$E$5:$R$5, 0)) &lt;&gt; "",
        INDEX('Emission Factors'!$E$5:$R$488,
              MATCH(1,
                    ('Emission Factors'!$E$5:$E$488 = 'GHG emissions calculations'!$F1480) *
                    ('Emission Factors'!$H$5:$H$488 = 'GHG emissions calculations'!$H1480),
                    0),
              MATCH('GHG emissions calculations'!R$6, 'Emission Factors'!$E$5:$R$5, 0)),
        ""),
    "")</f>
        <v/>
      </c>
      <c r="S1480" s="312">
        <f t="shared" si="2"/>
        <v>0</v>
      </c>
      <c r="T1480" s="23"/>
    </row>
    <row r="1481" ht="15.75" customHeight="1" outlineLevel="1">
      <c r="A1481" s="23"/>
      <c r="B1481" s="71"/>
      <c r="C1481" s="71"/>
      <c r="D1481" s="71"/>
      <c r="E1481" s="314"/>
      <c r="F1481" s="311" t="str">
        <f>Lists!W61</f>
        <v>Electronic components (printed circuits, screens, crystal assemblies, etc.) - America</v>
      </c>
      <c r="G1481" s="311">
        <f t="array" ref="G1481">XLOOKUP(1,('Emission Factors'!$E$5:$E$488='GHG emissions calculations'!$F1481)*('Emission Factors'!$H$5:$H$488='GHG emissions calculations'!$H1481),INDEX('Emission Factors'!$E$5:$T$488,0,MATCH('GHG emissions calculations'!G$6,'Emission Factors'!$E$5:$T$5,0)),"",0)</f>
        <v>1</v>
      </c>
      <c r="H1481" s="311" t="s">
        <v>238</v>
      </c>
      <c r="I1481" s="312" t="str">
        <f>IF(
    SUMIFS('Import data'!$L$25:$L$80,
           'Import data'!$J$25:$J$80, F1481,
           'Import data'!$G$25:$G$80, 'GHG emissions calculations'!$H1481,
           'Import data'!$I$25:$I$80,$E$1444) &lt;&gt; 0,
    SUMIFS('Import data'!$L$25:$L$80,
           'Import data'!$J$25:$J$80, F1481,
           'Import data'!$G$25:$G$80, 'GHG emissions calculations'!$H1481,
           'Import data'!$I$25:$I$80,$E$1444),
    ""
)</f>
        <v/>
      </c>
      <c r="J1481" s="311" t="str">
        <f t="array" ref="J1481">IF(
    XLOOKUP(F1481, 'Import data'!$J$26:$J$47, 'Import data'!$M$26:$M$47, "", 0) = "Please add the region-specific supplier emission factor or choose a different region available in the IAEG database.",
    "",
    XLOOKUP(F1481, 'Import data'!$J$26:$J$47, 'Import data'!$M$26:$M$47, "", 0)
)</f>
        <v/>
      </c>
      <c r="K1481" s="311" t="str">
        <f t="array" ref="K1481">IFERROR(
    XLOOKUP(F1481,
            _xlws.FILTER('Supplier Emission'!$G$15:$G$49,
                   ('Supplier Emission'!$D$15:$D$49=H1481) * ('Supplier Emission'!$F$15:$F$49=$E$1444)),
            _xlws.FILTER('Supplier Emission'!$I$15:$I$49,
                   ('Supplier Emission'!$D$15:$D$49=H1481) * ('Supplier Emission'!$F$15:$F$49=$E$1444)),
            ""),
    "")</f>
        <v/>
      </c>
      <c r="L1481" s="311" t="str">
        <f t="array" ref="L1481">IFERROR(
    XLOOKUP(F1481,
            _xlws.FILTER('Supplier Emission'!$G$15:$G$49,
                   ('Supplier Emission'!$D$15:$D$49=H1481) * ('Supplier Emission'!$F$15:$F$49=$E$1444)),
            _xlws.FILTER('Supplier Emission'!$J$15:$J$49,
                   ('Supplier Emission'!$D$15:$D$49=H1481) * ('Supplier Emission'!$F$15:$F$49=$E$1444)),
            ""),
    "")</f>
        <v/>
      </c>
      <c r="M1481" s="311" t="str">
        <f t="array" ref="M1481">IFERROR(
    XLOOKUP(F1481,
            _xlws.FILTER('Supplier Emission'!$G$15:$G$49,
                   ('Supplier Emission'!$D$15:$D$49=H1481) * ('Supplier Emission'!$F$15:$F$49=$E$1444)),
            _xlws.FILTER('Supplier Emission'!$M$15:$M$49,
                   ('Supplier Emission'!$D$15:$D$49=H1481) * ('Supplier Emission'!$F$15:$F$49=$E$1444)),
            ""),
    "")</f>
        <v/>
      </c>
      <c r="N1481" s="311" t="str">
        <f t="array" ref="N1481">IFERROR(
    XLOOKUP(F1481,
            _xlws.FILTER('Supplier Emission'!$G$15:$G$49,
                   ('Supplier Emission'!$D$15:$D$49=H1481) * ('Supplier Emission'!$F$15:$F$49=$E$1444)),
            _xlws.FILTER('Supplier Emission'!$H$15:$H$49,
                   ('Supplier Emission'!$D$15:$D$49=H1481) * ('Supplier Emission'!$F$15:$F$49=$E$1444)),
            ""),
    "")</f>
        <v/>
      </c>
      <c r="O1481" s="311" t="str">
        <f t="array" ref="O1481">XLOOKUP(1,('Emission Factors'!$E$5:$E$488='GHG emissions calculations'!$F1481)*('Emission Factors'!$H$5:$H$488='GHG emissions calculations'!$H1481),INDEX('Emission Factors'!$E$5:$T$488,0,MATCH('GHG emissions calculations'!O$6,'Emission Factors'!$E$5:$T$5,0)),"",0)</f>
        <v>Printed circuit assembly (electronic assembly) manufacturing</v>
      </c>
      <c r="P1481" s="313">
        <f t="array" ref="P1481">IFERROR(
    INDEX('Emission Factors'!$E$5:$P$488,
          MATCH(1,
                ('Emission Factors'!$E$5:$E$488 = 'GHG emissions calculations'!$F1481) *
                ('Emission Factors'!$H$5:$H$488 = 'GHG emissions calculations'!$H1481),
                0),
          MATCH('GHG emissions calculations'!P$6,'Emission Factors'!$E$5:$P$5,0)),
    "")</f>
        <v>101</v>
      </c>
      <c r="Q1481" s="311" t="str">
        <f t="array" ref="Q1481">IFERROR(
    IF(
        INDEX('Emission Factors'!$E$5:$P$488,
              MATCH(1,
                    ('Emission Factors'!$E$5:$E$488 = 'GHG emissions calculations'!$F1481) *
                    ('Emission Factors'!$H$5:$H$488 = 'GHG emissions calculations'!$H1481),
                    0),
              MATCH('GHG emissions calculations'!Q$6, 'Emission Factors'!$E$5:$P$5, 0)) &lt;&gt; "",
        INDEX('Emission Factors'!$E$5:$P$488,
              MATCH(1,
                    ('Emission Factors'!$E$5:$E$488 = 'GHG emissions calculations'!$F1481) *
                    ('Emission Factors'!$H$5:$H$488 = 'GHG emissions calculations'!$H1481),
                    0),
              MATCH('GHG emissions calculations'!Q$6, 'Emission Factors'!$E$5:$P$5, 0)),
        ""),
    "")</f>
        <v>kgCO2e / k€</v>
      </c>
      <c r="R1481" s="311" t="str">
        <f t="array" ref="R1481">IFERROR(
    IF(
        INDEX('Emission Factors'!$E$5:$R$488,
              MATCH(1,
                    ('Emission Factors'!$E$5:$E$488 = 'GHG emissions calculations'!$F1481) *
                    ('Emission Factors'!$H$5:$H$488 = 'GHG emissions calculations'!$H1481),
                    0),
              MATCH('GHG emissions calculations'!R$6, 'Emission Factors'!$E$5:$R$5, 0)) &lt;&gt; "",
        INDEX('Emission Factors'!$E$5:$R$488,
              MATCH(1,
                    ('Emission Factors'!$E$5:$E$488 = 'GHG emissions calculations'!$F1481) *
                    ('Emission Factors'!$H$5:$H$488 = 'GHG emissions calculations'!$H1481),
                    0),
              MATCH('GHG emissions calculations'!R$6, 'Emission Factors'!$E$5:$R$5, 0)),
        ""),
    "")</f>
        <v>America</v>
      </c>
      <c r="S1481" s="312">
        <f t="shared" si="2"/>
        <v>0</v>
      </c>
      <c r="T1481" s="23"/>
    </row>
    <row r="1482" ht="15.75" customHeight="1" outlineLevel="1">
      <c r="A1482" s="23"/>
      <c r="B1482" s="71"/>
      <c r="C1482" s="71"/>
      <c r="D1482" s="71"/>
      <c r="E1482" s="314"/>
      <c r="F1482" s="311" t="str">
        <f>Lists!W64</f>
        <v>Electronic components (printed circuits, screens, crystal assemblies, etc.) - Asia</v>
      </c>
      <c r="G1482" s="311" t="str">
        <f t="array" ref="G1482">XLOOKUP(1,('Emission Factors'!$E$5:$E$488='GHG emissions calculations'!$F1482)*('Emission Factors'!$H$5:$H$488='GHG emissions calculations'!$H1482),INDEX('Emission Factors'!$E$5:$T$488,0,MATCH('GHG emissions calculations'!G$6,'Emission Factors'!$E$5:$T$5,0)),"",0)</f>
        <v/>
      </c>
      <c r="H1482" s="311" t="s">
        <v>238</v>
      </c>
      <c r="I1482" s="312" t="str">
        <f>IF(
    SUMIFS('Import data'!$L$25:$L$80,
           'Import data'!$J$25:$J$80, F1482,
           'Import data'!$G$25:$G$80, 'GHG emissions calculations'!$H1482,
           'Import data'!$I$25:$I$80,$E$1444) &lt;&gt; 0,
    SUMIFS('Import data'!$L$25:$L$80,
           'Import data'!$J$25:$J$80, F1482,
           'Import data'!$G$25:$G$80, 'GHG emissions calculations'!$H1482,
           'Import data'!$I$25:$I$80,$E$1444),
    ""
)</f>
        <v/>
      </c>
      <c r="J1482" s="311" t="str">
        <f t="array" ref="J1482">IF(
    XLOOKUP(F1482, 'Import data'!$J$26:$J$47, 'Import data'!$M$26:$M$47, "", 0) = "Please add the region-specific supplier emission factor or choose a different region available in the IAEG database.",
    "",
    XLOOKUP(F1482, 'Import data'!$J$26:$J$47, 'Import data'!$M$26:$M$47, "", 0)
)</f>
        <v/>
      </c>
      <c r="K1482" s="311" t="str">
        <f t="array" ref="K1482">IFERROR(
    XLOOKUP(F1482,
            _xlws.FILTER('Supplier Emission'!$G$15:$G$49,
                   ('Supplier Emission'!$D$15:$D$49=H1482) * ('Supplier Emission'!$F$15:$F$49=$E$1444)),
            _xlws.FILTER('Supplier Emission'!$I$15:$I$49,
                   ('Supplier Emission'!$D$15:$D$49=H1482) * ('Supplier Emission'!$F$15:$F$49=$E$1444)),
            ""),
    "")</f>
        <v/>
      </c>
      <c r="L1482" s="311" t="str">
        <f t="array" ref="L1482">IFERROR(
    XLOOKUP(F1482,
            _xlws.FILTER('Supplier Emission'!$G$15:$G$49,
                   ('Supplier Emission'!$D$15:$D$49=H1482) * ('Supplier Emission'!$F$15:$F$49=$E$1444)),
            _xlws.FILTER('Supplier Emission'!$J$15:$J$49,
                   ('Supplier Emission'!$D$15:$D$49=H1482) * ('Supplier Emission'!$F$15:$F$49=$E$1444)),
            ""),
    "")</f>
        <v/>
      </c>
      <c r="M1482" s="311" t="str">
        <f t="array" ref="M1482">IFERROR(
    XLOOKUP(F1482,
            _xlws.FILTER('Supplier Emission'!$G$15:$G$49,
                   ('Supplier Emission'!$D$15:$D$49=H1482) * ('Supplier Emission'!$F$15:$F$49=$E$1444)),
            _xlws.FILTER('Supplier Emission'!$M$15:$M$49,
                   ('Supplier Emission'!$D$15:$D$49=H1482) * ('Supplier Emission'!$F$15:$F$49=$E$1444)),
            ""),
    "")</f>
        <v/>
      </c>
      <c r="N1482" s="311" t="str">
        <f t="array" ref="N1482">IFERROR(
    XLOOKUP(F1482,
            _xlws.FILTER('Supplier Emission'!$G$15:$G$49,
                   ('Supplier Emission'!$D$15:$D$49=H1482) * ('Supplier Emission'!$F$15:$F$49=$E$1444)),
            _xlws.FILTER('Supplier Emission'!$H$15:$H$49,
                   ('Supplier Emission'!$D$15:$D$49=H1482) * ('Supplier Emission'!$F$15:$F$49=$E$1444)),
            ""),
    "")</f>
        <v/>
      </c>
      <c r="O1482" s="311" t="str">
        <f t="array" ref="O1482">XLOOKUP(1,('Emission Factors'!$E$5:$E$488='GHG emissions calculations'!$F1482)*('Emission Factors'!$H$5:$H$488='GHG emissions calculations'!$H1482),INDEX('Emission Factors'!$E$5:$T$488,0,MATCH('GHG emissions calculations'!O$6,'Emission Factors'!$E$5:$T$5,0)),"",0)</f>
        <v/>
      </c>
      <c r="P1482" s="313" t="str">
        <f t="array" ref="P1482">IFERROR(
    INDEX('Emission Factors'!$E$5:$P$488,
          MATCH(1,
                ('Emission Factors'!$E$5:$E$488 = 'GHG emissions calculations'!$F1482) *
                ('Emission Factors'!$H$5:$H$488 = 'GHG emissions calculations'!$H1482),
                0),
          MATCH('GHG emissions calculations'!P$6,'Emission Factors'!$E$5:$P$5,0)),
    "")</f>
        <v/>
      </c>
      <c r="Q1482" s="311" t="str">
        <f t="array" ref="Q1482">IFERROR(
    IF(
        INDEX('Emission Factors'!$E$5:$P$488,
              MATCH(1,
                    ('Emission Factors'!$E$5:$E$488 = 'GHG emissions calculations'!$F1482) *
                    ('Emission Factors'!$H$5:$H$488 = 'GHG emissions calculations'!$H1482),
                    0),
              MATCH('GHG emissions calculations'!Q$6, 'Emission Factors'!$E$5:$P$5, 0)) &lt;&gt; "",
        INDEX('Emission Factors'!$E$5:$P$488,
              MATCH(1,
                    ('Emission Factors'!$E$5:$E$488 = 'GHG emissions calculations'!$F1482) *
                    ('Emission Factors'!$H$5:$H$488 = 'GHG emissions calculations'!$H1482),
                    0),
              MATCH('GHG emissions calculations'!Q$6, 'Emission Factors'!$E$5:$P$5, 0)),
        ""),
    "")</f>
        <v/>
      </c>
      <c r="R1482" s="311" t="str">
        <f t="array" ref="R1482">IFERROR(
    IF(
        INDEX('Emission Factors'!$E$5:$R$488,
              MATCH(1,
                    ('Emission Factors'!$E$5:$E$488 = 'GHG emissions calculations'!$F1482) *
                    ('Emission Factors'!$H$5:$H$488 = 'GHG emissions calculations'!$H1482),
                    0),
              MATCH('GHG emissions calculations'!R$6, 'Emission Factors'!$E$5:$R$5, 0)) &lt;&gt; "",
        INDEX('Emission Factors'!$E$5:$R$488,
              MATCH(1,
                    ('Emission Factors'!$E$5:$E$488 = 'GHG emissions calculations'!$F1482) *
                    ('Emission Factors'!$H$5:$H$488 = 'GHG emissions calculations'!$H1482),
                    0),
              MATCH('GHG emissions calculations'!R$6, 'Emission Factors'!$E$5:$R$5, 0)),
        ""),
    "")</f>
        <v/>
      </c>
      <c r="S1482" s="312">
        <f t="shared" si="2"/>
        <v>0</v>
      </c>
      <c r="T1482" s="23"/>
    </row>
    <row r="1483" ht="15.75" customHeight="1" outlineLevel="1">
      <c r="A1483" s="23"/>
      <c r="B1483" s="71"/>
      <c r="C1483" s="71"/>
      <c r="D1483" s="71"/>
      <c r="E1483" s="314"/>
      <c r="F1483" s="311" t="str">
        <f>Lists!W62</f>
        <v>Electronic components (printed circuits, screens, crystal assemblies, etc.) - Europe</v>
      </c>
      <c r="G1483" s="311" t="str">
        <f t="array" ref="G1483">XLOOKUP(1,('Emission Factors'!$E$5:$E$488='GHG emissions calculations'!$F1483)*('Emission Factors'!$H$5:$H$488='GHG emissions calculations'!$H1483),INDEX('Emission Factors'!$E$5:$T$488,0,MATCH('GHG emissions calculations'!G$6,'Emission Factors'!$E$5:$T$5,0)),"",0)</f>
        <v/>
      </c>
      <c r="H1483" s="311" t="s">
        <v>238</v>
      </c>
      <c r="I1483" s="312" t="str">
        <f>IF(
    SUMIFS('Import data'!$L$25:$L$80,
           'Import data'!$J$25:$J$80, F1483,
           'Import data'!$G$25:$G$80, 'GHG emissions calculations'!$H1483,
           'Import data'!$I$25:$I$80,$E$1444) &lt;&gt; 0,
    SUMIFS('Import data'!$L$25:$L$80,
           'Import data'!$J$25:$J$80, F1483,
           'Import data'!$G$25:$G$80, 'GHG emissions calculations'!$H1483,
           'Import data'!$I$25:$I$80,$E$1444),
    ""
)</f>
        <v/>
      </c>
      <c r="J1483" s="311" t="str">
        <f t="array" ref="J1483">IF(
    XLOOKUP(F1483, 'Import data'!$J$26:$J$47, 'Import data'!$M$26:$M$47, "", 0) = "Please add the region-specific supplier emission factor or choose a different region available in the IAEG database.",
    "",
    XLOOKUP(F1483, 'Import data'!$J$26:$J$47, 'Import data'!$M$26:$M$47, "", 0)
)</f>
        <v/>
      </c>
      <c r="K1483" s="311" t="str">
        <f t="array" ref="K1483">IFERROR(
    XLOOKUP(F1483,
            _xlws.FILTER('Supplier Emission'!$G$15:$G$49,
                   ('Supplier Emission'!$D$15:$D$49=H1483) * ('Supplier Emission'!$F$15:$F$49=$E$1444)),
            _xlws.FILTER('Supplier Emission'!$I$15:$I$49,
                   ('Supplier Emission'!$D$15:$D$49=H1483) * ('Supplier Emission'!$F$15:$F$49=$E$1444)),
            ""),
    "")</f>
        <v/>
      </c>
      <c r="L1483" s="311" t="str">
        <f t="array" ref="L1483">IFERROR(
    XLOOKUP(F1483,
            _xlws.FILTER('Supplier Emission'!$G$15:$G$49,
                   ('Supplier Emission'!$D$15:$D$49=H1483) * ('Supplier Emission'!$F$15:$F$49=$E$1444)),
            _xlws.FILTER('Supplier Emission'!$J$15:$J$49,
                   ('Supplier Emission'!$D$15:$D$49=H1483) * ('Supplier Emission'!$F$15:$F$49=$E$1444)),
            ""),
    "")</f>
        <v/>
      </c>
      <c r="M1483" s="311" t="str">
        <f t="array" ref="M1483">IFERROR(
    XLOOKUP(F1483,
            _xlws.FILTER('Supplier Emission'!$G$15:$G$49,
                   ('Supplier Emission'!$D$15:$D$49=H1483) * ('Supplier Emission'!$F$15:$F$49=$E$1444)),
            _xlws.FILTER('Supplier Emission'!$M$15:$M$49,
                   ('Supplier Emission'!$D$15:$D$49=H1483) * ('Supplier Emission'!$F$15:$F$49=$E$1444)),
            ""),
    "")</f>
        <v/>
      </c>
      <c r="N1483" s="311" t="str">
        <f t="array" ref="N1483">IFERROR(
    XLOOKUP(F1483,
            _xlws.FILTER('Supplier Emission'!$G$15:$G$49,
                   ('Supplier Emission'!$D$15:$D$49=H1483) * ('Supplier Emission'!$F$15:$F$49=$E$1444)),
            _xlws.FILTER('Supplier Emission'!$H$15:$H$49,
                   ('Supplier Emission'!$D$15:$D$49=H1483) * ('Supplier Emission'!$F$15:$F$49=$E$1444)),
            ""),
    "")</f>
        <v/>
      </c>
      <c r="O1483" s="311" t="str">
        <f t="array" ref="O1483">XLOOKUP(1,('Emission Factors'!$E$5:$E$488='GHG emissions calculations'!$F1483)*('Emission Factors'!$H$5:$H$488='GHG emissions calculations'!$H1483),INDEX('Emission Factors'!$E$5:$T$488,0,MATCH('GHG emissions calculations'!O$6,'Emission Factors'!$E$5:$T$5,0)),"",0)</f>
        <v/>
      </c>
      <c r="P1483" s="313" t="str">
        <f t="array" ref="P1483">IFERROR(
    INDEX('Emission Factors'!$E$5:$P$488,
          MATCH(1,
                ('Emission Factors'!$E$5:$E$488 = 'GHG emissions calculations'!$F1483) *
                ('Emission Factors'!$H$5:$H$488 = 'GHG emissions calculations'!$H1483),
                0),
          MATCH('GHG emissions calculations'!P$6,'Emission Factors'!$E$5:$P$5,0)),
    "")</f>
        <v/>
      </c>
      <c r="Q1483" s="311" t="str">
        <f t="array" ref="Q1483">IFERROR(
    IF(
        INDEX('Emission Factors'!$E$5:$P$488,
              MATCH(1,
                    ('Emission Factors'!$E$5:$E$488 = 'GHG emissions calculations'!$F1483) *
                    ('Emission Factors'!$H$5:$H$488 = 'GHG emissions calculations'!$H1483),
                    0),
              MATCH('GHG emissions calculations'!Q$6, 'Emission Factors'!$E$5:$P$5, 0)) &lt;&gt; "",
        INDEX('Emission Factors'!$E$5:$P$488,
              MATCH(1,
                    ('Emission Factors'!$E$5:$E$488 = 'GHG emissions calculations'!$F1483) *
                    ('Emission Factors'!$H$5:$H$488 = 'GHG emissions calculations'!$H1483),
                    0),
              MATCH('GHG emissions calculations'!Q$6, 'Emission Factors'!$E$5:$P$5, 0)),
        ""),
    "")</f>
        <v/>
      </c>
      <c r="R1483" s="311" t="str">
        <f t="array" ref="R1483">IFERROR(
    IF(
        INDEX('Emission Factors'!$E$5:$R$488,
              MATCH(1,
                    ('Emission Factors'!$E$5:$E$488 = 'GHG emissions calculations'!$F1483) *
                    ('Emission Factors'!$H$5:$H$488 = 'GHG emissions calculations'!$H1483),
                    0),
              MATCH('GHG emissions calculations'!R$6, 'Emission Factors'!$E$5:$R$5, 0)) &lt;&gt; "",
        INDEX('Emission Factors'!$E$5:$R$488,
              MATCH(1,
                    ('Emission Factors'!$E$5:$E$488 = 'GHG emissions calculations'!$F1483) *
                    ('Emission Factors'!$H$5:$H$488 = 'GHG emissions calculations'!$H1483),
                    0),
              MATCH('GHG emissions calculations'!R$6, 'Emission Factors'!$E$5:$R$5, 0)),
        ""),
    "")</f>
        <v/>
      </c>
      <c r="S1483" s="312">
        <f t="shared" si="2"/>
        <v>0</v>
      </c>
      <c r="T1483" s="23"/>
    </row>
    <row r="1484" ht="15.75" customHeight="1" outlineLevel="1">
      <c r="A1484" s="23"/>
      <c r="B1484" s="71"/>
      <c r="C1484" s="71"/>
      <c r="D1484" s="71"/>
      <c r="E1484" s="314"/>
      <c r="F1484" s="311" t="str">
        <f>Lists!W67</f>
        <v>Electronic components (printed circuits, screens, crystal assemblies, etc.) - Global or unspecified region</v>
      </c>
      <c r="G1484" s="311" t="str">
        <f t="array" ref="G1484">XLOOKUP(1,('Emission Factors'!$E$5:$E$488='GHG emissions calculations'!$F1484)*('Emission Factors'!$H$5:$H$488='GHG emissions calculations'!$H1484),INDEX('Emission Factors'!$E$5:$T$488,0,MATCH('GHG emissions calculations'!G$6,'Emission Factors'!$E$5:$T$5,0)),"",0)</f>
        <v/>
      </c>
      <c r="H1484" s="311" t="s">
        <v>238</v>
      </c>
      <c r="I1484" s="312" t="str">
        <f>IF(
    SUMIFS('Import data'!$L$25:$L$80,
           'Import data'!$J$25:$J$80, F1484,
           'Import data'!$G$25:$G$80, 'GHG emissions calculations'!$H1484,
           'Import data'!$I$25:$I$80,$E$1444) &lt;&gt; 0,
    SUMIFS('Import data'!$L$25:$L$80,
           'Import data'!$J$25:$J$80, F1484,
           'Import data'!$G$25:$G$80, 'GHG emissions calculations'!$H1484,
           'Import data'!$I$25:$I$80,$E$1444),
    ""
)</f>
        <v/>
      </c>
      <c r="J1484" s="311" t="str">
        <f t="array" ref="J1484">IF(
    XLOOKUP(F1484, 'Import data'!$J$26:$J$47, 'Import data'!$M$26:$M$47, "", 0) = "Please add the region-specific supplier emission factor or choose a different region available in the IAEG database.",
    "",
    XLOOKUP(F1484, 'Import data'!$J$26:$J$47, 'Import data'!$M$26:$M$47, "", 0)
)</f>
        <v/>
      </c>
      <c r="K1484" s="311" t="str">
        <f t="array" ref="K1484">IFERROR(
    XLOOKUP(F1484,
            _xlws.FILTER('Supplier Emission'!$G$15:$G$49,
                   ('Supplier Emission'!$D$15:$D$49=H1484) * ('Supplier Emission'!$F$15:$F$49=$E$1444)),
            _xlws.FILTER('Supplier Emission'!$I$15:$I$49,
                   ('Supplier Emission'!$D$15:$D$49=H1484) * ('Supplier Emission'!$F$15:$F$49=$E$1444)),
            ""),
    "")</f>
        <v/>
      </c>
      <c r="L1484" s="311" t="str">
        <f t="array" ref="L1484">IFERROR(
    XLOOKUP(F1484,
            _xlws.FILTER('Supplier Emission'!$G$15:$G$49,
                   ('Supplier Emission'!$D$15:$D$49=H1484) * ('Supplier Emission'!$F$15:$F$49=$E$1444)),
            _xlws.FILTER('Supplier Emission'!$J$15:$J$49,
                   ('Supplier Emission'!$D$15:$D$49=H1484) * ('Supplier Emission'!$F$15:$F$49=$E$1444)),
            ""),
    "")</f>
        <v/>
      </c>
      <c r="M1484" s="311" t="str">
        <f t="array" ref="M1484">IFERROR(
    XLOOKUP(F1484,
            _xlws.FILTER('Supplier Emission'!$G$15:$G$49,
                   ('Supplier Emission'!$D$15:$D$49=H1484) * ('Supplier Emission'!$F$15:$F$49=$E$1444)),
            _xlws.FILTER('Supplier Emission'!$M$15:$M$49,
                   ('Supplier Emission'!$D$15:$D$49=H1484) * ('Supplier Emission'!$F$15:$F$49=$E$1444)),
            ""),
    "")</f>
        <v/>
      </c>
      <c r="N1484" s="311" t="str">
        <f t="array" ref="N1484">IFERROR(
    XLOOKUP(F1484,
            _xlws.FILTER('Supplier Emission'!$G$15:$G$49,
                   ('Supplier Emission'!$D$15:$D$49=H1484) * ('Supplier Emission'!$F$15:$F$49=$E$1444)),
            _xlws.FILTER('Supplier Emission'!$H$15:$H$49,
                   ('Supplier Emission'!$D$15:$D$49=H1484) * ('Supplier Emission'!$F$15:$F$49=$E$1444)),
            ""),
    "")</f>
        <v/>
      </c>
      <c r="O1484" s="311" t="str">
        <f t="array" ref="O1484">XLOOKUP(1,('Emission Factors'!$E$5:$E$488='GHG emissions calculations'!$F1484)*('Emission Factors'!$H$5:$H$488='GHG emissions calculations'!$H1484),INDEX('Emission Factors'!$E$5:$T$488,0,MATCH('GHG emissions calculations'!O$6,'Emission Factors'!$E$5:$T$5,0)),"",0)</f>
        <v/>
      </c>
      <c r="P1484" s="313" t="str">
        <f t="array" ref="P1484">IFERROR(
    INDEX('Emission Factors'!$E$5:$P$488,
          MATCH(1,
                ('Emission Factors'!$E$5:$E$488 = 'GHG emissions calculations'!$F1484) *
                ('Emission Factors'!$H$5:$H$488 = 'GHG emissions calculations'!$H1484),
                0),
          MATCH('GHG emissions calculations'!P$6,'Emission Factors'!$E$5:$P$5,0)),
    "")</f>
        <v/>
      </c>
      <c r="Q1484" s="311" t="str">
        <f t="array" ref="Q1484">IFERROR(
    IF(
        INDEX('Emission Factors'!$E$5:$P$488,
              MATCH(1,
                    ('Emission Factors'!$E$5:$E$488 = 'GHG emissions calculations'!$F1484) *
                    ('Emission Factors'!$H$5:$H$488 = 'GHG emissions calculations'!$H1484),
                    0),
              MATCH('GHG emissions calculations'!Q$6, 'Emission Factors'!$E$5:$P$5, 0)) &lt;&gt; "",
        INDEX('Emission Factors'!$E$5:$P$488,
              MATCH(1,
                    ('Emission Factors'!$E$5:$E$488 = 'GHG emissions calculations'!$F1484) *
                    ('Emission Factors'!$H$5:$H$488 = 'GHG emissions calculations'!$H1484),
                    0),
              MATCH('GHG emissions calculations'!Q$6, 'Emission Factors'!$E$5:$P$5, 0)),
        ""),
    "")</f>
        <v/>
      </c>
      <c r="R1484" s="311" t="str">
        <f t="array" ref="R1484">IFERROR(
    IF(
        INDEX('Emission Factors'!$E$5:$R$488,
              MATCH(1,
                    ('Emission Factors'!$E$5:$E$488 = 'GHG emissions calculations'!$F1484) *
                    ('Emission Factors'!$H$5:$H$488 = 'GHG emissions calculations'!$H1484),
                    0),
              MATCH('GHG emissions calculations'!R$6, 'Emission Factors'!$E$5:$R$5, 0)) &lt;&gt; "",
        INDEX('Emission Factors'!$E$5:$R$488,
              MATCH(1,
                    ('Emission Factors'!$E$5:$E$488 = 'GHG emissions calculations'!$F1484) *
                    ('Emission Factors'!$H$5:$H$488 = 'GHG emissions calculations'!$H1484),
                    0),
              MATCH('GHG emissions calculations'!R$6, 'Emission Factors'!$E$5:$R$5, 0)),
        ""),
    "")</f>
        <v/>
      </c>
      <c r="S1484" s="312">
        <f t="shared" si="2"/>
        <v>0</v>
      </c>
      <c r="T1484" s="23"/>
    </row>
    <row r="1485" ht="15.75" customHeight="1" outlineLevel="1">
      <c r="A1485" s="23"/>
      <c r="B1485" s="71"/>
      <c r="C1485" s="71"/>
      <c r="D1485" s="71"/>
      <c r="E1485" s="314"/>
      <c r="F1485" s="311" t="str">
        <f>Lists!W66</f>
        <v>Electronic components (printed circuits, screens, crystal assemblies, etc.) - Middle East</v>
      </c>
      <c r="G1485" s="311" t="str">
        <f t="array" ref="G1485">XLOOKUP(1,('Emission Factors'!$E$5:$E$488='GHG emissions calculations'!$F1485)*('Emission Factors'!$H$5:$H$488='GHG emissions calculations'!$H1485),INDEX('Emission Factors'!$E$5:$T$488,0,MATCH('GHG emissions calculations'!G$6,'Emission Factors'!$E$5:$T$5,0)),"",0)</f>
        <v/>
      </c>
      <c r="H1485" s="311" t="s">
        <v>238</v>
      </c>
      <c r="I1485" s="312" t="str">
        <f>IF(
    SUMIFS('Import data'!$L$25:$L$80,
           'Import data'!$J$25:$J$80, F1485,
           'Import data'!$G$25:$G$80, 'GHG emissions calculations'!$H1485,
           'Import data'!$I$25:$I$80,$E$1444) &lt;&gt; 0,
    SUMIFS('Import data'!$L$25:$L$80,
           'Import data'!$J$25:$J$80, F1485,
           'Import data'!$G$25:$G$80, 'GHG emissions calculations'!$H1485,
           'Import data'!$I$25:$I$80,$E$1444),
    ""
)</f>
        <v/>
      </c>
      <c r="J1485" s="311" t="str">
        <f t="array" ref="J1485">IF(
    XLOOKUP(F1485, 'Import data'!$J$26:$J$47, 'Import data'!$M$26:$M$47, "", 0) = "Please add the region-specific supplier emission factor or choose a different region available in the IAEG database.",
    "",
    XLOOKUP(F1485, 'Import data'!$J$26:$J$47, 'Import data'!$M$26:$M$47, "", 0)
)</f>
        <v/>
      </c>
      <c r="K1485" s="311" t="str">
        <f t="array" ref="K1485">IFERROR(
    XLOOKUP(F1485,
            _xlws.FILTER('Supplier Emission'!$G$15:$G$49,
                   ('Supplier Emission'!$D$15:$D$49=H1485) * ('Supplier Emission'!$F$15:$F$49=$E$1444)),
            _xlws.FILTER('Supplier Emission'!$I$15:$I$49,
                   ('Supplier Emission'!$D$15:$D$49=H1485) * ('Supplier Emission'!$F$15:$F$49=$E$1444)),
            ""),
    "")</f>
        <v/>
      </c>
      <c r="L1485" s="311" t="str">
        <f t="array" ref="L1485">IFERROR(
    XLOOKUP(F1485,
            _xlws.FILTER('Supplier Emission'!$G$15:$G$49,
                   ('Supplier Emission'!$D$15:$D$49=H1485) * ('Supplier Emission'!$F$15:$F$49=$E$1444)),
            _xlws.FILTER('Supplier Emission'!$J$15:$J$49,
                   ('Supplier Emission'!$D$15:$D$49=H1485) * ('Supplier Emission'!$F$15:$F$49=$E$1444)),
            ""),
    "")</f>
        <v/>
      </c>
      <c r="M1485" s="311" t="str">
        <f t="array" ref="M1485">IFERROR(
    XLOOKUP(F1485,
            _xlws.FILTER('Supplier Emission'!$G$15:$G$49,
                   ('Supplier Emission'!$D$15:$D$49=H1485) * ('Supplier Emission'!$F$15:$F$49=$E$1444)),
            _xlws.FILTER('Supplier Emission'!$M$15:$M$49,
                   ('Supplier Emission'!$D$15:$D$49=H1485) * ('Supplier Emission'!$F$15:$F$49=$E$1444)),
            ""),
    "")</f>
        <v/>
      </c>
      <c r="N1485" s="311" t="str">
        <f t="array" ref="N1485">IFERROR(
    XLOOKUP(F1485,
            _xlws.FILTER('Supplier Emission'!$G$15:$G$49,
                   ('Supplier Emission'!$D$15:$D$49=H1485) * ('Supplier Emission'!$F$15:$F$49=$E$1444)),
            _xlws.FILTER('Supplier Emission'!$H$15:$H$49,
                   ('Supplier Emission'!$D$15:$D$49=H1485) * ('Supplier Emission'!$F$15:$F$49=$E$1444)),
            ""),
    "")</f>
        <v/>
      </c>
      <c r="O1485" s="311" t="str">
        <f t="array" ref="O1485">XLOOKUP(1,('Emission Factors'!$E$5:$E$488='GHG emissions calculations'!$F1485)*('Emission Factors'!$H$5:$H$488='GHG emissions calculations'!$H1485),INDEX('Emission Factors'!$E$5:$T$488,0,MATCH('GHG emissions calculations'!O$6,'Emission Factors'!$E$5:$T$5,0)),"",0)</f>
        <v/>
      </c>
      <c r="P1485" s="313" t="str">
        <f t="array" ref="P1485">IFERROR(
    INDEX('Emission Factors'!$E$5:$P$488,
          MATCH(1,
                ('Emission Factors'!$E$5:$E$488 = 'GHG emissions calculations'!$F1485) *
                ('Emission Factors'!$H$5:$H$488 = 'GHG emissions calculations'!$H1485),
                0),
          MATCH('GHG emissions calculations'!P$6,'Emission Factors'!$E$5:$P$5,0)),
    "")</f>
        <v/>
      </c>
      <c r="Q1485" s="311" t="str">
        <f t="array" ref="Q1485">IFERROR(
    IF(
        INDEX('Emission Factors'!$E$5:$P$488,
              MATCH(1,
                    ('Emission Factors'!$E$5:$E$488 = 'GHG emissions calculations'!$F1485) *
                    ('Emission Factors'!$H$5:$H$488 = 'GHG emissions calculations'!$H1485),
                    0),
              MATCH('GHG emissions calculations'!Q$6, 'Emission Factors'!$E$5:$P$5, 0)) &lt;&gt; "",
        INDEX('Emission Factors'!$E$5:$P$488,
              MATCH(1,
                    ('Emission Factors'!$E$5:$E$488 = 'GHG emissions calculations'!$F1485) *
                    ('Emission Factors'!$H$5:$H$488 = 'GHG emissions calculations'!$H1485),
                    0),
              MATCH('GHG emissions calculations'!Q$6, 'Emission Factors'!$E$5:$P$5, 0)),
        ""),
    "")</f>
        <v/>
      </c>
      <c r="R1485" s="311" t="str">
        <f t="array" ref="R1485">IFERROR(
    IF(
        INDEX('Emission Factors'!$E$5:$R$488,
              MATCH(1,
                    ('Emission Factors'!$E$5:$E$488 = 'GHG emissions calculations'!$F1485) *
                    ('Emission Factors'!$H$5:$H$488 = 'GHG emissions calculations'!$H1485),
                    0),
              MATCH('GHG emissions calculations'!R$6, 'Emission Factors'!$E$5:$R$5, 0)) &lt;&gt; "",
        INDEX('Emission Factors'!$E$5:$R$488,
              MATCH(1,
                    ('Emission Factors'!$E$5:$E$488 = 'GHG emissions calculations'!$F1485) *
                    ('Emission Factors'!$H$5:$H$488 = 'GHG emissions calculations'!$H1485),
                    0),
              MATCH('GHG emissions calculations'!R$6, 'Emission Factors'!$E$5:$R$5, 0)),
        ""),
    "")</f>
        <v/>
      </c>
      <c r="S1485" s="312">
        <f t="shared" si="2"/>
        <v>0</v>
      </c>
      <c r="T1485" s="23"/>
    </row>
    <row r="1486" ht="15.75" customHeight="1" outlineLevel="1">
      <c r="A1486" s="23"/>
      <c r="B1486" s="71"/>
      <c r="C1486" s="71"/>
      <c r="D1486" s="71"/>
      <c r="E1486" s="314"/>
      <c r="F1486" s="311" t="str">
        <f>Lists!W65</f>
        <v>Electronic components (printed circuits, screens, crystal assemblies, etc.) - Oceania</v>
      </c>
      <c r="G1486" s="311" t="str">
        <f t="array" ref="G1486">XLOOKUP(1,('Emission Factors'!$E$5:$E$488='GHG emissions calculations'!$F1486)*('Emission Factors'!$H$5:$H$488='GHG emissions calculations'!$H1486),INDEX('Emission Factors'!$E$5:$T$488,0,MATCH('GHG emissions calculations'!G$6,'Emission Factors'!$E$5:$T$5,0)),"",0)</f>
        <v/>
      </c>
      <c r="H1486" s="311" t="s">
        <v>238</v>
      </c>
      <c r="I1486" s="312" t="str">
        <f>IF(
    SUMIFS('Import data'!$L$25:$L$80,
           'Import data'!$J$25:$J$80, F1486,
           'Import data'!$G$25:$G$80, 'GHG emissions calculations'!$H1486,
           'Import data'!$I$25:$I$80,$E$1444) &lt;&gt; 0,
    SUMIFS('Import data'!$L$25:$L$80,
           'Import data'!$J$25:$J$80, F1486,
           'Import data'!$G$25:$G$80, 'GHG emissions calculations'!$H1486,
           'Import data'!$I$25:$I$80,$E$1444),
    ""
)</f>
        <v/>
      </c>
      <c r="J1486" s="311" t="str">
        <f t="array" ref="J1486">IF(
    XLOOKUP(F1486, 'Import data'!$J$26:$J$47, 'Import data'!$M$26:$M$47, "", 0) = "Please add the region-specific supplier emission factor or choose a different region available in the IAEG database.",
    "",
    XLOOKUP(F1486, 'Import data'!$J$26:$J$47, 'Import data'!$M$26:$M$47, "", 0)
)</f>
        <v/>
      </c>
      <c r="K1486" s="311" t="str">
        <f t="array" ref="K1486">IFERROR(
    XLOOKUP(F1486,
            _xlws.FILTER('Supplier Emission'!$G$15:$G$49,
                   ('Supplier Emission'!$D$15:$D$49=H1486) * ('Supplier Emission'!$F$15:$F$49=$E$1444)),
            _xlws.FILTER('Supplier Emission'!$I$15:$I$49,
                   ('Supplier Emission'!$D$15:$D$49=H1486) * ('Supplier Emission'!$F$15:$F$49=$E$1444)),
            ""),
    "")</f>
        <v/>
      </c>
      <c r="L1486" s="311" t="str">
        <f t="array" ref="L1486">IFERROR(
    XLOOKUP(F1486,
            _xlws.FILTER('Supplier Emission'!$G$15:$G$49,
                   ('Supplier Emission'!$D$15:$D$49=H1486) * ('Supplier Emission'!$F$15:$F$49=$E$1444)),
            _xlws.FILTER('Supplier Emission'!$J$15:$J$49,
                   ('Supplier Emission'!$D$15:$D$49=H1486) * ('Supplier Emission'!$F$15:$F$49=$E$1444)),
            ""),
    "")</f>
        <v/>
      </c>
      <c r="M1486" s="311" t="str">
        <f t="array" ref="M1486">IFERROR(
    XLOOKUP(F1486,
            _xlws.FILTER('Supplier Emission'!$G$15:$G$49,
                   ('Supplier Emission'!$D$15:$D$49=H1486) * ('Supplier Emission'!$F$15:$F$49=$E$1444)),
            _xlws.FILTER('Supplier Emission'!$M$15:$M$49,
                   ('Supplier Emission'!$D$15:$D$49=H1486) * ('Supplier Emission'!$F$15:$F$49=$E$1444)),
            ""),
    "")</f>
        <v/>
      </c>
      <c r="N1486" s="311" t="str">
        <f t="array" ref="N1486">IFERROR(
    XLOOKUP(F1486,
            _xlws.FILTER('Supplier Emission'!$G$15:$G$49,
                   ('Supplier Emission'!$D$15:$D$49=H1486) * ('Supplier Emission'!$F$15:$F$49=$E$1444)),
            _xlws.FILTER('Supplier Emission'!$H$15:$H$49,
                   ('Supplier Emission'!$D$15:$D$49=H1486) * ('Supplier Emission'!$F$15:$F$49=$E$1444)),
            ""),
    "")</f>
        <v/>
      </c>
      <c r="O1486" s="311" t="str">
        <f t="array" ref="O1486">XLOOKUP(1,('Emission Factors'!$E$5:$E$488='GHG emissions calculations'!$F1486)*('Emission Factors'!$H$5:$H$488='GHG emissions calculations'!$H1486),INDEX('Emission Factors'!$E$5:$T$488,0,MATCH('GHG emissions calculations'!O$6,'Emission Factors'!$E$5:$T$5,0)),"",0)</f>
        <v/>
      </c>
      <c r="P1486" s="313" t="str">
        <f t="array" ref="P1486">IFERROR(
    INDEX('Emission Factors'!$E$5:$P$488,
          MATCH(1,
                ('Emission Factors'!$E$5:$E$488 = 'GHG emissions calculations'!$F1486) *
                ('Emission Factors'!$H$5:$H$488 = 'GHG emissions calculations'!$H1486),
                0),
          MATCH('GHG emissions calculations'!P$6,'Emission Factors'!$E$5:$P$5,0)),
    "")</f>
        <v/>
      </c>
      <c r="Q1486" s="311" t="str">
        <f t="array" ref="Q1486">IFERROR(
    IF(
        INDEX('Emission Factors'!$E$5:$P$488,
              MATCH(1,
                    ('Emission Factors'!$E$5:$E$488 = 'GHG emissions calculations'!$F1486) *
                    ('Emission Factors'!$H$5:$H$488 = 'GHG emissions calculations'!$H1486),
                    0),
              MATCH('GHG emissions calculations'!Q$6, 'Emission Factors'!$E$5:$P$5, 0)) &lt;&gt; "",
        INDEX('Emission Factors'!$E$5:$P$488,
              MATCH(1,
                    ('Emission Factors'!$E$5:$E$488 = 'GHG emissions calculations'!$F1486) *
                    ('Emission Factors'!$H$5:$H$488 = 'GHG emissions calculations'!$H1486),
                    0),
              MATCH('GHG emissions calculations'!Q$6, 'Emission Factors'!$E$5:$P$5, 0)),
        ""),
    "")</f>
        <v/>
      </c>
      <c r="R1486" s="311" t="str">
        <f t="array" ref="R1486">IFERROR(
    IF(
        INDEX('Emission Factors'!$E$5:$R$488,
              MATCH(1,
                    ('Emission Factors'!$E$5:$E$488 = 'GHG emissions calculations'!$F1486) *
                    ('Emission Factors'!$H$5:$H$488 = 'GHG emissions calculations'!$H1486),
                    0),
              MATCH('GHG emissions calculations'!R$6, 'Emission Factors'!$E$5:$R$5, 0)) &lt;&gt; "",
        INDEX('Emission Factors'!$E$5:$R$488,
              MATCH(1,
                    ('Emission Factors'!$E$5:$E$488 = 'GHG emissions calculations'!$F1486) *
                    ('Emission Factors'!$H$5:$H$488 = 'GHG emissions calculations'!$H1486),
                    0),
              MATCH('GHG emissions calculations'!R$6, 'Emission Factors'!$E$5:$R$5, 0)),
        ""),
    "")</f>
        <v/>
      </c>
      <c r="S1486" s="312">
        <f t="shared" si="2"/>
        <v>0</v>
      </c>
      <c r="T1486" s="23"/>
    </row>
    <row r="1487" ht="15.75" customHeight="1" outlineLevel="1">
      <c r="A1487" s="23"/>
      <c r="B1487" s="71"/>
      <c r="C1487" s="71"/>
      <c r="D1487" s="71"/>
      <c r="E1487" s="314"/>
      <c r="F1487" s="311" t="str">
        <f>Lists!W49</f>
        <v>Electronics and optical products - Africa</v>
      </c>
      <c r="G1487" s="311" t="str">
        <f t="array" ref="G1487">XLOOKUP(1,('Emission Factors'!$E$5:$E$488='GHG emissions calculations'!$F1487)*('Emission Factors'!$H$5:$H$488='GHG emissions calculations'!$H1487),INDEX('Emission Factors'!$E$5:$T$488,0,MATCH('GHG emissions calculations'!G$6,'Emission Factors'!$E$5:$T$5,0)),"",0)</f>
        <v/>
      </c>
      <c r="H1487" s="311" t="s">
        <v>238</v>
      </c>
      <c r="I1487" s="312" t="str">
        <f>IF(
    SUMIFS('Import data'!$L$25:$L$80,
           'Import data'!$J$25:$J$80, F1487,
           'Import data'!$G$25:$G$80, 'GHG emissions calculations'!$H1487,
           'Import data'!$I$25:$I$80,$E$1444) &lt;&gt; 0,
    SUMIFS('Import data'!$L$25:$L$80,
           'Import data'!$J$25:$J$80, F1487,
           'Import data'!$G$25:$G$80, 'GHG emissions calculations'!$H1487,
           'Import data'!$I$25:$I$80,$E$1444),
    ""
)</f>
        <v/>
      </c>
      <c r="J1487" s="311" t="str">
        <f t="array" ref="J1487">IF(
    XLOOKUP(F1487, 'Import data'!$J$26:$J$47, 'Import data'!$M$26:$M$47, "", 0) = "Please add the region-specific supplier emission factor or choose a different region available in the IAEG database.",
    "",
    XLOOKUP(F1487, 'Import data'!$J$26:$J$47, 'Import data'!$M$26:$M$47, "", 0)
)</f>
        <v/>
      </c>
      <c r="K1487" s="311" t="str">
        <f t="array" ref="K1487">IFERROR(
    XLOOKUP(F1487,
            _xlws.FILTER('Supplier Emission'!$G$15:$G$49,
                   ('Supplier Emission'!$D$15:$D$49=H1487) * ('Supplier Emission'!$F$15:$F$49=$E$1444)),
            _xlws.FILTER('Supplier Emission'!$I$15:$I$49,
                   ('Supplier Emission'!$D$15:$D$49=H1487) * ('Supplier Emission'!$F$15:$F$49=$E$1444)),
            ""),
    "")</f>
        <v/>
      </c>
      <c r="L1487" s="311" t="str">
        <f t="array" ref="L1487">IFERROR(
    XLOOKUP(F1487,
            _xlws.FILTER('Supplier Emission'!$G$15:$G$49,
                   ('Supplier Emission'!$D$15:$D$49=H1487) * ('Supplier Emission'!$F$15:$F$49=$E$1444)),
            _xlws.FILTER('Supplier Emission'!$J$15:$J$49,
                   ('Supplier Emission'!$D$15:$D$49=H1487) * ('Supplier Emission'!$F$15:$F$49=$E$1444)),
            ""),
    "")</f>
        <v/>
      </c>
      <c r="M1487" s="311" t="str">
        <f t="array" ref="M1487">IFERROR(
    XLOOKUP(F1487,
            _xlws.FILTER('Supplier Emission'!$G$15:$G$49,
                   ('Supplier Emission'!$D$15:$D$49=H1487) * ('Supplier Emission'!$F$15:$F$49=$E$1444)),
            _xlws.FILTER('Supplier Emission'!$M$15:$M$49,
                   ('Supplier Emission'!$D$15:$D$49=H1487) * ('Supplier Emission'!$F$15:$F$49=$E$1444)),
            ""),
    "")</f>
        <v/>
      </c>
      <c r="N1487" s="311" t="str">
        <f t="array" ref="N1487">IFERROR(
    XLOOKUP(F1487,
            _xlws.FILTER('Supplier Emission'!$G$15:$G$49,
                   ('Supplier Emission'!$D$15:$D$49=H1487) * ('Supplier Emission'!$F$15:$F$49=$E$1444)),
            _xlws.FILTER('Supplier Emission'!$H$15:$H$49,
                   ('Supplier Emission'!$D$15:$D$49=H1487) * ('Supplier Emission'!$F$15:$F$49=$E$1444)),
            ""),
    "")</f>
        <v/>
      </c>
      <c r="O1487" s="311" t="str">
        <f t="array" ref="O1487">XLOOKUP(1,('Emission Factors'!$E$5:$E$488='GHG emissions calculations'!$F1487)*('Emission Factors'!$H$5:$H$488='GHG emissions calculations'!$H1487),INDEX('Emission Factors'!$E$5:$T$488,0,MATCH('GHG emissions calculations'!O$6,'Emission Factors'!$E$5:$T$5,0)),"",0)</f>
        <v/>
      </c>
      <c r="P1487" s="313" t="str">
        <f t="array" ref="P1487">IFERROR(
    INDEX('Emission Factors'!$E$5:$P$488,
          MATCH(1,
                ('Emission Factors'!$E$5:$E$488 = 'GHG emissions calculations'!$F1487) *
                ('Emission Factors'!$H$5:$H$488 = 'GHG emissions calculations'!$H1487),
                0),
          MATCH('GHG emissions calculations'!P$6,'Emission Factors'!$E$5:$P$5,0)),
    "")</f>
        <v/>
      </c>
      <c r="Q1487" s="311" t="str">
        <f t="array" ref="Q1487">IFERROR(
    IF(
        INDEX('Emission Factors'!$E$5:$P$488,
              MATCH(1,
                    ('Emission Factors'!$E$5:$E$488 = 'GHG emissions calculations'!$F1487) *
                    ('Emission Factors'!$H$5:$H$488 = 'GHG emissions calculations'!$H1487),
                    0),
              MATCH('GHG emissions calculations'!Q$6, 'Emission Factors'!$E$5:$P$5, 0)) &lt;&gt; "",
        INDEX('Emission Factors'!$E$5:$P$488,
              MATCH(1,
                    ('Emission Factors'!$E$5:$E$488 = 'GHG emissions calculations'!$F1487) *
                    ('Emission Factors'!$H$5:$H$488 = 'GHG emissions calculations'!$H1487),
                    0),
              MATCH('GHG emissions calculations'!Q$6, 'Emission Factors'!$E$5:$P$5, 0)),
        ""),
    "")</f>
        <v/>
      </c>
      <c r="R1487" s="311" t="str">
        <f t="array" ref="R1487">IFERROR(
    IF(
        INDEX('Emission Factors'!$E$5:$R$488,
              MATCH(1,
                    ('Emission Factors'!$E$5:$E$488 = 'GHG emissions calculations'!$F1487) *
                    ('Emission Factors'!$H$5:$H$488 = 'GHG emissions calculations'!$H1487),
                    0),
              MATCH('GHG emissions calculations'!R$6, 'Emission Factors'!$E$5:$R$5, 0)) &lt;&gt; "",
        INDEX('Emission Factors'!$E$5:$R$488,
              MATCH(1,
                    ('Emission Factors'!$E$5:$E$488 = 'GHG emissions calculations'!$F1487) *
                    ('Emission Factors'!$H$5:$H$488 = 'GHG emissions calculations'!$H1487),
                    0),
              MATCH('GHG emissions calculations'!R$6, 'Emission Factors'!$E$5:$R$5, 0)),
        ""),
    "")</f>
        <v/>
      </c>
      <c r="S1487" s="312">
        <f t="shared" si="2"/>
        <v>0</v>
      </c>
      <c r="T1487" s="23"/>
    </row>
    <row r="1488" ht="15.75" customHeight="1" outlineLevel="1">
      <c r="A1488" s="23"/>
      <c r="B1488" s="71"/>
      <c r="C1488" s="71"/>
      <c r="D1488" s="71"/>
      <c r="E1488" s="314"/>
      <c r="F1488" s="311" t="str">
        <f>Lists!W47</f>
        <v>Electronics and optical products - America</v>
      </c>
      <c r="G1488" s="311" t="str">
        <f t="array" ref="G1488">XLOOKUP(1,('Emission Factors'!$E$5:$E$488='GHG emissions calculations'!$F1488)*('Emission Factors'!$H$5:$H$488='GHG emissions calculations'!$H1488),INDEX('Emission Factors'!$E$5:$T$488,0,MATCH('GHG emissions calculations'!G$6,'Emission Factors'!$E$5:$T$5,0)),"",0)</f>
        <v/>
      </c>
      <c r="H1488" s="311" t="s">
        <v>238</v>
      </c>
      <c r="I1488" s="312" t="str">
        <f>IF(
    SUMIFS('Import data'!$L$25:$L$80,
           'Import data'!$J$25:$J$80, F1488,
           'Import data'!$G$25:$G$80, 'GHG emissions calculations'!$H1488,
           'Import data'!$I$25:$I$80,$E$1444) &lt;&gt; 0,
    SUMIFS('Import data'!$L$25:$L$80,
           'Import data'!$J$25:$J$80, F1488,
           'Import data'!$G$25:$G$80, 'GHG emissions calculations'!$H1488,
           'Import data'!$I$25:$I$80,$E$1444),
    ""
)</f>
        <v/>
      </c>
      <c r="J1488" s="311" t="str">
        <f t="array" ref="J1488">IF(
    XLOOKUP(F1488, 'Import data'!$J$26:$J$47, 'Import data'!$M$26:$M$47, "", 0) = "Please add the region-specific supplier emission factor or choose a different region available in the IAEG database.",
    "",
    XLOOKUP(F1488, 'Import data'!$J$26:$J$47, 'Import data'!$M$26:$M$47, "", 0)
)</f>
        <v/>
      </c>
      <c r="K1488" s="311" t="str">
        <f t="array" ref="K1488">IFERROR(
    XLOOKUP(F1488,
            _xlws.FILTER('Supplier Emission'!$G$15:$G$49,
                   ('Supplier Emission'!$D$15:$D$49=H1488) * ('Supplier Emission'!$F$15:$F$49=$E$1444)),
            _xlws.FILTER('Supplier Emission'!$I$15:$I$49,
                   ('Supplier Emission'!$D$15:$D$49=H1488) * ('Supplier Emission'!$F$15:$F$49=$E$1444)),
            ""),
    "")</f>
        <v/>
      </c>
      <c r="L1488" s="311" t="str">
        <f t="array" ref="L1488">IFERROR(
    XLOOKUP(F1488,
            _xlws.FILTER('Supplier Emission'!$G$15:$G$49,
                   ('Supplier Emission'!$D$15:$D$49=H1488) * ('Supplier Emission'!$F$15:$F$49=$E$1444)),
            _xlws.FILTER('Supplier Emission'!$J$15:$J$49,
                   ('Supplier Emission'!$D$15:$D$49=H1488) * ('Supplier Emission'!$F$15:$F$49=$E$1444)),
            ""),
    "")</f>
        <v/>
      </c>
      <c r="M1488" s="311" t="str">
        <f t="array" ref="M1488">IFERROR(
    XLOOKUP(F1488,
            _xlws.FILTER('Supplier Emission'!$G$15:$G$49,
                   ('Supplier Emission'!$D$15:$D$49=H1488) * ('Supplier Emission'!$F$15:$F$49=$E$1444)),
            _xlws.FILTER('Supplier Emission'!$M$15:$M$49,
                   ('Supplier Emission'!$D$15:$D$49=H1488) * ('Supplier Emission'!$F$15:$F$49=$E$1444)),
            ""),
    "")</f>
        <v/>
      </c>
      <c r="N1488" s="311" t="str">
        <f t="array" ref="N1488">IFERROR(
    XLOOKUP(F1488,
            _xlws.FILTER('Supplier Emission'!$G$15:$G$49,
                   ('Supplier Emission'!$D$15:$D$49=H1488) * ('Supplier Emission'!$F$15:$F$49=$E$1444)),
            _xlws.FILTER('Supplier Emission'!$H$15:$H$49,
                   ('Supplier Emission'!$D$15:$D$49=H1488) * ('Supplier Emission'!$F$15:$F$49=$E$1444)),
            ""),
    "")</f>
        <v/>
      </c>
      <c r="O1488" s="311" t="str">
        <f t="array" ref="O1488">XLOOKUP(1,('Emission Factors'!$E$5:$E$488='GHG emissions calculations'!$F1488)*('Emission Factors'!$H$5:$H$488='GHG emissions calculations'!$H1488),INDEX('Emission Factors'!$E$5:$T$488,0,MATCH('GHG emissions calculations'!O$6,'Emission Factors'!$E$5:$T$5,0)),"",0)</f>
        <v/>
      </c>
      <c r="P1488" s="313" t="str">
        <f t="array" ref="P1488">IFERROR(
    INDEX('Emission Factors'!$E$5:$P$488,
          MATCH(1,
                ('Emission Factors'!$E$5:$E$488 = 'GHG emissions calculations'!$F1488) *
                ('Emission Factors'!$H$5:$H$488 = 'GHG emissions calculations'!$H1488),
                0),
          MATCH('GHG emissions calculations'!P$6,'Emission Factors'!$E$5:$P$5,0)),
    "")</f>
        <v/>
      </c>
      <c r="Q1488" s="311" t="str">
        <f t="array" ref="Q1488">IFERROR(
    IF(
        INDEX('Emission Factors'!$E$5:$P$488,
              MATCH(1,
                    ('Emission Factors'!$E$5:$E$488 = 'GHG emissions calculations'!$F1488) *
                    ('Emission Factors'!$H$5:$H$488 = 'GHG emissions calculations'!$H1488),
                    0),
              MATCH('GHG emissions calculations'!Q$6, 'Emission Factors'!$E$5:$P$5, 0)) &lt;&gt; "",
        INDEX('Emission Factors'!$E$5:$P$488,
              MATCH(1,
                    ('Emission Factors'!$E$5:$E$488 = 'GHG emissions calculations'!$F1488) *
                    ('Emission Factors'!$H$5:$H$488 = 'GHG emissions calculations'!$H1488),
                    0),
              MATCH('GHG emissions calculations'!Q$6, 'Emission Factors'!$E$5:$P$5, 0)),
        ""),
    "")</f>
        <v/>
      </c>
      <c r="R1488" s="311" t="str">
        <f t="array" ref="R1488">IFERROR(
    IF(
        INDEX('Emission Factors'!$E$5:$R$488,
              MATCH(1,
                    ('Emission Factors'!$E$5:$E$488 = 'GHG emissions calculations'!$F1488) *
                    ('Emission Factors'!$H$5:$H$488 = 'GHG emissions calculations'!$H1488),
                    0),
              MATCH('GHG emissions calculations'!R$6, 'Emission Factors'!$E$5:$R$5, 0)) &lt;&gt; "",
        INDEX('Emission Factors'!$E$5:$R$488,
              MATCH(1,
                    ('Emission Factors'!$E$5:$E$488 = 'GHG emissions calculations'!$F1488) *
                    ('Emission Factors'!$H$5:$H$488 = 'GHG emissions calculations'!$H1488),
                    0),
              MATCH('GHG emissions calculations'!R$6, 'Emission Factors'!$E$5:$R$5, 0)),
        ""),
    "")</f>
        <v/>
      </c>
      <c r="S1488" s="312">
        <f t="shared" si="2"/>
        <v>0</v>
      </c>
      <c r="T1488" s="23"/>
    </row>
    <row r="1489" ht="15.75" customHeight="1" outlineLevel="1">
      <c r="A1489" s="23"/>
      <c r="B1489" s="71"/>
      <c r="C1489" s="71"/>
      <c r="D1489" s="71"/>
      <c r="E1489" s="314"/>
      <c r="F1489" s="311" t="str">
        <f>Lists!W50</f>
        <v>Electronics and optical products - Asia</v>
      </c>
      <c r="G1489" s="311" t="str">
        <f t="array" ref="G1489">XLOOKUP(1,('Emission Factors'!$E$5:$E$488='GHG emissions calculations'!$F1489)*('Emission Factors'!$H$5:$H$488='GHG emissions calculations'!$H1489),INDEX('Emission Factors'!$E$5:$T$488,0,MATCH('GHG emissions calculations'!G$6,'Emission Factors'!$E$5:$T$5,0)),"",0)</f>
        <v/>
      </c>
      <c r="H1489" s="311" t="s">
        <v>238</v>
      </c>
      <c r="I1489" s="312" t="str">
        <f>IF(
    SUMIFS('Import data'!$L$25:$L$80,
           'Import data'!$J$25:$J$80, F1489,
           'Import data'!$G$25:$G$80, 'GHG emissions calculations'!$H1489,
           'Import data'!$I$25:$I$80,$E$1444) &lt;&gt; 0,
    SUMIFS('Import data'!$L$25:$L$80,
           'Import data'!$J$25:$J$80, F1489,
           'Import data'!$G$25:$G$80, 'GHG emissions calculations'!$H1489,
           'Import data'!$I$25:$I$80,$E$1444),
    ""
)</f>
        <v/>
      </c>
      <c r="J1489" s="311" t="str">
        <f t="array" ref="J1489">IF(
    XLOOKUP(F1489, 'Import data'!$J$26:$J$47, 'Import data'!$M$26:$M$47, "", 0) = "Please add the region-specific supplier emission factor or choose a different region available in the IAEG database.",
    "",
    XLOOKUP(F1489, 'Import data'!$J$26:$J$47, 'Import data'!$M$26:$M$47, "", 0)
)</f>
        <v/>
      </c>
      <c r="K1489" s="311" t="str">
        <f t="array" ref="K1489">IFERROR(
    XLOOKUP(F1489,
            _xlws.FILTER('Supplier Emission'!$G$15:$G$49,
                   ('Supplier Emission'!$D$15:$D$49=H1489) * ('Supplier Emission'!$F$15:$F$49=$E$1444)),
            _xlws.FILTER('Supplier Emission'!$I$15:$I$49,
                   ('Supplier Emission'!$D$15:$D$49=H1489) * ('Supplier Emission'!$F$15:$F$49=$E$1444)),
            ""),
    "")</f>
        <v/>
      </c>
      <c r="L1489" s="311" t="str">
        <f t="array" ref="L1489">IFERROR(
    XLOOKUP(F1489,
            _xlws.FILTER('Supplier Emission'!$G$15:$G$49,
                   ('Supplier Emission'!$D$15:$D$49=H1489) * ('Supplier Emission'!$F$15:$F$49=$E$1444)),
            _xlws.FILTER('Supplier Emission'!$J$15:$J$49,
                   ('Supplier Emission'!$D$15:$D$49=H1489) * ('Supplier Emission'!$F$15:$F$49=$E$1444)),
            ""),
    "")</f>
        <v/>
      </c>
      <c r="M1489" s="311" t="str">
        <f t="array" ref="M1489">IFERROR(
    XLOOKUP(F1489,
            _xlws.FILTER('Supplier Emission'!$G$15:$G$49,
                   ('Supplier Emission'!$D$15:$D$49=H1489) * ('Supplier Emission'!$F$15:$F$49=$E$1444)),
            _xlws.FILTER('Supplier Emission'!$M$15:$M$49,
                   ('Supplier Emission'!$D$15:$D$49=H1489) * ('Supplier Emission'!$F$15:$F$49=$E$1444)),
            ""),
    "")</f>
        <v/>
      </c>
      <c r="N1489" s="311" t="str">
        <f t="array" ref="N1489">IFERROR(
    XLOOKUP(F1489,
            _xlws.FILTER('Supplier Emission'!$G$15:$G$49,
                   ('Supplier Emission'!$D$15:$D$49=H1489) * ('Supplier Emission'!$F$15:$F$49=$E$1444)),
            _xlws.FILTER('Supplier Emission'!$H$15:$H$49,
                   ('Supplier Emission'!$D$15:$D$49=H1489) * ('Supplier Emission'!$F$15:$F$49=$E$1444)),
            ""),
    "")</f>
        <v/>
      </c>
      <c r="O1489" s="311" t="str">
        <f t="array" ref="O1489">XLOOKUP(1,('Emission Factors'!$E$5:$E$488='GHG emissions calculations'!$F1489)*('Emission Factors'!$H$5:$H$488='GHG emissions calculations'!$H1489),INDEX('Emission Factors'!$E$5:$T$488,0,MATCH('GHG emissions calculations'!O$6,'Emission Factors'!$E$5:$T$5,0)),"",0)</f>
        <v/>
      </c>
      <c r="P1489" s="313" t="str">
        <f t="array" ref="P1489">IFERROR(
    INDEX('Emission Factors'!$E$5:$P$488,
          MATCH(1,
                ('Emission Factors'!$E$5:$E$488 = 'GHG emissions calculations'!$F1489) *
                ('Emission Factors'!$H$5:$H$488 = 'GHG emissions calculations'!$H1489),
                0),
          MATCH('GHG emissions calculations'!P$6,'Emission Factors'!$E$5:$P$5,0)),
    "")</f>
        <v/>
      </c>
      <c r="Q1489" s="311" t="str">
        <f t="array" ref="Q1489">IFERROR(
    IF(
        INDEX('Emission Factors'!$E$5:$P$488,
              MATCH(1,
                    ('Emission Factors'!$E$5:$E$488 = 'GHG emissions calculations'!$F1489) *
                    ('Emission Factors'!$H$5:$H$488 = 'GHG emissions calculations'!$H1489),
                    0),
              MATCH('GHG emissions calculations'!Q$6, 'Emission Factors'!$E$5:$P$5, 0)) &lt;&gt; "",
        INDEX('Emission Factors'!$E$5:$P$488,
              MATCH(1,
                    ('Emission Factors'!$E$5:$E$488 = 'GHG emissions calculations'!$F1489) *
                    ('Emission Factors'!$H$5:$H$488 = 'GHG emissions calculations'!$H1489),
                    0),
              MATCH('GHG emissions calculations'!Q$6, 'Emission Factors'!$E$5:$P$5, 0)),
        ""),
    "")</f>
        <v/>
      </c>
      <c r="R1489" s="311" t="str">
        <f t="array" ref="R1489">IFERROR(
    IF(
        INDEX('Emission Factors'!$E$5:$R$488,
              MATCH(1,
                    ('Emission Factors'!$E$5:$E$488 = 'GHG emissions calculations'!$F1489) *
                    ('Emission Factors'!$H$5:$H$488 = 'GHG emissions calculations'!$H1489),
                    0),
              MATCH('GHG emissions calculations'!R$6, 'Emission Factors'!$E$5:$R$5, 0)) &lt;&gt; "",
        INDEX('Emission Factors'!$E$5:$R$488,
              MATCH(1,
                    ('Emission Factors'!$E$5:$E$488 = 'GHG emissions calculations'!$F1489) *
                    ('Emission Factors'!$H$5:$H$488 = 'GHG emissions calculations'!$H1489),
                    0),
              MATCH('GHG emissions calculations'!R$6, 'Emission Factors'!$E$5:$R$5, 0)),
        ""),
    "")</f>
        <v/>
      </c>
      <c r="S1489" s="312">
        <f t="shared" si="2"/>
        <v>0</v>
      </c>
      <c r="T1489" s="23"/>
    </row>
    <row r="1490" ht="15.75" customHeight="1" outlineLevel="1">
      <c r="A1490" s="23"/>
      <c r="B1490" s="71"/>
      <c r="C1490" s="71"/>
      <c r="D1490" s="71"/>
      <c r="E1490" s="314"/>
      <c r="F1490" s="311" t="str">
        <f>Lists!W48</f>
        <v>Electronics and optical products - Europe</v>
      </c>
      <c r="G1490" s="311">
        <f t="array" ref="G1490">XLOOKUP(1,('Emission Factors'!$E$5:$E$488='GHG emissions calculations'!$F1490)*('Emission Factors'!$H$5:$H$488='GHG emissions calculations'!$H1490),INDEX('Emission Factors'!$E$5:$T$488,0,MATCH('GHG emissions calculations'!G$6,'Emission Factors'!$E$5:$T$5,0)),"",0)</f>
        <v>2</v>
      </c>
      <c r="H1490" s="311" t="s">
        <v>238</v>
      </c>
      <c r="I1490" s="312" t="str">
        <f>IF(
    SUMIFS('Import data'!$L$25:$L$80,
           'Import data'!$J$25:$J$80, F1490,
           'Import data'!$G$25:$G$80, 'GHG emissions calculations'!$H1490,
           'Import data'!$I$25:$I$80,$E$1444) &lt;&gt; 0,
    SUMIFS('Import data'!$L$25:$L$80,
           'Import data'!$J$25:$J$80, F1490,
           'Import data'!$G$25:$G$80, 'GHG emissions calculations'!$H1490,
           'Import data'!$I$25:$I$80,$E$1444),
    ""
)</f>
        <v/>
      </c>
      <c r="J1490" s="311" t="str">
        <f t="array" ref="J1490">IF(
    XLOOKUP(F1490, 'Import data'!$J$26:$J$47, 'Import data'!$M$26:$M$47, "", 0) = "Please add the region-specific supplier emission factor or choose a different region available in the IAEG database.",
    "",
    XLOOKUP(F1490, 'Import data'!$J$26:$J$47, 'Import data'!$M$26:$M$47, "", 0)
)</f>
        <v/>
      </c>
      <c r="K1490" s="311" t="str">
        <f t="array" ref="K1490">IFERROR(
    XLOOKUP(F1490,
            _xlws.FILTER('Supplier Emission'!$G$15:$G$49,
                   ('Supplier Emission'!$D$15:$D$49=H1490) * ('Supplier Emission'!$F$15:$F$49=$E$1444)),
            _xlws.FILTER('Supplier Emission'!$I$15:$I$49,
                   ('Supplier Emission'!$D$15:$D$49=H1490) * ('Supplier Emission'!$F$15:$F$49=$E$1444)),
            ""),
    "")</f>
        <v/>
      </c>
      <c r="L1490" s="311" t="str">
        <f t="array" ref="L1490">IFERROR(
    XLOOKUP(F1490,
            _xlws.FILTER('Supplier Emission'!$G$15:$G$49,
                   ('Supplier Emission'!$D$15:$D$49=H1490) * ('Supplier Emission'!$F$15:$F$49=$E$1444)),
            _xlws.FILTER('Supplier Emission'!$J$15:$J$49,
                   ('Supplier Emission'!$D$15:$D$49=H1490) * ('Supplier Emission'!$F$15:$F$49=$E$1444)),
            ""),
    "")</f>
        <v/>
      </c>
      <c r="M1490" s="311" t="str">
        <f t="array" ref="M1490">IFERROR(
    XLOOKUP(F1490,
            _xlws.FILTER('Supplier Emission'!$G$15:$G$49,
                   ('Supplier Emission'!$D$15:$D$49=H1490) * ('Supplier Emission'!$F$15:$F$49=$E$1444)),
            _xlws.FILTER('Supplier Emission'!$M$15:$M$49,
                   ('Supplier Emission'!$D$15:$D$49=H1490) * ('Supplier Emission'!$F$15:$F$49=$E$1444)),
            ""),
    "")</f>
        <v/>
      </c>
      <c r="N1490" s="311" t="str">
        <f t="array" ref="N1490">IFERROR(
    XLOOKUP(F1490,
            _xlws.FILTER('Supplier Emission'!$G$15:$G$49,
                   ('Supplier Emission'!$D$15:$D$49=H1490) * ('Supplier Emission'!$F$15:$F$49=$E$1444)),
            _xlws.FILTER('Supplier Emission'!$H$15:$H$49,
                   ('Supplier Emission'!$D$15:$D$49=H1490) * ('Supplier Emission'!$F$15:$F$49=$E$1444)),
            ""),
    "")</f>
        <v/>
      </c>
      <c r="O1490" s="313" t="str">
        <f t="array" ref="O1490">XLOOKUP(1,('Emission Factors'!$E$5:$E$488='GHG emissions calculations'!$F1490)*('Emission Factors'!$H$5:$H$488='GHG emissions calculations'!$H1490),INDEX('Emission Factors'!$E$5:$T$488,0,MATCH('GHG emissions calculations'!O$6,'Emission Factors'!$E$5:$T$5,0)),"",0)</f>
        <v>Computer/electronic and optical products</v>
      </c>
      <c r="P1490" s="313">
        <f t="array" ref="P1490">IFERROR(
    INDEX('Emission Factors'!$E$5:$P$488,
          MATCH(1,
                ('Emission Factors'!$E$5:$E$488 = 'GHG emissions calculations'!$F1490) *
                ('Emission Factors'!$H$5:$H$488 = 'GHG emissions calculations'!$H1490),
                0),
          MATCH('GHG emissions calculations'!P$6,'Emission Factors'!$E$5:$P$5,0)),
    "")</f>
        <v>298.812</v>
      </c>
      <c r="Q1490" s="311" t="str">
        <f t="array" ref="Q1490">IFERROR(
    IF(
        INDEX('Emission Factors'!$E$5:$P$488,
              MATCH(1,
                    ('Emission Factors'!$E$5:$E$488 = 'GHG emissions calculations'!$F1490) *
                    ('Emission Factors'!$H$5:$H$488 = 'GHG emissions calculations'!$H1490),
                    0),
              MATCH('GHG emissions calculations'!Q$6, 'Emission Factors'!$E$5:$P$5, 0)) &lt;&gt; "",
        INDEX('Emission Factors'!$E$5:$P$488,
              MATCH(1,
                    ('Emission Factors'!$E$5:$E$488 = 'GHG emissions calculations'!$F1490) *
                    ('Emission Factors'!$H$5:$H$488 = 'GHG emissions calculations'!$H1490),
                    0),
              MATCH('GHG emissions calculations'!Q$6, 'Emission Factors'!$E$5:$P$5, 0)),
        ""),
    "")</f>
        <v>kgCO2e / k€</v>
      </c>
      <c r="R1490" s="311" t="str">
        <f t="array" ref="R1490">IFERROR(
    IF(
        INDEX('Emission Factors'!$E$5:$R$488,
              MATCH(1,
                    ('Emission Factors'!$E$5:$E$488 = 'GHG emissions calculations'!$F1490) *
                    ('Emission Factors'!$H$5:$H$488 = 'GHG emissions calculations'!$H1490),
                    0),
              MATCH('GHG emissions calculations'!R$6, 'Emission Factors'!$E$5:$R$5, 0)) &lt;&gt; "",
        INDEX('Emission Factors'!$E$5:$R$488,
              MATCH(1,
                    ('Emission Factors'!$E$5:$E$488 = 'GHG emissions calculations'!$F1490) *
                    ('Emission Factors'!$H$5:$H$488 = 'GHG emissions calculations'!$H1490),
                    0),
              MATCH('GHG emissions calculations'!R$6, 'Emission Factors'!$E$5:$R$5, 0)),
        ""),
    "")</f>
        <v>Europe</v>
      </c>
      <c r="S1490" s="312">
        <f t="shared" si="2"/>
        <v>0</v>
      </c>
      <c r="T1490" s="23"/>
    </row>
    <row r="1491" ht="15.75" customHeight="1" outlineLevel="1">
      <c r="A1491" s="23"/>
      <c r="B1491" s="71"/>
      <c r="C1491" s="71"/>
      <c r="D1491" s="71"/>
      <c r="E1491" s="314"/>
      <c r="F1491" s="311" t="str">
        <f>Lists!W53</f>
        <v>Electronics and optical products - Global or unspecified region</v>
      </c>
      <c r="G1491" s="311" t="str">
        <f t="array" ref="G1491">XLOOKUP(1,('Emission Factors'!$E$5:$E$488='GHG emissions calculations'!$F1491)*('Emission Factors'!$H$5:$H$488='GHG emissions calculations'!$H1491),INDEX('Emission Factors'!$E$5:$T$488,0,MATCH('GHG emissions calculations'!G$6,'Emission Factors'!$E$5:$T$5,0)),"",0)</f>
        <v/>
      </c>
      <c r="H1491" s="311" t="s">
        <v>238</v>
      </c>
      <c r="I1491" s="312" t="str">
        <f>IF(
    SUMIFS('Import data'!$L$25:$L$80,
           'Import data'!$J$25:$J$80, F1491,
           'Import data'!$G$25:$G$80, 'GHG emissions calculations'!$H1491,
           'Import data'!$I$25:$I$80,$E$1444) &lt;&gt; 0,
    SUMIFS('Import data'!$L$25:$L$80,
           'Import data'!$J$25:$J$80, F1491,
           'Import data'!$G$25:$G$80, 'GHG emissions calculations'!$H1491,
           'Import data'!$I$25:$I$80,$E$1444),
    ""
)</f>
        <v/>
      </c>
      <c r="J1491" s="311" t="str">
        <f t="array" ref="J1491">IF(
    XLOOKUP(F1491, 'Import data'!$J$26:$J$47, 'Import data'!$M$26:$M$47, "", 0) = "Please add the region-specific supplier emission factor or choose a different region available in the IAEG database.",
    "",
    XLOOKUP(F1491, 'Import data'!$J$26:$J$47, 'Import data'!$M$26:$M$47, "", 0)
)</f>
        <v/>
      </c>
      <c r="K1491" s="311" t="str">
        <f t="array" ref="K1491">IFERROR(
    XLOOKUP(F1491,
            _xlws.FILTER('Supplier Emission'!$G$15:$G$49,
                   ('Supplier Emission'!$D$15:$D$49=H1491) * ('Supplier Emission'!$F$15:$F$49=$E$1444)),
            _xlws.FILTER('Supplier Emission'!$I$15:$I$49,
                   ('Supplier Emission'!$D$15:$D$49=H1491) * ('Supplier Emission'!$F$15:$F$49=$E$1444)),
            ""),
    "")</f>
        <v/>
      </c>
      <c r="L1491" s="311" t="str">
        <f t="array" ref="L1491">IFERROR(
    XLOOKUP(F1491,
            _xlws.FILTER('Supplier Emission'!$G$15:$G$49,
                   ('Supplier Emission'!$D$15:$D$49=H1491) * ('Supplier Emission'!$F$15:$F$49=$E$1444)),
            _xlws.FILTER('Supplier Emission'!$J$15:$J$49,
                   ('Supplier Emission'!$D$15:$D$49=H1491) * ('Supplier Emission'!$F$15:$F$49=$E$1444)),
            ""),
    "")</f>
        <v/>
      </c>
      <c r="M1491" s="311" t="str">
        <f t="array" ref="M1491">IFERROR(
    XLOOKUP(F1491,
            _xlws.FILTER('Supplier Emission'!$G$15:$G$49,
                   ('Supplier Emission'!$D$15:$D$49=H1491) * ('Supplier Emission'!$F$15:$F$49=$E$1444)),
            _xlws.FILTER('Supplier Emission'!$M$15:$M$49,
                   ('Supplier Emission'!$D$15:$D$49=H1491) * ('Supplier Emission'!$F$15:$F$49=$E$1444)),
            ""),
    "")</f>
        <v/>
      </c>
      <c r="N1491" s="311" t="str">
        <f t="array" ref="N1491">IFERROR(
    XLOOKUP(F1491,
            _xlws.FILTER('Supplier Emission'!$G$15:$G$49,
                   ('Supplier Emission'!$D$15:$D$49=H1491) * ('Supplier Emission'!$F$15:$F$49=$E$1444)),
            _xlws.FILTER('Supplier Emission'!$H$15:$H$49,
                   ('Supplier Emission'!$D$15:$D$49=H1491) * ('Supplier Emission'!$F$15:$F$49=$E$1444)),
            ""),
    "")</f>
        <v/>
      </c>
      <c r="O1491" s="311" t="str">
        <f t="array" ref="O1491">XLOOKUP(1,('Emission Factors'!$E$5:$E$488='GHG emissions calculations'!$F1491)*('Emission Factors'!$H$5:$H$488='GHG emissions calculations'!$H1491),INDEX('Emission Factors'!$E$5:$T$488,0,MATCH('GHG emissions calculations'!O$6,'Emission Factors'!$E$5:$T$5,0)),"",0)</f>
        <v/>
      </c>
      <c r="P1491" s="313" t="str">
        <f t="array" ref="P1491">IFERROR(
    INDEX('Emission Factors'!$E$5:$P$488,
          MATCH(1,
                ('Emission Factors'!$E$5:$E$488 = 'GHG emissions calculations'!$F1491) *
                ('Emission Factors'!$H$5:$H$488 = 'GHG emissions calculations'!$H1491),
                0),
          MATCH('GHG emissions calculations'!P$6,'Emission Factors'!$E$5:$P$5,0)),
    "")</f>
        <v/>
      </c>
      <c r="Q1491" s="311" t="str">
        <f t="array" ref="Q1491">IFERROR(
    IF(
        INDEX('Emission Factors'!$E$5:$P$488,
              MATCH(1,
                    ('Emission Factors'!$E$5:$E$488 = 'GHG emissions calculations'!$F1491) *
                    ('Emission Factors'!$H$5:$H$488 = 'GHG emissions calculations'!$H1491),
                    0),
              MATCH('GHG emissions calculations'!Q$6, 'Emission Factors'!$E$5:$P$5, 0)) &lt;&gt; "",
        INDEX('Emission Factors'!$E$5:$P$488,
              MATCH(1,
                    ('Emission Factors'!$E$5:$E$488 = 'GHG emissions calculations'!$F1491) *
                    ('Emission Factors'!$H$5:$H$488 = 'GHG emissions calculations'!$H1491),
                    0),
              MATCH('GHG emissions calculations'!Q$6, 'Emission Factors'!$E$5:$P$5, 0)),
        ""),
    "")</f>
        <v/>
      </c>
      <c r="R1491" s="311" t="str">
        <f t="array" ref="R1491">IFERROR(
    IF(
        INDEX('Emission Factors'!$E$5:$R$488,
              MATCH(1,
                    ('Emission Factors'!$E$5:$E$488 = 'GHG emissions calculations'!$F1491) *
                    ('Emission Factors'!$H$5:$H$488 = 'GHG emissions calculations'!$H1491),
                    0),
              MATCH('GHG emissions calculations'!R$6, 'Emission Factors'!$E$5:$R$5, 0)) &lt;&gt; "",
        INDEX('Emission Factors'!$E$5:$R$488,
              MATCH(1,
                    ('Emission Factors'!$E$5:$E$488 = 'GHG emissions calculations'!$F1491) *
                    ('Emission Factors'!$H$5:$H$488 = 'GHG emissions calculations'!$H1491),
                    0),
              MATCH('GHG emissions calculations'!R$6, 'Emission Factors'!$E$5:$R$5, 0)),
        ""),
    "")</f>
        <v/>
      </c>
      <c r="S1491" s="312">
        <f t="shared" si="2"/>
        <v>0</v>
      </c>
      <c r="T1491" s="23"/>
    </row>
    <row r="1492" ht="15.75" customHeight="1" outlineLevel="1">
      <c r="A1492" s="23"/>
      <c r="B1492" s="71"/>
      <c r="C1492" s="71"/>
      <c r="D1492" s="71"/>
      <c r="E1492" s="314"/>
      <c r="F1492" s="311" t="str">
        <f>Lists!W52</f>
        <v>Electronics and optical products - Middle East</v>
      </c>
      <c r="G1492" s="311" t="str">
        <f t="array" ref="G1492">XLOOKUP(1,('Emission Factors'!$E$5:$E$488='GHG emissions calculations'!$F1492)*('Emission Factors'!$H$5:$H$488='GHG emissions calculations'!$H1492),INDEX('Emission Factors'!$E$5:$T$488,0,MATCH('GHG emissions calculations'!G$6,'Emission Factors'!$E$5:$T$5,0)),"",0)</f>
        <v/>
      </c>
      <c r="H1492" s="311" t="s">
        <v>238</v>
      </c>
      <c r="I1492" s="312" t="str">
        <f>IF(
    SUMIFS('Import data'!$L$25:$L$80,
           'Import data'!$J$25:$J$80, F1492,
           'Import data'!$G$25:$G$80, 'GHG emissions calculations'!$H1492,
           'Import data'!$I$25:$I$80,$E$1444) &lt;&gt; 0,
    SUMIFS('Import data'!$L$25:$L$80,
           'Import data'!$J$25:$J$80, F1492,
           'Import data'!$G$25:$G$80, 'GHG emissions calculations'!$H1492,
           'Import data'!$I$25:$I$80,$E$1444),
    ""
)</f>
        <v/>
      </c>
      <c r="J1492" s="311" t="str">
        <f t="array" ref="J1492">IF(
    XLOOKUP(F1492, 'Import data'!$J$26:$J$47, 'Import data'!$M$26:$M$47, "", 0) = "Please add the region-specific supplier emission factor or choose a different region available in the IAEG database.",
    "",
    XLOOKUP(F1492, 'Import data'!$J$26:$J$47, 'Import data'!$M$26:$M$47, "", 0)
)</f>
        <v/>
      </c>
      <c r="K1492" s="311" t="str">
        <f t="array" ref="K1492">IFERROR(
    XLOOKUP(F1492,
            _xlws.FILTER('Supplier Emission'!$G$15:$G$49,
                   ('Supplier Emission'!$D$15:$D$49=H1492) * ('Supplier Emission'!$F$15:$F$49=$E$1444)),
            _xlws.FILTER('Supplier Emission'!$I$15:$I$49,
                   ('Supplier Emission'!$D$15:$D$49=H1492) * ('Supplier Emission'!$F$15:$F$49=$E$1444)),
            ""),
    "")</f>
        <v/>
      </c>
      <c r="L1492" s="311" t="str">
        <f t="array" ref="L1492">IFERROR(
    XLOOKUP(F1492,
            _xlws.FILTER('Supplier Emission'!$G$15:$G$49,
                   ('Supplier Emission'!$D$15:$D$49=H1492) * ('Supplier Emission'!$F$15:$F$49=$E$1444)),
            _xlws.FILTER('Supplier Emission'!$J$15:$J$49,
                   ('Supplier Emission'!$D$15:$D$49=H1492) * ('Supplier Emission'!$F$15:$F$49=$E$1444)),
            ""),
    "")</f>
        <v/>
      </c>
      <c r="M1492" s="311" t="str">
        <f t="array" ref="M1492">IFERROR(
    XLOOKUP(F1492,
            _xlws.FILTER('Supplier Emission'!$G$15:$G$49,
                   ('Supplier Emission'!$D$15:$D$49=H1492) * ('Supplier Emission'!$F$15:$F$49=$E$1444)),
            _xlws.FILTER('Supplier Emission'!$M$15:$M$49,
                   ('Supplier Emission'!$D$15:$D$49=H1492) * ('Supplier Emission'!$F$15:$F$49=$E$1444)),
            ""),
    "")</f>
        <v/>
      </c>
      <c r="N1492" s="311" t="str">
        <f t="array" ref="N1492">IFERROR(
    XLOOKUP(F1492,
            _xlws.FILTER('Supplier Emission'!$G$15:$G$49,
                   ('Supplier Emission'!$D$15:$D$49=H1492) * ('Supplier Emission'!$F$15:$F$49=$E$1444)),
            _xlws.FILTER('Supplier Emission'!$H$15:$H$49,
                   ('Supplier Emission'!$D$15:$D$49=H1492) * ('Supplier Emission'!$F$15:$F$49=$E$1444)),
            ""),
    "")</f>
        <v/>
      </c>
      <c r="O1492" s="311" t="str">
        <f t="array" ref="O1492">XLOOKUP(1,('Emission Factors'!$E$5:$E$488='GHG emissions calculations'!$F1492)*('Emission Factors'!$H$5:$H$488='GHG emissions calculations'!$H1492),INDEX('Emission Factors'!$E$5:$T$488,0,MATCH('GHG emissions calculations'!O$6,'Emission Factors'!$E$5:$T$5,0)),"",0)</f>
        <v/>
      </c>
      <c r="P1492" s="313" t="str">
        <f t="array" ref="P1492">IFERROR(
    INDEX('Emission Factors'!$E$5:$P$488,
          MATCH(1,
                ('Emission Factors'!$E$5:$E$488 = 'GHG emissions calculations'!$F1492) *
                ('Emission Factors'!$H$5:$H$488 = 'GHG emissions calculations'!$H1492),
                0),
          MATCH('GHG emissions calculations'!P$6,'Emission Factors'!$E$5:$P$5,0)),
    "")</f>
        <v/>
      </c>
      <c r="Q1492" s="311" t="str">
        <f t="array" ref="Q1492">IFERROR(
    IF(
        INDEX('Emission Factors'!$E$5:$P$488,
              MATCH(1,
                    ('Emission Factors'!$E$5:$E$488 = 'GHG emissions calculations'!$F1492) *
                    ('Emission Factors'!$H$5:$H$488 = 'GHG emissions calculations'!$H1492),
                    0),
              MATCH('GHG emissions calculations'!Q$6, 'Emission Factors'!$E$5:$P$5, 0)) &lt;&gt; "",
        INDEX('Emission Factors'!$E$5:$P$488,
              MATCH(1,
                    ('Emission Factors'!$E$5:$E$488 = 'GHG emissions calculations'!$F1492) *
                    ('Emission Factors'!$H$5:$H$488 = 'GHG emissions calculations'!$H1492),
                    0),
              MATCH('GHG emissions calculations'!Q$6, 'Emission Factors'!$E$5:$P$5, 0)),
        ""),
    "")</f>
        <v/>
      </c>
      <c r="R1492" s="311" t="str">
        <f t="array" ref="R1492">IFERROR(
    IF(
        INDEX('Emission Factors'!$E$5:$R$488,
              MATCH(1,
                    ('Emission Factors'!$E$5:$E$488 = 'GHG emissions calculations'!$F1492) *
                    ('Emission Factors'!$H$5:$H$488 = 'GHG emissions calculations'!$H1492),
                    0),
              MATCH('GHG emissions calculations'!R$6, 'Emission Factors'!$E$5:$R$5, 0)) &lt;&gt; "",
        INDEX('Emission Factors'!$E$5:$R$488,
              MATCH(1,
                    ('Emission Factors'!$E$5:$E$488 = 'GHG emissions calculations'!$F1492) *
                    ('Emission Factors'!$H$5:$H$488 = 'GHG emissions calculations'!$H1492),
                    0),
              MATCH('GHG emissions calculations'!R$6, 'Emission Factors'!$E$5:$R$5, 0)),
        ""),
    "")</f>
        <v/>
      </c>
      <c r="S1492" s="312">
        <f t="shared" si="2"/>
        <v>0</v>
      </c>
      <c r="T1492" s="23"/>
    </row>
    <row r="1493" ht="15.75" customHeight="1" outlineLevel="1">
      <c r="A1493" s="23"/>
      <c r="B1493" s="71"/>
      <c r="C1493" s="71"/>
      <c r="D1493" s="71"/>
      <c r="E1493" s="314"/>
      <c r="F1493" s="311" t="str">
        <f>Lists!W51</f>
        <v>Electronics and optical products - Oceania</v>
      </c>
      <c r="G1493" s="311" t="str">
        <f t="array" ref="G1493">XLOOKUP(1,('Emission Factors'!$E$5:$E$488='GHG emissions calculations'!$F1493)*('Emission Factors'!$H$5:$H$488='GHG emissions calculations'!$H1493),INDEX('Emission Factors'!$E$5:$T$488,0,MATCH('GHG emissions calculations'!G$6,'Emission Factors'!$E$5:$T$5,0)),"",0)</f>
        <v/>
      </c>
      <c r="H1493" s="311" t="s">
        <v>238</v>
      </c>
      <c r="I1493" s="312" t="str">
        <f>IF(
    SUMIFS('Import data'!$L$25:$L$80,
           'Import data'!$J$25:$J$80, F1493,
           'Import data'!$G$25:$G$80, 'GHG emissions calculations'!$H1493,
           'Import data'!$I$25:$I$80,$E$1444) &lt;&gt; 0,
    SUMIFS('Import data'!$L$25:$L$80,
           'Import data'!$J$25:$J$80, F1493,
           'Import data'!$G$25:$G$80, 'GHG emissions calculations'!$H1493,
           'Import data'!$I$25:$I$80,$E$1444),
    ""
)</f>
        <v/>
      </c>
      <c r="J1493" s="311" t="str">
        <f t="array" ref="J1493">IF(
    XLOOKUP(F1493, 'Import data'!$J$26:$J$47, 'Import data'!$M$26:$M$47, "", 0) = "Please add the region-specific supplier emission factor or choose a different region available in the IAEG database.",
    "",
    XLOOKUP(F1493, 'Import data'!$J$26:$J$47, 'Import data'!$M$26:$M$47, "", 0)
)</f>
        <v/>
      </c>
      <c r="K1493" s="311" t="str">
        <f t="array" ref="K1493">IFERROR(
    XLOOKUP(F1493,
            _xlws.FILTER('Supplier Emission'!$G$15:$G$49,
                   ('Supplier Emission'!$D$15:$D$49=H1493) * ('Supplier Emission'!$F$15:$F$49=$E$1444)),
            _xlws.FILTER('Supplier Emission'!$I$15:$I$49,
                   ('Supplier Emission'!$D$15:$D$49=H1493) * ('Supplier Emission'!$F$15:$F$49=$E$1444)),
            ""),
    "")</f>
        <v/>
      </c>
      <c r="L1493" s="311" t="str">
        <f t="array" ref="L1493">IFERROR(
    XLOOKUP(F1493,
            _xlws.FILTER('Supplier Emission'!$G$15:$G$49,
                   ('Supplier Emission'!$D$15:$D$49=H1493) * ('Supplier Emission'!$F$15:$F$49=$E$1444)),
            _xlws.FILTER('Supplier Emission'!$J$15:$J$49,
                   ('Supplier Emission'!$D$15:$D$49=H1493) * ('Supplier Emission'!$F$15:$F$49=$E$1444)),
            ""),
    "")</f>
        <v/>
      </c>
      <c r="M1493" s="311" t="str">
        <f t="array" ref="M1493">IFERROR(
    XLOOKUP(F1493,
            _xlws.FILTER('Supplier Emission'!$G$15:$G$49,
                   ('Supplier Emission'!$D$15:$D$49=H1493) * ('Supplier Emission'!$F$15:$F$49=$E$1444)),
            _xlws.FILTER('Supplier Emission'!$M$15:$M$49,
                   ('Supplier Emission'!$D$15:$D$49=H1493) * ('Supplier Emission'!$F$15:$F$49=$E$1444)),
            ""),
    "")</f>
        <v/>
      </c>
      <c r="N1493" s="311" t="str">
        <f t="array" ref="N1493">IFERROR(
    XLOOKUP(F1493,
            _xlws.FILTER('Supplier Emission'!$G$15:$G$49,
                   ('Supplier Emission'!$D$15:$D$49=H1493) * ('Supplier Emission'!$F$15:$F$49=$E$1444)),
            _xlws.FILTER('Supplier Emission'!$H$15:$H$49,
                   ('Supplier Emission'!$D$15:$D$49=H1493) * ('Supplier Emission'!$F$15:$F$49=$E$1444)),
            ""),
    "")</f>
        <v/>
      </c>
      <c r="O1493" s="311" t="str">
        <f t="array" ref="O1493">XLOOKUP(1,('Emission Factors'!$E$5:$E$488='GHG emissions calculations'!$F1493)*('Emission Factors'!$H$5:$H$488='GHG emissions calculations'!$H1493),INDEX('Emission Factors'!$E$5:$T$488,0,MATCH('GHG emissions calculations'!O$6,'Emission Factors'!$E$5:$T$5,0)),"",0)</f>
        <v/>
      </c>
      <c r="P1493" s="313" t="str">
        <f t="array" ref="P1493">IFERROR(
    INDEX('Emission Factors'!$E$5:$P$488,
          MATCH(1,
                ('Emission Factors'!$E$5:$E$488 = 'GHG emissions calculations'!$F1493) *
                ('Emission Factors'!$H$5:$H$488 = 'GHG emissions calculations'!$H1493),
                0),
          MATCH('GHG emissions calculations'!P$6,'Emission Factors'!$E$5:$P$5,0)),
    "")</f>
        <v/>
      </c>
      <c r="Q1493" s="311" t="str">
        <f t="array" ref="Q1493">IFERROR(
    IF(
        INDEX('Emission Factors'!$E$5:$P$488,
              MATCH(1,
                    ('Emission Factors'!$E$5:$E$488 = 'GHG emissions calculations'!$F1493) *
                    ('Emission Factors'!$H$5:$H$488 = 'GHG emissions calculations'!$H1493),
                    0),
              MATCH('GHG emissions calculations'!Q$6, 'Emission Factors'!$E$5:$P$5, 0)) &lt;&gt; "",
        INDEX('Emission Factors'!$E$5:$P$488,
              MATCH(1,
                    ('Emission Factors'!$E$5:$E$488 = 'GHG emissions calculations'!$F1493) *
                    ('Emission Factors'!$H$5:$H$488 = 'GHG emissions calculations'!$H1493),
                    0),
              MATCH('GHG emissions calculations'!Q$6, 'Emission Factors'!$E$5:$P$5, 0)),
        ""),
    "")</f>
        <v/>
      </c>
      <c r="R1493" s="311" t="str">
        <f t="array" ref="R1493">IFERROR(
    IF(
        INDEX('Emission Factors'!$E$5:$R$488,
              MATCH(1,
                    ('Emission Factors'!$E$5:$E$488 = 'GHG emissions calculations'!$F1493) *
                    ('Emission Factors'!$H$5:$H$488 = 'GHG emissions calculations'!$H1493),
                    0),
              MATCH('GHG emissions calculations'!R$6, 'Emission Factors'!$E$5:$R$5, 0)) &lt;&gt; "",
        INDEX('Emission Factors'!$E$5:$R$488,
              MATCH(1,
                    ('Emission Factors'!$E$5:$E$488 = 'GHG emissions calculations'!$F1493) *
                    ('Emission Factors'!$H$5:$H$488 = 'GHG emissions calculations'!$H1493),
                    0),
              MATCH('GHG emissions calculations'!R$6, 'Emission Factors'!$E$5:$R$5, 0)),
        ""),
    "")</f>
        <v/>
      </c>
      <c r="S1493" s="312">
        <f t="shared" si="2"/>
        <v>0</v>
      </c>
      <c r="T1493" s="23"/>
    </row>
    <row r="1494" ht="15.75" customHeight="1" outlineLevel="1">
      <c r="A1494" s="23"/>
      <c r="B1494" s="71"/>
      <c r="C1494" s="71"/>
      <c r="D1494" s="71"/>
      <c r="E1494" s="314"/>
      <c r="F1494" s="311" t="str">
        <f>Lists!W70</f>
        <v>In Flight entertainment (IFE) - Africa</v>
      </c>
      <c r="G1494" s="311" t="str">
        <f t="array" ref="G1494">XLOOKUP(1,('Emission Factors'!$E$5:$E$488='GHG emissions calculations'!$F1494)*('Emission Factors'!$H$5:$H$488='GHG emissions calculations'!$H1494),INDEX('Emission Factors'!$E$5:$T$488,0,MATCH('GHG emissions calculations'!G$6,'Emission Factors'!$E$5:$T$5,0)),"",0)</f>
        <v/>
      </c>
      <c r="H1494" s="311" t="s">
        <v>238</v>
      </c>
      <c r="I1494" s="312" t="str">
        <f>IF(
    SUMIFS('Import data'!$L$25:$L$80,
           'Import data'!$J$25:$J$80, F1494,
           'Import data'!$G$25:$G$80, 'GHG emissions calculations'!$H1494,
           'Import data'!$I$25:$I$80,$E$1444) &lt;&gt; 0,
    SUMIFS('Import data'!$L$25:$L$80,
           'Import data'!$J$25:$J$80, F1494,
           'Import data'!$G$25:$G$80, 'GHG emissions calculations'!$H1494,
           'Import data'!$I$25:$I$80,$E$1444),
    ""
)</f>
        <v/>
      </c>
      <c r="J1494" s="311" t="str">
        <f t="array" ref="J1494">IF(
    XLOOKUP(F1494, 'Import data'!$J$26:$J$47, 'Import data'!$M$26:$M$47, "", 0) = "Please add the region-specific supplier emission factor or choose a different region available in the IAEG database.",
    "",
    XLOOKUP(F1494, 'Import data'!$J$26:$J$47, 'Import data'!$M$26:$M$47, "", 0)
)</f>
        <v/>
      </c>
      <c r="K1494" s="311" t="str">
        <f t="array" ref="K1494">IFERROR(
    XLOOKUP(F1494,
            _xlws.FILTER('Supplier Emission'!$G$15:$G$49,
                   ('Supplier Emission'!$D$15:$D$49=H1494) * ('Supplier Emission'!$F$15:$F$49=$E$1444)),
            _xlws.FILTER('Supplier Emission'!$I$15:$I$49,
                   ('Supplier Emission'!$D$15:$D$49=H1494) * ('Supplier Emission'!$F$15:$F$49=$E$1444)),
            ""),
    "")</f>
        <v/>
      </c>
      <c r="L1494" s="311" t="str">
        <f t="array" ref="L1494">IFERROR(
    XLOOKUP(F1494,
            _xlws.FILTER('Supplier Emission'!$G$15:$G$49,
                   ('Supplier Emission'!$D$15:$D$49=H1494) * ('Supplier Emission'!$F$15:$F$49=$E$1444)),
            _xlws.FILTER('Supplier Emission'!$J$15:$J$49,
                   ('Supplier Emission'!$D$15:$D$49=H1494) * ('Supplier Emission'!$F$15:$F$49=$E$1444)),
            ""),
    "")</f>
        <v/>
      </c>
      <c r="M1494" s="311" t="str">
        <f t="array" ref="M1494">IFERROR(
    XLOOKUP(F1494,
            _xlws.FILTER('Supplier Emission'!$G$15:$G$49,
                   ('Supplier Emission'!$D$15:$D$49=H1494) * ('Supplier Emission'!$F$15:$F$49=$E$1444)),
            _xlws.FILTER('Supplier Emission'!$M$15:$M$49,
                   ('Supplier Emission'!$D$15:$D$49=H1494) * ('Supplier Emission'!$F$15:$F$49=$E$1444)),
            ""),
    "")</f>
        <v/>
      </c>
      <c r="N1494" s="311" t="str">
        <f t="array" ref="N1494">IFERROR(
    XLOOKUP(F1494,
            _xlws.FILTER('Supplier Emission'!$G$15:$G$49,
                   ('Supplier Emission'!$D$15:$D$49=H1494) * ('Supplier Emission'!$F$15:$F$49=$E$1444)),
            _xlws.FILTER('Supplier Emission'!$H$15:$H$49,
                   ('Supplier Emission'!$D$15:$D$49=H1494) * ('Supplier Emission'!$F$15:$F$49=$E$1444)),
            ""),
    "")</f>
        <v/>
      </c>
      <c r="O1494" s="311" t="str">
        <f t="array" ref="O1494">XLOOKUP(1,('Emission Factors'!$E$5:$E$488='GHG emissions calculations'!$F1494)*('Emission Factors'!$H$5:$H$488='GHG emissions calculations'!$H1494),INDEX('Emission Factors'!$E$5:$T$488,0,MATCH('GHG emissions calculations'!O$6,'Emission Factors'!$E$5:$T$5,0)),"",0)</f>
        <v/>
      </c>
      <c r="P1494" s="313" t="str">
        <f t="array" ref="P1494">IFERROR(
    INDEX('Emission Factors'!$E$5:$P$488,
          MATCH(1,
                ('Emission Factors'!$E$5:$E$488 = 'GHG emissions calculations'!$F1494) *
                ('Emission Factors'!$H$5:$H$488 = 'GHG emissions calculations'!$H1494),
                0),
          MATCH('GHG emissions calculations'!P$6,'Emission Factors'!$E$5:$P$5,0)),
    "")</f>
        <v/>
      </c>
      <c r="Q1494" s="311" t="str">
        <f t="array" ref="Q1494">IFERROR(
    IF(
        INDEX('Emission Factors'!$E$5:$P$488,
              MATCH(1,
                    ('Emission Factors'!$E$5:$E$488 = 'GHG emissions calculations'!$F1494) *
                    ('Emission Factors'!$H$5:$H$488 = 'GHG emissions calculations'!$H1494),
                    0),
              MATCH('GHG emissions calculations'!Q$6, 'Emission Factors'!$E$5:$P$5, 0)) &lt;&gt; "",
        INDEX('Emission Factors'!$E$5:$P$488,
              MATCH(1,
                    ('Emission Factors'!$E$5:$E$488 = 'GHG emissions calculations'!$F1494) *
                    ('Emission Factors'!$H$5:$H$488 = 'GHG emissions calculations'!$H1494),
                    0),
              MATCH('GHG emissions calculations'!Q$6, 'Emission Factors'!$E$5:$P$5, 0)),
        ""),
    "")</f>
        <v/>
      </c>
      <c r="R1494" s="311" t="str">
        <f t="array" ref="R1494">IFERROR(
    IF(
        INDEX('Emission Factors'!$E$5:$R$488,
              MATCH(1,
                    ('Emission Factors'!$E$5:$E$488 = 'GHG emissions calculations'!$F1494) *
                    ('Emission Factors'!$H$5:$H$488 = 'GHG emissions calculations'!$H1494),
                    0),
              MATCH('GHG emissions calculations'!R$6, 'Emission Factors'!$E$5:$R$5, 0)) &lt;&gt; "",
        INDEX('Emission Factors'!$E$5:$R$488,
              MATCH(1,
                    ('Emission Factors'!$E$5:$E$488 = 'GHG emissions calculations'!$F1494) *
                    ('Emission Factors'!$H$5:$H$488 = 'GHG emissions calculations'!$H1494),
                    0),
              MATCH('GHG emissions calculations'!R$6, 'Emission Factors'!$E$5:$R$5, 0)),
        ""),
    "")</f>
        <v/>
      </c>
      <c r="S1494" s="312">
        <f t="shared" si="2"/>
        <v>0</v>
      </c>
      <c r="T1494" s="23"/>
    </row>
    <row r="1495" ht="15.75" customHeight="1" outlineLevel="1">
      <c r="A1495" s="23"/>
      <c r="B1495" s="71"/>
      <c r="C1495" s="71"/>
      <c r="D1495" s="71"/>
      <c r="E1495" s="314"/>
      <c r="F1495" s="311" t="str">
        <f>Lists!W68</f>
        <v>In Flight entertainment (IFE) - America</v>
      </c>
      <c r="G1495" s="311" t="str">
        <f t="array" ref="G1495">XLOOKUP(1,('Emission Factors'!$E$5:$E$488='GHG emissions calculations'!$F1495)*('Emission Factors'!$H$5:$H$488='GHG emissions calculations'!$H1495),INDEX('Emission Factors'!$E$5:$T$488,0,MATCH('GHG emissions calculations'!G$6,'Emission Factors'!$E$5:$T$5,0)),"",0)</f>
        <v/>
      </c>
      <c r="H1495" s="311" t="s">
        <v>238</v>
      </c>
      <c r="I1495" s="312" t="str">
        <f>IF(
    SUMIFS('Import data'!$L$25:$L$80,
           'Import data'!$J$25:$J$80, F1495,
           'Import data'!$G$25:$G$80, 'GHG emissions calculations'!$H1495,
           'Import data'!$I$25:$I$80,$E$1444) &lt;&gt; 0,
    SUMIFS('Import data'!$L$25:$L$80,
           'Import data'!$J$25:$J$80, F1495,
           'Import data'!$G$25:$G$80, 'GHG emissions calculations'!$H1495,
           'Import data'!$I$25:$I$80,$E$1444),
    ""
)</f>
        <v/>
      </c>
      <c r="J1495" s="311" t="str">
        <f t="array" ref="J1495">IF(
    XLOOKUP(F1495, 'Import data'!$J$26:$J$47, 'Import data'!$M$26:$M$47, "", 0) = "Please add the region-specific supplier emission factor or choose a different region available in the IAEG database.",
    "",
    XLOOKUP(F1495, 'Import data'!$J$26:$J$47, 'Import data'!$M$26:$M$47, "", 0)
)</f>
        <v/>
      </c>
      <c r="K1495" s="311" t="str">
        <f t="array" ref="K1495">IFERROR(
    XLOOKUP(F1495,
            _xlws.FILTER('Supplier Emission'!$G$15:$G$49,
                   ('Supplier Emission'!$D$15:$D$49=H1495) * ('Supplier Emission'!$F$15:$F$49=$E$1444)),
            _xlws.FILTER('Supplier Emission'!$I$15:$I$49,
                   ('Supplier Emission'!$D$15:$D$49=H1495) * ('Supplier Emission'!$F$15:$F$49=$E$1444)),
            ""),
    "")</f>
        <v/>
      </c>
      <c r="L1495" s="311" t="str">
        <f t="array" ref="L1495">IFERROR(
    XLOOKUP(F1495,
            _xlws.FILTER('Supplier Emission'!$G$15:$G$49,
                   ('Supplier Emission'!$D$15:$D$49=H1495) * ('Supplier Emission'!$F$15:$F$49=$E$1444)),
            _xlws.FILTER('Supplier Emission'!$J$15:$J$49,
                   ('Supplier Emission'!$D$15:$D$49=H1495) * ('Supplier Emission'!$F$15:$F$49=$E$1444)),
            ""),
    "")</f>
        <v/>
      </c>
      <c r="M1495" s="311" t="str">
        <f t="array" ref="M1495">IFERROR(
    XLOOKUP(F1495,
            _xlws.FILTER('Supplier Emission'!$G$15:$G$49,
                   ('Supplier Emission'!$D$15:$D$49=H1495) * ('Supplier Emission'!$F$15:$F$49=$E$1444)),
            _xlws.FILTER('Supplier Emission'!$M$15:$M$49,
                   ('Supplier Emission'!$D$15:$D$49=H1495) * ('Supplier Emission'!$F$15:$F$49=$E$1444)),
            ""),
    "")</f>
        <v/>
      </c>
      <c r="N1495" s="311" t="str">
        <f t="array" ref="N1495">IFERROR(
    XLOOKUP(F1495,
            _xlws.FILTER('Supplier Emission'!$G$15:$G$49,
                   ('Supplier Emission'!$D$15:$D$49=H1495) * ('Supplier Emission'!$F$15:$F$49=$E$1444)),
            _xlws.FILTER('Supplier Emission'!$H$15:$H$49,
                   ('Supplier Emission'!$D$15:$D$49=H1495) * ('Supplier Emission'!$F$15:$F$49=$E$1444)),
            ""),
    "")</f>
        <v/>
      </c>
      <c r="O1495" s="313" t="str">
        <f t="array" ref="O1495">XLOOKUP(1,('Emission Factors'!$E$5:$E$488='GHG emissions calculations'!$F1495)*('Emission Factors'!$H$5:$H$488='GHG emissions calculations'!$H1495),INDEX('Emission Factors'!$E$5:$T$488,0,MATCH('GHG emissions calculations'!O$6,'Emission Factors'!$E$5:$T$5,0)),"",0)</f>
        <v>Audio and video equipment manufacturing</v>
      </c>
      <c r="P1495" s="313">
        <f t="array" ref="P1495">IFERROR(
    INDEX('Emission Factors'!$E$5:$P$488,
          MATCH(1,
                ('Emission Factors'!$E$5:$E$488 = 'GHG emissions calculations'!$F1495) *
                ('Emission Factors'!$H$5:$H$488 = 'GHG emissions calculations'!$H1495),
                0),
          MATCH('GHG emissions calculations'!P$6,'Emission Factors'!$E$5:$P$5,0)),
    "")</f>
        <v>81</v>
      </c>
      <c r="Q1495" s="311" t="str">
        <f t="array" ref="Q1495">IFERROR(
    IF(
        INDEX('Emission Factors'!$E$5:$P$488,
              MATCH(1,
                    ('Emission Factors'!$E$5:$E$488 = 'GHG emissions calculations'!$F1495) *
                    ('Emission Factors'!$H$5:$H$488 = 'GHG emissions calculations'!$H1495),
                    0),
              MATCH('GHG emissions calculations'!Q$6, 'Emission Factors'!$E$5:$P$5, 0)) &lt;&gt; "",
        INDEX('Emission Factors'!$E$5:$P$488,
              MATCH(1,
                    ('Emission Factors'!$E$5:$E$488 = 'GHG emissions calculations'!$F1495) *
                    ('Emission Factors'!$H$5:$H$488 = 'GHG emissions calculations'!$H1495),
                    0),
              MATCH('GHG emissions calculations'!Q$6, 'Emission Factors'!$E$5:$P$5, 0)),
        ""),
    "")</f>
        <v>kgCO2e / k€</v>
      </c>
      <c r="R1495" s="311" t="str">
        <f t="array" ref="R1495">IFERROR(
    IF(
        INDEX('Emission Factors'!$E$5:$R$488,
              MATCH(1,
                    ('Emission Factors'!$E$5:$E$488 = 'GHG emissions calculations'!$F1495) *
                    ('Emission Factors'!$H$5:$H$488 = 'GHG emissions calculations'!$H1495),
                    0),
              MATCH('GHG emissions calculations'!R$6, 'Emission Factors'!$E$5:$R$5, 0)) &lt;&gt; "",
        INDEX('Emission Factors'!$E$5:$R$488,
              MATCH(1,
                    ('Emission Factors'!$E$5:$E$488 = 'GHG emissions calculations'!$F1495) *
                    ('Emission Factors'!$H$5:$H$488 = 'GHG emissions calculations'!$H1495),
                    0),
              MATCH('GHG emissions calculations'!R$6, 'Emission Factors'!$E$5:$R$5, 0)),
        ""),
    "")</f>
        <v>America</v>
      </c>
      <c r="S1495" s="312">
        <f t="shared" si="2"/>
        <v>0</v>
      </c>
      <c r="T1495" s="23"/>
    </row>
    <row r="1496" ht="15.75" customHeight="1" outlineLevel="1">
      <c r="A1496" s="23"/>
      <c r="B1496" s="71"/>
      <c r="C1496" s="71"/>
      <c r="D1496" s="71"/>
      <c r="E1496" s="314"/>
      <c r="F1496" s="311" t="str">
        <f>Lists!W71</f>
        <v>In Flight entertainment (IFE) - Asia</v>
      </c>
      <c r="G1496" s="311" t="str">
        <f t="array" ref="G1496">XLOOKUP(1,('Emission Factors'!$E$5:$E$488='GHG emissions calculations'!$F1496)*('Emission Factors'!$H$5:$H$488='GHG emissions calculations'!$H1496),INDEX('Emission Factors'!$E$5:$T$488,0,MATCH('GHG emissions calculations'!G$6,'Emission Factors'!$E$5:$T$5,0)),"",0)</f>
        <v/>
      </c>
      <c r="H1496" s="311" t="s">
        <v>238</v>
      </c>
      <c r="I1496" s="312" t="str">
        <f>IF(
    SUMIFS('Import data'!$L$25:$L$80,
           'Import data'!$J$25:$J$80, F1496,
           'Import data'!$G$25:$G$80, 'GHG emissions calculations'!$H1496,
           'Import data'!$I$25:$I$80,$E$1444) &lt;&gt; 0,
    SUMIFS('Import data'!$L$25:$L$80,
           'Import data'!$J$25:$J$80, F1496,
           'Import data'!$G$25:$G$80, 'GHG emissions calculations'!$H1496,
           'Import data'!$I$25:$I$80,$E$1444),
    ""
)</f>
        <v/>
      </c>
      <c r="J1496" s="311" t="str">
        <f t="array" ref="J1496">IF(
    XLOOKUP(F1496, 'Import data'!$J$26:$J$47, 'Import data'!$M$26:$M$47, "", 0) = "Please add the region-specific supplier emission factor or choose a different region available in the IAEG database.",
    "",
    XLOOKUP(F1496, 'Import data'!$J$26:$J$47, 'Import data'!$M$26:$M$47, "", 0)
)</f>
        <v/>
      </c>
      <c r="K1496" s="311" t="str">
        <f t="array" ref="K1496">IFERROR(
    XLOOKUP(F1496,
            _xlws.FILTER('Supplier Emission'!$G$15:$G$49,
                   ('Supplier Emission'!$D$15:$D$49=H1496) * ('Supplier Emission'!$F$15:$F$49=$E$1444)),
            _xlws.FILTER('Supplier Emission'!$I$15:$I$49,
                   ('Supplier Emission'!$D$15:$D$49=H1496) * ('Supplier Emission'!$F$15:$F$49=$E$1444)),
            ""),
    "")</f>
        <v/>
      </c>
      <c r="L1496" s="311" t="str">
        <f t="array" ref="L1496">IFERROR(
    XLOOKUP(F1496,
            _xlws.FILTER('Supplier Emission'!$G$15:$G$49,
                   ('Supplier Emission'!$D$15:$D$49=H1496) * ('Supplier Emission'!$F$15:$F$49=$E$1444)),
            _xlws.FILTER('Supplier Emission'!$J$15:$J$49,
                   ('Supplier Emission'!$D$15:$D$49=H1496) * ('Supplier Emission'!$F$15:$F$49=$E$1444)),
            ""),
    "")</f>
        <v/>
      </c>
      <c r="M1496" s="311" t="str">
        <f t="array" ref="M1496">IFERROR(
    XLOOKUP(F1496,
            _xlws.FILTER('Supplier Emission'!$G$15:$G$49,
                   ('Supplier Emission'!$D$15:$D$49=H1496) * ('Supplier Emission'!$F$15:$F$49=$E$1444)),
            _xlws.FILTER('Supplier Emission'!$M$15:$M$49,
                   ('Supplier Emission'!$D$15:$D$49=H1496) * ('Supplier Emission'!$F$15:$F$49=$E$1444)),
            ""),
    "")</f>
        <v/>
      </c>
      <c r="N1496" s="311" t="str">
        <f t="array" ref="N1496">IFERROR(
    XLOOKUP(F1496,
            _xlws.FILTER('Supplier Emission'!$G$15:$G$49,
                   ('Supplier Emission'!$D$15:$D$49=H1496) * ('Supplier Emission'!$F$15:$F$49=$E$1444)),
            _xlws.FILTER('Supplier Emission'!$H$15:$H$49,
                   ('Supplier Emission'!$D$15:$D$49=H1496) * ('Supplier Emission'!$F$15:$F$49=$E$1444)),
            ""),
    "")</f>
        <v/>
      </c>
      <c r="O1496" s="311" t="str">
        <f t="array" ref="O1496">XLOOKUP(1,('Emission Factors'!$E$5:$E$488='GHG emissions calculations'!$F1496)*('Emission Factors'!$H$5:$H$488='GHG emissions calculations'!$H1496),INDEX('Emission Factors'!$E$5:$T$488,0,MATCH('GHG emissions calculations'!O$6,'Emission Factors'!$E$5:$T$5,0)),"",0)</f>
        <v/>
      </c>
      <c r="P1496" s="313" t="str">
        <f t="array" ref="P1496">IFERROR(
    INDEX('Emission Factors'!$E$5:$P$488,
          MATCH(1,
                ('Emission Factors'!$E$5:$E$488 = 'GHG emissions calculations'!$F1496) *
                ('Emission Factors'!$H$5:$H$488 = 'GHG emissions calculations'!$H1496),
                0),
          MATCH('GHG emissions calculations'!P$6,'Emission Factors'!$E$5:$P$5,0)),
    "")</f>
        <v/>
      </c>
      <c r="Q1496" s="311" t="str">
        <f t="array" ref="Q1496">IFERROR(
    IF(
        INDEX('Emission Factors'!$E$5:$P$488,
              MATCH(1,
                    ('Emission Factors'!$E$5:$E$488 = 'GHG emissions calculations'!$F1496) *
                    ('Emission Factors'!$H$5:$H$488 = 'GHG emissions calculations'!$H1496),
                    0),
              MATCH('GHG emissions calculations'!Q$6, 'Emission Factors'!$E$5:$P$5, 0)) &lt;&gt; "",
        INDEX('Emission Factors'!$E$5:$P$488,
              MATCH(1,
                    ('Emission Factors'!$E$5:$E$488 = 'GHG emissions calculations'!$F1496) *
                    ('Emission Factors'!$H$5:$H$488 = 'GHG emissions calculations'!$H1496),
                    0),
              MATCH('GHG emissions calculations'!Q$6, 'Emission Factors'!$E$5:$P$5, 0)),
        ""),
    "")</f>
        <v/>
      </c>
      <c r="R1496" s="311" t="str">
        <f t="array" ref="R1496">IFERROR(
    IF(
        INDEX('Emission Factors'!$E$5:$R$488,
              MATCH(1,
                    ('Emission Factors'!$E$5:$E$488 = 'GHG emissions calculations'!$F1496) *
                    ('Emission Factors'!$H$5:$H$488 = 'GHG emissions calculations'!$H1496),
                    0),
              MATCH('GHG emissions calculations'!R$6, 'Emission Factors'!$E$5:$R$5, 0)) &lt;&gt; "",
        INDEX('Emission Factors'!$E$5:$R$488,
              MATCH(1,
                    ('Emission Factors'!$E$5:$E$488 = 'GHG emissions calculations'!$F1496) *
                    ('Emission Factors'!$H$5:$H$488 = 'GHG emissions calculations'!$H1496),
                    0),
              MATCH('GHG emissions calculations'!R$6, 'Emission Factors'!$E$5:$R$5, 0)),
        ""),
    "")</f>
        <v/>
      </c>
      <c r="S1496" s="312">
        <f t="shared" si="2"/>
        <v>0</v>
      </c>
      <c r="T1496" s="23"/>
    </row>
    <row r="1497" ht="15.75" customHeight="1" outlineLevel="1">
      <c r="A1497" s="23"/>
      <c r="B1497" s="71"/>
      <c r="C1497" s="71"/>
      <c r="D1497" s="71"/>
      <c r="E1497" s="314"/>
      <c r="F1497" s="311" t="str">
        <f>Lists!W69</f>
        <v>In Flight entertainment (IFE) - Europe</v>
      </c>
      <c r="G1497" s="311" t="str">
        <f t="array" ref="G1497">XLOOKUP(1,('Emission Factors'!$E$5:$E$488='GHG emissions calculations'!$F1497)*('Emission Factors'!$H$5:$H$488='GHG emissions calculations'!$H1497),INDEX('Emission Factors'!$E$5:$T$488,0,MATCH('GHG emissions calculations'!G$6,'Emission Factors'!$E$5:$T$5,0)),"",0)</f>
        <v/>
      </c>
      <c r="H1497" s="311" t="s">
        <v>238</v>
      </c>
      <c r="I1497" s="312" t="str">
        <f>IF(
    SUMIFS('Import data'!$L$25:$L$80,
           'Import data'!$J$25:$J$80, F1497,
           'Import data'!$G$25:$G$80, 'GHG emissions calculations'!$H1497,
           'Import data'!$I$25:$I$80,$E$1444) &lt;&gt; 0,
    SUMIFS('Import data'!$L$25:$L$80,
           'Import data'!$J$25:$J$80, F1497,
           'Import data'!$G$25:$G$80, 'GHG emissions calculations'!$H1497,
           'Import data'!$I$25:$I$80,$E$1444),
    ""
)</f>
        <v/>
      </c>
      <c r="J1497" s="311" t="str">
        <f t="array" ref="J1497">IF(
    XLOOKUP(F1497, 'Import data'!$J$26:$J$47, 'Import data'!$M$26:$M$47, "", 0) = "Please add the region-specific supplier emission factor or choose a different region available in the IAEG database.",
    "",
    XLOOKUP(F1497, 'Import data'!$J$26:$J$47, 'Import data'!$M$26:$M$47, "", 0)
)</f>
        <v/>
      </c>
      <c r="K1497" s="311" t="str">
        <f t="array" ref="K1497">IFERROR(
    XLOOKUP(F1497,
            _xlws.FILTER('Supplier Emission'!$G$15:$G$49,
                   ('Supplier Emission'!$D$15:$D$49=H1497) * ('Supplier Emission'!$F$15:$F$49=$E$1444)),
            _xlws.FILTER('Supplier Emission'!$I$15:$I$49,
                   ('Supplier Emission'!$D$15:$D$49=H1497) * ('Supplier Emission'!$F$15:$F$49=$E$1444)),
            ""),
    "")</f>
        <v/>
      </c>
      <c r="L1497" s="311" t="str">
        <f t="array" ref="L1497">IFERROR(
    XLOOKUP(F1497,
            _xlws.FILTER('Supplier Emission'!$G$15:$G$49,
                   ('Supplier Emission'!$D$15:$D$49=H1497) * ('Supplier Emission'!$F$15:$F$49=$E$1444)),
            _xlws.FILTER('Supplier Emission'!$J$15:$J$49,
                   ('Supplier Emission'!$D$15:$D$49=H1497) * ('Supplier Emission'!$F$15:$F$49=$E$1444)),
            ""),
    "")</f>
        <v/>
      </c>
      <c r="M1497" s="311" t="str">
        <f t="array" ref="M1497">IFERROR(
    XLOOKUP(F1497,
            _xlws.FILTER('Supplier Emission'!$G$15:$G$49,
                   ('Supplier Emission'!$D$15:$D$49=H1497) * ('Supplier Emission'!$F$15:$F$49=$E$1444)),
            _xlws.FILTER('Supplier Emission'!$M$15:$M$49,
                   ('Supplier Emission'!$D$15:$D$49=H1497) * ('Supplier Emission'!$F$15:$F$49=$E$1444)),
            ""),
    "")</f>
        <v/>
      </c>
      <c r="N1497" s="311" t="str">
        <f t="array" ref="N1497">IFERROR(
    XLOOKUP(F1497,
            _xlws.FILTER('Supplier Emission'!$G$15:$G$49,
                   ('Supplier Emission'!$D$15:$D$49=H1497) * ('Supplier Emission'!$F$15:$F$49=$E$1444)),
            _xlws.FILTER('Supplier Emission'!$H$15:$H$49,
                   ('Supplier Emission'!$D$15:$D$49=H1497) * ('Supplier Emission'!$F$15:$F$49=$E$1444)),
            ""),
    "")</f>
        <v/>
      </c>
      <c r="O1497" s="311" t="str">
        <f t="array" ref="O1497">XLOOKUP(1,('Emission Factors'!$E$5:$E$488='GHG emissions calculations'!$F1497)*('Emission Factors'!$H$5:$H$488='GHG emissions calculations'!$H1497),INDEX('Emission Factors'!$E$5:$T$488,0,MATCH('GHG emissions calculations'!O$6,'Emission Factors'!$E$5:$T$5,0)),"",0)</f>
        <v/>
      </c>
      <c r="P1497" s="313" t="str">
        <f t="array" ref="P1497">IFERROR(
    INDEX('Emission Factors'!$E$5:$P$488,
          MATCH(1,
                ('Emission Factors'!$E$5:$E$488 = 'GHG emissions calculations'!$F1497) *
                ('Emission Factors'!$H$5:$H$488 = 'GHG emissions calculations'!$H1497),
                0),
          MATCH('GHG emissions calculations'!P$6,'Emission Factors'!$E$5:$P$5,0)),
    "")</f>
        <v/>
      </c>
      <c r="Q1497" s="311" t="str">
        <f t="array" ref="Q1497">IFERROR(
    IF(
        INDEX('Emission Factors'!$E$5:$P$488,
              MATCH(1,
                    ('Emission Factors'!$E$5:$E$488 = 'GHG emissions calculations'!$F1497) *
                    ('Emission Factors'!$H$5:$H$488 = 'GHG emissions calculations'!$H1497),
                    0),
              MATCH('GHG emissions calculations'!Q$6, 'Emission Factors'!$E$5:$P$5, 0)) &lt;&gt; "",
        INDEX('Emission Factors'!$E$5:$P$488,
              MATCH(1,
                    ('Emission Factors'!$E$5:$E$488 = 'GHG emissions calculations'!$F1497) *
                    ('Emission Factors'!$H$5:$H$488 = 'GHG emissions calculations'!$H1497),
                    0),
              MATCH('GHG emissions calculations'!Q$6, 'Emission Factors'!$E$5:$P$5, 0)),
        ""),
    "")</f>
        <v/>
      </c>
      <c r="R1497" s="311" t="str">
        <f t="array" ref="R1497">IFERROR(
    IF(
        INDEX('Emission Factors'!$E$5:$R$488,
              MATCH(1,
                    ('Emission Factors'!$E$5:$E$488 = 'GHG emissions calculations'!$F1497) *
                    ('Emission Factors'!$H$5:$H$488 = 'GHG emissions calculations'!$H1497),
                    0),
              MATCH('GHG emissions calculations'!R$6, 'Emission Factors'!$E$5:$R$5, 0)) &lt;&gt; "",
        INDEX('Emission Factors'!$E$5:$R$488,
              MATCH(1,
                    ('Emission Factors'!$E$5:$E$488 = 'GHG emissions calculations'!$F1497) *
                    ('Emission Factors'!$H$5:$H$488 = 'GHG emissions calculations'!$H1497),
                    0),
              MATCH('GHG emissions calculations'!R$6, 'Emission Factors'!$E$5:$R$5, 0)),
        ""),
    "")</f>
        <v/>
      </c>
      <c r="S1497" s="312">
        <f t="shared" si="2"/>
        <v>0</v>
      </c>
      <c r="T1497" s="23"/>
    </row>
    <row r="1498" ht="15.75" customHeight="1" outlineLevel="1">
      <c r="A1498" s="23"/>
      <c r="B1498" s="71"/>
      <c r="C1498" s="71"/>
      <c r="D1498" s="71"/>
      <c r="E1498" s="314"/>
      <c r="F1498" s="311" t="str">
        <f>Lists!W74</f>
        <v>In Flight entertainment (IFE) - Global or unspecified region</v>
      </c>
      <c r="G1498" s="311" t="str">
        <f t="array" ref="G1498">XLOOKUP(1,('Emission Factors'!$E$5:$E$488='GHG emissions calculations'!$F1498)*('Emission Factors'!$H$5:$H$488='GHG emissions calculations'!$H1498),INDEX('Emission Factors'!$E$5:$T$488,0,MATCH('GHG emissions calculations'!G$6,'Emission Factors'!$E$5:$T$5,0)),"",0)</f>
        <v/>
      </c>
      <c r="H1498" s="311" t="s">
        <v>238</v>
      </c>
      <c r="I1498" s="312" t="str">
        <f>IF(
    SUMIFS('Import data'!$L$25:$L$80,
           'Import data'!$J$25:$J$80, F1498,
           'Import data'!$G$25:$G$80, 'GHG emissions calculations'!$H1498,
           'Import data'!$I$25:$I$80,$E$1444) &lt;&gt; 0,
    SUMIFS('Import data'!$L$25:$L$80,
           'Import data'!$J$25:$J$80, F1498,
           'Import data'!$G$25:$G$80, 'GHG emissions calculations'!$H1498,
           'Import data'!$I$25:$I$80,$E$1444),
    ""
)</f>
        <v/>
      </c>
      <c r="J1498" s="311" t="str">
        <f t="array" ref="J1498">IF(
    XLOOKUP(F1498, 'Import data'!$J$26:$J$47, 'Import data'!$M$26:$M$47, "", 0) = "Please add the region-specific supplier emission factor or choose a different region available in the IAEG database.",
    "",
    XLOOKUP(F1498, 'Import data'!$J$26:$J$47, 'Import data'!$M$26:$M$47, "", 0)
)</f>
        <v/>
      </c>
      <c r="K1498" s="311" t="str">
        <f t="array" ref="K1498">IFERROR(
    XLOOKUP(F1498,
            _xlws.FILTER('Supplier Emission'!$G$15:$G$49,
                   ('Supplier Emission'!$D$15:$D$49=H1498) * ('Supplier Emission'!$F$15:$F$49=$E$1444)),
            _xlws.FILTER('Supplier Emission'!$I$15:$I$49,
                   ('Supplier Emission'!$D$15:$D$49=H1498) * ('Supplier Emission'!$F$15:$F$49=$E$1444)),
            ""),
    "")</f>
        <v/>
      </c>
      <c r="L1498" s="311" t="str">
        <f t="array" ref="L1498">IFERROR(
    XLOOKUP(F1498,
            _xlws.FILTER('Supplier Emission'!$G$15:$G$49,
                   ('Supplier Emission'!$D$15:$D$49=H1498) * ('Supplier Emission'!$F$15:$F$49=$E$1444)),
            _xlws.FILTER('Supplier Emission'!$J$15:$J$49,
                   ('Supplier Emission'!$D$15:$D$49=H1498) * ('Supplier Emission'!$F$15:$F$49=$E$1444)),
            ""),
    "")</f>
        <v/>
      </c>
      <c r="M1498" s="311" t="str">
        <f t="array" ref="M1498">IFERROR(
    XLOOKUP(F1498,
            _xlws.FILTER('Supplier Emission'!$G$15:$G$49,
                   ('Supplier Emission'!$D$15:$D$49=H1498) * ('Supplier Emission'!$F$15:$F$49=$E$1444)),
            _xlws.FILTER('Supplier Emission'!$M$15:$M$49,
                   ('Supplier Emission'!$D$15:$D$49=H1498) * ('Supplier Emission'!$F$15:$F$49=$E$1444)),
            ""),
    "")</f>
        <v/>
      </c>
      <c r="N1498" s="311" t="str">
        <f t="array" ref="N1498">IFERROR(
    XLOOKUP(F1498,
            _xlws.FILTER('Supplier Emission'!$G$15:$G$49,
                   ('Supplier Emission'!$D$15:$D$49=H1498) * ('Supplier Emission'!$F$15:$F$49=$E$1444)),
            _xlws.FILTER('Supplier Emission'!$H$15:$H$49,
                   ('Supplier Emission'!$D$15:$D$49=H1498) * ('Supplier Emission'!$F$15:$F$49=$E$1444)),
            ""),
    "")</f>
        <v/>
      </c>
      <c r="O1498" s="311" t="str">
        <f t="array" ref="O1498">XLOOKUP(1,('Emission Factors'!$E$5:$E$488='GHG emissions calculations'!$F1498)*('Emission Factors'!$H$5:$H$488='GHG emissions calculations'!$H1498),INDEX('Emission Factors'!$E$5:$T$488,0,MATCH('GHG emissions calculations'!O$6,'Emission Factors'!$E$5:$T$5,0)),"",0)</f>
        <v/>
      </c>
      <c r="P1498" s="313" t="str">
        <f t="array" ref="P1498">IFERROR(
    INDEX('Emission Factors'!$E$5:$P$488,
          MATCH(1,
                ('Emission Factors'!$E$5:$E$488 = 'GHG emissions calculations'!$F1498) *
                ('Emission Factors'!$H$5:$H$488 = 'GHG emissions calculations'!$H1498),
                0),
          MATCH('GHG emissions calculations'!P$6,'Emission Factors'!$E$5:$P$5,0)),
    "")</f>
        <v/>
      </c>
      <c r="Q1498" s="311" t="str">
        <f t="array" ref="Q1498">IFERROR(
    IF(
        INDEX('Emission Factors'!$E$5:$P$488,
              MATCH(1,
                    ('Emission Factors'!$E$5:$E$488 = 'GHG emissions calculations'!$F1498) *
                    ('Emission Factors'!$H$5:$H$488 = 'GHG emissions calculations'!$H1498),
                    0),
              MATCH('GHG emissions calculations'!Q$6, 'Emission Factors'!$E$5:$P$5, 0)) &lt;&gt; "",
        INDEX('Emission Factors'!$E$5:$P$488,
              MATCH(1,
                    ('Emission Factors'!$E$5:$E$488 = 'GHG emissions calculations'!$F1498) *
                    ('Emission Factors'!$H$5:$H$488 = 'GHG emissions calculations'!$H1498),
                    0),
              MATCH('GHG emissions calculations'!Q$6, 'Emission Factors'!$E$5:$P$5, 0)),
        ""),
    "")</f>
        <v/>
      </c>
      <c r="R1498" s="311" t="str">
        <f t="array" ref="R1498">IFERROR(
    IF(
        INDEX('Emission Factors'!$E$5:$R$488,
              MATCH(1,
                    ('Emission Factors'!$E$5:$E$488 = 'GHG emissions calculations'!$F1498) *
                    ('Emission Factors'!$H$5:$H$488 = 'GHG emissions calculations'!$H1498),
                    0),
              MATCH('GHG emissions calculations'!R$6, 'Emission Factors'!$E$5:$R$5, 0)) &lt;&gt; "",
        INDEX('Emission Factors'!$E$5:$R$488,
              MATCH(1,
                    ('Emission Factors'!$E$5:$E$488 = 'GHG emissions calculations'!$F1498) *
                    ('Emission Factors'!$H$5:$H$488 = 'GHG emissions calculations'!$H1498),
                    0),
              MATCH('GHG emissions calculations'!R$6, 'Emission Factors'!$E$5:$R$5, 0)),
        ""),
    "")</f>
        <v/>
      </c>
      <c r="S1498" s="312">
        <f t="shared" si="2"/>
        <v>0</v>
      </c>
      <c r="T1498" s="23"/>
    </row>
    <row r="1499" ht="15.75" customHeight="1" outlineLevel="1">
      <c r="A1499" s="23"/>
      <c r="B1499" s="71"/>
      <c r="C1499" s="71"/>
      <c r="D1499" s="71"/>
      <c r="E1499" s="314"/>
      <c r="F1499" s="311" t="str">
        <f>Lists!W73</f>
        <v>In Flight entertainment (IFE) - Middle East</v>
      </c>
      <c r="G1499" s="311" t="str">
        <f t="array" ref="G1499">XLOOKUP(1,('Emission Factors'!$E$5:$E$488='GHG emissions calculations'!$F1499)*('Emission Factors'!$H$5:$H$488='GHG emissions calculations'!$H1499),INDEX('Emission Factors'!$E$5:$T$488,0,MATCH('GHG emissions calculations'!G$6,'Emission Factors'!$E$5:$T$5,0)),"",0)</f>
        <v/>
      </c>
      <c r="H1499" s="311" t="s">
        <v>238</v>
      </c>
      <c r="I1499" s="312" t="str">
        <f>IF(
    SUMIFS('Import data'!$L$25:$L$80,
           'Import data'!$J$25:$J$80, F1499,
           'Import data'!$G$25:$G$80, 'GHG emissions calculations'!$H1499,
           'Import data'!$I$25:$I$80,$E$1444) &lt;&gt; 0,
    SUMIFS('Import data'!$L$25:$L$80,
           'Import data'!$J$25:$J$80, F1499,
           'Import data'!$G$25:$G$80, 'GHG emissions calculations'!$H1499,
           'Import data'!$I$25:$I$80,$E$1444),
    ""
)</f>
        <v/>
      </c>
      <c r="J1499" s="311" t="str">
        <f t="array" ref="J1499">IF(
    XLOOKUP(F1499, 'Import data'!$J$26:$J$47, 'Import data'!$M$26:$M$47, "", 0) = "Please add the region-specific supplier emission factor or choose a different region available in the IAEG database.",
    "",
    XLOOKUP(F1499, 'Import data'!$J$26:$J$47, 'Import data'!$M$26:$M$47, "", 0)
)</f>
        <v/>
      </c>
      <c r="K1499" s="311" t="str">
        <f t="array" ref="K1499">IFERROR(
    XLOOKUP(F1499,
            _xlws.FILTER('Supplier Emission'!$G$15:$G$49,
                   ('Supplier Emission'!$D$15:$D$49=H1499) * ('Supplier Emission'!$F$15:$F$49=$E$1444)),
            _xlws.FILTER('Supplier Emission'!$I$15:$I$49,
                   ('Supplier Emission'!$D$15:$D$49=H1499) * ('Supplier Emission'!$F$15:$F$49=$E$1444)),
            ""),
    "")</f>
        <v/>
      </c>
      <c r="L1499" s="311" t="str">
        <f t="array" ref="L1499">IFERROR(
    XLOOKUP(F1499,
            _xlws.FILTER('Supplier Emission'!$G$15:$G$49,
                   ('Supplier Emission'!$D$15:$D$49=H1499) * ('Supplier Emission'!$F$15:$F$49=$E$1444)),
            _xlws.FILTER('Supplier Emission'!$J$15:$J$49,
                   ('Supplier Emission'!$D$15:$D$49=H1499) * ('Supplier Emission'!$F$15:$F$49=$E$1444)),
            ""),
    "")</f>
        <v/>
      </c>
      <c r="M1499" s="311" t="str">
        <f t="array" ref="M1499">IFERROR(
    XLOOKUP(F1499,
            _xlws.FILTER('Supplier Emission'!$G$15:$G$49,
                   ('Supplier Emission'!$D$15:$D$49=H1499) * ('Supplier Emission'!$F$15:$F$49=$E$1444)),
            _xlws.FILTER('Supplier Emission'!$M$15:$M$49,
                   ('Supplier Emission'!$D$15:$D$49=H1499) * ('Supplier Emission'!$F$15:$F$49=$E$1444)),
            ""),
    "")</f>
        <v/>
      </c>
      <c r="N1499" s="311" t="str">
        <f t="array" ref="N1499">IFERROR(
    XLOOKUP(F1499,
            _xlws.FILTER('Supplier Emission'!$G$15:$G$49,
                   ('Supplier Emission'!$D$15:$D$49=H1499) * ('Supplier Emission'!$F$15:$F$49=$E$1444)),
            _xlws.FILTER('Supplier Emission'!$H$15:$H$49,
                   ('Supplier Emission'!$D$15:$D$49=H1499) * ('Supplier Emission'!$F$15:$F$49=$E$1444)),
            ""),
    "")</f>
        <v/>
      </c>
      <c r="O1499" s="311" t="str">
        <f t="array" ref="O1499">XLOOKUP(1,('Emission Factors'!$E$5:$E$488='GHG emissions calculations'!$F1499)*('Emission Factors'!$H$5:$H$488='GHG emissions calculations'!$H1499),INDEX('Emission Factors'!$E$5:$T$488,0,MATCH('GHG emissions calculations'!O$6,'Emission Factors'!$E$5:$T$5,0)),"",0)</f>
        <v/>
      </c>
      <c r="P1499" s="313" t="str">
        <f t="array" ref="P1499">IFERROR(
    INDEX('Emission Factors'!$E$5:$P$488,
          MATCH(1,
                ('Emission Factors'!$E$5:$E$488 = 'GHG emissions calculations'!$F1499) *
                ('Emission Factors'!$H$5:$H$488 = 'GHG emissions calculations'!$H1499),
                0),
          MATCH('GHG emissions calculations'!P$6,'Emission Factors'!$E$5:$P$5,0)),
    "")</f>
        <v/>
      </c>
      <c r="Q1499" s="311" t="str">
        <f t="array" ref="Q1499">IFERROR(
    IF(
        INDEX('Emission Factors'!$E$5:$P$488,
              MATCH(1,
                    ('Emission Factors'!$E$5:$E$488 = 'GHG emissions calculations'!$F1499) *
                    ('Emission Factors'!$H$5:$H$488 = 'GHG emissions calculations'!$H1499),
                    0),
              MATCH('GHG emissions calculations'!Q$6, 'Emission Factors'!$E$5:$P$5, 0)) &lt;&gt; "",
        INDEX('Emission Factors'!$E$5:$P$488,
              MATCH(1,
                    ('Emission Factors'!$E$5:$E$488 = 'GHG emissions calculations'!$F1499) *
                    ('Emission Factors'!$H$5:$H$488 = 'GHG emissions calculations'!$H1499),
                    0),
              MATCH('GHG emissions calculations'!Q$6, 'Emission Factors'!$E$5:$P$5, 0)),
        ""),
    "")</f>
        <v/>
      </c>
      <c r="R1499" s="311" t="str">
        <f t="array" ref="R1499">IFERROR(
    IF(
        INDEX('Emission Factors'!$E$5:$R$488,
              MATCH(1,
                    ('Emission Factors'!$E$5:$E$488 = 'GHG emissions calculations'!$F1499) *
                    ('Emission Factors'!$H$5:$H$488 = 'GHG emissions calculations'!$H1499),
                    0),
              MATCH('GHG emissions calculations'!R$6, 'Emission Factors'!$E$5:$R$5, 0)) &lt;&gt; "",
        INDEX('Emission Factors'!$E$5:$R$488,
              MATCH(1,
                    ('Emission Factors'!$E$5:$E$488 = 'GHG emissions calculations'!$F1499) *
                    ('Emission Factors'!$H$5:$H$488 = 'GHG emissions calculations'!$H1499),
                    0),
              MATCH('GHG emissions calculations'!R$6, 'Emission Factors'!$E$5:$R$5, 0)),
        ""),
    "")</f>
        <v/>
      </c>
      <c r="S1499" s="312">
        <f t="shared" si="2"/>
        <v>0</v>
      </c>
      <c r="T1499" s="23"/>
    </row>
    <row r="1500" ht="15.75" customHeight="1" outlineLevel="1">
      <c r="A1500" s="23"/>
      <c r="B1500" s="71"/>
      <c r="C1500" s="71"/>
      <c r="D1500" s="71"/>
      <c r="E1500" s="314"/>
      <c r="F1500" s="311" t="str">
        <f>Lists!W72</f>
        <v>In Flight entertainment (IFE) - Oceania</v>
      </c>
      <c r="G1500" s="311" t="str">
        <f t="array" ref="G1500">XLOOKUP(1,('Emission Factors'!$E$5:$E$488='GHG emissions calculations'!$F1500)*('Emission Factors'!$H$5:$H$488='GHG emissions calculations'!$H1500),INDEX('Emission Factors'!$E$5:$T$488,0,MATCH('GHG emissions calculations'!G$6,'Emission Factors'!$E$5:$T$5,0)),"",0)</f>
        <v/>
      </c>
      <c r="H1500" s="311" t="s">
        <v>238</v>
      </c>
      <c r="I1500" s="312" t="str">
        <f>IF(
    SUMIFS('Import data'!$L$25:$L$80,
           'Import data'!$J$25:$J$80, F1500,
           'Import data'!$G$25:$G$80, 'GHG emissions calculations'!$H1500,
           'Import data'!$I$25:$I$80,$E$1444) &lt;&gt; 0,
    SUMIFS('Import data'!$L$25:$L$80,
           'Import data'!$J$25:$J$80, F1500,
           'Import data'!$G$25:$G$80, 'GHG emissions calculations'!$H1500,
           'Import data'!$I$25:$I$80,$E$1444),
    ""
)</f>
        <v/>
      </c>
      <c r="J1500" s="311" t="str">
        <f t="array" ref="J1500">IF(
    XLOOKUP(F1500, 'Import data'!$J$26:$J$47, 'Import data'!$M$26:$M$47, "", 0) = "Please add the region-specific supplier emission factor or choose a different region available in the IAEG database.",
    "",
    XLOOKUP(F1500, 'Import data'!$J$26:$J$47, 'Import data'!$M$26:$M$47, "", 0)
)</f>
        <v/>
      </c>
      <c r="K1500" s="311" t="str">
        <f t="array" ref="K1500">IFERROR(
    XLOOKUP(F1500,
            _xlws.FILTER('Supplier Emission'!$G$15:$G$49,
                   ('Supplier Emission'!$D$15:$D$49=H1500) * ('Supplier Emission'!$F$15:$F$49=$E$1444)),
            _xlws.FILTER('Supplier Emission'!$I$15:$I$49,
                   ('Supplier Emission'!$D$15:$D$49=H1500) * ('Supplier Emission'!$F$15:$F$49=$E$1444)),
            ""),
    "")</f>
        <v/>
      </c>
      <c r="L1500" s="311" t="str">
        <f t="array" ref="L1500">IFERROR(
    XLOOKUP(F1500,
            _xlws.FILTER('Supplier Emission'!$G$15:$G$49,
                   ('Supplier Emission'!$D$15:$D$49=H1500) * ('Supplier Emission'!$F$15:$F$49=$E$1444)),
            _xlws.FILTER('Supplier Emission'!$J$15:$J$49,
                   ('Supplier Emission'!$D$15:$D$49=H1500) * ('Supplier Emission'!$F$15:$F$49=$E$1444)),
            ""),
    "")</f>
        <v/>
      </c>
      <c r="M1500" s="311" t="str">
        <f t="array" ref="M1500">IFERROR(
    XLOOKUP(F1500,
            _xlws.FILTER('Supplier Emission'!$G$15:$G$49,
                   ('Supplier Emission'!$D$15:$D$49=H1500) * ('Supplier Emission'!$F$15:$F$49=$E$1444)),
            _xlws.FILTER('Supplier Emission'!$M$15:$M$49,
                   ('Supplier Emission'!$D$15:$D$49=H1500) * ('Supplier Emission'!$F$15:$F$49=$E$1444)),
            ""),
    "")</f>
        <v/>
      </c>
      <c r="N1500" s="311" t="str">
        <f t="array" ref="N1500">IFERROR(
    XLOOKUP(F1500,
            _xlws.FILTER('Supplier Emission'!$G$15:$G$49,
                   ('Supplier Emission'!$D$15:$D$49=H1500) * ('Supplier Emission'!$F$15:$F$49=$E$1444)),
            _xlws.FILTER('Supplier Emission'!$H$15:$H$49,
                   ('Supplier Emission'!$D$15:$D$49=H1500) * ('Supplier Emission'!$F$15:$F$49=$E$1444)),
            ""),
    "")</f>
        <v/>
      </c>
      <c r="O1500" s="311" t="str">
        <f t="array" ref="O1500">XLOOKUP(1,('Emission Factors'!$E$5:$E$488='GHG emissions calculations'!$F1500)*('Emission Factors'!$H$5:$H$488='GHG emissions calculations'!$H1500),INDEX('Emission Factors'!$E$5:$T$488,0,MATCH('GHG emissions calculations'!O$6,'Emission Factors'!$E$5:$T$5,0)),"",0)</f>
        <v/>
      </c>
      <c r="P1500" s="313" t="str">
        <f t="array" ref="P1500">IFERROR(
    INDEX('Emission Factors'!$E$5:$P$488,
          MATCH(1,
                ('Emission Factors'!$E$5:$E$488 = 'GHG emissions calculations'!$F1500) *
                ('Emission Factors'!$H$5:$H$488 = 'GHG emissions calculations'!$H1500),
                0),
          MATCH('GHG emissions calculations'!P$6,'Emission Factors'!$E$5:$P$5,0)),
    "")</f>
        <v/>
      </c>
      <c r="Q1500" s="311" t="str">
        <f t="array" ref="Q1500">IFERROR(
    IF(
        INDEX('Emission Factors'!$E$5:$P$488,
              MATCH(1,
                    ('Emission Factors'!$E$5:$E$488 = 'GHG emissions calculations'!$F1500) *
                    ('Emission Factors'!$H$5:$H$488 = 'GHG emissions calculations'!$H1500),
                    0),
              MATCH('GHG emissions calculations'!Q$6, 'Emission Factors'!$E$5:$P$5, 0)) &lt;&gt; "",
        INDEX('Emission Factors'!$E$5:$P$488,
              MATCH(1,
                    ('Emission Factors'!$E$5:$E$488 = 'GHG emissions calculations'!$F1500) *
                    ('Emission Factors'!$H$5:$H$488 = 'GHG emissions calculations'!$H1500),
                    0),
              MATCH('GHG emissions calculations'!Q$6, 'Emission Factors'!$E$5:$P$5, 0)),
        ""),
    "")</f>
        <v/>
      </c>
      <c r="R1500" s="311" t="str">
        <f t="array" ref="R1500">IFERROR(
    IF(
        INDEX('Emission Factors'!$E$5:$R$488,
              MATCH(1,
                    ('Emission Factors'!$E$5:$E$488 = 'GHG emissions calculations'!$F1500) *
                    ('Emission Factors'!$H$5:$H$488 = 'GHG emissions calculations'!$H1500),
                    0),
              MATCH('GHG emissions calculations'!R$6, 'Emission Factors'!$E$5:$R$5, 0)) &lt;&gt; "",
        INDEX('Emission Factors'!$E$5:$R$488,
              MATCH(1,
                    ('Emission Factors'!$E$5:$E$488 = 'GHG emissions calculations'!$F1500) *
                    ('Emission Factors'!$H$5:$H$488 = 'GHG emissions calculations'!$H1500),
                    0),
              MATCH('GHG emissions calculations'!R$6, 'Emission Factors'!$E$5:$R$5, 0)),
        ""),
    "")</f>
        <v/>
      </c>
      <c r="S1500" s="312">
        <f t="shared" si="2"/>
        <v>0</v>
      </c>
      <c r="T1500" s="23"/>
    </row>
    <row r="1501" ht="15.75" customHeight="1" outlineLevel="1">
      <c r="A1501" s="23"/>
      <c r="B1501" s="71"/>
      <c r="C1501" s="71"/>
      <c r="D1501" s="71"/>
      <c r="E1501" s="314"/>
      <c r="F1501" s="311" t="str">
        <f>Lists!X34</f>
        <v>Liquid crystal display panel - Africa</v>
      </c>
      <c r="G1501" s="311" t="str">
        <f t="array" ref="G1501">XLOOKUP(1,('Emission Factors'!$E$5:$E$488='GHG emissions calculations'!$F1501)*('Emission Factors'!$H$5:$H$488='GHG emissions calculations'!$H1501),INDEX('Emission Factors'!$E$5:$T$488,0,MATCH('GHG emissions calculations'!G$6,'Emission Factors'!$E$5:$T$5,0)),"",0)</f>
        <v/>
      </c>
      <c r="H1501" s="311" t="s">
        <v>237</v>
      </c>
      <c r="I1501" s="312" t="str">
        <f>IF(
    SUMIFS('Import data'!$L$25:$L$80,
           'Import data'!$J$25:$J$80, F1501,
           'Import data'!$G$25:$G$80, 'GHG emissions calculations'!$H1501,
           'Import data'!$I$25:$I$80,$E$1444) &lt;&gt; 0,
    SUMIFS('Import data'!$L$25:$L$80,
           'Import data'!$J$25:$J$80, F1501,
           'Import data'!$G$25:$G$80, 'GHG emissions calculations'!$H1501,
           'Import data'!$I$25:$I$80,$E$1444),
    ""
)</f>
        <v/>
      </c>
      <c r="J1501" s="311" t="str">
        <f t="array" ref="J1501">IF(
    XLOOKUP(F1501, 'Import data'!$J$26:$J$47, 'Import data'!$M$26:$M$47, "", 0) = "Please add the region-specific supplier emission factor or choose a different region available in the IAEG database.",
    "",
    XLOOKUP(F1501, 'Import data'!$J$26:$J$47, 'Import data'!$M$26:$M$47, "", 0)
)</f>
        <v/>
      </c>
      <c r="K1501" s="311" t="str">
        <f t="array" ref="K1501">IFERROR(
    XLOOKUP(F1501,
            _xlws.FILTER('Supplier Emission'!$G$15:$G$49,
                   ('Supplier Emission'!$D$15:$D$49=H1501) * ('Supplier Emission'!$F$15:$F$49=$E$1444)),
            _xlws.FILTER('Supplier Emission'!$I$15:$I$49,
                   ('Supplier Emission'!$D$15:$D$49=H1501) * ('Supplier Emission'!$F$15:$F$49=$E$1444)),
            ""),
    "")</f>
        <v/>
      </c>
      <c r="L1501" s="311" t="str">
        <f t="array" ref="L1501">IFERROR(
    XLOOKUP(F1501,
            _xlws.FILTER('Supplier Emission'!$G$15:$G$49,
                   ('Supplier Emission'!$D$15:$D$49=H1501) * ('Supplier Emission'!$F$15:$F$49=$E$1444)),
            _xlws.FILTER('Supplier Emission'!$J$15:$J$49,
                   ('Supplier Emission'!$D$15:$D$49=H1501) * ('Supplier Emission'!$F$15:$F$49=$E$1444)),
            ""),
    "")</f>
        <v/>
      </c>
      <c r="M1501" s="311" t="str">
        <f t="array" ref="M1501">IFERROR(
    XLOOKUP(F1501,
            _xlws.FILTER('Supplier Emission'!$G$15:$G$49,
                   ('Supplier Emission'!$D$15:$D$49=H1501) * ('Supplier Emission'!$F$15:$F$49=$E$1444)),
            _xlws.FILTER('Supplier Emission'!$M$15:$M$49,
                   ('Supplier Emission'!$D$15:$D$49=H1501) * ('Supplier Emission'!$F$15:$F$49=$E$1444)),
            ""),
    "")</f>
        <v/>
      </c>
      <c r="N1501" s="311" t="str">
        <f t="array" ref="N1501">IFERROR(
    XLOOKUP(F1501,
            _xlws.FILTER('Supplier Emission'!$G$15:$G$49,
                   ('Supplier Emission'!$D$15:$D$49=H1501) * ('Supplier Emission'!$F$15:$F$49=$E$1444)),
            _xlws.FILTER('Supplier Emission'!$H$15:$H$49,
                   ('Supplier Emission'!$D$15:$D$49=H1501) * ('Supplier Emission'!$F$15:$F$49=$E$1444)),
            ""),
    "")</f>
        <v/>
      </c>
      <c r="O1501" s="311" t="str">
        <f t="array" ref="O1501">XLOOKUP(1,('Emission Factors'!$E$5:$E$488='GHG emissions calculations'!$F1501)*('Emission Factors'!$H$5:$H$488='GHG emissions calculations'!$H1501),INDEX('Emission Factors'!$E$5:$T$488,0,MATCH('GHG emissions calculations'!O$6,'Emission Factors'!$E$5:$T$5,0)),"",0)</f>
        <v/>
      </c>
      <c r="P1501" s="313" t="str">
        <f t="array" ref="P1501">IFERROR(
    INDEX('Emission Factors'!$E$5:$P$488,
          MATCH(1,
                ('Emission Factors'!$E$5:$E$488 = 'GHG emissions calculations'!$F1501) *
                ('Emission Factors'!$H$5:$H$488 = 'GHG emissions calculations'!$H1501),
                0),
          MATCH('GHG emissions calculations'!P$6,'Emission Factors'!$E$5:$P$5,0)),
    "")</f>
        <v/>
      </c>
      <c r="Q1501" s="311" t="str">
        <f t="array" ref="Q1501">IFERROR(
    IF(
        INDEX('Emission Factors'!$E$5:$P$488,
              MATCH(1,
                    ('Emission Factors'!$E$5:$E$488 = 'GHG emissions calculations'!$F1501) *
                    ('Emission Factors'!$H$5:$H$488 = 'GHG emissions calculations'!$H1501),
                    0),
              MATCH('GHG emissions calculations'!Q$6, 'Emission Factors'!$E$5:$P$5, 0)) &lt;&gt; "",
        INDEX('Emission Factors'!$E$5:$P$488,
              MATCH(1,
                    ('Emission Factors'!$E$5:$E$488 = 'GHG emissions calculations'!$F1501) *
                    ('Emission Factors'!$H$5:$H$488 = 'GHG emissions calculations'!$H1501),
                    0),
              MATCH('GHG emissions calculations'!Q$6, 'Emission Factors'!$E$5:$P$5, 0)),
        ""),
    "")</f>
        <v/>
      </c>
      <c r="R1501" s="311" t="str">
        <f t="array" ref="R1501">IFERROR(
    IF(
        INDEX('Emission Factors'!$E$5:$R$488,
              MATCH(1,
                    ('Emission Factors'!$E$5:$E$488 = 'GHG emissions calculations'!$F1501) *
                    ('Emission Factors'!$H$5:$H$488 = 'GHG emissions calculations'!$H1501),
                    0),
              MATCH('GHG emissions calculations'!R$6, 'Emission Factors'!$E$5:$R$5, 0)) &lt;&gt; "",
        INDEX('Emission Factors'!$E$5:$R$488,
              MATCH(1,
                    ('Emission Factors'!$E$5:$E$488 = 'GHG emissions calculations'!$F1501) *
                    ('Emission Factors'!$H$5:$H$488 = 'GHG emissions calculations'!$H1501),
                    0),
              MATCH('GHG emissions calculations'!R$6, 'Emission Factors'!$E$5:$R$5, 0)),
        ""),
    "")</f>
        <v/>
      </c>
      <c r="S1501" s="312">
        <f t="shared" si="2"/>
        <v>0</v>
      </c>
      <c r="T1501" s="23"/>
    </row>
    <row r="1502" ht="15.75" customHeight="1" outlineLevel="1">
      <c r="A1502" s="23"/>
      <c r="B1502" s="71"/>
      <c r="C1502" s="71"/>
      <c r="D1502" s="71"/>
      <c r="E1502" s="314"/>
      <c r="F1502" s="311" t="str">
        <f>Lists!X32</f>
        <v>Liquid crystal display panel - America</v>
      </c>
      <c r="G1502" s="311" t="str">
        <f t="array" ref="G1502">XLOOKUP(1,('Emission Factors'!$E$5:$E$488='GHG emissions calculations'!$F1502)*('Emission Factors'!$H$5:$H$488='GHG emissions calculations'!$H1502),INDEX('Emission Factors'!$E$5:$T$488,0,MATCH('GHG emissions calculations'!G$6,'Emission Factors'!$E$5:$T$5,0)),"",0)</f>
        <v/>
      </c>
      <c r="H1502" s="311" t="s">
        <v>237</v>
      </c>
      <c r="I1502" s="312" t="str">
        <f>IF(
    SUMIFS('Import data'!$L$25:$L$80,
           'Import data'!$J$25:$J$80, F1502,
           'Import data'!$G$25:$G$80, 'GHG emissions calculations'!$H1502,
           'Import data'!$I$25:$I$80,$E$1444) &lt;&gt; 0,
    SUMIFS('Import data'!$L$25:$L$80,
           'Import data'!$J$25:$J$80, F1502,
           'Import data'!$G$25:$G$80, 'GHG emissions calculations'!$H1502,
           'Import data'!$I$25:$I$80,$E$1444),
    ""
)</f>
        <v/>
      </c>
      <c r="J1502" s="311" t="str">
        <f t="array" ref="J1502">IF(
    XLOOKUP(F1502, 'Import data'!$J$26:$J$47, 'Import data'!$M$26:$M$47, "", 0) = "Please add the region-specific supplier emission factor or choose a different region available in the IAEG database.",
    "",
    XLOOKUP(F1502, 'Import data'!$J$26:$J$47, 'Import data'!$M$26:$M$47, "", 0)
)</f>
        <v/>
      </c>
      <c r="K1502" s="311" t="str">
        <f t="array" ref="K1502">IFERROR(
    XLOOKUP(F1502,
            _xlws.FILTER('Supplier Emission'!$G$15:$G$49,
                   ('Supplier Emission'!$D$15:$D$49=H1502) * ('Supplier Emission'!$F$15:$F$49=$E$1444)),
            _xlws.FILTER('Supplier Emission'!$I$15:$I$49,
                   ('Supplier Emission'!$D$15:$D$49=H1502) * ('Supplier Emission'!$F$15:$F$49=$E$1444)),
            ""),
    "")</f>
        <v/>
      </c>
      <c r="L1502" s="311" t="str">
        <f t="array" ref="L1502">IFERROR(
    XLOOKUP(F1502,
            _xlws.FILTER('Supplier Emission'!$G$15:$G$49,
                   ('Supplier Emission'!$D$15:$D$49=H1502) * ('Supplier Emission'!$F$15:$F$49=$E$1444)),
            _xlws.FILTER('Supplier Emission'!$J$15:$J$49,
                   ('Supplier Emission'!$D$15:$D$49=H1502) * ('Supplier Emission'!$F$15:$F$49=$E$1444)),
            ""),
    "")</f>
        <v/>
      </c>
      <c r="M1502" s="311" t="str">
        <f t="array" ref="M1502">IFERROR(
    XLOOKUP(F1502,
            _xlws.FILTER('Supplier Emission'!$G$15:$G$49,
                   ('Supplier Emission'!$D$15:$D$49=H1502) * ('Supplier Emission'!$F$15:$F$49=$E$1444)),
            _xlws.FILTER('Supplier Emission'!$M$15:$M$49,
                   ('Supplier Emission'!$D$15:$D$49=H1502) * ('Supplier Emission'!$F$15:$F$49=$E$1444)),
            ""),
    "")</f>
        <v/>
      </c>
      <c r="N1502" s="311" t="str">
        <f t="array" ref="N1502">IFERROR(
    XLOOKUP(F1502,
            _xlws.FILTER('Supplier Emission'!$G$15:$G$49,
                   ('Supplier Emission'!$D$15:$D$49=H1502) * ('Supplier Emission'!$F$15:$F$49=$E$1444)),
            _xlws.FILTER('Supplier Emission'!$H$15:$H$49,
                   ('Supplier Emission'!$D$15:$D$49=H1502) * ('Supplier Emission'!$F$15:$F$49=$E$1444)),
            ""),
    "")</f>
        <v/>
      </c>
      <c r="O1502" s="311" t="str">
        <f t="array" ref="O1502">XLOOKUP(1,('Emission Factors'!$E$5:$E$488='GHG emissions calculations'!$F1502)*('Emission Factors'!$H$5:$H$488='GHG emissions calculations'!$H1502),INDEX('Emission Factors'!$E$5:$T$488,0,MATCH('GHG emissions calculations'!O$6,'Emission Factors'!$E$5:$T$5,0)),"",0)</f>
        <v/>
      </c>
      <c r="P1502" s="313" t="str">
        <f t="array" ref="P1502">IFERROR(
    INDEX('Emission Factors'!$E$5:$P$488,
          MATCH(1,
                ('Emission Factors'!$E$5:$E$488 = 'GHG emissions calculations'!$F1502) *
                ('Emission Factors'!$H$5:$H$488 = 'GHG emissions calculations'!$H1502),
                0),
          MATCH('GHG emissions calculations'!P$6,'Emission Factors'!$E$5:$P$5,0)),
    "")</f>
        <v/>
      </c>
      <c r="Q1502" s="311" t="str">
        <f t="array" ref="Q1502">IFERROR(
    IF(
        INDEX('Emission Factors'!$E$5:$P$488,
              MATCH(1,
                    ('Emission Factors'!$E$5:$E$488 = 'GHG emissions calculations'!$F1502) *
                    ('Emission Factors'!$H$5:$H$488 = 'GHG emissions calculations'!$H1502),
                    0),
              MATCH('GHG emissions calculations'!Q$6, 'Emission Factors'!$E$5:$P$5, 0)) &lt;&gt; "",
        INDEX('Emission Factors'!$E$5:$P$488,
              MATCH(1,
                    ('Emission Factors'!$E$5:$E$488 = 'GHG emissions calculations'!$F1502) *
                    ('Emission Factors'!$H$5:$H$488 = 'GHG emissions calculations'!$H1502),
                    0),
              MATCH('GHG emissions calculations'!Q$6, 'Emission Factors'!$E$5:$P$5, 0)),
        ""),
    "")</f>
        <v/>
      </c>
      <c r="R1502" s="311" t="str">
        <f t="array" ref="R1502">IFERROR(
    IF(
        INDEX('Emission Factors'!$E$5:$R$488,
              MATCH(1,
                    ('Emission Factors'!$E$5:$E$488 = 'GHG emissions calculations'!$F1502) *
                    ('Emission Factors'!$H$5:$H$488 = 'GHG emissions calculations'!$H1502),
                    0),
              MATCH('GHG emissions calculations'!R$6, 'Emission Factors'!$E$5:$R$5, 0)) &lt;&gt; "",
        INDEX('Emission Factors'!$E$5:$R$488,
              MATCH(1,
                    ('Emission Factors'!$E$5:$E$488 = 'GHG emissions calculations'!$F1502) *
                    ('Emission Factors'!$H$5:$H$488 = 'GHG emissions calculations'!$H1502),
                    0),
              MATCH('GHG emissions calculations'!R$6, 'Emission Factors'!$E$5:$R$5, 0)),
        ""),
    "")</f>
        <v/>
      </c>
      <c r="S1502" s="312">
        <f t="shared" si="2"/>
        <v>0</v>
      </c>
      <c r="T1502" s="23"/>
    </row>
    <row r="1503" ht="15.75" customHeight="1" outlineLevel="1">
      <c r="A1503" s="23"/>
      <c r="B1503" s="71"/>
      <c r="C1503" s="71"/>
      <c r="D1503" s="71"/>
      <c r="E1503" s="314"/>
      <c r="F1503" s="311" t="str">
        <f>Lists!X35</f>
        <v>Liquid crystal display panel - Asia</v>
      </c>
      <c r="G1503" s="311" t="str">
        <f t="array" ref="G1503">XLOOKUP(1,('Emission Factors'!$E$5:$E$488='GHG emissions calculations'!$F1503)*('Emission Factors'!$H$5:$H$488='GHG emissions calculations'!$H1503),INDEX('Emission Factors'!$E$5:$T$488,0,MATCH('GHG emissions calculations'!G$6,'Emission Factors'!$E$5:$T$5,0)),"",0)</f>
        <v/>
      </c>
      <c r="H1503" s="311" t="s">
        <v>237</v>
      </c>
      <c r="I1503" s="312" t="str">
        <f>IF(
    SUMIFS('Import data'!$L$25:$L$80,
           'Import data'!$J$25:$J$80, F1503,
           'Import data'!$G$25:$G$80, 'GHG emissions calculations'!$H1503,
           'Import data'!$I$25:$I$80,$E$1444) &lt;&gt; 0,
    SUMIFS('Import data'!$L$25:$L$80,
           'Import data'!$J$25:$J$80, F1503,
           'Import data'!$G$25:$G$80, 'GHG emissions calculations'!$H1503,
           'Import data'!$I$25:$I$80,$E$1444),
    ""
)</f>
        <v/>
      </c>
      <c r="J1503" s="311" t="str">
        <f t="array" ref="J1503">IF(
    XLOOKUP(F1503, 'Import data'!$J$26:$J$47, 'Import data'!$M$26:$M$47, "", 0) = "Please add the region-specific supplier emission factor or choose a different region available in the IAEG database.",
    "",
    XLOOKUP(F1503, 'Import data'!$J$26:$J$47, 'Import data'!$M$26:$M$47, "", 0)
)</f>
        <v/>
      </c>
      <c r="K1503" s="311" t="str">
        <f t="array" ref="K1503">IFERROR(
    XLOOKUP(F1503,
            _xlws.FILTER('Supplier Emission'!$G$15:$G$49,
                   ('Supplier Emission'!$D$15:$D$49=H1503) * ('Supplier Emission'!$F$15:$F$49=$E$1444)),
            _xlws.FILTER('Supplier Emission'!$I$15:$I$49,
                   ('Supplier Emission'!$D$15:$D$49=H1503) * ('Supplier Emission'!$F$15:$F$49=$E$1444)),
            ""),
    "")</f>
        <v/>
      </c>
      <c r="L1503" s="311" t="str">
        <f t="array" ref="L1503">IFERROR(
    XLOOKUP(F1503,
            _xlws.FILTER('Supplier Emission'!$G$15:$G$49,
                   ('Supplier Emission'!$D$15:$D$49=H1503) * ('Supplier Emission'!$F$15:$F$49=$E$1444)),
            _xlws.FILTER('Supplier Emission'!$J$15:$J$49,
                   ('Supplier Emission'!$D$15:$D$49=H1503) * ('Supplier Emission'!$F$15:$F$49=$E$1444)),
            ""),
    "")</f>
        <v/>
      </c>
      <c r="M1503" s="311" t="str">
        <f t="array" ref="M1503">IFERROR(
    XLOOKUP(F1503,
            _xlws.FILTER('Supplier Emission'!$G$15:$G$49,
                   ('Supplier Emission'!$D$15:$D$49=H1503) * ('Supplier Emission'!$F$15:$F$49=$E$1444)),
            _xlws.FILTER('Supplier Emission'!$M$15:$M$49,
                   ('Supplier Emission'!$D$15:$D$49=H1503) * ('Supplier Emission'!$F$15:$F$49=$E$1444)),
            ""),
    "")</f>
        <v/>
      </c>
      <c r="N1503" s="311" t="str">
        <f t="array" ref="N1503">IFERROR(
    XLOOKUP(F1503,
            _xlws.FILTER('Supplier Emission'!$G$15:$G$49,
                   ('Supplier Emission'!$D$15:$D$49=H1503) * ('Supplier Emission'!$F$15:$F$49=$E$1444)),
            _xlws.FILTER('Supplier Emission'!$H$15:$H$49,
                   ('Supplier Emission'!$D$15:$D$49=H1503) * ('Supplier Emission'!$F$15:$F$49=$E$1444)),
            ""),
    "")</f>
        <v/>
      </c>
      <c r="O1503" s="311" t="str">
        <f t="array" ref="O1503">XLOOKUP(1,('Emission Factors'!$E$5:$E$488='GHG emissions calculations'!$F1503)*('Emission Factors'!$H$5:$H$488='GHG emissions calculations'!$H1503),INDEX('Emission Factors'!$E$5:$T$488,0,MATCH('GHG emissions calculations'!O$6,'Emission Factors'!$E$5:$T$5,0)),"",0)</f>
        <v/>
      </c>
      <c r="P1503" s="313" t="str">
        <f t="array" ref="P1503">IFERROR(
    INDEX('Emission Factors'!$E$5:$P$488,
          MATCH(1,
                ('Emission Factors'!$E$5:$E$488 = 'GHG emissions calculations'!$F1503) *
                ('Emission Factors'!$H$5:$H$488 = 'GHG emissions calculations'!$H1503),
                0),
          MATCH('GHG emissions calculations'!P$6,'Emission Factors'!$E$5:$P$5,0)),
    "")</f>
        <v/>
      </c>
      <c r="Q1503" s="311" t="str">
        <f t="array" ref="Q1503">IFERROR(
    IF(
        INDEX('Emission Factors'!$E$5:$P$488,
              MATCH(1,
                    ('Emission Factors'!$E$5:$E$488 = 'GHG emissions calculations'!$F1503) *
                    ('Emission Factors'!$H$5:$H$488 = 'GHG emissions calculations'!$H1503),
                    0),
              MATCH('GHG emissions calculations'!Q$6, 'Emission Factors'!$E$5:$P$5, 0)) &lt;&gt; "",
        INDEX('Emission Factors'!$E$5:$P$488,
              MATCH(1,
                    ('Emission Factors'!$E$5:$E$488 = 'GHG emissions calculations'!$F1503) *
                    ('Emission Factors'!$H$5:$H$488 = 'GHG emissions calculations'!$H1503),
                    0),
              MATCH('GHG emissions calculations'!Q$6, 'Emission Factors'!$E$5:$P$5, 0)),
        ""),
    "")</f>
        <v/>
      </c>
      <c r="R1503" s="311" t="str">
        <f t="array" ref="R1503">IFERROR(
    IF(
        INDEX('Emission Factors'!$E$5:$R$488,
              MATCH(1,
                    ('Emission Factors'!$E$5:$E$488 = 'GHG emissions calculations'!$F1503) *
                    ('Emission Factors'!$H$5:$H$488 = 'GHG emissions calculations'!$H1503),
                    0),
              MATCH('GHG emissions calculations'!R$6, 'Emission Factors'!$E$5:$R$5, 0)) &lt;&gt; "",
        INDEX('Emission Factors'!$E$5:$R$488,
              MATCH(1,
                    ('Emission Factors'!$E$5:$E$488 = 'GHG emissions calculations'!$F1503) *
                    ('Emission Factors'!$H$5:$H$488 = 'GHG emissions calculations'!$H1503),
                    0),
              MATCH('GHG emissions calculations'!R$6, 'Emission Factors'!$E$5:$R$5, 0)),
        ""),
    "")</f>
        <v/>
      </c>
      <c r="S1503" s="312">
        <f t="shared" si="2"/>
        <v>0</v>
      </c>
      <c r="T1503" s="23"/>
    </row>
    <row r="1504" ht="15.75" customHeight="1" outlineLevel="1">
      <c r="A1504" s="23"/>
      <c r="B1504" s="71"/>
      <c r="C1504" s="71"/>
      <c r="D1504" s="71"/>
      <c r="E1504" s="314"/>
      <c r="F1504" s="311" t="str">
        <f>Lists!X33</f>
        <v>Liquid crystal display panel - Europe</v>
      </c>
      <c r="G1504" s="311">
        <f t="array" ref="G1504">XLOOKUP(1,('Emission Factors'!$E$5:$E$488='GHG emissions calculations'!$F1504)*('Emission Factors'!$H$5:$H$488='GHG emissions calculations'!$H1504),INDEX('Emission Factors'!$E$5:$T$488,0,MATCH('GHG emissions calculations'!G$6,'Emission Factors'!$E$5:$T$5,0)),"",0)</f>
        <v>3</v>
      </c>
      <c r="H1504" s="311" t="s">
        <v>237</v>
      </c>
      <c r="I1504" s="312" t="str">
        <f>IF(
    SUMIFS('Import data'!$L$25:$L$80,
           'Import data'!$J$25:$J$80, F1504,
           'Import data'!$G$25:$G$80, 'GHG emissions calculations'!$H1504,
           'Import data'!$I$25:$I$80,$E$1444) &lt;&gt; 0,
    SUMIFS('Import data'!$L$25:$L$80,
           'Import data'!$J$25:$J$80, F1504,
           'Import data'!$G$25:$G$80, 'GHG emissions calculations'!$H1504,
           'Import data'!$I$25:$I$80,$E$1444),
    ""
)</f>
        <v/>
      </c>
      <c r="J1504" s="311" t="str">
        <f t="array" ref="J1504">IF(
    XLOOKUP(F1504, 'Import data'!$J$26:$J$47, 'Import data'!$M$26:$M$47, "", 0) = "Please add the region-specific supplier emission factor or choose a different region available in the IAEG database.",
    "",
    XLOOKUP(F1504, 'Import data'!$J$26:$J$47, 'Import data'!$M$26:$M$47, "", 0)
)</f>
        <v/>
      </c>
      <c r="K1504" s="311" t="str">
        <f t="array" ref="K1504">IFERROR(
    XLOOKUP(F1504,
            _xlws.FILTER('Supplier Emission'!$G$15:$G$49,
                   ('Supplier Emission'!$D$15:$D$49=H1504) * ('Supplier Emission'!$F$15:$F$49=$E$1444)),
            _xlws.FILTER('Supplier Emission'!$I$15:$I$49,
                   ('Supplier Emission'!$D$15:$D$49=H1504) * ('Supplier Emission'!$F$15:$F$49=$E$1444)),
            ""),
    "")</f>
        <v/>
      </c>
      <c r="L1504" s="311" t="str">
        <f t="array" ref="L1504">IFERROR(
    XLOOKUP(F1504,
            _xlws.FILTER('Supplier Emission'!$G$15:$G$49,
                   ('Supplier Emission'!$D$15:$D$49=H1504) * ('Supplier Emission'!$F$15:$F$49=$E$1444)),
            _xlws.FILTER('Supplier Emission'!$J$15:$J$49,
                   ('Supplier Emission'!$D$15:$D$49=H1504) * ('Supplier Emission'!$F$15:$F$49=$E$1444)),
            ""),
    "")</f>
        <v/>
      </c>
      <c r="M1504" s="311" t="str">
        <f t="array" ref="M1504">IFERROR(
    XLOOKUP(F1504,
            _xlws.FILTER('Supplier Emission'!$G$15:$G$49,
                   ('Supplier Emission'!$D$15:$D$49=H1504) * ('Supplier Emission'!$F$15:$F$49=$E$1444)),
            _xlws.FILTER('Supplier Emission'!$M$15:$M$49,
                   ('Supplier Emission'!$D$15:$D$49=H1504) * ('Supplier Emission'!$F$15:$F$49=$E$1444)),
            ""),
    "")</f>
        <v/>
      </c>
      <c r="N1504" s="311" t="str">
        <f t="array" ref="N1504">IFERROR(
    XLOOKUP(F1504,
            _xlws.FILTER('Supplier Emission'!$G$15:$G$49,
                   ('Supplier Emission'!$D$15:$D$49=H1504) * ('Supplier Emission'!$F$15:$F$49=$E$1444)),
            _xlws.FILTER('Supplier Emission'!$H$15:$H$49,
                   ('Supplier Emission'!$D$15:$D$49=H1504) * ('Supplier Emission'!$F$15:$F$49=$E$1444)),
            ""),
    "")</f>
        <v/>
      </c>
      <c r="O1504" s="311" t="str">
        <f t="array" ref="O1504">XLOOKUP(1,('Emission Factors'!$E$5:$E$488='GHG emissions calculations'!$F1504)*('Emission Factors'!$H$5:$H$488='GHG emissions calculations'!$H1504),INDEX('Emission Factors'!$E$5:$T$488,0,MATCH('GHG emissions calculations'!O$6,'Emission Factors'!$E$5:$T$5,0)),"",0)</f>
        <v>Ecran d'ordinateur</v>
      </c>
      <c r="P1504" s="313">
        <f t="array" ref="P1504">IFERROR(
    INDEX('Emission Factors'!$E$5:$P$488,
          MATCH(1,
                ('Emission Factors'!$E$5:$E$488 = 'GHG emissions calculations'!$F1504) *
                ('Emission Factors'!$H$5:$H$488 = 'GHG emissions calculations'!$H1504),
                0),
          MATCH('GHG emissions calculations'!P$6,'Emission Factors'!$E$5:$P$5,0)),
    "")</f>
        <v>9.4</v>
      </c>
      <c r="Q1504" s="311" t="str">
        <f t="array" ref="Q1504">IFERROR(
    IF(
        INDEX('Emission Factors'!$E$5:$P$488,
              MATCH(1,
                    ('Emission Factors'!$E$5:$E$488 = 'GHG emissions calculations'!$F1504) *
                    ('Emission Factors'!$H$5:$H$488 = 'GHG emissions calculations'!$H1504),
                    0),
              MATCH('GHG emissions calculations'!Q$6, 'Emission Factors'!$E$5:$P$5, 0)) &lt;&gt; "",
        INDEX('Emission Factors'!$E$5:$P$488,
              MATCH(1,
                    ('Emission Factors'!$E$5:$E$488 = 'GHG emissions calculations'!$F1504) *
                    ('Emission Factors'!$H$5:$H$488 = 'GHG emissions calculations'!$H1504),
                    0),
              MATCH('GHG emissions calculations'!Q$6, 'Emission Factors'!$E$5:$P$5, 0)),
        ""),
    "")</f>
        <v>kgCO2e/item</v>
      </c>
      <c r="R1504" s="311" t="str">
        <f t="array" ref="R1504">IFERROR(
    IF(
        INDEX('Emission Factors'!$E$5:$R$488,
              MATCH(1,
                    ('Emission Factors'!$E$5:$E$488 = 'GHG emissions calculations'!$F1504) *
                    ('Emission Factors'!$H$5:$H$488 = 'GHG emissions calculations'!$H1504),
                    0),
              MATCH('GHG emissions calculations'!R$6, 'Emission Factors'!$E$5:$R$5, 0)) &lt;&gt; "",
        INDEX('Emission Factors'!$E$5:$R$488,
              MATCH(1,
                    ('Emission Factors'!$E$5:$E$488 = 'GHG emissions calculations'!$F1504) *
                    ('Emission Factors'!$H$5:$H$488 = 'GHG emissions calculations'!$H1504),
                    0),
              MATCH('GHG emissions calculations'!R$6, 'Emission Factors'!$E$5:$R$5, 0)),
        ""),
    "")</f>
        <v>Europe</v>
      </c>
      <c r="S1504" s="312">
        <f t="shared" si="2"/>
        <v>0</v>
      </c>
      <c r="T1504" s="23"/>
    </row>
    <row r="1505" ht="15.75" customHeight="1" outlineLevel="1">
      <c r="A1505" s="23"/>
      <c r="B1505" s="71"/>
      <c r="C1505" s="71"/>
      <c r="D1505" s="71"/>
      <c r="E1505" s="314"/>
      <c r="F1505" s="311" t="str">
        <f>Lists!X38</f>
        <v>Liquid crystal display panel - Global or unspecified region</v>
      </c>
      <c r="G1505" s="311" t="str">
        <f t="array" ref="G1505">XLOOKUP(1,('Emission Factors'!$E$5:$E$488='GHG emissions calculations'!$F1505)*('Emission Factors'!$H$5:$H$488='GHG emissions calculations'!$H1505),INDEX('Emission Factors'!$E$5:$T$488,0,MATCH('GHG emissions calculations'!G$6,'Emission Factors'!$E$5:$T$5,0)),"",0)</f>
        <v/>
      </c>
      <c r="H1505" s="311" t="s">
        <v>237</v>
      </c>
      <c r="I1505" s="312" t="str">
        <f>IF(
    SUMIFS('Import data'!$L$25:$L$80,
           'Import data'!$J$25:$J$80, F1505,
           'Import data'!$G$25:$G$80, 'GHG emissions calculations'!$H1505,
           'Import data'!$I$25:$I$80,$E$1444) &lt;&gt; 0,
    SUMIFS('Import data'!$L$25:$L$80,
           'Import data'!$J$25:$J$80, F1505,
           'Import data'!$G$25:$G$80, 'GHG emissions calculations'!$H1505,
           'Import data'!$I$25:$I$80,$E$1444),
    ""
)</f>
        <v/>
      </c>
      <c r="J1505" s="311" t="str">
        <f t="array" ref="J1505">IF(
    XLOOKUP(F1505, 'Import data'!$J$26:$J$47, 'Import data'!$M$26:$M$47, "", 0) = "Please add the region-specific supplier emission factor or choose a different region available in the IAEG database.",
    "",
    XLOOKUP(F1505, 'Import data'!$J$26:$J$47, 'Import data'!$M$26:$M$47, "", 0)
)</f>
        <v/>
      </c>
      <c r="K1505" s="311" t="str">
        <f t="array" ref="K1505">IFERROR(
    XLOOKUP(F1505,
            _xlws.FILTER('Supplier Emission'!$G$15:$G$49,
                   ('Supplier Emission'!$D$15:$D$49=H1505) * ('Supplier Emission'!$F$15:$F$49=$E$1444)),
            _xlws.FILTER('Supplier Emission'!$I$15:$I$49,
                   ('Supplier Emission'!$D$15:$D$49=H1505) * ('Supplier Emission'!$F$15:$F$49=$E$1444)),
            ""),
    "")</f>
        <v/>
      </c>
      <c r="L1505" s="311" t="str">
        <f t="array" ref="L1505">IFERROR(
    XLOOKUP(F1505,
            _xlws.FILTER('Supplier Emission'!$G$15:$G$49,
                   ('Supplier Emission'!$D$15:$D$49=H1505) * ('Supplier Emission'!$F$15:$F$49=$E$1444)),
            _xlws.FILTER('Supplier Emission'!$J$15:$J$49,
                   ('Supplier Emission'!$D$15:$D$49=H1505) * ('Supplier Emission'!$F$15:$F$49=$E$1444)),
            ""),
    "")</f>
        <v/>
      </c>
      <c r="M1505" s="311" t="str">
        <f t="array" ref="M1505">IFERROR(
    XLOOKUP(F1505,
            _xlws.FILTER('Supplier Emission'!$G$15:$G$49,
                   ('Supplier Emission'!$D$15:$D$49=H1505) * ('Supplier Emission'!$F$15:$F$49=$E$1444)),
            _xlws.FILTER('Supplier Emission'!$M$15:$M$49,
                   ('Supplier Emission'!$D$15:$D$49=H1505) * ('Supplier Emission'!$F$15:$F$49=$E$1444)),
            ""),
    "")</f>
        <v/>
      </c>
      <c r="N1505" s="311" t="str">
        <f t="array" ref="N1505">IFERROR(
    XLOOKUP(F1505,
            _xlws.FILTER('Supplier Emission'!$G$15:$G$49,
                   ('Supplier Emission'!$D$15:$D$49=H1505) * ('Supplier Emission'!$F$15:$F$49=$E$1444)),
            _xlws.FILTER('Supplier Emission'!$H$15:$H$49,
                   ('Supplier Emission'!$D$15:$D$49=H1505) * ('Supplier Emission'!$F$15:$F$49=$E$1444)),
            ""),
    "")</f>
        <v/>
      </c>
      <c r="O1505" s="311" t="str">
        <f t="array" ref="O1505">XLOOKUP(1,('Emission Factors'!$E$5:$E$488='GHG emissions calculations'!$F1505)*('Emission Factors'!$H$5:$H$488='GHG emissions calculations'!$H1505),INDEX('Emission Factors'!$E$5:$T$488,0,MATCH('GHG emissions calculations'!O$6,'Emission Factors'!$E$5:$T$5,0)),"",0)</f>
        <v/>
      </c>
      <c r="P1505" s="313" t="str">
        <f t="array" ref="P1505">IFERROR(
    INDEX('Emission Factors'!$E$5:$P$488,
          MATCH(1,
                ('Emission Factors'!$E$5:$E$488 = 'GHG emissions calculations'!$F1505) *
                ('Emission Factors'!$H$5:$H$488 = 'GHG emissions calculations'!$H1505),
                0),
          MATCH('GHG emissions calculations'!P$6,'Emission Factors'!$E$5:$P$5,0)),
    "")</f>
        <v/>
      </c>
      <c r="Q1505" s="311" t="str">
        <f t="array" ref="Q1505">IFERROR(
    IF(
        INDEX('Emission Factors'!$E$5:$P$488,
              MATCH(1,
                    ('Emission Factors'!$E$5:$E$488 = 'GHG emissions calculations'!$F1505) *
                    ('Emission Factors'!$H$5:$H$488 = 'GHG emissions calculations'!$H1505),
                    0),
              MATCH('GHG emissions calculations'!Q$6, 'Emission Factors'!$E$5:$P$5, 0)) &lt;&gt; "",
        INDEX('Emission Factors'!$E$5:$P$488,
              MATCH(1,
                    ('Emission Factors'!$E$5:$E$488 = 'GHG emissions calculations'!$F1505) *
                    ('Emission Factors'!$H$5:$H$488 = 'GHG emissions calculations'!$H1505),
                    0),
              MATCH('GHG emissions calculations'!Q$6, 'Emission Factors'!$E$5:$P$5, 0)),
        ""),
    "")</f>
        <v/>
      </c>
      <c r="R1505" s="311" t="str">
        <f t="array" ref="R1505">IFERROR(
    IF(
        INDEX('Emission Factors'!$E$5:$R$488,
              MATCH(1,
                    ('Emission Factors'!$E$5:$E$488 = 'GHG emissions calculations'!$F1505) *
                    ('Emission Factors'!$H$5:$H$488 = 'GHG emissions calculations'!$H1505),
                    0),
              MATCH('GHG emissions calculations'!R$6, 'Emission Factors'!$E$5:$R$5, 0)) &lt;&gt; "",
        INDEX('Emission Factors'!$E$5:$R$488,
              MATCH(1,
                    ('Emission Factors'!$E$5:$E$488 = 'GHG emissions calculations'!$F1505) *
                    ('Emission Factors'!$H$5:$H$488 = 'GHG emissions calculations'!$H1505),
                    0),
              MATCH('GHG emissions calculations'!R$6, 'Emission Factors'!$E$5:$R$5, 0)),
        ""),
    "")</f>
        <v/>
      </c>
      <c r="S1505" s="312">
        <f t="shared" si="2"/>
        <v>0</v>
      </c>
      <c r="T1505" s="23"/>
    </row>
    <row r="1506" ht="15.75" customHeight="1" outlineLevel="1">
      <c r="A1506" s="23"/>
      <c r="B1506" s="71"/>
      <c r="C1506" s="71"/>
      <c r="D1506" s="71"/>
      <c r="E1506" s="314"/>
      <c r="F1506" s="311" t="str">
        <f>Lists!X37</f>
        <v>Liquid crystal display panel - Middle East</v>
      </c>
      <c r="G1506" s="311" t="str">
        <f t="array" ref="G1506">XLOOKUP(1,('Emission Factors'!$E$5:$E$488='GHG emissions calculations'!$F1506)*('Emission Factors'!$H$5:$H$488='GHG emissions calculations'!$H1506),INDEX('Emission Factors'!$E$5:$T$488,0,MATCH('GHG emissions calculations'!G$6,'Emission Factors'!$E$5:$T$5,0)),"",0)</f>
        <v/>
      </c>
      <c r="H1506" s="311" t="s">
        <v>237</v>
      </c>
      <c r="I1506" s="312" t="str">
        <f>IF(
    SUMIFS('Import data'!$L$25:$L$80,
           'Import data'!$J$25:$J$80, F1506,
           'Import data'!$G$25:$G$80, 'GHG emissions calculations'!$H1506,
           'Import data'!$I$25:$I$80,$E$1444) &lt;&gt; 0,
    SUMIFS('Import data'!$L$25:$L$80,
           'Import data'!$J$25:$J$80, F1506,
           'Import data'!$G$25:$G$80, 'GHG emissions calculations'!$H1506,
           'Import data'!$I$25:$I$80,$E$1444),
    ""
)</f>
        <v/>
      </c>
      <c r="J1506" s="311" t="str">
        <f t="array" ref="J1506">IF(
    XLOOKUP(F1506, 'Import data'!$J$26:$J$47, 'Import data'!$M$26:$M$47, "", 0) = "Please add the region-specific supplier emission factor or choose a different region available in the IAEG database.",
    "",
    XLOOKUP(F1506, 'Import data'!$J$26:$J$47, 'Import data'!$M$26:$M$47, "", 0)
)</f>
        <v/>
      </c>
      <c r="K1506" s="311" t="str">
        <f t="array" ref="K1506">IFERROR(
    XLOOKUP(F1506,
            _xlws.FILTER('Supplier Emission'!$G$15:$G$49,
                   ('Supplier Emission'!$D$15:$D$49=H1506) * ('Supplier Emission'!$F$15:$F$49=$E$1444)),
            _xlws.FILTER('Supplier Emission'!$I$15:$I$49,
                   ('Supplier Emission'!$D$15:$D$49=H1506) * ('Supplier Emission'!$F$15:$F$49=$E$1444)),
            ""),
    "")</f>
        <v/>
      </c>
      <c r="L1506" s="311" t="str">
        <f t="array" ref="L1506">IFERROR(
    XLOOKUP(F1506,
            _xlws.FILTER('Supplier Emission'!$G$15:$G$49,
                   ('Supplier Emission'!$D$15:$D$49=H1506) * ('Supplier Emission'!$F$15:$F$49=$E$1444)),
            _xlws.FILTER('Supplier Emission'!$J$15:$J$49,
                   ('Supplier Emission'!$D$15:$D$49=H1506) * ('Supplier Emission'!$F$15:$F$49=$E$1444)),
            ""),
    "")</f>
        <v/>
      </c>
      <c r="M1506" s="311" t="str">
        <f t="array" ref="M1506">IFERROR(
    XLOOKUP(F1506,
            _xlws.FILTER('Supplier Emission'!$G$15:$G$49,
                   ('Supplier Emission'!$D$15:$D$49=H1506) * ('Supplier Emission'!$F$15:$F$49=$E$1444)),
            _xlws.FILTER('Supplier Emission'!$M$15:$M$49,
                   ('Supplier Emission'!$D$15:$D$49=H1506) * ('Supplier Emission'!$F$15:$F$49=$E$1444)),
            ""),
    "")</f>
        <v/>
      </c>
      <c r="N1506" s="311" t="str">
        <f t="array" ref="N1506">IFERROR(
    XLOOKUP(F1506,
            _xlws.FILTER('Supplier Emission'!$G$15:$G$49,
                   ('Supplier Emission'!$D$15:$D$49=H1506) * ('Supplier Emission'!$F$15:$F$49=$E$1444)),
            _xlws.FILTER('Supplier Emission'!$H$15:$H$49,
                   ('Supplier Emission'!$D$15:$D$49=H1506) * ('Supplier Emission'!$F$15:$F$49=$E$1444)),
            ""),
    "")</f>
        <v/>
      </c>
      <c r="O1506" s="311" t="str">
        <f t="array" ref="O1506">XLOOKUP(1,('Emission Factors'!$E$5:$E$488='GHG emissions calculations'!$F1506)*('Emission Factors'!$H$5:$H$488='GHG emissions calculations'!$H1506),INDEX('Emission Factors'!$E$5:$T$488,0,MATCH('GHG emissions calculations'!O$6,'Emission Factors'!$E$5:$T$5,0)),"",0)</f>
        <v/>
      </c>
      <c r="P1506" s="313" t="str">
        <f t="array" ref="P1506">IFERROR(
    INDEX('Emission Factors'!$E$5:$P$488,
          MATCH(1,
                ('Emission Factors'!$E$5:$E$488 = 'GHG emissions calculations'!$F1506) *
                ('Emission Factors'!$H$5:$H$488 = 'GHG emissions calculations'!$H1506),
                0),
          MATCH('GHG emissions calculations'!P$6,'Emission Factors'!$E$5:$P$5,0)),
    "")</f>
        <v/>
      </c>
      <c r="Q1506" s="311" t="str">
        <f t="array" ref="Q1506">IFERROR(
    IF(
        INDEX('Emission Factors'!$E$5:$P$488,
              MATCH(1,
                    ('Emission Factors'!$E$5:$E$488 = 'GHG emissions calculations'!$F1506) *
                    ('Emission Factors'!$H$5:$H$488 = 'GHG emissions calculations'!$H1506),
                    0),
              MATCH('GHG emissions calculations'!Q$6, 'Emission Factors'!$E$5:$P$5, 0)) &lt;&gt; "",
        INDEX('Emission Factors'!$E$5:$P$488,
              MATCH(1,
                    ('Emission Factors'!$E$5:$E$488 = 'GHG emissions calculations'!$F1506) *
                    ('Emission Factors'!$H$5:$H$488 = 'GHG emissions calculations'!$H1506),
                    0),
              MATCH('GHG emissions calculations'!Q$6, 'Emission Factors'!$E$5:$P$5, 0)),
        ""),
    "")</f>
        <v/>
      </c>
      <c r="R1506" s="311" t="str">
        <f t="array" ref="R1506">IFERROR(
    IF(
        INDEX('Emission Factors'!$E$5:$R$488,
              MATCH(1,
                    ('Emission Factors'!$E$5:$E$488 = 'GHG emissions calculations'!$F1506) *
                    ('Emission Factors'!$H$5:$H$488 = 'GHG emissions calculations'!$H1506),
                    0),
              MATCH('GHG emissions calculations'!R$6, 'Emission Factors'!$E$5:$R$5, 0)) &lt;&gt; "",
        INDEX('Emission Factors'!$E$5:$R$488,
              MATCH(1,
                    ('Emission Factors'!$E$5:$E$488 = 'GHG emissions calculations'!$F1506) *
                    ('Emission Factors'!$H$5:$H$488 = 'GHG emissions calculations'!$H1506),
                    0),
              MATCH('GHG emissions calculations'!R$6, 'Emission Factors'!$E$5:$R$5, 0)),
        ""),
    "")</f>
        <v/>
      </c>
      <c r="S1506" s="312">
        <f t="shared" si="2"/>
        <v>0</v>
      </c>
      <c r="T1506" s="23"/>
    </row>
    <row r="1507" ht="15.75" customHeight="1" outlineLevel="1">
      <c r="A1507" s="23"/>
      <c r="B1507" s="71"/>
      <c r="C1507" s="71"/>
      <c r="D1507" s="71"/>
      <c r="E1507" s="314"/>
      <c r="F1507" s="311" t="str">
        <f>Lists!X36</f>
        <v>Liquid crystal display panel - Oceania</v>
      </c>
      <c r="G1507" s="311" t="str">
        <f t="array" ref="G1507">XLOOKUP(1,('Emission Factors'!$E$5:$E$488='GHG emissions calculations'!$F1507)*('Emission Factors'!$H$5:$H$488='GHG emissions calculations'!$H1507),INDEX('Emission Factors'!$E$5:$T$488,0,MATCH('GHG emissions calculations'!G$6,'Emission Factors'!$E$5:$T$5,0)),"",0)</f>
        <v/>
      </c>
      <c r="H1507" s="311" t="s">
        <v>237</v>
      </c>
      <c r="I1507" s="312" t="str">
        <f>IF(
    SUMIFS('Import data'!$L$25:$L$80,
           'Import data'!$J$25:$J$80, F1507,
           'Import data'!$G$25:$G$80, 'GHG emissions calculations'!$H1507,
           'Import data'!$I$25:$I$80,$E$1444) &lt;&gt; 0,
    SUMIFS('Import data'!$L$25:$L$80,
           'Import data'!$J$25:$J$80, F1507,
           'Import data'!$G$25:$G$80, 'GHG emissions calculations'!$H1507,
           'Import data'!$I$25:$I$80,$E$1444),
    ""
)</f>
        <v/>
      </c>
      <c r="J1507" s="311" t="str">
        <f t="array" ref="J1507">IF(
    XLOOKUP(F1507, 'Import data'!$J$26:$J$47, 'Import data'!$M$26:$M$47, "", 0) = "Please add the region-specific supplier emission factor or choose a different region available in the IAEG database.",
    "",
    XLOOKUP(F1507, 'Import data'!$J$26:$J$47, 'Import data'!$M$26:$M$47, "", 0)
)</f>
        <v/>
      </c>
      <c r="K1507" s="311" t="str">
        <f t="array" ref="K1507">IFERROR(
    XLOOKUP(F1507,
            _xlws.FILTER('Supplier Emission'!$G$15:$G$49,
                   ('Supplier Emission'!$D$15:$D$49=H1507) * ('Supplier Emission'!$F$15:$F$49=$E$1444)),
            _xlws.FILTER('Supplier Emission'!$I$15:$I$49,
                   ('Supplier Emission'!$D$15:$D$49=H1507) * ('Supplier Emission'!$F$15:$F$49=$E$1444)),
            ""),
    "")</f>
        <v/>
      </c>
      <c r="L1507" s="311" t="str">
        <f t="array" ref="L1507">IFERROR(
    XLOOKUP(F1507,
            _xlws.FILTER('Supplier Emission'!$G$15:$G$49,
                   ('Supplier Emission'!$D$15:$D$49=H1507) * ('Supplier Emission'!$F$15:$F$49=$E$1444)),
            _xlws.FILTER('Supplier Emission'!$J$15:$J$49,
                   ('Supplier Emission'!$D$15:$D$49=H1507) * ('Supplier Emission'!$F$15:$F$49=$E$1444)),
            ""),
    "")</f>
        <v/>
      </c>
      <c r="M1507" s="311" t="str">
        <f t="array" ref="M1507">IFERROR(
    XLOOKUP(F1507,
            _xlws.FILTER('Supplier Emission'!$G$15:$G$49,
                   ('Supplier Emission'!$D$15:$D$49=H1507) * ('Supplier Emission'!$F$15:$F$49=$E$1444)),
            _xlws.FILTER('Supplier Emission'!$M$15:$M$49,
                   ('Supplier Emission'!$D$15:$D$49=H1507) * ('Supplier Emission'!$F$15:$F$49=$E$1444)),
            ""),
    "")</f>
        <v/>
      </c>
      <c r="N1507" s="311" t="str">
        <f t="array" ref="N1507">IFERROR(
    XLOOKUP(F1507,
            _xlws.FILTER('Supplier Emission'!$G$15:$G$49,
                   ('Supplier Emission'!$D$15:$D$49=H1507) * ('Supplier Emission'!$F$15:$F$49=$E$1444)),
            _xlws.FILTER('Supplier Emission'!$H$15:$H$49,
                   ('Supplier Emission'!$D$15:$D$49=H1507) * ('Supplier Emission'!$F$15:$F$49=$E$1444)),
            ""),
    "")</f>
        <v/>
      </c>
      <c r="O1507" s="311" t="str">
        <f t="array" ref="O1507">XLOOKUP(1,('Emission Factors'!$E$5:$E$488='GHG emissions calculations'!$F1507)*('Emission Factors'!$H$5:$H$488='GHG emissions calculations'!$H1507),INDEX('Emission Factors'!$E$5:$T$488,0,MATCH('GHG emissions calculations'!O$6,'Emission Factors'!$E$5:$T$5,0)),"",0)</f>
        <v/>
      </c>
      <c r="P1507" s="313" t="str">
        <f t="array" ref="P1507">IFERROR(
    INDEX('Emission Factors'!$E$5:$P$488,
          MATCH(1,
                ('Emission Factors'!$E$5:$E$488 = 'GHG emissions calculations'!$F1507) *
                ('Emission Factors'!$H$5:$H$488 = 'GHG emissions calculations'!$H1507),
                0),
          MATCH('GHG emissions calculations'!P$6,'Emission Factors'!$E$5:$P$5,0)),
    "")</f>
        <v/>
      </c>
      <c r="Q1507" s="311" t="str">
        <f t="array" ref="Q1507">IFERROR(
    IF(
        INDEX('Emission Factors'!$E$5:$P$488,
              MATCH(1,
                    ('Emission Factors'!$E$5:$E$488 = 'GHG emissions calculations'!$F1507) *
                    ('Emission Factors'!$H$5:$H$488 = 'GHG emissions calculations'!$H1507),
                    0),
              MATCH('GHG emissions calculations'!Q$6, 'Emission Factors'!$E$5:$P$5, 0)) &lt;&gt; "",
        INDEX('Emission Factors'!$E$5:$P$488,
              MATCH(1,
                    ('Emission Factors'!$E$5:$E$488 = 'GHG emissions calculations'!$F1507) *
                    ('Emission Factors'!$H$5:$H$488 = 'GHG emissions calculations'!$H1507),
                    0),
              MATCH('GHG emissions calculations'!Q$6, 'Emission Factors'!$E$5:$P$5, 0)),
        ""),
    "")</f>
        <v/>
      </c>
      <c r="R1507" s="311" t="str">
        <f t="array" ref="R1507">IFERROR(
    IF(
        INDEX('Emission Factors'!$E$5:$R$488,
              MATCH(1,
                    ('Emission Factors'!$E$5:$E$488 = 'GHG emissions calculations'!$F1507) *
                    ('Emission Factors'!$H$5:$H$488 = 'GHG emissions calculations'!$H1507),
                    0),
              MATCH('GHG emissions calculations'!R$6, 'Emission Factors'!$E$5:$R$5, 0)) &lt;&gt; "",
        INDEX('Emission Factors'!$E$5:$R$488,
              MATCH(1,
                    ('Emission Factors'!$E$5:$E$488 = 'GHG emissions calculations'!$F1507) *
                    ('Emission Factors'!$H$5:$H$488 = 'GHG emissions calculations'!$H1507),
                    0),
              MATCH('GHG emissions calculations'!R$6, 'Emission Factors'!$E$5:$R$5, 0)),
        ""),
    "")</f>
        <v/>
      </c>
      <c r="S1507" s="312">
        <f t="shared" si="2"/>
        <v>0</v>
      </c>
      <c r="T1507" s="23"/>
    </row>
    <row r="1508" ht="15.75" customHeight="1" outlineLevel="1">
      <c r="A1508" s="23"/>
      <c r="B1508" s="71"/>
      <c r="C1508" s="71"/>
      <c r="D1508" s="71"/>
      <c r="E1508" s="314"/>
      <c r="F1508" s="311" t="str">
        <f>Lists!W77</f>
        <v>Other communications equipment manufacturing - Africa</v>
      </c>
      <c r="G1508" s="311" t="str">
        <f t="array" ref="G1508">XLOOKUP(1,('Emission Factors'!$E$5:$E$488='GHG emissions calculations'!$F1508)*('Emission Factors'!$H$5:$H$488='GHG emissions calculations'!$H1508),INDEX('Emission Factors'!$E$5:$T$488,0,MATCH('GHG emissions calculations'!G$6,'Emission Factors'!$E$5:$T$5,0)),"",0)</f>
        <v/>
      </c>
      <c r="H1508" s="311" t="s">
        <v>238</v>
      </c>
      <c r="I1508" s="312" t="str">
        <f>IF(
    SUMIFS('Import data'!$L$25:$L$80,
           'Import data'!$J$25:$J$80, F1508,
           'Import data'!$G$25:$G$80, 'GHG emissions calculations'!$H1508,
           'Import data'!$I$25:$I$80,$E$1444) &lt;&gt; 0,
    SUMIFS('Import data'!$L$25:$L$80,
           'Import data'!$J$25:$J$80, F1508,
           'Import data'!$G$25:$G$80, 'GHG emissions calculations'!$H1508,
           'Import data'!$I$25:$I$80,$E$1444),
    ""
)</f>
        <v/>
      </c>
      <c r="J1508" s="311" t="str">
        <f t="array" ref="J1508">IF(
    XLOOKUP(F1508, 'Import data'!$J$26:$J$47, 'Import data'!$M$26:$M$47, "", 0) = "Please add the region-specific supplier emission factor or choose a different region available in the IAEG database.",
    "",
    XLOOKUP(F1508, 'Import data'!$J$26:$J$47, 'Import data'!$M$26:$M$47, "", 0)
)</f>
        <v/>
      </c>
      <c r="K1508" s="311" t="str">
        <f t="array" ref="K1508">IFERROR(
    XLOOKUP(F1508,
            _xlws.FILTER('Supplier Emission'!$G$15:$G$49,
                   ('Supplier Emission'!$D$15:$D$49=H1508) * ('Supplier Emission'!$F$15:$F$49=$E$1444)),
            _xlws.FILTER('Supplier Emission'!$I$15:$I$49,
                   ('Supplier Emission'!$D$15:$D$49=H1508) * ('Supplier Emission'!$F$15:$F$49=$E$1444)),
            ""),
    "")</f>
        <v/>
      </c>
      <c r="L1508" s="311" t="str">
        <f t="array" ref="L1508">IFERROR(
    XLOOKUP(F1508,
            _xlws.FILTER('Supplier Emission'!$G$15:$G$49,
                   ('Supplier Emission'!$D$15:$D$49=H1508) * ('Supplier Emission'!$F$15:$F$49=$E$1444)),
            _xlws.FILTER('Supplier Emission'!$J$15:$J$49,
                   ('Supplier Emission'!$D$15:$D$49=H1508) * ('Supplier Emission'!$F$15:$F$49=$E$1444)),
            ""),
    "")</f>
        <v/>
      </c>
      <c r="M1508" s="311" t="str">
        <f t="array" ref="M1508">IFERROR(
    XLOOKUP(F1508,
            _xlws.FILTER('Supplier Emission'!$G$15:$G$49,
                   ('Supplier Emission'!$D$15:$D$49=H1508) * ('Supplier Emission'!$F$15:$F$49=$E$1444)),
            _xlws.FILTER('Supplier Emission'!$M$15:$M$49,
                   ('Supplier Emission'!$D$15:$D$49=H1508) * ('Supplier Emission'!$F$15:$F$49=$E$1444)),
            ""),
    "")</f>
        <v/>
      </c>
      <c r="N1508" s="311" t="str">
        <f t="array" ref="N1508">IFERROR(
    XLOOKUP(F1508,
            _xlws.FILTER('Supplier Emission'!$G$15:$G$49,
                   ('Supplier Emission'!$D$15:$D$49=H1508) * ('Supplier Emission'!$F$15:$F$49=$E$1444)),
            _xlws.FILTER('Supplier Emission'!$H$15:$H$49,
                   ('Supplier Emission'!$D$15:$D$49=H1508) * ('Supplier Emission'!$F$15:$F$49=$E$1444)),
            ""),
    "")</f>
        <v/>
      </c>
      <c r="O1508" s="311" t="str">
        <f t="array" ref="O1508">XLOOKUP(1,('Emission Factors'!$E$5:$E$488='GHG emissions calculations'!$F1508)*('Emission Factors'!$H$5:$H$488='GHG emissions calculations'!$H1508),INDEX('Emission Factors'!$E$5:$T$488,0,MATCH('GHG emissions calculations'!O$6,'Emission Factors'!$E$5:$T$5,0)),"",0)</f>
        <v/>
      </c>
      <c r="P1508" s="313" t="str">
        <f t="array" ref="P1508">IFERROR(
    INDEX('Emission Factors'!$E$5:$P$488,
          MATCH(1,
                ('Emission Factors'!$E$5:$E$488 = 'GHG emissions calculations'!$F1508) *
                ('Emission Factors'!$H$5:$H$488 = 'GHG emissions calculations'!$H1508),
                0),
          MATCH('GHG emissions calculations'!P$6,'Emission Factors'!$E$5:$P$5,0)),
    "")</f>
        <v/>
      </c>
      <c r="Q1508" s="311" t="str">
        <f t="array" ref="Q1508">IFERROR(
    IF(
        INDEX('Emission Factors'!$E$5:$P$488,
              MATCH(1,
                    ('Emission Factors'!$E$5:$E$488 = 'GHG emissions calculations'!$F1508) *
                    ('Emission Factors'!$H$5:$H$488 = 'GHG emissions calculations'!$H1508),
                    0),
              MATCH('GHG emissions calculations'!Q$6, 'Emission Factors'!$E$5:$P$5, 0)) &lt;&gt; "",
        INDEX('Emission Factors'!$E$5:$P$488,
              MATCH(1,
                    ('Emission Factors'!$E$5:$E$488 = 'GHG emissions calculations'!$F1508) *
                    ('Emission Factors'!$H$5:$H$488 = 'GHG emissions calculations'!$H1508),
                    0),
              MATCH('GHG emissions calculations'!Q$6, 'Emission Factors'!$E$5:$P$5, 0)),
        ""),
    "")</f>
        <v/>
      </c>
      <c r="R1508" s="311" t="str">
        <f t="array" ref="R1508">IFERROR(
    IF(
        INDEX('Emission Factors'!$E$5:$R$488,
              MATCH(1,
                    ('Emission Factors'!$E$5:$E$488 = 'GHG emissions calculations'!$F1508) *
                    ('Emission Factors'!$H$5:$H$488 = 'GHG emissions calculations'!$H1508),
                    0),
              MATCH('GHG emissions calculations'!R$6, 'Emission Factors'!$E$5:$R$5, 0)) &lt;&gt; "",
        INDEX('Emission Factors'!$E$5:$R$488,
              MATCH(1,
                    ('Emission Factors'!$E$5:$E$488 = 'GHG emissions calculations'!$F1508) *
                    ('Emission Factors'!$H$5:$H$488 = 'GHG emissions calculations'!$H1508),
                    0),
              MATCH('GHG emissions calculations'!R$6, 'Emission Factors'!$E$5:$R$5, 0)),
        ""),
    "")</f>
        <v/>
      </c>
      <c r="S1508" s="312">
        <f t="shared" si="2"/>
        <v>0</v>
      </c>
      <c r="T1508" s="23"/>
    </row>
    <row r="1509" ht="15.75" customHeight="1" outlineLevel="1">
      <c r="A1509" s="23"/>
      <c r="B1509" s="71"/>
      <c r="C1509" s="71"/>
      <c r="D1509" s="71"/>
      <c r="E1509" s="314"/>
      <c r="F1509" s="311" t="str">
        <f>Lists!W75</f>
        <v>Other communications equipment manufacturing - America</v>
      </c>
      <c r="G1509" s="311">
        <f t="array" ref="G1509">XLOOKUP(1,('Emission Factors'!$E$5:$E$488='GHG emissions calculations'!$F1509)*('Emission Factors'!$H$5:$H$488='GHG emissions calculations'!$H1509),INDEX('Emission Factors'!$E$5:$T$488,0,MATCH('GHG emissions calculations'!G$6,'Emission Factors'!$E$5:$T$5,0)),"",0)</f>
        <v>3</v>
      </c>
      <c r="H1509" s="311" t="s">
        <v>238</v>
      </c>
      <c r="I1509" s="312" t="str">
        <f>IF(
    SUMIFS('Import data'!$L$25:$L$80,
           'Import data'!$J$25:$J$80, F1509,
           'Import data'!$G$25:$G$80, 'GHG emissions calculations'!$H1509,
           'Import data'!$I$25:$I$80,$E$1444) &lt;&gt; 0,
    SUMIFS('Import data'!$L$25:$L$80,
           'Import data'!$J$25:$J$80, F1509,
           'Import data'!$G$25:$G$80, 'GHG emissions calculations'!$H1509,
           'Import data'!$I$25:$I$80,$E$1444),
    ""
)</f>
        <v/>
      </c>
      <c r="J1509" s="311" t="str">
        <f t="array" ref="J1509">IF(
    XLOOKUP(F1509, 'Import data'!$J$26:$J$47, 'Import data'!$M$26:$M$47, "", 0) = "Please add the region-specific supplier emission factor or choose a different region available in the IAEG database.",
    "",
    XLOOKUP(F1509, 'Import data'!$J$26:$J$47, 'Import data'!$M$26:$M$47, "", 0)
)</f>
        <v/>
      </c>
      <c r="K1509" s="311" t="str">
        <f t="array" ref="K1509">IFERROR(
    XLOOKUP(F1509,
            _xlws.FILTER('Supplier Emission'!$G$15:$G$49,
                   ('Supplier Emission'!$D$15:$D$49=H1509) * ('Supplier Emission'!$F$15:$F$49=$E$1444)),
            _xlws.FILTER('Supplier Emission'!$I$15:$I$49,
                   ('Supplier Emission'!$D$15:$D$49=H1509) * ('Supplier Emission'!$F$15:$F$49=$E$1444)),
            ""),
    "")</f>
        <v/>
      </c>
      <c r="L1509" s="311" t="str">
        <f t="array" ref="L1509">IFERROR(
    XLOOKUP(F1509,
            _xlws.FILTER('Supplier Emission'!$G$15:$G$49,
                   ('Supplier Emission'!$D$15:$D$49=H1509) * ('Supplier Emission'!$F$15:$F$49=$E$1444)),
            _xlws.FILTER('Supplier Emission'!$J$15:$J$49,
                   ('Supplier Emission'!$D$15:$D$49=H1509) * ('Supplier Emission'!$F$15:$F$49=$E$1444)),
            ""),
    "")</f>
        <v/>
      </c>
      <c r="M1509" s="311" t="str">
        <f t="array" ref="M1509">IFERROR(
    XLOOKUP(F1509,
            _xlws.FILTER('Supplier Emission'!$G$15:$G$49,
                   ('Supplier Emission'!$D$15:$D$49=H1509) * ('Supplier Emission'!$F$15:$F$49=$E$1444)),
            _xlws.FILTER('Supplier Emission'!$M$15:$M$49,
                   ('Supplier Emission'!$D$15:$D$49=H1509) * ('Supplier Emission'!$F$15:$F$49=$E$1444)),
            ""),
    "")</f>
        <v/>
      </c>
      <c r="N1509" s="311" t="str">
        <f t="array" ref="N1509">IFERROR(
    XLOOKUP(F1509,
            _xlws.FILTER('Supplier Emission'!$G$15:$G$49,
                   ('Supplier Emission'!$D$15:$D$49=H1509) * ('Supplier Emission'!$F$15:$F$49=$E$1444)),
            _xlws.FILTER('Supplier Emission'!$H$15:$H$49,
                   ('Supplier Emission'!$D$15:$D$49=H1509) * ('Supplier Emission'!$F$15:$F$49=$E$1444)),
            ""),
    "")</f>
        <v/>
      </c>
      <c r="O1509" s="311" t="str">
        <f t="array" ref="O1509">XLOOKUP(1,('Emission Factors'!$E$5:$E$488='GHG emissions calculations'!$F1509)*('Emission Factors'!$H$5:$H$488='GHG emissions calculations'!$H1509),INDEX('Emission Factors'!$E$5:$T$488,0,MATCH('GHG emissions calculations'!O$6,'Emission Factors'!$E$5:$T$5,0)),"",0)</f>
        <v>Other communications equipment</v>
      </c>
      <c r="P1509" s="313">
        <f t="array" ref="P1509">IFERROR(
    INDEX('Emission Factors'!$E$5:$P$488,
          MATCH(1,
                ('Emission Factors'!$E$5:$E$488 = 'GHG emissions calculations'!$F1509) *
                ('Emission Factors'!$H$5:$H$488 = 'GHG emissions calculations'!$H1509),
                0),
          MATCH('GHG emissions calculations'!P$6,'Emission Factors'!$E$5:$P$5,0)),
    "")</f>
        <v>110.7441228</v>
      </c>
      <c r="Q1509" s="311" t="str">
        <f t="array" ref="Q1509">IFERROR(
    IF(
        INDEX('Emission Factors'!$E$5:$P$488,
              MATCH(1,
                    ('Emission Factors'!$E$5:$E$488 = 'GHG emissions calculations'!$F1509) *
                    ('Emission Factors'!$H$5:$H$488 = 'GHG emissions calculations'!$H1509),
                    0),
              MATCH('GHG emissions calculations'!Q$6, 'Emission Factors'!$E$5:$P$5, 0)) &lt;&gt; "",
        INDEX('Emission Factors'!$E$5:$P$488,
              MATCH(1,
                    ('Emission Factors'!$E$5:$E$488 = 'GHG emissions calculations'!$F1509) *
                    ('Emission Factors'!$H$5:$H$488 = 'GHG emissions calculations'!$H1509),
                    0),
              MATCH('GHG emissions calculations'!Q$6, 'Emission Factors'!$E$5:$P$5, 0)),
        ""),
    "")</f>
        <v>kgCO2e / k€</v>
      </c>
      <c r="R1509" s="311" t="str">
        <f t="array" ref="R1509">IFERROR(
    IF(
        INDEX('Emission Factors'!$E$5:$R$488,
              MATCH(1,
                    ('Emission Factors'!$E$5:$E$488 = 'GHG emissions calculations'!$F1509) *
                    ('Emission Factors'!$H$5:$H$488 = 'GHG emissions calculations'!$H1509),
                    0),
              MATCH('GHG emissions calculations'!R$6, 'Emission Factors'!$E$5:$R$5, 0)) &lt;&gt; "",
        INDEX('Emission Factors'!$E$5:$R$488,
              MATCH(1,
                    ('Emission Factors'!$E$5:$E$488 = 'GHG emissions calculations'!$F1509) *
                    ('Emission Factors'!$H$5:$H$488 = 'GHG emissions calculations'!$H1509),
                    0),
              MATCH('GHG emissions calculations'!R$6, 'Emission Factors'!$E$5:$R$5, 0)),
        ""),
    "")</f>
        <v>America</v>
      </c>
      <c r="S1509" s="312">
        <f t="shared" si="2"/>
        <v>0</v>
      </c>
      <c r="T1509" s="23"/>
    </row>
    <row r="1510" ht="15.75" customHeight="1" outlineLevel="1">
      <c r="A1510" s="23"/>
      <c r="B1510" s="71"/>
      <c r="C1510" s="71"/>
      <c r="D1510" s="71"/>
      <c r="E1510" s="314"/>
      <c r="F1510" s="311" t="str">
        <f>Lists!W78</f>
        <v>Other communications equipment manufacturing - Asia</v>
      </c>
      <c r="G1510" s="311" t="str">
        <f t="array" ref="G1510">XLOOKUP(1,('Emission Factors'!$E$5:$E$488='GHG emissions calculations'!$F1510)*('Emission Factors'!$H$5:$H$488='GHG emissions calculations'!$H1510),INDEX('Emission Factors'!$E$5:$T$488,0,MATCH('GHG emissions calculations'!G$6,'Emission Factors'!$E$5:$T$5,0)),"",0)</f>
        <v/>
      </c>
      <c r="H1510" s="311" t="s">
        <v>238</v>
      </c>
      <c r="I1510" s="312" t="str">
        <f>IF(
    SUMIFS('Import data'!$L$25:$L$80,
           'Import data'!$J$25:$J$80, F1510,
           'Import data'!$G$25:$G$80, 'GHG emissions calculations'!$H1510,
           'Import data'!$I$25:$I$80,$E$1444) &lt;&gt; 0,
    SUMIFS('Import data'!$L$25:$L$80,
           'Import data'!$J$25:$J$80, F1510,
           'Import data'!$G$25:$G$80, 'GHG emissions calculations'!$H1510,
           'Import data'!$I$25:$I$80,$E$1444),
    ""
)</f>
        <v/>
      </c>
      <c r="J1510" s="311" t="str">
        <f t="array" ref="J1510">IF(
    XLOOKUP(F1510, 'Import data'!$J$26:$J$47, 'Import data'!$M$26:$M$47, "", 0) = "Please add the region-specific supplier emission factor or choose a different region available in the IAEG database.",
    "",
    XLOOKUP(F1510, 'Import data'!$J$26:$J$47, 'Import data'!$M$26:$M$47, "", 0)
)</f>
        <v/>
      </c>
      <c r="K1510" s="311" t="str">
        <f t="array" ref="K1510">IFERROR(
    XLOOKUP(F1510,
            _xlws.FILTER('Supplier Emission'!$G$15:$G$49,
                   ('Supplier Emission'!$D$15:$D$49=H1510) * ('Supplier Emission'!$F$15:$F$49=$E$1444)),
            _xlws.FILTER('Supplier Emission'!$I$15:$I$49,
                   ('Supplier Emission'!$D$15:$D$49=H1510) * ('Supplier Emission'!$F$15:$F$49=$E$1444)),
            ""),
    "")</f>
        <v/>
      </c>
      <c r="L1510" s="311" t="str">
        <f t="array" ref="L1510">IFERROR(
    XLOOKUP(F1510,
            _xlws.FILTER('Supplier Emission'!$G$15:$G$49,
                   ('Supplier Emission'!$D$15:$D$49=H1510) * ('Supplier Emission'!$F$15:$F$49=$E$1444)),
            _xlws.FILTER('Supplier Emission'!$J$15:$J$49,
                   ('Supplier Emission'!$D$15:$D$49=H1510) * ('Supplier Emission'!$F$15:$F$49=$E$1444)),
            ""),
    "")</f>
        <v/>
      </c>
      <c r="M1510" s="311" t="str">
        <f t="array" ref="M1510">IFERROR(
    XLOOKUP(F1510,
            _xlws.FILTER('Supplier Emission'!$G$15:$G$49,
                   ('Supplier Emission'!$D$15:$D$49=H1510) * ('Supplier Emission'!$F$15:$F$49=$E$1444)),
            _xlws.FILTER('Supplier Emission'!$M$15:$M$49,
                   ('Supplier Emission'!$D$15:$D$49=H1510) * ('Supplier Emission'!$F$15:$F$49=$E$1444)),
            ""),
    "")</f>
        <v/>
      </c>
      <c r="N1510" s="311" t="str">
        <f t="array" ref="N1510">IFERROR(
    XLOOKUP(F1510,
            _xlws.FILTER('Supplier Emission'!$G$15:$G$49,
                   ('Supplier Emission'!$D$15:$D$49=H1510) * ('Supplier Emission'!$F$15:$F$49=$E$1444)),
            _xlws.FILTER('Supplier Emission'!$H$15:$H$49,
                   ('Supplier Emission'!$D$15:$D$49=H1510) * ('Supplier Emission'!$F$15:$F$49=$E$1444)),
            ""),
    "")</f>
        <v/>
      </c>
      <c r="O1510" s="311" t="str">
        <f t="array" ref="O1510">XLOOKUP(1,('Emission Factors'!$E$5:$E$488='GHG emissions calculations'!$F1510)*('Emission Factors'!$H$5:$H$488='GHG emissions calculations'!$H1510),INDEX('Emission Factors'!$E$5:$T$488,0,MATCH('GHG emissions calculations'!O$6,'Emission Factors'!$E$5:$T$5,0)),"",0)</f>
        <v/>
      </c>
      <c r="P1510" s="313" t="str">
        <f t="array" ref="P1510">IFERROR(
    INDEX('Emission Factors'!$E$5:$P$488,
          MATCH(1,
                ('Emission Factors'!$E$5:$E$488 = 'GHG emissions calculations'!$F1510) *
                ('Emission Factors'!$H$5:$H$488 = 'GHG emissions calculations'!$H1510),
                0),
          MATCH('GHG emissions calculations'!P$6,'Emission Factors'!$E$5:$P$5,0)),
    "")</f>
        <v/>
      </c>
      <c r="Q1510" s="311" t="str">
        <f t="array" ref="Q1510">IFERROR(
    IF(
        INDEX('Emission Factors'!$E$5:$P$488,
              MATCH(1,
                    ('Emission Factors'!$E$5:$E$488 = 'GHG emissions calculations'!$F1510) *
                    ('Emission Factors'!$H$5:$H$488 = 'GHG emissions calculations'!$H1510),
                    0),
              MATCH('GHG emissions calculations'!Q$6, 'Emission Factors'!$E$5:$P$5, 0)) &lt;&gt; "",
        INDEX('Emission Factors'!$E$5:$P$488,
              MATCH(1,
                    ('Emission Factors'!$E$5:$E$488 = 'GHG emissions calculations'!$F1510) *
                    ('Emission Factors'!$H$5:$H$488 = 'GHG emissions calculations'!$H1510),
                    0),
              MATCH('GHG emissions calculations'!Q$6, 'Emission Factors'!$E$5:$P$5, 0)),
        ""),
    "")</f>
        <v/>
      </c>
      <c r="R1510" s="311" t="str">
        <f t="array" ref="R1510">IFERROR(
    IF(
        INDEX('Emission Factors'!$E$5:$R$488,
              MATCH(1,
                    ('Emission Factors'!$E$5:$E$488 = 'GHG emissions calculations'!$F1510) *
                    ('Emission Factors'!$H$5:$H$488 = 'GHG emissions calculations'!$H1510),
                    0),
              MATCH('GHG emissions calculations'!R$6, 'Emission Factors'!$E$5:$R$5, 0)) &lt;&gt; "",
        INDEX('Emission Factors'!$E$5:$R$488,
              MATCH(1,
                    ('Emission Factors'!$E$5:$E$488 = 'GHG emissions calculations'!$F1510) *
                    ('Emission Factors'!$H$5:$H$488 = 'GHG emissions calculations'!$H1510),
                    0),
              MATCH('GHG emissions calculations'!R$6, 'Emission Factors'!$E$5:$R$5, 0)),
        ""),
    "")</f>
        <v/>
      </c>
      <c r="S1510" s="312">
        <f t="shared" si="2"/>
        <v>0</v>
      </c>
      <c r="T1510" s="23"/>
    </row>
    <row r="1511" ht="15.75" customHeight="1" outlineLevel="1">
      <c r="A1511" s="23"/>
      <c r="B1511" s="71"/>
      <c r="C1511" s="71"/>
      <c r="D1511" s="71"/>
      <c r="E1511" s="314"/>
      <c r="F1511" s="311" t="str">
        <f>Lists!W76</f>
        <v>Other communications equipment manufacturing - Europe</v>
      </c>
      <c r="G1511" s="311" t="str">
        <f t="array" ref="G1511">XLOOKUP(1,('Emission Factors'!$E$5:$E$488='GHG emissions calculations'!$F1511)*('Emission Factors'!$H$5:$H$488='GHG emissions calculations'!$H1511),INDEX('Emission Factors'!$E$5:$T$488,0,MATCH('GHG emissions calculations'!G$6,'Emission Factors'!$E$5:$T$5,0)),"",0)</f>
        <v/>
      </c>
      <c r="H1511" s="311" t="s">
        <v>238</v>
      </c>
      <c r="I1511" s="312" t="str">
        <f>IF(
    SUMIFS('Import data'!$L$25:$L$80,
           'Import data'!$J$25:$J$80, F1511,
           'Import data'!$G$25:$G$80, 'GHG emissions calculations'!$H1511,
           'Import data'!$I$25:$I$80,$E$1444) &lt;&gt; 0,
    SUMIFS('Import data'!$L$25:$L$80,
           'Import data'!$J$25:$J$80, F1511,
           'Import data'!$G$25:$G$80, 'GHG emissions calculations'!$H1511,
           'Import data'!$I$25:$I$80,$E$1444),
    ""
)</f>
        <v/>
      </c>
      <c r="J1511" s="311" t="str">
        <f t="array" ref="J1511">IF(
    XLOOKUP(F1511, 'Import data'!$J$26:$J$47, 'Import data'!$M$26:$M$47, "", 0) = "Please add the region-specific supplier emission factor or choose a different region available in the IAEG database.",
    "",
    XLOOKUP(F1511, 'Import data'!$J$26:$J$47, 'Import data'!$M$26:$M$47, "", 0)
)</f>
        <v/>
      </c>
      <c r="K1511" s="311" t="str">
        <f t="array" ref="K1511">IFERROR(
    XLOOKUP(F1511,
            _xlws.FILTER('Supplier Emission'!$G$15:$G$49,
                   ('Supplier Emission'!$D$15:$D$49=H1511) * ('Supplier Emission'!$F$15:$F$49=$E$1444)),
            _xlws.FILTER('Supplier Emission'!$I$15:$I$49,
                   ('Supplier Emission'!$D$15:$D$49=H1511) * ('Supplier Emission'!$F$15:$F$49=$E$1444)),
            ""),
    "")</f>
        <v/>
      </c>
      <c r="L1511" s="311" t="str">
        <f t="array" ref="L1511">IFERROR(
    XLOOKUP(F1511,
            _xlws.FILTER('Supplier Emission'!$G$15:$G$49,
                   ('Supplier Emission'!$D$15:$D$49=H1511) * ('Supplier Emission'!$F$15:$F$49=$E$1444)),
            _xlws.FILTER('Supplier Emission'!$J$15:$J$49,
                   ('Supplier Emission'!$D$15:$D$49=H1511) * ('Supplier Emission'!$F$15:$F$49=$E$1444)),
            ""),
    "")</f>
        <v/>
      </c>
      <c r="M1511" s="311" t="str">
        <f t="array" ref="M1511">IFERROR(
    XLOOKUP(F1511,
            _xlws.FILTER('Supplier Emission'!$G$15:$G$49,
                   ('Supplier Emission'!$D$15:$D$49=H1511) * ('Supplier Emission'!$F$15:$F$49=$E$1444)),
            _xlws.FILTER('Supplier Emission'!$M$15:$M$49,
                   ('Supplier Emission'!$D$15:$D$49=H1511) * ('Supplier Emission'!$F$15:$F$49=$E$1444)),
            ""),
    "")</f>
        <v/>
      </c>
      <c r="N1511" s="311" t="str">
        <f t="array" ref="N1511">IFERROR(
    XLOOKUP(F1511,
            _xlws.FILTER('Supplier Emission'!$G$15:$G$49,
                   ('Supplier Emission'!$D$15:$D$49=H1511) * ('Supplier Emission'!$F$15:$F$49=$E$1444)),
            _xlws.FILTER('Supplier Emission'!$H$15:$H$49,
                   ('Supplier Emission'!$D$15:$D$49=H1511) * ('Supplier Emission'!$F$15:$F$49=$E$1444)),
            ""),
    "")</f>
        <v/>
      </c>
      <c r="O1511" s="311" t="str">
        <f t="array" ref="O1511">XLOOKUP(1,('Emission Factors'!$E$5:$E$488='GHG emissions calculations'!$F1511)*('Emission Factors'!$H$5:$H$488='GHG emissions calculations'!$H1511),INDEX('Emission Factors'!$E$5:$T$488,0,MATCH('GHG emissions calculations'!O$6,'Emission Factors'!$E$5:$T$5,0)),"",0)</f>
        <v/>
      </c>
      <c r="P1511" s="313" t="str">
        <f t="array" ref="P1511">IFERROR(
    INDEX('Emission Factors'!$E$5:$P$488,
          MATCH(1,
                ('Emission Factors'!$E$5:$E$488 = 'GHG emissions calculations'!$F1511) *
                ('Emission Factors'!$H$5:$H$488 = 'GHG emissions calculations'!$H1511),
                0),
          MATCH('GHG emissions calculations'!P$6,'Emission Factors'!$E$5:$P$5,0)),
    "")</f>
        <v/>
      </c>
      <c r="Q1511" s="311" t="str">
        <f t="array" ref="Q1511">IFERROR(
    IF(
        INDEX('Emission Factors'!$E$5:$P$488,
              MATCH(1,
                    ('Emission Factors'!$E$5:$E$488 = 'GHG emissions calculations'!$F1511) *
                    ('Emission Factors'!$H$5:$H$488 = 'GHG emissions calculations'!$H1511),
                    0),
              MATCH('GHG emissions calculations'!Q$6, 'Emission Factors'!$E$5:$P$5, 0)) &lt;&gt; "",
        INDEX('Emission Factors'!$E$5:$P$488,
              MATCH(1,
                    ('Emission Factors'!$E$5:$E$488 = 'GHG emissions calculations'!$F1511) *
                    ('Emission Factors'!$H$5:$H$488 = 'GHG emissions calculations'!$H1511),
                    0),
              MATCH('GHG emissions calculations'!Q$6, 'Emission Factors'!$E$5:$P$5, 0)),
        ""),
    "")</f>
        <v/>
      </c>
      <c r="R1511" s="311" t="str">
        <f t="array" ref="R1511">IFERROR(
    IF(
        INDEX('Emission Factors'!$E$5:$R$488,
              MATCH(1,
                    ('Emission Factors'!$E$5:$E$488 = 'GHG emissions calculations'!$F1511) *
                    ('Emission Factors'!$H$5:$H$488 = 'GHG emissions calculations'!$H1511),
                    0),
              MATCH('GHG emissions calculations'!R$6, 'Emission Factors'!$E$5:$R$5, 0)) &lt;&gt; "",
        INDEX('Emission Factors'!$E$5:$R$488,
              MATCH(1,
                    ('Emission Factors'!$E$5:$E$488 = 'GHG emissions calculations'!$F1511) *
                    ('Emission Factors'!$H$5:$H$488 = 'GHG emissions calculations'!$H1511),
                    0),
              MATCH('GHG emissions calculations'!R$6, 'Emission Factors'!$E$5:$R$5, 0)),
        ""),
    "")</f>
        <v/>
      </c>
      <c r="S1511" s="312">
        <f t="shared" si="2"/>
        <v>0</v>
      </c>
      <c r="T1511" s="23"/>
    </row>
    <row r="1512" ht="15.75" customHeight="1" outlineLevel="1">
      <c r="A1512" s="23"/>
      <c r="B1512" s="71"/>
      <c r="C1512" s="71"/>
      <c r="D1512" s="71"/>
      <c r="E1512" s="314"/>
      <c r="F1512" s="311" t="str">
        <f>Lists!W81</f>
        <v>Other communications equipment manufacturing - Global or unspecified region</v>
      </c>
      <c r="G1512" s="311" t="str">
        <f t="array" ref="G1512">XLOOKUP(1,('Emission Factors'!$E$5:$E$488='GHG emissions calculations'!$F1512)*('Emission Factors'!$H$5:$H$488='GHG emissions calculations'!$H1512),INDEX('Emission Factors'!$E$5:$T$488,0,MATCH('GHG emissions calculations'!G$6,'Emission Factors'!$E$5:$T$5,0)),"",0)</f>
        <v/>
      </c>
      <c r="H1512" s="311" t="s">
        <v>238</v>
      </c>
      <c r="I1512" s="312" t="str">
        <f>IF(
    SUMIFS('Import data'!$L$25:$L$80,
           'Import data'!$J$25:$J$80, F1512,
           'Import data'!$G$25:$G$80, 'GHG emissions calculations'!$H1512,
           'Import data'!$I$25:$I$80,$E$1444) &lt;&gt; 0,
    SUMIFS('Import data'!$L$25:$L$80,
           'Import data'!$J$25:$J$80, F1512,
           'Import data'!$G$25:$G$80, 'GHG emissions calculations'!$H1512,
           'Import data'!$I$25:$I$80,$E$1444),
    ""
)</f>
        <v/>
      </c>
      <c r="J1512" s="311" t="str">
        <f t="array" ref="J1512">IF(
    XLOOKUP(F1512, 'Import data'!$J$26:$J$47, 'Import data'!$M$26:$M$47, "", 0) = "Please add the region-specific supplier emission factor or choose a different region available in the IAEG database.",
    "",
    XLOOKUP(F1512, 'Import data'!$J$26:$J$47, 'Import data'!$M$26:$M$47, "", 0)
)</f>
        <v/>
      </c>
      <c r="K1512" s="311" t="str">
        <f t="array" ref="K1512">IFERROR(
    XLOOKUP(F1512,
            _xlws.FILTER('Supplier Emission'!$G$15:$G$49,
                   ('Supplier Emission'!$D$15:$D$49=H1512) * ('Supplier Emission'!$F$15:$F$49=$E$1444)),
            _xlws.FILTER('Supplier Emission'!$I$15:$I$49,
                   ('Supplier Emission'!$D$15:$D$49=H1512) * ('Supplier Emission'!$F$15:$F$49=$E$1444)),
            ""),
    "")</f>
        <v/>
      </c>
      <c r="L1512" s="311" t="str">
        <f t="array" ref="L1512">IFERROR(
    XLOOKUP(F1512,
            _xlws.FILTER('Supplier Emission'!$G$15:$G$49,
                   ('Supplier Emission'!$D$15:$D$49=H1512) * ('Supplier Emission'!$F$15:$F$49=$E$1444)),
            _xlws.FILTER('Supplier Emission'!$J$15:$J$49,
                   ('Supplier Emission'!$D$15:$D$49=H1512) * ('Supplier Emission'!$F$15:$F$49=$E$1444)),
            ""),
    "")</f>
        <v/>
      </c>
      <c r="M1512" s="311" t="str">
        <f t="array" ref="M1512">IFERROR(
    XLOOKUP(F1512,
            _xlws.FILTER('Supplier Emission'!$G$15:$G$49,
                   ('Supplier Emission'!$D$15:$D$49=H1512) * ('Supplier Emission'!$F$15:$F$49=$E$1444)),
            _xlws.FILTER('Supplier Emission'!$M$15:$M$49,
                   ('Supplier Emission'!$D$15:$D$49=H1512) * ('Supplier Emission'!$F$15:$F$49=$E$1444)),
            ""),
    "")</f>
        <v/>
      </c>
      <c r="N1512" s="311" t="str">
        <f t="array" ref="N1512">IFERROR(
    XLOOKUP(F1512,
            _xlws.FILTER('Supplier Emission'!$G$15:$G$49,
                   ('Supplier Emission'!$D$15:$D$49=H1512) * ('Supplier Emission'!$F$15:$F$49=$E$1444)),
            _xlws.FILTER('Supplier Emission'!$H$15:$H$49,
                   ('Supplier Emission'!$D$15:$D$49=H1512) * ('Supplier Emission'!$F$15:$F$49=$E$1444)),
            ""),
    "")</f>
        <v/>
      </c>
      <c r="O1512" s="311" t="str">
        <f t="array" ref="O1512">XLOOKUP(1,('Emission Factors'!$E$5:$E$488='GHG emissions calculations'!$F1512)*('Emission Factors'!$H$5:$H$488='GHG emissions calculations'!$H1512),INDEX('Emission Factors'!$E$5:$T$488,0,MATCH('GHG emissions calculations'!O$6,'Emission Factors'!$E$5:$T$5,0)),"",0)</f>
        <v/>
      </c>
      <c r="P1512" s="313" t="str">
        <f t="array" ref="P1512">IFERROR(
    INDEX('Emission Factors'!$E$5:$P$488,
          MATCH(1,
                ('Emission Factors'!$E$5:$E$488 = 'GHG emissions calculations'!$F1512) *
                ('Emission Factors'!$H$5:$H$488 = 'GHG emissions calculations'!$H1512),
                0),
          MATCH('GHG emissions calculations'!P$6,'Emission Factors'!$E$5:$P$5,0)),
    "")</f>
        <v/>
      </c>
      <c r="Q1512" s="311" t="str">
        <f t="array" ref="Q1512">IFERROR(
    IF(
        INDEX('Emission Factors'!$E$5:$P$488,
              MATCH(1,
                    ('Emission Factors'!$E$5:$E$488 = 'GHG emissions calculations'!$F1512) *
                    ('Emission Factors'!$H$5:$H$488 = 'GHG emissions calculations'!$H1512),
                    0),
              MATCH('GHG emissions calculations'!Q$6, 'Emission Factors'!$E$5:$P$5, 0)) &lt;&gt; "",
        INDEX('Emission Factors'!$E$5:$P$488,
              MATCH(1,
                    ('Emission Factors'!$E$5:$E$488 = 'GHG emissions calculations'!$F1512) *
                    ('Emission Factors'!$H$5:$H$488 = 'GHG emissions calculations'!$H1512),
                    0),
              MATCH('GHG emissions calculations'!Q$6, 'Emission Factors'!$E$5:$P$5, 0)),
        ""),
    "")</f>
        <v/>
      </c>
      <c r="R1512" s="311" t="str">
        <f t="array" ref="R1512">IFERROR(
    IF(
        INDEX('Emission Factors'!$E$5:$R$488,
              MATCH(1,
                    ('Emission Factors'!$E$5:$E$488 = 'GHG emissions calculations'!$F1512) *
                    ('Emission Factors'!$H$5:$H$488 = 'GHG emissions calculations'!$H1512),
                    0),
              MATCH('GHG emissions calculations'!R$6, 'Emission Factors'!$E$5:$R$5, 0)) &lt;&gt; "",
        INDEX('Emission Factors'!$E$5:$R$488,
              MATCH(1,
                    ('Emission Factors'!$E$5:$E$488 = 'GHG emissions calculations'!$F1512) *
                    ('Emission Factors'!$H$5:$H$488 = 'GHG emissions calculations'!$H1512),
                    0),
              MATCH('GHG emissions calculations'!R$6, 'Emission Factors'!$E$5:$R$5, 0)),
        ""),
    "")</f>
        <v/>
      </c>
      <c r="S1512" s="312">
        <f t="shared" si="2"/>
        <v>0</v>
      </c>
      <c r="T1512" s="23"/>
    </row>
    <row r="1513" ht="15.75" customHeight="1" outlineLevel="1">
      <c r="A1513" s="23"/>
      <c r="B1513" s="71"/>
      <c r="C1513" s="71"/>
      <c r="D1513" s="71"/>
      <c r="E1513" s="314"/>
      <c r="F1513" s="311" t="str">
        <f>Lists!W80</f>
        <v>Other communications equipment manufacturing - Middle East</v>
      </c>
      <c r="G1513" s="311" t="str">
        <f t="array" ref="G1513">XLOOKUP(1,('Emission Factors'!$E$5:$E$488='GHG emissions calculations'!$F1513)*('Emission Factors'!$H$5:$H$488='GHG emissions calculations'!$H1513),INDEX('Emission Factors'!$E$5:$T$488,0,MATCH('GHG emissions calculations'!G$6,'Emission Factors'!$E$5:$T$5,0)),"",0)</f>
        <v/>
      </c>
      <c r="H1513" s="311" t="s">
        <v>238</v>
      </c>
      <c r="I1513" s="312" t="str">
        <f>IF(
    SUMIFS('Import data'!$L$25:$L$80,
           'Import data'!$J$25:$J$80, F1513,
           'Import data'!$G$25:$G$80, 'GHG emissions calculations'!$H1513,
           'Import data'!$I$25:$I$80,$E$1444) &lt;&gt; 0,
    SUMIFS('Import data'!$L$25:$L$80,
           'Import data'!$J$25:$J$80, F1513,
           'Import data'!$G$25:$G$80, 'GHG emissions calculations'!$H1513,
           'Import data'!$I$25:$I$80,$E$1444),
    ""
)</f>
        <v/>
      </c>
      <c r="J1513" s="311" t="str">
        <f t="array" ref="J1513">IF(
    XLOOKUP(F1513, 'Import data'!$J$26:$J$47, 'Import data'!$M$26:$M$47, "", 0) = "Please add the region-specific supplier emission factor or choose a different region available in the IAEG database.",
    "",
    XLOOKUP(F1513, 'Import data'!$J$26:$J$47, 'Import data'!$M$26:$M$47, "", 0)
)</f>
        <v/>
      </c>
      <c r="K1513" s="311" t="str">
        <f t="array" ref="K1513">IFERROR(
    XLOOKUP(F1513,
            _xlws.FILTER('Supplier Emission'!$G$15:$G$49,
                   ('Supplier Emission'!$D$15:$D$49=H1513) * ('Supplier Emission'!$F$15:$F$49=$E$1444)),
            _xlws.FILTER('Supplier Emission'!$I$15:$I$49,
                   ('Supplier Emission'!$D$15:$D$49=H1513) * ('Supplier Emission'!$F$15:$F$49=$E$1444)),
            ""),
    "")</f>
        <v/>
      </c>
      <c r="L1513" s="311" t="str">
        <f t="array" ref="L1513">IFERROR(
    XLOOKUP(F1513,
            _xlws.FILTER('Supplier Emission'!$G$15:$G$49,
                   ('Supplier Emission'!$D$15:$D$49=H1513) * ('Supplier Emission'!$F$15:$F$49=$E$1444)),
            _xlws.FILTER('Supplier Emission'!$J$15:$J$49,
                   ('Supplier Emission'!$D$15:$D$49=H1513) * ('Supplier Emission'!$F$15:$F$49=$E$1444)),
            ""),
    "")</f>
        <v/>
      </c>
      <c r="M1513" s="311" t="str">
        <f t="array" ref="M1513">IFERROR(
    XLOOKUP(F1513,
            _xlws.FILTER('Supplier Emission'!$G$15:$G$49,
                   ('Supplier Emission'!$D$15:$D$49=H1513) * ('Supplier Emission'!$F$15:$F$49=$E$1444)),
            _xlws.FILTER('Supplier Emission'!$M$15:$M$49,
                   ('Supplier Emission'!$D$15:$D$49=H1513) * ('Supplier Emission'!$F$15:$F$49=$E$1444)),
            ""),
    "")</f>
        <v/>
      </c>
      <c r="N1513" s="311" t="str">
        <f t="array" ref="N1513">IFERROR(
    XLOOKUP(F1513,
            _xlws.FILTER('Supplier Emission'!$G$15:$G$49,
                   ('Supplier Emission'!$D$15:$D$49=H1513) * ('Supplier Emission'!$F$15:$F$49=$E$1444)),
            _xlws.FILTER('Supplier Emission'!$H$15:$H$49,
                   ('Supplier Emission'!$D$15:$D$49=H1513) * ('Supplier Emission'!$F$15:$F$49=$E$1444)),
            ""),
    "")</f>
        <v/>
      </c>
      <c r="O1513" s="311" t="str">
        <f t="array" ref="O1513">XLOOKUP(1,('Emission Factors'!$E$5:$E$488='GHG emissions calculations'!$F1513)*('Emission Factors'!$H$5:$H$488='GHG emissions calculations'!$H1513),INDEX('Emission Factors'!$E$5:$T$488,0,MATCH('GHG emissions calculations'!O$6,'Emission Factors'!$E$5:$T$5,0)),"",0)</f>
        <v/>
      </c>
      <c r="P1513" s="313" t="str">
        <f t="array" ref="P1513">IFERROR(
    INDEX('Emission Factors'!$E$5:$P$488,
          MATCH(1,
                ('Emission Factors'!$E$5:$E$488 = 'GHG emissions calculations'!$F1513) *
                ('Emission Factors'!$H$5:$H$488 = 'GHG emissions calculations'!$H1513),
                0),
          MATCH('GHG emissions calculations'!P$6,'Emission Factors'!$E$5:$P$5,0)),
    "")</f>
        <v/>
      </c>
      <c r="Q1513" s="311" t="str">
        <f t="array" ref="Q1513">IFERROR(
    IF(
        INDEX('Emission Factors'!$E$5:$P$488,
              MATCH(1,
                    ('Emission Factors'!$E$5:$E$488 = 'GHG emissions calculations'!$F1513) *
                    ('Emission Factors'!$H$5:$H$488 = 'GHG emissions calculations'!$H1513),
                    0),
              MATCH('GHG emissions calculations'!Q$6, 'Emission Factors'!$E$5:$P$5, 0)) &lt;&gt; "",
        INDEX('Emission Factors'!$E$5:$P$488,
              MATCH(1,
                    ('Emission Factors'!$E$5:$E$488 = 'GHG emissions calculations'!$F1513) *
                    ('Emission Factors'!$H$5:$H$488 = 'GHG emissions calculations'!$H1513),
                    0),
              MATCH('GHG emissions calculations'!Q$6, 'Emission Factors'!$E$5:$P$5, 0)),
        ""),
    "")</f>
        <v/>
      </c>
      <c r="R1513" s="311" t="str">
        <f t="array" ref="R1513">IFERROR(
    IF(
        INDEX('Emission Factors'!$E$5:$R$488,
              MATCH(1,
                    ('Emission Factors'!$E$5:$E$488 = 'GHG emissions calculations'!$F1513) *
                    ('Emission Factors'!$H$5:$H$488 = 'GHG emissions calculations'!$H1513),
                    0),
              MATCH('GHG emissions calculations'!R$6, 'Emission Factors'!$E$5:$R$5, 0)) &lt;&gt; "",
        INDEX('Emission Factors'!$E$5:$R$488,
              MATCH(1,
                    ('Emission Factors'!$E$5:$E$488 = 'GHG emissions calculations'!$F1513) *
                    ('Emission Factors'!$H$5:$H$488 = 'GHG emissions calculations'!$H1513),
                    0),
              MATCH('GHG emissions calculations'!R$6, 'Emission Factors'!$E$5:$R$5, 0)),
        ""),
    "")</f>
        <v/>
      </c>
      <c r="S1513" s="312">
        <f t="shared" si="2"/>
        <v>0</v>
      </c>
      <c r="T1513" s="23"/>
    </row>
    <row r="1514" ht="15.75" customHeight="1" outlineLevel="1">
      <c r="A1514" s="23"/>
      <c r="B1514" s="71"/>
      <c r="C1514" s="71"/>
      <c r="D1514" s="71"/>
      <c r="E1514" s="314"/>
      <c r="F1514" s="311" t="str">
        <f>Lists!W79</f>
        <v>Other communications equipment manufacturing - Oceania</v>
      </c>
      <c r="G1514" s="311" t="str">
        <f t="array" ref="G1514">XLOOKUP(1,('Emission Factors'!$E$5:$E$488='GHG emissions calculations'!$F1514)*('Emission Factors'!$H$5:$H$488='GHG emissions calculations'!$H1514),INDEX('Emission Factors'!$E$5:$T$488,0,MATCH('GHG emissions calculations'!G$6,'Emission Factors'!$E$5:$T$5,0)),"",0)</f>
        <v/>
      </c>
      <c r="H1514" s="311" t="s">
        <v>238</v>
      </c>
      <c r="I1514" s="312" t="str">
        <f>IF(
    SUMIFS('Import data'!$L$25:$L$80,
           'Import data'!$J$25:$J$80, F1514,
           'Import data'!$G$25:$G$80, 'GHG emissions calculations'!$H1514,
           'Import data'!$I$25:$I$80,$E$1444) &lt;&gt; 0,
    SUMIFS('Import data'!$L$25:$L$80,
           'Import data'!$J$25:$J$80, F1514,
           'Import data'!$G$25:$G$80, 'GHG emissions calculations'!$H1514,
           'Import data'!$I$25:$I$80,$E$1444),
    ""
)</f>
        <v/>
      </c>
      <c r="J1514" s="311" t="str">
        <f t="array" ref="J1514">IF(
    XLOOKUP(F1514, 'Import data'!$J$26:$J$47, 'Import data'!$M$26:$M$47, "", 0) = "Please add the region-specific supplier emission factor or choose a different region available in the IAEG database.",
    "",
    XLOOKUP(F1514, 'Import data'!$J$26:$J$47, 'Import data'!$M$26:$M$47, "", 0)
)</f>
        <v/>
      </c>
      <c r="K1514" s="311" t="str">
        <f t="array" ref="K1514">IFERROR(
    XLOOKUP(F1514,
            _xlws.FILTER('Supplier Emission'!$G$15:$G$49,
                   ('Supplier Emission'!$D$15:$D$49=H1514) * ('Supplier Emission'!$F$15:$F$49=$E$1444)),
            _xlws.FILTER('Supplier Emission'!$I$15:$I$49,
                   ('Supplier Emission'!$D$15:$D$49=H1514) * ('Supplier Emission'!$F$15:$F$49=$E$1444)),
            ""),
    "")</f>
        <v/>
      </c>
      <c r="L1514" s="311" t="str">
        <f t="array" ref="L1514">IFERROR(
    XLOOKUP(F1514,
            _xlws.FILTER('Supplier Emission'!$G$15:$G$49,
                   ('Supplier Emission'!$D$15:$D$49=H1514) * ('Supplier Emission'!$F$15:$F$49=$E$1444)),
            _xlws.FILTER('Supplier Emission'!$J$15:$J$49,
                   ('Supplier Emission'!$D$15:$D$49=H1514) * ('Supplier Emission'!$F$15:$F$49=$E$1444)),
            ""),
    "")</f>
        <v/>
      </c>
      <c r="M1514" s="311" t="str">
        <f t="array" ref="M1514">IFERROR(
    XLOOKUP(F1514,
            _xlws.FILTER('Supplier Emission'!$G$15:$G$49,
                   ('Supplier Emission'!$D$15:$D$49=H1514) * ('Supplier Emission'!$F$15:$F$49=$E$1444)),
            _xlws.FILTER('Supplier Emission'!$M$15:$M$49,
                   ('Supplier Emission'!$D$15:$D$49=H1514) * ('Supplier Emission'!$F$15:$F$49=$E$1444)),
            ""),
    "")</f>
        <v/>
      </c>
      <c r="N1514" s="311" t="str">
        <f t="array" ref="N1514">IFERROR(
    XLOOKUP(F1514,
            _xlws.FILTER('Supplier Emission'!$G$15:$G$49,
                   ('Supplier Emission'!$D$15:$D$49=H1514) * ('Supplier Emission'!$F$15:$F$49=$E$1444)),
            _xlws.FILTER('Supplier Emission'!$H$15:$H$49,
                   ('Supplier Emission'!$D$15:$D$49=H1514) * ('Supplier Emission'!$F$15:$F$49=$E$1444)),
            ""),
    "")</f>
        <v/>
      </c>
      <c r="O1514" s="311" t="str">
        <f t="array" ref="O1514">XLOOKUP(1,('Emission Factors'!$E$5:$E$488='GHG emissions calculations'!$F1514)*('Emission Factors'!$H$5:$H$488='GHG emissions calculations'!$H1514),INDEX('Emission Factors'!$E$5:$T$488,0,MATCH('GHG emissions calculations'!O$6,'Emission Factors'!$E$5:$T$5,0)),"",0)</f>
        <v/>
      </c>
      <c r="P1514" s="313" t="str">
        <f t="array" ref="P1514">IFERROR(
    INDEX('Emission Factors'!$E$5:$P$488,
          MATCH(1,
                ('Emission Factors'!$E$5:$E$488 = 'GHG emissions calculations'!$F1514) *
                ('Emission Factors'!$H$5:$H$488 = 'GHG emissions calculations'!$H1514),
                0),
          MATCH('GHG emissions calculations'!P$6,'Emission Factors'!$E$5:$P$5,0)),
    "")</f>
        <v/>
      </c>
      <c r="Q1514" s="311" t="str">
        <f t="array" ref="Q1514">IFERROR(
    IF(
        INDEX('Emission Factors'!$E$5:$P$488,
              MATCH(1,
                    ('Emission Factors'!$E$5:$E$488 = 'GHG emissions calculations'!$F1514) *
                    ('Emission Factors'!$H$5:$H$488 = 'GHG emissions calculations'!$H1514),
                    0),
              MATCH('GHG emissions calculations'!Q$6, 'Emission Factors'!$E$5:$P$5, 0)) &lt;&gt; "",
        INDEX('Emission Factors'!$E$5:$P$488,
              MATCH(1,
                    ('Emission Factors'!$E$5:$E$488 = 'GHG emissions calculations'!$F1514) *
                    ('Emission Factors'!$H$5:$H$488 = 'GHG emissions calculations'!$H1514),
                    0),
              MATCH('GHG emissions calculations'!Q$6, 'Emission Factors'!$E$5:$P$5, 0)),
        ""),
    "")</f>
        <v/>
      </c>
      <c r="R1514" s="311" t="str">
        <f t="array" ref="R1514">IFERROR(
    IF(
        INDEX('Emission Factors'!$E$5:$R$488,
              MATCH(1,
                    ('Emission Factors'!$E$5:$E$488 = 'GHG emissions calculations'!$F1514) *
                    ('Emission Factors'!$H$5:$H$488 = 'GHG emissions calculations'!$H1514),
                    0),
              MATCH('GHG emissions calculations'!R$6, 'Emission Factors'!$E$5:$R$5, 0)) &lt;&gt; "",
        INDEX('Emission Factors'!$E$5:$R$488,
              MATCH(1,
                    ('Emission Factors'!$E$5:$E$488 = 'GHG emissions calculations'!$F1514) *
                    ('Emission Factors'!$H$5:$H$488 = 'GHG emissions calculations'!$H1514),
                    0),
              MATCH('GHG emissions calculations'!R$6, 'Emission Factors'!$E$5:$R$5, 0)),
        ""),
    "")</f>
        <v/>
      </c>
      <c r="S1514" s="312">
        <f t="shared" si="2"/>
        <v>0</v>
      </c>
      <c r="T1514" s="23"/>
    </row>
    <row r="1515" ht="15.75" customHeight="1" outlineLevel="1">
      <c r="A1515" s="23"/>
      <c r="B1515" s="71"/>
      <c r="C1515" s="71"/>
      <c r="D1515" s="71"/>
      <c r="E1515" s="314"/>
      <c r="F1515" s="311" t="str">
        <f>Lists!W85</f>
        <v>Other electronic equipment - Africa</v>
      </c>
      <c r="G1515" s="311" t="str">
        <f t="array" ref="G1515">XLOOKUP(1,('Emission Factors'!$E$5:$E$488='GHG emissions calculations'!$F1515)*('Emission Factors'!$H$5:$H$488='GHG emissions calculations'!$H1515),INDEX('Emission Factors'!$E$5:$T$488,0,MATCH('GHG emissions calculations'!G$6,'Emission Factors'!$E$5:$T$5,0)),"",0)</f>
        <v/>
      </c>
      <c r="H1515" s="311" t="s">
        <v>238</v>
      </c>
      <c r="I1515" s="312" t="str">
        <f>IF(
    SUMIFS('Import data'!$L$25:$L$80,
           'Import data'!$J$25:$J$80, F1515,
           'Import data'!$G$25:$G$80, 'GHG emissions calculations'!$H1515,
           'Import data'!$I$25:$I$80,$E$1444) &lt;&gt; 0,
    SUMIFS('Import data'!$L$25:$L$80,
           'Import data'!$J$25:$J$80, F1515,
           'Import data'!$G$25:$G$80, 'GHG emissions calculations'!$H1515,
           'Import data'!$I$25:$I$80,$E$1444),
    ""
)</f>
        <v/>
      </c>
      <c r="J1515" s="311" t="str">
        <f t="array" ref="J1515">IF(
    XLOOKUP(F1515, 'Import data'!$J$26:$J$47, 'Import data'!$M$26:$M$47, "", 0) = "Please add the region-specific supplier emission factor or choose a different region available in the IAEG database.",
    "",
    XLOOKUP(F1515, 'Import data'!$J$26:$J$47, 'Import data'!$M$26:$M$47, "", 0)
)</f>
        <v/>
      </c>
      <c r="K1515" s="311" t="str">
        <f t="array" ref="K1515">IFERROR(
    XLOOKUP(F1515,
            _xlws.FILTER('Supplier Emission'!$G$15:$G$49,
                   ('Supplier Emission'!$D$15:$D$49=H1515) * ('Supplier Emission'!$F$15:$F$49=$E$1444)),
            _xlws.FILTER('Supplier Emission'!$I$15:$I$49,
                   ('Supplier Emission'!$D$15:$D$49=H1515) * ('Supplier Emission'!$F$15:$F$49=$E$1444)),
            ""),
    "")</f>
        <v/>
      </c>
      <c r="L1515" s="311" t="str">
        <f t="array" ref="L1515">IFERROR(
    XLOOKUP(F1515,
            _xlws.FILTER('Supplier Emission'!$G$15:$G$49,
                   ('Supplier Emission'!$D$15:$D$49=H1515) * ('Supplier Emission'!$F$15:$F$49=$E$1444)),
            _xlws.FILTER('Supplier Emission'!$J$15:$J$49,
                   ('Supplier Emission'!$D$15:$D$49=H1515) * ('Supplier Emission'!$F$15:$F$49=$E$1444)),
            ""),
    "")</f>
        <v/>
      </c>
      <c r="M1515" s="311" t="str">
        <f t="array" ref="M1515">IFERROR(
    XLOOKUP(F1515,
            _xlws.FILTER('Supplier Emission'!$G$15:$G$49,
                   ('Supplier Emission'!$D$15:$D$49=H1515) * ('Supplier Emission'!$F$15:$F$49=$E$1444)),
            _xlws.FILTER('Supplier Emission'!$M$15:$M$49,
                   ('Supplier Emission'!$D$15:$D$49=H1515) * ('Supplier Emission'!$F$15:$F$49=$E$1444)),
            ""),
    "")</f>
        <v/>
      </c>
      <c r="N1515" s="311" t="str">
        <f t="array" ref="N1515">IFERROR(
    XLOOKUP(F1515,
            _xlws.FILTER('Supplier Emission'!$G$15:$G$49,
                   ('Supplier Emission'!$D$15:$D$49=H1515) * ('Supplier Emission'!$F$15:$F$49=$E$1444)),
            _xlws.FILTER('Supplier Emission'!$H$15:$H$49,
                   ('Supplier Emission'!$D$15:$D$49=H1515) * ('Supplier Emission'!$F$15:$F$49=$E$1444)),
            ""),
    "")</f>
        <v/>
      </c>
      <c r="O1515" s="311" t="str">
        <f t="array" ref="O1515">XLOOKUP(1,('Emission Factors'!$E$5:$E$488='GHG emissions calculations'!$F1515)*('Emission Factors'!$H$5:$H$488='GHG emissions calculations'!$H1515),INDEX('Emission Factors'!$E$5:$T$488,0,MATCH('GHG emissions calculations'!O$6,'Emission Factors'!$E$5:$T$5,0)),"",0)</f>
        <v/>
      </c>
      <c r="P1515" s="313" t="str">
        <f t="array" ref="P1515">IFERROR(
    INDEX('Emission Factors'!$E$5:$P$488,
          MATCH(1,
                ('Emission Factors'!$E$5:$E$488 = 'GHG emissions calculations'!$F1515) *
                ('Emission Factors'!$H$5:$H$488 = 'GHG emissions calculations'!$H1515),
                0),
          MATCH('GHG emissions calculations'!P$6,'Emission Factors'!$E$5:$P$5,0)),
    "")</f>
        <v/>
      </c>
      <c r="Q1515" s="311" t="str">
        <f t="array" ref="Q1515">IFERROR(
    IF(
        INDEX('Emission Factors'!$E$5:$P$488,
              MATCH(1,
                    ('Emission Factors'!$E$5:$E$488 = 'GHG emissions calculations'!$F1515) *
                    ('Emission Factors'!$H$5:$H$488 = 'GHG emissions calculations'!$H1515),
                    0),
              MATCH('GHG emissions calculations'!Q$6, 'Emission Factors'!$E$5:$P$5, 0)) &lt;&gt; "",
        INDEX('Emission Factors'!$E$5:$P$488,
              MATCH(1,
                    ('Emission Factors'!$E$5:$E$488 = 'GHG emissions calculations'!$F1515) *
                    ('Emission Factors'!$H$5:$H$488 = 'GHG emissions calculations'!$H1515),
                    0),
              MATCH('GHG emissions calculations'!Q$6, 'Emission Factors'!$E$5:$P$5, 0)),
        ""),
    "")</f>
        <v/>
      </c>
      <c r="R1515" s="311" t="str">
        <f t="array" ref="R1515">IFERROR(
    IF(
        INDEX('Emission Factors'!$E$5:$R$488,
              MATCH(1,
                    ('Emission Factors'!$E$5:$E$488 = 'GHG emissions calculations'!$F1515) *
                    ('Emission Factors'!$H$5:$H$488 = 'GHG emissions calculations'!$H1515),
                    0),
              MATCH('GHG emissions calculations'!R$6, 'Emission Factors'!$E$5:$R$5, 0)) &lt;&gt; "",
        INDEX('Emission Factors'!$E$5:$R$488,
              MATCH(1,
                    ('Emission Factors'!$E$5:$E$488 = 'GHG emissions calculations'!$F1515) *
                    ('Emission Factors'!$H$5:$H$488 = 'GHG emissions calculations'!$H1515),
                    0),
              MATCH('GHG emissions calculations'!R$6, 'Emission Factors'!$E$5:$R$5, 0)),
        ""),
    "")</f>
        <v/>
      </c>
      <c r="S1515" s="312">
        <f t="shared" si="2"/>
        <v>0</v>
      </c>
      <c r="T1515" s="23"/>
    </row>
    <row r="1516" ht="15.75" customHeight="1" outlineLevel="1">
      <c r="A1516" s="23"/>
      <c r="B1516" s="71"/>
      <c r="C1516" s="71"/>
      <c r="D1516" s="71"/>
      <c r="E1516" s="314"/>
      <c r="F1516" s="311" t="str">
        <f>Lists!W83</f>
        <v>Other electronic equipment - America/Canada</v>
      </c>
      <c r="G1516" s="311">
        <f t="array" ref="G1516">XLOOKUP(1,('Emission Factors'!$E$5:$E$488='GHG emissions calculations'!$F1516)*('Emission Factors'!$H$5:$H$488='GHG emissions calculations'!$H1516),INDEX('Emission Factors'!$E$5:$T$488,0,MATCH('GHG emissions calculations'!G$6,'Emission Factors'!$E$5:$T$5,0)),"",0)</f>
        <v>3</v>
      </c>
      <c r="H1516" s="311" t="s">
        <v>238</v>
      </c>
      <c r="I1516" s="312" t="str">
        <f>IF(
    SUMIFS('Import data'!$L$25:$L$80,
           'Import data'!$J$25:$J$80, F1516,
           'Import data'!$G$25:$G$80, 'GHG emissions calculations'!$H1516,
           'Import data'!$I$25:$I$80,$E$1444) &lt;&gt; 0,
    SUMIFS('Import data'!$L$25:$L$80,
           'Import data'!$J$25:$J$80, F1516,
           'Import data'!$G$25:$G$80, 'GHG emissions calculations'!$H1516,
           'Import data'!$I$25:$I$80,$E$1444),
    ""
)</f>
        <v/>
      </c>
      <c r="J1516" s="311" t="str">
        <f t="array" ref="J1516">IF(
    XLOOKUP(F1516, 'Import data'!$J$26:$J$47, 'Import data'!$M$26:$M$47, "", 0) = "Please add the region-specific supplier emission factor or choose a different region available in the IAEG database.",
    "",
    XLOOKUP(F1516, 'Import data'!$J$26:$J$47, 'Import data'!$M$26:$M$47, "", 0)
)</f>
        <v/>
      </c>
      <c r="K1516" s="311" t="str">
        <f t="array" ref="K1516">IFERROR(
    XLOOKUP(F1516,
            _xlws.FILTER('Supplier Emission'!$G$15:$G$49,
                   ('Supplier Emission'!$D$15:$D$49=H1516) * ('Supplier Emission'!$F$15:$F$49=$E$1444)),
            _xlws.FILTER('Supplier Emission'!$I$15:$I$49,
                   ('Supplier Emission'!$D$15:$D$49=H1516) * ('Supplier Emission'!$F$15:$F$49=$E$1444)),
            ""),
    "")</f>
        <v/>
      </c>
      <c r="L1516" s="311" t="str">
        <f t="array" ref="L1516">IFERROR(
    XLOOKUP(F1516,
            _xlws.FILTER('Supplier Emission'!$G$15:$G$49,
                   ('Supplier Emission'!$D$15:$D$49=H1516) * ('Supplier Emission'!$F$15:$F$49=$E$1444)),
            _xlws.FILTER('Supplier Emission'!$J$15:$J$49,
                   ('Supplier Emission'!$D$15:$D$49=H1516) * ('Supplier Emission'!$F$15:$F$49=$E$1444)),
            ""),
    "")</f>
        <v/>
      </c>
      <c r="M1516" s="311" t="str">
        <f t="array" ref="M1516">IFERROR(
    XLOOKUP(F1516,
            _xlws.FILTER('Supplier Emission'!$G$15:$G$49,
                   ('Supplier Emission'!$D$15:$D$49=H1516) * ('Supplier Emission'!$F$15:$F$49=$E$1444)),
            _xlws.FILTER('Supplier Emission'!$M$15:$M$49,
                   ('Supplier Emission'!$D$15:$D$49=H1516) * ('Supplier Emission'!$F$15:$F$49=$E$1444)),
            ""),
    "")</f>
        <v/>
      </c>
      <c r="N1516" s="311" t="str">
        <f t="array" ref="N1516">IFERROR(
    XLOOKUP(F1516,
            _xlws.FILTER('Supplier Emission'!$G$15:$G$49,
                   ('Supplier Emission'!$D$15:$D$49=H1516) * ('Supplier Emission'!$F$15:$F$49=$E$1444)),
            _xlws.FILTER('Supplier Emission'!$H$15:$H$49,
                   ('Supplier Emission'!$D$15:$D$49=H1516) * ('Supplier Emission'!$F$15:$F$49=$E$1444)),
            ""),
    "")</f>
        <v/>
      </c>
      <c r="O1516" s="311" t="str">
        <f t="array" ref="O1516">XLOOKUP(1,('Emission Factors'!$E$5:$E$488='GHG emissions calculations'!$F1516)*('Emission Factors'!$H$5:$H$488='GHG emissions calculations'!$H1516),INDEX('Emission Factors'!$E$5:$T$488,0,MATCH('GHG emissions calculations'!O$6,'Emission Factors'!$E$5:$T$5,0)),"",0)</f>
        <v>Other electronic components</v>
      </c>
      <c r="P1516" s="313">
        <f t="array" ref="P1516">IFERROR(
    INDEX('Emission Factors'!$E$5:$P$488,
          MATCH(1,
                ('Emission Factors'!$E$5:$E$488 = 'GHG emissions calculations'!$F1516) *
                ('Emission Factors'!$H$5:$H$488 = 'GHG emissions calculations'!$H1516),
                0),
          MATCH('GHG emissions calculations'!P$6,'Emission Factors'!$E$5:$P$5,0)),
    "")</f>
        <v>393.464</v>
      </c>
      <c r="Q1516" s="311" t="str">
        <f t="array" ref="Q1516">IFERROR(
    IF(
        INDEX('Emission Factors'!$E$5:$P$488,
              MATCH(1,
                    ('Emission Factors'!$E$5:$E$488 = 'GHG emissions calculations'!$F1516) *
                    ('Emission Factors'!$H$5:$H$488 = 'GHG emissions calculations'!$H1516),
                    0),
              MATCH('GHG emissions calculations'!Q$6, 'Emission Factors'!$E$5:$P$5, 0)) &lt;&gt; "",
        INDEX('Emission Factors'!$E$5:$P$488,
              MATCH(1,
                    ('Emission Factors'!$E$5:$E$488 = 'GHG emissions calculations'!$F1516) *
                    ('Emission Factors'!$H$5:$H$488 = 'GHG emissions calculations'!$H1516),
                    0),
              MATCH('GHG emissions calculations'!Q$6, 'Emission Factors'!$E$5:$P$5, 0)),
        ""),
    "")</f>
        <v>kgCO2e / k€</v>
      </c>
      <c r="R1516" s="311" t="str">
        <f t="array" ref="R1516">IFERROR(
    IF(
        INDEX('Emission Factors'!$E$5:$R$488,
              MATCH(1,
                    ('Emission Factors'!$E$5:$E$488 = 'GHG emissions calculations'!$F1516) *
                    ('Emission Factors'!$H$5:$H$488 = 'GHG emissions calculations'!$H1516),
                    0),
              MATCH('GHG emissions calculations'!R$6, 'Emission Factors'!$E$5:$R$5, 0)) &lt;&gt; "",
        INDEX('Emission Factors'!$E$5:$R$488,
              MATCH(1,
                    ('Emission Factors'!$E$5:$E$488 = 'GHG emissions calculations'!$F1516) *
                    ('Emission Factors'!$H$5:$H$488 = 'GHG emissions calculations'!$H1516),
                    0),
              MATCH('GHG emissions calculations'!R$6, 'Emission Factors'!$E$5:$R$5, 0)),
        ""),
    "")</f>
        <v>America</v>
      </c>
      <c r="S1516" s="312">
        <f t="shared" si="2"/>
        <v>0</v>
      </c>
      <c r="T1516" s="23"/>
    </row>
    <row r="1517" ht="15.75" customHeight="1" outlineLevel="1">
      <c r="A1517" s="23"/>
      <c r="B1517" s="71"/>
      <c r="C1517" s="71"/>
      <c r="D1517" s="71"/>
      <c r="E1517" s="314"/>
      <c r="F1517" s="311" t="str">
        <f>Lists!W82</f>
        <v>Other electronic equipment - America/USA</v>
      </c>
      <c r="G1517" s="311">
        <f t="array" ref="G1517">XLOOKUP(1,('Emission Factors'!$E$5:$E$488='GHG emissions calculations'!$F1517)*('Emission Factors'!$H$5:$H$488='GHG emissions calculations'!$H1517),INDEX('Emission Factors'!$E$5:$T$488,0,MATCH('GHG emissions calculations'!G$6,'Emission Factors'!$E$5:$T$5,0)),"",0)</f>
        <v>3</v>
      </c>
      <c r="H1517" s="311" t="s">
        <v>238</v>
      </c>
      <c r="I1517" s="312" t="str">
        <f>IF(
    SUMIFS('Import data'!$L$25:$L$80,
           'Import data'!$J$25:$J$80, F1517,
           'Import data'!$G$25:$G$80, 'GHG emissions calculations'!$H1517,
           'Import data'!$I$25:$I$80,$E$1444) &lt;&gt; 0,
    SUMIFS('Import data'!$L$25:$L$80,
           'Import data'!$J$25:$J$80, F1517,
           'Import data'!$G$25:$G$80, 'GHG emissions calculations'!$H1517,
           'Import data'!$I$25:$I$80,$E$1444),
    ""
)</f>
        <v/>
      </c>
      <c r="J1517" s="311" t="str">
        <f t="array" ref="J1517">IF(
    XLOOKUP(F1517, 'Import data'!$J$26:$J$47, 'Import data'!$M$26:$M$47, "", 0) = "Please add the region-specific supplier emission factor or choose a different region available in the IAEG database.",
    "",
    XLOOKUP(F1517, 'Import data'!$J$26:$J$47, 'Import data'!$M$26:$M$47, "", 0)
)</f>
        <v/>
      </c>
      <c r="K1517" s="311" t="str">
        <f t="array" ref="K1517">IFERROR(
    XLOOKUP(F1517,
            _xlws.FILTER('Supplier Emission'!$G$15:$G$49,
                   ('Supplier Emission'!$D$15:$D$49=H1517) * ('Supplier Emission'!$F$15:$F$49=$E$1444)),
            _xlws.FILTER('Supplier Emission'!$I$15:$I$49,
                   ('Supplier Emission'!$D$15:$D$49=H1517) * ('Supplier Emission'!$F$15:$F$49=$E$1444)),
            ""),
    "")</f>
        <v/>
      </c>
      <c r="L1517" s="311" t="str">
        <f t="array" ref="L1517">IFERROR(
    XLOOKUP(F1517,
            _xlws.FILTER('Supplier Emission'!$G$15:$G$49,
                   ('Supplier Emission'!$D$15:$D$49=H1517) * ('Supplier Emission'!$F$15:$F$49=$E$1444)),
            _xlws.FILTER('Supplier Emission'!$J$15:$J$49,
                   ('Supplier Emission'!$D$15:$D$49=H1517) * ('Supplier Emission'!$F$15:$F$49=$E$1444)),
            ""),
    "")</f>
        <v/>
      </c>
      <c r="M1517" s="311" t="str">
        <f t="array" ref="M1517">IFERROR(
    XLOOKUP(F1517,
            _xlws.FILTER('Supplier Emission'!$G$15:$G$49,
                   ('Supplier Emission'!$D$15:$D$49=H1517) * ('Supplier Emission'!$F$15:$F$49=$E$1444)),
            _xlws.FILTER('Supplier Emission'!$M$15:$M$49,
                   ('Supplier Emission'!$D$15:$D$49=H1517) * ('Supplier Emission'!$F$15:$F$49=$E$1444)),
            ""),
    "")</f>
        <v/>
      </c>
      <c r="N1517" s="311" t="str">
        <f t="array" ref="N1517">IFERROR(
    XLOOKUP(F1517,
            _xlws.FILTER('Supplier Emission'!$G$15:$G$49,
                   ('Supplier Emission'!$D$15:$D$49=H1517) * ('Supplier Emission'!$F$15:$F$49=$E$1444)),
            _xlws.FILTER('Supplier Emission'!$H$15:$H$49,
                   ('Supplier Emission'!$D$15:$D$49=H1517) * ('Supplier Emission'!$F$15:$F$49=$E$1444)),
            ""),
    "")</f>
        <v/>
      </c>
      <c r="O1517" s="311" t="str">
        <f t="array" ref="O1517">XLOOKUP(1,('Emission Factors'!$E$5:$E$488='GHG emissions calculations'!$F1517)*('Emission Factors'!$H$5:$H$488='GHG emissions calculations'!$H1517),INDEX('Emission Factors'!$E$5:$T$488,0,MATCH('GHG emissions calculations'!O$6,'Emission Factors'!$E$5:$T$5,0)),"",0)</f>
        <v>Other electronic component manufacturing</v>
      </c>
      <c r="P1517" s="313">
        <f t="array" ref="P1517">IFERROR(
    INDEX('Emission Factors'!$E$5:$P$488,
          MATCH(1,
                ('Emission Factors'!$E$5:$E$488 = 'GHG emissions calculations'!$F1517) *
                ('Emission Factors'!$H$5:$H$488 = 'GHG emissions calculations'!$H1517),
                0),
          MATCH('GHG emissions calculations'!P$6,'Emission Factors'!$E$5:$P$5,0)),
    "")</f>
        <v>162.2304255</v>
      </c>
      <c r="Q1517" s="311" t="str">
        <f t="array" ref="Q1517">IFERROR(
    IF(
        INDEX('Emission Factors'!$E$5:$P$488,
              MATCH(1,
                    ('Emission Factors'!$E$5:$E$488 = 'GHG emissions calculations'!$F1517) *
                    ('Emission Factors'!$H$5:$H$488 = 'GHG emissions calculations'!$H1517),
                    0),
              MATCH('GHG emissions calculations'!Q$6, 'Emission Factors'!$E$5:$P$5, 0)) &lt;&gt; "",
        INDEX('Emission Factors'!$E$5:$P$488,
              MATCH(1,
                    ('Emission Factors'!$E$5:$E$488 = 'GHG emissions calculations'!$F1517) *
                    ('Emission Factors'!$H$5:$H$488 = 'GHG emissions calculations'!$H1517),
                    0),
              MATCH('GHG emissions calculations'!Q$6, 'Emission Factors'!$E$5:$P$5, 0)),
        ""),
    "")</f>
        <v>kgCO2e / k€</v>
      </c>
      <c r="R1517" s="311" t="str">
        <f t="array" ref="R1517">IFERROR(
    IF(
        INDEX('Emission Factors'!$E$5:$R$488,
              MATCH(1,
                    ('Emission Factors'!$E$5:$E$488 = 'GHG emissions calculations'!$F1517) *
                    ('Emission Factors'!$H$5:$H$488 = 'GHG emissions calculations'!$H1517),
                    0),
              MATCH('GHG emissions calculations'!R$6, 'Emission Factors'!$E$5:$R$5, 0)) &lt;&gt; "",
        INDEX('Emission Factors'!$E$5:$R$488,
              MATCH(1,
                    ('Emission Factors'!$E$5:$E$488 = 'GHG emissions calculations'!$F1517) *
                    ('Emission Factors'!$H$5:$H$488 = 'GHG emissions calculations'!$H1517),
                    0),
              MATCH('GHG emissions calculations'!R$6, 'Emission Factors'!$E$5:$R$5, 0)),
        ""),
    "")</f>
        <v>America</v>
      </c>
      <c r="S1517" s="312">
        <f t="shared" si="2"/>
        <v>0</v>
      </c>
      <c r="T1517" s="23"/>
    </row>
    <row r="1518" ht="15.75" customHeight="1" outlineLevel="1">
      <c r="A1518" s="23"/>
      <c r="B1518" s="71"/>
      <c r="C1518" s="71"/>
      <c r="D1518" s="71"/>
      <c r="E1518" s="314"/>
      <c r="F1518" s="311" t="str">
        <f>Lists!W86</f>
        <v>Other electronic equipment - Asia</v>
      </c>
      <c r="G1518" s="311" t="str">
        <f t="array" ref="G1518">XLOOKUP(1,('Emission Factors'!$E$5:$E$488='GHG emissions calculations'!$F1518)*('Emission Factors'!$H$5:$H$488='GHG emissions calculations'!$H1518),INDEX('Emission Factors'!$E$5:$T$488,0,MATCH('GHG emissions calculations'!G$6,'Emission Factors'!$E$5:$T$5,0)),"",0)</f>
        <v/>
      </c>
      <c r="H1518" s="311" t="s">
        <v>238</v>
      </c>
      <c r="I1518" s="312" t="str">
        <f>IF(
    SUMIFS('Import data'!$L$25:$L$80,
           'Import data'!$J$25:$J$80, F1518,
           'Import data'!$G$25:$G$80, 'GHG emissions calculations'!$H1518,
           'Import data'!$I$25:$I$80,$E$1444) &lt;&gt; 0,
    SUMIFS('Import data'!$L$25:$L$80,
           'Import data'!$J$25:$J$80, F1518,
           'Import data'!$G$25:$G$80, 'GHG emissions calculations'!$H1518,
           'Import data'!$I$25:$I$80,$E$1444),
    ""
)</f>
        <v/>
      </c>
      <c r="J1518" s="311" t="str">
        <f t="array" ref="J1518">IF(
    XLOOKUP(F1518, 'Import data'!$J$26:$J$47, 'Import data'!$M$26:$M$47, "", 0) = "Please add the region-specific supplier emission factor or choose a different region available in the IAEG database.",
    "",
    XLOOKUP(F1518, 'Import data'!$J$26:$J$47, 'Import data'!$M$26:$M$47, "", 0)
)</f>
        <v/>
      </c>
      <c r="K1518" s="311" t="str">
        <f t="array" ref="K1518">IFERROR(
    XLOOKUP(F1518,
            _xlws.FILTER('Supplier Emission'!$G$15:$G$49,
                   ('Supplier Emission'!$D$15:$D$49=H1518) * ('Supplier Emission'!$F$15:$F$49=$E$1444)),
            _xlws.FILTER('Supplier Emission'!$I$15:$I$49,
                   ('Supplier Emission'!$D$15:$D$49=H1518) * ('Supplier Emission'!$F$15:$F$49=$E$1444)),
            ""),
    "")</f>
        <v/>
      </c>
      <c r="L1518" s="311" t="str">
        <f t="array" ref="L1518">IFERROR(
    XLOOKUP(F1518,
            _xlws.FILTER('Supplier Emission'!$G$15:$G$49,
                   ('Supplier Emission'!$D$15:$D$49=H1518) * ('Supplier Emission'!$F$15:$F$49=$E$1444)),
            _xlws.FILTER('Supplier Emission'!$J$15:$J$49,
                   ('Supplier Emission'!$D$15:$D$49=H1518) * ('Supplier Emission'!$F$15:$F$49=$E$1444)),
            ""),
    "")</f>
        <v/>
      </c>
      <c r="M1518" s="311" t="str">
        <f t="array" ref="M1518">IFERROR(
    XLOOKUP(F1518,
            _xlws.FILTER('Supplier Emission'!$G$15:$G$49,
                   ('Supplier Emission'!$D$15:$D$49=H1518) * ('Supplier Emission'!$F$15:$F$49=$E$1444)),
            _xlws.FILTER('Supplier Emission'!$M$15:$M$49,
                   ('Supplier Emission'!$D$15:$D$49=H1518) * ('Supplier Emission'!$F$15:$F$49=$E$1444)),
            ""),
    "")</f>
        <v/>
      </c>
      <c r="N1518" s="311" t="str">
        <f t="array" ref="N1518">IFERROR(
    XLOOKUP(F1518,
            _xlws.FILTER('Supplier Emission'!$G$15:$G$49,
                   ('Supplier Emission'!$D$15:$D$49=H1518) * ('Supplier Emission'!$F$15:$F$49=$E$1444)),
            _xlws.FILTER('Supplier Emission'!$H$15:$H$49,
                   ('Supplier Emission'!$D$15:$D$49=H1518) * ('Supplier Emission'!$F$15:$F$49=$E$1444)),
            ""),
    "")</f>
        <v/>
      </c>
      <c r="O1518" s="311" t="str">
        <f t="array" ref="O1518">XLOOKUP(1,('Emission Factors'!$E$5:$E$488='GHG emissions calculations'!$F1518)*('Emission Factors'!$H$5:$H$488='GHG emissions calculations'!$H1518),INDEX('Emission Factors'!$E$5:$T$488,0,MATCH('GHG emissions calculations'!O$6,'Emission Factors'!$E$5:$T$5,0)),"",0)</f>
        <v/>
      </c>
      <c r="P1518" s="313" t="str">
        <f t="array" ref="P1518">IFERROR(
    INDEX('Emission Factors'!$E$5:$P$488,
          MATCH(1,
                ('Emission Factors'!$E$5:$E$488 = 'GHG emissions calculations'!$F1518) *
                ('Emission Factors'!$H$5:$H$488 = 'GHG emissions calculations'!$H1518),
                0),
          MATCH('GHG emissions calculations'!P$6,'Emission Factors'!$E$5:$P$5,0)),
    "")</f>
        <v/>
      </c>
      <c r="Q1518" s="311" t="str">
        <f t="array" ref="Q1518">IFERROR(
    IF(
        INDEX('Emission Factors'!$E$5:$P$488,
              MATCH(1,
                    ('Emission Factors'!$E$5:$E$488 = 'GHG emissions calculations'!$F1518) *
                    ('Emission Factors'!$H$5:$H$488 = 'GHG emissions calculations'!$H1518),
                    0),
              MATCH('GHG emissions calculations'!Q$6, 'Emission Factors'!$E$5:$P$5, 0)) &lt;&gt; "",
        INDEX('Emission Factors'!$E$5:$P$488,
              MATCH(1,
                    ('Emission Factors'!$E$5:$E$488 = 'GHG emissions calculations'!$F1518) *
                    ('Emission Factors'!$H$5:$H$488 = 'GHG emissions calculations'!$H1518),
                    0),
              MATCH('GHG emissions calculations'!Q$6, 'Emission Factors'!$E$5:$P$5, 0)),
        ""),
    "")</f>
        <v/>
      </c>
      <c r="R1518" s="311" t="str">
        <f t="array" ref="R1518">IFERROR(
    IF(
        INDEX('Emission Factors'!$E$5:$R$488,
              MATCH(1,
                    ('Emission Factors'!$E$5:$E$488 = 'GHG emissions calculations'!$F1518) *
                    ('Emission Factors'!$H$5:$H$488 = 'GHG emissions calculations'!$H1518),
                    0),
              MATCH('GHG emissions calculations'!R$6, 'Emission Factors'!$E$5:$R$5, 0)) &lt;&gt; "",
        INDEX('Emission Factors'!$E$5:$R$488,
              MATCH(1,
                    ('Emission Factors'!$E$5:$E$488 = 'GHG emissions calculations'!$F1518) *
                    ('Emission Factors'!$H$5:$H$488 = 'GHG emissions calculations'!$H1518),
                    0),
              MATCH('GHG emissions calculations'!R$6, 'Emission Factors'!$E$5:$R$5, 0)),
        ""),
    "")</f>
        <v/>
      </c>
      <c r="S1518" s="312">
        <f t="shared" si="2"/>
        <v>0</v>
      </c>
      <c r="T1518" s="23"/>
    </row>
    <row r="1519" ht="15.75" customHeight="1" outlineLevel="1">
      <c r="A1519" s="23"/>
      <c r="B1519" s="71"/>
      <c r="C1519" s="71"/>
      <c r="D1519" s="71"/>
      <c r="E1519" s="314"/>
      <c r="F1519" s="311" t="str">
        <f>Lists!W84</f>
        <v>Other electronic equipment - Europe</v>
      </c>
      <c r="G1519" s="311" t="str">
        <f t="array" ref="G1519">XLOOKUP(1,('Emission Factors'!$E$5:$E$488='GHG emissions calculations'!$F1519)*('Emission Factors'!$H$5:$H$488='GHG emissions calculations'!$H1519),INDEX('Emission Factors'!$E$5:$T$488,0,MATCH('GHG emissions calculations'!G$6,'Emission Factors'!$E$5:$T$5,0)),"",0)</f>
        <v/>
      </c>
      <c r="H1519" s="311" t="s">
        <v>238</v>
      </c>
      <c r="I1519" s="312" t="str">
        <f>IF(
    SUMIFS('Import data'!$L$25:$L$80,
           'Import data'!$J$25:$J$80, F1519,
           'Import data'!$G$25:$G$80, 'GHG emissions calculations'!$H1519,
           'Import data'!$I$25:$I$80,$E$1444) &lt;&gt; 0,
    SUMIFS('Import data'!$L$25:$L$80,
           'Import data'!$J$25:$J$80, F1519,
           'Import data'!$G$25:$G$80, 'GHG emissions calculations'!$H1519,
           'Import data'!$I$25:$I$80,$E$1444),
    ""
)</f>
        <v/>
      </c>
      <c r="J1519" s="311" t="str">
        <f t="array" ref="J1519">IF(
    XLOOKUP(F1519, 'Import data'!$J$26:$J$47, 'Import data'!$M$26:$M$47, "", 0) = "Please add the region-specific supplier emission factor or choose a different region available in the IAEG database.",
    "",
    XLOOKUP(F1519, 'Import data'!$J$26:$J$47, 'Import data'!$M$26:$M$47, "", 0)
)</f>
        <v/>
      </c>
      <c r="K1519" s="311" t="str">
        <f t="array" ref="K1519">IFERROR(
    XLOOKUP(F1519,
            _xlws.FILTER('Supplier Emission'!$G$15:$G$49,
                   ('Supplier Emission'!$D$15:$D$49=H1519) * ('Supplier Emission'!$F$15:$F$49=$E$1444)),
            _xlws.FILTER('Supplier Emission'!$I$15:$I$49,
                   ('Supplier Emission'!$D$15:$D$49=H1519) * ('Supplier Emission'!$F$15:$F$49=$E$1444)),
            ""),
    "")</f>
        <v/>
      </c>
      <c r="L1519" s="311" t="str">
        <f t="array" ref="L1519">IFERROR(
    XLOOKUP(F1519,
            _xlws.FILTER('Supplier Emission'!$G$15:$G$49,
                   ('Supplier Emission'!$D$15:$D$49=H1519) * ('Supplier Emission'!$F$15:$F$49=$E$1444)),
            _xlws.FILTER('Supplier Emission'!$J$15:$J$49,
                   ('Supplier Emission'!$D$15:$D$49=H1519) * ('Supplier Emission'!$F$15:$F$49=$E$1444)),
            ""),
    "")</f>
        <v/>
      </c>
      <c r="M1519" s="311" t="str">
        <f t="array" ref="M1519">IFERROR(
    XLOOKUP(F1519,
            _xlws.FILTER('Supplier Emission'!$G$15:$G$49,
                   ('Supplier Emission'!$D$15:$D$49=H1519) * ('Supplier Emission'!$F$15:$F$49=$E$1444)),
            _xlws.FILTER('Supplier Emission'!$M$15:$M$49,
                   ('Supplier Emission'!$D$15:$D$49=H1519) * ('Supplier Emission'!$F$15:$F$49=$E$1444)),
            ""),
    "")</f>
        <v/>
      </c>
      <c r="N1519" s="311" t="str">
        <f t="array" ref="N1519">IFERROR(
    XLOOKUP(F1519,
            _xlws.FILTER('Supplier Emission'!$G$15:$G$49,
                   ('Supplier Emission'!$D$15:$D$49=H1519) * ('Supplier Emission'!$F$15:$F$49=$E$1444)),
            _xlws.FILTER('Supplier Emission'!$H$15:$H$49,
                   ('Supplier Emission'!$D$15:$D$49=H1519) * ('Supplier Emission'!$F$15:$F$49=$E$1444)),
            ""),
    "")</f>
        <v/>
      </c>
      <c r="O1519" s="311" t="str">
        <f t="array" ref="O1519">XLOOKUP(1,('Emission Factors'!$E$5:$E$488='GHG emissions calculations'!$F1519)*('Emission Factors'!$H$5:$H$488='GHG emissions calculations'!$H1519),INDEX('Emission Factors'!$E$5:$T$488,0,MATCH('GHG emissions calculations'!O$6,'Emission Factors'!$E$5:$T$5,0)),"",0)</f>
        <v/>
      </c>
      <c r="P1519" s="313" t="str">
        <f t="array" ref="P1519">IFERROR(
    INDEX('Emission Factors'!$E$5:$P$488,
          MATCH(1,
                ('Emission Factors'!$E$5:$E$488 = 'GHG emissions calculations'!$F1519) *
                ('Emission Factors'!$H$5:$H$488 = 'GHG emissions calculations'!$H1519),
                0),
          MATCH('GHG emissions calculations'!P$6,'Emission Factors'!$E$5:$P$5,0)),
    "")</f>
        <v/>
      </c>
      <c r="Q1519" s="311" t="str">
        <f t="array" ref="Q1519">IFERROR(
    IF(
        INDEX('Emission Factors'!$E$5:$P$488,
              MATCH(1,
                    ('Emission Factors'!$E$5:$E$488 = 'GHG emissions calculations'!$F1519) *
                    ('Emission Factors'!$H$5:$H$488 = 'GHG emissions calculations'!$H1519),
                    0),
              MATCH('GHG emissions calculations'!Q$6, 'Emission Factors'!$E$5:$P$5, 0)) &lt;&gt; "",
        INDEX('Emission Factors'!$E$5:$P$488,
              MATCH(1,
                    ('Emission Factors'!$E$5:$E$488 = 'GHG emissions calculations'!$F1519) *
                    ('Emission Factors'!$H$5:$H$488 = 'GHG emissions calculations'!$H1519),
                    0),
              MATCH('GHG emissions calculations'!Q$6, 'Emission Factors'!$E$5:$P$5, 0)),
        ""),
    "")</f>
        <v/>
      </c>
      <c r="R1519" s="311" t="str">
        <f t="array" ref="R1519">IFERROR(
    IF(
        INDEX('Emission Factors'!$E$5:$R$488,
              MATCH(1,
                    ('Emission Factors'!$E$5:$E$488 = 'GHG emissions calculations'!$F1519) *
                    ('Emission Factors'!$H$5:$H$488 = 'GHG emissions calculations'!$H1519),
                    0),
              MATCH('GHG emissions calculations'!R$6, 'Emission Factors'!$E$5:$R$5, 0)) &lt;&gt; "",
        INDEX('Emission Factors'!$E$5:$R$488,
              MATCH(1,
                    ('Emission Factors'!$E$5:$E$488 = 'GHG emissions calculations'!$F1519) *
                    ('Emission Factors'!$H$5:$H$488 = 'GHG emissions calculations'!$H1519),
                    0),
              MATCH('GHG emissions calculations'!R$6, 'Emission Factors'!$E$5:$R$5, 0)),
        ""),
    "")</f>
        <v/>
      </c>
      <c r="S1519" s="312">
        <f t="shared" si="2"/>
        <v>0</v>
      </c>
      <c r="T1519" s="23"/>
    </row>
    <row r="1520" ht="15.75" customHeight="1" outlineLevel="1">
      <c r="A1520" s="23"/>
      <c r="B1520" s="71"/>
      <c r="C1520" s="71"/>
      <c r="D1520" s="71"/>
      <c r="E1520" s="314"/>
      <c r="F1520" s="311" t="str">
        <f>Lists!W89</f>
        <v>Other electronic equipment - Global or unspecified region</v>
      </c>
      <c r="G1520" s="311" t="str">
        <f t="array" ref="G1520">XLOOKUP(1,('Emission Factors'!$E$5:$E$488='GHG emissions calculations'!$F1520)*('Emission Factors'!$H$5:$H$488='GHG emissions calculations'!$H1520),INDEX('Emission Factors'!$E$5:$T$488,0,MATCH('GHG emissions calculations'!G$6,'Emission Factors'!$E$5:$T$5,0)),"",0)</f>
        <v/>
      </c>
      <c r="H1520" s="311" t="s">
        <v>238</v>
      </c>
      <c r="I1520" s="312" t="str">
        <f>IF(
    SUMIFS('Import data'!$L$25:$L$80,
           'Import data'!$J$25:$J$80, F1520,
           'Import data'!$G$25:$G$80, 'GHG emissions calculations'!$H1520,
           'Import data'!$I$25:$I$80,$E$1444) &lt;&gt; 0,
    SUMIFS('Import data'!$L$25:$L$80,
           'Import data'!$J$25:$J$80, F1520,
           'Import data'!$G$25:$G$80, 'GHG emissions calculations'!$H1520,
           'Import data'!$I$25:$I$80,$E$1444),
    ""
)</f>
        <v/>
      </c>
      <c r="J1520" s="311" t="str">
        <f t="array" ref="J1520">IF(
    XLOOKUP(F1520, 'Import data'!$J$26:$J$47, 'Import data'!$M$26:$M$47, "", 0) = "Please add the region-specific supplier emission factor or choose a different region available in the IAEG database.",
    "",
    XLOOKUP(F1520, 'Import data'!$J$26:$J$47, 'Import data'!$M$26:$M$47, "", 0)
)</f>
        <v/>
      </c>
      <c r="K1520" s="311" t="str">
        <f t="array" ref="K1520">IFERROR(
    XLOOKUP(F1520,
            _xlws.FILTER('Supplier Emission'!$G$15:$G$49,
                   ('Supplier Emission'!$D$15:$D$49=H1520) * ('Supplier Emission'!$F$15:$F$49=$E$1444)),
            _xlws.FILTER('Supplier Emission'!$I$15:$I$49,
                   ('Supplier Emission'!$D$15:$D$49=H1520) * ('Supplier Emission'!$F$15:$F$49=$E$1444)),
            ""),
    "")</f>
        <v/>
      </c>
      <c r="L1520" s="311" t="str">
        <f t="array" ref="L1520">IFERROR(
    XLOOKUP(F1520,
            _xlws.FILTER('Supplier Emission'!$G$15:$G$49,
                   ('Supplier Emission'!$D$15:$D$49=H1520) * ('Supplier Emission'!$F$15:$F$49=$E$1444)),
            _xlws.FILTER('Supplier Emission'!$J$15:$J$49,
                   ('Supplier Emission'!$D$15:$D$49=H1520) * ('Supplier Emission'!$F$15:$F$49=$E$1444)),
            ""),
    "")</f>
        <v/>
      </c>
      <c r="M1520" s="311" t="str">
        <f t="array" ref="M1520">IFERROR(
    XLOOKUP(F1520,
            _xlws.FILTER('Supplier Emission'!$G$15:$G$49,
                   ('Supplier Emission'!$D$15:$D$49=H1520) * ('Supplier Emission'!$F$15:$F$49=$E$1444)),
            _xlws.FILTER('Supplier Emission'!$M$15:$M$49,
                   ('Supplier Emission'!$D$15:$D$49=H1520) * ('Supplier Emission'!$F$15:$F$49=$E$1444)),
            ""),
    "")</f>
        <v/>
      </c>
      <c r="N1520" s="311" t="str">
        <f t="array" ref="N1520">IFERROR(
    XLOOKUP(F1520,
            _xlws.FILTER('Supplier Emission'!$G$15:$G$49,
                   ('Supplier Emission'!$D$15:$D$49=H1520) * ('Supplier Emission'!$F$15:$F$49=$E$1444)),
            _xlws.FILTER('Supplier Emission'!$H$15:$H$49,
                   ('Supplier Emission'!$D$15:$D$49=H1520) * ('Supplier Emission'!$F$15:$F$49=$E$1444)),
            ""),
    "")</f>
        <v/>
      </c>
      <c r="O1520" s="311" t="str">
        <f t="array" ref="O1520">XLOOKUP(1,('Emission Factors'!$E$5:$E$488='GHG emissions calculations'!$F1520)*('Emission Factors'!$H$5:$H$488='GHG emissions calculations'!$H1520),INDEX('Emission Factors'!$E$5:$T$488,0,MATCH('GHG emissions calculations'!O$6,'Emission Factors'!$E$5:$T$5,0)),"",0)</f>
        <v/>
      </c>
      <c r="P1520" s="313" t="str">
        <f t="array" ref="P1520">IFERROR(
    INDEX('Emission Factors'!$E$5:$P$488,
          MATCH(1,
                ('Emission Factors'!$E$5:$E$488 = 'GHG emissions calculations'!$F1520) *
                ('Emission Factors'!$H$5:$H$488 = 'GHG emissions calculations'!$H1520),
                0),
          MATCH('GHG emissions calculations'!P$6,'Emission Factors'!$E$5:$P$5,0)),
    "")</f>
        <v/>
      </c>
      <c r="Q1520" s="311" t="str">
        <f t="array" ref="Q1520">IFERROR(
    IF(
        INDEX('Emission Factors'!$E$5:$P$488,
              MATCH(1,
                    ('Emission Factors'!$E$5:$E$488 = 'GHG emissions calculations'!$F1520) *
                    ('Emission Factors'!$H$5:$H$488 = 'GHG emissions calculations'!$H1520),
                    0),
              MATCH('GHG emissions calculations'!Q$6, 'Emission Factors'!$E$5:$P$5, 0)) &lt;&gt; "",
        INDEX('Emission Factors'!$E$5:$P$488,
              MATCH(1,
                    ('Emission Factors'!$E$5:$E$488 = 'GHG emissions calculations'!$F1520) *
                    ('Emission Factors'!$H$5:$H$488 = 'GHG emissions calculations'!$H1520),
                    0),
              MATCH('GHG emissions calculations'!Q$6, 'Emission Factors'!$E$5:$P$5, 0)),
        ""),
    "")</f>
        <v/>
      </c>
      <c r="R1520" s="311" t="str">
        <f t="array" ref="R1520">IFERROR(
    IF(
        INDEX('Emission Factors'!$E$5:$R$488,
              MATCH(1,
                    ('Emission Factors'!$E$5:$E$488 = 'GHG emissions calculations'!$F1520) *
                    ('Emission Factors'!$H$5:$H$488 = 'GHG emissions calculations'!$H1520),
                    0),
              MATCH('GHG emissions calculations'!R$6, 'Emission Factors'!$E$5:$R$5, 0)) &lt;&gt; "",
        INDEX('Emission Factors'!$E$5:$R$488,
              MATCH(1,
                    ('Emission Factors'!$E$5:$E$488 = 'GHG emissions calculations'!$F1520) *
                    ('Emission Factors'!$H$5:$H$488 = 'GHG emissions calculations'!$H1520),
                    0),
              MATCH('GHG emissions calculations'!R$6, 'Emission Factors'!$E$5:$R$5, 0)),
        ""),
    "")</f>
        <v/>
      </c>
      <c r="S1520" s="312">
        <f t="shared" si="2"/>
        <v>0</v>
      </c>
      <c r="T1520" s="23"/>
    </row>
    <row r="1521" ht="15.75" customHeight="1" outlineLevel="1">
      <c r="A1521" s="23"/>
      <c r="B1521" s="71"/>
      <c r="C1521" s="71"/>
      <c r="D1521" s="71"/>
      <c r="E1521" s="314"/>
      <c r="F1521" s="311" t="str">
        <f>Lists!W88</f>
        <v>Other electronic equipment - Middle East</v>
      </c>
      <c r="G1521" s="311" t="str">
        <f t="array" ref="G1521">XLOOKUP(1,('Emission Factors'!$E$5:$E$488='GHG emissions calculations'!$F1521)*('Emission Factors'!$H$5:$H$488='GHG emissions calculations'!$H1521),INDEX('Emission Factors'!$E$5:$T$488,0,MATCH('GHG emissions calculations'!G$6,'Emission Factors'!$E$5:$T$5,0)),"",0)</f>
        <v/>
      </c>
      <c r="H1521" s="311" t="s">
        <v>238</v>
      </c>
      <c r="I1521" s="312" t="str">
        <f>IF(
    SUMIFS('Import data'!$L$25:$L$80,
           'Import data'!$J$25:$J$80, F1521,
           'Import data'!$G$25:$G$80, 'GHG emissions calculations'!$H1521,
           'Import data'!$I$25:$I$80,$E$1444) &lt;&gt; 0,
    SUMIFS('Import data'!$L$25:$L$80,
           'Import data'!$J$25:$J$80, F1521,
           'Import data'!$G$25:$G$80, 'GHG emissions calculations'!$H1521,
           'Import data'!$I$25:$I$80,$E$1444),
    ""
)</f>
        <v/>
      </c>
      <c r="J1521" s="311" t="str">
        <f t="array" ref="J1521">IF(
    XLOOKUP(F1521, 'Import data'!$J$26:$J$47, 'Import data'!$M$26:$M$47, "", 0) = "Please add the region-specific supplier emission factor or choose a different region available in the IAEG database.",
    "",
    XLOOKUP(F1521, 'Import data'!$J$26:$J$47, 'Import data'!$M$26:$M$47, "", 0)
)</f>
        <v/>
      </c>
      <c r="K1521" s="311" t="str">
        <f t="array" ref="K1521">IFERROR(
    XLOOKUP(F1521,
            _xlws.FILTER('Supplier Emission'!$G$15:$G$49,
                   ('Supplier Emission'!$D$15:$D$49=H1521) * ('Supplier Emission'!$F$15:$F$49=$E$1444)),
            _xlws.FILTER('Supplier Emission'!$I$15:$I$49,
                   ('Supplier Emission'!$D$15:$D$49=H1521) * ('Supplier Emission'!$F$15:$F$49=$E$1444)),
            ""),
    "")</f>
        <v/>
      </c>
      <c r="L1521" s="311" t="str">
        <f t="array" ref="L1521">IFERROR(
    XLOOKUP(F1521,
            _xlws.FILTER('Supplier Emission'!$G$15:$G$49,
                   ('Supplier Emission'!$D$15:$D$49=H1521) * ('Supplier Emission'!$F$15:$F$49=$E$1444)),
            _xlws.FILTER('Supplier Emission'!$J$15:$J$49,
                   ('Supplier Emission'!$D$15:$D$49=H1521) * ('Supplier Emission'!$F$15:$F$49=$E$1444)),
            ""),
    "")</f>
        <v/>
      </c>
      <c r="M1521" s="311" t="str">
        <f t="array" ref="M1521">IFERROR(
    XLOOKUP(F1521,
            _xlws.FILTER('Supplier Emission'!$G$15:$G$49,
                   ('Supplier Emission'!$D$15:$D$49=H1521) * ('Supplier Emission'!$F$15:$F$49=$E$1444)),
            _xlws.FILTER('Supplier Emission'!$M$15:$M$49,
                   ('Supplier Emission'!$D$15:$D$49=H1521) * ('Supplier Emission'!$F$15:$F$49=$E$1444)),
            ""),
    "")</f>
        <v/>
      </c>
      <c r="N1521" s="311" t="str">
        <f t="array" ref="N1521">IFERROR(
    XLOOKUP(F1521,
            _xlws.FILTER('Supplier Emission'!$G$15:$G$49,
                   ('Supplier Emission'!$D$15:$D$49=H1521) * ('Supplier Emission'!$F$15:$F$49=$E$1444)),
            _xlws.FILTER('Supplier Emission'!$H$15:$H$49,
                   ('Supplier Emission'!$D$15:$D$49=H1521) * ('Supplier Emission'!$F$15:$F$49=$E$1444)),
            ""),
    "")</f>
        <v/>
      </c>
      <c r="O1521" s="311" t="str">
        <f t="array" ref="O1521">XLOOKUP(1,('Emission Factors'!$E$5:$E$488='GHG emissions calculations'!$F1521)*('Emission Factors'!$H$5:$H$488='GHG emissions calculations'!$H1521),INDEX('Emission Factors'!$E$5:$T$488,0,MATCH('GHG emissions calculations'!O$6,'Emission Factors'!$E$5:$T$5,0)),"",0)</f>
        <v/>
      </c>
      <c r="P1521" s="313" t="str">
        <f t="array" ref="P1521">IFERROR(
    INDEX('Emission Factors'!$E$5:$P$488,
          MATCH(1,
                ('Emission Factors'!$E$5:$E$488 = 'GHG emissions calculations'!$F1521) *
                ('Emission Factors'!$H$5:$H$488 = 'GHG emissions calculations'!$H1521),
                0),
          MATCH('GHG emissions calculations'!P$6,'Emission Factors'!$E$5:$P$5,0)),
    "")</f>
        <v/>
      </c>
      <c r="Q1521" s="311" t="str">
        <f t="array" ref="Q1521">IFERROR(
    IF(
        INDEX('Emission Factors'!$E$5:$P$488,
              MATCH(1,
                    ('Emission Factors'!$E$5:$E$488 = 'GHG emissions calculations'!$F1521) *
                    ('Emission Factors'!$H$5:$H$488 = 'GHG emissions calculations'!$H1521),
                    0),
              MATCH('GHG emissions calculations'!Q$6, 'Emission Factors'!$E$5:$P$5, 0)) &lt;&gt; "",
        INDEX('Emission Factors'!$E$5:$P$488,
              MATCH(1,
                    ('Emission Factors'!$E$5:$E$488 = 'GHG emissions calculations'!$F1521) *
                    ('Emission Factors'!$H$5:$H$488 = 'GHG emissions calculations'!$H1521),
                    0),
              MATCH('GHG emissions calculations'!Q$6, 'Emission Factors'!$E$5:$P$5, 0)),
        ""),
    "")</f>
        <v/>
      </c>
      <c r="R1521" s="311" t="str">
        <f t="array" ref="R1521">IFERROR(
    IF(
        INDEX('Emission Factors'!$E$5:$R$488,
              MATCH(1,
                    ('Emission Factors'!$E$5:$E$488 = 'GHG emissions calculations'!$F1521) *
                    ('Emission Factors'!$H$5:$H$488 = 'GHG emissions calculations'!$H1521),
                    0),
              MATCH('GHG emissions calculations'!R$6, 'Emission Factors'!$E$5:$R$5, 0)) &lt;&gt; "",
        INDEX('Emission Factors'!$E$5:$R$488,
              MATCH(1,
                    ('Emission Factors'!$E$5:$E$488 = 'GHG emissions calculations'!$F1521) *
                    ('Emission Factors'!$H$5:$H$488 = 'GHG emissions calculations'!$H1521),
                    0),
              MATCH('GHG emissions calculations'!R$6, 'Emission Factors'!$E$5:$R$5, 0)),
        ""),
    "")</f>
        <v/>
      </c>
      <c r="S1521" s="312">
        <f t="shared" si="2"/>
        <v>0</v>
      </c>
      <c r="T1521" s="23"/>
    </row>
    <row r="1522" ht="15.75" customHeight="1" outlineLevel="1">
      <c r="A1522" s="23"/>
      <c r="B1522" s="71"/>
      <c r="C1522" s="71"/>
      <c r="D1522" s="71"/>
      <c r="E1522" s="314"/>
      <c r="F1522" s="311" t="str">
        <f>Lists!W87</f>
        <v>Other electronic equipment - Oceania</v>
      </c>
      <c r="G1522" s="311" t="str">
        <f t="array" ref="G1522">XLOOKUP(1,('Emission Factors'!$E$5:$E$488='GHG emissions calculations'!$F1522)*('Emission Factors'!$H$5:$H$488='GHG emissions calculations'!$H1522),INDEX('Emission Factors'!$E$5:$T$488,0,MATCH('GHG emissions calculations'!G$6,'Emission Factors'!$E$5:$T$5,0)),"",0)</f>
        <v/>
      </c>
      <c r="H1522" s="311" t="s">
        <v>238</v>
      </c>
      <c r="I1522" s="312" t="str">
        <f>IF(
    SUMIFS('Import data'!$L$25:$L$80,
           'Import data'!$J$25:$J$80, F1522,
           'Import data'!$G$25:$G$80, 'GHG emissions calculations'!$H1522,
           'Import data'!$I$25:$I$80,$E$1444) &lt;&gt; 0,
    SUMIFS('Import data'!$L$25:$L$80,
           'Import data'!$J$25:$J$80, F1522,
           'Import data'!$G$25:$G$80, 'GHG emissions calculations'!$H1522,
           'Import data'!$I$25:$I$80,$E$1444),
    ""
)</f>
        <v/>
      </c>
      <c r="J1522" s="311" t="str">
        <f t="array" ref="J1522">IF(
    XLOOKUP(F1522, 'Import data'!$J$26:$J$47, 'Import data'!$M$26:$M$47, "", 0) = "Please add the region-specific supplier emission factor or choose a different region available in the IAEG database.",
    "",
    XLOOKUP(F1522, 'Import data'!$J$26:$J$47, 'Import data'!$M$26:$M$47, "", 0)
)</f>
        <v/>
      </c>
      <c r="K1522" s="311" t="str">
        <f t="array" ref="K1522">IFERROR(
    XLOOKUP(F1522,
            _xlws.FILTER('Supplier Emission'!$G$15:$G$49,
                   ('Supplier Emission'!$D$15:$D$49=H1522) * ('Supplier Emission'!$F$15:$F$49=$E$1444)),
            _xlws.FILTER('Supplier Emission'!$I$15:$I$49,
                   ('Supplier Emission'!$D$15:$D$49=H1522) * ('Supplier Emission'!$F$15:$F$49=$E$1444)),
            ""),
    "")</f>
        <v/>
      </c>
      <c r="L1522" s="311" t="str">
        <f t="array" ref="L1522">IFERROR(
    XLOOKUP(F1522,
            _xlws.FILTER('Supplier Emission'!$G$15:$G$49,
                   ('Supplier Emission'!$D$15:$D$49=H1522) * ('Supplier Emission'!$F$15:$F$49=$E$1444)),
            _xlws.FILTER('Supplier Emission'!$J$15:$J$49,
                   ('Supplier Emission'!$D$15:$D$49=H1522) * ('Supplier Emission'!$F$15:$F$49=$E$1444)),
            ""),
    "")</f>
        <v/>
      </c>
      <c r="M1522" s="311" t="str">
        <f t="array" ref="M1522">IFERROR(
    XLOOKUP(F1522,
            _xlws.FILTER('Supplier Emission'!$G$15:$G$49,
                   ('Supplier Emission'!$D$15:$D$49=H1522) * ('Supplier Emission'!$F$15:$F$49=$E$1444)),
            _xlws.FILTER('Supplier Emission'!$M$15:$M$49,
                   ('Supplier Emission'!$D$15:$D$49=H1522) * ('Supplier Emission'!$F$15:$F$49=$E$1444)),
            ""),
    "")</f>
        <v/>
      </c>
      <c r="N1522" s="311" t="str">
        <f t="array" ref="N1522">IFERROR(
    XLOOKUP(F1522,
            _xlws.FILTER('Supplier Emission'!$G$15:$G$49,
                   ('Supplier Emission'!$D$15:$D$49=H1522) * ('Supplier Emission'!$F$15:$F$49=$E$1444)),
            _xlws.FILTER('Supplier Emission'!$H$15:$H$49,
                   ('Supplier Emission'!$D$15:$D$49=H1522) * ('Supplier Emission'!$F$15:$F$49=$E$1444)),
            ""),
    "")</f>
        <v/>
      </c>
      <c r="O1522" s="311" t="str">
        <f t="array" ref="O1522">XLOOKUP(1,('Emission Factors'!$E$5:$E$488='GHG emissions calculations'!$F1522)*('Emission Factors'!$H$5:$H$488='GHG emissions calculations'!$H1522),INDEX('Emission Factors'!$E$5:$T$488,0,MATCH('GHG emissions calculations'!O$6,'Emission Factors'!$E$5:$T$5,0)),"",0)</f>
        <v/>
      </c>
      <c r="P1522" s="313" t="str">
        <f t="array" ref="P1522">IFERROR(
    INDEX('Emission Factors'!$E$5:$P$488,
          MATCH(1,
                ('Emission Factors'!$E$5:$E$488 = 'GHG emissions calculations'!$F1522) *
                ('Emission Factors'!$H$5:$H$488 = 'GHG emissions calculations'!$H1522),
                0),
          MATCH('GHG emissions calculations'!P$6,'Emission Factors'!$E$5:$P$5,0)),
    "")</f>
        <v/>
      </c>
      <c r="Q1522" s="311" t="str">
        <f t="array" ref="Q1522">IFERROR(
    IF(
        INDEX('Emission Factors'!$E$5:$P$488,
              MATCH(1,
                    ('Emission Factors'!$E$5:$E$488 = 'GHG emissions calculations'!$F1522) *
                    ('Emission Factors'!$H$5:$H$488 = 'GHG emissions calculations'!$H1522),
                    0),
              MATCH('GHG emissions calculations'!Q$6, 'Emission Factors'!$E$5:$P$5, 0)) &lt;&gt; "",
        INDEX('Emission Factors'!$E$5:$P$488,
              MATCH(1,
                    ('Emission Factors'!$E$5:$E$488 = 'GHG emissions calculations'!$F1522) *
                    ('Emission Factors'!$H$5:$H$488 = 'GHG emissions calculations'!$H1522),
                    0),
              MATCH('GHG emissions calculations'!Q$6, 'Emission Factors'!$E$5:$P$5, 0)),
        ""),
    "")</f>
        <v/>
      </c>
      <c r="R1522" s="311" t="str">
        <f t="array" ref="R1522">IFERROR(
    IF(
        INDEX('Emission Factors'!$E$5:$R$488,
              MATCH(1,
                    ('Emission Factors'!$E$5:$E$488 = 'GHG emissions calculations'!$F1522) *
                    ('Emission Factors'!$H$5:$H$488 = 'GHG emissions calculations'!$H1522),
                    0),
              MATCH('GHG emissions calculations'!R$6, 'Emission Factors'!$E$5:$R$5, 0)) &lt;&gt; "",
        INDEX('Emission Factors'!$E$5:$R$488,
              MATCH(1,
                    ('Emission Factors'!$E$5:$E$488 = 'GHG emissions calculations'!$F1522) *
                    ('Emission Factors'!$H$5:$H$488 = 'GHG emissions calculations'!$H1522),
                    0),
              MATCH('GHG emissions calculations'!R$6, 'Emission Factors'!$E$5:$R$5, 0)),
        ""),
    "")</f>
        <v/>
      </c>
      <c r="S1522" s="312">
        <f t="shared" si="2"/>
        <v>0</v>
      </c>
      <c r="T1522" s="23"/>
    </row>
    <row r="1523" ht="15.75" customHeight="1" outlineLevel="1">
      <c r="A1523" s="23"/>
      <c r="B1523" s="71"/>
      <c r="C1523" s="71"/>
      <c r="D1523" s="71"/>
      <c r="E1523" s="314"/>
      <c r="F1523" s="311" t="str">
        <f>Lists!W92</f>
        <v>Other industrial electric components - Africa</v>
      </c>
      <c r="G1523" s="311" t="str">
        <f t="array" ref="G1523">XLOOKUP(1,('Emission Factors'!$E$5:$E$488='GHG emissions calculations'!$F1523)*('Emission Factors'!$H$5:$H$488='GHG emissions calculations'!$H1523),INDEX('Emission Factors'!$E$5:$T$488,0,MATCH('GHG emissions calculations'!G$6,'Emission Factors'!$E$5:$T$5,0)),"",0)</f>
        <v/>
      </c>
      <c r="H1523" s="311" t="s">
        <v>238</v>
      </c>
      <c r="I1523" s="312" t="str">
        <f>IF(
    SUMIFS('Import data'!$L$25:$L$80,
           'Import data'!$J$25:$J$80, F1523,
           'Import data'!$G$25:$G$80, 'GHG emissions calculations'!$H1523,
           'Import data'!$I$25:$I$80,$E$1444) &lt;&gt; 0,
    SUMIFS('Import data'!$L$25:$L$80,
           'Import data'!$J$25:$J$80, F1523,
           'Import data'!$G$25:$G$80, 'GHG emissions calculations'!$H1523,
           'Import data'!$I$25:$I$80,$E$1444),
    ""
)</f>
        <v/>
      </c>
      <c r="J1523" s="311" t="str">
        <f t="array" ref="J1523">IF(
    XLOOKUP(F1523, 'Import data'!$J$26:$J$47, 'Import data'!$M$26:$M$47, "", 0) = "Please add the region-specific supplier emission factor or choose a different region available in the IAEG database.",
    "",
    XLOOKUP(F1523, 'Import data'!$J$26:$J$47, 'Import data'!$M$26:$M$47, "", 0)
)</f>
        <v/>
      </c>
      <c r="K1523" s="311" t="str">
        <f t="array" ref="K1523">IFERROR(
    XLOOKUP(F1523,
            _xlws.FILTER('Supplier Emission'!$G$15:$G$49,
                   ('Supplier Emission'!$D$15:$D$49=H1523) * ('Supplier Emission'!$F$15:$F$49=$E$1444)),
            _xlws.FILTER('Supplier Emission'!$I$15:$I$49,
                   ('Supplier Emission'!$D$15:$D$49=H1523) * ('Supplier Emission'!$F$15:$F$49=$E$1444)),
            ""),
    "")</f>
        <v/>
      </c>
      <c r="L1523" s="311" t="str">
        <f t="array" ref="L1523">IFERROR(
    XLOOKUP(F1523,
            _xlws.FILTER('Supplier Emission'!$G$15:$G$49,
                   ('Supplier Emission'!$D$15:$D$49=H1523) * ('Supplier Emission'!$F$15:$F$49=$E$1444)),
            _xlws.FILTER('Supplier Emission'!$J$15:$J$49,
                   ('Supplier Emission'!$D$15:$D$49=H1523) * ('Supplier Emission'!$F$15:$F$49=$E$1444)),
            ""),
    "")</f>
        <v/>
      </c>
      <c r="M1523" s="311" t="str">
        <f t="array" ref="M1523">IFERROR(
    XLOOKUP(F1523,
            _xlws.FILTER('Supplier Emission'!$G$15:$G$49,
                   ('Supplier Emission'!$D$15:$D$49=H1523) * ('Supplier Emission'!$F$15:$F$49=$E$1444)),
            _xlws.FILTER('Supplier Emission'!$M$15:$M$49,
                   ('Supplier Emission'!$D$15:$D$49=H1523) * ('Supplier Emission'!$F$15:$F$49=$E$1444)),
            ""),
    "")</f>
        <v/>
      </c>
      <c r="N1523" s="311" t="str">
        <f t="array" ref="N1523">IFERROR(
    XLOOKUP(F1523,
            _xlws.FILTER('Supplier Emission'!$G$15:$G$49,
                   ('Supplier Emission'!$D$15:$D$49=H1523) * ('Supplier Emission'!$F$15:$F$49=$E$1444)),
            _xlws.FILTER('Supplier Emission'!$H$15:$H$49,
                   ('Supplier Emission'!$D$15:$D$49=H1523) * ('Supplier Emission'!$F$15:$F$49=$E$1444)),
            ""),
    "")</f>
        <v/>
      </c>
      <c r="O1523" s="311" t="str">
        <f t="array" ref="O1523">XLOOKUP(1,('Emission Factors'!$E$5:$E$488='GHG emissions calculations'!$F1523)*('Emission Factors'!$H$5:$H$488='GHG emissions calculations'!$H1523),INDEX('Emission Factors'!$E$5:$T$488,0,MATCH('GHG emissions calculations'!O$6,'Emission Factors'!$E$5:$T$5,0)),"",0)</f>
        <v/>
      </c>
      <c r="P1523" s="313" t="str">
        <f t="array" ref="P1523">IFERROR(
    INDEX('Emission Factors'!$E$5:$P$488,
          MATCH(1,
                ('Emission Factors'!$E$5:$E$488 = 'GHG emissions calculations'!$F1523) *
                ('Emission Factors'!$H$5:$H$488 = 'GHG emissions calculations'!$H1523),
                0),
          MATCH('GHG emissions calculations'!P$6,'Emission Factors'!$E$5:$P$5,0)),
    "")</f>
        <v/>
      </c>
      <c r="Q1523" s="311" t="str">
        <f t="array" ref="Q1523">IFERROR(
    IF(
        INDEX('Emission Factors'!$E$5:$P$488,
              MATCH(1,
                    ('Emission Factors'!$E$5:$E$488 = 'GHG emissions calculations'!$F1523) *
                    ('Emission Factors'!$H$5:$H$488 = 'GHG emissions calculations'!$H1523),
                    0),
              MATCH('GHG emissions calculations'!Q$6, 'Emission Factors'!$E$5:$P$5, 0)) &lt;&gt; "",
        INDEX('Emission Factors'!$E$5:$P$488,
              MATCH(1,
                    ('Emission Factors'!$E$5:$E$488 = 'GHG emissions calculations'!$F1523) *
                    ('Emission Factors'!$H$5:$H$488 = 'GHG emissions calculations'!$H1523),
                    0),
              MATCH('GHG emissions calculations'!Q$6, 'Emission Factors'!$E$5:$P$5, 0)),
        ""),
    "")</f>
        <v/>
      </c>
      <c r="R1523" s="311" t="str">
        <f t="array" ref="R1523">IFERROR(
    IF(
        INDEX('Emission Factors'!$E$5:$R$488,
              MATCH(1,
                    ('Emission Factors'!$E$5:$E$488 = 'GHG emissions calculations'!$F1523) *
                    ('Emission Factors'!$H$5:$H$488 = 'GHG emissions calculations'!$H1523),
                    0),
              MATCH('GHG emissions calculations'!R$6, 'Emission Factors'!$E$5:$R$5, 0)) &lt;&gt; "",
        INDEX('Emission Factors'!$E$5:$R$488,
              MATCH(1,
                    ('Emission Factors'!$E$5:$E$488 = 'GHG emissions calculations'!$F1523) *
                    ('Emission Factors'!$H$5:$H$488 = 'GHG emissions calculations'!$H1523),
                    0),
              MATCH('GHG emissions calculations'!R$6, 'Emission Factors'!$E$5:$R$5, 0)),
        ""),
    "")</f>
        <v/>
      </c>
      <c r="S1523" s="312">
        <f t="shared" si="2"/>
        <v>0</v>
      </c>
      <c r="T1523" s="23"/>
    </row>
    <row r="1524" ht="15.75" customHeight="1" outlineLevel="1">
      <c r="A1524" s="23"/>
      <c r="B1524" s="71"/>
      <c r="C1524" s="71"/>
      <c r="D1524" s="71"/>
      <c r="E1524" s="314"/>
      <c r="F1524" s="311" t="str">
        <f>Lists!W90</f>
        <v>Other industrial electric components - America</v>
      </c>
      <c r="G1524" s="311">
        <f t="array" ref="G1524">XLOOKUP(1,('Emission Factors'!$E$5:$E$488='GHG emissions calculations'!$F1524)*('Emission Factors'!$H$5:$H$488='GHG emissions calculations'!$H1524),INDEX('Emission Factors'!$E$5:$T$488,0,MATCH('GHG emissions calculations'!G$6,'Emission Factors'!$E$5:$T$5,0)),"",0)</f>
        <v>1</v>
      </c>
      <c r="H1524" s="311" t="s">
        <v>238</v>
      </c>
      <c r="I1524" s="312" t="str">
        <f>IF(
    SUMIFS('Import data'!$L$25:$L$80,
           'Import data'!$J$25:$J$80, F1524,
           'Import data'!$G$25:$G$80, 'GHG emissions calculations'!$H1524,
           'Import data'!$I$25:$I$80,$E$1444) &lt;&gt; 0,
    SUMIFS('Import data'!$L$25:$L$80,
           'Import data'!$J$25:$J$80, F1524,
           'Import data'!$G$25:$G$80, 'GHG emissions calculations'!$H1524,
           'Import data'!$I$25:$I$80,$E$1444),
    ""
)</f>
        <v/>
      </c>
      <c r="J1524" s="311" t="str">
        <f t="array" ref="J1524">IF(
    XLOOKUP(F1524, 'Import data'!$J$26:$J$47, 'Import data'!$M$26:$M$47, "", 0) = "Please add the region-specific supplier emission factor or choose a different region available in the IAEG database.",
    "",
    XLOOKUP(F1524, 'Import data'!$J$26:$J$47, 'Import data'!$M$26:$M$47, "", 0)
)</f>
        <v/>
      </c>
      <c r="K1524" s="311" t="str">
        <f t="array" ref="K1524">IFERROR(
    XLOOKUP(F1524,
            _xlws.FILTER('Supplier Emission'!$G$15:$G$49,
                   ('Supplier Emission'!$D$15:$D$49=H1524) * ('Supplier Emission'!$F$15:$F$49=$E$1444)),
            _xlws.FILTER('Supplier Emission'!$I$15:$I$49,
                   ('Supplier Emission'!$D$15:$D$49=H1524) * ('Supplier Emission'!$F$15:$F$49=$E$1444)),
            ""),
    "")</f>
        <v/>
      </c>
      <c r="L1524" s="311" t="str">
        <f t="array" ref="L1524">IFERROR(
    XLOOKUP(F1524,
            _xlws.FILTER('Supplier Emission'!$G$15:$G$49,
                   ('Supplier Emission'!$D$15:$D$49=H1524) * ('Supplier Emission'!$F$15:$F$49=$E$1444)),
            _xlws.FILTER('Supplier Emission'!$J$15:$J$49,
                   ('Supplier Emission'!$D$15:$D$49=H1524) * ('Supplier Emission'!$F$15:$F$49=$E$1444)),
            ""),
    "")</f>
        <v/>
      </c>
      <c r="M1524" s="311" t="str">
        <f t="array" ref="M1524">IFERROR(
    XLOOKUP(F1524,
            _xlws.FILTER('Supplier Emission'!$G$15:$G$49,
                   ('Supplier Emission'!$D$15:$D$49=H1524) * ('Supplier Emission'!$F$15:$F$49=$E$1444)),
            _xlws.FILTER('Supplier Emission'!$M$15:$M$49,
                   ('Supplier Emission'!$D$15:$D$49=H1524) * ('Supplier Emission'!$F$15:$F$49=$E$1444)),
            ""),
    "")</f>
        <v/>
      </c>
      <c r="N1524" s="311" t="str">
        <f t="array" ref="N1524">IFERROR(
    XLOOKUP(F1524,
            _xlws.FILTER('Supplier Emission'!$G$15:$G$49,
                   ('Supplier Emission'!$D$15:$D$49=H1524) * ('Supplier Emission'!$F$15:$F$49=$E$1444)),
            _xlws.FILTER('Supplier Emission'!$H$15:$H$49,
                   ('Supplier Emission'!$D$15:$D$49=H1524) * ('Supplier Emission'!$F$15:$F$49=$E$1444)),
            ""),
    "")</f>
        <v/>
      </c>
      <c r="O1524" s="311" t="str">
        <f t="array" ref="O1524">XLOOKUP(1,('Emission Factors'!$E$5:$E$488='GHG emissions calculations'!$F1524)*('Emission Factors'!$H$5:$H$488='GHG emissions calculations'!$H1524),INDEX('Emission Factors'!$E$5:$T$488,0,MATCH('GHG emissions calculations'!O$6,'Emission Factors'!$E$5:$T$5,0)),"",0)</f>
        <v>All other miscellaneous electrical equipment and component manufacturing</v>
      </c>
      <c r="P1524" s="313">
        <f t="array" ref="P1524">IFERROR(
    INDEX('Emission Factors'!$E$5:$P$488,
          MATCH(1,
                ('Emission Factors'!$E$5:$E$488 = 'GHG emissions calculations'!$F1524) *
                ('Emission Factors'!$H$5:$H$488 = 'GHG emissions calculations'!$H1524),
                0),
          MATCH('GHG emissions calculations'!P$6,'Emission Factors'!$E$5:$P$5,0)),
    "")</f>
        <v>170.9733826</v>
      </c>
      <c r="Q1524" s="311" t="str">
        <f t="array" ref="Q1524">IFERROR(
    IF(
        INDEX('Emission Factors'!$E$5:$P$488,
              MATCH(1,
                    ('Emission Factors'!$E$5:$E$488 = 'GHG emissions calculations'!$F1524) *
                    ('Emission Factors'!$H$5:$H$488 = 'GHG emissions calculations'!$H1524),
                    0),
              MATCH('GHG emissions calculations'!Q$6, 'Emission Factors'!$E$5:$P$5, 0)) &lt;&gt; "",
        INDEX('Emission Factors'!$E$5:$P$488,
              MATCH(1,
                    ('Emission Factors'!$E$5:$E$488 = 'GHG emissions calculations'!$F1524) *
                    ('Emission Factors'!$H$5:$H$488 = 'GHG emissions calculations'!$H1524),
                    0),
              MATCH('GHG emissions calculations'!Q$6, 'Emission Factors'!$E$5:$P$5, 0)),
        ""),
    "")</f>
        <v>kgCO2e / k€</v>
      </c>
      <c r="R1524" s="311" t="str">
        <f t="array" ref="R1524">IFERROR(
    IF(
        INDEX('Emission Factors'!$E$5:$R$488,
              MATCH(1,
                    ('Emission Factors'!$E$5:$E$488 = 'GHG emissions calculations'!$F1524) *
                    ('Emission Factors'!$H$5:$H$488 = 'GHG emissions calculations'!$H1524),
                    0),
              MATCH('GHG emissions calculations'!R$6, 'Emission Factors'!$E$5:$R$5, 0)) &lt;&gt; "",
        INDEX('Emission Factors'!$E$5:$R$488,
              MATCH(1,
                    ('Emission Factors'!$E$5:$E$488 = 'GHG emissions calculations'!$F1524) *
                    ('Emission Factors'!$H$5:$H$488 = 'GHG emissions calculations'!$H1524),
                    0),
              MATCH('GHG emissions calculations'!R$6, 'Emission Factors'!$E$5:$R$5, 0)),
        ""),
    "")</f>
        <v>America</v>
      </c>
      <c r="S1524" s="312">
        <f t="shared" si="2"/>
        <v>0</v>
      </c>
      <c r="T1524" s="23"/>
    </row>
    <row r="1525" ht="15.75" customHeight="1" outlineLevel="1">
      <c r="A1525" s="23"/>
      <c r="B1525" s="71"/>
      <c r="C1525" s="71"/>
      <c r="D1525" s="71"/>
      <c r="E1525" s="314"/>
      <c r="F1525" s="311" t="str">
        <f>Lists!W93</f>
        <v>Other industrial electric components - Asia</v>
      </c>
      <c r="G1525" s="311" t="str">
        <f t="array" ref="G1525">XLOOKUP(1,('Emission Factors'!$E$5:$E$488='GHG emissions calculations'!$F1525)*('Emission Factors'!$H$5:$H$488='GHG emissions calculations'!$H1525),INDEX('Emission Factors'!$E$5:$T$488,0,MATCH('GHG emissions calculations'!G$6,'Emission Factors'!$E$5:$T$5,0)),"",0)</f>
        <v/>
      </c>
      <c r="H1525" s="311" t="s">
        <v>238</v>
      </c>
      <c r="I1525" s="312" t="str">
        <f>IF(
    SUMIFS('Import data'!$L$25:$L$80,
           'Import data'!$J$25:$J$80, F1525,
           'Import data'!$G$25:$G$80, 'GHG emissions calculations'!$H1525,
           'Import data'!$I$25:$I$80,$E$1444) &lt;&gt; 0,
    SUMIFS('Import data'!$L$25:$L$80,
           'Import data'!$J$25:$J$80, F1525,
           'Import data'!$G$25:$G$80, 'GHG emissions calculations'!$H1525,
           'Import data'!$I$25:$I$80,$E$1444),
    ""
)</f>
        <v/>
      </c>
      <c r="J1525" s="311" t="str">
        <f t="array" ref="J1525">IF(
    XLOOKUP(F1525, 'Import data'!$J$26:$J$47, 'Import data'!$M$26:$M$47, "", 0) = "Please add the region-specific supplier emission factor or choose a different region available in the IAEG database.",
    "",
    XLOOKUP(F1525, 'Import data'!$J$26:$J$47, 'Import data'!$M$26:$M$47, "", 0)
)</f>
        <v/>
      </c>
      <c r="K1525" s="311" t="str">
        <f t="array" ref="K1525">IFERROR(
    XLOOKUP(F1525,
            _xlws.FILTER('Supplier Emission'!$G$15:$G$49,
                   ('Supplier Emission'!$D$15:$D$49=H1525) * ('Supplier Emission'!$F$15:$F$49=$E$1444)),
            _xlws.FILTER('Supplier Emission'!$I$15:$I$49,
                   ('Supplier Emission'!$D$15:$D$49=H1525) * ('Supplier Emission'!$F$15:$F$49=$E$1444)),
            ""),
    "")</f>
        <v/>
      </c>
      <c r="L1525" s="311" t="str">
        <f t="array" ref="L1525">IFERROR(
    XLOOKUP(F1525,
            _xlws.FILTER('Supplier Emission'!$G$15:$G$49,
                   ('Supplier Emission'!$D$15:$D$49=H1525) * ('Supplier Emission'!$F$15:$F$49=$E$1444)),
            _xlws.FILTER('Supplier Emission'!$J$15:$J$49,
                   ('Supplier Emission'!$D$15:$D$49=H1525) * ('Supplier Emission'!$F$15:$F$49=$E$1444)),
            ""),
    "")</f>
        <v/>
      </c>
      <c r="M1525" s="311" t="str">
        <f t="array" ref="M1525">IFERROR(
    XLOOKUP(F1525,
            _xlws.FILTER('Supplier Emission'!$G$15:$G$49,
                   ('Supplier Emission'!$D$15:$D$49=H1525) * ('Supplier Emission'!$F$15:$F$49=$E$1444)),
            _xlws.FILTER('Supplier Emission'!$M$15:$M$49,
                   ('Supplier Emission'!$D$15:$D$49=H1525) * ('Supplier Emission'!$F$15:$F$49=$E$1444)),
            ""),
    "")</f>
        <v/>
      </c>
      <c r="N1525" s="311" t="str">
        <f t="array" ref="N1525">IFERROR(
    XLOOKUP(F1525,
            _xlws.FILTER('Supplier Emission'!$G$15:$G$49,
                   ('Supplier Emission'!$D$15:$D$49=H1525) * ('Supplier Emission'!$F$15:$F$49=$E$1444)),
            _xlws.FILTER('Supplier Emission'!$H$15:$H$49,
                   ('Supplier Emission'!$D$15:$D$49=H1525) * ('Supplier Emission'!$F$15:$F$49=$E$1444)),
            ""),
    "")</f>
        <v/>
      </c>
      <c r="O1525" s="311" t="str">
        <f t="array" ref="O1525">XLOOKUP(1,('Emission Factors'!$E$5:$E$488='GHG emissions calculations'!$F1525)*('Emission Factors'!$H$5:$H$488='GHG emissions calculations'!$H1525),INDEX('Emission Factors'!$E$5:$T$488,0,MATCH('GHG emissions calculations'!O$6,'Emission Factors'!$E$5:$T$5,0)),"",0)</f>
        <v/>
      </c>
      <c r="P1525" s="313" t="str">
        <f t="array" ref="P1525">IFERROR(
    INDEX('Emission Factors'!$E$5:$P$488,
          MATCH(1,
                ('Emission Factors'!$E$5:$E$488 = 'GHG emissions calculations'!$F1525) *
                ('Emission Factors'!$H$5:$H$488 = 'GHG emissions calculations'!$H1525),
                0),
          MATCH('GHG emissions calculations'!P$6,'Emission Factors'!$E$5:$P$5,0)),
    "")</f>
        <v/>
      </c>
      <c r="Q1525" s="311" t="str">
        <f t="array" ref="Q1525">IFERROR(
    IF(
        INDEX('Emission Factors'!$E$5:$P$488,
              MATCH(1,
                    ('Emission Factors'!$E$5:$E$488 = 'GHG emissions calculations'!$F1525) *
                    ('Emission Factors'!$H$5:$H$488 = 'GHG emissions calculations'!$H1525),
                    0),
              MATCH('GHG emissions calculations'!Q$6, 'Emission Factors'!$E$5:$P$5, 0)) &lt;&gt; "",
        INDEX('Emission Factors'!$E$5:$P$488,
              MATCH(1,
                    ('Emission Factors'!$E$5:$E$488 = 'GHG emissions calculations'!$F1525) *
                    ('Emission Factors'!$H$5:$H$488 = 'GHG emissions calculations'!$H1525),
                    0),
              MATCH('GHG emissions calculations'!Q$6, 'Emission Factors'!$E$5:$P$5, 0)),
        ""),
    "")</f>
        <v/>
      </c>
      <c r="R1525" s="311" t="str">
        <f t="array" ref="R1525">IFERROR(
    IF(
        INDEX('Emission Factors'!$E$5:$R$488,
              MATCH(1,
                    ('Emission Factors'!$E$5:$E$488 = 'GHG emissions calculations'!$F1525) *
                    ('Emission Factors'!$H$5:$H$488 = 'GHG emissions calculations'!$H1525),
                    0),
              MATCH('GHG emissions calculations'!R$6, 'Emission Factors'!$E$5:$R$5, 0)) &lt;&gt; "",
        INDEX('Emission Factors'!$E$5:$R$488,
              MATCH(1,
                    ('Emission Factors'!$E$5:$E$488 = 'GHG emissions calculations'!$F1525) *
                    ('Emission Factors'!$H$5:$H$488 = 'GHG emissions calculations'!$H1525),
                    0),
              MATCH('GHG emissions calculations'!R$6, 'Emission Factors'!$E$5:$R$5, 0)),
        ""),
    "")</f>
        <v/>
      </c>
      <c r="S1525" s="312">
        <f t="shared" si="2"/>
        <v>0</v>
      </c>
      <c r="T1525" s="23"/>
    </row>
    <row r="1526" ht="15.75" customHeight="1" outlineLevel="1">
      <c r="A1526" s="23"/>
      <c r="B1526" s="71"/>
      <c r="C1526" s="71"/>
      <c r="D1526" s="71"/>
      <c r="E1526" s="314"/>
      <c r="F1526" s="311" t="str">
        <f>Lists!W91</f>
        <v>Other industrial electric components - Europe</v>
      </c>
      <c r="G1526" s="311" t="str">
        <f t="array" ref="G1526">XLOOKUP(1,('Emission Factors'!$E$5:$E$488='GHG emissions calculations'!$F1526)*('Emission Factors'!$H$5:$H$488='GHG emissions calculations'!$H1526),INDEX('Emission Factors'!$E$5:$T$488,0,MATCH('GHG emissions calculations'!G$6,'Emission Factors'!$E$5:$T$5,0)),"",0)</f>
        <v/>
      </c>
      <c r="H1526" s="311" t="s">
        <v>238</v>
      </c>
      <c r="I1526" s="312" t="str">
        <f>IF(
    SUMIFS('Import data'!$L$25:$L$80,
           'Import data'!$J$25:$J$80, F1526,
           'Import data'!$G$25:$G$80, 'GHG emissions calculations'!$H1526,
           'Import data'!$I$25:$I$80,$E$1444) &lt;&gt; 0,
    SUMIFS('Import data'!$L$25:$L$80,
           'Import data'!$J$25:$J$80, F1526,
           'Import data'!$G$25:$G$80, 'GHG emissions calculations'!$H1526,
           'Import data'!$I$25:$I$80,$E$1444),
    ""
)</f>
        <v/>
      </c>
      <c r="J1526" s="311" t="str">
        <f t="array" ref="J1526">IF(
    XLOOKUP(F1526, 'Import data'!$J$26:$J$47, 'Import data'!$M$26:$M$47, "", 0) = "Please add the region-specific supplier emission factor or choose a different region available in the IAEG database.",
    "",
    XLOOKUP(F1526, 'Import data'!$J$26:$J$47, 'Import data'!$M$26:$M$47, "", 0)
)</f>
        <v/>
      </c>
      <c r="K1526" s="311" t="str">
        <f t="array" ref="K1526">IFERROR(
    XLOOKUP(F1526,
            _xlws.FILTER('Supplier Emission'!$G$15:$G$49,
                   ('Supplier Emission'!$D$15:$D$49=H1526) * ('Supplier Emission'!$F$15:$F$49=$E$1444)),
            _xlws.FILTER('Supplier Emission'!$I$15:$I$49,
                   ('Supplier Emission'!$D$15:$D$49=H1526) * ('Supplier Emission'!$F$15:$F$49=$E$1444)),
            ""),
    "")</f>
        <v/>
      </c>
      <c r="L1526" s="311" t="str">
        <f t="array" ref="L1526">IFERROR(
    XLOOKUP(F1526,
            _xlws.FILTER('Supplier Emission'!$G$15:$G$49,
                   ('Supplier Emission'!$D$15:$D$49=H1526) * ('Supplier Emission'!$F$15:$F$49=$E$1444)),
            _xlws.FILTER('Supplier Emission'!$J$15:$J$49,
                   ('Supplier Emission'!$D$15:$D$49=H1526) * ('Supplier Emission'!$F$15:$F$49=$E$1444)),
            ""),
    "")</f>
        <v/>
      </c>
      <c r="M1526" s="311" t="str">
        <f t="array" ref="M1526">IFERROR(
    XLOOKUP(F1526,
            _xlws.FILTER('Supplier Emission'!$G$15:$G$49,
                   ('Supplier Emission'!$D$15:$D$49=H1526) * ('Supplier Emission'!$F$15:$F$49=$E$1444)),
            _xlws.FILTER('Supplier Emission'!$M$15:$M$49,
                   ('Supplier Emission'!$D$15:$D$49=H1526) * ('Supplier Emission'!$F$15:$F$49=$E$1444)),
            ""),
    "")</f>
        <v/>
      </c>
      <c r="N1526" s="311" t="str">
        <f t="array" ref="N1526">IFERROR(
    XLOOKUP(F1526,
            _xlws.FILTER('Supplier Emission'!$G$15:$G$49,
                   ('Supplier Emission'!$D$15:$D$49=H1526) * ('Supplier Emission'!$F$15:$F$49=$E$1444)),
            _xlws.FILTER('Supplier Emission'!$H$15:$H$49,
                   ('Supplier Emission'!$D$15:$D$49=H1526) * ('Supplier Emission'!$F$15:$F$49=$E$1444)),
            ""),
    "")</f>
        <v/>
      </c>
      <c r="O1526" s="311" t="str">
        <f t="array" ref="O1526">XLOOKUP(1,('Emission Factors'!$E$5:$E$488='GHG emissions calculations'!$F1526)*('Emission Factors'!$H$5:$H$488='GHG emissions calculations'!$H1526),INDEX('Emission Factors'!$E$5:$T$488,0,MATCH('GHG emissions calculations'!O$6,'Emission Factors'!$E$5:$T$5,0)),"",0)</f>
        <v/>
      </c>
      <c r="P1526" s="313" t="str">
        <f t="array" ref="P1526">IFERROR(
    INDEX('Emission Factors'!$E$5:$P$488,
          MATCH(1,
                ('Emission Factors'!$E$5:$E$488 = 'GHG emissions calculations'!$F1526) *
                ('Emission Factors'!$H$5:$H$488 = 'GHG emissions calculations'!$H1526),
                0),
          MATCH('GHG emissions calculations'!P$6,'Emission Factors'!$E$5:$P$5,0)),
    "")</f>
        <v/>
      </c>
      <c r="Q1526" s="311" t="str">
        <f t="array" ref="Q1526">IFERROR(
    IF(
        INDEX('Emission Factors'!$E$5:$P$488,
              MATCH(1,
                    ('Emission Factors'!$E$5:$E$488 = 'GHG emissions calculations'!$F1526) *
                    ('Emission Factors'!$H$5:$H$488 = 'GHG emissions calculations'!$H1526),
                    0),
              MATCH('GHG emissions calculations'!Q$6, 'Emission Factors'!$E$5:$P$5, 0)) &lt;&gt; "",
        INDEX('Emission Factors'!$E$5:$P$488,
              MATCH(1,
                    ('Emission Factors'!$E$5:$E$488 = 'GHG emissions calculations'!$F1526) *
                    ('Emission Factors'!$H$5:$H$488 = 'GHG emissions calculations'!$H1526),
                    0),
              MATCH('GHG emissions calculations'!Q$6, 'Emission Factors'!$E$5:$P$5, 0)),
        ""),
    "")</f>
        <v/>
      </c>
      <c r="R1526" s="311" t="str">
        <f t="array" ref="R1526">IFERROR(
    IF(
        INDEX('Emission Factors'!$E$5:$R$488,
              MATCH(1,
                    ('Emission Factors'!$E$5:$E$488 = 'GHG emissions calculations'!$F1526) *
                    ('Emission Factors'!$H$5:$H$488 = 'GHG emissions calculations'!$H1526),
                    0),
              MATCH('GHG emissions calculations'!R$6, 'Emission Factors'!$E$5:$R$5, 0)) &lt;&gt; "",
        INDEX('Emission Factors'!$E$5:$R$488,
              MATCH(1,
                    ('Emission Factors'!$E$5:$E$488 = 'GHG emissions calculations'!$F1526) *
                    ('Emission Factors'!$H$5:$H$488 = 'GHG emissions calculations'!$H1526),
                    0),
              MATCH('GHG emissions calculations'!R$6, 'Emission Factors'!$E$5:$R$5, 0)),
        ""),
    "")</f>
        <v/>
      </c>
      <c r="S1526" s="312">
        <f t="shared" si="2"/>
        <v>0</v>
      </c>
      <c r="T1526" s="23"/>
    </row>
    <row r="1527" ht="15.75" customHeight="1" outlineLevel="1">
      <c r="A1527" s="23"/>
      <c r="B1527" s="71"/>
      <c r="C1527" s="71"/>
      <c r="D1527" s="71"/>
      <c r="E1527" s="314"/>
      <c r="F1527" s="311" t="str">
        <f>Lists!W96</f>
        <v>Other industrial electric components - Global or unspecified region</v>
      </c>
      <c r="G1527" s="311" t="str">
        <f t="array" ref="G1527">XLOOKUP(1,('Emission Factors'!$E$5:$E$488='GHG emissions calculations'!$F1527)*('Emission Factors'!$H$5:$H$488='GHG emissions calculations'!$H1527),INDEX('Emission Factors'!$E$5:$T$488,0,MATCH('GHG emissions calculations'!G$6,'Emission Factors'!$E$5:$T$5,0)),"",0)</f>
        <v/>
      </c>
      <c r="H1527" s="311" t="s">
        <v>238</v>
      </c>
      <c r="I1527" s="312" t="str">
        <f>IF(
    SUMIFS('Import data'!$L$25:$L$80,
           'Import data'!$J$25:$J$80, F1527,
           'Import data'!$G$25:$G$80, 'GHG emissions calculations'!$H1527,
           'Import data'!$I$25:$I$80,$E$1444) &lt;&gt; 0,
    SUMIFS('Import data'!$L$25:$L$80,
           'Import data'!$J$25:$J$80, F1527,
           'Import data'!$G$25:$G$80, 'GHG emissions calculations'!$H1527,
           'Import data'!$I$25:$I$80,$E$1444),
    ""
)</f>
        <v/>
      </c>
      <c r="J1527" s="311" t="str">
        <f t="array" ref="J1527">IF(
    XLOOKUP(F1527, 'Import data'!$J$26:$J$47, 'Import data'!$M$26:$M$47, "", 0) = "Please add the region-specific supplier emission factor or choose a different region available in the IAEG database.",
    "",
    XLOOKUP(F1527, 'Import data'!$J$26:$J$47, 'Import data'!$M$26:$M$47, "", 0)
)</f>
        <v/>
      </c>
      <c r="K1527" s="311" t="str">
        <f t="array" ref="K1527">IFERROR(
    XLOOKUP(F1527,
            _xlws.FILTER('Supplier Emission'!$G$15:$G$49,
                   ('Supplier Emission'!$D$15:$D$49=H1527) * ('Supplier Emission'!$F$15:$F$49=$E$1444)),
            _xlws.FILTER('Supplier Emission'!$I$15:$I$49,
                   ('Supplier Emission'!$D$15:$D$49=H1527) * ('Supplier Emission'!$F$15:$F$49=$E$1444)),
            ""),
    "")</f>
        <v/>
      </c>
      <c r="L1527" s="311" t="str">
        <f t="array" ref="L1527">IFERROR(
    XLOOKUP(F1527,
            _xlws.FILTER('Supplier Emission'!$G$15:$G$49,
                   ('Supplier Emission'!$D$15:$D$49=H1527) * ('Supplier Emission'!$F$15:$F$49=$E$1444)),
            _xlws.FILTER('Supplier Emission'!$J$15:$J$49,
                   ('Supplier Emission'!$D$15:$D$49=H1527) * ('Supplier Emission'!$F$15:$F$49=$E$1444)),
            ""),
    "")</f>
        <v/>
      </c>
      <c r="M1527" s="311" t="str">
        <f t="array" ref="M1527">IFERROR(
    XLOOKUP(F1527,
            _xlws.FILTER('Supplier Emission'!$G$15:$G$49,
                   ('Supplier Emission'!$D$15:$D$49=H1527) * ('Supplier Emission'!$F$15:$F$49=$E$1444)),
            _xlws.FILTER('Supplier Emission'!$M$15:$M$49,
                   ('Supplier Emission'!$D$15:$D$49=H1527) * ('Supplier Emission'!$F$15:$F$49=$E$1444)),
            ""),
    "")</f>
        <v/>
      </c>
      <c r="N1527" s="311" t="str">
        <f t="array" ref="N1527">IFERROR(
    XLOOKUP(F1527,
            _xlws.FILTER('Supplier Emission'!$G$15:$G$49,
                   ('Supplier Emission'!$D$15:$D$49=H1527) * ('Supplier Emission'!$F$15:$F$49=$E$1444)),
            _xlws.FILTER('Supplier Emission'!$H$15:$H$49,
                   ('Supplier Emission'!$D$15:$D$49=H1527) * ('Supplier Emission'!$F$15:$F$49=$E$1444)),
            ""),
    "")</f>
        <v/>
      </c>
      <c r="O1527" s="311" t="str">
        <f t="array" ref="O1527">XLOOKUP(1,('Emission Factors'!$E$5:$E$488='GHG emissions calculations'!$F1527)*('Emission Factors'!$H$5:$H$488='GHG emissions calculations'!$H1527),INDEX('Emission Factors'!$E$5:$T$488,0,MATCH('GHG emissions calculations'!O$6,'Emission Factors'!$E$5:$T$5,0)),"",0)</f>
        <v/>
      </c>
      <c r="P1527" s="313" t="str">
        <f t="array" ref="P1527">IFERROR(
    INDEX('Emission Factors'!$E$5:$P$488,
          MATCH(1,
                ('Emission Factors'!$E$5:$E$488 = 'GHG emissions calculations'!$F1527) *
                ('Emission Factors'!$H$5:$H$488 = 'GHG emissions calculations'!$H1527),
                0),
          MATCH('GHG emissions calculations'!P$6,'Emission Factors'!$E$5:$P$5,0)),
    "")</f>
        <v/>
      </c>
      <c r="Q1527" s="311" t="str">
        <f t="array" ref="Q1527">IFERROR(
    IF(
        INDEX('Emission Factors'!$E$5:$P$488,
              MATCH(1,
                    ('Emission Factors'!$E$5:$E$488 = 'GHG emissions calculations'!$F1527) *
                    ('Emission Factors'!$H$5:$H$488 = 'GHG emissions calculations'!$H1527),
                    0),
              MATCH('GHG emissions calculations'!Q$6, 'Emission Factors'!$E$5:$P$5, 0)) &lt;&gt; "",
        INDEX('Emission Factors'!$E$5:$P$488,
              MATCH(1,
                    ('Emission Factors'!$E$5:$E$488 = 'GHG emissions calculations'!$F1527) *
                    ('Emission Factors'!$H$5:$H$488 = 'GHG emissions calculations'!$H1527),
                    0),
              MATCH('GHG emissions calculations'!Q$6, 'Emission Factors'!$E$5:$P$5, 0)),
        ""),
    "")</f>
        <v/>
      </c>
      <c r="R1527" s="311" t="str">
        <f t="array" ref="R1527">IFERROR(
    IF(
        INDEX('Emission Factors'!$E$5:$R$488,
              MATCH(1,
                    ('Emission Factors'!$E$5:$E$488 = 'GHG emissions calculations'!$F1527) *
                    ('Emission Factors'!$H$5:$H$488 = 'GHG emissions calculations'!$H1527),
                    0),
              MATCH('GHG emissions calculations'!R$6, 'Emission Factors'!$E$5:$R$5, 0)) &lt;&gt; "",
        INDEX('Emission Factors'!$E$5:$R$488,
              MATCH(1,
                    ('Emission Factors'!$E$5:$E$488 = 'GHG emissions calculations'!$F1527) *
                    ('Emission Factors'!$H$5:$H$488 = 'GHG emissions calculations'!$H1527),
                    0),
              MATCH('GHG emissions calculations'!R$6, 'Emission Factors'!$E$5:$R$5, 0)),
        ""),
    "")</f>
        <v/>
      </c>
      <c r="S1527" s="312">
        <f t="shared" si="2"/>
        <v>0</v>
      </c>
      <c r="T1527" s="23"/>
    </row>
    <row r="1528" ht="15.75" customHeight="1" outlineLevel="1">
      <c r="A1528" s="23"/>
      <c r="B1528" s="71"/>
      <c r="C1528" s="71"/>
      <c r="D1528" s="71"/>
      <c r="E1528" s="314"/>
      <c r="F1528" s="311" t="str">
        <f>Lists!W95</f>
        <v>Other industrial electric components - Middle East</v>
      </c>
      <c r="G1528" s="311" t="str">
        <f t="array" ref="G1528">XLOOKUP(1,('Emission Factors'!$E$5:$E$488='GHG emissions calculations'!$F1528)*('Emission Factors'!$H$5:$H$488='GHG emissions calculations'!$H1528),INDEX('Emission Factors'!$E$5:$T$488,0,MATCH('GHG emissions calculations'!G$6,'Emission Factors'!$E$5:$T$5,0)),"",0)</f>
        <v/>
      </c>
      <c r="H1528" s="311" t="s">
        <v>238</v>
      </c>
      <c r="I1528" s="312" t="str">
        <f>IF(
    SUMIFS('Import data'!$L$25:$L$80,
           'Import data'!$J$25:$J$80, F1528,
           'Import data'!$G$25:$G$80, 'GHG emissions calculations'!$H1528,
           'Import data'!$I$25:$I$80,$E$1444) &lt;&gt; 0,
    SUMIFS('Import data'!$L$25:$L$80,
           'Import data'!$J$25:$J$80, F1528,
           'Import data'!$G$25:$G$80, 'GHG emissions calculations'!$H1528,
           'Import data'!$I$25:$I$80,$E$1444),
    ""
)</f>
        <v/>
      </c>
      <c r="J1528" s="311" t="str">
        <f t="array" ref="J1528">IF(
    XLOOKUP(F1528, 'Import data'!$J$26:$J$47, 'Import data'!$M$26:$M$47, "", 0) = "Please add the region-specific supplier emission factor or choose a different region available in the IAEG database.",
    "",
    XLOOKUP(F1528, 'Import data'!$J$26:$J$47, 'Import data'!$M$26:$M$47, "", 0)
)</f>
        <v/>
      </c>
      <c r="K1528" s="311" t="str">
        <f t="array" ref="K1528">IFERROR(
    XLOOKUP(F1528,
            _xlws.FILTER('Supplier Emission'!$G$15:$G$49,
                   ('Supplier Emission'!$D$15:$D$49=H1528) * ('Supplier Emission'!$F$15:$F$49=$E$1444)),
            _xlws.FILTER('Supplier Emission'!$I$15:$I$49,
                   ('Supplier Emission'!$D$15:$D$49=H1528) * ('Supplier Emission'!$F$15:$F$49=$E$1444)),
            ""),
    "")</f>
        <v/>
      </c>
      <c r="L1528" s="311" t="str">
        <f t="array" ref="L1528">IFERROR(
    XLOOKUP(F1528,
            _xlws.FILTER('Supplier Emission'!$G$15:$G$49,
                   ('Supplier Emission'!$D$15:$D$49=H1528) * ('Supplier Emission'!$F$15:$F$49=$E$1444)),
            _xlws.FILTER('Supplier Emission'!$J$15:$J$49,
                   ('Supplier Emission'!$D$15:$D$49=H1528) * ('Supplier Emission'!$F$15:$F$49=$E$1444)),
            ""),
    "")</f>
        <v/>
      </c>
      <c r="M1528" s="311" t="str">
        <f t="array" ref="M1528">IFERROR(
    XLOOKUP(F1528,
            _xlws.FILTER('Supplier Emission'!$G$15:$G$49,
                   ('Supplier Emission'!$D$15:$D$49=H1528) * ('Supplier Emission'!$F$15:$F$49=$E$1444)),
            _xlws.FILTER('Supplier Emission'!$M$15:$M$49,
                   ('Supplier Emission'!$D$15:$D$49=H1528) * ('Supplier Emission'!$F$15:$F$49=$E$1444)),
            ""),
    "")</f>
        <v/>
      </c>
      <c r="N1528" s="311" t="str">
        <f t="array" ref="N1528">IFERROR(
    XLOOKUP(F1528,
            _xlws.FILTER('Supplier Emission'!$G$15:$G$49,
                   ('Supplier Emission'!$D$15:$D$49=H1528) * ('Supplier Emission'!$F$15:$F$49=$E$1444)),
            _xlws.FILTER('Supplier Emission'!$H$15:$H$49,
                   ('Supplier Emission'!$D$15:$D$49=H1528) * ('Supplier Emission'!$F$15:$F$49=$E$1444)),
            ""),
    "")</f>
        <v/>
      </c>
      <c r="O1528" s="311" t="str">
        <f t="array" ref="O1528">XLOOKUP(1,('Emission Factors'!$E$5:$E$488='GHG emissions calculations'!$F1528)*('Emission Factors'!$H$5:$H$488='GHG emissions calculations'!$H1528),INDEX('Emission Factors'!$E$5:$T$488,0,MATCH('GHG emissions calculations'!O$6,'Emission Factors'!$E$5:$T$5,0)),"",0)</f>
        <v/>
      </c>
      <c r="P1528" s="313" t="str">
        <f t="array" ref="P1528">IFERROR(
    INDEX('Emission Factors'!$E$5:$P$488,
          MATCH(1,
                ('Emission Factors'!$E$5:$E$488 = 'GHG emissions calculations'!$F1528) *
                ('Emission Factors'!$H$5:$H$488 = 'GHG emissions calculations'!$H1528),
                0),
          MATCH('GHG emissions calculations'!P$6,'Emission Factors'!$E$5:$P$5,0)),
    "")</f>
        <v/>
      </c>
      <c r="Q1528" s="311" t="str">
        <f t="array" ref="Q1528">IFERROR(
    IF(
        INDEX('Emission Factors'!$E$5:$P$488,
              MATCH(1,
                    ('Emission Factors'!$E$5:$E$488 = 'GHG emissions calculations'!$F1528) *
                    ('Emission Factors'!$H$5:$H$488 = 'GHG emissions calculations'!$H1528),
                    0),
              MATCH('GHG emissions calculations'!Q$6, 'Emission Factors'!$E$5:$P$5, 0)) &lt;&gt; "",
        INDEX('Emission Factors'!$E$5:$P$488,
              MATCH(1,
                    ('Emission Factors'!$E$5:$E$488 = 'GHG emissions calculations'!$F1528) *
                    ('Emission Factors'!$H$5:$H$488 = 'GHG emissions calculations'!$H1528),
                    0),
              MATCH('GHG emissions calculations'!Q$6, 'Emission Factors'!$E$5:$P$5, 0)),
        ""),
    "")</f>
        <v/>
      </c>
      <c r="R1528" s="311" t="str">
        <f t="array" ref="R1528">IFERROR(
    IF(
        INDEX('Emission Factors'!$E$5:$R$488,
              MATCH(1,
                    ('Emission Factors'!$E$5:$E$488 = 'GHG emissions calculations'!$F1528) *
                    ('Emission Factors'!$H$5:$H$488 = 'GHG emissions calculations'!$H1528),
                    0),
              MATCH('GHG emissions calculations'!R$6, 'Emission Factors'!$E$5:$R$5, 0)) &lt;&gt; "",
        INDEX('Emission Factors'!$E$5:$R$488,
              MATCH(1,
                    ('Emission Factors'!$E$5:$E$488 = 'GHG emissions calculations'!$F1528) *
                    ('Emission Factors'!$H$5:$H$488 = 'GHG emissions calculations'!$H1528),
                    0),
              MATCH('GHG emissions calculations'!R$6, 'Emission Factors'!$E$5:$R$5, 0)),
        ""),
    "")</f>
        <v/>
      </c>
      <c r="S1528" s="312">
        <f t="shared" si="2"/>
        <v>0</v>
      </c>
      <c r="T1528" s="23"/>
    </row>
    <row r="1529" ht="15.75" customHeight="1" outlineLevel="1">
      <c r="A1529" s="23"/>
      <c r="B1529" s="71"/>
      <c r="C1529" s="71"/>
      <c r="D1529" s="71"/>
      <c r="E1529" s="314"/>
      <c r="F1529" s="311" t="str">
        <f>Lists!W94</f>
        <v>Other industrial electric components - Oceania</v>
      </c>
      <c r="G1529" s="311" t="str">
        <f t="array" ref="G1529">XLOOKUP(1,('Emission Factors'!$E$5:$E$488='GHG emissions calculations'!$F1529)*('Emission Factors'!$H$5:$H$488='GHG emissions calculations'!$H1529),INDEX('Emission Factors'!$E$5:$T$488,0,MATCH('GHG emissions calculations'!G$6,'Emission Factors'!$E$5:$T$5,0)),"",0)</f>
        <v/>
      </c>
      <c r="H1529" s="311" t="s">
        <v>238</v>
      </c>
      <c r="I1529" s="312" t="str">
        <f>IF(
    SUMIFS('Import data'!$L$25:$L$80,
           'Import data'!$J$25:$J$80, F1529,
           'Import data'!$G$25:$G$80, 'GHG emissions calculations'!$H1529,
           'Import data'!$I$25:$I$80,$E$1444) &lt;&gt; 0,
    SUMIFS('Import data'!$L$25:$L$80,
           'Import data'!$J$25:$J$80, F1529,
           'Import data'!$G$25:$G$80, 'GHG emissions calculations'!$H1529,
           'Import data'!$I$25:$I$80,$E$1444),
    ""
)</f>
        <v/>
      </c>
      <c r="J1529" s="311" t="str">
        <f t="array" ref="J1529">IF(
    XLOOKUP(F1529, 'Import data'!$J$26:$J$47, 'Import data'!$M$26:$M$47, "", 0) = "Please add the region-specific supplier emission factor or choose a different region available in the IAEG database.",
    "",
    XLOOKUP(F1529, 'Import data'!$J$26:$J$47, 'Import data'!$M$26:$M$47, "", 0)
)</f>
        <v/>
      </c>
      <c r="K1529" s="311" t="str">
        <f t="array" ref="K1529">IFERROR(
    XLOOKUP(F1529,
            _xlws.FILTER('Supplier Emission'!$G$15:$G$49,
                   ('Supplier Emission'!$D$15:$D$49=H1529) * ('Supplier Emission'!$F$15:$F$49=$E$1444)),
            _xlws.FILTER('Supplier Emission'!$I$15:$I$49,
                   ('Supplier Emission'!$D$15:$D$49=H1529) * ('Supplier Emission'!$F$15:$F$49=$E$1444)),
            ""),
    "")</f>
        <v/>
      </c>
      <c r="L1529" s="311" t="str">
        <f t="array" ref="L1529">IFERROR(
    XLOOKUP(F1529,
            _xlws.FILTER('Supplier Emission'!$G$15:$G$49,
                   ('Supplier Emission'!$D$15:$D$49=H1529) * ('Supplier Emission'!$F$15:$F$49=$E$1444)),
            _xlws.FILTER('Supplier Emission'!$J$15:$J$49,
                   ('Supplier Emission'!$D$15:$D$49=H1529) * ('Supplier Emission'!$F$15:$F$49=$E$1444)),
            ""),
    "")</f>
        <v/>
      </c>
      <c r="M1529" s="311" t="str">
        <f t="array" ref="M1529">IFERROR(
    XLOOKUP(F1529,
            _xlws.FILTER('Supplier Emission'!$G$15:$G$49,
                   ('Supplier Emission'!$D$15:$D$49=H1529) * ('Supplier Emission'!$F$15:$F$49=$E$1444)),
            _xlws.FILTER('Supplier Emission'!$M$15:$M$49,
                   ('Supplier Emission'!$D$15:$D$49=H1529) * ('Supplier Emission'!$F$15:$F$49=$E$1444)),
            ""),
    "")</f>
        <v/>
      </c>
      <c r="N1529" s="311" t="str">
        <f t="array" ref="N1529">IFERROR(
    XLOOKUP(F1529,
            _xlws.FILTER('Supplier Emission'!$G$15:$G$49,
                   ('Supplier Emission'!$D$15:$D$49=H1529) * ('Supplier Emission'!$F$15:$F$49=$E$1444)),
            _xlws.FILTER('Supplier Emission'!$H$15:$H$49,
                   ('Supplier Emission'!$D$15:$D$49=H1529) * ('Supplier Emission'!$F$15:$F$49=$E$1444)),
            ""),
    "")</f>
        <v/>
      </c>
      <c r="O1529" s="311" t="str">
        <f t="array" ref="O1529">XLOOKUP(1,('Emission Factors'!$E$5:$E$488='GHG emissions calculations'!$F1529)*('Emission Factors'!$H$5:$H$488='GHG emissions calculations'!$H1529),INDEX('Emission Factors'!$E$5:$T$488,0,MATCH('GHG emissions calculations'!O$6,'Emission Factors'!$E$5:$T$5,0)),"",0)</f>
        <v/>
      </c>
      <c r="P1529" s="313" t="str">
        <f t="array" ref="P1529">IFERROR(
    INDEX('Emission Factors'!$E$5:$P$488,
          MATCH(1,
                ('Emission Factors'!$E$5:$E$488 = 'GHG emissions calculations'!$F1529) *
                ('Emission Factors'!$H$5:$H$488 = 'GHG emissions calculations'!$H1529),
                0),
          MATCH('GHG emissions calculations'!P$6,'Emission Factors'!$E$5:$P$5,0)),
    "")</f>
        <v/>
      </c>
      <c r="Q1529" s="311" t="str">
        <f t="array" ref="Q1529">IFERROR(
    IF(
        INDEX('Emission Factors'!$E$5:$P$488,
              MATCH(1,
                    ('Emission Factors'!$E$5:$E$488 = 'GHG emissions calculations'!$F1529) *
                    ('Emission Factors'!$H$5:$H$488 = 'GHG emissions calculations'!$H1529),
                    0),
              MATCH('GHG emissions calculations'!Q$6, 'Emission Factors'!$E$5:$P$5, 0)) &lt;&gt; "",
        INDEX('Emission Factors'!$E$5:$P$488,
              MATCH(1,
                    ('Emission Factors'!$E$5:$E$488 = 'GHG emissions calculations'!$F1529) *
                    ('Emission Factors'!$H$5:$H$488 = 'GHG emissions calculations'!$H1529),
                    0),
              MATCH('GHG emissions calculations'!Q$6, 'Emission Factors'!$E$5:$P$5, 0)),
        ""),
    "")</f>
        <v/>
      </c>
      <c r="R1529" s="311" t="str">
        <f t="array" ref="R1529">IFERROR(
    IF(
        INDEX('Emission Factors'!$E$5:$R$488,
              MATCH(1,
                    ('Emission Factors'!$E$5:$E$488 = 'GHG emissions calculations'!$F1529) *
                    ('Emission Factors'!$H$5:$H$488 = 'GHG emissions calculations'!$H1529),
                    0),
              MATCH('GHG emissions calculations'!R$6, 'Emission Factors'!$E$5:$R$5, 0)) &lt;&gt; "",
        INDEX('Emission Factors'!$E$5:$R$488,
              MATCH(1,
                    ('Emission Factors'!$E$5:$E$488 = 'GHG emissions calculations'!$F1529) *
                    ('Emission Factors'!$H$5:$H$488 = 'GHG emissions calculations'!$H1529),
                    0),
              MATCH('GHG emissions calculations'!R$6, 'Emission Factors'!$E$5:$R$5, 0)),
        ""),
    "")</f>
        <v/>
      </c>
      <c r="S1529" s="312">
        <f t="shared" si="2"/>
        <v>0</v>
      </c>
      <c r="T1529" s="23"/>
    </row>
    <row r="1530" ht="15.75" customHeight="1" outlineLevel="1">
      <c r="A1530" s="23"/>
      <c r="B1530" s="71"/>
      <c r="C1530" s="71"/>
      <c r="D1530" s="71"/>
      <c r="E1530" s="314"/>
      <c r="F1530" s="311" t="str">
        <f>Lists!W99</f>
        <v>Printed circuit - Africa</v>
      </c>
      <c r="G1530" s="311" t="str">
        <f t="array" ref="G1530">XLOOKUP(1,('Emission Factors'!$E$5:$E$488='GHG emissions calculations'!$F1530)*('Emission Factors'!$H$5:$H$488='GHG emissions calculations'!$H1530),INDEX('Emission Factors'!$E$5:$T$488,0,MATCH('GHG emissions calculations'!G$6,'Emission Factors'!$E$5:$T$5,0)),"",0)</f>
        <v/>
      </c>
      <c r="H1530" s="311" t="s">
        <v>238</v>
      </c>
      <c r="I1530" s="312" t="str">
        <f>IF(
    SUMIFS('Import data'!$L$25:$L$80,
           'Import data'!$J$25:$J$80, F1530,
           'Import data'!$G$25:$G$80, 'GHG emissions calculations'!$H1530,
           'Import data'!$I$25:$I$80,$E$1444) &lt;&gt; 0,
    SUMIFS('Import data'!$L$25:$L$80,
           'Import data'!$J$25:$J$80, F1530,
           'Import data'!$G$25:$G$80, 'GHG emissions calculations'!$H1530,
           'Import data'!$I$25:$I$80,$E$1444),
    ""
)</f>
        <v/>
      </c>
      <c r="J1530" s="311" t="str">
        <f t="array" ref="J1530">IF(
    XLOOKUP(F1530, 'Import data'!$J$26:$J$47, 'Import data'!$M$26:$M$47, "", 0) = "Please add the region-specific supplier emission factor or choose a different region available in the IAEG database.",
    "",
    XLOOKUP(F1530, 'Import data'!$J$26:$J$47, 'Import data'!$M$26:$M$47, "", 0)
)</f>
        <v/>
      </c>
      <c r="K1530" s="311" t="str">
        <f t="array" ref="K1530">IFERROR(
    XLOOKUP(F1530,
            _xlws.FILTER('Supplier Emission'!$G$15:$G$49,
                   ('Supplier Emission'!$D$15:$D$49=H1530) * ('Supplier Emission'!$F$15:$F$49=$E$1444)),
            _xlws.FILTER('Supplier Emission'!$I$15:$I$49,
                   ('Supplier Emission'!$D$15:$D$49=H1530) * ('Supplier Emission'!$F$15:$F$49=$E$1444)),
            ""),
    "")</f>
        <v/>
      </c>
      <c r="L1530" s="311" t="str">
        <f t="array" ref="L1530">IFERROR(
    XLOOKUP(F1530,
            _xlws.FILTER('Supplier Emission'!$G$15:$G$49,
                   ('Supplier Emission'!$D$15:$D$49=H1530) * ('Supplier Emission'!$F$15:$F$49=$E$1444)),
            _xlws.FILTER('Supplier Emission'!$J$15:$J$49,
                   ('Supplier Emission'!$D$15:$D$49=H1530) * ('Supplier Emission'!$F$15:$F$49=$E$1444)),
            ""),
    "")</f>
        <v/>
      </c>
      <c r="M1530" s="311" t="str">
        <f t="array" ref="M1530">IFERROR(
    XLOOKUP(F1530,
            _xlws.FILTER('Supplier Emission'!$G$15:$G$49,
                   ('Supplier Emission'!$D$15:$D$49=H1530) * ('Supplier Emission'!$F$15:$F$49=$E$1444)),
            _xlws.FILTER('Supplier Emission'!$M$15:$M$49,
                   ('Supplier Emission'!$D$15:$D$49=H1530) * ('Supplier Emission'!$F$15:$F$49=$E$1444)),
            ""),
    "")</f>
        <v/>
      </c>
      <c r="N1530" s="311" t="str">
        <f t="array" ref="N1530">IFERROR(
    XLOOKUP(F1530,
            _xlws.FILTER('Supplier Emission'!$G$15:$G$49,
                   ('Supplier Emission'!$D$15:$D$49=H1530) * ('Supplier Emission'!$F$15:$F$49=$E$1444)),
            _xlws.FILTER('Supplier Emission'!$H$15:$H$49,
                   ('Supplier Emission'!$D$15:$D$49=H1530) * ('Supplier Emission'!$F$15:$F$49=$E$1444)),
            ""),
    "")</f>
        <v/>
      </c>
      <c r="O1530" s="311" t="str">
        <f t="array" ref="O1530">XLOOKUP(1,('Emission Factors'!$E$5:$E$488='GHG emissions calculations'!$F1530)*('Emission Factors'!$H$5:$H$488='GHG emissions calculations'!$H1530),INDEX('Emission Factors'!$E$5:$T$488,0,MATCH('GHG emissions calculations'!O$6,'Emission Factors'!$E$5:$T$5,0)),"",0)</f>
        <v/>
      </c>
      <c r="P1530" s="313" t="str">
        <f t="array" ref="P1530">IFERROR(
    INDEX('Emission Factors'!$E$5:$P$488,
          MATCH(1,
                ('Emission Factors'!$E$5:$E$488 = 'GHG emissions calculations'!$F1530) *
                ('Emission Factors'!$H$5:$H$488 = 'GHG emissions calculations'!$H1530),
                0),
          MATCH('GHG emissions calculations'!P$6,'Emission Factors'!$E$5:$P$5,0)),
    "")</f>
        <v/>
      </c>
      <c r="Q1530" s="311" t="str">
        <f t="array" ref="Q1530">IFERROR(
    IF(
        INDEX('Emission Factors'!$E$5:$P$488,
              MATCH(1,
                    ('Emission Factors'!$E$5:$E$488 = 'GHG emissions calculations'!$F1530) *
                    ('Emission Factors'!$H$5:$H$488 = 'GHG emissions calculations'!$H1530),
                    0),
              MATCH('GHG emissions calculations'!Q$6, 'Emission Factors'!$E$5:$P$5, 0)) &lt;&gt; "",
        INDEX('Emission Factors'!$E$5:$P$488,
              MATCH(1,
                    ('Emission Factors'!$E$5:$E$488 = 'GHG emissions calculations'!$F1530) *
                    ('Emission Factors'!$H$5:$H$488 = 'GHG emissions calculations'!$H1530),
                    0),
              MATCH('GHG emissions calculations'!Q$6, 'Emission Factors'!$E$5:$P$5, 0)),
        ""),
    "")</f>
        <v/>
      </c>
      <c r="R1530" s="311" t="str">
        <f t="array" ref="R1530">IFERROR(
    IF(
        INDEX('Emission Factors'!$E$5:$R$488,
              MATCH(1,
                    ('Emission Factors'!$E$5:$E$488 = 'GHG emissions calculations'!$F1530) *
                    ('Emission Factors'!$H$5:$H$488 = 'GHG emissions calculations'!$H1530),
                    0),
              MATCH('GHG emissions calculations'!R$6, 'Emission Factors'!$E$5:$R$5, 0)) &lt;&gt; "",
        INDEX('Emission Factors'!$E$5:$R$488,
              MATCH(1,
                    ('Emission Factors'!$E$5:$E$488 = 'GHG emissions calculations'!$F1530) *
                    ('Emission Factors'!$H$5:$H$488 = 'GHG emissions calculations'!$H1530),
                    0),
              MATCH('GHG emissions calculations'!R$6, 'Emission Factors'!$E$5:$R$5, 0)),
        ""),
    "")</f>
        <v/>
      </c>
      <c r="S1530" s="312">
        <f t="shared" si="2"/>
        <v>0</v>
      </c>
      <c r="T1530" s="23"/>
    </row>
    <row r="1531" ht="15.75" customHeight="1" outlineLevel="1">
      <c r="A1531" s="23"/>
      <c r="B1531" s="71"/>
      <c r="C1531" s="71"/>
      <c r="D1531" s="71"/>
      <c r="E1531" s="314"/>
      <c r="F1531" s="311" t="str">
        <f>Lists!W97</f>
        <v>Printed circuit - America</v>
      </c>
      <c r="G1531" s="311">
        <f t="array" ref="G1531">XLOOKUP(1,('Emission Factors'!$E$5:$E$488='GHG emissions calculations'!$F1531)*('Emission Factors'!$H$5:$H$488='GHG emissions calculations'!$H1531),INDEX('Emission Factors'!$E$5:$T$488,0,MATCH('GHG emissions calculations'!G$6,'Emission Factors'!$E$5:$T$5,0)),"",0)</f>
        <v>2</v>
      </c>
      <c r="H1531" s="311" t="s">
        <v>238</v>
      </c>
      <c r="I1531" s="312" t="str">
        <f>IF(
    SUMIFS('Import data'!$L$25:$L$80,
           'Import data'!$J$25:$J$80, F1531,
           'Import data'!$G$25:$G$80, 'GHG emissions calculations'!$H1531,
           'Import data'!$I$25:$I$80,$E$1444) &lt;&gt; 0,
    SUMIFS('Import data'!$L$25:$L$80,
           'Import data'!$J$25:$J$80, F1531,
           'Import data'!$G$25:$G$80, 'GHG emissions calculations'!$H1531,
           'Import data'!$I$25:$I$80,$E$1444),
    ""
)</f>
        <v/>
      </c>
      <c r="J1531" s="311" t="str">
        <f t="array" ref="J1531">IF(
    XLOOKUP(F1531, 'Import data'!$J$26:$J$47, 'Import data'!$M$26:$M$47, "", 0) = "Please add the region-specific supplier emission factor or choose a different region available in the IAEG database.",
    "",
    XLOOKUP(F1531, 'Import data'!$J$26:$J$47, 'Import data'!$M$26:$M$47, "", 0)
)</f>
        <v/>
      </c>
      <c r="K1531" s="311" t="str">
        <f t="array" ref="K1531">IFERROR(
    XLOOKUP(F1531,
            _xlws.FILTER('Supplier Emission'!$G$15:$G$49,
                   ('Supplier Emission'!$D$15:$D$49=H1531) * ('Supplier Emission'!$F$15:$F$49=$E$1444)),
            _xlws.FILTER('Supplier Emission'!$I$15:$I$49,
                   ('Supplier Emission'!$D$15:$D$49=H1531) * ('Supplier Emission'!$F$15:$F$49=$E$1444)),
            ""),
    "")</f>
        <v/>
      </c>
      <c r="L1531" s="311" t="str">
        <f t="array" ref="L1531">IFERROR(
    XLOOKUP(F1531,
            _xlws.FILTER('Supplier Emission'!$G$15:$G$49,
                   ('Supplier Emission'!$D$15:$D$49=H1531) * ('Supplier Emission'!$F$15:$F$49=$E$1444)),
            _xlws.FILTER('Supplier Emission'!$J$15:$J$49,
                   ('Supplier Emission'!$D$15:$D$49=H1531) * ('Supplier Emission'!$F$15:$F$49=$E$1444)),
            ""),
    "")</f>
        <v/>
      </c>
      <c r="M1531" s="311" t="str">
        <f t="array" ref="M1531">IFERROR(
    XLOOKUP(F1531,
            _xlws.FILTER('Supplier Emission'!$G$15:$G$49,
                   ('Supplier Emission'!$D$15:$D$49=H1531) * ('Supplier Emission'!$F$15:$F$49=$E$1444)),
            _xlws.FILTER('Supplier Emission'!$M$15:$M$49,
                   ('Supplier Emission'!$D$15:$D$49=H1531) * ('Supplier Emission'!$F$15:$F$49=$E$1444)),
            ""),
    "")</f>
        <v/>
      </c>
      <c r="N1531" s="311" t="str">
        <f t="array" ref="N1531">IFERROR(
    XLOOKUP(F1531,
            _xlws.FILTER('Supplier Emission'!$G$15:$G$49,
                   ('Supplier Emission'!$D$15:$D$49=H1531) * ('Supplier Emission'!$F$15:$F$49=$E$1444)),
            _xlws.FILTER('Supplier Emission'!$H$15:$H$49,
                   ('Supplier Emission'!$D$15:$D$49=H1531) * ('Supplier Emission'!$F$15:$F$49=$E$1444)),
            ""),
    "")</f>
        <v/>
      </c>
      <c r="O1531" s="311" t="str">
        <f t="array" ref="O1531">XLOOKUP(1,('Emission Factors'!$E$5:$E$488='GHG emissions calculations'!$F1531)*('Emission Factors'!$H$5:$H$488='GHG emissions calculations'!$H1531),INDEX('Emission Factors'!$E$5:$T$488,0,MATCH('GHG emissions calculations'!O$6,'Emission Factors'!$E$5:$T$5,0)),"",0)</f>
        <v>Electronic capacitors/resistors/coils/transformers/connectors and other components (except semiconductors and printed circuit assemblies)</v>
      </c>
      <c r="P1531" s="313">
        <f t="array" ref="P1531">IFERROR(
    INDEX('Emission Factors'!$E$5:$P$488,
          MATCH(1,
                ('Emission Factors'!$E$5:$E$488 = 'GHG emissions calculations'!$F1531) *
                ('Emission Factors'!$H$5:$H$488 = 'GHG emissions calculations'!$H1531),
                0),
          MATCH('GHG emissions calculations'!P$6,'Emission Factors'!$E$5:$P$5,0)),
    "")</f>
        <v>189.4172066</v>
      </c>
      <c r="Q1531" s="311" t="str">
        <f t="array" ref="Q1531">IFERROR(
    IF(
        INDEX('Emission Factors'!$E$5:$P$488,
              MATCH(1,
                    ('Emission Factors'!$E$5:$E$488 = 'GHG emissions calculations'!$F1531) *
                    ('Emission Factors'!$H$5:$H$488 = 'GHG emissions calculations'!$H1531),
                    0),
              MATCH('GHG emissions calculations'!Q$6, 'Emission Factors'!$E$5:$P$5, 0)) &lt;&gt; "",
        INDEX('Emission Factors'!$E$5:$P$488,
              MATCH(1,
                    ('Emission Factors'!$E$5:$E$488 = 'GHG emissions calculations'!$F1531) *
                    ('Emission Factors'!$H$5:$H$488 = 'GHG emissions calculations'!$H1531),
                    0),
              MATCH('GHG emissions calculations'!Q$6, 'Emission Factors'!$E$5:$P$5, 0)),
        ""),
    "")</f>
        <v>kgCO2e / k€</v>
      </c>
      <c r="R1531" s="311" t="str">
        <f t="array" ref="R1531">IFERROR(
    IF(
        INDEX('Emission Factors'!$E$5:$R$488,
              MATCH(1,
                    ('Emission Factors'!$E$5:$E$488 = 'GHG emissions calculations'!$F1531) *
                    ('Emission Factors'!$H$5:$H$488 = 'GHG emissions calculations'!$H1531),
                    0),
              MATCH('GHG emissions calculations'!R$6, 'Emission Factors'!$E$5:$R$5, 0)) &lt;&gt; "",
        INDEX('Emission Factors'!$E$5:$R$488,
              MATCH(1,
                    ('Emission Factors'!$E$5:$E$488 = 'GHG emissions calculations'!$F1531) *
                    ('Emission Factors'!$H$5:$H$488 = 'GHG emissions calculations'!$H1531),
                    0),
              MATCH('GHG emissions calculations'!R$6, 'Emission Factors'!$E$5:$R$5, 0)),
        ""),
    "")</f>
        <v>America</v>
      </c>
      <c r="S1531" s="312">
        <f t="shared" si="2"/>
        <v>0</v>
      </c>
      <c r="T1531" s="23"/>
    </row>
    <row r="1532" ht="15.75" customHeight="1" outlineLevel="1">
      <c r="A1532" s="23"/>
      <c r="B1532" s="71"/>
      <c r="C1532" s="71"/>
      <c r="D1532" s="71"/>
      <c r="E1532" s="314"/>
      <c r="F1532" s="311" t="str">
        <f>Lists!W100</f>
        <v>Printed circuit - Asia</v>
      </c>
      <c r="G1532" s="311" t="str">
        <f t="array" ref="G1532">XLOOKUP(1,('Emission Factors'!$E$5:$E$488='GHG emissions calculations'!$F1532)*('Emission Factors'!$H$5:$H$488='GHG emissions calculations'!$H1532),INDEX('Emission Factors'!$E$5:$T$488,0,MATCH('GHG emissions calculations'!G$6,'Emission Factors'!$E$5:$T$5,0)),"",0)</f>
        <v/>
      </c>
      <c r="H1532" s="311" t="s">
        <v>238</v>
      </c>
      <c r="I1532" s="312" t="str">
        <f>IF(
    SUMIFS('Import data'!$L$25:$L$80,
           'Import data'!$J$25:$J$80, F1532,
           'Import data'!$G$25:$G$80, 'GHG emissions calculations'!$H1532,
           'Import data'!$I$25:$I$80,$E$1444) &lt;&gt; 0,
    SUMIFS('Import data'!$L$25:$L$80,
           'Import data'!$J$25:$J$80, F1532,
           'Import data'!$G$25:$G$80, 'GHG emissions calculations'!$H1532,
           'Import data'!$I$25:$I$80,$E$1444),
    ""
)</f>
        <v/>
      </c>
      <c r="J1532" s="311" t="str">
        <f t="array" ref="J1532">IF(
    XLOOKUP(F1532, 'Import data'!$J$26:$J$47, 'Import data'!$M$26:$M$47, "", 0) = "Please add the region-specific supplier emission factor or choose a different region available in the IAEG database.",
    "",
    XLOOKUP(F1532, 'Import data'!$J$26:$J$47, 'Import data'!$M$26:$M$47, "", 0)
)</f>
        <v/>
      </c>
      <c r="K1532" s="311" t="str">
        <f t="array" ref="K1532">IFERROR(
    XLOOKUP(F1532,
            _xlws.FILTER('Supplier Emission'!$G$15:$G$49,
                   ('Supplier Emission'!$D$15:$D$49=H1532) * ('Supplier Emission'!$F$15:$F$49=$E$1444)),
            _xlws.FILTER('Supplier Emission'!$I$15:$I$49,
                   ('Supplier Emission'!$D$15:$D$49=H1532) * ('Supplier Emission'!$F$15:$F$49=$E$1444)),
            ""),
    "")</f>
        <v/>
      </c>
      <c r="L1532" s="311" t="str">
        <f t="array" ref="L1532">IFERROR(
    XLOOKUP(F1532,
            _xlws.FILTER('Supplier Emission'!$G$15:$G$49,
                   ('Supplier Emission'!$D$15:$D$49=H1532) * ('Supplier Emission'!$F$15:$F$49=$E$1444)),
            _xlws.FILTER('Supplier Emission'!$J$15:$J$49,
                   ('Supplier Emission'!$D$15:$D$49=H1532) * ('Supplier Emission'!$F$15:$F$49=$E$1444)),
            ""),
    "")</f>
        <v/>
      </c>
      <c r="M1532" s="311" t="str">
        <f t="array" ref="M1532">IFERROR(
    XLOOKUP(F1532,
            _xlws.FILTER('Supplier Emission'!$G$15:$G$49,
                   ('Supplier Emission'!$D$15:$D$49=H1532) * ('Supplier Emission'!$F$15:$F$49=$E$1444)),
            _xlws.FILTER('Supplier Emission'!$M$15:$M$49,
                   ('Supplier Emission'!$D$15:$D$49=H1532) * ('Supplier Emission'!$F$15:$F$49=$E$1444)),
            ""),
    "")</f>
        <v/>
      </c>
      <c r="N1532" s="311" t="str">
        <f t="array" ref="N1532">IFERROR(
    XLOOKUP(F1532,
            _xlws.FILTER('Supplier Emission'!$G$15:$G$49,
                   ('Supplier Emission'!$D$15:$D$49=H1532) * ('Supplier Emission'!$F$15:$F$49=$E$1444)),
            _xlws.FILTER('Supplier Emission'!$H$15:$H$49,
                   ('Supplier Emission'!$D$15:$D$49=H1532) * ('Supplier Emission'!$F$15:$F$49=$E$1444)),
            ""),
    "")</f>
        <v/>
      </c>
      <c r="O1532" s="311" t="str">
        <f t="array" ref="O1532">XLOOKUP(1,('Emission Factors'!$E$5:$E$488='GHG emissions calculations'!$F1532)*('Emission Factors'!$H$5:$H$488='GHG emissions calculations'!$H1532),INDEX('Emission Factors'!$E$5:$T$488,0,MATCH('GHG emissions calculations'!O$6,'Emission Factors'!$E$5:$T$5,0)),"",0)</f>
        <v/>
      </c>
      <c r="P1532" s="313" t="str">
        <f t="array" ref="P1532">IFERROR(
    INDEX('Emission Factors'!$E$5:$P$488,
          MATCH(1,
                ('Emission Factors'!$E$5:$E$488 = 'GHG emissions calculations'!$F1532) *
                ('Emission Factors'!$H$5:$H$488 = 'GHG emissions calculations'!$H1532),
                0),
          MATCH('GHG emissions calculations'!P$6,'Emission Factors'!$E$5:$P$5,0)),
    "")</f>
        <v/>
      </c>
      <c r="Q1532" s="311" t="str">
        <f t="array" ref="Q1532">IFERROR(
    IF(
        INDEX('Emission Factors'!$E$5:$P$488,
              MATCH(1,
                    ('Emission Factors'!$E$5:$E$488 = 'GHG emissions calculations'!$F1532) *
                    ('Emission Factors'!$H$5:$H$488 = 'GHG emissions calculations'!$H1532),
                    0),
              MATCH('GHG emissions calculations'!Q$6, 'Emission Factors'!$E$5:$P$5, 0)) &lt;&gt; "",
        INDEX('Emission Factors'!$E$5:$P$488,
              MATCH(1,
                    ('Emission Factors'!$E$5:$E$488 = 'GHG emissions calculations'!$F1532) *
                    ('Emission Factors'!$H$5:$H$488 = 'GHG emissions calculations'!$H1532),
                    0),
              MATCH('GHG emissions calculations'!Q$6, 'Emission Factors'!$E$5:$P$5, 0)),
        ""),
    "")</f>
        <v/>
      </c>
      <c r="R1532" s="311" t="str">
        <f t="array" ref="R1532">IFERROR(
    IF(
        INDEX('Emission Factors'!$E$5:$R$488,
              MATCH(1,
                    ('Emission Factors'!$E$5:$E$488 = 'GHG emissions calculations'!$F1532) *
                    ('Emission Factors'!$H$5:$H$488 = 'GHG emissions calculations'!$H1532),
                    0),
              MATCH('GHG emissions calculations'!R$6, 'Emission Factors'!$E$5:$R$5, 0)) &lt;&gt; "",
        INDEX('Emission Factors'!$E$5:$R$488,
              MATCH(1,
                    ('Emission Factors'!$E$5:$E$488 = 'GHG emissions calculations'!$F1532) *
                    ('Emission Factors'!$H$5:$H$488 = 'GHG emissions calculations'!$H1532),
                    0),
              MATCH('GHG emissions calculations'!R$6, 'Emission Factors'!$E$5:$R$5, 0)),
        ""),
    "")</f>
        <v/>
      </c>
      <c r="S1532" s="312">
        <f t="shared" si="2"/>
        <v>0</v>
      </c>
      <c r="T1532" s="23"/>
    </row>
    <row r="1533" ht="15.75" customHeight="1" outlineLevel="1">
      <c r="A1533" s="23"/>
      <c r="B1533" s="71"/>
      <c r="C1533" s="71"/>
      <c r="D1533" s="71"/>
      <c r="E1533" s="314"/>
      <c r="F1533" s="311" t="str">
        <f>Lists!W98</f>
        <v>Printed circuit - Europe</v>
      </c>
      <c r="G1533" s="311" t="str">
        <f t="array" ref="G1533">XLOOKUP(1,('Emission Factors'!$E$5:$E$488='GHG emissions calculations'!$F1533)*('Emission Factors'!$H$5:$H$488='GHG emissions calculations'!$H1533),INDEX('Emission Factors'!$E$5:$T$488,0,MATCH('GHG emissions calculations'!G$6,'Emission Factors'!$E$5:$T$5,0)),"",0)</f>
        <v/>
      </c>
      <c r="H1533" s="311" t="s">
        <v>238</v>
      </c>
      <c r="I1533" s="312" t="str">
        <f>IF(
    SUMIFS('Import data'!$L$25:$L$80,
           'Import data'!$J$25:$J$80, F1533,
           'Import data'!$G$25:$G$80, 'GHG emissions calculations'!$H1533,
           'Import data'!$I$25:$I$80,$E$1444) &lt;&gt; 0,
    SUMIFS('Import data'!$L$25:$L$80,
           'Import data'!$J$25:$J$80, F1533,
           'Import data'!$G$25:$G$80, 'GHG emissions calculations'!$H1533,
           'Import data'!$I$25:$I$80,$E$1444),
    ""
)</f>
        <v/>
      </c>
      <c r="J1533" s="311" t="str">
        <f t="array" ref="J1533">IF(
    XLOOKUP(F1533, 'Import data'!$J$26:$J$47, 'Import data'!$M$26:$M$47, "", 0) = "Please add the region-specific supplier emission factor or choose a different region available in the IAEG database.",
    "",
    XLOOKUP(F1533, 'Import data'!$J$26:$J$47, 'Import data'!$M$26:$M$47, "", 0)
)</f>
        <v/>
      </c>
      <c r="K1533" s="311" t="str">
        <f t="array" ref="K1533">IFERROR(
    XLOOKUP(F1533,
            _xlws.FILTER('Supplier Emission'!$G$15:$G$49,
                   ('Supplier Emission'!$D$15:$D$49=H1533) * ('Supplier Emission'!$F$15:$F$49=$E$1444)),
            _xlws.FILTER('Supplier Emission'!$I$15:$I$49,
                   ('Supplier Emission'!$D$15:$D$49=H1533) * ('Supplier Emission'!$F$15:$F$49=$E$1444)),
            ""),
    "")</f>
        <v/>
      </c>
      <c r="L1533" s="311" t="str">
        <f t="array" ref="L1533">IFERROR(
    XLOOKUP(F1533,
            _xlws.FILTER('Supplier Emission'!$G$15:$G$49,
                   ('Supplier Emission'!$D$15:$D$49=H1533) * ('Supplier Emission'!$F$15:$F$49=$E$1444)),
            _xlws.FILTER('Supplier Emission'!$J$15:$J$49,
                   ('Supplier Emission'!$D$15:$D$49=H1533) * ('Supplier Emission'!$F$15:$F$49=$E$1444)),
            ""),
    "")</f>
        <v/>
      </c>
      <c r="M1533" s="311" t="str">
        <f t="array" ref="M1533">IFERROR(
    XLOOKUP(F1533,
            _xlws.FILTER('Supplier Emission'!$G$15:$G$49,
                   ('Supplier Emission'!$D$15:$D$49=H1533) * ('Supplier Emission'!$F$15:$F$49=$E$1444)),
            _xlws.FILTER('Supplier Emission'!$M$15:$M$49,
                   ('Supplier Emission'!$D$15:$D$49=H1533) * ('Supplier Emission'!$F$15:$F$49=$E$1444)),
            ""),
    "")</f>
        <v/>
      </c>
      <c r="N1533" s="311" t="str">
        <f t="array" ref="N1533">IFERROR(
    XLOOKUP(F1533,
            _xlws.FILTER('Supplier Emission'!$G$15:$G$49,
                   ('Supplier Emission'!$D$15:$D$49=H1533) * ('Supplier Emission'!$F$15:$F$49=$E$1444)),
            _xlws.FILTER('Supplier Emission'!$H$15:$H$49,
                   ('Supplier Emission'!$D$15:$D$49=H1533) * ('Supplier Emission'!$F$15:$F$49=$E$1444)),
            ""),
    "")</f>
        <v/>
      </c>
      <c r="O1533" s="311" t="str">
        <f t="array" ref="O1533">XLOOKUP(1,('Emission Factors'!$E$5:$E$488='GHG emissions calculations'!$F1533)*('Emission Factors'!$H$5:$H$488='GHG emissions calculations'!$H1533),INDEX('Emission Factors'!$E$5:$T$488,0,MATCH('GHG emissions calculations'!O$6,'Emission Factors'!$E$5:$T$5,0)),"",0)</f>
        <v/>
      </c>
      <c r="P1533" s="313" t="str">
        <f t="array" ref="P1533">IFERROR(
    INDEX('Emission Factors'!$E$5:$P$488,
          MATCH(1,
                ('Emission Factors'!$E$5:$E$488 = 'GHG emissions calculations'!$F1533) *
                ('Emission Factors'!$H$5:$H$488 = 'GHG emissions calculations'!$H1533),
                0),
          MATCH('GHG emissions calculations'!P$6,'Emission Factors'!$E$5:$P$5,0)),
    "")</f>
        <v/>
      </c>
      <c r="Q1533" s="311" t="str">
        <f t="array" ref="Q1533">IFERROR(
    IF(
        INDEX('Emission Factors'!$E$5:$P$488,
              MATCH(1,
                    ('Emission Factors'!$E$5:$E$488 = 'GHG emissions calculations'!$F1533) *
                    ('Emission Factors'!$H$5:$H$488 = 'GHG emissions calculations'!$H1533),
                    0),
              MATCH('GHG emissions calculations'!Q$6, 'Emission Factors'!$E$5:$P$5, 0)) &lt;&gt; "",
        INDEX('Emission Factors'!$E$5:$P$488,
              MATCH(1,
                    ('Emission Factors'!$E$5:$E$488 = 'GHG emissions calculations'!$F1533) *
                    ('Emission Factors'!$H$5:$H$488 = 'GHG emissions calculations'!$H1533),
                    0),
              MATCH('GHG emissions calculations'!Q$6, 'Emission Factors'!$E$5:$P$5, 0)),
        ""),
    "")</f>
        <v/>
      </c>
      <c r="R1533" s="311" t="str">
        <f t="array" ref="R1533">IFERROR(
    IF(
        INDEX('Emission Factors'!$E$5:$R$488,
              MATCH(1,
                    ('Emission Factors'!$E$5:$E$488 = 'GHG emissions calculations'!$F1533) *
                    ('Emission Factors'!$H$5:$H$488 = 'GHG emissions calculations'!$H1533),
                    0),
              MATCH('GHG emissions calculations'!R$6, 'Emission Factors'!$E$5:$R$5, 0)) &lt;&gt; "",
        INDEX('Emission Factors'!$E$5:$R$488,
              MATCH(1,
                    ('Emission Factors'!$E$5:$E$488 = 'GHG emissions calculations'!$F1533) *
                    ('Emission Factors'!$H$5:$H$488 = 'GHG emissions calculations'!$H1533),
                    0),
              MATCH('GHG emissions calculations'!R$6, 'Emission Factors'!$E$5:$R$5, 0)),
        ""),
    "")</f>
        <v/>
      </c>
      <c r="S1533" s="312">
        <f t="shared" si="2"/>
        <v>0</v>
      </c>
      <c r="T1533" s="23"/>
    </row>
    <row r="1534" ht="15.75" customHeight="1" outlineLevel="1">
      <c r="A1534" s="23"/>
      <c r="B1534" s="71"/>
      <c r="C1534" s="71"/>
      <c r="D1534" s="71"/>
      <c r="E1534" s="314"/>
      <c r="F1534" s="311" t="str">
        <f>Lists!W103</f>
        <v>Printed circuit - Global or unspecified region</v>
      </c>
      <c r="G1534" s="311" t="str">
        <f t="array" ref="G1534">XLOOKUP(1,('Emission Factors'!$E$5:$E$488='GHG emissions calculations'!$F1534)*('Emission Factors'!$H$5:$H$488='GHG emissions calculations'!$H1534),INDEX('Emission Factors'!$E$5:$T$488,0,MATCH('GHG emissions calculations'!G$6,'Emission Factors'!$E$5:$T$5,0)),"",0)</f>
        <v/>
      </c>
      <c r="H1534" s="311" t="s">
        <v>238</v>
      </c>
      <c r="I1534" s="312" t="str">
        <f>IF(
    SUMIFS('Import data'!$L$25:$L$80,
           'Import data'!$J$25:$J$80, F1534,
           'Import data'!$G$25:$G$80, 'GHG emissions calculations'!$H1534,
           'Import data'!$I$25:$I$80,$E$1444) &lt;&gt; 0,
    SUMIFS('Import data'!$L$25:$L$80,
           'Import data'!$J$25:$J$80, F1534,
           'Import data'!$G$25:$G$80, 'GHG emissions calculations'!$H1534,
           'Import data'!$I$25:$I$80,$E$1444),
    ""
)</f>
        <v/>
      </c>
      <c r="J1534" s="311" t="str">
        <f t="array" ref="J1534">IF(
    XLOOKUP(F1534, 'Import data'!$J$26:$J$47, 'Import data'!$M$26:$M$47, "", 0) = "Please add the region-specific supplier emission factor or choose a different region available in the IAEG database.",
    "",
    XLOOKUP(F1534, 'Import data'!$J$26:$J$47, 'Import data'!$M$26:$M$47, "", 0)
)</f>
        <v/>
      </c>
      <c r="K1534" s="311" t="str">
        <f t="array" ref="K1534">IFERROR(
    XLOOKUP(F1534,
            _xlws.FILTER('Supplier Emission'!$G$15:$G$49,
                   ('Supplier Emission'!$D$15:$D$49=H1534) * ('Supplier Emission'!$F$15:$F$49=$E$1444)),
            _xlws.FILTER('Supplier Emission'!$I$15:$I$49,
                   ('Supplier Emission'!$D$15:$D$49=H1534) * ('Supplier Emission'!$F$15:$F$49=$E$1444)),
            ""),
    "")</f>
        <v/>
      </c>
      <c r="L1534" s="311" t="str">
        <f t="array" ref="L1534">IFERROR(
    XLOOKUP(F1534,
            _xlws.FILTER('Supplier Emission'!$G$15:$G$49,
                   ('Supplier Emission'!$D$15:$D$49=H1534) * ('Supplier Emission'!$F$15:$F$49=$E$1444)),
            _xlws.FILTER('Supplier Emission'!$J$15:$J$49,
                   ('Supplier Emission'!$D$15:$D$49=H1534) * ('Supplier Emission'!$F$15:$F$49=$E$1444)),
            ""),
    "")</f>
        <v/>
      </c>
      <c r="M1534" s="311" t="str">
        <f t="array" ref="M1534">IFERROR(
    XLOOKUP(F1534,
            _xlws.FILTER('Supplier Emission'!$G$15:$G$49,
                   ('Supplier Emission'!$D$15:$D$49=H1534) * ('Supplier Emission'!$F$15:$F$49=$E$1444)),
            _xlws.FILTER('Supplier Emission'!$M$15:$M$49,
                   ('Supplier Emission'!$D$15:$D$49=H1534) * ('Supplier Emission'!$F$15:$F$49=$E$1444)),
            ""),
    "")</f>
        <v/>
      </c>
      <c r="N1534" s="311" t="str">
        <f t="array" ref="N1534">IFERROR(
    XLOOKUP(F1534,
            _xlws.FILTER('Supplier Emission'!$G$15:$G$49,
                   ('Supplier Emission'!$D$15:$D$49=H1534) * ('Supplier Emission'!$F$15:$F$49=$E$1444)),
            _xlws.FILTER('Supplier Emission'!$H$15:$H$49,
                   ('Supplier Emission'!$D$15:$D$49=H1534) * ('Supplier Emission'!$F$15:$F$49=$E$1444)),
            ""),
    "")</f>
        <v/>
      </c>
      <c r="O1534" s="311" t="str">
        <f t="array" ref="O1534">XLOOKUP(1,('Emission Factors'!$E$5:$E$488='GHG emissions calculations'!$F1534)*('Emission Factors'!$H$5:$H$488='GHG emissions calculations'!$H1534),INDEX('Emission Factors'!$E$5:$T$488,0,MATCH('GHG emissions calculations'!O$6,'Emission Factors'!$E$5:$T$5,0)),"",0)</f>
        <v/>
      </c>
      <c r="P1534" s="313" t="str">
        <f t="array" ref="P1534">IFERROR(
    INDEX('Emission Factors'!$E$5:$P$488,
          MATCH(1,
                ('Emission Factors'!$E$5:$E$488 = 'GHG emissions calculations'!$F1534) *
                ('Emission Factors'!$H$5:$H$488 = 'GHG emissions calculations'!$H1534),
                0),
          MATCH('GHG emissions calculations'!P$6,'Emission Factors'!$E$5:$P$5,0)),
    "")</f>
        <v/>
      </c>
      <c r="Q1534" s="311" t="str">
        <f t="array" ref="Q1534">IFERROR(
    IF(
        INDEX('Emission Factors'!$E$5:$P$488,
              MATCH(1,
                    ('Emission Factors'!$E$5:$E$488 = 'GHG emissions calculations'!$F1534) *
                    ('Emission Factors'!$H$5:$H$488 = 'GHG emissions calculations'!$H1534),
                    0),
              MATCH('GHG emissions calculations'!Q$6, 'Emission Factors'!$E$5:$P$5, 0)) &lt;&gt; "",
        INDEX('Emission Factors'!$E$5:$P$488,
              MATCH(1,
                    ('Emission Factors'!$E$5:$E$488 = 'GHG emissions calculations'!$F1534) *
                    ('Emission Factors'!$H$5:$H$488 = 'GHG emissions calculations'!$H1534),
                    0),
              MATCH('GHG emissions calculations'!Q$6, 'Emission Factors'!$E$5:$P$5, 0)),
        ""),
    "")</f>
        <v/>
      </c>
      <c r="R1534" s="311" t="str">
        <f t="array" ref="R1534">IFERROR(
    IF(
        INDEX('Emission Factors'!$E$5:$R$488,
              MATCH(1,
                    ('Emission Factors'!$E$5:$E$488 = 'GHG emissions calculations'!$F1534) *
                    ('Emission Factors'!$H$5:$H$488 = 'GHG emissions calculations'!$H1534),
                    0),
              MATCH('GHG emissions calculations'!R$6, 'Emission Factors'!$E$5:$R$5, 0)) &lt;&gt; "",
        INDEX('Emission Factors'!$E$5:$R$488,
              MATCH(1,
                    ('Emission Factors'!$E$5:$E$488 = 'GHG emissions calculations'!$F1534) *
                    ('Emission Factors'!$H$5:$H$488 = 'GHG emissions calculations'!$H1534),
                    0),
              MATCH('GHG emissions calculations'!R$6, 'Emission Factors'!$E$5:$R$5, 0)),
        ""),
    "")</f>
        <v/>
      </c>
      <c r="S1534" s="312">
        <f t="shared" si="2"/>
        <v>0</v>
      </c>
      <c r="T1534" s="23"/>
    </row>
    <row r="1535" ht="15.75" customHeight="1" outlineLevel="1">
      <c r="A1535" s="23"/>
      <c r="B1535" s="71"/>
      <c r="C1535" s="71"/>
      <c r="D1535" s="71"/>
      <c r="E1535" s="314"/>
      <c r="F1535" s="311" t="str">
        <f>Lists!W102</f>
        <v>Printed circuit - Middle East</v>
      </c>
      <c r="G1535" s="311" t="str">
        <f t="array" ref="G1535">XLOOKUP(1,('Emission Factors'!$E$5:$E$488='GHG emissions calculations'!$F1535)*('Emission Factors'!$H$5:$H$488='GHG emissions calculations'!$H1535),INDEX('Emission Factors'!$E$5:$T$488,0,MATCH('GHG emissions calculations'!G$6,'Emission Factors'!$E$5:$T$5,0)),"",0)</f>
        <v/>
      </c>
      <c r="H1535" s="311" t="s">
        <v>238</v>
      </c>
      <c r="I1535" s="312" t="str">
        <f>IF(
    SUMIFS('Import data'!$L$25:$L$80,
           'Import data'!$J$25:$J$80, F1535,
           'Import data'!$G$25:$G$80, 'GHG emissions calculations'!$H1535,
           'Import data'!$I$25:$I$80,$E$1444) &lt;&gt; 0,
    SUMIFS('Import data'!$L$25:$L$80,
           'Import data'!$J$25:$J$80, F1535,
           'Import data'!$G$25:$G$80, 'GHG emissions calculations'!$H1535,
           'Import data'!$I$25:$I$80,$E$1444),
    ""
)</f>
        <v/>
      </c>
      <c r="J1535" s="311" t="str">
        <f t="array" ref="J1535">IF(
    XLOOKUP(F1535, 'Import data'!$J$26:$J$47, 'Import data'!$M$26:$M$47, "", 0) = "Please add the region-specific supplier emission factor or choose a different region available in the IAEG database.",
    "",
    XLOOKUP(F1535, 'Import data'!$J$26:$J$47, 'Import data'!$M$26:$M$47, "", 0)
)</f>
        <v/>
      </c>
      <c r="K1535" s="311" t="str">
        <f t="array" ref="K1535">IFERROR(
    XLOOKUP(F1535,
            _xlws.FILTER('Supplier Emission'!$G$15:$G$49,
                   ('Supplier Emission'!$D$15:$D$49=H1535) * ('Supplier Emission'!$F$15:$F$49=$E$1444)),
            _xlws.FILTER('Supplier Emission'!$I$15:$I$49,
                   ('Supplier Emission'!$D$15:$D$49=H1535) * ('Supplier Emission'!$F$15:$F$49=$E$1444)),
            ""),
    "")</f>
        <v/>
      </c>
      <c r="L1535" s="311" t="str">
        <f t="array" ref="L1535">IFERROR(
    XLOOKUP(F1535,
            _xlws.FILTER('Supplier Emission'!$G$15:$G$49,
                   ('Supplier Emission'!$D$15:$D$49=H1535) * ('Supplier Emission'!$F$15:$F$49=$E$1444)),
            _xlws.FILTER('Supplier Emission'!$J$15:$J$49,
                   ('Supplier Emission'!$D$15:$D$49=H1535) * ('Supplier Emission'!$F$15:$F$49=$E$1444)),
            ""),
    "")</f>
        <v/>
      </c>
      <c r="M1535" s="311" t="str">
        <f t="array" ref="M1535">IFERROR(
    XLOOKUP(F1535,
            _xlws.FILTER('Supplier Emission'!$G$15:$G$49,
                   ('Supplier Emission'!$D$15:$D$49=H1535) * ('Supplier Emission'!$F$15:$F$49=$E$1444)),
            _xlws.FILTER('Supplier Emission'!$M$15:$M$49,
                   ('Supplier Emission'!$D$15:$D$49=H1535) * ('Supplier Emission'!$F$15:$F$49=$E$1444)),
            ""),
    "")</f>
        <v/>
      </c>
      <c r="N1535" s="311" t="str">
        <f t="array" ref="N1535">IFERROR(
    XLOOKUP(F1535,
            _xlws.FILTER('Supplier Emission'!$G$15:$G$49,
                   ('Supplier Emission'!$D$15:$D$49=H1535) * ('Supplier Emission'!$F$15:$F$49=$E$1444)),
            _xlws.FILTER('Supplier Emission'!$H$15:$H$49,
                   ('Supplier Emission'!$D$15:$D$49=H1535) * ('Supplier Emission'!$F$15:$F$49=$E$1444)),
            ""),
    "")</f>
        <v/>
      </c>
      <c r="O1535" s="311" t="str">
        <f t="array" ref="O1535">XLOOKUP(1,('Emission Factors'!$E$5:$E$488='GHG emissions calculations'!$F1535)*('Emission Factors'!$H$5:$H$488='GHG emissions calculations'!$H1535),INDEX('Emission Factors'!$E$5:$T$488,0,MATCH('GHG emissions calculations'!O$6,'Emission Factors'!$E$5:$T$5,0)),"",0)</f>
        <v/>
      </c>
      <c r="P1535" s="313" t="str">
        <f t="array" ref="P1535">IFERROR(
    INDEX('Emission Factors'!$E$5:$P$488,
          MATCH(1,
                ('Emission Factors'!$E$5:$E$488 = 'GHG emissions calculations'!$F1535) *
                ('Emission Factors'!$H$5:$H$488 = 'GHG emissions calculations'!$H1535),
                0),
          MATCH('GHG emissions calculations'!P$6,'Emission Factors'!$E$5:$P$5,0)),
    "")</f>
        <v/>
      </c>
      <c r="Q1535" s="311" t="str">
        <f t="array" ref="Q1535">IFERROR(
    IF(
        INDEX('Emission Factors'!$E$5:$P$488,
              MATCH(1,
                    ('Emission Factors'!$E$5:$E$488 = 'GHG emissions calculations'!$F1535) *
                    ('Emission Factors'!$H$5:$H$488 = 'GHG emissions calculations'!$H1535),
                    0),
              MATCH('GHG emissions calculations'!Q$6, 'Emission Factors'!$E$5:$P$5, 0)) &lt;&gt; "",
        INDEX('Emission Factors'!$E$5:$P$488,
              MATCH(1,
                    ('Emission Factors'!$E$5:$E$488 = 'GHG emissions calculations'!$F1535) *
                    ('Emission Factors'!$H$5:$H$488 = 'GHG emissions calculations'!$H1535),
                    0),
              MATCH('GHG emissions calculations'!Q$6, 'Emission Factors'!$E$5:$P$5, 0)),
        ""),
    "")</f>
        <v/>
      </c>
      <c r="R1535" s="311" t="str">
        <f t="array" ref="R1535">IFERROR(
    IF(
        INDEX('Emission Factors'!$E$5:$R$488,
              MATCH(1,
                    ('Emission Factors'!$E$5:$E$488 = 'GHG emissions calculations'!$F1535) *
                    ('Emission Factors'!$H$5:$H$488 = 'GHG emissions calculations'!$H1535),
                    0),
              MATCH('GHG emissions calculations'!R$6, 'Emission Factors'!$E$5:$R$5, 0)) &lt;&gt; "",
        INDEX('Emission Factors'!$E$5:$R$488,
              MATCH(1,
                    ('Emission Factors'!$E$5:$E$488 = 'GHG emissions calculations'!$F1535) *
                    ('Emission Factors'!$H$5:$H$488 = 'GHG emissions calculations'!$H1535),
                    0),
              MATCH('GHG emissions calculations'!R$6, 'Emission Factors'!$E$5:$R$5, 0)),
        ""),
    "")</f>
        <v/>
      </c>
      <c r="S1535" s="312">
        <f t="shared" si="2"/>
        <v>0</v>
      </c>
      <c r="T1535" s="23"/>
    </row>
    <row r="1536" ht="15.75" customHeight="1" outlineLevel="1">
      <c r="A1536" s="23"/>
      <c r="B1536" s="71"/>
      <c r="C1536" s="71"/>
      <c r="D1536" s="71"/>
      <c r="E1536" s="314"/>
      <c r="F1536" s="311" t="str">
        <f>Lists!W101</f>
        <v>Printed circuit - Oceania</v>
      </c>
      <c r="G1536" s="311" t="str">
        <f t="array" ref="G1536">XLOOKUP(1,('Emission Factors'!$E$5:$E$488='GHG emissions calculations'!$F1536)*('Emission Factors'!$H$5:$H$488='GHG emissions calculations'!$H1536),INDEX('Emission Factors'!$E$5:$T$488,0,MATCH('GHG emissions calculations'!G$6,'Emission Factors'!$E$5:$T$5,0)),"",0)</f>
        <v/>
      </c>
      <c r="H1536" s="311" t="s">
        <v>238</v>
      </c>
      <c r="I1536" s="312" t="str">
        <f>IF(
    SUMIFS('Import data'!$L$25:$L$80,
           'Import data'!$J$25:$J$80, F1536,
           'Import data'!$G$25:$G$80, 'GHG emissions calculations'!$H1536,
           'Import data'!$I$25:$I$80,$E$1444) &lt;&gt; 0,
    SUMIFS('Import data'!$L$25:$L$80,
           'Import data'!$J$25:$J$80, F1536,
           'Import data'!$G$25:$G$80, 'GHG emissions calculations'!$H1536,
           'Import data'!$I$25:$I$80,$E$1444),
    ""
)</f>
        <v/>
      </c>
      <c r="J1536" s="311" t="str">
        <f t="array" ref="J1536">IF(
    XLOOKUP(F1536, 'Import data'!$J$26:$J$47, 'Import data'!$M$26:$M$47, "", 0) = "Please add the region-specific supplier emission factor or choose a different region available in the IAEG database.",
    "",
    XLOOKUP(F1536, 'Import data'!$J$26:$J$47, 'Import data'!$M$26:$M$47, "", 0)
)</f>
        <v/>
      </c>
      <c r="K1536" s="311" t="str">
        <f t="array" ref="K1536">IFERROR(
    XLOOKUP(F1536,
            _xlws.FILTER('Supplier Emission'!$G$15:$G$49,
                   ('Supplier Emission'!$D$15:$D$49=H1536) * ('Supplier Emission'!$F$15:$F$49=$E$1444)),
            _xlws.FILTER('Supplier Emission'!$I$15:$I$49,
                   ('Supplier Emission'!$D$15:$D$49=H1536) * ('Supplier Emission'!$F$15:$F$49=$E$1444)),
            ""),
    "")</f>
        <v/>
      </c>
      <c r="L1536" s="311" t="str">
        <f t="array" ref="L1536">IFERROR(
    XLOOKUP(F1536,
            _xlws.FILTER('Supplier Emission'!$G$15:$G$49,
                   ('Supplier Emission'!$D$15:$D$49=H1536) * ('Supplier Emission'!$F$15:$F$49=$E$1444)),
            _xlws.FILTER('Supplier Emission'!$J$15:$J$49,
                   ('Supplier Emission'!$D$15:$D$49=H1536) * ('Supplier Emission'!$F$15:$F$49=$E$1444)),
            ""),
    "")</f>
        <v/>
      </c>
      <c r="M1536" s="311" t="str">
        <f t="array" ref="M1536">IFERROR(
    XLOOKUP(F1536,
            _xlws.FILTER('Supplier Emission'!$G$15:$G$49,
                   ('Supplier Emission'!$D$15:$D$49=H1536) * ('Supplier Emission'!$F$15:$F$49=$E$1444)),
            _xlws.FILTER('Supplier Emission'!$M$15:$M$49,
                   ('Supplier Emission'!$D$15:$D$49=H1536) * ('Supplier Emission'!$F$15:$F$49=$E$1444)),
            ""),
    "")</f>
        <v/>
      </c>
      <c r="N1536" s="311" t="str">
        <f t="array" ref="N1536">IFERROR(
    XLOOKUP(F1536,
            _xlws.FILTER('Supplier Emission'!$G$15:$G$49,
                   ('Supplier Emission'!$D$15:$D$49=H1536) * ('Supplier Emission'!$F$15:$F$49=$E$1444)),
            _xlws.FILTER('Supplier Emission'!$H$15:$H$49,
                   ('Supplier Emission'!$D$15:$D$49=H1536) * ('Supplier Emission'!$F$15:$F$49=$E$1444)),
            ""),
    "")</f>
        <v/>
      </c>
      <c r="O1536" s="311" t="str">
        <f t="array" ref="O1536">XLOOKUP(1,('Emission Factors'!$E$5:$E$488='GHG emissions calculations'!$F1536)*('Emission Factors'!$H$5:$H$488='GHG emissions calculations'!$H1536),INDEX('Emission Factors'!$E$5:$T$488,0,MATCH('GHG emissions calculations'!O$6,'Emission Factors'!$E$5:$T$5,0)),"",0)</f>
        <v/>
      </c>
      <c r="P1536" s="313" t="str">
        <f t="array" ref="P1536">IFERROR(
    INDEX('Emission Factors'!$E$5:$P$488,
          MATCH(1,
                ('Emission Factors'!$E$5:$E$488 = 'GHG emissions calculations'!$F1536) *
                ('Emission Factors'!$H$5:$H$488 = 'GHG emissions calculations'!$H1536),
                0),
          MATCH('GHG emissions calculations'!P$6,'Emission Factors'!$E$5:$P$5,0)),
    "")</f>
        <v/>
      </c>
      <c r="Q1536" s="311" t="str">
        <f t="array" ref="Q1536">IFERROR(
    IF(
        INDEX('Emission Factors'!$E$5:$P$488,
              MATCH(1,
                    ('Emission Factors'!$E$5:$E$488 = 'GHG emissions calculations'!$F1536) *
                    ('Emission Factors'!$H$5:$H$488 = 'GHG emissions calculations'!$H1536),
                    0),
              MATCH('GHG emissions calculations'!Q$6, 'Emission Factors'!$E$5:$P$5, 0)) &lt;&gt; "",
        INDEX('Emission Factors'!$E$5:$P$488,
              MATCH(1,
                    ('Emission Factors'!$E$5:$E$488 = 'GHG emissions calculations'!$F1536) *
                    ('Emission Factors'!$H$5:$H$488 = 'GHG emissions calculations'!$H1536),
                    0),
              MATCH('GHG emissions calculations'!Q$6, 'Emission Factors'!$E$5:$P$5, 0)),
        ""),
    "")</f>
        <v/>
      </c>
      <c r="R1536" s="311" t="str">
        <f t="array" ref="R1536">IFERROR(
    IF(
        INDEX('Emission Factors'!$E$5:$R$488,
              MATCH(1,
                    ('Emission Factors'!$E$5:$E$488 = 'GHG emissions calculations'!$F1536) *
                    ('Emission Factors'!$H$5:$H$488 = 'GHG emissions calculations'!$H1536),
                    0),
              MATCH('GHG emissions calculations'!R$6, 'Emission Factors'!$E$5:$R$5, 0)) &lt;&gt; "",
        INDEX('Emission Factors'!$E$5:$R$488,
              MATCH(1,
                    ('Emission Factors'!$E$5:$E$488 = 'GHG emissions calculations'!$F1536) *
                    ('Emission Factors'!$H$5:$H$488 = 'GHG emissions calculations'!$H1536),
                    0),
              MATCH('GHG emissions calculations'!R$6, 'Emission Factors'!$E$5:$R$5, 0)),
        ""),
    "")</f>
        <v/>
      </c>
      <c r="S1536" s="312">
        <f t="shared" si="2"/>
        <v>0</v>
      </c>
      <c r="T1536" s="23"/>
    </row>
    <row r="1537" ht="15.75" customHeight="1" outlineLevel="1">
      <c r="A1537" s="23"/>
      <c r="B1537" s="71"/>
      <c r="C1537" s="71"/>
      <c r="D1537" s="71"/>
      <c r="E1537" s="314"/>
      <c r="F1537" s="311" t="str">
        <f>Lists!W106</f>
        <v>Printed Circuit And Electronic Assembly - Africa</v>
      </c>
      <c r="G1537" s="311" t="str">
        <f t="array" ref="G1537">XLOOKUP(1,('Emission Factors'!$E$5:$E$488='GHG emissions calculations'!$F1537)*('Emission Factors'!$H$5:$H$488='GHG emissions calculations'!$H1537),INDEX('Emission Factors'!$E$5:$T$488,0,MATCH('GHG emissions calculations'!G$6,'Emission Factors'!$E$5:$T$5,0)),"",0)</f>
        <v/>
      </c>
      <c r="H1537" s="311" t="s">
        <v>238</v>
      </c>
      <c r="I1537" s="312" t="str">
        <f>IF(
    SUMIFS('Import data'!$L$25:$L$80,
           'Import data'!$J$25:$J$80, F1537,
           'Import data'!$G$25:$G$80, 'GHG emissions calculations'!$H1537,
           'Import data'!$I$25:$I$80,$E$1444) &lt;&gt; 0,
    SUMIFS('Import data'!$L$25:$L$80,
           'Import data'!$J$25:$J$80, F1537,
           'Import data'!$G$25:$G$80, 'GHG emissions calculations'!$H1537,
           'Import data'!$I$25:$I$80,$E$1444),
    ""
)</f>
        <v/>
      </c>
      <c r="J1537" s="311" t="str">
        <f t="array" ref="J1537">IF(
    XLOOKUP(F1537, 'Import data'!$J$26:$J$47, 'Import data'!$M$26:$M$47, "", 0) = "Please add the region-specific supplier emission factor or choose a different region available in the IAEG database.",
    "",
    XLOOKUP(F1537, 'Import data'!$J$26:$J$47, 'Import data'!$M$26:$M$47, "", 0)
)</f>
        <v/>
      </c>
      <c r="K1537" s="311" t="str">
        <f t="array" ref="K1537">IFERROR(
    XLOOKUP(F1537,
            _xlws.FILTER('Supplier Emission'!$G$15:$G$49,
                   ('Supplier Emission'!$D$15:$D$49=H1537) * ('Supplier Emission'!$F$15:$F$49=$E$1444)),
            _xlws.FILTER('Supplier Emission'!$I$15:$I$49,
                   ('Supplier Emission'!$D$15:$D$49=H1537) * ('Supplier Emission'!$F$15:$F$49=$E$1444)),
            ""),
    "")</f>
        <v/>
      </c>
      <c r="L1537" s="311" t="str">
        <f t="array" ref="L1537">IFERROR(
    XLOOKUP(F1537,
            _xlws.FILTER('Supplier Emission'!$G$15:$G$49,
                   ('Supplier Emission'!$D$15:$D$49=H1537) * ('Supplier Emission'!$F$15:$F$49=$E$1444)),
            _xlws.FILTER('Supplier Emission'!$J$15:$J$49,
                   ('Supplier Emission'!$D$15:$D$49=H1537) * ('Supplier Emission'!$F$15:$F$49=$E$1444)),
            ""),
    "")</f>
        <v/>
      </c>
      <c r="M1537" s="311" t="str">
        <f t="array" ref="M1537">IFERROR(
    XLOOKUP(F1537,
            _xlws.FILTER('Supplier Emission'!$G$15:$G$49,
                   ('Supplier Emission'!$D$15:$D$49=H1537) * ('Supplier Emission'!$F$15:$F$49=$E$1444)),
            _xlws.FILTER('Supplier Emission'!$M$15:$M$49,
                   ('Supplier Emission'!$D$15:$D$49=H1537) * ('Supplier Emission'!$F$15:$F$49=$E$1444)),
            ""),
    "")</f>
        <v/>
      </c>
      <c r="N1537" s="311" t="str">
        <f t="array" ref="N1537">IFERROR(
    XLOOKUP(F1537,
            _xlws.FILTER('Supplier Emission'!$G$15:$G$49,
                   ('Supplier Emission'!$D$15:$D$49=H1537) * ('Supplier Emission'!$F$15:$F$49=$E$1444)),
            _xlws.FILTER('Supplier Emission'!$H$15:$H$49,
                   ('Supplier Emission'!$D$15:$D$49=H1537) * ('Supplier Emission'!$F$15:$F$49=$E$1444)),
            ""),
    "")</f>
        <v/>
      </c>
      <c r="O1537" s="311" t="str">
        <f t="array" ref="O1537">XLOOKUP(1,('Emission Factors'!$E$5:$E$488='GHG emissions calculations'!$F1537)*('Emission Factors'!$H$5:$H$488='GHG emissions calculations'!$H1537),INDEX('Emission Factors'!$E$5:$T$488,0,MATCH('GHG emissions calculations'!O$6,'Emission Factors'!$E$5:$T$5,0)),"",0)</f>
        <v/>
      </c>
      <c r="P1537" s="313" t="str">
        <f t="array" ref="P1537">IFERROR(
    INDEX('Emission Factors'!$E$5:$P$488,
          MATCH(1,
                ('Emission Factors'!$E$5:$E$488 = 'GHG emissions calculations'!$F1537) *
                ('Emission Factors'!$H$5:$H$488 = 'GHG emissions calculations'!$H1537),
                0),
          MATCH('GHG emissions calculations'!P$6,'Emission Factors'!$E$5:$P$5,0)),
    "")</f>
        <v/>
      </c>
      <c r="Q1537" s="311" t="str">
        <f t="array" ref="Q1537">IFERROR(
    IF(
        INDEX('Emission Factors'!$E$5:$P$488,
              MATCH(1,
                    ('Emission Factors'!$E$5:$E$488 = 'GHG emissions calculations'!$F1537) *
                    ('Emission Factors'!$H$5:$H$488 = 'GHG emissions calculations'!$H1537),
                    0),
              MATCH('GHG emissions calculations'!Q$6, 'Emission Factors'!$E$5:$P$5, 0)) &lt;&gt; "",
        INDEX('Emission Factors'!$E$5:$P$488,
              MATCH(1,
                    ('Emission Factors'!$E$5:$E$488 = 'GHG emissions calculations'!$F1537) *
                    ('Emission Factors'!$H$5:$H$488 = 'GHG emissions calculations'!$H1537),
                    0),
              MATCH('GHG emissions calculations'!Q$6, 'Emission Factors'!$E$5:$P$5, 0)),
        ""),
    "")</f>
        <v/>
      </c>
      <c r="R1537" s="311" t="str">
        <f t="array" ref="R1537">IFERROR(
    IF(
        INDEX('Emission Factors'!$E$5:$R$488,
              MATCH(1,
                    ('Emission Factors'!$E$5:$E$488 = 'GHG emissions calculations'!$F1537) *
                    ('Emission Factors'!$H$5:$H$488 = 'GHG emissions calculations'!$H1537),
                    0),
              MATCH('GHG emissions calculations'!R$6, 'Emission Factors'!$E$5:$R$5, 0)) &lt;&gt; "",
        INDEX('Emission Factors'!$E$5:$R$488,
              MATCH(1,
                    ('Emission Factors'!$E$5:$E$488 = 'GHG emissions calculations'!$F1537) *
                    ('Emission Factors'!$H$5:$H$488 = 'GHG emissions calculations'!$H1537),
                    0),
              MATCH('GHG emissions calculations'!R$6, 'Emission Factors'!$E$5:$R$5, 0)),
        ""),
    "")</f>
        <v/>
      </c>
      <c r="S1537" s="312">
        <f t="shared" si="2"/>
        <v>0</v>
      </c>
      <c r="T1537" s="23"/>
    </row>
    <row r="1538" ht="15.75" customHeight="1" outlineLevel="1">
      <c r="A1538" s="23"/>
      <c r="B1538" s="71"/>
      <c r="C1538" s="71"/>
      <c r="D1538" s="71"/>
      <c r="E1538" s="314"/>
      <c r="F1538" s="311" t="str">
        <f>Lists!W104</f>
        <v>Printed Circuit And Electronic Assembly - America</v>
      </c>
      <c r="G1538" s="311">
        <f t="array" ref="G1538">XLOOKUP(1,('Emission Factors'!$E$5:$E$488='GHG emissions calculations'!$F1538)*('Emission Factors'!$H$5:$H$488='GHG emissions calculations'!$H1538),INDEX('Emission Factors'!$E$5:$T$488,0,MATCH('GHG emissions calculations'!G$6,'Emission Factors'!$E$5:$T$5,0)),"",0)</f>
        <v>2</v>
      </c>
      <c r="H1538" s="311" t="s">
        <v>238</v>
      </c>
      <c r="I1538" s="312" t="str">
        <f>IF(
    SUMIFS('Import data'!$L$25:$L$80,
           'Import data'!$J$25:$J$80, F1538,
           'Import data'!$G$25:$G$80, 'GHG emissions calculations'!$H1538,
           'Import data'!$I$25:$I$80,$E$1444) &lt;&gt; 0,
    SUMIFS('Import data'!$L$25:$L$80,
           'Import data'!$J$25:$J$80, F1538,
           'Import data'!$G$25:$G$80, 'GHG emissions calculations'!$H1538,
           'Import data'!$I$25:$I$80,$E$1444),
    ""
)</f>
        <v/>
      </c>
      <c r="J1538" s="311" t="str">
        <f t="array" ref="J1538">IF(
    XLOOKUP(F1538, 'Import data'!$J$26:$J$47, 'Import data'!$M$26:$M$47, "", 0) = "Please add the region-specific supplier emission factor or choose a different region available in the IAEG database.",
    "",
    XLOOKUP(F1538, 'Import data'!$J$26:$J$47, 'Import data'!$M$26:$M$47, "", 0)
)</f>
        <v/>
      </c>
      <c r="K1538" s="311" t="str">
        <f t="array" ref="K1538">IFERROR(
    XLOOKUP(F1538,
            _xlws.FILTER('Supplier Emission'!$G$15:$G$49,
                   ('Supplier Emission'!$D$15:$D$49=H1538) * ('Supplier Emission'!$F$15:$F$49=$E$1444)),
            _xlws.FILTER('Supplier Emission'!$I$15:$I$49,
                   ('Supplier Emission'!$D$15:$D$49=H1538) * ('Supplier Emission'!$F$15:$F$49=$E$1444)),
            ""),
    "")</f>
        <v/>
      </c>
      <c r="L1538" s="311" t="str">
        <f t="array" ref="L1538">IFERROR(
    XLOOKUP(F1538,
            _xlws.FILTER('Supplier Emission'!$G$15:$G$49,
                   ('Supplier Emission'!$D$15:$D$49=H1538) * ('Supplier Emission'!$F$15:$F$49=$E$1444)),
            _xlws.FILTER('Supplier Emission'!$J$15:$J$49,
                   ('Supplier Emission'!$D$15:$D$49=H1538) * ('Supplier Emission'!$F$15:$F$49=$E$1444)),
            ""),
    "")</f>
        <v/>
      </c>
      <c r="M1538" s="311" t="str">
        <f t="array" ref="M1538">IFERROR(
    XLOOKUP(F1538,
            _xlws.FILTER('Supplier Emission'!$G$15:$G$49,
                   ('Supplier Emission'!$D$15:$D$49=H1538) * ('Supplier Emission'!$F$15:$F$49=$E$1444)),
            _xlws.FILTER('Supplier Emission'!$M$15:$M$49,
                   ('Supplier Emission'!$D$15:$D$49=H1538) * ('Supplier Emission'!$F$15:$F$49=$E$1444)),
            ""),
    "")</f>
        <v/>
      </c>
      <c r="N1538" s="311" t="str">
        <f t="array" ref="N1538">IFERROR(
    XLOOKUP(F1538,
            _xlws.FILTER('Supplier Emission'!$G$15:$G$49,
                   ('Supplier Emission'!$D$15:$D$49=H1538) * ('Supplier Emission'!$F$15:$F$49=$E$1444)),
            _xlws.FILTER('Supplier Emission'!$H$15:$H$49,
                   ('Supplier Emission'!$D$15:$D$49=H1538) * ('Supplier Emission'!$F$15:$F$49=$E$1444)),
            ""),
    "")</f>
        <v/>
      </c>
      <c r="O1538" s="311" t="str">
        <f t="array" ref="O1538">XLOOKUP(1,('Emission Factors'!$E$5:$E$488='GHG emissions calculations'!$F1538)*('Emission Factors'!$H$5:$H$488='GHG emissions calculations'!$H1538),INDEX('Emission Factors'!$E$5:$T$488,0,MATCH('GHG emissions calculations'!O$6,'Emission Factors'!$E$5:$T$5,0)),"",0)</f>
        <v>Printed circuit assembly (electronic assembly) manufacturing</v>
      </c>
      <c r="P1538" s="313">
        <f t="array" ref="P1538">IFERROR(
    INDEX('Emission Factors'!$E$5:$P$488,
          MATCH(1,
                ('Emission Factors'!$E$5:$E$488 = 'GHG emissions calculations'!$F1538) *
                ('Emission Factors'!$H$5:$H$488 = 'GHG emissions calculations'!$H1538),
                0),
          MATCH('GHG emissions calculations'!P$6,'Emission Factors'!$E$5:$P$5,0)),
    "")</f>
        <v>101</v>
      </c>
      <c r="Q1538" s="311" t="str">
        <f t="array" ref="Q1538">IFERROR(
    IF(
        INDEX('Emission Factors'!$E$5:$P$488,
              MATCH(1,
                    ('Emission Factors'!$E$5:$E$488 = 'GHG emissions calculations'!$F1538) *
                    ('Emission Factors'!$H$5:$H$488 = 'GHG emissions calculations'!$H1538),
                    0),
              MATCH('GHG emissions calculations'!Q$6, 'Emission Factors'!$E$5:$P$5, 0)) &lt;&gt; "",
        INDEX('Emission Factors'!$E$5:$P$488,
              MATCH(1,
                    ('Emission Factors'!$E$5:$E$488 = 'GHG emissions calculations'!$F1538) *
                    ('Emission Factors'!$H$5:$H$488 = 'GHG emissions calculations'!$H1538),
                    0),
              MATCH('GHG emissions calculations'!Q$6, 'Emission Factors'!$E$5:$P$5, 0)),
        ""),
    "")</f>
        <v>kgCO2e / k€</v>
      </c>
      <c r="R1538" s="311" t="str">
        <f t="array" ref="R1538">IFERROR(
    IF(
        INDEX('Emission Factors'!$E$5:$R$488,
              MATCH(1,
                    ('Emission Factors'!$E$5:$E$488 = 'GHG emissions calculations'!$F1538) *
                    ('Emission Factors'!$H$5:$H$488 = 'GHG emissions calculations'!$H1538),
                    0),
              MATCH('GHG emissions calculations'!R$6, 'Emission Factors'!$E$5:$R$5, 0)) &lt;&gt; "",
        INDEX('Emission Factors'!$E$5:$R$488,
              MATCH(1,
                    ('Emission Factors'!$E$5:$E$488 = 'GHG emissions calculations'!$F1538) *
                    ('Emission Factors'!$H$5:$H$488 = 'GHG emissions calculations'!$H1538),
                    0),
              MATCH('GHG emissions calculations'!R$6, 'Emission Factors'!$E$5:$R$5, 0)),
        ""),
    "")</f>
        <v>America</v>
      </c>
      <c r="S1538" s="312">
        <f t="shared" si="2"/>
        <v>0</v>
      </c>
      <c r="T1538" s="23"/>
    </row>
    <row r="1539" ht="15.75" customHeight="1" outlineLevel="1">
      <c r="A1539" s="23"/>
      <c r="B1539" s="71"/>
      <c r="C1539" s="71"/>
      <c r="D1539" s="71"/>
      <c r="E1539" s="314"/>
      <c r="F1539" s="311" t="str">
        <f>Lists!W107</f>
        <v>Printed Circuit And Electronic Assembly - Asia</v>
      </c>
      <c r="G1539" s="311" t="str">
        <f t="array" ref="G1539">XLOOKUP(1,('Emission Factors'!$E$5:$E$488='GHG emissions calculations'!$F1539)*('Emission Factors'!$H$5:$H$488='GHG emissions calculations'!$H1539),INDEX('Emission Factors'!$E$5:$T$488,0,MATCH('GHG emissions calculations'!G$6,'Emission Factors'!$E$5:$T$5,0)),"",0)</f>
        <v/>
      </c>
      <c r="H1539" s="311" t="s">
        <v>238</v>
      </c>
      <c r="I1539" s="312" t="str">
        <f>IF(
    SUMIFS('Import data'!$L$25:$L$80,
           'Import data'!$J$25:$J$80, F1539,
           'Import data'!$G$25:$G$80, 'GHG emissions calculations'!$H1539,
           'Import data'!$I$25:$I$80,$E$1444) &lt;&gt; 0,
    SUMIFS('Import data'!$L$25:$L$80,
           'Import data'!$J$25:$J$80, F1539,
           'Import data'!$G$25:$G$80, 'GHG emissions calculations'!$H1539,
           'Import data'!$I$25:$I$80,$E$1444),
    ""
)</f>
        <v/>
      </c>
      <c r="J1539" s="311" t="str">
        <f t="array" ref="J1539">IF(
    XLOOKUP(F1539, 'Import data'!$J$26:$J$47, 'Import data'!$M$26:$M$47, "", 0) = "Please add the region-specific supplier emission factor or choose a different region available in the IAEG database.",
    "",
    XLOOKUP(F1539, 'Import data'!$J$26:$J$47, 'Import data'!$M$26:$M$47, "", 0)
)</f>
        <v/>
      </c>
      <c r="K1539" s="311" t="str">
        <f t="array" ref="K1539">IFERROR(
    XLOOKUP(F1539,
            _xlws.FILTER('Supplier Emission'!$G$15:$G$49,
                   ('Supplier Emission'!$D$15:$D$49=H1539) * ('Supplier Emission'!$F$15:$F$49=$E$1444)),
            _xlws.FILTER('Supplier Emission'!$I$15:$I$49,
                   ('Supplier Emission'!$D$15:$D$49=H1539) * ('Supplier Emission'!$F$15:$F$49=$E$1444)),
            ""),
    "")</f>
        <v/>
      </c>
      <c r="L1539" s="311" t="str">
        <f t="array" ref="L1539">IFERROR(
    XLOOKUP(F1539,
            _xlws.FILTER('Supplier Emission'!$G$15:$G$49,
                   ('Supplier Emission'!$D$15:$D$49=H1539) * ('Supplier Emission'!$F$15:$F$49=$E$1444)),
            _xlws.FILTER('Supplier Emission'!$J$15:$J$49,
                   ('Supplier Emission'!$D$15:$D$49=H1539) * ('Supplier Emission'!$F$15:$F$49=$E$1444)),
            ""),
    "")</f>
        <v/>
      </c>
      <c r="M1539" s="311" t="str">
        <f t="array" ref="M1539">IFERROR(
    XLOOKUP(F1539,
            _xlws.FILTER('Supplier Emission'!$G$15:$G$49,
                   ('Supplier Emission'!$D$15:$D$49=H1539) * ('Supplier Emission'!$F$15:$F$49=$E$1444)),
            _xlws.FILTER('Supplier Emission'!$M$15:$M$49,
                   ('Supplier Emission'!$D$15:$D$49=H1539) * ('Supplier Emission'!$F$15:$F$49=$E$1444)),
            ""),
    "")</f>
        <v/>
      </c>
      <c r="N1539" s="311" t="str">
        <f t="array" ref="N1539">IFERROR(
    XLOOKUP(F1539,
            _xlws.FILTER('Supplier Emission'!$G$15:$G$49,
                   ('Supplier Emission'!$D$15:$D$49=H1539) * ('Supplier Emission'!$F$15:$F$49=$E$1444)),
            _xlws.FILTER('Supplier Emission'!$H$15:$H$49,
                   ('Supplier Emission'!$D$15:$D$49=H1539) * ('Supplier Emission'!$F$15:$F$49=$E$1444)),
            ""),
    "")</f>
        <v/>
      </c>
      <c r="O1539" s="311" t="str">
        <f t="array" ref="O1539">XLOOKUP(1,('Emission Factors'!$E$5:$E$488='GHG emissions calculations'!$F1539)*('Emission Factors'!$H$5:$H$488='GHG emissions calculations'!$H1539),INDEX('Emission Factors'!$E$5:$T$488,0,MATCH('GHG emissions calculations'!O$6,'Emission Factors'!$E$5:$T$5,0)),"",0)</f>
        <v/>
      </c>
      <c r="P1539" s="313" t="str">
        <f t="array" ref="P1539">IFERROR(
    INDEX('Emission Factors'!$E$5:$P$488,
          MATCH(1,
                ('Emission Factors'!$E$5:$E$488 = 'GHG emissions calculations'!$F1539) *
                ('Emission Factors'!$H$5:$H$488 = 'GHG emissions calculations'!$H1539),
                0),
          MATCH('GHG emissions calculations'!P$6,'Emission Factors'!$E$5:$P$5,0)),
    "")</f>
        <v/>
      </c>
      <c r="Q1539" s="311" t="str">
        <f t="array" ref="Q1539">IFERROR(
    IF(
        INDEX('Emission Factors'!$E$5:$P$488,
              MATCH(1,
                    ('Emission Factors'!$E$5:$E$488 = 'GHG emissions calculations'!$F1539) *
                    ('Emission Factors'!$H$5:$H$488 = 'GHG emissions calculations'!$H1539),
                    0),
              MATCH('GHG emissions calculations'!Q$6, 'Emission Factors'!$E$5:$P$5, 0)) &lt;&gt; "",
        INDEX('Emission Factors'!$E$5:$P$488,
              MATCH(1,
                    ('Emission Factors'!$E$5:$E$488 = 'GHG emissions calculations'!$F1539) *
                    ('Emission Factors'!$H$5:$H$488 = 'GHG emissions calculations'!$H1539),
                    0),
              MATCH('GHG emissions calculations'!Q$6, 'Emission Factors'!$E$5:$P$5, 0)),
        ""),
    "")</f>
        <v/>
      </c>
      <c r="R1539" s="311" t="str">
        <f t="array" ref="R1539">IFERROR(
    IF(
        INDEX('Emission Factors'!$E$5:$R$488,
              MATCH(1,
                    ('Emission Factors'!$E$5:$E$488 = 'GHG emissions calculations'!$F1539) *
                    ('Emission Factors'!$H$5:$H$488 = 'GHG emissions calculations'!$H1539),
                    0),
              MATCH('GHG emissions calculations'!R$6, 'Emission Factors'!$E$5:$R$5, 0)) &lt;&gt; "",
        INDEX('Emission Factors'!$E$5:$R$488,
              MATCH(1,
                    ('Emission Factors'!$E$5:$E$488 = 'GHG emissions calculations'!$F1539) *
                    ('Emission Factors'!$H$5:$H$488 = 'GHG emissions calculations'!$H1539),
                    0),
              MATCH('GHG emissions calculations'!R$6, 'Emission Factors'!$E$5:$R$5, 0)),
        ""),
    "")</f>
        <v/>
      </c>
      <c r="S1539" s="312">
        <f t="shared" si="2"/>
        <v>0</v>
      </c>
      <c r="T1539" s="23"/>
    </row>
    <row r="1540" ht="15.75" customHeight="1" outlineLevel="1">
      <c r="A1540" s="23"/>
      <c r="B1540" s="71"/>
      <c r="C1540" s="71"/>
      <c r="D1540" s="71"/>
      <c r="E1540" s="314"/>
      <c r="F1540" s="311" t="str">
        <f>Lists!W105</f>
        <v>Printed Circuit And Electronic Assembly - Europe</v>
      </c>
      <c r="G1540" s="311" t="str">
        <f t="array" ref="G1540">XLOOKUP(1,('Emission Factors'!$E$5:$E$488='GHG emissions calculations'!$F1540)*('Emission Factors'!$H$5:$H$488='GHG emissions calculations'!$H1540),INDEX('Emission Factors'!$E$5:$T$488,0,MATCH('GHG emissions calculations'!G$6,'Emission Factors'!$E$5:$T$5,0)),"",0)</f>
        <v/>
      </c>
      <c r="H1540" s="311" t="s">
        <v>238</v>
      </c>
      <c r="I1540" s="312" t="str">
        <f>IF(
    SUMIFS('Import data'!$L$25:$L$80,
           'Import data'!$J$25:$J$80, F1540,
           'Import data'!$G$25:$G$80, 'GHG emissions calculations'!$H1540,
           'Import data'!$I$25:$I$80,$E$1444) &lt;&gt; 0,
    SUMIFS('Import data'!$L$25:$L$80,
           'Import data'!$J$25:$J$80, F1540,
           'Import data'!$G$25:$G$80, 'GHG emissions calculations'!$H1540,
           'Import data'!$I$25:$I$80,$E$1444),
    ""
)</f>
        <v/>
      </c>
      <c r="J1540" s="311" t="str">
        <f t="array" ref="J1540">IF(
    XLOOKUP(F1540, 'Import data'!$J$26:$J$47, 'Import data'!$M$26:$M$47, "", 0) = "Please add the region-specific supplier emission factor or choose a different region available in the IAEG database.",
    "",
    XLOOKUP(F1540, 'Import data'!$J$26:$J$47, 'Import data'!$M$26:$M$47, "", 0)
)</f>
        <v/>
      </c>
      <c r="K1540" s="311" t="str">
        <f t="array" ref="K1540">IFERROR(
    XLOOKUP(F1540,
            _xlws.FILTER('Supplier Emission'!$G$15:$G$49,
                   ('Supplier Emission'!$D$15:$D$49=H1540) * ('Supplier Emission'!$F$15:$F$49=$E$1444)),
            _xlws.FILTER('Supplier Emission'!$I$15:$I$49,
                   ('Supplier Emission'!$D$15:$D$49=H1540) * ('Supplier Emission'!$F$15:$F$49=$E$1444)),
            ""),
    "")</f>
        <v/>
      </c>
      <c r="L1540" s="311" t="str">
        <f t="array" ref="L1540">IFERROR(
    XLOOKUP(F1540,
            _xlws.FILTER('Supplier Emission'!$G$15:$G$49,
                   ('Supplier Emission'!$D$15:$D$49=H1540) * ('Supplier Emission'!$F$15:$F$49=$E$1444)),
            _xlws.FILTER('Supplier Emission'!$J$15:$J$49,
                   ('Supplier Emission'!$D$15:$D$49=H1540) * ('Supplier Emission'!$F$15:$F$49=$E$1444)),
            ""),
    "")</f>
        <v/>
      </c>
      <c r="M1540" s="311" t="str">
        <f t="array" ref="M1540">IFERROR(
    XLOOKUP(F1540,
            _xlws.FILTER('Supplier Emission'!$G$15:$G$49,
                   ('Supplier Emission'!$D$15:$D$49=H1540) * ('Supplier Emission'!$F$15:$F$49=$E$1444)),
            _xlws.FILTER('Supplier Emission'!$M$15:$M$49,
                   ('Supplier Emission'!$D$15:$D$49=H1540) * ('Supplier Emission'!$F$15:$F$49=$E$1444)),
            ""),
    "")</f>
        <v/>
      </c>
      <c r="N1540" s="311" t="str">
        <f t="array" ref="N1540">IFERROR(
    XLOOKUP(F1540,
            _xlws.FILTER('Supplier Emission'!$G$15:$G$49,
                   ('Supplier Emission'!$D$15:$D$49=H1540) * ('Supplier Emission'!$F$15:$F$49=$E$1444)),
            _xlws.FILTER('Supplier Emission'!$H$15:$H$49,
                   ('Supplier Emission'!$D$15:$D$49=H1540) * ('Supplier Emission'!$F$15:$F$49=$E$1444)),
            ""),
    "")</f>
        <v/>
      </c>
      <c r="O1540" s="311" t="str">
        <f t="array" ref="O1540">XLOOKUP(1,('Emission Factors'!$E$5:$E$488='GHG emissions calculations'!$F1540)*('Emission Factors'!$H$5:$H$488='GHG emissions calculations'!$H1540),INDEX('Emission Factors'!$E$5:$T$488,0,MATCH('GHG emissions calculations'!O$6,'Emission Factors'!$E$5:$T$5,0)),"",0)</f>
        <v/>
      </c>
      <c r="P1540" s="313" t="str">
        <f t="array" ref="P1540">IFERROR(
    INDEX('Emission Factors'!$E$5:$P$488,
          MATCH(1,
                ('Emission Factors'!$E$5:$E$488 = 'GHG emissions calculations'!$F1540) *
                ('Emission Factors'!$H$5:$H$488 = 'GHG emissions calculations'!$H1540),
                0),
          MATCH('GHG emissions calculations'!P$6,'Emission Factors'!$E$5:$P$5,0)),
    "")</f>
        <v/>
      </c>
      <c r="Q1540" s="311" t="str">
        <f t="array" ref="Q1540">IFERROR(
    IF(
        INDEX('Emission Factors'!$E$5:$P$488,
              MATCH(1,
                    ('Emission Factors'!$E$5:$E$488 = 'GHG emissions calculations'!$F1540) *
                    ('Emission Factors'!$H$5:$H$488 = 'GHG emissions calculations'!$H1540),
                    0),
              MATCH('GHG emissions calculations'!Q$6, 'Emission Factors'!$E$5:$P$5, 0)) &lt;&gt; "",
        INDEX('Emission Factors'!$E$5:$P$488,
              MATCH(1,
                    ('Emission Factors'!$E$5:$E$488 = 'GHG emissions calculations'!$F1540) *
                    ('Emission Factors'!$H$5:$H$488 = 'GHG emissions calculations'!$H1540),
                    0),
              MATCH('GHG emissions calculations'!Q$6, 'Emission Factors'!$E$5:$P$5, 0)),
        ""),
    "")</f>
        <v/>
      </c>
      <c r="R1540" s="311" t="str">
        <f t="array" ref="R1540">IFERROR(
    IF(
        INDEX('Emission Factors'!$E$5:$R$488,
              MATCH(1,
                    ('Emission Factors'!$E$5:$E$488 = 'GHG emissions calculations'!$F1540) *
                    ('Emission Factors'!$H$5:$H$488 = 'GHG emissions calculations'!$H1540),
                    0),
              MATCH('GHG emissions calculations'!R$6, 'Emission Factors'!$E$5:$R$5, 0)) &lt;&gt; "",
        INDEX('Emission Factors'!$E$5:$R$488,
              MATCH(1,
                    ('Emission Factors'!$E$5:$E$488 = 'GHG emissions calculations'!$F1540) *
                    ('Emission Factors'!$H$5:$H$488 = 'GHG emissions calculations'!$H1540),
                    0),
              MATCH('GHG emissions calculations'!R$6, 'Emission Factors'!$E$5:$R$5, 0)),
        ""),
    "")</f>
        <v/>
      </c>
      <c r="S1540" s="312">
        <f t="shared" si="2"/>
        <v>0</v>
      </c>
      <c r="T1540" s="23"/>
    </row>
    <row r="1541" ht="15.75" customHeight="1" outlineLevel="1">
      <c r="A1541" s="23"/>
      <c r="B1541" s="71"/>
      <c r="C1541" s="71"/>
      <c r="D1541" s="71"/>
      <c r="E1541" s="314"/>
      <c r="F1541" s="311" t="str">
        <f>Lists!W110</f>
        <v>Printed Circuit And Electronic Assembly - Global or unspecified region</v>
      </c>
      <c r="G1541" s="311" t="str">
        <f t="array" ref="G1541">XLOOKUP(1,('Emission Factors'!$E$5:$E$488='GHG emissions calculations'!$F1541)*('Emission Factors'!$H$5:$H$488='GHG emissions calculations'!$H1541),INDEX('Emission Factors'!$E$5:$T$488,0,MATCH('GHG emissions calculations'!G$6,'Emission Factors'!$E$5:$T$5,0)),"",0)</f>
        <v/>
      </c>
      <c r="H1541" s="311" t="s">
        <v>238</v>
      </c>
      <c r="I1541" s="312" t="str">
        <f>IF(
    SUMIFS('Import data'!$L$25:$L$80,
           'Import data'!$J$25:$J$80, F1541,
           'Import data'!$G$25:$G$80, 'GHG emissions calculations'!$H1541,
           'Import data'!$I$25:$I$80,$E$1444) &lt;&gt; 0,
    SUMIFS('Import data'!$L$25:$L$80,
           'Import data'!$J$25:$J$80, F1541,
           'Import data'!$G$25:$G$80, 'GHG emissions calculations'!$H1541,
           'Import data'!$I$25:$I$80,$E$1444),
    ""
)</f>
        <v/>
      </c>
      <c r="J1541" s="311" t="str">
        <f t="array" ref="J1541">IF(
    XLOOKUP(F1541, 'Import data'!$J$26:$J$47, 'Import data'!$M$26:$M$47, "", 0) = "Please add the region-specific supplier emission factor or choose a different region available in the IAEG database.",
    "",
    XLOOKUP(F1541, 'Import data'!$J$26:$J$47, 'Import data'!$M$26:$M$47, "", 0)
)</f>
        <v/>
      </c>
      <c r="K1541" s="311" t="str">
        <f t="array" ref="K1541">IFERROR(
    XLOOKUP(F1541,
            _xlws.FILTER('Supplier Emission'!$G$15:$G$49,
                   ('Supplier Emission'!$D$15:$D$49=H1541) * ('Supplier Emission'!$F$15:$F$49=$E$1444)),
            _xlws.FILTER('Supplier Emission'!$I$15:$I$49,
                   ('Supplier Emission'!$D$15:$D$49=H1541) * ('Supplier Emission'!$F$15:$F$49=$E$1444)),
            ""),
    "")</f>
        <v/>
      </c>
      <c r="L1541" s="311" t="str">
        <f t="array" ref="L1541">IFERROR(
    XLOOKUP(F1541,
            _xlws.FILTER('Supplier Emission'!$G$15:$G$49,
                   ('Supplier Emission'!$D$15:$D$49=H1541) * ('Supplier Emission'!$F$15:$F$49=$E$1444)),
            _xlws.FILTER('Supplier Emission'!$J$15:$J$49,
                   ('Supplier Emission'!$D$15:$D$49=H1541) * ('Supplier Emission'!$F$15:$F$49=$E$1444)),
            ""),
    "")</f>
        <v/>
      </c>
      <c r="M1541" s="311" t="str">
        <f t="array" ref="M1541">IFERROR(
    XLOOKUP(F1541,
            _xlws.FILTER('Supplier Emission'!$G$15:$G$49,
                   ('Supplier Emission'!$D$15:$D$49=H1541) * ('Supplier Emission'!$F$15:$F$49=$E$1444)),
            _xlws.FILTER('Supplier Emission'!$M$15:$M$49,
                   ('Supplier Emission'!$D$15:$D$49=H1541) * ('Supplier Emission'!$F$15:$F$49=$E$1444)),
            ""),
    "")</f>
        <v/>
      </c>
      <c r="N1541" s="311" t="str">
        <f t="array" ref="N1541">IFERROR(
    XLOOKUP(F1541,
            _xlws.FILTER('Supplier Emission'!$G$15:$G$49,
                   ('Supplier Emission'!$D$15:$D$49=H1541) * ('Supplier Emission'!$F$15:$F$49=$E$1444)),
            _xlws.FILTER('Supplier Emission'!$H$15:$H$49,
                   ('Supplier Emission'!$D$15:$D$49=H1541) * ('Supplier Emission'!$F$15:$F$49=$E$1444)),
            ""),
    "")</f>
        <v/>
      </c>
      <c r="O1541" s="311" t="str">
        <f t="array" ref="O1541">XLOOKUP(1,('Emission Factors'!$E$5:$E$488='GHG emissions calculations'!$F1541)*('Emission Factors'!$H$5:$H$488='GHG emissions calculations'!$H1541),INDEX('Emission Factors'!$E$5:$T$488,0,MATCH('GHG emissions calculations'!O$6,'Emission Factors'!$E$5:$T$5,0)),"",0)</f>
        <v/>
      </c>
      <c r="P1541" s="313" t="str">
        <f t="array" ref="P1541">IFERROR(
    INDEX('Emission Factors'!$E$5:$P$488,
          MATCH(1,
                ('Emission Factors'!$E$5:$E$488 = 'GHG emissions calculations'!$F1541) *
                ('Emission Factors'!$H$5:$H$488 = 'GHG emissions calculations'!$H1541),
                0),
          MATCH('GHG emissions calculations'!P$6,'Emission Factors'!$E$5:$P$5,0)),
    "")</f>
        <v/>
      </c>
      <c r="Q1541" s="311" t="str">
        <f t="array" ref="Q1541">IFERROR(
    IF(
        INDEX('Emission Factors'!$E$5:$P$488,
              MATCH(1,
                    ('Emission Factors'!$E$5:$E$488 = 'GHG emissions calculations'!$F1541) *
                    ('Emission Factors'!$H$5:$H$488 = 'GHG emissions calculations'!$H1541),
                    0),
              MATCH('GHG emissions calculations'!Q$6, 'Emission Factors'!$E$5:$P$5, 0)) &lt;&gt; "",
        INDEX('Emission Factors'!$E$5:$P$488,
              MATCH(1,
                    ('Emission Factors'!$E$5:$E$488 = 'GHG emissions calculations'!$F1541) *
                    ('Emission Factors'!$H$5:$H$488 = 'GHG emissions calculations'!$H1541),
                    0),
              MATCH('GHG emissions calculations'!Q$6, 'Emission Factors'!$E$5:$P$5, 0)),
        ""),
    "")</f>
        <v/>
      </c>
      <c r="R1541" s="311" t="str">
        <f t="array" ref="R1541">IFERROR(
    IF(
        INDEX('Emission Factors'!$E$5:$R$488,
              MATCH(1,
                    ('Emission Factors'!$E$5:$E$488 = 'GHG emissions calculations'!$F1541) *
                    ('Emission Factors'!$H$5:$H$488 = 'GHG emissions calculations'!$H1541),
                    0),
              MATCH('GHG emissions calculations'!R$6, 'Emission Factors'!$E$5:$R$5, 0)) &lt;&gt; "",
        INDEX('Emission Factors'!$E$5:$R$488,
              MATCH(1,
                    ('Emission Factors'!$E$5:$E$488 = 'GHG emissions calculations'!$F1541) *
                    ('Emission Factors'!$H$5:$H$488 = 'GHG emissions calculations'!$H1541),
                    0),
              MATCH('GHG emissions calculations'!R$6, 'Emission Factors'!$E$5:$R$5, 0)),
        ""),
    "")</f>
        <v/>
      </c>
      <c r="S1541" s="312">
        <f t="shared" si="2"/>
        <v>0</v>
      </c>
      <c r="T1541" s="23"/>
    </row>
    <row r="1542" ht="15.75" customHeight="1" outlineLevel="1">
      <c r="A1542" s="23"/>
      <c r="B1542" s="71"/>
      <c r="C1542" s="71"/>
      <c r="D1542" s="71"/>
      <c r="E1542" s="314"/>
      <c r="F1542" s="311" t="str">
        <f>Lists!W109</f>
        <v>Printed Circuit And Electronic Assembly - Middle East</v>
      </c>
      <c r="G1542" s="311" t="str">
        <f t="array" ref="G1542">XLOOKUP(1,('Emission Factors'!$E$5:$E$488='GHG emissions calculations'!$F1542)*('Emission Factors'!$H$5:$H$488='GHG emissions calculations'!$H1542),INDEX('Emission Factors'!$E$5:$T$488,0,MATCH('GHG emissions calculations'!G$6,'Emission Factors'!$E$5:$T$5,0)),"",0)</f>
        <v/>
      </c>
      <c r="H1542" s="311" t="s">
        <v>238</v>
      </c>
      <c r="I1542" s="312" t="str">
        <f>IF(
    SUMIFS('Import data'!$L$25:$L$80,
           'Import data'!$J$25:$J$80, F1542,
           'Import data'!$G$25:$G$80, 'GHG emissions calculations'!$H1542,
           'Import data'!$I$25:$I$80,$E$1444) &lt;&gt; 0,
    SUMIFS('Import data'!$L$25:$L$80,
           'Import data'!$J$25:$J$80, F1542,
           'Import data'!$G$25:$G$80, 'GHG emissions calculations'!$H1542,
           'Import data'!$I$25:$I$80,$E$1444),
    ""
)</f>
        <v/>
      </c>
      <c r="J1542" s="311" t="str">
        <f t="array" ref="J1542">IF(
    XLOOKUP(F1542, 'Import data'!$J$26:$J$47, 'Import data'!$M$26:$M$47, "", 0) = "Please add the region-specific supplier emission factor or choose a different region available in the IAEG database.",
    "",
    XLOOKUP(F1542, 'Import data'!$J$26:$J$47, 'Import data'!$M$26:$M$47, "", 0)
)</f>
        <v/>
      </c>
      <c r="K1542" s="311" t="str">
        <f t="array" ref="K1542">IFERROR(
    XLOOKUP(F1542,
            _xlws.FILTER('Supplier Emission'!$G$15:$G$49,
                   ('Supplier Emission'!$D$15:$D$49=H1542) * ('Supplier Emission'!$F$15:$F$49=$E$1444)),
            _xlws.FILTER('Supplier Emission'!$I$15:$I$49,
                   ('Supplier Emission'!$D$15:$D$49=H1542) * ('Supplier Emission'!$F$15:$F$49=$E$1444)),
            ""),
    "")</f>
        <v/>
      </c>
      <c r="L1542" s="311" t="str">
        <f t="array" ref="L1542">IFERROR(
    XLOOKUP(F1542,
            _xlws.FILTER('Supplier Emission'!$G$15:$G$49,
                   ('Supplier Emission'!$D$15:$D$49=H1542) * ('Supplier Emission'!$F$15:$F$49=$E$1444)),
            _xlws.FILTER('Supplier Emission'!$J$15:$J$49,
                   ('Supplier Emission'!$D$15:$D$49=H1542) * ('Supplier Emission'!$F$15:$F$49=$E$1444)),
            ""),
    "")</f>
        <v/>
      </c>
      <c r="M1542" s="311" t="str">
        <f t="array" ref="M1542">IFERROR(
    XLOOKUP(F1542,
            _xlws.FILTER('Supplier Emission'!$G$15:$G$49,
                   ('Supplier Emission'!$D$15:$D$49=H1542) * ('Supplier Emission'!$F$15:$F$49=$E$1444)),
            _xlws.FILTER('Supplier Emission'!$M$15:$M$49,
                   ('Supplier Emission'!$D$15:$D$49=H1542) * ('Supplier Emission'!$F$15:$F$49=$E$1444)),
            ""),
    "")</f>
        <v/>
      </c>
      <c r="N1542" s="311" t="str">
        <f t="array" ref="N1542">IFERROR(
    XLOOKUP(F1542,
            _xlws.FILTER('Supplier Emission'!$G$15:$G$49,
                   ('Supplier Emission'!$D$15:$D$49=H1542) * ('Supplier Emission'!$F$15:$F$49=$E$1444)),
            _xlws.FILTER('Supplier Emission'!$H$15:$H$49,
                   ('Supplier Emission'!$D$15:$D$49=H1542) * ('Supplier Emission'!$F$15:$F$49=$E$1444)),
            ""),
    "")</f>
        <v/>
      </c>
      <c r="O1542" s="311" t="str">
        <f t="array" ref="O1542">XLOOKUP(1,('Emission Factors'!$E$5:$E$488='GHG emissions calculations'!$F1542)*('Emission Factors'!$H$5:$H$488='GHG emissions calculations'!$H1542),INDEX('Emission Factors'!$E$5:$T$488,0,MATCH('GHG emissions calculations'!O$6,'Emission Factors'!$E$5:$T$5,0)),"",0)</f>
        <v/>
      </c>
      <c r="P1542" s="313" t="str">
        <f t="array" ref="P1542">IFERROR(
    INDEX('Emission Factors'!$E$5:$P$488,
          MATCH(1,
                ('Emission Factors'!$E$5:$E$488 = 'GHG emissions calculations'!$F1542) *
                ('Emission Factors'!$H$5:$H$488 = 'GHG emissions calculations'!$H1542),
                0),
          MATCH('GHG emissions calculations'!P$6,'Emission Factors'!$E$5:$P$5,0)),
    "")</f>
        <v/>
      </c>
      <c r="Q1542" s="311" t="str">
        <f t="array" ref="Q1542">IFERROR(
    IF(
        INDEX('Emission Factors'!$E$5:$P$488,
              MATCH(1,
                    ('Emission Factors'!$E$5:$E$488 = 'GHG emissions calculations'!$F1542) *
                    ('Emission Factors'!$H$5:$H$488 = 'GHG emissions calculations'!$H1542),
                    0),
              MATCH('GHG emissions calculations'!Q$6, 'Emission Factors'!$E$5:$P$5, 0)) &lt;&gt; "",
        INDEX('Emission Factors'!$E$5:$P$488,
              MATCH(1,
                    ('Emission Factors'!$E$5:$E$488 = 'GHG emissions calculations'!$F1542) *
                    ('Emission Factors'!$H$5:$H$488 = 'GHG emissions calculations'!$H1542),
                    0),
              MATCH('GHG emissions calculations'!Q$6, 'Emission Factors'!$E$5:$P$5, 0)),
        ""),
    "")</f>
        <v/>
      </c>
      <c r="R1542" s="311" t="str">
        <f t="array" ref="R1542">IFERROR(
    IF(
        INDEX('Emission Factors'!$E$5:$R$488,
              MATCH(1,
                    ('Emission Factors'!$E$5:$E$488 = 'GHG emissions calculations'!$F1542) *
                    ('Emission Factors'!$H$5:$H$488 = 'GHG emissions calculations'!$H1542),
                    0),
              MATCH('GHG emissions calculations'!R$6, 'Emission Factors'!$E$5:$R$5, 0)) &lt;&gt; "",
        INDEX('Emission Factors'!$E$5:$R$488,
              MATCH(1,
                    ('Emission Factors'!$E$5:$E$488 = 'GHG emissions calculations'!$F1542) *
                    ('Emission Factors'!$H$5:$H$488 = 'GHG emissions calculations'!$H1542),
                    0),
              MATCH('GHG emissions calculations'!R$6, 'Emission Factors'!$E$5:$R$5, 0)),
        ""),
    "")</f>
        <v/>
      </c>
      <c r="S1542" s="312">
        <f t="shared" si="2"/>
        <v>0</v>
      </c>
      <c r="T1542" s="23"/>
    </row>
    <row r="1543" ht="15.75" customHeight="1" outlineLevel="1">
      <c r="A1543" s="23"/>
      <c r="B1543" s="71"/>
      <c r="C1543" s="71"/>
      <c r="D1543" s="71"/>
      <c r="E1543" s="314"/>
      <c r="F1543" s="311" t="str">
        <f>Lists!W108</f>
        <v>Printed Circuit And Electronic Assembly - Oceania</v>
      </c>
      <c r="G1543" s="311" t="str">
        <f t="array" ref="G1543">XLOOKUP(1,('Emission Factors'!$E$5:$E$488='GHG emissions calculations'!$F1543)*('Emission Factors'!$H$5:$H$488='GHG emissions calculations'!$H1543),INDEX('Emission Factors'!$E$5:$T$488,0,MATCH('GHG emissions calculations'!G$6,'Emission Factors'!$E$5:$T$5,0)),"",0)</f>
        <v/>
      </c>
      <c r="H1543" s="311" t="s">
        <v>238</v>
      </c>
      <c r="I1543" s="312" t="str">
        <f>IF(
    SUMIFS('Import data'!$L$25:$L$80,
           'Import data'!$J$25:$J$80, F1543,
           'Import data'!$G$25:$G$80, 'GHG emissions calculations'!$H1543,
           'Import data'!$I$25:$I$80,$E$1444) &lt;&gt; 0,
    SUMIFS('Import data'!$L$25:$L$80,
           'Import data'!$J$25:$J$80, F1543,
           'Import data'!$G$25:$G$80, 'GHG emissions calculations'!$H1543,
           'Import data'!$I$25:$I$80,$E$1444),
    ""
)</f>
        <v/>
      </c>
      <c r="J1543" s="311" t="str">
        <f t="array" ref="J1543">IF(
    XLOOKUP(F1543, 'Import data'!$J$26:$J$47, 'Import data'!$M$26:$M$47, "", 0) = "Please add the region-specific supplier emission factor or choose a different region available in the IAEG database.",
    "",
    XLOOKUP(F1543, 'Import data'!$J$26:$J$47, 'Import data'!$M$26:$M$47, "", 0)
)</f>
        <v/>
      </c>
      <c r="K1543" s="311" t="str">
        <f t="array" ref="K1543">IFERROR(
    XLOOKUP(F1543,
            _xlws.FILTER('Supplier Emission'!$G$15:$G$49,
                   ('Supplier Emission'!$D$15:$D$49=H1543) * ('Supplier Emission'!$F$15:$F$49=$E$1444)),
            _xlws.FILTER('Supplier Emission'!$I$15:$I$49,
                   ('Supplier Emission'!$D$15:$D$49=H1543) * ('Supplier Emission'!$F$15:$F$49=$E$1444)),
            ""),
    "")</f>
        <v/>
      </c>
      <c r="L1543" s="311" t="str">
        <f t="array" ref="L1543">IFERROR(
    XLOOKUP(F1543,
            _xlws.FILTER('Supplier Emission'!$G$15:$G$49,
                   ('Supplier Emission'!$D$15:$D$49=H1543) * ('Supplier Emission'!$F$15:$F$49=$E$1444)),
            _xlws.FILTER('Supplier Emission'!$J$15:$J$49,
                   ('Supplier Emission'!$D$15:$D$49=H1543) * ('Supplier Emission'!$F$15:$F$49=$E$1444)),
            ""),
    "")</f>
        <v/>
      </c>
      <c r="M1543" s="311" t="str">
        <f t="array" ref="M1543">IFERROR(
    XLOOKUP(F1543,
            _xlws.FILTER('Supplier Emission'!$G$15:$G$49,
                   ('Supplier Emission'!$D$15:$D$49=H1543) * ('Supplier Emission'!$F$15:$F$49=$E$1444)),
            _xlws.FILTER('Supplier Emission'!$M$15:$M$49,
                   ('Supplier Emission'!$D$15:$D$49=H1543) * ('Supplier Emission'!$F$15:$F$49=$E$1444)),
            ""),
    "")</f>
        <v/>
      </c>
      <c r="N1543" s="311" t="str">
        <f t="array" ref="N1543">IFERROR(
    XLOOKUP(F1543,
            _xlws.FILTER('Supplier Emission'!$G$15:$G$49,
                   ('Supplier Emission'!$D$15:$D$49=H1543) * ('Supplier Emission'!$F$15:$F$49=$E$1444)),
            _xlws.FILTER('Supplier Emission'!$H$15:$H$49,
                   ('Supplier Emission'!$D$15:$D$49=H1543) * ('Supplier Emission'!$F$15:$F$49=$E$1444)),
            ""),
    "")</f>
        <v/>
      </c>
      <c r="O1543" s="311" t="str">
        <f t="array" ref="O1543">XLOOKUP(1,('Emission Factors'!$E$5:$E$488='GHG emissions calculations'!$F1543)*('Emission Factors'!$H$5:$H$488='GHG emissions calculations'!$H1543),INDEX('Emission Factors'!$E$5:$T$488,0,MATCH('GHG emissions calculations'!O$6,'Emission Factors'!$E$5:$T$5,0)),"",0)</f>
        <v/>
      </c>
      <c r="P1543" s="313" t="str">
        <f t="array" ref="P1543">IFERROR(
    INDEX('Emission Factors'!$E$5:$P$488,
          MATCH(1,
                ('Emission Factors'!$E$5:$E$488 = 'GHG emissions calculations'!$F1543) *
                ('Emission Factors'!$H$5:$H$488 = 'GHG emissions calculations'!$H1543),
                0),
          MATCH('GHG emissions calculations'!P$6,'Emission Factors'!$E$5:$P$5,0)),
    "")</f>
        <v/>
      </c>
      <c r="Q1543" s="311" t="str">
        <f t="array" ref="Q1543">IFERROR(
    IF(
        INDEX('Emission Factors'!$E$5:$P$488,
              MATCH(1,
                    ('Emission Factors'!$E$5:$E$488 = 'GHG emissions calculations'!$F1543) *
                    ('Emission Factors'!$H$5:$H$488 = 'GHG emissions calculations'!$H1543),
                    0),
              MATCH('GHG emissions calculations'!Q$6, 'Emission Factors'!$E$5:$P$5, 0)) &lt;&gt; "",
        INDEX('Emission Factors'!$E$5:$P$488,
              MATCH(1,
                    ('Emission Factors'!$E$5:$E$488 = 'GHG emissions calculations'!$F1543) *
                    ('Emission Factors'!$H$5:$H$488 = 'GHG emissions calculations'!$H1543),
                    0),
              MATCH('GHG emissions calculations'!Q$6, 'Emission Factors'!$E$5:$P$5, 0)),
        ""),
    "")</f>
        <v/>
      </c>
      <c r="R1543" s="311" t="str">
        <f t="array" ref="R1543">IFERROR(
    IF(
        INDEX('Emission Factors'!$E$5:$R$488,
              MATCH(1,
                    ('Emission Factors'!$E$5:$E$488 = 'GHG emissions calculations'!$F1543) *
                    ('Emission Factors'!$H$5:$H$488 = 'GHG emissions calculations'!$H1543),
                    0),
              MATCH('GHG emissions calculations'!R$6, 'Emission Factors'!$E$5:$R$5, 0)) &lt;&gt; "",
        INDEX('Emission Factors'!$E$5:$R$488,
              MATCH(1,
                    ('Emission Factors'!$E$5:$E$488 = 'GHG emissions calculations'!$F1543) *
                    ('Emission Factors'!$H$5:$H$488 = 'GHG emissions calculations'!$H1543),
                    0),
              MATCH('GHG emissions calculations'!R$6, 'Emission Factors'!$E$5:$R$5, 0)),
        ""),
    "")</f>
        <v/>
      </c>
      <c r="S1543" s="312">
        <f t="shared" si="2"/>
        <v>0</v>
      </c>
      <c r="T1543" s="23"/>
    </row>
    <row r="1544" ht="15.75" customHeight="1" outlineLevel="1">
      <c r="A1544" s="23"/>
      <c r="B1544" s="71"/>
      <c r="C1544" s="71"/>
      <c r="D1544" s="71"/>
      <c r="E1544" s="314"/>
      <c r="F1544" s="311" t="str">
        <f>Lists!W120</f>
        <v>Printed circuit board - Africa</v>
      </c>
      <c r="G1544" s="311" t="str">
        <f t="array" ref="G1544">XLOOKUP(1,('Emission Factors'!$E$5:$E$488='GHG emissions calculations'!$F1544)*('Emission Factors'!$H$5:$H$488='GHG emissions calculations'!$H1544),INDEX('Emission Factors'!$E$5:$T$488,0,MATCH('GHG emissions calculations'!G$6,'Emission Factors'!$E$5:$T$5,0)),"",0)</f>
        <v/>
      </c>
      <c r="H1544" s="311" t="s">
        <v>238</v>
      </c>
      <c r="I1544" s="312" t="str">
        <f>IF(
    SUMIFS('Import data'!$L$25:$L$80,
           'Import data'!$J$25:$J$80, F1544,
           'Import data'!$G$25:$G$80, 'GHG emissions calculations'!$H1544,
           'Import data'!$I$25:$I$80,$E$1444) &lt;&gt; 0,
    SUMIFS('Import data'!$L$25:$L$80,
           'Import data'!$J$25:$J$80, F1544,
           'Import data'!$G$25:$G$80, 'GHG emissions calculations'!$H1544,
           'Import data'!$I$25:$I$80,$E$1444),
    ""
)</f>
        <v/>
      </c>
      <c r="J1544" s="311" t="str">
        <f t="array" ref="J1544">IF(
    XLOOKUP(F1544, 'Import data'!$J$26:$J$47, 'Import data'!$M$26:$M$47, "", 0) = "Please add the region-specific supplier emission factor or choose a different region available in the IAEG database.",
    "",
    XLOOKUP(F1544, 'Import data'!$J$26:$J$47, 'Import data'!$M$26:$M$47, "", 0)
)</f>
        <v/>
      </c>
      <c r="K1544" s="311" t="str">
        <f t="array" ref="K1544">IFERROR(
    XLOOKUP(F1544,
            _xlws.FILTER('Supplier Emission'!$G$15:$G$49,
                   ('Supplier Emission'!$D$15:$D$49=H1544) * ('Supplier Emission'!$F$15:$F$49=$E$1444)),
            _xlws.FILTER('Supplier Emission'!$I$15:$I$49,
                   ('Supplier Emission'!$D$15:$D$49=H1544) * ('Supplier Emission'!$F$15:$F$49=$E$1444)),
            ""),
    "")</f>
        <v/>
      </c>
      <c r="L1544" s="311" t="str">
        <f t="array" ref="L1544">IFERROR(
    XLOOKUP(F1544,
            _xlws.FILTER('Supplier Emission'!$G$15:$G$49,
                   ('Supplier Emission'!$D$15:$D$49=H1544) * ('Supplier Emission'!$F$15:$F$49=$E$1444)),
            _xlws.FILTER('Supplier Emission'!$J$15:$J$49,
                   ('Supplier Emission'!$D$15:$D$49=H1544) * ('Supplier Emission'!$F$15:$F$49=$E$1444)),
            ""),
    "")</f>
        <v/>
      </c>
      <c r="M1544" s="311" t="str">
        <f t="array" ref="M1544">IFERROR(
    XLOOKUP(F1544,
            _xlws.FILTER('Supplier Emission'!$G$15:$G$49,
                   ('Supplier Emission'!$D$15:$D$49=H1544) * ('Supplier Emission'!$F$15:$F$49=$E$1444)),
            _xlws.FILTER('Supplier Emission'!$M$15:$M$49,
                   ('Supplier Emission'!$D$15:$D$49=H1544) * ('Supplier Emission'!$F$15:$F$49=$E$1444)),
            ""),
    "")</f>
        <v/>
      </c>
      <c r="N1544" s="311" t="str">
        <f t="array" ref="N1544">IFERROR(
    XLOOKUP(F1544,
            _xlws.FILTER('Supplier Emission'!$G$15:$G$49,
                   ('Supplier Emission'!$D$15:$D$49=H1544) * ('Supplier Emission'!$F$15:$F$49=$E$1444)),
            _xlws.FILTER('Supplier Emission'!$H$15:$H$49,
                   ('Supplier Emission'!$D$15:$D$49=H1544) * ('Supplier Emission'!$F$15:$F$49=$E$1444)),
            ""),
    "")</f>
        <v/>
      </c>
      <c r="O1544" s="311" t="str">
        <f t="array" ref="O1544">XLOOKUP(1,('Emission Factors'!$E$5:$E$488='GHG emissions calculations'!$F1544)*('Emission Factors'!$H$5:$H$488='GHG emissions calculations'!$H1544),INDEX('Emission Factors'!$E$5:$T$488,0,MATCH('GHG emissions calculations'!O$6,'Emission Factors'!$E$5:$T$5,0)),"",0)</f>
        <v/>
      </c>
      <c r="P1544" s="313" t="str">
        <f t="array" ref="P1544">IFERROR(
    INDEX('Emission Factors'!$E$5:$P$488,
          MATCH(1,
                ('Emission Factors'!$E$5:$E$488 = 'GHG emissions calculations'!$F1544) *
                ('Emission Factors'!$H$5:$H$488 = 'GHG emissions calculations'!$H1544),
                0),
          MATCH('GHG emissions calculations'!P$6,'Emission Factors'!$E$5:$P$5,0)),
    "")</f>
        <v/>
      </c>
      <c r="Q1544" s="311" t="str">
        <f t="array" ref="Q1544">IFERROR(
    IF(
        INDEX('Emission Factors'!$E$5:$P$488,
              MATCH(1,
                    ('Emission Factors'!$E$5:$E$488 = 'GHG emissions calculations'!$F1544) *
                    ('Emission Factors'!$H$5:$H$488 = 'GHG emissions calculations'!$H1544),
                    0),
              MATCH('GHG emissions calculations'!Q$6, 'Emission Factors'!$E$5:$P$5, 0)) &lt;&gt; "",
        INDEX('Emission Factors'!$E$5:$P$488,
              MATCH(1,
                    ('Emission Factors'!$E$5:$E$488 = 'GHG emissions calculations'!$F1544) *
                    ('Emission Factors'!$H$5:$H$488 = 'GHG emissions calculations'!$H1544),
                    0),
              MATCH('GHG emissions calculations'!Q$6, 'Emission Factors'!$E$5:$P$5, 0)),
        ""),
    "")</f>
        <v/>
      </c>
      <c r="R1544" s="311" t="str">
        <f t="array" ref="R1544">IFERROR(
    IF(
        INDEX('Emission Factors'!$E$5:$R$488,
              MATCH(1,
                    ('Emission Factors'!$E$5:$E$488 = 'GHG emissions calculations'!$F1544) *
                    ('Emission Factors'!$H$5:$H$488 = 'GHG emissions calculations'!$H1544),
                    0),
              MATCH('GHG emissions calculations'!R$6, 'Emission Factors'!$E$5:$R$5, 0)) &lt;&gt; "",
        INDEX('Emission Factors'!$E$5:$R$488,
              MATCH(1,
                    ('Emission Factors'!$E$5:$E$488 = 'GHG emissions calculations'!$F1544) *
                    ('Emission Factors'!$H$5:$H$488 = 'GHG emissions calculations'!$H1544),
                    0),
              MATCH('GHG emissions calculations'!R$6, 'Emission Factors'!$E$5:$R$5, 0)),
        ""),
    "")</f>
        <v/>
      </c>
      <c r="S1544" s="312">
        <f t="shared" si="2"/>
        <v>0</v>
      </c>
      <c r="T1544" s="23"/>
    </row>
    <row r="1545" ht="15.75" customHeight="1" outlineLevel="1">
      <c r="A1545" s="23"/>
      <c r="B1545" s="71"/>
      <c r="C1545" s="71"/>
      <c r="D1545" s="71"/>
      <c r="E1545" s="314"/>
      <c r="F1545" s="311" t="str">
        <f>Lists!W118</f>
        <v>Printed circuit board - America</v>
      </c>
      <c r="G1545" s="311">
        <f t="array" ref="G1545">XLOOKUP(1,('Emission Factors'!$E$5:$E$488='GHG emissions calculations'!$F1545)*('Emission Factors'!$H$5:$H$488='GHG emissions calculations'!$H1545),INDEX('Emission Factors'!$E$5:$T$488,0,MATCH('GHG emissions calculations'!G$6,'Emission Factors'!$E$5:$T$5,0)),"",0)</f>
        <v>3</v>
      </c>
      <c r="H1545" s="311" t="s">
        <v>238</v>
      </c>
      <c r="I1545" s="312" t="str">
        <f>IF(
    SUMIFS('Import data'!$L$25:$L$80,
           'Import data'!$J$25:$J$80, F1545,
           'Import data'!$G$25:$G$80, 'GHG emissions calculations'!$H1545,
           'Import data'!$I$25:$I$80,$E$1444) &lt;&gt; 0,
    SUMIFS('Import data'!$L$25:$L$80,
           'Import data'!$J$25:$J$80, F1545,
           'Import data'!$G$25:$G$80, 'GHG emissions calculations'!$H1545,
           'Import data'!$I$25:$I$80,$E$1444),
    ""
)</f>
        <v/>
      </c>
      <c r="J1545" s="311" t="str">
        <f t="array" ref="J1545">IF(
    XLOOKUP(F1545, 'Import data'!$J$26:$J$47, 'Import data'!$M$26:$M$47, "", 0) = "Please add the region-specific supplier emission factor or choose a different region available in the IAEG database.",
    "",
    XLOOKUP(F1545, 'Import data'!$J$26:$J$47, 'Import data'!$M$26:$M$47, "", 0)
)</f>
        <v/>
      </c>
      <c r="K1545" s="311" t="str">
        <f t="array" ref="K1545">IFERROR(
    XLOOKUP(F1545,
            _xlws.FILTER('Supplier Emission'!$G$15:$G$49,
                   ('Supplier Emission'!$D$15:$D$49=H1545) * ('Supplier Emission'!$F$15:$F$49=$E$1444)),
            _xlws.FILTER('Supplier Emission'!$I$15:$I$49,
                   ('Supplier Emission'!$D$15:$D$49=H1545) * ('Supplier Emission'!$F$15:$F$49=$E$1444)),
            ""),
    "")</f>
        <v/>
      </c>
      <c r="L1545" s="311" t="str">
        <f t="array" ref="L1545">IFERROR(
    XLOOKUP(F1545,
            _xlws.FILTER('Supplier Emission'!$G$15:$G$49,
                   ('Supplier Emission'!$D$15:$D$49=H1545) * ('Supplier Emission'!$F$15:$F$49=$E$1444)),
            _xlws.FILTER('Supplier Emission'!$J$15:$J$49,
                   ('Supplier Emission'!$D$15:$D$49=H1545) * ('Supplier Emission'!$F$15:$F$49=$E$1444)),
            ""),
    "")</f>
        <v/>
      </c>
      <c r="M1545" s="311" t="str">
        <f t="array" ref="M1545">IFERROR(
    XLOOKUP(F1545,
            _xlws.FILTER('Supplier Emission'!$G$15:$G$49,
                   ('Supplier Emission'!$D$15:$D$49=H1545) * ('Supplier Emission'!$F$15:$F$49=$E$1444)),
            _xlws.FILTER('Supplier Emission'!$M$15:$M$49,
                   ('Supplier Emission'!$D$15:$D$49=H1545) * ('Supplier Emission'!$F$15:$F$49=$E$1444)),
            ""),
    "")</f>
        <v/>
      </c>
      <c r="N1545" s="311" t="str">
        <f t="array" ref="N1545">IFERROR(
    XLOOKUP(F1545,
            _xlws.FILTER('Supplier Emission'!$G$15:$G$49,
                   ('Supplier Emission'!$D$15:$D$49=H1545) * ('Supplier Emission'!$F$15:$F$49=$E$1444)),
            _xlws.FILTER('Supplier Emission'!$H$15:$H$49,
                   ('Supplier Emission'!$D$15:$D$49=H1545) * ('Supplier Emission'!$F$15:$F$49=$E$1444)),
            ""),
    "")</f>
        <v/>
      </c>
      <c r="O1545" s="311" t="str">
        <f t="array" ref="O1545">XLOOKUP(1,('Emission Factors'!$E$5:$E$488='GHG emissions calculations'!$F1545)*('Emission Factors'!$H$5:$H$488='GHG emissions calculations'!$H1545),INDEX('Emission Factors'!$E$5:$T$488,0,MATCH('GHG emissions calculations'!O$6,'Emission Factors'!$E$5:$T$5,0)),"",0)</f>
        <v>Printed circuit and electronic assembly</v>
      </c>
      <c r="P1545" s="313">
        <f t="array" ref="P1545">IFERROR(
    INDEX('Emission Factors'!$E$5:$P$488,
          MATCH(1,
                ('Emission Factors'!$E$5:$E$488 = 'GHG emissions calculations'!$F1545) *
                ('Emission Factors'!$H$5:$H$488 = 'GHG emissions calculations'!$H1545),
                0),
          MATCH('GHG emissions calculations'!P$6,'Emission Factors'!$E$5:$P$5,0)),
    "")</f>
        <v>163.2906953</v>
      </c>
      <c r="Q1545" s="311" t="str">
        <f t="array" ref="Q1545">IFERROR(
    IF(
        INDEX('Emission Factors'!$E$5:$P$488,
              MATCH(1,
                    ('Emission Factors'!$E$5:$E$488 = 'GHG emissions calculations'!$F1545) *
                    ('Emission Factors'!$H$5:$H$488 = 'GHG emissions calculations'!$H1545),
                    0),
              MATCH('GHG emissions calculations'!Q$6, 'Emission Factors'!$E$5:$P$5, 0)) &lt;&gt; "",
        INDEX('Emission Factors'!$E$5:$P$488,
              MATCH(1,
                    ('Emission Factors'!$E$5:$E$488 = 'GHG emissions calculations'!$F1545) *
                    ('Emission Factors'!$H$5:$H$488 = 'GHG emissions calculations'!$H1545),
                    0),
              MATCH('GHG emissions calculations'!Q$6, 'Emission Factors'!$E$5:$P$5, 0)),
        ""),
    "")</f>
        <v>kgCO2e / k€</v>
      </c>
      <c r="R1545" s="311" t="str">
        <f t="array" ref="R1545">IFERROR(
    IF(
        INDEX('Emission Factors'!$E$5:$R$488,
              MATCH(1,
                    ('Emission Factors'!$E$5:$E$488 = 'GHG emissions calculations'!$F1545) *
                    ('Emission Factors'!$H$5:$H$488 = 'GHG emissions calculations'!$H1545),
                    0),
              MATCH('GHG emissions calculations'!R$6, 'Emission Factors'!$E$5:$R$5, 0)) &lt;&gt; "",
        INDEX('Emission Factors'!$E$5:$R$488,
              MATCH(1,
                    ('Emission Factors'!$E$5:$E$488 = 'GHG emissions calculations'!$F1545) *
                    ('Emission Factors'!$H$5:$H$488 = 'GHG emissions calculations'!$H1545),
                    0),
              MATCH('GHG emissions calculations'!R$6, 'Emission Factors'!$E$5:$R$5, 0)),
        ""),
    "")</f>
        <v>America</v>
      </c>
      <c r="S1545" s="312">
        <f t="shared" si="2"/>
        <v>0</v>
      </c>
      <c r="T1545" s="23"/>
    </row>
    <row r="1546" ht="15.75" customHeight="1" outlineLevel="1">
      <c r="A1546" s="23"/>
      <c r="B1546" s="71"/>
      <c r="C1546" s="71"/>
      <c r="D1546" s="71"/>
      <c r="E1546" s="314"/>
      <c r="F1546" s="311" t="str">
        <f>Lists!W121</f>
        <v>Printed circuit board - Asia</v>
      </c>
      <c r="G1546" s="311" t="str">
        <f t="array" ref="G1546">XLOOKUP(1,('Emission Factors'!$E$5:$E$488='GHG emissions calculations'!$F1546)*('Emission Factors'!$H$5:$H$488='GHG emissions calculations'!$H1546),INDEX('Emission Factors'!$E$5:$T$488,0,MATCH('GHG emissions calculations'!G$6,'Emission Factors'!$E$5:$T$5,0)),"",0)</f>
        <v/>
      </c>
      <c r="H1546" s="311" t="s">
        <v>238</v>
      </c>
      <c r="I1546" s="312" t="str">
        <f>IF(
    SUMIFS('Import data'!$L$25:$L$80,
           'Import data'!$J$25:$J$80, F1546,
           'Import data'!$G$25:$G$80, 'GHG emissions calculations'!$H1546,
           'Import data'!$I$25:$I$80,$E$1444) &lt;&gt; 0,
    SUMIFS('Import data'!$L$25:$L$80,
           'Import data'!$J$25:$J$80, F1546,
           'Import data'!$G$25:$G$80, 'GHG emissions calculations'!$H1546,
           'Import data'!$I$25:$I$80,$E$1444),
    ""
)</f>
        <v/>
      </c>
      <c r="J1546" s="311" t="str">
        <f t="array" ref="J1546">IF(
    XLOOKUP(F1546, 'Import data'!$J$26:$J$47, 'Import data'!$M$26:$M$47, "", 0) = "Please add the region-specific supplier emission factor or choose a different region available in the IAEG database.",
    "",
    XLOOKUP(F1546, 'Import data'!$J$26:$J$47, 'Import data'!$M$26:$M$47, "", 0)
)</f>
        <v/>
      </c>
      <c r="K1546" s="311" t="str">
        <f t="array" ref="K1546">IFERROR(
    XLOOKUP(F1546,
            _xlws.FILTER('Supplier Emission'!$G$15:$G$49,
                   ('Supplier Emission'!$D$15:$D$49=H1546) * ('Supplier Emission'!$F$15:$F$49=$E$1444)),
            _xlws.FILTER('Supplier Emission'!$I$15:$I$49,
                   ('Supplier Emission'!$D$15:$D$49=H1546) * ('Supplier Emission'!$F$15:$F$49=$E$1444)),
            ""),
    "")</f>
        <v/>
      </c>
      <c r="L1546" s="311" t="str">
        <f t="array" ref="L1546">IFERROR(
    XLOOKUP(F1546,
            _xlws.FILTER('Supplier Emission'!$G$15:$G$49,
                   ('Supplier Emission'!$D$15:$D$49=H1546) * ('Supplier Emission'!$F$15:$F$49=$E$1444)),
            _xlws.FILTER('Supplier Emission'!$J$15:$J$49,
                   ('Supplier Emission'!$D$15:$D$49=H1546) * ('Supplier Emission'!$F$15:$F$49=$E$1444)),
            ""),
    "")</f>
        <v/>
      </c>
      <c r="M1546" s="311" t="str">
        <f t="array" ref="M1546">IFERROR(
    XLOOKUP(F1546,
            _xlws.FILTER('Supplier Emission'!$G$15:$G$49,
                   ('Supplier Emission'!$D$15:$D$49=H1546) * ('Supplier Emission'!$F$15:$F$49=$E$1444)),
            _xlws.FILTER('Supplier Emission'!$M$15:$M$49,
                   ('Supplier Emission'!$D$15:$D$49=H1546) * ('Supplier Emission'!$F$15:$F$49=$E$1444)),
            ""),
    "")</f>
        <v/>
      </c>
      <c r="N1546" s="311" t="str">
        <f t="array" ref="N1546">IFERROR(
    XLOOKUP(F1546,
            _xlws.FILTER('Supplier Emission'!$G$15:$G$49,
                   ('Supplier Emission'!$D$15:$D$49=H1546) * ('Supplier Emission'!$F$15:$F$49=$E$1444)),
            _xlws.FILTER('Supplier Emission'!$H$15:$H$49,
                   ('Supplier Emission'!$D$15:$D$49=H1546) * ('Supplier Emission'!$F$15:$F$49=$E$1444)),
            ""),
    "")</f>
        <v/>
      </c>
      <c r="O1546" s="311" t="str">
        <f t="array" ref="O1546">XLOOKUP(1,('Emission Factors'!$E$5:$E$488='GHG emissions calculations'!$F1546)*('Emission Factors'!$H$5:$H$488='GHG emissions calculations'!$H1546),INDEX('Emission Factors'!$E$5:$T$488,0,MATCH('GHG emissions calculations'!O$6,'Emission Factors'!$E$5:$T$5,0)),"",0)</f>
        <v/>
      </c>
      <c r="P1546" s="313" t="str">
        <f t="array" ref="P1546">IFERROR(
    INDEX('Emission Factors'!$E$5:$P$488,
          MATCH(1,
                ('Emission Factors'!$E$5:$E$488 = 'GHG emissions calculations'!$F1546) *
                ('Emission Factors'!$H$5:$H$488 = 'GHG emissions calculations'!$H1546),
                0),
          MATCH('GHG emissions calculations'!P$6,'Emission Factors'!$E$5:$P$5,0)),
    "")</f>
        <v/>
      </c>
      <c r="Q1546" s="311" t="str">
        <f t="array" ref="Q1546">IFERROR(
    IF(
        INDEX('Emission Factors'!$E$5:$P$488,
              MATCH(1,
                    ('Emission Factors'!$E$5:$E$488 = 'GHG emissions calculations'!$F1546) *
                    ('Emission Factors'!$H$5:$H$488 = 'GHG emissions calculations'!$H1546),
                    0),
              MATCH('GHG emissions calculations'!Q$6, 'Emission Factors'!$E$5:$P$5, 0)) &lt;&gt; "",
        INDEX('Emission Factors'!$E$5:$P$488,
              MATCH(1,
                    ('Emission Factors'!$E$5:$E$488 = 'GHG emissions calculations'!$F1546) *
                    ('Emission Factors'!$H$5:$H$488 = 'GHG emissions calculations'!$H1546),
                    0),
              MATCH('GHG emissions calculations'!Q$6, 'Emission Factors'!$E$5:$P$5, 0)),
        ""),
    "")</f>
        <v/>
      </c>
      <c r="R1546" s="311" t="str">
        <f t="array" ref="R1546">IFERROR(
    IF(
        INDEX('Emission Factors'!$E$5:$R$488,
              MATCH(1,
                    ('Emission Factors'!$E$5:$E$488 = 'GHG emissions calculations'!$F1546) *
                    ('Emission Factors'!$H$5:$H$488 = 'GHG emissions calculations'!$H1546),
                    0),
              MATCH('GHG emissions calculations'!R$6, 'Emission Factors'!$E$5:$R$5, 0)) &lt;&gt; "",
        INDEX('Emission Factors'!$E$5:$R$488,
              MATCH(1,
                    ('Emission Factors'!$E$5:$E$488 = 'GHG emissions calculations'!$F1546) *
                    ('Emission Factors'!$H$5:$H$488 = 'GHG emissions calculations'!$H1546),
                    0),
              MATCH('GHG emissions calculations'!R$6, 'Emission Factors'!$E$5:$R$5, 0)),
        ""),
    "")</f>
        <v/>
      </c>
      <c r="S1546" s="312">
        <f t="shared" si="2"/>
        <v>0</v>
      </c>
      <c r="T1546" s="23"/>
    </row>
    <row r="1547" ht="15.75" customHeight="1" outlineLevel="1">
      <c r="A1547" s="23"/>
      <c r="B1547" s="71"/>
      <c r="C1547" s="71"/>
      <c r="D1547" s="71"/>
      <c r="E1547" s="314"/>
      <c r="F1547" s="311" t="str">
        <f>Lists!W119</f>
        <v>Printed circuit board - Europe</v>
      </c>
      <c r="G1547" s="311" t="str">
        <f t="array" ref="G1547">XLOOKUP(1,('Emission Factors'!$E$5:$E$488='GHG emissions calculations'!$F1547)*('Emission Factors'!$H$5:$H$488='GHG emissions calculations'!$H1547),INDEX('Emission Factors'!$E$5:$T$488,0,MATCH('GHG emissions calculations'!G$6,'Emission Factors'!$E$5:$T$5,0)),"",0)</f>
        <v/>
      </c>
      <c r="H1547" s="311" t="s">
        <v>238</v>
      </c>
      <c r="I1547" s="312" t="str">
        <f>IF(
    SUMIFS('Import data'!$L$25:$L$80,
           'Import data'!$J$25:$J$80, F1547,
           'Import data'!$G$25:$G$80, 'GHG emissions calculations'!$H1547,
           'Import data'!$I$25:$I$80,$E$1444) &lt;&gt; 0,
    SUMIFS('Import data'!$L$25:$L$80,
           'Import data'!$J$25:$J$80, F1547,
           'Import data'!$G$25:$G$80, 'GHG emissions calculations'!$H1547,
           'Import data'!$I$25:$I$80,$E$1444),
    ""
)</f>
        <v/>
      </c>
      <c r="J1547" s="311" t="str">
        <f t="array" ref="J1547">IF(
    XLOOKUP(F1547, 'Import data'!$J$26:$J$47, 'Import data'!$M$26:$M$47, "", 0) = "Please add the region-specific supplier emission factor or choose a different region available in the IAEG database.",
    "",
    XLOOKUP(F1547, 'Import data'!$J$26:$J$47, 'Import data'!$M$26:$M$47, "", 0)
)</f>
        <v/>
      </c>
      <c r="K1547" s="311" t="str">
        <f t="array" ref="K1547">IFERROR(
    XLOOKUP(F1547,
            _xlws.FILTER('Supplier Emission'!$G$15:$G$49,
                   ('Supplier Emission'!$D$15:$D$49=H1547) * ('Supplier Emission'!$F$15:$F$49=$E$1444)),
            _xlws.FILTER('Supplier Emission'!$I$15:$I$49,
                   ('Supplier Emission'!$D$15:$D$49=H1547) * ('Supplier Emission'!$F$15:$F$49=$E$1444)),
            ""),
    "")</f>
        <v/>
      </c>
      <c r="L1547" s="311" t="str">
        <f t="array" ref="L1547">IFERROR(
    XLOOKUP(F1547,
            _xlws.FILTER('Supplier Emission'!$G$15:$G$49,
                   ('Supplier Emission'!$D$15:$D$49=H1547) * ('Supplier Emission'!$F$15:$F$49=$E$1444)),
            _xlws.FILTER('Supplier Emission'!$J$15:$J$49,
                   ('Supplier Emission'!$D$15:$D$49=H1547) * ('Supplier Emission'!$F$15:$F$49=$E$1444)),
            ""),
    "")</f>
        <v/>
      </c>
      <c r="M1547" s="311" t="str">
        <f t="array" ref="M1547">IFERROR(
    XLOOKUP(F1547,
            _xlws.FILTER('Supplier Emission'!$G$15:$G$49,
                   ('Supplier Emission'!$D$15:$D$49=H1547) * ('Supplier Emission'!$F$15:$F$49=$E$1444)),
            _xlws.FILTER('Supplier Emission'!$M$15:$M$49,
                   ('Supplier Emission'!$D$15:$D$49=H1547) * ('Supplier Emission'!$F$15:$F$49=$E$1444)),
            ""),
    "")</f>
        <v/>
      </c>
      <c r="N1547" s="311" t="str">
        <f t="array" ref="N1547">IFERROR(
    XLOOKUP(F1547,
            _xlws.FILTER('Supplier Emission'!$G$15:$G$49,
                   ('Supplier Emission'!$D$15:$D$49=H1547) * ('Supplier Emission'!$F$15:$F$49=$E$1444)),
            _xlws.FILTER('Supplier Emission'!$H$15:$H$49,
                   ('Supplier Emission'!$D$15:$D$49=H1547) * ('Supplier Emission'!$F$15:$F$49=$E$1444)),
            ""),
    "")</f>
        <v/>
      </c>
      <c r="O1547" s="311" t="str">
        <f t="array" ref="O1547">XLOOKUP(1,('Emission Factors'!$E$5:$E$488='GHG emissions calculations'!$F1547)*('Emission Factors'!$H$5:$H$488='GHG emissions calculations'!$H1547),INDEX('Emission Factors'!$E$5:$T$488,0,MATCH('GHG emissions calculations'!O$6,'Emission Factors'!$E$5:$T$5,0)),"",0)</f>
        <v/>
      </c>
      <c r="P1547" s="313" t="str">
        <f t="array" ref="P1547">IFERROR(
    INDEX('Emission Factors'!$E$5:$P$488,
          MATCH(1,
                ('Emission Factors'!$E$5:$E$488 = 'GHG emissions calculations'!$F1547) *
                ('Emission Factors'!$H$5:$H$488 = 'GHG emissions calculations'!$H1547),
                0),
          MATCH('GHG emissions calculations'!P$6,'Emission Factors'!$E$5:$P$5,0)),
    "")</f>
        <v/>
      </c>
      <c r="Q1547" s="311" t="str">
        <f t="array" ref="Q1547">IFERROR(
    IF(
        INDEX('Emission Factors'!$E$5:$P$488,
              MATCH(1,
                    ('Emission Factors'!$E$5:$E$488 = 'GHG emissions calculations'!$F1547) *
                    ('Emission Factors'!$H$5:$H$488 = 'GHG emissions calculations'!$H1547),
                    0),
              MATCH('GHG emissions calculations'!Q$6, 'Emission Factors'!$E$5:$P$5, 0)) &lt;&gt; "",
        INDEX('Emission Factors'!$E$5:$P$488,
              MATCH(1,
                    ('Emission Factors'!$E$5:$E$488 = 'GHG emissions calculations'!$F1547) *
                    ('Emission Factors'!$H$5:$H$488 = 'GHG emissions calculations'!$H1547),
                    0),
              MATCH('GHG emissions calculations'!Q$6, 'Emission Factors'!$E$5:$P$5, 0)),
        ""),
    "")</f>
        <v/>
      </c>
      <c r="R1547" s="311" t="str">
        <f t="array" ref="R1547">IFERROR(
    IF(
        INDEX('Emission Factors'!$E$5:$R$488,
              MATCH(1,
                    ('Emission Factors'!$E$5:$E$488 = 'GHG emissions calculations'!$F1547) *
                    ('Emission Factors'!$H$5:$H$488 = 'GHG emissions calculations'!$H1547),
                    0),
              MATCH('GHG emissions calculations'!R$6, 'Emission Factors'!$E$5:$R$5, 0)) &lt;&gt; "",
        INDEX('Emission Factors'!$E$5:$R$488,
              MATCH(1,
                    ('Emission Factors'!$E$5:$E$488 = 'GHG emissions calculations'!$F1547) *
                    ('Emission Factors'!$H$5:$H$488 = 'GHG emissions calculations'!$H1547),
                    0),
              MATCH('GHG emissions calculations'!R$6, 'Emission Factors'!$E$5:$R$5, 0)),
        ""),
    "")</f>
        <v/>
      </c>
      <c r="S1547" s="312">
        <f t="shared" si="2"/>
        <v>0</v>
      </c>
      <c r="T1547" s="23"/>
    </row>
    <row r="1548" ht="15.75" customHeight="1" outlineLevel="1">
      <c r="A1548" s="23"/>
      <c r="B1548" s="71"/>
      <c r="C1548" s="71"/>
      <c r="D1548" s="71"/>
      <c r="E1548" s="314"/>
      <c r="F1548" s="311" t="str">
        <f>Lists!W124</f>
        <v>Printed circuit board - Global or unspecified region</v>
      </c>
      <c r="G1548" s="311" t="str">
        <f t="array" ref="G1548">XLOOKUP(1,('Emission Factors'!$E$5:$E$488='GHG emissions calculations'!$F1548)*('Emission Factors'!$H$5:$H$488='GHG emissions calculations'!$H1548),INDEX('Emission Factors'!$E$5:$T$488,0,MATCH('GHG emissions calculations'!G$6,'Emission Factors'!$E$5:$T$5,0)),"",0)</f>
        <v/>
      </c>
      <c r="H1548" s="311" t="s">
        <v>238</v>
      </c>
      <c r="I1548" s="312" t="str">
        <f>IF(
    SUMIFS('Import data'!$L$25:$L$80,
           'Import data'!$J$25:$J$80, F1548,
           'Import data'!$G$25:$G$80, 'GHG emissions calculations'!$H1548,
           'Import data'!$I$25:$I$80,$E$1444) &lt;&gt; 0,
    SUMIFS('Import data'!$L$25:$L$80,
           'Import data'!$J$25:$J$80, F1548,
           'Import data'!$G$25:$G$80, 'GHG emissions calculations'!$H1548,
           'Import data'!$I$25:$I$80,$E$1444),
    ""
)</f>
        <v/>
      </c>
      <c r="J1548" s="311" t="str">
        <f t="array" ref="J1548">IF(
    XLOOKUP(F1548, 'Import data'!$J$26:$J$47, 'Import data'!$M$26:$M$47, "", 0) = "Please add the region-specific supplier emission factor or choose a different region available in the IAEG database.",
    "",
    XLOOKUP(F1548, 'Import data'!$J$26:$J$47, 'Import data'!$M$26:$M$47, "", 0)
)</f>
        <v/>
      </c>
      <c r="K1548" s="311" t="str">
        <f t="array" ref="K1548">IFERROR(
    XLOOKUP(F1548,
            _xlws.FILTER('Supplier Emission'!$G$15:$G$49,
                   ('Supplier Emission'!$D$15:$D$49=H1548) * ('Supplier Emission'!$F$15:$F$49=$E$1444)),
            _xlws.FILTER('Supplier Emission'!$I$15:$I$49,
                   ('Supplier Emission'!$D$15:$D$49=H1548) * ('Supplier Emission'!$F$15:$F$49=$E$1444)),
            ""),
    "")</f>
        <v/>
      </c>
      <c r="L1548" s="311" t="str">
        <f t="array" ref="L1548">IFERROR(
    XLOOKUP(F1548,
            _xlws.FILTER('Supplier Emission'!$G$15:$G$49,
                   ('Supplier Emission'!$D$15:$D$49=H1548) * ('Supplier Emission'!$F$15:$F$49=$E$1444)),
            _xlws.FILTER('Supplier Emission'!$J$15:$J$49,
                   ('Supplier Emission'!$D$15:$D$49=H1548) * ('Supplier Emission'!$F$15:$F$49=$E$1444)),
            ""),
    "")</f>
        <v/>
      </c>
      <c r="M1548" s="311" t="str">
        <f t="array" ref="M1548">IFERROR(
    XLOOKUP(F1548,
            _xlws.FILTER('Supplier Emission'!$G$15:$G$49,
                   ('Supplier Emission'!$D$15:$D$49=H1548) * ('Supplier Emission'!$F$15:$F$49=$E$1444)),
            _xlws.FILTER('Supplier Emission'!$M$15:$M$49,
                   ('Supplier Emission'!$D$15:$D$49=H1548) * ('Supplier Emission'!$F$15:$F$49=$E$1444)),
            ""),
    "")</f>
        <v/>
      </c>
      <c r="N1548" s="311" t="str">
        <f t="array" ref="N1548">IFERROR(
    XLOOKUP(F1548,
            _xlws.FILTER('Supplier Emission'!$G$15:$G$49,
                   ('Supplier Emission'!$D$15:$D$49=H1548) * ('Supplier Emission'!$F$15:$F$49=$E$1444)),
            _xlws.FILTER('Supplier Emission'!$H$15:$H$49,
                   ('Supplier Emission'!$D$15:$D$49=H1548) * ('Supplier Emission'!$F$15:$F$49=$E$1444)),
            ""),
    "")</f>
        <v/>
      </c>
      <c r="O1548" s="311" t="str">
        <f t="array" ref="O1548">XLOOKUP(1,('Emission Factors'!$E$5:$E$488='GHG emissions calculations'!$F1548)*('Emission Factors'!$H$5:$H$488='GHG emissions calculations'!$H1548),INDEX('Emission Factors'!$E$5:$T$488,0,MATCH('GHG emissions calculations'!O$6,'Emission Factors'!$E$5:$T$5,0)),"",0)</f>
        <v/>
      </c>
      <c r="P1548" s="313" t="str">
        <f t="array" ref="P1548">IFERROR(
    INDEX('Emission Factors'!$E$5:$P$488,
          MATCH(1,
                ('Emission Factors'!$E$5:$E$488 = 'GHG emissions calculations'!$F1548) *
                ('Emission Factors'!$H$5:$H$488 = 'GHG emissions calculations'!$H1548),
                0),
          MATCH('GHG emissions calculations'!P$6,'Emission Factors'!$E$5:$P$5,0)),
    "")</f>
        <v/>
      </c>
      <c r="Q1548" s="311" t="str">
        <f t="array" ref="Q1548">IFERROR(
    IF(
        INDEX('Emission Factors'!$E$5:$P$488,
              MATCH(1,
                    ('Emission Factors'!$E$5:$E$488 = 'GHG emissions calculations'!$F1548) *
                    ('Emission Factors'!$H$5:$H$488 = 'GHG emissions calculations'!$H1548),
                    0),
              MATCH('GHG emissions calculations'!Q$6, 'Emission Factors'!$E$5:$P$5, 0)) &lt;&gt; "",
        INDEX('Emission Factors'!$E$5:$P$488,
              MATCH(1,
                    ('Emission Factors'!$E$5:$E$488 = 'GHG emissions calculations'!$F1548) *
                    ('Emission Factors'!$H$5:$H$488 = 'GHG emissions calculations'!$H1548),
                    0),
              MATCH('GHG emissions calculations'!Q$6, 'Emission Factors'!$E$5:$P$5, 0)),
        ""),
    "")</f>
        <v/>
      </c>
      <c r="R1548" s="311" t="str">
        <f t="array" ref="R1548">IFERROR(
    IF(
        INDEX('Emission Factors'!$E$5:$R$488,
              MATCH(1,
                    ('Emission Factors'!$E$5:$E$488 = 'GHG emissions calculations'!$F1548) *
                    ('Emission Factors'!$H$5:$H$488 = 'GHG emissions calculations'!$H1548),
                    0),
              MATCH('GHG emissions calculations'!R$6, 'Emission Factors'!$E$5:$R$5, 0)) &lt;&gt; "",
        INDEX('Emission Factors'!$E$5:$R$488,
              MATCH(1,
                    ('Emission Factors'!$E$5:$E$488 = 'GHG emissions calculations'!$F1548) *
                    ('Emission Factors'!$H$5:$H$488 = 'GHG emissions calculations'!$H1548),
                    0),
              MATCH('GHG emissions calculations'!R$6, 'Emission Factors'!$E$5:$R$5, 0)),
        ""),
    "")</f>
        <v/>
      </c>
      <c r="S1548" s="312">
        <f t="shared" si="2"/>
        <v>0</v>
      </c>
      <c r="T1548" s="23"/>
    </row>
    <row r="1549" ht="15.75" customHeight="1" outlineLevel="1">
      <c r="A1549" s="23"/>
      <c r="B1549" s="71"/>
      <c r="C1549" s="71"/>
      <c r="D1549" s="71"/>
      <c r="E1549" s="314"/>
      <c r="F1549" s="311" t="str">
        <f>Lists!W123</f>
        <v>Printed circuit board - Middle East</v>
      </c>
      <c r="G1549" s="311" t="str">
        <f t="array" ref="G1549">XLOOKUP(1,('Emission Factors'!$E$5:$E$488='GHG emissions calculations'!$F1549)*('Emission Factors'!$H$5:$H$488='GHG emissions calculations'!$H1549),INDEX('Emission Factors'!$E$5:$T$488,0,MATCH('GHG emissions calculations'!G$6,'Emission Factors'!$E$5:$T$5,0)),"",0)</f>
        <v/>
      </c>
      <c r="H1549" s="311" t="s">
        <v>238</v>
      </c>
      <c r="I1549" s="312" t="str">
        <f>IF(
    SUMIFS('Import data'!$L$25:$L$80,
           'Import data'!$J$25:$J$80, F1549,
           'Import data'!$G$25:$G$80, 'GHG emissions calculations'!$H1549,
           'Import data'!$I$25:$I$80,$E$1444) &lt;&gt; 0,
    SUMIFS('Import data'!$L$25:$L$80,
           'Import data'!$J$25:$J$80, F1549,
           'Import data'!$G$25:$G$80, 'GHG emissions calculations'!$H1549,
           'Import data'!$I$25:$I$80,$E$1444),
    ""
)</f>
        <v/>
      </c>
      <c r="J1549" s="311" t="str">
        <f t="array" ref="J1549">IF(
    XLOOKUP(F1549, 'Import data'!$J$26:$J$47, 'Import data'!$M$26:$M$47, "", 0) = "Please add the region-specific supplier emission factor or choose a different region available in the IAEG database.",
    "",
    XLOOKUP(F1549, 'Import data'!$J$26:$J$47, 'Import data'!$M$26:$M$47, "", 0)
)</f>
        <v/>
      </c>
      <c r="K1549" s="311" t="str">
        <f t="array" ref="K1549">IFERROR(
    XLOOKUP(F1549,
            _xlws.FILTER('Supplier Emission'!$G$15:$G$49,
                   ('Supplier Emission'!$D$15:$D$49=H1549) * ('Supplier Emission'!$F$15:$F$49=$E$1444)),
            _xlws.FILTER('Supplier Emission'!$I$15:$I$49,
                   ('Supplier Emission'!$D$15:$D$49=H1549) * ('Supplier Emission'!$F$15:$F$49=$E$1444)),
            ""),
    "")</f>
        <v/>
      </c>
      <c r="L1549" s="311" t="str">
        <f t="array" ref="L1549">IFERROR(
    XLOOKUP(F1549,
            _xlws.FILTER('Supplier Emission'!$G$15:$G$49,
                   ('Supplier Emission'!$D$15:$D$49=H1549) * ('Supplier Emission'!$F$15:$F$49=$E$1444)),
            _xlws.FILTER('Supplier Emission'!$J$15:$J$49,
                   ('Supplier Emission'!$D$15:$D$49=H1549) * ('Supplier Emission'!$F$15:$F$49=$E$1444)),
            ""),
    "")</f>
        <v/>
      </c>
      <c r="M1549" s="311" t="str">
        <f t="array" ref="M1549">IFERROR(
    XLOOKUP(F1549,
            _xlws.FILTER('Supplier Emission'!$G$15:$G$49,
                   ('Supplier Emission'!$D$15:$D$49=H1549) * ('Supplier Emission'!$F$15:$F$49=$E$1444)),
            _xlws.FILTER('Supplier Emission'!$M$15:$M$49,
                   ('Supplier Emission'!$D$15:$D$49=H1549) * ('Supplier Emission'!$F$15:$F$49=$E$1444)),
            ""),
    "")</f>
        <v/>
      </c>
      <c r="N1549" s="311" t="str">
        <f t="array" ref="N1549">IFERROR(
    XLOOKUP(F1549,
            _xlws.FILTER('Supplier Emission'!$G$15:$G$49,
                   ('Supplier Emission'!$D$15:$D$49=H1549) * ('Supplier Emission'!$F$15:$F$49=$E$1444)),
            _xlws.FILTER('Supplier Emission'!$H$15:$H$49,
                   ('Supplier Emission'!$D$15:$D$49=H1549) * ('Supplier Emission'!$F$15:$F$49=$E$1444)),
            ""),
    "")</f>
        <v/>
      </c>
      <c r="O1549" s="311" t="str">
        <f t="array" ref="O1549">XLOOKUP(1,('Emission Factors'!$E$5:$E$488='GHG emissions calculations'!$F1549)*('Emission Factors'!$H$5:$H$488='GHG emissions calculations'!$H1549),INDEX('Emission Factors'!$E$5:$T$488,0,MATCH('GHG emissions calculations'!O$6,'Emission Factors'!$E$5:$T$5,0)),"",0)</f>
        <v/>
      </c>
      <c r="P1549" s="313" t="str">
        <f t="array" ref="P1549">IFERROR(
    INDEX('Emission Factors'!$E$5:$P$488,
          MATCH(1,
                ('Emission Factors'!$E$5:$E$488 = 'GHG emissions calculations'!$F1549) *
                ('Emission Factors'!$H$5:$H$488 = 'GHG emissions calculations'!$H1549),
                0),
          MATCH('GHG emissions calculations'!P$6,'Emission Factors'!$E$5:$P$5,0)),
    "")</f>
        <v/>
      </c>
      <c r="Q1549" s="311" t="str">
        <f t="array" ref="Q1549">IFERROR(
    IF(
        INDEX('Emission Factors'!$E$5:$P$488,
              MATCH(1,
                    ('Emission Factors'!$E$5:$E$488 = 'GHG emissions calculations'!$F1549) *
                    ('Emission Factors'!$H$5:$H$488 = 'GHG emissions calculations'!$H1549),
                    0),
              MATCH('GHG emissions calculations'!Q$6, 'Emission Factors'!$E$5:$P$5, 0)) &lt;&gt; "",
        INDEX('Emission Factors'!$E$5:$P$488,
              MATCH(1,
                    ('Emission Factors'!$E$5:$E$488 = 'GHG emissions calculations'!$F1549) *
                    ('Emission Factors'!$H$5:$H$488 = 'GHG emissions calculations'!$H1549),
                    0),
              MATCH('GHG emissions calculations'!Q$6, 'Emission Factors'!$E$5:$P$5, 0)),
        ""),
    "")</f>
        <v/>
      </c>
      <c r="R1549" s="311" t="str">
        <f t="array" ref="R1549">IFERROR(
    IF(
        INDEX('Emission Factors'!$E$5:$R$488,
              MATCH(1,
                    ('Emission Factors'!$E$5:$E$488 = 'GHG emissions calculations'!$F1549) *
                    ('Emission Factors'!$H$5:$H$488 = 'GHG emissions calculations'!$H1549),
                    0),
              MATCH('GHG emissions calculations'!R$6, 'Emission Factors'!$E$5:$R$5, 0)) &lt;&gt; "",
        INDEX('Emission Factors'!$E$5:$R$488,
              MATCH(1,
                    ('Emission Factors'!$E$5:$E$488 = 'GHG emissions calculations'!$F1549) *
                    ('Emission Factors'!$H$5:$H$488 = 'GHG emissions calculations'!$H1549),
                    0),
              MATCH('GHG emissions calculations'!R$6, 'Emission Factors'!$E$5:$R$5, 0)),
        ""),
    "")</f>
        <v/>
      </c>
      <c r="S1549" s="312">
        <f t="shared" si="2"/>
        <v>0</v>
      </c>
      <c r="T1549" s="23"/>
    </row>
    <row r="1550" ht="15.75" customHeight="1" outlineLevel="1">
      <c r="A1550" s="23"/>
      <c r="B1550" s="71"/>
      <c r="C1550" s="71"/>
      <c r="D1550" s="71"/>
      <c r="E1550" s="314"/>
      <c r="F1550" s="311" t="str">
        <f>Lists!W122</f>
        <v>Printed circuit board - Oceania</v>
      </c>
      <c r="G1550" s="311" t="str">
        <f t="array" ref="G1550">XLOOKUP(1,('Emission Factors'!$E$5:$E$488='GHG emissions calculations'!$F1550)*('Emission Factors'!$H$5:$H$488='GHG emissions calculations'!$H1550),INDEX('Emission Factors'!$E$5:$T$488,0,MATCH('GHG emissions calculations'!G$6,'Emission Factors'!$E$5:$T$5,0)),"",0)</f>
        <v/>
      </c>
      <c r="H1550" s="311" t="s">
        <v>238</v>
      </c>
      <c r="I1550" s="312" t="str">
        <f>IF(
    SUMIFS('Import data'!$L$25:$L$80,
           'Import data'!$J$25:$J$80, F1550,
           'Import data'!$G$25:$G$80, 'GHG emissions calculations'!$H1550,
           'Import data'!$I$25:$I$80,$E$1444) &lt;&gt; 0,
    SUMIFS('Import data'!$L$25:$L$80,
           'Import data'!$J$25:$J$80, F1550,
           'Import data'!$G$25:$G$80, 'GHG emissions calculations'!$H1550,
           'Import data'!$I$25:$I$80,$E$1444),
    ""
)</f>
        <v/>
      </c>
      <c r="J1550" s="311" t="str">
        <f t="array" ref="J1550">IF(
    XLOOKUP(F1550, 'Import data'!$J$26:$J$47, 'Import data'!$M$26:$M$47, "", 0) = "Please add the region-specific supplier emission factor or choose a different region available in the IAEG database.",
    "",
    XLOOKUP(F1550, 'Import data'!$J$26:$J$47, 'Import data'!$M$26:$M$47, "", 0)
)</f>
        <v/>
      </c>
      <c r="K1550" s="311" t="str">
        <f t="array" ref="K1550">IFERROR(
    XLOOKUP(F1550,
            _xlws.FILTER('Supplier Emission'!$G$15:$G$49,
                   ('Supplier Emission'!$D$15:$D$49=H1550) * ('Supplier Emission'!$F$15:$F$49=$E$1444)),
            _xlws.FILTER('Supplier Emission'!$I$15:$I$49,
                   ('Supplier Emission'!$D$15:$D$49=H1550) * ('Supplier Emission'!$F$15:$F$49=$E$1444)),
            ""),
    "")</f>
        <v/>
      </c>
      <c r="L1550" s="311" t="str">
        <f t="array" ref="L1550">IFERROR(
    XLOOKUP(F1550,
            _xlws.FILTER('Supplier Emission'!$G$15:$G$49,
                   ('Supplier Emission'!$D$15:$D$49=H1550) * ('Supplier Emission'!$F$15:$F$49=$E$1444)),
            _xlws.FILTER('Supplier Emission'!$J$15:$J$49,
                   ('Supplier Emission'!$D$15:$D$49=H1550) * ('Supplier Emission'!$F$15:$F$49=$E$1444)),
            ""),
    "")</f>
        <v/>
      </c>
      <c r="M1550" s="311" t="str">
        <f t="array" ref="M1550">IFERROR(
    XLOOKUP(F1550,
            _xlws.FILTER('Supplier Emission'!$G$15:$G$49,
                   ('Supplier Emission'!$D$15:$D$49=H1550) * ('Supplier Emission'!$F$15:$F$49=$E$1444)),
            _xlws.FILTER('Supplier Emission'!$M$15:$M$49,
                   ('Supplier Emission'!$D$15:$D$49=H1550) * ('Supplier Emission'!$F$15:$F$49=$E$1444)),
            ""),
    "")</f>
        <v/>
      </c>
      <c r="N1550" s="311" t="str">
        <f t="array" ref="N1550">IFERROR(
    XLOOKUP(F1550,
            _xlws.FILTER('Supplier Emission'!$G$15:$G$49,
                   ('Supplier Emission'!$D$15:$D$49=H1550) * ('Supplier Emission'!$F$15:$F$49=$E$1444)),
            _xlws.FILTER('Supplier Emission'!$H$15:$H$49,
                   ('Supplier Emission'!$D$15:$D$49=H1550) * ('Supplier Emission'!$F$15:$F$49=$E$1444)),
            ""),
    "")</f>
        <v/>
      </c>
      <c r="O1550" s="311" t="str">
        <f t="array" ref="O1550">XLOOKUP(1,('Emission Factors'!$E$5:$E$488='GHG emissions calculations'!$F1550)*('Emission Factors'!$H$5:$H$488='GHG emissions calculations'!$H1550),INDEX('Emission Factors'!$E$5:$T$488,0,MATCH('GHG emissions calculations'!O$6,'Emission Factors'!$E$5:$T$5,0)),"",0)</f>
        <v/>
      </c>
      <c r="P1550" s="313" t="str">
        <f t="array" ref="P1550">IFERROR(
    INDEX('Emission Factors'!$E$5:$P$488,
          MATCH(1,
                ('Emission Factors'!$E$5:$E$488 = 'GHG emissions calculations'!$F1550) *
                ('Emission Factors'!$H$5:$H$488 = 'GHG emissions calculations'!$H1550),
                0),
          MATCH('GHG emissions calculations'!P$6,'Emission Factors'!$E$5:$P$5,0)),
    "")</f>
        <v/>
      </c>
      <c r="Q1550" s="311" t="str">
        <f t="array" ref="Q1550">IFERROR(
    IF(
        INDEX('Emission Factors'!$E$5:$P$488,
              MATCH(1,
                    ('Emission Factors'!$E$5:$E$488 = 'GHG emissions calculations'!$F1550) *
                    ('Emission Factors'!$H$5:$H$488 = 'GHG emissions calculations'!$H1550),
                    0),
              MATCH('GHG emissions calculations'!Q$6, 'Emission Factors'!$E$5:$P$5, 0)) &lt;&gt; "",
        INDEX('Emission Factors'!$E$5:$P$488,
              MATCH(1,
                    ('Emission Factors'!$E$5:$E$488 = 'GHG emissions calculations'!$F1550) *
                    ('Emission Factors'!$H$5:$H$488 = 'GHG emissions calculations'!$H1550),
                    0),
              MATCH('GHG emissions calculations'!Q$6, 'Emission Factors'!$E$5:$P$5, 0)),
        ""),
    "")</f>
        <v/>
      </c>
      <c r="R1550" s="311" t="str">
        <f t="array" ref="R1550">IFERROR(
    IF(
        INDEX('Emission Factors'!$E$5:$R$488,
              MATCH(1,
                    ('Emission Factors'!$E$5:$E$488 = 'GHG emissions calculations'!$F1550) *
                    ('Emission Factors'!$H$5:$H$488 = 'GHG emissions calculations'!$H1550),
                    0),
              MATCH('GHG emissions calculations'!R$6, 'Emission Factors'!$E$5:$R$5, 0)) &lt;&gt; "",
        INDEX('Emission Factors'!$E$5:$R$488,
              MATCH(1,
                    ('Emission Factors'!$E$5:$E$488 = 'GHG emissions calculations'!$F1550) *
                    ('Emission Factors'!$H$5:$H$488 = 'GHG emissions calculations'!$H1550),
                    0),
              MATCH('GHG emissions calculations'!R$6, 'Emission Factors'!$E$5:$R$5, 0)),
        ""),
    "")</f>
        <v/>
      </c>
      <c r="S1550" s="312">
        <f t="shared" si="2"/>
        <v>0</v>
      </c>
      <c r="T1550" s="23"/>
    </row>
    <row r="1551" ht="15.75" customHeight="1" outlineLevel="1">
      <c r="A1551" s="23"/>
      <c r="B1551" s="71"/>
      <c r="C1551" s="71"/>
      <c r="D1551" s="71"/>
      <c r="E1551" s="314"/>
      <c r="F1551" s="311" t="str">
        <f>Lists!W113</f>
        <v>Printed circuits, unknown quantity - Africa</v>
      </c>
      <c r="G1551" s="311" t="str">
        <f t="array" ref="G1551">XLOOKUP(1,('Emission Factors'!$E$5:$E$488='GHG emissions calculations'!$F1551)*('Emission Factors'!$H$5:$H$488='GHG emissions calculations'!$H1551),INDEX('Emission Factors'!$E$5:$T$488,0,MATCH('GHG emissions calculations'!G$6,'Emission Factors'!$E$5:$T$5,0)),"",0)</f>
        <v/>
      </c>
      <c r="H1551" s="311" t="s">
        <v>238</v>
      </c>
      <c r="I1551" s="312" t="str">
        <f>IF(
    SUMIFS('Import data'!$L$25:$L$80,
           'Import data'!$J$25:$J$80, F1551,
           'Import data'!$G$25:$G$80, 'GHG emissions calculations'!$H1551,
           'Import data'!$I$25:$I$80,$E$1444) &lt;&gt; 0,
    SUMIFS('Import data'!$L$25:$L$80,
           'Import data'!$J$25:$J$80, F1551,
           'Import data'!$G$25:$G$80, 'GHG emissions calculations'!$H1551,
           'Import data'!$I$25:$I$80,$E$1444),
    ""
)</f>
        <v/>
      </c>
      <c r="J1551" s="311" t="str">
        <f t="array" ref="J1551">IF(
    XLOOKUP(F1551, 'Import data'!$J$26:$J$47, 'Import data'!$M$26:$M$47, "", 0) = "Please add the region-specific supplier emission factor or choose a different region available in the IAEG database.",
    "",
    XLOOKUP(F1551, 'Import data'!$J$26:$J$47, 'Import data'!$M$26:$M$47, "", 0)
)</f>
        <v/>
      </c>
      <c r="K1551" s="311" t="str">
        <f t="array" ref="K1551">IFERROR(
    XLOOKUP(F1551,
            _xlws.FILTER('Supplier Emission'!$G$15:$G$49,
                   ('Supplier Emission'!$D$15:$D$49=H1551) * ('Supplier Emission'!$F$15:$F$49=$E$1444)),
            _xlws.FILTER('Supplier Emission'!$I$15:$I$49,
                   ('Supplier Emission'!$D$15:$D$49=H1551) * ('Supplier Emission'!$F$15:$F$49=$E$1444)),
            ""),
    "")</f>
        <v/>
      </c>
      <c r="L1551" s="311" t="str">
        <f t="array" ref="L1551">IFERROR(
    XLOOKUP(F1551,
            _xlws.FILTER('Supplier Emission'!$G$15:$G$49,
                   ('Supplier Emission'!$D$15:$D$49=H1551) * ('Supplier Emission'!$F$15:$F$49=$E$1444)),
            _xlws.FILTER('Supplier Emission'!$J$15:$J$49,
                   ('Supplier Emission'!$D$15:$D$49=H1551) * ('Supplier Emission'!$F$15:$F$49=$E$1444)),
            ""),
    "")</f>
        <v/>
      </c>
      <c r="M1551" s="311" t="str">
        <f t="array" ref="M1551">IFERROR(
    XLOOKUP(F1551,
            _xlws.FILTER('Supplier Emission'!$G$15:$G$49,
                   ('Supplier Emission'!$D$15:$D$49=H1551) * ('Supplier Emission'!$F$15:$F$49=$E$1444)),
            _xlws.FILTER('Supplier Emission'!$M$15:$M$49,
                   ('Supplier Emission'!$D$15:$D$49=H1551) * ('Supplier Emission'!$F$15:$F$49=$E$1444)),
            ""),
    "")</f>
        <v/>
      </c>
      <c r="N1551" s="311" t="str">
        <f t="array" ref="N1551">IFERROR(
    XLOOKUP(F1551,
            _xlws.FILTER('Supplier Emission'!$G$15:$G$49,
                   ('Supplier Emission'!$D$15:$D$49=H1551) * ('Supplier Emission'!$F$15:$F$49=$E$1444)),
            _xlws.FILTER('Supplier Emission'!$H$15:$H$49,
                   ('Supplier Emission'!$D$15:$D$49=H1551) * ('Supplier Emission'!$F$15:$F$49=$E$1444)),
            ""),
    "")</f>
        <v/>
      </c>
      <c r="O1551" s="311" t="str">
        <f t="array" ref="O1551">XLOOKUP(1,('Emission Factors'!$E$5:$E$488='GHG emissions calculations'!$F1551)*('Emission Factors'!$H$5:$H$488='GHG emissions calculations'!$H1551),INDEX('Emission Factors'!$E$5:$T$488,0,MATCH('GHG emissions calculations'!O$6,'Emission Factors'!$E$5:$T$5,0)),"",0)</f>
        <v/>
      </c>
      <c r="P1551" s="313" t="str">
        <f t="array" ref="P1551">IFERROR(
    INDEX('Emission Factors'!$E$5:$P$488,
          MATCH(1,
                ('Emission Factors'!$E$5:$E$488 = 'GHG emissions calculations'!$F1551) *
                ('Emission Factors'!$H$5:$H$488 = 'GHG emissions calculations'!$H1551),
                0),
          MATCH('GHG emissions calculations'!P$6,'Emission Factors'!$E$5:$P$5,0)),
    "")</f>
        <v/>
      </c>
      <c r="Q1551" s="311" t="str">
        <f t="array" ref="Q1551">IFERROR(
    IF(
        INDEX('Emission Factors'!$E$5:$P$488,
              MATCH(1,
                    ('Emission Factors'!$E$5:$E$488 = 'GHG emissions calculations'!$F1551) *
                    ('Emission Factors'!$H$5:$H$488 = 'GHG emissions calculations'!$H1551),
                    0),
              MATCH('GHG emissions calculations'!Q$6, 'Emission Factors'!$E$5:$P$5, 0)) &lt;&gt; "",
        INDEX('Emission Factors'!$E$5:$P$488,
              MATCH(1,
                    ('Emission Factors'!$E$5:$E$488 = 'GHG emissions calculations'!$F1551) *
                    ('Emission Factors'!$H$5:$H$488 = 'GHG emissions calculations'!$H1551),
                    0),
              MATCH('GHG emissions calculations'!Q$6, 'Emission Factors'!$E$5:$P$5, 0)),
        ""),
    "")</f>
        <v/>
      </c>
      <c r="R1551" s="311" t="str">
        <f t="array" ref="R1551">IFERROR(
    IF(
        INDEX('Emission Factors'!$E$5:$R$488,
              MATCH(1,
                    ('Emission Factors'!$E$5:$E$488 = 'GHG emissions calculations'!$F1551) *
                    ('Emission Factors'!$H$5:$H$488 = 'GHG emissions calculations'!$H1551),
                    0),
              MATCH('GHG emissions calculations'!R$6, 'Emission Factors'!$E$5:$R$5, 0)) &lt;&gt; "",
        INDEX('Emission Factors'!$E$5:$R$488,
              MATCH(1,
                    ('Emission Factors'!$E$5:$E$488 = 'GHG emissions calculations'!$F1551) *
                    ('Emission Factors'!$H$5:$H$488 = 'GHG emissions calculations'!$H1551),
                    0),
              MATCH('GHG emissions calculations'!R$6, 'Emission Factors'!$E$5:$R$5, 0)),
        ""),
    "")</f>
        <v/>
      </c>
      <c r="S1551" s="312">
        <f t="shared" si="2"/>
        <v>0</v>
      </c>
      <c r="T1551" s="23"/>
    </row>
    <row r="1552" ht="15.75" customHeight="1" outlineLevel="1">
      <c r="A1552" s="23"/>
      <c r="B1552" s="71"/>
      <c r="C1552" s="71"/>
      <c r="D1552" s="71"/>
      <c r="E1552" s="314"/>
      <c r="F1552" s="311" t="str">
        <f>Lists!W111</f>
        <v>Printed circuits, unknown quantity - America</v>
      </c>
      <c r="G1552" s="311">
        <f t="array" ref="G1552">XLOOKUP(1,('Emission Factors'!$E$5:$E$488='GHG emissions calculations'!$F1552)*('Emission Factors'!$H$5:$H$488='GHG emissions calculations'!$H1552),INDEX('Emission Factors'!$E$5:$T$488,0,MATCH('GHG emissions calculations'!G$6,'Emission Factors'!$E$5:$T$5,0)),"",0)</f>
        <v>2</v>
      </c>
      <c r="H1552" s="311" t="s">
        <v>238</v>
      </c>
      <c r="I1552" s="312" t="str">
        <f>IF(
    SUMIFS('Import data'!$L$25:$L$80,
           'Import data'!$J$25:$J$80, F1552,
           'Import data'!$G$25:$G$80, 'GHG emissions calculations'!$H1552,
           'Import data'!$I$25:$I$80,$E$1444) &lt;&gt; 0,
    SUMIFS('Import data'!$L$25:$L$80,
           'Import data'!$J$25:$J$80, F1552,
           'Import data'!$G$25:$G$80, 'GHG emissions calculations'!$H1552,
           'Import data'!$I$25:$I$80,$E$1444),
    ""
)</f>
        <v/>
      </c>
      <c r="J1552" s="311" t="str">
        <f t="array" ref="J1552">IF(
    XLOOKUP(F1552, 'Import data'!$J$26:$J$47, 'Import data'!$M$26:$M$47, "", 0) = "Please add the region-specific supplier emission factor or choose a different region available in the IAEG database.",
    "",
    XLOOKUP(F1552, 'Import data'!$J$26:$J$47, 'Import data'!$M$26:$M$47, "", 0)
)</f>
        <v/>
      </c>
      <c r="K1552" s="311" t="str">
        <f t="array" ref="K1552">IFERROR(
    XLOOKUP(F1552,
            _xlws.FILTER('Supplier Emission'!$G$15:$G$49,
                   ('Supplier Emission'!$D$15:$D$49=H1552) * ('Supplier Emission'!$F$15:$F$49=$E$1444)),
            _xlws.FILTER('Supplier Emission'!$I$15:$I$49,
                   ('Supplier Emission'!$D$15:$D$49=H1552) * ('Supplier Emission'!$F$15:$F$49=$E$1444)),
            ""),
    "")</f>
        <v/>
      </c>
      <c r="L1552" s="311" t="str">
        <f t="array" ref="L1552">IFERROR(
    XLOOKUP(F1552,
            _xlws.FILTER('Supplier Emission'!$G$15:$G$49,
                   ('Supplier Emission'!$D$15:$D$49=H1552) * ('Supplier Emission'!$F$15:$F$49=$E$1444)),
            _xlws.FILTER('Supplier Emission'!$J$15:$J$49,
                   ('Supplier Emission'!$D$15:$D$49=H1552) * ('Supplier Emission'!$F$15:$F$49=$E$1444)),
            ""),
    "")</f>
        <v/>
      </c>
      <c r="M1552" s="311" t="str">
        <f t="array" ref="M1552">IFERROR(
    XLOOKUP(F1552,
            _xlws.FILTER('Supplier Emission'!$G$15:$G$49,
                   ('Supplier Emission'!$D$15:$D$49=H1552) * ('Supplier Emission'!$F$15:$F$49=$E$1444)),
            _xlws.FILTER('Supplier Emission'!$M$15:$M$49,
                   ('Supplier Emission'!$D$15:$D$49=H1552) * ('Supplier Emission'!$F$15:$F$49=$E$1444)),
            ""),
    "")</f>
        <v/>
      </c>
      <c r="N1552" s="311" t="str">
        <f t="array" ref="N1552">IFERROR(
    XLOOKUP(F1552,
            _xlws.FILTER('Supplier Emission'!$G$15:$G$49,
                   ('Supplier Emission'!$D$15:$D$49=H1552) * ('Supplier Emission'!$F$15:$F$49=$E$1444)),
            _xlws.FILTER('Supplier Emission'!$H$15:$H$49,
                   ('Supplier Emission'!$D$15:$D$49=H1552) * ('Supplier Emission'!$F$15:$F$49=$E$1444)),
            ""),
    "")</f>
        <v/>
      </c>
      <c r="O1552" s="311" t="str">
        <f t="array" ref="O1552">XLOOKUP(1,('Emission Factors'!$E$5:$E$488='GHG emissions calculations'!$F1552)*('Emission Factors'!$H$5:$H$488='GHG emissions calculations'!$H1552),INDEX('Emission Factors'!$E$5:$T$488,0,MATCH('GHG emissions calculations'!O$6,'Emission Factors'!$E$5:$T$5,0)),"",0)</f>
        <v>Printed circuit assembly (electronic assembly) manufacturing</v>
      </c>
      <c r="P1552" s="313">
        <f t="array" ref="P1552">IFERROR(
    INDEX('Emission Factors'!$E$5:$P$488,
          MATCH(1,
                ('Emission Factors'!$E$5:$E$488 = 'GHG emissions calculations'!$F1552) *
                ('Emission Factors'!$H$5:$H$488 = 'GHG emissions calculations'!$H1552),
                0),
          MATCH('GHG emissions calculations'!P$6,'Emission Factors'!$E$5:$P$5,0)),
    "")</f>
        <v>101</v>
      </c>
      <c r="Q1552" s="311" t="str">
        <f t="array" ref="Q1552">IFERROR(
    IF(
        INDEX('Emission Factors'!$E$5:$P$488,
              MATCH(1,
                    ('Emission Factors'!$E$5:$E$488 = 'GHG emissions calculations'!$F1552) *
                    ('Emission Factors'!$H$5:$H$488 = 'GHG emissions calculations'!$H1552),
                    0),
              MATCH('GHG emissions calculations'!Q$6, 'Emission Factors'!$E$5:$P$5, 0)) &lt;&gt; "",
        INDEX('Emission Factors'!$E$5:$P$488,
              MATCH(1,
                    ('Emission Factors'!$E$5:$E$488 = 'GHG emissions calculations'!$F1552) *
                    ('Emission Factors'!$H$5:$H$488 = 'GHG emissions calculations'!$H1552),
                    0),
              MATCH('GHG emissions calculations'!Q$6, 'Emission Factors'!$E$5:$P$5, 0)),
        ""),
    "")</f>
        <v>kgCO2e / k€</v>
      </c>
      <c r="R1552" s="311" t="str">
        <f t="array" ref="R1552">IFERROR(
    IF(
        INDEX('Emission Factors'!$E$5:$R$488,
              MATCH(1,
                    ('Emission Factors'!$E$5:$E$488 = 'GHG emissions calculations'!$F1552) *
                    ('Emission Factors'!$H$5:$H$488 = 'GHG emissions calculations'!$H1552),
                    0),
              MATCH('GHG emissions calculations'!R$6, 'Emission Factors'!$E$5:$R$5, 0)) &lt;&gt; "",
        INDEX('Emission Factors'!$E$5:$R$488,
              MATCH(1,
                    ('Emission Factors'!$E$5:$E$488 = 'GHG emissions calculations'!$F1552) *
                    ('Emission Factors'!$H$5:$H$488 = 'GHG emissions calculations'!$H1552),
                    0),
              MATCH('GHG emissions calculations'!R$6, 'Emission Factors'!$E$5:$R$5, 0)),
        ""),
    "")</f>
        <v>America</v>
      </c>
      <c r="S1552" s="312">
        <f t="shared" si="2"/>
        <v>0</v>
      </c>
      <c r="T1552" s="23"/>
    </row>
    <row r="1553" ht="15.75" customHeight="1" outlineLevel="1">
      <c r="A1553" s="23"/>
      <c r="B1553" s="71"/>
      <c r="C1553" s="71"/>
      <c r="D1553" s="71"/>
      <c r="E1553" s="314"/>
      <c r="F1553" s="311" t="str">
        <f>Lists!W114</f>
        <v>Printed circuits, unknown quantity - Asia</v>
      </c>
      <c r="G1553" s="311" t="str">
        <f t="array" ref="G1553">XLOOKUP(1,('Emission Factors'!$E$5:$E$488='GHG emissions calculations'!$F1553)*('Emission Factors'!$H$5:$H$488='GHG emissions calculations'!$H1553),INDEX('Emission Factors'!$E$5:$T$488,0,MATCH('GHG emissions calculations'!G$6,'Emission Factors'!$E$5:$T$5,0)),"",0)</f>
        <v/>
      </c>
      <c r="H1553" s="311" t="s">
        <v>238</v>
      </c>
      <c r="I1553" s="312" t="str">
        <f>IF(
    SUMIFS('Import data'!$L$25:$L$80,
           'Import data'!$J$25:$J$80, F1553,
           'Import data'!$G$25:$G$80, 'GHG emissions calculations'!$H1553,
           'Import data'!$I$25:$I$80,$E$1444) &lt;&gt; 0,
    SUMIFS('Import data'!$L$25:$L$80,
           'Import data'!$J$25:$J$80, F1553,
           'Import data'!$G$25:$G$80, 'GHG emissions calculations'!$H1553,
           'Import data'!$I$25:$I$80,$E$1444),
    ""
)</f>
        <v/>
      </c>
      <c r="J1553" s="311" t="str">
        <f t="array" ref="J1553">IF(
    XLOOKUP(F1553, 'Import data'!$J$26:$J$47, 'Import data'!$M$26:$M$47, "", 0) = "Please add the region-specific supplier emission factor or choose a different region available in the IAEG database.",
    "",
    XLOOKUP(F1553, 'Import data'!$J$26:$J$47, 'Import data'!$M$26:$M$47, "", 0)
)</f>
        <v/>
      </c>
      <c r="K1553" s="311" t="str">
        <f t="array" ref="K1553">IFERROR(
    XLOOKUP(F1553,
            _xlws.FILTER('Supplier Emission'!$G$15:$G$49,
                   ('Supplier Emission'!$D$15:$D$49=H1553) * ('Supplier Emission'!$F$15:$F$49=$E$1444)),
            _xlws.FILTER('Supplier Emission'!$I$15:$I$49,
                   ('Supplier Emission'!$D$15:$D$49=H1553) * ('Supplier Emission'!$F$15:$F$49=$E$1444)),
            ""),
    "")</f>
        <v/>
      </c>
      <c r="L1553" s="311" t="str">
        <f t="array" ref="L1553">IFERROR(
    XLOOKUP(F1553,
            _xlws.FILTER('Supplier Emission'!$G$15:$G$49,
                   ('Supplier Emission'!$D$15:$D$49=H1553) * ('Supplier Emission'!$F$15:$F$49=$E$1444)),
            _xlws.FILTER('Supplier Emission'!$J$15:$J$49,
                   ('Supplier Emission'!$D$15:$D$49=H1553) * ('Supplier Emission'!$F$15:$F$49=$E$1444)),
            ""),
    "")</f>
        <v/>
      </c>
      <c r="M1553" s="311" t="str">
        <f t="array" ref="M1553">IFERROR(
    XLOOKUP(F1553,
            _xlws.FILTER('Supplier Emission'!$G$15:$G$49,
                   ('Supplier Emission'!$D$15:$D$49=H1553) * ('Supplier Emission'!$F$15:$F$49=$E$1444)),
            _xlws.FILTER('Supplier Emission'!$M$15:$M$49,
                   ('Supplier Emission'!$D$15:$D$49=H1553) * ('Supplier Emission'!$F$15:$F$49=$E$1444)),
            ""),
    "")</f>
        <v/>
      </c>
      <c r="N1553" s="311" t="str">
        <f t="array" ref="N1553">IFERROR(
    XLOOKUP(F1553,
            _xlws.FILTER('Supplier Emission'!$G$15:$G$49,
                   ('Supplier Emission'!$D$15:$D$49=H1553) * ('Supplier Emission'!$F$15:$F$49=$E$1444)),
            _xlws.FILTER('Supplier Emission'!$H$15:$H$49,
                   ('Supplier Emission'!$D$15:$D$49=H1553) * ('Supplier Emission'!$F$15:$F$49=$E$1444)),
            ""),
    "")</f>
        <v/>
      </c>
      <c r="O1553" s="311" t="str">
        <f t="array" ref="O1553">XLOOKUP(1,('Emission Factors'!$E$5:$E$488='GHG emissions calculations'!$F1553)*('Emission Factors'!$H$5:$H$488='GHG emissions calculations'!$H1553),INDEX('Emission Factors'!$E$5:$T$488,0,MATCH('GHG emissions calculations'!O$6,'Emission Factors'!$E$5:$T$5,0)),"",0)</f>
        <v/>
      </c>
      <c r="P1553" s="313" t="str">
        <f t="array" ref="P1553">IFERROR(
    INDEX('Emission Factors'!$E$5:$P$488,
          MATCH(1,
                ('Emission Factors'!$E$5:$E$488 = 'GHG emissions calculations'!$F1553) *
                ('Emission Factors'!$H$5:$H$488 = 'GHG emissions calculations'!$H1553),
                0),
          MATCH('GHG emissions calculations'!P$6,'Emission Factors'!$E$5:$P$5,0)),
    "")</f>
        <v/>
      </c>
      <c r="Q1553" s="311" t="str">
        <f t="array" ref="Q1553">IFERROR(
    IF(
        INDEX('Emission Factors'!$E$5:$P$488,
              MATCH(1,
                    ('Emission Factors'!$E$5:$E$488 = 'GHG emissions calculations'!$F1553) *
                    ('Emission Factors'!$H$5:$H$488 = 'GHG emissions calculations'!$H1553),
                    0),
              MATCH('GHG emissions calculations'!Q$6, 'Emission Factors'!$E$5:$P$5, 0)) &lt;&gt; "",
        INDEX('Emission Factors'!$E$5:$P$488,
              MATCH(1,
                    ('Emission Factors'!$E$5:$E$488 = 'GHG emissions calculations'!$F1553) *
                    ('Emission Factors'!$H$5:$H$488 = 'GHG emissions calculations'!$H1553),
                    0),
              MATCH('GHG emissions calculations'!Q$6, 'Emission Factors'!$E$5:$P$5, 0)),
        ""),
    "")</f>
        <v/>
      </c>
      <c r="R1553" s="311" t="str">
        <f t="array" ref="R1553">IFERROR(
    IF(
        INDEX('Emission Factors'!$E$5:$R$488,
              MATCH(1,
                    ('Emission Factors'!$E$5:$E$488 = 'GHG emissions calculations'!$F1553) *
                    ('Emission Factors'!$H$5:$H$488 = 'GHG emissions calculations'!$H1553),
                    0),
              MATCH('GHG emissions calculations'!R$6, 'Emission Factors'!$E$5:$R$5, 0)) &lt;&gt; "",
        INDEX('Emission Factors'!$E$5:$R$488,
              MATCH(1,
                    ('Emission Factors'!$E$5:$E$488 = 'GHG emissions calculations'!$F1553) *
                    ('Emission Factors'!$H$5:$H$488 = 'GHG emissions calculations'!$H1553),
                    0),
              MATCH('GHG emissions calculations'!R$6, 'Emission Factors'!$E$5:$R$5, 0)),
        ""),
    "")</f>
        <v/>
      </c>
      <c r="S1553" s="312">
        <f t="shared" si="2"/>
        <v>0</v>
      </c>
      <c r="T1553" s="23"/>
    </row>
    <row r="1554" ht="15.75" customHeight="1" outlineLevel="1">
      <c r="A1554" s="23"/>
      <c r="B1554" s="71"/>
      <c r="C1554" s="71"/>
      <c r="D1554" s="71"/>
      <c r="E1554" s="314"/>
      <c r="F1554" s="311" t="str">
        <f>Lists!W112</f>
        <v>Printed circuits, unknown quantity - Europe</v>
      </c>
      <c r="G1554" s="311" t="str">
        <f t="array" ref="G1554">XLOOKUP(1,('Emission Factors'!$E$5:$E$488='GHG emissions calculations'!$F1554)*('Emission Factors'!$H$5:$H$488='GHG emissions calculations'!$H1554),INDEX('Emission Factors'!$E$5:$T$488,0,MATCH('GHG emissions calculations'!G$6,'Emission Factors'!$E$5:$T$5,0)),"",0)</f>
        <v/>
      </c>
      <c r="H1554" s="311" t="s">
        <v>238</v>
      </c>
      <c r="I1554" s="312" t="str">
        <f>IF(
    SUMIFS('Import data'!$L$25:$L$80,
           'Import data'!$J$25:$J$80, F1554,
           'Import data'!$G$25:$G$80, 'GHG emissions calculations'!$H1554,
           'Import data'!$I$25:$I$80,$E$1444) &lt;&gt; 0,
    SUMIFS('Import data'!$L$25:$L$80,
           'Import data'!$J$25:$J$80, F1554,
           'Import data'!$G$25:$G$80, 'GHG emissions calculations'!$H1554,
           'Import data'!$I$25:$I$80,$E$1444),
    ""
)</f>
        <v/>
      </c>
      <c r="J1554" s="311" t="str">
        <f t="array" ref="J1554">IF(
    XLOOKUP(F1554, 'Import data'!$J$26:$J$47, 'Import data'!$M$26:$M$47, "", 0) = "Please add the region-specific supplier emission factor or choose a different region available in the IAEG database.",
    "",
    XLOOKUP(F1554, 'Import data'!$J$26:$J$47, 'Import data'!$M$26:$M$47, "", 0)
)</f>
        <v/>
      </c>
      <c r="K1554" s="311" t="str">
        <f t="array" ref="K1554">IFERROR(
    XLOOKUP(F1554,
            _xlws.FILTER('Supplier Emission'!$G$15:$G$49,
                   ('Supplier Emission'!$D$15:$D$49=H1554) * ('Supplier Emission'!$F$15:$F$49=$E$1444)),
            _xlws.FILTER('Supplier Emission'!$I$15:$I$49,
                   ('Supplier Emission'!$D$15:$D$49=H1554) * ('Supplier Emission'!$F$15:$F$49=$E$1444)),
            ""),
    "")</f>
        <v/>
      </c>
      <c r="L1554" s="311" t="str">
        <f t="array" ref="L1554">IFERROR(
    XLOOKUP(F1554,
            _xlws.FILTER('Supplier Emission'!$G$15:$G$49,
                   ('Supplier Emission'!$D$15:$D$49=H1554) * ('Supplier Emission'!$F$15:$F$49=$E$1444)),
            _xlws.FILTER('Supplier Emission'!$J$15:$J$49,
                   ('Supplier Emission'!$D$15:$D$49=H1554) * ('Supplier Emission'!$F$15:$F$49=$E$1444)),
            ""),
    "")</f>
        <v/>
      </c>
      <c r="M1554" s="311" t="str">
        <f t="array" ref="M1554">IFERROR(
    XLOOKUP(F1554,
            _xlws.FILTER('Supplier Emission'!$G$15:$G$49,
                   ('Supplier Emission'!$D$15:$D$49=H1554) * ('Supplier Emission'!$F$15:$F$49=$E$1444)),
            _xlws.FILTER('Supplier Emission'!$M$15:$M$49,
                   ('Supplier Emission'!$D$15:$D$49=H1554) * ('Supplier Emission'!$F$15:$F$49=$E$1444)),
            ""),
    "")</f>
        <v/>
      </c>
      <c r="N1554" s="311" t="str">
        <f t="array" ref="N1554">IFERROR(
    XLOOKUP(F1554,
            _xlws.FILTER('Supplier Emission'!$G$15:$G$49,
                   ('Supplier Emission'!$D$15:$D$49=H1554) * ('Supplier Emission'!$F$15:$F$49=$E$1444)),
            _xlws.FILTER('Supplier Emission'!$H$15:$H$49,
                   ('Supplier Emission'!$D$15:$D$49=H1554) * ('Supplier Emission'!$F$15:$F$49=$E$1444)),
            ""),
    "")</f>
        <v/>
      </c>
      <c r="O1554" s="311" t="str">
        <f t="array" ref="O1554">XLOOKUP(1,('Emission Factors'!$E$5:$E$488='GHG emissions calculations'!$F1554)*('Emission Factors'!$H$5:$H$488='GHG emissions calculations'!$H1554),INDEX('Emission Factors'!$E$5:$T$488,0,MATCH('GHG emissions calculations'!O$6,'Emission Factors'!$E$5:$T$5,0)),"",0)</f>
        <v/>
      </c>
      <c r="P1554" s="313" t="str">
        <f t="array" ref="P1554">IFERROR(
    INDEX('Emission Factors'!$E$5:$P$488,
          MATCH(1,
                ('Emission Factors'!$E$5:$E$488 = 'GHG emissions calculations'!$F1554) *
                ('Emission Factors'!$H$5:$H$488 = 'GHG emissions calculations'!$H1554),
                0),
          MATCH('GHG emissions calculations'!P$6,'Emission Factors'!$E$5:$P$5,0)),
    "")</f>
        <v/>
      </c>
      <c r="Q1554" s="311" t="str">
        <f t="array" ref="Q1554">IFERROR(
    IF(
        INDEX('Emission Factors'!$E$5:$P$488,
              MATCH(1,
                    ('Emission Factors'!$E$5:$E$488 = 'GHG emissions calculations'!$F1554) *
                    ('Emission Factors'!$H$5:$H$488 = 'GHG emissions calculations'!$H1554),
                    0),
              MATCH('GHG emissions calculations'!Q$6, 'Emission Factors'!$E$5:$P$5, 0)) &lt;&gt; "",
        INDEX('Emission Factors'!$E$5:$P$488,
              MATCH(1,
                    ('Emission Factors'!$E$5:$E$488 = 'GHG emissions calculations'!$F1554) *
                    ('Emission Factors'!$H$5:$H$488 = 'GHG emissions calculations'!$H1554),
                    0),
              MATCH('GHG emissions calculations'!Q$6, 'Emission Factors'!$E$5:$P$5, 0)),
        ""),
    "")</f>
        <v/>
      </c>
      <c r="R1554" s="311" t="str">
        <f t="array" ref="R1554">IFERROR(
    IF(
        INDEX('Emission Factors'!$E$5:$R$488,
              MATCH(1,
                    ('Emission Factors'!$E$5:$E$488 = 'GHG emissions calculations'!$F1554) *
                    ('Emission Factors'!$H$5:$H$488 = 'GHG emissions calculations'!$H1554),
                    0),
              MATCH('GHG emissions calculations'!R$6, 'Emission Factors'!$E$5:$R$5, 0)) &lt;&gt; "",
        INDEX('Emission Factors'!$E$5:$R$488,
              MATCH(1,
                    ('Emission Factors'!$E$5:$E$488 = 'GHG emissions calculations'!$F1554) *
                    ('Emission Factors'!$H$5:$H$488 = 'GHG emissions calculations'!$H1554),
                    0),
              MATCH('GHG emissions calculations'!R$6, 'Emission Factors'!$E$5:$R$5, 0)),
        ""),
    "")</f>
        <v/>
      </c>
      <c r="S1554" s="312">
        <f t="shared" si="2"/>
        <v>0</v>
      </c>
      <c r="T1554" s="23"/>
    </row>
    <row r="1555" ht="15.75" customHeight="1" outlineLevel="1">
      <c r="A1555" s="23"/>
      <c r="B1555" s="71"/>
      <c r="C1555" s="71"/>
      <c r="D1555" s="71"/>
      <c r="E1555" s="314"/>
      <c r="F1555" s="311" t="str">
        <f>Lists!W117</f>
        <v>Printed circuits, unknown quantity - Global or unspecified region</v>
      </c>
      <c r="G1555" s="311" t="str">
        <f t="array" ref="G1555">XLOOKUP(1,('Emission Factors'!$E$5:$E$488='GHG emissions calculations'!$F1555)*('Emission Factors'!$H$5:$H$488='GHG emissions calculations'!$H1555),INDEX('Emission Factors'!$E$5:$T$488,0,MATCH('GHG emissions calculations'!G$6,'Emission Factors'!$E$5:$T$5,0)),"",0)</f>
        <v/>
      </c>
      <c r="H1555" s="311" t="s">
        <v>238</v>
      </c>
      <c r="I1555" s="312" t="str">
        <f>IF(
    SUMIFS('Import data'!$L$25:$L$80,
           'Import data'!$J$25:$J$80, F1555,
           'Import data'!$G$25:$G$80, 'GHG emissions calculations'!$H1555,
           'Import data'!$I$25:$I$80,$E$1444) &lt;&gt; 0,
    SUMIFS('Import data'!$L$25:$L$80,
           'Import data'!$J$25:$J$80, F1555,
           'Import data'!$G$25:$G$80, 'GHG emissions calculations'!$H1555,
           'Import data'!$I$25:$I$80,$E$1444),
    ""
)</f>
        <v/>
      </c>
      <c r="J1555" s="311" t="str">
        <f t="array" ref="J1555">IF(
    XLOOKUP(F1555, 'Import data'!$J$26:$J$47, 'Import data'!$M$26:$M$47, "", 0) = "Please add the region-specific supplier emission factor or choose a different region available in the IAEG database.",
    "",
    XLOOKUP(F1555, 'Import data'!$J$26:$J$47, 'Import data'!$M$26:$M$47, "", 0)
)</f>
        <v/>
      </c>
      <c r="K1555" s="311" t="str">
        <f t="array" ref="K1555">IFERROR(
    XLOOKUP(F1555,
            _xlws.FILTER('Supplier Emission'!$G$15:$G$49,
                   ('Supplier Emission'!$D$15:$D$49=H1555) * ('Supplier Emission'!$F$15:$F$49=$E$1444)),
            _xlws.FILTER('Supplier Emission'!$I$15:$I$49,
                   ('Supplier Emission'!$D$15:$D$49=H1555) * ('Supplier Emission'!$F$15:$F$49=$E$1444)),
            ""),
    "")</f>
        <v/>
      </c>
      <c r="L1555" s="311" t="str">
        <f t="array" ref="L1555">IFERROR(
    XLOOKUP(F1555,
            _xlws.FILTER('Supplier Emission'!$G$15:$G$49,
                   ('Supplier Emission'!$D$15:$D$49=H1555) * ('Supplier Emission'!$F$15:$F$49=$E$1444)),
            _xlws.FILTER('Supplier Emission'!$J$15:$J$49,
                   ('Supplier Emission'!$D$15:$D$49=H1555) * ('Supplier Emission'!$F$15:$F$49=$E$1444)),
            ""),
    "")</f>
        <v/>
      </c>
      <c r="M1555" s="311" t="str">
        <f t="array" ref="M1555">IFERROR(
    XLOOKUP(F1555,
            _xlws.FILTER('Supplier Emission'!$G$15:$G$49,
                   ('Supplier Emission'!$D$15:$D$49=H1555) * ('Supplier Emission'!$F$15:$F$49=$E$1444)),
            _xlws.FILTER('Supplier Emission'!$M$15:$M$49,
                   ('Supplier Emission'!$D$15:$D$49=H1555) * ('Supplier Emission'!$F$15:$F$49=$E$1444)),
            ""),
    "")</f>
        <v/>
      </c>
      <c r="N1555" s="311" t="str">
        <f t="array" ref="N1555">IFERROR(
    XLOOKUP(F1555,
            _xlws.FILTER('Supplier Emission'!$G$15:$G$49,
                   ('Supplier Emission'!$D$15:$D$49=H1555) * ('Supplier Emission'!$F$15:$F$49=$E$1444)),
            _xlws.FILTER('Supplier Emission'!$H$15:$H$49,
                   ('Supplier Emission'!$D$15:$D$49=H1555) * ('Supplier Emission'!$F$15:$F$49=$E$1444)),
            ""),
    "")</f>
        <v/>
      </c>
      <c r="O1555" s="311" t="str">
        <f t="array" ref="O1555">XLOOKUP(1,('Emission Factors'!$E$5:$E$488='GHG emissions calculations'!$F1555)*('Emission Factors'!$H$5:$H$488='GHG emissions calculations'!$H1555),INDEX('Emission Factors'!$E$5:$T$488,0,MATCH('GHG emissions calculations'!O$6,'Emission Factors'!$E$5:$T$5,0)),"",0)</f>
        <v/>
      </c>
      <c r="P1555" s="313" t="str">
        <f t="array" ref="P1555">IFERROR(
    INDEX('Emission Factors'!$E$5:$P$488,
          MATCH(1,
                ('Emission Factors'!$E$5:$E$488 = 'GHG emissions calculations'!$F1555) *
                ('Emission Factors'!$H$5:$H$488 = 'GHG emissions calculations'!$H1555),
                0),
          MATCH('GHG emissions calculations'!P$6,'Emission Factors'!$E$5:$P$5,0)),
    "")</f>
        <v/>
      </c>
      <c r="Q1555" s="311" t="str">
        <f t="array" ref="Q1555">IFERROR(
    IF(
        INDEX('Emission Factors'!$E$5:$P$488,
              MATCH(1,
                    ('Emission Factors'!$E$5:$E$488 = 'GHG emissions calculations'!$F1555) *
                    ('Emission Factors'!$H$5:$H$488 = 'GHG emissions calculations'!$H1555),
                    0),
              MATCH('GHG emissions calculations'!Q$6, 'Emission Factors'!$E$5:$P$5, 0)) &lt;&gt; "",
        INDEX('Emission Factors'!$E$5:$P$488,
              MATCH(1,
                    ('Emission Factors'!$E$5:$E$488 = 'GHG emissions calculations'!$F1555) *
                    ('Emission Factors'!$H$5:$H$488 = 'GHG emissions calculations'!$H1555),
                    0),
              MATCH('GHG emissions calculations'!Q$6, 'Emission Factors'!$E$5:$P$5, 0)),
        ""),
    "")</f>
        <v/>
      </c>
      <c r="R1555" s="311" t="str">
        <f t="array" ref="R1555">IFERROR(
    IF(
        INDEX('Emission Factors'!$E$5:$R$488,
              MATCH(1,
                    ('Emission Factors'!$E$5:$E$488 = 'GHG emissions calculations'!$F1555) *
                    ('Emission Factors'!$H$5:$H$488 = 'GHG emissions calculations'!$H1555),
                    0),
              MATCH('GHG emissions calculations'!R$6, 'Emission Factors'!$E$5:$R$5, 0)) &lt;&gt; "",
        INDEX('Emission Factors'!$E$5:$R$488,
              MATCH(1,
                    ('Emission Factors'!$E$5:$E$488 = 'GHG emissions calculations'!$F1555) *
                    ('Emission Factors'!$H$5:$H$488 = 'GHG emissions calculations'!$H1555),
                    0),
              MATCH('GHG emissions calculations'!R$6, 'Emission Factors'!$E$5:$R$5, 0)),
        ""),
    "")</f>
        <v/>
      </c>
      <c r="S1555" s="312">
        <f t="shared" si="2"/>
        <v>0</v>
      </c>
      <c r="T1555" s="23"/>
    </row>
    <row r="1556" ht="15.75" customHeight="1" outlineLevel="1">
      <c r="A1556" s="23"/>
      <c r="B1556" s="71"/>
      <c r="C1556" s="71"/>
      <c r="D1556" s="71"/>
      <c r="E1556" s="314"/>
      <c r="F1556" s="311" t="str">
        <f>Lists!W116</f>
        <v>Printed circuits, unknown quantity - Middle East</v>
      </c>
      <c r="G1556" s="311" t="str">
        <f t="array" ref="G1556">XLOOKUP(1,('Emission Factors'!$E$5:$E$488='GHG emissions calculations'!$F1556)*('Emission Factors'!$H$5:$H$488='GHG emissions calculations'!$H1556),INDEX('Emission Factors'!$E$5:$T$488,0,MATCH('GHG emissions calculations'!G$6,'Emission Factors'!$E$5:$T$5,0)),"",0)</f>
        <v/>
      </c>
      <c r="H1556" s="311" t="s">
        <v>238</v>
      </c>
      <c r="I1556" s="312" t="str">
        <f>IF(
    SUMIFS('Import data'!$L$25:$L$80,
           'Import data'!$J$25:$J$80, F1556,
           'Import data'!$G$25:$G$80, 'GHG emissions calculations'!$H1556,
           'Import data'!$I$25:$I$80,$E$1444) &lt;&gt; 0,
    SUMIFS('Import data'!$L$25:$L$80,
           'Import data'!$J$25:$J$80, F1556,
           'Import data'!$G$25:$G$80, 'GHG emissions calculations'!$H1556,
           'Import data'!$I$25:$I$80,$E$1444),
    ""
)</f>
        <v/>
      </c>
      <c r="J1556" s="311" t="str">
        <f t="array" ref="J1556">IF(
    XLOOKUP(F1556, 'Import data'!$J$26:$J$47, 'Import data'!$M$26:$M$47, "", 0) = "Please add the region-specific supplier emission factor or choose a different region available in the IAEG database.",
    "",
    XLOOKUP(F1556, 'Import data'!$J$26:$J$47, 'Import data'!$M$26:$M$47, "", 0)
)</f>
        <v/>
      </c>
      <c r="K1556" s="311" t="str">
        <f t="array" ref="K1556">IFERROR(
    XLOOKUP(F1556,
            _xlws.FILTER('Supplier Emission'!$G$15:$G$49,
                   ('Supplier Emission'!$D$15:$D$49=H1556) * ('Supplier Emission'!$F$15:$F$49=$E$1444)),
            _xlws.FILTER('Supplier Emission'!$I$15:$I$49,
                   ('Supplier Emission'!$D$15:$D$49=H1556) * ('Supplier Emission'!$F$15:$F$49=$E$1444)),
            ""),
    "")</f>
        <v/>
      </c>
      <c r="L1556" s="311" t="str">
        <f t="array" ref="L1556">IFERROR(
    XLOOKUP(F1556,
            _xlws.FILTER('Supplier Emission'!$G$15:$G$49,
                   ('Supplier Emission'!$D$15:$D$49=H1556) * ('Supplier Emission'!$F$15:$F$49=$E$1444)),
            _xlws.FILTER('Supplier Emission'!$J$15:$J$49,
                   ('Supplier Emission'!$D$15:$D$49=H1556) * ('Supplier Emission'!$F$15:$F$49=$E$1444)),
            ""),
    "")</f>
        <v/>
      </c>
      <c r="M1556" s="311" t="str">
        <f t="array" ref="M1556">IFERROR(
    XLOOKUP(F1556,
            _xlws.FILTER('Supplier Emission'!$G$15:$G$49,
                   ('Supplier Emission'!$D$15:$D$49=H1556) * ('Supplier Emission'!$F$15:$F$49=$E$1444)),
            _xlws.FILTER('Supplier Emission'!$M$15:$M$49,
                   ('Supplier Emission'!$D$15:$D$49=H1556) * ('Supplier Emission'!$F$15:$F$49=$E$1444)),
            ""),
    "")</f>
        <v/>
      </c>
      <c r="N1556" s="311" t="str">
        <f t="array" ref="N1556">IFERROR(
    XLOOKUP(F1556,
            _xlws.FILTER('Supplier Emission'!$G$15:$G$49,
                   ('Supplier Emission'!$D$15:$D$49=H1556) * ('Supplier Emission'!$F$15:$F$49=$E$1444)),
            _xlws.FILTER('Supplier Emission'!$H$15:$H$49,
                   ('Supplier Emission'!$D$15:$D$49=H1556) * ('Supplier Emission'!$F$15:$F$49=$E$1444)),
            ""),
    "")</f>
        <v/>
      </c>
      <c r="O1556" s="311" t="str">
        <f t="array" ref="O1556">XLOOKUP(1,('Emission Factors'!$E$5:$E$488='GHG emissions calculations'!$F1556)*('Emission Factors'!$H$5:$H$488='GHG emissions calculations'!$H1556),INDEX('Emission Factors'!$E$5:$T$488,0,MATCH('GHG emissions calculations'!O$6,'Emission Factors'!$E$5:$T$5,0)),"",0)</f>
        <v/>
      </c>
      <c r="P1556" s="313" t="str">
        <f t="array" ref="P1556">IFERROR(
    INDEX('Emission Factors'!$E$5:$P$488,
          MATCH(1,
                ('Emission Factors'!$E$5:$E$488 = 'GHG emissions calculations'!$F1556) *
                ('Emission Factors'!$H$5:$H$488 = 'GHG emissions calculations'!$H1556),
                0),
          MATCH('GHG emissions calculations'!P$6,'Emission Factors'!$E$5:$P$5,0)),
    "")</f>
        <v/>
      </c>
      <c r="Q1556" s="311" t="str">
        <f t="array" ref="Q1556">IFERROR(
    IF(
        INDEX('Emission Factors'!$E$5:$P$488,
              MATCH(1,
                    ('Emission Factors'!$E$5:$E$488 = 'GHG emissions calculations'!$F1556) *
                    ('Emission Factors'!$H$5:$H$488 = 'GHG emissions calculations'!$H1556),
                    0),
              MATCH('GHG emissions calculations'!Q$6, 'Emission Factors'!$E$5:$P$5, 0)) &lt;&gt; "",
        INDEX('Emission Factors'!$E$5:$P$488,
              MATCH(1,
                    ('Emission Factors'!$E$5:$E$488 = 'GHG emissions calculations'!$F1556) *
                    ('Emission Factors'!$H$5:$H$488 = 'GHG emissions calculations'!$H1556),
                    0),
              MATCH('GHG emissions calculations'!Q$6, 'Emission Factors'!$E$5:$P$5, 0)),
        ""),
    "")</f>
        <v/>
      </c>
      <c r="R1556" s="311" t="str">
        <f t="array" ref="R1556">IFERROR(
    IF(
        INDEX('Emission Factors'!$E$5:$R$488,
              MATCH(1,
                    ('Emission Factors'!$E$5:$E$488 = 'GHG emissions calculations'!$F1556) *
                    ('Emission Factors'!$H$5:$H$488 = 'GHG emissions calculations'!$H1556),
                    0),
              MATCH('GHG emissions calculations'!R$6, 'Emission Factors'!$E$5:$R$5, 0)) &lt;&gt; "",
        INDEX('Emission Factors'!$E$5:$R$488,
              MATCH(1,
                    ('Emission Factors'!$E$5:$E$488 = 'GHG emissions calculations'!$F1556) *
                    ('Emission Factors'!$H$5:$H$488 = 'GHG emissions calculations'!$H1556),
                    0),
              MATCH('GHG emissions calculations'!R$6, 'Emission Factors'!$E$5:$R$5, 0)),
        ""),
    "")</f>
        <v/>
      </c>
      <c r="S1556" s="312">
        <f t="shared" si="2"/>
        <v>0</v>
      </c>
      <c r="T1556" s="23"/>
    </row>
    <row r="1557" ht="15.75" customHeight="1" outlineLevel="1">
      <c r="A1557" s="23"/>
      <c r="B1557" s="71"/>
      <c r="C1557" s="71"/>
      <c r="D1557" s="71"/>
      <c r="E1557" s="314"/>
      <c r="F1557" s="311" t="str">
        <f>Lists!W115</f>
        <v>Printed circuits, unknown quantity - Oceania</v>
      </c>
      <c r="G1557" s="311" t="str">
        <f t="array" ref="G1557">XLOOKUP(1,('Emission Factors'!$E$5:$E$488='GHG emissions calculations'!$F1557)*('Emission Factors'!$H$5:$H$488='GHG emissions calculations'!$H1557),INDEX('Emission Factors'!$E$5:$T$488,0,MATCH('GHG emissions calculations'!G$6,'Emission Factors'!$E$5:$T$5,0)),"",0)</f>
        <v/>
      </c>
      <c r="H1557" s="311" t="s">
        <v>238</v>
      </c>
      <c r="I1557" s="312" t="str">
        <f>IF(
    SUMIFS('Import data'!$L$25:$L$80,
           'Import data'!$J$25:$J$80, F1557,
           'Import data'!$G$25:$G$80, 'GHG emissions calculations'!$H1557,
           'Import data'!$I$25:$I$80,$E$1444) &lt;&gt; 0,
    SUMIFS('Import data'!$L$25:$L$80,
           'Import data'!$J$25:$J$80, F1557,
           'Import data'!$G$25:$G$80, 'GHG emissions calculations'!$H1557,
           'Import data'!$I$25:$I$80,$E$1444),
    ""
)</f>
        <v/>
      </c>
      <c r="J1557" s="311" t="str">
        <f t="array" ref="J1557">IF(
    XLOOKUP(F1557, 'Import data'!$J$26:$J$47, 'Import data'!$M$26:$M$47, "", 0) = "Please add the region-specific supplier emission factor or choose a different region available in the IAEG database.",
    "",
    XLOOKUP(F1557, 'Import data'!$J$26:$J$47, 'Import data'!$M$26:$M$47, "", 0)
)</f>
        <v/>
      </c>
      <c r="K1557" s="311" t="str">
        <f t="array" ref="K1557">IFERROR(
    XLOOKUP(F1557,
            _xlws.FILTER('Supplier Emission'!$G$15:$G$49,
                   ('Supplier Emission'!$D$15:$D$49=H1557) * ('Supplier Emission'!$F$15:$F$49=$E$1444)),
            _xlws.FILTER('Supplier Emission'!$I$15:$I$49,
                   ('Supplier Emission'!$D$15:$D$49=H1557) * ('Supplier Emission'!$F$15:$F$49=$E$1444)),
            ""),
    "")</f>
        <v/>
      </c>
      <c r="L1557" s="311" t="str">
        <f t="array" ref="L1557">IFERROR(
    XLOOKUP(F1557,
            _xlws.FILTER('Supplier Emission'!$G$15:$G$49,
                   ('Supplier Emission'!$D$15:$D$49=H1557) * ('Supplier Emission'!$F$15:$F$49=$E$1444)),
            _xlws.FILTER('Supplier Emission'!$J$15:$J$49,
                   ('Supplier Emission'!$D$15:$D$49=H1557) * ('Supplier Emission'!$F$15:$F$49=$E$1444)),
            ""),
    "")</f>
        <v/>
      </c>
      <c r="M1557" s="311" t="str">
        <f t="array" ref="M1557">IFERROR(
    XLOOKUP(F1557,
            _xlws.FILTER('Supplier Emission'!$G$15:$G$49,
                   ('Supplier Emission'!$D$15:$D$49=H1557) * ('Supplier Emission'!$F$15:$F$49=$E$1444)),
            _xlws.FILTER('Supplier Emission'!$M$15:$M$49,
                   ('Supplier Emission'!$D$15:$D$49=H1557) * ('Supplier Emission'!$F$15:$F$49=$E$1444)),
            ""),
    "")</f>
        <v/>
      </c>
      <c r="N1557" s="311" t="str">
        <f t="array" ref="N1557">IFERROR(
    XLOOKUP(F1557,
            _xlws.FILTER('Supplier Emission'!$G$15:$G$49,
                   ('Supplier Emission'!$D$15:$D$49=H1557) * ('Supplier Emission'!$F$15:$F$49=$E$1444)),
            _xlws.FILTER('Supplier Emission'!$H$15:$H$49,
                   ('Supplier Emission'!$D$15:$D$49=H1557) * ('Supplier Emission'!$F$15:$F$49=$E$1444)),
            ""),
    "")</f>
        <v/>
      </c>
      <c r="O1557" s="311" t="str">
        <f t="array" ref="O1557">XLOOKUP(1,('Emission Factors'!$E$5:$E$488='GHG emissions calculations'!$F1557)*('Emission Factors'!$H$5:$H$488='GHG emissions calculations'!$H1557),INDEX('Emission Factors'!$E$5:$T$488,0,MATCH('GHG emissions calculations'!O$6,'Emission Factors'!$E$5:$T$5,0)),"",0)</f>
        <v/>
      </c>
      <c r="P1557" s="313" t="str">
        <f t="array" ref="P1557">IFERROR(
    INDEX('Emission Factors'!$E$5:$P$488,
          MATCH(1,
                ('Emission Factors'!$E$5:$E$488 = 'GHG emissions calculations'!$F1557) *
                ('Emission Factors'!$H$5:$H$488 = 'GHG emissions calculations'!$H1557),
                0),
          MATCH('GHG emissions calculations'!P$6,'Emission Factors'!$E$5:$P$5,0)),
    "")</f>
        <v/>
      </c>
      <c r="Q1557" s="311" t="str">
        <f t="array" ref="Q1557">IFERROR(
    IF(
        INDEX('Emission Factors'!$E$5:$P$488,
              MATCH(1,
                    ('Emission Factors'!$E$5:$E$488 = 'GHG emissions calculations'!$F1557) *
                    ('Emission Factors'!$H$5:$H$488 = 'GHG emissions calculations'!$H1557),
                    0),
              MATCH('GHG emissions calculations'!Q$6, 'Emission Factors'!$E$5:$P$5, 0)) &lt;&gt; "",
        INDEX('Emission Factors'!$E$5:$P$488,
              MATCH(1,
                    ('Emission Factors'!$E$5:$E$488 = 'GHG emissions calculations'!$F1557) *
                    ('Emission Factors'!$H$5:$H$488 = 'GHG emissions calculations'!$H1557),
                    0),
              MATCH('GHG emissions calculations'!Q$6, 'Emission Factors'!$E$5:$P$5, 0)),
        ""),
    "")</f>
        <v/>
      </c>
      <c r="R1557" s="311" t="str">
        <f t="array" ref="R1557">IFERROR(
    IF(
        INDEX('Emission Factors'!$E$5:$R$488,
              MATCH(1,
                    ('Emission Factors'!$E$5:$E$488 = 'GHG emissions calculations'!$F1557) *
                    ('Emission Factors'!$H$5:$H$488 = 'GHG emissions calculations'!$H1557),
                    0),
              MATCH('GHG emissions calculations'!R$6, 'Emission Factors'!$E$5:$R$5, 0)) &lt;&gt; "",
        INDEX('Emission Factors'!$E$5:$R$488,
              MATCH(1,
                    ('Emission Factors'!$E$5:$E$488 = 'GHG emissions calculations'!$F1557) *
                    ('Emission Factors'!$H$5:$H$488 = 'GHG emissions calculations'!$H1557),
                    0),
              MATCH('GHG emissions calculations'!R$6, 'Emission Factors'!$E$5:$R$5, 0)),
        ""),
    "")</f>
        <v/>
      </c>
      <c r="S1557" s="312">
        <f t="shared" si="2"/>
        <v>0</v>
      </c>
      <c r="T1557" s="23"/>
    </row>
    <row r="1558" ht="15.75" customHeight="1" outlineLevel="1">
      <c r="A1558" s="23"/>
      <c r="B1558" s="71"/>
      <c r="C1558" s="71"/>
      <c r="D1558" s="71"/>
      <c r="E1558" s="314"/>
      <c r="F1558" s="311" t="str">
        <f>Lists!W127</f>
        <v>Radar - Africa</v>
      </c>
      <c r="G1558" s="311" t="str">
        <f t="array" ref="G1558">XLOOKUP(1,('Emission Factors'!$E$5:$E$488='GHG emissions calculations'!$F1558)*('Emission Factors'!$H$5:$H$488='GHG emissions calculations'!$H1558),INDEX('Emission Factors'!$E$5:$T$488,0,MATCH('GHG emissions calculations'!G$6,'Emission Factors'!$E$5:$T$5,0)),"",0)</f>
        <v/>
      </c>
      <c r="H1558" s="311" t="s">
        <v>238</v>
      </c>
      <c r="I1558" s="312" t="str">
        <f>IF(
    SUMIFS('Import data'!$L$25:$L$80,
           'Import data'!$J$25:$J$80, F1558,
           'Import data'!$G$25:$G$80, 'GHG emissions calculations'!$H1558,
           'Import data'!$I$25:$I$80,$E$1444) &lt;&gt; 0,
    SUMIFS('Import data'!$L$25:$L$80,
           'Import data'!$J$25:$J$80, F1558,
           'Import data'!$G$25:$G$80, 'GHG emissions calculations'!$H1558,
           'Import data'!$I$25:$I$80,$E$1444),
    ""
)</f>
        <v/>
      </c>
      <c r="J1558" s="311" t="str">
        <f t="array" ref="J1558">IF(
    XLOOKUP(F1558, 'Import data'!$J$26:$J$47, 'Import data'!$M$26:$M$47, "", 0) = "Please add the region-specific supplier emission factor or choose a different region available in the IAEG database.",
    "",
    XLOOKUP(F1558, 'Import data'!$J$26:$J$47, 'Import data'!$M$26:$M$47, "", 0)
)</f>
        <v/>
      </c>
      <c r="K1558" s="311" t="str">
        <f t="array" ref="K1558">IFERROR(
    XLOOKUP(F1558,
            _xlws.FILTER('Supplier Emission'!$G$15:$G$49,
                   ('Supplier Emission'!$D$15:$D$49=H1558) * ('Supplier Emission'!$F$15:$F$49=$E$1444)),
            _xlws.FILTER('Supplier Emission'!$I$15:$I$49,
                   ('Supplier Emission'!$D$15:$D$49=H1558) * ('Supplier Emission'!$F$15:$F$49=$E$1444)),
            ""),
    "")</f>
        <v/>
      </c>
      <c r="L1558" s="311" t="str">
        <f t="array" ref="L1558">IFERROR(
    XLOOKUP(F1558,
            _xlws.FILTER('Supplier Emission'!$G$15:$G$49,
                   ('Supplier Emission'!$D$15:$D$49=H1558) * ('Supplier Emission'!$F$15:$F$49=$E$1444)),
            _xlws.FILTER('Supplier Emission'!$J$15:$J$49,
                   ('Supplier Emission'!$D$15:$D$49=H1558) * ('Supplier Emission'!$F$15:$F$49=$E$1444)),
            ""),
    "")</f>
        <v/>
      </c>
      <c r="M1558" s="311" t="str">
        <f t="array" ref="M1558">IFERROR(
    XLOOKUP(F1558,
            _xlws.FILTER('Supplier Emission'!$G$15:$G$49,
                   ('Supplier Emission'!$D$15:$D$49=H1558) * ('Supplier Emission'!$F$15:$F$49=$E$1444)),
            _xlws.FILTER('Supplier Emission'!$M$15:$M$49,
                   ('Supplier Emission'!$D$15:$D$49=H1558) * ('Supplier Emission'!$F$15:$F$49=$E$1444)),
            ""),
    "")</f>
        <v/>
      </c>
      <c r="N1558" s="311" t="str">
        <f t="array" ref="N1558">IFERROR(
    XLOOKUP(F1558,
            _xlws.FILTER('Supplier Emission'!$G$15:$G$49,
                   ('Supplier Emission'!$D$15:$D$49=H1558) * ('Supplier Emission'!$F$15:$F$49=$E$1444)),
            _xlws.FILTER('Supplier Emission'!$H$15:$H$49,
                   ('Supplier Emission'!$D$15:$D$49=H1558) * ('Supplier Emission'!$F$15:$F$49=$E$1444)),
            ""),
    "")</f>
        <v/>
      </c>
      <c r="O1558" s="311" t="str">
        <f t="array" ref="O1558">XLOOKUP(1,('Emission Factors'!$E$5:$E$488='GHG emissions calculations'!$F1558)*('Emission Factors'!$H$5:$H$488='GHG emissions calculations'!$H1558),INDEX('Emission Factors'!$E$5:$T$488,0,MATCH('GHG emissions calculations'!O$6,'Emission Factors'!$E$5:$T$5,0)),"",0)</f>
        <v/>
      </c>
      <c r="P1558" s="313" t="str">
        <f t="array" ref="P1558">IFERROR(
    INDEX('Emission Factors'!$E$5:$P$488,
          MATCH(1,
                ('Emission Factors'!$E$5:$E$488 = 'GHG emissions calculations'!$F1558) *
                ('Emission Factors'!$H$5:$H$488 = 'GHG emissions calculations'!$H1558),
                0),
          MATCH('GHG emissions calculations'!P$6,'Emission Factors'!$E$5:$P$5,0)),
    "")</f>
        <v/>
      </c>
      <c r="Q1558" s="311" t="str">
        <f t="array" ref="Q1558">IFERROR(
    IF(
        INDEX('Emission Factors'!$E$5:$P$488,
              MATCH(1,
                    ('Emission Factors'!$E$5:$E$488 = 'GHG emissions calculations'!$F1558) *
                    ('Emission Factors'!$H$5:$H$488 = 'GHG emissions calculations'!$H1558),
                    0),
              MATCH('GHG emissions calculations'!Q$6, 'Emission Factors'!$E$5:$P$5, 0)) &lt;&gt; "",
        INDEX('Emission Factors'!$E$5:$P$488,
              MATCH(1,
                    ('Emission Factors'!$E$5:$E$488 = 'GHG emissions calculations'!$F1558) *
                    ('Emission Factors'!$H$5:$H$488 = 'GHG emissions calculations'!$H1558),
                    0),
              MATCH('GHG emissions calculations'!Q$6, 'Emission Factors'!$E$5:$P$5, 0)),
        ""),
    "")</f>
        <v/>
      </c>
      <c r="R1558" s="311" t="str">
        <f t="array" ref="R1558">IFERROR(
    IF(
        INDEX('Emission Factors'!$E$5:$R$488,
              MATCH(1,
                    ('Emission Factors'!$E$5:$E$488 = 'GHG emissions calculations'!$F1558) *
                    ('Emission Factors'!$H$5:$H$488 = 'GHG emissions calculations'!$H1558),
                    0),
              MATCH('GHG emissions calculations'!R$6, 'Emission Factors'!$E$5:$R$5, 0)) &lt;&gt; "",
        INDEX('Emission Factors'!$E$5:$R$488,
              MATCH(1,
                    ('Emission Factors'!$E$5:$E$488 = 'GHG emissions calculations'!$F1558) *
                    ('Emission Factors'!$H$5:$H$488 = 'GHG emissions calculations'!$H1558),
                    0),
              MATCH('GHG emissions calculations'!R$6, 'Emission Factors'!$E$5:$R$5, 0)),
        ""),
    "")</f>
        <v/>
      </c>
      <c r="S1558" s="312">
        <f t="shared" si="2"/>
        <v>0</v>
      </c>
      <c r="T1558" s="23"/>
    </row>
    <row r="1559" ht="15.75" customHeight="1" outlineLevel="1">
      <c r="A1559" s="23"/>
      <c r="B1559" s="71"/>
      <c r="C1559" s="71"/>
      <c r="D1559" s="71"/>
      <c r="E1559" s="314"/>
      <c r="F1559" s="311" t="str">
        <f>Lists!W125</f>
        <v>Radar - America</v>
      </c>
      <c r="G1559" s="311" t="str">
        <f t="array" ref="G1559">XLOOKUP(1,('Emission Factors'!$E$5:$E$488='GHG emissions calculations'!$F1559)*('Emission Factors'!$H$5:$H$488='GHG emissions calculations'!$H1559),INDEX('Emission Factors'!$E$5:$T$488,0,MATCH('GHG emissions calculations'!G$6,'Emission Factors'!$E$5:$T$5,0)),"",0)</f>
        <v/>
      </c>
      <c r="H1559" s="311" t="s">
        <v>238</v>
      </c>
      <c r="I1559" s="312" t="str">
        <f>IF(
    SUMIFS('Import data'!$L$25:$L$80,
           'Import data'!$J$25:$J$80, F1559,
           'Import data'!$G$25:$G$80, 'GHG emissions calculations'!$H1559,
           'Import data'!$I$25:$I$80,$E$1444) &lt;&gt; 0,
    SUMIFS('Import data'!$L$25:$L$80,
           'Import data'!$J$25:$J$80, F1559,
           'Import data'!$G$25:$G$80, 'GHG emissions calculations'!$H1559,
           'Import data'!$I$25:$I$80,$E$1444),
    ""
)</f>
        <v/>
      </c>
      <c r="J1559" s="311" t="str">
        <f t="array" ref="J1559">IF(
    XLOOKUP(F1559, 'Import data'!$J$26:$J$47, 'Import data'!$M$26:$M$47, "", 0) = "Please add the region-specific supplier emission factor or choose a different region available in the IAEG database.",
    "",
    XLOOKUP(F1559, 'Import data'!$J$26:$J$47, 'Import data'!$M$26:$M$47, "", 0)
)</f>
        <v/>
      </c>
      <c r="K1559" s="311" t="str">
        <f t="array" ref="K1559">IFERROR(
    XLOOKUP(F1559,
            _xlws.FILTER('Supplier Emission'!$G$15:$G$49,
                   ('Supplier Emission'!$D$15:$D$49=H1559) * ('Supplier Emission'!$F$15:$F$49=$E$1444)),
            _xlws.FILTER('Supplier Emission'!$I$15:$I$49,
                   ('Supplier Emission'!$D$15:$D$49=H1559) * ('Supplier Emission'!$F$15:$F$49=$E$1444)),
            ""),
    "")</f>
        <v/>
      </c>
      <c r="L1559" s="311" t="str">
        <f t="array" ref="L1559">IFERROR(
    XLOOKUP(F1559,
            _xlws.FILTER('Supplier Emission'!$G$15:$G$49,
                   ('Supplier Emission'!$D$15:$D$49=H1559) * ('Supplier Emission'!$F$15:$F$49=$E$1444)),
            _xlws.FILTER('Supplier Emission'!$J$15:$J$49,
                   ('Supplier Emission'!$D$15:$D$49=H1559) * ('Supplier Emission'!$F$15:$F$49=$E$1444)),
            ""),
    "")</f>
        <v/>
      </c>
      <c r="M1559" s="311" t="str">
        <f t="array" ref="M1559">IFERROR(
    XLOOKUP(F1559,
            _xlws.FILTER('Supplier Emission'!$G$15:$G$49,
                   ('Supplier Emission'!$D$15:$D$49=H1559) * ('Supplier Emission'!$F$15:$F$49=$E$1444)),
            _xlws.FILTER('Supplier Emission'!$M$15:$M$49,
                   ('Supplier Emission'!$D$15:$D$49=H1559) * ('Supplier Emission'!$F$15:$F$49=$E$1444)),
            ""),
    "")</f>
        <v/>
      </c>
      <c r="N1559" s="311" t="str">
        <f t="array" ref="N1559">IFERROR(
    XLOOKUP(F1559,
            _xlws.FILTER('Supplier Emission'!$G$15:$G$49,
                   ('Supplier Emission'!$D$15:$D$49=H1559) * ('Supplier Emission'!$F$15:$F$49=$E$1444)),
            _xlws.FILTER('Supplier Emission'!$H$15:$H$49,
                   ('Supplier Emission'!$D$15:$D$49=H1559) * ('Supplier Emission'!$F$15:$F$49=$E$1444)),
            ""),
    "")</f>
        <v/>
      </c>
      <c r="O1559" s="311" t="str">
        <f t="array" ref="O1559">XLOOKUP(1,('Emission Factors'!$E$5:$E$488='GHG emissions calculations'!$F1559)*('Emission Factors'!$H$5:$H$488='GHG emissions calculations'!$H1559),INDEX('Emission Factors'!$E$5:$T$488,0,MATCH('GHG emissions calculations'!O$6,'Emission Factors'!$E$5:$T$5,0)),"",0)</f>
        <v>Other engine and power transmission equipment</v>
      </c>
      <c r="P1559" s="313">
        <f t="array" ref="P1559">IFERROR(
    INDEX('Emission Factors'!$E$5:$P$488,
          MATCH(1,
                ('Emission Factors'!$E$5:$E$488 = 'GHG emissions calculations'!$F1559) *
                ('Emission Factors'!$H$5:$H$488 = 'GHG emissions calculations'!$H1559),
                0),
          MATCH('GHG emissions calculations'!P$6,'Emission Factors'!$E$5:$P$5,0)),
    "")</f>
        <v>414.8</v>
      </c>
      <c r="Q1559" s="311" t="str">
        <f t="array" ref="Q1559">IFERROR(
    IF(
        INDEX('Emission Factors'!$E$5:$P$488,
              MATCH(1,
                    ('Emission Factors'!$E$5:$E$488 = 'GHG emissions calculations'!$F1559) *
                    ('Emission Factors'!$H$5:$H$488 = 'GHG emissions calculations'!$H1559),
                    0),
              MATCH('GHG emissions calculations'!Q$6, 'Emission Factors'!$E$5:$P$5, 0)) &lt;&gt; "",
        INDEX('Emission Factors'!$E$5:$P$488,
              MATCH(1,
                    ('Emission Factors'!$E$5:$E$488 = 'GHG emissions calculations'!$F1559) *
                    ('Emission Factors'!$H$5:$H$488 = 'GHG emissions calculations'!$H1559),
                    0),
              MATCH('GHG emissions calculations'!Q$6, 'Emission Factors'!$E$5:$P$5, 0)),
        ""),
    "")</f>
        <v>kgCO2e / k€</v>
      </c>
      <c r="R1559" s="311" t="str">
        <f t="array" ref="R1559">IFERROR(
    IF(
        INDEX('Emission Factors'!$E$5:$R$488,
              MATCH(1,
                    ('Emission Factors'!$E$5:$E$488 = 'GHG emissions calculations'!$F1559) *
                    ('Emission Factors'!$H$5:$H$488 = 'GHG emissions calculations'!$H1559),
                    0),
              MATCH('GHG emissions calculations'!R$6, 'Emission Factors'!$E$5:$R$5, 0)) &lt;&gt; "",
        INDEX('Emission Factors'!$E$5:$R$488,
              MATCH(1,
                    ('Emission Factors'!$E$5:$E$488 = 'GHG emissions calculations'!$F1559) *
                    ('Emission Factors'!$H$5:$H$488 = 'GHG emissions calculations'!$H1559),
                    0),
              MATCH('GHG emissions calculations'!R$6, 'Emission Factors'!$E$5:$R$5, 0)),
        ""),
    "")</f>
        <v>America</v>
      </c>
      <c r="S1559" s="312">
        <f t="shared" si="2"/>
        <v>0</v>
      </c>
      <c r="T1559" s="23"/>
    </row>
    <row r="1560" ht="15.75" customHeight="1" outlineLevel="1">
      <c r="A1560" s="23"/>
      <c r="B1560" s="71"/>
      <c r="C1560" s="71"/>
      <c r="D1560" s="71"/>
      <c r="E1560" s="314"/>
      <c r="F1560" s="311" t="str">
        <f>Lists!W128</f>
        <v>Radar - Asia</v>
      </c>
      <c r="G1560" s="311" t="str">
        <f t="array" ref="G1560">XLOOKUP(1,('Emission Factors'!$E$5:$E$488='GHG emissions calculations'!$F1560)*('Emission Factors'!$H$5:$H$488='GHG emissions calculations'!$H1560),INDEX('Emission Factors'!$E$5:$T$488,0,MATCH('GHG emissions calculations'!G$6,'Emission Factors'!$E$5:$T$5,0)),"",0)</f>
        <v/>
      </c>
      <c r="H1560" s="311" t="s">
        <v>238</v>
      </c>
      <c r="I1560" s="312" t="str">
        <f>IF(
    SUMIFS('Import data'!$L$25:$L$80,
           'Import data'!$J$25:$J$80, F1560,
           'Import data'!$G$25:$G$80, 'GHG emissions calculations'!$H1560,
           'Import data'!$I$25:$I$80,$E$1444) &lt;&gt; 0,
    SUMIFS('Import data'!$L$25:$L$80,
           'Import data'!$J$25:$J$80, F1560,
           'Import data'!$G$25:$G$80, 'GHG emissions calculations'!$H1560,
           'Import data'!$I$25:$I$80,$E$1444),
    ""
)</f>
        <v/>
      </c>
      <c r="J1560" s="311" t="str">
        <f t="array" ref="J1560">IF(
    XLOOKUP(F1560, 'Import data'!$J$26:$J$47, 'Import data'!$M$26:$M$47, "", 0) = "Please add the region-specific supplier emission factor or choose a different region available in the IAEG database.",
    "",
    XLOOKUP(F1560, 'Import data'!$J$26:$J$47, 'Import data'!$M$26:$M$47, "", 0)
)</f>
        <v/>
      </c>
      <c r="K1560" s="311" t="str">
        <f t="array" ref="K1560">IFERROR(
    XLOOKUP(F1560,
            _xlws.FILTER('Supplier Emission'!$G$15:$G$49,
                   ('Supplier Emission'!$D$15:$D$49=H1560) * ('Supplier Emission'!$F$15:$F$49=$E$1444)),
            _xlws.FILTER('Supplier Emission'!$I$15:$I$49,
                   ('Supplier Emission'!$D$15:$D$49=H1560) * ('Supplier Emission'!$F$15:$F$49=$E$1444)),
            ""),
    "")</f>
        <v/>
      </c>
      <c r="L1560" s="311" t="str">
        <f t="array" ref="L1560">IFERROR(
    XLOOKUP(F1560,
            _xlws.FILTER('Supplier Emission'!$G$15:$G$49,
                   ('Supplier Emission'!$D$15:$D$49=H1560) * ('Supplier Emission'!$F$15:$F$49=$E$1444)),
            _xlws.FILTER('Supplier Emission'!$J$15:$J$49,
                   ('Supplier Emission'!$D$15:$D$49=H1560) * ('Supplier Emission'!$F$15:$F$49=$E$1444)),
            ""),
    "")</f>
        <v/>
      </c>
      <c r="M1560" s="311" t="str">
        <f t="array" ref="M1560">IFERROR(
    XLOOKUP(F1560,
            _xlws.FILTER('Supplier Emission'!$G$15:$G$49,
                   ('Supplier Emission'!$D$15:$D$49=H1560) * ('Supplier Emission'!$F$15:$F$49=$E$1444)),
            _xlws.FILTER('Supplier Emission'!$M$15:$M$49,
                   ('Supplier Emission'!$D$15:$D$49=H1560) * ('Supplier Emission'!$F$15:$F$49=$E$1444)),
            ""),
    "")</f>
        <v/>
      </c>
      <c r="N1560" s="311" t="str">
        <f t="array" ref="N1560">IFERROR(
    XLOOKUP(F1560,
            _xlws.FILTER('Supplier Emission'!$G$15:$G$49,
                   ('Supplier Emission'!$D$15:$D$49=H1560) * ('Supplier Emission'!$F$15:$F$49=$E$1444)),
            _xlws.FILTER('Supplier Emission'!$H$15:$H$49,
                   ('Supplier Emission'!$D$15:$D$49=H1560) * ('Supplier Emission'!$F$15:$F$49=$E$1444)),
            ""),
    "")</f>
        <v/>
      </c>
      <c r="O1560" s="311" t="str">
        <f t="array" ref="O1560">XLOOKUP(1,('Emission Factors'!$E$5:$E$488='GHG emissions calculations'!$F1560)*('Emission Factors'!$H$5:$H$488='GHG emissions calculations'!$H1560),INDEX('Emission Factors'!$E$5:$T$488,0,MATCH('GHG emissions calculations'!O$6,'Emission Factors'!$E$5:$T$5,0)),"",0)</f>
        <v/>
      </c>
      <c r="P1560" s="313" t="str">
        <f t="array" ref="P1560">IFERROR(
    INDEX('Emission Factors'!$E$5:$P$488,
          MATCH(1,
                ('Emission Factors'!$E$5:$E$488 = 'GHG emissions calculations'!$F1560) *
                ('Emission Factors'!$H$5:$H$488 = 'GHG emissions calculations'!$H1560),
                0),
          MATCH('GHG emissions calculations'!P$6,'Emission Factors'!$E$5:$P$5,0)),
    "")</f>
        <v/>
      </c>
      <c r="Q1560" s="311" t="str">
        <f t="array" ref="Q1560">IFERROR(
    IF(
        INDEX('Emission Factors'!$E$5:$P$488,
              MATCH(1,
                    ('Emission Factors'!$E$5:$E$488 = 'GHG emissions calculations'!$F1560) *
                    ('Emission Factors'!$H$5:$H$488 = 'GHG emissions calculations'!$H1560),
                    0),
              MATCH('GHG emissions calculations'!Q$6, 'Emission Factors'!$E$5:$P$5, 0)) &lt;&gt; "",
        INDEX('Emission Factors'!$E$5:$P$488,
              MATCH(1,
                    ('Emission Factors'!$E$5:$E$488 = 'GHG emissions calculations'!$F1560) *
                    ('Emission Factors'!$H$5:$H$488 = 'GHG emissions calculations'!$H1560),
                    0),
              MATCH('GHG emissions calculations'!Q$6, 'Emission Factors'!$E$5:$P$5, 0)),
        ""),
    "")</f>
        <v/>
      </c>
      <c r="R1560" s="311" t="str">
        <f t="array" ref="R1560">IFERROR(
    IF(
        INDEX('Emission Factors'!$E$5:$R$488,
              MATCH(1,
                    ('Emission Factors'!$E$5:$E$488 = 'GHG emissions calculations'!$F1560) *
                    ('Emission Factors'!$H$5:$H$488 = 'GHG emissions calculations'!$H1560),
                    0),
              MATCH('GHG emissions calculations'!R$6, 'Emission Factors'!$E$5:$R$5, 0)) &lt;&gt; "",
        INDEX('Emission Factors'!$E$5:$R$488,
              MATCH(1,
                    ('Emission Factors'!$E$5:$E$488 = 'GHG emissions calculations'!$F1560) *
                    ('Emission Factors'!$H$5:$H$488 = 'GHG emissions calculations'!$H1560),
                    0),
              MATCH('GHG emissions calculations'!R$6, 'Emission Factors'!$E$5:$R$5, 0)),
        ""),
    "")</f>
        <v/>
      </c>
      <c r="S1560" s="312">
        <f t="shared" si="2"/>
        <v>0</v>
      </c>
      <c r="T1560" s="23"/>
    </row>
    <row r="1561" ht="15.75" customHeight="1" outlineLevel="1">
      <c r="A1561" s="23"/>
      <c r="B1561" s="71"/>
      <c r="C1561" s="71"/>
      <c r="D1561" s="71"/>
      <c r="E1561" s="314"/>
      <c r="F1561" s="311" t="str">
        <f>Lists!W126</f>
        <v>Radar - Europe</v>
      </c>
      <c r="G1561" s="311" t="str">
        <f t="array" ref="G1561">XLOOKUP(1,('Emission Factors'!$E$5:$E$488='GHG emissions calculations'!$F1561)*('Emission Factors'!$H$5:$H$488='GHG emissions calculations'!$H1561),INDEX('Emission Factors'!$E$5:$T$488,0,MATCH('GHG emissions calculations'!G$6,'Emission Factors'!$E$5:$T$5,0)),"",0)</f>
        <v/>
      </c>
      <c r="H1561" s="311" t="s">
        <v>238</v>
      </c>
      <c r="I1561" s="312" t="str">
        <f>IF(
    SUMIFS('Import data'!$L$25:$L$80,
           'Import data'!$J$25:$J$80, F1561,
           'Import data'!$G$25:$G$80, 'GHG emissions calculations'!$H1561,
           'Import data'!$I$25:$I$80,$E$1444) &lt;&gt; 0,
    SUMIFS('Import data'!$L$25:$L$80,
           'Import data'!$J$25:$J$80, F1561,
           'Import data'!$G$25:$G$80, 'GHG emissions calculations'!$H1561,
           'Import data'!$I$25:$I$80,$E$1444),
    ""
)</f>
        <v/>
      </c>
      <c r="J1561" s="311" t="str">
        <f t="array" ref="J1561">IF(
    XLOOKUP(F1561, 'Import data'!$J$26:$J$47, 'Import data'!$M$26:$M$47, "", 0) = "Please add the region-specific supplier emission factor or choose a different region available in the IAEG database.",
    "",
    XLOOKUP(F1561, 'Import data'!$J$26:$J$47, 'Import data'!$M$26:$M$47, "", 0)
)</f>
        <v/>
      </c>
      <c r="K1561" s="311" t="str">
        <f t="array" ref="K1561">IFERROR(
    XLOOKUP(F1561,
            _xlws.FILTER('Supplier Emission'!$G$15:$G$49,
                   ('Supplier Emission'!$D$15:$D$49=H1561) * ('Supplier Emission'!$F$15:$F$49=$E$1444)),
            _xlws.FILTER('Supplier Emission'!$I$15:$I$49,
                   ('Supplier Emission'!$D$15:$D$49=H1561) * ('Supplier Emission'!$F$15:$F$49=$E$1444)),
            ""),
    "")</f>
        <v/>
      </c>
      <c r="L1561" s="311" t="str">
        <f t="array" ref="L1561">IFERROR(
    XLOOKUP(F1561,
            _xlws.FILTER('Supplier Emission'!$G$15:$G$49,
                   ('Supplier Emission'!$D$15:$D$49=H1561) * ('Supplier Emission'!$F$15:$F$49=$E$1444)),
            _xlws.FILTER('Supplier Emission'!$J$15:$J$49,
                   ('Supplier Emission'!$D$15:$D$49=H1561) * ('Supplier Emission'!$F$15:$F$49=$E$1444)),
            ""),
    "")</f>
        <v/>
      </c>
      <c r="M1561" s="311" t="str">
        <f t="array" ref="M1561">IFERROR(
    XLOOKUP(F1561,
            _xlws.FILTER('Supplier Emission'!$G$15:$G$49,
                   ('Supplier Emission'!$D$15:$D$49=H1561) * ('Supplier Emission'!$F$15:$F$49=$E$1444)),
            _xlws.FILTER('Supplier Emission'!$M$15:$M$49,
                   ('Supplier Emission'!$D$15:$D$49=H1561) * ('Supplier Emission'!$F$15:$F$49=$E$1444)),
            ""),
    "")</f>
        <v/>
      </c>
      <c r="N1561" s="311" t="str">
        <f t="array" ref="N1561">IFERROR(
    XLOOKUP(F1561,
            _xlws.FILTER('Supplier Emission'!$G$15:$G$49,
                   ('Supplier Emission'!$D$15:$D$49=H1561) * ('Supplier Emission'!$F$15:$F$49=$E$1444)),
            _xlws.FILTER('Supplier Emission'!$H$15:$H$49,
                   ('Supplier Emission'!$D$15:$D$49=H1561) * ('Supplier Emission'!$F$15:$F$49=$E$1444)),
            ""),
    "")</f>
        <v/>
      </c>
      <c r="O1561" s="311" t="str">
        <f t="array" ref="O1561">XLOOKUP(1,('Emission Factors'!$E$5:$E$488='GHG emissions calculations'!$F1561)*('Emission Factors'!$H$5:$H$488='GHG emissions calculations'!$H1561),INDEX('Emission Factors'!$E$5:$T$488,0,MATCH('GHG emissions calculations'!O$6,'Emission Factors'!$E$5:$T$5,0)),"",0)</f>
        <v/>
      </c>
      <c r="P1561" s="313" t="str">
        <f t="array" ref="P1561">IFERROR(
    INDEX('Emission Factors'!$E$5:$P$488,
          MATCH(1,
                ('Emission Factors'!$E$5:$E$488 = 'GHG emissions calculations'!$F1561) *
                ('Emission Factors'!$H$5:$H$488 = 'GHG emissions calculations'!$H1561),
                0),
          MATCH('GHG emissions calculations'!P$6,'Emission Factors'!$E$5:$P$5,0)),
    "")</f>
        <v/>
      </c>
      <c r="Q1561" s="311" t="str">
        <f t="array" ref="Q1561">IFERROR(
    IF(
        INDEX('Emission Factors'!$E$5:$P$488,
              MATCH(1,
                    ('Emission Factors'!$E$5:$E$488 = 'GHG emissions calculations'!$F1561) *
                    ('Emission Factors'!$H$5:$H$488 = 'GHG emissions calculations'!$H1561),
                    0),
              MATCH('GHG emissions calculations'!Q$6, 'Emission Factors'!$E$5:$P$5, 0)) &lt;&gt; "",
        INDEX('Emission Factors'!$E$5:$P$488,
              MATCH(1,
                    ('Emission Factors'!$E$5:$E$488 = 'GHG emissions calculations'!$F1561) *
                    ('Emission Factors'!$H$5:$H$488 = 'GHG emissions calculations'!$H1561),
                    0),
              MATCH('GHG emissions calculations'!Q$6, 'Emission Factors'!$E$5:$P$5, 0)),
        ""),
    "")</f>
        <v/>
      </c>
      <c r="R1561" s="311" t="str">
        <f t="array" ref="R1561">IFERROR(
    IF(
        INDEX('Emission Factors'!$E$5:$R$488,
              MATCH(1,
                    ('Emission Factors'!$E$5:$E$488 = 'GHG emissions calculations'!$F1561) *
                    ('Emission Factors'!$H$5:$H$488 = 'GHG emissions calculations'!$H1561),
                    0),
              MATCH('GHG emissions calculations'!R$6, 'Emission Factors'!$E$5:$R$5, 0)) &lt;&gt; "",
        INDEX('Emission Factors'!$E$5:$R$488,
              MATCH(1,
                    ('Emission Factors'!$E$5:$E$488 = 'GHG emissions calculations'!$F1561) *
                    ('Emission Factors'!$H$5:$H$488 = 'GHG emissions calculations'!$H1561),
                    0),
              MATCH('GHG emissions calculations'!R$6, 'Emission Factors'!$E$5:$R$5, 0)),
        ""),
    "")</f>
        <v/>
      </c>
      <c r="S1561" s="312">
        <f t="shared" si="2"/>
        <v>0</v>
      </c>
      <c r="T1561" s="23"/>
    </row>
    <row r="1562" ht="15.75" customHeight="1" outlineLevel="1">
      <c r="A1562" s="23"/>
      <c r="B1562" s="71"/>
      <c r="C1562" s="71"/>
      <c r="D1562" s="71"/>
      <c r="E1562" s="314"/>
      <c r="F1562" s="311" t="str">
        <f>Lists!W131</f>
        <v>Radar - Global or unspecified region</v>
      </c>
      <c r="G1562" s="311" t="str">
        <f t="array" ref="G1562">XLOOKUP(1,('Emission Factors'!$E$5:$E$488='GHG emissions calculations'!$F1562)*('Emission Factors'!$H$5:$H$488='GHG emissions calculations'!$H1562),INDEX('Emission Factors'!$E$5:$T$488,0,MATCH('GHG emissions calculations'!G$6,'Emission Factors'!$E$5:$T$5,0)),"",0)</f>
        <v/>
      </c>
      <c r="H1562" s="311" t="s">
        <v>238</v>
      </c>
      <c r="I1562" s="312" t="str">
        <f>IF(
    SUMIFS('Import data'!$L$25:$L$80,
           'Import data'!$J$25:$J$80, F1562,
           'Import data'!$G$25:$G$80, 'GHG emissions calculations'!$H1562,
           'Import data'!$I$25:$I$80,$E$1444) &lt;&gt; 0,
    SUMIFS('Import data'!$L$25:$L$80,
           'Import data'!$J$25:$J$80, F1562,
           'Import data'!$G$25:$G$80, 'GHG emissions calculations'!$H1562,
           'Import data'!$I$25:$I$80,$E$1444),
    ""
)</f>
        <v/>
      </c>
      <c r="J1562" s="311" t="str">
        <f t="array" ref="J1562">IF(
    XLOOKUP(F1562, 'Import data'!$J$26:$J$47, 'Import data'!$M$26:$M$47, "", 0) = "Please add the region-specific supplier emission factor or choose a different region available in the IAEG database.",
    "",
    XLOOKUP(F1562, 'Import data'!$J$26:$J$47, 'Import data'!$M$26:$M$47, "", 0)
)</f>
        <v/>
      </c>
      <c r="K1562" s="311" t="str">
        <f t="array" ref="K1562">IFERROR(
    XLOOKUP(F1562,
            _xlws.FILTER('Supplier Emission'!$G$15:$G$49,
                   ('Supplier Emission'!$D$15:$D$49=H1562) * ('Supplier Emission'!$F$15:$F$49=$E$1444)),
            _xlws.FILTER('Supplier Emission'!$I$15:$I$49,
                   ('Supplier Emission'!$D$15:$D$49=H1562) * ('Supplier Emission'!$F$15:$F$49=$E$1444)),
            ""),
    "")</f>
        <v/>
      </c>
      <c r="L1562" s="311" t="str">
        <f t="array" ref="L1562">IFERROR(
    XLOOKUP(F1562,
            _xlws.FILTER('Supplier Emission'!$G$15:$G$49,
                   ('Supplier Emission'!$D$15:$D$49=H1562) * ('Supplier Emission'!$F$15:$F$49=$E$1444)),
            _xlws.FILTER('Supplier Emission'!$J$15:$J$49,
                   ('Supplier Emission'!$D$15:$D$49=H1562) * ('Supplier Emission'!$F$15:$F$49=$E$1444)),
            ""),
    "")</f>
        <v/>
      </c>
      <c r="M1562" s="311" t="str">
        <f t="array" ref="M1562">IFERROR(
    XLOOKUP(F1562,
            _xlws.FILTER('Supplier Emission'!$G$15:$G$49,
                   ('Supplier Emission'!$D$15:$D$49=H1562) * ('Supplier Emission'!$F$15:$F$49=$E$1444)),
            _xlws.FILTER('Supplier Emission'!$M$15:$M$49,
                   ('Supplier Emission'!$D$15:$D$49=H1562) * ('Supplier Emission'!$F$15:$F$49=$E$1444)),
            ""),
    "")</f>
        <v/>
      </c>
      <c r="N1562" s="311" t="str">
        <f t="array" ref="N1562">IFERROR(
    XLOOKUP(F1562,
            _xlws.FILTER('Supplier Emission'!$G$15:$G$49,
                   ('Supplier Emission'!$D$15:$D$49=H1562) * ('Supplier Emission'!$F$15:$F$49=$E$1444)),
            _xlws.FILTER('Supplier Emission'!$H$15:$H$49,
                   ('Supplier Emission'!$D$15:$D$49=H1562) * ('Supplier Emission'!$F$15:$F$49=$E$1444)),
            ""),
    "")</f>
        <v/>
      </c>
      <c r="O1562" s="311" t="str">
        <f t="array" ref="O1562">XLOOKUP(1,('Emission Factors'!$E$5:$E$488='GHG emissions calculations'!$F1562)*('Emission Factors'!$H$5:$H$488='GHG emissions calculations'!$H1562),INDEX('Emission Factors'!$E$5:$T$488,0,MATCH('GHG emissions calculations'!O$6,'Emission Factors'!$E$5:$T$5,0)),"",0)</f>
        <v/>
      </c>
      <c r="P1562" s="313" t="str">
        <f t="array" ref="P1562">IFERROR(
    INDEX('Emission Factors'!$E$5:$P$488,
          MATCH(1,
                ('Emission Factors'!$E$5:$E$488 = 'GHG emissions calculations'!$F1562) *
                ('Emission Factors'!$H$5:$H$488 = 'GHG emissions calculations'!$H1562),
                0),
          MATCH('GHG emissions calculations'!P$6,'Emission Factors'!$E$5:$P$5,0)),
    "")</f>
        <v/>
      </c>
      <c r="Q1562" s="311" t="str">
        <f t="array" ref="Q1562">IFERROR(
    IF(
        INDEX('Emission Factors'!$E$5:$P$488,
              MATCH(1,
                    ('Emission Factors'!$E$5:$E$488 = 'GHG emissions calculations'!$F1562) *
                    ('Emission Factors'!$H$5:$H$488 = 'GHG emissions calculations'!$H1562),
                    0),
              MATCH('GHG emissions calculations'!Q$6, 'Emission Factors'!$E$5:$P$5, 0)) &lt;&gt; "",
        INDEX('Emission Factors'!$E$5:$P$488,
              MATCH(1,
                    ('Emission Factors'!$E$5:$E$488 = 'GHG emissions calculations'!$F1562) *
                    ('Emission Factors'!$H$5:$H$488 = 'GHG emissions calculations'!$H1562),
                    0),
              MATCH('GHG emissions calculations'!Q$6, 'Emission Factors'!$E$5:$P$5, 0)),
        ""),
    "")</f>
        <v/>
      </c>
      <c r="R1562" s="311" t="str">
        <f t="array" ref="R1562">IFERROR(
    IF(
        INDEX('Emission Factors'!$E$5:$R$488,
              MATCH(1,
                    ('Emission Factors'!$E$5:$E$488 = 'GHG emissions calculations'!$F1562) *
                    ('Emission Factors'!$H$5:$H$488 = 'GHG emissions calculations'!$H1562),
                    0),
              MATCH('GHG emissions calculations'!R$6, 'Emission Factors'!$E$5:$R$5, 0)) &lt;&gt; "",
        INDEX('Emission Factors'!$E$5:$R$488,
              MATCH(1,
                    ('Emission Factors'!$E$5:$E$488 = 'GHG emissions calculations'!$F1562) *
                    ('Emission Factors'!$H$5:$H$488 = 'GHG emissions calculations'!$H1562),
                    0),
              MATCH('GHG emissions calculations'!R$6, 'Emission Factors'!$E$5:$R$5, 0)),
        ""),
    "")</f>
        <v/>
      </c>
      <c r="S1562" s="312">
        <f t="shared" si="2"/>
        <v>0</v>
      </c>
      <c r="T1562" s="23"/>
    </row>
    <row r="1563" ht="15.75" customHeight="1" outlineLevel="1">
      <c r="A1563" s="23"/>
      <c r="B1563" s="71"/>
      <c r="C1563" s="71"/>
      <c r="D1563" s="71"/>
      <c r="E1563" s="314"/>
      <c r="F1563" s="311" t="str">
        <f>Lists!W130</f>
        <v>Radar - Middle East</v>
      </c>
      <c r="G1563" s="311" t="str">
        <f t="array" ref="G1563">XLOOKUP(1,('Emission Factors'!$E$5:$E$488='GHG emissions calculations'!$F1563)*('Emission Factors'!$H$5:$H$488='GHG emissions calculations'!$H1563),INDEX('Emission Factors'!$E$5:$T$488,0,MATCH('GHG emissions calculations'!G$6,'Emission Factors'!$E$5:$T$5,0)),"",0)</f>
        <v/>
      </c>
      <c r="H1563" s="311" t="s">
        <v>238</v>
      </c>
      <c r="I1563" s="312" t="str">
        <f>IF(
    SUMIFS('Import data'!$L$25:$L$80,
           'Import data'!$J$25:$J$80, F1563,
           'Import data'!$G$25:$G$80, 'GHG emissions calculations'!$H1563,
           'Import data'!$I$25:$I$80,$E$1444) &lt;&gt; 0,
    SUMIFS('Import data'!$L$25:$L$80,
           'Import data'!$J$25:$J$80, F1563,
           'Import data'!$G$25:$G$80, 'GHG emissions calculations'!$H1563,
           'Import data'!$I$25:$I$80,$E$1444),
    ""
)</f>
        <v/>
      </c>
      <c r="J1563" s="311" t="str">
        <f t="array" ref="J1563">IF(
    XLOOKUP(F1563, 'Import data'!$J$26:$J$47, 'Import data'!$M$26:$M$47, "", 0) = "Please add the region-specific supplier emission factor or choose a different region available in the IAEG database.",
    "",
    XLOOKUP(F1563, 'Import data'!$J$26:$J$47, 'Import data'!$M$26:$M$47, "", 0)
)</f>
        <v/>
      </c>
      <c r="K1563" s="311" t="str">
        <f t="array" ref="K1563">IFERROR(
    XLOOKUP(F1563,
            _xlws.FILTER('Supplier Emission'!$G$15:$G$49,
                   ('Supplier Emission'!$D$15:$D$49=H1563) * ('Supplier Emission'!$F$15:$F$49=$E$1444)),
            _xlws.FILTER('Supplier Emission'!$I$15:$I$49,
                   ('Supplier Emission'!$D$15:$D$49=H1563) * ('Supplier Emission'!$F$15:$F$49=$E$1444)),
            ""),
    "")</f>
        <v/>
      </c>
      <c r="L1563" s="311" t="str">
        <f t="array" ref="L1563">IFERROR(
    XLOOKUP(F1563,
            _xlws.FILTER('Supplier Emission'!$G$15:$G$49,
                   ('Supplier Emission'!$D$15:$D$49=H1563) * ('Supplier Emission'!$F$15:$F$49=$E$1444)),
            _xlws.FILTER('Supplier Emission'!$J$15:$J$49,
                   ('Supplier Emission'!$D$15:$D$49=H1563) * ('Supplier Emission'!$F$15:$F$49=$E$1444)),
            ""),
    "")</f>
        <v/>
      </c>
      <c r="M1563" s="311" t="str">
        <f t="array" ref="M1563">IFERROR(
    XLOOKUP(F1563,
            _xlws.FILTER('Supplier Emission'!$G$15:$G$49,
                   ('Supplier Emission'!$D$15:$D$49=H1563) * ('Supplier Emission'!$F$15:$F$49=$E$1444)),
            _xlws.FILTER('Supplier Emission'!$M$15:$M$49,
                   ('Supplier Emission'!$D$15:$D$49=H1563) * ('Supplier Emission'!$F$15:$F$49=$E$1444)),
            ""),
    "")</f>
        <v/>
      </c>
      <c r="N1563" s="311" t="str">
        <f t="array" ref="N1563">IFERROR(
    XLOOKUP(F1563,
            _xlws.FILTER('Supplier Emission'!$G$15:$G$49,
                   ('Supplier Emission'!$D$15:$D$49=H1563) * ('Supplier Emission'!$F$15:$F$49=$E$1444)),
            _xlws.FILTER('Supplier Emission'!$H$15:$H$49,
                   ('Supplier Emission'!$D$15:$D$49=H1563) * ('Supplier Emission'!$F$15:$F$49=$E$1444)),
            ""),
    "")</f>
        <v/>
      </c>
      <c r="O1563" s="311" t="str">
        <f t="array" ref="O1563">XLOOKUP(1,('Emission Factors'!$E$5:$E$488='GHG emissions calculations'!$F1563)*('Emission Factors'!$H$5:$H$488='GHG emissions calculations'!$H1563),INDEX('Emission Factors'!$E$5:$T$488,0,MATCH('GHG emissions calculations'!O$6,'Emission Factors'!$E$5:$T$5,0)),"",0)</f>
        <v/>
      </c>
      <c r="P1563" s="313" t="str">
        <f t="array" ref="P1563">IFERROR(
    INDEX('Emission Factors'!$E$5:$P$488,
          MATCH(1,
                ('Emission Factors'!$E$5:$E$488 = 'GHG emissions calculations'!$F1563) *
                ('Emission Factors'!$H$5:$H$488 = 'GHG emissions calculations'!$H1563),
                0),
          MATCH('GHG emissions calculations'!P$6,'Emission Factors'!$E$5:$P$5,0)),
    "")</f>
        <v/>
      </c>
      <c r="Q1563" s="311" t="str">
        <f t="array" ref="Q1563">IFERROR(
    IF(
        INDEX('Emission Factors'!$E$5:$P$488,
              MATCH(1,
                    ('Emission Factors'!$E$5:$E$488 = 'GHG emissions calculations'!$F1563) *
                    ('Emission Factors'!$H$5:$H$488 = 'GHG emissions calculations'!$H1563),
                    0),
              MATCH('GHG emissions calculations'!Q$6, 'Emission Factors'!$E$5:$P$5, 0)) &lt;&gt; "",
        INDEX('Emission Factors'!$E$5:$P$488,
              MATCH(1,
                    ('Emission Factors'!$E$5:$E$488 = 'GHG emissions calculations'!$F1563) *
                    ('Emission Factors'!$H$5:$H$488 = 'GHG emissions calculations'!$H1563),
                    0),
              MATCH('GHG emissions calculations'!Q$6, 'Emission Factors'!$E$5:$P$5, 0)),
        ""),
    "")</f>
        <v/>
      </c>
      <c r="R1563" s="311" t="str">
        <f t="array" ref="R1563">IFERROR(
    IF(
        INDEX('Emission Factors'!$E$5:$R$488,
              MATCH(1,
                    ('Emission Factors'!$E$5:$E$488 = 'GHG emissions calculations'!$F1563) *
                    ('Emission Factors'!$H$5:$H$488 = 'GHG emissions calculations'!$H1563),
                    0),
              MATCH('GHG emissions calculations'!R$6, 'Emission Factors'!$E$5:$R$5, 0)) &lt;&gt; "",
        INDEX('Emission Factors'!$E$5:$R$488,
              MATCH(1,
                    ('Emission Factors'!$E$5:$E$488 = 'GHG emissions calculations'!$F1563) *
                    ('Emission Factors'!$H$5:$H$488 = 'GHG emissions calculations'!$H1563),
                    0),
              MATCH('GHG emissions calculations'!R$6, 'Emission Factors'!$E$5:$R$5, 0)),
        ""),
    "")</f>
        <v/>
      </c>
      <c r="S1563" s="312">
        <f t="shared" si="2"/>
        <v>0</v>
      </c>
      <c r="T1563" s="23"/>
    </row>
    <row r="1564" ht="15.75" customHeight="1" outlineLevel="1">
      <c r="A1564" s="23"/>
      <c r="B1564" s="71"/>
      <c r="C1564" s="71"/>
      <c r="D1564" s="71"/>
      <c r="E1564" s="314"/>
      <c r="F1564" s="311" t="str">
        <f>Lists!W129</f>
        <v>Radar - Oceania</v>
      </c>
      <c r="G1564" s="311" t="str">
        <f t="array" ref="G1564">XLOOKUP(1,('Emission Factors'!$E$5:$E$488='GHG emissions calculations'!$F1564)*('Emission Factors'!$H$5:$H$488='GHG emissions calculations'!$H1564),INDEX('Emission Factors'!$E$5:$T$488,0,MATCH('GHG emissions calculations'!G$6,'Emission Factors'!$E$5:$T$5,0)),"",0)</f>
        <v/>
      </c>
      <c r="H1564" s="311" t="s">
        <v>238</v>
      </c>
      <c r="I1564" s="312" t="str">
        <f>IF(
    SUMIFS('Import data'!$L$25:$L$80,
           'Import data'!$J$25:$J$80, F1564,
           'Import data'!$G$25:$G$80, 'GHG emissions calculations'!$H1564,
           'Import data'!$I$25:$I$80,$E$1444) &lt;&gt; 0,
    SUMIFS('Import data'!$L$25:$L$80,
           'Import data'!$J$25:$J$80, F1564,
           'Import data'!$G$25:$G$80, 'GHG emissions calculations'!$H1564,
           'Import data'!$I$25:$I$80,$E$1444),
    ""
)</f>
        <v/>
      </c>
      <c r="J1564" s="311" t="str">
        <f t="array" ref="J1564">IF(
    XLOOKUP(F1564, 'Import data'!$J$26:$J$47, 'Import data'!$M$26:$M$47, "", 0) = "Please add the region-specific supplier emission factor or choose a different region available in the IAEG database.",
    "",
    XLOOKUP(F1564, 'Import data'!$J$26:$J$47, 'Import data'!$M$26:$M$47, "", 0)
)</f>
        <v/>
      </c>
      <c r="K1564" s="311" t="str">
        <f t="array" ref="K1564">IFERROR(
    XLOOKUP(F1564,
            _xlws.FILTER('Supplier Emission'!$G$15:$G$49,
                   ('Supplier Emission'!$D$15:$D$49=H1564) * ('Supplier Emission'!$F$15:$F$49=$E$1444)),
            _xlws.FILTER('Supplier Emission'!$I$15:$I$49,
                   ('Supplier Emission'!$D$15:$D$49=H1564) * ('Supplier Emission'!$F$15:$F$49=$E$1444)),
            ""),
    "")</f>
        <v/>
      </c>
      <c r="L1564" s="311" t="str">
        <f t="array" ref="L1564">IFERROR(
    XLOOKUP(F1564,
            _xlws.FILTER('Supplier Emission'!$G$15:$G$49,
                   ('Supplier Emission'!$D$15:$D$49=H1564) * ('Supplier Emission'!$F$15:$F$49=$E$1444)),
            _xlws.FILTER('Supplier Emission'!$J$15:$J$49,
                   ('Supplier Emission'!$D$15:$D$49=H1564) * ('Supplier Emission'!$F$15:$F$49=$E$1444)),
            ""),
    "")</f>
        <v/>
      </c>
      <c r="M1564" s="311" t="str">
        <f t="array" ref="M1564">IFERROR(
    XLOOKUP(F1564,
            _xlws.FILTER('Supplier Emission'!$G$15:$G$49,
                   ('Supplier Emission'!$D$15:$D$49=H1564) * ('Supplier Emission'!$F$15:$F$49=$E$1444)),
            _xlws.FILTER('Supplier Emission'!$M$15:$M$49,
                   ('Supplier Emission'!$D$15:$D$49=H1564) * ('Supplier Emission'!$F$15:$F$49=$E$1444)),
            ""),
    "")</f>
        <v/>
      </c>
      <c r="N1564" s="311" t="str">
        <f t="array" ref="N1564">IFERROR(
    XLOOKUP(F1564,
            _xlws.FILTER('Supplier Emission'!$G$15:$G$49,
                   ('Supplier Emission'!$D$15:$D$49=H1564) * ('Supplier Emission'!$F$15:$F$49=$E$1444)),
            _xlws.FILTER('Supplier Emission'!$H$15:$H$49,
                   ('Supplier Emission'!$D$15:$D$49=H1564) * ('Supplier Emission'!$F$15:$F$49=$E$1444)),
            ""),
    "")</f>
        <v/>
      </c>
      <c r="O1564" s="311" t="str">
        <f t="array" ref="O1564">XLOOKUP(1,('Emission Factors'!$E$5:$E$488='GHG emissions calculations'!$F1564)*('Emission Factors'!$H$5:$H$488='GHG emissions calculations'!$H1564),INDEX('Emission Factors'!$E$5:$T$488,0,MATCH('GHG emissions calculations'!O$6,'Emission Factors'!$E$5:$T$5,0)),"",0)</f>
        <v/>
      </c>
      <c r="P1564" s="313" t="str">
        <f t="array" ref="P1564">IFERROR(
    INDEX('Emission Factors'!$E$5:$P$488,
          MATCH(1,
                ('Emission Factors'!$E$5:$E$488 = 'GHG emissions calculations'!$F1564) *
                ('Emission Factors'!$H$5:$H$488 = 'GHG emissions calculations'!$H1564),
                0),
          MATCH('GHG emissions calculations'!P$6,'Emission Factors'!$E$5:$P$5,0)),
    "")</f>
        <v/>
      </c>
      <c r="Q1564" s="311" t="str">
        <f t="array" ref="Q1564">IFERROR(
    IF(
        INDEX('Emission Factors'!$E$5:$P$488,
              MATCH(1,
                    ('Emission Factors'!$E$5:$E$488 = 'GHG emissions calculations'!$F1564) *
                    ('Emission Factors'!$H$5:$H$488 = 'GHG emissions calculations'!$H1564),
                    0),
              MATCH('GHG emissions calculations'!Q$6, 'Emission Factors'!$E$5:$P$5, 0)) &lt;&gt; "",
        INDEX('Emission Factors'!$E$5:$P$488,
              MATCH(1,
                    ('Emission Factors'!$E$5:$E$488 = 'GHG emissions calculations'!$F1564) *
                    ('Emission Factors'!$H$5:$H$488 = 'GHG emissions calculations'!$H1564),
                    0),
              MATCH('GHG emissions calculations'!Q$6, 'Emission Factors'!$E$5:$P$5, 0)),
        ""),
    "")</f>
        <v/>
      </c>
      <c r="R1564" s="311" t="str">
        <f t="array" ref="R1564">IFERROR(
    IF(
        INDEX('Emission Factors'!$E$5:$R$488,
              MATCH(1,
                    ('Emission Factors'!$E$5:$E$488 = 'GHG emissions calculations'!$F1564) *
                    ('Emission Factors'!$H$5:$H$488 = 'GHG emissions calculations'!$H1564),
                    0),
              MATCH('GHG emissions calculations'!R$6, 'Emission Factors'!$E$5:$R$5, 0)) &lt;&gt; "",
        INDEX('Emission Factors'!$E$5:$R$488,
              MATCH(1,
                    ('Emission Factors'!$E$5:$E$488 = 'GHG emissions calculations'!$F1564) *
                    ('Emission Factors'!$H$5:$H$488 = 'GHG emissions calculations'!$H1564),
                    0),
              MATCH('GHG emissions calculations'!R$6, 'Emission Factors'!$E$5:$R$5, 0)),
        ""),
    "")</f>
        <v/>
      </c>
      <c r="S1564" s="312">
        <f t="shared" si="2"/>
        <v>0</v>
      </c>
      <c r="T1564" s="23"/>
    </row>
    <row r="1565" ht="15.75" customHeight="1" outlineLevel="1">
      <c r="A1565" s="23"/>
      <c r="B1565" s="71"/>
      <c r="C1565" s="71"/>
      <c r="D1565" s="71"/>
      <c r="E1565" s="314"/>
      <c r="F1565" s="311" t="str">
        <f>Lists!W134</f>
        <v>Search, detection, and navigation instruments (sensors, etc.) - Africa</v>
      </c>
      <c r="G1565" s="311" t="str">
        <f t="array" ref="G1565">XLOOKUP(1,('Emission Factors'!$E$5:$E$488='GHG emissions calculations'!$F1565)*('Emission Factors'!$H$5:$H$488='GHG emissions calculations'!$H1565),INDEX('Emission Factors'!$E$5:$T$488,0,MATCH('GHG emissions calculations'!G$6,'Emission Factors'!$E$5:$T$5,0)),"",0)</f>
        <v/>
      </c>
      <c r="H1565" s="311" t="s">
        <v>238</v>
      </c>
      <c r="I1565" s="312" t="str">
        <f>IF(
    SUMIFS('Import data'!$L$25:$L$80,
           'Import data'!$J$25:$J$80, F1565,
           'Import data'!$G$25:$G$80, 'GHG emissions calculations'!$H1565,
           'Import data'!$I$25:$I$80,$E$1444) &lt;&gt; 0,
    SUMIFS('Import data'!$L$25:$L$80,
           'Import data'!$J$25:$J$80, F1565,
           'Import data'!$G$25:$G$80, 'GHG emissions calculations'!$H1565,
           'Import data'!$I$25:$I$80,$E$1444),
    ""
)</f>
        <v/>
      </c>
      <c r="J1565" s="311" t="str">
        <f t="array" ref="J1565">IF(
    XLOOKUP(F1565, 'Import data'!$J$26:$J$47, 'Import data'!$M$26:$M$47, "", 0) = "Please add the region-specific supplier emission factor or choose a different region available in the IAEG database.",
    "",
    XLOOKUP(F1565, 'Import data'!$J$26:$J$47, 'Import data'!$M$26:$M$47, "", 0)
)</f>
        <v/>
      </c>
      <c r="K1565" s="311" t="str">
        <f t="array" ref="K1565">IFERROR(
    XLOOKUP(F1565,
            _xlws.FILTER('Supplier Emission'!$G$15:$G$49,
                   ('Supplier Emission'!$D$15:$D$49=H1565) * ('Supplier Emission'!$F$15:$F$49=$E$1444)),
            _xlws.FILTER('Supplier Emission'!$I$15:$I$49,
                   ('Supplier Emission'!$D$15:$D$49=H1565) * ('Supplier Emission'!$F$15:$F$49=$E$1444)),
            ""),
    "")</f>
        <v/>
      </c>
      <c r="L1565" s="311" t="str">
        <f t="array" ref="L1565">IFERROR(
    XLOOKUP(F1565,
            _xlws.FILTER('Supplier Emission'!$G$15:$G$49,
                   ('Supplier Emission'!$D$15:$D$49=H1565) * ('Supplier Emission'!$F$15:$F$49=$E$1444)),
            _xlws.FILTER('Supplier Emission'!$J$15:$J$49,
                   ('Supplier Emission'!$D$15:$D$49=H1565) * ('Supplier Emission'!$F$15:$F$49=$E$1444)),
            ""),
    "")</f>
        <v/>
      </c>
      <c r="M1565" s="311" t="str">
        <f t="array" ref="M1565">IFERROR(
    XLOOKUP(F1565,
            _xlws.FILTER('Supplier Emission'!$G$15:$G$49,
                   ('Supplier Emission'!$D$15:$D$49=H1565) * ('Supplier Emission'!$F$15:$F$49=$E$1444)),
            _xlws.FILTER('Supplier Emission'!$M$15:$M$49,
                   ('Supplier Emission'!$D$15:$D$49=H1565) * ('Supplier Emission'!$F$15:$F$49=$E$1444)),
            ""),
    "")</f>
        <v/>
      </c>
      <c r="N1565" s="311" t="str">
        <f t="array" ref="N1565">IFERROR(
    XLOOKUP(F1565,
            _xlws.FILTER('Supplier Emission'!$G$15:$G$49,
                   ('Supplier Emission'!$D$15:$D$49=H1565) * ('Supplier Emission'!$F$15:$F$49=$E$1444)),
            _xlws.FILTER('Supplier Emission'!$H$15:$H$49,
                   ('Supplier Emission'!$D$15:$D$49=H1565) * ('Supplier Emission'!$F$15:$F$49=$E$1444)),
            ""),
    "")</f>
        <v/>
      </c>
      <c r="O1565" s="311" t="str">
        <f t="array" ref="O1565">XLOOKUP(1,('Emission Factors'!$E$5:$E$488='GHG emissions calculations'!$F1565)*('Emission Factors'!$H$5:$H$488='GHG emissions calculations'!$H1565),INDEX('Emission Factors'!$E$5:$T$488,0,MATCH('GHG emissions calculations'!O$6,'Emission Factors'!$E$5:$T$5,0)),"",0)</f>
        <v/>
      </c>
      <c r="P1565" s="313" t="str">
        <f t="array" ref="P1565">IFERROR(
    INDEX('Emission Factors'!$E$5:$P$488,
          MATCH(1,
                ('Emission Factors'!$E$5:$E$488 = 'GHG emissions calculations'!$F1565) *
                ('Emission Factors'!$H$5:$H$488 = 'GHG emissions calculations'!$H1565),
                0),
          MATCH('GHG emissions calculations'!P$6,'Emission Factors'!$E$5:$P$5,0)),
    "")</f>
        <v/>
      </c>
      <c r="Q1565" s="311" t="str">
        <f t="array" ref="Q1565">IFERROR(
    IF(
        INDEX('Emission Factors'!$E$5:$P$488,
              MATCH(1,
                    ('Emission Factors'!$E$5:$E$488 = 'GHG emissions calculations'!$F1565) *
                    ('Emission Factors'!$H$5:$H$488 = 'GHG emissions calculations'!$H1565),
                    0),
              MATCH('GHG emissions calculations'!Q$6, 'Emission Factors'!$E$5:$P$5, 0)) &lt;&gt; "",
        INDEX('Emission Factors'!$E$5:$P$488,
              MATCH(1,
                    ('Emission Factors'!$E$5:$E$488 = 'GHG emissions calculations'!$F1565) *
                    ('Emission Factors'!$H$5:$H$488 = 'GHG emissions calculations'!$H1565),
                    0),
              MATCH('GHG emissions calculations'!Q$6, 'Emission Factors'!$E$5:$P$5, 0)),
        ""),
    "")</f>
        <v/>
      </c>
      <c r="R1565" s="311" t="str">
        <f t="array" ref="R1565">IFERROR(
    IF(
        INDEX('Emission Factors'!$E$5:$R$488,
              MATCH(1,
                    ('Emission Factors'!$E$5:$E$488 = 'GHG emissions calculations'!$F1565) *
                    ('Emission Factors'!$H$5:$H$488 = 'GHG emissions calculations'!$H1565),
                    0),
              MATCH('GHG emissions calculations'!R$6, 'Emission Factors'!$E$5:$R$5, 0)) &lt;&gt; "",
        INDEX('Emission Factors'!$E$5:$R$488,
              MATCH(1,
                    ('Emission Factors'!$E$5:$E$488 = 'GHG emissions calculations'!$F1565) *
                    ('Emission Factors'!$H$5:$H$488 = 'GHG emissions calculations'!$H1565),
                    0),
              MATCH('GHG emissions calculations'!R$6, 'Emission Factors'!$E$5:$R$5, 0)),
        ""),
    "")</f>
        <v/>
      </c>
      <c r="S1565" s="312">
        <f t="shared" si="2"/>
        <v>0</v>
      </c>
      <c r="T1565" s="23"/>
    </row>
    <row r="1566" ht="15.75" customHeight="1" outlineLevel="1">
      <c r="A1566" s="23"/>
      <c r="B1566" s="71"/>
      <c r="C1566" s="71"/>
      <c r="D1566" s="71"/>
      <c r="E1566" s="314"/>
      <c r="F1566" s="311" t="str">
        <f>Lists!W132</f>
        <v>Search, detection, and navigation instruments (sensors, etc.) - America</v>
      </c>
      <c r="G1566" s="311">
        <f t="array" ref="G1566">XLOOKUP(1,('Emission Factors'!$E$5:$E$488='GHG emissions calculations'!$F1566)*('Emission Factors'!$H$5:$H$488='GHG emissions calculations'!$H1566),INDEX('Emission Factors'!$E$5:$T$488,0,MATCH('GHG emissions calculations'!G$6,'Emission Factors'!$E$5:$T$5,0)),"",0)</f>
        <v>3</v>
      </c>
      <c r="H1566" s="311" t="s">
        <v>238</v>
      </c>
      <c r="I1566" s="312" t="str">
        <f>IF(
    SUMIFS('Import data'!$L$25:$L$80,
           'Import data'!$J$25:$J$80, F1566,
           'Import data'!$G$25:$G$80, 'GHG emissions calculations'!$H1566,
           'Import data'!$I$25:$I$80,$E$1444) &lt;&gt; 0,
    SUMIFS('Import data'!$L$25:$L$80,
           'Import data'!$J$25:$J$80, F1566,
           'Import data'!$G$25:$G$80, 'GHG emissions calculations'!$H1566,
           'Import data'!$I$25:$I$80,$E$1444),
    ""
)</f>
        <v/>
      </c>
      <c r="J1566" s="311" t="str">
        <f t="array" ref="J1566">IF(
    XLOOKUP(F1566, 'Import data'!$J$26:$J$47, 'Import data'!$M$26:$M$47, "", 0) = "Please add the region-specific supplier emission factor or choose a different region available in the IAEG database.",
    "",
    XLOOKUP(F1566, 'Import data'!$J$26:$J$47, 'Import data'!$M$26:$M$47, "", 0)
)</f>
        <v/>
      </c>
      <c r="K1566" s="311" t="str">
        <f t="array" ref="K1566">IFERROR(
    XLOOKUP(F1566,
            _xlws.FILTER('Supplier Emission'!$G$15:$G$49,
                   ('Supplier Emission'!$D$15:$D$49=H1566) * ('Supplier Emission'!$F$15:$F$49=$E$1444)),
            _xlws.FILTER('Supplier Emission'!$I$15:$I$49,
                   ('Supplier Emission'!$D$15:$D$49=H1566) * ('Supplier Emission'!$F$15:$F$49=$E$1444)),
            ""),
    "")</f>
        <v/>
      </c>
      <c r="L1566" s="311" t="str">
        <f t="array" ref="L1566">IFERROR(
    XLOOKUP(F1566,
            _xlws.FILTER('Supplier Emission'!$G$15:$G$49,
                   ('Supplier Emission'!$D$15:$D$49=H1566) * ('Supplier Emission'!$F$15:$F$49=$E$1444)),
            _xlws.FILTER('Supplier Emission'!$J$15:$J$49,
                   ('Supplier Emission'!$D$15:$D$49=H1566) * ('Supplier Emission'!$F$15:$F$49=$E$1444)),
            ""),
    "")</f>
        <v/>
      </c>
      <c r="M1566" s="311" t="str">
        <f t="array" ref="M1566">IFERROR(
    XLOOKUP(F1566,
            _xlws.FILTER('Supplier Emission'!$G$15:$G$49,
                   ('Supplier Emission'!$D$15:$D$49=H1566) * ('Supplier Emission'!$F$15:$F$49=$E$1444)),
            _xlws.FILTER('Supplier Emission'!$M$15:$M$49,
                   ('Supplier Emission'!$D$15:$D$49=H1566) * ('Supplier Emission'!$F$15:$F$49=$E$1444)),
            ""),
    "")</f>
        <v/>
      </c>
      <c r="N1566" s="311" t="str">
        <f t="array" ref="N1566">IFERROR(
    XLOOKUP(F1566,
            _xlws.FILTER('Supplier Emission'!$G$15:$G$49,
                   ('Supplier Emission'!$D$15:$D$49=H1566) * ('Supplier Emission'!$F$15:$F$49=$E$1444)),
            _xlws.FILTER('Supplier Emission'!$H$15:$H$49,
                   ('Supplier Emission'!$D$15:$D$49=H1566) * ('Supplier Emission'!$F$15:$F$49=$E$1444)),
            ""),
    "")</f>
        <v/>
      </c>
      <c r="O1566" s="311" t="str">
        <f t="array" ref="O1566">XLOOKUP(1,('Emission Factors'!$E$5:$E$488='GHG emissions calculations'!$F1566)*('Emission Factors'!$H$5:$H$488='GHG emissions calculations'!$H1566),INDEX('Emission Factors'!$E$5:$T$488,0,MATCH('GHG emissions calculations'!O$6,'Emission Factors'!$E$5:$T$5,0)),"",0)</f>
        <v>Search/detection/navigation/guidance/aeronautical and nautical system and instrument manufacturing</v>
      </c>
      <c r="P1566" s="313">
        <f t="array" ref="P1566">IFERROR(
    INDEX('Emission Factors'!$E$5:$P$488,
          MATCH(1,
                ('Emission Factors'!$E$5:$E$488 = 'GHG emissions calculations'!$F1566) *
                ('Emission Factors'!$H$5:$H$488 = 'GHG emissions calculations'!$H1566),
                0),
          MATCH('GHG emissions calculations'!P$6,'Emission Factors'!$E$5:$P$5,0)),
    "")</f>
        <v>71</v>
      </c>
      <c r="Q1566" s="311" t="str">
        <f t="array" ref="Q1566">IFERROR(
    IF(
        INDEX('Emission Factors'!$E$5:$P$488,
              MATCH(1,
                    ('Emission Factors'!$E$5:$E$488 = 'GHG emissions calculations'!$F1566) *
                    ('Emission Factors'!$H$5:$H$488 = 'GHG emissions calculations'!$H1566),
                    0),
              MATCH('GHG emissions calculations'!Q$6, 'Emission Factors'!$E$5:$P$5, 0)) &lt;&gt; "",
        INDEX('Emission Factors'!$E$5:$P$488,
              MATCH(1,
                    ('Emission Factors'!$E$5:$E$488 = 'GHG emissions calculations'!$F1566) *
                    ('Emission Factors'!$H$5:$H$488 = 'GHG emissions calculations'!$H1566),
                    0),
              MATCH('GHG emissions calculations'!Q$6, 'Emission Factors'!$E$5:$P$5, 0)),
        ""),
    "")</f>
        <v>kgCO2e / k€</v>
      </c>
      <c r="R1566" s="311" t="str">
        <f t="array" ref="R1566">IFERROR(
    IF(
        INDEX('Emission Factors'!$E$5:$R$488,
              MATCH(1,
                    ('Emission Factors'!$E$5:$E$488 = 'GHG emissions calculations'!$F1566) *
                    ('Emission Factors'!$H$5:$H$488 = 'GHG emissions calculations'!$H1566),
                    0),
              MATCH('GHG emissions calculations'!R$6, 'Emission Factors'!$E$5:$R$5, 0)) &lt;&gt; "",
        INDEX('Emission Factors'!$E$5:$R$488,
              MATCH(1,
                    ('Emission Factors'!$E$5:$E$488 = 'GHG emissions calculations'!$F1566) *
                    ('Emission Factors'!$H$5:$H$488 = 'GHG emissions calculations'!$H1566),
                    0),
              MATCH('GHG emissions calculations'!R$6, 'Emission Factors'!$E$5:$R$5, 0)),
        ""),
    "")</f>
        <v>America</v>
      </c>
      <c r="S1566" s="312">
        <f t="shared" si="2"/>
        <v>0</v>
      </c>
      <c r="T1566" s="23"/>
    </row>
    <row r="1567" ht="15.75" customHeight="1" outlineLevel="1">
      <c r="A1567" s="23"/>
      <c r="B1567" s="71"/>
      <c r="C1567" s="71"/>
      <c r="D1567" s="71"/>
      <c r="E1567" s="314"/>
      <c r="F1567" s="311" t="str">
        <f>Lists!W135</f>
        <v>Search, detection, and navigation instruments (sensors, etc.) - Asia</v>
      </c>
      <c r="G1567" s="311" t="str">
        <f t="array" ref="G1567">XLOOKUP(1,('Emission Factors'!$E$5:$E$488='GHG emissions calculations'!$F1567)*('Emission Factors'!$H$5:$H$488='GHG emissions calculations'!$H1567),INDEX('Emission Factors'!$E$5:$T$488,0,MATCH('GHG emissions calculations'!G$6,'Emission Factors'!$E$5:$T$5,0)),"",0)</f>
        <v/>
      </c>
      <c r="H1567" s="311" t="s">
        <v>238</v>
      </c>
      <c r="I1567" s="312" t="str">
        <f>IF(
    SUMIFS('Import data'!$L$25:$L$80,
           'Import data'!$J$25:$J$80, F1567,
           'Import data'!$G$25:$G$80, 'GHG emissions calculations'!$H1567,
           'Import data'!$I$25:$I$80,$E$1444) &lt;&gt; 0,
    SUMIFS('Import data'!$L$25:$L$80,
           'Import data'!$J$25:$J$80, F1567,
           'Import data'!$G$25:$G$80, 'GHG emissions calculations'!$H1567,
           'Import data'!$I$25:$I$80,$E$1444),
    ""
)</f>
        <v/>
      </c>
      <c r="J1567" s="311" t="str">
        <f t="array" ref="J1567">IF(
    XLOOKUP(F1567, 'Import data'!$J$26:$J$47, 'Import data'!$M$26:$M$47, "", 0) = "Please add the region-specific supplier emission factor or choose a different region available in the IAEG database.",
    "",
    XLOOKUP(F1567, 'Import data'!$J$26:$J$47, 'Import data'!$M$26:$M$47, "", 0)
)</f>
        <v/>
      </c>
      <c r="K1567" s="311" t="str">
        <f t="array" ref="K1567">IFERROR(
    XLOOKUP(F1567,
            _xlws.FILTER('Supplier Emission'!$G$15:$G$49,
                   ('Supplier Emission'!$D$15:$D$49=H1567) * ('Supplier Emission'!$F$15:$F$49=$E$1444)),
            _xlws.FILTER('Supplier Emission'!$I$15:$I$49,
                   ('Supplier Emission'!$D$15:$D$49=H1567) * ('Supplier Emission'!$F$15:$F$49=$E$1444)),
            ""),
    "")</f>
        <v/>
      </c>
      <c r="L1567" s="311" t="str">
        <f t="array" ref="L1567">IFERROR(
    XLOOKUP(F1567,
            _xlws.FILTER('Supplier Emission'!$G$15:$G$49,
                   ('Supplier Emission'!$D$15:$D$49=H1567) * ('Supplier Emission'!$F$15:$F$49=$E$1444)),
            _xlws.FILTER('Supplier Emission'!$J$15:$J$49,
                   ('Supplier Emission'!$D$15:$D$49=H1567) * ('Supplier Emission'!$F$15:$F$49=$E$1444)),
            ""),
    "")</f>
        <v/>
      </c>
      <c r="M1567" s="311" t="str">
        <f t="array" ref="M1567">IFERROR(
    XLOOKUP(F1567,
            _xlws.FILTER('Supplier Emission'!$G$15:$G$49,
                   ('Supplier Emission'!$D$15:$D$49=H1567) * ('Supplier Emission'!$F$15:$F$49=$E$1444)),
            _xlws.FILTER('Supplier Emission'!$M$15:$M$49,
                   ('Supplier Emission'!$D$15:$D$49=H1567) * ('Supplier Emission'!$F$15:$F$49=$E$1444)),
            ""),
    "")</f>
        <v/>
      </c>
      <c r="N1567" s="311" t="str">
        <f t="array" ref="N1567">IFERROR(
    XLOOKUP(F1567,
            _xlws.FILTER('Supplier Emission'!$G$15:$G$49,
                   ('Supplier Emission'!$D$15:$D$49=H1567) * ('Supplier Emission'!$F$15:$F$49=$E$1444)),
            _xlws.FILTER('Supplier Emission'!$H$15:$H$49,
                   ('Supplier Emission'!$D$15:$D$49=H1567) * ('Supplier Emission'!$F$15:$F$49=$E$1444)),
            ""),
    "")</f>
        <v/>
      </c>
      <c r="O1567" s="311" t="str">
        <f t="array" ref="O1567">XLOOKUP(1,('Emission Factors'!$E$5:$E$488='GHG emissions calculations'!$F1567)*('Emission Factors'!$H$5:$H$488='GHG emissions calculations'!$H1567),INDEX('Emission Factors'!$E$5:$T$488,0,MATCH('GHG emissions calculations'!O$6,'Emission Factors'!$E$5:$T$5,0)),"",0)</f>
        <v/>
      </c>
      <c r="P1567" s="313" t="str">
        <f t="array" ref="P1567">IFERROR(
    INDEX('Emission Factors'!$E$5:$P$488,
          MATCH(1,
                ('Emission Factors'!$E$5:$E$488 = 'GHG emissions calculations'!$F1567) *
                ('Emission Factors'!$H$5:$H$488 = 'GHG emissions calculations'!$H1567),
                0),
          MATCH('GHG emissions calculations'!P$6,'Emission Factors'!$E$5:$P$5,0)),
    "")</f>
        <v/>
      </c>
      <c r="Q1567" s="311" t="str">
        <f t="array" ref="Q1567">IFERROR(
    IF(
        INDEX('Emission Factors'!$E$5:$P$488,
              MATCH(1,
                    ('Emission Factors'!$E$5:$E$488 = 'GHG emissions calculations'!$F1567) *
                    ('Emission Factors'!$H$5:$H$488 = 'GHG emissions calculations'!$H1567),
                    0),
              MATCH('GHG emissions calculations'!Q$6, 'Emission Factors'!$E$5:$P$5, 0)) &lt;&gt; "",
        INDEX('Emission Factors'!$E$5:$P$488,
              MATCH(1,
                    ('Emission Factors'!$E$5:$E$488 = 'GHG emissions calculations'!$F1567) *
                    ('Emission Factors'!$H$5:$H$488 = 'GHG emissions calculations'!$H1567),
                    0),
              MATCH('GHG emissions calculations'!Q$6, 'Emission Factors'!$E$5:$P$5, 0)),
        ""),
    "")</f>
        <v/>
      </c>
      <c r="R1567" s="311" t="str">
        <f t="array" ref="R1567">IFERROR(
    IF(
        INDEX('Emission Factors'!$E$5:$R$488,
              MATCH(1,
                    ('Emission Factors'!$E$5:$E$488 = 'GHG emissions calculations'!$F1567) *
                    ('Emission Factors'!$H$5:$H$488 = 'GHG emissions calculations'!$H1567),
                    0),
              MATCH('GHG emissions calculations'!R$6, 'Emission Factors'!$E$5:$R$5, 0)) &lt;&gt; "",
        INDEX('Emission Factors'!$E$5:$R$488,
              MATCH(1,
                    ('Emission Factors'!$E$5:$E$488 = 'GHG emissions calculations'!$F1567) *
                    ('Emission Factors'!$H$5:$H$488 = 'GHG emissions calculations'!$H1567),
                    0),
              MATCH('GHG emissions calculations'!R$6, 'Emission Factors'!$E$5:$R$5, 0)),
        ""),
    "")</f>
        <v/>
      </c>
      <c r="S1567" s="312">
        <f t="shared" si="2"/>
        <v>0</v>
      </c>
      <c r="T1567" s="23"/>
    </row>
    <row r="1568" ht="15.75" customHeight="1" outlineLevel="1">
      <c r="A1568" s="23"/>
      <c r="B1568" s="71"/>
      <c r="C1568" s="71"/>
      <c r="D1568" s="71"/>
      <c r="E1568" s="314"/>
      <c r="F1568" s="311" t="str">
        <f>Lists!W133</f>
        <v>Search, detection, and navigation instruments (sensors, etc.) - Europe</v>
      </c>
      <c r="G1568" s="311" t="str">
        <f t="array" ref="G1568">XLOOKUP(1,('Emission Factors'!$E$5:$E$488='GHG emissions calculations'!$F1568)*('Emission Factors'!$H$5:$H$488='GHG emissions calculations'!$H1568),INDEX('Emission Factors'!$E$5:$T$488,0,MATCH('GHG emissions calculations'!G$6,'Emission Factors'!$E$5:$T$5,0)),"",0)</f>
        <v/>
      </c>
      <c r="H1568" s="311" t="s">
        <v>238</v>
      </c>
      <c r="I1568" s="312" t="str">
        <f>IF(
    SUMIFS('Import data'!$L$25:$L$80,
           'Import data'!$J$25:$J$80, F1568,
           'Import data'!$G$25:$G$80, 'GHG emissions calculations'!$H1568,
           'Import data'!$I$25:$I$80,$E$1444) &lt;&gt; 0,
    SUMIFS('Import data'!$L$25:$L$80,
           'Import data'!$J$25:$J$80, F1568,
           'Import data'!$G$25:$G$80, 'GHG emissions calculations'!$H1568,
           'Import data'!$I$25:$I$80,$E$1444),
    ""
)</f>
        <v/>
      </c>
      <c r="J1568" s="311" t="str">
        <f t="array" ref="J1568">IF(
    XLOOKUP(F1568, 'Import data'!$J$26:$J$47, 'Import data'!$M$26:$M$47, "", 0) = "Please add the region-specific supplier emission factor or choose a different region available in the IAEG database.",
    "",
    XLOOKUP(F1568, 'Import data'!$J$26:$J$47, 'Import data'!$M$26:$M$47, "", 0)
)</f>
        <v/>
      </c>
      <c r="K1568" s="311" t="str">
        <f t="array" ref="K1568">IFERROR(
    XLOOKUP(F1568,
            _xlws.FILTER('Supplier Emission'!$G$15:$G$49,
                   ('Supplier Emission'!$D$15:$D$49=H1568) * ('Supplier Emission'!$F$15:$F$49=$E$1444)),
            _xlws.FILTER('Supplier Emission'!$I$15:$I$49,
                   ('Supplier Emission'!$D$15:$D$49=H1568) * ('Supplier Emission'!$F$15:$F$49=$E$1444)),
            ""),
    "")</f>
        <v/>
      </c>
      <c r="L1568" s="311" t="str">
        <f t="array" ref="L1568">IFERROR(
    XLOOKUP(F1568,
            _xlws.FILTER('Supplier Emission'!$G$15:$G$49,
                   ('Supplier Emission'!$D$15:$D$49=H1568) * ('Supplier Emission'!$F$15:$F$49=$E$1444)),
            _xlws.FILTER('Supplier Emission'!$J$15:$J$49,
                   ('Supplier Emission'!$D$15:$D$49=H1568) * ('Supplier Emission'!$F$15:$F$49=$E$1444)),
            ""),
    "")</f>
        <v/>
      </c>
      <c r="M1568" s="311" t="str">
        <f t="array" ref="M1568">IFERROR(
    XLOOKUP(F1568,
            _xlws.FILTER('Supplier Emission'!$G$15:$G$49,
                   ('Supplier Emission'!$D$15:$D$49=H1568) * ('Supplier Emission'!$F$15:$F$49=$E$1444)),
            _xlws.FILTER('Supplier Emission'!$M$15:$M$49,
                   ('Supplier Emission'!$D$15:$D$49=H1568) * ('Supplier Emission'!$F$15:$F$49=$E$1444)),
            ""),
    "")</f>
        <v/>
      </c>
      <c r="N1568" s="311" t="str">
        <f t="array" ref="N1568">IFERROR(
    XLOOKUP(F1568,
            _xlws.FILTER('Supplier Emission'!$G$15:$G$49,
                   ('Supplier Emission'!$D$15:$D$49=H1568) * ('Supplier Emission'!$F$15:$F$49=$E$1444)),
            _xlws.FILTER('Supplier Emission'!$H$15:$H$49,
                   ('Supplier Emission'!$D$15:$D$49=H1568) * ('Supplier Emission'!$F$15:$F$49=$E$1444)),
            ""),
    "")</f>
        <v/>
      </c>
      <c r="O1568" s="311" t="str">
        <f t="array" ref="O1568">XLOOKUP(1,('Emission Factors'!$E$5:$E$488='GHG emissions calculations'!$F1568)*('Emission Factors'!$H$5:$H$488='GHG emissions calculations'!$H1568),INDEX('Emission Factors'!$E$5:$T$488,0,MATCH('GHG emissions calculations'!O$6,'Emission Factors'!$E$5:$T$5,0)),"",0)</f>
        <v/>
      </c>
      <c r="P1568" s="313" t="str">
        <f t="array" ref="P1568">IFERROR(
    INDEX('Emission Factors'!$E$5:$P$488,
          MATCH(1,
                ('Emission Factors'!$E$5:$E$488 = 'GHG emissions calculations'!$F1568) *
                ('Emission Factors'!$H$5:$H$488 = 'GHG emissions calculations'!$H1568),
                0),
          MATCH('GHG emissions calculations'!P$6,'Emission Factors'!$E$5:$P$5,0)),
    "")</f>
        <v/>
      </c>
      <c r="Q1568" s="311" t="str">
        <f t="array" ref="Q1568">IFERROR(
    IF(
        INDEX('Emission Factors'!$E$5:$P$488,
              MATCH(1,
                    ('Emission Factors'!$E$5:$E$488 = 'GHG emissions calculations'!$F1568) *
                    ('Emission Factors'!$H$5:$H$488 = 'GHG emissions calculations'!$H1568),
                    0),
              MATCH('GHG emissions calculations'!Q$6, 'Emission Factors'!$E$5:$P$5, 0)) &lt;&gt; "",
        INDEX('Emission Factors'!$E$5:$P$488,
              MATCH(1,
                    ('Emission Factors'!$E$5:$E$488 = 'GHG emissions calculations'!$F1568) *
                    ('Emission Factors'!$H$5:$H$488 = 'GHG emissions calculations'!$H1568),
                    0),
              MATCH('GHG emissions calculations'!Q$6, 'Emission Factors'!$E$5:$P$5, 0)),
        ""),
    "")</f>
        <v/>
      </c>
      <c r="R1568" s="311" t="str">
        <f t="array" ref="R1568">IFERROR(
    IF(
        INDEX('Emission Factors'!$E$5:$R$488,
              MATCH(1,
                    ('Emission Factors'!$E$5:$E$488 = 'GHG emissions calculations'!$F1568) *
                    ('Emission Factors'!$H$5:$H$488 = 'GHG emissions calculations'!$H1568),
                    0),
              MATCH('GHG emissions calculations'!R$6, 'Emission Factors'!$E$5:$R$5, 0)) &lt;&gt; "",
        INDEX('Emission Factors'!$E$5:$R$488,
              MATCH(1,
                    ('Emission Factors'!$E$5:$E$488 = 'GHG emissions calculations'!$F1568) *
                    ('Emission Factors'!$H$5:$H$488 = 'GHG emissions calculations'!$H1568),
                    0),
              MATCH('GHG emissions calculations'!R$6, 'Emission Factors'!$E$5:$R$5, 0)),
        ""),
    "")</f>
        <v/>
      </c>
      <c r="S1568" s="312">
        <f t="shared" si="2"/>
        <v>0</v>
      </c>
      <c r="T1568" s="23"/>
    </row>
    <row r="1569" ht="15.75" customHeight="1" outlineLevel="1">
      <c r="A1569" s="23"/>
      <c r="B1569" s="71"/>
      <c r="C1569" s="71"/>
      <c r="D1569" s="71"/>
      <c r="E1569" s="314"/>
      <c r="F1569" s="311" t="str">
        <f>Lists!W138</f>
        <v>Search, detection, and navigation instruments (sensors, etc.) - Global or unspecified region</v>
      </c>
      <c r="G1569" s="311" t="str">
        <f t="array" ref="G1569">XLOOKUP(1,('Emission Factors'!$E$5:$E$488='GHG emissions calculations'!$F1569)*('Emission Factors'!$H$5:$H$488='GHG emissions calculations'!$H1569),INDEX('Emission Factors'!$E$5:$T$488,0,MATCH('GHG emissions calculations'!G$6,'Emission Factors'!$E$5:$T$5,0)),"",0)</f>
        <v/>
      </c>
      <c r="H1569" s="311" t="s">
        <v>238</v>
      </c>
      <c r="I1569" s="312" t="str">
        <f>IF(
    SUMIFS('Import data'!$L$25:$L$80,
           'Import data'!$J$25:$J$80, F1569,
           'Import data'!$G$25:$G$80, 'GHG emissions calculations'!$H1569,
           'Import data'!$I$25:$I$80,$E$1444) &lt;&gt; 0,
    SUMIFS('Import data'!$L$25:$L$80,
           'Import data'!$J$25:$J$80, F1569,
           'Import data'!$G$25:$G$80, 'GHG emissions calculations'!$H1569,
           'Import data'!$I$25:$I$80,$E$1444),
    ""
)</f>
        <v/>
      </c>
      <c r="J1569" s="311" t="str">
        <f t="array" ref="J1569">IF(
    XLOOKUP(F1569, 'Import data'!$J$26:$J$47, 'Import data'!$M$26:$M$47, "", 0) = "Please add the region-specific supplier emission factor or choose a different region available in the IAEG database.",
    "",
    XLOOKUP(F1569, 'Import data'!$J$26:$J$47, 'Import data'!$M$26:$M$47, "", 0)
)</f>
        <v/>
      </c>
      <c r="K1569" s="311" t="str">
        <f t="array" ref="K1569">IFERROR(
    XLOOKUP(F1569,
            _xlws.FILTER('Supplier Emission'!$G$15:$G$49,
                   ('Supplier Emission'!$D$15:$D$49=H1569) * ('Supplier Emission'!$F$15:$F$49=$E$1444)),
            _xlws.FILTER('Supplier Emission'!$I$15:$I$49,
                   ('Supplier Emission'!$D$15:$D$49=H1569) * ('Supplier Emission'!$F$15:$F$49=$E$1444)),
            ""),
    "")</f>
        <v/>
      </c>
      <c r="L1569" s="311" t="str">
        <f t="array" ref="L1569">IFERROR(
    XLOOKUP(F1569,
            _xlws.FILTER('Supplier Emission'!$G$15:$G$49,
                   ('Supplier Emission'!$D$15:$D$49=H1569) * ('Supplier Emission'!$F$15:$F$49=$E$1444)),
            _xlws.FILTER('Supplier Emission'!$J$15:$J$49,
                   ('Supplier Emission'!$D$15:$D$49=H1569) * ('Supplier Emission'!$F$15:$F$49=$E$1444)),
            ""),
    "")</f>
        <v/>
      </c>
      <c r="M1569" s="311" t="str">
        <f t="array" ref="M1569">IFERROR(
    XLOOKUP(F1569,
            _xlws.FILTER('Supplier Emission'!$G$15:$G$49,
                   ('Supplier Emission'!$D$15:$D$49=H1569) * ('Supplier Emission'!$F$15:$F$49=$E$1444)),
            _xlws.FILTER('Supplier Emission'!$M$15:$M$49,
                   ('Supplier Emission'!$D$15:$D$49=H1569) * ('Supplier Emission'!$F$15:$F$49=$E$1444)),
            ""),
    "")</f>
        <v/>
      </c>
      <c r="N1569" s="311" t="str">
        <f t="array" ref="N1569">IFERROR(
    XLOOKUP(F1569,
            _xlws.FILTER('Supplier Emission'!$G$15:$G$49,
                   ('Supplier Emission'!$D$15:$D$49=H1569) * ('Supplier Emission'!$F$15:$F$49=$E$1444)),
            _xlws.FILTER('Supplier Emission'!$H$15:$H$49,
                   ('Supplier Emission'!$D$15:$D$49=H1569) * ('Supplier Emission'!$F$15:$F$49=$E$1444)),
            ""),
    "")</f>
        <v/>
      </c>
      <c r="O1569" s="311" t="str">
        <f t="array" ref="O1569">XLOOKUP(1,('Emission Factors'!$E$5:$E$488='GHG emissions calculations'!$F1569)*('Emission Factors'!$H$5:$H$488='GHG emissions calculations'!$H1569),INDEX('Emission Factors'!$E$5:$T$488,0,MATCH('GHG emissions calculations'!O$6,'Emission Factors'!$E$5:$T$5,0)),"",0)</f>
        <v/>
      </c>
      <c r="P1569" s="313" t="str">
        <f t="array" ref="P1569">IFERROR(
    INDEX('Emission Factors'!$E$5:$P$488,
          MATCH(1,
                ('Emission Factors'!$E$5:$E$488 = 'GHG emissions calculations'!$F1569) *
                ('Emission Factors'!$H$5:$H$488 = 'GHG emissions calculations'!$H1569),
                0),
          MATCH('GHG emissions calculations'!P$6,'Emission Factors'!$E$5:$P$5,0)),
    "")</f>
        <v/>
      </c>
      <c r="Q1569" s="311" t="str">
        <f t="array" ref="Q1569">IFERROR(
    IF(
        INDEX('Emission Factors'!$E$5:$P$488,
              MATCH(1,
                    ('Emission Factors'!$E$5:$E$488 = 'GHG emissions calculations'!$F1569) *
                    ('Emission Factors'!$H$5:$H$488 = 'GHG emissions calculations'!$H1569),
                    0),
              MATCH('GHG emissions calculations'!Q$6, 'Emission Factors'!$E$5:$P$5, 0)) &lt;&gt; "",
        INDEX('Emission Factors'!$E$5:$P$488,
              MATCH(1,
                    ('Emission Factors'!$E$5:$E$488 = 'GHG emissions calculations'!$F1569) *
                    ('Emission Factors'!$H$5:$H$488 = 'GHG emissions calculations'!$H1569),
                    0),
              MATCH('GHG emissions calculations'!Q$6, 'Emission Factors'!$E$5:$P$5, 0)),
        ""),
    "")</f>
        <v/>
      </c>
      <c r="R1569" s="311" t="str">
        <f t="array" ref="R1569">IFERROR(
    IF(
        INDEX('Emission Factors'!$E$5:$R$488,
              MATCH(1,
                    ('Emission Factors'!$E$5:$E$488 = 'GHG emissions calculations'!$F1569) *
                    ('Emission Factors'!$H$5:$H$488 = 'GHG emissions calculations'!$H1569),
                    0),
              MATCH('GHG emissions calculations'!R$6, 'Emission Factors'!$E$5:$R$5, 0)) &lt;&gt; "",
        INDEX('Emission Factors'!$E$5:$R$488,
              MATCH(1,
                    ('Emission Factors'!$E$5:$E$488 = 'GHG emissions calculations'!$F1569) *
                    ('Emission Factors'!$H$5:$H$488 = 'GHG emissions calculations'!$H1569),
                    0),
              MATCH('GHG emissions calculations'!R$6, 'Emission Factors'!$E$5:$R$5, 0)),
        ""),
    "")</f>
        <v/>
      </c>
      <c r="S1569" s="312">
        <f t="shared" si="2"/>
        <v>0</v>
      </c>
      <c r="T1569" s="23"/>
    </row>
    <row r="1570" ht="15.75" customHeight="1" outlineLevel="1">
      <c r="A1570" s="23"/>
      <c r="B1570" s="71"/>
      <c r="C1570" s="71"/>
      <c r="D1570" s="71"/>
      <c r="E1570" s="314"/>
      <c r="F1570" s="311" t="str">
        <f>Lists!W137</f>
        <v>Search, detection, and navigation instruments (sensors, etc.) - Middle East</v>
      </c>
      <c r="G1570" s="311" t="str">
        <f t="array" ref="G1570">XLOOKUP(1,('Emission Factors'!$E$5:$E$488='GHG emissions calculations'!$F1570)*('Emission Factors'!$H$5:$H$488='GHG emissions calculations'!$H1570),INDEX('Emission Factors'!$E$5:$T$488,0,MATCH('GHG emissions calculations'!G$6,'Emission Factors'!$E$5:$T$5,0)),"",0)</f>
        <v/>
      </c>
      <c r="H1570" s="311" t="s">
        <v>238</v>
      </c>
      <c r="I1570" s="312" t="str">
        <f>IF(
    SUMIFS('Import data'!$L$25:$L$80,
           'Import data'!$J$25:$J$80, F1570,
           'Import data'!$G$25:$G$80, 'GHG emissions calculations'!$H1570,
           'Import data'!$I$25:$I$80,$E$1444) &lt;&gt; 0,
    SUMIFS('Import data'!$L$25:$L$80,
           'Import data'!$J$25:$J$80, F1570,
           'Import data'!$G$25:$G$80, 'GHG emissions calculations'!$H1570,
           'Import data'!$I$25:$I$80,$E$1444),
    ""
)</f>
        <v/>
      </c>
      <c r="J1570" s="311" t="str">
        <f t="array" ref="J1570">IF(
    XLOOKUP(F1570, 'Import data'!$J$26:$J$47, 'Import data'!$M$26:$M$47, "", 0) = "Please add the region-specific supplier emission factor or choose a different region available in the IAEG database.",
    "",
    XLOOKUP(F1570, 'Import data'!$J$26:$J$47, 'Import data'!$M$26:$M$47, "", 0)
)</f>
        <v/>
      </c>
      <c r="K1570" s="311" t="str">
        <f t="array" ref="K1570">IFERROR(
    XLOOKUP(F1570,
            _xlws.FILTER('Supplier Emission'!$G$15:$G$49,
                   ('Supplier Emission'!$D$15:$D$49=H1570) * ('Supplier Emission'!$F$15:$F$49=$E$1444)),
            _xlws.FILTER('Supplier Emission'!$I$15:$I$49,
                   ('Supplier Emission'!$D$15:$D$49=H1570) * ('Supplier Emission'!$F$15:$F$49=$E$1444)),
            ""),
    "")</f>
        <v/>
      </c>
      <c r="L1570" s="311" t="str">
        <f t="array" ref="L1570">IFERROR(
    XLOOKUP(F1570,
            _xlws.FILTER('Supplier Emission'!$G$15:$G$49,
                   ('Supplier Emission'!$D$15:$D$49=H1570) * ('Supplier Emission'!$F$15:$F$49=$E$1444)),
            _xlws.FILTER('Supplier Emission'!$J$15:$J$49,
                   ('Supplier Emission'!$D$15:$D$49=H1570) * ('Supplier Emission'!$F$15:$F$49=$E$1444)),
            ""),
    "")</f>
        <v/>
      </c>
      <c r="M1570" s="311" t="str">
        <f t="array" ref="M1570">IFERROR(
    XLOOKUP(F1570,
            _xlws.FILTER('Supplier Emission'!$G$15:$G$49,
                   ('Supplier Emission'!$D$15:$D$49=H1570) * ('Supplier Emission'!$F$15:$F$49=$E$1444)),
            _xlws.FILTER('Supplier Emission'!$M$15:$M$49,
                   ('Supplier Emission'!$D$15:$D$49=H1570) * ('Supplier Emission'!$F$15:$F$49=$E$1444)),
            ""),
    "")</f>
        <v/>
      </c>
      <c r="N1570" s="311" t="str">
        <f t="array" ref="N1570">IFERROR(
    XLOOKUP(F1570,
            _xlws.FILTER('Supplier Emission'!$G$15:$G$49,
                   ('Supplier Emission'!$D$15:$D$49=H1570) * ('Supplier Emission'!$F$15:$F$49=$E$1444)),
            _xlws.FILTER('Supplier Emission'!$H$15:$H$49,
                   ('Supplier Emission'!$D$15:$D$49=H1570) * ('Supplier Emission'!$F$15:$F$49=$E$1444)),
            ""),
    "")</f>
        <v/>
      </c>
      <c r="O1570" s="311" t="str">
        <f t="array" ref="O1570">XLOOKUP(1,('Emission Factors'!$E$5:$E$488='GHG emissions calculations'!$F1570)*('Emission Factors'!$H$5:$H$488='GHG emissions calculations'!$H1570),INDEX('Emission Factors'!$E$5:$T$488,0,MATCH('GHG emissions calculations'!O$6,'Emission Factors'!$E$5:$T$5,0)),"",0)</f>
        <v/>
      </c>
      <c r="P1570" s="313" t="str">
        <f t="array" ref="P1570">IFERROR(
    INDEX('Emission Factors'!$E$5:$P$488,
          MATCH(1,
                ('Emission Factors'!$E$5:$E$488 = 'GHG emissions calculations'!$F1570) *
                ('Emission Factors'!$H$5:$H$488 = 'GHG emissions calculations'!$H1570),
                0),
          MATCH('GHG emissions calculations'!P$6,'Emission Factors'!$E$5:$P$5,0)),
    "")</f>
        <v/>
      </c>
      <c r="Q1570" s="311" t="str">
        <f t="array" ref="Q1570">IFERROR(
    IF(
        INDEX('Emission Factors'!$E$5:$P$488,
              MATCH(1,
                    ('Emission Factors'!$E$5:$E$488 = 'GHG emissions calculations'!$F1570) *
                    ('Emission Factors'!$H$5:$H$488 = 'GHG emissions calculations'!$H1570),
                    0),
              MATCH('GHG emissions calculations'!Q$6, 'Emission Factors'!$E$5:$P$5, 0)) &lt;&gt; "",
        INDEX('Emission Factors'!$E$5:$P$488,
              MATCH(1,
                    ('Emission Factors'!$E$5:$E$488 = 'GHG emissions calculations'!$F1570) *
                    ('Emission Factors'!$H$5:$H$488 = 'GHG emissions calculations'!$H1570),
                    0),
              MATCH('GHG emissions calculations'!Q$6, 'Emission Factors'!$E$5:$P$5, 0)),
        ""),
    "")</f>
        <v/>
      </c>
      <c r="R1570" s="311" t="str">
        <f t="array" ref="R1570">IFERROR(
    IF(
        INDEX('Emission Factors'!$E$5:$R$488,
              MATCH(1,
                    ('Emission Factors'!$E$5:$E$488 = 'GHG emissions calculations'!$F1570) *
                    ('Emission Factors'!$H$5:$H$488 = 'GHG emissions calculations'!$H1570),
                    0),
              MATCH('GHG emissions calculations'!R$6, 'Emission Factors'!$E$5:$R$5, 0)) &lt;&gt; "",
        INDEX('Emission Factors'!$E$5:$R$488,
              MATCH(1,
                    ('Emission Factors'!$E$5:$E$488 = 'GHG emissions calculations'!$F1570) *
                    ('Emission Factors'!$H$5:$H$488 = 'GHG emissions calculations'!$H1570),
                    0),
              MATCH('GHG emissions calculations'!R$6, 'Emission Factors'!$E$5:$R$5, 0)),
        ""),
    "")</f>
        <v/>
      </c>
      <c r="S1570" s="312">
        <f t="shared" si="2"/>
        <v>0</v>
      </c>
      <c r="T1570" s="23"/>
    </row>
    <row r="1571" ht="15.75" customHeight="1" outlineLevel="1">
      <c r="A1571" s="23"/>
      <c r="B1571" s="71"/>
      <c r="C1571" s="71"/>
      <c r="D1571" s="71"/>
      <c r="E1571" s="314"/>
      <c r="F1571" s="311" t="str">
        <f>Lists!W136</f>
        <v>Search, detection, and navigation instruments (sensors, etc.) - Oceania</v>
      </c>
      <c r="G1571" s="311" t="str">
        <f t="array" ref="G1571">XLOOKUP(1,('Emission Factors'!$E$5:$E$488='GHG emissions calculations'!$F1571)*('Emission Factors'!$H$5:$H$488='GHG emissions calculations'!$H1571),INDEX('Emission Factors'!$E$5:$T$488,0,MATCH('GHG emissions calculations'!G$6,'Emission Factors'!$E$5:$T$5,0)),"",0)</f>
        <v/>
      </c>
      <c r="H1571" s="311" t="s">
        <v>238</v>
      </c>
      <c r="I1571" s="312" t="str">
        <f>IF(
    SUMIFS('Import data'!$L$25:$L$80,
           'Import data'!$J$25:$J$80, F1571,
           'Import data'!$G$25:$G$80, 'GHG emissions calculations'!$H1571,
           'Import data'!$I$25:$I$80,$E$1444) &lt;&gt; 0,
    SUMIFS('Import data'!$L$25:$L$80,
           'Import data'!$J$25:$J$80, F1571,
           'Import data'!$G$25:$G$80, 'GHG emissions calculations'!$H1571,
           'Import data'!$I$25:$I$80,$E$1444),
    ""
)</f>
        <v/>
      </c>
      <c r="J1571" s="311" t="str">
        <f t="array" ref="J1571">IF(
    XLOOKUP(F1571, 'Import data'!$J$26:$J$47, 'Import data'!$M$26:$M$47, "", 0) = "Please add the region-specific supplier emission factor or choose a different region available in the IAEG database.",
    "",
    XLOOKUP(F1571, 'Import data'!$J$26:$J$47, 'Import data'!$M$26:$M$47, "", 0)
)</f>
        <v/>
      </c>
      <c r="K1571" s="311" t="str">
        <f t="array" ref="K1571">IFERROR(
    XLOOKUP(F1571,
            _xlws.FILTER('Supplier Emission'!$G$15:$G$49,
                   ('Supplier Emission'!$D$15:$D$49=H1571) * ('Supplier Emission'!$F$15:$F$49=$E$1444)),
            _xlws.FILTER('Supplier Emission'!$I$15:$I$49,
                   ('Supplier Emission'!$D$15:$D$49=H1571) * ('Supplier Emission'!$F$15:$F$49=$E$1444)),
            ""),
    "")</f>
        <v/>
      </c>
      <c r="L1571" s="311" t="str">
        <f t="array" ref="L1571">IFERROR(
    XLOOKUP(F1571,
            _xlws.FILTER('Supplier Emission'!$G$15:$G$49,
                   ('Supplier Emission'!$D$15:$D$49=H1571) * ('Supplier Emission'!$F$15:$F$49=$E$1444)),
            _xlws.FILTER('Supplier Emission'!$J$15:$J$49,
                   ('Supplier Emission'!$D$15:$D$49=H1571) * ('Supplier Emission'!$F$15:$F$49=$E$1444)),
            ""),
    "")</f>
        <v/>
      </c>
      <c r="M1571" s="311" t="str">
        <f t="array" ref="M1571">IFERROR(
    XLOOKUP(F1571,
            _xlws.FILTER('Supplier Emission'!$G$15:$G$49,
                   ('Supplier Emission'!$D$15:$D$49=H1571) * ('Supplier Emission'!$F$15:$F$49=$E$1444)),
            _xlws.FILTER('Supplier Emission'!$M$15:$M$49,
                   ('Supplier Emission'!$D$15:$D$49=H1571) * ('Supplier Emission'!$F$15:$F$49=$E$1444)),
            ""),
    "")</f>
        <v/>
      </c>
      <c r="N1571" s="311" t="str">
        <f t="array" ref="N1571">IFERROR(
    XLOOKUP(F1571,
            _xlws.FILTER('Supplier Emission'!$G$15:$G$49,
                   ('Supplier Emission'!$D$15:$D$49=H1571) * ('Supplier Emission'!$F$15:$F$49=$E$1444)),
            _xlws.FILTER('Supplier Emission'!$H$15:$H$49,
                   ('Supplier Emission'!$D$15:$D$49=H1571) * ('Supplier Emission'!$F$15:$F$49=$E$1444)),
            ""),
    "")</f>
        <v/>
      </c>
      <c r="O1571" s="311" t="str">
        <f t="array" ref="O1571">XLOOKUP(1,('Emission Factors'!$E$5:$E$488='GHG emissions calculations'!$F1571)*('Emission Factors'!$H$5:$H$488='GHG emissions calculations'!$H1571),INDEX('Emission Factors'!$E$5:$T$488,0,MATCH('GHG emissions calculations'!O$6,'Emission Factors'!$E$5:$T$5,0)),"",0)</f>
        <v/>
      </c>
      <c r="P1571" s="313" t="str">
        <f t="array" ref="P1571">IFERROR(
    INDEX('Emission Factors'!$E$5:$P$488,
          MATCH(1,
                ('Emission Factors'!$E$5:$E$488 = 'GHG emissions calculations'!$F1571) *
                ('Emission Factors'!$H$5:$H$488 = 'GHG emissions calculations'!$H1571),
                0),
          MATCH('GHG emissions calculations'!P$6,'Emission Factors'!$E$5:$P$5,0)),
    "")</f>
        <v/>
      </c>
      <c r="Q1571" s="311" t="str">
        <f t="array" ref="Q1571">IFERROR(
    IF(
        INDEX('Emission Factors'!$E$5:$P$488,
              MATCH(1,
                    ('Emission Factors'!$E$5:$E$488 = 'GHG emissions calculations'!$F1571) *
                    ('Emission Factors'!$H$5:$H$488 = 'GHG emissions calculations'!$H1571),
                    0),
              MATCH('GHG emissions calculations'!Q$6, 'Emission Factors'!$E$5:$P$5, 0)) &lt;&gt; "",
        INDEX('Emission Factors'!$E$5:$P$488,
              MATCH(1,
                    ('Emission Factors'!$E$5:$E$488 = 'GHG emissions calculations'!$F1571) *
                    ('Emission Factors'!$H$5:$H$488 = 'GHG emissions calculations'!$H1571),
                    0),
              MATCH('GHG emissions calculations'!Q$6, 'Emission Factors'!$E$5:$P$5, 0)),
        ""),
    "")</f>
        <v/>
      </c>
      <c r="R1571" s="311" t="str">
        <f t="array" ref="R1571">IFERROR(
    IF(
        INDEX('Emission Factors'!$E$5:$R$488,
              MATCH(1,
                    ('Emission Factors'!$E$5:$E$488 = 'GHG emissions calculations'!$F1571) *
                    ('Emission Factors'!$H$5:$H$488 = 'GHG emissions calculations'!$H1571),
                    0),
              MATCH('GHG emissions calculations'!R$6, 'Emission Factors'!$E$5:$R$5, 0)) &lt;&gt; "",
        INDEX('Emission Factors'!$E$5:$R$488,
              MATCH(1,
                    ('Emission Factors'!$E$5:$E$488 = 'GHG emissions calculations'!$F1571) *
                    ('Emission Factors'!$H$5:$H$488 = 'GHG emissions calculations'!$H1571),
                    0),
              MATCH('GHG emissions calculations'!R$6, 'Emission Factors'!$E$5:$R$5, 0)),
        ""),
    "")</f>
        <v/>
      </c>
      <c r="S1571" s="312">
        <f t="shared" si="2"/>
        <v>0</v>
      </c>
      <c r="T1571" s="23"/>
    </row>
    <row r="1572" ht="15.75" customHeight="1" outlineLevel="1">
      <c r="A1572" s="23"/>
      <c r="B1572" s="71"/>
      <c r="C1572" s="71"/>
      <c r="D1572" s="71"/>
      <c r="E1572" s="314"/>
      <c r="F1572" s="311" t="str">
        <f>Lists!W141</f>
        <v>Time-measuring and controlling devices - Africa</v>
      </c>
      <c r="G1572" s="311" t="str">
        <f t="array" ref="G1572">XLOOKUP(1,('Emission Factors'!$E$5:$E$488='GHG emissions calculations'!$F1572)*('Emission Factors'!$H$5:$H$488='GHG emissions calculations'!$H1572),INDEX('Emission Factors'!$E$5:$T$488,0,MATCH('GHG emissions calculations'!G$6,'Emission Factors'!$E$5:$T$5,0)),"",0)</f>
        <v/>
      </c>
      <c r="H1572" s="311" t="s">
        <v>238</v>
      </c>
      <c r="I1572" s="312" t="str">
        <f>IF(
    SUMIFS('Import data'!$L$25:$L$80,
           'Import data'!$J$25:$J$80, F1572,
           'Import data'!$G$25:$G$80, 'GHG emissions calculations'!$H1572,
           'Import data'!$I$25:$I$80,$E$1444) &lt;&gt; 0,
    SUMIFS('Import data'!$L$25:$L$80,
           'Import data'!$J$25:$J$80, F1572,
           'Import data'!$G$25:$G$80, 'GHG emissions calculations'!$H1572,
           'Import data'!$I$25:$I$80,$E$1444),
    ""
)</f>
        <v/>
      </c>
      <c r="J1572" s="311" t="str">
        <f t="array" ref="J1572">IF(
    XLOOKUP(F1572, 'Import data'!$J$26:$J$47, 'Import data'!$M$26:$M$47, "", 0) = "Please add the region-specific supplier emission factor or choose a different region available in the IAEG database.",
    "",
    XLOOKUP(F1572, 'Import data'!$J$26:$J$47, 'Import data'!$M$26:$M$47, "", 0)
)</f>
        <v/>
      </c>
      <c r="K1572" s="311" t="str">
        <f t="array" ref="K1572">IFERROR(
    XLOOKUP(F1572,
            _xlws.FILTER('Supplier Emission'!$G$15:$G$49,
                   ('Supplier Emission'!$D$15:$D$49=H1572) * ('Supplier Emission'!$F$15:$F$49=$E$1444)),
            _xlws.FILTER('Supplier Emission'!$I$15:$I$49,
                   ('Supplier Emission'!$D$15:$D$49=H1572) * ('Supplier Emission'!$F$15:$F$49=$E$1444)),
            ""),
    "")</f>
        <v/>
      </c>
      <c r="L1572" s="311" t="str">
        <f t="array" ref="L1572">IFERROR(
    XLOOKUP(F1572,
            _xlws.FILTER('Supplier Emission'!$G$15:$G$49,
                   ('Supplier Emission'!$D$15:$D$49=H1572) * ('Supplier Emission'!$F$15:$F$49=$E$1444)),
            _xlws.FILTER('Supplier Emission'!$J$15:$J$49,
                   ('Supplier Emission'!$D$15:$D$49=H1572) * ('Supplier Emission'!$F$15:$F$49=$E$1444)),
            ""),
    "")</f>
        <v/>
      </c>
      <c r="M1572" s="311" t="str">
        <f t="array" ref="M1572">IFERROR(
    XLOOKUP(F1572,
            _xlws.FILTER('Supplier Emission'!$G$15:$G$49,
                   ('Supplier Emission'!$D$15:$D$49=H1572) * ('Supplier Emission'!$F$15:$F$49=$E$1444)),
            _xlws.FILTER('Supplier Emission'!$M$15:$M$49,
                   ('Supplier Emission'!$D$15:$D$49=H1572) * ('Supplier Emission'!$F$15:$F$49=$E$1444)),
            ""),
    "")</f>
        <v/>
      </c>
      <c r="N1572" s="311" t="str">
        <f t="array" ref="N1572">IFERROR(
    XLOOKUP(F1572,
            _xlws.FILTER('Supplier Emission'!$G$15:$G$49,
                   ('Supplier Emission'!$D$15:$D$49=H1572) * ('Supplier Emission'!$F$15:$F$49=$E$1444)),
            _xlws.FILTER('Supplier Emission'!$H$15:$H$49,
                   ('Supplier Emission'!$D$15:$D$49=H1572) * ('Supplier Emission'!$F$15:$F$49=$E$1444)),
            ""),
    "")</f>
        <v/>
      </c>
      <c r="O1572" s="311" t="str">
        <f t="array" ref="O1572">XLOOKUP(1,('Emission Factors'!$E$5:$E$488='GHG emissions calculations'!$F1572)*('Emission Factors'!$H$5:$H$488='GHG emissions calculations'!$H1572),INDEX('Emission Factors'!$E$5:$T$488,0,MATCH('GHG emissions calculations'!O$6,'Emission Factors'!$E$5:$T$5,0)),"",0)</f>
        <v/>
      </c>
      <c r="P1572" s="313" t="str">
        <f t="array" ref="P1572">IFERROR(
    INDEX('Emission Factors'!$E$5:$P$488,
          MATCH(1,
                ('Emission Factors'!$E$5:$E$488 = 'GHG emissions calculations'!$F1572) *
                ('Emission Factors'!$H$5:$H$488 = 'GHG emissions calculations'!$H1572),
                0),
          MATCH('GHG emissions calculations'!P$6,'Emission Factors'!$E$5:$P$5,0)),
    "")</f>
        <v/>
      </c>
      <c r="Q1572" s="311" t="str">
        <f t="array" ref="Q1572">IFERROR(
    IF(
        INDEX('Emission Factors'!$E$5:$P$488,
              MATCH(1,
                    ('Emission Factors'!$E$5:$E$488 = 'GHG emissions calculations'!$F1572) *
                    ('Emission Factors'!$H$5:$H$488 = 'GHG emissions calculations'!$H1572),
                    0),
              MATCH('GHG emissions calculations'!Q$6, 'Emission Factors'!$E$5:$P$5, 0)) &lt;&gt; "",
        INDEX('Emission Factors'!$E$5:$P$488,
              MATCH(1,
                    ('Emission Factors'!$E$5:$E$488 = 'GHG emissions calculations'!$F1572) *
                    ('Emission Factors'!$H$5:$H$488 = 'GHG emissions calculations'!$H1572),
                    0),
              MATCH('GHG emissions calculations'!Q$6, 'Emission Factors'!$E$5:$P$5, 0)),
        ""),
    "")</f>
        <v/>
      </c>
      <c r="R1572" s="311" t="str">
        <f t="array" ref="R1572">IFERROR(
    IF(
        INDEX('Emission Factors'!$E$5:$R$488,
              MATCH(1,
                    ('Emission Factors'!$E$5:$E$488 = 'GHG emissions calculations'!$F1572) *
                    ('Emission Factors'!$H$5:$H$488 = 'GHG emissions calculations'!$H1572),
                    0),
              MATCH('GHG emissions calculations'!R$6, 'Emission Factors'!$E$5:$R$5, 0)) &lt;&gt; "",
        INDEX('Emission Factors'!$E$5:$R$488,
              MATCH(1,
                    ('Emission Factors'!$E$5:$E$488 = 'GHG emissions calculations'!$F1572) *
                    ('Emission Factors'!$H$5:$H$488 = 'GHG emissions calculations'!$H1572),
                    0),
              MATCH('GHG emissions calculations'!R$6, 'Emission Factors'!$E$5:$R$5, 0)),
        ""),
    "")</f>
        <v/>
      </c>
      <c r="S1572" s="312">
        <f t="shared" si="2"/>
        <v>0</v>
      </c>
      <c r="T1572" s="23"/>
    </row>
    <row r="1573" ht="15.75" customHeight="1" outlineLevel="1">
      <c r="A1573" s="23"/>
      <c r="B1573" s="71"/>
      <c r="C1573" s="71"/>
      <c r="D1573" s="71"/>
      <c r="E1573" s="314"/>
      <c r="F1573" s="311" t="str">
        <f>Lists!W139</f>
        <v>Time-measuring and controlling devices - America</v>
      </c>
      <c r="G1573" s="311">
        <f t="array" ref="G1573">XLOOKUP(1,('Emission Factors'!$E$5:$E$488='GHG emissions calculations'!$F1573)*('Emission Factors'!$H$5:$H$488='GHG emissions calculations'!$H1573),INDEX('Emission Factors'!$E$5:$T$488,0,MATCH('GHG emissions calculations'!G$6,'Emission Factors'!$E$5:$T$5,0)),"",0)</f>
        <v>3</v>
      </c>
      <c r="H1573" s="311" t="s">
        <v>238</v>
      </c>
      <c r="I1573" s="312" t="str">
        <f>IF(
    SUMIFS('Import data'!$L$25:$L$80,
           'Import data'!$J$25:$J$80, F1573,
           'Import data'!$G$25:$G$80, 'GHG emissions calculations'!$H1573,
           'Import data'!$I$25:$I$80,$E$1444) &lt;&gt; 0,
    SUMIFS('Import data'!$L$25:$L$80,
           'Import data'!$J$25:$J$80, F1573,
           'Import data'!$G$25:$G$80, 'GHG emissions calculations'!$H1573,
           'Import data'!$I$25:$I$80,$E$1444),
    ""
)</f>
        <v/>
      </c>
      <c r="J1573" s="311" t="str">
        <f t="array" ref="J1573">IF(
    XLOOKUP(F1573, 'Import data'!$J$26:$J$47, 'Import data'!$M$26:$M$47, "", 0) = "Please add the region-specific supplier emission factor or choose a different region available in the IAEG database.",
    "",
    XLOOKUP(F1573, 'Import data'!$J$26:$J$47, 'Import data'!$M$26:$M$47, "", 0)
)</f>
        <v/>
      </c>
      <c r="K1573" s="311" t="str">
        <f t="array" ref="K1573">IFERROR(
    XLOOKUP(F1573,
            _xlws.FILTER('Supplier Emission'!$G$15:$G$49,
                   ('Supplier Emission'!$D$15:$D$49=H1573) * ('Supplier Emission'!$F$15:$F$49=$E$1444)),
            _xlws.FILTER('Supplier Emission'!$I$15:$I$49,
                   ('Supplier Emission'!$D$15:$D$49=H1573) * ('Supplier Emission'!$F$15:$F$49=$E$1444)),
            ""),
    "")</f>
        <v/>
      </c>
      <c r="L1573" s="311" t="str">
        <f t="array" ref="L1573">IFERROR(
    XLOOKUP(F1573,
            _xlws.FILTER('Supplier Emission'!$G$15:$G$49,
                   ('Supplier Emission'!$D$15:$D$49=H1573) * ('Supplier Emission'!$F$15:$F$49=$E$1444)),
            _xlws.FILTER('Supplier Emission'!$J$15:$J$49,
                   ('Supplier Emission'!$D$15:$D$49=H1573) * ('Supplier Emission'!$F$15:$F$49=$E$1444)),
            ""),
    "")</f>
        <v/>
      </c>
      <c r="M1573" s="311" t="str">
        <f t="array" ref="M1573">IFERROR(
    XLOOKUP(F1573,
            _xlws.FILTER('Supplier Emission'!$G$15:$G$49,
                   ('Supplier Emission'!$D$15:$D$49=H1573) * ('Supplier Emission'!$F$15:$F$49=$E$1444)),
            _xlws.FILTER('Supplier Emission'!$M$15:$M$49,
                   ('Supplier Emission'!$D$15:$D$49=H1573) * ('Supplier Emission'!$F$15:$F$49=$E$1444)),
            ""),
    "")</f>
        <v/>
      </c>
      <c r="N1573" s="311" t="str">
        <f t="array" ref="N1573">IFERROR(
    XLOOKUP(F1573,
            _xlws.FILTER('Supplier Emission'!$G$15:$G$49,
                   ('Supplier Emission'!$D$15:$D$49=H1573) * ('Supplier Emission'!$F$15:$F$49=$E$1444)),
            _xlws.FILTER('Supplier Emission'!$H$15:$H$49,
                   ('Supplier Emission'!$D$15:$D$49=H1573) * ('Supplier Emission'!$F$15:$F$49=$E$1444)),
            ""),
    "")</f>
        <v/>
      </c>
      <c r="O1573" s="311" t="str">
        <f t="array" ref="O1573">XLOOKUP(1,('Emission Factors'!$E$5:$E$488='GHG emissions calculations'!$F1573)*('Emission Factors'!$H$5:$H$488='GHG emissions calculations'!$H1573),INDEX('Emission Factors'!$E$5:$T$488,0,MATCH('GHG emissions calculations'!O$6,'Emission Factors'!$E$5:$T$5,0)),"",0)</f>
        <v>Watches/clocks and other measuring and controlling devices</v>
      </c>
      <c r="P1573" s="313">
        <f t="array" ref="P1573">IFERROR(
    INDEX('Emission Factors'!$E$5:$P$488,
          MATCH(1,
                ('Emission Factors'!$E$5:$E$488 = 'GHG emissions calculations'!$F1573) *
                ('Emission Factors'!$H$5:$H$488 = 'GHG emissions calculations'!$H1573),
                0),
          MATCH('GHG emissions calculations'!P$6,'Emission Factors'!$E$5:$P$5,0)),
    "")</f>
        <v>100.7736862</v>
      </c>
      <c r="Q1573" s="311" t="str">
        <f t="array" ref="Q1573">IFERROR(
    IF(
        INDEX('Emission Factors'!$E$5:$P$488,
              MATCH(1,
                    ('Emission Factors'!$E$5:$E$488 = 'GHG emissions calculations'!$F1573) *
                    ('Emission Factors'!$H$5:$H$488 = 'GHG emissions calculations'!$H1573),
                    0),
              MATCH('GHG emissions calculations'!Q$6, 'Emission Factors'!$E$5:$P$5, 0)) &lt;&gt; "",
        INDEX('Emission Factors'!$E$5:$P$488,
              MATCH(1,
                    ('Emission Factors'!$E$5:$E$488 = 'GHG emissions calculations'!$F1573) *
                    ('Emission Factors'!$H$5:$H$488 = 'GHG emissions calculations'!$H1573),
                    0),
              MATCH('GHG emissions calculations'!Q$6, 'Emission Factors'!$E$5:$P$5, 0)),
        ""),
    "")</f>
        <v>kgCO2e / k€</v>
      </c>
      <c r="R1573" s="311" t="str">
        <f t="array" ref="R1573">IFERROR(
    IF(
        INDEX('Emission Factors'!$E$5:$R$488,
              MATCH(1,
                    ('Emission Factors'!$E$5:$E$488 = 'GHG emissions calculations'!$F1573) *
                    ('Emission Factors'!$H$5:$H$488 = 'GHG emissions calculations'!$H1573),
                    0),
              MATCH('GHG emissions calculations'!R$6, 'Emission Factors'!$E$5:$R$5, 0)) &lt;&gt; "",
        INDEX('Emission Factors'!$E$5:$R$488,
              MATCH(1,
                    ('Emission Factors'!$E$5:$E$488 = 'GHG emissions calculations'!$F1573) *
                    ('Emission Factors'!$H$5:$H$488 = 'GHG emissions calculations'!$H1573),
                    0),
              MATCH('GHG emissions calculations'!R$6, 'Emission Factors'!$E$5:$R$5, 0)),
        ""),
    "")</f>
        <v>America</v>
      </c>
      <c r="S1573" s="312">
        <f t="shared" si="2"/>
        <v>0</v>
      </c>
      <c r="T1573" s="23"/>
    </row>
    <row r="1574" ht="15.75" customHeight="1" outlineLevel="1">
      <c r="A1574" s="23"/>
      <c r="B1574" s="71"/>
      <c r="C1574" s="71"/>
      <c r="D1574" s="71"/>
      <c r="E1574" s="314"/>
      <c r="F1574" s="311" t="str">
        <f>Lists!W142</f>
        <v>Time-measuring and controlling devices - Asia</v>
      </c>
      <c r="G1574" s="311" t="str">
        <f t="array" ref="G1574">XLOOKUP(1,('Emission Factors'!$E$5:$E$488='GHG emissions calculations'!$F1574)*('Emission Factors'!$H$5:$H$488='GHG emissions calculations'!$H1574),INDEX('Emission Factors'!$E$5:$T$488,0,MATCH('GHG emissions calculations'!G$6,'Emission Factors'!$E$5:$T$5,0)),"",0)</f>
        <v/>
      </c>
      <c r="H1574" s="311" t="s">
        <v>238</v>
      </c>
      <c r="I1574" s="312" t="str">
        <f>IF(
    SUMIFS('Import data'!$L$25:$L$80,
           'Import data'!$J$25:$J$80, F1574,
           'Import data'!$G$25:$G$80, 'GHG emissions calculations'!$H1574,
           'Import data'!$I$25:$I$80,$E$1444) &lt;&gt; 0,
    SUMIFS('Import data'!$L$25:$L$80,
           'Import data'!$J$25:$J$80, F1574,
           'Import data'!$G$25:$G$80, 'GHG emissions calculations'!$H1574,
           'Import data'!$I$25:$I$80,$E$1444),
    ""
)</f>
        <v/>
      </c>
      <c r="J1574" s="311" t="str">
        <f t="array" ref="J1574">IF(
    XLOOKUP(F1574, 'Import data'!$J$26:$J$47, 'Import data'!$M$26:$M$47, "", 0) = "Please add the region-specific supplier emission factor or choose a different region available in the IAEG database.",
    "",
    XLOOKUP(F1574, 'Import data'!$J$26:$J$47, 'Import data'!$M$26:$M$47, "", 0)
)</f>
        <v/>
      </c>
      <c r="K1574" s="311" t="str">
        <f t="array" ref="K1574">IFERROR(
    XLOOKUP(F1574,
            _xlws.FILTER('Supplier Emission'!$G$15:$G$49,
                   ('Supplier Emission'!$D$15:$D$49=H1574) * ('Supplier Emission'!$F$15:$F$49=$E$1444)),
            _xlws.FILTER('Supplier Emission'!$I$15:$I$49,
                   ('Supplier Emission'!$D$15:$D$49=H1574) * ('Supplier Emission'!$F$15:$F$49=$E$1444)),
            ""),
    "")</f>
        <v/>
      </c>
      <c r="L1574" s="311" t="str">
        <f t="array" ref="L1574">IFERROR(
    XLOOKUP(F1574,
            _xlws.FILTER('Supplier Emission'!$G$15:$G$49,
                   ('Supplier Emission'!$D$15:$D$49=H1574) * ('Supplier Emission'!$F$15:$F$49=$E$1444)),
            _xlws.FILTER('Supplier Emission'!$J$15:$J$49,
                   ('Supplier Emission'!$D$15:$D$49=H1574) * ('Supplier Emission'!$F$15:$F$49=$E$1444)),
            ""),
    "")</f>
        <v/>
      </c>
      <c r="M1574" s="311" t="str">
        <f t="array" ref="M1574">IFERROR(
    XLOOKUP(F1574,
            _xlws.FILTER('Supplier Emission'!$G$15:$G$49,
                   ('Supplier Emission'!$D$15:$D$49=H1574) * ('Supplier Emission'!$F$15:$F$49=$E$1444)),
            _xlws.FILTER('Supplier Emission'!$M$15:$M$49,
                   ('Supplier Emission'!$D$15:$D$49=H1574) * ('Supplier Emission'!$F$15:$F$49=$E$1444)),
            ""),
    "")</f>
        <v/>
      </c>
      <c r="N1574" s="311" t="str">
        <f t="array" ref="N1574">IFERROR(
    XLOOKUP(F1574,
            _xlws.FILTER('Supplier Emission'!$G$15:$G$49,
                   ('Supplier Emission'!$D$15:$D$49=H1574) * ('Supplier Emission'!$F$15:$F$49=$E$1444)),
            _xlws.FILTER('Supplier Emission'!$H$15:$H$49,
                   ('Supplier Emission'!$D$15:$D$49=H1574) * ('Supplier Emission'!$F$15:$F$49=$E$1444)),
            ""),
    "")</f>
        <v/>
      </c>
      <c r="O1574" s="311" t="str">
        <f t="array" ref="O1574">XLOOKUP(1,('Emission Factors'!$E$5:$E$488='GHG emissions calculations'!$F1574)*('Emission Factors'!$H$5:$H$488='GHG emissions calculations'!$H1574),INDEX('Emission Factors'!$E$5:$T$488,0,MATCH('GHG emissions calculations'!O$6,'Emission Factors'!$E$5:$T$5,0)),"",0)</f>
        <v/>
      </c>
      <c r="P1574" s="313" t="str">
        <f t="array" ref="P1574">IFERROR(
    INDEX('Emission Factors'!$E$5:$P$488,
          MATCH(1,
                ('Emission Factors'!$E$5:$E$488 = 'GHG emissions calculations'!$F1574) *
                ('Emission Factors'!$H$5:$H$488 = 'GHG emissions calculations'!$H1574),
                0),
          MATCH('GHG emissions calculations'!P$6,'Emission Factors'!$E$5:$P$5,0)),
    "")</f>
        <v/>
      </c>
      <c r="Q1574" s="311" t="str">
        <f t="array" ref="Q1574">IFERROR(
    IF(
        INDEX('Emission Factors'!$E$5:$P$488,
              MATCH(1,
                    ('Emission Factors'!$E$5:$E$488 = 'GHG emissions calculations'!$F1574) *
                    ('Emission Factors'!$H$5:$H$488 = 'GHG emissions calculations'!$H1574),
                    0),
              MATCH('GHG emissions calculations'!Q$6, 'Emission Factors'!$E$5:$P$5, 0)) &lt;&gt; "",
        INDEX('Emission Factors'!$E$5:$P$488,
              MATCH(1,
                    ('Emission Factors'!$E$5:$E$488 = 'GHG emissions calculations'!$F1574) *
                    ('Emission Factors'!$H$5:$H$488 = 'GHG emissions calculations'!$H1574),
                    0),
              MATCH('GHG emissions calculations'!Q$6, 'Emission Factors'!$E$5:$P$5, 0)),
        ""),
    "")</f>
        <v/>
      </c>
      <c r="R1574" s="311" t="str">
        <f t="array" ref="R1574">IFERROR(
    IF(
        INDEX('Emission Factors'!$E$5:$R$488,
              MATCH(1,
                    ('Emission Factors'!$E$5:$E$488 = 'GHG emissions calculations'!$F1574) *
                    ('Emission Factors'!$H$5:$H$488 = 'GHG emissions calculations'!$H1574),
                    0),
              MATCH('GHG emissions calculations'!R$6, 'Emission Factors'!$E$5:$R$5, 0)) &lt;&gt; "",
        INDEX('Emission Factors'!$E$5:$R$488,
              MATCH(1,
                    ('Emission Factors'!$E$5:$E$488 = 'GHG emissions calculations'!$F1574) *
                    ('Emission Factors'!$H$5:$H$488 = 'GHG emissions calculations'!$H1574),
                    0),
              MATCH('GHG emissions calculations'!R$6, 'Emission Factors'!$E$5:$R$5, 0)),
        ""),
    "")</f>
        <v/>
      </c>
      <c r="S1574" s="312">
        <f t="shared" si="2"/>
        <v>0</v>
      </c>
      <c r="T1574" s="23"/>
    </row>
    <row r="1575" ht="15.75" customHeight="1" outlineLevel="1">
      <c r="A1575" s="23"/>
      <c r="B1575" s="71"/>
      <c r="C1575" s="71"/>
      <c r="D1575" s="71"/>
      <c r="E1575" s="314"/>
      <c r="F1575" s="311" t="str">
        <f>Lists!W140</f>
        <v>Time-measuring and controlling devices - Europe</v>
      </c>
      <c r="G1575" s="311" t="str">
        <f t="array" ref="G1575">XLOOKUP(1,('Emission Factors'!$E$5:$E$488='GHG emissions calculations'!$F1575)*('Emission Factors'!$H$5:$H$488='GHG emissions calculations'!$H1575),INDEX('Emission Factors'!$E$5:$T$488,0,MATCH('GHG emissions calculations'!G$6,'Emission Factors'!$E$5:$T$5,0)),"",0)</f>
        <v/>
      </c>
      <c r="H1575" s="311" t="s">
        <v>238</v>
      </c>
      <c r="I1575" s="312" t="str">
        <f>IF(
    SUMIFS('Import data'!$L$25:$L$80,
           'Import data'!$J$25:$J$80, F1575,
           'Import data'!$G$25:$G$80, 'GHG emissions calculations'!$H1575,
           'Import data'!$I$25:$I$80,$E$1444) &lt;&gt; 0,
    SUMIFS('Import data'!$L$25:$L$80,
           'Import data'!$J$25:$J$80, F1575,
           'Import data'!$G$25:$G$80, 'GHG emissions calculations'!$H1575,
           'Import data'!$I$25:$I$80,$E$1444),
    ""
)</f>
        <v/>
      </c>
      <c r="J1575" s="311" t="str">
        <f t="array" ref="J1575">IF(
    XLOOKUP(F1575, 'Import data'!$J$26:$J$47, 'Import data'!$M$26:$M$47, "", 0) = "Please add the region-specific supplier emission factor or choose a different region available in the IAEG database.",
    "",
    XLOOKUP(F1575, 'Import data'!$J$26:$J$47, 'Import data'!$M$26:$M$47, "", 0)
)</f>
        <v/>
      </c>
      <c r="K1575" s="311" t="str">
        <f t="array" ref="K1575">IFERROR(
    XLOOKUP(F1575,
            _xlws.FILTER('Supplier Emission'!$G$15:$G$49,
                   ('Supplier Emission'!$D$15:$D$49=H1575) * ('Supplier Emission'!$F$15:$F$49=$E$1444)),
            _xlws.FILTER('Supplier Emission'!$I$15:$I$49,
                   ('Supplier Emission'!$D$15:$D$49=H1575) * ('Supplier Emission'!$F$15:$F$49=$E$1444)),
            ""),
    "")</f>
        <v/>
      </c>
      <c r="L1575" s="311" t="str">
        <f t="array" ref="L1575">IFERROR(
    XLOOKUP(F1575,
            _xlws.FILTER('Supplier Emission'!$G$15:$G$49,
                   ('Supplier Emission'!$D$15:$D$49=H1575) * ('Supplier Emission'!$F$15:$F$49=$E$1444)),
            _xlws.FILTER('Supplier Emission'!$J$15:$J$49,
                   ('Supplier Emission'!$D$15:$D$49=H1575) * ('Supplier Emission'!$F$15:$F$49=$E$1444)),
            ""),
    "")</f>
        <v/>
      </c>
      <c r="M1575" s="311" t="str">
        <f t="array" ref="M1575">IFERROR(
    XLOOKUP(F1575,
            _xlws.FILTER('Supplier Emission'!$G$15:$G$49,
                   ('Supplier Emission'!$D$15:$D$49=H1575) * ('Supplier Emission'!$F$15:$F$49=$E$1444)),
            _xlws.FILTER('Supplier Emission'!$M$15:$M$49,
                   ('Supplier Emission'!$D$15:$D$49=H1575) * ('Supplier Emission'!$F$15:$F$49=$E$1444)),
            ""),
    "")</f>
        <v/>
      </c>
      <c r="N1575" s="311" t="str">
        <f t="array" ref="N1575">IFERROR(
    XLOOKUP(F1575,
            _xlws.FILTER('Supplier Emission'!$G$15:$G$49,
                   ('Supplier Emission'!$D$15:$D$49=H1575) * ('Supplier Emission'!$F$15:$F$49=$E$1444)),
            _xlws.FILTER('Supplier Emission'!$H$15:$H$49,
                   ('Supplier Emission'!$D$15:$D$49=H1575) * ('Supplier Emission'!$F$15:$F$49=$E$1444)),
            ""),
    "")</f>
        <v/>
      </c>
      <c r="O1575" s="311" t="str">
        <f t="array" ref="O1575">XLOOKUP(1,('Emission Factors'!$E$5:$E$488='GHG emissions calculations'!$F1575)*('Emission Factors'!$H$5:$H$488='GHG emissions calculations'!$H1575),INDEX('Emission Factors'!$E$5:$T$488,0,MATCH('GHG emissions calculations'!O$6,'Emission Factors'!$E$5:$T$5,0)),"",0)</f>
        <v/>
      </c>
      <c r="P1575" s="313" t="str">
        <f t="array" ref="P1575">IFERROR(
    INDEX('Emission Factors'!$E$5:$P$488,
          MATCH(1,
                ('Emission Factors'!$E$5:$E$488 = 'GHG emissions calculations'!$F1575) *
                ('Emission Factors'!$H$5:$H$488 = 'GHG emissions calculations'!$H1575),
                0),
          MATCH('GHG emissions calculations'!P$6,'Emission Factors'!$E$5:$P$5,0)),
    "")</f>
        <v/>
      </c>
      <c r="Q1575" s="311" t="str">
        <f t="array" ref="Q1575">IFERROR(
    IF(
        INDEX('Emission Factors'!$E$5:$P$488,
              MATCH(1,
                    ('Emission Factors'!$E$5:$E$488 = 'GHG emissions calculations'!$F1575) *
                    ('Emission Factors'!$H$5:$H$488 = 'GHG emissions calculations'!$H1575),
                    0),
              MATCH('GHG emissions calculations'!Q$6, 'Emission Factors'!$E$5:$P$5, 0)) &lt;&gt; "",
        INDEX('Emission Factors'!$E$5:$P$488,
              MATCH(1,
                    ('Emission Factors'!$E$5:$E$488 = 'GHG emissions calculations'!$F1575) *
                    ('Emission Factors'!$H$5:$H$488 = 'GHG emissions calculations'!$H1575),
                    0),
              MATCH('GHG emissions calculations'!Q$6, 'Emission Factors'!$E$5:$P$5, 0)),
        ""),
    "")</f>
        <v/>
      </c>
      <c r="R1575" s="311" t="str">
        <f t="array" ref="R1575">IFERROR(
    IF(
        INDEX('Emission Factors'!$E$5:$R$488,
              MATCH(1,
                    ('Emission Factors'!$E$5:$E$488 = 'GHG emissions calculations'!$F1575) *
                    ('Emission Factors'!$H$5:$H$488 = 'GHG emissions calculations'!$H1575),
                    0),
              MATCH('GHG emissions calculations'!R$6, 'Emission Factors'!$E$5:$R$5, 0)) &lt;&gt; "",
        INDEX('Emission Factors'!$E$5:$R$488,
              MATCH(1,
                    ('Emission Factors'!$E$5:$E$488 = 'GHG emissions calculations'!$F1575) *
                    ('Emission Factors'!$H$5:$H$488 = 'GHG emissions calculations'!$H1575),
                    0),
              MATCH('GHG emissions calculations'!R$6, 'Emission Factors'!$E$5:$R$5, 0)),
        ""),
    "")</f>
        <v/>
      </c>
      <c r="S1575" s="312">
        <f t="shared" si="2"/>
        <v>0</v>
      </c>
      <c r="T1575" s="23"/>
    </row>
    <row r="1576" ht="15.75" customHeight="1" outlineLevel="1">
      <c r="A1576" s="23"/>
      <c r="B1576" s="71"/>
      <c r="C1576" s="71"/>
      <c r="D1576" s="71"/>
      <c r="E1576" s="314"/>
      <c r="F1576" s="311" t="str">
        <f>Lists!W145</f>
        <v>Time-measuring and controlling devices - Global or unspecified region</v>
      </c>
      <c r="G1576" s="311" t="str">
        <f t="array" ref="G1576">XLOOKUP(1,('Emission Factors'!$E$5:$E$488='GHG emissions calculations'!$F1576)*('Emission Factors'!$H$5:$H$488='GHG emissions calculations'!$H1576),INDEX('Emission Factors'!$E$5:$T$488,0,MATCH('GHG emissions calculations'!G$6,'Emission Factors'!$E$5:$T$5,0)),"",0)</f>
        <v/>
      </c>
      <c r="H1576" s="311" t="s">
        <v>238</v>
      </c>
      <c r="I1576" s="312" t="str">
        <f>IF(
    SUMIFS('Import data'!$L$25:$L$80,
           'Import data'!$J$25:$J$80, F1576,
           'Import data'!$G$25:$G$80, 'GHG emissions calculations'!$H1576,
           'Import data'!$I$25:$I$80,$E$1444) &lt;&gt; 0,
    SUMIFS('Import data'!$L$25:$L$80,
           'Import data'!$J$25:$J$80, F1576,
           'Import data'!$G$25:$G$80, 'GHG emissions calculations'!$H1576,
           'Import data'!$I$25:$I$80,$E$1444),
    ""
)</f>
        <v/>
      </c>
      <c r="J1576" s="311" t="str">
        <f t="array" ref="J1576">IF(
    XLOOKUP(F1576, 'Import data'!$J$26:$J$47, 'Import data'!$M$26:$M$47, "", 0) = "Please add the region-specific supplier emission factor or choose a different region available in the IAEG database.",
    "",
    XLOOKUP(F1576, 'Import data'!$J$26:$J$47, 'Import data'!$M$26:$M$47, "", 0)
)</f>
        <v/>
      </c>
      <c r="K1576" s="311" t="str">
        <f t="array" ref="K1576">IFERROR(
    XLOOKUP(F1576,
            _xlws.FILTER('Supplier Emission'!$G$15:$G$49,
                   ('Supplier Emission'!$D$15:$D$49=H1576) * ('Supplier Emission'!$F$15:$F$49=$E$1444)),
            _xlws.FILTER('Supplier Emission'!$I$15:$I$49,
                   ('Supplier Emission'!$D$15:$D$49=H1576) * ('Supplier Emission'!$F$15:$F$49=$E$1444)),
            ""),
    "")</f>
        <v/>
      </c>
      <c r="L1576" s="311" t="str">
        <f t="array" ref="L1576">IFERROR(
    XLOOKUP(F1576,
            _xlws.FILTER('Supplier Emission'!$G$15:$G$49,
                   ('Supplier Emission'!$D$15:$D$49=H1576) * ('Supplier Emission'!$F$15:$F$49=$E$1444)),
            _xlws.FILTER('Supplier Emission'!$J$15:$J$49,
                   ('Supplier Emission'!$D$15:$D$49=H1576) * ('Supplier Emission'!$F$15:$F$49=$E$1444)),
            ""),
    "")</f>
        <v/>
      </c>
      <c r="M1576" s="311" t="str">
        <f t="array" ref="M1576">IFERROR(
    XLOOKUP(F1576,
            _xlws.FILTER('Supplier Emission'!$G$15:$G$49,
                   ('Supplier Emission'!$D$15:$D$49=H1576) * ('Supplier Emission'!$F$15:$F$49=$E$1444)),
            _xlws.FILTER('Supplier Emission'!$M$15:$M$49,
                   ('Supplier Emission'!$D$15:$D$49=H1576) * ('Supplier Emission'!$F$15:$F$49=$E$1444)),
            ""),
    "")</f>
        <v/>
      </c>
      <c r="N1576" s="311" t="str">
        <f t="array" ref="N1576">IFERROR(
    XLOOKUP(F1576,
            _xlws.FILTER('Supplier Emission'!$G$15:$G$49,
                   ('Supplier Emission'!$D$15:$D$49=H1576) * ('Supplier Emission'!$F$15:$F$49=$E$1444)),
            _xlws.FILTER('Supplier Emission'!$H$15:$H$49,
                   ('Supplier Emission'!$D$15:$D$49=H1576) * ('Supplier Emission'!$F$15:$F$49=$E$1444)),
            ""),
    "")</f>
        <v/>
      </c>
      <c r="O1576" s="311" t="str">
        <f t="array" ref="O1576">XLOOKUP(1,('Emission Factors'!$E$5:$E$488='GHG emissions calculations'!$F1576)*('Emission Factors'!$H$5:$H$488='GHG emissions calculations'!$H1576),INDEX('Emission Factors'!$E$5:$T$488,0,MATCH('GHG emissions calculations'!O$6,'Emission Factors'!$E$5:$T$5,0)),"",0)</f>
        <v/>
      </c>
      <c r="P1576" s="313" t="str">
        <f t="array" ref="P1576">IFERROR(
    INDEX('Emission Factors'!$E$5:$P$488,
          MATCH(1,
                ('Emission Factors'!$E$5:$E$488 = 'GHG emissions calculations'!$F1576) *
                ('Emission Factors'!$H$5:$H$488 = 'GHG emissions calculations'!$H1576),
                0),
          MATCH('GHG emissions calculations'!P$6,'Emission Factors'!$E$5:$P$5,0)),
    "")</f>
        <v/>
      </c>
      <c r="Q1576" s="311" t="str">
        <f t="array" ref="Q1576">IFERROR(
    IF(
        INDEX('Emission Factors'!$E$5:$P$488,
              MATCH(1,
                    ('Emission Factors'!$E$5:$E$488 = 'GHG emissions calculations'!$F1576) *
                    ('Emission Factors'!$H$5:$H$488 = 'GHG emissions calculations'!$H1576),
                    0),
              MATCH('GHG emissions calculations'!Q$6, 'Emission Factors'!$E$5:$P$5, 0)) &lt;&gt; "",
        INDEX('Emission Factors'!$E$5:$P$488,
              MATCH(1,
                    ('Emission Factors'!$E$5:$E$488 = 'GHG emissions calculations'!$F1576) *
                    ('Emission Factors'!$H$5:$H$488 = 'GHG emissions calculations'!$H1576),
                    0),
              MATCH('GHG emissions calculations'!Q$6, 'Emission Factors'!$E$5:$P$5, 0)),
        ""),
    "")</f>
        <v/>
      </c>
      <c r="R1576" s="311" t="str">
        <f t="array" ref="R1576">IFERROR(
    IF(
        INDEX('Emission Factors'!$E$5:$R$488,
              MATCH(1,
                    ('Emission Factors'!$E$5:$E$488 = 'GHG emissions calculations'!$F1576) *
                    ('Emission Factors'!$H$5:$H$488 = 'GHG emissions calculations'!$H1576),
                    0),
              MATCH('GHG emissions calculations'!R$6, 'Emission Factors'!$E$5:$R$5, 0)) &lt;&gt; "",
        INDEX('Emission Factors'!$E$5:$R$488,
              MATCH(1,
                    ('Emission Factors'!$E$5:$E$488 = 'GHG emissions calculations'!$F1576) *
                    ('Emission Factors'!$H$5:$H$488 = 'GHG emissions calculations'!$H1576),
                    0),
              MATCH('GHG emissions calculations'!R$6, 'Emission Factors'!$E$5:$R$5, 0)),
        ""),
    "")</f>
        <v/>
      </c>
      <c r="S1576" s="312">
        <f t="shared" si="2"/>
        <v>0</v>
      </c>
      <c r="T1576" s="23"/>
    </row>
    <row r="1577" ht="15.75" customHeight="1" outlineLevel="1">
      <c r="A1577" s="23"/>
      <c r="B1577" s="71"/>
      <c r="C1577" s="71"/>
      <c r="D1577" s="71"/>
      <c r="E1577" s="314"/>
      <c r="F1577" s="311" t="str">
        <f>Lists!W144</f>
        <v>Time-measuring and controlling devices - Middle East</v>
      </c>
      <c r="G1577" s="311" t="str">
        <f t="array" ref="G1577">XLOOKUP(1,('Emission Factors'!$E$5:$E$488='GHG emissions calculations'!$F1577)*('Emission Factors'!$H$5:$H$488='GHG emissions calculations'!$H1577),INDEX('Emission Factors'!$E$5:$T$488,0,MATCH('GHG emissions calculations'!G$6,'Emission Factors'!$E$5:$T$5,0)),"",0)</f>
        <v/>
      </c>
      <c r="H1577" s="311" t="s">
        <v>238</v>
      </c>
      <c r="I1577" s="312" t="str">
        <f>IF(
    SUMIFS('Import data'!$L$25:$L$80,
           'Import data'!$J$25:$J$80, F1577,
           'Import data'!$G$25:$G$80, 'GHG emissions calculations'!$H1577,
           'Import data'!$I$25:$I$80,$E$1444) &lt;&gt; 0,
    SUMIFS('Import data'!$L$25:$L$80,
           'Import data'!$J$25:$J$80, F1577,
           'Import data'!$G$25:$G$80, 'GHG emissions calculations'!$H1577,
           'Import data'!$I$25:$I$80,$E$1444),
    ""
)</f>
        <v/>
      </c>
      <c r="J1577" s="311" t="str">
        <f t="array" ref="J1577">IF(
    XLOOKUP(F1577, 'Import data'!$J$26:$J$47, 'Import data'!$M$26:$M$47, "", 0) = "Please add the region-specific supplier emission factor or choose a different region available in the IAEG database.",
    "",
    XLOOKUP(F1577, 'Import data'!$J$26:$J$47, 'Import data'!$M$26:$M$47, "", 0)
)</f>
        <v/>
      </c>
      <c r="K1577" s="311" t="str">
        <f t="array" ref="K1577">IFERROR(
    XLOOKUP(F1577,
            _xlws.FILTER('Supplier Emission'!$G$15:$G$49,
                   ('Supplier Emission'!$D$15:$D$49=H1577) * ('Supplier Emission'!$F$15:$F$49=$E$1444)),
            _xlws.FILTER('Supplier Emission'!$I$15:$I$49,
                   ('Supplier Emission'!$D$15:$D$49=H1577) * ('Supplier Emission'!$F$15:$F$49=$E$1444)),
            ""),
    "")</f>
        <v/>
      </c>
      <c r="L1577" s="311" t="str">
        <f t="array" ref="L1577">IFERROR(
    XLOOKUP(F1577,
            _xlws.FILTER('Supplier Emission'!$G$15:$G$49,
                   ('Supplier Emission'!$D$15:$D$49=H1577) * ('Supplier Emission'!$F$15:$F$49=$E$1444)),
            _xlws.FILTER('Supplier Emission'!$J$15:$J$49,
                   ('Supplier Emission'!$D$15:$D$49=H1577) * ('Supplier Emission'!$F$15:$F$49=$E$1444)),
            ""),
    "")</f>
        <v/>
      </c>
      <c r="M1577" s="311" t="str">
        <f t="array" ref="M1577">IFERROR(
    XLOOKUP(F1577,
            _xlws.FILTER('Supplier Emission'!$G$15:$G$49,
                   ('Supplier Emission'!$D$15:$D$49=H1577) * ('Supplier Emission'!$F$15:$F$49=$E$1444)),
            _xlws.FILTER('Supplier Emission'!$M$15:$M$49,
                   ('Supplier Emission'!$D$15:$D$49=H1577) * ('Supplier Emission'!$F$15:$F$49=$E$1444)),
            ""),
    "")</f>
        <v/>
      </c>
      <c r="N1577" s="311" t="str">
        <f t="array" ref="N1577">IFERROR(
    XLOOKUP(F1577,
            _xlws.FILTER('Supplier Emission'!$G$15:$G$49,
                   ('Supplier Emission'!$D$15:$D$49=H1577) * ('Supplier Emission'!$F$15:$F$49=$E$1444)),
            _xlws.FILTER('Supplier Emission'!$H$15:$H$49,
                   ('Supplier Emission'!$D$15:$D$49=H1577) * ('Supplier Emission'!$F$15:$F$49=$E$1444)),
            ""),
    "")</f>
        <v/>
      </c>
      <c r="O1577" s="311" t="str">
        <f t="array" ref="O1577">XLOOKUP(1,('Emission Factors'!$E$5:$E$488='GHG emissions calculations'!$F1577)*('Emission Factors'!$H$5:$H$488='GHG emissions calculations'!$H1577),INDEX('Emission Factors'!$E$5:$T$488,0,MATCH('GHG emissions calculations'!O$6,'Emission Factors'!$E$5:$T$5,0)),"",0)</f>
        <v/>
      </c>
      <c r="P1577" s="313" t="str">
        <f t="array" ref="P1577">IFERROR(
    INDEX('Emission Factors'!$E$5:$P$488,
          MATCH(1,
                ('Emission Factors'!$E$5:$E$488 = 'GHG emissions calculations'!$F1577) *
                ('Emission Factors'!$H$5:$H$488 = 'GHG emissions calculations'!$H1577),
                0),
          MATCH('GHG emissions calculations'!P$6,'Emission Factors'!$E$5:$P$5,0)),
    "")</f>
        <v/>
      </c>
      <c r="Q1577" s="311" t="str">
        <f t="array" ref="Q1577">IFERROR(
    IF(
        INDEX('Emission Factors'!$E$5:$P$488,
              MATCH(1,
                    ('Emission Factors'!$E$5:$E$488 = 'GHG emissions calculations'!$F1577) *
                    ('Emission Factors'!$H$5:$H$488 = 'GHG emissions calculations'!$H1577),
                    0),
              MATCH('GHG emissions calculations'!Q$6, 'Emission Factors'!$E$5:$P$5, 0)) &lt;&gt; "",
        INDEX('Emission Factors'!$E$5:$P$488,
              MATCH(1,
                    ('Emission Factors'!$E$5:$E$488 = 'GHG emissions calculations'!$F1577) *
                    ('Emission Factors'!$H$5:$H$488 = 'GHG emissions calculations'!$H1577),
                    0),
              MATCH('GHG emissions calculations'!Q$6, 'Emission Factors'!$E$5:$P$5, 0)),
        ""),
    "")</f>
        <v/>
      </c>
      <c r="R1577" s="311" t="str">
        <f t="array" ref="R1577">IFERROR(
    IF(
        INDEX('Emission Factors'!$E$5:$R$488,
              MATCH(1,
                    ('Emission Factors'!$E$5:$E$488 = 'GHG emissions calculations'!$F1577) *
                    ('Emission Factors'!$H$5:$H$488 = 'GHG emissions calculations'!$H1577),
                    0),
              MATCH('GHG emissions calculations'!R$6, 'Emission Factors'!$E$5:$R$5, 0)) &lt;&gt; "",
        INDEX('Emission Factors'!$E$5:$R$488,
              MATCH(1,
                    ('Emission Factors'!$E$5:$E$488 = 'GHG emissions calculations'!$F1577) *
                    ('Emission Factors'!$H$5:$H$488 = 'GHG emissions calculations'!$H1577),
                    0),
              MATCH('GHG emissions calculations'!R$6, 'Emission Factors'!$E$5:$R$5, 0)),
        ""),
    "")</f>
        <v/>
      </c>
      <c r="S1577" s="312">
        <f t="shared" si="2"/>
        <v>0</v>
      </c>
      <c r="T1577" s="23"/>
    </row>
    <row r="1578" ht="15.75" customHeight="1" outlineLevel="1">
      <c r="A1578" s="23"/>
      <c r="B1578" s="71"/>
      <c r="C1578" s="71"/>
      <c r="D1578" s="71"/>
      <c r="E1578" s="314"/>
      <c r="F1578" s="311" t="str">
        <f>Lists!W143</f>
        <v>Time-measuring and controlling devices - Oceania</v>
      </c>
      <c r="G1578" s="311" t="str">
        <f t="array" ref="G1578">XLOOKUP(1,('Emission Factors'!$E$5:$E$488='GHG emissions calculations'!$F1578)*('Emission Factors'!$H$5:$H$488='GHG emissions calculations'!$H1578),INDEX('Emission Factors'!$E$5:$T$488,0,MATCH('GHG emissions calculations'!G$6,'Emission Factors'!$E$5:$T$5,0)),"",0)</f>
        <v/>
      </c>
      <c r="H1578" s="311" t="s">
        <v>238</v>
      </c>
      <c r="I1578" s="312" t="str">
        <f>IF(
    SUMIFS('Import data'!$L$25:$L$80,
           'Import data'!$J$25:$J$80, F1578,
           'Import data'!$G$25:$G$80, 'GHG emissions calculations'!$H1578,
           'Import data'!$I$25:$I$80,$E$1444) &lt;&gt; 0,
    SUMIFS('Import data'!$L$25:$L$80,
           'Import data'!$J$25:$J$80, F1578,
           'Import data'!$G$25:$G$80, 'GHG emissions calculations'!$H1578,
           'Import data'!$I$25:$I$80,$E$1444),
    ""
)</f>
        <v/>
      </c>
      <c r="J1578" s="311" t="str">
        <f t="array" ref="J1578">IF(
    XLOOKUP(F1578, 'Import data'!$J$26:$J$47, 'Import data'!$M$26:$M$47, "", 0) = "Please add the region-specific supplier emission factor or choose a different region available in the IAEG database.",
    "",
    XLOOKUP(F1578, 'Import data'!$J$26:$J$47, 'Import data'!$M$26:$M$47, "", 0)
)</f>
        <v/>
      </c>
      <c r="K1578" s="311" t="str">
        <f t="array" ref="K1578">IFERROR(
    XLOOKUP(F1578,
            _xlws.FILTER('Supplier Emission'!$G$15:$G$49,
                   ('Supplier Emission'!$D$15:$D$49=H1578) * ('Supplier Emission'!$F$15:$F$49=$E$1444)),
            _xlws.FILTER('Supplier Emission'!$I$15:$I$49,
                   ('Supplier Emission'!$D$15:$D$49=H1578) * ('Supplier Emission'!$F$15:$F$49=$E$1444)),
            ""),
    "")</f>
        <v/>
      </c>
      <c r="L1578" s="311" t="str">
        <f t="array" ref="L1578">IFERROR(
    XLOOKUP(F1578,
            _xlws.FILTER('Supplier Emission'!$G$15:$G$49,
                   ('Supplier Emission'!$D$15:$D$49=H1578) * ('Supplier Emission'!$F$15:$F$49=$E$1444)),
            _xlws.FILTER('Supplier Emission'!$J$15:$J$49,
                   ('Supplier Emission'!$D$15:$D$49=H1578) * ('Supplier Emission'!$F$15:$F$49=$E$1444)),
            ""),
    "")</f>
        <v/>
      </c>
      <c r="M1578" s="311" t="str">
        <f t="array" ref="M1578">IFERROR(
    XLOOKUP(F1578,
            _xlws.FILTER('Supplier Emission'!$G$15:$G$49,
                   ('Supplier Emission'!$D$15:$D$49=H1578) * ('Supplier Emission'!$F$15:$F$49=$E$1444)),
            _xlws.FILTER('Supplier Emission'!$M$15:$M$49,
                   ('Supplier Emission'!$D$15:$D$49=H1578) * ('Supplier Emission'!$F$15:$F$49=$E$1444)),
            ""),
    "")</f>
        <v/>
      </c>
      <c r="N1578" s="311" t="str">
        <f t="array" ref="N1578">IFERROR(
    XLOOKUP(F1578,
            _xlws.FILTER('Supplier Emission'!$G$15:$G$49,
                   ('Supplier Emission'!$D$15:$D$49=H1578) * ('Supplier Emission'!$F$15:$F$49=$E$1444)),
            _xlws.FILTER('Supplier Emission'!$H$15:$H$49,
                   ('Supplier Emission'!$D$15:$D$49=H1578) * ('Supplier Emission'!$F$15:$F$49=$E$1444)),
            ""),
    "")</f>
        <v/>
      </c>
      <c r="O1578" s="311" t="str">
        <f t="array" ref="O1578">XLOOKUP(1,('Emission Factors'!$E$5:$E$488='GHG emissions calculations'!$F1578)*('Emission Factors'!$H$5:$H$488='GHG emissions calculations'!$H1578),INDEX('Emission Factors'!$E$5:$T$488,0,MATCH('GHG emissions calculations'!O$6,'Emission Factors'!$E$5:$T$5,0)),"",0)</f>
        <v/>
      </c>
      <c r="P1578" s="313" t="str">
        <f t="array" ref="P1578">IFERROR(
    INDEX('Emission Factors'!$E$5:$P$488,
          MATCH(1,
                ('Emission Factors'!$E$5:$E$488 = 'GHG emissions calculations'!$F1578) *
                ('Emission Factors'!$H$5:$H$488 = 'GHG emissions calculations'!$H1578),
                0),
          MATCH('GHG emissions calculations'!P$6,'Emission Factors'!$E$5:$P$5,0)),
    "")</f>
        <v/>
      </c>
      <c r="Q1578" s="311" t="str">
        <f t="array" ref="Q1578">IFERROR(
    IF(
        INDEX('Emission Factors'!$E$5:$P$488,
              MATCH(1,
                    ('Emission Factors'!$E$5:$E$488 = 'GHG emissions calculations'!$F1578) *
                    ('Emission Factors'!$H$5:$H$488 = 'GHG emissions calculations'!$H1578),
                    0),
              MATCH('GHG emissions calculations'!Q$6, 'Emission Factors'!$E$5:$P$5, 0)) &lt;&gt; "",
        INDEX('Emission Factors'!$E$5:$P$488,
              MATCH(1,
                    ('Emission Factors'!$E$5:$E$488 = 'GHG emissions calculations'!$F1578) *
                    ('Emission Factors'!$H$5:$H$488 = 'GHG emissions calculations'!$H1578),
                    0),
              MATCH('GHG emissions calculations'!Q$6, 'Emission Factors'!$E$5:$P$5, 0)),
        ""),
    "")</f>
        <v/>
      </c>
      <c r="R1578" s="311" t="str">
        <f t="array" ref="R1578">IFERROR(
    IF(
        INDEX('Emission Factors'!$E$5:$R$488,
              MATCH(1,
                    ('Emission Factors'!$E$5:$E$488 = 'GHG emissions calculations'!$F1578) *
                    ('Emission Factors'!$H$5:$H$488 = 'GHG emissions calculations'!$H1578),
                    0),
              MATCH('GHG emissions calculations'!R$6, 'Emission Factors'!$E$5:$R$5, 0)) &lt;&gt; "",
        INDEX('Emission Factors'!$E$5:$R$488,
              MATCH(1,
                    ('Emission Factors'!$E$5:$E$488 = 'GHG emissions calculations'!$F1578) *
                    ('Emission Factors'!$H$5:$H$488 = 'GHG emissions calculations'!$H1578),
                    0),
              MATCH('GHG emissions calculations'!R$6, 'Emission Factors'!$E$5:$R$5, 0)),
        ""),
    "")</f>
        <v/>
      </c>
      <c r="S1578" s="312">
        <f t="shared" si="2"/>
        <v>0</v>
      </c>
      <c r="T1578" s="23"/>
    </row>
    <row r="1579" ht="15.75" customHeight="1" outlineLevel="1">
      <c r="A1579" s="23"/>
      <c r="B1579" s="71"/>
      <c r="C1579" s="71"/>
      <c r="D1579" s="71"/>
      <c r="E1579" s="314"/>
      <c r="F1579" s="311" t="str">
        <f>Lists!W148</f>
        <v>Wireless communication equipment - Africa</v>
      </c>
      <c r="G1579" s="311" t="str">
        <f t="array" ref="G1579">XLOOKUP(1,('Emission Factors'!$E$5:$E$488='GHG emissions calculations'!$F1579)*('Emission Factors'!$H$5:$H$488='GHG emissions calculations'!$H1579),INDEX('Emission Factors'!$E$5:$T$488,0,MATCH('GHG emissions calculations'!G$6,'Emission Factors'!$E$5:$T$5,0)),"",0)</f>
        <v/>
      </c>
      <c r="H1579" s="311" t="s">
        <v>238</v>
      </c>
      <c r="I1579" s="312" t="str">
        <f>IF(
    SUMIFS('Import data'!$L$25:$L$80,
           'Import data'!$J$25:$J$80, F1579,
           'Import data'!$G$25:$G$80, 'GHG emissions calculations'!$H1579,
           'Import data'!$I$25:$I$80,$E$1444) &lt;&gt; 0,
    SUMIFS('Import data'!$L$25:$L$80,
           'Import data'!$J$25:$J$80, F1579,
           'Import data'!$G$25:$G$80, 'GHG emissions calculations'!$H1579,
           'Import data'!$I$25:$I$80,$E$1444),
    ""
)</f>
        <v/>
      </c>
      <c r="J1579" s="311" t="str">
        <f t="array" ref="J1579">IF(
    XLOOKUP(F1579, 'Import data'!$J$26:$J$47, 'Import data'!$M$26:$M$47, "", 0) = "Please add the region-specific supplier emission factor or choose a different region available in the IAEG database.",
    "",
    XLOOKUP(F1579, 'Import data'!$J$26:$J$47, 'Import data'!$M$26:$M$47, "", 0)
)</f>
        <v/>
      </c>
      <c r="K1579" s="311" t="str">
        <f t="array" ref="K1579">IFERROR(
    XLOOKUP(F1579,
            _xlws.FILTER('Supplier Emission'!$G$15:$G$49,
                   ('Supplier Emission'!$D$15:$D$49=H1579) * ('Supplier Emission'!$F$15:$F$49=$E$1444)),
            _xlws.FILTER('Supplier Emission'!$I$15:$I$49,
                   ('Supplier Emission'!$D$15:$D$49=H1579) * ('Supplier Emission'!$F$15:$F$49=$E$1444)),
            ""),
    "")</f>
        <v/>
      </c>
      <c r="L1579" s="311" t="str">
        <f t="array" ref="L1579">IFERROR(
    XLOOKUP(F1579,
            _xlws.FILTER('Supplier Emission'!$G$15:$G$49,
                   ('Supplier Emission'!$D$15:$D$49=H1579) * ('Supplier Emission'!$F$15:$F$49=$E$1444)),
            _xlws.FILTER('Supplier Emission'!$J$15:$J$49,
                   ('Supplier Emission'!$D$15:$D$49=H1579) * ('Supplier Emission'!$F$15:$F$49=$E$1444)),
            ""),
    "")</f>
        <v/>
      </c>
      <c r="M1579" s="311" t="str">
        <f t="array" ref="M1579">IFERROR(
    XLOOKUP(F1579,
            _xlws.FILTER('Supplier Emission'!$G$15:$G$49,
                   ('Supplier Emission'!$D$15:$D$49=H1579) * ('Supplier Emission'!$F$15:$F$49=$E$1444)),
            _xlws.FILTER('Supplier Emission'!$M$15:$M$49,
                   ('Supplier Emission'!$D$15:$D$49=H1579) * ('Supplier Emission'!$F$15:$F$49=$E$1444)),
            ""),
    "")</f>
        <v/>
      </c>
      <c r="N1579" s="311" t="str">
        <f t="array" ref="N1579">IFERROR(
    XLOOKUP(F1579,
            _xlws.FILTER('Supplier Emission'!$G$15:$G$49,
                   ('Supplier Emission'!$D$15:$D$49=H1579) * ('Supplier Emission'!$F$15:$F$49=$E$1444)),
            _xlws.FILTER('Supplier Emission'!$H$15:$H$49,
                   ('Supplier Emission'!$D$15:$D$49=H1579) * ('Supplier Emission'!$F$15:$F$49=$E$1444)),
            ""),
    "")</f>
        <v/>
      </c>
      <c r="O1579" s="311" t="str">
        <f t="array" ref="O1579">XLOOKUP(1,('Emission Factors'!$E$5:$E$488='GHG emissions calculations'!$F1579)*('Emission Factors'!$H$5:$H$488='GHG emissions calculations'!$H1579),INDEX('Emission Factors'!$E$5:$T$488,0,MATCH('GHG emissions calculations'!O$6,'Emission Factors'!$E$5:$T$5,0)),"",0)</f>
        <v/>
      </c>
      <c r="P1579" s="313" t="str">
        <f t="array" ref="P1579">IFERROR(
    INDEX('Emission Factors'!$E$5:$P$488,
          MATCH(1,
                ('Emission Factors'!$E$5:$E$488 = 'GHG emissions calculations'!$F1579) *
                ('Emission Factors'!$H$5:$H$488 = 'GHG emissions calculations'!$H1579),
                0),
          MATCH('GHG emissions calculations'!P$6,'Emission Factors'!$E$5:$P$5,0)),
    "")</f>
        <v/>
      </c>
      <c r="Q1579" s="311" t="str">
        <f t="array" ref="Q1579">IFERROR(
    IF(
        INDEX('Emission Factors'!$E$5:$P$488,
              MATCH(1,
                    ('Emission Factors'!$E$5:$E$488 = 'GHG emissions calculations'!$F1579) *
                    ('Emission Factors'!$H$5:$H$488 = 'GHG emissions calculations'!$H1579),
                    0),
              MATCH('GHG emissions calculations'!Q$6, 'Emission Factors'!$E$5:$P$5, 0)) &lt;&gt; "",
        INDEX('Emission Factors'!$E$5:$P$488,
              MATCH(1,
                    ('Emission Factors'!$E$5:$E$488 = 'GHG emissions calculations'!$F1579) *
                    ('Emission Factors'!$H$5:$H$488 = 'GHG emissions calculations'!$H1579),
                    0),
              MATCH('GHG emissions calculations'!Q$6, 'Emission Factors'!$E$5:$P$5, 0)),
        ""),
    "")</f>
        <v/>
      </c>
      <c r="R1579" s="311" t="str">
        <f t="array" ref="R1579">IFERROR(
    IF(
        INDEX('Emission Factors'!$E$5:$R$488,
              MATCH(1,
                    ('Emission Factors'!$E$5:$E$488 = 'GHG emissions calculations'!$F1579) *
                    ('Emission Factors'!$H$5:$H$488 = 'GHG emissions calculations'!$H1579),
                    0),
              MATCH('GHG emissions calculations'!R$6, 'Emission Factors'!$E$5:$R$5, 0)) &lt;&gt; "",
        INDEX('Emission Factors'!$E$5:$R$488,
              MATCH(1,
                    ('Emission Factors'!$E$5:$E$488 = 'GHG emissions calculations'!$F1579) *
                    ('Emission Factors'!$H$5:$H$488 = 'GHG emissions calculations'!$H1579),
                    0),
              MATCH('GHG emissions calculations'!R$6, 'Emission Factors'!$E$5:$R$5, 0)),
        ""),
    "")</f>
        <v/>
      </c>
      <c r="S1579" s="312">
        <f t="shared" si="2"/>
        <v>0</v>
      </c>
      <c r="T1579" s="23"/>
    </row>
    <row r="1580" ht="15.75" customHeight="1" outlineLevel="1">
      <c r="A1580" s="23"/>
      <c r="B1580" s="71"/>
      <c r="C1580" s="71"/>
      <c r="D1580" s="71"/>
      <c r="E1580" s="314"/>
      <c r="F1580" s="311" t="str">
        <f>Lists!W146</f>
        <v>Wireless communication equipment - America</v>
      </c>
      <c r="G1580" s="311">
        <f t="array" ref="G1580">XLOOKUP(1,('Emission Factors'!$E$5:$E$488='GHG emissions calculations'!$F1580)*('Emission Factors'!$H$5:$H$488='GHG emissions calculations'!$H1580),INDEX('Emission Factors'!$E$5:$T$488,0,MATCH('GHG emissions calculations'!G$6,'Emission Factors'!$E$5:$T$5,0)),"",0)</f>
        <v>3</v>
      </c>
      <c r="H1580" s="311" t="s">
        <v>238</v>
      </c>
      <c r="I1580" s="312" t="str">
        <f>IF(
    SUMIFS('Import data'!$L$25:$L$80,
           'Import data'!$J$25:$J$80, F1580,
           'Import data'!$G$25:$G$80, 'GHG emissions calculations'!$H1580,
           'Import data'!$I$25:$I$80,$E$1444) &lt;&gt; 0,
    SUMIFS('Import data'!$L$25:$L$80,
           'Import data'!$J$25:$J$80, F1580,
           'Import data'!$G$25:$G$80, 'GHG emissions calculations'!$H1580,
           'Import data'!$I$25:$I$80,$E$1444),
    ""
)</f>
        <v/>
      </c>
      <c r="J1580" s="311" t="str">
        <f t="array" ref="J1580">IF(
    XLOOKUP(F1580, 'Import data'!$J$26:$J$47, 'Import data'!$M$26:$M$47, "", 0) = "Please add the region-specific supplier emission factor or choose a different region available in the IAEG database.",
    "",
    XLOOKUP(F1580, 'Import data'!$J$26:$J$47, 'Import data'!$M$26:$M$47, "", 0)
)</f>
        <v/>
      </c>
      <c r="K1580" s="311" t="str">
        <f t="array" ref="K1580">IFERROR(
    XLOOKUP(F1580,
            _xlws.FILTER('Supplier Emission'!$G$15:$G$49,
                   ('Supplier Emission'!$D$15:$D$49=H1580) * ('Supplier Emission'!$F$15:$F$49=$E$1444)),
            _xlws.FILTER('Supplier Emission'!$I$15:$I$49,
                   ('Supplier Emission'!$D$15:$D$49=H1580) * ('Supplier Emission'!$F$15:$F$49=$E$1444)),
            ""),
    "")</f>
        <v/>
      </c>
      <c r="L1580" s="311" t="str">
        <f t="array" ref="L1580">IFERROR(
    XLOOKUP(F1580,
            _xlws.FILTER('Supplier Emission'!$G$15:$G$49,
                   ('Supplier Emission'!$D$15:$D$49=H1580) * ('Supplier Emission'!$F$15:$F$49=$E$1444)),
            _xlws.FILTER('Supplier Emission'!$J$15:$J$49,
                   ('Supplier Emission'!$D$15:$D$49=H1580) * ('Supplier Emission'!$F$15:$F$49=$E$1444)),
            ""),
    "")</f>
        <v/>
      </c>
      <c r="M1580" s="311" t="str">
        <f t="array" ref="M1580">IFERROR(
    XLOOKUP(F1580,
            _xlws.FILTER('Supplier Emission'!$G$15:$G$49,
                   ('Supplier Emission'!$D$15:$D$49=H1580) * ('Supplier Emission'!$F$15:$F$49=$E$1444)),
            _xlws.FILTER('Supplier Emission'!$M$15:$M$49,
                   ('Supplier Emission'!$D$15:$D$49=H1580) * ('Supplier Emission'!$F$15:$F$49=$E$1444)),
            ""),
    "")</f>
        <v/>
      </c>
      <c r="N1580" s="311" t="str">
        <f t="array" ref="N1580">IFERROR(
    XLOOKUP(F1580,
            _xlws.FILTER('Supplier Emission'!$G$15:$G$49,
                   ('Supplier Emission'!$D$15:$D$49=H1580) * ('Supplier Emission'!$F$15:$F$49=$E$1444)),
            _xlws.FILTER('Supplier Emission'!$H$15:$H$49,
                   ('Supplier Emission'!$D$15:$D$49=H1580) * ('Supplier Emission'!$F$15:$F$49=$E$1444)),
            ""),
    "")</f>
        <v/>
      </c>
      <c r="O1580" s="311" t="str">
        <f t="array" ref="O1580">XLOOKUP(1,('Emission Factors'!$E$5:$E$488='GHG emissions calculations'!$F1580)*('Emission Factors'!$H$5:$H$488='GHG emissions calculations'!$H1580),INDEX('Emission Factors'!$E$5:$T$488,0,MATCH('GHG emissions calculations'!O$6,'Emission Factors'!$E$5:$T$5,0)),"",0)</f>
        <v>Radio and television broadcasting and wireless communications equipment manufacturing</v>
      </c>
      <c r="P1580" s="313">
        <f t="array" ref="P1580">IFERROR(
    INDEX('Emission Factors'!$E$5:$P$488,
          MATCH(1,
                ('Emission Factors'!$E$5:$E$488 = 'GHG emissions calculations'!$F1580) *
                ('Emission Factors'!$H$5:$H$488 = 'GHG emissions calculations'!$H1580),
                0),
          MATCH('GHG emissions calculations'!P$6,'Emission Factors'!$E$5:$P$5,0)),
    "")</f>
        <v>111</v>
      </c>
      <c r="Q1580" s="311" t="str">
        <f t="array" ref="Q1580">IFERROR(
    IF(
        INDEX('Emission Factors'!$E$5:$P$488,
              MATCH(1,
                    ('Emission Factors'!$E$5:$E$488 = 'GHG emissions calculations'!$F1580) *
                    ('Emission Factors'!$H$5:$H$488 = 'GHG emissions calculations'!$H1580),
                    0),
              MATCH('GHG emissions calculations'!Q$6, 'Emission Factors'!$E$5:$P$5, 0)) &lt;&gt; "",
        INDEX('Emission Factors'!$E$5:$P$488,
              MATCH(1,
                    ('Emission Factors'!$E$5:$E$488 = 'GHG emissions calculations'!$F1580) *
                    ('Emission Factors'!$H$5:$H$488 = 'GHG emissions calculations'!$H1580),
                    0),
              MATCH('GHG emissions calculations'!Q$6, 'Emission Factors'!$E$5:$P$5, 0)),
        ""),
    "")</f>
        <v>kgCO2e / k€</v>
      </c>
      <c r="R1580" s="311" t="str">
        <f t="array" ref="R1580">IFERROR(
    IF(
        INDEX('Emission Factors'!$E$5:$R$488,
              MATCH(1,
                    ('Emission Factors'!$E$5:$E$488 = 'GHG emissions calculations'!$F1580) *
                    ('Emission Factors'!$H$5:$H$488 = 'GHG emissions calculations'!$H1580),
                    0),
              MATCH('GHG emissions calculations'!R$6, 'Emission Factors'!$E$5:$R$5, 0)) &lt;&gt; "",
        INDEX('Emission Factors'!$E$5:$R$488,
              MATCH(1,
                    ('Emission Factors'!$E$5:$E$488 = 'GHG emissions calculations'!$F1580) *
                    ('Emission Factors'!$H$5:$H$488 = 'GHG emissions calculations'!$H1580),
                    0),
              MATCH('GHG emissions calculations'!R$6, 'Emission Factors'!$E$5:$R$5, 0)),
        ""),
    "")</f>
        <v>America</v>
      </c>
      <c r="S1580" s="312">
        <f t="shared" si="2"/>
        <v>0</v>
      </c>
      <c r="T1580" s="23"/>
    </row>
    <row r="1581" ht="15.75" customHeight="1" outlineLevel="1">
      <c r="A1581" s="23"/>
      <c r="B1581" s="71"/>
      <c r="C1581" s="71"/>
      <c r="D1581" s="71"/>
      <c r="E1581" s="314"/>
      <c r="F1581" s="311" t="str">
        <f>Lists!W149</f>
        <v>Wireless communication equipment - Asia</v>
      </c>
      <c r="G1581" s="311" t="str">
        <f t="array" ref="G1581">XLOOKUP(1,('Emission Factors'!$E$5:$E$488='GHG emissions calculations'!$F1581)*('Emission Factors'!$H$5:$H$488='GHG emissions calculations'!$H1581),INDEX('Emission Factors'!$E$5:$T$488,0,MATCH('GHG emissions calculations'!G$6,'Emission Factors'!$E$5:$T$5,0)),"",0)</f>
        <v/>
      </c>
      <c r="H1581" s="311" t="s">
        <v>238</v>
      </c>
      <c r="I1581" s="312" t="str">
        <f>IF(
    SUMIFS('Import data'!$L$25:$L$80,
           'Import data'!$J$25:$J$80, F1581,
           'Import data'!$G$25:$G$80, 'GHG emissions calculations'!$H1581,
           'Import data'!$I$25:$I$80,$E$1444) &lt;&gt; 0,
    SUMIFS('Import data'!$L$25:$L$80,
           'Import data'!$J$25:$J$80, F1581,
           'Import data'!$G$25:$G$80, 'GHG emissions calculations'!$H1581,
           'Import data'!$I$25:$I$80,$E$1444),
    ""
)</f>
        <v/>
      </c>
      <c r="J1581" s="311" t="str">
        <f t="array" ref="J1581">IF(
    XLOOKUP(F1581, 'Import data'!$J$26:$J$47, 'Import data'!$M$26:$M$47, "", 0) = "Please add the region-specific supplier emission factor or choose a different region available in the IAEG database.",
    "",
    XLOOKUP(F1581, 'Import data'!$J$26:$J$47, 'Import data'!$M$26:$M$47, "", 0)
)</f>
        <v/>
      </c>
      <c r="K1581" s="311" t="str">
        <f t="array" ref="K1581">IFERROR(
    XLOOKUP(F1581,
            _xlws.FILTER('Supplier Emission'!$G$15:$G$49,
                   ('Supplier Emission'!$D$15:$D$49=H1581) * ('Supplier Emission'!$F$15:$F$49=$E$1444)),
            _xlws.FILTER('Supplier Emission'!$I$15:$I$49,
                   ('Supplier Emission'!$D$15:$D$49=H1581) * ('Supplier Emission'!$F$15:$F$49=$E$1444)),
            ""),
    "")</f>
        <v/>
      </c>
      <c r="L1581" s="311" t="str">
        <f t="array" ref="L1581">IFERROR(
    XLOOKUP(F1581,
            _xlws.FILTER('Supplier Emission'!$G$15:$G$49,
                   ('Supplier Emission'!$D$15:$D$49=H1581) * ('Supplier Emission'!$F$15:$F$49=$E$1444)),
            _xlws.FILTER('Supplier Emission'!$J$15:$J$49,
                   ('Supplier Emission'!$D$15:$D$49=H1581) * ('Supplier Emission'!$F$15:$F$49=$E$1444)),
            ""),
    "")</f>
        <v/>
      </c>
      <c r="M1581" s="311" t="str">
        <f t="array" ref="M1581">IFERROR(
    XLOOKUP(F1581,
            _xlws.FILTER('Supplier Emission'!$G$15:$G$49,
                   ('Supplier Emission'!$D$15:$D$49=H1581) * ('Supplier Emission'!$F$15:$F$49=$E$1444)),
            _xlws.FILTER('Supplier Emission'!$M$15:$M$49,
                   ('Supplier Emission'!$D$15:$D$49=H1581) * ('Supplier Emission'!$F$15:$F$49=$E$1444)),
            ""),
    "")</f>
        <v/>
      </c>
      <c r="N1581" s="311" t="str">
        <f t="array" ref="N1581">IFERROR(
    XLOOKUP(F1581,
            _xlws.FILTER('Supplier Emission'!$G$15:$G$49,
                   ('Supplier Emission'!$D$15:$D$49=H1581) * ('Supplier Emission'!$F$15:$F$49=$E$1444)),
            _xlws.FILTER('Supplier Emission'!$H$15:$H$49,
                   ('Supplier Emission'!$D$15:$D$49=H1581) * ('Supplier Emission'!$F$15:$F$49=$E$1444)),
            ""),
    "")</f>
        <v/>
      </c>
      <c r="O1581" s="311" t="str">
        <f t="array" ref="O1581">XLOOKUP(1,('Emission Factors'!$E$5:$E$488='GHG emissions calculations'!$F1581)*('Emission Factors'!$H$5:$H$488='GHG emissions calculations'!$H1581),INDEX('Emission Factors'!$E$5:$T$488,0,MATCH('GHG emissions calculations'!O$6,'Emission Factors'!$E$5:$T$5,0)),"",0)</f>
        <v/>
      </c>
      <c r="P1581" s="313" t="str">
        <f t="array" ref="P1581">IFERROR(
    INDEX('Emission Factors'!$E$5:$P$488,
          MATCH(1,
                ('Emission Factors'!$E$5:$E$488 = 'GHG emissions calculations'!$F1581) *
                ('Emission Factors'!$H$5:$H$488 = 'GHG emissions calculations'!$H1581),
                0),
          MATCH('GHG emissions calculations'!P$6,'Emission Factors'!$E$5:$P$5,0)),
    "")</f>
        <v/>
      </c>
      <c r="Q1581" s="311" t="str">
        <f t="array" ref="Q1581">IFERROR(
    IF(
        INDEX('Emission Factors'!$E$5:$P$488,
              MATCH(1,
                    ('Emission Factors'!$E$5:$E$488 = 'GHG emissions calculations'!$F1581) *
                    ('Emission Factors'!$H$5:$H$488 = 'GHG emissions calculations'!$H1581),
                    0),
              MATCH('GHG emissions calculations'!Q$6, 'Emission Factors'!$E$5:$P$5, 0)) &lt;&gt; "",
        INDEX('Emission Factors'!$E$5:$P$488,
              MATCH(1,
                    ('Emission Factors'!$E$5:$E$488 = 'GHG emissions calculations'!$F1581) *
                    ('Emission Factors'!$H$5:$H$488 = 'GHG emissions calculations'!$H1581),
                    0),
              MATCH('GHG emissions calculations'!Q$6, 'Emission Factors'!$E$5:$P$5, 0)),
        ""),
    "")</f>
        <v/>
      </c>
      <c r="R1581" s="311" t="str">
        <f t="array" ref="R1581">IFERROR(
    IF(
        INDEX('Emission Factors'!$E$5:$R$488,
              MATCH(1,
                    ('Emission Factors'!$E$5:$E$488 = 'GHG emissions calculations'!$F1581) *
                    ('Emission Factors'!$H$5:$H$488 = 'GHG emissions calculations'!$H1581),
                    0),
              MATCH('GHG emissions calculations'!R$6, 'Emission Factors'!$E$5:$R$5, 0)) &lt;&gt; "",
        INDEX('Emission Factors'!$E$5:$R$488,
              MATCH(1,
                    ('Emission Factors'!$E$5:$E$488 = 'GHG emissions calculations'!$F1581) *
                    ('Emission Factors'!$H$5:$H$488 = 'GHG emissions calculations'!$H1581),
                    0),
              MATCH('GHG emissions calculations'!R$6, 'Emission Factors'!$E$5:$R$5, 0)),
        ""),
    "")</f>
        <v/>
      </c>
      <c r="S1581" s="312">
        <f t="shared" si="2"/>
        <v>0</v>
      </c>
      <c r="T1581" s="23"/>
    </row>
    <row r="1582" ht="15.75" customHeight="1" outlineLevel="1">
      <c r="A1582" s="23"/>
      <c r="B1582" s="71"/>
      <c r="C1582" s="71"/>
      <c r="D1582" s="71"/>
      <c r="E1582" s="314"/>
      <c r="F1582" s="311" t="str">
        <f>Lists!W147</f>
        <v>Wireless communication equipment - Europe</v>
      </c>
      <c r="G1582" s="311" t="str">
        <f t="array" ref="G1582">XLOOKUP(1,('Emission Factors'!$E$5:$E$488='GHG emissions calculations'!$F1582)*('Emission Factors'!$H$5:$H$488='GHG emissions calculations'!$H1582),INDEX('Emission Factors'!$E$5:$T$488,0,MATCH('GHG emissions calculations'!G$6,'Emission Factors'!$E$5:$T$5,0)),"",0)</f>
        <v/>
      </c>
      <c r="H1582" s="311" t="s">
        <v>238</v>
      </c>
      <c r="I1582" s="312" t="str">
        <f>IF(
    SUMIFS('Import data'!$L$25:$L$80,
           'Import data'!$J$25:$J$80, F1582,
           'Import data'!$G$25:$G$80, 'GHG emissions calculations'!$H1582,
           'Import data'!$I$25:$I$80,$E$1444) &lt;&gt; 0,
    SUMIFS('Import data'!$L$25:$L$80,
           'Import data'!$J$25:$J$80, F1582,
           'Import data'!$G$25:$G$80, 'GHG emissions calculations'!$H1582,
           'Import data'!$I$25:$I$80,$E$1444),
    ""
)</f>
        <v/>
      </c>
      <c r="J1582" s="311" t="str">
        <f t="array" ref="J1582">IF(
    XLOOKUP(F1582, 'Import data'!$J$26:$J$47, 'Import data'!$M$26:$M$47, "", 0) = "Please add the region-specific supplier emission factor or choose a different region available in the IAEG database.",
    "",
    XLOOKUP(F1582, 'Import data'!$J$26:$J$47, 'Import data'!$M$26:$M$47, "", 0)
)</f>
        <v/>
      </c>
      <c r="K1582" s="311" t="str">
        <f t="array" ref="K1582">IFERROR(
    XLOOKUP(F1582,
            _xlws.FILTER('Supplier Emission'!$G$15:$G$49,
                   ('Supplier Emission'!$D$15:$D$49=H1582) * ('Supplier Emission'!$F$15:$F$49=$E$1444)),
            _xlws.FILTER('Supplier Emission'!$I$15:$I$49,
                   ('Supplier Emission'!$D$15:$D$49=H1582) * ('Supplier Emission'!$F$15:$F$49=$E$1444)),
            ""),
    "")</f>
        <v/>
      </c>
      <c r="L1582" s="311" t="str">
        <f t="array" ref="L1582">IFERROR(
    XLOOKUP(F1582,
            _xlws.FILTER('Supplier Emission'!$G$15:$G$49,
                   ('Supplier Emission'!$D$15:$D$49=H1582) * ('Supplier Emission'!$F$15:$F$49=$E$1444)),
            _xlws.FILTER('Supplier Emission'!$J$15:$J$49,
                   ('Supplier Emission'!$D$15:$D$49=H1582) * ('Supplier Emission'!$F$15:$F$49=$E$1444)),
            ""),
    "")</f>
        <v/>
      </c>
      <c r="M1582" s="311" t="str">
        <f t="array" ref="M1582">IFERROR(
    XLOOKUP(F1582,
            _xlws.FILTER('Supplier Emission'!$G$15:$G$49,
                   ('Supplier Emission'!$D$15:$D$49=H1582) * ('Supplier Emission'!$F$15:$F$49=$E$1444)),
            _xlws.FILTER('Supplier Emission'!$M$15:$M$49,
                   ('Supplier Emission'!$D$15:$D$49=H1582) * ('Supplier Emission'!$F$15:$F$49=$E$1444)),
            ""),
    "")</f>
        <v/>
      </c>
      <c r="N1582" s="311" t="str">
        <f t="array" ref="N1582">IFERROR(
    XLOOKUP(F1582,
            _xlws.FILTER('Supplier Emission'!$G$15:$G$49,
                   ('Supplier Emission'!$D$15:$D$49=H1582) * ('Supplier Emission'!$F$15:$F$49=$E$1444)),
            _xlws.FILTER('Supplier Emission'!$H$15:$H$49,
                   ('Supplier Emission'!$D$15:$D$49=H1582) * ('Supplier Emission'!$F$15:$F$49=$E$1444)),
            ""),
    "")</f>
        <v/>
      </c>
      <c r="O1582" s="311" t="str">
        <f t="array" ref="O1582">XLOOKUP(1,('Emission Factors'!$E$5:$E$488='GHG emissions calculations'!$F1582)*('Emission Factors'!$H$5:$H$488='GHG emissions calculations'!$H1582),INDEX('Emission Factors'!$E$5:$T$488,0,MATCH('GHG emissions calculations'!O$6,'Emission Factors'!$E$5:$T$5,0)),"",0)</f>
        <v/>
      </c>
      <c r="P1582" s="313" t="str">
        <f t="array" ref="P1582">IFERROR(
    INDEX('Emission Factors'!$E$5:$P$488,
          MATCH(1,
                ('Emission Factors'!$E$5:$E$488 = 'GHG emissions calculations'!$F1582) *
                ('Emission Factors'!$H$5:$H$488 = 'GHG emissions calculations'!$H1582),
                0),
          MATCH('GHG emissions calculations'!P$6,'Emission Factors'!$E$5:$P$5,0)),
    "")</f>
        <v/>
      </c>
      <c r="Q1582" s="311" t="str">
        <f t="array" ref="Q1582">IFERROR(
    IF(
        INDEX('Emission Factors'!$E$5:$P$488,
              MATCH(1,
                    ('Emission Factors'!$E$5:$E$488 = 'GHG emissions calculations'!$F1582) *
                    ('Emission Factors'!$H$5:$H$488 = 'GHG emissions calculations'!$H1582),
                    0),
              MATCH('GHG emissions calculations'!Q$6, 'Emission Factors'!$E$5:$P$5, 0)) &lt;&gt; "",
        INDEX('Emission Factors'!$E$5:$P$488,
              MATCH(1,
                    ('Emission Factors'!$E$5:$E$488 = 'GHG emissions calculations'!$F1582) *
                    ('Emission Factors'!$H$5:$H$488 = 'GHG emissions calculations'!$H1582),
                    0),
              MATCH('GHG emissions calculations'!Q$6, 'Emission Factors'!$E$5:$P$5, 0)),
        ""),
    "")</f>
        <v/>
      </c>
      <c r="R1582" s="311" t="str">
        <f t="array" ref="R1582">IFERROR(
    IF(
        INDEX('Emission Factors'!$E$5:$R$488,
              MATCH(1,
                    ('Emission Factors'!$E$5:$E$488 = 'GHG emissions calculations'!$F1582) *
                    ('Emission Factors'!$H$5:$H$488 = 'GHG emissions calculations'!$H1582),
                    0),
              MATCH('GHG emissions calculations'!R$6, 'Emission Factors'!$E$5:$R$5, 0)) &lt;&gt; "",
        INDEX('Emission Factors'!$E$5:$R$488,
              MATCH(1,
                    ('Emission Factors'!$E$5:$E$488 = 'GHG emissions calculations'!$F1582) *
                    ('Emission Factors'!$H$5:$H$488 = 'GHG emissions calculations'!$H1582),
                    0),
              MATCH('GHG emissions calculations'!R$6, 'Emission Factors'!$E$5:$R$5, 0)),
        ""),
    "")</f>
        <v/>
      </c>
      <c r="S1582" s="312">
        <f t="shared" si="2"/>
        <v>0</v>
      </c>
      <c r="T1582" s="23"/>
    </row>
    <row r="1583" ht="15.75" customHeight="1" outlineLevel="1">
      <c r="A1583" s="23"/>
      <c r="B1583" s="71"/>
      <c r="C1583" s="71"/>
      <c r="D1583" s="71"/>
      <c r="E1583" s="314"/>
      <c r="F1583" s="311" t="str">
        <f>Lists!W152</f>
        <v>Wireless communication equipment - Global or unspecified region</v>
      </c>
      <c r="G1583" s="311" t="str">
        <f t="array" ref="G1583">XLOOKUP(1,('Emission Factors'!$E$5:$E$488='GHG emissions calculations'!$F1583)*('Emission Factors'!$H$5:$H$488='GHG emissions calculations'!$H1583),INDEX('Emission Factors'!$E$5:$T$488,0,MATCH('GHG emissions calculations'!G$6,'Emission Factors'!$E$5:$T$5,0)),"",0)</f>
        <v/>
      </c>
      <c r="H1583" s="311" t="s">
        <v>238</v>
      </c>
      <c r="I1583" s="312" t="str">
        <f>IF(
    SUMIFS('Import data'!$L$25:$L$80,
           'Import data'!$J$25:$J$80, F1583,
           'Import data'!$G$25:$G$80, 'GHG emissions calculations'!$H1583,
           'Import data'!$I$25:$I$80,$E$1444) &lt;&gt; 0,
    SUMIFS('Import data'!$L$25:$L$80,
           'Import data'!$J$25:$J$80, F1583,
           'Import data'!$G$25:$G$80, 'GHG emissions calculations'!$H1583,
           'Import data'!$I$25:$I$80,$E$1444),
    ""
)</f>
        <v/>
      </c>
      <c r="J1583" s="311" t="str">
        <f t="array" ref="J1583">IF(
    XLOOKUP(F1583, 'Import data'!$J$26:$J$47, 'Import data'!$M$26:$M$47, "", 0) = "Please add the region-specific supplier emission factor or choose a different region available in the IAEG database.",
    "",
    XLOOKUP(F1583, 'Import data'!$J$26:$J$47, 'Import data'!$M$26:$M$47, "", 0)
)</f>
        <v/>
      </c>
      <c r="K1583" s="311" t="str">
        <f t="array" ref="K1583">IFERROR(
    XLOOKUP(F1583,
            _xlws.FILTER('Supplier Emission'!$G$15:$G$49,
                   ('Supplier Emission'!$D$15:$D$49=H1583) * ('Supplier Emission'!$F$15:$F$49=$E$1444)),
            _xlws.FILTER('Supplier Emission'!$I$15:$I$49,
                   ('Supplier Emission'!$D$15:$D$49=H1583) * ('Supplier Emission'!$F$15:$F$49=$E$1444)),
            ""),
    "")</f>
        <v/>
      </c>
      <c r="L1583" s="311" t="str">
        <f t="array" ref="L1583">IFERROR(
    XLOOKUP(F1583,
            _xlws.FILTER('Supplier Emission'!$G$15:$G$49,
                   ('Supplier Emission'!$D$15:$D$49=H1583) * ('Supplier Emission'!$F$15:$F$49=$E$1444)),
            _xlws.FILTER('Supplier Emission'!$J$15:$J$49,
                   ('Supplier Emission'!$D$15:$D$49=H1583) * ('Supplier Emission'!$F$15:$F$49=$E$1444)),
            ""),
    "")</f>
        <v/>
      </c>
      <c r="M1583" s="311" t="str">
        <f t="array" ref="M1583">IFERROR(
    XLOOKUP(F1583,
            _xlws.FILTER('Supplier Emission'!$G$15:$G$49,
                   ('Supplier Emission'!$D$15:$D$49=H1583) * ('Supplier Emission'!$F$15:$F$49=$E$1444)),
            _xlws.FILTER('Supplier Emission'!$M$15:$M$49,
                   ('Supplier Emission'!$D$15:$D$49=H1583) * ('Supplier Emission'!$F$15:$F$49=$E$1444)),
            ""),
    "")</f>
        <v/>
      </c>
      <c r="N1583" s="311" t="str">
        <f t="array" ref="N1583">IFERROR(
    XLOOKUP(F1583,
            _xlws.FILTER('Supplier Emission'!$G$15:$G$49,
                   ('Supplier Emission'!$D$15:$D$49=H1583) * ('Supplier Emission'!$F$15:$F$49=$E$1444)),
            _xlws.FILTER('Supplier Emission'!$H$15:$H$49,
                   ('Supplier Emission'!$D$15:$D$49=H1583) * ('Supplier Emission'!$F$15:$F$49=$E$1444)),
            ""),
    "")</f>
        <v/>
      </c>
      <c r="O1583" s="311" t="str">
        <f t="array" ref="O1583">XLOOKUP(1,('Emission Factors'!$E$5:$E$488='GHG emissions calculations'!$F1583)*('Emission Factors'!$H$5:$H$488='GHG emissions calculations'!$H1583),INDEX('Emission Factors'!$E$5:$T$488,0,MATCH('GHG emissions calculations'!O$6,'Emission Factors'!$E$5:$T$5,0)),"",0)</f>
        <v/>
      </c>
      <c r="P1583" s="313" t="str">
        <f t="array" ref="P1583">IFERROR(
    INDEX('Emission Factors'!$E$5:$P$488,
          MATCH(1,
                ('Emission Factors'!$E$5:$E$488 = 'GHG emissions calculations'!$F1583) *
                ('Emission Factors'!$H$5:$H$488 = 'GHG emissions calculations'!$H1583),
                0),
          MATCH('GHG emissions calculations'!P$6,'Emission Factors'!$E$5:$P$5,0)),
    "")</f>
        <v/>
      </c>
      <c r="Q1583" s="311" t="str">
        <f t="array" ref="Q1583">IFERROR(
    IF(
        INDEX('Emission Factors'!$E$5:$P$488,
              MATCH(1,
                    ('Emission Factors'!$E$5:$E$488 = 'GHG emissions calculations'!$F1583) *
                    ('Emission Factors'!$H$5:$H$488 = 'GHG emissions calculations'!$H1583),
                    0),
              MATCH('GHG emissions calculations'!Q$6, 'Emission Factors'!$E$5:$P$5, 0)) &lt;&gt; "",
        INDEX('Emission Factors'!$E$5:$P$488,
              MATCH(1,
                    ('Emission Factors'!$E$5:$E$488 = 'GHG emissions calculations'!$F1583) *
                    ('Emission Factors'!$H$5:$H$488 = 'GHG emissions calculations'!$H1583),
                    0),
              MATCH('GHG emissions calculations'!Q$6, 'Emission Factors'!$E$5:$P$5, 0)),
        ""),
    "")</f>
        <v/>
      </c>
      <c r="R1583" s="311" t="str">
        <f t="array" ref="R1583">IFERROR(
    IF(
        INDEX('Emission Factors'!$E$5:$R$488,
              MATCH(1,
                    ('Emission Factors'!$E$5:$E$488 = 'GHG emissions calculations'!$F1583) *
                    ('Emission Factors'!$H$5:$H$488 = 'GHG emissions calculations'!$H1583),
                    0),
              MATCH('GHG emissions calculations'!R$6, 'Emission Factors'!$E$5:$R$5, 0)) &lt;&gt; "",
        INDEX('Emission Factors'!$E$5:$R$488,
              MATCH(1,
                    ('Emission Factors'!$E$5:$E$488 = 'GHG emissions calculations'!$F1583) *
                    ('Emission Factors'!$H$5:$H$488 = 'GHG emissions calculations'!$H1583),
                    0),
              MATCH('GHG emissions calculations'!R$6, 'Emission Factors'!$E$5:$R$5, 0)),
        ""),
    "")</f>
        <v/>
      </c>
      <c r="S1583" s="312">
        <f t="shared" si="2"/>
        <v>0</v>
      </c>
      <c r="T1583" s="23"/>
    </row>
    <row r="1584" ht="15.75" customHeight="1" outlineLevel="1">
      <c r="A1584" s="23"/>
      <c r="B1584" s="71"/>
      <c r="C1584" s="71"/>
      <c r="D1584" s="71"/>
      <c r="E1584" s="314"/>
      <c r="F1584" s="311" t="str">
        <f>Lists!W151</f>
        <v>Wireless communication equipment - Middle East</v>
      </c>
      <c r="G1584" s="311" t="str">
        <f t="array" ref="G1584">XLOOKUP(1,('Emission Factors'!$E$5:$E$488='GHG emissions calculations'!$F1584)*('Emission Factors'!$H$5:$H$488='GHG emissions calculations'!$H1584),INDEX('Emission Factors'!$E$5:$T$488,0,MATCH('GHG emissions calculations'!G$6,'Emission Factors'!$E$5:$T$5,0)),"",0)</f>
        <v/>
      </c>
      <c r="H1584" s="311" t="s">
        <v>238</v>
      </c>
      <c r="I1584" s="312" t="str">
        <f>IF(
    SUMIFS('Import data'!$L$25:$L$80,
           'Import data'!$J$25:$J$80, F1584,
           'Import data'!$G$25:$G$80, 'GHG emissions calculations'!$H1584,
           'Import data'!$I$25:$I$80,$E$1444) &lt;&gt; 0,
    SUMIFS('Import data'!$L$25:$L$80,
           'Import data'!$J$25:$J$80, F1584,
           'Import data'!$G$25:$G$80, 'GHG emissions calculations'!$H1584,
           'Import data'!$I$25:$I$80,$E$1444),
    ""
)</f>
        <v/>
      </c>
      <c r="J1584" s="311" t="str">
        <f t="array" ref="J1584">IF(
    XLOOKUP(F1584, 'Import data'!$J$26:$J$47, 'Import data'!$M$26:$M$47, "", 0) = "Please add the region-specific supplier emission factor or choose a different region available in the IAEG database.",
    "",
    XLOOKUP(F1584, 'Import data'!$J$26:$J$47, 'Import data'!$M$26:$M$47, "", 0)
)</f>
        <v/>
      </c>
      <c r="K1584" s="311" t="str">
        <f t="array" ref="K1584">IFERROR(
    XLOOKUP(F1584,
            _xlws.FILTER('Supplier Emission'!$G$15:$G$49,
                   ('Supplier Emission'!$D$15:$D$49=H1584) * ('Supplier Emission'!$F$15:$F$49=$E$1444)),
            _xlws.FILTER('Supplier Emission'!$I$15:$I$49,
                   ('Supplier Emission'!$D$15:$D$49=H1584) * ('Supplier Emission'!$F$15:$F$49=$E$1444)),
            ""),
    "")</f>
        <v/>
      </c>
      <c r="L1584" s="311" t="str">
        <f t="array" ref="L1584">IFERROR(
    XLOOKUP(F1584,
            _xlws.FILTER('Supplier Emission'!$G$15:$G$49,
                   ('Supplier Emission'!$D$15:$D$49=H1584) * ('Supplier Emission'!$F$15:$F$49=$E$1444)),
            _xlws.FILTER('Supplier Emission'!$J$15:$J$49,
                   ('Supplier Emission'!$D$15:$D$49=H1584) * ('Supplier Emission'!$F$15:$F$49=$E$1444)),
            ""),
    "")</f>
        <v/>
      </c>
      <c r="M1584" s="311" t="str">
        <f t="array" ref="M1584">IFERROR(
    XLOOKUP(F1584,
            _xlws.FILTER('Supplier Emission'!$G$15:$G$49,
                   ('Supplier Emission'!$D$15:$D$49=H1584) * ('Supplier Emission'!$F$15:$F$49=$E$1444)),
            _xlws.FILTER('Supplier Emission'!$M$15:$M$49,
                   ('Supplier Emission'!$D$15:$D$49=H1584) * ('Supplier Emission'!$F$15:$F$49=$E$1444)),
            ""),
    "")</f>
        <v/>
      </c>
      <c r="N1584" s="311" t="str">
        <f t="array" ref="N1584">IFERROR(
    XLOOKUP(F1584,
            _xlws.FILTER('Supplier Emission'!$G$15:$G$49,
                   ('Supplier Emission'!$D$15:$D$49=H1584) * ('Supplier Emission'!$F$15:$F$49=$E$1444)),
            _xlws.FILTER('Supplier Emission'!$H$15:$H$49,
                   ('Supplier Emission'!$D$15:$D$49=H1584) * ('Supplier Emission'!$F$15:$F$49=$E$1444)),
            ""),
    "")</f>
        <v/>
      </c>
      <c r="O1584" s="311" t="str">
        <f t="array" ref="O1584">XLOOKUP(1,('Emission Factors'!$E$5:$E$488='GHG emissions calculations'!$F1584)*('Emission Factors'!$H$5:$H$488='GHG emissions calculations'!$H1584),INDEX('Emission Factors'!$E$5:$T$488,0,MATCH('GHG emissions calculations'!O$6,'Emission Factors'!$E$5:$T$5,0)),"",0)</f>
        <v/>
      </c>
      <c r="P1584" s="313" t="str">
        <f t="array" ref="P1584">IFERROR(
    INDEX('Emission Factors'!$E$5:$P$488,
          MATCH(1,
                ('Emission Factors'!$E$5:$E$488 = 'GHG emissions calculations'!$F1584) *
                ('Emission Factors'!$H$5:$H$488 = 'GHG emissions calculations'!$H1584),
                0),
          MATCH('GHG emissions calculations'!P$6,'Emission Factors'!$E$5:$P$5,0)),
    "")</f>
        <v/>
      </c>
      <c r="Q1584" s="311" t="str">
        <f t="array" ref="Q1584">IFERROR(
    IF(
        INDEX('Emission Factors'!$E$5:$P$488,
              MATCH(1,
                    ('Emission Factors'!$E$5:$E$488 = 'GHG emissions calculations'!$F1584) *
                    ('Emission Factors'!$H$5:$H$488 = 'GHG emissions calculations'!$H1584),
                    0),
              MATCH('GHG emissions calculations'!Q$6, 'Emission Factors'!$E$5:$P$5, 0)) &lt;&gt; "",
        INDEX('Emission Factors'!$E$5:$P$488,
              MATCH(1,
                    ('Emission Factors'!$E$5:$E$488 = 'GHG emissions calculations'!$F1584) *
                    ('Emission Factors'!$H$5:$H$488 = 'GHG emissions calculations'!$H1584),
                    0),
              MATCH('GHG emissions calculations'!Q$6, 'Emission Factors'!$E$5:$P$5, 0)),
        ""),
    "")</f>
        <v/>
      </c>
      <c r="R1584" s="311" t="str">
        <f t="array" ref="R1584">IFERROR(
    IF(
        INDEX('Emission Factors'!$E$5:$R$488,
              MATCH(1,
                    ('Emission Factors'!$E$5:$E$488 = 'GHG emissions calculations'!$F1584) *
                    ('Emission Factors'!$H$5:$H$488 = 'GHG emissions calculations'!$H1584),
                    0),
              MATCH('GHG emissions calculations'!R$6, 'Emission Factors'!$E$5:$R$5, 0)) &lt;&gt; "",
        INDEX('Emission Factors'!$E$5:$R$488,
              MATCH(1,
                    ('Emission Factors'!$E$5:$E$488 = 'GHG emissions calculations'!$F1584) *
                    ('Emission Factors'!$H$5:$H$488 = 'GHG emissions calculations'!$H1584),
                    0),
              MATCH('GHG emissions calculations'!R$6, 'Emission Factors'!$E$5:$R$5, 0)),
        ""),
    "")</f>
        <v/>
      </c>
      <c r="S1584" s="312">
        <f t="shared" si="2"/>
        <v>0</v>
      </c>
      <c r="T1584" s="23"/>
    </row>
    <row r="1585" ht="15.75" customHeight="1" outlineLevel="1">
      <c r="A1585" s="23"/>
      <c r="B1585" s="71"/>
      <c r="C1585" s="71"/>
      <c r="D1585" s="71"/>
      <c r="E1585" s="315"/>
      <c r="F1585" s="311" t="str">
        <f>Lists!W150</f>
        <v>Wireless communication equipment - Oceania</v>
      </c>
      <c r="G1585" s="311" t="str">
        <f t="array" ref="G1585">XLOOKUP(1,('Emission Factors'!$E$5:$E$488='GHG emissions calculations'!$F1585)*('Emission Factors'!$H$5:$H$488='GHG emissions calculations'!$H1585),INDEX('Emission Factors'!$E$5:$T$488,0,MATCH('GHG emissions calculations'!G$6,'Emission Factors'!$E$5:$T$5,0)),"",0)</f>
        <v/>
      </c>
      <c r="H1585" s="311" t="s">
        <v>238</v>
      </c>
      <c r="I1585" s="312" t="str">
        <f>IF(
    SUMIFS('Import data'!$L$25:$L$80,
           'Import data'!$J$25:$J$80, F1585,
           'Import data'!$G$25:$G$80, 'GHG emissions calculations'!$H1585,
           'Import data'!$I$25:$I$80,$E$1444) &lt;&gt; 0,
    SUMIFS('Import data'!$L$25:$L$80,
           'Import data'!$J$25:$J$80, F1585,
           'Import data'!$G$25:$G$80, 'GHG emissions calculations'!$H1585,
           'Import data'!$I$25:$I$80,$E$1444),
    ""
)</f>
        <v/>
      </c>
      <c r="J1585" s="311" t="str">
        <f t="array" ref="J1585">IF(
    XLOOKUP(F1585, 'Import data'!$J$26:$J$47, 'Import data'!$M$26:$M$47, "", 0) = "Please add the region-specific supplier emission factor or choose a different region available in the IAEG database.",
    "",
    XLOOKUP(F1585, 'Import data'!$J$26:$J$47, 'Import data'!$M$26:$M$47, "", 0)
)</f>
        <v/>
      </c>
      <c r="K1585" s="311" t="str">
        <f t="array" ref="K1585">IFERROR(
    XLOOKUP(F1585,
            _xlws.FILTER('Supplier Emission'!$G$15:$G$49,
                   ('Supplier Emission'!$D$15:$D$49=H1585) * ('Supplier Emission'!$F$15:$F$49=$E$1444)),
            _xlws.FILTER('Supplier Emission'!$I$15:$I$49,
                   ('Supplier Emission'!$D$15:$D$49=H1585) * ('Supplier Emission'!$F$15:$F$49=$E$1444)),
            ""),
    "")</f>
        <v/>
      </c>
      <c r="L1585" s="311" t="str">
        <f t="array" ref="L1585">IFERROR(
    XLOOKUP(F1585,
            _xlws.FILTER('Supplier Emission'!$G$15:$G$49,
                   ('Supplier Emission'!$D$15:$D$49=H1585) * ('Supplier Emission'!$F$15:$F$49=$E$1444)),
            _xlws.FILTER('Supplier Emission'!$J$15:$J$49,
                   ('Supplier Emission'!$D$15:$D$49=H1585) * ('Supplier Emission'!$F$15:$F$49=$E$1444)),
            ""),
    "")</f>
        <v/>
      </c>
      <c r="M1585" s="311" t="str">
        <f t="array" ref="M1585">IFERROR(
    XLOOKUP(F1585,
            _xlws.FILTER('Supplier Emission'!$G$15:$G$49,
                   ('Supplier Emission'!$D$15:$D$49=H1585) * ('Supplier Emission'!$F$15:$F$49=$E$1444)),
            _xlws.FILTER('Supplier Emission'!$M$15:$M$49,
                   ('Supplier Emission'!$D$15:$D$49=H1585) * ('Supplier Emission'!$F$15:$F$49=$E$1444)),
            ""),
    "")</f>
        <v/>
      </c>
      <c r="N1585" s="311" t="str">
        <f t="array" ref="N1585">IFERROR(
    XLOOKUP(F1585,
            _xlws.FILTER('Supplier Emission'!$G$15:$G$49,
                   ('Supplier Emission'!$D$15:$D$49=H1585) * ('Supplier Emission'!$F$15:$F$49=$E$1444)),
            _xlws.FILTER('Supplier Emission'!$H$15:$H$49,
                   ('Supplier Emission'!$D$15:$D$49=H1585) * ('Supplier Emission'!$F$15:$F$49=$E$1444)),
            ""),
    "")</f>
        <v/>
      </c>
      <c r="O1585" s="311" t="str">
        <f t="array" ref="O1585">XLOOKUP(1,('Emission Factors'!$E$5:$E$488='GHG emissions calculations'!$F1585)*('Emission Factors'!$H$5:$H$488='GHG emissions calculations'!$H1585),INDEX('Emission Factors'!$E$5:$T$488,0,MATCH('GHG emissions calculations'!O$6,'Emission Factors'!$E$5:$T$5,0)),"",0)</f>
        <v/>
      </c>
      <c r="P1585" s="313" t="str">
        <f t="array" ref="P1585">IFERROR(
    INDEX('Emission Factors'!$E$5:$P$488,
          MATCH(1,
                ('Emission Factors'!$E$5:$E$488 = 'GHG emissions calculations'!$F1585) *
                ('Emission Factors'!$H$5:$H$488 = 'GHG emissions calculations'!$H1585),
                0),
          MATCH('GHG emissions calculations'!P$6,'Emission Factors'!$E$5:$P$5,0)),
    "")</f>
        <v/>
      </c>
      <c r="Q1585" s="311" t="str">
        <f t="array" ref="Q1585">IFERROR(
    IF(
        INDEX('Emission Factors'!$E$5:$P$488,
              MATCH(1,
                    ('Emission Factors'!$E$5:$E$488 = 'GHG emissions calculations'!$F1585) *
                    ('Emission Factors'!$H$5:$H$488 = 'GHG emissions calculations'!$H1585),
                    0),
              MATCH('GHG emissions calculations'!Q$6, 'Emission Factors'!$E$5:$P$5, 0)) &lt;&gt; "",
        INDEX('Emission Factors'!$E$5:$P$488,
              MATCH(1,
                    ('Emission Factors'!$E$5:$E$488 = 'GHG emissions calculations'!$F1585) *
                    ('Emission Factors'!$H$5:$H$488 = 'GHG emissions calculations'!$H1585),
                    0),
              MATCH('GHG emissions calculations'!Q$6, 'Emission Factors'!$E$5:$P$5, 0)),
        ""),
    "")</f>
        <v/>
      </c>
      <c r="R1585" s="311" t="str">
        <f t="array" ref="R1585">IFERROR(
    IF(
        INDEX('Emission Factors'!$E$5:$R$488,
              MATCH(1,
                    ('Emission Factors'!$E$5:$E$488 = 'GHG emissions calculations'!$F1585) *
                    ('Emission Factors'!$H$5:$H$488 = 'GHG emissions calculations'!$H1585),
                    0),
              MATCH('GHG emissions calculations'!R$6, 'Emission Factors'!$E$5:$R$5, 0)) &lt;&gt; "",
        INDEX('Emission Factors'!$E$5:$R$488,
              MATCH(1,
                    ('Emission Factors'!$E$5:$E$488 = 'GHG emissions calculations'!$F1585) *
                    ('Emission Factors'!$H$5:$H$488 = 'GHG emissions calculations'!$H1585),
                    0),
              MATCH('GHG emissions calculations'!R$6, 'Emission Factors'!$E$5:$R$5, 0)),
        ""),
    "")</f>
        <v/>
      </c>
      <c r="S1585" s="312">
        <f t="shared" si="2"/>
        <v>0</v>
      </c>
      <c r="T1585" s="23"/>
    </row>
    <row r="1586" ht="24.75" customHeight="1">
      <c r="A1586" s="23"/>
      <c r="B1586" s="71"/>
      <c r="C1586" s="71"/>
      <c r="D1586" s="71"/>
      <c r="E1586" s="308" t="s">
        <v>203</v>
      </c>
      <c r="F1586" s="309"/>
      <c r="G1586" s="309"/>
      <c r="H1586" s="309"/>
      <c r="I1586" s="309"/>
      <c r="J1586" s="309"/>
      <c r="K1586" s="309"/>
      <c r="L1586" s="309"/>
      <c r="M1586" s="309"/>
      <c r="N1586" s="309"/>
      <c r="O1586" s="309"/>
      <c r="P1586" s="309"/>
      <c r="Q1586" s="309"/>
      <c r="R1586" s="309"/>
      <c r="S1586" s="309"/>
      <c r="T1586" s="23"/>
    </row>
    <row r="1587" ht="15.75" customHeight="1" outlineLevel="1">
      <c r="A1587" s="23"/>
      <c r="B1587" s="71"/>
      <c r="C1587" s="71"/>
      <c r="D1587" s="71"/>
      <c r="E1587" s="310" t="s">
        <v>204</v>
      </c>
      <c r="F1587" s="311" t="str">
        <f>Lists!Y25</f>
        <v>Aluminum and aluminum alloys, unknown mass  - America</v>
      </c>
      <c r="G1587" s="311">
        <f t="array" ref="G1587">XLOOKUP(1,('Emission Factors'!$E$5:$E$488='GHG emissions calculations'!$F1587)*('Emission Factors'!$H$5:$H$488='GHG emissions calculations'!$H1587),INDEX('Emission Factors'!$E$5:$T$488,0,MATCH('GHG emissions calculations'!G$6,'Emission Factors'!$E$5:$T$5,0)),"",0)</f>
        <v>1</v>
      </c>
      <c r="H1587" s="311" t="s">
        <v>238</v>
      </c>
      <c r="I1587" s="312" t="str">
        <f>IF(
    SUMIFS('Import data'!$L$25:$L$80,
           'Import data'!$J$25:$J$80, F1587,
           'Import data'!$G$25:$G$80, 'GHG emissions calculations'!$H1587,
           'Import data'!$I$25:$I$80,$E$1587) &lt;&gt; 0,
    SUMIFS('Import data'!$L$25:$L$80,
           'Import data'!$J$25:$J$80, F1587,
           'Import data'!$G$25:$G$80, 'GHG emissions calculations'!$H1587,
           'Import data'!$I$25:$I$80,$E$1587),
    ""
)</f>
        <v/>
      </c>
      <c r="J1587" s="311" t="str">
        <f t="array" ref="J1587">IF(
    XLOOKUP(F1587, 'Import data'!$J$26:$J$47, 'Import data'!$M$26:$M$47, "", 0) = "Please add the region-specific supplier emission factor or choose a different region available in the IAEG database.",
    "",
    XLOOKUP(F1587, 'Import data'!$J$26:$J$47, 'Import data'!$M$26:$M$47, "", 0)
)</f>
        <v/>
      </c>
      <c r="K1587" s="311" t="str">
        <f t="array" ref="K1587">IFERROR(
    XLOOKUP(F1587,
            _xlws.FILTER('Supplier Emission'!$G$15:$G$49,
                   ('Supplier Emission'!$D$15:$D$49=H1587) * ('Supplier Emission'!$F$15:$F$49=$E$1587)),
            _xlws.FILTER('Supplier Emission'!$I$15:$I$49,
                   ('Supplier Emission'!$D$15:$D$49=H1587) * ('Supplier Emission'!$F$15:$F$49=$E$1587)),
            ""),
    "")</f>
        <v/>
      </c>
      <c r="L1587" s="311" t="str">
        <f t="array" ref="L1587">IFERROR(
    XLOOKUP(F1587,
            _xlws.FILTER('Supplier Emission'!$G$15:$G$49,
                   ('Supplier Emission'!$D$15:$D$49=H1587) * ('Supplier Emission'!$F$15:$F$49=$E$1587)),
            _xlws.FILTER('Supplier Emission'!$J$15:$J$49,
                   ('Supplier Emission'!$D$15:$D$49=H1587) * ('Supplier Emission'!$F$15:$F$49=$E$1587)),
            ""),
    "")</f>
        <v/>
      </c>
      <c r="M1587" s="311" t="str">
        <f t="array" ref="M1587">IFERROR(
    XLOOKUP(F1587,
            _xlws.FILTER('Supplier Emission'!$G$15:$G$49,
                   ('Supplier Emission'!$D$15:$D$49=H1587) * ('Supplier Emission'!$F$15:$F$49=$E$1587)),
            _xlws.FILTER('Supplier Emission'!$M$15:$M$49,
                   ('Supplier Emission'!$D$15:$D$49=H1587) * ('Supplier Emission'!$F$15:$F$49=$E$1587)),
            ""),
    "")</f>
        <v/>
      </c>
      <c r="N1587" s="311" t="str">
        <f t="array" ref="N1587">IFERROR(
    XLOOKUP(F1587,
            _xlws.FILTER('Supplier Emission'!$G$15:$G$49,
                   ('Supplier Emission'!$D$15:$D$49=H1587) * ('Supplier Emission'!$F$15:$F$49=$E$1587)),
            _xlws.FILTER('Supplier Emission'!$H$15:$H$49,
                   ('Supplier Emission'!$D$15:$D$49=H1587) * ('Supplier Emission'!$F$15:$F$49=$E$1587)),
            ""),
    "")</f>
        <v/>
      </c>
      <c r="O1587" s="311" t="str">
        <f t="array" ref="O1587">XLOOKUP(1,('Emission Factors'!$E$5:$E$488='GHG emissions calculations'!$F1587)*('Emission Factors'!$H$5:$H$488='GHG emissions calculations'!$H1587),INDEX('Emission Factors'!$E$5:$T$488,0,MATCH('GHG emissions calculations'!O$6,'Emission Factors'!$E$5:$T$5,0)),"",0)</f>
        <v>Basic and semi-finished products of aluminum and alloys</v>
      </c>
      <c r="P1587" s="313">
        <f t="array" ref="P1587">IFERROR(
    INDEX('Emission Factors'!$E$5:$P$488,
          MATCH(1,
                ('Emission Factors'!$E$5:$E$488 = 'GHG emissions calculations'!$F1587) *
                ('Emission Factors'!$H$5:$H$488 = 'GHG emissions calculations'!$H1587),
                0),
          MATCH('GHG emissions calculations'!P$6,'Emission Factors'!$E$5:$P$5,0)),
    "")</f>
        <v>976.81</v>
      </c>
      <c r="Q1587" s="311" t="str">
        <f t="array" ref="Q1587">IFERROR(
    IF(
        INDEX('Emission Factors'!$E$5:$P$488,
              MATCH(1,
                    ('Emission Factors'!$E$5:$E$488 = 'GHG emissions calculations'!$F1587) *
                    ('Emission Factors'!$H$5:$H$488 = 'GHG emissions calculations'!$H1587),
                    0),
              MATCH('GHG emissions calculations'!Q$6, 'Emission Factors'!$E$5:$P$5, 0)) &lt;&gt; "",
        INDEX('Emission Factors'!$E$5:$P$488,
              MATCH(1,
                    ('Emission Factors'!$E$5:$E$488 = 'GHG emissions calculations'!$F1587) *
                    ('Emission Factors'!$H$5:$H$488 = 'GHG emissions calculations'!$H1587),
                    0),
              MATCH('GHG emissions calculations'!Q$6, 'Emission Factors'!$E$5:$P$5, 0)),
        ""),
    "")</f>
        <v>kgCO2e / k€</v>
      </c>
      <c r="R1587" s="311" t="str">
        <f t="array" ref="R1587">IFERROR(
    IF(
        INDEX('Emission Factors'!$E$5:$R$488,
              MATCH(1,
                    ('Emission Factors'!$E$5:$E$488 = 'GHG emissions calculations'!$F1587) *
                    ('Emission Factors'!$H$5:$H$488 = 'GHG emissions calculations'!$H1587),
                    0),
              MATCH('GHG emissions calculations'!R$6, 'Emission Factors'!$E$5:$R$5, 0)) &lt;&gt; "",
        INDEX('Emission Factors'!$E$5:$R$488,
              MATCH(1,
                    ('Emission Factors'!$E$5:$E$488 = 'GHG emissions calculations'!$F1587) *
                    ('Emission Factors'!$H$5:$H$488 = 'GHG emissions calculations'!$H1587),
                    0),
              MATCH('GHG emissions calculations'!R$6, 'Emission Factors'!$E$5:$R$5, 0)),
        ""),
    "")</f>
        <v>America</v>
      </c>
      <c r="S1587" s="312">
        <f t="shared" ref="S1587:S2451" si="3">IFERROR(IF(L1587&lt;&gt;"",L1587*I1587/1000,P1587*I1587/1000),"")</f>
        <v>0</v>
      </c>
      <c r="T1587" s="23"/>
    </row>
    <row r="1588" ht="15.75" customHeight="1" outlineLevel="1">
      <c r="A1588" s="23"/>
      <c r="B1588" s="71"/>
      <c r="C1588" s="71"/>
      <c r="D1588" s="71"/>
      <c r="E1588" s="314"/>
      <c r="F1588" s="311" t="str">
        <f>Lists!Z34</f>
        <v>Aluminium Recycled  - Africa</v>
      </c>
      <c r="G1588" s="311" t="str">
        <f t="array" ref="G1588">XLOOKUP(1,('Emission Factors'!$E$5:$E$488='GHG emissions calculations'!$F1588)*('Emission Factors'!$H$5:$H$488='GHG emissions calculations'!$H1588),INDEX('Emission Factors'!$E$5:$T$488,0,MATCH('GHG emissions calculations'!G$6,'Emission Factors'!$E$5:$T$5,0)),"",0)</f>
        <v/>
      </c>
      <c r="H1588" s="311" t="s">
        <v>237</v>
      </c>
      <c r="I1588" s="312" t="str">
        <f>IF(
    SUMIFS('Import data'!$L$25:$L$80,
           'Import data'!$J$25:$J$80, F1588,
           'Import data'!$G$25:$G$80, 'GHG emissions calculations'!$H1588,
           'Import data'!$I$25:$I$80,$E$1587) &lt;&gt; 0,
    SUMIFS('Import data'!$L$25:$L$80,
           'Import data'!$J$25:$J$80, F1588,
           'Import data'!$G$25:$G$80, 'GHG emissions calculations'!$H1588,
           'Import data'!$I$25:$I$80,$E$1587),
    ""
)</f>
        <v/>
      </c>
      <c r="J1588" s="311" t="str">
        <f t="array" ref="J1588">IF(
    XLOOKUP(F1588, 'Import data'!$J$26:$J$47, 'Import data'!$M$26:$M$47, "", 0) = "Please add the region-specific supplier emission factor or choose a different region available in the IAEG database.",
    "",
    XLOOKUP(F1588, 'Import data'!$J$26:$J$47, 'Import data'!$M$26:$M$47, "", 0)
)</f>
        <v/>
      </c>
      <c r="K1588" s="311" t="str">
        <f t="array" ref="K1588">IFERROR(
    XLOOKUP(F1588,
            _xlws.FILTER('Supplier Emission'!$G$15:$G$49,
                   ('Supplier Emission'!$D$15:$D$49=H1588) * ('Supplier Emission'!$F$15:$F$49=$E$1587)),
            _xlws.FILTER('Supplier Emission'!$I$15:$I$49,
                   ('Supplier Emission'!$D$15:$D$49=H1588) * ('Supplier Emission'!$F$15:$F$49=$E$1587)),
            ""),
    "")</f>
        <v/>
      </c>
      <c r="L1588" s="311" t="str">
        <f t="array" ref="L1588">IFERROR(
    XLOOKUP(F1588,
            _xlws.FILTER('Supplier Emission'!$G$15:$G$49,
                   ('Supplier Emission'!$D$15:$D$49=H1588) * ('Supplier Emission'!$F$15:$F$49=$E$1587)),
            _xlws.FILTER('Supplier Emission'!$J$15:$J$49,
                   ('Supplier Emission'!$D$15:$D$49=H1588) * ('Supplier Emission'!$F$15:$F$49=$E$1587)),
            ""),
    "")</f>
        <v/>
      </c>
      <c r="M1588" s="311" t="str">
        <f t="array" ref="M1588">IFERROR(
    XLOOKUP(F1588,
            _xlws.FILTER('Supplier Emission'!$G$15:$G$49,
                   ('Supplier Emission'!$D$15:$D$49=H1588) * ('Supplier Emission'!$F$15:$F$49=$E$1587)),
            _xlws.FILTER('Supplier Emission'!$M$15:$M$49,
                   ('Supplier Emission'!$D$15:$D$49=H1588) * ('Supplier Emission'!$F$15:$F$49=$E$1587)),
            ""),
    "")</f>
        <v/>
      </c>
      <c r="N1588" s="311" t="str">
        <f t="array" ref="N1588">IFERROR(
    XLOOKUP(F1588,
            _xlws.FILTER('Supplier Emission'!$G$15:$G$49,
                   ('Supplier Emission'!$D$15:$D$49=H1588) * ('Supplier Emission'!$F$15:$F$49=$E$1587)),
            _xlws.FILTER('Supplier Emission'!$H$15:$H$49,
                   ('Supplier Emission'!$D$15:$D$49=H1588) * ('Supplier Emission'!$F$15:$F$49=$E$1587)),
            ""),
    "")</f>
        <v/>
      </c>
      <c r="O1588" s="311" t="str">
        <f t="array" ref="O1588">XLOOKUP(1,('Emission Factors'!$E$5:$E$488='GHG emissions calculations'!$F1588)*('Emission Factors'!$H$5:$H$488='GHG emissions calculations'!$H1588),INDEX('Emission Factors'!$E$5:$T$488,0,MATCH('GHG emissions calculations'!O$6,'Emission Factors'!$E$5:$T$5,0)),"",0)</f>
        <v/>
      </c>
      <c r="P1588" s="313" t="str">
        <f t="array" ref="P1588">IFERROR(
    INDEX('Emission Factors'!$E$5:$P$488,
          MATCH(1,
                ('Emission Factors'!$E$5:$E$488 = 'GHG emissions calculations'!$F1588) *
                ('Emission Factors'!$H$5:$H$488 = 'GHG emissions calculations'!$H1588),
                0),
          MATCH('GHG emissions calculations'!P$6,'Emission Factors'!$E$5:$P$5,0)),
    "")</f>
        <v/>
      </c>
      <c r="Q1588" s="311" t="str">
        <f t="array" ref="Q1588">IFERROR(
    IF(
        INDEX('Emission Factors'!$E$5:$P$488,
              MATCH(1,
                    ('Emission Factors'!$E$5:$E$488 = 'GHG emissions calculations'!$F1588) *
                    ('Emission Factors'!$H$5:$H$488 = 'GHG emissions calculations'!$H1588),
                    0),
              MATCH('GHG emissions calculations'!Q$6, 'Emission Factors'!$E$5:$P$5, 0)) &lt;&gt; "",
        INDEX('Emission Factors'!$E$5:$P$488,
              MATCH(1,
                    ('Emission Factors'!$E$5:$E$488 = 'GHG emissions calculations'!$F1588) *
                    ('Emission Factors'!$H$5:$H$488 = 'GHG emissions calculations'!$H1588),
                    0),
              MATCH('GHG emissions calculations'!Q$6, 'Emission Factors'!$E$5:$P$5, 0)),
        ""),
    "")</f>
        <v/>
      </c>
      <c r="R1588" s="311" t="str">
        <f t="array" ref="R1588">IFERROR(
    IF(
        INDEX('Emission Factors'!$E$5:$R$488,
              MATCH(1,
                    ('Emission Factors'!$E$5:$E$488 = 'GHG emissions calculations'!$F1588) *
                    ('Emission Factors'!$H$5:$H$488 = 'GHG emissions calculations'!$H1588),
                    0),
              MATCH('GHG emissions calculations'!R$6, 'Emission Factors'!$E$5:$R$5, 0)) &lt;&gt; "",
        INDEX('Emission Factors'!$E$5:$R$488,
              MATCH(1,
                    ('Emission Factors'!$E$5:$E$488 = 'GHG emissions calculations'!$F1588) *
                    ('Emission Factors'!$H$5:$H$488 = 'GHG emissions calculations'!$H1588),
                    0),
              MATCH('GHG emissions calculations'!R$6, 'Emission Factors'!$E$5:$R$5, 0)),
        ""),
    "")</f>
        <v/>
      </c>
      <c r="S1588" s="312">
        <f t="shared" si="3"/>
        <v>0</v>
      </c>
      <c r="T1588" s="23"/>
    </row>
    <row r="1589" ht="15.75" customHeight="1" outlineLevel="1">
      <c r="A1589" s="23"/>
      <c r="B1589" s="71"/>
      <c r="C1589" s="71"/>
      <c r="D1589" s="71"/>
      <c r="E1589" s="314"/>
      <c r="F1589" s="311" t="str">
        <f>Lists!Z32</f>
        <v>Aluminium Recycled  - America</v>
      </c>
      <c r="G1589" s="311" t="str">
        <f t="array" ref="G1589">XLOOKUP(1,('Emission Factors'!$E$5:$E$488='GHG emissions calculations'!$F1589)*('Emission Factors'!$H$5:$H$488='GHG emissions calculations'!$H1589),INDEX('Emission Factors'!$E$5:$T$488,0,MATCH('GHG emissions calculations'!G$6,'Emission Factors'!$E$5:$T$5,0)),"",0)</f>
        <v/>
      </c>
      <c r="H1589" s="311" t="s">
        <v>237</v>
      </c>
      <c r="I1589" s="312" t="str">
        <f>IF(
    SUMIFS('Import data'!$L$25:$L$80,
           'Import data'!$J$25:$J$80, F1589,
           'Import data'!$G$25:$G$80, 'GHG emissions calculations'!$H1589,
           'Import data'!$I$25:$I$80,$E$1587) &lt;&gt; 0,
    SUMIFS('Import data'!$L$25:$L$80,
           'Import data'!$J$25:$J$80, F1589,
           'Import data'!$G$25:$G$80, 'GHG emissions calculations'!$H1589,
           'Import data'!$I$25:$I$80,$E$1587),
    ""
)</f>
        <v/>
      </c>
      <c r="J1589" s="311" t="str">
        <f t="array" ref="J1589">IF(
    XLOOKUP(F1589, 'Import data'!$J$26:$J$47, 'Import data'!$M$26:$M$47, "", 0) = "Please add the region-specific supplier emission factor or choose a different region available in the IAEG database.",
    "",
    XLOOKUP(F1589, 'Import data'!$J$26:$J$47, 'Import data'!$M$26:$M$47, "", 0)
)</f>
        <v/>
      </c>
      <c r="K1589" s="311" t="str">
        <f t="array" ref="K1589">IFERROR(
    XLOOKUP(F1589,
            _xlws.FILTER('Supplier Emission'!$G$15:$G$49,
                   ('Supplier Emission'!$D$15:$D$49=H1589) * ('Supplier Emission'!$F$15:$F$49=$E$1587)),
            _xlws.FILTER('Supplier Emission'!$I$15:$I$49,
                   ('Supplier Emission'!$D$15:$D$49=H1589) * ('Supplier Emission'!$F$15:$F$49=$E$1587)),
            ""),
    "")</f>
        <v/>
      </c>
      <c r="L1589" s="311" t="str">
        <f t="array" ref="L1589">IFERROR(
    XLOOKUP(F1589,
            _xlws.FILTER('Supplier Emission'!$G$15:$G$49,
                   ('Supplier Emission'!$D$15:$D$49=H1589) * ('Supplier Emission'!$F$15:$F$49=$E$1587)),
            _xlws.FILTER('Supplier Emission'!$J$15:$J$49,
                   ('Supplier Emission'!$D$15:$D$49=H1589) * ('Supplier Emission'!$F$15:$F$49=$E$1587)),
            ""),
    "")</f>
        <v/>
      </c>
      <c r="M1589" s="311" t="str">
        <f t="array" ref="M1589">IFERROR(
    XLOOKUP(F1589,
            _xlws.FILTER('Supplier Emission'!$G$15:$G$49,
                   ('Supplier Emission'!$D$15:$D$49=H1589) * ('Supplier Emission'!$F$15:$F$49=$E$1587)),
            _xlws.FILTER('Supplier Emission'!$M$15:$M$49,
                   ('Supplier Emission'!$D$15:$D$49=H1589) * ('Supplier Emission'!$F$15:$F$49=$E$1587)),
            ""),
    "")</f>
        <v/>
      </c>
      <c r="N1589" s="311" t="str">
        <f t="array" ref="N1589">IFERROR(
    XLOOKUP(F1589,
            _xlws.FILTER('Supplier Emission'!$G$15:$G$49,
                   ('Supplier Emission'!$D$15:$D$49=H1589) * ('Supplier Emission'!$F$15:$F$49=$E$1587)),
            _xlws.FILTER('Supplier Emission'!$H$15:$H$49,
                   ('Supplier Emission'!$D$15:$D$49=H1589) * ('Supplier Emission'!$F$15:$F$49=$E$1587)),
            ""),
    "")</f>
        <v/>
      </c>
      <c r="O1589" s="311" t="str">
        <f t="array" ref="O1589">XLOOKUP(1,('Emission Factors'!$E$5:$E$488='GHG emissions calculations'!$F1589)*('Emission Factors'!$H$5:$H$488='GHG emissions calculations'!$H1589),INDEX('Emission Factors'!$E$5:$T$488,0,MATCH('GHG emissions calculations'!O$6,'Emission Factors'!$E$5:$T$5,0)),"",0)</f>
        <v/>
      </c>
      <c r="P1589" s="313" t="str">
        <f t="array" ref="P1589">IFERROR(
    INDEX('Emission Factors'!$E$5:$P$488,
          MATCH(1,
                ('Emission Factors'!$E$5:$E$488 = 'GHG emissions calculations'!$F1589) *
                ('Emission Factors'!$H$5:$H$488 = 'GHG emissions calculations'!$H1589),
                0),
          MATCH('GHG emissions calculations'!P$6,'Emission Factors'!$E$5:$P$5,0)),
    "")</f>
        <v/>
      </c>
      <c r="Q1589" s="311" t="str">
        <f t="array" ref="Q1589">IFERROR(
    IF(
        INDEX('Emission Factors'!$E$5:$P$488,
              MATCH(1,
                    ('Emission Factors'!$E$5:$E$488 = 'GHG emissions calculations'!$F1589) *
                    ('Emission Factors'!$H$5:$H$488 = 'GHG emissions calculations'!$H1589),
                    0),
              MATCH('GHG emissions calculations'!Q$6, 'Emission Factors'!$E$5:$P$5, 0)) &lt;&gt; "",
        INDEX('Emission Factors'!$E$5:$P$488,
              MATCH(1,
                    ('Emission Factors'!$E$5:$E$488 = 'GHG emissions calculations'!$F1589) *
                    ('Emission Factors'!$H$5:$H$488 = 'GHG emissions calculations'!$H1589),
                    0),
              MATCH('GHG emissions calculations'!Q$6, 'Emission Factors'!$E$5:$P$5, 0)),
        ""),
    "")</f>
        <v/>
      </c>
      <c r="R1589" s="311" t="str">
        <f t="array" ref="R1589">IFERROR(
    IF(
        INDEX('Emission Factors'!$E$5:$R$488,
              MATCH(1,
                    ('Emission Factors'!$E$5:$E$488 = 'GHG emissions calculations'!$F1589) *
                    ('Emission Factors'!$H$5:$H$488 = 'GHG emissions calculations'!$H1589),
                    0),
              MATCH('GHG emissions calculations'!R$6, 'Emission Factors'!$E$5:$R$5, 0)) &lt;&gt; "",
        INDEX('Emission Factors'!$E$5:$R$488,
              MATCH(1,
                    ('Emission Factors'!$E$5:$E$488 = 'GHG emissions calculations'!$F1589) *
                    ('Emission Factors'!$H$5:$H$488 = 'GHG emissions calculations'!$H1589),
                    0),
              MATCH('GHG emissions calculations'!R$6, 'Emission Factors'!$E$5:$R$5, 0)),
        ""),
    "")</f>
        <v/>
      </c>
      <c r="S1589" s="312">
        <f t="shared" si="3"/>
        <v>0</v>
      </c>
      <c r="T1589" s="23"/>
    </row>
    <row r="1590" ht="15.75" customHeight="1" outlineLevel="1">
      <c r="A1590" s="23"/>
      <c r="B1590" s="71"/>
      <c r="C1590" s="71"/>
      <c r="D1590" s="71"/>
      <c r="E1590" s="314"/>
      <c r="F1590" s="311" t="str">
        <f>Lists!Z35</f>
        <v>Aluminium Recycled  - Asia</v>
      </c>
      <c r="G1590" s="311" t="str">
        <f t="array" ref="G1590">XLOOKUP(1,('Emission Factors'!$E$5:$E$488='GHG emissions calculations'!$F1590)*('Emission Factors'!$H$5:$H$488='GHG emissions calculations'!$H1590),INDEX('Emission Factors'!$E$5:$T$488,0,MATCH('GHG emissions calculations'!G$6,'Emission Factors'!$E$5:$T$5,0)),"",0)</f>
        <v/>
      </c>
      <c r="H1590" s="311" t="s">
        <v>237</v>
      </c>
      <c r="I1590" s="312" t="str">
        <f>IF(
    SUMIFS('Import data'!$L$25:$L$80,
           'Import data'!$J$25:$J$80, F1590,
           'Import data'!$G$25:$G$80, 'GHG emissions calculations'!$H1590,
           'Import data'!$I$25:$I$80,$E$1587) &lt;&gt; 0,
    SUMIFS('Import data'!$L$25:$L$80,
           'Import data'!$J$25:$J$80, F1590,
           'Import data'!$G$25:$G$80, 'GHG emissions calculations'!$H1590,
           'Import data'!$I$25:$I$80,$E$1587),
    ""
)</f>
        <v/>
      </c>
      <c r="J1590" s="311" t="str">
        <f t="array" ref="J1590">IF(
    XLOOKUP(F1590, 'Import data'!$J$26:$J$47, 'Import data'!$M$26:$M$47, "", 0) = "Please add the region-specific supplier emission factor or choose a different region available in the IAEG database.",
    "",
    XLOOKUP(F1590, 'Import data'!$J$26:$J$47, 'Import data'!$M$26:$M$47, "", 0)
)</f>
        <v/>
      </c>
      <c r="K1590" s="311" t="str">
        <f t="array" ref="K1590">IFERROR(
    XLOOKUP(F1590,
            _xlws.FILTER('Supplier Emission'!$G$15:$G$49,
                   ('Supplier Emission'!$D$15:$D$49=H1590) * ('Supplier Emission'!$F$15:$F$49=$E$1587)),
            _xlws.FILTER('Supplier Emission'!$I$15:$I$49,
                   ('Supplier Emission'!$D$15:$D$49=H1590) * ('Supplier Emission'!$F$15:$F$49=$E$1587)),
            ""),
    "")</f>
        <v/>
      </c>
      <c r="L1590" s="311" t="str">
        <f t="array" ref="L1590">IFERROR(
    XLOOKUP(F1590,
            _xlws.FILTER('Supplier Emission'!$G$15:$G$49,
                   ('Supplier Emission'!$D$15:$D$49=H1590) * ('Supplier Emission'!$F$15:$F$49=$E$1587)),
            _xlws.FILTER('Supplier Emission'!$J$15:$J$49,
                   ('Supplier Emission'!$D$15:$D$49=H1590) * ('Supplier Emission'!$F$15:$F$49=$E$1587)),
            ""),
    "")</f>
        <v/>
      </c>
      <c r="M1590" s="311" t="str">
        <f t="array" ref="M1590">IFERROR(
    XLOOKUP(F1590,
            _xlws.FILTER('Supplier Emission'!$G$15:$G$49,
                   ('Supplier Emission'!$D$15:$D$49=H1590) * ('Supplier Emission'!$F$15:$F$49=$E$1587)),
            _xlws.FILTER('Supplier Emission'!$M$15:$M$49,
                   ('Supplier Emission'!$D$15:$D$49=H1590) * ('Supplier Emission'!$F$15:$F$49=$E$1587)),
            ""),
    "")</f>
        <v/>
      </c>
      <c r="N1590" s="311" t="str">
        <f t="array" ref="N1590">IFERROR(
    XLOOKUP(F1590,
            _xlws.FILTER('Supplier Emission'!$G$15:$G$49,
                   ('Supplier Emission'!$D$15:$D$49=H1590) * ('Supplier Emission'!$F$15:$F$49=$E$1587)),
            _xlws.FILTER('Supplier Emission'!$H$15:$H$49,
                   ('Supplier Emission'!$D$15:$D$49=H1590) * ('Supplier Emission'!$F$15:$F$49=$E$1587)),
            ""),
    "")</f>
        <v/>
      </c>
      <c r="O1590" s="311" t="str">
        <f t="array" ref="O1590">XLOOKUP(1,('Emission Factors'!$E$5:$E$488='GHG emissions calculations'!$F1590)*('Emission Factors'!$H$5:$H$488='GHG emissions calculations'!$H1590),INDEX('Emission Factors'!$E$5:$T$488,0,MATCH('GHG emissions calculations'!O$6,'Emission Factors'!$E$5:$T$5,0)),"",0)</f>
        <v/>
      </c>
      <c r="P1590" s="313" t="str">
        <f t="array" ref="P1590">IFERROR(
    INDEX('Emission Factors'!$E$5:$P$488,
          MATCH(1,
                ('Emission Factors'!$E$5:$E$488 = 'GHG emissions calculations'!$F1590) *
                ('Emission Factors'!$H$5:$H$488 = 'GHG emissions calculations'!$H1590),
                0),
          MATCH('GHG emissions calculations'!P$6,'Emission Factors'!$E$5:$P$5,0)),
    "")</f>
        <v/>
      </c>
      <c r="Q1590" s="311" t="str">
        <f t="array" ref="Q1590">IFERROR(
    IF(
        INDEX('Emission Factors'!$E$5:$P$488,
              MATCH(1,
                    ('Emission Factors'!$E$5:$E$488 = 'GHG emissions calculations'!$F1590) *
                    ('Emission Factors'!$H$5:$H$488 = 'GHG emissions calculations'!$H1590),
                    0),
              MATCH('GHG emissions calculations'!Q$6, 'Emission Factors'!$E$5:$P$5, 0)) &lt;&gt; "",
        INDEX('Emission Factors'!$E$5:$P$488,
              MATCH(1,
                    ('Emission Factors'!$E$5:$E$488 = 'GHG emissions calculations'!$F1590) *
                    ('Emission Factors'!$H$5:$H$488 = 'GHG emissions calculations'!$H1590),
                    0),
              MATCH('GHG emissions calculations'!Q$6, 'Emission Factors'!$E$5:$P$5, 0)),
        ""),
    "")</f>
        <v/>
      </c>
      <c r="R1590" s="311" t="str">
        <f t="array" ref="R1590">IFERROR(
    IF(
        INDEX('Emission Factors'!$E$5:$R$488,
              MATCH(1,
                    ('Emission Factors'!$E$5:$E$488 = 'GHG emissions calculations'!$F1590) *
                    ('Emission Factors'!$H$5:$H$488 = 'GHG emissions calculations'!$H1590),
                    0),
              MATCH('GHG emissions calculations'!R$6, 'Emission Factors'!$E$5:$R$5, 0)) &lt;&gt; "",
        INDEX('Emission Factors'!$E$5:$R$488,
              MATCH(1,
                    ('Emission Factors'!$E$5:$E$488 = 'GHG emissions calculations'!$F1590) *
                    ('Emission Factors'!$H$5:$H$488 = 'GHG emissions calculations'!$H1590),
                    0),
              MATCH('GHG emissions calculations'!R$6, 'Emission Factors'!$E$5:$R$5, 0)),
        ""),
    "")</f>
        <v/>
      </c>
      <c r="S1590" s="312">
        <f t="shared" si="3"/>
        <v>0</v>
      </c>
      <c r="T1590" s="23"/>
    </row>
    <row r="1591" ht="15.75" customHeight="1" outlineLevel="1">
      <c r="A1591" s="23"/>
      <c r="B1591" s="71"/>
      <c r="C1591" s="71"/>
      <c r="D1591" s="71"/>
      <c r="E1591" s="314"/>
      <c r="F1591" s="311" t="str">
        <f>Lists!Z33</f>
        <v>Aluminium Recycled  - Europe</v>
      </c>
      <c r="G1591" s="311" t="str">
        <f t="array" ref="G1591">XLOOKUP(1,('Emission Factors'!$E$5:$E$488='GHG emissions calculations'!$F1591)*('Emission Factors'!$H$5:$H$488='GHG emissions calculations'!$H1591),INDEX('Emission Factors'!$E$5:$T$488,0,MATCH('GHG emissions calculations'!G$6,'Emission Factors'!$E$5:$T$5,0)),"",0)</f>
        <v/>
      </c>
      <c r="H1591" s="311" t="s">
        <v>237</v>
      </c>
      <c r="I1591" s="312" t="str">
        <f>IF(
    SUMIFS('Import data'!$L$25:$L$80,
           'Import data'!$J$25:$J$80, F1591,
           'Import data'!$G$25:$G$80, 'GHG emissions calculations'!$H1591,
           'Import data'!$I$25:$I$80,$E$1587) &lt;&gt; 0,
    SUMIFS('Import data'!$L$25:$L$80,
           'Import data'!$J$25:$J$80, F1591,
           'Import data'!$G$25:$G$80, 'GHG emissions calculations'!$H1591,
           'Import data'!$I$25:$I$80,$E$1587),
    ""
)</f>
        <v/>
      </c>
      <c r="J1591" s="311" t="str">
        <f t="array" ref="J1591">IF(
    XLOOKUP(F1591, 'Import data'!$J$26:$J$47, 'Import data'!$M$26:$M$47, "", 0) = "Please add the region-specific supplier emission factor or choose a different region available in the IAEG database.",
    "",
    XLOOKUP(F1591, 'Import data'!$J$26:$J$47, 'Import data'!$M$26:$M$47, "", 0)
)</f>
        <v/>
      </c>
      <c r="K1591" s="311" t="str">
        <f t="array" ref="K1591">IFERROR(
    XLOOKUP(F1591,
            _xlws.FILTER('Supplier Emission'!$G$15:$G$49,
                   ('Supplier Emission'!$D$15:$D$49=H1591) * ('Supplier Emission'!$F$15:$F$49=$E$1587)),
            _xlws.FILTER('Supplier Emission'!$I$15:$I$49,
                   ('Supplier Emission'!$D$15:$D$49=H1591) * ('Supplier Emission'!$F$15:$F$49=$E$1587)),
            ""),
    "")</f>
        <v/>
      </c>
      <c r="L1591" s="311" t="str">
        <f t="array" ref="L1591">IFERROR(
    XLOOKUP(F1591,
            _xlws.FILTER('Supplier Emission'!$G$15:$G$49,
                   ('Supplier Emission'!$D$15:$D$49=H1591) * ('Supplier Emission'!$F$15:$F$49=$E$1587)),
            _xlws.FILTER('Supplier Emission'!$J$15:$J$49,
                   ('Supplier Emission'!$D$15:$D$49=H1591) * ('Supplier Emission'!$F$15:$F$49=$E$1587)),
            ""),
    "")</f>
        <v/>
      </c>
      <c r="M1591" s="311" t="str">
        <f t="array" ref="M1591">IFERROR(
    XLOOKUP(F1591,
            _xlws.FILTER('Supplier Emission'!$G$15:$G$49,
                   ('Supplier Emission'!$D$15:$D$49=H1591) * ('Supplier Emission'!$F$15:$F$49=$E$1587)),
            _xlws.FILTER('Supplier Emission'!$M$15:$M$49,
                   ('Supplier Emission'!$D$15:$D$49=H1591) * ('Supplier Emission'!$F$15:$F$49=$E$1587)),
            ""),
    "")</f>
        <v/>
      </c>
      <c r="N1591" s="311" t="str">
        <f t="array" ref="N1591">IFERROR(
    XLOOKUP(F1591,
            _xlws.FILTER('Supplier Emission'!$G$15:$G$49,
                   ('Supplier Emission'!$D$15:$D$49=H1591) * ('Supplier Emission'!$F$15:$F$49=$E$1587)),
            _xlws.FILTER('Supplier Emission'!$H$15:$H$49,
                   ('Supplier Emission'!$D$15:$D$49=H1591) * ('Supplier Emission'!$F$15:$F$49=$E$1587)),
            ""),
    "")</f>
        <v/>
      </c>
      <c r="O1591" s="311" t="str">
        <f t="array" ref="O1591">XLOOKUP(1,('Emission Factors'!$E$5:$E$488='GHG emissions calculations'!$F1591)*('Emission Factors'!$H$5:$H$488='GHG emissions calculations'!$H1591),INDEX('Emission Factors'!$E$5:$T$488,0,MATCH('GHG emissions calculations'!O$6,'Emission Factors'!$E$5:$T$5,0)),"",0)</f>
        <v/>
      </c>
      <c r="P1591" s="313" t="str">
        <f t="array" ref="P1591">IFERROR(
    INDEX('Emission Factors'!$E$5:$P$488,
          MATCH(1,
                ('Emission Factors'!$E$5:$E$488 = 'GHG emissions calculations'!$F1591) *
                ('Emission Factors'!$H$5:$H$488 = 'GHG emissions calculations'!$H1591),
                0),
          MATCH('GHG emissions calculations'!P$6,'Emission Factors'!$E$5:$P$5,0)),
    "")</f>
        <v/>
      </c>
      <c r="Q1591" s="311" t="str">
        <f t="array" ref="Q1591">IFERROR(
    IF(
        INDEX('Emission Factors'!$E$5:$P$488,
              MATCH(1,
                    ('Emission Factors'!$E$5:$E$488 = 'GHG emissions calculations'!$F1591) *
                    ('Emission Factors'!$H$5:$H$488 = 'GHG emissions calculations'!$H1591),
                    0),
              MATCH('GHG emissions calculations'!Q$6, 'Emission Factors'!$E$5:$P$5, 0)) &lt;&gt; "",
        INDEX('Emission Factors'!$E$5:$P$488,
              MATCH(1,
                    ('Emission Factors'!$E$5:$E$488 = 'GHG emissions calculations'!$F1591) *
                    ('Emission Factors'!$H$5:$H$488 = 'GHG emissions calculations'!$H1591),
                    0),
              MATCH('GHG emissions calculations'!Q$6, 'Emission Factors'!$E$5:$P$5, 0)),
        ""),
    "")</f>
        <v/>
      </c>
      <c r="R1591" s="311" t="str">
        <f t="array" ref="R1591">IFERROR(
    IF(
        INDEX('Emission Factors'!$E$5:$R$488,
              MATCH(1,
                    ('Emission Factors'!$E$5:$E$488 = 'GHG emissions calculations'!$F1591) *
                    ('Emission Factors'!$H$5:$H$488 = 'GHG emissions calculations'!$H1591),
                    0),
              MATCH('GHG emissions calculations'!R$6, 'Emission Factors'!$E$5:$R$5, 0)) &lt;&gt; "",
        INDEX('Emission Factors'!$E$5:$R$488,
              MATCH(1,
                    ('Emission Factors'!$E$5:$E$488 = 'GHG emissions calculations'!$F1591) *
                    ('Emission Factors'!$H$5:$H$488 = 'GHG emissions calculations'!$H1591),
                    0),
              MATCH('GHG emissions calculations'!R$6, 'Emission Factors'!$E$5:$R$5, 0)),
        ""),
    "")</f>
        <v/>
      </c>
      <c r="S1591" s="312">
        <f t="shared" si="3"/>
        <v>0</v>
      </c>
      <c r="T1591" s="23"/>
    </row>
    <row r="1592" ht="15.75" customHeight="1" outlineLevel="1">
      <c r="A1592" s="23"/>
      <c r="B1592" s="71"/>
      <c r="C1592" s="71"/>
      <c r="D1592" s="71"/>
      <c r="E1592" s="314"/>
      <c r="F1592" s="311" t="str">
        <f>Lists!Z38</f>
        <v>Aluminium Recycled  - Global or unspecified region</v>
      </c>
      <c r="G1592" s="311" t="str">
        <f t="array" ref="G1592">XLOOKUP(1,('Emission Factors'!$E$5:$E$488='GHG emissions calculations'!$F1592)*('Emission Factors'!$H$5:$H$488='GHG emissions calculations'!$H1592),INDEX('Emission Factors'!$E$5:$T$488,0,MATCH('GHG emissions calculations'!G$6,'Emission Factors'!$E$5:$T$5,0)),"",0)</f>
        <v/>
      </c>
      <c r="H1592" s="311" t="s">
        <v>237</v>
      </c>
      <c r="I1592" s="312" t="str">
        <f>IF(
    SUMIFS('Import data'!$L$25:$L$80,
           'Import data'!$J$25:$J$80, F1592,
           'Import data'!$G$25:$G$80, 'GHG emissions calculations'!$H1592,
           'Import data'!$I$25:$I$80,$E$1587) &lt;&gt; 0,
    SUMIFS('Import data'!$L$25:$L$80,
           'Import data'!$J$25:$J$80, F1592,
           'Import data'!$G$25:$G$80, 'GHG emissions calculations'!$H1592,
           'Import data'!$I$25:$I$80,$E$1587),
    ""
)</f>
        <v/>
      </c>
      <c r="J1592" s="311" t="str">
        <f t="array" ref="J1592">IF(
    XLOOKUP(F1592, 'Import data'!$J$26:$J$47, 'Import data'!$M$26:$M$47, "", 0) = "Please add the region-specific supplier emission factor or choose a different region available in the IAEG database.",
    "",
    XLOOKUP(F1592, 'Import data'!$J$26:$J$47, 'Import data'!$M$26:$M$47, "", 0)
)</f>
        <v/>
      </c>
      <c r="K1592" s="311" t="str">
        <f t="array" ref="K1592">IFERROR(
    XLOOKUP(F1592,
            _xlws.FILTER('Supplier Emission'!$G$15:$G$49,
                   ('Supplier Emission'!$D$15:$D$49=H1592) * ('Supplier Emission'!$F$15:$F$49=$E$1587)),
            _xlws.FILTER('Supplier Emission'!$I$15:$I$49,
                   ('Supplier Emission'!$D$15:$D$49=H1592) * ('Supplier Emission'!$F$15:$F$49=$E$1587)),
            ""),
    "")</f>
        <v/>
      </c>
      <c r="L1592" s="311" t="str">
        <f t="array" ref="L1592">IFERROR(
    XLOOKUP(F1592,
            _xlws.FILTER('Supplier Emission'!$G$15:$G$49,
                   ('Supplier Emission'!$D$15:$D$49=H1592) * ('Supplier Emission'!$F$15:$F$49=$E$1587)),
            _xlws.FILTER('Supplier Emission'!$J$15:$J$49,
                   ('Supplier Emission'!$D$15:$D$49=H1592) * ('Supplier Emission'!$F$15:$F$49=$E$1587)),
            ""),
    "")</f>
        <v/>
      </c>
      <c r="M1592" s="311" t="str">
        <f t="array" ref="M1592">IFERROR(
    XLOOKUP(F1592,
            _xlws.FILTER('Supplier Emission'!$G$15:$G$49,
                   ('Supplier Emission'!$D$15:$D$49=H1592) * ('Supplier Emission'!$F$15:$F$49=$E$1587)),
            _xlws.FILTER('Supplier Emission'!$M$15:$M$49,
                   ('Supplier Emission'!$D$15:$D$49=H1592) * ('Supplier Emission'!$F$15:$F$49=$E$1587)),
            ""),
    "")</f>
        <v/>
      </c>
      <c r="N1592" s="311" t="str">
        <f t="array" ref="N1592">IFERROR(
    XLOOKUP(F1592,
            _xlws.FILTER('Supplier Emission'!$G$15:$G$49,
                   ('Supplier Emission'!$D$15:$D$49=H1592) * ('Supplier Emission'!$F$15:$F$49=$E$1587)),
            _xlws.FILTER('Supplier Emission'!$H$15:$H$49,
                   ('Supplier Emission'!$D$15:$D$49=H1592) * ('Supplier Emission'!$F$15:$F$49=$E$1587)),
            ""),
    "")</f>
        <v/>
      </c>
      <c r="O1592" s="311" t="str">
        <f t="array" ref="O1592">XLOOKUP(1,('Emission Factors'!$E$5:$E$488='GHG emissions calculations'!$F1592)*('Emission Factors'!$H$5:$H$488='GHG emissions calculations'!$H1592),INDEX('Emission Factors'!$E$5:$T$488,0,MATCH('GHG emissions calculations'!O$6,'Emission Factors'!$E$5:$T$5,0)),"",0)</f>
        <v/>
      </c>
      <c r="P1592" s="313" t="str">
        <f t="array" ref="P1592">IFERROR(
    INDEX('Emission Factors'!$E$5:$P$488,
          MATCH(1,
                ('Emission Factors'!$E$5:$E$488 = 'GHG emissions calculations'!$F1592) *
                ('Emission Factors'!$H$5:$H$488 = 'GHG emissions calculations'!$H1592),
                0),
          MATCH('GHG emissions calculations'!P$6,'Emission Factors'!$E$5:$P$5,0)),
    "")</f>
        <v/>
      </c>
      <c r="Q1592" s="311" t="str">
        <f t="array" ref="Q1592">IFERROR(
    IF(
        INDEX('Emission Factors'!$E$5:$P$488,
              MATCH(1,
                    ('Emission Factors'!$E$5:$E$488 = 'GHG emissions calculations'!$F1592) *
                    ('Emission Factors'!$H$5:$H$488 = 'GHG emissions calculations'!$H1592),
                    0),
              MATCH('GHG emissions calculations'!Q$6, 'Emission Factors'!$E$5:$P$5, 0)) &lt;&gt; "",
        INDEX('Emission Factors'!$E$5:$P$488,
              MATCH(1,
                    ('Emission Factors'!$E$5:$E$488 = 'GHG emissions calculations'!$F1592) *
                    ('Emission Factors'!$H$5:$H$488 = 'GHG emissions calculations'!$H1592),
                    0),
              MATCH('GHG emissions calculations'!Q$6, 'Emission Factors'!$E$5:$P$5, 0)),
        ""),
    "")</f>
        <v/>
      </c>
      <c r="R1592" s="311" t="str">
        <f t="array" ref="R1592">IFERROR(
    IF(
        INDEX('Emission Factors'!$E$5:$R$488,
              MATCH(1,
                    ('Emission Factors'!$E$5:$E$488 = 'GHG emissions calculations'!$F1592) *
                    ('Emission Factors'!$H$5:$H$488 = 'GHG emissions calculations'!$H1592),
                    0),
              MATCH('GHG emissions calculations'!R$6, 'Emission Factors'!$E$5:$R$5, 0)) &lt;&gt; "",
        INDEX('Emission Factors'!$E$5:$R$488,
              MATCH(1,
                    ('Emission Factors'!$E$5:$E$488 = 'GHG emissions calculations'!$F1592) *
                    ('Emission Factors'!$H$5:$H$488 = 'GHG emissions calculations'!$H1592),
                    0),
              MATCH('GHG emissions calculations'!R$6, 'Emission Factors'!$E$5:$R$5, 0)),
        ""),
    "")</f>
        <v/>
      </c>
      <c r="S1592" s="312">
        <f t="shared" si="3"/>
        <v>0</v>
      </c>
      <c r="T1592" s="23"/>
    </row>
    <row r="1593" ht="15.75" customHeight="1" outlineLevel="1">
      <c r="A1593" s="23"/>
      <c r="B1593" s="71"/>
      <c r="C1593" s="71"/>
      <c r="D1593" s="71"/>
      <c r="E1593" s="314"/>
      <c r="F1593" s="311" t="str">
        <f>Lists!Z37</f>
        <v>Aluminium Recycled  - Middle East</v>
      </c>
      <c r="G1593" s="311" t="str">
        <f t="array" ref="G1593">XLOOKUP(1,('Emission Factors'!$E$5:$E$488='GHG emissions calculations'!$F1593)*('Emission Factors'!$H$5:$H$488='GHG emissions calculations'!$H1593),INDEX('Emission Factors'!$E$5:$T$488,0,MATCH('GHG emissions calculations'!G$6,'Emission Factors'!$E$5:$T$5,0)),"",0)</f>
        <v/>
      </c>
      <c r="H1593" s="311" t="s">
        <v>237</v>
      </c>
      <c r="I1593" s="312" t="str">
        <f>IF(
    SUMIFS('Import data'!$L$25:$L$80,
           'Import data'!$J$25:$J$80, F1593,
           'Import data'!$G$25:$G$80, 'GHG emissions calculations'!$H1593,
           'Import data'!$I$25:$I$80,$E$1587) &lt;&gt; 0,
    SUMIFS('Import data'!$L$25:$L$80,
           'Import data'!$J$25:$J$80, F1593,
           'Import data'!$G$25:$G$80, 'GHG emissions calculations'!$H1593,
           'Import data'!$I$25:$I$80,$E$1587),
    ""
)</f>
        <v/>
      </c>
      <c r="J1593" s="311" t="str">
        <f t="array" ref="J1593">IF(
    XLOOKUP(F1593, 'Import data'!$J$26:$J$47, 'Import data'!$M$26:$M$47, "", 0) = "Please add the region-specific supplier emission factor or choose a different region available in the IAEG database.",
    "",
    XLOOKUP(F1593, 'Import data'!$J$26:$J$47, 'Import data'!$M$26:$M$47, "", 0)
)</f>
        <v/>
      </c>
      <c r="K1593" s="311" t="str">
        <f t="array" ref="K1593">IFERROR(
    XLOOKUP(F1593,
            _xlws.FILTER('Supplier Emission'!$G$15:$G$49,
                   ('Supplier Emission'!$D$15:$D$49=H1593) * ('Supplier Emission'!$F$15:$F$49=$E$1587)),
            _xlws.FILTER('Supplier Emission'!$I$15:$I$49,
                   ('Supplier Emission'!$D$15:$D$49=H1593) * ('Supplier Emission'!$F$15:$F$49=$E$1587)),
            ""),
    "")</f>
        <v/>
      </c>
      <c r="L1593" s="311" t="str">
        <f t="array" ref="L1593">IFERROR(
    XLOOKUP(F1593,
            _xlws.FILTER('Supplier Emission'!$G$15:$G$49,
                   ('Supplier Emission'!$D$15:$D$49=H1593) * ('Supplier Emission'!$F$15:$F$49=$E$1587)),
            _xlws.FILTER('Supplier Emission'!$J$15:$J$49,
                   ('Supplier Emission'!$D$15:$D$49=H1593) * ('Supplier Emission'!$F$15:$F$49=$E$1587)),
            ""),
    "")</f>
        <v/>
      </c>
      <c r="M1593" s="311" t="str">
        <f t="array" ref="M1593">IFERROR(
    XLOOKUP(F1593,
            _xlws.FILTER('Supplier Emission'!$G$15:$G$49,
                   ('Supplier Emission'!$D$15:$D$49=H1593) * ('Supplier Emission'!$F$15:$F$49=$E$1587)),
            _xlws.FILTER('Supplier Emission'!$M$15:$M$49,
                   ('Supplier Emission'!$D$15:$D$49=H1593) * ('Supplier Emission'!$F$15:$F$49=$E$1587)),
            ""),
    "")</f>
        <v/>
      </c>
      <c r="N1593" s="311" t="str">
        <f t="array" ref="N1593">IFERROR(
    XLOOKUP(F1593,
            _xlws.FILTER('Supplier Emission'!$G$15:$G$49,
                   ('Supplier Emission'!$D$15:$D$49=H1593) * ('Supplier Emission'!$F$15:$F$49=$E$1587)),
            _xlws.FILTER('Supplier Emission'!$H$15:$H$49,
                   ('Supplier Emission'!$D$15:$D$49=H1593) * ('Supplier Emission'!$F$15:$F$49=$E$1587)),
            ""),
    "")</f>
        <v/>
      </c>
      <c r="O1593" s="311" t="str">
        <f t="array" ref="O1593">XLOOKUP(1,('Emission Factors'!$E$5:$E$488='GHG emissions calculations'!$F1593)*('Emission Factors'!$H$5:$H$488='GHG emissions calculations'!$H1593),INDEX('Emission Factors'!$E$5:$T$488,0,MATCH('GHG emissions calculations'!O$6,'Emission Factors'!$E$5:$T$5,0)),"",0)</f>
        <v/>
      </c>
      <c r="P1593" s="313" t="str">
        <f t="array" ref="P1593">IFERROR(
    INDEX('Emission Factors'!$E$5:$P$488,
          MATCH(1,
                ('Emission Factors'!$E$5:$E$488 = 'GHG emissions calculations'!$F1593) *
                ('Emission Factors'!$H$5:$H$488 = 'GHG emissions calculations'!$H1593),
                0),
          MATCH('GHG emissions calculations'!P$6,'Emission Factors'!$E$5:$P$5,0)),
    "")</f>
        <v/>
      </c>
      <c r="Q1593" s="311" t="str">
        <f t="array" ref="Q1593">IFERROR(
    IF(
        INDEX('Emission Factors'!$E$5:$P$488,
              MATCH(1,
                    ('Emission Factors'!$E$5:$E$488 = 'GHG emissions calculations'!$F1593) *
                    ('Emission Factors'!$H$5:$H$488 = 'GHG emissions calculations'!$H1593),
                    0),
              MATCH('GHG emissions calculations'!Q$6, 'Emission Factors'!$E$5:$P$5, 0)) &lt;&gt; "",
        INDEX('Emission Factors'!$E$5:$P$488,
              MATCH(1,
                    ('Emission Factors'!$E$5:$E$488 = 'GHG emissions calculations'!$F1593) *
                    ('Emission Factors'!$H$5:$H$488 = 'GHG emissions calculations'!$H1593),
                    0),
              MATCH('GHG emissions calculations'!Q$6, 'Emission Factors'!$E$5:$P$5, 0)),
        ""),
    "")</f>
        <v/>
      </c>
      <c r="R1593" s="311" t="str">
        <f t="array" ref="R1593">IFERROR(
    IF(
        INDEX('Emission Factors'!$E$5:$R$488,
              MATCH(1,
                    ('Emission Factors'!$E$5:$E$488 = 'GHG emissions calculations'!$F1593) *
                    ('Emission Factors'!$H$5:$H$488 = 'GHG emissions calculations'!$H1593),
                    0),
              MATCH('GHG emissions calculations'!R$6, 'Emission Factors'!$E$5:$R$5, 0)) &lt;&gt; "",
        INDEX('Emission Factors'!$E$5:$R$488,
              MATCH(1,
                    ('Emission Factors'!$E$5:$E$488 = 'GHG emissions calculations'!$F1593) *
                    ('Emission Factors'!$H$5:$H$488 = 'GHG emissions calculations'!$H1593),
                    0),
              MATCH('GHG emissions calculations'!R$6, 'Emission Factors'!$E$5:$R$5, 0)),
        ""),
    "")</f>
        <v/>
      </c>
      <c r="S1593" s="312">
        <f t="shared" si="3"/>
        <v>0</v>
      </c>
      <c r="T1593" s="23"/>
    </row>
    <row r="1594" ht="15.75" customHeight="1" outlineLevel="1">
      <c r="A1594" s="23"/>
      <c r="B1594" s="71"/>
      <c r="C1594" s="71"/>
      <c r="D1594" s="71"/>
      <c r="E1594" s="314"/>
      <c r="F1594" s="311" t="str">
        <f>Lists!Z36</f>
        <v>Aluminium Recycled  - Oceania</v>
      </c>
      <c r="G1594" s="311" t="str">
        <f t="array" ref="G1594">XLOOKUP(1,('Emission Factors'!$E$5:$E$488='GHG emissions calculations'!$F1594)*('Emission Factors'!$H$5:$H$488='GHG emissions calculations'!$H1594),INDEX('Emission Factors'!$E$5:$T$488,0,MATCH('GHG emissions calculations'!G$6,'Emission Factors'!$E$5:$T$5,0)),"",0)</f>
        <v/>
      </c>
      <c r="H1594" s="311" t="s">
        <v>237</v>
      </c>
      <c r="I1594" s="312" t="str">
        <f>IF(
    SUMIFS('Import data'!$L$25:$L$80,
           'Import data'!$J$25:$J$80, F1594,
           'Import data'!$G$25:$G$80, 'GHG emissions calculations'!$H1594,
           'Import data'!$I$25:$I$80,$E$1587) &lt;&gt; 0,
    SUMIFS('Import data'!$L$25:$L$80,
           'Import data'!$J$25:$J$80, F1594,
           'Import data'!$G$25:$G$80, 'GHG emissions calculations'!$H1594,
           'Import data'!$I$25:$I$80,$E$1587),
    ""
)</f>
        <v/>
      </c>
      <c r="J1594" s="311" t="str">
        <f t="array" ref="J1594">IF(
    XLOOKUP(F1594, 'Import data'!$J$26:$J$47, 'Import data'!$M$26:$M$47, "", 0) = "Please add the region-specific supplier emission factor or choose a different region available in the IAEG database.",
    "",
    XLOOKUP(F1594, 'Import data'!$J$26:$J$47, 'Import data'!$M$26:$M$47, "", 0)
)</f>
        <v/>
      </c>
      <c r="K1594" s="311" t="str">
        <f t="array" ref="K1594">IFERROR(
    XLOOKUP(F1594,
            _xlws.FILTER('Supplier Emission'!$G$15:$G$49,
                   ('Supplier Emission'!$D$15:$D$49=H1594) * ('Supplier Emission'!$F$15:$F$49=$E$1587)),
            _xlws.FILTER('Supplier Emission'!$I$15:$I$49,
                   ('Supplier Emission'!$D$15:$D$49=H1594) * ('Supplier Emission'!$F$15:$F$49=$E$1587)),
            ""),
    "")</f>
        <v/>
      </c>
      <c r="L1594" s="311" t="str">
        <f t="array" ref="L1594">IFERROR(
    XLOOKUP(F1594,
            _xlws.FILTER('Supplier Emission'!$G$15:$G$49,
                   ('Supplier Emission'!$D$15:$D$49=H1594) * ('Supplier Emission'!$F$15:$F$49=$E$1587)),
            _xlws.FILTER('Supplier Emission'!$J$15:$J$49,
                   ('Supplier Emission'!$D$15:$D$49=H1594) * ('Supplier Emission'!$F$15:$F$49=$E$1587)),
            ""),
    "")</f>
        <v/>
      </c>
      <c r="M1594" s="311" t="str">
        <f t="array" ref="M1594">IFERROR(
    XLOOKUP(F1594,
            _xlws.FILTER('Supplier Emission'!$G$15:$G$49,
                   ('Supplier Emission'!$D$15:$D$49=H1594) * ('Supplier Emission'!$F$15:$F$49=$E$1587)),
            _xlws.FILTER('Supplier Emission'!$M$15:$M$49,
                   ('Supplier Emission'!$D$15:$D$49=H1594) * ('Supplier Emission'!$F$15:$F$49=$E$1587)),
            ""),
    "")</f>
        <v/>
      </c>
      <c r="N1594" s="311" t="str">
        <f t="array" ref="N1594">IFERROR(
    XLOOKUP(F1594,
            _xlws.FILTER('Supplier Emission'!$G$15:$G$49,
                   ('Supplier Emission'!$D$15:$D$49=H1594) * ('Supplier Emission'!$F$15:$F$49=$E$1587)),
            _xlws.FILTER('Supplier Emission'!$H$15:$H$49,
                   ('Supplier Emission'!$D$15:$D$49=H1594) * ('Supplier Emission'!$F$15:$F$49=$E$1587)),
            ""),
    "")</f>
        <v/>
      </c>
      <c r="O1594" s="311" t="str">
        <f t="array" ref="O1594">XLOOKUP(1,('Emission Factors'!$E$5:$E$488='GHG emissions calculations'!$F1594)*('Emission Factors'!$H$5:$H$488='GHG emissions calculations'!$H1594),INDEX('Emission Factors'!$E$5:$T$488,0,MATCH('GHG emissions calculations'!O$6,'Emission Factors'!$E$5:$T$5,0)),"",0)</f>
        <v/>
      </c>
      <c r="P1594" s="313" t="str">
        <f t="array" ref="P1594">IFERROR(
    INDEX('Emission Factors'!$E$5:$P$488,
          MATCH(1,
                ('Emission Factors'!$E$5:$E$488 = 'GHG emissions calculations'!$F1594) *
                ('Emission Factors'!$H$5:$H$488 = 'GHG emissions calculations'!$H1594),
                0),
          MATCH('GHG emissions calculations'!P$6,'Emission Factors'!$E$5:$P$5,0)),
    "")</f>
        <v/>
      </c>
      <c r="Q1594" s="311" t="str">
        <f t="array" ref="Q1594">IFERROR(
    IF(
        INDEX('Emission Factors'!$E$5:$P$488,
              MATCH(1,
                    ('Emission Factors'!$E$5:$E$488 = 'GHG emissions calculations'!$F1594) *
                    ('Emission Factors'!$H$5:$H$488 = 'GHG emissions calculations'!$H1594),
                    0),
              MATCH('GHG emissions calculations'!Q$6, 'Emission Factors'!$E$5:$P$5, 0)) &lt;&gt; "",
        INDEX('Emission Factors'!$E$5:$P$488,
              MATCH(1,
                    ('Emission Factors'!$E$5:$E$488 = 'GHG emissions calculations'!$F1594) *
                    ('Emission Factors'!$H$5:$H$488 = 'GHG emissions calculations'!$H1594),
                    0),
              MATCH('GHG emissions calculations'!Q$6, 'Emission Factors'!$E$5:$P$5, 0)),
        ""),
    "")</f>
        <v/>
      </c>
      <c r="R1594" s="311" t="str">
        <f t="array" ref="R1594">IFERROR(
    IF(
        INDEX('Emission Factors'!$E$5:$R$488,
              MATCH(1,
                    ('Emission Factors'!$E$5:$E$488 = 'GHG emissions calculations'!$F1594) *
                    ('Emission Factors'!$H$5:$H$488 = 'GHG emissions calculations'!$H1594),
                    0),
              MATCH('GHG emissions calculations'!R$6, 'Emission Factors'!$E$5:$R$5, 0)) &lt;&gt; "",
        INDEX('Emission Factors'!$E$5:$R$488,
              MATCH(1,
                    ('Emission Factors'!$E$5:$E$488 = 'GHG emissions calculations'!$F1594) *
                    ('Emission Factors'!$H$5:$H$488 = 'GHG emissions calculations'!$H1594),
                    0),
              MATCH('GHG emissions calculations'!R$6, 'Emission Factors'!$E$5:$R$5, 0)),
        ""),
    "")</f>
        <v/>
      </c>
      <c r="S1594" s="312">
        <f t="shared" si="3"/>
        <v>0</v>
      </c>
      <c r="T1594" s="23"/>
    </row>
    <row r="1595" ht="15.75" customHeight="1" outlineLevel="1">
      <c r="A1595" s="23"/>
      <c r="B1595" s="71"/>
      <c r="C1595" s="71"/>
      <c r="D1595" s="71"/>
      <c r="E1595" s="314"/>
      <c r="F1595" s="311" t="str">
        <f>Lists!Z41</f>
        <v>Aluminium Virgin - Africa</v>
      </c>
      <c r="G1595" s="311" t="str">
        <f t="array" ref="G1595">XLOOKUP(1,('Emission Factors'!$E$5:$E$488='GHG emissions calculations'!$F1595)*('Emission Factors'!$H$5:$H$488='GHG emissions calculations'!$H1595),INDEX('Emission Factors'!$E$5:$T$488,0,MATCH('GHG emissions calculations'!G$6,'Emission Factors'!$E$5:$T$5,0)),"",0)</f>
        <v/>
      </c>
      <c r="H1595" s="311" t="s">
        <v>237</v>
      </c>
      <c r="I1595" s="312" t="str">
        <f>IF(
    SUMIFS('Import data'!$L$25:$L$80,
           'Import data'!$J$25:$J$80, F1595,
           'Import data'!$G$25:$G$80, 'GHG emissions calculations'!$H1595,
           'Import data'!$I$25:$I$80,$E$1587) &lt;&gt; 0,
    SUMIFS('Import data'!$L$25:$L$80,
           'Import data'!$J$25:$J$80, F1595,
           'Import data'!$G$25:$G$80, 'GHG emissions calculations'!$H1595,
           'Import data'!$I$25:$I$80,$E$1587),
    ""
)</f>
        <v/>
      </c>
      <c r="J1595" s="311" t="str">
        <f t="array" ref="J1595">IF(
    XLOOKUP(F1595, 'Import data'!$J$26:$J$47, 'Import data'!$M$26:$M$47, "", 0) = "Please add the region-specific supplier emission factor or choose a different region available in the IAEG database.",
    "",
    XLOOKUP(F1595, 'Import data'!$J$26:$J$47, 'Import data'!$M$26:$M$47, "", 0)
)</f>
        <v/>
      </c>
      <c r="K1595" s="311" t="str">
        <f t="array" ref="K1595">IFERROR(
    XLOOKUP(F1595,
            _xlws.FILTER('Supplier Emission'!$G$15:$G$49,
                   ('Supplier Emission'!$D$15:$D$49=H1595) * ('Supplier Emission'!$F$15:$F$49=$E$1587)),
            _xlws.FILTER('Supplier Emission'!$I$15:$I$49,
                   ('Supplier Emission'!$D$15:$D$49=H1595) * ('Supplier Emission'!$F$15:$F$49=$E$1587)),
            ""),
    "")</f>
        <v/>
      </c>
      <c r="L1595" s="311" t="str">
        <f t="array" ref="L1595">IFERROR(
    XLOOKUP(F1595,
            _xlws.FILTER('Supplier Emission'!$G$15:$G$49,
                   ('Supplier Emission'!$D$15:$D$49=H1595) * ('Supplier Emission'!$F$15:$F$49=$E$1587)),
            _xlws.FILTER('Supplier Emission'!$J$15:$J$49,
                   ('Supplier Emission'!$D$15:$D$49=H1595) * ('Supplier Emission'!$F$15:$F$49=$E$1587)),
            ""),
    "")</f>
        <v/>
      </c>
      <c r="M1595" s="311" t="str">
        <f t="array" ref="M1595">IFERROR(
    XLOOKUP(F1595,
            _xlws.FILTER('Supplier Emission'!$G$15:$G$49,
                   ('Supplier Emission'!$D$15:$D$49=H1595) * ('Supplier Emission'!$F$15:$F$49=$E$1587)),
            _xlws.FILTER('Supplier Emission'!$M$15:$M$49,
                   ('Supplier Emission'!$D$15:$D$49=H1595) * ('Supplier Emission'!$F$15:$F$49=$E$1587)),
            ""),
    "")</f>
        <v/>
      </c>
      <c r="N1595" s="311" t="str">
        <f t="array" ref="N1595">IFERROR(
    XLOOKUP(F1595,
            _xlws.FILTER('Supplier Emission'!$G$15:$G$49,
                   ('Supplier Emission'!$D$15:$D$49=H1595) * ('Supplier Emission'!$F$15:$F$49=$E$1587)),
            _xlws.FILTER('Supplier Emission'!$H$15:$H$49,
                   ('Supplier Emission'!$D$15:$D$49=H1595) * ('Supplier Emission'!$F$15:$F$49=$E$1587)),
            ""),
    "")</f>
        <v/>
      </c>
      <c r="O1595" s="311" t="str">
        <f t="array" ref="O1595">XLOOKUP(1,('Emission Factors'!$E$5:$E$488='GHG emissions calculations'!$F1595)*('Emission Factors'!$H$5:$H$488='GHG emissions calculations'!$H1595),INDEX('Emission Factors'!$E$5:$T$488,0,MATCH('GHG emissions calculations'!O$6,'Emission Factors'!$E$5:$T$5,0)),"",0)</f>
        <v/>
      </c>
      <c r="P1595" s="313" t="str">
        <f t="array" ref="P1595">IFERROR(
    INDEX('Emission Factors'!$E$5:$P$488,
          MATCH(1,
                ('Emission Factors'!$E$5:$E$488 = 'GHG emissions calculations'!$F1595) *
                ('Emission Factors'!$H$5:$H$488 = 'GHG emissions calculations'!$H1595),
                0),
          MATCH('GHG emissions calculations'!P$6,'Emission Factors'!$E$5:$P$5,0)),
    "")</f>
        <v/>
      </c>
      <c r="Q1595" s="311" t="str">
        <f t="array" ref="Q1595">IFERROR(
    IF(
        INDEX('Emission Factors'!$E$5:$P$488,
              MATCH(1,
                    ('Emission Factors'!$E$5:$E$488 = 'GHG emissions calculations'!$F1595) *
                    ('Emission Factors'!$H$5:$H$488 = 'GHG emissions calculations'!$H1595),
                    0),
              MATCH('GHG emissions calculations'!Q$6, 'Emission Factors'!$E$5:$P$5, 0)) &lt;&gt; "",
        INDEX('Emission Factors'!$E$5:$P$488,
              MATCH(1,
                    ('Emission Factors'!$E$5:$E$488 = 'GHG emissions calculations'!$F1595) *
                    ('Emission Factors'!$H$5:$H$488 = 'GHG emissions calculations'!$H1595),
                    0),
              MATCH('GHG emissions calculations'!Q$6, 'Emission Factors'!$E$5:$P$5, 0)),
        ""),
    "")</f>
        <v/>
      </c>
      <c r="R1595" s="311" t="str">
        <f t="array" ref="R1595">IFERROR(
    IF(
        INDEX('Emission Factors'!$E$5:$R$488,
              MATCH(1,
                    ('Emission Factors'!$E$5:$E$488 = 'GHG emissions calculations'!$F1595) *
                    ('Emission Factors'!$H$5:$H$488 = 'GHG emissions calculations'!$H1595),
                    0),
              MATCH('GHG emissions calculations'!R$6, 'Emission Factors'!$E$5:$R$5, 0)) &lt;&gt; "",
        INDEX('Emission Factors'!$E$5:$R$488,
              MATCH(1,
                    ('Emission Factors'!$E$5:$E$488 = 'GHG emissions calculations'!$F1595) *
                    ('Emission Factors'!$H$5:$H$488 = 'GHG emissions calculations'!$H1595),
                    0),
              MATCH('GHG emissions calculations'!R$6, 'Emission Factors'!$E$5:$R$5, 0)),
        ""),
    "")</f>
        <v/>
      </c>
      <c r="S1595" s="312">
        <f t="shared" si="3"/>
        <v>0</v>
      </c>
      <c r="T1595" s="23"/>
    </row>
    <row r="1596" ht="15.75" customHeight="1" outlineLevel="1">
      <c r="A1596" s="23"/>
      <c r="B1596" s="71"/>
      <c r="C1596" s="71"/>
      <c r="D1596" s="71"/>
      <c r="E1596" s="314"/>
      <c r="F1596" s="316" t="str">
        <f>Lists!Z39</f>
        <v>Aluminium Virgin - America</v>
      </c>
      <c r="G1596" s="316" t="str">
        <f t="array" ref="G1596">XLOOKUP(1,('Emission Factors'!$E$5:$E$488='GHG emissions calculations'!$F1596)*('Emission Factors'!$H$5:$H$488='GHG emissions calculations'!$H1596),INDEX('Emission Factors'!$E$5:$T$488,0,MATCH('GHG emissions calculations'!G$6,'Emission Factors'!$E$5:$T$5,0)),"",0)</f>
        <v/>
      </c>
      <c r="H1596" s="316" t="s">
        <v>237</v>
      </c>
      <c r="I1596" s="312" t="str">
        <f>IF(
    SUMIFS('Import data'!$L$25:$L$80,
           'Import data'!$J$25:$J$80, F1596,
           'Import data'!$G$25:$G$80, 'GHG emissions calculations'!$H1596,
           'Import data'!$I$25:$I$80,$E$1587) &lt;&gt; 0,
    SUMIFS('Import data'!$L$25:$L$80,
           'Import data'!$J$25:$J$80, F1596,
           'Import data'!$G$25:$G$80, 'GHG emissions calculations'!$H1596,
           'Import data'!$I$25:$I$80,$E$1587),
    ""
)</f>
        <v/>
      </c>
      <c r="J1596" s="316" t="str">
        <f t="array" ref="J1596">IF(
    XLOOKUP(F1596, 'Import data'!$J$26:$J$47, 'Import data'!$M$26:$M$47, "", 0) = "Please add the region-specific supplier emission factor or choose a different region available in the IAEG database.",
    "",
    XLOOKUP(F1596, 'Import data'!$J$26:$J$47, 'Import data'!$M$26:$M$47, "", 0)
)</f>
        <v/>
      </c>
      <c r="K1596" s="311" t="str">
        <f t="array" ref="K1596">IFERROR(
    XLOOKUP(F1596,
            _xlws.FILTER('Supplier Emission'!$G$15:$G$49,
                   ('Supplier Emission'!$D$15:$D$49=H1596) * ('Supplier Emission'!$F$15:$F$49=$E$1587)),
            _xlws.FILTER('Supplier Emission'!$I$15:$I$49,
                   ('Supplier Emission'!$D$15:$D$49=H1596) * ('Supplier Emission'!$F$15:$F$49=$E$1587)),
            ""),
    "")</f>
        <v/>
      </c>
      <c r="L1596" s="311" t="str">
        <f t="array" ref="L1596">IFERROR(
    XLOOKUP(F1596,
            _xlws.FILTER('Supplier Emission'!$G$15:$G$49,
                   ('Supplier Emission'!$D$15:$D$49=H1596) * ('Supplier Emission'!$F$15:$F$49=$E$1587)),
            _xlws.FILTER('Supplier Emission'!$J$15:$J$49,
                   ('Supplier Emission'!$D$15:$D$49=H1596) * ('Supplier Emission'!$F$15:$F$49=$E$1587)),
            ""),
    "")</f>
        <v/>
      </c>
      <c r="M1596" s="311" t="str">
        <f t="array" ref="M1596">IFERROR(
    XLOOKUP(F1596,
            _xlws.FILTER('Supplier Emission'!$G$15:$G$49,
                   ('Supplier Emission'!$D$15:$D$49=H1596) * ('Supplier Emission'!$F$15:$F$49=$E$1587)),
            _xlws.FILTER('Supplier Emission'!$M$15:$M$49,
                   ('Supplier Emission'!$D$15:$D$49=H1596) * ('Supplier Emission'!$F$15:$F$49=$E$1587)),
            ""),
    "")</f>
        <v/>
      </c>
      <c r="N1596" s="311" t="str">
        <f t="array" ref="N1596">IFERROR(
    XLOOKUP(F1596,
            _xlws.FILTER('Supplier Emission'!$G$15:$G$49,
                   ('Supplier Emission'!$D$15:$D$49=H1596) * ('Supplier Emission'!$F$15:$F$49=$E$1587)),
            _xlws.FILTER('Supplier Emission'!$H$15:$H$49,
                   ('Supplier Emission'!$D$15:$D$49=H1596) * ('Supplier Emission'!$F$15:$F$49=$E$1587)),
            ""),
    "")</f>
        <v/>
      </c>
      <c r="O1596" s="317" t="str">
        <f t="array" ref="O1596">XLOOKUP(1,('Emission Factors'!$E$5:$E$488='GHG emissions calculations'!$F1596)*('Emission Factors'!$H$5:$H$488='GHG emissions calculations'!$H1596),INDEX('Emission Factors'!$E$5:$T$488,0,MATCH('GHG emissions calculations'!O$6,'Emission Factors'!$E$5:$T$5,0)),"",0)</f>
        <v/>
      </c>
      <c r="P1596" s="313" t="str">
        <f t="array" ref="P1596">IFERROR(
    INDEX('Emission Factors'!$E$5:$P$488,
          MATCH(1,
                ('Emission Factors'!$E$5:$E$488 = 'GHG emissions calculations'!$F1596) *
                ('Emission Factors'!$H$5:$H$488 = 'GHG emissions calculations'!$H1596),
                0),
          MATCH('GHG emissions calculations'!P$6,'Emission Factors'!$E$5:$P$5,0)),
    "")</f>
        <v/>
      </c>
      <c r="Q1596" s="311" t="str">
        <f t="array" ref="Q1596">IFERROR(
    IF(
        INDEX('Emission Factors'!$E$5:$P$488,
              MATCH(1,
                    ('Emission Factors'!$E$5:$E$488 = 'GHG emissions calculations'!$F1596) *
                    ('Emission Factors'!$H$5:$H$488 = 'GHG emissions calculations'!$H1596),
                    0),
              MATCH('GHG emissions calculations'!Q$6, 'Emission Factors'!$E$5:$P$5, 0)) &lt;&gt; "",
        INDEX('Emission Factors'!$E$5:$P$488,
              MATCH(1,
                    ('Emission Factors'!$E$5:$E$488 = 'GHG emissions calculations'!$F1596) *
                    ('Emission Factors'!$H$5:$H$488 = 'GHG emissions calculations'!$H1596),
                    0),
              MATCH('GHG emissions calculations'!Q$6, 'Emission Factors'!$E$5:$P$5, 0)),
        ""),
    "")</f>
        <v/>
      </c>
      <c r="R1596" s="311" t="str">
        <f t="array" ref="R1596">IFERROR(
    IF(
        INDEX('Emission Factors'!$E$5:$R$488,
              MATCH(1,
                    ('Emission Factors'!$E$5:$E$488 = 'GHG emissions calculations'!$F1596) *
                    ('Emission Factors'!$H$5:$H$488 = 'GHG emissions calculations'!$H1596),
                    0),
              MATCH('GHG emissions calculations'!R$6, 'Emission Factors'!$E$5:$R$5, 0)) &lt;&gt; "",
        INDEX('Emission Factors'!$E$5:$R$488,
              MATCH(1,
                    ('Emission Factors'!$E$5:$E$488 = 'GHG emissions calculations'!$F1596) *
                    ('Emission Factors'!$H$5:$H$488 = 'GHG emissions calculations'!$H1596),
                    0),
              MATCH('GHG emissions calculations'!R$6, 'Emission Factors'!$E$5:$R$5, 0)),
        ""),
    "")</f>
        <v/>
      </c>
      <c r="S1596" s="312">
        <f t="shared" si="3"/>
        <v>0</v>
      </c>
      <c r="T1596" s="23"/>
    </row>
    <row r="1597" ht="15.75" customHeight="1" outlineLevel="1">
      <c r="A1597" s="23"/>
      <c r="B1597" s="71"/>
      <c r="C1597" s="71"/>
      <c r="D1597" s="71"/>
      <c r="E1597" s="314"/>
      <c r="F1597" s="311" t="str">
        <f>Lists!Z42</f>
        <v>Aluminium Virgin - Asia</v>
      </c>
      <c r="G1597" s="311">
        <f t="array" ref="G1597">XLOOKUP(1,('Emission Factors'!$E$5:$E$488='GHG emissions calculations'!$F1597)*('Emission Factors'!$H$5:$H$488='GHG emissions calculations'!$H1597),INDEX('Emission Factors'!$E$5:$T$488,0,MATCH('GHG emissions calculations'!G$6,'Emission Factors'!$E$5:$T$5,0)),"",0)</f>
        <v>3</v>
      </c>
      <c r="H1597" s="311" t="s">
        <v>237</v>
      </c>
      <c r="I1597" s="312" t="str">
        <f>IF(
    SUMIFS('Import data'!$L$25:$L$80,
           'Import data'!$J$25:$J$80, F1597,
           'Import data'!$G$25:$G$80, 'GHG emissions calculations'!$H1597,
           'Import data'!$I$25:$I$80,$E$1587) &lt;&gt; 0,
    SUMIFS('Import data'!$L$25:$L$80,
           'Import data'!$J$25:$J$80, F1597,
           'Import data'!$G$25:$G$80, 'GHG emissions calculations'!$H1597,
           'Import data'!$I$25:$I$80,$E$1587),
    ""
)</f>
        <v/>
      </c>
      <c r="J1597" s="311" t="str">
        <f t="array" ref="J1597">IF(
    XLOOKUP(F1597, 'Import data'!$J$26:$J$47, 'Import data'!$M$26:$M$47, "", 0) = "Please add the region-specific supplier emission factor or choose a different region available in the IAEG database.",
    "",
    XLOOKUP(F1597, 'Import data'!$J$26:$J$47, 'Import data'!$M$26:$M$47, "", 0)
)</f>
        <v/>
      </c>
      <c r="K1597" s="311" t="str">
        <f t="array" ref="K1597">IFERROR(
    XLOOKUP(F1597,
            _xlws.FILTER('Supplier Emission'!$G$15:$G$49,
                   ('Supplier Emission'!$D$15:$D$49=H1597) * ('Supplier Emission'!$F$15:$F$49=$E$1587)),
            _xlws.FILTER('Supplier Emission'!$I$15:$I$49,
                   ('Supplier Emission'!$D$15:$D$49=H1597) * ('Supplier Emission'!$F$15:$F$49=$E$1587)),
            ""),
    "")</f>
        <v/>
      </c>
      <c r="L1597" s="311" t="str">
        <f t="array" ref="L1597">IFERROR(
    XLOOKUP(F1597,
            _xlws.FILTER('Supplier Emission'!$G$15:$G$49,
                   ('Supplier Emission'!$D$15:$D$49=H1597) * ('Supplier Emission'!$F$15:$F$49=$E$1587)),
            _xlws.FILTER('Supplier Emission'!$J$15:$J$49,
                   ('Supplier Emission'!$D$15:$D$49=H1597) * ('Supplier Emission'!$F$15:$F$49=$E$1587)),
            ""),
    "")</f>
        <v/>
      </c>
      <c r="M1597" s="311" t="str">
        <f t="array" ref="M1597">IFERROR(
    XLOOKUP(F1597,
            _xlws.FILTER('Supplier Emission'!$G$15:$G$49,
                   ('Supplier Emission'!$D$15:$D$49=H1597) * ('Supplier Emission'!$F$15:$F$49=$E$1587)),
            _xlws.FILTER('Supplier Emission'!$M$15:$M$49,
                   ('Supplier Emission'!$D$15:$D$49=H1597) * ('Supplier Emission'!$F$15:$F$49=$E$1587)),
            ""),
    "")</f>
        <v/>
      </c>
      <c r="N1597" s="311" t="str">
        <f t="array" ref="N1597">IFERROR(
    XLOOKUP(F1597,
            _xlws.FILTER('Supplier Emission'!$G$15:$G$49,
                   ('Supplier Emission'!$D$15:$D$49=H1597) * ('Supplier Emission'!$F$15:$F$49=$E$1587)),
            _xlws.FILTER('Supplier Emission'!$H$15:$H$49,
                   ('Supplier Emission'!$D$15:$D$49=H1597) * ('Supplier Emission'!$F$15:$F$49=$E$1587)),
            ""),
    "")</f>
        <v/>
      </c>
      <c r="O1597" s="311" t="str">
        <f t="array" ref="O1597">XLOOKUP(1,('Emission Factors'!$E$5:$E$488='GHG emissions calculations'!$F1597)*('Emission Factors'!$H$5:$H$488='GHG emissions calculations'!$H1597),INDEX('Emission Factors'!$E$5:$T$488,0,MATCH('GHG emissions calculations'!O$6,'Emission Factors'!$E$5:$T$5,0)),"",0)</f>
        <v>Sheet Aluminium Virgin</v>
      </c>
      <c r="P1597" s="313">
        <f t="array" ref="P1597">IFERROR(
    INDEX('Emission Factors'!$E$5:$P$488,
          MATCH(1,
                ('Emission Factors'!$E$5:$E$488 = 'GHG emissions calculations'!$F1597) *
                ('Emission Factors'!$H$5:$H$488 = 'GHG emissions calculations'!$H1597),
                0),
          MATCH('GHG emissions calculations'!P$6,'Emission Factors'!$E$5:$P$5,0)),
    "")</f>
        <v>9.05</v>
      </c>
      <c r="Q1597" s="311" t="str">
        <f t="array" ref="Q1597">IFERROR(
    IF(
        INDEX('Emission Factors'!$E$5:$P$488,
              MATCH(1,
                    ('Emission Factors'!$E$5:$E$488 = 'GHG emissions calculations'!$F1597) *
                    ('Emission Factors'!$H$5:$H$488 = 'GHG emissions calculations'!$H1597),
                    0),
              MATCH('GHG emissions calculations'!Q$6, 'Emission Factors'!$E$5:$P$5, 0)) &lt;&gt; "",
        INDEX('Emission Factors'!$E$5:$P$488,
              MATCH(1,
                    ('Emission Factors'!$E$5:$E$488 = 'GHG emissions calculations'!$F1597) *
                    ('Emission Factors'!$H$5:$H$488 = 'GHG emissions calculations'!$H1597),
                    0),
              MATCH('GHG emissions calculations'!Q$6, 'Emission Factors'!$E$5:$P$5, 0)),
        ""),
    "")</f>
        <v>kgCO2e/kg</v>
      </c>
      <c r="R1597" s="311" t="str">
        <f t="array" ref="R1597">IFERROR(
    IF(
        INDEX('Emission Factors'!$E$5:$R$488,
              MATCH(1,
                    ('Emission Factors'!$E$5:$E$488 = 'GHG emissions calculations'!$F1597) *
                    ('Emission Factors'!$H$5:$H$488 = 'GHG emissions calculations'!$H1597),
                    0),
              MATCH('GHG emissions calculations'!R$6, 'Emission Factors'!$E$5:$R$5, 0)) &lt;&gt; "",
        INDEX('Emission Factors'!$E$5:$R$488,
              MATCH(1,
                    ('Emission Factors'!$E$5:$E$488 = 'GHG emissions calculations'!$F1597) *
                    ('Emission Factors'!$H$5:$H$488 = 'GHG emissions calculations'!$H1597),
                    0),
              MATCH('GHG emissions calculations'!R$6, 'Emission Factors'!$E$5:$R$5, 0)),
        ""),
    "")</f>
        <v>Asia</v>
      </c>
      <c r="S1597" s="312">
        <f t="shared" si="3"/>
        <v>0</v>
      </c>
      <c r="T1597" s="23"/>
    </row>
    <row r="1598" ht="15.75" customHeight="1" outlineLevel="1">
      <c r="A1598" s="23"/>
      <c r="B1598" s="71"/>
      <c r="C1598" s="71"/>
      <c r="D1598" s="71"/>
      <c r="E1598" s="314"/>
      <c r="F1598" s="311" t="str">
        <f>Lists!Z40</f>
        <v>Aluminium Virgin - Europe</v>
      </c>
      <c r="G1598" s="311">
        <f t="array" ref="G1598">XLOOKUP(1,('Emission Factors'!$E$5:$E$488='GHG emissions calculations'!$F1598)*('Emission Factors'!$H$5:$H$488='GHG emissions calculations'!$H1598),INDEX('Emission Factors'!$E$5:$T$488,0,MATCH('GHG emissions calculations'!G$6,'Emission Factors'!$E$5:$T$5,0)),"",0)</f>
        <v>3</v>
      </c>
      <c r="H1598" s="311" t="s">
        <v>237</v>
      </c>
      <c r="I1598" s="312" t="str">
        <f>IF(
    SUMIFS('Import data'!$L$25:$L$80,
           'Import data'!$J$25:$J$80, F1598,
           'Import data'!$G$25:$G$80, 'GHG emissions calculations'!$H1598,
           'Import data'!$I$25:$I$80,$E$1587) &lt;&gt; 0,
    SUMIFS('Import data'!$L$25:$L$80,
           'Import data'!$J$25:$J$80, F1598,
           'Import data'!$G$25:$G$80, 'GHG emissions calculations'!$H1598,
           'Import data'!$I$25:$I$80,$E$1587),
    ""
)</f>
        <v/>
      </c>
      <c r="J1598" s="311" t="str">
        <f t="array" ref="J1598">IF(
    XLOOKUP(F1598, 'Import data'!$J$26:$J$47, 'Import data'!$M$26:$M$47, "", 0) = "Please add the region-specific supplier emission factor or choose a different region available in the IAEG database.",
    "",
    XLOOKUP(F1598, 'Import data'!$J$26:$J$47, 'Import data'!$M$26:$M$47, "", 0)
)</f>
        <v/>
      </c>
      <c r="K1598" s="311" t="str">
        <f t="array" ref="K1598">IFERROR(
    XLOOKUP(F1598,
            _xlws.FILTER('Supplier Emission'!$G$15:$G$49,
                   ('Supplier Emission'!$D$15:$D$49=H1598) * ('Supplier Emission'!$F$15:$F$49=$E$1587)),
            _xlws.FILTER('Supplier Emission'!$I$15:$I$49,
                   ('Supplier Emission'!$D$15:$D$49=H1598) * ('Supplier Emission'!$F$15:$F$49=$E$1587)),
            ""),
    "")</f>
        <v/>
      </c>
      <c r="L1598" s="311" t="str">
        <f t="array" ref="L1598">IFERROR(
    XLOOKUP(F1598,
            _xlws.FILTER('Supplier Emission'!$G$15:$G$49,
                   ('Supplier Emission'!$D$15:$D$49=H1598) * ('Supplier Emission'!$F$15:$F$49=$E$1587)),
            _xlws.FILTER('Supplier Emission'!$J$15:$J$49,
                   ('Supplier Emission'!$D$15:$D$49=H1598) * ('Supplier Emission'!$F$15:$F$49=$E$1587)),
            ""),
    "")</f>
        <v/>
      </c>
      <c r="M1598" s="311" t="str">
        <f t="array" ref="M1598">IFERROR(
    XLOOKUP(F1598,
            _xlws.FILTER('Supplier Emission'!$G$15:$G$49,
                   ('Supplier Emission'!$D$15:$D$49=H1598) * ('Supplier Emission'!$F$15:$F$49=$E$1587)),
            _xlws.FILTER('Supplier Emission'!$M$15:$M$49,
                   ('Supplier Emission'!$D$15:$D$49=H1598) * ('Supplier Emission'!$F$15:$F$49=$E$1587)),
            ""),
    "")</f>
        <v/>
      </c>
      <c r="N1598" s="311" t="str">
        <f t="array" ref="N1598">IFERROR(
    XLOOKUP(F1598,
            _xlws.FILTER('Supplier Emission'!$G$15:$G$49,
                   ('Supplier Emission'!$D$15:$D$49=H1598) * ('Supplier Emission'!$F$15:$F$49=$E$1587)),
            _xlws.FILTER('Supplier Emission'!$H$15:$H$49,
                   ('Supplier Emission'!$D$15:$D$49=H1598) * ('Supplier Emission'!$F$15:$F$49=$E$1587)),
            ""),
    "")</f>
        <v/>
      </c>
      <c r="O1598" s="311" t="str">
        <f t="array" ref="O1598">XLOOKUP(1,('Emission Factors'!$E$5:$E$488='GHG emissions calculations'!$F1598)*('Emission Factors'!$H$5:$H$488='GHG emissions calculations'!$H1598),INDEX('Emission Factors'!$E$5:$T$488,0,MATCH('GHG emissions calculations'!O$6,'Emission Factors'!$E$5:$T$5,0)),"",0)</f>
        <v>Aluminium/neuf </v>
      </c>
      <c r="P1598" s="313">
        <f t="array" ref="P1598">IFERROR(
    INDEX('Emission Factors'!$E$5:$P$488,
          MATCH(1,
                ('Emission Factors'!$E$5:$E$488 = 'GHG emissions calculations'!$F1598) *
                ('Emission Factors'!$H$5:$H$488 = 'GHG emissions calculations'!$H1598),
                0),
          MATCH('GHG emissions calculations'!P$6,'Emission Factors'!$E$5:$P$5,0)),
    "")</f>
        <v>7.8</v>
      </c>
      <c r="Q1598" s="311" t="str">
        <f t="array" ref="Q1598">IFERROR(
    IF(
        INDEX('Emission Factors'!$E$5:$P$488,
              MATCH(1,
                    ('Emission Factors'!$E$5:$E$488 = 'GHG emissions calculations'!$F1598) *
                    ('Emission Factors'!$H$5:$H$488 = 'GHG emissions calculations'!$H1598),
                    0),
              MATCH('GHG emissions calculations'!Q$6, 'Emission Factors'!$E$5:$P$5, 0)) &lt;&gt; "",
        INDEX('Emission Factors'!$E$5:$P$488,
              MATCH(1,
                    ('Emission Factors'!$E$5:$E$488 = 'GHG emissions calculations'!$F1598) *
                    ('Emission Factors'!$H$5:$H$488 = 'GHG emissions calculations'!$H1598),
                    0),
              MATCH('GHG emissions calculations'!Q$6, 'Emission Factors'!$E$5:$P$5, 0)),
        ""),
    "")</f>
        <v>kgCO2e/kg</v>
      </c>
      <c r="R1598" s="311" t="str">
        <f t="array" ref="R1598">IFERROR(
    IF(
        INDEX('Emission Factors'!$E$5:$R$488,
              MATCH(1,
                    ('Emission Factors'!$E$5:$E$488 = 'GHG emissions calculations'!$F1598) *
                    ('Emission Factors'!$H$5:$H$488 = 'GHG emissions calculations'!$H1598),
                    0),
              MATCH('GHG emissions calculations'!R$6, 'Emission Factors'!$E$5:$R$5, 0)) &lt;&gt; "",
        INDEX('Emission Factors'!$E$5:$R$488,
              MATCH(1,
                    ('Emission Factors'!$E$5:$E$488 = 'GHG emissions calculations'!$F1598) *
                    ('Emission Factors'!$H$5:$H$488 = 'GHG emissions calculations'!$H1598),
                    0),
              MATCH('GHG emissions calculations'!R$6, 'Emission Factors'!$E$5:$R$5, 0)),
        ""),
    "")</f>
        <v>Europe</v>
      </c>
      <c r="S1598" s="312">
        <f t="shared" si="3"/>
        <v>0</v>
      </c>
      <c r="T1598" s="23"/>
    </row>
    <row r="1599" ht="15.75" customHeight="1" outlineLevel="1">
      <c r="A1599" s="23"/>
      <c r="B1599" s="71"/>
      <c r="C1599" s="71"/>
      <c r="D1599" s="71"/>
      <c r="E1599" s="314"/>
      <c r="F1599" s="311" t="str">
        <f>Lists!Z45</f>
        <v>Aluminium Virgin - Global or unspecified region</v>
      </c>
      <c r="G1599" s="311" t="str">
        <f t="array" ref="G1599">XLOOKUP(1,('Emission Factors'!$E$5:$E$488='GHG emissions calculations'!$F1599)*('Emission Factors'!$H$5:$H$488='GHG emissions calculations'!$H1599),INDEX('Emission Factors'!$E$5:$T$488,0,MATCH('GHG emissions calculations'!G$6,'Emission Factors'!$E$5:$T$5,0)),"",0)</f>
        <v/>
      </c>
      <c r="H1599" s="311" t="s">
        <v>237</v>
      </c>
      <c r="I1599" s="312" t="str">
        <f>IF(
    SUMIFS('Import data'!$L$25:$L$80,
           'Import data'!$J$25:$J$80, F1599,
           'Import data'!$G$25:$G$80, 'GHG emissions calculations'!$H1599,
           'Import data'!$I$25:$I$80,$E$1587) &lt;&gt; 0,
    SUMIFS('Import data'!$L$25:$L$80,
           'Import data'!$J$25:$J$80, F1599,
           'Import data'!$G$25:$G$80, 'GHG emissions calculations'!$H1599,
           'Import data'!$I$25:$I$80,$E$1587),
    ""
)</f>
        <v/>
      </c>
      <c r="J1599" s="311" t="str">
        <f t="array" ref="J1599">IF(
    XLOOKUP(F1599, 'Import data'!$J$26:$J$47, 'Import data'!$M$26:$M$47, "", 0) = "Please add the region-specific supplier emission factor or choose a different region available in the IAEG database.",
    "",
    XLOOKUP(F1599, 'Import data'!$J$26:$J$47, 'Import data'!$M$26:$M$47, "", 0)
)</f>
        <v/>
      </c>
      <c r="K1599" s="311" t="str">
        <f t="array" ref="K1599">IFERROR(
    XLOOKUP(F1599,
            _xlws.FILTER('Supplier Emission'!$G$15:$G$49,
                   ('Supplier Emission'!$D$15:$D$49=H1599) * ('Supplier Emission'!$F$15:$F$49=$E$1587)),
            _xlws.FILTER('Supplier Emission'!$I$15:$I$49,
                   ('Supplier Emission'!$D$15:$D$49=H1599) * ('Supplier Emission'!$F$15:$F$49=$E$1587)),
            ""),
    "")</f>
        <v/>
      </c>
      <c r="L1599" s="311" t="str">
        <f t="array" ref="L1599">IFERROR(
    XLOOKUP(F1599,
            _xlws.FILTER('Supplier Emission'!$G$15:$G$49,
                   ('Supplier Emission'!$D$15:$D$49=H1599) * ('Supplier Emission'!$F$15:$F$49=$E$1587)),
            _xlws.FILTER('Supplier Emission'!$J$15:$J$49,
                   ('Supplier Emission'!$D$15:$D$49=H1599) * ('Supplier Emission'!$F$15:$F$49=$E$1587)),
            ""),
    "")</f>
        <v/>
      </c>
      <c r="M1599" s="311" t="str">
        <f t="array" ref="M1599">IFERROR(
    XLOOKUP(F1599,
            _xlws.FILTER('Supplier Emission'!$G$15:$G$49,
                   ('Supplier Emission'!$D$15:$D$49=H1599) * ('Supplier Emission'!$F$15:$F$49=$E$1587)),
            _xlws.FILTER('Supplier Emission'!$M$15:$M$49,
                   ('Supplier Emission'!$D$15:$D$49=H1599) * ('Supplier Emission'!$F$15:$F$49=$E$1587)),
            ""),
    "")</f>
        <v/>
      </c>
      <c r="N1599" s="311" t="str">
        <f t="array" ref="N1599">IFERROR(
    XLOOKUP(F1599,
            _xlws.FILTER('Supplier Emission'!$G$15:$G$49,
                   ('Supplier Emission'!$D$15:$D$49=H1599) * ('Supplier Emission'!$F$15:$F$49=$E$1587)),
            _xlws.FILTER('Supplier Emission'!$H$15:$H$49,
                   ('Supplier Emission'!$D$15:$D$49=H1599) * ('Supplier Emission'!$F$15:$F$49=$E$1587)),
            ""),
    "")</f>
        <v/>
      </c>
      <c r="O1599" s="311" t="str">
        <f t="array" ref="O1599">XLOOKUP(1,('Emission Factors'!$E$5:$E$488='GHG emissions calculations'!$F1599)*('Emission Factors'!$H$5:$H$488='GHG emissions calculations'!$H1599),INDEX('Emission Factors'!$E$5:$T$488,0,MATCH('GHG emissions calculations'!O$6,'Emission Factors'!$E$5:$T$5,0)),"",0)</f>
        <v/>
      </c>
      <c r="P1599" s="313" t="str">
        <f t="array" ref="P1599">IFERROR(
    INDEX('Emission Factors'!$E$5:$P$488,
          MATCH(1,
                ('Emission Factors'!$E$5:$E$488 = 'GHG emissions calculations'!$F1599) *
                ('Emission Factors'!$H$5:$H$488 = 'GHG emissions calculations'!$H1599),
                0),
          MATCH('GHG emissions calculations'!P$6,'Emission Factors'!$E$5:$P$5,0)),
    "")</f>
        <v/>
      </c>
      <c r="Q1599" s="311" t="str">
        <f t="array" ref="Q1599">IFERROR(
    IF(
        INDEX('Emission Factors'!$E$5:$P$488,
              MATCH(1,
                    ('Emission Factors'!$E$5:$E$488 = 'GHG emissions calculations'!$F1599) *
                    ('Emission Factors'!$H$5:$H$488 = 'GHG emissions calculations'!$H1599),
                    0),
              MATCH('GHG emissions calculations'!Q$6, 'Emission Factors'!$E$5:$P$5, 0)) &lt;&gt; "",
        INDEX('Emission Factors'!$E$5:$P$488,
              MATCH(1,
                    ('Emission Factors'!$E$5:$E$488 = 'GHG emissions calculations'!$F1599) *
                    ('Emission Factors'!$H$5:$H$488 = 'GHG emissions calculations'!$H1599),
                    0),
              MATCH('GHG emissions calculations'!Q$6, 'Emission Factors'!$E$5:$P$5, 0)),
        ""),
    "")</f>
        <v/>
      </c>
      <c r="R1599" s="311" t="str">
        <f t="array" ref="R1599">IFERROR(
    IF(
        INDEX('Emission Factors'!$E$5:$R$488,
              MATCH(1,
                    ('Emission Factors'!$E$5:$E$488 = 'GHG emissions calculations'!$F1599) *
                    ('Emission Factors'!$H$5:$H$488 = 'GHG emissions calculations'!$H1599),
                    0),
              MATCH('GHG emissions calculations'!R$6, 'Emission Factors'!$E$5:$R$5, 0)) &lt;&gt; "",
        INDEX('Emission Factors'!$E$5:$R$488,
              MATCH(1,
                    ('Emission Factors'!$E$5:$E$488 = 'GHG emissions calculations'!$F1599) *
                    ('Emission Factors'!$H$5:$H$488 = 'GHG emissions calculations'!$H1599),
                    0),
              MATCH('GHG emissions calculations'!R$6, 'Emission Factors'!$E$5:$R$5, 0)),
        ""),
    "")</f>
        <v/>
      </c>
      <c r="S1599" s="312">
        <f t="shared" si="3"/>
        <v>0</v>
      </c>
      <c r="T1599" s="23"/>
    </row>
    <row r="1600" ht="15.75" customHeight="1" outlineLevel="1">
      <c r="A1600" s="23"/>
      <c r="B1600" s="71"/>
      <c r="C1600" s="71"/>
      <c r="D1600" s="71"/>
      <c r="E1600" s="314"/>
      <c r="F1600" s="311" t="str">
        <f>Lists!Z44</f>
        <v>Aluminium Virgin - Middle East</v>
      </c>
      <c r="G1600" s="311" t="str">
        <f t="array" ref="G1600">XLOOKUP(1,('Emission Factors'!$E$5:$E$488='GHG emissions calculations'!$F1600)*('Emission Factors'!$H$5:$H$488='GHG emissions calculations'!$H1600),INDEX('Emission Factors'!$E$5:$T$488,0,MATCH('GHG emissions calculations'!G$6,'Emission Factors'!$E$5:$T$5,0)),"",0)</f>
        <v/>
      </c>
      <c r="H1600" s="311" t="s">
        <v>237</v>
      </c>
      <c r="I1600" s="312" t="str">
        <f>IF(
    SUMIFS('Import data'!$L$25:$L$80,
           'Import data'!$J$25:$J$80, F1600,
           'Import data'!$G$25:$G$80, 'GHG emissions calculations'!$H1600,
           'Import data'!$I$25:$I$80,$E$1587) &lt;&gt; 0,
    SUMIFS('Import data'!$L$25:$L$80,
           'Import data'!$J$25:$J$80, F1600,
           'Import data'!$G$25:$G$80, 'GHG emissions calculations'!$H1600,
           'Import data'!$I$25:$I$80,$E$1587),
    ""
)</f>
        <v/>
      </c>
      <c r="J1600" s="311" t="str">
        <f t="array" ref="J1600">IF(
    XLOOKUP(F1600, 'Import data'!$J$26:$J$47, 'Import data'!$M$26:$M$47, "", 0) = "Please add the region-specific supplier emission factor or choose a different region available in the IAEG database.",
    "",
    XLOOKUP(F1600, 'Import data'!$J$26:$J$47, 'Import data'!$M$26:$M$47, "", 0)
)</f>
        <v/>
      </c>
      <c r="K1600" s="311" t="str">
        <f t="array" ref="K1600">IFERROR(
    XLOOKUP(F1600,
            _xlws.FILTER('Supplier Emission'!$G$15:$G$49,
                   ('Supplier Emission'!$D$15:$D$49=H1600) * ('Supplier Emission'!$F$15:$F$49=$E$1587)),
            _xlws.FILTER('Supplier Emission'!$I$15:$I$49,
                   ('Supplier Emission'!$D$15:$D$49=H1600) * ('Supplier Emission'!$F$15:$F$49=$E$1587)),
            ""),
    "")</f>
        <v/>
      </c>
      <c r="L1600" s="311" t="str">
        <f t="array" ref="L1600">IFERROR(
    XLOOKUP(F1600,
            _xlws.FILTER('Supplier Emission'!$G$15:$G$49,
                   ('Supplier Emission'!$D$15:$D$49=H1600) * ('Supplier Emission'!$F$15:$F$49=$E$1587)),
            _xlws.FILTER('Supplier Emission'!$J$15:$J$49,
                   ('Supplier Emission'!$D$15:$D$49=H1600) * ('Supplier Emission'!$F$15:$F$49=$E$1587)),
            ""),
    "")</f>
        <v/>
      </c>
      <c r="M1600" s="311" t="str">
        <f t="array" ref="M1600">IFERROR(
    XLOOKUP(F1600,
            _xlws.FILTER('Supplier Emission'!$G$15:$G$49,
                   ('Supplier Emission'!$D$15:$D$49=H1600) * ('Supplier Emission'!$F$15:$F$49=$E$1587)),
            _xlws.FILTER('Supplier Emission'!$M$15:$M$49,
                   ('Supplier Emission'!$D$15:$D$49=H1600) * ('Supplier Emission'!$F$15:$F$49=$E$1587)),
            ""),
    "")</f>
        <v/>
      </c>
      <c r="N1600" s="311" t="str">
        <f t="array" ref="N1600">IFERROR(
    XLOOKUP(F1600,
            _xlws.FILTER('Supplier Emission'!$G$15:$G$49,
                   ('Supplier Emission'!$D$15:$D$49=H1600) * ('Supplier Emission'!$F$15:$F$49=$E$1587)),
            _xlws.FILTER('Supplier Emission'!$H$15:$H$49,
                   ('Supplier Emission'!$D$15:$D$49=H1600) * ('Supplier Emission'!$F$15:$F$49=$E$1587)),
            ""),
    "")</f>
        <v/>
      </c>
      <c r="O1600" s="311" t="str">
        <f t="array" ref="O1600">XLOOKUP(1,('Emission Factors'!$E$5:$E$488='GHG emissions calculations'!$F1600)*('Emission Factors'!$H$5:$H$488='GHG emissions calculations'!$H1600),INDEX('Emission Factors'!$E$5:$T$488,0,MATCH('GHG emissions calculations'!O$6,'Emission Factors'!$E$5:$T$5,0)),"",0)</f>
        <v/>
      </c>
      <c r="P1600" s="313" t="str">
        <f t="array" ref="P1600">IFERROR(
    INDEX('Emission Factors'!$E$5:$P$488,
          MATCH(1,
                ('Emission Factors'!$E$5:$E$488 = 'GHG emissions calculations'!$F1600) *
                ('Emission Factors'!$H$5:$H$488 = 'GHG emissions calculations'!$H1600),
                0),
          MATCH('GHG emissions calculations'!P$6,'Emission Factors'!$E$5:$P$5,0)),
    "")</f>
        <v/>
      </c>
      <c r="Q1600" s="311" t="str">
        <f t="array" ref="Q1600">IFERROR(
    IF(
        INDEX('Emission Factors'!$E$5:$P$488,
              MATCH(1,
                    ('Emission Factors'!$E$5:$E$488 = 'GHG emissions calculations'!$F1600) *
                    ('Emission Factors'!$H$5:$H$488 = 'GHG emissions calculations'!$H1600),
                    0),
              MATCH('GHG emissions calculations'!Q$6, 'Emission Factors'!$E$5:$P$5, 0)) &lt;&gt; "",
        INDEX('Emission Factors'!$E$5:$P$488,
              MATCH(1,
                    ('Emission Factors'!$E$5:$E$488 = 'GHG emissions calculations'!$F1600) *
                    ('Emission Factors'!$H$5:$H$488 = 'GHG emissions calculations'!$H1600),
                    0),
              MATCH('GHG emissions calculations'!Q$6, 'Emission Factors'!$E$5:$P$5, 0)),
        ""),
    "")</f>
        <v/>
      </c>
      <c r="R1600" s="311" t="str">
        <f t="array" ref="R1600">IFERROR(
    IF(
        INDEX('Emission Factors'!$E$5:$R$488,
              MATCH(1,
                    ('Emission Factors'!$E$5:$E$488 = 'GHG emissions calculations'!$F1600) *
                    ('Emission Factors'!$H$5:$H$488 = 'GHG emissions calculations'!$H1600),
                    0),
              MATCH('GHG emissions calculations'!R$6, 'Emission Factors'!$E$5:$R$5, 0)) &lt;&gt; "",
        INDEX('Emission Factors'!$E$5:$R$488,
              MATCH(1,
                    ('Emission Factors'!$E$5:$E$488 = 'GHG emissions calculations'!$F1600) *
                    ('Emission Factors'!$H$5:$H$488 = 'GHG emissions calculations'!$H1600),
                    0),
              MATCH('GHG emissions calculations'!R$6, 'Emission Factors'!$E$5:$R$5, 0)),
        ""),
    "")</f>
        <v/>
      </c>
      <c r="S1600" s="312">
        <f t="shared" si="3"/>
        <v>0</v>
      </c>
      <c r="T1600" s="23"/>
    </row>
    <row r="1601" ht="15.75" customHeight="1" outlineLevel="1">
      <c r="A1601" s="23"/>
      <c r="B1601" s="71"/>
      <c r="C1601" s="71"/>
      <c r="D1601" s="71"/>
      <c r="E1601" s="314"/>
      <c r="F1601" s="311" t="str">
        <f>Lists!Z43</f>
        <v>Aluminium Virgin - Oceania</v>
      </c>
      <c r="G1601" s="311" t="str">
        <f t="array" ref="G1601">XLOOKUP(1,('Emission Factors'!$E$5:$E$488='GHG emissions calculations'!$F1601)*('Emission Factors'!$H$5:$H$488='GHG emissions calculations'!$H1601),INDEX('Emission Factors'!$E$5:$T$488,0,MATCH('GHG emissions calculations'!G$6,'Emission Factors'!$E$5:$T$5,0)),"",0)</f>
        <v/>
      </c>
      <c r="H1601" s="311" t="s">
        <v>237</v>
      </c>
      <c r="I1601" s="312" t="str">
        <f>IF(
    SUMIFS('Import data'!$L$25:$L$80,
           'Import data'!$J$25:$J$80, F1601,
           'Import data'!$G$25:$G$80, 'GHG emissions calculations'!$H1601,
           'Import data'!$I$25:$I$80,$E$1587) &lt;&gt; 0,
    SUMIFS('Import data'!$L$25:$L$80,
           'Import data'!$J$25:$J$80, F1601,
           'Import data'!$G$25:$G$80, 'GHG emissions calculations'!$H1601,
           'Import data'!$I$25:$I$80,$E$1587),
    ""
)</f>
        <v/>
      </c>
      <c r="J1601" s="311" t="str">
        <f t="array" ref="J1601">IF(
    XLOOKUP(F1601, 'Import data'!$J$26:$J$47, 'Import data'!$M$26:$M$47, "", 0) = "Please add the region-specific supplier emission factor or choose a different region available in the IAEG database.",
    "",
    XLOOKUP(F1601, 'Import data'!$J$26:$J$47, 'Import data'!$M$26:$M$47, "", 0)
)</f>
        <v/>
      </c>
      <c r="K1601" s="311" t="str">
        <f t="array" ref="K1601">IFERROR(
    XLOOKUP(F1601,
            _xlws.FILTER('Supplier Emission'!$G$15:$G$49,
                   ('Supplier Emission'!$D$15:$D$49=H1601) * ('Supplier Emission'!$F$15:$F$49=$E$1587)),
            _xlws.FILTER('Supplier Emission'!$I$15:$I$49,
                   ('Supplier Emission'!$D$15:$D$49=H1601) * ('Supplier Emission'!$F$15:$F$49=$E$1587)),
            ""),
    "")</f>
        <v/>
      </c>
      <c r="L1601" s="311" t="str">
        <f t="array" ref="L1601">IFERROR(
    XLOOKUP(F1601,
            _xlws.FILTER('Supplier Emission'!$G$15:$G$49,
                   ('Supplier Emission'!$D$15:$D$49=H1601) * ('Supplier Emission'!$F$15:$F$49=$E$1587)),
            _xlws.FILTER('Supplier Emission'!$J$15:$J$49,
                   ('Supplier Emission'!$D$15:$D$49=H1601) * ('Supplier Emission'!$F$15:$F$49=$E$1587)),
            ""),
    "")</f>
        <v/>
      </c>
      <c r="M1601" s="311" t="str">
        <f t="array" ref="M1601">IFERROR(
    XLOOKUP(F1601,
            _xlws.FILTER('Supplier Emission'!$G$15:$G$49,
                   ('Supplier Emission'!$D$15:$D$49=H1601) * ('Supplier Emission'!$F$15:$F$49=$E$1587)),
            _xlws.FILTER('Supplier Emission'!$M$15:$M$49,
                   ('Supplier Emission'!$D$15:$D$49=H1601) * ('Supplier Emission'!$F$15:$F$49=$E$1587)),
            ""),
    "")</f>
        <v/>
      </c>
      <c r="N1601" s="311" t="str">
        <f t="array" ref="N1601">IFERROR(
    XLOOKUP(F1601,
            _xlws.FILTER('Supplier Emission'!$G$15:$G$49,
                   ('Supplier Emission'!$D$15:$D$49=H1601) * ('Supplier Emission'!$F$15:$F$49=$E$1587)),
            _xlws.FILTER('Supplier Emission'!$H$15:$H$49,
                   ('Supplier Emission'!$D$15:$D$49=H1601) * ('Supplier Emission'!$F$15:$F$49=$E$1587)),
            ""),
    "")</f>
        <v/>
      </c>
      <c r="O1601" s="311" t="str">
        <f t="array" ref="O1601">XLOOKUP(1,('Emission Factors'!$E$5:$E$488='GHG emissions calculations'!$F1601)*('Emission Factors'!$H$5:$H$488='GHG emissions calculations'!$H1601),INDEX('Emission Factors'!$E$5:$T$488,0,MATCH('GHG emissions calculations'!O$6,'Emission Factors'!$E$5:$T$5,0)),"",0)</f>
        <v/>
      </c>
      <c r="P1601" s="313" t="str">
        <f t="array" ref="P1601">IFERROR(
    INDEX('Emission Factors'!$E$5:$P$488,
          MATCH(1,
                ('Emission Factors'!$E$5:$E$488 = 'GHG emissions calculations'!$F1601) *
                ('Emission Factors'!$H$5:$H$488 = 'GHG emissions calculations'!$H1601),
                0),
          MATCH('GHG emissions calculations'!P$6,'Emission Factors'!$E$5:$P$5,0)),
    "")</f>
        <v/>
      </c>
      <c r="Q1601" s="311" t="str">
        <f t="array" ref="Q1601">IFERROR(
    IF(
        INDEX('Emission Factors'!$E$5:$P$488,
              MATCH(1,
                    ('Emission Factors'!$E$5:$E$488 = 'GHG emissions calculations'!$F1601) *
                    ('Emission Factors'!$H$5:$H$488 = 'GHG emissions calculations'!$H1601),
                    0),
              MATCH('GHG emissions calculations'!Q$6, 'Emission Factors'!$E$5:$P$5, 0)) &lt;&gt; "",
        INDEX('Emission Factors'!$E$5:$P$488,
              MATCH(1,
                    ('Emission Factors'!$E$5:$E$488 = 'GHG emissions calculations'!$F1601) *
                    ('Emission Factors'!$H$5:$H$488 = 'GHG emissions calculations'!$H1601),
                    0),
              MATCH('GHG emissions calculations'!Q$6, 'Emission Factors'!$E$5:$P$5, 0)),
        ""),
    "")</f>
        <v/>
      </c>
      <c r="R1601" s="311" t="str">
        <f t="array" ref="R1601">IFERROR(
    IF(
        INDEX('Emission Factors'!$E$5:$R$488,
              MATCH(1,
                    ('Emission Factors'!$E$5:$E$488 = 'GHG emissions calculations'!$F1601) *
                    ('Emission Factors'!$H$5:$H$488 = 'GHG emissions calculations'!$H1601),
                    0),
              MATCH('GHG emissions calculations'!R$6, 'Emission Factors'!$E$5:$R$5, 0)) &lt;&gt; "",
        INDEX('Emission Factors'!$E$5:$R$488,
              MATCH(1,
                    ('Emission Factors'!$E$5:$E$488 = 'GHG emissions calculations'!$F1601) *
                    ('Emission Factors'!$H$5:$H$488 = 'GHG emissions calculations'!$H1601),
                    0),
              MATCH('GHG emissions calculations'!R$6, 'Emission Factors'!$E$5:$R$5, 0)),
        ""),
    "")</f>
        <v/>
      </c>
      <c r="S1601" s="312">
        <f t="shared" si="3"/>
        <v>0</v>
      </c>
      <c r="T1601" s="23"/>
    </row>
    <row r="1602" ht="15.75" customHeight="1" outlineLevel="1">
      <c r="A1602" s="23"/>
      <c r="B1602" s="71"/>
      <c r="C1602" s="71"/>
      <c r="D1602" s="71"/>
      <c r="E1602" s="314"/>
      <c r="F1602" s="311" t="str">
        <f>Lists!Z27</f>
        <v>Aluminium, extrusion profile  - Africa</v>
      </c>
      <c r="G1602" s="311" t="str">
        <f t="array" ref="G1602">XLOOKUP(1,('Emission Factors'!$E$5:$E$488='GHG emissions calculations'!$F1602)*('Emission Factors'!$H$5:$H$488='GHG emissions calculations'!$H1602),INDEX('Emission Factors'!$E$5:$T$488,0,MATCH('GHG emissions calculations'!G$6,'Emission Factors'!$E$5:$T$5,0)),"",0)</f>
        <v/>
      </c>
      <c r="H1602" s="311" t="s">
        <v>237</v>
      </c>
      <c r="I1602" s="312" t="str">
        <f>IF(
    SUMIFS('Import data'!$L$25:$L$80,
           'Import data'!$J$25:$J$80, F1602,
           'Import data'!$G$25:$G$80, 'GHG emissions calculations'!$H1602,
           'Import data'!$I$25:$I$80,$E$1587) &lt;&gt; 0,
    SUMIFS('Import data'!$L$25:$L$80,
           'Import data'!$J$25:$J$80, F1602,
           'Import data'!$G$25:$G$80, 'GHG emissions calculations'!$H1602,
           'Import data'!$I$25:$I$80,$E$1587),
    ""
)</f>
        <v/>
      </c>
      <c r="J1602" s="311" t="str">
        <f t="array" ref="J1602">IF(
    XLOOKUP(F1602, 'Import data'!$J$26:$J$47, 'Import data'!$M$26:$M$47, "", 0) = "Please add the region-specific supplier emission factor or choose a different region available in the IAEG database.",
    "",
    XLOOKUP(F1602, 'Import data'!$J$26:$J$47, 'Import data'!$M$26:$M$47, "", 0)
)</f>
        <v/>
      </c>
      <c r="K1602" s="311" t="str">
        <f t="array" ref="K1602">IFERROR(
    XLOOKUP(F1602,
            _xlws.FILTER('Supplier Emission'!$G$15:$G$49,
                   ('Supplier Emission'!$D$15:$D$49=H1602) * ('Supplier Emission'!$F$15:$F$49=$E$1587)),
            _xlws.FILTER('Supplier Emission'!$I$15:$I$49,
                   ('Supplier Emission'!$D$15:$D$49=H1602) * ('Supplier Emission'!$F$15:$F$49=$E$1587)),
            ""),
    "")</f>
        <v/>
      </c>
      <c r="L1602" s="311" t="str">
        <f t="array" ref="L1602">IFERROR(
    XLOOKUP(F1602,
            _xlws.FILTER('Supplier Emission'!$G$15:$G$49,
                   ('Supplier Emission'!$D$15:$D$49=H1602) * ('Supplier Emission'!$F$15:$F$49=$E$1587)),
            _xlws.FILTER('Supplier Emission'!$J$15:$J$49,
                   ('Supplier Emission'!$D$15:$D$49=H1602) * ('Supplier Emission'!$F$15:$F$49=$E$1587)),
            ""),
    "")</f>
        <v/>
      </c>
      <c r="M1602" s="311" t="str">
        <f t="array" ref="M1602">IFERROR(
    XLOOKUP(F1602,
            _xlws.FILTER('Supplier Emission'!$G$15:$G$49,
                   ('Supplier Emission'!$D$15:$D$49=H1602) * ('Supplier Emission'!$F$15:$F$49=$E$1587)),
            _xlws.FILTER('Supplier Emission'!$M$15:$M$49,
                   ('Supplier Emission'!$D$15:$D$49=H1602) * ('Supplier Emission'!$F$15:$F$49=$E$1587)),
            ""),
    "")</f>
        <v/>
      </c>
      <c r="N1602" s="311" t="str">
        <f t="array" ref="N1602">IFERROR(
    XLOOKUP(F1602,
            _xlws.FILTER('Supplier Emission'!$G$15:$G$49,
                   ('Supplier Emission'!$D$15:$D$49=H1602) * ('Supplier Emission'!$F$15:$F$49=$E$1587)),
            _xlws.FILTER('Supplier Emission'!$H$15:$H$49,
                   ('Supplier Emission'!$D$15:$D$49=H1602) * ('Supplier Emission'!$F$15:$F$49=$E$1587)),
            ""),
    "")</f>
        <v/>
      </c>
      <c r="O1602" s="311" t="str">
        <f t="array" ref="O1602">XLOOKUP(1,('Emission Factors'!$E$5:$E$488='GHG emissions calculations'!$F1602)*('Emission Factors'!$H$5:$H$488='GHG emissions calculations'!$H1602),INDEX('Emission Factors'!$E$5:$T$488,0,MATCH('GHG emissions calculations'!O$6,'Emission Factors'!$E$5:$T$5,0)),"",0)</f>
        <v/>
      </c>
      <c r="P1602" s="313" t="str">
        <f t="array" ref="P1602">IFERROR(
    INDEX('Emission Factors'!$E$5:$P$488,
          MATCH(1,
                ('Emission Factors'!$E$5:$E$488 = 'GHG emissions calculations'!$F1602) *
                ('Emission Factors'!$H$5:$H$488 = 'GHG emissions calculations'!$H1602),
                0),
          MATCH('GHG emissions calculations'!P$6,'Emission Factors'!$E$5:$P$5,0)),
    "")</f>
        <v/>
      </c>
      <c r="Q1602" s="311" t="str">
        <f t="array" ref="Q1602">IFERROR(
    IF(
        INDEX('Emission Factors'!$E$5:$P$488,
              MATCH(1,
                    ('Emission Factors'!$E$5:$E$488 = 'GHG emissions calculations'!$F1602) *
                    ('Emission Factors'!$H$5:$H$488 = 'GHG emissions calculations'!$H1602),
                    0),
              MATCH('GHG emissions calculations'!Q$6, 'Emission Factors'!$E$5:$P$5, 0)) &lt;&gt; "",
        INDEX('Emission Factors'!$E$5:$P$488,
              MATCH(1,
                    ('Emission Factors'!$E$5:$E$488 = 'GHG emissions calculations'!$F1602) *
                    ('Emission Factors'!$H$5:$H$488 = 'GHG emissions calculations'!$H1602),
                    0),
              MATCH('GHG emissions calculations'!Q$6, 'Emission Factors'!$E$5:$P$5, 0)),
        ""),
    "")</f>
        <v/>
      </c>
      <c r="R1602" s="311" t="str">
        <f t="array" ref="R1602">IFERROR(
    IF(
        INDEX('Emission Factors'!$E$5:$R$488,
              MATCH(1,
                    ('Emission Factors'!$E$5:$E$488 = 'GHG emissions calculations'!$F1602) *
                    ('Emission Factors'!$H$5:$H$488 = 'GHG emissions calculations'!$H1602),
                    0),
              MATCH('GHG emissions calculations'!R$6, 'Emission Factors'!$E$5:$R$5, 0)) &lt;&gt; "",
        INDEX('Emission Factors'!$E$5:$R$488,
              MATCH(1,
                    ('Emission Factors'!$E$5:$E$488 = 'GHG emissions calculations'!$F1602) *
                    ('Emission Factors'!$H$5:$H$488 = 'GHG emissions calculations'!$H1602),
                    0),
              MATCH('GHG emissions calculations'!R$6, 'Emission Factors'!$E$5:$R$5, 0)),
        ""),
    "")</f>
        <v/>
      </c>
      <c r="S1602" s="312">
        <f t="shared" si="3"/>
        <v>0</v>
      </c>
      <c r="T1602" s="23"/>
    </row>
    <row r="1603" ht="15.75" customHeight="1" outlineLevel="1">
      <c r="A1603" s="23"/>
      <c r="B1603" s="71"/>
      <c r="C1603" s="71"/>
      <c r="D1603" s="71"/>
      <c r="E1603" s="314"/>
      <c r="F1603" s="311" t="str">
        <f>Lists!Z25</f>
        <v>Aluminium, extrusion profile  - America</v>
      </c>
      <c r="G1603" s="311" t="str">
        <f t="array" ref="G1603">XLOOKUP(1,('Emission Factors'!$E$5:$E$488='GHG emissions calculations'!$F1603)*('Emission Factors'!$H$5:$H$488='GHG emissions calculations'!$H1603),INDEX('Emission Factors'!$E$5:$T$488,0,MATCH('GHG emissions calculations'!G$6,'Emission Factors'!$E$5:$T$5,0)),"",0)</f>
        <v/>
      </c>
      <c r="H1603" s="311" t="s">
        <v>237</v>
      </c>
      <c r="I1603" s="312" t="str">
        <f>IF(
    SUMIFS('Import data'!$L$25:$L$80,
           'Import data'!$J$25:$J$80, F1603,
           'Import data'!$G$25:$G$80, 'GHG emissions calculations'!$H1603,
           'Import data'!$I$25:$I$80,$E$1587) &lt;&gt; 0,
    SUMIFS('Import data'!$L$25:$L$80,
           'Import data'!$J$25:$J$80, F1603,
           'Import data'!$G$25:$G$80, 'GHG emissions calculations'!$H1603,
           'Import data'!$I$25:$I$80,$E$1587),
    ""
)</f>
        <v/>
      </c>
      <c r="J1603" s="311" t="str">
        <f t="array" ref="J1603">IF(
    XLOOKUP(F1603, 'Import data'!$J$26:$J$47, 'Import data'!$M$26:$M$47, "", 0) = "Please add the region-specific supplier emission factor or choose a different region available in the IAEG database.",
    "",
    XLOOKUP(F1603, 'Import data'!$J$26:$J$47, 'Import data'!$M$26:$M$47, "", 0)
)</f>
        <v/>
      </c>
      <c r="K1603" s="311" t="str">
        <f t="array" ref="K1603">IFERROR(
    XLOOKUP(F1603,
            _xlws.FILTER('Supplier Emission'!$G$15:$G$49,
                   ('Supplier Emission'!$D$15:$D$49=H1603) * ('Supplier Emission'!$F$15:$F$49=$E$1587)),
            _xlws.FILTER('Supplier Emission'!$I$15:$I$49,
                   ('Supplier Emission'!$D$15:$D$49=H1603) * ('Supplier Emission'!$F$15:$F$49=$E$1587)),
            ""),
    "")</f>
        <v/>
      </c>
      <c r="L1603" s="311" t="str">
        <f t="array" ref="L1603">IFERROR(
    XLOOKUP(F1603,
            _xlws.FILTER('Supplier Emission'!$G$15:$G$49,
                   ('Supplier Emission'!$D$15:$D$49=H1603) * ('Supplier Emission'!$F$15:$F$49=$E$1587)),
            _xlws.FILTER('Supplier Emission'!$J$15:$J$49,
                   ('Supplier Emission'!$D$15:$D$49=H1603) * ('Supplier Emission'!$F$15:$F$49=$E$1587)),
            ""),
    "")</f>
        <v/>
      </c>
      <c r="M1603" s="311" t="str">
        <f t="array" ref="M1603">IFERROR(
    XLOOKUP(F1603,
            _xlws.FILTER('Supplier Emission'!$G$15:$G$49,
                   ('Supplier Emission'!$D$15:$D$49=H1603) * ('Supplier Emission'!$F$15:$F$49=$E$1587)),
            _xlws.FILTER('Supplier Emission'!$M$15:$M$49,
                   ('Supplier Emission'!$D$15:$D$49=H1603) * ('Supplier Emission'!$F$15:$F$49=$E$1587)),
            ""),
    "")</f>
        <v/>
      </c>
      <c r="N1603" s="311" t="str">
        <f t="array" ref="N1603">IFERROR(
    XLOOKUP(F1603,
            _xlws.FILTER('Supplier Emission'!$G$15:$G$49,
                   ('Supplier Emission'!$D$15:$D$49=H1603) * ('Supplier Emission'!$F$15:$F$49=$E$1587)),
            _xlws.FILTER('Supplier Emission'!$H$15:$H$49,
                   ('Supplier Emission'!$D$15:$D$49=H1603) * ('Supplier Emission'!$F$15:$F$49=$E$1587)),
            ""),
    "")</f>
        <v/>
      </c>
      <c r="O1603" s="311" t="str">
        <f t="array" ref="O1603">XLOOKUP(1,('Emission Factors'!$E$5:$E$488='GHG emissions calculations'!$F1603)*('Emission Factors'!$H$5:$H$488='GHG emissions calculations'!$H1603),INDEX('Emission Factors'!$E$5:$T$488,0,MATCH('GHG emissions calculations'!O$6,'Emission Factors'!$E$5:$T$5,0)),"",0)</f>
        <v/>
      </c>
      <c r="P1603" s="313" t="str">
        <f t="array" ref="P1603">IFERROR(
    INDEX('Emission Factors'!$E$5:$P$488,
          MATCH(1,
                ('Emission Factors'!$E$5:$E$488 = 'GHG emissions calculations'!$F1603) *
                ('Emission Factors'!$H$5:$H$488 = 'GHG emissions calculations'!$H1603),
                0),
          MATCH('GHG emissions calculations'!P$6,'Emission Factors'!$E$5:$P$5,0)),
    "")</f>
        <v/>
      </c>
      <c r="Q1603" s="311" t="str">
        <f t="array" ref="Q1603">IFERROR(
    IF(
        INDEX('Emission Factors'!$E$5:$P$488,
              MATCH(1,
                    ('Emission Factors'!$E$5:$E$488 = 'GHG emissions calculations'!$F1603) *
                    ('Emission Factors'!$H$5:$H$488 = 'GHG emissions calculations'!$H1603),
                    0),
              MATCH('GHG emissions calculations'!Q$6, 'Emission Factors'!$E$5:$P$5, 0)) &lt;&gt; "",
        INDEX('Emission Factors'!$E$5:$P$488,
              MATCH(1,
                    ('Emission Factors'!$E$5:$E$488 = 'GHG emissions calculations'!$F1603) *
                    ('Emission Factors'!$H$5:$H$488 = 'GHG emissions calculations'!$H1603),
                    0),
              MATCH('GHG emissions calculations'!Q$6, 'Emission Factors'!$E$5:$P$5, 0)),
        ""),
    "")</f>
        <v/>
      </c>
      <c r="R1603" s="311" t="str">
        <f t="array" ref="R1603">IFERROR(
    IF(
        INDEX('Emission Factors'!$E$5:$R$488,
              MATCH(1,
                    ('Emission Factors'!$E$5:$E$488 = 'GHG emissions calculations'!$F1603) *
                    ('Emission Factors'!$H$5:$H$488 = 'GHG emissions calculations'!$H1603),
                    0),
              MATCH('GHG emissions calculations'!R$6, 'Emission Factors'!$E$5:$R$5, 0)) &lt;&gt; "",
        INDEX('Emission Factors'!$E$5:$R$488,
              MATCH(1,
                    ('Emission Factors'!$E$5:$E$488 = 'GHG emissions calculations'!$F1603) *
                    ('Emission Factors'!$H$5:$H$488 = 'GHG emissions calculations'!$H1603),
                    0),
              MATCH('GHG emissions calculations'!R$6, 'Emission Factors'!$E$5:$R$5, 0)),
        ""),
    "")</f>
        <v/>
      </c>
      <c r="S1603" s="312">
        <f t="shared" si="3"/>
        <v>0</v>
      </c>
      <c r="T1603" s="23"/>
    </row>
    <row r="1604" ht="15.75" customHeight="1" outlineLevel="1">
      <c r="A1604" s="23"/>
      <c r="B1604" s="71"/>
      <c r="C1604" s="71"/>
      <c r="D1604" s="71"/>
      <c r="E1604" s="314"/>
      <c r="F1604" s="316" t="str">
        <f>Lists!Z28</f>
        <v>Aluminium, extrusion profile  - Asia</v>
      </c>
      <c r="G1604" s="316" t="str">
        <f t="array" ref="G1604">XLOOKUP(1,('Emission Factors'!$E$5:$E$488='GHG emissions calculations'!$F1604)*('Emission Factors'!$H$5:$H$488='GHG emissions calculations'!$H1604),INDEX('Emission Factors'!$E$5:$T$488,0,MATCH('GHG emissions calculations'!G$6,'Emission Factors'!$E$5:$T$5,0)),"",0)</f>
        <v/>
      </c>
      <c r="H1604" s="316" t="s">
        <v>237</v>
      </c>
      <c r="I1604" s="312" t="str">
        <f>IF(
    SUMIFS('Import data'!$L$25:$L$80,
           'Import data'!$J$25:$J$80, F1604,
           'Import data'!$G$25:$G$80, 'GHG emissions calculations'!$H1604,
           'Import data'!$I$25:$I$80,$E$1587) &lt;&gt; 0,
    SUMIFS('Import data'!$L$25:$L$80,
           'Import data'!$J$25:$J$80, F1604,
           'Import data'!$G$25:$G$80, 'GHG emissions calculations'!$H1604,
           'Import data'!$I$25:$I$80,$E$1587),
    ""
)</f>
        <v/>
      </c>
      <c r="J1604" s="316" t="str">
        <f t="array" ref="J1604">IF(
    XLOOKUP(F1604, 'Import data'!$J$26:$J$47, 'Import data'!$M$26:$M$47, "", 0) = "Please add the region-specific supplier emission factor or choose a different region available in the IAEG database.",
    "",
    XLOOKUP(F1604, 'Import data'!$J$26:$J$47, 'Import data'!$M$26:$M$47, "", 0)
)</f>
        <v/>
      </c>
      <c r="K1604" s="311" t="str">
        <f t="array" ref="K1604">IFERROR(
    XLOOKUP(F1604,
            _xlws.FILTER('Supplier Emission'!$G$15:$G$49,
                   ('Supplier Emission'!$D$15:$D$49=H1604) * ('Supplier Emission'!$F$15:$F$49=$E$1587)),
            _xlws.FILTER('Supplier Emission'!$I$15:$I$49,
                   ('Supplier Emission'!$D$15:$D$49=H1604) * ('Supplier Emission'!$F$15:$F$49=$E$1587)),
            ""),
    "")</f>
        <v/>
      </c>
      <c r="L1604" s="311" t="str">
        <f t="array" ref="L1604">IFERROR(
    XLOOKUP(F1604,
            _xlws.FILTER('Supplier Emission'!$G$15:$G$49,
                   ('Supplier Emission'!$D$15:$D$49=H1604) * ('Supplier Emission'!$F$15:$F$49=$E$1587)),
            _xlws.FILTER('Supplier Emission'!$J$15:$J$49,
                   ('Supplier Emission'!$D$15:$D$49=H1604) * ('Supplier Emission'!$F$15:$F$49=$E$1587)),
            ""),
    "")</f>
        <v/>
      </c>
      <c r="M1604" s="311" t="str">
        <f t="array" ref="M1604">IFERROR(
    XLOOKUP(F1604,
            _xlws.FILTER('Supplier Emission'!$G$15:$G$49,
                   ('Supplier Emission'!$D$15:$D$49=H1604) * ('Supplier Emission'!$F$15:$F$49=$E$1587)),
            _xlws.FILTER('Supplier Emission'!$M$15:$M$49,
                   ('Supplier Emission'!$D$15:$D$49=H1604) * ('Supplier Emission'!$F$15:$F$49=$E$1587)),
            ""),
    "")</f>
        <v/>
      </c>
      <c r="N1604" s="311" t="str">
        <f t="array" ref="N1604">IFERROR(
    XLOOKUP(F1604,
            _xlws.FILTER('Supplier Emission'!$G$15:$G$49,
                   ('Supplier Emission'!$D$15:$D$49=H1604) * ('Supplier Emission'!$F$15:$F$49=$E$1587)),
            _xlws.FILTER('Supplier Emission'!$H$15:$H$49,
                   ('Supplier Emission'!$D$15:$D$49=H1604) * ('Supplier Emission'!$F$15:$F$49=$E$1587)),
            ""),
    "")</f>
        <v/>
      </c>
      <c r="O1604" s="317" t="str">
        <f t="array" ref="O1604">XLOOKUP(1,('Emission Factors'!$E$5:$E$488='GHG emissions calculations'!$F1604)*('Emission Factors'!$H$5:$H$488='GHG emissions calculations'!$H1604),INDEX('Emission Factors'!$E$5:$T$488,0,MATCH('GHG emissions calculations'!O$6,'Emission Factors'!$E$5:$T$5,0)),"",0)</f>
        <v/>
      </c>
      <c r="P1604" s="313" t="str">
        <f t="array" ref="P1604">IFERROR(
    INDEX('Emission Factors'!$E$5:$P$488,
          MATCH(1,
                ('Emission Factors'!$E$5:$E$488 = 'GHG emissions calculations'!$F1604) *
                ('Emission Factors'!$H$5:$H$488 = 'GHG emissions calculations'!$H1604),
                0),
          MATCH('GHG emissions calculations'!P$6,'Emission Factors'!$E$5:$P$5,0)),
    "")</f>
        <v/>
      </c>
      <c r="Q1604" s="311" t="str">
        <f t="array" ref="Q1604">IFERROR(
    IF(
        INDEX('Emission Factors'!$E$5:$P$488,
              MATCH(1,
                    ('Emission Factors'!$E$5:$E$488 = 'GHG emissions calculations'!$F1604) *
                    ('Emission Factors'!$H$5:$H$488 = 'GHG emissions calculations'!$H1604),
                    0),
              MATCH('GHG emissions calculations'!Q$6, 'Emission Factors'!$E$5:$P$5, 0)) &lt;&gt; "",
        INDEX('Emission Factors'!$E$5:$P$488,
              MATCH(1,
                    ('Emission Factors'!$E$5:$E$488 = 'GHG emissions calculations'!$F1604) *
                    ('Emission Factors'!$H$5:$H$488 = 'GHG emissions calculations'!$H1604),
                    0),
              MATCH('GHG emissions calculations'!Q$6, 'Emission Factors'!$E$5:$P$5, 0)),
        ""),
    "")</f>
        <v/>
      </c>
      <c r="R1604" s="311" t="str">
        <f t="array" ref="R1604">IFERROR(
    IF(
        INDEX('Emission Factors'!$E$5:$R$488,
              MATCH(1,
                    ('Emission Factors'!$E$5:$E$488 = 'GHG emissions calculations'!$F1604) *
                    ('Emission Factors'!$H$5:$H$488 = 'GHG emissions calculations'!$H1604),
                    0),
              MATCH('GHG emissions calculations'!R$6, 'Emission Factors'!$E$5:$R$5, 0)) &lt;&gt; "",
        INDEX('Emission Factors'!$E$5:$R$488,
              MATCH(1,
                    ('Emission Factors'!$E$5:$E$488 = 'GHG emissions calculations'!$F1604) *
                    ('Emission Factors'!$H$5:$H$488 = 'GHG emissions calculations'!$H1604),
                    0),
              MATCH('GHG emissions calculations'!R$6, 'Emission Factors'!$E$5:$R$5, 0)),
        ""),
    "")</f>
        <v/>
      </c>
      <c r="S1604" s="312">
        <f t="shared" si="3"/>
        <v>0</v>
      </c>
      <c r="T1604" s="23"/>
    </row>
    <row r="1605" ht="15.75" customHeight="1" outlineLevel="1">
      <c r="A1605" s="23"/>
      <c r="B1605" s="71"/>
      <c r="C1605" s="71"/>
      <c r="D1605" s="71"/>
      <c r="E1605" s="314"/>
      <c r="F1605" s="311" t="str">
        <f>Lists!Z26</f>
        <v>Aluminium, extrusion profile  - Europe</v>
      </c>
      <c r="G1605" s="311">
        <f t="array" ref="G1605">XLOOKUP(1,('Emission Factors'!$E$5:$E$488='GHG emissions calculations'!$F1605)*('Emission Factors'!$H$5:$H$488='GHG emissions calculations'!$H1605),INDEX('Emission Factors'!$E$5:$T$488,0,MATCH('GHG emissions calculations'!G$6,'Emission Factors'!$E$5:$T$5,0)),"",0)</f>
        <v>3</v>
      </c>
      <c r="H1605" s="311" t="s">
        <v>237</v>
      </c>
      <c r="I1605" s="312" t="str">
        <f>IF(
    SUMIFS('Import data'!$L$25:$L$80,
           'Import data'!$J$25:$J$80, F1605,
           'Import data'!$G$25:$G$80, 'GHG emissions calculations'!$H1605,
           'Import data'!$I$25:$I$80,$E$1587) &lt;&gt; 0,
    SUMIFS('Import data'!$L$25:$L$80,
           'Import data'!$J$25:$J$80, F1605,
           'Import data'!$G$25:$G$80, 'GHG emissions calculations'!$H1605,
           'Import data'!$I$25:$I$80,$E$1587),
    ""
)</f>
        <v/>
      </c>
      <c r="J1605" s="311" t="str">
        <f t="array" ref="J1605">IF(
    XLOOKUP(F1605, 'Import data'!$J$26:$J$47, 'Import data'!$M$26:$M$47, "", 0) = "Please add the region-specific supplier emission factor or choose a different region available in the IAEG database.",
    "",
    XLOOKUP(F1605, 'Import data'!$J$26:$J$47, 'Import data'!$M$26:$M$47, "", 0)
)</f>
        <v/>
      </c>
      <c r="K1605" s="311" t="str">
        <f t="array" ref="K1605">IFERROR(
    XLOOKUP(F1605,
            _xlws.FILTER('Supplier Emission'!$G$15:$G$49,
                   ('Supplier Emission'!$D$15:$D$49=H1605) * ('Supplier Emission'!$F$15:$F$49=$E$1587)),
            _xlws.FILTER('Supplier Emission'!$I$15:$I$49,
                   ('Supplier Emission'!$D$15:$D$49=H1605) * ('Supplier Emission'!$F$15:$F$49=$E$1587)),
            ""),
    "")</f>
        <v/>
      </c>
      <c r="L1605" s="311" t="str">
        <f t="array" ref="L1605">IFERROR(
    XLOOKUP(F1605,
            _xlws.FILTER('Supplier Emission'!$G$15:$G$49,
                   ('Supplier Emission'!$D$15:$D$49=H1605) * ('Supplier Emission'!$F$15:$F$49=$E$1587)),
            _xlws.FILTER('Supplier Emission'!$J$15:$J$49,
                   ('Supplier Emission'!$D$15:$D$49=H1605) * ('Supplier Emission'!$F$15:$F$49=$E$1587)),
            ""),
    "")</f>
        <v/>
      </c>
      <c r="M1605" s="311" t="str">
        <f t="array" ref="M1605">IFERROR(
    XLOOKUP(F1605,
            _xlws.FILTER('Supplier Emission'!$G$15:$G$49,
                   ('Supplier Emission'!$D$15:$D$49=H1605) * ('Supplier Emission'!$F$15:$F$49=$E$1587)),
            _xlws.FILTER('Supplier Emission'!$M$15:$M$49,
                   ('Supplier Emission'!$D$15:$D$49=H1605) * ('Supplier Emission'!$F$15:$F$49=$E$1587)),
            ""),
    "")</f>
        <v/>
      </c>
      <c r="N1605" s="311" t="str">
        <f t="array" ref="N1605">IFERROR(
    XLOOKUP(F1605,
            _xlws.FILTER('Supplier Emission'!$G$15:$G$49,
                   ('Supplier Emission'!$D$15:$D$49=H1605) * ('Supplier Emission'!$F$15:$F$49=$E$1587)),
            _xlws.FILTER('Supplier Emission'!$H$15:$H$49,
                   ('Supplier Emission'!$D$15:$D$49=H1605) * ('Supplier Emission'!$F$15:$F$49=$E$1587)),
            ""),
    "")</f>
        <v/>
      </c>
      <c r="O1605" s="311" t="str">
        <f t="array" ref="O1605">XLOOKUP(1,('Emission Factors'!$E$5:$E$488='GHG emissions calculations'!$F1605)*('Emission Factors'!$H$5:$H$488='GHG emissions calculations'!$H1605),INDEX('Emission Factors'!$E$5:$T$488,0,MATCH('GHG emissions calculations'!O$6,'Emission Factors'!$E$5:$T$5,0)),"",0)</f>
        <v>Aluminium, profilé extrudé</v>
      </c>
      <c r="P1605" s="313">
        <f t="array" ref="P1605">IFERROR(
    INDEX('Emission Factors'!$E$5:$P$488,
          MATCH(1,
                ('Emission Factors'!$E$5:$E$488 = 'GHG emissions calculations'!$F1605) *
                ('Emission Factors'!$H$5:$H$488 = 'GHG emissions calculations'!$H1605),
                0),
          MATCH('GHG emissions calculations'!P$6,'Emission Factors'!$E$5:$P$5,0)),
    "")</f>
        <v>2.46</v>
      </c>
      <c r="Q1605" s="311" t="str">
        <f t="array" ref="Q1605">IFERROR(
    IF(
        INDEX('Emission Factors'!$E$5:$P$488,
              MATCH(1,
                    ('Emission Factors'!$E$5:$E$488 = 'GHG emissions calculations'!$F1605) *
                    ('Emission Factors'!$H$5:$H$488 = 'GHG emissions calculations'!$H1605),
                    0),
              MATCH('GHG emissions calculations'!Q$6, 'Emission Factors'!$E$5:$P$5, 0)) &lt;&gt; "",
        INDEX('Emission Factors'!$E$5:$P$488,
              MATCH(1,
                    ('Emission Factors'!$E$5:$E$488 = 'GHG emissions calculations'!$F1605) *
                    ('Emission Factors'!$H$5:$H$488 = 'GHG emissions calculations'!$H1605),
                    0),
              MATCH('GHG emissions calculations'!Q$6, 'Emission Factors'!$E$5:$P$5, 0)),
        ""),
    "")</f>
        <v>kgCO2e/kg</v>
      </c>
      <c r="R1605" s="311" t="str">
        <f t="array" ref="R1605">IFERROR(
    IF(
        INDEX('Emission Factors'!$E$5:$R$488,
              MATCH(1,
                    ('Emission Factors'!$E$5:$E$488 = 'GHG emissions calculations'!$F1605) *
                    ('Emission Factors'!$H$5:$H$488 = 'GHG emissions calculations'!$H1605),
                    0),
              MATCH('GHG emissions calculations'!R$6, 'Emission Factors'!$E$5:$R$5, 0)) &lt;&gt; "",
        INDEX('Emission Factors'!$E$5:$R$488,
              MATCH(1,
                    ('Emission Factors'!$E$5:$E$488 = 'GHG emissions calculations'!$F1605) *
                    ('Emission Factors'!$H$5:$H$488 = 'GHG emissions calculations'!$H1605),
                    0),
              MATCH('GHG emissions calculations'!R$6, 'Emission Factors'!$E$5:$R$5, 0)),
        ""),
    "")</f>
        <v>Europe</v>
      </c>
      <c r="S1605" s="312">
        <f t="shared" si="3"/>
        <v>0</v>
      </c>
      <c r="T1605" s="23"/>
    </row>
    <row r="1606" ht="15.75" customHeight="1" outlineLevel="1">
      <c r="A1606" s="23"/>
      <c r="B1606" s="71"/>
      <c r="C1606" s="71"/>
      <c r="D1606" s="71"/>
      <c r="E1606" s="314"/>
      <c r="F1606" s="311" t="str">
        <f>Lists!Z31</f>
        <v>Aluminium, extrusion profile  - Global or unspecified region</v>
      </c>
      <c r="G1606" s="311" t="str">
        <f t="array" ref="G1606">XLOOKUP(1,('Emission Factors'!$E$5:$E$488='GHG emissions calculations'!$F1606)*('Emission Factors'!$H$5:$H$488='GHG emissions calculations'!$H1606),INDEX('Emission Factors'!$E$5:$T$488,0,MATCH('GHG emissions calculations'!G$6,'Emission Factors'!$E$5:$T$5,0)),"",0)</f>
        <v/>
      </c>
      <c r="H1606" s="311" t="s">
        <v>237</v>
      </c>
      <c r="I1606" s="312" t="str">
        <f>IF(
    SUMIFS('Import data'!$L$25:$L$80,
           'Import data'!$J$25:$J$80, F1606,
           'Import data'!$G$25:$G$80, 'GHG emissions calculations'!$H1606,
           'Import data'!$I$25:$I$80,$E$1587) &lt;&gt; 0,
    SUMIFS('Import data'!$L$25:$L$80,
           'Import data'!$J$25:$J$80, F1606,
           'Import data'!$G$25:$G$80, 'GHG emissions calculations'!$H1606,
           'Import data'!$I$25:$I$80,$E$1587),
    ""
)</f>
        <v/>
      </c>
      <c r="J1606" s="311" t="str">
        <f t="array" ref="J1606">IF(
    XLOOKUP(F1606, 'Import data'!$J$26:$J$47, 'Import data'!$M$26:$M$47, "", 0) = "Please add the region-specific supplier emission factor or choose a different region available in the IAEG database.",
    "",
    XLOOKUP(F1606, 'Import data'!$J$26:$J$47, 'Import data'!$M$26:$M$47, "", 0)
)</f>
        <v/>
      </c>
      <c r="K1606" s="311" t="str">
        <f t="array" ref="K1606">IFERROR(
    XLOOKUP(F1606,
            _xlws.FILTER('Supplier Emission'!$G$15:$G$49,
                   ('Supplier Emission'!$D$15:$D$49=H1606) * ('Supplier Emission'!$F$15:$F$49=$E$1587)),
            _xlws.FILTER('Supplier Emission'!$I$15:$I$49,
                   ('Supplier Emission'!$D$15:$D$49=H1606) * ('Supplier Emission'!$F$15:$F$49=$E$1587)),
            ""),
    "")</f>
        <v/>
      </c>
      <c r="L1606" s="311" t="str">
        <f t="array" ref="L1606">IFERROR(
    XLOOKUP(F1606,
            _xlws.FILTER('Supplier Emission'!$G$15:$G$49,
                   ('Supplier Emission'!$D$15:$D$49=H1606) * ('Supplier Emission'!$F$15:$F$49=$E$1587)),
            _xlws.FILTER('Supplier Emission'!$J$15:$J$49,
                   ('Supplier Emission'!$D$15:$D$49=H1606) * ('Supplier Emission'!$F$15:$F$49=$E$1587)),
            ""),
    "")</f>
        <v/>
      </c>
      <c r="M1606" s="311" t="str">
        <f t="array" ref="M1606">IFERROR(
    XLOOKUP(F1606,
            _xlws.FILTER('Supplier Emission'!$G$15:$G$49,
                   ('Supplier Emission'!$D$15:$D$49=H1606) * ('Supplier Emission'!$F$15:$F$49=$E$1587)),
            _xlws.FILTER('Supplier Emission'!$M$15:$M$49,
                   ('Supplier Emission'!$D$15:$D$49=H1606) * ('Supplier Emission'!$F$15:$F$49=$E$1587)),
            ""),
    "")</f>
        <v/>
      </c>
      <c r="N1606" s="311" t="str">
        <f t="array" ref="N1606">IFERROR(
    XLOOKUP(F1606,
            _xlws.FILTER('Supplier Emission'!$G$15:$G$49,
                   ('Supplier Emission'!$D$15:$D$49=H1606) * ('Supplier Emission'!$F$15:$F$49=$E$1587)),
            _xlws.FILTER('Supplier Emission'!$H$15:$H$49,
                   ('Supplier Emission'!$D$15:$D$49=H1606) * ('Supplier Emission'!$F$15:$F$49=$E$1587)),
            ""),
    "")</f>
        <v/>
      </c>
      <c r="O1606" s="311" t="str">
        <f t="array" ref="O1606">XLOOKUP(1,('Emission Factors'!$E$5:$E$488='GHG emissions calculations'!$F1606)*('Emission Factors'!$H$5:$H$488='GHG emissions calculations'!$H1606),INDEX('Emission Factors'!$E$5:$T$488,0,MATCH('GHG emissions calculations'!O$6,'Emission Factors'!$E$5:$T$5,0)),"",0)</f>
        <v/>
      </c>
      <c r="P1606" s="313" t="str">
        <f t="array" ref="P1606">IFERROR(
    INDEX('Emission Factors'!$E$5:$P$488,
          MATCH(1,
                ('Emission Factors'!$E$5:$E$488 = 'GHG emissions calculations'!$F1606) *
                ('Emission Factors'!$H$5:$H$488 = 'GHG emissions calculations'!$H1606),
                0),
          MATCH('GHG emissions calculations'!P$6,'Emission Factors'!$E$5:$P$5,0)),
    "")</f>
        <v/>
      </c>
      <c r="Q1606" s="311" t="str">
        <f t="array" ref="Q1606">IFERROR(
    IF(
        INDEX('Emission Factors'!$E$5:$P$488,
              MATCH(1,
                    ('Emission Factors'!$E$5:$E$488 = 'GHG emissions calculations'!$F1606) *
                    ('Emission Factors'!$H$5:$H$488 = 'GHG emissions calculations'!$H1606),
                    0),
              MATCH('GHG emissions calculations'!Q$6, 'Emission Factors'!$E$5:$P$5, 0)) &lt;&gt; "",
        INDEX('Emission Factors'!$E$5:$P$488,
              MATCH(1,
                    ('Emission Factors'!$E$5:$E$488 = 'GHG emissions calculations'!$F1606) *
                    ('Emission Factors'!$H$5:$H$488 = 'GHG emissions calculations'!$H1606),
                    0),
              MATCH('GHG emissions calculations'!Q$6, 'Emission Factors'!$E$5:$P$5, 0)),
        ""),
    "")</f>
        <v/>
      </c>
      <c r="R1606" s="311" t="str">
        <f t="array" ref="R1606">IFERROR(
    IF(
        INDEX('Emission Factors'!$E$5:$R$488,
              MATCH(1,
                    ('Emission Factors'!$E$5:$E$488 = 'GHG emissions calculations'!$F1606) *
                    ('Emission Factors'!$H$5:$H$488 = 'GHG emissions calculations'!$H1606),
                    0),
              MATCH('GHG emissions calculations'!R$6, 'Emission Factors'!$E$5:$R$5, 0)) &lt;&gt; "",
        INDEX('Emission Factors'!$E$5:$R$488,
              MATCH(1,
                    ('Emission Factors'!$E$5:$E$488 = 'GHG emissions calculations'!$F1606) *
                    ('Emission Factors'!$H$5:$H$488 = 'GHG emissions calculations'!$H1606),
                    0),
              MATCH('GHG emissions calculations'!R$6, 'Emission Factors'!$E$5:$R$5, 0)),
        ""),
    "")</f>
        <v/>
      </c>
      <c r="S1606" s="312">
        <f t="shared" si="3"/>
        <v>0</v>
      </c>
      <c r="T1606" s="23"/>
    </row>
    <row r="1607" ht="15.75" customHeight="1" outlineLevel="1">
      <c r="A1607" s="23"/>
      <c r="B1607" s="71"/>
      <c r="C1607" s="71"/>
      <c r="D1607" s="71"/>
      <c r="E1607" s="314"/>
      <c r="F1607" s="311" t="str">
        <f>Lists!Z30</f>
        <v>Aluminium, extrusion profile  - Middle East</v>
      </c>
      <c r="G1607" s="311" t="str">
        <f t="array" ref="G1607">XLOOKUP(1,('Emission Factors'!$E$5:$E$488='GHG emissions calculations'!$F1607)*('Emission Factors'!$H$5:$H$488='GHG emissions calculations'!$H1607),INDEX('Emission Factors'!$E$5:$T$488,0,MATCH('GHG emissions calculations'!G$6,'Emission Factors'!$E$5:$T$5,0)),"",0)</f>
        <v/>
      </c>
      <c r="H1607" s="311" t="s">
        <v>237</v>
      </c>
      <c r="I1607" s="312" t="str">
        <f>IF(
    SUMIFS('Import data'!$L$25:$L$80,
           'Import data'!$J$25:$J$80, F1607,
           'Import data'!$G$25:$G$80, 'GHG emissions calculations'!$H1607,
           'Import data'!$I$25:$I$80,$E$1587) &lt;&gt; 0,
    SUMIFS('Import data'!$L$25:$L$80,
           'Import data'!$J$25:$J$80, F1607,
           'Import data'!$G$25:$G$80, 'GHG emissions calculations'!$H1607,
           'Import data'!$I$25:$I$80,$E$1587),
    ""
)</f>
        <v/>
      </c>
      <c r="J1607" s="311" t="str">
        <f t="array" ref="J1607">IF(
    XLOOKUP(F1607, 'Import data'!$J$26:$J$47, 'Import data'!$M$26:$M$47, "", 0) = "Please add the region-specific supplier emission factor or choose a different region available in the IAEG database.",
    "",
    XLOOKUP(F1607, 'Import data'!$J$26:$J$47, 'Import data'!$M$26:$M$47, "", 0)
)</f>
        <v/>
      </c>
      <c r="K1607" s="311" t="str">
        <f t="array" ref="K1607">IFERROR(
    XLOOKUP(F1607,
            _xlws.FILTER('Supplier Emission'!$G$15:$G$49,
                   ('Supplier Emission'!$D$15:$D$49=H1607) * ('Supplier Emission'!$F$15:$F$49=$E$1587)),
            _xlws.FILTER('Supplier Emission'!$I$15:$I$49,
                   ('Supplier Emission'!$D$15:$D$49=H1607) * ('Supplier Emission'!$F$15:$F$49=$E$1587)),
            ""),
    "")</f>
        <v/>
      </c>
      <c r="L1607" s="311" t="str">
        <f t="array" ref="L1607">IFERROR(
    XLOOKUP(F1607,
            _xlws.FILTER('Supplier Emission'!$G$15:$G$49,
                   ('Supplier Emission'!$D$15:$D$49=H1607) * ('Supplier Emission'!$F$15:$F$49=$E$1587)),
            _xlws.FILTER('Supplier Emission'!$J$15:$J$49,
                   ('Supplier Emission'!$D$15:$D$49=H1607) * ('Supplier Emission'!$F$15:$F$49=$E$1587)),
            ""),
    "")</f>
        <v/>
      </c>
      <c r="M1607" s="311" t="str">
        <f t="array" ref="M1607">IFERROR(
    XLOOKUP(F1607,
            _xlws.FILTER('Supplier Emission'!$G$15:$G$49,
                   ('Supplier Emission'!$D$15:$D$49=H1607) * ('Supplier Emission'!$F$15:$F$49=$E$1587)),
            _xlws.FILTER('Supplier Emission'!$M$15:$M$49,
                   ('Supplier Emission'!$D$15:$D$49=H1607) * ('Supplier Emission'!$F$15:$F$49=$E$1587)),
            ""),
    "")</f>
        <v/>
      </c>
      <c r="N1607" s="311" t="str">
        <f t="array" ref="N1607">IFERROR(
    XLOOKUP(F1607,
            _xlws.FILTER('Supplier Emission'!$G$15:$G$49,
                   ('Supplier Emission'!$D$15:$D$49=H1607) * ('Supplier Emission'!$F$15:$F$49=$E$1587)),
            _xlws.FILTER('Supplier Emission'!$H$15:$H$49,
                   ('Supplier Emission'!$D$15:$D$49=H1607) * ('Supplier Emission'!$F$15:$F$49=$E$1587)),
            ""),
    "")</f>
        <v/>
      </c>
      <c r="O1607" s="311" t="str">
        <f t="array" ref="O1607">XLOOKUP(1,('Emission Factors'!$E$5:$E$488='GHG emissions calculations'!$F1607)*('Emission Factors'!$H$5:$H$488='GHG emissions calculations'!$H1607),INDEX('Emission Factors'!$E$5:$T$488,0,MATCH('GHG emissions calculations'!O$6,'Emission Factors'!$E$5:$T$5,0)),"",0)</f>
        <v/>
      </c>
      <c r="P1607" s="313" t="str">
        <f t="array" ref="P1607">IFERROR(
    INDEX('Emission Factors'!$E$5:$P$488,
          MATCH(1,
                ('Emission Factors'!$E$5:$E$488 = 'GHG emissions calculations'!$F1607) *
                ('Emission Factors'!$H$5:$H$488 = 'GHG emissions calculations'!$H1607),
                0),
          MATCH('GHG emissions calculations'!P$6,'Emission Factors'!$E$5:$P$5,0)),
    "")</f>
        <v/>
      </c>
      <c r="Q1607" s="311" t="str">
        <f t="array" ref="Q1607">IFERROR(
    IF(
        INDEX('Emission Factors'!$E$5:$P$488,
              MATCH(1,
                    ('Emission Factors'!$E$5:$E$488 = 'GHG emissions calculations'!$F1607) *
                    ('Emission Factors'!$H$5:$H$488 = 'GHG emissions calculations'!$H1607),
                    0),
              MATCH('GHG emissions calculations'!Q$6, 'Emission Factors'!$E$5:$P$5, 0)) &lt;&gt; "",
        INDEX('Emission Factors'!$E$5:$P$488,
              MATCH(1,
                    ('Emission Factors'!$E$5:$E$488 = 'GHG emissions calculations'!$F1607) *
                    ('Emission Factors'!$H$5:$H$488 = 'GHG emissions calculations'!$H1607),
                    0),
              MATCH('GHG emissions calculations'!Q$6, 'Emission Factors'!$E$5:$P$5, 0)),
        ""),
    "")</f>
        <v/>
      </c>
      <c r="R1607" s="311" t="str">
        <f t="array" ref="R1607">IFERROR(
    IF(
        INDEX('Emission Factors'!$E$5:$R$488,
              MATCH(1,
                    ('Emission Factors'!$E$5:$E$488 = 'GHG emissions calculations'!$F1607) *
                    ('Emission Factors'!$H$5:$H$488 = 'GHG emissions calculations'!$H1607),
                    0),
              MATCH('GHG emissions calculations'!R$6, 'Emission Factors'!$E$5:$R$5, 0)) &lt;&gt; "",
        INDEX('Emission Factors'!$E$5:$R$488,
              MATCH(1,
                    ('Emission Factors'!$E$5:$E$488 = 'GHG emissions calculations'!$F1607) *
                    ('Emission Factors'!$H$5:$H$488 = 'GHG emissions calculations'!$H1607),
                    0),
              MATCH('GHG emissions calculations'!R$6, 'Emission Factors'!$E$5:$R$5, 0)),
        ""),
    "")</f>
        <v/>
      </c>
      <c r="S1607" s="312">
        <f t="shared" si="3"/>
        <v>0</v>
      </c>
      <c r="T1607" s="23"/>
    </row>
    <row r="1608" ht="15.75" customHeight="1" outlineLevel="1">
      <c r="A1608" s="23"/>
      <c r="B1608" s="71"/>
      <c r="C1608" s="71"/>
      <c r="D1608" s="71"/>
      <c r="E1608" s="314"/>
      <c r="F1608" s="311" t="str">
        <f>Lists!Z29</f>
        <v>Aluminium, extrusion profile  - Oceania</v>
      </c>
      <c r="G1608" s="311" t="str">
        <f t="array" ref="G1608">XLOOKUP(1,('Emission Factors'!$E$5:$E$488='GHG emissions calculations'!$F1608)*('Emission Factors'!$H$5:$H$488='GHG emissions calculations'!$H1608),INDEX('Emission Factors'!$E$5:$T$488,0,MATCH('GHG emissions calculations'!G$6,'Emission Factors'!$E$5:$T$5,0)),"",0)</f>
        <v/>
      </c>
      <c r="H1608" s="311" t="s">
        <v>237</v>
      </c>
      <c r="I1608" s="312" t="str">
        <f>IF(
    SUMIFS('Import data'!$L$25:$L$80,
           'Import data'!$J$25:$J$80, F1608,
           'Import data'!$G$25:$G$80, 'GHG emissions calculations'!$H1608,
           'Import data'!$I$25:$I$80,$E$1587) &lt;&gt; 0,
    SUMIFS('Import data'!$L$25:$L$80,
           'Import data'!$J$25:$J$80, F1608,
           'Import data'!$G$25:$G$80, 'GHG emissions calculations'!$H1608,
           'Import data'!$I$25:$I$80,$E$1587),
    ""
)</f>
        <v/>
      </c>
      <c r="J1608" s="311" t="str">
        <f t="array" ref="J1608">IF(
    XLOOKUP(F1608, 'Import data'!$J$26:$J$47, 'Import data'!$M$26:$M$47, "", 0) = "Please add the region-specific supplier emission factor or choose a different region available in the IAEG database.",
    "",
    XLOOKUP(F1608, 'Import data'!$J$26:$J$47, 'Import data'!$M$26:$M$47, "", 0)
)</f>
        <v/>
      </c>
      <c r="K1608" s="311" t="str">
        <f t="array" ref="K1608">IFERROR(
    XLOOKUP(F1608,
            _xlws.FILTER('Supplier Emission'!$G$15:$G$49,
                   ('Supplier Emission'!$D$15:$D$49=H1608) * ('Supplier Emission'!$F$15:$F$49=$E$1587)),
            _xlws.FILTER('Supplier Emission'!$I$15:$I$49,
                   ('Supplier Emission'!$D$15:$D$49=H1608) * ('Supplier Emission'!$F$15:$F$49=$E$1587)),
            ""),
    "")</f>
        <v/>
      </c>
      <c r="L1608" s="311" t="str">
        <f t="array" ref="L1608">IFERROR(
    XLOOKUP(F1608,
            _xlws.FILTER('Supplier Emission'!$G$15:$G$49,
                   ('Supplier Emission'!$D$15:$D$49=H1608) * ('Supplier Emission'!$F$15:$F$49=$E$1587)),
            _xlws.FILTER('Supplier Emission'!$J$15:$J$49,
                   ('Supplier Emission'!$D$15:$D$49=H1608) * ('Supplier Emission'!$F$15:$F$49=$E$1587)),
            ""),
    "")</f>
        <v/>
      </c>
      <c r="M1608" s="311" t="str">
        <f t="array" ref="M1608">IFERROR(
    XLOOKUP(F1608,
            _xlws.FILTER('Supplier Emission'!$G$15:$G$49,
                   ('Supplier Emission'!$D$15:$D$49=H1608) * ('Supplier Emission'!$F$15:$F$49=$E$1587)),
            _xlws.FILTER('Supplier Emission'!$M$15:$M$49,
                   ('Supplier Emission'!$D$15:$D$49=H1608) * ('Supplier Emission'!$F$15:$F$49=$E$1587)),
            ""),
    "")</f>
        <v/>
      </c>
      <c r="N1608" s="311" t="str">
        <f t="array" ref="N1608">IFERROR(
    XLOOKUP(F1608,
            _xlws.FILTER('Supplier Emission'!$G$15:$G$49,
                   ('Supplier Emission'!$D$15:$D$49=H1608) * ('Supplier Emission'!$F$15:$F$49=$E$1587)),
            _xlws.FILTER('Supplier Emission'!$H$15:$H$49,
                   ('Supplier Emission'!$D$15:$D$49=H1608) * ('Supplier Emission'!$F$15:$F$49=$E$1587)),
            ""),
    "")</f>
        <v/>
      </c>
      <c r="O1608" s="311" t="str">
        <f t="array" ref="O1608">XLOOKUP(1,('Emission Factors'!$E$5:$E$488='GHG emissions calculations'!$F1608)*('Emission Factors'!$H$5:$H$488='GHG emissions calculations'!$H1608),INDEX('Emission Factors'!$E$5:$T$488,0,MATCH('GHG emissions calculations'!O$6,'Emission Factors'!$E$5:$T$5,0)),"",0)</f>
        <v/>
      </c>
      <c r="P1608" s="313" t="str">
        <f t="array" ref="P1608">IFERROR(
    INDEX('Emission Factors'!$E$5:$P$488,
          MATCH(1,
                ('Emission Factors'!$E$5:$E$488 = 'GHG emissions calculations'!$F1608) *
                ('Emission Factors'!$H$5:$H$488 = 'GHG emissions calculations'!$H1608),
                0),
          MATCH('GHG emissions calculations'!P$6,'Emission Factors'!$E$5:$P$5,0)),
    "")</f>
        <v/>
      </c>
      <c r="Q1608" s="311" t="str">
        <f t="array" ref="Q1608">IFERROR(
    IF(
        INDEX('Emission Factors'!$E$5:$P$488,
              MATCH(1,
                    ('Emission Factors'!$E$5:$E$488 = 'GHG emissions calculations'!$F1608) *
                    ('Emission Factors'!$H$5:$H$488 = 'GHG emissions calculations'!$H1608),
                    0),
              MATCH('GHG emissions calculations'!Q$6, 'Emission Factors'!$E$5:$P$5, 0)) &lt;&gt; "",
        INDEX('Emission Factors'!$E$5:$P$488,
              MATCH(1,
                    ('Emission Factors'!$E$5:$E$488 = 'GHG emissions calculations'!$F1608) *
                    ('Emission Factors'!$H$5:$H$488 = 'GHG emissions calculations'!$H1608),
                    0),
              MATCH('GHG emissions calculations'!Q$6, 'Emission Factors'!$E$5:$P$5, 0)),
        ""),
    "")</f>
        <v/>
      </c>
      <c r="R1608" s="311" t="str">
        <f t="array" ref="R1608">IFERROR(
    IF(
        INDEX('Emission Factors'!$E$5:$R$488,
              MATCH(1,
                    ('Emission Factors'!$E$5:$E$488 = 'GHG emissions calculations'!$F1608) *
                    ('Emission Factors'!$H$5:$H$488 = 'GHG emissions calculations'!$H1608),
                    0),
              MATCH('GHG emissions calculations'!R$6, 'Emission Factors'!$E$5:$R$5, 0)) &lt;&gt; "",
        INDEX('Emission Factors'!$E$5:$R$488,
              MATCH(1,
                    ('Emission Factors'!$E$5:$E$488 = 'GHG emissions calculations'!$F1608) *
                    ('Emission Factors'!$H$5:$H$488 = 'GHG emissions calculations'!$H1608),
                    0),
              MATCH('GHG emissions calculations'!R$6, 'Emission Factors'!$E$5:$R$5, 0)),
        ""),
    "")</f>
        <v/>
      </c>
      <c r="S1608" s="312">
        <f t="shared" si="3"/>
        <v>0</v>
      </c>
      <c r="T1608" s="23"/>
    </row>
    <row r="1609" ht="15.75" customHeight="1" outlineLevel="1">
      <c r="A1609" s="23"/>
      <c r="B1609" s="71"/>
      <c r="C1609" s="71"/>
      <c r="D1609" s="71"/>
      <c r="E1609" s="314"/>
      <c r="F1609" s="311" t="str">
        <f>Lists!Y34</f>
        <v>Aluminium, sheet  - Africa</v>
      </c>
      <c r="G1609" s="311" t="str">
        <f t="array" ref="G1609">XLOOKUP(1,('Emission Factors'!$E$5:$E$488='GHG emissions calculations'!$F1609)*('Emission Factors'!$H$5:$H$488='GHG emissions calculations'!$H1609),INDEX('Emission Factors'!$E$5:$T$488,0,MATCH('GHG emissions calculations'!G$6,'Emission Factors'!$E$5:$T$5,0)),"",0)</f>
        <v/>
      </c>
      <c r="H1609" s="311" t="s">
        <v>238</v>
      </c>
      <c r="I1609" s="312" t="str">
        <f>IF(
    SUMIFS('Import data'!$L$25:$L$80,
           'Import data'!$J$25:$J$80, F1609,
           'Import data'!$G$25:$G$80, 'GHG emissions calculations'!$H1609,
           'Import data'!$I$25:$I$80,$E$1587) &lt;&gt; 0,
    SUMIFS('Import data'!$L$25:$L$80,
           'Import data'!$J$25:$J$80, F1609,
           'Import data'!$G$25:$G$80, 'GHG emissions calculations'!$H1609,
           'Import data'!$I$25:$I$80,$E$1587),
    ""
)</f>
        <v/>
      </c>
      <c r="J1609" s="311" t="str">
        <f t="array" ref="J1609">IF(
    XLOOKUP(F1609, 'Import data'!$J$26:$J$47, 'Import data'!$M$26:$M$47, "", 0) = "Please add the region-specific supplier emission factor or choose a different region available in the IAEG database.",
    "",
    XLOOKUP(F1609, 'Import data'!$J$26:$J$47, 'Import data'!$M$26:$M$47, "", 0)
)</f>
        <v/>
      </c>
      <c r="K1609" s="311" t="str">
        <f t="array" ref="K1609">IFERROR(
    XLOOKUP(F1609,
            _xlws.FILTER('Supplier Emission'!$G$15:$G$49,
                   ('Supplier Emission'!$D$15:$D$49=H1609) * ('Supplier Emission'!$F$15:$F$49=$E$1587)),
            _xlws.FILTER('Supplier Emission'!$I$15:$I$49,
                   ('Supplier Emission'!$D$15:$D$49=H1609) * ('Supplier Emission'!$F$15:$F$49=$E$1587)),
            ""),
    "")</f>
        <v/>
      </c>
      <c r="L1609" s="311" t="str">
        <f t="array" ref="L1609">IFERROR(
    XLOOKUP(F1609,
            _xlws.FILTER('Supplier Emission'!$G$15:$G$49,
                   ('Supplier Emission'!$D$15:$D$49=H1609) * ('Supplier Emission'!$F$15:$F$49=$E$1587)),
            _xlws.FILTER('Supplier Emission'!$J$15:$J$49,
                   ('Supplier Emission'!$D$15:$D$49=H1609) * ('Supplier Emission'!$F$15:$F$49=$E$1587)),
            ""),
    "")</f>
        <v/>
      </c>
      <c r="M1609" s="311" t="str">
        <f t="array" ref="M1609">IFERROR(
    XLOOKUP(F1609,
            _xlws.FILTER('Supplier Emission'!$G$15:$G$49,
                   ('Supplier Emission'!$D$15:$D$49=H1609) * ('Supplier Emission'!$F$15:$F$49=$E$1587)),
            _xlws.FILTER('Supplier Emission'!$M$15:$M$49,
                   ('Supplier Emission'!$D$15:$D$49=H1609) * ('Supplier Emission'!$F$15:$F$49=$E$1587)),
            ""),
    "")</f>
        <v/>
      </c>
      <c r="N1609" s="311" t="str">
        <f t="array" ref="N1609">IFERROR(
    XLOOKUP(F1609,
            _xlws.FILTER('Supplier Emission'!$G$15:$G$49,
                   ('Supplier Emission'!$D$15:$D$49=H1609) * ('Supplier Emission'!$F$15:$F$49=$E$1587)),
            _xlws.FILTER('Supplier Emission'!$H$15:$H$49,
                   ('Supplier Emission'!$D$15:$D$49=H1609) * ('Supplier Emission'!$F$15:$F$49=$E$1587)),
            ""),
    "")</f>
        <v/>
      </c>
      <c r="O1609" s="311" t="str">
        <f t="array" ref="O1609">XLOOKUP(1,('Emission Factors'!$E$5:$E$488='GHG emissions calculations'!$F1609)*('Emission Factors'!$H$5:$H$488='GHG emissions calculations'!$H1609),INDEX('Emission Factors'!$E$5:$T$488,0,MATCH('GHG emissions calculations'!O$6,'Emission Factors'!$E$5:$T$5,0)),"",0)</f>
        <v/>
      </c>
      <c r="P1609" s="313" t="str">
        <f t="array" ref="P1609">IFERROR(
    INDEX('Emission Factors'!$E$5:$P$488,
          MATCH(1,
                ('Emission Factors'!$E$5:$E$488 = 'GHG emissions calculations'!$F1609) *
                ('Emission Factors'!$H$5:$H$488 = 'GHG emissions calculations'!$H1609),
                0),
          MATCH('GHG emissions calculations'!P$6,'Emission Factors'!$E$5:$P$5,0)),
    "")</f>
        <v/>
      </c>
      <c r="Q1609" s="311" t="str">
        <f t="array" ref="Q1609">IFERROR(
    IF(
        INDEX('Emission Factors'!$E$5:$P$488,
              MATCH(1,
                    ('Emission Factors'!$E$5:$E$488 = 'GHG emissions calculations'!$F1609) *
                    ('Emission Factors'!$H$5:$H$488 = 'GHG emissions calculations'!$H1609),
                    0),
              MATCH('GHG emissions calculations'!Q$6, 'Emission Factors'!$E$5:$P$5, 0)) &lt;&gt; "",
        INDEX('Emission Factors'!$E$5:$P$488,
              MATCH(1,
                    ('Emission Factors'!$E$5:$E$488 = 'GHG emissions calculations'!$F1609) *
                    ('Emission Factors'!$H$5:$H$488 = 'GHG emissions calculations'!$H1609),
                    0),
              MATCH('GHG emissions calculations'!Q$6, 'Emission Factors'!$E$5:$P$5, 0)),
        ""),
    "")</f>
        <v/>
      </c>
      <c r="R1609" s="311" t="str">
        <f t="array" ref="R1609">IFERROR(
    IF(
        INDEX('Emission Factors'!$E$5:$R$488,
              MATCH(1,
                    ('Emission Factors'!$E$5:$E$488 = 'GHG emissions calculations'!$F1609) *
                    ('Emission Factors'!$H$5:$H$488 = 'GHG emissions calculations'!$H1609),
                    0),
              MATCH('GHG emissions calculations'!R$6, 'Emission Factors'!$E$5:$R$5, 0)) &lt;&gt; "",
        INDEX('Emission Factors'!$E$5:$R$488,
              MATCH(1,
                    ('Emission Factors'!$E$5:$E$488 = 'GHG emissions calculations'!$F1609) *
                    ('Emission Factors'!$H$5:$H$488 = 'GHG emissions calculations'!$H1609),
                    0),
              MATCH('GHG emissions calculations'!R$6, 'Emission Factors'!$E$5:$R$5, 0)),
        ""),
    "")</f>
        <v/>
      </c>
      <c r="S1609" s="312">
        <f t="shared" si="3"/>
        <v>0</v>
      </c>
      <c r="T1609" s="23"/>
    </row>
    <row r="1610" ht="15.75" customHeight="1" outlineLevel="1">
      <c r="A1610" s="23"/>
      <c r="B1610" s="71"/>
      <c r="C1610" s="71"/>
      <c r="D1610" s="71"/>
      <c r="E1610" s="314"/>
      <c r="F1610" s="311" t="str">
        <f>Lists!Y32</f>
        <v>Aluminium, sheet  - America</v>
      </c>
      <c r="G1610" s="311">
        <f t="array" ref="G1610">XLOOKUP(1,('Emission Factors'!$E$5:$E$488='GHG emissions calculations'!$F1610)*('Emission Factors'!$H$5:$H$488='GHG emissions calculations'!$H1610),INDEX('Emission Factors'!$E$5:$T$488,0,MATCH('GHG emissions calculations'!G$6,'Emission Factors'!$E$5:$T$5,0)),"",0)</f>
        <v>3</v>
      </c>
      <c r="H1610" s="311" t="s">
        <v>238</v>
      </c>
      <c r="I1610" s="312" t="str">
        <f>IF(
    SUMIFS('Import data'!$L$25:$L$80,
           'Import data'!$J$25:$J$80, F1610,
           'Import data'!$G$25:$G$80, 'GHG emissions calculations'!$H1610,
           'Import data'!$I$25:$I$80,$E$1587) &lt;&gt; 0,
    SUMIFS('Import data'!$L$25:$L$80,
           'Import data'!$J$25:$J$80, F1610,
           'Import data'!$G$25:$G$80, 'GHG emissions calculations'!$H1610,
           'Import data'!$I$25:$I$80,$E$1587),
    ""
)</f>
        <v/>
      </c>
      <c r="J1610" s="311" t="str">
        <f t="array" ref="J1610">IF(
    XLOOKUP(F1610, 'Import data'!$J$26:$J$47, 'Import data'!$M$26:$M$47, "", 0) = "Please add the region-specific supplier emission factor or choose a different region available in the IAEG database.",
    "",
    XLOOKUP(F1610, 'Import data'!$J$26:$J$47, 'Import data'!$M$26:$M$47, "", 0)
)</f>
        <v/>
      </c>
      <c r="K1610" s="311" t="str">
        <f t="array" ref="K1610">IFERROR(
    XLOOKUP(F1610,
            _xlws.FILTER('Supplier Emission'!$G$15:$G$49,
                   ('Supplier Emission'!$D$15:$D$49=H1610) * ('Supplier Emission'!$F$15:$F$49=$E$1587)),
            _xlws.FILTER('Supplier Emission'!$I$15:$I$49,
                   ('Supplier Emission'!$D$15:$D$49=H1610) * ('Supplier Emission'!$F$15:$F$49=$E$1587)),
            ""),
    "")</f>
        <v/>
      </c>
      <c r="L1610" s="311" t="str">
        <f t="array" ref="L1610">IFERROR(
    XLOOKUP(F1610,
            _xlws.FILTER('Supplier Emission'!$G$15:$G$49,
                   ('Supplier Emission'!$D$15:$D$49=H1610) * ('Supplier Emission'!$F$15:$F$49=$E$1587)),
            _xlws.FILTER('Supplier Emission'!$J$15:$J$49,
                   ('Supplier Emission'!$D$15:$D$49=H1610) * ('Supplier Emission'!$F$15:$F$49=$E$1587)),
            ""),
    "")</f>
        <v/>
      </c>
      <c r="M1610" s="311" t="str">
        <f t="array" ref="M1610">IFERROR(
    XLOOKUP(F1610,
            _xlws.FILTER('Supplier Emission'!$G$15:$G$49,
                   ('Supplier Emission'!$D$15:$D$49=H1610) * ('Supplier Emission'!$F$15:$F$49=$E$1587)),
            _xlws.FILTER('Supplier Emission'!$M$15:$M$49,
                   ('Supplier Emission'!$D$15:$D$49=H1610) * ('Supplier Emission'!$F$15:$F$49=$E$1587)),
            ""),
    "")</f>
        <v/>
      </c>
      <c r="N1610" s="311" t="str">
        <f t="array" ref="N1610">IFERROR(
    XLOOKUP(F1610,
            _xlws.FILTER('Supplier Emission'!$G$15:$G$49,
                   ('Supplier Emission'!$D$15:$D$49=H1610) * ('Supplier Emission'!$F$15:$F$49=$E$1587)),
            _xlws.FILTER('Supplier Emission'!$H$15:$H$49,
                   ('Supplier Emission'!$D$15:$D$49=H1610) * ('Supplier Emission'!$F$15:$F$49=$E$1587)),
            ""),
    "")</f>
        <v/>
      </c>
      <c r="O1610" s="311" t="str">
        <f t="array" ref="O1610">XLOOKUP(1,('Emission Factors'!$E$5:$E$488='GHG emissions calculations'!$F1610)*('Emission Factors'!$H$5:$H$488='GHG emissions calculations'!$H1610),INDEX('Emission Factors'!$E$5:$T$488,0,MATCH('GHG emissions calculations'!O$6,'Emission Factors'!$E$5:$T$5,0)),"",0)</f>
        <v>Aluminium sheet/plate and foil manufacturing</v>
      </c>
      <c r="P1610" s="313">
        <f t="array" ref="P1610">IFERROR(
    INDEX('Emission Factors'!$E$5:$P$488,
          MATCH(1,
                ('Emission Factors'!$E$5:$E$488 = 'GHG emissions calculations'!$F1610) *
                ('Emission Factors'!$H$5:$H$488 = 'GHG emissions calculations'!$H1610),
                0),
          MATCH('GHG emissions calculations'!P$6,'Emission Factors'!$E$5:$P$5,0)),
    "")</f>
        <v>721</v>
      </c>
      <c r="Q1610" s="311" t="str">
        <f t="array" ref="Q1610">IFERROR(
    IF(
        INDEX('Emission Factors'!$E$5:$P$488,
              MATCH(1,
                    ('Emission Factors'!$E$5:$E$488 = 'GHG emissions calculations'!$F1610) *
                    ('Emission Factors'!$H$5:$H$488 = 'GHG emissions calculations'!$H1610),
                    0),
              MATCH('GHG emissions calculations'!Q$6, 'Emission Factors'!$E$5:$P$5, 0)) &lt;&gt; "",
        INDEX('Emission Factors'!$E$5:$P$488,
              MATCH(1,
                    ('Emission Factors'!$E$5:$E$488 = 'GHG emissions calculations'!$F1610) *
                    ('Emission Factors'!$H$5:$H$488 = 'GHG emissions calculations'!$H1610),
                    0),
              MATCH('GHG emissions calculations'!Q$6, 'Emission Factors'!$E$5:$P$5, 0)),
        ""),
    "")</f>
        <v>kgCO2e / k€</v>
      </c>
      <c r="R1610" s="311" t="str">
        <f t="array" ref="R1610">IFERROR(
    IF(
        INDEX('Emission Factors'!$E$5:$R$488,
              MATCH(1,
                    ('Emission Factors'!$E$5:$E$488 = 'GHG emissions calculations'!$F1610) *
                    ('Emission Factors'!$H$5:$H$488 = 'GHG emissions calculations'!$H1610),
                    0),
              MATCH('GHG emissions calculations'!R$6, 'Emission Factors'!$E$5:$R$5, 0)) &lt;&gt; "",
        INDEX('Emission Factors'!$E$5:$R$488,
              MATCH(1,
                    ('Emission Factors'!$E$5:$E$488 = 'GHG emissions calculations'!$F1610) *
                    ('Emission Factors'!$H$5:$H$488 = 'GHG emissions calculations'!$H1610),
                    0),
              MATCH('GHG emissions calculations'!R$6, 'Emission Factors'!$E$5:$R$5, 0)),
        ""),
    "")</f>
        <v>America</v>
      </c>
      <c r="S1610" s="312">
        <f t="shared" si="3"/>
        <v>0</v>
      </c>
      <c r="T1610" s="23"/>
    </row>
    <row r="1611" ht="15.75" customHeight="1" outlineLevel="1">
      <c r="A1611" s="23"/>
      <c r="B1611" s="71"/>
      <c r="C1611" s="71"/>
      <c r="D1611" s="71"/>
      <c r="E1611" s="314"/>
      <c r="F1611" s="311" t="str">
        <f>Lists!Y35</f>
        <v>Aluminium, sheet  - Asia</v>
      </c>
      <c r="G1611" s="311" t="str">
        <f t="array" ref="G1611">XLOOKUP(1,('Emission Factors'!$E$5:$E$488='GHG emissions calculations'!$F1611)*('Emission Factors'!$H$5:$H$488='GHG emissions calculations'!$H1611),INDEX('Emission Factors'!$E$5:$T$488,0,MATCH('GHG emissions calculations'!G$6,'Emission Factors'!$E$5:$T$5,0)),"",0)</f>
        <v/>
      </c>
      <c r="H1611" s="311" t="s">
        <v>238</v>
      </c>
      <c r="I1611" s="312" t="str">
        <f>IF(
    SUMIFS('Import data'!$L$25:$L$80,
           'Import data'!$J$25:$J$80, F1611,
           'Import data'!$G$25:$G$80, 'GHG emissions calculations'!$H1611,
           'Import data'!$I$25:$I$80,$E$1587) &lt;&gt; 0,
    SUMIFS('Import data'!$L$25:$L$80,
           'Import data'!$J$25:$J$80, F1611,
           'Import data'!$G$25:$G$80, 'GHG emissions calculations'!$H1611,
           'Import data'!$I$25:$I$80,$E$1587),
    ""
)</f>
        <v/>
      </c>
      <c r="J1611" s="311" t="str">
        <f t="array" ref="J1611">IF(
    XLOOKUP(F1611, 'Import data'!$J$26:$J$47, 'Import data'!$M$26:$M$47, "", 0) = "Please add the region-specific supplier emission factor or choose a different region available in the IAEG database.",
    "",
    XLOOKUP(F1611, 'Import data'!$J$26:$J$47, 'Import data'!$M$26:$M$47, "", 0)
)</f>
        <v/>
      </c>
      <c r="K1611" s="311" t="str">
        <f t="array" ref="K1611">IFERROR(
    XLOOKUP(F1611,
            _xlws.FILTER('Supplier Emission'!$G$15:$G$49,
                   ('Supplier Emission'!$D$15:$D$49=H1611) * ('Supplier Emission'!$F$15:$F$49=$E$1587)),
            _xlws.FILTER('Supplier Emission'!$I$15:$I$49,
                   ('Supplier Emission'!$D$15:$D$49=H1611) * ('Supplier Emission'!$F$15:$F$49=$E$1587)),
            ""),
    "")</f>
        <v/>
      </c>
      <c r="L1611" s="311" t="str">
        <f t="array" ref="L1611">IFERROR(
    XLOOKUP(F1611,
            _xlws.FILTER('Supplier Emission'!$G$15:$G$49,
                   ('Supplier Emission'!$D$15:$D$49=H1611) * ('Supplier Emission'!$F$15:$F$49=$E$1587)),
            _xlws.FILTER('Supplier Emission'!$J$15:$J$49,
                   ('Supplier Emission'!$D$15:$D$49=H1611) * ('Supplier Emission'!$F$15:$F$49=$E$1587)),
            ""),
    "")</f>
        <v/>
      </c>
      <c r="M1611" s="311" t="str">
        <f t="array" ref="M1611">IFERROR(
    XLOOKUP(F1611,
            _xlws.FILTER('Supplier Emission'!$G$15:$G$49,
                   ('Supplier Emission'!$D$15:$D$49=H1611) * ('Supplier Emission'!$F$15:$F$49=$E$1587)),
            _xlws.FILTER('Supplier Emission'!$M$15:$M$49,
                   ('Supplier Emission'!$D$15:$D$49=H1611) * ('Supplier Emission'!$F$15:$F$49=$E$1587)),
            ""),
    "")</f>
        <v/>
      </c>
      <c r="N1611" s="311" t="str">
        <f t="array" ref="N1611">IFERROR(
    XLOOKUP(F1611,
            _xlws.FILTER('Supplier Emission'!$G$15:$G$49,
                   ('Supplier Emission'!$D$15:$D$49=H1611) * ('Supplier Emission'!$F$15:$F$49=$E$1587)),
            _xlws.FILTER('Supplier Emission'!$H$15:$H$49,
                   ('Supplier Emission'!$D$15:$D$49=H1611) * ('Supplier Emission'!$F$15:$F$49=$E$1587)),
            ""),
    "")</f>
        <v/>
      </c>
      <c r="O1611" s="311" t="str">
        <f t="array" ref="O1611">XLOOKUP(1,('Emission Factors'!$E$5:$E$488='GHG emissions calculations'!$F1611)*('Emission Factors'!$H$5:$H$488='GHG emissions calculations'!$H1611),INDEX('Emission Factors'!$E$5:$T$488,0,MATCH('GHG emissions calculations'!O$6,'Emission Factors'!$E$5:$T$5,0)),"",0)</f>
        <v/>
      </c>
      <c r="P1611" s="313" t="str">
        <f t="array" ref="P1611">IFERROR(
    INDEX('Emission Factors'!$E$5:$P$488,
          MATCH(1,
                ('Emission Factors'!$E$5:$E$488 = 'GHG emissions calculations'!$F1611) *
                ('Emission Factors'!$H$5:$H$488 = 'GHG emissions calculations'!$H1611),
                0),
          MATCH('GHG emissions calculations'!P$6,'Emission Factors'!$E$5:$P$5,0)),
    "")</f>
        <v/>
      </c>
      <c r="Q1611" s="311" t="str">
        <f t="array" ref="Q1611">IFERROR(
    IF(
        INDEX('Emission Factors'!$E$5:$P$488,
              MATCH(1,
                    ('Emission Factors'!$E$5:$E$488 = 'GHG emissions calculations'!$F1611) *
                    ('Emission Factors'!$H$5:$H$488 = 'GHG emissions calculations'!$H1611),
                    0),
              MATCH('GHG emissions calculations'!Q$6, 'Emission Factors'!$E$5:$P$5, 0)) &lt;&gt; "",
        INDEX('Emission Factors'!$E$5:$P$488,
              MATCH(1,
                    ('Emission Factors'!$E$5:$E$488 = 'GHG emissions calculations'!$F1611) *
                    ('Emission Factors'!$H$5:$H$488 = 'GHG emissions calculations'!$H1611),
                    0),
              MATCH('GHG emissions calculations'!Q$6, 'Emission Factors'!$E$5:$P$5, 0)),
        ""),
    "")</f>
        <v/>
      </c>
      <c r="R1611" s="311" t="str">
        <f t="array" ref="R1611">IFERROR(
    IF(
        INDEX('Emission Factors'!$E$5:$R$488,
              MATCH(1,
                    ('Emission Factors'!$E$5:$E$488 = 'GHG emissions calculations'!$F1611) *
                    ('Emission Factors'!$H$5:$H$488 = 'GHG emissions calculations'!$H1611),
                    0),
              MATCH('GHG emissions calculations'!R$6, 'Emission Factors'!$E$5:$R$5, 0)) &lt;&gt; "",
        INDEX('Emission Factors'!$E$5:$R$488,
              MATCH(1,
                    ('Emission Factors'!$E$5:$E$488 = 'GHG emissions calculations'!$F1611) *
                    ('Emission Factors'!$H$5:$H$488 = 'GHG emissions calculations'!$H1611),
                    0),
              MATCH('GHG emissions calculations'!R$6, 'Emission Factors'!$E$5:$R$5, 0)),
        ""),
    "")</f>
        <v/>
      </c>
      <c r="S1611" s="312">
        <f t="shared" si="3"/>
        <v>0</v>
      </c>
      <c r="T1611" s="23"/>
    </row>
    <row r="1612" ht="15.75" customHeight="1" outlineLevel="1">
      <c r="A1612" s="23"/>
      <c r="B1612" s="71"/>
      <c r="C1612" s="71"/>
      <c r="D1612" s="71"/>
      <c r="E1612" s="314"/>
      <c r="F1612" s="311" t="str">
        <f>Lists!Y33</f>
        <v>Aluminium, sheet  - Europe</v>
      </c>
      <c r="G1612" s="311" t="str">
        <f t="array" ref="G1612">XLOOKUP(1,('Emission Factors'!$E$5:$E$488='GHG emissions calculations'!$F1612)*('Emission Factors'!$H$5:$H$488='GHG emissions calculations'!$H1612),INDEX('Emission Factors'!$E$5:$T$488,0,MATCH('GHG emissions calculations'!G$6,'Emission Factors'!$E$5:$T$5,0)),"",0)</f>
        <v/>
      </c>
      <c r="H1612" s="311" t="s">
        <v>238</v>
      </c>
      <c r="I1612" s="312" t="str">
        <f>IF(
    SUMIFS('Import data'!$L$25:$L$80,
           'Import data'!$J$25:$J$80, F1612,
           'Import data'!$G$25:$G$80, 'GHG emissions calculations'!$H1612,
           'Import data'!$I$25:$I$80,$E$1587) &lt;&gt; 0,
    SUMIFS('Import data'!$L$25:$L$80,
           'Import data'!$J$25:$J$80, F1612,
           'Import data'!$G$25:$G$80, 'GHG emissions calculations'!$H1612,
           'Import data'!$I$25:$I$80,$E$1587),
    ""
)</f>
        <v/>
      </c>
      <c r="J1612" s="311" t="str">
        <f t="array" ref="J1612">IF(
    XLOOKUP(F1612, 'Import data'!$J$26:$J$47, 'Import data'!$M$26:$M$47, "", 0) = "Please add the region-specific supplier emission factor or choose a different region available in the IAEG database.",
    "",
    XLOOKUP(F1612, 'Import data'!$J$26:$J$47, 'Import data'!$M$26:$M$47, "", 0)
)</f>
        <v/>
      </c>
      <c r="K1612" s="311" t="str">
        <f t="array" ref="K1612">IFERROR(
    XLOOKUP(F1612,
            _xlws.FILTER('Supplier Emission'!$G$15:$G$49,
                   ('Supplier Emission'!$D$15:$D$49=H1612) * ('Supplier Emission'!$F$15:$F$49=$E$1587)),
            _xlws.FILTER('Supplier Emission'!$I$15:$I$49,
                   ('Supplier Emission'!$D$15:$D$49=H1612) * ('Supplier Emission'!$F$15:$F$49=$E$1587)),
            ""),
    "")</f>
        <v/>
      </c>
      <c r="L1612" s="311" t="str">
        <f t="array" ref="L1612">IFERROR(
    XLOOKUP(F1612,
            _xlws.FILTER('Supplier Emission'!$G$15:$G$49,
                   ('Supplier Emission'!$D$15:$D$49=H1612) * ('Supplier Emission'!$F$15:$F$49=$E$1587)),
            _xlws.FILTER('Supplier Emission'!$J$15:$J$49,
                   ('Supplier Emission'!$D$15:$D$49=H1612) * ('Supplier Emission'!$F$15:$F$49=$E$1587)),
            ""),
    "")</f>
        <v/>
      </c>
      <c r="M1612" s="311" t="str">
        <f t="array" ref="M1612">IFERROR(
    XLOOKUP(F1612,
            _xlws.FILTER('Supplier Emission'!$G$15:$G$49,
                   ('Supplier Emission'!$D$15:$D$49=H1612) * ('Supplier Emission'!$F$15:$F$49=$E$1587)),
            _xlws.FILTER('Supplier Emission'!$M$15:$M$49,
                   ('Supplier Emission'!$D$15:$D$49=H1612) * ('Supplier Emission'!$F$15:$F$49=$E$1587)),
            ""),
    "")</f>
        <v/>
      </c>
      <c r="N1612" s="311" t="str">
        <f t="array" ref="N1612">IFERROR(
    XLOOKUP(F1612,
            _xlws.FILTER('Supplier Emission'!$G$15:$G$49,
                   ('Supplier Emission'!$D$15:$D$49=H1612) * ('Supplier Emission'!$F$15:$F$49=$E$1587)),
            _xlws.FILTER('Supplier Emission'!$H$15:$H$49,
                   ('Supplier Emission'!$D$15:$D$49=H1612) * ('Supplier Emission'!$F$15:$F$49=$E$1587)),
            ""),
    "")</f>
        <v/>
      </c>
      <c r="O1612" s="311" t="str">
        <f t="array" ref="O1612">XLOOKUP(1,('Emission Factors'!$E$5:$E$488='GHG emissions calculations'!$F1612)*('Emission Factors'!$H$5:$H$488='GHG emissions calculations'!$H1612),INDEX('Emission Factors'!$E$5:$T$488,0,MATCH('GHG emissions calculations'!O$6,'Emission Factors'!$E$5:$T$5,0)),"",0)</f>
        <v/>
      </c>
      <c r="P1612" s="313" t="str">
        <f t="array" ref="P1612">IFERROR(
    INDEX('Emission Factors'!$E$5:$P$488,
          MATCH(1,
                ('Emission Factors'!$E$5:$E$488 = 'GHG emissions calculations'!$F1612) *
                ('Emission Factors'!$H$5:$H$488 = 'GHG emissions calculations'!$H1612),
                0),
          MATCH('GHG emissions calculations'!P$6,'Emission Factors'!$E$5:$P$5,0)),
    "")</f>
        <v/>
      </c>
      <c r="Q1612" s="311" t="str">
        <f t="array" ref="Q1612">IFERROR(
    IF(
        INDEX('Emission Factors'!$E$5:$P$488,
              MATCH(1,
                    ('Emission Factors'!$E$5:$E$488 = 'GHG emissions calculations'!$F1612) *
                    ('Emission Factors'!$H$5:$H$488 = 'GHG emissions calculations'!$H1612),
                    0),
              MATCH('GHG emissions calculations'!Q$6, 'Emission Factors'!$E$5:$P$5, 0)) &lt;&gt; "",
        INDEX('Emission Factors'!$E$5:$P$488,
              MATCH(1,
                    ('Emission Factors'!$E$5:$E$488 = 'GHG emissions calculations'!$F1612) *
                    ('Emission Factors'!$H$5:$H$488 = 'GHG emissions calculations'!$H1612),
                    0),
              MATCH('GHG emissions calculations'!Q$6, 'Emission Factors'!$E$5:$P$5, 0)),
        ""),
    "")</f>
        <v/>
      </c>
      <c r="R1612" s="311" t="str">
        <f t="array" ref="R1612">IFERROR(
    IF(
        INDEX('Emission Factors'!$E$5:$R$488,
              MATCH(1,
                    ('Emission Factors'!$E$5:$E$488 = 'GHG emissions calculations'!$F1612) *
                    ('Emission Factors'!$H$5:$H$488 = 'GHG emissions calculations'!$H1612),
                    0),
              MATCH('GHG emissions calculations'!R$6, 'Emission Factors'!$E$5:$R$5, 0)) &lt;&gt; "",
        INDEX('Emission Factors'!$E$5:$R$488,
              MATCH(1,
                    ('Emission Factors'!$E$5:$E$488 = 'GHG emissions calculations'!$F1612) *
                    ('Emission Factors'!$H$5:$H$488 = 'GHG emissions calculations'!$H1612),
                    0),
              MATCH('GHG emissions calculations'!R$6, 'Emission Factors'!$E$5:$R$5, 0)),
        ""),
    "")</f>
        <v/>
      </c>
      <c r="S1612" s="312">
        <f t="shared" si="3"/>
        <v>0</v>
      </c>
      <c r="T1612" s="23"/>
    </row>
    <row r="1613" ht="15.75" customHeight="1" outlineLevel="1">
      <c r="A1613" s="23"/>
      <c r="B1613" s="71"/>
      <c r="C1613" s="71"/>
      <c r="D1613" s="71"/>
      <c r="E1613" s="314"/>
      <c r="F1613" s="311" t="str">
        <f>Lists!Y38</f>
        <v>Aluminium, sheet  - Global or unspecified region</v>
      </c>
      <c r="G1613" s="311" t="str">
        <f t="array" ref="G1613">XLOOKUP(1,('Emission Factors'!$E$5:$E$488='GHG emissions calculations'!$F1613)*('Emission Factors'!$H$5:$H$488='GHG emissions calculations'!$H1613),INDEX('Emission Factors'!$E$5:$T$488,0,MATCH('GHG emissions calculations'!G$6,'Emission Factors'!$E$5:$T$5,0)),"",0)</f>
        <v/>
      </c>
      <c r="H1613" s="311" t="s">
        <v>238</v>
      </c>
      <c r="I1613" s="312" t="str">
        <f>IF(
    SUMIFS('Import data'!$L$25:$L$80,
           'Import data'!$J$25:$J$80, F1613,
           'Import data'!$G$25:$G$80, 'GHG emissions calculations'!$H1613,
           'Import data'!$I$25:$I$80,$E$1587) &lt;&gt; 0,
    SUMIFS('Import data'!$L$25:$L$80,
           'Import data'!$J$25:$J$80, F1613,
           'Import data'!$G$25:$G$80, 'GHG emissions calculations'!$H1613,
           'Import data'!$I$25:$I$80,$E$1587),
    ""
)</f>
        <v/>
      </c>
      <c r="J1613" s="311" t="str">
        <f t="array" ref="J1613">IF(
    XLOOKUP(F1613, 'Import data'!$J$26:$J$47, 'Import data'!$M$26:$M$47, "", 0) = "Please add the region-specific supplier emission factor or choose a different region available in the IAEG database.",
    "",
    XLOOKUP(F1613, 'Import data'!$J$26:$J$47, 'Import data'!$M$26:$M$47, "", 0)
)</f>
        <v/>
      </c>
      <c r="K1613" s="311" t="str">
        <f t="array" ref="K1613">IFERROR(
    XLOOKUP(F1613,
            _xlws.FILTER('Supplier Emission'!$G$15:$G$49,
                   ('Supplier Emission'!$D$15:$D$49=H1613) * ('Supplier Emission'!$F$15:$F$49=$E$1587)),
            _xlws.FILTER('Supplier Emission'!$I$15:$I$49,
                   ('Supplier Emission'!$D$15:$D$49=H1613) * ('Supplier Emission'!$F$15:$F$49=$E$1587)),
            ""),
    "")</f>
        <v/>
      </c>
      <c r="L1613" s="311" t="str">
        <f t="array" ref="L1613">IFERROR(
    XLOOKUP(F1613,
            _xlws.FILTER('Supplier Emission'!$G$15:$G$49,
                   ('Supplier Emission'!$D$15:$D$49=H1613) * ('Supplier Emission'!$F$15:$F$49=$E$1587)),
            _xlws.FILTER('Supplier Emission'!$J$15:$J$49,
                   ('Supplier Emission'!$D$15:$D$49=H1613) * ('Supplier Emission'!$F$15:$F$49=$E$1587)),
            ""),
    "")</f>
        <v/>
      </c>
      <c r="M1613" s="311" t="str">
        <f t="array" ref="M1613">IFERROR(
    XLOOKUP(F1613,
            _xlws.FILTER('Supplier Emission'!$G$15:$G$49,
                   ('Supplier Emission'!$D$15:$D$49=H1613) * ('Supplier Emission'!$F$15:$F$49=$E$1587)),
            _xlws.FILTER('Supplier Emission'!$M$15:$M$49,
                   ('Supplier Emission'!$D$15:$D$49=H1613) * ('Supplier Emission'!$F$15:$F$49=$E$1587)),
            ""),
    "")</f>
        <v/>
      </c>
      <c r="N1613" s="311" t="str">
        <f t="array" ref="N1613">IFERROR(
    XLOOKUP(F1613,
            _xlws.FILTER('Supplier Emission'!$G$15:$G$49,
                   ('Supplier Emission'!$D$15:$D$49=H1613) * ('Supplier Emission'!$F$15:$F$49=$E$1587)),
            _xlws.FILTER('Supplier Emission'!$H$15:$H$49,
                   ('Supplier Emission'!$D$15:$D$49=H1613) * ('Supplier Emission'!$F$15:$F$49=$E$1587)),
            ""),
    "")</f>
        <v/>
      </c>
      <c r="O1613" s="311" t="str">
        <f t="array" ref="O1613">XLOOKUP(1,('Emission Factors'!$E$5:$E$488='GHG emissions calculations'!$F1613)*('Emission Factors'!$H$5:$H$488='GHG emissions calculations'!$H1613),INDEX('Emission Factors'!$E$5:$T$488,0,MATCH('GHG emissions calculations'!O$6,'Emission Factors'!$E$5:$T$5,0)),"",0)</f>
        <v/>
      </c>
      <c r="P1613" s="313" t="str">
        <f t="array" ref="P1613">IFERROR(
    INDEX('Emission Factors'!$E$5:$P$488,
          MATCH(1,
                ('Emission Factors'!$E$5:$E$488 = 'GHG emissions calculations'!$F1613) *
                ('Emission Factors'!$H$5:$H$488 = 'GHG emissions calculations'!$H1613),
                0),
          MATCH('GHG emissions calculations'!P$6,'Emission Factors'!$E$5:$P$5,0)),
    "")</f>
        <v/>
      </c>
      <c r="Q1613" s="311" t="str">
        <f t="array" ref="Q1613">IFERROR(
    IF(
        INDEX('Emission Factors'!$E$5:$P$488,
              MATCH(1,
                    ('Emission Factors'!$E$5:$E$488 = 'GHG emissions calculations'!$F1613) *
                    ('Emission Factors'!$H$5:$H$488 = 'GHG emissions calculations'!$H1613),
                    0),
              MATCH('GHG emissions calculations'!Q$6, 'Emission Factors'!$E$5:$P$5, 0)) &lt;&gt; "",
        INDEX('Emission Factors'!$E$5:$P$488,
              MATCH(1,
                    ('Emission Factors'!$E$5:$E$488 = 'GHG emissions calculations'!$F1613) *
                    ('Emission Factors'!$H$5:$H$488 = 'GHG emissions calculations'!$H1613),
                    0),
              MATCH('GHG emissions calculations'!Q$6, 'Emission Factors'!$E$5:$P$5, 0)),
        ""),
    "")</f>
        <v/>
      </c>
      <c r="R1613" s="311" t="str">
        <f t="array" ref="R1613">IFERROR(
    IF(
        INDEX('Emission Factors'!$E$5:$R$488,
              MATCH(1,
                    ('Emission Factors'!$E$5:$E$488 = 'GHG emissions calculations'!$F1613) *
                    ('Emission Factors'!$H$5:$H$488 = 'GHG emissions calculations'!$H1613),
                    0),
              MATCH('GHG emissions calculations'!R$6, 'Emission Factors'!$E$5:$R$5, 0)) &lt;&gt; "",
        INDEX('Emission Factors'!$E$5:$R$488,
              MATCH(1,
                    ('Emission Factors'!$E$5:$E$488 = 'GHG emissions calculations'!$F1613) *
                    ('Emission Factors'!$H$5:$H$488 = 'GHG emissions calculations'!$H1613),
                    0),
              MATCH('GHG emissions calculations'!R$6, 'Emission Factors'!$E$5:$R$5, 0)),
        ""),
    "")</f>
        <v/>
      </c>
      <c r="S1613" s="312">
        <f t="shared" si="3"/>
        <v>0</v>
      </c>
      <c r="T1613" s="23"/>
    </row>
    <row r="1614" ht="15.75" customHeight="1" outlineLevel="1">
      <c r="A1614" s="23"/>
      <c r="B1614" s="71"/>
      <c r="C1614" s="71"/>
      <c r="D1614" s="71"/>
      <c r="E1614" s="314"/>
      <c r="F1614" s="311" t="str">
        <f>Lists!Y37</f>
        <v>Aluminium, sheet  - Middle East</v>
      </c>
      <c r="G1614" s="311" t="str">
        <f t="array" ref="G1614">XLOOKUP(1,('Emission Factors'!$E$5:$E$488='GHG emissions calculations'!$F1614)*('Emission Factors'!$H$5:$H$488='GHG emissions calculations'!$H1614),INDEX('Emission Factors'!$E$5:$T$488,0,MATCH('GHG emissions calculations'!G$6,'Emission Factors'!$E$5:$T$5,0)),"",0)</f>
        <v/>
      </c>
      <c r="H1614" s="311" t="s">
        <v>238</v>
      </c>
      <c r="I1614" s="312" t="str">
        <f>IF(
    SUMIFS('Import data'!$L$25:$L$80,
           'Import data'!$J$25:$J$80, F1614,
           'Import data'!$G$25:$G$80, 'GHG emissions calculations'!$H1614,
           'Import data'!$I$25:$I$80,$E$1587) &lt;&gt; 0,
    SUMIFS('Import data'!$L$25:$L$80,
           'Import data'!$J$25:$J$80, F1614,
           'Import data'!$G$25:$G$80, 'GHG emissions calculations'!$H1614,
           'Import data'!$I$25:$I$80,$E$1587),
    ""
)</f>
        <v/>
      </c>
      <c r="J1614" s="311" t="str">
        <f t="array" ref="J1614">IF(
    XLOOKUP(F1614, 'Import data'!$J$26:$J$47, 'Import data'!$M$26:$M$47, "", 0) = "Please add the region-specific supplier emission factor or choose a different region available in the IAEG database.",
    "",
    XLOOKUP(F1614, 'Import data'!$J$26:$J$47, 'Import data'!$M$26:$M$47, "", 0)
)</f>
        <v/>
      </c>
      <c r="K1614" s="311" t="str">
        <f t="array" ref="K1614">IFERROR(
    XLOOKUP(F1614,
            _xlws.FILTER('Supplier Emission'!$G$15:$G$49,
                   ('Supplier Emission'!$D$15:$D$49=H1614) * ('Supplier Emission'!$F$15:$F$49=$E$1587)),
            _xlws.FILTER('Supplier Emission'!$I$15:$I$49,
                   ('Supplier Emission'!$D$15:$D$49=H1614) * ('Supplier Emission'!$F$15:$F$49=$E$1587)),
            ""),
    "")</f>
        <v/>
      </c>
      <c r="L1614" s="311" t="str">
        <f t="array" ref="L1614">IFERROR(
    XLOOKUP(F1614,
            _xlws.FILTER('Supplier Emission'!$G$15:$G$49,
                   ('Supplier Emission'!$D$15:$D$49=H1614) * ('Supplier Emission'!$F$15:$F$49=$E$1587)),
            _xlws.FILTER('Supplier Emission'!$J$15:$J$49,
                   ('Supplier Emission'!$D$15:$D$49=H1614) * ('Supplier Emission'!$F$15:$F$49=$E$1587)),
            ""),
    "")</f>
        <v/>
      </c>
      <c r="M1614" s="311" t="str">
        <f t="array" ref="M1614">IFERROR(
    XLOOKUP(F1614,
            _xlws.FILTER('Supplier Emission'!$G$15:$G$49,
                   ('Supplier Emission'!$D$15:$D$49=H1614) * ('Supplier Emission'!$F$15:$F$49=$E$1587)),
            _xlws.FILTER('Supplier Emission'!$M$15:$M$49,
                   ('Supplier Emission'!$D$15:$D$49=H1614) * ('Supplier Emission'!$F$15:$F$49=$E$1587)),
            ""),
    "")</f>
        <v/>
      </c>
      <c r="N1614" s="311" t="str">
        <f t="array" ref="N1614">IFERROR(
    XLOOKUP(F1614,
            _xlws.FILTER('Supplier Emission'!$G$15:$G$49,
                   ('Supplier Emission'!$D$15:$D$49=H1614) * ('Supplier Emission'!$F$15:$F$49=$E$1587)),
            _xlws.FILTER('Supplier Emission'!$H$15:$H$49,
                   ('Supplier Emission'!$D$15:$D$49=H1614) * ('Supplier Emission'!$F$15:$F$49=$E$1587)),
            ""),
    "")</f>
        <v/>
      </c>
      <c r="O1614" s="311" t="str">
        <f t="array" ref="O1614">XLOOKUP(1,('Emission Factors'!$E$5:$E$488='GHG emissions calculations'!$F1614)*('Emission Factors'!$H$5:$H$488='GHG emissions calculations'!$H1614),INDEX('Emission Factors'!$E$5:$T$488,0,MATCH('GHG emissions calculations'!O$6,'Emission Factors'!$E$5:$T$5,0)),"",0)</f>
        <v/>
      </c>
      <c r="P1614" s="313" t="str">
        <f t="array" ref="P1614">IFERROR(
    INDEX('Emission Factors'!$E$5:$P$488,
          MATCH(1,
                ('Emission Factors'!$E$5:$E$488 = 'GHG emissions calculations'!$F1614) *
                ('Emission Factors'!$H$5:$H$488 = 'GHG emissions calculations'!$H1614),
                0),
          MATCH('GHG emissions calculations'!P$6,'Emission Factors'!$E$5:$P$5,0)),
    "")</f>
        <v/>
      </c>
      <c r="Q1614" s="311" t="str">
        <f t="array" ref="Q1614">IFERROR(
    IF(
        INDEX('Emission Factors'!$E$5:$P$488,
              MATCH(1,
                    ('Emission Factors'!$E$5:$E$488 = 'GHG emissions calculations'!$F1614) *
                    ('Emission Factors'!$H$5:$H$488 = 'GHG emissions calculations'!$H1614),
                    0),
              MATCH('GHG emissions calculations'!Q$6, 'Emission Factors'!$E$5:$P$5, 0)) &lt;&gt; "",
        INDEX('Emission Factors'!$E$5:$P$488,
              MATCH(1,
                    ('Emission Factors'!$E$5:$E$488 = 'GHG emissions calculations'!$F1614) *
                    ('Emission Factors'!$H$5:$H$488 = 'GHG emissions calculations'!$H1614),
                    0),
              MATCH('GHG emissions calculations'!Q$6, 'Emission Factors'!$E$5:$P$5, 0)),
        ""),
    "")</f>
        <v/>
      </c>
      <c r="R1614" s="311" t="str">
        <f t="array" ref="R1614">IFERROR(
    IF(
        INDEX('Emission Factors'!$E$5:$R$488,
              MATCH(1,
                    ('Emission Factors'!$E$5:$E$488 = 'GHG emissions calculations'!$F1614) *
                    ('Emission Factors'!$H$5:$H$488 = 'GHG emissions calculations'!$H1614),
                    0),
              MATCH('GHG emissions calculations'!R$6, 'Emission Factors'!$E$5:$R$5, 0)) &lt;&gt; "",
        INDEX('Emission Factors'!$E$5:$R$488,
              MATCH(1,
                    ('Emission Factors'!$E$5:$E$488 = 'GHG emissions calculations'!$F1614) *
                    ('Emission Factors'!$H$5:$H$488 = 'GHG emissions calculations'!$H1614),
                    0),
              MATCH('GHG emissions calculations'!R$6, 'Emission Factors'!$E$5:$R$5, 0)),
        ""),
    "")</f>
        <v/>
      </c>
      <c r="S1614" s="312">
        <f t="shared" si="3"/>
        <v>0</v>
      </c>
      <c r="T1614" s="23"/>
    </row>
    <row r="1615" ht="15.75" customHeight="1" outlineLevel="1">
      <c r="A1615" s="23"/>
      <c r="B1615" s="71"/>
      <c r="C1615" s="71"/>
      <c r="D1615" s="71"/>
      <c r="E1615" s="314"/>
      <c r="F1615" s="311" t="str">
        <f>Lists!Y36</f>
        <v>Aluminium, sheet  - Oceania</v>
      </c>
      <c r="G1615" s="311" t="str">
        <f t="array" ref="G1615">XLOOKUP(1,('Emission Factors'!$E$5:$E$488='GHG emissions calculations'!$F1615)*('Emission Factors'!$H$5:$H$488='GHG emissions calculations'!$H1615),INDEX('Emission Factors'!$E$5:$T$488,0,MATCH('GHG emissions calculations'!G$6,'Emission Factors'!$E$5:$T$5,0)),"",0)</f>
        <v/>
      </c>
      <c r="H1615" s="311" t="s">
        <v>238</v>
      </c>
      <c r="I1615" s="312" t="str">
        <f>IF(
    SUMIFS('Import data'!$L$25:$L$80,
           'Import data'!$J$25:$J$80, F1615,
           'Import data'!$G$25:$G$80, 'GHG emissions calculations'!$H1615,
           'Import data'!$I$25:$I$80,$E$1587) &lt;&gt; 0,
    SUMIFS('Import data'!$L$25:$L$80,
           'Import data'!$J$25:$J$80, F1615,
           'Import data'!$G$25:$G$80, 'GHG emissions calculations'!$H1615,
           'Import data'!$I$25:$I$80,$E$1587),
    ""
)</f>
        <v/>
      </c>
      <c r="J1615" s="311" t="str">
        <f t="array" ref="J1615">IF(
    XLOOKUP(F1615, 'Import data'!$J$26:$J$47, 'Import data'!$M$26:$M$47, "", 0) = "Please add the region-specific supplier emission factor or choose a different region available in the IAEG database.",
    "",
    XLOOKUP(F1615, 'Import data'!$J$26:$J$47, 'Import data'!$M$26:$M$47, "", 0)
)</f>
        <v/>
      </c>
      <c r="K1615" s="311" t="str">
        <f t="array" ref="K1615">IFERROR(
    XLOOKUP(F1615,
            _xlws.FILTER('Supplier Emission'!$G$15:$G$49,
                   ('Supplier Emission'!$D$15:$D$49=H1615) * ('Supplier Emission'!$F$15:$F$49=$E$1587)),
            _xlws.FILTER('Supplier Emission'!$I$15:$I$49,
                   ('Supplier Emission'!$D$15:$D$49=H1615) * ('Supplier Emission'!$F$15:$F$49=$E$1587)),
            ""),
    "")</f>
        <v/>
      </c>
      <c r="L1615" s="311" t="str">
        <f t="array" ref="L1615">IFERROR(
    XLOOKUP(F1615,
            _xlws.FILTER('Supplier Emission'!$G$15:$G$49,
                   ('Supplier Emission'!$D$15:$D$49=H1615) * ('Supplier Emission'!$F$15:$F$49=$E$1587)),
            _xlws.FILTER('Supplier Emission'!$J$15:$J$49,
                   ('Supplier Emission'!$D$15:$D$49=H1615) * ('Supplier Emission'!$F$15:$F$49=$E$1587)),
            ""),
    "")</f>
        <v/>
      </c>
      <c r="M1615" s="311" t="str">
        <f t="array" ref="M1615">IFERROR(
    XLOOKUP(F1615,
            _xlws.FILTER('Supplier Emission'!$G$15:$G$49,
                   ('Supplier Emission'!$D$15:$D$49=H1615) * ('Supplier Emission'!$F$15:$F$49=$E$1587)),
            _xlws.FILTER('Supplier Emission'!$M$15:$M$49,
                   ('Supplier Emission'!$D$15:$D$49=H1615) * ('Supplier Emission'!$F$15:$F$49=$E$1587)),
            ""),
    "")</f>
        <v/>
      </c>
      <c r="N1615" s="311" t="str">
        <f t="array" ref="N1615">IFERROR(
    XLOOKUP(F1615,
            _xlws.FILTER('Supplier Emission'!$G$15:$G$49,
                   ('Supplier Emission'!$D$15:$D$49=H1615) * ('Supplier Emission'!$F$15:$F$49=$E$1587)),
            _xlws.FILTER('Supplier Emission'!$H$15:$H$49,
                   ('Supplier Emission'!$D$15:$D$49=H1615) * ('Supplier Emission'!$F$15:$F$49=$E$1587)),
            ""),
    "")</f>
        <v/>
      </c>
      <c r="O1615" s="311" t="str">
        <f t="array" ref="O1615">XLOOKUP(1,('Emission Factors'!$E$5:$E$488='GHG emissions calculations'!$F1615)*('Emission Factors'!$H$5:$H$488='GHG emissions calculations'!$H1615),INDEX('Emission Factors'!$E$5:$T$488,0,MATCH('GHG emissions calculations'!O$6,'Emission Factors'!$E$5:$T$5,0)),"",0)</f>
        <v/>
      </c>
      <c r="P1615" s="313" t="str">
        <f t="array" ref="P1615">IFERROR(
    INDEX('Emission Factors'!$E$5:$P$488,
          MATCH(1,
                ('Emission Factors'!$E$5:$E$488 = 'GHG emissions calculations'!$F1615) *
                ('Emission Factors'!$H$5:$H$488 = 'GHG emissions calculations'!$H1615),
                0),
          MATCH('GHG emissions calculations'!P$6,'Emission Factors'!$E$5:$P$5,0)),
    "")</f>
        <v/>
      </c>
      <c r="Q1615" s="311" t="str">
        <f t="array" ref="Q1615">IFERROR(
    IF(
        INDEX('Emission Factors'!$E$5:$P$488,
              MATCH(1,
                    ('Emission Factors'!$E$5:$E$488 = 'GHG emissions calculations'!$F1615) *
                    ('Emission Factors'!$H$5:$H$488 = 'GHG emissions calculations'!$H1615),
                    0),
              MATCH('GHG emissions calculations'!Q$6, 'Emission Factors'!$E$5:$P$5, 0)) &lt;&gt; "",
        INDEX('Emission Factors'!$E$5:$P$488,
              MATCH(1,
                    ('Emission Factors'!$E$5:$E$488 = 'GHG emissions calculations'!$F1615) *
                    ('Emission Factors'!$H$5:$H$488 = 'GHG emissions calculations'!$H1615),
                    0),
              MATCH('GHG emissions calculations'!Q$6, 'Emission Factors'!$E$5:$P$5, 0)),
        ""),
    "")</f>
        <v/>
      </c>
      <c r="R1615" s="311" t="str">
        <f t="array" ref="R1615">IFERROR(
    IF(
        INDEX('Emission Factors'!$E$5:$R$488,
              MATCH(1,
                    ('Emission Factors'!$E$5:$E$488 = 'GHG emissions calculations'!$F1615) *
                    ('Emission Factors'!$H$5:$H$488 = 'GHG emissions calculations'!$H1615),
                    0),
              MATCH('GHG emissions calculations'!R$6, 'Emission Factors'!$E$5:$R$5, 0)) &lt;&gt; "",
        INDEX('Emission Factors'!$E$5:$R$488,
              MATCH(1,
                    ('Emission Factors'!$E$5:$E$488 = 'GHG emissions calculations'!$F1615) *
                    ('Emission Factors'!$H$5:$H$488 = 'GHG emissions calculations'!$H1615),
                    0),
              MATCH('GHG emissions calculations'!R$6, 'Emission Factors'!$E$5:$R$5, 0)),
        ""),
    "")</f>
        <v/>
      </c>
      <c r="S1615" s="312">
        <f t="shared" si="3"/>
        <v>0</v>
      </c>
      <c r="T1615" s="23"/>
    </row>
    <row r="1616" ht="15.75" customHeight="1" outlineLevel="1">
      <c r="A1616" s="23"/>
      <c r="B1616" s="71"/>
      <c r="C1616" s="71"/>
      <c r="D1616" s="71"/>
      <c r="E1616" s="314"/>
      <c r="F1616" s="311" t="str">
        <f>Lists!Z48</f>
        <v>Aluminium, sheet - Africa</v>
      </c>
      <c r="G1616" s="311" t="str">
        <f t="array" ref="G1616">XLOOKUP(1,('Emission Factors'!$E$5:$E$488='GHG emissions calculations'!$F1616)*('Emission Factors'!$H$5:$H$488='GHG emissions calculations'!$H1616),INDEX('Emission Factors'!$E$5:$T$488,0,MATCH('GHG emissions calculations'!G$6,'Emission Factors'!$E$5:$T$5,0)),"",0)</f>
        <v/>
      </c>
      <c r="H1616" s="311" t="s">
        <v>237</v>
      </c>
      <c r="I1616" s="312" t="str">
        <f>IF(
    SUMIFS('Import data'!$L$25:$L$80,
           'Import data'!$J$25:$J$80, F1616,
           'Import data'!$G$25:$G$80, 'GHG emissions calculations'!$H1616,
           'Import data'!$I$25:$I$80,$E$1587) &lt;&gt; 0,
    SUMIFS('Import data'!$L$25:$L$80,
           'Import data'!$J$25:$J$80, F1616,
           'Import data'!$G$25:$G$80, 'GHG emissions calculations'!$H1616,
           'Import data'!$I$25:$I$80,$E$1587),
    ""
)</f>
        <v/>
      </c>
      <c r="J1616" s="311" t="str">
        <f t="array" ref="J1616">IF(
    XLOOKUP(F1616, 'Import data'!$J$26:$J$47, 'Import data'!$M$26:$M$47, "", 0) = "Please add the region-specific supplier emission factor or choose a different region available in the IAEG database.",
    "",
    XLOOKUP(F1616, 'Import data'!$J$26:$J$47, 'Import data'!$M$26:$M$47, "", 0)
)</f>
        <v/>
      </c>
      <c r="K1616" s="311" t="str">
        <f t="array" ref="K1616">IFERROR(
    XLOOKUP(F1616,
            _xlws.FILTER('Supplier Emission'!$G$15:$G$49,
                   ('Supplier Emission'!$D$15:$D$49=H1616) * ('Supplier Emission'!$F$15:$F$49=$E$1587)),
            _xlws.FILTER('Supplier Emission'!$I$15:$I$49,
                   ('Supplier Emission'!$D$15:$D$49=H1616) * ('Supplier Emission'!$F$15:$F$49=$E$1587)),
            ""),
    "")</f>
        <v/>
      </c>
      <c r="L1616" s="311" t="str">
        <f t="array" ref="L1616">IFERROR(
    XLOOKUP(F1616,
            _xlws.FILTER('Supplier Emission'!$G$15:$G$49,
                   ('Supplier Emission'!$D$15:$D$49=H1616) * ('Supplier Emission'!$F$15:$F$49=$E$1587)),
            _xlws.FILTER('Supplier Emission'!$J$15:$J$49,
                   ('Supplier Emission'!$D$15:$D$49=H1616) * ('Supplier Emission'!$F$15:$F$49=$E$1587)),
            ""),
    "")</f>
        <v/>
      </c>
      <c r="M1616" s="311" t="str">
        <f t="array" ref="M1616">IFERROR(
    XLOOKUP(F1616,
            _xlws.FILTER('Supplier Emission'!$G$15:$G$49,
                   ('Supplier Emission'!$D$15:$D$49=H1616) * ('Supplier Emission'!$F$15:$F$49=$E$1587)),
            _xlws.FILTER('Supplier Emission'!$M$15:$M$49,
                   ('Supplier Emission'!$D$15:$D$49=H1616) * ('Supplier Emission'!$F$15:$F$49=$E$1587)),
            ""),
    "")</f>
        <v/>
      </c>
      <c r="N1616" s="311" t="str">
        <f t="array" ref="N1616">IFERROR(
    XLOOKUP(F1616,
            _xlws.FILTER('Supplier Emission'!$G$15:$G$49,
                   ('Supplier Emission'!$D$15:$D$49=H1616) * ('Supplier Emission'!$F$15:$F$49=$E$1587)),
            _xlws.FILTER('Supplier Emission'!$H$15:$H$49,
                   ('Supplier Emission'!$D$15:$D$49=H1616) * ('Supplier Emission'!$F$15:$F$49=$E$1587)),
            ""),
    "")</f>
        <v/>
      </c>
      <c r="O1616" s="311" t="str">
        <f t="array" ref="O1616">XLOOKUP(1,('Emission Factors'!$E$5:$E$488='GHG emissions calculations'!$F1616)*('Emission Factors'!$H$5:$H$488='GHG emissions calculations'!$H1616),INDEX('Emission Factors'!$E$5:$T$488,0,MATCH('GHG emissions calculations'!O$6,'Emission Factors'!$E$5:$T$5,0)),"",0)</f>
        <v/>
      </c>
      <c r="P1616" s="313" t="str">
        <f t="array" ref="P1616">IFERROR(
    INDEX('Emission Factors'!$E$5:$P$488,
          MATCH(1,
                ('Emission Factors'!$E$5:$E$488 = 'GHG emissions calculations'!$F1616) *
                ('Emission Factors'!$H$5:$H$488 = 'GHG emissions calculations'!$H1616),
                0),
          MATCH('GHG emissions calculations'!P$6,'Emission Factors'!$E$5:$P$5,0)),
    "")</f>
        <v/>
      </c>
      <c r="Q1616" s="311" t="str">
        <f t="array" ref="Q1616">IFERROR(
    IF(
        INDEX('Emission Factors'!$E$5:$P$488,
              MATCH(1,
                    ('Emission Factors'!$E$5:$E$488 = 'GHG emissions calculations'!$F1616) *
                    ('Emission Factors'!$H$5:$H$488 = 'GHG emissions calculations'!$H1616),
                    0),
              MATCH('GHG emissions calculations'!Q$6, 'Emission Factors'!$E$5:$P$5, 0)) &lt;&gt; "",
        INDEX('Emission Factors'!$E$5:$P$488,
              MATCH(1,
                    ('Emission Factors'!$E$5:$E$488 = 'GHG emissions calculations'!$F1616) *
                    ('Emission Factors'!$H$5:$H$488 = 'GHG emissions calculations'!$H1616),
                    0),
              MATCH('GHG emissions calculations'!Q$6, 'Emission Factors'!$E$5:$P$5, 0)),
        ""),
    "")</f>
        <v/>
      </c>
      <c r="R1616" s="311" t="str">
        <f t="array" ref="R1616">IFERROR(
    IF(
        INDEX('Emission Factors'!$E$5:$R$488,
              MATCH(1,
                    ('Emission Factors'!$E$5:$E$488 = 'GHG emissions calculations'!$F1616) *
                    ('Emission Factors'!$H$5:$H$488 = 'GHG emissions calculations'!$H1616),
                    0),
              MATCH('GHG emissions calculations'!R$6, 'Emission Factors'!$E$5:$R$5, 0)) &lt;&gt; "",
        INDEX('Emission Factors'!$E$5:$R$488,
              MATCH(1,
                    ('Emission Factors'!$E$5:$E$488 = 'GHG emissions calculations'!$F1616) *
                    ('Emission Factors'!$H$5:$H$488 = 'GHG emissions calculations'!$H1616),
                    0),
              MATCH('GHG emissions calculations'!R$6, 'Emission Factors'!$E$5:$R$5, 0)),
        ""),
    "")</f>
        <v/>
      </c>
      <c r="S1616" s="312">
        <f t="shared" si="3"/>
        <v>0</v>
      </c>
      <c r="T1616" s="23"/>
    </row>
    <row r="1617" ht="15.75" customHeight="1" outlineLevel="1">
      <c r="A1617" s="23"/>
      <c r="B1617" s="71"/>
      <c r="C1617" s="71"/>
      <c r="D1617" s="71"/>
      <c r="E1617" s="314"/>
      <c r="F1617" s="311" t="str">
        <f>Lists!Z46</f>
        <v>Aluminium, sheet - America</v>
      </c>
      <c r="G1617" s="311" t="str">
        <f t="array" ref="G1617">XLOOKUP(1,('Emission Factors'!$E$5:$E$488='GHG emissions calculations'!$F1617)*('Emission Factors'!$H$5:$H$488='GHG emissions calculations'!$H1617),INDEX('Emission Factors'!$E$5:$T$488,0,MATCH('GHG emissions calculations'!G$6,'Emission Factors'!$E$5:$T$5,0)),"",0)</f>
        <v/>
      </c>
      <c r="H1617" s="311" t="s">
        <v>237</v>
      </c>
      <c r="I1617" s="312" t="str">
        <f>IF(
    SUMIFS('Import data'!$L$25:$L$80,
           'Import data'!$J$25:$J$80, F1617,
           'Import data'!$G$25:$G$80, 'GHG emissions calculations'!$H1617,
           'Import data'!$I$25:$I$80,$E$1587) &lt;&gt; 0,
    SUMIFS('Import data'!$L$25:$L$80,
           'Import data'!$J$25:$J$80, F1617,
           'Import data'!$G$25:$G$80, 'GHG emissions calculations'!$H1617,
           'Import data'!$I$25:$I$80,$E$1587),
    ""
)</f>
        <v/>
      </c>
      <c r="J1617" s="311" t="str">
        <f t="array" ref="J1617">IF(
    XLOOKUP(F1617, 'Import data'!$J$26:$J$47, 'Import data'!$M$26:$M$47, "", 0) = "Please add the region-specific supplier emission factor or choose a different region available in the IAEG database.",
    "",
    XLOOKUP(F1617, 'Import data'!$J$26:$J$47, 'Import data'!$M$26:$M$47, "", 0)
)</f>
        <v/>
      </c>
      <c r="K1617" s="311" t="str">
        <f t="array" ref="K1617">IFERROR(
    XLOOKUP(F1617,
            _xlws.FILTER('Supplier Emission'!$G$15:$G$49,
                   ('Supplier Emission'!$D$15:$D$49=H1617) * ('Supplier Emission'!$F$15:$F$49=$E$1587)),
            _xlws.FILTER('Supplier Emission'!$I$15:$I$49,
                   ('Supplier Emission'!$D$15:$D$49=H1617) * ('Supplier Emission'!$F$15:$F$49=$E$1587)),
            ""),
    "")</f>
        <v/>
      </c>
      <c r="L1617" s="311" t="str">
        <f t="array" ref="L1617">IFERROR(
    XLOOKUP(F1617,
            _xlws.FILTER('Supplier Emission'!$G$15:$G$49,
                   ('Supplier Emission'!$D$15:$D$49=H1617) * ('Supplier Emission'!$F$15:$F$49=$E$1587)),
            _xlws.FILTER('Supplier Emission'!$J$15:$J$49,
                   ('Supplier Emission'!$D$15:$D$49=H1617) * ('Supplier Emission'!$F$15:$F$49=$E$1587)),
            ""),
    "")</f>
        <v/>
      </c>
      <c r="M1617" s="311" t="str">
        <f t="array" ref="M1617">IFERROR(
    XLOOKUP(F1617,
            _xlws.FILTER('Supplier Emission'!$G$15:$G$49,
                   ('Supplier Emission'!$D$15:$D$49=H1617) * ('Supplier Emission'!$F$15:$F$49=$E$1587)),
            _xlws.FILTER('Supplier Emission'!$M$15:$M$49,
                   ('Supplier Emission'!$D$15:$D$49=H1617) * ('Supplier Emission'!$F$15:$F$49=$E$1587)),
            ""),
    "")</f>
        <v/>
      </c>
      <c r="N1617" s="311" t="str">
        <f t="array" ref="N1617">IFERROR(
    XLOOKUP(F1617,
            _xlws.FILTER('Supplier Emission'!$G$15:$G$49,
                   ('Supplier Emission'!$D$15:$D$49=H1617) * ('Supplier Emission'!$F$15:$F$49=$E$1587)),
            _xlws.FILTER('Supplier Emission'!$H$15:$H$49,
                   ('Supplier Emission'!$D$15:$D$49=H1617) * ('Supplier Emission'!$F$15:$F$49=$E$1587)),
            ""),
    "")</f>
        <v/>
      </c>
      <c r="O1617" s="311" t="str">
        <f t="array" ref="O1617">XLOOKUP(1,('Emission Factors'!$E$5:$E$488='GHG emissions calculations'!$F1617)*('Emission Factors'!$H$5:$H$488='GHG emissions calculations'!$H1617),INDEX('Emission Factors'!$E$5:$T$488,0,MATCH('GHG emissions calculations'!O$6,'Emission Factors'!$E$5:$T$5,0)),"",0)</f>
        <v/>
      </c>
      <c r="P1617" s="313" t="str">
        <f t="array" ref="P1617">IFERROR(
    INDEX('Emission Factors'!$E$5:$P$488,
          MATCH(1,
                ('Emission Factors'!$E$5:$E$488 = 'GHG emissions calculations'!$F1617) *
                ('Emission Factors'!$H$5:$H$488 = 'GHG emissions calculations'!$H1617),
                0),
          MATCH('GHG emissions calculations'!P$6,'Emission Factors'!$E$5:$P$5,0)),
    "")</f>
        <v/>
      </c>
      <c r="Q1617" s="311" t="str">
        <f t="array" ref="Q1617">IFERROR(
    IF(
        INDEX('Emission Factors'!$E$5:$P$488,
              MATCH(1,
                    ('Emission Factors'!$E$5:$E$488 = 'GHG emissions calculations'!$F1617) *
                    ('Emission Factors'!$H$5:$H$488 = 'GHG emissions calculations'!$H1617),
                    0),
              MATCH('GHG emissions calculations'!Q$6, 'Emission Factors'!$E$5:$P$5, 0)) &lt;&gt; "",
        INDEX('Emission Factors'!$E$5:$P$488,
              MATCH(1,
                    ('Emission Factors'!$E$5:$E$488 = 'GHG emissions calculations'!$F1617) *
                    ('Emission Factors'!$H$5:$H$488 = 'GHG emissions calculations'!$H1617),
                    0),
              MATCH('GHG emissions calculations'!Q$6, 'Emission Factors'!$E$5:$P$5, 0)),
        ""),
    "")</f>
        <v/>
      </c>
      <c r="R1617" s="311" t="str">
        <f t="array" ref="R1617">IFERROR(
    IF(
        INDEX('Emission Factors'!$E$5:$R$488,
              MATCH(1,
                    ('Emission Factors'!$E$5:$E$488 = 'GHG emissions calculations'!$F1617) *
                    ('Emission Factors'!$H$5:$H$488 = 'GHG emissions calculations'!$H1617),
                    0),
              MATCH('GHG emissions calculations'!R$6, 'Emission Factors'!$E$5:$R$5, 0)) &lt;&gt; "",
        INDEX('Emission Factors'!$E$5:$R$488,
              MATCH(1,
                    ('Emission Factors'!$E$5:$E$488 = 'GHG emissions calculations'!$F1617) *
                    ('Emission Factors'!$H$5:$H$488 = 'GHG emissions calculations'!$H1617),
                    0),
              MATCH('GHG emissions calculations'!R$6, 'Emission Factors'!$E$5:$R$5, 0)),
        ""),
    "")</f>
        <v/>
      </c>
      <c r="S1617" s="312">
        <f t="shared" si="3"/>
        <v>0</v>
      </c>
      <c r="T1617" s="23"/>
    </row>
    <row r="1618" ht="15.75" customHeight="1" outlineLevel="1">
      <c r="A1618" s="23"/>
      <c r="B1618" s="71"/>
      <c r="C1618" s="71"/>
      <c r="D1618" s="71"/>
      <c r="E1618" s="314"/>
      <c r="F1618" s="316" t="str">
        <f>Lists!Z49</f>
        <v>Aluminium, sheet - Asia</v>
      </c>
      <c r="G1618" s="316" t="str">
        <f t="array" ref="G1618">XLOOKUP(1,('Emission Factors'!$E$5:$E$488='GHG emissions calculations'!$F1618)*('Emission Factors'!$H$5:$H$488='GHG emissions calculations'!$H1618),INDEX('Emission Factors'!$E$5:$T$488,0,MATCH('GHG emissions calculations'!G$6,'Emission Factors'!$E$5:$T$5,0)),"",0)</f>
        <v/>
      </c>
      <c r="H1618" s="316" t="s">
        <v>237</v>
      </c>
      <c r="I1618" s="312" t="str">
        <f>IF(
    SUMIFS('Import data'!$L$25:$L$80,
           'Import data'!$J$25:$J$80, F1618,
           'Import data'!$G$25:$G$80, 'GHG emissions calculations'!$H1618,
           'Import data'!$I$25:$I$80,$E$1587) &lt;&gt; 0,
    SUMIFS('Import data'!$L$25:$L$80,
           'Import data'!$J$25:$J$80, F1618,
           'Import data'!$G$25:$G$80, 'GHG emissions calculations'!$H1618,
           'Import data'!$I$25:$I$80,$E$1587),
    ""
)</f>
        <v/>
      </c>
      <c r="J1618" s="316" t="str">
        <f t="array" ref="J1618">IF(
    XLOOKUP(F1618, 'Import data'!$J$26:$J$47, 'Import data'!$M$26:$M$47, "", 0) = "Please add the region-specific supplier emission factor or choose a different region available in the IAEG database.",
    "",
    XLOOKUP(F1618, 'Import data'!$J$26:$J$47, 'Import data'!$M$26:$M$47, "", 0)
)</f>
        <v/>
      </c>
      <c r="K1618" s="311" t="str">
        <f t="array" ref="K1618">IFERROR(
    XLOOKUP(F1618,
            _xlws.FILTER('Supplier Emission'!$G$15:$G$49,
                   ('Supplier Emission'!$D$15:$D$49=H1618) * ('Supplier Emission'!$F$15:$F$49=$E$1587)),
            _xlws.FILTER('Supplier Emission'!$I$15:$I$49,
                   ('Supplier Emission'!$D$15:$D$49=H1618) * ('Supplier Emission'!$F$15:$F$49=$E$1587)),
            ""),
    "")</f>
        <v/>
      </c>
      <c r="L1618" s="311" t="str">
        <f t="array" ref="L1618">IFERROR(
    XLOOKUP(F1618,
            _xlws.FILTER('Supplier Emission'!$G$15:$G$49,
                   ('Supplier Emission'!$D$15:$D$49=H1618) * ('Supplier Emission'!$F$15:$F$49=$E$1587)),
            _xlws.FILTER('Supplier Emission'!$J$15:$J$49,
                   ('Supplier Emission'!$D$15:$D$49=H1618) * ('Supplier Emission'!$F$15:$F$49=$E$1587)),
            ""),
    "")</f>
        <v/>
      </c>
      <c r="M1618" s="311" t="str">
        <f t="array" ref="M1618">IFERROR(
    XLOOKUP(F1618,
            _xlws.FILTER('Supplier Emission'!$G$15:$G$49,
                   ('Supplier Emission'!$D$15:$D$49=H1618) * ('Supplier Emission'!$F$15:$F$49=$E$1587)),
            _xlws.FILTER('Supplier Emission'!$M$15:$M$49,
                   ('Supplier Emission'!$D$15:$D$49=H1618) * ('Supplier Emission'!$F$15:$F$49=$E$1587)),
            ""),
    "")</f>
        <v/>
      </c>
      <c r="N1618" s="311" t="str">
        <f t="array" ref="N1618">IFERROR(
    XLOOKUP(F1618,
            _xlws.FILTER('Supplier Emission'!$G$15:$G$49,
                   ('Supplier Emission'!$D$15:$D$49=H1618) * ('Supplier Emission'!$F$15:$F$49=$E$1587)),
            _xlws.FILTER('Supplier Emission'!$H$15:$H$49,
                   ('Supplier Emission'!$D$15:$D$49=H1618) * ('Supplier Emission'!$F$15:$F$49=$E$1587)),
            ""),
    "")</f>
        <v/>
      </c>
      <c r="O1618" s="317" t="str">
        <f t="array" ref="O1618">XLOOKUP(1,('Emission Factors'!$E$5:$E$488='GHG emissions calculations'!$F1618)*('Emission Factors'!$H$5:$H$488='GHG emissions calculations'!$H1618),INDEX('Emission Factors'!$E$5:$T$488,0,MATCH('GHG emissions calculations'!O$6,'Emission Factors'!$E$5:$T$5,0)),"",0)</f>
        <v/>
      </c>
      <c r="P1618" s="313" t="str">
        <f t="array" ref="P1618">IFERROR(
    INDEX('Emission Factors'!$E$5:$P$488,
          MATCH(1,
                ('Emission Factors'!$E$5:$E$488 = 'GHG emissions calculations'!$F1618) *
                ('Emission Factors'!$H$5:$H$488 = 'GHG emissions calculations'!$H1618),
                0),
          MATCH('GHG emissions calculations'!P$6,'Emission Factors'!$E$5:$P$5,0)),
    "")</f>
        <v/>
      </c>
      <c r="Q1618" s="311" t="str">
        <f t="array" ref="Q1618">IFERROR(
    IF(
        INDEX('Emission Factors'!$E$5:$P$488,
              MATCH(1,
                    ('Emission Factors'!$E$5:$E$488 = 'GHG emissions calculations'!$F1618) *
                    ('Emission Factors'!$H$5:$H$488 = 'GHG emissions calculations'!$H1618),
                    0),
              MATCH('GHG emissions calculations'!Q$6, 'Emission Factors'!$E$5:$P$5, 0)) &lt;&gt; "",
        INDEX('Emission Factors'!$E$5:$P$488,
              MATCH(1,
                    ('Emission Factors'!$E$5:$E$488 = 'GHG emissions calculations'!$F1618) *
                    ('Emission Factors'!$H$5:$H$488 = 'GHG emissions calculations'!$H1618),
                    0),
              MATCH('GHG emissions calculations'!Q$6, 'Emission Factors'!$E$5:$P$5, 0)),
        ""),
    "")</f>
        <v/>
      </c>
      <c r="R1618" s="311" t="str">
        <f t="array" ref="R1618">IFERROR(
    IF(
        INDEX('Emission Factors'!$E$5:$R$488,
              MATCH(1,
                    ('Emission Factors'!$E$5:$E$488 = 'GHG emissions calculations'!$F1618) *
                    ('Emission Factors'!$H$5:$H$488 = 'GHG emissions calculations'!$H1618),
                    0),
              MATCH('GHG emissions calculations'!R$6, 'Emission Factors'!$E$5:$R$5, 0)) &lt;&gt; "",
        INDEX('Emission Factors'!$E$5:$R$488,
              MATCH(1,
                    ('Emission Factors'!$E$5:$E$488 = 'GHG emissions calculations'!$F1618) *
                    ('Emission Factors'!$H$5:$H$488 = 'GHG emissions calculations'!$H1618),
                    0),
              MATCH('GHG emissions calculations'!R$6, 'Emission Factors'!$E$5:$R$5, 0)),
        ""),
    "")</f>
        <v/>
      </c>
      <c r="S1618" s="312">
        <f t="shared" si="3"/>
        <v>0</v>
      </c>
      <c r="T1618" s="23"/>
    </row>
    <row r="1619" ht="15.75" customHeight="1" outlineLevel="1">
      <c r="A1619" s="23"/>
      <c r="B1619" s="71"/>
      <c r="C1619" s="71"/>
      <c r="D1619" s="71"/>
      <c r="E1619" s="314"/>
      <c r="F1619" s="311" t="str">
        <f>Lists!Z47</f>
        <v>Aluminium, sheet - Europe</v>
      </c>
      <c r="G1619" s="311">
        <f t="array" ref="G1619">XLOOKUP(1,('Emission Factors'!$E$5:$E$488='GHG emissions calculations'!$F1619)*('Emission Factors'!$H$5:$H$488='GHG emissions calculations'!$H1619),INDEX('Emission Factors'!$E$5:$T$488,0,MATCH('GHG emissions calculations'!G$6,'Emission Factors'!$E$5:$T$5,0)),"",0)</f>
        <v>3</v>
      </c>
      <c r="H1619" s="311" t="s">
        <v>237</v>
      </c>
      <c r="I1619" s="312" t="str">
        <f>IF(
    SUMIFS('Import data'!$L$25:$L$80,
           'Import data'!$J$25:$J$80, F1619,
           'Import data'!$G$25:$G$80, 'GHG emissions calculations'!$H1619,
           'Import data'!$I$25:$I$80,$E$1587) &lt;&gt; 0,
    SUMIFS('Import data'!$L$25:$L$80,
           'Import data'!$J$25:$J$80, F1619,
           'Import data'!$G$25:$G$80, 'GHG emissions calculations'!$H1619,
           'Import data'!$I$25:$I$80,$E$1587),
    ""
)</f>
        <v/>
      </c>
      <c r="J1619" s="311" t="str">
        <f t="array" ref="J1619">IF(
    XLOOKUP(F1619, 'Import data'!$J$26:$J$47, 'Import data'!$M$26:$M$47, "", 0) = "Please add the region-specific supplier emission factor or choose a different region available in the IAEG database.",
    "",
    XLOOKUP(F1619, 'Import data'!$J$26:$J$47, 'Import data'!$M$26:$M$47, "", 0)
)</f>
        <v/>
      </c>
      <c r="K1619" s="311" t="str">
        <f t="array" ref="K1619">IFERROR(
    XLOOKUP(F1619,
            _xlws.FILTER('Supplier Emission'!$G$15:$G$49,
                   ('Supplier Emission'!$D$15:$D$49=H1619) * ('Supplier Emission'!$F$15:$F$49=$E$1587)),
            _xlws.FILTER('Supplier Emission'!$I$15:$I$49,
                   ('Supplier Emission'!$D$15:$D$49=H1619) * ('Supplier Emission'!$F$15:$F$49=$E$1587)),
            ""),
    "")</f>
        <v/>
      </c>
      <c r="L1619" s="311" t="str">
        <f t="array" ref="L1619">IFERROR(
    XLOOKUP(F1619,
            _xlws.FILTER('Supplier Emission'!$G$15:$G$49,
                   ('Supplier Emission'!$D$15:$D$49=H1619) * ('Supplier Emission'!$F$15:$F$49=$E$1587)),
            _xlws.FILTER('Supplier Emission'!$J$15:$J$49,
                   ('Supplier Emission'!$D$15:$D$49=H1619) * ('Supplier Emission'!$F$15:$F$49=$E$1587)),
            ""),
    "")</f>
        <v/>
      </c>
      <c r="M1619" s="311" t="str">
        <f t="array" ref="M1619">IFERROR(
    XLOOKUP(F1619,
            _xlws.FILTER('Supplier Emission'!$G$15:$G$49,
                   ('Supplier Emission'!$D$15:$D$49=H1619) * ('Supplier Emission'!$F$15:$F$49=$E$1587)),
            _xlws.FILTER('Supplier Emission'!$M$15:$M$49,
                   ('Supplier Emission'!$D$15:$D$49=H1619) * ('Supplier Emission'!$F$15:$F$49=$E$1587)),
            ""),
    "")</f>
        <v/>
      </c>
      <c r="N1619" s="311" t="str">
        <f t="array" ref="N1619">IFERROR(
    XLOOKUP(F1619,
            _xlws.FILTER('Supplier Emission'!$G$15:$G$49,
                   ('Supplier Emission'!$D$15:$D$49=H1619) * ('Supplier Emission'!$F$15:$F$49=$E$1587)),
            _xlws.FILTER('Supplier Emission'!$H$15:$H$49,
                   ('Supplier Emission'!$D$15:$D$49=H1619) * ('Supplier Emission'!$F$15:$F$49=$E$1587)),
            ""),
    "")</f>
        <v/>
      </c>
      <c r="O1619" s="311" t="str">
        <f t="array" ref="O1619">XLOOKUP(1,('Emission Factors'!$E$5:$E$488='GHG emissions calculations'!$F1619)*('Emission Factors'!$H$5:$H$488='GHG emissions calculations'!$H1619),INDEX('Emission Factors'!$E$5:$T$488,0,MATCH('GHG emissions calculations'!O$6,'Emission Factors'!$E$5:$T$5,0)),"",0)</f>
        <v>Aluminium, tôle</v>
      </c>
      <c r="P1619" s="313">
        <f t="array" ref="P1619">IFERROR(
    INDEX('Emission Factors'!$E$5:$P$488,
          MATCH(1,
                ('Emission Factors'!$E$5:$E$488 = 'GHG emissions calculations'!$F1619) *
                ('Emission Factors'!$H$5:$H$488 = 'GHG emissions calculations'!$H1619),
                0),
          MATCH('GHG emissions calculations'!P$6,'Emission Factors'!$E$5:$P$5,0)),
    "")</f>
        <v>3.22</v>
      </c>
      <c r="Q1619" s="311" t="str">
        <f t="array" ref="Q1619">IFERROR(
    IF(
        INDEX('Emission Factors'!$E$5:$P$488,
              MATCH(1,
                    ('Emission Factors'!$E$5:$E$488 = 'GHG emissions calculations'!$F1619) *
                    ('Emission Factors'!$H$5:$H$488 = 'GHG emissions calculations'!$H1619),
                    0),
              MATCH('GHG emissions calculations'!Q$6, 'Emission Factors'!$E$5:$P$5, 0)) &lt;&gt; "",
        INDEX('Emission Factors'!$E$5:$P$488,
              MATCH(1,
                    ('Emission Factors'!$E$5:$E$488 = 'GHG emissions calculations'!$F1619) *
                    ('Emission Factors'!$H$5:$H$488 = 'GHG emissions calculations'!$H1619),
                    0),
              MATCH('GHG emissions calculations'!Q$6, 'Emission Factors'!$E$5:$P$5, 0)),
        ""),
    "")</f>
        <v>kgCO2e/kg</v>
      </c>
      <c r="R1619" s="311" t="str">
        <f t="array" ref="R1619">IFERROR(
    IF(
        INDEX('Emission Factors'!$E$5:$R$488,
              MATCH(1,
                    ('Emission Factors'!$E$5:$E$488 = 'GHG emissions calculations'!$F1619) *
                    ('Emission Factors'!$H$5:$H$488 = 'GHG emissions calculations'!$H1619),
                    0),
              MATCH('GHG emissions calculations'!R$6, 'Emission Factors'!$E$5:$R$5, 0)) &lt;&gt; "",
        INDEX('Emission Factors'!$E$5:$R$488,
              MATCH(1,
                    ('Emission Factors'!$E$5:$E$488 = 'GHG emissions calculations'!$F1619) *
                    ('Emission Factors'!$H$5:$H$488 = 'GHG emissions calculations'!$H1619),
                    0),
              MATCH('GHG emissions calculations'!R$6, 'Emission Factors'!$E$5:$R$5, 0)),
        ""),
    "")</f>
        <v>Europe</v>
      </c>
      <c r="S1619" s="312">
        <f t="shared" si="3"/>
        <v>0</v>
      </c>
      <c r="T1619" s="23"/>
    </row>
    <row r="1620" ht="15.75" customHeight="1" outlineLevel="1">
      <c r="A1620" s="23"/>
      <c r="B1620" s="71"/>
      <c r="C1620" s="71"/>
      <c r="D1620" s="71"/>
      <c r="E1620" s="314"/>
      <c r="F1620" s="311" t="str">
        <f>Lists!Z52</f>
        <v>Aluminium, sheet - Global or unspecified region</v>
      </c>
      <c r="G1620" s="311" t="str">
        <f t="array" ref="G1620">XLOOKUP(1,('Emission Factors'!$E$5:$E$488='GHG emissions calculations'!$F1620)*('Emission Factors'!$H$5:$H$488='GHG emissions calculations'!$H1620),INDEX('Emission Factors'!$E$5:$T$488,0,MATCH('GHG emissions calculations'!G$6,'Emission Factors'!$E$5:$T$5,0)),"",0)</f>
        <v/>
      </c>
      <c r="H1620" s="311" t="s">
        <v>237</v>
      </c>
      <c r="I1620" s="312" t="str">
        <f>IF(
    SUMIFS('Import data'!$L$25:$L$80,
           'Import data'!$J$25:$J$80, F1620,
           'Import data'!$G$25:$G$80, 'GHG emissions calculations'!$H1620,
           'Import data'!$I$25:$I$80,$E$1587) &lt;&gt; 0,
    SUMIFS('Import data'!$L$25:$L$80,
           'Import data'!$J$25:$J$80, F1620,
           'Import data'!$G$25:$G$80, 'GHG emissions calculations'!$H1620,
           'Import data'!$I$25:$I$80,$E$1587),
    ""
)</f>
        <v/>
      </c>
      <c r="J1620" s="311" t="str">
        <f t="array" ref="J1620">IF(
    XLOOKUP(F1620, 'Import data'!$J$26:$J$47, 'Import data'!$M$26:$M$47, "", 0) = "Please add the region-specific supplier emission factor or choose a different region available in the IAEG database.",
    "",
    XLOOKUP(F1620, 'Import data'!$J$26:$J$47, 'Import data'!$M$26:$M$47, "", 0)
)</f>
        <v/>
      </c>
      <c r="K1620" s="311" t="str">
        <f t="array" ref="K1620">IFERROR(
    XLOOKUP(F1620,
            _xlws.FILTER('Supplier Emission'!$G$15:$G$49,
                   ('Supplier Emission'!$D$15:$D$49=H1620) * ('Supplier Emission'!$F$15:$F$49=$E$1587)),
            _xlws.FILTER('Supplier Emission'!$I$15:$I$49,
                   ('Supplier Emission'!$D$15:$D$49=H1620) * ('Supplier Emission'!$F$15:$F$49=$E$1587)),
            ""),
    "")</f>
        <v/>
      </c>
      <c r="L1620" s="311" t="str">
        <f t="array" ref="L1620">IFERROR(
    XLOOKUP(F1620,
            _xlws.FILTER('Supplier Emission'!$G$15:$G$49,
                   ('Supplier Emission'!$D$15:$D$49=H1620) * ('Supplier Emission'!$F$15:$F$49=$E$1587)),
            _xlws.FILTER('Supplier Emission'!$J$15:$J$49,
                   ('Supplier Emission'!$D$15:$D$49=H1620) * ('Supplier Emission'!$F$15:$F$49=$E$1587)),
            ""),
    "")</f>
        <v/>
      </c>
      <c r="M1620" s="311" t="str">
        <f t="array" ref="M1620">IFERROR(
    XLOOKUP(F1620,
            _xlws.FILTER('Supplier Emission'!$G$15:$G$49,
                   ('Supplier Emission'!$D$15:$D$49=H1620) * ('Supplier Emission'!$F$15:$F$49=$E$1587)),
            _xlws.FILTER('Supplier Emission'!$M$15:$M$49,
                   ('Supplier Emission'!$D$15:$D$49=H1620) * ('Supplier Emission'!$F$15:$F$49=$E$1587)),
            ""),
    "")</f>
        <v/>
      </c>
      <c r="N1620" s="311" t="str">
        <f t="array" ref="N1620">IFERROR(
    XLOOKUP(F1620,
            _xlws.FILTER('Supplier Emission'!$G$15:$G$49,
                   ('Supplier Emission'!$D$15:$D$49=H1620) * ('Supplier Emission'!$F$15:$F$49=$E$1587)),
            _xlws.FILTER('Supplier Emission'!$H$15:$H$49,
                   ('Supplier Emission'!$D$15:$D$49=H1620) * ('Supplier Emission'!$F$15:$F$49=$E$1587)),
            ""),
    "")</f>
        <v/>
      </c>
      <c r="O1620" s="311" t="str">
        <f t="array" ref="O1620">XLOOKUP(1,('Emission Factors'!$E$5:$E$488='GHG emissions calculations'!$F1620)*('Emission Factors'!$H$5:$H$488='GHG emissions calculations'!$H1620),INDEX('Emission Factors'!$E$5:$T$488,0,MATCH('GHG emissions calculations'!O$6,'Emission Factors'!$E$5:$T$5,0)),"",0)</f>
        <v/>
      </c>
      <c r="P1620" s="313" t="str">
        <f t="array" ref="P1620">IFERROR(
    INDEX('Emission Factors'!$E$5:$P$488,
          MATCH(1,
                ('Emission Factors'!$E$5:$E$488 = 'GHG emissions calculations'!$F1620) *
                ('Emission Factors'!$H$5:$H$488 = 'GHG emissions calculations'!$H1620),
                0),
          MATCH('GHG emissions calculations'!P$6,'Emission Factors'!$E$5:$P$5,0)),
    "")</f>
        <v/>
      </c>
      <c r="Q1620" s="311" t="str">
        <f t="array" ref="Q1620">IFERROR(
    IF(
        INDEX('Emission Factors'!$E$5:$P$488,
              MATCH(1,
                    ('Emission Factors'!$E$5:$E$488 = 'GHG emissions calculations'!$F1620) *
                    ('Emission Factors'!$H$5:$H$488 = 'GHG emissions calculations'!$H1620),
                    0),
              MATCH('GHG emissions calculations'!Q$6, 'Emission Factors'!$E$5:$P$5, 0)) &lt;&gt; "",
        INDEX('Emission Factors'!$E$5:$P$488,
              MATCH(1,
                    ('Emission Factors'!$E$5:$E$488 = 'GHG emissions calculations'!$F1620) *
                    ('Emission Factors'!$H$5:$H$488 = 'GHG emissions calculations'!$H1620),
                    0),
              MATCH('GHG emissions calculations'!Q$6, 'Emission Factors'!$E$5:$P$5, 0)),
        ""),
    "")</f>
        <v/>
      </c>
      <c r="R1620" s="311" t="str">
        <f t="array" ref="R1620">IFERROR(
    IF(
        INDEX('Emission Factors'!$E$5:$R$488,
              MATCH(1,
                    ('Emission Factors'!$E$5:$E$488 = 'GHG emissions calculations'!$F1620) *
                    ('Emission Factors'!$H$5:$H$488 = 'GHG emissions calculations'!$H1620),
                    0),
              MATCH('GHG emissions calculations'!R$6, 'Emission Factors'!$E$5:$R$5, 0)) &lt;&gt; "",
        INDEX('Emission Factors'!$E$5:$R$488,
              MATCH(1,
                    ('Emission Factors'!$E$5:$E$488 = 'GHG emissions calculations'!$F1620) *
                    ('Emission Factors'!$H$5:$H$488 = 'GHG emissions calculations'!$H1620),
                    0),
              MATCH('GHG emissions calculations'!R$6, 'Emission Factors'!$E$5:$R$5, 0)),
        ""),
    "")</f>
        <v/>
      </c>
      <c r="S1620" s="312">
        <f t="shared" si="3"/>
        <v>0</v>
      </c>
      <c r="T1620" s="23"/>
    </row>
    <row r="1621" ht="15.75" customHeight="1" outlineLevel="1">
      <c r="A1621" s="23"/>
      <c r="B1621" s="71"/>
      <c r="C1621" s="71"/>
      <c r="D1621" s="71"/>
      <c r="E1621" s="314"/>
      <c r="F1621" s="311" t="str">
        <f>Lists!Z51</f>
        <v>Aluminium, sheet - Middle East</v>
      </c>
      <c r="G1621" s="311" t="str">
        <f t="array" ref="G1621">XLOOKUP(1,('Emission Factors'!$E$5:$E$488='GHG emissions calculations'!$F1621)*('Emission Factors'!$H$5:$H$488='GHG emissions calculations'!$H1621),INDEX('Emission Factors'!$E$5:$T$488,0,MATCH('GHG emissions calculations'!G$6,'Emission Factors'!$E$5:$T$5,0)),"",0)</f>
        <v/>
      </c>
      <c r="H1621" s="311" t="s">
        <v>237</v>
      </c>
      <c r="I1621" s="312" t="str">
        <f>IF(
    SUMIFS('Import data'!$L$25:$L$80,
           'Import data'!$J$25:$J$80, F1621,
           'Import data'!$G$25:$G$80, 'GHG emissions calculations'!$H1621,
           'Import data'!$I$25:$I$80,$E$1587) &lt;&gt; 0,
    SUMIFS('Import data'!$L$25:$L$80,
           'Import data'!$J$25:$J$80, F1621,
           'Import data'!$G$25:$G$80, 'GHG emissions calculations'!$H1621,
           'Import data'!$I$25:$I$80,$E$1587),
    ""
)</f>
        <v/>
      </c>
      <c r="J1621" s="311" t="str">
        <f t="array" ref="J1621">IF(
    XLOOKUP(F1621, 'Import data'!$J$26:$J$47, 'Import data'!$M$26:$M$47, "", 0) = "Please add the region-specific supplier emission factor or choose a different region available in the IAEG database.",
    "",
    XLOOKUP(F1621, 'Import data'!$J$26:$J$47, 'Import data'!$M$26:$M$47, "", 0)
)</f>
        <v/>
      </c>
      <c r="K1621" s="311" t="str">
        <f t="array" ref="K1621">IFERROR(
    XLOOKUP(F1621,
            _xlws.FILTER('Supplier Emission'!$G$15:$G$49,
                   ('Supplier Emission'!$D$15:$D$49=H1621) * ('Supplier Emission'!$F$15:$F$49=$E$1587)),
            _xlws.FILTER('Supplier Emission'!$I$15:$I$49,
                   ('Supplier Emission'!$D$15:$D$49=H1621) * ('Supplier Emission'!$F$15:$F$49=$E$1587)),
            ""),
    "")</f>
        <v/>
      </c>
      <c r="L1621" s="311" t="str">
        <f t="array" ref="L1621">IFERROR(
    XLOOKUP(F1621,
            _xlws.FILTER('Supplier Emission'!$G$15:$G$49,
                   ('Supplier Emission'!$D$15:$D$49=H1621) * ('Supplier Emission'!$F$15:$F$49=$E$1587)),
            _xlws.FILTER('Supplier Emission'!$J$15:$J$49,
                   ('Supplier Emission'!$D$15:$D$49=H1621) * ('Supplier Emission'!$F$15:$F$49=$E$1587)),
            ""),
    "")</f>
        <v/>
      </c>
      <c r="M1621" s="311" t="str">
        <f t="array" ref="M1621">IFERROR(
    XLOOKUP(F1621,
            _xlws.FILTER('Supplier Emission'!$G$15:$G$49,
                   ('Supplier Emission'!$D$15:$D$49=H1621) * ('Supplier Emission'!$F$15:$F$49=$E$1587)),
            _xlws.FILTER('Supplier Emission'!$M$15:$M$49,
                   ('Supplier Emission'!$D$15:$D$49=H1621) * ('Supplier Emission'!$F$15:$F$49=$E$1587)),
            ""),
    "")</f>
        <v/>
      </c>
      <c r="N1621" s="311" t="str">
        <f t="array" ref="N1621">IFERROR(
    XLOOKUP(F1621,
            _xlws.FILTER('Supplier Emission'!$G$15:$G$49,
                   ('Supplier Emission'!$D$15:$D$49=H1621) * ('Supplier Emission'!$F$15:$F$49=$E$1587)),
            _xlws.FILTER('Supplier Emission'!$H$15:$H$49,
                   ('Supplier Emission'!$D$15:$D$49=H1621) * ('Supplier Emission'!$F$15:$F$49=$E$1587)),
            ""),
    "")</f>
        <v/>
      </c>
      <c r="O1621" s="311" t="str">
        <f t="array" ref="O1621">XLOOKUP(1,('Emission Factors'!$E$5:$E$488='GHG emissions calculations'!$F1621)*('Emission Factors'!$H$5:$H$488='GHG emissions calculations'!$H1621),INDEX('Emission Factors'!$E$5:$T$488,0,MATCH('GHG emissions calculations'!O$6,'Emission Factors'!$E$5:$T$5,0)),"",0)</f>
        <v/>
      </c>
      <c r="P1621" s="313" t="str">
        <f t="array" ref="P1621">IFERROR(
    INDEX('Emission Factors'!$E$5:$P$488,
          MATCH(1,
                ('Emission Factors'!$E$5:$E$488 = 'GHG emissions calculations'!$F1621) *
                ('Emission Factors'!$H$5:$H$488 = 'GHG emissions calculations'!$H1621),
                0),
          MATCH('GHG emissions calculations'!P$6,'Emission Factors'!$E$5:$P$5,0)),
    "")</f>
        <v/>
      </c>
      <c r="Q1621" s="311" t="str">
        <f t="array" ref="Q1621">IFERROR(
    IF(
        INDEX('Emission Factors'!$E$5:$P$488,
              MATCH(1,
                    ('Emission Factors'!$E$5:$E$488 = 'GHG emissions calculations'!$F1621) *
                    ('Emission Factors'!$H$5:$H$488 = 'GHG emissions calculations'!$H1621),
                    0),
              MATCH('GHG emissions calculations'!Q$6, 'Emission Factors'!$E$5:$P$5, 0)) &lt;&gt; "",
        INDEX('Emission Factors'!$E$5:$P$488,
              MATCH(1,
                    ('Emission Factors'!$E$5:$E$488 = 'GHG emissions calculations'!$F1621) *
                    ('Emission Factors'!$H$5:$H$488 = 'GHG emissions calculations'!$H1621),
                    0),
              MATCH('GHG emissions calculations'!Q$6, 'Emission Factors'!$E$5:$P$5, 0)),
        ""),
    "")</f>
        <v/>
      </c>
      <c r="R1621" s="311" t="str">
        <f t="array" ref="R1621">IFERROR(
    IF(
        INDEX('Emission Factors'!$E$5:$R$488,
              MATCH(1,
                    ('Emission Factors'!$E$5:$E$488 = 'GHG emissions calculations'!$F1621) *
                    ('Emission Factors'!$H$5:$H$488 = 'GHG emissions calculations'!$H1621),
                    0),
              MATCH('GHG emissions calculations'!R$6, 'Emission Factors'!$E$5:$R$5, 0)) &lt;&gt; "",
        INDEX('Emission Factors'!$E$5:$R$488,
              MATCH(1,
                    ('Emission Factors'!$E$5:$E$488 = 'GHG emissions calculations'!$F1621) *
                    ('Emission Factors'!$H$5:$H$488 = 'GHG emissions calculations'!$H1621),
                    0),
              MATCH('GHG emissions calculations'!R$6, 'Emission Factors'!$E$5:$R$5, 0)),
        ""),
    "")</f>
        <v/>
      </c>
      <c r="S1621" s="312">
        <f t="shared" si="3"/>
        <v>0</v>
      </c>
      <c r="T1621" s="23"/>
    </row>
    <row r="1622" ht="15.75" customHeight="1" outlineLevel="1">
      <c r="A1622" s="23"/>
      <c r="B1622" s="71"/>
      <c r="C1622" s="71"/>
      <c r="D1622" s="71"/>
      <c r="E1622" s="314"/>
      <c r="F1622" s="311" t="str">
        <f>Lists!Z50</f>
        <v>Aluminium, sheet - Oceania</v>
      </c>
      <c r="G1622" s="311" t="str">
        <f t="array" ref="G1622">XLOOKUP(1,('Emission Factors'!$E$5:$E$488='GHG emissions calculations'!$F1622)*('Emission Factors'!$H$5:$H$488='GHG emissions calculations'!$H1622),INDEX('Emission Factors'!$E$5:$T$488,0,MATCH('GHG emissions calculations'!G$6,'Emission Factors'!$E$5:$T$5,0)),"",0)</f>
        <v/>
      </c>
      <c r="H1622" s="311" t="s">
        <v>237</v>
      </c>
      <c r="I1622" s="312" t="str">
        <f>IF(
    SUMIFS('Import data'!$L$25:$L$80,
           'Import data'!$J$25:$J$80, F1622,
           'Import data'!$G$25:$G$80, 'GHG emissions calculations'!$H1622,
           'Import data'!$I$25:$I$80,$E$1587) &lt;&gt; 0,
    SUMIFS('Import data'!$L$25:$L$80,
           'Import data'!$J$25:$J$80, F1622,
           'Import data'!$G$25:$G$80, 'GHG emissions calculations'!$H1622,
           'Import data'!$I$25:$I$80,$E$1587),
    ""
)</f>
        <v/>
      </c>
      <c r="J1622" s="311" t="str">
        <f t="array" ref="J1622">IF(
    XLOOKUP(F1622, 'Import data'!$J$26:$J$47, 'Import data'!$M$26:$M$47, "", 0) = "Please add the region-specific supplier emission factor or choose a different region available in the IAEG database.",
    "",
    XLOOKUP(F1622, 'Import data'!$J$26:$J$47, 'Import data'!$M$26:$M$47, "", 0)
)</f>
        <v/>
      </c>
      <c r="K1622" s="311" t="str">
        <f t="array" ref="K1622">IFERROR(
    XLOOKUP(F1622,
            _xlws.FILTER('Supplier Emission'!$G$15:$G$49,
                   ('Supplier Emission'!$D$15:$D$49=H1622) * ('Supplier Emission'!$F$15:$F$49=$E$1587)),
            _xlws.FILTER('Supplier Emission'!$I$15:$I$49,
                   ('Supplier Emission'!$D$15:$D$49=H1622) * ('Supplier Emission'!$F$15:$F$49=$E$1587)),
            ""),
    "")</f>
        <v/>
      </c>
      <c r="L1622" s="311" t="str">
        <f t="array" ref="L1622">IFERROR(
    XLOOKUP(F1622,
            _xlws.FILTER('Supplier Emission'!$G$15:$G$49,
                   ('Supplier Emission'!$D$15:$D$49=H1622) * ('Supplier Emission'!$F$15:$F$49=$E$1587)),
            _xlws.FILTER('Supplier Emission'!$J$15:$J$49,
                   ('Supplier Emission'!$D$15:$D$49=H1622) * ('Supplier Emission'!$F$15:$F$49=$E$1587)),
            ""),
    "")</f>
        <v/>
      </c>
      <c r="M1622" s="311" t="str">
        <f t="array" ref="M1622">IFERROR(
    XLOOKUP(F1622,
            _xlws.FILTER('Supplier Emission'!$G$15:$G$49,
                   ('Supplier Emission'!$D$15:$D$49=H1622) * ('Supplier Emission'!$F$15:$F$49=$E$1587)),
            _xlws.FILTER('Supplier Emission'!$M$15:$M$49,
                   ('Supplier Emission'!$D$15:$D$49=H1622) * ('Supplier Emission'!$F$15:$F$49=$E$1587)),
            ""),
    "")</f>
        <v/>
      </c>
      <c r="N1622" s="311" t="str">
        <f t="array" ref="N1622">IFERROR(
    XLOOKUP(F1622,
            _xlws.FILTER('Supplier Emission'!$G$15:$G$49,
                   ('Supplier Emission'!$D$15:$D$49=H1622) * ('Supplier Emission'!$F$15:$F$49=$E$1587)),
            _xlws.FILTER('Supplier Emission'!$H$15:$H$49,
                   ('Supplier Emission'!$D$15:$D$49=H1622) * ('Supplier Emission'!$F$15:$F$49=$E$1587)),
            ""),
    "")</f>
        <v/>
      </c>
      <c r="O1622" s="311" t="str">
        <f t="array" ref="O1622">XLOOKUP(1,('Emission Factors'!$E$5:$E$488='GHG emissions calculations'!$F1622)*('Emission Factors'!$H$5:$H$488='GHG emissions calculations'!$H1622),INDEX('Emission Factors'!$E$5:$T$488,0,MATCH('GHG emissions calculations'!O$6,'Emission Factors'!$E$5:$T$5,0)),"",0)</f>
        <v/>
      </c>
      <c r="P1622" s="313" t="str">
        <f t="array" ref="P1622">IFERROR(
    INDEX('Emission Factors'!$E$5:$P$488,
          MATCH(1,
                ('Emission Factors'!$E$5:$E$488 = 'GHG emissions calculations'!$F1622) *
                ('Emission Factors'!$H$5:$H$488 = 'GHG emissions calculations'!$H1622),
                0),
          MATCH('GHG emissions calculations'!P$6,'Emission Factors'!$E$5:$P$5,0)),
    "")</f>
        <v/>
      </c>
      <c r="Q1622" s="311" t="str">
        <f t="array" ref="Q1622">IFERROR(
    IF(
        INDEX('Emission Factors'!$E$5:$P$488,
              MATCH(1,
                    ('Emission Factors'!$E$5:$E$488 = 'GHG emissions calculations'!$F1622) *
                    ('Emission Factors'!$H$5:$H$488 = 'GHG emissions calculations'!$H1622),
                    0),
              MATCH('GHG emissions calculations'!Q$6, 'Emission Factors'!$E$5:$P$5, 0)) &lt;&gt; "",
        INDEX('Emission Factors'!$E$5:$P$488,
              MATCH(1,
                    ('Emission Factors'!$E$5:$E$488 = 'GHG emissions calculations'!$F1622) *
                    ('Emission Factors'!$H$5:$H$488 = 'GHG emissions calculations'!$H1622),
                    0),
              MATCH('GHG emissions calculations'!Q$6, 'Emission Factors'!$E$5:$P$5, 0)),
        ""),
    "")</f>
        <v/>
      </c>
      <c r="R1622" s="311" t="str">
        <f t="array" ref="R1622">IFERROR(
    IF(
        INDEX('Emission Factors'!$E$5:$R$488,
              MATCH(1,
                    ('Emission Factors'!$E$5:$E$488 = 'GHG emissions calculations'!$F1622) *
                    ('Emission Factors'!$H$5:$H$488 = 'GHG emissions calculations'!$H1622),
                    0),
              MATCH('GHG emissions calculations'!R$6, 'Emission Factors'!$E$5:$R$5, 0)) &lt;&gt; "",
        INDEX('Emission Factors'!$E$5:$R$488,
              MATCH(1,
                    ('Emission Factors'!$E$5:$E$488 = 'GHG emissions calculations'!$F1622) *
                    ('Emission Factors'!$H$5:$H$488 = 'GHG emissions calculations'!$H1622),
                    0),
              MATCH('GHG emissions calculations'!R$6, 'Emission Factors'!$E$5:$R$5, 0)),
        ""),
    "")</f>
        <v/>
      </c>
      <c r="S1622" s="312">
        <f t="shared" si="3"/>
        <v>0</v>
      </c>
      <c r="T1622" s="23"/>
    </row>
    <row r="1623" ht="15.75" customHeight="1" outlineLevel="1">
      <c r="A1623" s="23"/>
      <c r="B1623" s="71"/>
      <c r="C1623" s="71"/>
      <c r="D1623" s="71"/>
      <c r="E1623" s="314"/>
      <c r="F1623" s="311" t="str">
        <f>Lists!Z55</f>
        <v>Aluminium, unspecified - Africa</v>
      </c>
      <c r="G1623" s="311" t="str">
        <f t="array" ref="G1623">XLOOKUP(1,('Emission Factors'!$E$5:$E$488='GHG emissions calculations'!$F1623)*('Emission Factors'!$H$5:$H$488='GHG emissions calculations'!$H1623),INDEX('Emission Factors'!$E$5:$T$488,0,MATCH('GHG emissions calculations'!G$6,'Emission Factors'!$E$5:$T$5,0)),"",0)</f>
        <v/>
      </c>
      <c r="H1623" s="311" t="s">
        <v>237</v>
      </c>
      <c r="I1623" s="312" t="str">
        <f>IF(
    SUMIFS('Import data'!$L$25:$L$80,
           'Import data'!$J$25:$J$80, F1623,
           'Import data'!$G$25:$G$80, 'GHG emissions calculations'!$H1623,
           'Import data'!$I$25:$I$80,$E$1587) &lt;&gt; 0,
    SUMIFS('Import data'!$L$25:$L$80,
           'Import data'!$J$25:$J$80, F1623,
           'Import data'!$G$25:$G$80, 'GHG emissions calculations'!$H1623,
           'Import data'!$I$25:$I$80,$E$1587),
    ""
)</f>
        <v/>
      </c>
      <c r="J1623" s="311" t="str">
        <f t="array" ref="J1623">IF(
    XLOOKUP(F1623, 'Import data'!$J$26:$J$47, 'Import data'!$M$26:$M$47, "", 0) = "Please add the region-specific supplier emission factor or choose a different region available in the IAEG database.",
    "",
    XLOOKUP(F1623, 'Import data'!$J$26:$J$47, 'Import data'!$M$26:$M$47, "", 0)
)</f>
        <v/>
      </c>
      <c r="K1623" s="311" t="str">
        <f t="array" ref="K1623">IFERROR(
    XLOOKUP(F1623,
            _xlws.FILTER('Supplier Emission'!$G$15:$G$49,
                   ('Supplier Emission'!$D$15:$D$49=H1623) * ('Supplier Emission'!$F$15:$F$49=$E$1587)),
            _xlws.FILTER('Supplier Emission'!$I$15:$I$49,
                   ('Supplier Emission'!$D$15:$D$49=H1623) * ('Supplier Emission'!$F$15:$F$49=$E$1587)),
            ""),
    "")</f>
        <v/>
      </c>
      <c r="L1623" s="311" t="str">
        <f t="array" ref="L1623">IFERROR(
    XLOOKUP(F1623,
            _xlws.FILTER('Supplier Emission'!$G$15:$G$49,
                   ('Supplier Emission'!$D$15:$D$49=H1623) * ('Supplier Emission'!$F$15:$F$49=$E$1587)),
            _xlws.FILTER('Supplier Emission'!$J$15:$J$49,
                   ('Supplier Emission'!$D$15:$D$49=H1623) * ('Supplier Emission'!$F$15:$F$49=$E$1587)),
            ""),
    "")</f>
        <v/>
      </c>
      <c r="M1623" s="311" t="str">
        <f t="array" ref="M1623">IFERROR(
    XLOOKUP(F1623,
            _xlws.FILTER('Supplier Emission'!$G$15:$G$49,
                   ('Supplier Emission'!$D$15:$D$49=H1623) * ('Supplier Emission'!$F$15:$F$49=$E$1587)),
            _xlws.FILTER('Supplier Emission'!$M$15:$M$49,
                   ('Supplier Emission'!$D$15:$D$49=H1623) * ('Supplier Emission'!$F$15:$F$49=$E$1587)),
            ""),
    "")</f>
        <v/>
      </c>
      <c r="N1623" s="311" t="str">
        <f t="array" ref="N1623">IFERROR(
    XLOOKUP(F1623,
            _xlws.FILTER('Supplier Emission'!$G$15:$G$49,
                   ('Supplier Emission'!$D$15:$D$49=H1623) * ('Supplier Emission'!$F$15:$F$49=$E$1587)),
            _xlws.FILTER('Supplier Emission'!$H$15:$H$49,
                   ('Supplier Emission'!$D$15:$D$49=H1623) * ('Supplier Emission'!$F$15:$F$49=$E$1587)),
            ""),
    "")</f>
        <v/>
      </c>
      <c r="O1623" s="311" t="str">
        <f t="array" ref="O1623">XLOOKUP(1,('Emission Factors'!$E$5:$E$488='GHG emissions calculations'!$F1623)*('Emission Factors'!$H$5:$H$488='GHG emissions calculations'!$H1623),INDEX('Emission Factors'!$E$5:$T$488,0,MATCH('GHG emissions calculations'!O$6,'Emission Factors'!$E$5:$T$5,0)),"",0)</f>
        <v/>
      </c>
      <c r="P1623" s="313" t="str">
        <f t="array" ref="P1623">IFERROR(
    INDEX('Emission Factors'!$E$5:$P$488,
          MATCH(1,
                ('Emission Factors'!$E$5:$E$488 = 'GHG emissions calculations'!$F1623) *
                ('Emission Factors'!$H$5:$H$488 = 'GHG emissions calculations'!$H1623),
                0),
          MATCH('GHG emissions calculations'!P$6,'Emission Factors'!$E$5:$P$5,0)),
    "")</f>
        <v/>
      </c>
      <c r="Q1623" s="311" t="str">
        <f t="array" ref="Q1623">IFERROR(
    IF(
        INDEX('Emission Factors'!$E$5:$P$488,
              MATCH(1,
                    ('Emission Factors'!$E$5:$E$488 = 'GHG emissions calculations'!$F1623) *
                    ('Emission Factors'!$H$5:$H$488 = 'GHG emissions calculations'!$H1623),
                    0),
              MATCH('GHG emissions calculations'!Q$6, 'Emission Factors'!$E$5:$P$5, 0)) &lt;&gt; "",
        INDEX('Emission Factors'!$E$5:$P$488,
              MATCH(1,
                    ('Emission Factors'!$E$5:$E$488 = 'GHG emissions calculations'!$F1623) *
                    ('Emission Factors'!$H$5:$H$488 = 'GHG emissions calculations'!$H1623),
                    0),
              MATCH('GHG emissions calculations'!Q$6, 'Emission Factors'!$E$5:$P$5, 0)),
        ""),
    "")</f>
        <v/>
      </c>
      <c r="R1623" s="311" t="str">
        <f t="array" ref="R1623">IFERROR(
    IF(
        INDEX('Emission Factors'!$E$5:$R$488,
              MATCH(1,
                    ('Emission Factors'!$E$5:$E$488 = 'GHG emissions calculations'!$F1623) *
                    ('Emission Factors'!$H$5:$H$488 = 'GHG emissions calculations'!$H1623),
                    0),
              MATCH('GHG emissions calculations'!R$6, 'Emission Factors'!$E$5:$R$5, 0)) &lt;&gt; "",
        INDEX('Emission Factors'!$E$5:$R$488,
              MATCH(1,
                    ('Emission Factors'!$E$5:$E$488 = 'GHG emissions calculations'!$F1623) *
                    ('Emission Factors'!$H$5:$H$488 = 'GHG emissions calculations'!$H1623),
                    0),
              MATCH('GHG emissions calculations'!R$6, 'Emission Factors'!$E$5:$R$5, 0)),
        ""),
    "")</f>
        <v/>
      </c>
      <c r="S1623" s="312">
        <f t="shared" si="3"/>
        <v>0</v>
      </c>
      <c r="T1623" s="23"/>
    </row>
    <row r="1624" ht="15.75" customHeight="1" outlineLevel="1">
      <c r="A1624" s="23"/>
      <c r="B1624" s="71"/>
      <c r="C1624" s="71"/>
      <c r="D1624" s="71"/>
      <c r="E1624" s="314"/>
      <c r="F1624" s="311" t="str">
        <f>Lists!Z53</f>
        <v>Aluminium, unspecified - America</v>
      </c>
      <c r="G1624" s="311" t="str">
        <f t="array" ref="G1624">XLOOKUP(1,('Emission Factors'!$E$5:$E$488='GHG emissions calculations'!$F1624)*('Emission Factors'!$H$5:$H$488='GHG emissions calculations'!$H1624),INDEX('Emission Factors'!$E$5:$T$488,0,MATCH('GHG emissions calculations'!G$6,'Emission Factors'!$E$5:$T$5,0)),"",0)</f>
        <v/>
      </c>
      <c r="H1624" s="311" t="s">
        <v>237</v>
      </c>
      <c r="I1624" s="312" t="str">
        <f>IF(
    SUMIFS('Import data'!$L$25:$L$80,
           'Import data'!$J$25:$J$80, F1624,
           'Import data'!$G$25:$G$80, 'GHG emissions calculations'!$H1624,
           'Import data'!$I$25:$I$80,$E$1587) &lt;&gt; 0,
    SUMIFS('Import data'!$L$25:$L$80,
           'Import data'!$J$25:$J$80, F1624,
           'Import data'!$G$25:$G$80, 'GHG emissions calculations'!$H1624,
           'Import data'!$I$25:$I$80,$E$1587),
    ""
)</f>
        <v/>
      </c>
      <c r="J1624" s="311" t="str">
        <f t="array" ref="J1624">IF(
    XLOOKUP(F1624, 'Import data'!$J$26:$J$47, 'Import data'!$M$26:$M$47, "", 0) = "Please add the region-specific supplier emission factor or choose a different region available in the IAEG database.",
    "",
    XLOOKUP(F1624, 'Import data'!$J$26:$J$47, 'Import data'!$M$26:$M$47, "", 0)
)</f>
        <v/>
      </c>
      <c r="K1624" s="311" t="str">
        <f t="array" ref="K1624">IFERROR(
    XLOOKUP(F1624,
            _xlws.FILTER('Supplier Emission'!$G$15:$G$49,
                   ('Supplier Emission'!$D$15:$D$49=H1624) * ('Supplier Emission'!$F$15:$F$49=$E$1587)),
            _xlws.FILTER('Supplier Emission'!$I$15:$I$49,
                   ('Supplier Emission'!$D$15:$D$49=H1624) * ('Supplier Emission'!$F$15:$F$49=$E$1587)),
            ""),
    "")</f>
        <v/>
      </c>
      <c r="L1624" s="311" t="str">
        <f t="array" ref="L1624">IFERROR(
    XLOOKUP(F1624,
            _xlws.FILTER('Supplier Emission'!$G$15:$G$49,
                   ('Supplier Emission'!$D$15:$D$49=H1624) * ('Supplier Emission'!$F$15:$F$49=$E$1587)),
            _xlws.FILTER('Supplier Emission'!$J$15:$J$49,
                   ('Supplier Emission'!$D$15:$D$49=H1624) * ('Supplier Emission'!$F$15:$F$49=$E$1587)),
            ""),
    "")</f>
        <v/>
      </c>
      <c r="M1624" s="311" t="str">
        <f t="array" ref="M1624">IFERROR(
    XLOOKUP(F1624,
            _xlws.FILTER('Supplier Emission'!$G$15:$G$49,
                   ('Supplier Emission'!$D$15:$D$49=H1624) * ('Supplier Emission'!$F$15:$F$49=$E$1587)),
            _xlws.FILTER('Supplier Emission'!$M$15:$M$49,
                   ('Supplier Emission'!$D$15:$D$49=H1624) * ('Supplier Emission'!$F$15:$F$49=$E$1587)),
            ""),
    "")</f>
        <v/>
      </c>
      <c r="N1624" s="311" t="str">
        <f t="array" ref="N1624">IFERROR(
    XLOOKUP(F1624,
            _xlws.FILTER('Supplier Emission'!$G$15:$G$49,
                   ('Supplier Emission'!$D$15:$D$49=H1624) * ('Supplier Emission'!$F$15:$F$49=$E$1587)),
            _xlws.FILTER('Supplier Emission'!$H$15:$H$49,
                   ('Supplier Emission'!$D$15:$D$49=H1624) * ('Supplier Emission'!$F$15:$F$49=$E$1587)),
            ""),
    "")</f>
        <v/>
      </c>
      <c r="O1624" s="311" t="str">
        <f t="array" ref="O1624">XLOOKUP(1,('Emission Factors'!$E$5:$E$488='GHG emissions calculations'!$F1624)*('Emission Factors'!$H$5:$H$488='GHG emissions calculations'!$H1624),INDEX('Emission Factors'!$E$5:$T$488,0,MATCH('GHG emissions calculations'!O$6,'Emission Factors'!$E$5:$T$5,0)),"",0)</f>
        <v/>
      </c>
      <c r="P1624" s="313" t="str">
        <f t="array" ref="P1624">IFERROR(
    INDEX('Emission Factors'!$E$5:$P$488,
          MATCH(1,
                ('Emission Factors'!$E$5:$E$488 = 'GHG emissions calculations'!$F1624) *
                ('Emission Factors'!$H$5:$H$488 = 'GHG emissions calculations'!$H1624),
                0),
          MATCH('GHG emissions calculations'!P$6,'Emission Factors'!$E$5:$P$5,0)),
    "")</f>
        <v/>
      </c>
      <c r="Q1624" s="311" t="str">
        <f t="array" ref="Q1624">IFERROR(
    IF(
        INDEX('Emission Factors'!$E$5:$P$488,
              MATCH(1,
                    ('Emission Factors'!$E$5:$E$488 = 'GHG emissions calculations'!$F1624) *
                    ('Emission Factors'!$H$5:$H$488 = 'GHG emissions calculations'!$H1624),
                    0),
              MATCH('GHG emissions calculations'!Q$6, 'Emission Factors'!$E$5:$P$5, 0)) &lt;&gt; "",
        INDEX('Emission Factors'!$E$5:$P$488,
              MATCH(1,
                    ('Emission Factors'!$E$5:$E$488 = 'GHG emissions calculations'!$F1624) *
                    ('Emission Factors'!$H$5:$H$488 = 'GHG emissions calculations'!$H1624),
                    0),
              MATCH('GHG emissions calculations'!Q$6, 'Emission Factors'!$E$5:$P$5, 0)),
        ""),
    "")</f>
        <v/>
      </c>
      <c r="R1624" s="311" t="str">
        <f t="array" ref="R1624">IFERROR(
    IF(
        INDEX('Emission Factors'!$E$5:$R$488,
              MATCH(1,
                    ('Emission Factors'!$E$5:$E$488 = 'GHG emissions calculations'!$F1624) *
                    ('Emission Factors'!$H$5:$H$488 = 'GHG emissions calculations'!$H1624),
                    0),
              MATCH('GHG emissions calculations'!R$6, 'Emission Factors'!$E$5:$R$5, 0)) &lt;&gt; "",
        INDEX('Emission Factors'!$E$5:$R$488,
              MATCH(1,
                    ('Emission Factors'!$E$5:$E$488 = 'GHG emissions calculations'!$F1624) *
                    ('Emission Factors'!$H$5:$H$488 = 'GHG emissions calculations'!$H1624),
                    0),
              MATCH('GHG emissions calculations'!R$6, 'Emission Factors'!$E$5:$R$5, 0)),
        ""),
    "")</f>
        <v/>
      </c>
      <c r="S1624" s="312">
        <f t="shared" si="3"/>
        <v>0</v>
      </c>
      <c r="T1624" s="23"/>
    </row>
    <row r="1625" ht="15.75" customHeight="1" outlineLevel="1">
      <c r="A1625" s="23"/>
      <c r="B1625" s="71"/>
      <c r="C1625" s="71"/>
      <c r="D1625" s="71"/>
      <c r="E1625" s="314"/>
      <c r="F1625" s="316" t="str">
        <f>Lists!Z56</f>
        <v>Aluminium, unspecified - Asia</v>
      </c>
      <c r="G1625" s="316" t="str">
        <f t="array" ref="G1625">XLOOKUP(1,('Emission Factors'!$E$5:$E$488='GHG emissions calculations'!$F1625)*('Emission Factors'!$H$5:$H$488='GHG emissions calculations'!$H1625),INDEX('Emission Factors'!$E$5:$T$488,0,MATCH('GHG emissions calculations'!G$6,'Emission Factors'!$E$5:$T$5,0)),"",0)</f>
        <v/>
      </c>
      <c r="H1625" s="316" t="s">
        <v>237</v>
      </c>
      <c r="I1625" s="312" t="str">
        <f>IF(
    SUMIFS('Import data'!$L$25:$L$80,
           'Import data'!$J$25:$J$80, F1625,
           'Import data'!$G$25:$G$80, 'GHG emissions calculations'!$H1625,
           'Import data'!$I$25:$I$80,$E$1587) &lt;&gt; 0,
    SUMIFS('Import data'!$L$25:$L$80,
           'Import data'!$J$25:$J$80, F1625,
           'Import data'!$G$25:$G$80, 'GHG emissions calculations'!$H1625,
           'Import data'!$I$25:$I$80,$E$1587),
    ""
)</f>
        <v/>
      </c>
      <c r="J1625" s="316" t="str">
        <f t="array" ref="J1625">IF(
    XLOOKUP(F1625, 'Import data'!$J$26:$J$47, 'Import data'!$M$26:$M$47, "", 0) = "Please add the region-specific supplier emission factor or choose a different region available in the IAEG database.",
    "",
    XLOOKUP(F1625, 'Import data'!$J$26:$J$47, 'Import data'!$M$26:$M$47, "", 0)
)</f>
        <v/>
      </c>
      <c r="K1625" s="311" t="str">
        <f t="array" ref="K1625">IFERROR(
    XLOOKUP(F1625,
            _xlws.FILTER('Supplier Emission'!$G$15:$G$49,
                   ('Supplier Emission'!$D$15:$D$49=H1625) * ('Supplier Emission'!$F$15:$F$49=$E$1587)),
            _xlws.FILTER('Supplier Emission'!$I$15:$I$49,
                   ('Supplier Emission'!$D$15:$D$49=H1625) * ('Supplier Emission'!$F$15:$F$49=$E$1587)),
            ""),
    "")</f>
        <v/>
      </c>
      <c r="L1625" s="311" t="str">
        <f t="array" ref="L1625">IFERROR(
    XLOOKUP(F1625,
            _xlws.FILTER('Supplier Emission'!$G$15:$G$49,
                   ('Supplier Emission'!$D$15:$D$49=H1625) * ('Supplier Emission'!$F$15:$F$49=$E$1587)),
            _xlws.FILTER('Supplier Emission'!$J$15:$J$49,
                   ('Supplier Emission'!$D$15:$D$49=H1625) * ('Supplier Emission'!$F$15:$F$49=$E$1587)),
            ""),
    "")</f>
        <v/>
      </c>
      <c r="M1625" s="311" t="str">
        <f t="array" ref="M1625">IFERROR(
    XLOOKUP(F1625,
            _xlws.FILTER('Supplier Emission'!$G$15:$G$49,
                   ('Supplier Emission'!$D$15:$D$49=H1625) * ('Supplier Emission'!$F$15:$F$49=$E$1587)),
            _xlws.FILTER('Supplier Emission'!$M$15:$M$49,
                   ('Supplier Emission'!$D$15:$D$49=H1625) * ('Supplier Emission'!$F$15:$F$49=$E$1587)),
            ""),
    "")</f>
        <v/>
      </c>
      <c r="N1625" s="311" t="str">
        <f t="array" ref="N1625">IFERROR(
    XLOOKUP(F1625,
            _xlws.FILTER('Supplier Emission'!$G$15:$G$49,
                   ('Supplier Emission'!$D$15:$D$49=H1625) * ('Supplier Emission'!$F$15:$F$49=$E$1587)),
            _xlws.FILTER('Supplier Emission'!$H$15:$H$49,
                   ('Supplier Emission'!$D$15:$D$49=H1625) * ('Supplier Emission'!$F$15:$F$49=$E$1587)),
            ""),
    "")</f>
        <v/>
      </c>
      <c r="O1625" s="317" t="str">
        <f t="array" ref="O1625">XLOOKUP(1,('Emission Factors'!$E$5:$E$488='GHG emissions calculations'!$F1625)*('Emission Factors'!$H$5:$H$488='GHG emissions calculations'!$H1625),INDEX('Emission Factors'!$E$5:$T$488,0,MATCH('GHG emissions calculations'!O$6,'Emission Factors'!$E$5:$T$5,0)),"",0)</f>
        <v/>
      </c>
      <c r="P1625" s="313" t="str">
        <f t="array" ref="P1625">IFERROR(
    INDEX('Emission Factors'!$E$5:$P$488,
          MATCH(1,
                ('Emission Factors'!$E$5:$E$488 = 'GHG emissions calculations'!$F1625) *
                ('Emission Factors'!$H$5:$H$488 = 'GHG emissions calculations'!$H1625),
                0),
          MATCH('GHG emissions calculations'!P$6,'Emission Factors'!$E$5:$P$5,0)),
    "")</f>
        <v/>
      </c>
      <c r="Q1625" s="311" t="str">
        <f t="array" ref="Q1625">IFERROR(
    IF(
        INDEX('Emission Factors'!$E$5:$P$488,
              MATCH(1,
                    ('Emission Factors'!$E$5:$E$488 = 'GHG emissions calculations'!$F1625) *
                    ('Emission Factors'!$H$5:$H$488 = 'GHG emissions calculations'!$H1625),
                    0),
              MATCH('GHG emissions calculations'!Q$6, 'Emission Factors'!$E$5:$P$5, 0)) &lt;&gt; "",
        INDEX('Emission Factors'!$E$5:$P$488,
              MATCH(1,
                    ('Emission Factors'!$E$5:$E$488 = 'GHG emissions calculations'!$F1625) *
                    ('Emission Factors'!$H$5:$H$488 = 'GHG emissions calculations'!$H1625),
                    0),
              MATCH('GHG emissions calculations'!Q$6, 'Emission Factors'!$E$5:$P$5, 0)),
        ""),
    "")</f>
        <v/>
      </c>
      <c r="R1625" s="311" t="str">
        <f t="array" ref="R1625">IFERROR(
    IF(
        INDEX('Emission Factors'!$E$5:$R$488,
              MATCH(1,
                    ('Emission Factors'!$E$5:$E$488 = 'GHG emissions calculations'!$F1625) *
                    ('Emission Factors'!$H$5:$H$488 = 'GHG emissions calculations'!$H1625),
                    0),
              MATCH('GHG emissions calculations'!R$6, 'Emission Factors'!$E$5:$R$5, 0)) &lt;&gt; "",
        INDEX('Emission Factors'!$E$5:$R$488,
              MATCH(1,
                    ('Emission Factors'!$E$5:$E$488 = 'GHG emissions calculations'!$F1625) *
                    ('Emission Factors'!$H$5:$H$488 = 'GHG emissions calculations'!$H1625),
                    0),
              MATCH('GHG emissions calculations'!R$6, 'Emission Factors'!$E$5:$R$5, 0)),
        ""),
    "")</f>
        <v/>
      </c>
      <c r="S1625" s="312">
        <f t="shared" si="3"/>
        <v>0</v>
      </c>
      <c r="T1625" s="23"/>
    </row>
    <row r="1626" ht="15.75" customHeight="1" outlineLevel="1">
      <c r="A1626" s="23"/>
      <c r="B1626" s="71"/>
      <c r="C1626" s="71"/>
      <c r="D1626" s="71"/>
      <c r="E1626" s="314"/>
      <c r="F1626" s="311" t="str">
        <f>Lists!Z54</f>
        <v>Aluminium, unspecified - Europe</v>
      </c>
      <c r="G1626" s="311">
        <f t="array" ref="G1626">XLOOKUP(1,('Emission Factors'!$E$5:$E$488='GHG emissions calculations'!$F1626)*('Emission Factors'!$H$5:$H$488='GHG emissions calculations'!$H1626),INDEX('Emission Factors'!$E$5:$T$488,0,MATCH('GHG emissions calculations'!G$6,'Emission Factors'!$E$5:$T$5,0)),"",0)</f>
        <v>2</v>
      </c>
      <c r="H1626" s="311" t="s">
        <v>237</v>
      </c>
      <c r="I1626" s="312" t="str">
        <f>IF(
    SUMIFS('Import data'!$L$25:$L$80,
           'Import data'!$J$25:$J$80, F1626,
           'Import data'!$G$25:$G$80, 'GHG emissions calculations'!$H1626,
           'Import data'!$I$25:$I$80,$E$1587) &lt;&gt; 0,
    SUMIFS('Import data'!$L$25:$L$80,
           'Import data'!$J$25:$J$80, F1626,
           'Import data'!$G$25:$G$80, 'GHG emissions calculations'!$H1626,
           'Import data'!$I$25:$I$80,$E$1587),
    ""
)</f>
        <v/>
      </c>
      <c r="J1626" s="311" t="str">
        <f t="array" ref="J1626">IF(
    XLOOKUP(F1626, 'Import data'!$J$26:$J$47, 'Import data'!$M$26:$M$47, "", 0) = "Please add the region-specific supplier emission factor or choose a different region available in the IAEG database.",
    "",
    XLOOKUP(F1626, 'Import data'!$J$26:$J$47, 'Import data'!$M$26:$M$47, "", 0)
)</f>
        <v/>
      </c>
      <c r="K1626" s="311" t="str">
        <f t="array" ref="K1626">IFERROR(
    XLOOKUP(F1626,
            _xlws.FILTER('Supplier Emission'!$G$15:$G$49,
                   ('Supplier Emission'!$D$15:$D$49=H1626) * ('Supplier Emission'!$F$15:$F$49=$E$1587)),
            _xlws.FILTER('Supplier Emission'!$I$15:$I$49,
                   ('Supplier Emission'!$D$15:$D$49=H1626) * ('Supplier Emission'!$F$15:$F$49=$E$1587)),
            ""),
    "")</f>
        <v/>
      </c>
      <c r="L1626" s="311" t="str">
        <f t="array" ref="L1626">IFERROR(
    XLOOKUP(F1626,
            _xlws.FILTER('Supplier Emission'!$G$15:$G$49,
                   ('Supplier Emission'!$D$15:$D$49=H1626) * ('Supplier Emission'!$F$15:$F$49=$E$1587)),
            _xlws.FILTER('Supplier Emission'!$J$15:$J$49,
                   ('Supplier Emission'!$D$15:$D$49=H1626) * ('Supplier Emission'!$F$15:$F$49=$E$1587)),
            ""),
    "")</f>
        <v/>
      </c>
      <c r="M1626" s="311" t="str">
        <f t="array" ref="M1626">IFERROR(
    XLOOKUP(F1626,
            _xlws.FILTER('Supplier Emission'!$G$15:$G$49,
                   ('Supplier Emission'!$D$15:$D$49=H1626) * ('Supplier Emission'!$F$15:$F$49=$E$1587)),
            _xlws.FILTER('Supplier Emission'!$M$15:$M$49,
                   ('Supplier Emission'!$D$15:$D$49=H1626) * ('Supplier Emission'!$F$15:$F$49=$E$1587)),
            ""),
    "")</f>
        <v/>
      </c>
      <c r="N1626" s="311" t="str">
        <f t="array" ref="N1626">IFERROR(
    XLOOKUP(F1626,
            _xlws.FILTER('Supplier Emission'!$G$15:$G$49,
                   ('Supplier Emission'!$D$15:$D$49=H1626) * ('Supplier Emission'!$F$15:$F$49=$E$1587)),
            _xlws.FILTER('Supplier Emission'!$H$15:$H$49,
                   ('Supplier Emission'!$D$15:$D$49=H1626) * ('Supplier Emission'!$F$15:$F$49=$E$1587)),
            ""),
    "")</f>
        <v/>
      </c>
      <c r="O1626" s="311" t="str">
        <f t="array" ref="O1626">XLOOKUP(1,('Emission Factors'!$E$5:$E$488='GHG emissions calculations'!$F1626)*('Emission Factors'!$H$5:$H$488='GHG emissions calculations'!$H1626),INDEX('Emission Factors'!$E$5:$T$488,0,MATCH('GHG emissions calculations'!O$6,'Emission Factors'!$E$5:$T$5,0)),"",0)</f>
        <v>Aluminium, primary mix</v>
      </c>
      <c r="P1626" s="313">
        <f t="array" ref="P1626">IFERROR(
    INDEX('Emission Factors'!$E$5:$P$488,
          MATCH(1,
                ('Emission Factors'!$E$5:$E$488 = 'GHG emissions calculations'!$F1626) *
                ('Emission Factors'!$H$5:$H$488 = 'GHG emissions calculations'!$H1626),
                0),
          MATCH('GHG emissions calculations'!P$6,'Emission Factors'!$E$5:$P$5,0)),
    "")</f>
        <v>17.17</v>
      </c>
      <c r="Q1626" s="311" t="str">
        <f t="array" ref="Q1626">IFERROR(
    IF(
        INDEX('Emission Factors'!$E$5:$P$488,
              MATCH(1,
                    ('Emission Factors'!$E$5:$E$488 = 'GHG emissions calculations'!$F1626) *
                    ('Emission Factors'!$H$5:$H$488 = 'GHG emissions calculations'!$H1626),
                    0),
              MATCH('GHG emissions calculations'!Q$6, 'Emission Factors'!$E$5:$P$5, 0)) &lt;&gt; "",
        INDEX('Emission Factors'!$E$5:$P$488,
              MATCH(1,
                    ('Emission Factors'!$E$5:$E$488 = 'GHG emissions calculations'!$F1626) *
                    ('Emission Factors'!$H$5:$H$488 = 'GHG emissions calculations'!$H1626),
                    0),
              MATCH('GHG emissions calculations'!Q$6, 'Emission Factors'!$E$5:$P$5, 0)),
        ""),
    "")</f>
        <v>kgCO2e/kg</v>
      </c>
      <c r="R1626" s="311" t="str">
        <f t="array" ref="R1626">IFERROR(
    IF(
        INDEX('Emission Factors'!$E$5:$R$488,
              MATCH(1,
                    ('Emission Factors'!$E$5:$E$488 = 'GHG emissions calculations'!$F1626) *
                    ('Emission Factors'!$H$5:$H$488 = 'GHG emissions calculations'!$H1626),
                    0),
              MATCH('GHG emissions calculations'!R$6, 'Emission Factors'!$E$5:$R$5, 0)) &lt;&gt; "",
        INDEX('Emission Factors'!$E$5:$R$488,
              MATCH(1,
                    ('Emission Factors'!$E$5:$E$488 = 'GHG emissions calculations'!$F1626) *
                    ('Emission Factors'!$H$5:$H$488 = 'GHG emissions calculations'!$H1626),
                    0),
              MATCH('GHG emissions calculations'!R$6, 'Emission Factors'!$E$5:$R$5, 0)),
        ""),
    "")</f>
        <v>Europe</v>
      </c>
      <c r="S1626" s="312">
        <f t="shared" si="3"/>
        <v>0</v>
      </c>
      <c r="T1626" s="23"/>
    </row>
    <row r="1627" ht="15.75" customHeight="1" outlineLevel="1">
      <c r="A1627" s="23"/>
      <c r="B1627" s="71"/>
      <c r="C1627" s="71"/>
      <c r="D1627" s="71"/>
      <c r="E1627" s="314"/>
      <c r="F1627" s="311" t="str">
        <f>Lists!Z59</f>
        <v>Aluminium, unspecified - Global or unspecified region</v>
      </c>
      <c r="G1627" s="311" t="str">
        <f t="array" ref="G1627">XLOOKUP(1,('Emission Factors'!$E$5:$E$488='GHG emissions calculations'!$F1627)*('Emission Factors'!$H$5:$H$488='GHG emissions calculations'!$H1627),INDEX('Emission Factors'!$E$5:$T$488,0,MATCH('GHG emissions calculations'!G$6,'Emission Factors'!$E$5:$T$5,0)),"",0)</f>
        <v/>
      </c>
      <c r="H1627" s="311" t="s">
        <v>237</v>
      </c>
      <c r="I1627" s="312" t="str">
        <f>IF(
    SUMIFS('Import data'!$L$25:$L$80,
           'Import data'!$J$25:$J$80, F1627,
           'Import data'!$G$25:$G$80, 'GHG emissions calculations'!$H1627,
           'Import data'!$I$25:$I$80,$E$1587) &lt;&gt; 0,
    SUMIFS('Import data'!$L$25:$L$80,
           'Import data'!$J$25:$J$80, F1627,
           'Import data'!$G$25:$G$80, 'GHG emissions calculations'!$H1627,
           'Import data'!$I$25:$I$80,$E$1587),
    ""
)</f>
        <v/>
      </c>
      <c r="J1627" s="311" t="str">
        <f t="array" ref="J1627">IF(
    XLOOKUP(F1627, 'Import data'!$J$26:$J$47, 'Import data'!$M$26:$M$47, "", 0) = "Please add the region-specific supplier emission factor or choose a different region available in the IAEG database.",
    "",
    XLOOKUP(F1627, 'Import data'!$J$26:$J$47, 'Import data'!$M$26:$M$47, "", 0)
)</f>
        <v/>
      </c>
      <c r="K1627" s="311" t="str">
        <f t="array" ref="K1627">IFERROR(
    XLOOKUP(F1627,
            _xlws.FILTER('Supplier Emission'!$G$15:$G$49,
                   ('Supplier Emission'!$D$15:$D$49=H1627) * ('Supplier Emission'!$F$15:$F$49=$E$1587)),
            _xlws.FILTER('Supplier Emission'!$I$15:$I$49,
                   ('Supplier Emission'!$D$15:$D$49=H1627) * ('Supplier Emission'!$F$15:$F$49=$E$1587)),
            ""),
    "")</f>
        <v/>
      </c>
      <c r="L1627" s="311" t="str">
        <f t="array" ref="L1627">IFERROR(
    XLOOKUP(F1627,
            _xlws.FILTER('Supplier Emission'!$G$15:$G$49,
                   ('Supplier Emission'!$D$15:$D$49=H1627) * ('Supplier Emission'!$F$15:$F$49=$E$1587)),
            _xlws.FILTER('Supplier Emission'!$J$15:$J$49,
                   ('Supplier Emission'!$D$15:$D$49=H1627) * ('Supplier Emission'!$F$15:$F$49=$E$1587)),
            ""),
    "")</f>
        <v/>
      </c>
      <c r="M1627" s="311" t="str">
        <f t="array" ref="M1627">IFERROR(
    XLOOKUP(F1627,
            _xlws.FILTER('Supplier Emission'!$G$15:$G$49,
                   ('Supplier Emission'!$D$15:$D$49=H1627) * ('Supplier Emission'!$F$15:$F$49=$E$1587)),
            _xlws.FILTER('Supplier Emission'!$M$15:$M$49,
                   ('Supplier Emission'!$D$15:$D$49=H1627) * ('Supplier Emission'!$F$15:$F$49=$E$1587)),
            ""),
    "")</f>
        <v/>
      </c>
      <c r="N1627" s="311" t="str">
        <f t="array" ref="N1627">IFERROR(
    XLOOKUP(F1627,
            _xlws.FILTER('Supplier Emission'!$G$15:$G$49,
                   ('Supplier Emission'!$D$15:$D$49=H1627) * ('Supplier Emission'!$F$15:$F$49=$E$1587)),
            _xlws.FILTER('Supplier Emission'!$H$15:$H$49,
                   ('Supplier Emission'!$D$15:$D$49=H1627) * ('Supplier Emission'!$F$15:$F$49=$E$1587)),
            ""),
    "")</f>
        <v/>
      </c>
      <c r="O1627" s="311" t="str">
        <f t="array" ref="O1627">XLOOKUP(1,('Emission Factors'!$E$5:$E$488='GHG emissions calculations'!$F1627)*('Emission Factors'!$H$5:$H$488='GHG emissions calculations'!$H1627),INDEX('Emission Factors'!$E$5:$T$488,0,MATCH('GHG emissions calculations'!O$6,'Emission Factors'!$E$5:$T$5,0)),"",0)</f>
        <v/>
      </c>
      <c r="P1627" s="313" t="str">
        <f t="array" ref="P1627">IFERROR(
    INDEX('Emission Factors'!$E$5:$P$488,
          MATCH(1,
                ('Emission Factors'!$E$5:$E$488 = 'GHG emissions calculations'!$F1627) *
                ('Emission Factors'!$H$5:$H$488 = 'GHG emissions calculations'!$H1627),
                0),
          MATCH('GHG emissions calculations'!P$6,'Emission Factors'!$E$5:$P$5,0)),
    "")</f>
        <v/>
      </c>
      <c r="Q1627" s="311" t="str">
        <f t="array" ref="Q1627">IFERROR(
    IF(
        INDEX('Emission Factors'!$E$5:$P$488,
              MATCH(1,
                    ('Emission Factors'!$E$5:$E$488 = 'GHG emissions calculations'!$F1627) *
                    ('Emission Factors'!$H$5:$H$488 = 'GHG emissions calculations'!$H1627),
                    0),
              MATCH('GHG emissions calculations'!Q$6, 'Emission Factors'!$E$5:$P$5, 0)) &lt;&gt; "",
        INDEX('Emission Factors'!$E$5:$P$488,
              MATCH(1,
                    ('Emission Factors'!$E$5:$E$488 = 'GHG emissions calculations'!$F1627) *
                    ('Emission Factors'!$H$5:$H$488 = 'GHG emissions calculations'!$H1627),
                    0),
              MATCH('GHG emissions calculations'!Q$6, 'Emission Factors'!$E$5:$P$5, 0)),
        ""),
    "")</f>
        <v/>
      </c>
      <c r="R1627" s="311" t="str">
        <f t="array" ref="R1627">IFERROR(
    IF(
        INDEX('Emission Factors'!$E$5:$R$488,
              MATCH(1,
                    ('Emission Factors'!$E$5:$E$488 = 'GHG emissions calculations'!$F1627) *
                    ('Emission Factors'!$H$5:$H$488 = 'GHG emissions calculations'!$H1627),
                    0),
              MATCH('GHG emissions calculations'!R$6, 'Emission Factors'!$E$5:$R$5, 0)) &lt;&gt; "",
        INDEX('Emission Factors'!$E$5:$R$488,
              MATCH(1,
                    ('Emission Factors'!$E$5:$E$488 = 'GHG emissions calculations'!$F1627) *
                    ('Emission Factors'!$H$5:$H$488 = 'GHG emissions calculations'!$H1627),
                    0),
              MATCH('GHG emissions calculations'!R$6, 'Emission Factors'!$E$5:$R$5, 0)),
        ""),
    "")</f>
        <v/>
      </c>
      <c r="S1627" s="312">
        <f t="shared" si="3"/>
        <v>0</v>
      </c>
      <c r="T1627" s="23"/>
    </row>
    <row r="1628" ht="15.75" customHeight="1" outlineLevel="1">
      <c r="A1628" s="23"/>
      <c r="B1628" s="71"/>
      <c r="C1628" s="71"/>
      <c r="D1628" s="71"/>
      <c r="E1628" s="314"/>
      <c r="F1628" s="311" t="str">
        <f>Lists!Z58</f>
        <v>Aluminium, unspecified - Middle East</v>
      </c>
      <c r="G1628" s="311" t="str">
        <f t="array" ref="G1628">XLOOKUP(1,('Emission Factors'!$E$5:$E$488='GHG emissions calculations'!$F1628)*('Emission Factors'!$H$5:$H$488='GHG emissions calculations'!$H1628),INDEX('Emission Factors'!$E$5:$T$488,0,MATCH('GHG emissions calculations'!G$6,'Emission Factors'!$E$5:$T$5,0)),"",0)</f>
        <v/>
      </c>
      <c r="H1628" s="311" t="s">
        <v>237</v>
      </c>
      <c r="I1628" s="312" t="str">
        <f>IF(
    SUMIFS('Import data'!$L$25:$L$80,
           'Import data'!$J$25:$J$80, F1628,
           'Import data'!$G$25:$G$80, 'GHG emissions calculations'!$H1628,
           'Import data'!$I$25:$I$80,$E$1587) &lt;&gt; 0,
    SUMIFS('Import data'!$L$25:$L$80,
           'Import data'!$J$25:$J$80, F1628,
           'Import data'!$G$25:$G$80, 'GHG emissions calculations'!$H1628,
           'Import data'!$I$25:$I$80,$E$1587),
    ""
)</f>
        <v/>
      </c>
      <c r="J1628" s="311" t="str">
        <f t="array" ref="J1628">IF(
    XLOOKUP(F1628, 'Import data'!$J$26:$J$47, 'Import data'!$M$26:$M$47, "", 0) = "Please add the region-specific supplier emission factor or choose a different region available in the IAEG database.",
    "",
    XLOOKUP(F1628, 'Import data'!$J$26:$J$47, 'Import data'!$M$26:$M$47, "", 0)
)</f>
        <v/>
      </c>
      <c r="K1628" s="311" t="str">
        <f t="array" ref="K1628">IFERROR(
    XLOOKUP(F1628,
            _xlws.FILTER('Supplier Emission'!$G$15:$G$49,
                   ('Supplier Emission'!$D$15:$D$49=H1628) * ('Supplier Emission'!$F$15:$F$49=$E$1587)),
            _xlws.FILTER('Supplier Emission'!$I$15:$I$49,
                   ('Supplier Emission'!$D$15:$D$49=H1628) * ('Supplier Emission'!$F$15:$F$49=$E$1587)),
            ""),
    "")</f>
        <v/>
      </c>
      <c r="L1628" s="311" t="str">
        <f t="array" ref="L1628">IFERROR(
    XLOOKUP(F1628,
            _xlws.FILTER('Supplier Emission'!$G$15:$G$49,
                   ('Supplier Emission'!$D$15:$D$49=H1628) * ('Supplier Emission'!$F$15:$F$49=$E$1587)),
            _xlws.FILTER('Supplier Emission'!$J$15:$J$49,
                   ('Supplier Emission'!$D$15:$D$49=H1628) * ('Supplier Emission'!$F$15:$F$49=$E$1587)),
            ""),
    "")</f>
        <v/>
      </c>
      <c r="M1628" s="311" t="str">
        <f t="array" ref="M1628">IFERROR(
    XLOOKUP(F1628,
            _xlws.FILTER('Supplier Emission'!$G$15:$G$49,
                   ('Supplier Emission'!$D$15:$D$49=H1628) * ('Supplier Emission'!$F$15:$F$49=$E$1587)),
            _xlws.FILTER('Supplier Emission'!$M$15:$M$49,
                   ('Supplier Emission'!$D$15:$D$49=H1628) * ('Supplier Emission'!$F$15:$F$49=$E$1587)),
            ""),
    "")</f>
        <v/>
      </c>
      <c r="N1628" s="311" t="str">
        <f t="array" ref="N1628">IFERROR(
    XLOOKUP(F1628,
            _xlws.FILTER('Supplier Emission'!$G$15:$G$49,
                   ('Supplier Emission'!$D$15:$D$49=H1628) * ('Supplier Emission'!$F$15:$F$49=$E$1587)),
            _xlws.FILTER('Supplier Emission'!$H$15:$H$49,
                   ('Supplier Emission'!$D$15:$D$49=H1628) * ('Supplier Emission'!$F$15:$F$49=$E$1587)),
            ""),
    "")</f>
        <v/>
      </c>
      <c r="O1628" s="311" t="str">
        <f t="array" ref="O1628">XLOOKUP(1,('Emission Factors'!$E$5:$E$488='GHG emissions calculations'!$F1628)*('Emission Factors'!$H$5:$H$488='GHG emissions calculations'!$H1628),INDEX('Emission Factors'!$E$5:$T$488,0,MATCH('GHG emissions calculations'!O$6,'Emission Factors'!$E$5:$T$5,0)),"",0)</f>
        <v/>
      </c>
      <c r="P1628" s="313" t="str">
        <f t="array" ref="P1628">IFERROR(
    INDEX('Emission Factors'!$E$5:$P$488,
          MATCH(1,
                ('Emission Factors'!$E$5:$E$488 = 'GHG emissions calculations'!$F1628) *
                ('Emission Factors'!$H$5:$H$488 = 'GHG emissions calculations'!$H1628),
                0),
          MATCH('GHG emissions calculations'!P$6,'Emission Factors'!$E$5:$P$5,0)),
    "")</f>
        <v/>
      </c>
      <c r="Q1628" s="311" t="str">
        <f t="array" ref="Q1628">IFERROR(
    IF(
        INDEX('Emission Factors'!$E$5:$P$488,
              MATCH(1,
                    ('Emission Factors'!$E$5:$E$488 = 'GHG emissions calculations'!$F1628) *
                    ('Emission Factors'!$H$5:$H$488 = 'GHG emissions calculations'!$H1628),
                    0),
              MATCH('GHG emissions calculations'!Q$6, 'Emission Factors'!$E$5:$P$5, 0)) &lt;&gt; "",
        INDEX('Emission Factors'!$E$5:$P$488,
              MATCH(1,
                    ('Emission Factors'!$E$5:$E$488 = 'GHG emissions calculations'!$F1628) *
                    ('Emission Factors'!$H$5:$H$488 = 'GHG emissions calculations'!$H1628),
                    0),
              MATCH('GHG emissions calculations'!Q$6, 'Emission Factors'!$E$5:$P$5, 0)),
        ""),
    "")</f>
        <v/>
      </c>
      <c r="R1628" s="311" t="str">
        <f t="array" ref="R1628">IFERROR(
    IF(
        INDEX('Emission Factors'!$E$5:$R$488,
              MATCH(1,
                    ('Emission Factors'!$E$5:$E$488 = 'GHG emissions calculations'!$F1628) *
                    ('Emission Factors'!$H$5:$H$488 = 'GHG emissions calculations'!$H1628),
                    0),
              MATCH('GHG emissions calculations'!R$6, 'Emission Factors'!$E$5:$R$5, 0)) &lt;&gt; "",
        INDEX('Emission Factors'!$E$5:$R$488,
              MATCH(1,
                    ('Emission Factors'!$E$5:$E$488 = 'GHG emissions calculations'!$F1628) *
                    ('Emission Factors'!$H$5:$H$488 = 'GHG emissions calculations'!$H1628),
                    0),
              MATCH('GHG emissions calculations'!R$6, 'Emission Factors'!$E$5:$R$5, 0)),
        ""),
    "")</f>
        <v/>
      </c>
      <c r="S1628" s="312">
        <f t="shared" si="3"/>
        <v>0</v>
      </c>
      <c r="T1628" s="23"/>
    </row>
    <row r="1629" ht="15.75" customHeight="1" outlineLevel="1">
      <c r="A1629" s="23"/>
      <c r="B1629" s="71"/>
      <c r="C1629" s="71"/>
      <c r="D1629" s="71"/>
      <c r="E1629" s="314"/>
      <c r="F1629" s="311" t="str">
        <f>Lists!Z57</f>
        <v>Aluminium, unspecified - Oceania</v>
      </c>
      <c r="G1629" s="311" t="str">
        <f t="array" ref="G1629">XLOOKUP(1,('Emission Factors'!$E$5:$E$488='GHG emissions calculations'!$F1629)*('Emission Factors'!$H$5:$H$488='GHG emissions calculations'!$H1629),INDEX('Emission Factors'!$E$5:$T$488,0,MATCH('GHG emissions calculations'!G$6,'Emission Factors'!$E$5:$T$5,0)),"",0)</f>
        <v/>
      </c>
      <c r="H1629" s="311" t="s">
        <v>237</v>
      </c>
      <c r="I1629" s="312" t="str">
        <f>IF(
    SUMIFS('Import data'!$L$25:$L$80,
           'Import data'!$J$25:$J$80, F1629,
           'Import data'!$G$25:$G$80, 'GHG emissions calculations'!$H1629,
           'Import data'!$I$25:$I$80,$E$1587) &lt;&gt; 0,
    SUMIFS('Import data'!$L$25:$L$80,
           'Import data'!$J$25:$J$80, F1629,
           'Import data'!$G$25:$G$80, 'GHG emissions calculations'!$H1629,
           'Import data'!$I$25:$I$80,$E$1587),
    ""
)</f>
        <v/>
      </c>
      <c r="J1629" s="311" t="str">
        <f t="array" ref="J1629">IF(
    XLOOKUP(F1629, 'Import data'!$J$26:$J$47, 'Import data'!$M$26:$M$47, "", 0) = "Please add the region-specific supplier emission factor or choose a different region available in the IAEG database.",
    "",
    XLOOKUP(F1629, 'Import data'!$J$26:$J$47, 'Import data'!$M$26:$M$47, "", 0)
)</f>
        <v/>
      </c>
      <c r="K1629" s="311" t="str">
        <f t="array" ref="K1629">IFERROR(
    XLOOKUP(F1629,
            _xlws.FILTER('Supplier Emission'!$G$15:$G$49,
                   ('Supplier Emission'!$D$15:$D$49=H1629) * ('Supplier Emission'!$F$15:$F$49=$E$1587)),
            _xlws.FILTER('Supplier Emission'!$I$15:$I$49,
                   ('Supplier Emission'!$D$15:$D$49=H1629) * ('Supplier Emission'!$F$15:$F$49=$E$1587)),
            ""),
    "")</f>
        <v/>
      </c>
      <c r="L1629" s="311" t="str">
        <f t="array" ref="L1629">IFERROR(
    XLOOKUP(F1629,
            _xlws.FILTER('Supplier Emission'!$G$15:$G$49,
                   ('Supplier Emission'!$D$15:$D$49=H1629) * ('Supplier Emission'!$F$15:$F$49=$E$1587)),
            _xlws.FILTER('Supplier Emission'!$J$15:$J$49,
                   ('Supplier Emission'!$D$15:$D$49=H1629) * ('Supplier Emission'!$F$15:$F$49=$E$1587)),
            ""),
    "")</f>
        <v/>
      </c>
      <c r="M1629" s="311" t="str">
        <f t="array" ref="M1629">IFERROR(
    XLOOKUP(F1629,
            _xlws.FILTER('Supplier Emission'!$G$15:$G$49,
                   ('Supplier Emission'!$D$15:$D$49=H1629) * ('Supplier Emission'!$F$15:$F$49=$E$1587)),
            _xlws.FILTER('Supplier Emission'!$M$15:$M$49,
                   ('Supplier Emission'!$D$15:$D$49=H1629) * ('Supplier Emission'!$F$15:$F$49=$E$1587)),
            ""),
    "")</f>
        <v/>
      </c>
      <c r="N1629" s="311" t="str">
        <f t="array" ref="N1629">IFERROR(
    XLOOKUP(F1629,
            _xlws.FILTER('Supplier Emission'!$G$15:$G$49,
                   ('Supplier Emission'!$D$15:$D$49=H1629) * ('Supplier Emission'!$F$15:$F$49=$E$1587)),
            _xlws.FILTER('Supplier Emission'!$H$15:$H$49,
                   ('Supplier Emission'!$D$15:$D$49=H1629) * ('Supplier Emission'!$F$15:$F$49=$E$1587)),
            ""),
    "")</f>
        <v/>
      </c>
      <c r="O1629" s="311" t="str">
        <f t="array" ref="O1629">XLOOKUP(1,('Emission Factors'!$E$5:$E$488='GHG emissions calculations'!$F1629)*('Emission Factors'!$H$5:$H$488='GHG emissions calculations'!$H1629),INDEX('Emission Factors'!$E$5:$T$488,0,MATCH('GHG emissions calculations'!O$6,'Emission Factors'!$E$5:$T$5,0)),"",0)</f>
        <v/>
      </c>
      <c r="P1629" s="313" t="str">
        <f t="array" ref="P1629">IFERROR(
    INDEX('Emission Factors'!$E$5:$P$488,
          MATCH(1,
                ('Emission Factors'!$E$5:$E$488 = 'GHG emissions calculations'!$F1629) *
                ('Emission Factors'!$H$5:$H$488 = 'GHG emissions calculations'!$H1629),
                0),
          MATCH('GHG emissions calculations'!P$6,'Emission Factors'!$E$5:$P$5,0)),
    "")</f>
        <v/>
      </c>
      <c r="Q1629" s="311" t="str">
        <f t="array" ref="Q1629">IFERROR(
    IF(
        INDEX('Emission Factors'!$E$5:$P$488,
              MATCH(1,
                    ('Emission Factors'!$E$5:$E$488 = 'GHG emissions calculations'!$F1629) *
                    ('Emission Factors'!$H$5:$H$488 = 'GHG emissions calculations'!$H1629),
                    0),
              MATCH('GHG emissions calculations'!Q$6, 'Emission Factors'!$E$5:$P$5, 0)) &lt;&gt; "",
        INDEX('Emission Factors'!$E$5:$P$488,
              MATCH(1,
                    ('Emission Factors'!$E$5:$E$488 = 'GHG emissions calculations'!$F1629) *
                    ('Emission Factors'!$H$5:$H$488 = 'GHG emissions calculations'!$H1629),
                    0),
              MATCH('GHG emissions calculations'!Q$6, 'Emission Factors'!$E$5:$P$5, 0)),
        ""),
    "")</f>
        <v/>
      </c>
      <c r="R1629" s="311" t="str">
        <f t="array" ref="R1629">IFERROR(
    IF(
        INDEX('Emission Factors'!$E$5:$R$488,
              MATCH(1,
                    ('Emission Factors'!$E$5:$E$488 = 'GHG emissions calculations'!$F1629) *
                    ('Emission Factors'!$H$5:$H$488 = 'GHG emissions calculations'!$H1629),
                    0),
              MATCH('GHG emissions calculations'!R$6, 'Emission Factors'!$E$5:$R$5, 0)) &lt;&gt; "",
        INDEX('Emission Factors'!$E$5:$R$488,
              MATCH(1,
                    ('Emission Factors'!$E$5:$E$488 = 'GHG emissions calculations'!$F1629) *
                    ('Emission Factors'!$H$5:$H$488 = 'GHG emissions calculations'!$H1629),
                    0),
              MATCH('GHG emissions calculations'!R$6, 'Emission Factors'!$E$5:$R$5, 0)),
        ""),
    "")</f>
        <v/>
      </c>
      <c r="S1629" s="312">
        <f t="shared" si="3"/>
        <v>0</v>
      </c>
      <c r="T1629" s="23"/>
    </row>
    <row r="1630" ht="15.75" customHeight="1" outlineLevel="1">
      <c r="A1630" s="23"/>
      <c r="B1630" s="71"/>
      <c r="C1630" s="71"/>
      <c r="D1630" s="71"/>
      <c r="E1630" s="314"/>
      <c r="F1630" s="311" t="str">
        <f>Lists!Y27</f>
        <v>Aluminum and aluminum alloys, unknown mass  - Africa</v>
      </c>
      <c r="G1630" s="311" t="str">
        <f t="array" ref="G1630">XLOOKUP(1,('Emission Factors'!$E$5:$E$488='GHG emissions calculations'!$F1630)*('Emission Factors'!$H$5:$H$488='GHG emissions calculations'!$H1630),INDEX('Emission Factors'!$E$5:$T$488,0,MATCH('GHG emissions calculations'!G$6,'Emission Factors'!$E$5:$T$5,0)),"",0)</f>
        <v/>
      </c>
      <c r="H1630" s="311" t="s">
        <v>238</v>
      </c>
      <c r="I1630" s="312" t="str">
        <f>IF(
    SUMIFS('Import data'!$L$25:$L$80,
           'Import data'!$J$25:$J$80, F1630,
           'Import data'!$G$25:$G$80, 'GHG emissions calculations'!$H1630,
           'Import data'!$I$25:$I$80,$E$1587) &lt;&gt; 0,
    SUMIFS('Import data'!$L$25:$L$80,
           'Import data'!$J$25:$J$80, F1630,
           'Import data'!$G$25:$G$80, 'GHG emissions calculations'!$H1630,
           'Import data'!$I$25:$I$80,$E$1587),
    ""
)</f>
        <v/>
      </c>
      <c r="J1630" s="311" t="str">
        <f t="array" ref="J1630">IF(
    XLOOKUP(F1630, 'Import data'!$J$26:$J$47, 'Import data'!$M$26:$M$47, "", 0) = "Please add the region-specific supplier emission factor or choose a different region available in the IAEG database.",
    "",
    XLOOKUP(F1630, 'Import data'!$J$26:$J$47, 'Import data'!$M$26:$M$47, "", 0)
)</f>
        <v/>
      </c>
      <c r="K1630" s="311" t="str">
        <f t="array" ref="K1630">IFERROR(
    XLOOKUP(F1630,
            _xlws.FILTER('Supplier Emission'!$G$15:$G$49,
                   ('Supplier Emission'!$D$15:$D$49=H1630) * ('Supplier Emission'!$F$15:$F$49=$E$1587)),
            _xlws.FILTER('Supplier Emission'!$I$15:$I$49,
                   ('Supplier Emission'!$D$15:$D$49=H1630) * ('Supplier Emission'!$F$15:$F$49=$E$1587)),
            ""),
    "")</f>
        <v/>
      </c>
      <c r="L1630" s="311" t="str">
        <f t="array" ref="L1630">IFERROR(
    XLOOKUP(F1630,
            _xlws.FILTER('Supplier Emission'!$G$15:$G$49,
                   ('Supplier Emission'!$D$15:$D$49=H1630) * ('Supplier Emission'!$F$15:$F$49=$E$1587)),
            _xlws.FILTER('Supplier Emission'!$J$15:$J$49,
                   ('Supplier Emission'!$D$15:$D$49=H1630) * ('Supplier Emission'!$F$15:$F$49=$E$1587)),
            ""),
    "")</f>
        <v/>
      </c>
      <c r="M1630" s="311" t="str">
        <f t="array" ref="M1630">IFERROR(
    XLOOKUP(F1630,
            _xlws.FILTER('Supplier Emission'!$G$15:$G$49,
                   ('Supplier Emission'!$D$15:$D$49=H1630) * ('Supplier Emission'!$F$15:$F$49=$E$1587)),
            _xlws.FILTER('Supplier Emission'!$M$15:$M$49,
                   ('Supplier Emission'!$D$15:$D$49=H1630) * ('Supplier Emission'!$F$15:$F$49=$E$1587)),
            ""),
    "")</f>
        <v/>
      </c>
      <c r="N1630" s="311" t="str">
        <f t="array" ref="N1630">IFERROR(
    XLOOKUP(F1630,
            _xlws.FILTER('Supplier Emission'!$G$15:$G$49,
                   ('Supplier Emission'!$D$15:$D$49=H1630) * ('Supplier Emission'!$F$15:$F$49=$E$1587)),
            _xlws.FILTER('Supplier Emission'!$H$15:$H$49,
                   ('Supplier Emission'!$D$15:$D$49=H1630) * ('Supplier Emission'!$F$15:$F$49=$E$1587)),
            ""),
    "")</f>
        <v/>
      </c>
      <c r="O1630" s="311" t="str">
        <f t="array" ref="O1630">XLOOKUP(1,('Emission Factors'!$E$5:$E$488='GHG emissions calculations'!$F1630)*('Emission Factors'!$H$5:$H$488='GHG emissions calculations'!$H1630),INDEX('Emission Factors'!$E$5:$T$488,0,MATCH('GHG emissions calculations'!O$6,'Emission Factors'!$E$5:$T$5,0)),"",0)</f>
        <v/>
      </c>
      <c r="P1630" s="313" t="str">
        <f t="array" ref="P1630">IFERROR(
    INDEX('Emission Factors'!$E$5:$P$488,
          MATCH(1,
                ('Emission Factors'!$E$5:$E$488 = 'GHG emissions calculations'!$F1630) *
                ('Emission Factors'!$H$5:$H$488 = 'GHG emissions calculations'!$H1630),
                0),
          MATCH('GHG emissions calculations'!P$6,'Emission Factors'!$E$5:$P$5,0)),
    "")</f>
        <v/>
      </c>
      <c r="Q1630" s="311" t="str">
        <f t="array" ref="Q1630">IFERROR(
    IF(
        INDEX('Emission Factors'!$E$5:$P$488,
              MATCH(1,
                    ('Emission Factors'!$E$5:$E$488 = 'GHG emissions calculations'!$F1630) *
                    ('Emission Factors'!$H$5:$H$488 = 'GHG emissions calculations'!$H1630),
                    0),
              MATCH('GHG emissions calculations'!Q$6, 'Emission Factors'!$E$5:$P$5, 0)) &lt;&gt; "",
        INDEX('Emission Factors'!$E$5:$P$488,
              MATCH(1,
                    ('Emission Factors'!$E$5:$E$488 = 'GHG emissions calculations'!$F1630) *
                    ('Emission Factors'!$H$5:$H$488 = 'GHG emissions calculations'!$H1630),
                    0),
              MATCH('GHG emissions calculations'!Q$6, 'Emission Factors'!$E$5:$P$5, 0)),
        ""),
    "")</f>
        <v/>
      </c>
      <c r="R1630" s="311" t="str">
        <f t="array" ref="R1630">IFERROR(
    IF(
        INDEX('Emission Factors'!$E$5:$R$488,
              MATCH(1,
                    ('Emission Factors'!$E$5:$E$488 = 'GHG emissions calculations'!$F1630) *
                    ('Emission Factors'!$H$5:$H$488 = 'GHG emissions calculations'!$H1630),
                    0),
              MATCH('GHG emissions calculations'!R$6, 'Emission Factors'!$E$5:$R$5, 0)) &lt;&gt; "",
        INDEX('Emission Factors'!$E$5:$R$488,
              MATCH(1,
                    ('Emission Factors'!$E$5:$E$488 = 'GHG emissions calculations'!$F1630) *
                    ('Emission Factors'!$H$5:$H$488 = 'GHG emissions calculations'!$H1630),
                    0),
              MATCH('GHG emissions calculations'!R$6, 'Emission Factors'!$E$5:$R$5, 0)),
        ""),
    "")</f>
        <v/>
      </c>
      <c r="S1630" s="312">
        <f t="shared" si="3"/>
        <v>0</v>
      </c>
      <c r="T1630" s="23"/>
    </row>
    <row r="1631" ht="15.75" customHeight="1" outlineLevel="1">
      <c r="A1631" s="23"/>
      <c r="B1631" s="71"/>
      <c r="C1631" s="71"/>
      <c r="D1631" s="71"/>
      <c r="E1631" s="314"/>
      <c r="F1631" s="311" t="str">
        <f>Lists!Y28</f>
        <v>Aluminum and aluminum alloys, unknown mass  - Asia</v>
      </c>
      <c r="G1631" s="311" t="str">
        <f t="array" ref="G1631">XLOOKUP(1,('Emission Factors'!$E$5:$E$488='GHG emissions calculations'!$F1631)*('Emission Factors'!$H$5:$H$488='GHG emissions calculations'!$H1631),INDEX('Emission Factors'!$E$5:$T$488,0,MATCH('GHG emissions calculations'!G$6,'Emission Factors'!$E$5:$T$5,0)),"",0)</f>
        <v/>
      </c>
      <c r="H1631" s="311" t="s">
        <v>238</v>
      </c>
      <c r="I1631" s="312" t="str">
        <f>IF(
    SUMIFS('Import data'!$L$25:$L$80,
           'Import data'!$J$25:$J$80, F1631,
           'Import data'!$G$25:$G$80, 'GHG emissions calculations'!$H1631,
           'Import data'!$I$25:$I$80,$E$1587) &lt;&gt; 0,
    SUMIFS('Import data'!$L$25:$L$80,
           'Import data'!$J$25:$J$80, F1631,
           'Import data'!$G$25:$G$80, 'GHG emissions calculations'!$H1631,
           'Import data'!$I$25:$I$80,$E$1587),
    ""
)</f>
        <v/>
      </c>
      <c r="J1631" s="311" t="str">
        <f t="array" ref="J1631">IF(
    XLOOKUP(F1631, 'Import data'!$J$26:$J$47, 'Import data'!$M$26:$M$47, "", 0) = "Please add the region-specific supplier emission factor or choose a different region available in the IAEG database.",
    "",
    XLOOKUP(F1631, 'Import data'!$J$26:$J$47, 'Import data'!$M$26:$M$47, "", 0)
)</f>
        <v/>
      </c>
      <c r="K1631" s="311" t="str">
        <f t="array" ref="K1631">IFERROR(
    XLOOKUP(F1631,
            _xlws.FILTER('Supplier Emission'!$G$15:$G$49,
                   ('Supplier Emission'!$D$15:$D$49=H1631) * ('Supplier Emission'!$F$15:$F$49=$E$1587)),
            _xlws.FILTER('Supplier Emission'!$I$15:$I$49,
                   ('Supplier Emission'!$D$15:$D$49=H1631) * ('Supplier Emission'!$F$15:$F$49=$E$1587)),
            ""),
    "")</f>
        <v/>
      </c>
      <c r="L1631" s="311" t="str">
        <f t="array" ref="L1631">IFERROR(
    XLOOKUP(F1631,
            _xlws.FILTER('Supplier Emission'!$G$15:$G$49,
                   ('Supplier Emission'!$D$15:$D$49=H1631) * ('Supplier Emission'!$F$15:$F$49=$E$1587)),
            _xlws.FILTER('Supplier Emission'!$J$15:$J$49,
                   ('Supplier Emission'!$D$15:$D$49=H1631) * ('Supplier Emission'!$F$15:$F$49=$E$1587)),
            ""),
    "")</f>
        <v/>
      </c>
      <c r="M1631" s="311" t="str">
        <f t="array" ref="M1631">IFERROR(
    XLOOKUP(F1631,
            _xlws.FILTER('Supplier Emission'!$G$15:$G$49,
                   ('Supplier Emission'!$D$15:$D$49=H1631) * ('Supplier Emission'!$F$15:$F$49=$E$1587)),
            _xlws.FILTER('Supplier Emission'!$M$15:$M$49,
                   ('Supplier Emission'!$D$15:$D$49=H1631) * ('Supplier Emission'!$F$15:$F$49=$E$1587)),
            ""),
    "")</f>
        <v/>
      </c>
      <c r="N1631" s="311" t="str">
        <f t="array" ref="N1631">IFERROR(
    XLOOKUP(F1631,
            _xlws.FILTER('Supplier Emission'!$G$15:$G$49,
                   ('Supplier Emission'!$D$15:$D$49=H1631) * ('Supplier Emission'!$F$15:$F$49=$E$1587)),
            _xlws.FILTER('Supplier Emission'!$H$15:$H$49,
                   ('Supplier Emission'!$D$15:$D$49=H1631) * ('Supplier Emission'!$F$15:$F$49=$E$1587)),
            ""),
    "")</f>
        <v/>
      </c>
      <c r="O1631" s="311" t="str">
        <f t="array" ref="O1631">XLOOKUP(1,('Emission Factors'!$E$5:$E$488='GHG emissions calculations'!$F1631)*('Emission Factors'!$H$5:$H$488='GHG emissions calculations'!$H1631),INDEX('Emission Factors'!$E$5:$T$488,0,MATCH('GHG emissions calculations'!O$6,'Emission Factors'!$E$5:$T$5,0)),"",0)</f>
        <v/>
      </c>
      <c r="P1631" s="313" t="str">
        <f t="array" ref="P1631">IFERROR(
    INDEX('Emission Factors'!$E$5:$P$488,
          MATCH(1,
                ('Emission Factors'!$E$5:$E$488 = 'GHG emissions calculations'!$F1631) *
                ('Emission Factors'!$H$5:$H$488 = 'GHG emissions calculations'!$H1631),
                0),
          MATCH('GHG emissions calculations'!P$6,'Emission Factors'!$E$5:$P$5,0)),
    "")</f>
        <v/>
      </c>
      <c r="Q1631" s="311" t="str">
        <f t="array" ref="Q1631">IFERROR(
    IF(
        INDEX('Emission Factors'!$E$5:$P$488,
              MATCH(1,
                    ('Emission Factors'!$E$5:$E$488 = 'GHG emissions calculations'!$F1631) *
                    ('Emission Factors'!$H$5:$H$488 = 'GHG emissions calculations'!$H1631),
                    0),
              MATCH('GHG emissions calculations'!Q$6, 'Emission Factors'!$E$5:$P$5, 0)) &lt;&gt; "",
        INDEX('Emission Factors'!$E$5:$P$488,
              MATCH(1,
                    ('Emission Factors'!$E$5:$E$488 = 'GHG emissions calculations'!$F1631) *
                    ('Emission Factors'!$H$5:$H$488 = 'GHG emissions calculations'!$H1631),
                    0),
              MATCH('GHG emissions calculations'!Q$6, 'Emission Factors'!$E$5:$P$5, 0)),
        ""),
    "")</f>
        <v/>
      </c>
      <c r="R1631" s="311" t="str">
        <f t="array" ref="R1631">IFERROR(
    IF(
        INDEX('Emission Factors'!$E$5:$R$488,
              MATCH(1,
                    ('Emission Factors'!$E$5:$E$488 = 'GHG emissions calculations'!$F1631) *
                    ('Emission Factors'!$H$5:$H$488 = 'GHG emissions calculations'!$H1631),
                    0),
              MATCH('GHG emissions calculations'!R$6, 'Emission Factors'!$E$5:$R$5, 0)) &lt;&gt; "",
        INDEX('Emission Factors'!$E$5:$R$488,
              MATCH(1,
                    ('Emission Factors'!$E$5:$E$488 = 'GHG emissions calculations'!$F1631) *
                    ('Emission Factors'!$H$5:$H$488 = 'GHG emissions calculations'!$H1631),
                    0),
              MATCH('GHG emissions calculations'!R$6, 'Emission Factors'!$E$5:$R$5, 0)),
        ""),
    "")</f>
        <v/>
      </c>
      <c r="S1631" s="312">
        <f t="shared" si="3"/>
        <v>0</v>
      </c>
      <c r="T1631" s="23"/>
    </row>
    <row r="1632" ht="15.75" customHeight="1" outlineLevel="1">
      <c r="A1632" s="23"/>
      <c r="B1632" s="71"/>
      <c r="C1632" s="71"/>
      <c r="D1632" s="71"/>
      <c r="E1632" s="314"/>
      <c r="F1632" s="311" t="str">
        <f>Lists!Y26</f>
        <v>Aluminum and aluminum alloys, unknown mass  - Europe</v>
      </c>
      <c r="G1632" s="311" t="str">
        <f t="array" ref="G1632">XLOOKUP(1,('Emission Factors'!$E$5:$E$488='GHG emissions calculations'!$F1632)*('Emission Factors'!$H$5:$H$488='GHG emissions calculations'!$H1632),INDEX('Emission Factors'!$E$5:$T$488,0,MATCH('GHG emissions calculations'!G$6,'Emission Factors'!$E$5:$T$5,0)),"",0)</f>
        <v/>
      </c>
      <c r="H1632" s="311" t="s">
        <v>238</v>
      </c>
      <c r="I1632" s="312" t="str">
        <f>IF(
    SUMIFS('Import data'!$L$25:$L$80,
           'Import data'!$J$25:$J$80, F1632,
           'Import data'!$G$25:$G$80, 'GHG emissions calculations'!$H1632,
           'Import data'!$I$25:$I$80,$E$1587) &lt;&gt; 0,
    SUMIFS('Import data'!$L$25:$L$80,
           'Import data'!$J$25:$J$80, F1632,
           'Import data'!$G$25:$G$80, 'GHG emissions calculations'!$H1632,
           'Import data'!$I$25:$I$80,$E$1587),
    ""
)</f>
        <v/>
      </c>
      <c r="J1632" s="311" t="str">
        <f t="array" ref="J1632">IF(
    XLOOKUP(F1632, 'Import data'!$J$26:$J$47, 'Import data'!$M$26:$M$47, "", 0) = "Please add the region-specific supplier emission factor or choose a different region available in the IAEG database.",
    "",
    XLOOKUP(F1632, 'Import data'!$J$26:$J$47, 'Import data'!$M$26:$M$47, "", 0)
)</f>
        <v/>
      </c>
      <c r="K1632" s="311" t="str">
        <f t="array" ref="K1632">IFERROR(
    XLOOKUP(F1632,
            _xlws.FILTER('Supplier Emission'!$G$15:$G$49,
                   ('Supplier Emission'!$D$15:$D$49=H1632) * ('Supplier Emission'!$F$15:$F$49=$E$1587)),
            _xlws.FILTER('Supplier Emission'!$I$15:$I$49,
                   ('Supplier Emission'!$D$15:$D$49=H1632) * ('Supplier Emission'!$F$15:$F$49=$E$1587)),
            ""),
    "")</f>
        <v/>
      </c>
      <c r="L1632" s="311" t="str">
        <f t="array" ref="L1632">IFERROR(
    XLOOKUP(F1632,
            _xlws.FILTER('Supplier Emission'!$G$15:$G$49,
                   ('Supplier Emission'!$D$15:$D$49=H1632) * ('Supplier Emission'!$F$15:$F$49=$E$1587)),
            _xlws.FILTER('Supplier Emission'!$J$15:$J$49,
                   ('Supplier Emission'!$D$15:$D$49=H1632) * ('Supplier Emission'!$F$15:$F$49=$E$1587)),
            ""),
    "")</f>
        <v/>
      </c>
      <c r="M1632" s="311" t="str">
        <f t="array" ref="M1632">IFERROR(
    XLOOKUP(F1632,
            _xlws.FILTER('Supplier Emission'!$G$15:$G$49,
                   ('Supplier Emission'!$D$15:$D$49=H1632) * ('Supplier Emission'!$F$15:$F$49=$E$1587)),
            _xlws.FILTER('Supplier Emission'!$M$15:$M$49,
                   ('Supplier Emission'!$D$15:$D$49=H1632) * ('Supplier Emission'!$F$15:$F$49=$E$1587)),
            ""),
    "")</f>
        <v/>
      </c>
      <c r="N1632" s="311" t="str">
        <f t="array" ref="N1632">IFERROR(
    XLOOKUP(F1632,
            _xlws.FILTER('Supplier Emission'!$G$15:$G$49,
                   ('Supplier Emission'!$D$15:$D$49=H1632) * ('Supplier Emission'!$F$15:$F$49=$E$1587)),
            _xlws.FILTER('Supplier Emission'!$H$15:$H$49,
                   ('Supplier Emission'!$D$15:$D$49=H1632) * ('Supplier Emission'!$F$15:$F$49=$E$1587)),
            ""),
    "")</f>
        <v/>
      </c>
      <c r="O1632" s="311" t="str">
        <f t="array" ref="O1632">XLOOKUP(1,('Emission Factors'!$E$5:$E$488='GHG emissions calculations'!$F1632)*('Emission Factors'!$H$5:$H$488='GHG emissions calculations'!$H1632),INDEX('Emission Factors'!$E$5:$T$488,0,MATCH('GHG emissions calculations'!O$6,'Emission Factors'!$E$5:$T$5,0)),"",0)</f>
        <v/>
      </c>
      <c r="P1632" s="313" t="str">
        <f t="array" ref="P1632">IFERROR(
    INDEX('Emission Factors'!$E$5:$P$488,
          MATCH(1,
                ('Emission Factors'!$E$5:$E$488 = 'GHG emissions calculations'!$F1632) *
                ('Emission Factors'!$H$5:$H$488 = 'GHG emissions calculations'!$H1632),
                0),
          MATCH('GHG emissions calculations'!P$6,'Emission Factors'!$E$5:$P$5,0)),
    "")</f>
        <v/>
      </c>
      <c r="Q1632" s="311" t="str">
        <f t="array" ref="Q1632">IFERROR(
    IF(
        INDEX('Emission Factors'!$E$5:$P$488,
              MATCH(1,
                    ('Emission Factors'!$E$5:$E$488 = 'GHG emissions calculations'!$F1632) *
                    ('Emission Factors'!$H$5:$H$488 = 'GHG emissions calculations'!$H1632),
                    0),
              MATCH('GHG emissions calculations'!Q$6, 'Emission Factors'!$E$5:$P$5, 0)) &lt;&gt; "",
        INDEX('Emission Factors'!$E$5:$P$488,
              MATCH(1,
                    ('Emission Factors'!$E$5:$E$488 = 'GHG emissions calculations'!$F1632) *
                    ('Emission Factors'!$H$5:$H$488 = 'GHG emissions calculations'!$H1632),
                    0),
              MATCH('GHG emissions calculations'!Q$6, 'Emission Factors'!$E$5:$P$5, 0)),
        ""),
    "")</f>
        <v/>
      </c>
      <c r="R1632" s="311" t="str">
        <f t="array" ref="R1632">IFERROR(
    IF(
        INDEX('Emission Factors'!$E$5:$R$488,
              MATCH(1,
                    ('Emission Factors'!$E$5:$E$488 = 'GHG emissions calculations'!$F1632) *
                    ('Emission Factors'!$H$5:$H$488 = 'GHG emissions calculations'!$H1632),
                    0),
              MATCH('GHG emissions calculations'!R$6, 'Emission Factors'!$E$5:$R$5, 0)) &lt;&gt; "",
        INDEX('Emission Factors'!$E$5:$R$488,
              MATCH(1,
                    ('Emission Factors'!$E$5:$E$488 = 'GHG emissions calculations'!$F1632) *
                    ('Emission Factors'!$H$5:$H$488 = 'GHG emissions calculations'!$H1632),
                    0),
              MATCH('GHG emissions calculations'!R$6, 'Emission Factors'!$E$5:$R$5, 0)),
        ""),
    "")</f>
        <v/>
      </c>
      <c r="S1632" s="312">
        <f t="shared" si="3"/>
        <v>0</v>
      </c>
      <c r="T1632" s="23"/>
    </row>
    <row r="1633" ht="15.75" customHeight="1" outlineLevel="1">
      <c r="A1633" s="23"/>
      <c r="B1633" s="71"/>
      <c r="C1633" s="71"/>
      <c r="D1633" s="71"/>
      <c r="E1633" s="314"/>
      <c r="F1633" s="311" t="str">
        <f>Lists!Y31</f>
        <v>Aluminum and aluminum alloys, unknown mass  - Global or unspecified region</v>
      </c>
      <c r="G1633" s="311" t="str">
        <f t="array" ref="G1633">XLOOKUP(1,('Emission Factors'!$E$5:$E$488='GHG emissions calculations'!$F1633)*('Emission Factors'!$H$5:$H$488='GHG emissions calculations'!$H1633),INDEX('Emission Factors'!$E$5:$T$488,0,MATCH('GHG emissions calculations'!G$6,'Emission Factors'!$E$5:$T$5,0)),"",0)</f>
        <v/>
      </c>
      <c r="H1633" s="311" t="s">
        <v>238</v>
      </c>
      <c r="I1633" s="312" t="str">
        <f>IF(
    SUMIFS('Import data'!$L$25:$L$80,
           'Import data'!$J$25:$J$80, F1633,
           'Import data'!$G$25:$G$80, 'GHG emissions calculations'!$H1633,
           'Import data'!$I$25:$I$80,$E$1587) &lt;&gt; 0,
    SUMIFS('Import data'!$L$25:$L$80,
           'Import data'!$J$25:$J$80, F1633,
           'Import data'!$G$25:$G$80, 'GHG emissions calculations'!$H1633,
           'Import data'!$I$25:$I$80,$E$1587),
    ""
)</f>
        <v/>
      </c>
      <c r="J1633" s="311" t="str">
        <f t="array" ref="J1633">IF(
    XLOOKUP(F1633, 'Import data'!$J$26:$J$47, 'Import data'!$M$26:$M$47, "", 0) = "Please add the region-specific supplier emission factor or choose a different region available in the IAEG database.",
    "",
    XLOOKUP(F1633, 'Import data'!$J$26:$J$47, 'Import data'!$M$26:$M$47, "", 0)
)</f>
        <v/>
      </c>
      <c r="K1633" s="311" t="str">
        <f t="array" ref="K1633">IFERROR(
    XLOOKUP(F1633,
            _xlws.FILTER('Supplier Emission'!$G$15:$G$49,
                   ('Supplier Emission'!$D$15:$D$49=H1633) * ('Supplier Emission'!$F$15:$F$49=$E$1587)),
            _xlws.FILTER('Supplier Emission'!$I$15:$I$49,
                   ('Supplier Emission'!$D$15:$D$49=H1633) * ('Supplier Emission'!$F$15:$F$49=$E$1587)),
            ""),
    "")</f>
        <v/>
      </c>
      <c r="L1633" s="311" t="str">
        <f t="array" ref="L1633">IFERROR(
    XLOOKUP(F1633,
            _xlws.FILTER('Supplier Emission'!$G$15:$G$49,
                   ('Supplier Emission'!$D$15:$D$49=H1633) * ('Supplier Emission'!$F$15:$F$49=$E$1587)),
            _xlws.FILTER('Supplier Emission'!$J$15:$J$49,
                   ('Supplier Emission'!$D$15:$D$49=H1633) * ('Supplier Emission'!$F$15:$F$49=$E$1587)),
            ""),
    "")</f>
        <v/>
      </c>
      <c r="M1633" s="311" t="str">
        <f t="array" ref="M1633">IFERROR(
    XLOOKUP(F1633,
            _xlws.FILTER('Supplier Emission'!$G$15:$G$49,
                   ('Supplier Emission'!$D$15:$D$49=H1633) * ('Supplier Emission'!$F$15:$F$49=$E$1587)),
            _xlws.FILTER('Supplier Emission'!$M$15:$M$49,
                   ('Supplier Emission'!$D$15:$D$49=H1633) * ('Supplier Emission'!$F$15:$F$49=$E$1587)),
            ""),
    "")</f>
        <v/>
      </c>
      <c r="N1633" s="311" t="str">
        <f t="array" ref="N1633">IFERROR(
    XLOOKUP(F1633,
            _xlws.FILTER('Supplier Emission'!$G$15:$G$49,
                   ('Supplier Emission'!$D$15:$D$49=H1633) * ('Supplier Emission'!$F$15:$F$49=$E$1587)),
            _xlws.FILTER('Supplier Emission'!$H$15:$H$49,
                   ('Supplier Emission'!$D$15:$D$49=H1633) * ('Supplier Emission'!$F$15:$F$49=$E$1587)),
            ""),
    "")</f>
        <v/>
      </c>
      <c r="O1633" s="311" t="str">
        <f t="array" ref="O1633">XLOOKUP(1,('Emission Factors'!$E$5:$E$488='GHG emissions calculations'!$F1633)*('Emission Factors'!$H$5:$H$488='GHG emissions calculations'!$H1633),INDEX('Emission Factors'!$E$5:$T$488,0,MATCH('GHG emissions calculations'!O$6,'Emission Factors'!$E$5:$T$5,0)),"",0)</f>
        <v/>
      </c>
      <c r="P1633" s="313" t="str">
        <f t="array" ref="P1633">IFERROR(
    INDEX('Emission Factors'!$E$5:$P$488,
          MATCH(1,
                ('Emission Factors'!$E$5:$E$488 = 'GHG emissions calculations'!$F1633) *
                ('Emission Factors'!$H$5:$H$488 = 'GHG emissions calculations'!$H1633),
                0),
          MATCH('GHG emissions calculations'!P$6,'Emission Factors'!$E$5:$P$5,0)),
    "")</f>
        <v/>
      </c>
      <c r="Q1633" s="311" t="str">
        <f t="array" ref="Q1633">IFERROR(
    IF(
        INDEX('Emission Factors'!$E$5:$P$488,
              MATCH(1,
                    ('Emission Factors'!$E$5:$E$488 = 'GHG emissions calculations'!$F1633) *
                    ('Emission Factors'!$H$5:$H$488 = 'GHG emissions calculations'!$H1633),
                    0),
              MATCH('GHG emissions calculations'!Q$6, 'Emission Factors'!$E$5:$P$5, 0)) &lt;&gt; "",
        INDEX('Emission Factors'!$E$5:$P$488,
              MATCH(1,
                    ('Emission Factors'!$E$5:$E$488 = 'GHG emissions calculations'!$F1633) *
                    ('Emission Factors'!$H$5:$H$488 = 'GHG emissions calculations'!$H1633),
                    0),
              MATCH('GHG emissions calculations'!Q$6, 'Emission Factors'!$E$5:$P$5, 0)),
        ""),
    "")</f>
        <v/>
      </c>
      <c r="R1633" s="311" t="str">
        <f t="array" ref="R1633">IFERROR(
    IF(
        INDEX('Emission Factors'!$E$5:$R$488,
              MATCH(1,
                    ('Emission Factors'!$E$5:$E$488 = 'GHG emissions calculations'!$F1633) *
                    ('Emission Factors'!$H$5:$H$488 = 'GHG emissions calculations'!$H1633),
                    0),
              MATCH('GHG emissions calculations'!R$6, 'Emission Factors'!$E$5:$R$5, 0)) &lt;&gt; "",
        INDEX('Emission Factors'!$E$5:$R$488,
              MATCH(1,
                    ('Emission Factors'!$E$5:$E$488 = 'GHG emissions calculations'!$F1633) *
                    ('Emission Factors'!$H$5:$H$488 = 'GHG emissions calculations'!$H1633),
                    0),
              MATCH('GHG emissions calculations'!R$6, 'Emission Factors'!$E$5:$R$5, 0)),
        ""),
    "")</f>
        <v/>
      </c>
      <c r="S1633" s="312">
        <f t="shared" si="3"/>
        <v>0</v>
      </c>
      <c r="T1633" s="23"/>
    </row>
    <row r="1634" ht="15.75" customHeight="1" outlineLevel="1">
      <c r="A1634" s="23"/>
      <c r="B1634" s="71"/>
      <c r="C1634" s="71"/>
      <c r="D1634" s="71"/>
      <c r="E1634" s="314"/>
      <c r="F1634" s="311" t="str">
        <f>Lists!Y30</f>
        <v>Aluminum and aluminum alloys, unknown mass  - Middle East</v>
      </c>
      <c r="G1634" s="311" t="str">
        <f t="array" ref="G1634">XLOOKUP(1,('Emission Factors'!$E$5:$E$488='GHG emissions calculations'!$F1634)*('Emission Factors'!$H$5:$H$488='GHG emissions calculations'!$H1634),INDEX('Emission Factors'!$E$5:$T$488,0,MATCH('GHG emissions calculations'!G$6,'Emission Factors'!$E$5:$T$5,0)),"",0)</f>
        <v/>
      </c>
      <c r="H1634" s="311" t="s">
        <v>238</v>
      </c>
      <c r="I1634" s="312" t="str">
        <f>IF(
    SUMIFS('Import data'!$L$25:$L$80,
           'Import data'!$J$25:$J$80, F1634,
           'Import data'!$G$25:$G$80, 'GHG emissions calculations'!$H1634,
           'Import data'!$I$25:$I$80,$E$1587) &lt;&gt; 0,
    SUMIFS('Import data'!$L$25:$L$80,
           'Import data'!$J$25:$J$80, F1634,
           'Import data'!$G$25:$G$80, 'GHG emissions calculations'!$H1634,
           'Import data'!$I$25:$I$80,$E$1587),
    ""
)</f>
        <v/>
      </c>
      <c r="J1634" s="311" t="str">
        <f t="array" ref="J1634">IF(
    XLOOKUP(F1634, 'Import data'!$J$26:$J$47, 'Import data'!$M$26:$M$47, "", 0) = "Please add the region-specific supplier emission factor or choose a different region available in the IAEG database.",
    "",
    XLOOKUP(F1634, 'Import data'!$J$26:$J$47, 'Import data'!$M$26:$M$47, "", 0)
)</f>
        <v/>
      </c>
      <c r="K1634" s="311" t="str">
        <f t="array" ref="K1634">IFERROR(
    XLOOKUP(F1634,
            _xlws.FILTER('Supplier Emission'!$G$15:$G$49,
                   ('Supplier Emission'!$D$15:$D$49=H1634) * ('Supplier Emission'!$F$15:$F$49=$E$1587)),
            _xlws.FILTER('Supplier Emission'!$I$15:$I$49,
                   ('Supplier Emission'!$D$15:$D$49=H1634) * ('Supplier Emission'!$F$15:$F$49=$E$1587)),
            ""),
    "")</f>
        <v/>
      </c>
      <c r="L1634" s="311" t="str">
        <f t="array" ref="L1634">IFERROR(
    XLOOKUP(F1634,
            _xlws.FILTER('Supplier Emission'!$G$15:$G$49,
                   ('Supplier Emission'!$D$15:$D$49=H1634) * ('Supplier Emission'!$F$15:$F$49=$E$1587)),
            _xlws.FILTER('Supplier Emission'!$J$15:$J$49,
                   ('Supplier Emission'!$D$15:$D$49=H1634) * ('Supplier Emission'!$F$15:$F$49=$E$1587)),
            ""),
    "")</f>
        <v/>
      </c>
      <c r="M1634" s="311" t="str">
        <f t="array" ref="M1634">IFERROR(
    XLOOKUP(F1634,
            _xlws.FILTER('Supplier Emission'!$G$15:$G$49,
                   ('Supplier Emission'!$D$15:$D$49=H1634) * ('Supplier Emission'!$F$15:$F$49=$E$1587)),
            _xlws.FILTER('Supplier Emission'!$M$15:$M$49,
                   ('Supplier Emission'!$D$15:$D$49=H1634) * ('Supplier Emission'!$F$15:$F$49=$E$1587)),
            ""),
    "")</f>
        <v/>
      </c>
      <c r="N1634" s="311" t="str">
        <f t="array" ref="N1634">IFERROR(
    XLOOKUP(F1634,
            _xlws.FILTER('Supplier Emission'!$G$15:$G$49,
                   ('Supplier Emission'!$D$15:$D$49=H1634) * ('Supplier Emission'!$F$15:$F$49=$E$1587)),
            _xlws.FILTER('Supplier Emission'!$H$15:$H$49,
                   ('Supplier Emission'!$D$15:$D$49=H1634) * ('Supplier Emission'!$F$15:$F$49=$E$1587)),
            ""),
    "")</f>
        <v/>
      </c>
      <c r="O1634" s="311" t="str">
        <f t="array" ref="O1634">XLOOKUP(1,('Emission Factors'!$E$5:$E$488='GHG emissions calculations'!$F1634)*('Emission Factors'!$H$5:$H$488='GHG emissions calculations'!$H1634),INDEX('Emission Factors'!$E$5:$T$488,0,MATCH('GHG emissions calculations'!O$6,'Emission Factors'!$E$5:$T$5,0)),"",0)</f>
        <v/>
      </c>
      <c r="P1634" s="313" t="str">
        <f t="array" ref="P1634">IFERROR(
    INDEX('Emission Factors'!$E$5:$P$488,
          MATCH(1,
                ('Emission Factors'!$E$5:$E$488 = 'GHG emissions calculations'!$F1634) *
                ('Emission Factors'!$H$5:$H$488 = 'GHG emissions calculations'!$H1634),
                0),
          MATCH('GHG emissions calculations'!P$6,'Emission Factors'!$E$5:$P$5,0)),
    "")</f>
        <v/>
      </c>
      <c r="Q1634" s="311" t="str">
        <f t="array" ref="Q1634">IFERROR(
    IF(
        INDEX('Emission Factors'!$E$5:$P$488,
              MATCH(1,
                    ('Emission Factors'!$E$5:$E$488 = 'GHG emissions calculations'!$F1634) *
                    ('Emission Factors'!$H$5:$H$488 = 'GHG emissions calculations'!$H1634),
                    0),
              MATCH('GHG emissions calculations'!Q$6, 'Emission Factors'!$E$5:$P$5, 0)) &lt;&gt; "",
        INDEX('Emission Factors'!$E$5:$P$488,
              MATCH(1,
                    ('Emission Factors'!$E$5:$E$488 = 'GHG emissions calculations'!$F1634) *
                    ('Emission Factors'!$H$5:$H$488 = 'GHG emissions calculations'!$H1634),
                    0),
              MATCH('GHG emissions calculations'!Q$6, 'Emission Factors'!$E$5:$P$5, 0)),
        ""),
    "")</f>
        <v/>
      </c>
      <c r="R1634" s="311" t="str">
        <f t="array" ref="R1634">IFERROR(
    IF(
        INDEX('Emission Factors'!$E$5:$R$488,
              MATCH(1,
                    ('Emission Factors'!$E$5:$E$488 = 'GHG emissions calculations'!$F1634) *
                    ('Emission Factors'!$H$5:$H$488 = 'GHG emissions calculations'!$H1634),
                    0),
              MATCH('GHG emissions calculations'!R$6, 'Emission Factors'!$E$5:$R$5, 0)) &lt;&gt; "",
        INDEX('Emission Factors'!$E$5:$R$488,
              MATCH(1,
                    ('Emission Factors'!$E$5:$E$488 = 'GHG emissions calculations'!$F1634) *
                    ('Emission Factors'!$H$5:$H$488 = 'GHG emissions calculations'!$H1634),
                    0),
              MATCH('GHG emissions calculations'!R$6, 'Emission Factors'!$E$5:$R$5, 0)),
        ""),
    "")</f>
        <v/>
      </c>
      <c r="S1634" s="312">
        <f t="shared" si="3"/>
        <v>0</v>
      </c>
      <c r="T1634" s="23"/>
    </row>
    <row r="1635" ht="15.75" customHeight="1" outlineLevel="1">
      <c r="A1635" s="23"/>
      <c r="B1635" s="71"/>
      <c r="C1635" s="71"/>
      <c r="D1635" s="71"/>
      <c r="E1635" s="314"/>
      <c r="F1635" s="311" t="str">
        <f>Lists!Y29</f>
        <v>Aluminum and aluminum alloys, unknown mass  - Oceania</v>
      </c>
      <c r="G1635" s="311" t="str">
        <f t="array" ref="G1635">XLOOKUP(1,('Emission Factors'!$E$5:$E$488='GHG emissions calculations'!$F1635)*('Emission Factors'!$H$5:$H$488='GHG emissions calculations'!$H1635),INDEX('Emission Factors'!$E$5:$T$488,0,MATCH('GHG emissions calculations'!G$6,'Emission Factors'!$E$5:$T$5,0)),"",0)</f>
        <v/>
      </c>
      <c r="H1635" s="311" t="s">
        <v>238</v>
      </c>
      <c r="I1635" s="312" t="str">
        <f>IF(
    SUMIFS('Import data'!$L$25:$L$80,
           'Import data'!$J$25:$J$80, F1635,
           'Import data'!$G$25:$G$80, 'GHG emissions calculations'!$H1635,
           'Import data'!$I$25:$I$80,$E$1587) &lt;&gt; 0,
    SUMIFS('Import data'!$L$25:$L$80,
           'Import data'!$J$25:$J$80, F1635,
           'Import data'!$G$25:$G$80, 'GHG emissions calculations'!$H1635,
           'Import data'!$I$25:$I$80,$E$1587),
    ""
)</f>
        <v/>
      </c>
      <c r="J1635" s="311" t="str">
        <f t="array" ref="J1635">IF(
    XLOOKUP(F1635, 'Import data'!$J$26:$J$47, 'Import data'!$M$26:$M$47, "", 0) = "Please add the region-specific supplier emission factor or choose a different region available in the IAEG database.",
    "",
    XLOOKUP(F1635, 'Import data'!$J$26:$J$47, 'Import data'!$M$26:$M$47, "", 0)
)</f>
        <v/>
      </c>
      <c r="K1635" s="311" t="str">
        <f t="array" ref="K1635">IFERROR(
    XLOOKUP(F1635,
            _xlws.FILTER('Supplier Emission'!$G$15:$G$49,
                   ('Supplier Emission'!$D$15:$D$49=H1635) * ('Supplier Emission'!$F$15:$F$49=$E$1587)),
            _xlws.FILTER('Supplier Emission'!$I$15:$I$49,
                   ('Supplier Emission'!$D$15:$D$49=H1635) * ('Supplier Emission'!$F$15:$F$49=$E$1587)),
            ""),
    "")</f>
        <v/>
      </c>
      <c r="L1635" s="311" t="str">
        <f t="array" ref="L1635">IFERROR(
    XLOOKUP(F1635,
            _xlws.FILTER('Supplier Emission'!$G$15:$G$49,
                   ('Supplier Emission'!$D$15:$D$49=H1635) * ('Supplier Emission'!$F$15:$F$49=$E$1587)),
            _xlws.FILTER('Supplier Emission'!$J$15:$J$49,
                   ('Supplier Emission'!$D$15:$D$49=H1635) * ('Supplier Emission'!$F$15:$F$49=$E$1587)),
            ""),
    "")</f>
        <v/>
      </c>
      <c r="M1635" s="311" t="str">
        <f t="array" ref="M1635">IFERROR(
    XLOOKUP(F1635,
            _xlws.FILTER('Supplier Emission'!$G$15:$G$49,
                   ('Supplier Emission'!$D$15:$D$49=H1635) * ('Supplier Emission'!$F$15:$F$49=$E$1587)),
            _xlws.FILTER('Supplier Emission'!$M$15:$M$49,
                   ('Supplier Emission'!$D$15:$D$49=H1635) * ('Supplier Emission'!$F$15:$F$49=$E$1587)),
            ""),
    "")</f>
        <v/>
      </c>
      <c r="N1635" s="311" t="str">
        <f t="array" ref="N1635">IFERROR(
    XLOOKUP(F1635,
            _xlws.FILTER('Supplier Emission'!$G$15:$G$49,
                   ('Supplier Emission'!$D$15:$D$49=H1635) * ('Supplier Emission'!$F$15:$F$49=$E$1587)),
            _xlws.FILTER('Supplier Emission'!$H$15:$H$49,
                   ('Supplier Emission'!$D$15:$D$49=H1635) * ('Supplier Emission'!$F$15:$F$49=$E$1587)),
            ""),
    "")</f>
        <v/>
      </c>
      <c r="O1635" s="311" t="str">
        <f t="array" ref="O1635">XLOOKUP(1,('Emission Factors'!$E$5:$E$488='GHG emissions calculations'!$F1635)*('Emission Factors'!$H$5:$H$488='GHG emissions calculations'!$H1635),INDEX('Emission Factors'!$E$5:$T$488,0,MATCH('GHG emissions calculations'!O$6,'Emission Factors'!$E$5:$T$5,0)),"",0)</f>
        <v/>
      </c>
      <c r="P1635" s="313" t="str">
        <f t="array" ref="P1635">IFERROR(
    INDEX('Emission Factors'!$E$5:$P$488,
          MATCH(1,
                ('Emission Factors'!$E$5:$E$488 = 'GHG emissions calculations'!$F1635) *
                ('Emission Factors'!$H$5:$H$488 = 'GHG emissions calculations'!$H1635),
                0),
          MATCH('GHG emissions calculations'!P$6,'Emission Factors'!$E$5:$P$5,0)),
    "")</f>
        <v/>
      </c>
      <c r="Q1635" s="311" t="str">
        <f t="array" ref="Q1635">IFERROR(
    IF(
        INDEX('Emission Factors'!$E$5:$P$488,
              MATCH(1,
                    ('Emission Factors'!$E$5:$E$488 = 'GHG emissions calculations'!$F1635) *
                    ('Emission Factors'!$H$5:$H$488 = 'GHG emissions calculations'!$H1635),
                    0),
              MATCH('GHG emissions calculations'!Q$6, 'Emission Factors'!$E$5:$P$5, 0)) &lt;&gt; "",
        INDEX('Emission Factors'!$E$5:$P$488,
              MATCH(1,
                    ('Emission Factors'!$E$5:$E$488 = 'GHG emissions calculations'!$F1635) *
                    ('Emission Factors'!$H$5:$H$488 = 'GHG emissions calculations'!$H1635),
                    0),
              MATCH('GHG emissions calculations'!Q$6, 'Emission Factors'!$E$5:$P$5, 0)),
        ""),
    "")</f>
        <v/>
      </c>
      <c r="R1635" s="311" t="str">
        <f t="array" ref="R1635">IFERROR(
    IF(
        INDEX('Emission Factors'!$E$5:$R$488,
              MATCH(1,
                    ('Emission Factors'!$E$5:$E$488 = 'GHG emissions calculations'!$F1635) *
                    ('Emission Factors'!$H$5:$H$488 = 'GHG emissions calculations'!$H1635),
                    0),
              MATCH('GHG emissions calculations'!R$6, 'Emission Factors'!$E$5:$R$5, 0)) &lt;&gt; "",
        INDEX('Emission Factors'!$E$5:$R$488,
              MATCH(1,
                    ('Emission Factors'!$E$5:$E$488 = 'GHG emissions calculations'!$F1635) *
                    ('Emission Factors'!$H$5:$H$488 = 'GHG emissions calculations'!$H1635),
                    0),
              MATCH('GHG emissions calculations'!R$6, 'Emission Factors'!$E$5:$R$5, 0)),
        ""),
    "")</f>
        <v/>
      </c>
      <c r="S1635" s="312">
        <f t="shared" si="3"/>
        <v>0</v>
      </c>
      <c r="T1635" s="23"/>
    </row>
    <row r="1636" ht="15.75" customHeight="1" outlineLevel="1">
      <c r="A1636" s="23"/>
      <c r="B1636" s="71"/>
      <c r="C1636" s="71"/>
      <c r="D1636" s="71"/>
      <c r="E1636" s="314"/>
      <c r="F1636" s="311" t="str">
        <f>Lists!Z62</f>
        <v>Copper - Africa</v>
      </c>
      <c r="G1636" s="311" t="str">
        <f t="array" ref="G1636">XLOOKUP(1,('Emission Factors'!$E$5:$E$488='GHG emissions calculations'!$F1636)*('Emission Factors'!$H$5:$H$488='GHG emissions calculations'!$H1636),INDEX('Emission Factors'!$E$5:$T$488,0,MATCH('GHG emissions calculations'!G$6,'Emission Factors'!$E$5:$T$5,0)),"",0)</f>
        <v/>
      </c>
      <c r="H1636" s="311" t="s">
        <v>237</v>
      </c>
      <c r="I1636" s="312" t="str">
        <f>IF(
    SUMIFS('Import data'!$L$25:$L$80,
           'Import data'!$J$25:$J$80, F1636,
           'Import data'!$G$25:$G$80, 'GHG emissions calculations'!$H1636,
           'Import data'!$I$25:$I$80,$E$1587) &lt;&gt; 0,
    SUMIFS('Import data'!$L$25:$L$80,
           'Import data'!$J$25:$J$80, F1636,
           'Import data'!$G$25:$G$80, 'GHG emissions calculations'!$H1636,
           'Import data'!$I$25:$I$80,$E$1587),
    ""
)</f>
        <v/>
      </c>
      <c r="J1636" s="311" t="str">
        <f t="array" ref="J1636">IF(
    XLOOKUP(F1636, 'Import data'!$J$26:$J$47, 'Import data'!$M$26:$M$47, "", 0) = "Please add the region-specific supplier emission factor or choose a different region available in the IAEG database.",
    "",
    XLOOKUP(F1636, 'Import data'!$J$26:$J$47, 'Import data'!$M$26:$M$47, "", 0)
)</f>
        <v/>
      </c>
      <c r="K1636" s="311" t="str">
        <f t="array" ref="K1636">IFERROR(
    XLOOKUP(F1636,
            _xlws.FILTER('Supplier Emission'!$G$15:$G$49,
                   ('Supplier Emission'!$D$15:$D$49=H1636) * ('Supplier Emission'!$F$15:$F$49=$E$1587)),
            _xlws.FILTER('Supplier Emission'!$I$15:$I$49,
                   ('Supplier Emission'!$D$15:$D$49=H1636) * ('Supplier Emission'!$F$15:$F$49=$E$1587)),
            ""),
    "")</f>
        <v/>
      </c>
      <c r="L1636" s="311" t="str">
        <f t="array" ref="L1636">IFERROR(
    XLOOKUP(F1636,
            _xlws.FILTER('Supplier Emission'!$G$15:$G$49,
                   ('Supplier Emission'!$D$15:$D$49=H1636) * ('Supplier Emission'!$F$15:$F$49=$E$1587)),
            _xlws.FILTER('Supplier Emission'!$J$15:$J$49,
                   ('Supplier Emission'!$D$15:$D$49=H1636) * ('Supplier Emission'!$F$15:$F$49=$E$1587)),
            ""),
    "")</f>
        <v/>
      </c>
      <c r="M1636" s="311" t="str">
        <f t="array" ref="M1636">IFERROR(
    XLOOKUP(F1636,
            _xlws.FILTER('Supplier Emission'!$G$15:$G$49,
                   ('Supplier Emission'!$D$15:$D$49=H1636) * ('Supplier Emission'!$F$15:$F$49=$E$1587)),
            _xlws.FILTER('Supplier Emission'!$M$15:$M$49,
                   ('Supplier Emission'!$D$15:$D$49=H1636) * ('Supplier Emission'!$F$15:$F$49=$E$1587)),
            ""),
    "")</f>
        <v/>
      </c>
      <c r="N1636" s="311" t="str">
        <f t="array" ref="N1636">IFERROR(
    XLOOKUP(F1636,
            _xlws.FILTER('Supplier Emission'!$G$15:$G$49,
                   ('Supplier Emission'!$D$15:$D$49=H1636) * ('Supplier Emission'!$F$15:$F$49=$E$1587)),
            _xlws.FILTER('Supplier Emission'!$H$15:$H$49,
                   ('Supplier Emission'!$D$15:$D$49=H1636) * ('Supplier Emission'!$F$15:$F$49=$E$1587)),
            ""),
    "")</f>
        <v/>
      </c>
      <c r="O1636" s="311" t="str">
        <f t="array" ref="O1636">XLOOKUP(1,('Emission Factors'!$E$5:$E$488='GHG emissions calculations'!$F1636)*('Emission Factors'!$H$5:$H$488='GHG emissions calculations'!$H1636),INDEX('Emission Factors'!$E$5:$T$488,0,MATCH('GHG emissions calculations'!O$6,'Emission Factors'!$E$5:$T$5,0)),"",0)</f>
        <v/>
      </c>
      <c r="P1636" s="313" t="str">
        <f t="array" ref="P1636">IFERROR(
    INDEX('Emission Factors'!$E$5:$P$488,
          MATCH(1,
                ('Emission Factors'!$E$5:$E$488 = 'GHG emissions calculations'!$F1636) *
                ('Emission Factors'!$H$5:$H$488 = 'GHG emissions calculations'!$H1636),
                0),
          MATCH('GHG emissions calculations'!P$6,'Emission Factors'!$E$5:$P$5,0)),
    "")</f>
        <v/>
      </c>
      <c r="Q1636" s="311" t="str">
        <f t="array" ref="Q1636">IFERROR(
    IF(
        INDEX('Emission Factors'!$E$5:$P$488,
              MATCH(1,
                    ('Emission Factors'!$E$5:$E$488 = 'GHG emissions calculations'!$F1636) *
                    ('Emission Factors'!$H$5:$H$488 = 'GHG emissions calculations'!$H1636),
                    0),
              MATCH('GHG emissions calculations'!Q$6, 'Emission Factors'!$E$5:$P$5, 0)) &lt;&gt; "",
        INDEX('Emission Factors'!$E$5:$P$488,
              MATCH(1,
                    ('Emission Factors'!$E$5:$E$488 = 'GHG emissions calculations'!$F1636) *
                    ('Emission Factors'!$H$5:$H$488 = 'GHG emissions calculations'!$H1636),
                    0),
              MATCH('GHG emissions calculations'!Q$6, 'Emission Factors'!$E$5:$P$5, 0)),
        ""),
    "")</f>
        <v/>
      </c>
      <c r="R1636" s="311" t="str">
        <f t="array" ref="R1636">IFERROR(
    IF(
        INDEX('Emission Factors'!$E$5:$R$488,
              MATCH(1,
                    ('Emission Factors'!$E$5:$E$488 = 'GHG emissions calculations'!$F1636) *
                    ('Emission Factors'!$H$5:$H$488 = 'GHG emissions calculations'!$H1636),
                    0),
              MATCH('GHG emissions calculations'!R$6, 'Emission Factors'!$E$5:$R$5, 0)) &lt;&gt; "",
        INDEX('Emission Factors'!$E$5:$R$488,
              MATCH(1,
                    ('Emission Factors'!$E$5:$E$488 = 'GHG emissions calculations'!$F1636) *
                    ('Emission Factors'!$H$5:$H$488 = 'GHG emissions calculations'!$H1636),
                    0),
              MATCH('GHG emissions calculations'!R$6, 'Emission Factors'!$E$5:$R$5, 0)),
        ""),
    "")</f>
        <v/>
      </c>
      <c r="S1636" s="312">
        <f t="shared" si="3"/>
        <v>0</v>
      </c>
      <c r="T1636" s="23"/>
    </row>
    <row r="1637" ht="15.75" customHeight="1" outlineLevel="1">
      <c r="A1637" s="23"/>
      <c r="B1637" s="71"/>
      <c r="C1637" s="71"/>
      <c r="D1637" s="71"/>
      <c r="E1637" s="314"/>
      <c r="F1637" s="311" t="str">
        <f>Lists!Z60</f>
        <v>Copper - America</v>
      </c>
      <c r="G1637" s="311" t="str">
        <f t="array" ref="G1637">XLOOKUP(1,('Emission Factors'!$E$5:$E$488='GHG emissions calculations'!$F1637)*('Emission Factors'!$H$5:$H$488='GHG emissions calculations'!$H1637),INDEX('Emission Factors'!$E$5:$T$488,0,MATCH('GHG emissions calculations'!G$6,'Emission Factors'!$E$5:$T$5,0)),"",0)</f>
        <v/>
      </c>
      <c r="H1637" s="311" t="s">
        <v>237</v>
      </c>
      <c r="I1637" s="312" t="str">
        <f>IF(
    SUMIFS('Import data'!$L$25:$L$80,
           'Import data'!$J$25:$J$80, F1637,
           'Import data'!$G$25:$G$80, 'GHG emissions calculations'!$H1637,
           'Import data'!$I$25:$I$80,$E$1587) &lt;&gt; 0,
    SUMIFS('Import data'!$L$25:$L$80,
           'Import data'!$J$25:$J$80, F1637,
           'Import data'!$G$25:$G$80, 'GHG emissions calculations'!$H1637,
           'Import data'!$I$25:$I$80,$E$1587),
    ""
)</f>
        <v/>
      </c>
      <c r="J1637" s="311" t="str">
        <f t="array" ref="J1637">IF(
    XLOOKUP(F1637, 'Import data'!$J$26:$J$47, 'Import data'!$M$26:$M$47, "", 0) = "Please add the region-specific supplier emission factor or choose a different region available in the IAEG database.",
    "",
    XLOOKUP(F1637, 'Import data'!$J$26:$J$47, 'Import data'!$M$26:$M$47, "", 0)
)</f>
        <v/>
      </c>
      <c r="K1637" s="311" t="str">
        <f t="array" ref="K1637">IFERROR(
    XLOOKUP(F1637,
            _xlws.FILTER('Supplier Emission'!$G$15:$G$49,
                   ('Supplier Emission'!$D$15:$D$49=H1637) * ('Supplier Emission'!$F$15:$F$49=$E$1587)),
            _xlws.FILTER('Supplier Emission'!$I$15:$I$49,
                   ('Supplier Emission'!$D$15:$D$49=H1637) * ('Supplier Emission'!$F$15:$F$49=$E$1587)),
            ""),
    "")</f>
        <v/>
      </c>
      <c r="L1637" s="311" t="str">
        <f t="array" ref="L1637">IFERROR(
    XLOOKUP(F1637,
            _xlws.FILTER('Supplier Emission'!$G$15:$G$49,
                   ('Supplier Emission'!$D$15:$D$49=H1637) * ('Supplier Emission'!$F$15:$F$49=$E$1587)),
            _xlws.FILTER('Supplier Emission'!$J$15:$J$49,
                   ('Supplier Emission'!$D$15:$D$49=H1637) * ('Supplier Emission'!$F$15:$F$49=$E$1587)),
            ""),
    "")</f>
        <v/>
      </c>
      <c r="M1637" s="311" t="str">
        <f t="array" ref="M1637">IFERROR(
    XLOOKUP(F1637,
            _xlws.FILTER('Supplier Emission'!$G$15:$G$49,
                   ('Supplier Emission'!$D$15:$D$49=H1637) * ('Supplier Emission'!$F$15:$F$49=$E$1587)),
            _xlws.FILTER('Supplier Emission'!$M$15:$M$49,
                   ('Supplier Emission'!$D$15:$D$49=H1637) * ('Supplier Emission'!$F$15:$F$49=$E$1587)),
            ""),
    "")</f>
        <v/>
      </c>
      <c r="N1637" s="311" t="str">
        <f t="array" ref="N1637">IFERROR(
    XLOOKUP(F1637,
            _xlws.FILTER('Supplier Emission'!$G$15:$G$49,
                   ('Supplier Emission'!$D$15:$D$49=H1637) * ('Supplier Emission'!$F$15:$F$49=$E$1587)),
            _xlws.FILTER('Supplier Emission'!$H$15:$H$49,
                   ('Supplier Emission'!$D$15:$D$49=H1637) * ('Supplier Emission'!$F$15:$F$49=$E$1587)),
            ""),
    "")</f>
        <v/>
      </c>
      <c r="O1637" s="311" t="str">
        <f t="array" ref="O1637">XLOOKUP(1,('Emission Factors'!$E$5:$E$488='GHG emissions calculations'!$F1637)*('Emission Factors'!$H$5:$H$488='GHG emissions calculations'!$H1637),INDEX('Emission Factors'!$E$5:$T$488,0,MATCH('GHG emissions calculations'!O$6,'Emission Factors'!$E$5:$T$5,0)),"",0)</f>
        <v/>
      </c>
      <c r="P1637" s="313" t="str">
        <f t="array" ref="P1637">IFERROR(
    INDEX('Emission Factors'!$E$5:$P$488,
          MATCH(1,
                ('Emission Factors'!$E$5:$E$488 = 'GHG emissions calculations'!$F1637) *
                ('Emission Factors'!$H$5:$H$488 = 'GHG emissions calculations'!$H1637),
                0),
          MATCH('GHG emissions calculations'!P$6,'Emission Factors'!$E$5:$P$5,0)),
    "")</f>
        <v/>
      </c>
      <c r="Q1637" s="311" t="str">
        <f t="array" ref="Q1637">IFERROR(
    IF(
        INDEX('Emission Factors'!$E$5:$P$488,
              MATCH(1,
                    ('Emission Factors'!$E$5:$E$488 = 'GHG emissions calculations'!$F1637) *
                    ('Emission Factors'!$H$5:$H$488 = 'GHG emissions calculations'!$H1637),
                    0),
              MATCH('GHG emissions calculations'!Q$6, 'Emission Factors'!$E$5:$P$5, 0)) &lt;&gt; "",
        INDEX('Emission Factors'!$E$5:$P$488,
              MATCH(1,
                    ('Emission Factors'!$E$5:$E$488 = 'GHG emissions calculations'!$F1637) *
                    ('Emission Factors'!$H$5:$H$488 = 'GHG emissions calculations'!$H1637),
                    0),
              MATCH('GHG emissions calculations'!Q$6, 'Emission Factors'!$E$5:$P$5, 0)),
        ""),
    "")</f>
        <v/>
      </c>
      <c r="R1637" s="311" t="str">
        <f t="array" ref="R1637">IFERROR(
    IF(
        INDEX('Emission Factors'!$E$5:$R$488,
              MATCH(1,
                    ('Emission Factors'!$E$5:$E$488 = 'GHG emissions calculations'!$F1637) *
                    ('Emission Factors'!$H$5:$H$488 = 'GHG emissions calculations'!$H1637),
                    0),
              MATCH('GHG emissions calculations'!R$6, 'Emission Factors'!$E$5:$R$5, 0)) &lt;&gt; "",
        INDEX('Emission Factors'!$E$5:$R$488,
              MATCH(1,
                    ('Emission Factors'!$E$5:$E$488 = 'GHG emissions calculations'!$F1637) *
                    ('Emission Factors'!$H$5:$H$488 = 'GHG emissions calculations'!$H1637),
                    0),
              MATCH('GHG emissions calculations'!R$6, 'Emission Factors'!$E$5:$R$5, 0)),
        ""),
    "")</f>
        <v/>
      </c>
      <c r="S1637" s="312">
        <f t="shared" si="3"/>
        <v>0</v>
      </c>
      <c r="T1637" s="23"/>
    </row>
    <row r="1638" ht="15.75" customHeight="1" outlineLevel="1">
      <c r="A1638" s="23"/>
      <c r="B1638" s="71"/>
      <c r="C1638" s="71"/>
      <c r="D1638" s="71"/>
      <c r="E1638" s="314"/>
      <c r="F1638" s="311" t="str">
        <f>Lists!Z63</f>
        <v>Copper - Asia</v>
      </c>
      <c r="G1638" s="311">
        <f t="array" ref="G1638">XLOOKUP(1,('Emission Factors'!$E$5:$E$488='GHG emissions calculations'!$F1638)*('Emission Factors'!$H$5:$H$488='GHG emissions calculations'!$H1638),INDEX('Emission Factors'!$E$5:$T$488,0,MATCH('GHG emissions calculations'!G$6,'Emission Factors'!$E$5:$T$5,0)),"",0)</f>
        <v>3</v>
      </c>
      <c r="H1638" s="311" t="s">
        <v>237</v>
      </c>
      <c r="I1638" s="312" t="str">
        <f>IF(
    SUMIFS('Import data'!$L$25:$L$80,
           'Import data'!$J$25:$J$80, F1638,
           'Import data'!$G$25:$G$80, 'GHG emissions calculations'!$H1638,
           'Import data'!$I$25:$I$80,$E$1587) &lt;&gt; 0,
    SUMIFS('Import data'!$L$25:$L$80,
           'Import data'!$J$25:$J$80, F1638,
           'Import data'!$G$25:$G$80, 'GHG emissions calculations'!$H1638,
           'Import data'!$I$25:$I$80,$E$1587),
    ""
)</f>
        <v/>
      </c>
      <c r="J1638" s="311" t="str">
        <f t="array" ref="J1638">IF(
    XLOOKUP(F1638, 'Import data'!$J$26:$J$47, 'Import data'!$M$26:$M$47, "", 0) = "Please add the region-specific supplier emission factor or choose a different region available in the IAEG database.",
    "",
    XLOOKUP(F1638, 'Import data'!$J$26:$J$47, 'Import data'!$M$26:$M$47, "", 0)
)</f>
        <v/>
      </c>
      <c r="K1638" s="311" t="str">
        <f t="array" ref="K1638">IFERROR(
    XLOOKUP(F1638,
            _xlws.FILTER('Supplier Emission'!$G$15:$G$49,
                   ('Supplier Emission'!$D$15:$D$49=H1638) * ('Supplier Emission'!$F$15:$F$49=$E$1587)),
            _xlws.FILTER('Supplier Emission'!$I$15:$I$49,
                   ('Supplier Emission'!$D$15:$D$49=H1638) * ('Supplier Emission'!$F$15:$F$49=$E$1587)),
            ""),
    "")</f>
        <v/>
      </c>
      <c r="L1638" s="311" t="str">
        <f t="array" ref="L1638">IFERROR(
    XLOOKUP(F1638,
            _xlws.FILTER('Supplier Emission'!$G$15:$G$49,
                   ('Supplier Emission'!$D$15:$D$49=H1638) * ('Supplier Emission'!$F$15:$F$49=$E$1587)),
            _xlws.FILTER('Supplier Emission'!$J$15:$J$49,
                   ('Supplier Emission'!$D$15:$D$49=H1638) * ('Supplier Emission'!$F$15:$F$49=$E$1587)),
            ""),
    "")</f>
        <v/>
      </c>
      <c r="M1638" s="311" t="str">
        <f t="array" ref="M1638">IFERROR(
    XLOOKUP(F1638,
            _xlws.FILTER('Supplier Emission'!$G$15:$G$49,
                   ('Supplier Emission'!$D$15:$D$49=H1638) * ('Supplier Emission'!$F$15:$F$49=$E$1587)),
            _xlws.FILTER('Supplier Emission'!$M$15:$M$49,
                   ('Supplier Emission'!$D$15:$D$49=H1638) * ('Supplier Emission'!$F$15:$F$49=$E$1587)),
            ""),
    "")</f>
        <v/>
      </c>
      <c r="N1638" s="311" t="str">
        <f t="array" ref="N1638">IFERROR(
    XLOOKUP(F1638,
            _xlws.FILTER('Supplier Emission'!$G$15:$G$49,
                   ('Supplier Emission'!$D$15:$D$49=H1638) * ('Supplier Emission'!$F$15:$F$49=$E$1587)),
            _xlws.FILTER('Supplier Emission'!$H$15:$H$49,
                   ('Supplier Emission'!$D$15:$D$49=H1638) * ('Supplier Emission'!$F$15:$F$49=$E$1587)),
            ""),
    "")</f>
        <v/>
      </c>
      <c r="O1638" s="311" t="str">
        <f t="array" ref="O1638">XLOOKUP(1,('Emission Factors'!$E$5:$E$488='GHG emissions calculations'!$F1638)*('Emission Factors'!$H$5:$H$488='GHG emissions calculations'!$H1638),INDEX('Emission Factors'!$E$5:$T$488,0,MATCH('GHG emissions calculations'!O$6,'Emission Factors'!$E$5:$T$5,0)),"",0)</f>
        <v>Copper Pipe</v>
      </c>
      <c r="P1638" s="313">
        <f t="array" ref="P1638">IFERROR(
    INDEX('Emission Factors'!$E$5:$P$488,
          MATCH(1,
                ('Emission Factors'!$E$5:$E$488 = 'GHG emissions calculations'!$F1638) *
                ('Emission Factors'!$H$5:$H$488 = 'GHG emissions calculations'!$H1638),
                0),
          MATCH('GHG emissions calculations'!P$6,'Emission Factors'!$E$5:$P$5,0)),
    "")</f>
        <v>4.81</v>
      </c>
      <c r="Q1638" s="311" t="str">
        <f t="array" ref="Q1638">IFERROR(
    IF(
        INDEX('Emission Factors'!$E$5:$P$488,
              MATCH(1,
                    ('Emission Factors'!$E$5:$E$488 = 'GHG emissions calculations'!$F1638) *
                    ('Emission Factors'!$H$5:$H$488 = 'GHG emissions calculations'!$H1638),
                    0),
              MATCH('GHG emissions calculations'!Q$6, 'Emission Factors'!$E$5:$P$5, 0)) &lt;&gt; "",
        INDEX('Emission Factors'!$E$5:$P$488,
              MATCH(1,
                    ('Emission Factors'!$E$5:$E$488 = 'GHG emissions calculations'!$F1638) *
                    ('Emission Factors'!$H$5:$H$488 = 'GHG emissions calculations'!$H1638),
                    0),
              MATCH('GHG emissions calculations'!Q$6, 'Emission Factors'!$E$5:$P$5, 0)),
        ""),
    "")</f>
        <v>kgCO2e/kg</v>
      </c>
      <c r="R1638" s="311" t="str">
        <f t="array" ref="R1638">IFERROR(
    IF(
        INDEX('Emission Factors'!$E$5:$R$488,
              MATCH(1,
                    ('Emission Factors'!$E$5:$E$488 = 'GHG emissions calculations'!$F1638) *
                    ('Emission Factors'!$H$5:$H$488 = 'GHG emissions calculations'!$H1638),
                    0),
              MATCH('GHG emissions calculations'!R$6, 'Emission Factors'!$E$5:$R$5, 0)) &lt;&gt; "",
        INDEX('Emission Factors'!$E$5:$R$488,
              MATCH(1,
                    ('Emission Factors'!$E$5:$E$488 = 'GHG emissions calculations'!$F1638) *
                    ('Emission Factors'!$H$5:$H$488 = 'GHG emissions calculations'!$H1638),
                    0),
              MATCH('GHG emissions calculations'!R$6, 'Emission Factors'!$E$5:$R$5, 0)),
        ""),
    "")</f>
        <v>Asia</v>
      </c>
      <c r="S1638" s="312">
        <f t="shared" si="3"/>
        <v>0</v>
      </c>
      <c r="T1638" s="23"/>
    </row>
    <row r="1639" ht="15.75" customHeight="1" outlineLevel="1">
      <c r="A1639" s="23"/>
      <c r="B1639" s="71"/>
      <c r="C1639" s="71"/>
      <c r="D1639" s="71"/>
      <c r="E1639" s="314"/>
      <c r="F1639" s="311" t="str">
        <f>Lists!Z61</f>
        <v>Copper - Europe</v>
      </c>
      <c r="G1639" s="311">
        <f t="array" ref="G1639">XLOOKUP(1,('Emission Factors'!$E$5:$E$488='GHG emissions calculations'!$F1639)*('Emission Factors'!$H$5:$H$488='GHG emissions calculations'!$H1639),INDEX('Emission Factors'!$E$5:$T$488,0,MATCH('GHG emissions calculations'!G$6,'Emission Factors'!$E$5:$T$5,0)),"",0)</f>
        <v>3</v>
      </c>
      <c r="H1639" s="311" t="s">
        <v>237</v>
      </c>
      <c r="I1639" s="312" t="str">
        <f>IF(
    SUMIFS('Import data'!$L$25:$L$80,
           'Import data'!$J$25:$J$80, F1639,
           'Import data'!$G$25:$G$80, 'GHG emissions calculations'!$H1639,
           'Import data'!$I$25:$I$80,$E$1587) &lt;&gt; 0,
    SUMIFS('Import data'!$L$25:$L$80,
           'Import data'!$J$25:$J$80, F1639,
           'Import data'!$G$25:$G$80, 'GHG emissions calculations'!$H1639,
           'Import data'!$I$25:$I$80,$E$1587),
    ""
)</f>
        <v/>
      </c>
      <c r="J1639" s="311" t="str">
        <f t="array" ref="J1639">IF(
    XLOOKUP(F1639, 'Import data'!$J$26:$J$47, 'Import data'!$M$26:$M$47, "", 0) = "Please add the region-specific supplier emission factor or choose a different region available in the IAEG database.",
    "",
    XLOOKUP(F1639, 'Import data'!$J$26:$J$47, 'Import data'!$M$26:$M$47, "", 0)
)</f>
        <v/>
      </c>
      <c r="K1639" s="311" t="str">
        <f t="array" ref="K1639">IFERROR(
    XLOOKUP(F1639,
            _xlws.FILTER('Supplier Emission'!$G$15:$G$49,
                   ('Supplier Emission'!$D$15:$D$49=H1639) * ('Supplier Emission'!$F$15:$F$49=$E$1587)),
            _xlws.FILTER('Supplier Emission'!$I$15:$I$49,
                   ('Supplier Emission'!$D$15:$D$49=H1639) * ('Supplier Emission'!$F$15:$F$49=$E$1587)),
            ""),
    "")</f>
        <v/>
      </c>
      <c r="L1639" s="311" t="str">
        <f t="array" ref="L1639">IFERROR(
    XLOOKUP(F1639,
            _xlws.FILTER('Supplier Emission'!$G$15:$G$49,
                   ('Supplier Emission'!$D$15:$D$49=H1639) * ('Supplier Emission'!$F$15:$F$49=$E$1587)),
            _xlws.FILTER('Supplier Emission'!$J$15:$J$49,
                   ('Supplier Emission'!$D$15:$D$49=H1639) * ('Supplier Emission'!$F$15:$F$49=$E$1587)),
            ""),
    "")</f>
        <v/>
      </c>
      <c r="M1639" s="311" t="str">
        <f t="array" ref="M1639">IFERROR(
    XLOOKUP(F1639,
            _xlws.FILTER('Supplier Emission'!$G$15:$G$49,
                   ('Supplier Emission'!$D$15:$D$49=H1639) * ('Supplier Emission'!$F$15:$F$49=$E$1587)),
            _xlws.FILTER('Supplier Emission'!$M$15:$M$49,
                   ('Supplier Emission'!$D$15:$D$49=H1639) * ('Supplier Emission'!$F$15:$F$49=$E$1587)),
            ""),
    "")</f>
        <v/>
      </c>
      <c r="N1639" s="311" t="str">
        <f t="array" ref="N1639">IFERROR(
    XLOOKUP(F1639,
            _xlws.FILTER('Supplier Emission'!$G$15:$G$49,
                   ('Supplier Emission'!$D$15:$D$49=H1639) * ('Supplier Emission'!$F$15:$F$49=$E$1587)),
            _xlws.FILTER('Supplier Emission'!$H$15:$H$49,
                   ('Supplier Emission'!$D$15:$D$49=H1639) * ('Supplier Emission'!$F$15:$F$49=$E$1587)),
            ""),
    "")</f>
        <v/>
      </c>
      <c r="O1639" s="311" t="str">
        <f t="array" ref="O1639">XLOOKUP(1,('Emission Factors'!$E$5:$E$488='GHG emissions calculations'!$F1639)*('Emission Factors'!$H$5:$H$488='GHG emissions calculations'!$H1639),INDEX('Emission Factors'!$E$5:$T$488,0,MATCH('GHG emissions calculations'!O$6,'Emission Factors'!$E$5:$T$5,0)),"",0)</f>
        <v>Cuivre/neuf</v>
      </c>
      <c r="P1639" s="313">
        <f t="array" ref="P1639">IFERROR(
    INDEX('Emission Factors'!$E$5:$P$488,
          MATCH(1,
                ('Emission Factors'!$E$5:$E$488 = 'GHG emissions calculations'!$F1639) *
                ('Emission Factors'!$H$5:$H$488 = 'GHG emissions calculations'!$H1639),
                0),
          MATCH('GHG emissions calculations'!P$6,'Emission Factors'!$E$5:$P$5,0)),
    "")</f>
        <v>1.45</v>
      </c>
      <c r="Q1639" s="311" t="str">
        <f t="array" ref="Q1639">IFERROR(
    IF(
        INDEX('Emission Factors'!$E$5:$P$488,
              MATCH(1,
                    ('Emission Factors'!$E$5:$E$488 = 'GHG emissions calculations'!$F1639) *
                    ('Emission Factors'!$H$5:$H$488 = 'GHG emissions calculations'!$H1639),
                    0),
              MATCH('GHG emissions calculations'!Q$6, 'Emission Factors'!$E$5:$P$5, 0)) &lt;&gt; "",
        INDEX('Emission Factors'!$E$5:$P$488,
              MATCH(1,
                    ('Emission Factors'!$E$5:$E$488 = 'GHG emissions calculations'!$F1639) *
                    ('Emission Factors'!$H$5:$H$488 = 'GHG emissions calculations'!$H1639),
                    0),
              MATCH('GHG emissions calculations'!Q$6, 'Emission Factors'!$E$5:$P$5, 0)),
        ""),
    "")</f>
        <v>kgCO2e/kg</v>
      </c>
      <c r="R1639" s="311" t="str">
        <f t="array" ref="R1639">IFERROR(
    IF(
        INDEX('Emission Factors'!$E$5:$R$488,
              MATCH(1,
                    ('Emission Factors'!$E$5:$E$488 = 'GHG emissions calculations'!$F1639) *
                    ('Emission Factors'!$H$5:$H$488 = 'GHG emissions calculations'!$H1639),
                    0),
              MATCH('GHG emissions calculations'!R$6, 'Emission Factors'!$E$5:$R$5, 0)) &lt;&gt; "",
        INDEX('Emission Factors'!$E$5:$R$488,
              MATCH(1,
                    ('Emission Factors'!$E$5:$E$488 = 'GHG emissions calculations'!$F1639) *
                    ('Emission Factors'!$H$5:$H$488 = 'GHG emissions calculations'!$H1639),
                    0),
              MATCH('GHG emissions calculations'!R$6, 'Emission Factors'!$E$5:$R$5, 0)),
        ""),
    "")</f>
        <v>Europe</v>
      </c>
      <c r="S1639" s="312">
        <f t="shared" si="3"/>
        <v>0</v>
      </c>
      <c r="T1639" s="23"/>
    </row>
    <row r="1640" ht="15.75" customHeight="1" outlineLevel="1">
      <c r="A1640" s="23"/>
      <c r="B1640" s="71"/>
      <c r="C1640" s="71"/>
      <c r="D1640" s="71"/>
      <c r="E1640" s="314"/>
      <c r="F1640" s="311" t="str">
        <f>Lists!Z66</f>
        <v>Copper - Global or unspecified region</v>
      </c>
      <c r="G1640" s="311" t="str">
        <f t="array" ref="G1640">XLOOKUP(1,('Emission Factors'!$E$5:$E$488='GHG emissions calculations'!$F1640)*('Emission Factors'!$H$5:$H$488='GHG emissions calculations'!$H1640),INDEX('Emission Factors'!$E$5:$T$488,0,MATCH('GHG emissions calculations'!G$6,'Emission Factors'!$E$5:$T$5,0)),"",0)</f>
        <v/>
      </c>
      <c r="H1640" s="311" t="s">
        <v>237</v>
      </c>
      <c r="I1640" s="312" t="str">
        <f>IF(
    SUMIFS('Import data'!$L$25:$L$80,
           'Import data'!$J$25:$J$80, F1640,
           'Import data'!$G$25:$G$80, 'GHG emissions calculations'!$H1640,
           'Import data'!$I$25:$I$80,$E$1587) &lt;&gt; 0,
    SUMIFS('Import data'!$L$25:$L$80,
           'Import data'!$J$25:$J$80, F1640,
           'Import data'!$G$25:$G$80, 'GHG emissions calculations'!$H1640,
           'Import data'!$I$25:$I$80,$E$1587),
    ""
)</f>
        <v/>
      </c>
      <c r="J1640" s="311" t="str">
        <f t="array" ref="J1640">IF(
    XLOOKUP(F1640, 'Import data'!$J$26:$J$47, 'Import data'!$M$26:$M$47, "", 0) = "Please add the region-specific supplier emission factor or choose a different region available in the IAEG database.",
    "",
    XLOOKUP(F1640, 'Import data'!$J$26:$J$47, 'Import data'!$M$26:$M$47, "", 0)
)</f>
        <v/>
      </c>
      <c r="K1640" s="311" t="str">
        <f t="array" ref="K1640">IFERROR(
    XLOOKUP(F1640,
            _xlws.FILTER('Supplier Emission'!$G$15:$G$49,
                   ('Supplier Emission'!$D$15:$D$49=H1640) * ('Supplier Emission'!$F$15:$F$49=$E$1587)),
            _xlws.FILTER('Supplier Emission'!$I$15:$I$49,
                   ('Supplier Emission'!$D$15:$D$49=H1640) * ('Supplier Emission'!$F$15:$F$49=$E$1587)),
            ""),
    "")</f>
        <v/>
      </c>
      <c r="L1640" s="311" t="str">
        <f t="array" ref="L1640">IFERROR(
    XLOOKUP(F1640,
            _xlws.FILTER('Supplier Emission'!$G$15:$G$49,
                   ('Supplier Emission'!$D$15:$D$49=H1640) * ('Supplier Emission'!$F$15:$F$49=$E$1587)),
            _xlws.FILTER('Supplier Emission'!$J$15:$J$49,
                   ('Supplier Emission'!$D$15:$D$49=H1640) * ('Supplier Emission'!$F$15:$F$49=$E$1587)),
            ""),
    "")</f>
        <v/>
      </c>
      <c r="M1640" s="311" t="str">
        <f t="array" ref="M1640">IFERROR(
    XLOOKUP(F1640,
            _xlws.FILTER('Supplier Emission'!$G$15:$G$49,
                   ('Supplier Emission'!$D$15:$D$49=H1640) * ('Supplier Emission'!$F$15:$F$49=$E$1587)),
            _xlws.FILTER('Supplier Emission'!$M$15:$M$49,
                   ('Supplier Emission'!$D$15:$D$49=H1640) * ('Supplier Emission'!$F$15:$F$49=$E$1587)),
            ""),
    "")</f>
        <v/>
      </c>
      <c r="N1640" s="311" t="str">
        <f t="array" ref="N1640">IFERROR(
    XLOOKUP(F1640,
            _xlws.FILTER('Supplier Emission'!$G$15:$G$49,
                   ('Supplier Emission'!$D$15:$D$49=H1640) * ('Supplier Emission'!$F$15:$F$49=$E$1587)),
            _xlws.FILTER('Supplier Emission'!$H$15:$H$49,
                   ('Supplier Emission'!$D$15:$D$49=H1640) * ('Supplier Emission'!$F$15:$F$49=$E$1587)),
            ""),
    "")</f>
        <v/>
      </c>
      <c r="O1640" s="311" t="str">
        <f t="array" ref="O1640">XLOOKUP(1,('Emission Factors'!$E$5:$E$488='GHG emissions calculations'!$F1640)*('Emission Factors'!$H$5:$H$488='GHG emissions calculations'!$H1640),INDEX('Emission Factors'!$E$5:$T$488,0,MATCH('GHG emissions calculations'!O$6,'Emission Factors'!$E$5:$T$5,0)),"",0)</f>
        <v/>
      </c>
      <c r="P1640" s="313" t="str">
        <f t="array" ref="P1640">IFERROR(
    INDEX('Emission Factors'!$E$5:$P$488,
          MATCH(1,
                ('Emission Factors'!$E$5:$E$488 = 'GHG emissions calculations'!$F1640) *
                ('Emission Factors'!$H$5:$H$488 = 'GHG emissions calculations'!$H1640),
                0),
          MATCH('GHG emissions calculations'!P$6,'Emission Factors'!$E$5:$P$5,0)),
    "")</f>
        <v/>
      </c>
      <c r="Q1640" s="311" t="str">
        <f t="array" ref="Q1640">IFERROR(
    IF(
        INDEX('Emission Factors'!$E$5:$P$488,
              MATCH(1,
                    ('Emission Factors'!$E$5:$E$488 = 'GHG emissions calculations'!$F1640) *
                    ('Emission Factors'!$H$5:$H$488 = 'GHG emissions calculations'!$H1640),
                    0),
              MATCH('GHG emissions calculations'!Q$6, 'Emission Factors'!$E$5:$P$5, 0)) &lt;&gt; "",
        INDEX('Emission Factors'!$E$5:$P$488,
              MATCH(1,
                    ('Emission Factors'!$E$5:$E$488 = 'GHG emissions calculations'!$F1640) *
                    ('Emission Factors'!$H$5:$H$488 = 'GHG emissions calculations'!$H1640),
                    0),
              MATCH('GHG emissions calculations'!Q$6, 'Emission Factors'!$E$5:$P$5, 0)),
        ""),
    "")</f>
        <v/>
      </c>
      <c r="R1640" s="311" t="str">
        <f t="array" ref="R1640">IFERROR(
    IF(
        INDEX('Emission Factors'!$E$5:$R$488,
              MATCH(1,
                    ('Emission Factors'!$E$5:$E$488 = 'GHG emissions calculations'!$F1640) *
                    ('Emission Factors'!$H$5:$H$488 = 'GHG emissions calculations'!$H1640),
                    0),
              MATCH('GHG emissions calculations'!R$6, 'Emission Factors'!$E$5:$R$5, 0)) &lt;&gt; "",
        INDEX('Emission Factors'!$E$5:$R$488,
              MATCH(1,
                    ('Emission Factors'!$E$5:$E$488 = 'GHG emissions calculations'!$F1640) *
                    ('Emission Factors'!$H$5:$H$488 = 'GHG emissions calculations'!$H1640),
                    0),
              MATCH('GHG emissions calculations'!R$6, 'Emission Factors'!$E$5:$R$5, 0)),
        ""),
    "")</f>
        <v/>
      </c>
      <c r="S1640" s="312">
        <f t="shared" si="3"/>
        <v>0</v>
      </c>
      <c r="T1640" s="23"/>
    </row>
    <row r="1641" ht="15.75" customHeight="1" outlineLevel="1">
      <c r="A1641" s="23"/>
      <c r="B1641" s="71"/>
      <c r="C1641" s="71"/>
      <c r="D1641" s="71"/>
      <c r="E1641" s="314"/>
      <c r="F1641" s="311" t="str">
        <f>Lists!Z65</f>
        <v>Copper - Middle East</v>
      </c>
      <c r="G1641" s="311" t="str">
        <f t="array" ref="G1641">XLOOKUP(1,('Emission Factors'!$E$5:$E$488='GHG emissions calculations'!$F1641)*('Emission Factors'!$H$5:$H$488='GHG emissions calculations'!$H1641),INDEX('Emission Factors'!$E$5:$T$488,0,MATCH('GHG emissions calculations'!G$6,'Emission Factors'!$E$5:$T$5,0)),"",0)</f>
        <v/>
      </c>
      <c r="H1641" s="311" t="s">
        <v>237</v>
      </c>
      <c r="I1641" s="312" t="str">
        <f>IF(
    SUMIFS('Import data'!$L$25:$L$80,
           'Import data'!$J$25:$J$80, F1641,
           'Import data'!$G$25:$G$80, 'GHG emissions calculations'!$H1641,
           'Import data'!$I$25:$I$80,$E$1587) &lt;&gt; 0,
    SUMIFS('Import data'!$L$25:$L$80,
           'Import data'!$J$25:$J$80, F1641,
           'Import data'!$G$25:$G$80, 'GHG emissions calculations'!$H1641,
           'Import data'!$I$25:$I$80,$E$1587),
    ""
)</f>
        <v/>
      </c>
      <c r="J1641" s="311" t="str">
        <f t="array" ref="J1641">IF(
    XLOOKUP(F1641, 'Import data'!$J$26:$J$47, 'Import data'!$M$26:$M$47, "", 0) = "Please add the region-specific supplier emission factor or choose a different region available in the IAEG database.",
    "",
    XLOOKUP(F1641, 'Import data'!$J$26:$J$47, 'Import data'!$M$26:$M$47, "", 0)
)</f>
        <v/>
      </c>
      <c r="K1641" s="311" t="str">
        <f t="array" ref="K1641">IFERROR(
    XLOOKUP(F1641,
            _xlws.FILTER('Supplier Emission'!$G$15:$G$49,
                   ('Supplier Emission'!$D$15:$D$49=H1641) * ('Supplier Emission'!$F$15:$F$49=$E$1587)),
            _xlws.FILTER('Supplier Emission'!$I$15:$I$49,
                   ('Supplier Emission'!$D$15:$D$49=H1641) * ('Supplier Emission'!$F$15:$F$49=$E$1587)),
            ""),
    "")</f>
        <v/>
      </c>
      <c r="L1641" s="311" t="str">
        <f t="array" ref="L1641">IFERROR(
    XLOOKUP(F1641,
            _xlws.FILTER('Supplier Emission'!$G$15:$G$49,
                   ('Supplier Emission'!$D$15:$D$49=H1641) * ('Supplier Emission'!$F$15:$F$49=$E$1587)),
            _xlws.FILTER('Supplier Emission'!$J$15:$J$49,
                   ('Supplier Emission'!$D$15:$D$49=H1641) * ('Supplier Emission'!$F$15:$F$49=$E$1587)),
            ""),
    "")</f>
        <v/>
      </c>
      <c r="M1641" s="311" t="str">
        <f t="array" ref="M1641">IFERROR(
    XLOOKUP(F1641,
            _xlws.FILTER('Supplier Emission'!$G$15:$G$49,
                   ('Supplier Emission'!$D$15:$D$49=H1641) * ('Supplier Emission'!$F$15:$F$49=$E$1587)),
            _xlws.FILTER('Supplier Emission'!$M$15:$M$49,
                   ('Supplier Emission'!$D$15:$D$49=H1641) * ('Supplier Emission'!$F$15:$F$49=$E$1587)),
            ""),
    "")</f>
        <v/>
      </c>
      <c r="N1641" s="311" t="str">
        <f t="array" ref="N1641">IFERROR(
    XLOOKUP(F1641,
            _xlws.FILTER('Supplier Emission'!$G$15:$G$49,
                   ('Supplier Emission'!$D$15:$D$49=H1641) * ('Supplier Emission'!$F$15:$F$49=$E$1587)),
            _xlws.FILTER('Supplier Emission'!$H$15:$H$49,
                   ('Supplier Emission'!$D$15:$D$49=H1641) * ('Supplier Emission'!$F$15:$F$49=$E$1587)),
            ""),
    "")</f>
        <v/>
      </c>
      <c r="O1641" s="311" t="str">
        <f t="array" ref="O1641">XLOOKUP(1,('Emission Factors'!$E$5:$E$488='GHG emissions calculations'!$F1641)*('Emission Factors'!$H$5:$H$488='GHG emissions calculations'!$H1641),INDEX('Emission Factors'!$E$5:$T$488,0,MATCH('GHG emissions calculations'!O$6,'Emission Factors'!$E$5:$T$5,0)),"",0)</f>
        <v/>
      </c>
      <c r="P1641" s="313" t="str">
        <f t="array" ref="P1641">IFERROR(
    INDEX('Emission Factors'!$E$5:$P$488,
          MATCH(1,
                ('Emission Factors'!$E$5:$E$488 = 'GHG emissions calculations'!$F1641) *
                ('Emission Factors'!$H$5:$H$488 = 'GHG emissions calculations'!$H1641),
                0),
          MATCH('GHG emissions calculations'!P$6,'Emission Factors'!$E$5:$P$5,0)),
    "")</f>
        <v/>
      </c>
      <c r="Q1641" s="311" t="str">
        <f t="array" ref="Q1641">IFERROR(
    IF(
        INDEX('Emission Factors'!$E$5:$P$488,
              MATCH(1,
                    ('Emission Factors'!$E$5:$E$488 = 'GHG emissions calculations'!$F1641) *
                    ('Emission Factors'!$H$5:$H$488 = 'GHG emissions calculations'!$H1641),
                    0),
              MATCH('GHG emissions calculations'!Q$6, 'Emission Factors'!$E$5:$P$5, 0)) &lt;&gt; "",
        INDEX('Emission Factors'!$E$5:$P$488,
              MATCH(1,
                    ('Emission Factors'!$E$5:$E$488 = 'GHG emissions calculations'!$F1641) *
                    ('Emission Factors'!$H$5:$H$488 = 'GHG emissions calculations'!$H1641),
                    0),
              MATCH('GHG emissions calculations'!Q$6, 'Emission Factors'!$E$5:$P$5, 0)),
        ""),
    "")</f>
        <v/>
      </c>
      <c r="R1641" s="311" t="str">
        <f t="array" ref="R1641">IFERROR(
    IF(
        INDEX('Emission Factors'!$E$5:$R$488,
              MATCH(1,
                    ('Emission Factors'!$E$5:$E$488 = 'GHG emissions calculations'!$F1641) *
                    ('Emission Factors'!$H$5:$H$488 = 'GHG emissions calculations'!$H1641),
                    0),
              MATCH('GHG emissions calculations'!R$6, 'Emission Factors'!$E$5:$R$5, 0)) &lt;&gt; "",
        INDEX('Emission Factors'!$E$5:$R$488,
              MATCH(1,
                    ('Emission Factors'!$E$5:$E$488 = 'GHG emissions calculations'!$F1641) *
                    ('Emission Factors'!$H$5:$H$488 = 'GHG emissions calculations'!$H1641),
                    0),
              MATCH('GHG emissions calculations'!R$6, 'Emission Factors'!$E$5:$R$5, 0)),
        ""),
    "")</f>
        <v/>
      </c>
      <c r="S1641" s="312">
        <f t="shared" si="3"/>
        <v>0</v>
      </c>
      <c r="T1641" s="23"/>
    </row>
    <row r="1642" ht="15.75" customHeight="1" outlineLevel="1">
      <c r="A1642" s="23"/>
      <c r="B1642" s="71"/>
      <c r="C1642" s="71"/>
      <c r="D1642" s="71"/>
      <c r="E1642" s="314"/>
      <c r="F1642" s="311" t="str">
        <f>Lists!Z64</f>
        <v>Copper - Oceania</v>
      </c>
      <c r="G1642" s="311" t="str">
        <f t="array" ref="G1642">XLOOKUP(1,('Emission Factors'!$E$5:$E$488='GHG emissions calculations'!$F1642)*('Emission Factors'!$H$5:$H$488='GHG emissions calculations'!$H1642),INDEX('Emission Factors'!$E$5:$T$488,0,MATCH('GHG emissions calculations'!G$6,'Emission Factors'!$E$5:$T$5,0)),"",0)</f>
        <v/>
      </c>
      <c r="H1642" s="311" t="s">
        <v>237</v>
      </c>
      <c r="I1642" s="312" t="str">
        <f>IF(
    SUMIFS('Import data'!$L$25:$L$80,
           'Import data'!$J$25:$J$80, F1642,
           'Import data'!$G$25:$G$80, 'GHG emissions calculations'!$H1642,
           'Import data'!$I$25:$I$80,$E$1587) &lt;&gt; 0,
    SUMIFS('Import data'!$L$25:$L$80,
           'Import data'!$J$25:$J$80, F1642,
           'Import data'!$G$25:$G$80, 'GHG emissions calculations'!$H1642,
           'Import data'!$I$25:$I$80,$E$1587),
    ""
)</f>
        <v/>
      </c>
      <c r="J1642" s="311" t="str">
        <f t="array" ref="J1642">IF(
    XLOOKUP(F1642, 'Import data'!$J$26:$J$47, 'Import data'!$M$26:$M$47, "", 0) = "Please add the region-specific supplier emission factor or choose a different region available in the IAEG database.",
    "",
    XLOOKUP(F1642, 'Import data'!$J$26:$J$47, 'Import data'!$M$26:$M$47, "", 0)
)</f>
        <v/>
      </c>
      <c r="K1642" s="311" t="str">
        <f t="array" ref="K1642">IFERROR(
    XLOOKUP(F1642,
            _xlws.FILTER('Supplier Emission'!$G$15:$G$49,
                   ('Supplier Emission'!$D$15:$D$49=H1642) * ('Supplier Emission'!$F$15:$F$49=$E$1587)),
            _xlws.FILTER('Supplier Emission'!$I$15:$I$49,
                   ('Supplier Emission'!$D$15:$D$49=H1642) * ('Supplier Emission'!$F$15:$F$49=$E$1587)),
            ""),
    "")</f>
        <v/>
      </c>
      <c r="L1642" s="311" t="str">
        <f t="array" ref="L1642">IFERROR(
    XLOOKUP(F1642,
            _xlws.FILTER('Supplier Emission'!$G$15:$G$49,
                   ('Supplier Emission'!$D$15:$D$49=H1642) * ('Supplier Emission'!$F$15:$F$49=$E$1587)),
            _xlws.FILTER('Supplier Emission'!$J$15:$J$49,
                   ('Supplier Emission'!$D$15:$D$49=H1642) * ('Supplier Emission'!$F$15:$F$49=$E$1587)),
            ""),
    "")</f>
        <v/>
      </c>
      <c r="M1642" s="311" t="str">
        <f t="array" ref="M1642">IFERROR(
    XLOOKUP(F1642,
            _xlws.FILTER('Supplier Emission'!$G$15:$G$49,
                   ('Supplier Emission'!$D$15:$D$49=H1642) * ('Supplier Emission'!$F$15:$F$49=$E$1587)),
            _xlws.FILTER('Supplier Emission'!$M$15:$M$49,
                   ('Supplier Emission'!$D$15:$D$49=H1642) * ('Supplier Emission'!$F$15:$F$49=$E$1587)),
            ""),
    "")</f>
        <v/>
      </c>
      <c r="N1642" s="311" t="str">
        <f t="array" ref="N1642">IFERROR(
    XLOOKUP(F1642,
            _xlws.FILTER('Supplier Emission'!$G$15:$G$49,
                   ('Supplier Emission'!$D$15:$D$49=H1642) * ('Supplier Emission'!$F$15:$F$49=$E$1587)),
            _xlws.FILTER('Supplier Emission'!$H$15:$H$49,
                   ('Supplier Emission'!$D$15:$D$49=H1642) * ('Supplier Emission'!$F$15:$F$49=$E$1587)),
            ""),
    "")</f>
        <v/>
      </c>
      <c r="O1642" s="311" t="str">
        <f t="array" ref="O1642">XLOOKUP(1,('Emission Factors'!$E$5:$E$488='GHG emissions calculations'!$F1642)*('Emission Factors'!$H$5:$H$488='GHG emissions calculations'!$H1642),INDEX('Emission Factors'!$E$5:$T$488,0,MATCH('GHG emissions calculations'!O$6,'Emission Factors'!$E$5:$T$5,0)),"",0)</f>
        <v/>
      </c>
      <c r="P1642" s="313" t="str">
        <f t="array" ref="P1642">IFERROR(
    INDEX('Emission Factors'!$E$5:$P$488,
          MATCH(1,
                ('Emission Factors'!$E$5:$E$488 = 'GHG emissions calculations'!$F1642) *
                ('Emission Factors'!$H$5:$H$488 = 'GHG emissions calculations'!$H1642),
                0),
          MATCH('GHG emissions calculations'!P$6,'Emission Factors'!$E$5:$P$5,0)),
    "")</f>
        <v/>
      </c>
      <c r="Q1642" s="311" t="str">
        <f t="array" ref="Q1642">IFERROR(
    IF(
        INDEX('Emission Factors'!$E$5:$P$488,
              MATCH(1,
                    ('Emission Factors'!$E$5:$E$488 = 'GHG emissions calculations'!$F1642) *
                    ('Emission Factors'!$H$5:$H$488 = 'GHG emissions calculations'!$H1642),
                    0),
              MATCH('GHG emissions calculations'!Q$6, 'Emission Factors'!$E$5:$P$5, 0)) &lt;&gt; "",
        INDEX('Emission Factors'!$E$5:$P$488,
              MATCH(1,
                    ('Emission Factors'!$E$5:$E$488 = 'GHG emissions calculations'!$F1642) *
                    ('Emission Factors'!$H$5:$H$488 = 'GHG emissions calculations'!$H1642),
                    0),
              MATCH('GHG emissions calculations'!Q$6, 'Emission Factors'!$E$5:$P$5, 0)),
        ""),
    "")</f>
        <v/>
      </c>
      <c r="R1642" s="311" t="str">
        <f t="array" ref="R1642">IFERROR(
    IF(
        INDEX('Emission Factors'!$E$5:$R$488,
              MATCH(1,
                    ('Emission Factors'!$E$5:$E$488 = 'GHG emissions calculations'!$F1642) *
                    ('Emission Factors'!$H$5:$H$488 = 'GHG emissions calculations'!$H1642),
                    0),
              MATCH('GHG emissions calculations'!R$6, 'Emission Factors'!$E$5:$R$5, 0)) &lt;&gt; "",
        INDEX('Emission Factors'!$E$5:$R$488,
              MATCH(1,
                    ('Emission Factors'!$E$5:$E$488 = 'GHG emissions calculations'!$F1642) *
                    ('Emission Factors'!$H$5:$H$488 = 'GHG emissions calculations'!$H1642),
                    0),
              MATCH('GHG emissions calculations'!R$6, 'Emission Factors'!$E$5:$R$5, 0)),
        ""),
    "")</f>
        <v/>
      </c>
      <c r="S1642" s="312">
        <f t="shared" si="3"/>
        <v>0</v>
      </c>
      <c r="T1642" s="23"/>
    </row>
    <row r="1643" ht="15.75" customHeight="1" outlineLevel="1">
      <c r="A1643" s="23"/>
      <c r="B1643" s="71"/>
      <c r="C1643" s="71"/>
      <c r="D1643" s="71"/>
      <c r="E1643" s="314"/>
      <c r="F1643" s="311" t="str">
        <f>Lists!Z69</f>
        <v>Copper, unknown mass  - Africa</v>
      </c>
      <c r="G1643" s="311" t="str">
        <f t="array" ref="G1643">XLOOKUP(1,('Emission Factors'!$E$5:$E$488='GHG emissions calculations'!$F1643)*('Emission Factors'!$H$5:$H$488='GHG emissions calculations'!$H1643),INDEX('Emission Factors'!$E$5:$T$488,0,MATCH('GHG emissions calculations'!G$6,'Emission Factors'!$E$5:$T$5,0)),"",0)</f>
        <v/>
      </c>
      <c r="H1643" s="311" t="s">
        <v>237</v>
      </c>
      <c r="I1643" s="312" t="str">
        <f>IF(
    SUMIFS('Import data'!$L$25:$L$80,
           'Import data'!$J$25:$J$80, F1643,
           'Import data'!$G$25:$G$80, 'GHG emissions calculations'!$H1643,
           'Import data'!$I$25:$I$80,$E$1587) &lt;&gt; 0,
    SUMIFS('Import data'!$L$25:$L$80,
           'Import data'!$J$25:$J$80, F1643,
           'Import data'!$G$25:$G$80, 'GHG emissions calculations'!$H1643,
           'Import data'!$I$25:$I$80,$E$1587),
    ""
)</f>
        <v/>
      </c>
      <c r="J1643" s="311" t="str">
        <f t="array" ref="J1643">IF(
    XLOOKUP(F1643, 'Import data'!$J$26:$J$47, 'Import data'!$M$26:$M$47, "", 0) = "Please add the region-specific supplier emission factor or choose a different region available in the IAEG database.",
    "",
    XLOOKUP(F1643, 'Import data'!$J$26:$J$47, 'Import data'!$M$26:$M$47, "", 0)
)</f>
        <v/>
      </c>
      <c r="K1643" s="311" t="str">
        <f t="array" ref="K1643">IFERROR(
    XLOOKUP(F1643,
            _xlws.FILTER('Supplier Emission'!$G$15:$G$49,
                   ('Supplier Emission'!$D$15:$D$49=H1643) * ('Supplier Emission'!$F$15:$F$49=$E$1587)),
            _xlws.FILTER('Supplier Emission'!$I$15:$I$49,
                   ('Supplier Emission'!$D$15:$D$49=H1643) * ('Supplier Emission'!$F$15:$F$49=$E$1587)),
            ""),
    "")</f>
        <v/>
      </c>
      <c r="L1643" s="311" t="str">
        <f t="array" ref="L1643">IFERROR(
    XLOOKUP(F1643,
            _xlws.FILTER('Supplier Emission'!$G$15:$G$49,
                   ('Supplier Emission'!$D$15:$D$49=H1643) * ('Supplier Emission'!$F$15:$F$49=$E$1587)),
            _xlws.FILTER('Supplier Emission'!$J$15:$J$49,
                   ('Supplier Emission'!$D$15:$D$49=H1643) * ('Supplier Emission'!$F$15:$F$49=$E$1587)),
            ""),
    "")</f>
        <v/>
      </c>
      <c r="M1643" s="311" t="str">
        <f t="array" ref="M1643">IFERROR(
    XLOOKUP(F1643,
            _xlws.FILTER('Supplier Emission'!$G$15:$G$49,
                   ('Supplier Emission'!$D$15:$D$49=H1643) * ('Supplier Emission'!$F$15:$F$49=$E$1587)),
            _xlws.FILTER('Supplier Emission'!$M$15:$M$49,
                   ('Supplier Emission'!$D$15:$D$49=H1643) * ('Supplier Emission'!$F$15:$F$49=$E$1587)),
            ""),
    "")</f>
        <v/>
      </c>
      <c r="N1643" s="311" t="str">
        <f t="array" ref="N1643">IFERROR(
    XLOOKUP(F1643,
            _xlws.FILTER('Supplier Emission'!$G$15:$G$49,
                   ('Supplier Emission'!$D$15:$D$49=H1643) * ('Supplier Emission'!$F$15:$F$49=$E$1587)),
            _xlws.FILTER('Supplier Emission'!$H$15:$H$49,
                   ('Supplier Emission'!$D$15:$D$49=H1643) * ('Supplier Emission'!$F$15:$F$49=$E$1587)),
            ""),
    "")</f>
        <v/>
      </c>
      <c r="O1643" s="311" t="str">
        <f t="array" ref="O1643">XLOOKUP(1,('Emission Factors'!$E$5:$E$488='GHG emissions calculations'!$F1643)*('Emission Factors'!$H$5:$H$488='GHG emissions calculations'!$H1643),INDEX('Emission Factors'!$E$5:$T$488,0,MATCH('GHG emissions calculations'!O$6,'Emission Factors'!$E$5:$T$5,0)),"",0)</f>
        <v/>
      </c>
      <c r="P1643" s="313" t="str">
        <f t="array" ref="P1643">IFERROR(
    INDEX('Emission Factors'!$E$5:$P$488,
          MATCH(1,
                ('Emission Factors'!$E$5:$E$488 = 'GHG emissions calculations'!$F1643) *
                ('Emission Factors'!$H$5:$H$488 = 'GHG emissions calculations'!$H1643),
                0),
          MATCH('GHG emissions calculations'!P$6,'Emission Factors'!$E$5:$P$5,0)),
    "")</f>
        <v/>
      </c>
      <c r="Q1643" s="311" t="str">
        <f t="array" ref="Q1643">IFERROR(
    IF(
        INDEX('Emission Factors'!$E$5:$P$488,
              MATCH(1,
                    ('Emission Factors'!$E$5:$E$488 = 'GHG emissions calculations'!$F1643) *
                    ('Emission Factors'!$H$5:$H$488 = 'GHG emissions calculations'!$H1643),
                    0),
              MATCH('GHG emissions calculations'!Q$6, 'Emission Factors'!$E$5:$P$5, 0)) &lt;&gt; "",
        INDEX('Emission Factors'!$E$5:$P$488,
              MATCH(1,
                    ('Emission Factors'!$E$5:$E$488 = 'GHG emissions calculations'!$F1643) *
                    ('Emission Factors'!$H$5:$H$488 = 'GHG emissions calculations'!$H1643),
                    0),
              MATCH('GHG emissions calculations'!Q$6, 'Emission Factors'!$E$5:$P$5, 0)),
        ""),
    "")</f>
        <v/>
      </c>
      <c r="R1643" s="311" t="str">
        <f t="array" ref="R1643">IFERROR(
    IF(
        INDEX('Emission Factors'!$E$5:$R$488,
              MATCH(1,
                    ('Emission Factors'!$E$5:$E$488 = 'GHG emissions calculations'!$F1643) *
                    ('Emission Factors'!$H$5:$H$488 = 'GHG emissions calculations'!$H1643),
                    0),
              MATCH('GHG emissions calculations'!R$6, 'Emission Factors'!$E$5:$R$5, 0)) &lt;&gt; "",
        INDEX('Emission Factors'!$E$5:$R$488,
              MATCH(1,
                    ('Emission Factors'!$E$5:$E$488 = 'GHG emissions calculations'!$F1643) *
                    ('Emission Factors'!$H$5:$H$488 = 'GHG emissions calculations'!$H1643),
                    0),
              MATCH('GHG emissions calculations'!R$6, 'Emission Factors'!$E$5:$R$5, 0)),
        ""),
    "")</f>
        <v/>
      </c>
      <c r="S1643" s="312">
        <f t="shared" si="3"/>
        <v>0</v>
      </c>
      <c r="T1643" s="23"/>
    </row>
    <row r="1644" ht="15.75" customHeight="1" outlineLevel="1">
      <c r="A1644" s="23"/>
      <c r="B1644" s="71"/>
      <c r="C1644" s="71"/>
      <c r="D1644" s="71"/>
      <c r="E1644" s="314"/>
      <c r="F1644" s="311" t="str">
        <f>Lists!Z67</f>
        <v>Copper, unknown mass  - America</v>
      </c>
      <c r="G1644" s="311" t="str">
        <f t="array" ref="G1644">XLOOKUP(1,('Emission Factors'!$E$5:$E$488='GHG emissions calculations'!$F1644)*('Emission Factors'!$H$5:$H$488='GHG emissions calculations'!$H1644),INDEX('Emission Factors'!$E$5:$T$488,0,MATCH('GHG emissions calculations'!G$6,'Emission Factors'!$E$5:$T$5,0)),"",0)</f>
        <v/>
      </c>
      <c r="H1644" s="311" t="s">
        <v>237</v>
      </c>
      <c r="I1644" s="312" t="str">
        <f>IF(
    SUMIFS('Import data'!$L$25:$L$80,
           'Import data'!$J$25:$J$80, F1644,
           'Import data'!$G$25:$G$80, 'GHG emissions calculations'!$H1644,
           'Import data'!$I$25:$I$80,$E$1587) &lt;&gt; 0,
    SUMIFS('Import data'!$L$25:$L$80,
           'Import data'!$J$25:$J$80, F1644,
           'Import data'!$G$25:$G$80, 'GHG emissions calculations'!$H1644,
           'Import data'!$I$25:$I$80,$E$1587),
    ""
)</f>
        <v/>
      </c>
      <c r="J1644" s="311" t="str">
        <f t="array" ref="J1644">IF(
    XLOOKUP(F1644, 'Import data'!$J$26:$J$47, 'Import data'!$M$26:$M$47, "", 0) = "Please add the region-specific supplier emission factor or choose a different region available in the IAEG database.",
    "",
    XLOOKUP(F1644, 'Import data'!$J$26:$J$47, 'Import data'!$M$26:$M$47, "", 0)
)</f>
        <v/>
      </c>
      <c r="K1644" s="311" t="str">
        <f t="array" ref="K1644">IFERROR(
    XLOOKUP(F1644,
            _xlws.FILTER('Supplier Emission'!$G$15:$G$49,
                   ('Supplier Emission'!$D$15:$D$49=H1644) * ('Supplier Emission'!$F$15:$F$49=$E$1587)),
            _xlws.FILTER('Supplier Emission'!$I$15:$I$49,
                   ('Supplier Emission'!$D$15:$D$49=H1644) * ('Supplier Emission'!$F$15:$F$49=$E$1587)),
            ""),
    "")</f>
        <v/>
      </c>
      <c r="L1644" s="311" t="str">
        <f t="array" ref="L1644">IFERROR(
    XLOOKUP(F1644,
            _xlws.FILTER('Supplier Emission'!$G$15:$G$49,
                   ('Supplier Emission'!$D$15:$D$49=H1644) * ('Supplier Emission'!$F$15:$F$49=$E$1587)),
            _xlws.FILTER('Supplier Emission'!$J$15:$J$49,
                   ('Supplier Emission'!$D$15:$D$49=H1644) * ('Supplier Emission'!$F$15:$F$49=$E$1587)),
            ""),
    "")</f>
        <v/>
      </c>
      <c r="M1644" s="311" t="str">
        <f t="array" ref="M1644">IFERROR(
    XLOOKUP(F1644,
            _xlws.FILTER('Supplier Emission'!$G$15:$G$49,
                   ('Supplier Emission'!$D$15:$D$49=H1644) * ('Supplier Emission'!$F$15:$F$49=$E$1587)),
            _xlws.FILTER('Supplier Emission'!$M$15:$M$49,
                   ('Supplier Emission'!$D$15:$D$49=H1644) * ('Supplier Emission'!$F$15:$F$49=$E$1587)),
            ""),
    "")</f>
        <v/>
      </c>
      <c r="N1644" s="311" t="str">
        <f t="array" ref="N1644">IFERROR(
    XLOOKUP(F1644,
            _xlws.FILTER('Supplier Emission'!$G$15:$G$49,
                   ('Supplier Emission'!$D$15:$D$49=H1644) * ('Supplier Emission'!$F$15:$F$49=$E$1587)),
            _xlws.FILTER('Supplier Emission'!$H$15:$H$49,
                   ('Supplier Emission'!$D$15:$D$49=H1644) * ('Supplier Emission'!$F$15:$F$49=$E$1587)),
            ""),
    "")</f>
        <v/>
      </c>
      <c r="O1644" s="311" t="str">
        <f t="array" ref="O1644">XLOOKUP(1,('Emission Factors'!$E$5:$E$488='GHG emissions calculations'!$F1644)*('Emission Factors'!$H$5:$H$488='GHG emissions calculations'!$H1644),INDEX('Emission Factors'!$E$5:$T$488,0,MATCH('GHG emissions calculations'!O$6,'Emission Factors'!$E$5:$T$5,0)),"",0)</f>
        <v/>
      </c>
      <c r="P1644" s="313" t="str">
        <f t="array" ref="P1644">IFERROR(
    INDEX('Emission Factors'!$E$5:$P$488,
          MATCH(1,
                ('Emission Factors'!$E$5:$E$488 = 'GHG emissions calculations'!$F1644) *
                ('Emission Factors'!$H$5:$H$488 = 'GHG emissions calculations'!$H1644),
                0),
          MATCH('GHG emissions calculations'!P$6,'Emission Factors'!$E$5:$P$5,0)),
    "")</f>
        <v/>
      </c>
      <c r="Q1644" s="311" t="str">
        <f t="array" ref="Q1644">IFERROR(
    IF(
        INDEX('Emission Factors'!$E$5:$P$488,
              MATCH(1,
                    ('Emission Factors'!$E$5:$E$488 = 'GHG emissions calculations'!$F1644) *
                    ('Emission Factors'!$H$5:$H$488 = 'GHG emissions calculations'!$H1644),
                    0),
              MATCH('GHG emissions calculations'!Q$6, 'Emission Factors'!$E$5:$P$5, 0)) &lt;&gt; "",
        INDEX('Emission Factors'!$E$5:$P$488,
              MATCH(1,
                    ('Emission Factors'!$E$5:$E$488 = 'GHG emissions calculations'!$F1644) *
                    ('Emission Factors'!$H$5:$H$488 = 'GHG emissions calculations'!$H1644),
                    0),
              MATCH('GHG emissions calculations'!Q$6, 'Emission Factors'!$E$5:$P$5, 0)),
        ""),
    "")</f>
        <v/>
      </c>
      <c r="R1644" s="311" t="str">
        <f t="array" ref="R1644">IFERROR(
    IF(
        INDEX('Emission Factors'!$E$5:$R$488,
              MATCH(1,
                    ('Emission Factors'!$E$5:$E$488 = 'GHG emissions calculations'!$F1644) *
                    ('Emission Factors'!$H$5:$H$488 = 'GHG emissions calculations'!$H1644),
                    0),
              MATCH('GHG emissions calculations'!R$6, 'Emission Factors'!$E$5:$R$5, 0)) &lt;&gt; "",
        INDEX('Emission Factors'!$E$5:$R$488,
              MATCH(1,
                    ('Emission Factors'!$E$5:$E$488 = 'GHG emissions calculations'!$F1644) *
                    ('Emission Factors'!$H$5:$H$488 = 'GHG emissions calculations'!$H1644),
                    0),
              MATCH('GHG emissions calculations'!R$6, 'Emission Factors'!$E$5:$R$5, 0)),
        ""),
    "")</f>
        <v/>
      </c>
      <c r="S1644" s="312">
        <f t="shared" si="3"/>
        <v>0</v>
      </c>
      <c r="T1644" s="23"/>
    </row>
    <row r="1645" ht="15.75" customHeight="1" outlineLevel="1">
      <c r="A1645" s="23"/>
      <c r="B1645" s="71"/>
      <c r="C1645" s="71"/>
      <c r="D1645" s="71"/>
      <c r="E1645" s="314"/>
      <c r="F1645" s="311" t="str">
        <f>Lists!Z70</f>
        <v>Copper, unknown mass  - Asia</v>
      </c>
      <c r="G1645" s="311" t="str">
        <f t="array" ref="G1645">XLOOKUP(1,('Emission Factors'!$E$5:$E$488='GHG emissions calculations'!$F1645)*('Emission Factors'!$H$5:$H$488='GHG emissions calculations'!$H1645),INDEX('Emission Factors'!$E$5:$T$488,0,MATCH('GHG emissions calculations'!G$6,'Emission Factors'!$E$5:$T$5,0)),"",0)</f>
        <v/>
      </c>
      <c r="H1645" s="311" t="s">
        <v>237</v>
      </c>
      <c r="I1645" s="312" t="str">
        <f>IF(
    SUMIFS('Import data'!$L$25:$L$80,
           'Import data'!$J$25:$J$80, F1645,
           'Import data'!$G$25:$G$80, 'GHG emissions calculations'!$H1645,
           'Import data'!$I$25:$I$80,$E$1587) &lt;&gt; 0,
    SUMIFS('Import data'!$L$25:$L$80,
           'Import data'!$J$25:$J$80, F1645,
           'Import data'!$G$25:$G$80, 'GHG emissions calculations'!$H1645,
           'Import data'!$I$25:$I$80,$E$1587),
    ""
)</f>
        <v/>
      </c>
      <c r="J1645" s="311" t="str">
        <f t="array" ref="J1645">IF(
    XLOOKUP(F1645, 'Import data'!$J$26:$J$47, 'Import data'!$M$26:$M$47, "", 0) = "Please add the region-specific supplier emission factor or choose a different region available in the IAEG database.",
    "",
    XLOOKUP(F1645, 'Import data'!$J$26:$J$47, 'Import data'!$M$26:$M$47, "", 0)
)</f>
        <v/>
      </c>
      <c r="K1645" s="311" t="str">
        <f t="array" ref="K1645">IFERROR(
    XLOOKUP(F1645,
            _xlws.FILTER('Supplier Emission'!$G$15:$G$49,
                   ('Supplier Emission'!$D$15:$D$49=H1645) * ('Supplier Emission'!$F$15:$F$49=$E$1587)),
            _xlws.FILTER('Supplier Emission'!$I$15:$I$49,
                   ('Supplier Emission'!$D$15:$D$49=H1645) * ('Supplier Emission'!$F$15:$F$49=$E$1587)),
            ""),
    "")</f>
        <v/>
      </c>
      <c r="L1645" s="311" t="str">
        <f t="array" ref="L1645">IFERROR(
    XLOOKUP(F1645,
            _xlws.FILTER('Supplier Emission'!$G$15:$G$49,
                   ('Supplier Emission'!$D$15:$D$49=H1645) * ('Supplier Emission'!$F$15:$F$49=$E$1587)),
            _xlws.FILTER('Supplier Emission'!$J$15:$J$49,
                   ('Supplier Emission'!$D$15:$D$49=H1645) * ('Supplier Emission'!$F$15:$F$49=$E$1587)),
            ""),
    "")</f>
        <v/>
      </c>
      <c r="M1645" s="311" t="str">
        <f t="array" ref="M1645">IFERROR(
    XLOOKUP(F1645,
            _xlws.FILTER('Supplier Emission'!$G$15:$G$49,
                   ('Supplier Emission'!$D$15:$D$49=H1645) * ('Supplier Emission'!$F$15:$F$49=$E$1587)),
            _xlws.FILTER('Supplier Emission'!$M$15:$M$49,
                   ('Supplier Emission'!$D$15:$D$49=H1645) * ('Supplier Emission'!$F$15:$F$49=$E$1587)),
            ""),
    "")</f>
        <v/>
      </c>
      <c r="N1645" s="311" t="str">
        <f t="array" ref="N1645">IFERROR(
    XLOOKUP(F1645,
            _xlws.FILTER('Supplier Emission'!$G$15:$G$49,
                   ('Supplier Emission'!$D$15:$D$49=H1645) * ('Supplier Emission'!$F$15:$F$49=$E$1587)),
            _xlws.FILTER('Supplier Emission'!$H$15:$H$49,
                   ('Supplier Emission'!$D$15:$D$49=H1645) * ('Supplier Emission'!$F$15:$F$49=$E$1587)),
            ""),
    "")</f>
        <v/>
      </c>
      <c r="O1645" s="311" t="str">
        <f t="array" ref="O1645">XLOOKUP(1,('Emission Factors'!$E$5:$E$488='GHG emissions calculations'!$F1645)*('Emission Factors'!$H$5:$H$488='GHG emissions calculations'!$H1645),INDEX('Emission Factors'!$E$5:$T$488,0,MATCH('GHG emissions calculations'!O$6,'Emission Factors'!$E$5:$T$5,0)),"",0)</f>
        <v/>
      </c>
      <c r="P1645" s="313" t="str">
        <f t="array" ref="P1645">IFERROR(
    INDEX('Emission Factors'!$E$5:$P$488,
          MATCH(1,
                ('Emission Factors'!$E$5:$E$488 = 'GHG emissions calculations'!$F1645) *
                ('Emission Factors'!$H$5:$H$488 = 'GHG emissions calculations'!$H1645),
                0),
          MATCH('GHG emissions calculations'!P$6,'Emission Factors'!$E$5:$P$5,0)),
    "")</f>
        <v/>
      </c>
      <c r="Q1645" s="311" t="str">
        <f t="array" ref="Q1645">IFERROR(
    IF(
        INDEX('Emission Factors'!$E$5:$P$488,
              MATCH(1,
                    ('Emission Factors'!$E$5:$E$488 = 'GHG emissions calculations'!$F1645) *
                    ('Emission Factors'!$H$5:$H$488 = 'GHG emissions calculations'!$H1645),
                    0),
              MATCH('GHG emissions calculations'!Q$6, 'Emission Factors'!$E$5:$P$5, 0)) &lt;&gt; "",
        INDEX('Emission Factors'!$E$5:$P$488,
              MATCH(1,
                    ('Emission Factors'!$E$5:$E$488 = 'GHG emissions calculations'!$F1645) *
                    ('Emission Factors'!$H$5:$H$488 = 'GHG emissions calculations'!$H1645),
                    0),
              MATCH('GHG emissions calculations'!Q$6, 'Emission Factors'!$E$5:$P$5, 0)),
        ""),
    "")</f>
        <v/>
      </c>
      <c r="R1645" s="311" t="str">
        <f t="array" ref="R1645">IFERROR(
    IF(
        INDEX('Emission Factors'!$E$5:$R$488,
              MATCH(1,
                    ('Emission Factors'!$E$5:$E$488 = 'GHG emissions calculations'!$F1645) *
                    ('Emission Factors'!$H$5:$H$488 = 'GHG emissions calculations'!$H1645),
                    0),
              MATCH('GHG emissions calculations'!R$6, 'Emission Factors'!$E$5:$R$5, 0)) &lt;&gt; "",
        INDEX('Emission Factors'!$E$5:$R$488,
              MATCH(1,
                    ('Emission Factors'!$E$5:$E$488 = 'GHG emissions calculations'!$F1645) *
                    ('Emission Factors'!$H$5:$H$488 = 'GHG emissions calculations'!$H1645),
                    0),
              MATCH('GHG emissions calculations'!R$6, 'Emission Factors'!$E$5:$R$5, 0)),
        ""),
    "")</f>
        <v/>
      </c>
      <c r="S1645" s="312">
        <f t="shared" si="3"/>
        <v>0</v>
      </c>
      <c r="T1645" s="23"/>
    </row>
    <row r="1646" ht="15.75" customHeight="1" outlineLevel="1">
      <c r="A1646" s="23"/>
      <c r="B1646" s="71"/>
      <c r="C1646" s="71"/>
      <c r="D1646" s="71"/>
      <c r="E1646" s="314"/>
      <c r="F1646" s="311" t="str">
        <f>Lists!Z68</f>
        <v>Copper, unknown mass  - Europe</v>
      </c>
      <c r="G1646" s="311" t="str">
        <f t="array" ref="G1646">XLOOKUP(1,('Emission Factors'!$E$5:$E$488='GHG emissions calculations'!$F1646)*('Emission Factors'!$H$5:$H$488='GHG emissions calculations'!$H1646),INDEX('Emission Factors'!$E$5:$T$488,0,MATCH('GHG emissions calculations'!G$6,'Emission Factors'!$E$5:$T$5,0)),"",0)</f>
        <v/>
      </c>
      <c r="H1646" s="311" t="s">
        <v>237</v>
      </c>
      <c r="I1646" s="312" t="str">
        <f>IF(
    SUMIFS('Import data'!$L$25:$L$80,
           'Import data'!$J$25:$J$80, F1646,
           'Import data'!$G$25:$G$80, 'GHG emissions calculations'!$H1646,
           'Import data'!$I$25:$I$80,$E$1587) &lt;&gt; 0,
    SUMIFS('Import data'!$L$25:$L$80,
           'Import data'!$J$25:$J$80, F1646,
           'Import data'!$G$25:$G$80, 'GHG emissions calculations'!$H1646,
           'Import data'!$I$25:$I$80,$E$1587),
    ""
)</f>
        <v/>
      </c>
      <c r="J1646" s="311" t="str">
        <f t="array" ref="J1646">IF(
    XLOOKUP(F1646, 'Import data'!$J$26:$J$47, 'Import data'!$M$26:$M$47, "", 0) = "Please add the region-specific supplier emission factor or choose a different region available in the IAEG database.",
    "",
    XLOOKUP(F1646, 'Import data'!$J$26:$J$47, 'Import data'!$M$26:$M$47, "", 0)
)</f>
        <v/>
      </c>
      <c r="K1646" s="311" t="str">
        <f t="array" ref="K1646">IFERROR(
    XLOOKUP(F1646,
            _xlws.FILTER('Supplier Emission'!$G$15:$G$49,
                   ('Supplier Emission'!$D$15:$D$49=H1646) * ('Supplier Emission'!$F$15:$F$49=$E$1587)),
            _xlws.FILTER('Supplier Emission'!$I$15:$I$49,
                   ('Supplier Emission'!$D$15:$D$49=H1646) * ('Supplier Emission'!$F$15:$F$49=$E$1587)),
            ""),
    "")</f>
        <v/>
      </c>
      <c r="L1646" s="311" t="str">
        <f t="array" ref="L1646">IFERROR(
    XLOOKUP(F1646,
            _xlws.FILTER('Supplier Emission'!$G$15:$G$49,
                   ('Supplier Emission'!$D$15:$D$49=H1646) * ('Supplier Emission'!$F$15:$F$49=$E$1587)),
            _xlws.FILTER('Supplier Emission'!$J$15:$J$49,
                   ('Supplier Emission'!$D$15:$D$49=H1646) * ('Supplier Emission'!$F$15:$F$49=$E$1587)),
            ""),
    "")</f>
        <v/>
      </c>
      <c r="M1646" s="311" t="str">
        <f t="array" ref="M1646">IFERROR(
    XLOOKUP(F1646,
            _xlws.FILTER('Supplier Emission'!$G$15:$G$49,
                   ('Supplier Emission'!$D$15:$D$49=H1646) * ('Supplier Emission'!$F$15:$F$49=$E$1587)),
            _xlws.FILTER('Supplier Emission'!$M$15:$M$49,
                   ('Supplier Emission'!$D$15:$D$49=H1646) * ('Supplier Emission'!$F$15:$F$49=$E$1587)),
            ""),
    "")</f>
        <v/>
      </c>
      <c r="N1646" s="311" t="str">
        <f t="array" ref="N1646">IFERROR(
    XLOOKUP(F1646,
            _xlws.FILTER('Supplier Emission'!$G$15:$G$49,
                   ('Supplier Emission'!$D$15:$D$49=H1646) * ('Supplier Emission'!$F$15:$F$49=$E$1587)),
            _xlws.FILTER('Supplier Emission'!$H$15:$H$49,
                   ('Supplier Emission'!$D$15:$D$49=H1646) * ('Supplier Emission'!$F$15:$F$49=$E$1587)),
            ""),
    "")</f>
        <v/>
      </c>
      <c r="O1646" s="311" t="str">
        <f t="array" ref="O1646">XLOOKUP(1,('Emission Factors'!$E$5:$E$488='GHG emissions calculations'!$F1646)*('Emission Factors'!$H$5:$H$488='GHG emissions calculations'!$H1646),INDEX('Emission Factors'!$E$5:$T$488,0,MATCH('GHG emissions calculations'!O$6,'Emission Factors'!$E$5:$T$5,0)),"",0)</f>
        <v/>
      </c>
      <c r="P1646" s="313" t="str">
        <f t="array" ref="P1646">IFERROR(
    INDEX('Emission Factors'!$E$5:$P$488,
          MATCH(1,
                ('Emission Factors'!$E$5:$E$488 = 'GHG emissions calculations'!$F1646) *
                ('Emission Factors'!$H$5:$H$488 = 'GHG emissions calculations'!$H1646),
                0),
          MATCH('GHG emissions calculations'!P$6,'Emission Factors'!$E$5:$P$5,0)),
    "")</f>
        <v/>
      </c>
      <c r="Q1646" s="311" t="str">
        <f t="array" ref="Q1646">IFERROR(
    IF(
        INDEX('Emission Factors'!$E$5:$P$488,
              MATCH(1,
                    ('Emission Factors'!$E$5:$E$488 = 'GHG emissions calculations'!$F1646) *
                    ('Emission Factors'!$H$5:$H$488 = 'GHG emissions calculations'!$H1646),
                    0),
              MATCH('GHG emissions calculations'!Q$6, 'Emission Factors'!$E$5:$P$5, 0)) &lt;&gt; "",
        INDEX('Emission Factors'!$E$5:$P$488,
              MATCH(1,
                    ('Emission Factors'!$E$5:$E$488 = 'GHG emissions calculations'!$F1646) *
                    ('Emission Factors'!$H$5:$H$488 = 'GHG emissions calculations'!$H1646),
                    0),
              MATCH('GHG emissions calculations'!Q$6, 'Emission Factors'!$E$5:$P$5, 0)),
        ""),
    "")</f>
        <v/>
      </c>
      <c r="R1646" s="311" t="str">
        <f t="array" ref="R1646">IFERROR(
    IF(
        INDEX('Emission Factors'!$E$5:$R$488,
              MATCH(1,
                    ('Emission Factors'!$E$5:$E$488 = 'GHG emissions calculations'!$F1646) *
                    ('Emission Factors'!$H$5:$H$488 = 'GHG emissions calculations'!$H1646),
                    0),
              MATCH('GHG emissions calculations'!R$6, 'Emission Factors'!$E$5:$R$5, 0)) &lt;&gt; "",
        INDEX('Emission Factors'!$E$5:$R$488,
              MATCH(1,
                    ('Emission Factors'!$E$5:$E$488 = 'GHG emissions calculations'!$F1646) *
                    ('Emission Factors'!$H$5:$H$488 = 'GHG emissions calculations'!$H1646),
                    0),
              MATCH('GHG emissions calculations'!R$6, 'Emission Factors'!$E$5:$R$5, 0)),
        ""),
    "")</f>
        <v/>
      </c>
      <c r="S1646" s="312">
        <f t="shared" si="3"/>
        <v>0</v>
      </c>
      <c r="T1646" s="23"/>
    </row>
    <row r="1647" ht="15.75" customHeight="1" outlineLevel="1">
      <c r="A1647" s="23"/>
      <c r="B1647" s="71"/>
      <c r="C1647" s="71"/>
      <c r="D1647" s="71"/>
      <c r="E1647" s="314"/>
      <c r="F1647" s="311" t="str">
        <f>Lists!Z73</f>
        <v>Copper, unknown mass  - Global or unspecified region</v>
      </c>
      <c r="G1647" s="311" t="str">
        <f t="array" ref="G1647">XLOOKUP(1,('Emission Factors'!$E$5:$E$488='GHG emissions calculations'!$F1647)*('Emission Factors'!$H$5:$H$488='GHG emissions calculations'!$H1647),INDEX('Emission Factors'!$E$5:$T$488,0,MATCH('GHG emissions calculations'!G$6,'Emission Factors'!$E$5:$T$5,0)),"",0)</f>
        <v/>
      </c>
      <c r="H1647" s="311" t="s">
        <v>237</v>
      </c>
      <c r="I1647" s="312" t="str">
        <f>IF(
    SUMIFS('Import data'!$L$25:$L$80,
           'Import data'!$J$25:$J$80, F1647,
           'Import data'!$G$25:$G$80, 'GHG emissions calculations'!$H1647,
           'Import data'!$I$25:$I$80,$E$1587) &lt;&gt; 0,
    SUMIFS('Import data'!$L$25:$L$80,
           'Import data'!$J$25:$J$80, F1647,
           'Import data'!$G$25:$G$80, 'GHG emissions calculations'!$H1647,
           'Import data'!$I$25:$I$80,$E$1587),
    ""
)</f>
        <v/>
      </c>
      <c r="J1647" s="311" t="str">
        <f t="array" ref="J1647">IF(
    XLOOKUP(F1647, 'Import data'!$J$26:$J$47, 'Import data'!$M$26:$M$47, "", 0) = "Please add the region-specific supplier emission factor or choose a different region available in the IAEG database.",
    "",
    XLOOKUP(F1647, 'Import data'!$J$26:$J$47, 'Import data'!$M$26:$M$47, "", 0)
)</f>
        <v/>
      </c>
      <c r="K1647" s="311" t="str">
        <f t="array" ref="K1647">IFERROR(
    XLOOKUP(F1647,
            _xlws.FILTER('Supplier Emission'!$G$15:$G$49,
                   ('Supplier Emission'!$D$15:$D$49=H1647) * ('Supplier Emission'!$F$15:$F$49=$E$1587)),
            _xlws.FILTER('Supplier Emission'!$I$15:$I$49,
                   ('Supplier Emission'!$D$15:$D$49=H1647) * ('Supplier Emission'!$F$15:$F$49=$E$1587)),
            ""),
    "")</f>
        <v/>
      </c>
      <c r="L1647" s="311" t="str">
        <f t="array" ref="L1647">IFERROR(
    XLOOKUP(F1647,
            _xlws.FILTER('Supplier Emission'!$G$15:$G$49,
                   ('Supplier Emission'!$D$15:$D$49=H1647) * ('Supplier Emission'!$F$15:$F$49=$E$1587)),
            _xlws.FILTER('Supplier Emission'!$J$15:$J$49,
                   ('Supplier Emission'!$D$15:$D$49=H1647) * ('Supplier Emission'!$F$15:$F$49=$E$1587)),
            ""),
    "")</f>
        <v/>
      </c>
      <c r="M1647" s="311" t="str">
        <f t="array" ref="M1647">IFERROR(
    XLOOKUP(F1647,
            _xlws.FILTER('Supplier Emission'!$G$15:$G$49,
                   ('Supplier Emission'!$D$15:$D$49=H1647) * ('Supplier Emission'!$F$15:$F$49=$E$1587)),
            _xlws.FILTER('Supplier Emission'!$M$15:$M$49,
                   ('Supplier Emission'!$D$15:$D$49=H1647) * ('Supplier Emission'!$F$15:$F$49=$E$1587)),
            ""),
    "")</f>
        <v/>
      </c>
      <c r="N1647" s="311" t="str">
        <f t="array" ref="N1647">IFERROR(
    XLOOKUP(F1647,
            _xlws.FILTER('Supplier Emission'!$G$15:$G$49,
                   ('Supplier Emission'!$D$15:$D$49=H1647) * ('Supplier Emission'!$F$15:$F$49=$E$1587)),
            _xlws.FILTER('Supplier Emission'!$H$15:$H$49,
                   ('Supplier Emission'!$D$15:$D$49=H1647) * ('Supplier Emission'!$F$15:$F$49=$E$1587)),
            ""),
    "")</f>
        <v/>
      </c>
      <c r="O1647" s="311" t="str">
        <f t="array" ref="O1647">XLOOKUP(1,('Emission Factors'!$E$5:$E$488='GHG emissions calculations'!$F1647)*('Emission Factors'!$H$5:$H$488='GHG emissions calculations'!$H1647),INDEX('Emission Factors'!$E$5:$T$488,0,MATCH('GHG emissions calculations'!O$6,'Emission Factors'!$E$5:$T$5,0)),"",0)</f>
        <v/>
      </c>
      <c r="P1647" s="313" t="str">
        <f t="array" ref="P1647">IFERROR(
    INDEX('Emission Factors'!$E$5:$P$488,
          MATCH(1,
                ('Emission Factors'!$E$5:$E$488 = 'GHG emissions calculations'!$F1647) *
                ('Emission Factors'!$H$5:$H$488 = 'GHG emissions calculations'!$H1647),
                0),
          MATCH('GHG emissions calculations'!P$6,'Emission Factors'!$E$5:$P$5,0)),
    "")</f>
        <v/>
      </c>
      <c r="Q1647" s="311" t="str">
        <f t="array" ref="Q1647">IFERROR(
    IF(
        INDEX('Emission Factors'!$E$5:$P$488,
              MATCH(1,
                    ('Emission Factors'!$E$5:$E$488 = 'GHG emissions calculations'!$F1647) *
                    ('Emission Factors'!$H$5:$H$488 = 'GHG emissions calculations'!$H1647),
                    0),
              MATCH('GHG emissions calculations'!Q$6, 'Emission Factors'!$E$5:$P$5, 0)) &lt;&gt; "",
        INDEX('Emission Factors'!$E$5:$P$488,
              MATCH(1,
                    ('Emission Factors'!$E$5:$E$488 = 'GHG emissions calculations'!$F1647) *
                    ('Emission Factors'!$H$5:$H$488 = 'GHG emissions calculations'!$H1647),
                    0),
              MATCH('GHG emissions calculations'!Q$6, 'Emission Factors'!$E$5:$P$5, 0)),
        ""),
    "")</f>
        <v/>
      </c>
      <c r="R1647" s="311" t="str">
        <f t="array" ref="R1647">IFERROR(
    IF(
        INDEX('Emission Factors'!$E$5:$R$488,
              MATCH(1,
                    ('Emission Factors'!$E$5:$E$488 = 'GHG emissions calculations'!$F1647) *
                    ('Emission Factors'!$H$5:$H$488 = 'GHG emissions calculations'!$H1647),
                    0),
              MATCH('GHG emissions calculations'!R$6, 'Emission Factors'!$E$5:$R$5, 0)) &lt;&gt; "",
        INDEX('Emission Factors'!$E$5:$R$488,
              MATCH(1,
                    ('Emission Factors'!$E$5:$E$488 = 'GHG emissions calculations'!$F1647) *
                    ('Emission Factors'!$H$5:$H$488 = 'GHG emissions calculations'!$H1647),
                    0),
              MATCH('GHG emissions calculations'!R$6, 'Emission Factors'!$E$5:$R$5, 0)),
        ""),
    "")</f>
        <v/>
      </c>
      <c r="S1647" s="312">
        <f t="shared" si="3"/>
        <v>0</v>
      </c>
      <c r="T1647" s="23"/>
    </row>
    <row r="1648" ht="15.75" customHeight="1" outlineLevel="1">
      <c r="A1648" s="23"/>
      <c r="B1648" s="71"/>
      <c r="C1648" s="71"/>
      <c r="D1648" s="71"/>
      <c r="E1648" s="314"/>
      <c r="F1648" s="311" t="str">
        <f>Lists!Z72</f>
        <v>Copper, unknown mass  - Middle East</v>
      </c>
      <c r="G1648" s="311" t="str">
        <f t="array" ref="G1648">XLOOKUP(1,('Emission Factors'!$E$5:$E$488='GHG emissions calculations'!$F1648)*('Emission Factors'!$H$5:$H$488='GHG emissions calculations'!$H1648),INDEX('Emission Factors'!$E$5:$T$488,0,MATCH('GHG emissions calculations'!G$6,'Emission Factors'!$E$5:$T$5,0)),"",0)</f>
        <v/>
      </c>
      <c r="H1648" s="311" t="s">
        <v>237</v>
      </c>
      <c r="I1648" s="312" t="str">
        <f>IF(
    SUMIFS('Import data'!$L$25:$L$80,
           'Import data'!$J$25:$J$80, F1648,
           'Import data'!$G$25:$G$80, 'GHG emissions calculations'!$H1648,
           'Import data'!$I$25:$I$80,$E$1587) &lt;&gt; 0,
    SUMIFS('Import data'!$L$25:$L$80,
           'Import data'!$J$25:$J$80, F1648,
           'Import data'!$G$25:$G$80, 'GHG emissions calculations'!$H1648,
           'Import data'!$I$25:$I$80,$E$1587),
    ""
)</f>
        <v/>
      </c>
      <c r="J1648" s="311" t="str">
        <f t="array" ref="J1648">IF(
    XLOOKUP(F1648, 'Import data'!$J$26:$J$47, 'Import data'!$M$26:$M$47, "", 0) = "Please add the region-specific supplier emission factor or choose a different region available in the IAEG database.",
    "",
    XLOOKUP(F1648, 'Import data'!$J$26:$J$47, 'Import data'!$M$26:$M$47, "", 0)
)</f>
        <v/>
      </c>
      <c r="K1648" s="311" t="str">
        <f t="array" ref="K1648">IFERROR(
    XLOOKUP(F1648,
            _xlws.FILTER('Supplier Emission'!$G$15:$G$49,
                   ('Supplier Emission'!$D$15:$D$49=H1648) * ('Supplier Emission'!$F$15:$F$49=$E$1587)),
            _xlws.FILTER('Supplier Emission'!$I$15:$I$49,
                   ('Supplier Emission'!$D$15:$D$49=H1648) * ('Supplier Emission'!$F$15:$F$49=$E$1587)),
            ""),
    "")</f>
        <v/>
      </c>
      <c r="L1648" s="311" t="str">
        <f t="array" ref="L1648">IFERROR(
    XLOOKUP(F1648,
            _xlws.FILTER('Supplier Emission'!$G$15:$G$49,
                   ('Supplier Emission'!$D$15:$D$49=H1648) * ('Supplier Emission'!$F$15:$F$49=$E$1587)),
            _xlws.FILTER('Supplier Emission'!$J$15:$J$49,
                   ('Supplier Emission'!$D$15:$D$49=H1648) * ('Supplier Emission'!$F$15:$F$49=$E$1587)),
            ""),
    "")</f>
        <v/>
      </c>
      <c r="M1648" s="311" t="str">
        <f t="array" ref="M1648">IFERROR(
    XLOOKUP(F1648,
            _xlws.FILTER('Supplier Emission'!$G$15:$G$49,
                   ('Supplier Emission'!$D$15:$D$49=H1648) * ('Supplier Emission'!$F$15:$F$49=$E$1587)),
            _xlws.FILTER('Supplier Emission'!$M$15:$M$49,
                   ('Supplier Emission'!$D$15:$D$49=H1648) * ('Supplier Emission'!$F$15:$F$49=$E$1587)),
            ""),
    "")</f>
        <v/>
      </c>
      <c r="N1648" s="311" t="str">
        <f t="array" ref="N1648">IFERROR(
    XLOOKUP(F1648,
            _xlws.FILTER('Supplier Emission'!$G$15:$G$49,
                   ('Supplier Emission'!$D$15:$D$49=H1648) * ('Supplier Emission'!$F$15:$F$49=$E$1587)),
            _xlws.FILTER('Supplier Emission'!$H$15:$H$49,
                   ('Supplier Emission'!$D$15:$D$49=H1648) * ('Supplier Emission'!$F$15:$F$49=$E$1587)),
            ""),
    "")</f>
        <v/>
      </c>
      <c r="O1648" s="311" t="str">
        <f t="array" ref="O1648">XLOOKUP(1,('Emission Factors'!$E$5:$E$488='GHG emissions calculations'!$F1648)*('Emission Factors'!$H$5:$H$488='GHG emissions calculations'!$H1648),INDEX('Emission Factors'!$E$5:$T$488,0,MATCH('GHG emissions calculations'!O$6,'Emission Factors'!$E$5:$T$5,0)),"",0)</f>
        <v/>
      </c>
      <c r="P1648" s="313" t="str">
        <f t="array" ref="P1648">IFERROR(
    INDEX('Emission Factors'!$E$5:$P$488,
          MATCH(1,
                ('Emission Factors'!$E$5:$E$488 = 'GHG emissions calculations'!$F1648) *
                ('Emission Factors'!$H$5:$H$488 = 'GHG emissions calculations'!$H1648),
                0),
          MATCH('GHG emissions calculations'!P$6,'Emission Factors'!$E$5:$P$5,0)),
    "")</f>
        <v/>
      </c>
      <c r="Q1648" s="311" t="str">
        <f t="array" ref="Q1648">IFERROR(
    IF(
        INDEX('Emission Factors'!$E$5:$P$488,
              MATCH(1,
                    ('Emission Factors'!$E$5:$E$488 = 'GHG emissions calculations'!$F1648) *
                    ('Emission Factors'!$H$5:$H$488 = 'GHG emissions calculations'!$H1648),
                    0),
              MATCH('GHG emissions calculations'!Q$6, 'Emission Factors'!$E$5:$P$5, 0)) &lt;&gt; "",
        INDEX('Emission Factors'!$E$5:$P$488,
              MATCH(1,
                    ('Emission Factors'!$E$5:$E$488 = 'GHG emissions calculations'!$F1648) *
                    ('Emission Factors'!$H$5:$H$488 = 'GHG emissions calculations'!$H1648),
                    0),
              MATCH('GHG emissions calculations'!Q$6, 'Emission Factors'!$E$5:$P$5, 0)),
        ""),
    "")</f>
        <v/>
      </c>
      <c r="R1648" s="311" t="str">
        <f t="array" ref="R1648">IFERROR(
    IF(
        INDEX('Emission Factors'!$E$5:$R$488,
              MATCH(1,
                    ('Emission Factors'!$E$5:$E$488 = 'GHG emissions calculations'!$F1648) *
                    ('Emission Factors'!$H$5:$H$488 = 'GHG emissions calculations'!$H1648),
                    0),
              MATCH('GHG emissions calculations'!R$6, 'Emission Factors'!$E$5:$R$5, 0)) &lt;&gt; "",
        INDEX('Emission Factors'!$E$5:$R$488,
              MATCH(1,
                    ('Emission Factors'!$E$5:$E$488 = 'GHG emissions calculations'!$F1648) *
                    ('Emission Factors'!$H$5:$H$488 = 'GHG emissions calculations'!$H1648),
                    0),
              MATCH('GHG emissions calculations'!R$6, 'Emission Factors'!$E$5:$R$5, 0)),
        ""),
    "")</f>
        <v/>
      </c>
      <c r="S1648" s="312">
        <f t="shared" si="3"/>
        <v>0</v>
      </c>
      <c r="T1648" s="23"/>
    </row>
    <row r="1649" ht="15.75" customHeight="1" outlineLevel="1">
      <c r="A1649" s="23"/>
      <c r="B1649" s="71"/>
      <c r="C1649" s="71"/>
      <c r="D1649" s="71"/>
      <c r="E1649" s="314"/>
      <c r="F1649" s="311" t="str">
        <f>Lists!Z71</f>
        <v>Copper, unknown mass  - Oceania</v>
      </c>
      <c r="G1649" s="311">
        <f t="array" ref="G1649">XLOOKUP(1,('Emission Factors'!$E$5:$E$488='GHG emissions calculations'!$F1649)*('Emission Factors'!$H$5:$H$488='GHG emissions calculations'!$H1649),INDEX('Emission Factors'!$E$5:$T$488,0,MATCH('GHG emissions calculations'!G$6,'Emission Factors'!$E$5:$T$5,0)),"",0)</f>
        <v>1</v>
      </c>
      <c r="H1649" s="311" t="s">
        <v>237</v>
      </c>
      <c r="I1649" s="312" t="str">
        <f>IF(
    SUMIFS('Import data'!$L$25:$L$80,
           'Import data'!$J$25:$J$80, F1649,
           'Import data'!$G$25:$G$80, 'GHG emissions calculations'!$H1649,
           'Import data'!$I$25:$I$80,$E$1587) &lt;&gt; 0,
    SUMIFS('Import data'!$L$25:$L$80,
           'Import data'!$J$25:$J$80, F1649,
           'Import data'!$G$25:$G$80, 'GHG emissions calculations'!$H1649,
           'Import data'!$I$25:$I$80,$E$1587),
    ""
)</f>
        <v/>
      </c>
      <c r="J1649" s="311" t="str">
        <f t="array" ref="J1649">IF(
    XLOOKUP(F1649, 'Import data'!$J$26:$J$47, 'Import data'!$M$26:$M$47, "", 0) = "Please add the region-specific supplier emission factor or choose a different region available in the IAEG database.",
    "",
    XLOOKUP(F1649, 'Import data'!$J$26:$J$47, 'Import data'!$M$26:$M$47, "", 0)
)</f>
        <v/>
      </c>
      <c r="K1649" s="311" t="str">
        <f t="array" ref="K1649">IFERROR(
    XLOOKUP(F1649,
            _xlws.FILTER('Supplier Emission'!$G$15:$G$49,
                   ('Supplier Emission'!$D$15:$D$49=H1649) * ('Supplier Emission'!$F$15:$F$49=$E$1587)),
            _xlws.FILTER('Supplier Emission'!$I$15:$I$49,
                   ('Supplier Emission'!$D$15:$D$49=H1649) * ('Supplier Emission'!$F$15:$F$49=$E$1587)),
            ""),
    "")</f>
        <v/>
      </c>
      <c r="L1649" s="311" t="str">
        <f t="array" ref="L1649">IFERROR(
    XLOOKUP(F1649,
            _xlws.FILTER('Supplier Emission'!$G$15:$G$49,
                   ('Supplier Emission'!$D$15:$D$49=H1649) * ('Supplier Emission'!$F$15:$F$49=$E$1587)),
            _xlws.FILTER('Supplier Emission'!$J$15:$J$49,
                   ('Supplier Emission'!$D$15:$D$49=H1649) * ('Supplier Emission'!$F$15:$F$49=$E$1587)),
            ""),
    "")</f>
        <v/>
      </c>
      <c r="M1649" s="311" t="str">
        <f t="array" ref="M1649">IFERROR(
    XLOOKUP(F1649,
            _xlws.FILTER('Supplier Emission'!$G$15:$G$49,
                   ('Supplier Emission'!$D$15:$D$49=H1649) * ('Supplier Emission'!$F$15:$F$49=$E$1587)),
            _xlws.FILTER('Supplier Emission'!$M$15:$M$49,
                   ('Supplier Emission'!$D$15:$D$49=H1649) * ('Supplier Emission'!$F$15:$F$49=$E$1587)),
            ""),
    "")</f>
        <v/>
      </c>
      <c r="N1649" s="311" t="str">
        <f t="array" ref="N1649">IFERROR(
    XLOOKUP(F1649,
            _xlws.FILTER('Supplier Emission'!$G$15:$G$49,
                   ('Supplier Emission'!$D$15:$D$49=H1649) * ('Supplier Emission'!$F$15:$F$49=$E$1587)),
            _xlws.FILTER('Supplier Emission'!$H$15:$H$49,
                   ('Supplier Emission'!$D$15:$D$49=H1649) * ('Supplier Emission'!$F$15:$F$49=$E$1587)),
            ""),
    "")</f>
        <v/>
      </c>
      <c r="O1649" s="311" t="str">
        <f t="array" ref="O1649">XLOOKUP(1,('Emission Factors'!$E$5:$E$488='GHG emissions calculations'!$F1649)*('Emission Factors'!$H$5:$H$488='GHG emissions calculations'!$H1649),INDEX('Emission Factors'!$E$5:$T$488,0,MATCH('GHG emissions calculations'!O$6,'Emission Factors'!$E$5:$T$5,0)),"",0)</f>
        <v>Copper primary at refinery</v>
      </c>
      <c r="P1649" s="313">
        <f t="array" ref="P1649">IFERROR(
    INDEX('Emission Factors'!$E$5:$P$488,
          MATCH(1,
                ('Emission Factors'!$E$5:$E$488 = 'GHG emissions calculations'!$F1649) *
                ('Emission Factors'!$H$5:$H$488 = 'GHG emissions calculations'!$H1649),
                0),
          MATCH('GHG emissions calculations'!P$6,'Emission Factors'!$E$5:$P$5,0)),
    "")</f>
        <v>2.051</v>
      </c>
      <c r="Q1649" s="311" t="str">
        <f t="array" ref="Q1649">IFERROR(
    IF(
        INDEX('Emission Factors'!$E$5:$P$488,
              MATCH(1,
                    ('Emission Factors'!$E$5:$E$488 = 'GHG emissions calculations'!$F1649) *
                    ('Emission Factors'!$H$5:$H$488 = 'GHG emissions calculations'!$H1649),
                    0),
              MATCH('GHG emissions calculations'!Q$6, 'Emission Factors'!$E$5:$P$5, 0)) &lt;&gt; "",
        INDEX('Emission Factors'!$E$5:$P$488,
              MATCH(1,
                    ('Emission Factors'!$E$5:$E$488 = 'GHG emissions calculations'!$F1649) *
                    ('Emission Factors'!$H$5:$H$488 = 'GHG emissions calculations'!$H1649),
                    0),
              MATCH('GHG emissions calculations'!Q$6, 'Emission Factors'!$E$5:$P$5, 0)),
        ""),
    "")</f>
        <v>kgCO2e/kg</v>
      </c>
      <c r="R1649" s="311" t="str">
        <f t="array" ref="R1649">IFERROR(
    IF(
        INDEX('Emission Factors'!$E$5:$R$488,
              MATCH(1,
                    ('Emission Factors'!$E$5:$E$488 = 'GHG emissions calculations'!$F1649) *
                    ('Emission Factors'!$H$5:$H$488 = 'GHG emissions calculations'!$H1649),
                    0),
              MATCH('GHG emissions calculations'!R$6, 'Emission Factors'!$E$5:$R$5, 0)) &lt;&gt; "",
        INDEX('Emission Factors'!$E$5:$R$488,
              MATCH(1,
                    ('Emission Factors'!$E$5:$E$488 = 'GHG emissions calculations'!$F1649) *
                    ('Emission Factors'!$H$5:$H$488 = 'GHG emissions calculations'!$H1649),
                    0),
              MATCH('GHG emissions calculations'!R$6, 'Emission Factors'!$E$5:$R$5, 0)),
        ""),
    "")</f>
        <v>Oceania</v>
      </c>
      <c r="S1649" s="312">
        <f t="shared" si="3"/>
        <v>0</v>
      </c>
      <c r="T1649" s="23"/>
    </row>
    <row r="1650" ht="15.75" customHeight="1" outlineLevel="1">
      <c r="A1650" s="23"/>
      <c r="B1650" s="71"/>
      <c r="C1650" s="71"/>
      <c r="D1650" s="71"/>
      <c r="E1650" s="314"/>
      <c r="F1650" s="311" t="str">
        <f>Lists!Z83</f>
        <v>Ferroalloy - Africa</v>
      </c>
      <c r="G1650" s="311" t="str">
        <f t="array" ref="G1650">XLOOKUP(1,('Emission Factors'!$E$5:$E$488='GHG emissions calculations'!$F1650)*('Emission Factors'!$H$5:$H$488='GHG emissions calculations'!$H1650),INDEX('Emission Factors'!$E$5:$T$488,0,MATCH('GHG emissions calculations'!G$6,'Emission Factors'!$E$5:$T$5,0)),"",0)</f>
        <v/>
      </c>
      <c r="H1650" s="311" t="s">
        <v>237</v>
      </c>
      <c r="I1650" s="312" t="str">
        <f>IF(
    SUMIFS('Import data'!$L$25:$L$80,
           'Import data'!$J$25:$J$80, F1650,
           'Import data'!$G$25:$G$80, 'GHG emissions calculations'!$H1650,
           'Import data'!$I$25:$I$80,$E$1587) &lt;&gt; 0,
    SUMIFS('Import data'!$L$25:$L$80,
           'Import data'!$J$25:$J$80, F1650,
           'Import data'!$G$25:$G$80, 'GHG emissions calculations'!$H1650,
           'Import data'!$I$25:$I$80,$E$1587),
    ""
)</f>
        <v/>
      </c>
      <c r="J1650" s="311" t="str">
        <f t="array" ref="J1650">IF(
    XLOOKUP(F1650, 'Import data'!$J$26:$J$47, 'Import data'!$M$26:$M$47, "", 0) = "Please add the region-specific supplier emission factor or choose a different region available in the IAEG database.",
    "",
    XLOOKUP(F1650, 'Import data'!$J$26:$J$47, 'Import data'!$M$26:$M$47, "", 0)
)</f>
        <v/>
      </c>
      <c r="K1650" s="311" t="str">
        <f t="array" ref="K1650">IFERROR(
    XLOOKUP(F1650,
            _xlws.FILTER('Supplier Emission'!$G$15:$G$49,
                   ('Supplier Emission'!$D$15:$D$49=H1650) * ('Supplier Emission'!$F$15:$F$49=$E$1587)),
            _xlws.FILTER('Supplier Emission'!$I$15:$I$49,
                   ('Supplier Emission'!$D$15:$D$49=H1650) * ('Supplier Emission'!$F$15:$F$49=$E$1587)),
            ""),
    "")</f>
        <v/>
      </c>
      <c r="L1650" s="311" t="str">
        <f t="array" ref="L1650">IFERROR(
    XLOOKUP(F1650,
            _xlws.FILTER('Supplier Emission'!$G$15:$G$49,
                   ('Supplier Emission'!$D$15:$D$49=H1650) * ('Supplier Emission'!$F$15:$F$49=$E$1587)),
            _xlws.FILTER('Supplier Emission'!$J$15:$J$49,
                   ('Supplier Emission'!$D$15:$D$49=H1650) * ('Supplier Emission'!$F$15:$F$49=$E$1587)),
            ""),
    "")</f>
        <v/>
      </c>
      <c r="M1650" s="311" t="str">
        <f t="array" ref="M1650">IFERROR(
    XLOOKUP(F1650,
            _xlws.FILTER('Supplier Emission'!$G$15:$G$49,
                   ('Supplier Emission'!$D$15:$D$49=H1650) * ('Supplier Emission'!$F$15:$F$49=$E$1587)),
            _xlws.FILTER('Supplier Emission'!$M$15:$M$49,
                   ('Supplier Emission'!$D$15:$D$49=H1650) * ('Supplier Emission'!$F$15:$F$49=$E$1587)),
            ""),
    "")</f>
        <v/>
      </c>
      <c r="N1650" s="311" t="str">
        <f t="array" ref="N1650">IFERROR(
    XLOOKUP(F1650,
            _xlws.FILTER('Supplier Emission'!$G$15:$G$49,
                   ('Supplier Emission'!$D$15:$D$49=H1650) * ('Supplier Emission'!$F$15:$F$49=$E$1587)),
            _xlws.FILTER('Supplier Emission'!$H$15:$H$49,
                   ('Supplier Emission'!$D$15:$D$49=H1650) * ('Supplier Emission'!$F$15:$F$49=$E$1587)),
            ""),
    "")</f>
        <v/>
      </c>
      <c r="O1650" s="311" t="str">
        <f t="array" ref="O1650">XLOOKUP(1,('Emission Factors'!$E$5:$E$488='GHG emissions calculations'!$F1650)*('Emission Factors'!$H$5:$H$488='GHG emissions calculations'!$H1650),INDEX('Emission Factors'!$E$5:$T$488,0,MATCH('GHG emissions calculations'!O$6,'Emission Factors'!$E$5:$T$5,0)),"",0)</f>
        <v/>
      </c>
      <c r="P1650" s="313" t="str">
        <f t="array" ref="P1650">IFERROR(
    INDEX('Emission Factors'!$E$5:$P$488,
          MATCH(1,
                ('Emission Factors'!$E$5:$E$488 = 'GHG emissions calculations'!$F1650) *
                ('Emission Factors'!$H$5:$H$488 = 'GHG emissions calculations'!$H1650),
                0),
          MATCH('GHG emissions calculations'!P$6,'Emission Factors'!$E$5:$P$5,0)),
    "")</f>
        <v/>
      </c>
      <c r="Q1650" s="311" t="str">
        <f t="array" ref="Q1650">IFERROR(
    IF(
        INDEX('Emission Factors'!$E$5:$P$488,
              MATCH(1,
                    ('Emission Factors'!$E$5:$E$488 = 'GHG emissions calculations'!$F1650) *
                    ('Emission Factors'!$H$5:$H$488 = 'GHG emissions calculations'!$H1650),
                    0),
              MATCH('GHG emissions calculations'!Q$6, 'Emission Factors'!$E$5:$P$5, 0)) &lt;&gt; "",
        INDEX('Emission Factors'!$E$5:$P$488,
              MATCH(1,
                    ('Emission Factors'!$E$5:$E$488 = 'GHG emissions calculations'!$F1650) *
                    ('Emission Factors'!$H$5:$H$488 = 'GHG emissions calculations'!$H1650),
                    0),
              MATCH('GHG emissions calculations'!Q$6, 'Emission Factors'!$E$5:$P$5, 0)),
        ""),
    "")</f>
        <v/>
      </c>
      <c r="R1650" s="311" t="str">
        <f t="array" ref="R1650">IFERROR(
    IF(
        INDEX('Emission Factors'!$E$5:$R$488,
              MATCH(1,
                    ('Emission Factors'!$E$5:$E$488 = 'GHG emissions calculations'!$F1650) *
                    ('Emission Factors'!$H$5:$H$488 = 'GHG emissions calculations'!$H1650),
                    0),
              MATCH('GHG emissions calculations'!R$6, 'Emission Factors'!$E$5:$R$5, 0)) &lt;&gt; "",
        INDEX('Emission Factors'!$E$5:$R$488,
              MATCH(1,
                    ('Emission Factors'!$E$5:$E$488 = 'GHG emissions calculations'!$F1650) *
                    ('Emission Factors'!$H$5:$H$488 = 'GHG emissions calculations'!$H1650),
                    0),
              MATCH('GHG emissions calculations'!R$6, 'Emission Factors'!$E$5:$R$5, 0)),
        ""),
    "")</f>
        <v/>
      </c>
      <c r="S1650" s="312">
        <f t="shared" si="3"/>
        <v>0</v>
      </c>
      <c r="T1650" s="23"/>
    </row>
    <row r="1651" ht="15.75" customHeight="1" outlineLevel="1">
      <c r="A1651" s="23"/>
      <c r="B1651" s="71"/>
      <c r="C1651" s="71"/>
      <c r="D1651" s="71"/>
      <c r="E1651" s="314"/>
      <c r="F1651" s="311" t="str">
        <f>Lists!Z81</f>
        <v>Ferroalloy - America</v>
      </c>
      <c r="G1651" s="311" t="str">
        <f t="array" ref="G1651">XLOOKUP(1,('Emission Factors'!$E$5:$E$488='GHG emissions calculations'!$F1651)*('Emission Factors'!$H$5:$H$488='GHG emissions calculations'!$H1651),INDEX('Emission Factors'!$E$5:$T$488,0,MATCH('GHG emissions calculations'!G$6,'Emission Factors'!$E$5:$T$5,0)),"",0)</f>
        <v/>
      </c>
      <c r="H1651" s="311" t="s">
        <v>237</v>
      </c>
      <c r="I1651" s="312" t="str">
        <f>IF(
    SUMIFS('Import data'!$L$25:$L$80,
           'Import data'!$J$25:$J$80, F1651,
           'Import data'!$G$25:$G$80, 'GHG emissions calculations'!$H1651,
           'Import data'!$I$25:$I$80,$E$1587) &lt;&gt; 0,
    SUMIFS('Import data'!$L$25:$L$80,
           'Import data'!$J$25:$J$80, F1651,
           'Import data'!$G$25:$G$80, 'GHG emissions calculations'!$H1651,
           'Import data'!$I$25:$I$80,$E$1587),
    ""
)</f>
        <v/>
      </c>
      <c r="J1651" s="311" t="str">
        <f t="array" ref="J1651">IF(
    XLOOKUP(F1651, 'Import data'!$J$26:$J$47, 'Import data'!$M$26:$M$47, "", 0) = "Please add the region-specific supplier emission factor or choose a different region available in the IAEG database.",
    "",
    XLOOKUP(F1651, 'Import data'!$J$26:$J$47, 'Import data'!$M$26:$M$47, "", 0)
)</f>
        <v/>
      </c>
      <c r="K1651" s="311" t="str">
        <f t="array" ref="K1651">IFERROR(
    XLOOKUP(F1651,
            _xlws.FILTER('Supplier Emission'!$G$15:$G$49,
                   ('Supplier Emission'!$D$15:$D$49=H1651) * ('Supplier Emission'!$F$15:$F$49=$E$1587)),
            _xlws.FILTER('Supplier Emission'!$I$15:$I$49,
                   ('Supplier Emission'!$D$15:$D$49=H1651) * ('Supplier Emission'!$F$15:$F$49=$E$1587)),
            ""),
    "")</f>
        <v/>
      </c>
      <c r="L1651" s="311" t="str">
        <f t="array" ref="L1651">IFERROR(
    XLOOKUP(F1651,
            _xlws.FILTER('Supplier Emission'!$G$15:$G$49,
                   ('Supplier Emission'!$D$15:$D$49=H1651) * ('Supplier Emission'!$F$15:$F$49=$E$1587)),
            _xlws.FILTER('Supplier Emission'!$J$15:$J$49,
                   ('Supplier Emission'!$D$15:$D$49=H1651) * ('Supplier Emission'!$F$15:$F$49=$E$1587)),
            ""),
    "")</f>
        <v/>
      </c>
      <c r="M1651" s="311" t="str">
        <f t="array" ref="M1651">IFERROR(
    XLOOKUP(F1651,
            _xlws.FILTER('Supplier Emission'!$G$15:$G$49,
                   ('Supplier Emission'!$D$15:$D$49=H1651) * ('Supplier Emission'!$F$15:$F$49=$E$1587)),
            _xlws.FILTER('Supplier Emission'!$M$15:$M$49,
                   ('Supplier Emission'!$D$15:$D$49=H1651) * ('Supplier Emission'!$F$15:$F$49=$E$1587)),
            ""),
    "")</f>
        <v/>
      </c>
      <c r="N1651" s="311" t="str">
        <f t="array" ref="N1651">IFERROR(
    XLOOKUP(F1651,
            _xlws.FILTER('Supplier Emission'!$G$15:$G$49,
                   ('Supplier Emission'!$D$15:$D$49=H1651) * ('Supplier Emission'!$F$15:$F$49=$E$1587)),
            _xlws.FILTER('Supplier Emission'!$H$15:$H$49,
                   ('Supplier Emission'!$D$15:$D$49=H1651) * ('Supplier Emission'!$F$15:$F$49=$E$1587)),
            ""),
    "")</f>
        <v/>
      </c>
      <c r="O1651" s="311" t="str">
        <f t="array" ref="O1651">XLOOKUP(1,('Emission Factors'!$E$5:$E$488='GHG emissions calculations'!$F1651)*('Emission Factors'!$H$5:$H$488='GHG emissions calculations'!$H1651),INDEX('Emission Factors'!$E$5:$T$488,0,MATCH('GHG emissions calculations'!O$6,'Emission Factors'!$E$5:$T$5,0)),"",0)</f>
        <v/>
      </c>
      <c r="P1651" s="313" t="str">
        <f t="array" ref="P1651">IFERROR(
    INDEX('Emission Factors'!$E$5:$P$488,
          MATCH(1,
                ('Emission Factors'!$E$5:$E$488 = 'GHG emissions calculations'!$F1651) *
                ('Emission Factors'!$H$5:$H$488 = 'GHG emissions calculations'!$H1651),
                0),
          MATCH('GHG emissions calculations'!P$6,'Emission Factors'!$E$5:$P$5,0)),
    "")</f>
        <v/>
      </c>
      <c r="Q1651" s="311" t="str">
        <f t="array" ref="Q1651">IFERROR(
    IF(
        INDEX('Emission Factors'!$E$5:$P$488,
              MATCH(1,
                    ('Emission Factors'!$E$5:$E$488 = 'GHG emissions calculations'!$F1651) *
                    ('Emission Factors'!$H$5:$H$488 = 'GHG emissions calculations'!$H1651),
                    0),
              MATCH('GHG emissions calculations'!Q$6, 'Emission Factors'!$E$5:$P$5, 0)) &lt;&gt; "",
        INDEX('Emission Factors'!$E$5:$P$488,
              MATCH(1,
                    ('Emission Factors'!$E$5:$E$488 = 'GHG emissions calculations'!$F1651) *
                    ('Emission Factors'!$H$5:$H$488 = 'GHG emissions calculations'!$H1651),
                    0),
              MATCH('GHG emissions calculations'!Q$6, 'Emission Factors'!$E$5:$P$5, 0)),
        ""),
    "")</f>
        <v/>
      </c>
      <c r="R1651" s="311" t="str">
        <f t="array" ref="R1651">IFERROR(
    IF(
        INDEX('Emission Factors'!$E$5:$R$488,
              MATCH(1,
                    ('Emission Factors'!$E$5:$E$488 = 'GHG emissions calculations'!$F1651) *
                    ('Emission Factors'!$H$5:$H$488 = 'GHG emissions calculations'!$H1651),
                    0),
              MATCH('GHG emissions calculations'!R$6, 'Emission Factors'!$E$5:$R$5, 0)) &lt;&gt; "",
        INDEX('Emission Factors'!$E$5:$R$488,
              MATCH(1,
                    ('Emission Factors'!$E$5:$E$488 = 'GHG emissions calculations'!$F1651) *
                    ('Emission Factors'!$H$5:$H$488 = 'GHG emissions calculations'!$H1651),
                    0),
              MATCH('GHG emissions calculations'!R$6, 'Emission Factors'!$E$5:$R$5, 0)),
        ""),
    "")</f>
        <v/>
      </c>
      <c r="S1651" s="312">
        <f t="shared" si="3"/>
        <v>0</v>
      </c>
      <c r="T1651" s="23"/>
    </row>
    <row r="1652" ht="15.75" customHeight="1" outlineLevel="1">
      <c r="A1652" s="23"/>
      <c r="B1652" s="71"/>
      <c r="C1652" s="71"/>
      <c r="D1652" s="71"/>
      <c r="E1652" s="314"/>
      <c r="F1652" s="311" t="str">
        <f>Lists!Z84</f>
        <v>Ferroalloy - Asia</v>
      </c>
      <c r="G1652" s="311" t="str">
        <f t="array" ref="G1652">XLOOKUP(1,('Emission Factors'!$E$5:$E$488='GHG emissions calculations'!$F1652)*('Emission Factors'!$H$5:$H$488='GHG emissions calculations'!$H1652),INDEX('Emission Factors'!$E$5:$T$488,0,MATCH('GHG emissions calculations'!G$6,'Emission Factors'!$E$5:$T$5,0)),"",0)</f>
        <v/>
      </c>
      <c r="H1652" s="311" t="s">
        <v>237</v>
      </c>
      <c r="I1652" s="312" t="str">
        <f>IF(
    SUMIFS('Import data'!$L$25:$L$80,
           'Import data'!$J$25:$J$80, F1652,
           'Import data'!$G$25:$G$80, 'GHG emissions calculations'!$H1652,
           'Import data'!$I$25:$I$80,$E$1587) &lt;&gt; 0,
    SUMIFS('Import data'!$L$25:$L$80,
           'Import data'!$J$25:$J$80, F1652,
           'Import data'!$G$25:$G$80, 'GHG emissions calculations'!$H1652,
           'Import data'!$I$25:$I$80,$E$1587),
    ""
)</f>
        <v/>
      </c>
      <c r="J1652" s="311" t="str">
        <f t="array" ref="J1652">IF(
    XLOOKUP(F1652, 'Import data'!$J$26:$J$47, 'Import data'!$M$26:$M$47, "", 0) = "Please add the region-specific supplier emission factor or choose a different region available in the IAEG database.",
    "",
    XLOOKUP(F1652, 'Import data'!$J$26:$J$47, 'Import data'!$M$26:$M$47, "", 0)
)</f>
        <v/>
      </c>
      <c r="K1652" s="311" t="str">
        <f t="array" ref="K1652">IFERROR(
    XLOOKUP(F1652,
            _xlws.FILTER('Supplier Emission'!$G$15:$G$49,
                   ('Supplier Emission'!$D$15:$D$49=H1652) * ('Supplier Emission'!$F$15:$F$49=$E$1587)),
            _xlws.FILTER('Supplier Emission'!$I$15:$I$49,
                   ('Supplier Emission'!$D$15:$D$49=H1652) * ('Supplier Emission'!$F$15:$F$49=$E$1587)),
            ""),
    "")</f>
        <v/>
      </c>
      <c r="L1652" s="311" t="str">
        <f t="array" ref="L1652">IFERROR(
    XLOOKUP(F1652,
            _xlws.FILTER('Supplier Emission'!$G$15:$G$49,
                   ('Supplier Emission'!$D$15:$D$49=H1652) * ('Supplier Emission'!$F$15:$F$49=$E$1587)),
            _xlws.FILTER('Supplier Emission'!$J$15:$J$49,
                   ('Supplier Emission'!$D$15:$D$49=H1652) * ('Supplier Emission'!$F$15:$F$49=$E$1587)),
            ""),
    "")</f>
        <v/>
      </c>
      <c r="M1652" s="311" t="str">
        <f t="array" ref="M1652">IFERROR(
    XLOOKUP(F1652,
            _xlws.FILTER('Supplier Emission'!$G$15:$G$49,
                   ('Supplier Emission'!$D$15:$D$49=H1652) * ('Supplier Emission'!$F$15:$F$49=$E$1587)),
            _xlws.FILTER('Supplier Emission'!$M$15:$M$49,
                   ('Supplier Emission'!$D$15:$D$49=H1652) * ('Supplier Emission'!$F$15:$F$49=$E$1587)),
            ""),
    "")</f>
        <v/>
      </c>
      <c r="N1652" s="311" t="str">
        <f t="array" ref="N1652">IFERROR(
    XLOOKUP(F1652,
            _xlws.FILTER('Supplier Emission'!$G$15:$G$49,
                   ('Supplier Emission'!$D$15:$D$49=H1652) * ('Supplier Emission'!$F$15:$F$49=$E$1587)),
            _xlws.FILTER('Supplier Emission'!$H$15:$H$49,
                   ('Supplier Emission'!$D$15:$D$49=H1652) * ('Supplier Emission'!$F$15:$F$49=$E$1587)),
            ""),
    "")</f>
        <v/>
      </c>
      <c r="O1652" s="311" t="str">
        <f t="array" ref="O1652">XLOOKUP(1,('Emission Factors'!$E$5:$E$488='GHG emissions calculations'!$F1652)*('Emission Factors'!$H$5:$H$488='GHG emissions calculations'!$H1652),INDEX('Emission Factors'!$E$5:$T$488,0,MATCH('GHG emissions calculations'!O$6,'Emission Factors'!$E$5:$T$5,0)),"",0)</f>
        <v/>
      </c>
      <c r="P1652" s="313" t="str">
        <f t="array" ref="P1652">IFERROR(
    INDEX('Emission Factors'!$E$5:$P$488,
          MATCH(1,
                ('Emission Factors'!$E$5:$E$488 = 'GHG emissions calculations'!$F1652) *
                ('Emission Factors'!$H$5:$H$488 = 'GHG emissions calculations'!$H1652),
                0),
          MATCH('GHG emissions calculations'!P$6,'Emission Factors'!$E$5:$P$5,0)),
    "")</f>
        <v/>
      </c>
      <c r="Q1652" s="311" t="str">
        <f t="array" ref="Q1652">IFERROR(
    IF(
        INDEX('Emission Factors'!$E$5:$P$488,
              MATCH(1,
                    ('Emission Factors'!$E$5:$E$488 = 'GHG emissions calculations'!$F1652) *
                    ('Emission Factors'!$H$5:$H$488 = 'GHG emissions calculations'!$H1652),
                    0),
              MATCH('GHG emissions calculations'!Q$6, 'Emission Factors'!$E$5:$P$5, 0)) &lt;&gt; "",
        INDEX('Emission Factors'!$E$5:$P$488,
              MATCH(1,
                    ('Emission Factors'!$E$5:$E$488 = 'GHG emissions calculations'!$F1652) *
                    ('Emission Factors'!$H$5:$H$488 = 'GHG emissions calculations'!$H1652),
                    0),
              MATCH('GHG emissions calculations'!Q$6, 'Emission Factors'!$E$5:$P$5, 0)),
        ""),
    "")</f>
        <v/>
      </c>
      <c r="R1652" s="311" t="str">
        <f t="array" ref="R1652">IFERROR(
    IF(
        INDEX('Emission Factors'!$E$5:$R$488,
              MATCH(1,
                    ('Emission Factors'!$E$5:$E$488 = 'GHG emissions calculations'!$F1652) *
                    ('Emission Factors'!$H$5:$H$488 = 'GHG emissions calculations'!$H1652),
                    0),
              MATCH('GHG emissions calculations'!R$6, 'Emission Factors'!$E$5:$R$5, 0)) &lt;&gt; "",
        INDEX('Emission Factors'!$E$5:$R$488,
              MATCH(1,
                    ('Emission Factors'!$E$5:$E$488 = 'GHG emissions calculations'!$F1652) *
                    ('Emission Factors'!$H$5:$H$488 = 'GHG emissions calculations'!$H1652),
                    0),
              MATCH('GHG emissions calculations'!R$6, 'Emission Factors'!$E$5:$R$5, 0)),
        ""),
    "")</f>
        <v/>
      </c>
      <c r="S1652" s="312">
        <f t="shared" si="3"/>
        <v>0</v>
      </c>
      <c r="T1652" s="23"/>
    </row>
    <row r="1653" ht="15.75" customHeight="1" outlineLevel="1">
      <c r="A1653" s="23"/>
      <c r="B1653" s="71"/>
      <c r="C1653" s="71"/>
      <c r="D1653" s="71"/>
      <c r="E1653" s="314"/>
      <c r="F1653" s="311" t="str">
        <f>Lists!Z82</f>
        <v>Ferroalloy - Europe</v>
      </c>
      <c r="G1653" s="311">
        <f t="array" ref="G1653">XLOOKUP(1,('Emission Factors'!$E$5:$E$488='GHG emissions calculations'!$F1653)*('Emission Factors'!$H$5:$H$488='GHG emissions calculations'!$H1653),INDEX('Emission Factors'!$E$5:$T$488,0,MATCH('GHG emissions calculations'!G$6,'Emission Factors'!$E$5:$T$5,0)),"",0)</f>
        <v>3</v>
      </c>
      <c r="H1653" s="311" t="s">
        <v>237</v>
      </c>
      <c r="I1653" s="312" t="str">
        <f>IF(
    SUMIFS('Import data'!$L$25:$L$80,
           'Import data'!$J$25:$J$80, F1653,
           'Import data'!$G$25:$G$80, 'GHG emissions calculations'!$H1653,
           'Import data'!$I$25:$I$80,$E$1587) &lt;&gt; 0,
    SUMIFS('Import data'!$L$25:$L$80,
           'Import data'!$J$25:$J$80, F1653,
           'Import data'!$G$25:$G$80, 'GHG emissions calculations'!$H1653,
           'Import data'!$I$25:$I$80,$E$1587),
    ""
)</f>
        <v/>
      </c>
      <c r="J1653" s="311" t="str">
        <f t="array" ref="J1653">IF(
    XLOOKUP(F1653, 'Import data'!$J$26:$J$47, 'Import data'!$M$26:$M$47, "", 0) = "Please add the region-specific supplier emission factor or choose a different region available in the IAEG database.",
    "",
    XLOOKUP(F1653, 'Import data'!$J$26:$J$47, 'Import data'!$M$26:$M$47, "", 0)
)</f>
        <v/>
      </c>
      <c r="K1653" s="311" t="str">
        <f t="array" ref="K1653">IFERROR(
    XLOOKUP(F1653,
            _xlws.FILTER('Supplier Emission'!$G$15:$G$49,
                   ('Supplier Emission'!$D$15:$D$49=H1653) * ('Supplier Emission'!$F$15:$F$49=$E$1587)),
            _xlws.FILTER('Supplier Emission'!$I$15:$I$49,
                   ('Supplier Emission'!$D$15:$D$49=H1653) * ('Supplier Emission'!$F$15:$F$49=$E$1587)),
            ""),
    "")</f>
        <v/>
      </c>
      <c r="L1653" s="311" t="str">
        <f t="array" ref="L1653">IFERROR(
    XLOOKUP(F1653,
            _xlws.FILTER('Supplier Emission'!$G$15:$G$49,
                   ('Supplier Emission'!$D$15:$D$49=H1653) * ('Supplier Emission'!$F$15:$F$49=$E$1587)),
            _xlws.FILTER('Supplier Emission'!$J$15:$J$49,
                   ('Supplier Emission'!$D$15:$D$49=H1653) * ('Supplier Emission'!$F$15:$F$49=$E$1587)),
            ""),
    "")</f>
        <v/>
      </c>
      <c r="M1653" s="311" t="str">
        <f t="array" ref="M1653">IFERROR(
    XLOOKUP(F1653,
            _xlws.FILTER('Supplier Emission'!$G$15:$G$49,
                   ('Supplier Emission'!$D$15:$D$49=H1653) * ('Supplier Emission'!$F$15:$F$49=$E$1587)),
            _xlws.FILTER('Supplier Emission'!$M$15:$M$49,
                   ('Supplier Emission'!$D$15:$D$49=H1653) * ('Supplier Emission'!$F$15:$F$49=$E$1587)),
            ""),
    "")</f>
        <v/>
      </c>
      <c r="N1653" s="311" t="str">
        <f t="array" ref="N1653">IFERROR(
    XLOOKUP(F1653,
            _xlws.FILTER('Supplier Emission'!$G$15:$G$49,
                   ('Supplier Emission'!$D$15:$D$49=H1653) * ('Supplier Emission'!$F$15:$F$49=$E$1587)),
            _xlws.FILTER('Supplier Emission'!$H$15:$H$49,
                   ('Supplier Emission'!$D$15:$D$49=H1653) * ('Supplier Emission'!$F$15:$F$49=$E$1587)),
            ""),
    "")</f>
        <v/>
      </c>
      <c r="O1653" s="311" t="str">
        <f t="array" ref="O1653">XLOOKUP(1,('Emission Factors'!$E$5:$E$488='GHG emissions calculations'!$F1653)*('Emission Factors'!$H$5:$H$488='GHG emissions calculations'!$H1653),INDEX('Emission Factors'!$E$5:$T$488,0,MATCH('GHG emissions calculations'!O$6,'Emission Factors'!$E$5:$T$5,0)),"",0)</f>
        <v>Ferro-alloys</v>
      </c>
      <c r="P1653" s="313">
        <f t="array" ref="P1653">IFERROR(
    INDEX('Emission Factors'!$E$5:$P$488,
          MATCH(1,
                ('Emission Factors'!$E$5:$E$488 = 'GHG emissions calculations'!$F1653) *
                ('Emission Factors'!$H$5:$H$488 = 'GHG emissions calculations'!$H1653),
                0),
          MATCH('GHG emissions calculations'!P$6,'Emission Factors'!$E$5:$P$5,0)),
    "")</f>
        <v>5.88</v>
      </c>
      <c r="Q1653" s="311" t="str">
        <f t="array" ref="Q1653">IFERROR(
    IF(
        INDEX('Emission Factors'!$E$5:$P$488,
              MATCH(1,
                    ('Emission Factors'!$E$5:$E$488 = 'GHG emissions calculations'!$F1653) *
                    ('Emission Factors'!$H$5:$H$488 = 'GHG emissions calculations'!$H1653),
                    0),
              MATCH('GHG emissions calculations'!Q$6, 'Emission Factors'!$E$5:$P$5, 0)) &lt;&gt; "",
        INDEX('Emission Factors'!$E$5:$P$488,
              MATCH(1,
                    ('Emission Factors'!$E$5:$E$488 = 'GHG emissions calculations'!$F1653) *
                    ('Emission Factors'!$H$5:$H$488 = 'GHG emissions calculations'!$H1653),
                    0),
              MATCH('GHG emissions calculations'!Q$6, 'Emission Factors'!$E$5:$P$5, 0)),
        ""),
    "")</f>
        <v>kgCO2e/kg</v>
      </c>
      <c r="R1653" s="311" t="str">
        <f t="array" ref="R1653">IFERROR(
    IF(
        INDEX('Emission Factors'!$E$5:$R$488,
              MATCH(1,
                    ('Emission Factors'!$E$5:$E$488 = 'GHG emissions calculations'!$F1653) *
                    ('Emission Factors'!$H$5:$H$488 = 'GHG emissions calculations'!$H1653),
                    0),
              MATCH('GHG emissions calculations'!R$6, 'Emission Factors'!$E$5:$R$5, 0)) &lt;&gt; "",
        INDEX('Emission Factors'!$E$5:$R$488,
              MATCH(1,
                    ('Emission Factors'!$E$5:$E$488 = 'GHG emissions calculations'!$F1653) *
                    ('Emission Factors'!$H$5:$H$488 = 'GHG emissions calculations'!$H1653),
                    0),
              MATCH('GHG emissions calculations'!R$6, 'Emission Factors'!$E$5:$R$5, 0)),
        ""),
    "")</f>
        <v>Europe</v>
      </c>
      <c r="S1653" s="312">
        <f t="shared" si="3"/>
        <v>0</v>
      </c>
      <c r="T1653" s="23"/>
    </row>
    <row r="1654" ht="15.75" customHeight="1" outlineLevel="1">
      <c r="A1654" s="23"/>
      <c r="B1654" s="71"/>
      <c r="C1654" s="71"/>
      <c r="D1654" s="71"/>
      <c r="E1654" s="314"/>
      <c r="F1654" s="311" t="str">
        <f>Lists!Z87</f>
        <v>Ferroalloy - Global or unspecified region</v>
      </c>
      <c r="G1654" s="311" t="str">
        <f t="array" ref="G1654">XLOOKUP(1,('Emission Factors'!$E$5:$E$488='GHG emissions calculations'!$F1654)*('Emission Factors'!$H$5:$H$488='GHG emissions calculations'!$H1654),INDEX('Emission Factors'!$E$5:$T$488,0,MATCH('GHG emissions calculations'!G$6,'Emission Factors'!$E$5:$T$5,0)),"",0)</f>
        <v/>
      </c>
      <c r="H1654" s="311" t="s">
        <v>237</v>
      </c>
      <c r="I1654" s="312" t="str">
        <f>IF(
    SUMIFS('Import data'!$L$25:$L$80,
           'Import data'!$J$25:$J$80, F1654,
           'Import data'!$G$25:$G$80, 'GHG emissions calculations'!$H1654,
           'Import data'!$I$25:$I$80,$E$1587) &lt;&gt; 0,
    SUMIFS('Import data'!$L$25:$L$80,
           'Import data'!$J$25:$J$80, F1654,
           'Import data'!$G$25:$G$80, 'GHG emissions calculations'!$H1654,
           'Import data'!$I$25:$I$80,$E$1587),
    ""
)</f>
        <v/>
      </c>
      <c r="J1654" s="311" t="str">
        <f t="array" ref="J1654">IF(
    XLOOKUP(F1654, 'Import data'!$J$26:$J$47, 'Import data'!$M$26:$M$47, "", 0) = "Please add the region-specific supplier emission factor or choose a different region available in the IAEG database.",
    "",
    XLOOKUP(F1654, 'Import data'!$J$26:$J$47, 'Import data'!$M$26:$M$47, "", 0)
)</f>
        <v/>
      </c>
      <c r="K1654" s="311" t="str">
        <f t="array" ref="K1654">IFERROR(
    XLOOKUP(F1654,
            _xlws.FILTER('Supplier Emission'!$G$15:$G$49,
                   ('Supplier Emission'!$D$15:$D$49=H1654) * ('Supplier Emission'!$F$15:$F$49=$E$1587)),
            _xlws.FILTER('Supplier Emission'!$I$15:$I$49,
                   ('Supplier Emission'!$D$15:$D$49=H1654) * ('Supplier Emission'!$F$15:$F$49=$E$1587)),
            ""),
    "")</f>
        <v/>
      </c>
      <c r="L1654" s="311" t="str">
        <f t="array" ref="L1654">IFERROR(
    XLOOKUP(F1654,
            _xlws.FILTER('Supplier Emission'!$G$15:$G$49,
                   ('Supplier Emission'!$D$15:$D$49=H1654) * ('Supplier Emission'!$F$15:$F$49=$E$1587)),
            _xlws.FILTER('Supplier Emission'!$J$15:$J$49,
                   ('Supplier Emission'!$D$15:$D$49=H1654) * ('Supplier Emission'!$F$15:$F$49=$E$1587)),
            ""),
    "")</f>
        <v/>
      </c>
      <c r="M1654" s="311" t="str">
        <f t="array" ref="M1654">IFERROR(
    XLOOKUP(F1654,
            _xlws.FILTER('Supplier Emission'!$G$15:$G$49,
                   ('Supplier Emission'!$D$15:$D$49=H1654) * ('Supplier Emission'!$F$15:$F$49=$E$1587)),
            _xlws.FILTER('Supplier Emission'!$M$15:$M$49,
                   ('Supplier Emission'!$D$15:$D$49=H1654) * ('Supplier Emission'!$F$15:$F$49=$E$1587)),
            ""),
    "")</f>
        <v/>
      </c>
      <c r="N1654" s="311" t="str">
        <f t="array" ref="N1654">IFERROR(
    XLOOKUP(F1654,
            _xlws.FILTER('Supplier Emission'!$G$15:$G$49,
                   ('Supplier Emission'!$D$15:$D$49=H1654) * ('Supplier Emission'!$F$15:$F$49=$E$1587)),
            _xlws.FILTER('Supplier Emission'!$H$15:$H$49,
                   ('Supplier Emission'!$D$15:$D$49=H1654) * ('Supplier Emission'!$F$15:$F$49=$E$1587)),
            ""),
    "")</f>
        <v/>
      </c>
      <c r="O1654" s="311" t="str">
        <f t="array" ref="O1654">XLOOKUP(1,('Emission Factors'!$E$5:$E$488='GHG emissions calculations'!$F1654)*('Emission Factors'!$H$5:$H$488='GHG emissions calculations'!$H1654),INDEX('Emission Factors'!$E$5:$T$488,0,MATCH('GHG emissions calculations'!O$6,'Emission Factors'!$E$5:$T$5,0)),"",0)</f>
        <v/>
      </c>
      <c r="P1654" s="313" t="str">
        <f t="array" ref="P1654">IFERROR(
    INDEX('Emission Factors'!$E$5:$P$488,
          MATCH(1,
                ('Emission Factors'!$E$5:$E$488 = 'GHG emissions calculations'!$F1654) *
                ('Emission Factors'!$H$5:$H$488 = 'GHG emissions calculations'!$H1654),
                0),
          MATCH('GHG emissions calculations'!P$6,'Emission Factors'!$E$5:$P$5,0)),
    "")</f>
        <v/>
      </c>
      <c r="Q1654" s="311" t="str">
        <f t="array" ref="Q1654">IFERROR(
    IF(
        INDEX('Emission Factors'!$E$5:$P$488,
              MATCH(1,
                    ('Emission Factors'!$E$5:$E$488 = 'GHG emissions calculations'!$F1654) *
                    ('Emission Factors'!$H$5:$H$488 = 'GHG emissions calculations'!$H1654),
                    0),
              MATCH('GHG emissions calculations'!Q$6, 'Emission Factors'!$E$5:$P$5, 0)) &lt;&gt; "",
        INDEX('Emission Factors'!$E$5:$P$488,
              MATCH(1,
                    ('Emission Factors'!$E$5:$E$488 = 'GHG emissions calculations'!$F1654) *
                    ('Emission Factors'!$H$5:$H$488 = 'GHG emissions calculations'!$H1654),
                    0),
              MATCH('GHG emissions calculations'!Q$6, 'Emission Factors'!$E$5:$P$5, 0)),
        ""),
    "")</f>
        <v/>
      </c>
      <c r="R1654" s="311" t="str">
        <f t="array" ref="R1654">IFERROR(
    IF(
        INDEX('Emission Factors'!$E$5:$R$488,
              MATCH(1,
                    ('Emission Factors'!$E$5:$E$488 = 'GHG emissions calculations'!$F1654) *
                    ('Emission Factors'!$H$5:$H$488 = 'GHG emissions calculations'!$H1654),
                    0),
              MATCH('GHG emissions calculations'!R$6, 'Emission Factors'!$E$5:$R$5, 0)) &lt;&gt; "",
        INDEX('Emission Factors'!$E$5:$R$488,
              MATCH(1,
                    ('Emission Factors'!$E$5:$E$488 = 'GHG emissions calculations'!$F1654) *
                    ('Emission Factors'!$H$5:$H$488 = 'GHG emissions calculations'!$H1654),
                    0),
              MATCH('GHG emissions calculations'!R$6, 'Emission Factors'!$E$5:$R$5, 0)),
        ""),
    "")</f>
        <v/>
      </c>
      <c r="S1654" s="312">
        <f t="shared" si="3"/>
        <v>0</v>
      </c>
      <c r="T1654" s="23"/>
    </row>
    <row r="1655" ht="15.75" customHeight="1" outlineLevel="1">
      <c r="A1655" s="23"/>
      <c r="B1655" s="71"/>
      <c r="C1655" s="71"/>
      <c r="D1655" s="71"/>
      <c r="E1655" s="314"/>
      <c r="F1655" s="311" t="str">
        <f>Lists!Z86</f>
        <v>Ferroalloy - Middle East</v>
      </c>
      <c r="G1655" s="311" t="str">
        <f t="array" ref="G1655">XLOOKUP(1,('Emission Factors'!$E$5:$E$488='GHG emissions calculations'!$F1655)*('Emission Factors'!$H$5:$H$488='GHG emissions calculations'!$H1655),INDEX('Emission Factors'!$E$5:$T$488,0,MATCH('GHG emissions calculations'!G$6,'Emission Factors'!$E$5:$T$5,0)),"",0)</f>
        <v/>
      </c>
      <c r="H1655" s="311" t="s">
        <v>237</v>
      </c>
      <c r="I1655" s="312" t="str">
        <f>IF(
    SUMIFS('Import data'!$L$25:$L$80,
           'Import data'!$J$25:$J$80, F1655,
           'Import data'!$G$25:$G$80, 'GHG emissions calculations'!$H1655,
           'Import data'!$I$25:$I$80,$E$1587) &lt;&gt; 0,
    SUMIFS('Import data'!$L$25:$L$80,
           'Import data'!$J$25:$J$80, F1655,
           'Import data'!$G$25:$G$80, 'GHG emissions calculations'!$H1655,
           'Import data'!$I$25:$I$80,$E$1587),
    ""
)</f>
        <v/>
      </c>
      <c r="J1655" s="311" t="str">
        <f t="array" ref="J1655">IF(
    XLOOKUP(F1655, 'Import data'!$J$26:$J$47, 'Import data'!$M$26:$M$47, "", 0) = "Please add the region-specific supplier emission factor or choose a different region available in the IAEG database.",
    "",
    XLOOKUP(F1655, 'Import data'!$J$26:$J$47, 'Import data'!$M$26:$M$47, "", 0)
)</f>
        <v/>
      </c>
      <c r="K1655" s="311" t="str">
        <f t="array" ref="K1655">IFERROR(
    XLOOKUP(F1655,
            _xlws.FILTER('Supplier Emission'!$G$15:$G$49,
                   ('Supplier Emission'!$D$15:$D$49=H1655) * ('Supplier Emission'!$F$15:$F$49=$E$1587)),
            _xlws.FILTER('Supplier Emission'!$I$15:$I$49,
                   ('Supplier Emission'!$D$15:$D$49=H1655) * ('Supplier Emission'!$F$15:$F$49=$E$1587)),
            ""),
    "")</f>
        <v/>
      </c>
      <c r="L1655" s="311" t="str">
        <f t="array" ref="L1655">IFERROR(
    XLOOKUP(F1655,
            _xlws.FILTER('Supplier Emission'!$G$15:$G$49,
                   ('Supplier Emission'!$D$15:$D$49=H1655) * ('Supplier Emission'!$F$15:$F$49=$E$1587)),
            _xlws.FILTER('Supplier Emission'!$J$15:$J$49,
                   ('Supplier Emission'!$D$15:$D$49=H1655) * ('Supplier Emission'!$F$15:$F$49=$E$1587)),
            ""),
    "")</f>
        <v/>
      </c>
      <c r="M1655" s="311" t="str">
        <f t="array" ref="M1655">IFERROR(
    XLOOKUP(F1655,
            _xlws.FILTER('Supplier Emission'!$G$15:$G$49,
                   ('Supplier Emission'!$D$15:$D$49=H1655) * ('Supplier Emission'!$F$15:$F$49=$E$1587)),
            _xlws.FILTER('Supplier Emission'!$M$15:$M$49,
                   ('Supplier Emission'!$D$15:$D$49=H1655) * ('Supplier Emission'!$F$15:$F$49=$E$1587)),
            ""),
    "")</f>
        <v/>
      </c>
      <c r="N1655" s="311" t="str">
        <f t="array" ref="N1655">IFERROR(
    XLOOKUP(F1655,
            _xlws.FILTER('Supplier Emission'!$G$15:$G$49,
                   ('Supplier Emission'!$D$15:$D$49=H1655) * ('Supplier Emission'!$F$15:$F$49=$E$1587)),
            _xlws.FILTER('Supplier Emission'!$H$15:$H$49,
                   ('Supplier Emission'!$D$15:$D$49=H1655) * ('Supplier Emission'!$F$15:$F$49=$E$1587)),
            ""),
    "")</f>
        <v/>
      </c>
      <c r="O1655" s="311" t="str">
        <f t="array" ref="O1655">XLOOKUP(1,('Emission Factors'!$E$5:$E$488='GHG emissions calculations'!$F1655)*('Emission Factors'!$H$5:$H$488='GHG emissions calculations'!$H1655),INDEX('Emission Factors'!$E$5:$T$488,0,MATCH('GHG emissions calculations'!O$6,'Emission Factors'!$E$5:$T$5,0)),"",0)</f>
        <v/>
      </c>
      <c r="P1655" s="313" t="str">
        <f t="array" ref="P1655">IFERROR(
    INDEX('Emission Factors'!$E$5:$P$488,
          MATCH(1,
                ('Emission Factors'!$E$5:$E$488 = 'GHG emissions calculations'!$F1655) *
                ('Emission Factors'!$H$5:$H$488 = 'GHG emissions calculations'!$H1655),
                0),
          MATCH('GHG emissions calculations'!P$6,'Emission Factors'!$E$5:$P$5,0)),
    "")</f>
        <v/>
      </c>
      <c r="Q1655" s="311" t="str">
        <f t="array" ref="Q1655">IFERROR(
    IF(
        INDEX('Emission Factors'!$E$5:$P$488,
              MATCH(1,
                    ('Emission Factors'!$E$5:$E$488 = 'GHG emissions calculations'!$F1655) *
                    ('Emission Factors'!$H$5:$H$488 = 'GHG emissions calculations'!$H1655),
                    0),
              MATCH('GHG emissions calculations'!Q$6, 'Emission Factors'!$E$5:$P$5, 0)) &lt;&gt; "",
        INDEX('Emission Factors'!$E$5:$P$488,
              MATCH(1,
                    ('Emission Factors'!$E$5:$E$488 = 'GHG emissions calculations'!$F1655) *
                    ('Emission Factors'!$H$5:$H$488 = 'GHG emissions calculations'!$H1655),
                    0),
              MATCH('GHG emissions calculations'!Q$6, 'Emission Factors'!$E$5:$P$5, 0)),
        ""),
    "")</f>
        <v/>
      </c>
      <c r="R1655" s="311" t="str">
        <f t="array" ref="R1655">IFERROR(
    IF(
        INDEX('Emission Factors'!$E$5:$R$488,
              MATCH(1,
                    ('Emission Factors'!$E$5:$E$488 = 'GHG emissions calculations'!$F1655) *
                    ('Emission Factors'!$H$5:$H$488 = 'GHG emissions calculations'!$H1655),
                    0),
              MATCH('GHG emissions calculations'!R$6, 'Emission Factors'!$E$5:$R$5, 0)) &lt;&gt; "",
        INDEX('Emission Factors'!$E$5:$R$488,
              MATCH(1,
                    ('Emission Factors'!$E$5:$E$488 = 'GHG emissions calculations'!$F1655) *
                    ('Emission Factors'!$H$5:$H$488 = 'GHG emissions calculations'!$H1655),
                    0),
              MATCH('GHG emissions calculations'!R$6, 'Emission Factors'!$E$5:$R$5, 0)),
        ""),
    "")</f>
        <v/>
      </c>
      <c r="S1655" s="312">
        <f t="shared" si="3"/>
        <v>0</v>
      </c>
      <c r="T1655" s="23"/>
    </row>
    <row r="1656" ht="15.75" customHeight="1" outlineLevel="1">
      <c r="A1656" s="23"/>
      <c r="B1656" s="71"/>
      <c r="C1656" s="71"/>
      <c r="D1656" s="71"/>
      <c r="E1656" s="314"/>
      <c r="F1656" s="311" t="str">
        <f>Lists!Z85</f>
        <v>Ferroalloy - Oceania</v>
      </c>
      <c r="G1656" s="311" t="str">
        <f t="array" ref="G1656">XLOOKUP(1,('Emission Factors'!$E$5:$E$488='GHG emissions calculations'!$F1656)*('Emission Factors'!$H$5:$H$488='GHG emissions calculations'!$H1656),INDEX('Emission Factors'!$E$5:$T$488,0,MATCH('GHG emissions calculations'!G$6,'Emission Factors'!$E$5:$T$5,0)),"",0)</f>
        <v/>
      </c>
      <c r="H1656" s="311" t="s">
        <v>237</v>
      </c>
      <c r="I1656" s="312" t="str">
        <f>IF(
    SUMIFS('Import data'!$L$25:$L$80,
           'Import data'!$J$25:$J$80, F1656,
           'Import data'!$G$25:$G$80, 'GHG emissions calculations'!$H1656,
           'Import data'!$I$25:$I$80,$E$1587) &lt;&gt; 0,
    SUMIFS('Import data'!$L$25:$L$80,
           'Import data'!$J$25:$J$80, F1656,
           'Import data'!$G$25:$G$80, 'GHG emissions calculations'!$H1656,
           'Import data'!$I$25:$I$80,$E$1587),
    ""
)</f>
        <v/>
      </c>
      <c r="J1656" s="311" t="str">
        <f t="array" ref="J1656">IF(
    XLOOKUP(F1656, 'Import data'!$J$26:$J$47, 'Import data'!$M$26:$M$47, "", 0) = "Please add the region-specific supplier emission factor or choose a different region available in the IAEG database.",
    "",
    XLOOKUP(F1656, 'Import data'!$J$26:$J$47, 'Import data'!$M$26:$M$47, "", 0)
)</f>
        <v/>
      </c>
      <c r="K1656" s="311" t="str">
        <f t="array" ref="K1656">IFERROR(
    XLOOKUP(F1656,
            _xlws.FILTER('Supplier Emission'!$G$15:$G$49,
                   ('Supplier Emission'!$D$15:$D$49=H1656) * ('Supplier Emission'!$F$15:$F$49=$E$1587)),
            _xlws.FILTER('Supplier Emission'!$I$15:$I$49,
                   ('Supplier Emission'!$D$15:$D$49=H1656) * ('Supplier Emission'!$F$15:$F$49=$E$1587)),
            ""),
    "")</f>
        <v/>
      </c>
      <c r="L1656" s="311" t="str">
        <f t="array" ref="L1656">IFERROR(
    XLOOKUP(F1656,
            _xlws.FILTER('Supplier Emission'!$G$15:$G$49,
                   ('Supplier Emission'!$D$15:$D$49=H1656) * ('Supplier Emission'!$F$15:$F$49=$E$1587)),
            _xlws.FILTER('Supplier Emission'!$J$15:$J$49,
                   ('Supplier Emission'!$D$15:$D$49=H1656) * ('Supplier Emission'!$F$15:$F$49=$E$1587)),
            ""),
    "")</f>
        <v/>
      </c>
      <c r="M1656" s="311" t="str">
        <f t="array" ref="M1656">IFERROR(
    XLOOKUP(F1656,
            _xlws.FILTER('Supplier Emission'!$G$15:$G$49,
                   ('Supplier Emission'!$D$15:$D$49=H1656) * ('Supplier Emission'!$F$15:$F$49=$E$1587)),
            _xlws.FILTER('Supplier Emission'!$M$15:$M$49,
                   ('Supplier Emission'!$D$15:$D$49=H1656) * ('Supplier Emission'!$F$15:$F$49=$E$1587)),
            ""),
    "")</f>
        <v/>
      </c>
      <c r="N1656" s="311" t="str">
        <f t="array" ref="N1656">IFERROR(
    XLOOKUP(F1656,
            _xlws.FILTER('Supplier Emission'!$G$15:$G$49,
                   ('Supplier Emission'!$D$15:$D$49=H1656) * ('Supplier Emission'!$F$15:$F$49=$E$1587)),
            _xlws.FILTER('Supplier Emission'!$H$15:$H$49,
                   ('Supplier Emission'!$D$15:$D$49=H1656) * ('Supplier Emission'!$F$15:$F$49=$E$1587)),
            ""),
    "")</f>
        <v/>
      </c>
      <c r="O1656" s="311" t="str">
        <f t="array" ref="O1656">XLOOKUP(1,('Emission Factors'!$E$5:$E$488='GHG emissions calculations'!$F1656)*('Emission Factors'!$H$5:$H$488='GHG emissions calculations'!$H1656),INDEX('Emission Factors'!$E$5:$T$488,0,MATCH('GHG emissions calculations'!O$6,'Emission Factors'!$E$5:$T$5,0)),"",0)</f>
        <v/>
      </c>
      <c r="P1656" s="313" t="str">
        <f t="array" ref="P1656">IFERROR(
    INDEX('Emission Factors'!$E$5:$P$488,
          MATCH(1,
                ('Emission Factors'!$E$5:$E$488 = 'GHG emissions calculations'!$F1656) *
                ('Emission Factors'!$H$5:$H$488 = 'GHG emissions calculations'!$H1656),
                0),
          MATCH('GHG emissions calculations'!P$6,'Emission Factors'!$E$5:$P$5,0)),
    "")</f>
        <v/>
      </c>
      <c r="Q1656" s="311" t="str">
        <f t="array" ref="Q1656">IFERROR(
    IF(
        INDEX('Emission Factors'!$E$5:$P$488,
              MATCH(1,
                    ('Emission Factors'!$E$5:$E$488 = 'GHG emissions calculations'!$F1656) *
                    ('Emission Factors'!$H$5:$H$488 = 'GHG emissions calculations'!$H1656),
                    0),
              MATCH('GHG emissions calculations'!Q$6, 'Emission Factors'!$E$5:$P$5, 0)) &lt;&gt; "",
        INDEX('Emission Factors'!$E$5:$P$488,
              MATCH(1,
                    ('Emission Factors'!$E$5:$E$488 = 'GHG emissions calculations'!$F1656) *
                    ('Emission Factors'!$H$5:$H$488 = 'GHG emissions calculations'!$H1656),
                    0),
              MATCH('GHG emissions calculations'!Q$6, 'Emission Factors'!$E$5:$P$5, 0)),
        ""),
    "")</f>
        <v/>
      </c>
      <c r="R1656" s="311" t="str">
        <f t="array" ref="R1656">IFERROR(
    IF(
        INDEX('Emission Factors'!$E$5:$R$488,
              MATCH(1,
                    ('Emission Factors'!$E$5:$E$488 = 'GHG emissions calculations'!$F1656) *
                    ('Emission Factors'!$H$5:$H$488 = 'GHG emissions calculations'!$H1656),
                    0),
              MATCH('GHG emissions calculations'!R$6, 'Emission Factors'!$E$5:$R$5, 0)) &lt;&gt; "",
        INDEX('Emission Factors'!$E$5:$R$488,
              MATCH(1,
                    ('Emission Factors'!$E$5:$E$488 = 'GHG emissions calculations'!$F1656) *
                    ('Emission Factors'!$H$5:$H$488 = 'GHG emissions calculations'!$H1656),
                    0),
              MATCH('GHG emissions calculations'!R$6, 'Emission Factors'!$E$5:$R$5, 0)),
        ""),
    "")</f>
        <v/>
      </c>
      <c r="S1656" s="312">
        <f t="shared" si="3"/>
        <v>0</v>
      </c>
      <c r="T1656" s="23"/>
    </row>
    <row r="1657" ht="15.75" customHeight="1" outlineLevel="1">
      <c r="A1657" s="23"/>
      <c r="B1657" s="71"/>
      <c r="C1657" s="71"/>
      <c r="D1657" s="71"/>
      <c r="E1657" s="314"/>
      <c r="F1657" s="311" t="str">
        <f>Lists!Z90</f>
        <v>Ferronickel - Africa</v>
      </c>
      <c r="G1657" s="311" t="str">
        <f t="array" ref="G1657">XLOOKUP(1,('Emission Factors'!$E$5:$E$488='GHG emissions calculations'!$F1657)*('Emission Factors'!$H$5:$H$488='GHG emissions calculations'!$H1657),INDEX('Emission Factors'!$E$5:$T$488,0,MATCH('GHG emissions calculations'!G$6,'Emission Factors'!$E$5:$T$5,0)),"",0)</f>
        <v/>
      </c>
      <c r="H1657" s="311" t="s">
        <v>237</v>
      </c>
      <c r="I1657" s="312" t="str">
        <f>IF(
    SUMIFS('Import data'!$L$25:$L$80,
           'Import data'!$J$25:$J$80, F1657,
           'Import data'!$G$25:$G$80, 'GHG emissions calculations'!$H1657,
           'Import data'!$I$25:$I$80,$E$1587) &lt;&gt; 0,
    SUMIFS('Import data'!$L$25:$L$80,
           'Import data'!$J$25:$J$80, F1657,
           'Import data'!$G$25:$G$80, 'GHG emissions calculations'!$H1657,
           'Import data'!$I$25:$I$80,$E$1587),
    ""
)</f>
        <v/>
      </c>
      <c r="J1657" s="311" t="str">
        <f t="array" ref="J1657">IF(
    XLOOKUP(F1657, 'Import data'!$J$26:$J$47, 'Import data'!$M$26:$M$47, "", 0) = "Please add the region-specific supplier emission factor or choose a different region available in the IAEG database.",
    "",
    XLOOKUP(F1657, 'Import data'!$J$26:$J$47, 'Import data'!$M$26:$M$47, "", 0)
)</f>
        <v/>
      </c>
      <c r="K1657" s="311" t="str">
        <f t="array" ref="K1657">IFERROR(
    XLOOKUP(F1657,
            _xlws.FILTER('Supplier Emission'!$G$15:$G$49,
                   ('Supplier Emission'!$D$15:$D$49=H1657) * ('Supplier Emission'!$F$15:$F$49=$E$1587)),
            _xlws.FILTER('Supplier Emission'!$I$15:$I$49,
                   ('Supplier Emission'!$D$15:$D$49=H1657) * ('Supplier Emission'!$F$15:$F$49=$E$1587)),
            ""),
    "")</f>
        <v/>
      </c>
      <c r="L1657" s="311" t="str">
        <f t="array" ref="L1657">IFERROR(
    XLOOKUP(F1657,
            _xlws.FILTER('Supplier Emission'!$G$15:$G$49,
                   ('Supplier Emission'!$D$15:$D$49=H1657) * ('Supplier Emission'!$F$15:$F$49=$E$1587)),
            _xlws.FILTER('Supplier Emission'!$J$15:$J$49,
                   ('Supplier Emission'!$D$15:$D$49=H1657) * ('Supplier Emission'!$F$15:$F$49=$E$1587)),
            ""),
    "")</f>
        <v/>
      </c>
      <c r="M1657" s="311" t="str">
        <f t="array" ref="M1657">IFERROR(
    XLOOKUP(F1657,
            _xlws.FILTER('Supplier Emission'!$G$15:$G$49,
                   ('Supplier Emission'!$D$15:$D$49=H1657) * ('Supplier Emission'!$F$15:$F$49=$E$1587)),
            _xlws.FILTER('Supplier Emission'!$M$15:$M$49,
                   ('Supplier Emission'!$D$15:$D$49=H1657) * ('Supplier Emission'!$F$15:$F$49=$E$1587)),
            ""),
    "")</f>
        <v/>
      </c>
      <c r="N1657" s="311" t="str">
        <f t="array" ref="N1657">IFERROR(
    XLOOKUP(F1657,
            _xlws.FILTER('Supplier Emission'!$G$15:$G$49,
                   ('Supplier Emission'!$D$15:$D$49=H1657) * ('Supplier Emission'!$F$15:$F$49=$E$1587)),
            _xlws.FILTER('Supplier Emission'!$H$15:$H$49,
                   ('Supplier Emission'!$D$15:$D$49=H1657) * ('Supplier Emission'!$F$15:$F$49=$E$1587)),
            ""),
    "")</f>
        <v/>
      </c>
      <c r="O1657" s="311" t="str">
        <f t="array" ref="O1657">XLOOKUP(1,('Emission Factors'!$E$5:$E$488='GHG emissions calculations'!$F1657)*('Emission Factors'!$H$5:$H$488='GHG emissions calculations'!$H1657),INDEX('Emission Factors'!$E$5:$T$488,0,MATCH('GHG emissions calculations'!O$6,'Emission Factors'!$E$5:$T$5,0)),"",0)</f>
        <v/>
      </c>
      <c r="P1657" s="313" t="str">
        <f t="array" ref="P1657">IFERROR(
    INDEX('Emission Factors'!$E$5:$P$488,
          MATCH(1,
                ('Emission Factors'!$E$5:$E$488 = 'GHG emissions calculations'!$F1657) *
                ('Emission Factors'!$H$5:$H$488 = 'GHG emissions calculations'!$H1657),
                0),
          MATCH('GHG emissions calculations'!P$6,'Emission Factors'!$E$5:$P$5,0)),
    "")</f>
        <v/>
      </c>
      <c r="Q1657" s="311" t="str">
        <f t="array" ref="Q1657">IFERROR(
    IF(
        INDEX('Emission Factors'!$E$5:$P$488,
              MATCH(1,
                    ('Emission Factors'!$E$5:$E$488 = 'GHG emissions calculations'!$F1657) *
                    ('Emission Factors'!$H$5:$H$488 = 'GHG emissions calculations'!$H1657),
                    0),
              MATCH('GHG emissions calculations'!Q$6, 'Emission Factors'!$E$5:$P$5, 0)) &lt;&gt; "",
        INDEX('Emission Factors'!$E$5:$P$488,
              MATCH(1,
                    ('Emission Factors'!$E$5:$E$488 = 'GHG emissions calculations'!$F1657) *
                    ('Emission Factors'!$H$5:$H$488 = 'GHG emissions calculations'!$H1657),
                    0),
              MATCH('GHG emissions calculations'!Q$6, 'Emission Factors'!$E$5:$P$5, 0)),
        ""),
    "")</f>
        <v/>
      </c>
      <c r="R1657" s="311" t="str">
        <f t="array" ref="R1657">IFERROR(
    IF(
        INDEX('Emission Factors'!$E$5:$R$488,
              MATCH(1,
                    ('Emission Factors'!$E$5:$E$488 = 'GHG emissions calculations'!$F1657) *
                    ('Emission Factors'!$H$5:$H$488 = 'GHG emissions calculations'!$H1657),
                    0),
              MATCH('GHG emissions calculations'!R$6, 'Emission Factors'!$E$5:$R$5, 0)) &lt;&gt; "",
        INDEX('Emission Factors'!$E$5:$R$488,
              MATCH(1,
                    ('Emission Factors'!$E$5:$E$488 = 'GHG emissions calculations'!$F1657) *
                    ('Emission Factors'!$H$5:$H$488 = 'GHG emissions calculations'!$H1657),
                    0),
              MATCH('GHG emissions calculations'!R$6, 'Emission Factors'!$E$5:$R$5, 0)),
        ""),
    "")</f>
        <v/>
      </c>
      <c r="S1657" s="312">
        <f t="shared" si="3"/>
        <v>0</v>
      </c>
      <c r="T1657" s="23"/>
    </row>
    <row r="1658" ht="15.75" customHeight="1" outlineLevel="1">
      <c r="A1658" s="23"/>
      <c r="B1658" s="71"/>
      <c r="C1658" s="71"/>
      <c r="D1658" s="71"/>
      <c r="E1658" s="314"/>
      <c r="F1658" s="311" t="str">
        <f>Lists!Z88</f>
        <v>Ferronickel - America</v>
      </c>
      <c r="G1658" s="311" t="str">
        <f t="array" ref="G1658">XLOOKUP(1,('Emission Factors'!$E$5:$E$488='GHG emissions calculations'!$F1658)*('Emission Factors'!$H$5:$H$488='GHG emissions calculations'!$H1658),INDEX('Emission Factors'!$E$5:$T$488,0,MATCH('GHG emissions calculations'!G$6,'Emission Factors'!$E$5:$T$5,0)),"",0)</f>
        <v/>
      </c>
      <c r="H1658" s="311" t="s">
        <v>237</v>
      </c>
      <c r="I1658" s="312" t="str">
        <f>IF(
    SUMIFS('Import data'!$L$25:$L$80,
           'Import data'!$J$25:$J$80, F1658,
           'Import data'!$G$25:$G$80, 'GHG emissions calculations'!$H1658,
           'Import data'!$I$25:$I$80,$E$1587) &lt;&gt; 0,
    SUMIFS('Import data'!$L$25:$L$80,
           'Import data'!$J$25:$J$80, F1658,
           'Import data'!$G$25:$G$80, 'GHG emissions calculations'!$H1658,
           'Import data'!$I$25:$I$80,$E$1587),
    ""
)</f>
        <v/>
      </c>
      <c r="J1658" s="311" t="str">
        <f t="array" ref="J1658">IF(
    XLOOKUP(F1658, 'Import data'!$J$26:$J$47, 'Import data'!$M$26:$M$47, "", 0) = "Please add the region-specific supplier emission factor or choose a different region available in the IAEG database.",
    "",
    XLOOKUP(F1658, 'Import data'!$J$26:$J$47, 'Import data'!$M$26:$M$47, "", 0)
)</f>
        <v/>
      </c>
      <c r="K1658" s="311" t="str">
        <f t="array" ref="K1658">IFERROR(
    XLOOKUP(F1658,
            _xlws.FILTER('Supplier Emission'!$G$15:$G$49,
                   ('Supplier Emission'!$D$15:$D$49=H1658) * ('Supplier Emission'!$F$15:$F$49=$E$1587)),
            _xlws.FILTER('Supplier Emission'!$I$15:$I$49,
                   ('Supplier Emission'!$D$15:$D$49=H1658) * ('Supplier Emission'!$F$15:$F$49=$E$1587)),
            ""),
    "")</f>
        <v/>
      </c>
      <c r="L1658" s="311" t="str">
        <f t="array" ref="L1658">IFERROR(
    XLOOKUP(F1658,
            _xlws.FILTER('Supplier Emission'!$G$15:$G$49,
                   ('Supplier Emission'!$D$15:$D$49=H1658) * ('Supplier Emission'!$F$15:$F$49=$E$1587)),
            _xlws.FILTER('Supplier Emission'!$J$15:$J$49,
                   ('Supplier Emission'!$D$15:$D$49=H1658) * ('Supplier Emission'!$F$15:$F$49=$E$1587)),
            ""),
    "")</f>
        <v/>
      </c>
      <c r="M1658" s="311" t="str">
        <f t="array" ref="M1658">IFERROR(
    XLOOKUP(F1658,
            _xlws.FILTER('Supplier Emission'!$G$15:$G$49,
                   ('Supplier Emission'!$D$15:$D$49=H1658) * ('Supplier Emission'!$F$15:$F$49=$E$1587)),
            _xlws.FILTER('Supplier Emission'!$M$15:$M$49,
                   ('Supplier Emission'!$D$15:$D$49=H1658) * ('Supplier Emission'!$F$15:$F$49=$E$1587)),
            ""),
    "")</f>
        <v/>
      </c>
      <c r="N1658" s="311" t="str">
        <f t="array" ref="N1658">IFERROR(
    XLOOKUP(F1658,
            _xlws.FILTER('Supplier Emission'!$G$15:$G$49,
                   ('Supplier Emission'!$D$15:$D$49=H1658) * ('Supplier Emission'!$F$15:$F$49=$E$1587)),
            _xlws.FILTER('Supplier Emission'!$H$15:$H$49,
                   ('Supplier Emission'!$D$15:$D$49=H1658) * ('Supplier Emission'!$F$15:$F$49=$E$1587)),
            ""),
    "")</f>
        <v/>
      </c>
      <c r="O1658" s="311" t="str">
        <f t="array" ref="O1658">XLOOKUP(1,('Emission Factors'!$E$5:$E$488='GHG emissions calculations'!$F1658)*('Emission Factors'!$H$5:$H$488='GHG emissions calculations'!$H1658),INDEX('Emission Factors'!$E$5:$T$488,0,MATCH('GHG emissions calculations'!O$6,'Emission Factors'!$E$5:$T$5,0)),"",0)</f>
        <v/>
      </c>
      <c r="P1658" s="313" t="str">
        <f t="array" ref="P1658">IFERROR(
    INDEX('Emission Factors'!$E$5:$P$488,
          MATCH(1,
                ('Emission Factors'!$E$5:$E$488 = 'GHG emissions calculations'!$F1658) *
                ('Emission Factors'!$H$5:$H$488 = 'GHG emissions calculations'!$H1658),
                0),
          MATCH('GHG emissions calculations'!P$6,'Emission Factors'!$E$5:$P$5,0)),
    "")</f>
        <v/>
      </c>
      <c r="Q1658" s="311" t="str">
        <f t="array" ref="Q1658">IFERROR(
    IF(
        INDEX('Emission Factors'!$E$5:$P$488,
              MATCH(1,
                    ('Emission Factors'!$E$5:$E$488 = 'GHG emissions calculations'!$F1658) *
                    ('Emission Factors'!$H$5:$H$488 = 'GHG emissions calculations'!$H1658),
                    0),
              MATCH('GHG emissions calculations'!Q$6, 'Emission Factors'!$E$5:$P$5, 0)) &lt;&gt; "",
        INDEX('Emission Factors'!$E$5:$P$488,
              MATCH(1,
                    ('Emission Factors'!$E$5:$E$488 = 'GHG emissions calculations'!$F1658) *
                    ('Emission Factors'!$H$5:$H$488 = 'GHG emissions calculations'!$H1658),
                    0),
              MATCH('GHG emissions calculations'!Q$6, 'Emission Factors'!$E$5:$P$5, 0)),
        ""),
    "")</f>
        <v/>
      </c>
      <c r="R1658" s="311" t="str">
        <f t="array" ref="R1658">IFERROR(
    IF(
        INDEX('Emission Factors'!$E$5:$R$488,
              MATCH(1,
                    ('Emission Factors'!$E$5:$E$488 = 'GHG emissions calculations'!$F1658) *
                    ('Emission Factors'!$H$5:$H$488 = 'GHG emissions calculations'!$H1658),
                    0),
              MATCH('GHG emissions calculations'!R$6, 'Emission Factors'!$E$5:$R$5, 0)) &lt;&gt; "",
        INDEX('Emission Factors'!$E$5:$R$488,
              MATCH(1,
                    ('Emission Factors'!$E$5:$E$488 = 'GHG emissions calculations'!$F1658) *
                    ('Emission Factors'!$H$5:$H$488 = 'GHG emissions calculations'!$H1658),
                    0),
              MATCH('GHG emissions calculations'!R$6, 'Emission Factors'!$E$5:$R$5, 0)),
        ""),
    "")</f>
        <v/>
      </c>
      <c r="S1658" s="312">
        <f t="shared" si="3"/>
        <v>0</v>
      </c>
      <c r="T1658" s="23"/>
    </row>
    <row r="1659" ht="15.75" customHeight="1" outlineLevel="1">
      <c r="A1659" s="23"/>
      <c r="B1659" s="71"/>
      <c r="C1659" s="71"/>
      <c r="D1659" s="71"/>
      <c r="E1659" s="314"/>
      <c r="F1659" s="311" t="str">
        <f>Lists!Z91</f>
        <v>Ferronickel - Asia</v>
      </c>
      <c r="G1659" s="311" t="str">
        <f t="array" ref="G1659">XLOOKUP(1,('Emission Factors'!$E$5:$E$488='GHG emissions calculations'!$F1659)*('Emission Factors'!$H$5:$H$488='GHG emissions calculations'!$H1659),INDEX('Emission Factors'!$E$5:$T$488,0,MATCH('GHG emissions calculations'!G$6,'Emission Factors'!$E$5:$T$5,0)),"",0)</f>
        <v/>
      </c>
      <c r="H1659" s="311" t="s">
        <v>237</v>
      </c>
      <c r="I1659" s="312" t="str">
        <f>IF(
    SUMIFS('Import data'!$L$25:$L$80,
           'Import data'!$J$25:$J$80, F1659,
           'Import data'!$G$25:$G$80, 'GHG emissions calculations'!$H1659,
           'Import data'!$I$25:$I$80,$E$1587) &lt;&gt; 0,
    SUMIFS('Import data'!$L$25:$L$80,
           'Import data'!$J$25:$J$80, F1659,
           'Import data'!$G$25:$G$80, 'GHG emissions calculations'!$H1659,
           'Import data'!$I$25:$I$80,$E$1587),
    ""
)</f>
        <v/>
      </c>
      <c r="J1659" s="311" t="str">
        <f t="array" ref="J1659">IF(
    XLOOKUP(F1659, 'Import data'!$J$26:$J$47, 'Import data'!$M$26:$M$47, "", 0) = "Please add the region-specific supplier emission factor or choose a different region available in the IAEG database.",
    "",
    XLOOKUP(F1659, 'Import data'!$J$26:$J$47, 'Import data'!$M$26:$M$47, "", 0)
)</f>
        <v/>
      </c>
      <c r="K1659" s="311" t="str">
        <f t="array" ref="K1659">IFERROR(
    XLOOKUP(F1659,
            _xlws.FILTER('Supplier Emission'!$G$15:$G$49,
                   ('Supplier Emission'!$D$15:$D$49=H1659) * ('Supplier Emission'!$F$15:$F$49=$E$1587)),
            _xlws.FILTER('Supplier Emission'!$I$15:$I$49,
                   ('Supplier Emission'!$D$15:$D$49=H1659) * ('Supplier Emission'!$F$15:$F$49=$E$1587)),
            ""),
    "")</f>
        <v/>
      </c>
      <c r="L1659" s="311" t="str">
        <f t="array" ref="L1659">IFERROR(
    XLOOKUP(F1659,
            _xlws.FILTER('Supplier Emission'!$G$15:$G$49,
                   ('Supplier Emission'!$D$15:$D$49=H1659) * ('Supplier Emission'!$F$15:$F$49=$E$1587)),
            _xlws.FILTER('Supplier Emission'!$J$15:$J$49,
                   ('Supplier Emission'!$D$15:$D$49=H1659) * ('Supplier Emission'!$F$15:$F$49=$E$1587)),
            ""),
    "")</f>
        <v/>
      </c>
      <c r="M1659" s="311" t="str">
        <f t="array" ref="M1659">IFERROR(
    XLOOKUP(F1659,
            _xlws.FILTER('Supplier Emission'!$G$15:$G$49,
                   ('Supplier Emission'!$D$15:$D$49=H1659) * ('Supplier Emission'!$F$15:$F$49=$E$1587)),
            _xlws.FILTER('Supplier Emission'!$M$15:$M$49,
                   ('Supplier Emission'!$D$15:$D$49=H1659) * ('Supplier Emission'!$F$15:$F$49=$E$1587)),
            ""),
    "")</f>
        <v/>
      </c>
      <c r="N1659" s="311" t="str">
        <f t="array" ref="N1659">IFERROR(
    XLOOKUP(F1659,
            _xlws.FILTER('Supplier Emission'!$G$15:$G$49,
                   ('Supplier Emission'!$D$15:$D$49=H1659) * ('Supplier Emission'!$F$15:$F$49=$E$1587)),
            _xlws.FILTER('Supplier Emission'!$H$15:$H$49,
                   ('Supplier Emission'!$D$15:$D$49=H1659) * ('Supplier Emission'!$F$15:$F$49=$E$1587)),
            ""),
    "")</f>
        <v/>
      </c>
      <c r="O1659" s="311" t="str">
        <f t="array" ref="O1659">XLOOKUP(1,('Emission Factors'!$E$5:$E$488='GHG emissions calculations'!$F1659)*('Emission Factors'!$H$5:$H$488='GHG emissions calculations'!$H1659),INDEX('Emission Factors'!$E$5:$T$488,0,MATCH('GHG emissions calculations'!O$6,'Emission Factors'!$E$5:$T$5,0)),"",0)</f>
        <v/>
      </c>
      <c r="P1659" s="313" t="str">
        <f t="array" ref="P1659">IFERROR(
    INDEX('Emission Factors'!$E$5:$P$488,
          MATCH(1,
                ('Emission Factors'!$E$5:$E$488 = 'GHG emissions calculations'!$F1659) *
                ('Emission Factors'!$H$5:$H$488 = 'GHG emissions calculations'!$H1659),
                0),
          MATCH('GHG emissions calculations'!P$6,'Emission Factors'!$E$5:$P$5,0)),
    "")</f>
        <v/>
      </c>
      <c r="Q1659" s="311" t="str">
        <f t="array" ref="Q1659">IFERROR(
    IF(
        INDEX('Emission Factors'!$E$5:$P$488,
              MATCH(1,
                    ('Emission Factors'!$E$5:$E$488 = 'GHG emissions calculations'!$F1659) *
                    ('Emission Factors'!$H$5:$H$488 = 'GHG emissions calculations'!$H1659),
                    0),
              MATCH('GHG emissions calculations'!Q$6, 'Emission Factors'!$E$5:$P$5, 0)) &lt;&gt; "",
        INDEX('Emission Factors'!$E$5:$P$488,
              MATCH(1,
                    ('Emission Factors'!$E$5:$E$488 = 'GHG emissions calculations'!$F1659) *
                    ('Emission Factors'!$H$5:$H$488 = 'GHG emissions calculations'!$H1659),
                    0),
              MATCH('GHG emissions calculations'!Q$6, 'Emission Factors'!$E$5:$P$5, 0)),
        ""),
    "")</f>
        <v/>
      </c>
      <c r="R1659" s="311" t="str">
        <f t="array" ref="R1659">IFERROR(
    IF(
        INDEX('Emission Factors'!$E$5:$R$488,
              MATCH(1,
                    ('Emission Factors'!$E$5:$E$488 = 'GHG emissions calculations'!$F1659) *
                    ('Emission Factors'!$H$5:$H$488 = 'GHG emissions calculations'!$H1659),
                    0),
              MATCH('GHG emissions calculations'!R$6, 'Emission Factors'!$E$5:$R$5, 0)) &lt;&gt; "",
        INDEX('Emission Factors'!$E$5:$R$488,
              MATCH(1,
                    ('Emission Factors'!$E$5:$E$488 = 'GHG emissions calculations'!$F1659) *
                    ('Emission Factors'!$H$5:$H$488 = 'GHG emissions calculations'!$H1659),
                    0),
              MATCH('GHG emissions calculations'!R$6, 'Emission Factors'!$E$5:$R$5, 0)),
        ""),
    "")</f>
        <v/>
      </c>
      <c r="S1659" s="312">
        <f t="shared" si="3"/>
        <v>0</v>
      </c>
      <c r="T1659" s="23"/>
    </row>
    <row r="1660" ht="15.75" customHeight="1" outlineLevel="1">
      <c r="A1660" s="23"/>
      <c r="B1660" s="71"/>
      <c r="C1660" s="71"/>
      <c r="D1660" s="71"/>
      <c r="E1660" s="314"/>
      <c r="F1660" s="311" t="str">
        <f>Lists!Z89</f>
        <v>Ferronickel - Europe</v>
      </c>
      <c r="G1660" s="311">
        <f t="array" ref="G1660">XLOOKUP(1,('Emission Factors'!$E$5:$E$488='GHG emissions calculations'!$F1660)*('Emission Factors'!$H$5:$H$488='GHG emissions calculations'!$H1660),INDEX('Emission Factors'!$E$5:$T$488,0,MATCH('GHG emissions calculations'!G$6,'Emission Factors'!$E$5:$T$5,0)),"",0)</f>
        <v>3</v>
      </c>
      <c r="H1660" s="311" t="s">
        <v>237</v>
      </c>
      <c r="I1660" s="312" t="str">
        <f>IF(
    SUMIFS('Import data'!$L$25:$L$80,
           'Import data'!$J$25:$J$80, F1660,
           'Import data'!$G$25:$G$80, 'GHG emissions calculations'!$H1660,
           'Import data'!$I$25:$I$80,$E$1587) &lt;&gt; 0,
    SUMIFS('Import data'!$L$25:$L$80,
           'Import data'!$J$25:$J$80, F1660,
           'Import data'!$G$25:$G$80, 'GHG emissions calculations'!$H1660,
           'Import data'!$I$25:$I$80,$E$1587),
    ""
)</f>
        <v/>
      </c>
      <c r="J1660" s="311" t="str">
        <f t="array" ref="J1660">IF(
    XLOOKUP(F1660, 'Import data'!$J$26:$J$47, 'Import data'!$M$26:$M$47, "", 0) = "Please add the region-specific supplier emission factor or choose a different region available in the IAEG database.",
    "",
    XLOOKUP(F1660, 'Import data'!$J$26:$J$47, 'Import data'!$M$26:$M$47, "", 0)
)</f>
        <v/>
      </c>
      <c r="K1660" s="311" t="str">
        <f t="array" ref="K1660">IFERROR(
    XLOOKUP(F1660,
            _xlws.FILTER('Supplier Emission'!$G$15:$G$49,
                   ('Supplier Emission'!$D$15:$D$49=H1660) * ('Supplier Emission'!$F$15:$F$49=$E$1587)),
            _xlws.FILTER('Supplier Emission'!$I$15:$I$49,
                   ('Supplier Emission'!$D$15:$D$49=H1660) * ('Supplier Emission'!$F$15:$F$49=$E$1587)),
            ""),
    "")</f>
        <v/>
      </c>
      <c r="L1660" s="311" t="str">
        <f t="array" ref="L1660">IFERROR(
    XLOOKUP(F1660,
            _xlws.FILTER('Supplier Emission'!$G$15:$G$49,
                   ('Supplier Emission'!$D$15:$D$49=H1660) * ('Supplier Emission'!$F$15:$F$49=$E$1587)),
            _xlws.FILTER('Supplier Emission'!$J$15:$J$49,
                   ('Supplier Emission'!$D$15:$D$49=H1660) * ('Supplier Emission'!$F$15:$F$49=$E$1587)),
            ""),
    "")</f>
        <v/>
      </c>
      <c r="M1660" s="311" t="str">
        <f t="array" ref="M1660">IFERROR(
    XLOOKUP(F1660,
            _xlws.FILTER('Supplier Emission'!$G$15:$G$49,
                   ('Supplier Emission'!$D$15:$D$49=H1660) * ('Supplier Emission'!$F$15:$F$49=$E$1587)),
            _xlws.FILTER('Supplier Emission'!$M$15:$M$49,
                   ('Supplier Emission'!$D$15:$D$49=H1660) * ('Supplier Emission'!$F$15:$F$49=$E$1587)),
            ""),
    "")</f>
        <v/>
      </c>
      <c r="N1660" s="311" t="str">
        <f t="array" ref="N1660">IFERROR(
    XLOOKUP(F1660,
            _xlws.FILTER('Supplier Emission'!$G$15:$G$49,
                   ('Supplier Emission'!$D$15:$D$49=H1660) * ('Supplier Emission'!$F$15:$F$49=$E$1587)),
            _xlws.FILTER('Supplier Emission'!$H$15:$H$49,
                   ('Supplier Emission'!$D$15:$D$49=H1660) * ('Supplier Emission'!$F$15:$F$49=$E$1587)),
            ""),
    "")</f>
        <v/>
      </c>
      <c r="O1660" s="311" t="str">
        <f t="array" ref="O1660">XLOOKUP(1,('Emission Factors'!$E$5:$E$488='GHG emissions calculations'!$F1660)*('Emission Factors'!$H$5:$H$488='GHG emissions calculations'!$H1660),INDEX('Emission Factors'!$E$5:$T$488,0,MATCH('GHG emissions calculations'!O$6,'Emission Factors'!$E$5:$T$5,0)),"",0)</f>
        <v>Ferro-nickel</v>
      </c>
      <c r="P1660" s="313">
        <f t="array" ref="P1660">IFERROR(
    INDEX('Emission Factors'!$E$5:$P$488,
          MATCH(1,
                ('Emission Factors'!$E$5:$E$488 = 'GHG emissions calculations'!$F1660) *
                ('Emission Factors'!$H$5:$H$488 = 'GHG emissions calculations'!$H1660),
                0),
          MATCH('GHG emissions calculations'!P$6,'Emission Factors'!$E$5:$P$5,0)),
    "")</f>
        <v>5.88</v>
      </c>
      <c r="Q1660" s="311" t="str">
        <f t="array" ref="Q1660">IFERROR(
    IF(
        INDEX('Emission Factors'!$E$5:$P$488,
              MATCH(1,
                    ('Emission Factors'!$E$5:$E$488 = 'GHG emissions calculations'!$F1660) *
                    ('Emission Factors'!$H$5:$H$488 = 'GHG emissions calculations'!$H1660),
                    0),
              MATCH('GHG emissions calculations'!Q$6, 'Emission Factors'!$E$5:$P$5, 0)) &lt;&gt; "",
        INDEX('Emission Factors'!$E$5:$P$488,
              MATCH(1,
                    ('Emission Factors'!$E$5:$E$488 = 'GHG emissions calculations'!$F1660) *
                    ('Emission Factors'!$H$5:$H$488 = 'GHG emissions calculations'!$H1660),
                    0),
              MATCH('GHG emissions calculations'!Q$6, 'Emission Factors'!$E$5:$P$5, 0)),
        ""),
    "")</f>
        <v>kgCO2e/kg</v>
      </c>
      <c r="R1660" s="311" t="str">
        <f t="array" ref="R1660">IFERROR(
    IF(
        INDEX('Emission Factors'!$E$5:$R$488,
              MATCH(1,
                    ('Emission Factors'!$E$5:$E$488 = 'GHG emissions calculations'!$F1660) *
                    ('Emission Factors'!$H$5:$H$488 = 'GHG emissions calculations'!$H1660),
                    0),
              MATCH('GHG emissions calculations'!R$6, 'Emission Factors'!$E$5:$R$5, 0)) &lt;&gt; "",
        INDEX('Emission Factors'!$E$5:$R$488,
              MATCH(1,
                    ('Emission Factors'!$E$5:$E$488 = 'GHG emissions calculations'!$F1660) *
                    ('Emission Factors'!$H$5:$H$488 = 'GHG emissions calculations'!$H1660),
                    0),
              MATCH('GHG emissions calculations'!R$6, 'Emission Factors'!$E$5:$R$5, 0)),
        ""),
    "")</f>
        <v>Europe</v>
      </c>
      <c r="S1660" s="312">
        <f t="shared" si="3"/>
        <v>0</v>
      </c>
      <c r="T1660" s="23"/>
    </row>
    <row r="1661" ht="15.75" customHeight="1" outlineLevel="1">
      <c r="A1661" s="23"/>
      <c r="B1661" s="71"/>
      <c r="C1661" s="71"/>
      <c r="D1661" s="71"/>
      <c r="E1661" s="314"/>
      <c r="F1661" s="311" t="str">
        <f>Lists!Z94</f>
        <v>Ferronickel - Global or unspecified region</v>
      </c>
      <c r="G1661" s="311" t="str">
        <f t="array" ref="G1661">XLOOKUP(1,('Emission Factors'!$E$5:$E$488='GHG emissions calculations'!$F1661)*('Emission Factors'!$H$5:$H$488='GHG emissions calculations'!$H1661),INDEX('Emission Factors'!$E$5:$T$488,0,MATCH('GHG emissions calculations'!G$6,'Emission Factors'!$E$5:$T$5,0)),"",0)</f>
        <v/>
      </c>
      <c r="H1661" s="311" t="s">
        <v>237</v>
      </c>
      <c r="I1661" s="312" t="str">
        <f>IF(
    SUMIFS('Import data'!$L$25:$L$80,
           'Import data'!$J$25:$J$80, F1661,
           'Import data'!$G$25:$G$80, 'GHG emissions calculations'!$H1661,
           'Import data'!$I$25:$I$80,$E$1587) &lt;&gt; 0,
    SUMIFS('Import data'!$L$25:$L$80,
           'Import data'!$J$25:$J$80, F1661,
           'Import data'!$G$25:$G$80, 'GHG emissions calculations'!$H1661,
           'Import data'!$I$25:$I$80,$E$1587),
    ""
)</f>
        <v/>
      </c>
      <c r="J1661" s="311" t="str">
        <f t="array" ref="J1661">IF(
    XLOOKUP(F1661, 'Import data'!$J$26:$J$47, 'Import data'!$M$26:$M$47, "", 0) = "Please add the region-specific supplier emission factor or choose a different region available in the IAEG database.",
    "",
    XLOOKUP(F1661, 'Import data'!$J$26:$J$47, 'Import data'!$M$26:$M$47, "", 0)
)</f>
        <v/>
      </c>
      <c r="K1661" s="311" t="str">
        <f t="array" ref="K1661">IFERROR(
    XLOOKUP(F1661,
            _xlws.FILTER('Supplier Emission'!$G$15:$G$49,
                   ('Supplier Emission'!$D$15:$D$49=H1661) * ('Supplier Emission'!$F$15:$F$49=$E$1587)),
            _xlws.FILTER('Supplier Emission'!$I$15:$I$49,
                   ('Supplier Emission'!$D$15:$D$49=H1661) * ('Supplier Emission'!$F$15:$F$49=$E$1587)),
            ""),
    "")</f>
        <v/>
      </c>
      <c r="L1661" s="311" t="str">
        <f t="array" ref="L1661">IFERROR(
    XLOOKUP(F1661,
            _xlws.FILTER('Supplier Emission'!$G$15:$G$49,
                   ('Supplier Emission'!$D$15:$D$49=H1661) * ('Supplier Emission'!$F$15:$F$49=$E$1587)),
            _xlws.FILTER('Supplier Emission'!$J$15:$J$49,
                   ('Supplier Emission'!$D$15:$D$49=H1661) * ('Supplier Emission'!$F$15:$F$49=$E$1587)),
            ""),
    "")</f>
        <v/>
      </c>
      <c r="M1661" s="311" t="str">
        <f t="array" ref="M1661">IFERROR(
    XLOOKUP(F1661,
            _xlws.FILTER('Supplier Emission'!$G$15:$G$49,
                   ('Supplier Emission'!$D$15:$D$49=H1661) * ('Supplier Emission'!$F$15:$F$49=$E$1587)),
            _xlws.FILTER('Supplier Emission'!$M$15:$M$49,
                   ('Supplier Emission'!$D$15:$D$49=H1661) * ('Supplier Emission'!$F$15:$F$49=$E$1587)),
            ""),
    "")</f>
        <v/>
      </c>
      <c r="N1661" s="311" t="str">
        <f t="array" ref="N1661">IFERROR(
    XLOOKUP(F1661,
            _xlws.FILTER('Supplier Emission'!$G$15:$G$49,
                   ('Supplier Emission'!$D$15:$D$49=H1661) * ('Supplier Emission'!$F$15:$F$49=$E$1587)),
            _xlws.FILTER('Supplier Emission'!$H$15:$H$49,
                   ('Supplier Emission'!$D$15:$D$49=H1661) * ('Supplier Emission'!$F$15:$F$49=$E$1587)),
            ""),
    "")</f>
        <v/>
      </c>
      <c r="O1661" s="311" t="str">
        <f t="array" ref="O1661">XLOOKUP(1,('Emission Factors'!$E$5:$E$488='GHG emissions calculations'!$F1661)*('Emission Factors'!$H$5:$H$488='GHG emissions calculations'!$H1661),INDEX('Emission Factors'!$E$5:$T$488,0,MATCH('GHG emissions calculations'!O$6,'Emission Factors'!$E$5:$T$5,0)),"",0)</f>
        <v/>
      </c>
      <c r="P1661" s="313" t="str">
        <f t="array" ref="P1661">IFERROR(
    INDEX('Emission Factors'!$E$5:$P$488,
          MATCH(1,
                ('Emission Factors'!$E$5:$E$488 = 'GHG emissions calculations'!$F1661) *
                ('Emission Factors'!$H$5:$H$488 = 'GHG emissions calculations'!$H1661),
                0),
          MATCH('GHG emissions calculations'!P$6,'Emission Factors'!$E$5:$P$5,0)),
    "")</f>
        <v/>
      </c>
      <c r="Q1661" s="311" t="str">
        <f t="array" ref="Q1661">IFERROR(
    IF(
        INDEX('Emission Factors'!$E$5:$P$488,
              MATCH(1,
                    ('Emission Factors'!$E$5:$E$488 = 'GHG emissions calculations'!$F1661) *
                    ('Emission Factors'!$H$5:$H$488 = 'GHG emissions calculations'!$H1661),
                    0),
              MATCH('GHG emissions calculations'!Q$6, 'Emission Factors'!$E$5:$P$5, 0)) &lt;&gt; "",
        INDEX('Emission Factors'!$E$5:$P$488,
              MATCH(1,
                    ('Emission Factors'!$E$5:$E$488 = 'GHG emissions calculations'!$F1661) *
                    ('Emission Factors'!$H$5:$H$488 = 'GHG emissions calculations'!$H1661),
                    0),
              MATCH('GHG emissions calculations'!Q$6, 'Emission Factors'!$E$5:$P$5, 0)),
        ""),
    "")</f>
        <v/>
      </c>
      <c r="R1661" s="311" t="str">
        <f t="array" ref="R1661">IFERROR(
    IF(
        INDEX('Emission Factors'!$E$5:$R$488,
              MATCH(1,
                    ('Emission Factors'!$E$5:$E$488 = 'GHG emissions calculations'!$F1661) *
                    ('Emission Factors'!$H$5:$H$488 = 'GHG emissions calculations'!$H1661),
                    0),
              MATCH('GHG emissions calculations'!R$6, 'Emission Factors'!$E$5:$R$5, 0)) &lt;&gt; "",
        INDEX('Emission Factors'!$E$5:$R$488,
              MATCH(1,
                    ('Emission Factors'!$E$5:$E$488 = 'GHG emissions calculations'!$F1661) *
                    ('Emission Factors'!$H$5:$H$488 = 'GHG emissions calculations'!$H1661),
                    0),
              MATCH('GHG emissions calculations'!R$6, 'Emission Factors'!$E$5:$R$5, 0)),
        ""),
    "")</f>
        <v/>
      </c>
      <c r="S1661" s="312">
        <f t="shared" si="3"/>
        <v>0</v>
      </c>
      <c r="T1661" s="23"/>
    </row>
    <row r="1662" ht="15.75" customHeight="1" outlineLevel="1">
      <c r="A1662" s="23"/>
      <c r="B1662" s="71"/>
      <c r="C1662" s="71"/>
      <c r="D1662" s="71"/>
      <c r="E1662" s="314"/>
      <c r="F1662" s="311" t="str">
        <f>Lists!Z93</f>
        <v>Ferronickel - Middle East</v>
      </c>
      <c r="G1662" s="311" t="str">
        <f t="array" ref="G1662">XLOOKUP(1,('Emission Factors'!$E$5:$E$488='GHG emissions calculations'!$F1662)*('Emission Factors'!$H$5:$H$488='GHG emissions calculations'!$H1662),INDEX('Emission Factors'!$E$5:$T$488,0,MATCH('GHG emissions calculations'!G$6,'Emission Factors'!$E$5:$T$5,0)),"",0)</f>
        <v/>
      </c>
      <c r="H1662" s="311" t="s">
        <v>237</v>
      </c>
      <c r="I1662" s="312" t="str">
        <f>IF(
    SUMIFS('Import data'!$L$25:$L$80,
           'Import data'!$J$25:$J$80, F1662,
           'Import data'!$G$25:$G$80, 'GHG emissions calculations'!$H1662,
           'Import data'!$I$25:$I$80,$E$1587) &lt;&gt; 0,
    SUMIFS('Import data'!$L$25:$L$80,
           'Import data'!$J$25:$J$80, F1662,
           'Import data'!$G$25:$G$80, 'GHG emissions calculations'!$H1662,
           'Import data'!$I$25:$I$80,$E$1587),
    ""
)</f>
        <v/>
      </c>
      <c r="J1662" s="311" t="str">
        <f t="array" ref="J1662">IF(
    XLOOKUP(F1662, 'Import data'!$J$26:$J$47, 'Import data'!$M$26:$M$47, "", 0) = "Please add the region-specific supplier emission factor or choose a different region available in the IAEG database.",
    "",
    XLOOKUP(F1662, 'Import data'!$J$26:$J$47, 'Import data'!$M$26:$M$47, "", 0)
)</f>
        <v/>
      </c>
      <c r="K1662" s="311" t="str">
        <f t="array" ref="K1662">IFERROR(
    XLOOKUP(F1662,
            _xlws.FILTER('Supplier Emission'!$G$15:$G$49,
                   ('Supplier Emission'!$D$15:$D$49=H1662) * ('Supplier Emission'!$F$15:$F$49=$E$1587)),
            _xlws.FILTER('Supplier Emission'!$I$15:$I$49,
                   ('Supplier Emission'!$D$15:$D$49=H1662) * ('Supplier Emission'!$F$15:$F$49=$E$1587)),
            ""),
    "")</f>
        <v/>
      </c>
      <c r="L1662" s="311" t="str">
        <f t="array" ref="L1662">IFERROR(
    XLOOKUP(F1662,
            _xlws.FILTER('Supplier Emission'!$G$15:$G$49,
                   ('Supplier Emission'!$D$15:$D$49=H1662) * ('Supplier Emission'!$F$15:$F$49=$E$1587)),
            _xlws.FILTER('Supplier Emission'!$J$15:$J$49,
                   ('Supplier Emission'!$D$15:$D$49=H1662) * ('Supplier Emission'!$F$15:$F$49=$E$1587)),
            ""),
    "")</f>
        <v/>
      </c>
      <c r="M1662" s="311" t="str">
        <f t="array" ref="M1662">IFERROR(
    XLOOKUP(F1662,
            _xlws.FILTER('Supplier Emission'!$G$15:$G$49,
                   ('Supplier Emission'!$D$15:$D$49=H1662) * ('Supplier Emission'!$F$15:$F$49=$E$1587)),
            _xlws.FILTER('Supplier Emission'!$M$15:$M$49,
                   ('Supplier Emission'!$D$15:$D$49=H1662) * ('Supplier Emission'!$F$15:$F$49=$E$1587)),
            ""),
    "")</f>
        <v/>
      </c>
      <c r="N1662" s="311" t="str">
        <f t="array" ref="N1662">IFERROR(
    XLOOKUP(F1662,
            _xlws.FILTER('Supplier Emission'!$G$15:$G$49,
                   ('Supplier Emission'!$D$15:$D$49=H1662) * ('Supplier Emission'!$F$15:$F$49=$E$1587)),
            _xlws.FILTER('Supplier Emission'!$H$15:$H$49,
                   ('Supplier Emission'!$D$15:$D$49=H1662) * ('Supplier Emission'!$F$15:$F$49=$E$1587)),
            ""),
    "")</f>
        <v/>
      </c>
      <c r="O1662" s="311" t="str">
        <f t="array" ref="O1662">XLOOKUP(1,('Emission Factors'!$E$5:$E$488='GHG emissions calculations'!$F1662)*('Emission Factors'!$H$5:$H$488='GHG emissions calculations'!$H1662),INDEX('Emission Factors'!$E$5:$T$488,0,MATCH('GHG emissions calculations'!O$6,'Emission Factors'!$E$5:$T$5,0)),"",0)</f>
        <v/>
      </c>
      <c r="P1662" s="313" t="str">
        <f t="array" ref="P1662">IFERROR(
    INDEX('Emission Factors'!$E$5:$P$488,
          MATCH(1,
                ('Emission Factors'!$E$5:$E$488 = 'GHG emissions calculations'!$F1662) *
                ('Emission Factors'!$H$5:$H$488 = 'GHG emissions calculations'!$H1662),
                0),
          MATCH('GHG emissions calculations'!P$6,'Emission Factors'!$E$5:$P$5,0)),
    "")</f>
        <v/>
      </c>
      <c r="Q1662" s="311" t="str">
        <f t="array" ref="Q1662">IFERROR(
    IF(
        INDEX('Emission Factors'!$E$5:$P$488,
              MATCH(1,
                    ('Emission Factors'!$E$5:$E$488 = 'GHG emissions calculations'!$F1662) *
                    ('Emission Factors'!$H$5:$H$488 = 'GHG emissions calculations'!$H1662),
                    0),
              MATCH('GHG emissions calculations'!Q$6, 'Emission Factors'!$E$5:$P$5, 0)) &lt;&gt; "",
        INDEX('Emission Factors'!$E$5:$P$488,
              MATCH(1,
                    ('Emission Factors'!$E$5:$E$488 = 'GHG emissions calculations'!$F1662) *
                    ('Emission Factors'!$H$5:$H$488 = 'GHG emissions calculations'!$H1662),
                    0),
              MATCH('GHG emissions calculations'!Q$6, 'Emission Factors'!$E$5:$P$5, 0)),
        ""),
    "")</f>
        <v/>
      </c>
      <c r="R1662" s="311" t="str">
        <f t="array" ref="R1662">IFERROR(
    IF(
        INDEX('Emission Factors'!$E$5:$R$488,
              MATCH(1,
                    ('Emission Factors'!$E$5:$E$488 = 'GHG emissions calculations'!$F1662) *
                    ('Emission Factors'!$H$5:$H$488 = 'GHG emissions calculations'!$H1662),
                    0),
              MATCH('GHG emissions calculations'!R$6, 'Emission Factors'!$E$5:$R$5, 0)) &lt;&gt; "",
        INDEX('Emission Factors'!$E$5:$R$488,
              MATCH(1,
                    ('Emission Factors'!$E$5:$E$488 = 'GHG emissions calculations'!$F1662) *
                    ('Emission Factors'!$H$5:$H$488 = 'GHG emissions calculations'!$H1662),
                    0),
              MATCH('GHG emissions calculations'!R$6, 'Emission Factors'!$E$5:$R$5, 0)),
        ""),
    "")</f>
        <v/>
      </c>
      <c r="S1662" s="312">
        <f t="shared" si="3"/>
        <v>0</v>
      </c>
      <c r="T1662" s="23"/>
    </row>
    <row r="1663" ht="15.75" customHeight="1" outlineLevel="1">
      <c r="A1663" s="23"/>
      <c r="B1663" s="71"/>
      <c r="C1663" s="71"/>
      <c r="D1663" s="71"/>
      <c r="E1663" s="314"/>
      <c r="F1663" s="311" t="str">
        <f>Lists!Z92</f>
        <v>Ferronickel - Oceania</v>
      </c>
      <c r="G1663" s="311" t="str">
        <f t="array" ref="G1663">XLOOKUP(1,('Emission Factors'!$E$5:$E$488='GHG emissions calculations'!$F1663)*('Emission Factors'!$H$5:$H$488='GHG emissions calculations'!$H1663),INDEX('Emission Factors'!$E$5:$T$488,0,MATCH('GHG emissions calculations'!G$6,'Emission Factors'!$E$5:$T$5,0)),"",0)</f>
        <v/>
      </c>
      <c r="H1663" s="311" t="s">
        <v>237</v>
      </c>
      <c r="I1663" s="312" t="str">
        <f>IF(
    SUMIFS('Import data'!$L$25:$L$80,
           'Import data'!$J$25:$J$80, F1663,
           'Import data'!$G$25:$G$80, 'GHG emissions calculations'!$H1663,
           'Import data'!$I$25:$I$80,$E$1587) &lt;&gt; 0,
    SUMIFS('Import data'!$L$25:$L$80,
           'Import data'!$J$25:$J$80, F1663,
           'Import data'!$G$25:$G$80, 'GHG emissions calculations'!$H1663,
           'Import data'!$I$25:$I$80,$E$1587),
    ""
)</f>
        <v/>
      </c>
      <c r="J1663" s="311" t="str">
        <f t="array" ref="J1663">IF(
    XLOOKUP(F1663, 'Import data'!$J$26:$J$47, 'Import data'!$M$26:$M$47, "", 0) = "Please add the region-specific supplier emission factor or choose a different region available in the IAEG database.",
    "",
    XLOOKUP(F1663, 'Import data'!$J$26:$J$47, 'Import data'!$M$26:$M$47, "", 0)
)</f>
        <v/>
      </c>
      <c r="K1663" s="311" t="str">
        <f t="array" ref="K1663">IFERROR(
    XLOOKUP(F1663,
            _xlws.FILTER('Supplier Emission'!$G$15:$G$49,
                   ('Supplier Emission'!$D$15:$D$49=H1663) * ('Supplier Emission'!$F$15:$F$49=$E$1587)),
            _xlws.FILTER('Supplier Emission'!$I$15:$I$49,
                   ('Supplier Emission'!$D$15:$D$49=H1663) * ('Supplier Emission'!$F$15:$F$49=$E$1587)),
            ""),
    "")</f>
        <v/>
      </c>
      <c r="L1663" s="311" t="str">
        <f t="array" ref="L1663">IFERROR(
    XLOOKUP(F1663,
            _xlws.FILTER('Supplier Emission'!$G$15:$G$49,
                   ('Supplier Emission'!$D$15:$D$49=H1663) * ('Supplier Emission'!$F$15:$F$49=$E$1587)),
            _xlws.FILTER('Supplier Emission'!$J$15:$J$49,
                   ('Supplier Emission'!$D$15:$D$49=H1663) * ('Supplier Emission'!$F$15:$F$49=$E$1587)),
            ""),
    "")</f>
        <v/>
      </c>
      <c r="M1663" s="311" t="str">
        <f t="array" ref="M1663">IFERROR(
    XLOOKUP(F1663,
            _xlws.FILTER('Supplier Emission'!$G$15:$G$49,
                   ('Supplier Emission'!$D$15:$D$49=H1663) * ('Supplier Emission'!$F$15:$F$49=$E$1587)),
            _xlws.FILTER('Supplier Emission'!$M$15:$M$49,
                   ('Supplier Emission'!$D$15:$D$49=H1663) * ('Supplier Emission'!$F$15:$F$49=$E$1587)),
            ""),
    "")</f>
        <v/>
      </c>
      <c r="N1663" s="311" t="str">
        <f t="array" ref="N1663">IFERROR(
    XLOOKUP(F1663,
            _xlws.FILTER('Supplier Emission'!$G$15:$G$49,
                   ('Supplier Emission'!$D$15:$D$49=H1663) * ('Supplier Emission'!$F$15:$F$49=$E$1587)),
            _xlws.FILTER('Supplier Emission'!$H$15:$H$49,
                   ('Supplier Emission'!$D$15:$D$49=H1663) * ('Supplier Emission'!$F$15:$F$49=$E$1587)),
            ""),
    "")</f>
        <v/>
      </c>
      <c r="O1663" s="311" t="str">
        <f t="array" ref="O1663">XLOOKUP(1,('Emission Factors'!$E$5:$E$488='GHG emissions calculations'!$F1663)*('Emission Factors'!$H$5:$H$488='GHG emissions calculations'!$H1663),INDEX('Emission Factors'!$E$5:$T$488,0,MATCH('GHG emissions calculations'!O$6,'Emission Factors'!$E$5:$T$5,0)),"",0)</f>
        <v/>
      </c>
      <c r="P1663" s="313" t="str">
        <f t="array" ref="P1663">IFERROR(
    INDEX('Emission Factors'!$E$5:$P$488,
          MATCH(1,
                ('Emission Factors'!$E$5:$E$488 = 'GHG emissions calculations'!$F1663) *
                ('Emission Factors'!$H$5:$H$488 = 'GHG emissions calculations'!$H1663),
                0),
          MATCH('GHG emissions calculations'!P$6,'Emission Factors'!$E$5:$P$5,0)),
    "")</f>
        <v/>
      </c>
      <c r="Q1663" s="311" t="str">
        <f t="array" ref="Q1663">IFERROR(
    IF(
        INDEX('Emission Factors'!$E$5:$P$488,
              MATCH(1,
                    ('Emission Factors'!$E$5:$E$488 = 'GHG emissions calculations'!$F1663) *
                    ('Emission Factors'!$H$5:$H$488 = 'GHG emissions calculations'!$H1663),
                    0),
              MATCH('GHG emissions calculations'!Q$6, 'Emission Factors'!$E$5:$P$5, 0)) &lt;&gt; "",
        INDEX('Emission Factors'!$E$5:$P$488,
              MATCH(1,
                    ('Emission Factors'!$E$5:$E$488 = 'GHG emissions calculations'!$F1663) *
                    ('Emission Factors'!$H$5:$H$488 = 'GHG emissions calculations'!$H1663),
                    0),
              MATCH('GHG emissions calculations'!Q$6, 'Emission Factors'!$E$5:$P$5, 0)),
        ""),
    "")</f>
        <v/>
      </c>
      <c r="R1663" s="311" t="str">
        <f t="array" ref="R1663">IFERROR(
    IF(
        INDEX('Emission Factors'!$E$5:$R$488,
              MATCH(1,
                    ('Emission Factors'!$E$5:$E$488 = 'GHG emissions calculations'!$F1663) *
                    ('Emission Factors'!$H$5:$H$488 = 'GHG emissions calculations'!$H1663),
                    0),
              MATCH('GHG emissions calculations'!R$6, 'Emission Factors'!$E$5:$R$5, 0)) &lt;&gt; "",
        INDEX('Emission Factors'!$E$5:$R$488,
              MATCH(1,
                    ('Emission Factors'!$E$5:$E$488 = 'GHG emissions calculations'!$F1663) *
                    ('Emission Factors'!$H$5:$H$488 = 'GHG emissions calculations'!$H1663),
                    0),
              MATCH('GHG emissions calculations'!R$6, 'Emission Factors'!$E$5:$R$5, 0)),
        ""),
    "")</f>
        <v/>
      </c>
      <c r="S1663" s="312">
        <f t="shared" si="3"/>
        <v>0</v>
      </c>
      <c r="T1663" s="23"/>
    </row>
    <row r="1664" ht="15.75" customHeight="1" outlineLevel="1">
      <c r="A1664" s="23"/>
      <c r="B1664" s="71"/>
      <c r="C1664" s="71"/>
      <c r="D1664" s="71"/>
      <c r="E1664" s="314"/>
      <c r="F1664" s="311" t="str">
        <f>Lists!Y41</f>
        <v>Iron - Africa</v>
      </c>
      <c r="G1664" s="311" t="str">
        <f t="array" ref="G1664">XLOOKUP(1,('Emission Factors'!$E$5:$E$488='GHG emissions calculations'!$F1664)*('Emission Factors'!$H$5:$H$488='GHG emissions calculations'!$H1664),INDEX('Emission Factors'!$E$5:$T$488,0,MATCH('GHG emissions calculations'!G$6,'Emission Factors'!$E$5:$T$5,0)),"",0)</f>
        <v/>
      </c>
      <c r="H1664" s="311" t="s">
        <v>238</v>
      </c>
      <c r="I1664" s="312" t="str">
        <f>IF(
    SUMIFS('Import data'!$L$25:$L$80,
           'Import data'!$J$25:$J$80, F1664,
           'Import data'!$G$25:$G$80, 'GHG emissions calculations'!$H1664,
           'Import data'!$I$25:$I$80,$E$1587) &lt;&gt; 0,
    SUMIFS('Import data'!$L$25:$L$80,
           'Import data'!$J$25:$J$80, F1664,
           'Import data'!$G$25:$G$80, 'GHG emissions calculations'!$H1664,
           'Import data'!$I$25:$I$80,$E$1587),
    ""
)</f>
        <v/>
      </c>
      <c r="J1664" s="311" t="str">
        <f t="array" ref="J1664">IF(
    XLOOKUP(F1664, 'Import data'!$J$26:$J$47, 'Import data'!$M$26:$M$47, "", 0) = "Please add the region-specific supplier emission factor or choose a different region available in the IAEG database.",
    "",
    XLOOKUP(F1664, 'Import data'!$J$26:$J$47, 'Import data'!$M$26:$M$47, "", 0)
)</f>
        <v/>
      </c>
      <c r="K1664" s="311" t="str">
        <f t="array" ref="K1664">IFERROR(
    XLOOKUP(F1664,
            _xlws.FILTER('Supplier Emission'!$G$15:$G$49,
                   ('Supplier Emission'!$D$15:$D$49=H1664) * ('Supplier Emission'!$F$15:$F$49=$E$1587)),
            _xlws.FILTER('Supplier Emission'!$I$15:$I$49,
                   ('Supplier Emission'!$D$15:$D$49=H1664) * ('Supplier Emission'!$F$15:$F$49=$E$1587)),
            ""),
    "")</f>
        <v/>
      </c>
      <c r="L1664" s="311" t="str">
        <f t="array" ref="L1664">IFERROR(
    XLOOKUP(F1664,
            _xlws.FILTER('Supplier Emission'!$G$15:$G$49,
                   ('Supplier Emission'!$D$15:$D$49=H1664) * ('Supplier Emission'!$F$15:$F$49=$E$1587)),
            _xlws.FILTER('Supplier Emission'!$J$15:$J$49,
                   ('Supplier Emission'!$D$15:$D$49=H1664) * ('Supplier Emission'!$F$15:$F$49=$E$1587)),
            ""),
    "")</f>
        <v/>
      </c>
      <c r="M1664" s="311" t="str">
        <f t="array" ref="M1664">IFERROR(
    XLOOKUP(F1664,
            _xlws.FILTER('Supplier Emission'!$G$15:$G$49,
                   ('Supplier Emission'!$D$15:$D$49=H1664) * ('Supplier Emission'!$F$15:$F$49=$E$1587)),
            _xlws.FILTER('Supplier Emission'!$M$15:$M$49,
                   ('Supplier Emission'!$D$15:$D$49=H1664) * ('Supplier Emission'!$F$15:$F$49=$E$1587)),
            ""),
    "")</f>
        <v/>
      </c>
      <c r="N1664" s="311" t="str">
        <f t="array" ref="N1664">IFERROR(
    XLOOKUP(F1664,
            _xlws.FILTER('Supplier Emission'!$G$15:$G$49,
                   ('Supplier Emission'!$D$15:$D$49=H1664) * ('Supplier Emission'!$F$15:$F$49=$E$1587)),
            _xlws.FILTER('Supplier Emission'!$H$15:$H$49,
                   ('Supplier Emission'!$D$15:$D$49=H1664) * ('Supplier Emission'!$F$15:$F$49=$E$1587)),
            ""),
    "")</f>
        <v/>
      </c>
      <c r="O1664" s="311" t="str">
        <f t="array" ref="O1664">XLOOKUP(1,('Emission Factors'!$E$5:$E$488='GHG emissions calculations'!$F1664)*('Emission Factors'!$H$5:$H$488='GHG emissions calculations'!$H1664),INDEX('Emission Factors'!$E$5:$T$488,0,MATCH('GHG emissions calculations'!O$6,'Emission Factors'!$E$5:$T$5,0)),"",0)</f>
        <v/>
      </c>
      <c r="P1664" s="313" t="str">
        <f t="array" ref="P1664">IFERROR(
    INDEX('Emission Factors'!$E$5:$P$488,
          MATCH(1,
                ('Emission Factors'!$E$5:$E$488 = 'GHG emissions calculations'!$F1664) *
                ('Emission Factors'!$H$5:$H$488 = 'GHG emissions calculations'!$H1664),
                0),
          MATCH('GHG emissions calculations'!P$6,'Emission Factors'!$E$5:$P$5,0)),
    "")</f>
        <v/>
      </c>
      <c r="Q1664" s="311" t="str">
        <f t="array" ref="Q1664">IFERROR(
    IF(
        INDEX('Emission Factors'!$E$5:$P$488,
              MATCH(1,
                    ('Emission Factors'!$E$5:$E$488 = 'GHG emissions calculations'!$F1664) *
                    ('Emission Factors'!$H$5:$H$488 = 'GHG emissions calculations'!$H1664),
                    0),
              MATCH('GHG emissions calculations'!Q$6, 'Emission Factors'!$E$5:$P$5, 0)) &lt;&gt; "",
        INDEX('Emission Factors'!$E$5:$P$488,
              MATCH(1,
                    ('Emission Factors'!$E$5:$E$488 = 'GHG emissions calculations'!$F1664) *
                    ('Emission Factors'!$H$5:$H$488 = 'GHG emissions calculations'!$H1664),
                    0),
              MATCH('GHG emissions calculations'!Q$6, 'Emission Factors'!$E$5:$P$5, 0)),
        ""),
    "")</f>
        <v/>
      </c>
      <c r="R1664" s="311" t="str">
        <f t="array" ref="R1664">IFERROR(
    IF(
        INDEX('Emission Factors'!$E$5:$R$488,
              MATCH(1,
                    ('Emission Factors'!$E$5:$E$488 = 'GHG emissions calculations'!$F1664) *
                    ('Emission Factors'!$H$5:$H$488 = 'GHG emissions calculations'!$H1664),
                    0),
              MATCH('GHG emissions calculations'!R$6, 'Emission Factors'!$E$5:$R$5, 0)) &lt;&gt; "",
        INDEX('Emission Factors'!$E$5:$R$488,
              MATCH(1,
                    ('Emission Factors'!$E$5:$E$488 = 'GHG emissions calculations'!$F1664) *
                    ('Emission Factors'!$H$5:$H$488 = 'GHG emissions calculations'!$H1664),
                    0),
              MATCH('GHG emissions calculations'!R$6, 'Emission Factors'!$E$5:$R$5, 0)),
        ""),
    "")</f>
        <v/>
      </c>
      <c r="S1664" s="312">
        <f t="shared" si="3"/>
        <v>0</v>
      </c>
      <c r="T1664" s="23"/>
    </row>
    <row r="1665" ht="15.75" customHeight="1" outlineLevel="1">
      <c r="A1665" s="23"/>
      <c r="B1665" s="71"/>
      <c r="C1665" s="71"/>
      <c r="D1665" s="71"/>
      <c r="E1665" s="314"/>
      <c r="F1665" s="311" t="str">
        <f>Lists!Z97</f>
        <v>Iron - Africa</v>
      </c>
      <c r="G1665" s="311" t="str">
        <f t="array" ref="G1665">XLOOKUP(1,('Emission Factors'!$E$5:$E$488='GHG emissions calculations'!$F1665)*('Emission Factors'!$H$5:$H$488='GHG emissions calculations'!$H1665),INDEX('Emission Factors'!$E$5:$T$488,0,MATCH('GHG emissions calculations'!G$6,'Emission Factors'!$E$5:$T$5,0)),"",0)</f>
        <v/>
      </c>
      <c r="H1665" s="311" t="s">
        <v>237</v>
      </c>
      <c r="I1665" s="312" t="str">
        <f>IF(
    SUMIFS('Import data'!$L$25:$L$80,
           'Import data'!$J$25:$J$80, F1665,
           'Import data'!$G$25:$G$80, 'GHG emissions calculations'!$H1665,
           'Import data'!$I$25:$I$80,$E$1587) &lt;&gt; 0,
    SUMIFS('Import data'!$L$25:$L$80,
           'Import data'!$J$25:$J$80, F1665,
           'Import data'!$G$25:$G$80, 'GHG emissions calculations'!$H1665,
           'Import data'!$I$25:$I$80,$E$1587),
    ""
)</f>
        <v/>
      </c>
      <c r="J1665" s="311" t="str">
        <f t="array" ref="J1665">IF(
    XLOOKUP(F1665, 'Import data'!$J$26:$J$47, 'Import data'!$M$26:$M$47, "", 0) = "Please add the region-specific supplier emission factor or choose a different region available in the IAEG database.",
    "",
    XLOOKUP(F1665, 'Import data'!$J$26:$J$47, 'Import data'!$M$26:$M$47, "", 0)
)</f>
        <v/>
      </c>
      <c r="K1665" s="311" t="str">
        <f t="array" ref="K1665">IFERROR(
    XLOOKUP(F1665,
            _xlws.FILTER('Supplier Emission'!$G$15:$G$49,
                   ('Supplier Emission'!$D$15:$D$49=H1665) * ('Supplier Emission'!$F$15:$F$49=$E$1587)),
            _xlws.FILTER('Supplier Emission'!$I$15:$I$49,
                   ('Supplier Emission'!$D$15:$D$49=H1665) * ('Supplier Emission'!$F$15:$F$49=$E$1587)),
            ""),
    "")</f>
        <v/>
      </c>
      <c r="L1665" s="311" t="str">
        <f t="array" ref="L1665">IFERROR(
    XLOOKUP(F1665,
            _xlws.FILTER('Supplier Emission'!$G$15:$G$49,
                   ('Supplier Emission'!$D$15:$D$49=H1665) * ('Supplier Emission'!$F$15:$F$49=$E$1587)),
            _xlws.FILTER('Supplier Emission'!$J$15:$J$49,
                   ('Supplier Emission'!$D$15:$D$49=H1665) * ('Supplier Emission'!$F$15:$F$49=$E$1587)),
            ""),
    "")</f>
        <v/>
      </c>
      <c r="M1665" s="311" t="str">
        <f t="array" ref="M1665">IFERROR(
    XLOOKUP(F1665,
            _xlws.FILTER('Supplier Emission'!$G$15:$G$49,
                   ('Supplier Emission'!$D$15:$D$49=H1665) * ('Supplier Emission'!$F$15:$F$49=$E$1587)),
            _xlws.FILTER('Supplier Emission'!$M$15:$M$49,
                   ('Supplier Emission'!$D$15:$D$49=H1665) * ('Supplier Emission'!$F$15:$F$49=$E$1587)),
            ""),
    "")</f>
        <v/>
      </c>
      <c r="N1665" s="311" t="str">
        <f t="array" ref="N1665">IFERROR(
    XLOOKUP(F1665,
            _xlws.FILTER('Supplier Emission'!$G$15:$G$49,
                   ('Supplier Emission'!$D$15:$D$49=H1665) * ('Supplier Emission'!$F$15:$F$49=$E$1587)),
            _xlws.FILTER('Supplier Emission'!$H$15:$H$49,
                   ('Supplier Emission'!$D$15:$D$49=H1665) * ('Supplier Emission'!$F$15:$F$49=$E$1587)),
            ""),
    "")</f>
        <v/>
      </c>
      <c r="O1665" s="311" t="str">
        <f t="array" ref="O1665">XLOOKUP(1,('Emission Factors'!$E$5:$E$488='GHG emissions calculations'!$F1665)*('Emission Factors'!$H$5:$H$488='GHG emissions calculations'!$H1665),INDEX('Emission Factors'!$E$5:$T$488,0,MATCH('GHG emissions calculations'!O$6,'Emission Factors'!$E$5:$T$5,0)),"",0)</f>
        <v/>
      </c>
      <c r="P1665" s="313" t="str">
        <f t="array" ref="P1665">IFERROR(
    INDEX('Emission Factors'!$E$5:$P$488,
          MATCH(1,
                ('Emission Factors'!$E$5:$E$488 = 'GHG emissions calculations'!$F1665) *
                ('Emission Factors'!$H$5:$H$488 = 'GHG emissions calculations'!$H1665),
                0),
          MATCH('GHG emissions calculations'!P$6,'Emission Factors'!$E$5:$P$5,0)),
    "")</f>
        <v/>
      </c>
      <c r="Q1665" s="311" t="str">
        <f t="array" ref="Q1665">IFERROR(
    IF(
        INDEX('Emission Factors'!$E$5:$P$488,
              MATCH(1,
                    ('Emission Factors'!$E$5:$E$488 = 'GHG emissions calculations'!$F1665) *
                    ('Emission Factors'!$H$5:$H$488 = 'GHG emissions calculations'!$H1665),
                    0),
              MATCH('GHG emissions calculations'!Q$6, 'Emission Factors'!$E$5:$P$5, 0)) &lt;&gt; "",
        INDEX('Emission Factors'!$E$5:$P$488,
              MATCH(1,
                    ('Emission Factors'!$E$5:$E$488 = 'GHG emissions calculations'!$F1665) *
                    ('Emission Factors'!$H$5:$H$488 = 'GHG emissions calculations'!$H1665),
                    0),
              MATCH('GHG emissions calculations'!Q$6, 'Emission Factors'!$E$5:$P$5, 0)),
        ""),
    "")</f>
        <v/>
      </c>
      <c r="R1665" s="311" t="str">
        <f t="array" ref="R1665">IFERROR(
    IF(
        INDEX('Emission Factors'!$E$5:$R$488,
              MATCH(1,
                    ('Emission Factors'!$E$5:$E$488 = 'GHG emissions calculations'!$F1665) *
                    ('Emission Factors'!$H$5:$H$488 = 'GHG emissions calculations'!$H1665),
                    0),
              MATCH('GHG emissions calculations'!R$6, 'Emission Factors'!$E$5:$R$5, 0)) &lt;&gt; "",
        INDEX('Emission Factors'!$E$5:$R$488,
              MATCH(1,
                    ('Emission Factors'!$E$5:$E$488 = 'GHG emissions calculations'!$F1665) *
                    ('Emission Factors'!$H$5:$H$488 = 'GHG emissions calculations'!$H1665),
                    0),
              MATCH('GHG emissions calculations'!R$6, 'Emission Factors'!$E$5:$R$5, 0)),
        ""),
    "")</f>
        <v/>
      </c>
      <c r="S1665" s="312">
        <f t="shared" si="3"/>
        <v>0</v>
      </c>
      <c r="T1665" s="23"/>
    </row>
    <row r="1666" ht="15.75" customHeight="1" outlineLevel="1">
      <c r="A1666" s="23"/>
      <c r="B1666" s="71"/>
      <c r="C1666" s="71"/>
      <c r="D1666" s="71"/>
      <c r="E1666" s="314"/>
      <c r="F1666" s="311" t="str">
        <f>Lists!Y39</f>
        <v>Iron - America</v>
      </c>
      <c r="G1666" s="311" t="str">
        <f t="array" ref="G1666">XLOOKUP(1,('Emission Factors'!$E$5:$E$488='GHG emissions calculations'!$F1666)*('Emission Factors'!$H$5:$H$488='GHG emissions calculations'!$H1666),INDEX('Emission Factors'!$E$5:$T$488,0,MATCH('GHG emissions calculations'!G$6,'Emission Factors'!$E$5:$T$5,0)),"",0)</f>
        <v/>
      </c>
      <c r="H1666" s="311" t="s">
        <v>238</v>
      </c>
      <c r="I1666" s="312" t="str">
        <f>IF(
    SUMIFS('Import data'!$L$25:$L$80,
           'Import data'!$J$25:$J$80, F1666,
           'Import data'!$G$25:$G$80, 'GHG emissions calculations'!$H1666,
           'Import data'!$I$25:$I$80,$E$1587) &lt;&gt; 0,
    SUMIFS('Import data'!$L$25:$L$80,
           'Import data'!$J$25:$J$80, F1666,
           'Import data'!$G$25:$G$80, 'GHG emissions calculations'!$H1666,
           'Import data'!$I$25:$I$80,$E$1587),
    ""
)</f>
        <v/>
      </c>
      <c r="J1666" s="311" t="str">
        <f t="array" ref="J1666">IF(
    XLOOKUP(F1666, 'Import data'!$J$26:$J$47, 'Import data'!$M$26:$M$47, "", 0) = "Please add the region-specific supplier emission factor or choose a different region available in the IAEG database.",
    "",
    XLOOKUP(F1666, 'Import data'!$J$26:$J$47, 'Import data'!$M$26:$M$47, "", 0)
)</f>
        <v/>
      </c>
      <c r="K1666" s="311" t="str">
        <f t="array" ref="K1666">IFERROR(
    XLOOKUP(F1666,
            _xlws.FILTER('Supplier Emission'!$G$15:$G$49,
                   ('Supplier Emission'!$D$15:$D$49=H1666) * ('Supplier Emission'!$F$15:$F$49=$E$1587)),
            _xlws.FILTER('Supplier Emission'!$I$15:$I$49,
                   ('Supplier Emission'!$D$15:$D$49=H1666) * ('Supplier Emission'!$F$15:$F$49=$E$1587)),
            ""),
    "")</f>
        <v/>
      </c>
      <c r="L1666" s="311" t="str">
        <f t="array" ref="L1666">IFERROR(
    XLOOKUP(F1666,
            _xlws.FILTER('Supplier Emission'!$G$15:$G$49,
                   ('Supplier Emission'!$D$15:$D$49=H1666) * ('Supplier Emission'!$F$15:$F$49=$E$1587)),
            _xlws.FILTER('Supplier Emission'!$J$15:$J$49,
                   ('Supplier Emission'!$D$15:$D$49=H1666) * ('Supplier Emission'!$F$15:$F$49=$E$1587)),
            ""),
    "")</f>
        <v/>
      </c>
      <c r="M1666" s="311" t="str">
        <f t="array" ref="M1666">IFERROR(
    XLOOKUP(F1666,
            _xlws.FILTER('Supplier Emission'!$G$15:$G$49,
                   ('Supplier Emission'!$D$15:$D$49=H1666) * ('Supplier Emission'!$F$15:$F$49=$E$1587)),
            _xlws.FILTER('Supplier Emission'!$M$15:$M$49,
                   ('Supplier Emission'!$D$15:$D$49=H1666) * ('Supplier Emission'!$F$15:$F$49=$E$1587)),
            ""),
    "")</f>
        <v/>
      </c>
      <c r="N1666" s="311" t="str">
        <f t="array" ref="N1666">IFERROR(
    XLOOKUP(F1666,
            _xlws.FILTER('Supplier Emission'!$G$15:$G$49,
                   ('Supplier Emission'!$D$15:$D$49=H1666) * ('Supplier Emission'!$F$15:$F$49=$E$1587)),
            _xlws.FILTER('Supplier Emission'!$H$15:$H$49,
                   ('Supplier Emission'!$D$15:$D$49=H1666) * ('Supplier Emission'!$F$15:$F$49=$E$1587)),
            ""),
    "")</f>
        <v/>
      </c>
      <c r="O1666" s="311" t="str">
        <f t="array" ref="O1666">XLOOKUP(1,('Emission Factors'!$E$5:$E$488='GHG emissions calculations'!$F1666)*('Emission Factors'!$H$5:$H$488='GHG emissions calculations'!$H1666),INDEX('Emission Factors'!$E$5:$T$488,0,MATCH('GHG emissions calculations'!O$6,'Emission Factors'!$E$5:$T$5,0)),"",0)</f>
        <v/>
      </c>
      <c r="P1666" s="313" t="str">
        <f t="array" ref="P1666">IFERROR(
    INDEX('Emission Factors'!$E$5:$P$488,
          MATCH(1,
                ('Emission Factors'!$E$5:$E$488 = 'GHG emissions calculations'!$F1666) *
                ('Emission Factors'!$H$5:$H$488 = 'GHG emissions calculations'!$H1666),
                0),
          MATCH('GHG emissions calculations'!P$6,'Emission Factors'!$E$5:$P$5,0)),
    "")</f>
        <v/>
      </c>
      <c r="Q1666" s="311" t="str">
        <f t="array" ref="Q1666">IFERROR(
    IF(
        INDEX('Emission Factors'!$E$5:$P$488,
              MATCH(1,
                    ('Emission Factors'!$E$5:$E$488 = 'GHG emissions calculations'!$F1666) *
                    ('Emission Factors'!$H$5:$H$488 = 'GHG emissions calculations'!$H1666),
                    0),
              MATCH('GHG emissions calculations'!Q$6, 'Emission Factors'!$E$5:$P$5, 0)) &lt;&gt; "",
        INDEX('Emission Factors'!$E$5:$P$488,
              MATCH(1,
                    ('Emission Factors'!$E$5:$E$488 = 'GHG emissions calculations'!$F1666) *
                    ('Emission Factors'!$H$5:$H$488 = 'GHG emissions calculations'!$H1666),
                    0),
              MATCH('GHG emissions calculations'!Q$6, 'Emission Factors'!$E$5:$P$5, 0)),
        ""),
    "")</f>
        <v/>
      </c>
      <c r="R1666" s="311" t="str">
        <f t="array" ref="R1666">IFERROR(
    IF(
        INDEX('Emission Factors'!$E$5:$R$488,
              MATCH(1,
                    ('Emission Factors'!$E$5:$E$488 = 'GHG emissions calculations'!$F1666) *
                    ('Emission Factors'!$H$5:$H$488 = 'GHG emissions calculations'!$H1666),
                    0),
              MATCH('GHG emissions calculations'!R$6, 'Emission Factors'!$E$5:$R$5, 0)) &lt;&gt; "",
        INDEX('Emission Factors'!$E$5:$R$488,
              MATCH(1,
                    ('Emission Factors'!$E$5:$E$488 = 'GHG emissions calculations'!$F1666) *
                    ('Emission Factors'!$H$5:$H$488 = 'GHG emissions calculations'!$H1666),
                    0),
              MATCH('GHG emissions calculations'!R$6, 'Emission Factors'!$E$5:$R$5, 0)),
        ""),
    "")</f>
        <v/>
      </c>
      <c r="S1666" s="312">
        <f t="shared" si="3"/>
        <v>0</v>
      </c>
      <c r="T1666" s="23"/>
    </row>
    <row r="1667" ht="15.75" customHeight="1" outlineLevel="1">
      <c r="A1667" s="23"/>
      <c r="B1667" s="71"/>
      <c r="C1667" s="71"/>
      <c r="D1667" s="71"/>
      <c r="E1667" s="314"/>
      <c r="F1667" s="311" t="str">
        <f>Lists!Z95</f>
        <v>Iron - America</v>
      </c>
      <c r="G1667" s="311" t="str">
        <f t="array" ref="G1667">XLOOKUP(1,('Emission Factors'!$E$5:$E$488='GHG emissions calculations'!$F1667)*('Emission Factors'!$H$5:$H$488='GHG emissions calculations'!$H1667),INDEX('Emission Factors'!$E$5:$T$488,0,MATCH('GHG emissions calculations'!G$6,'Emission Factors'!$E$5:$T$5,0)),"",0)</f>
        <v/>
      </c>
      <c r="H1667" s="311" t="s">
        <v>237</v>
      </c>
      <c r="I1667" s="312" t="str">
        <f>IF(
    SUMIFS('Import data'!$L$25:$L$80,
           'Import data'!$J$25:$J$80, F1667,
           'Import data'!$G$25:$G$80, 'GHG emissions calculations'!$H1667,
           'Import data'!$I$25:$I$80,$E$1587) &lt;&gt; 0,
    SUMIFS('Import data'!$L$25:$L$80,
           'Import data'!$J$25:$J$80, F1667,
           'Import data'!$G$25:$G$80, 'GHG emissions calculations'!$H1667,
           'Import data'!$I$25:$I$80,$E$1587),
    ""
)</f>
        <v/>
      </c>
      <c r="J1667" s="311" t="str">
        <f t="array" ref="J1667">IF(
    XLOOKUP(F1667, 'Import data'!$J$26:$J$47, 'Import data'!$M$26:$M$47, "", 0) = "Please add the region-specific supplier emission factor or choose a different region available in the IAEG database.",
    "",
    XLOOKUP(F1667, 'Import data'!$J$26:$J$47, 'Import data'!$M$26:$M$47, "", 0)
)</f>
        <v/>
      </c>
      <c r="K1667" s="311" t="str">
        <f t="array" ref="K1667">IFERROR(
    XLOOKUP(F1667,
            _xlws.FILTER('Supplier Emission'!$G$15:$G$49,
                   ('Supplier Emission'!$D$15:$D$49=H1667) * ('Supplier Emission'!$F$15:$F$49=$E$1587)),
            _xlws.FILTER('Supplier Emission'!$I$15:$I$49,
                   ('Supplier Emission'!$D$15:$D$49=H1667) * ('Supplier Emission'!$F$15:$F$49=$E$1587)),
            ""),
    "")</f>
        <v/>
      </c>
      <c r="L1667" s="311" t="str">
        <f t="array" ref="L1667">IFERROR(
    XLOOKUP(F1667,
            _xlws.FILTER('Supplier Emission'!$G$15:$G$49,
                   ('Supplier Emission'!$D$15:$D$49=H1667) * ('Supplier Emission'!$F$15:$F$49=$E$1587)),
            _xlws.FILTER('Supplier Emission'!$J$15:$J$49,
                   ('Supplier Emission'!$D$15:$D$49=H1667) * ('Supplier Emission'!$F$15:$F$49=$E$1587)),
            ""),
    "")</f>
        <v/>
      </c>
      <c r="M1667" s="311" t="str">
        <f t="array" ref="M1667">IFERROR(
    XLOOKUP(F1667,
            _xlws.FILTER('Supplier Emission'!$G$15:$G$49,
                   ('Supplier Emission'!$D$15:$D$49=H1667) * ('Supplier Emission'!$F$15:$F$49=$E$1587)),
            _xlws.FILTER('Supplier Emission'!$M$15:$M$49,
                   ('Supplier Emission'!$D$15:$D$49=H1667) * ('Supplier Emission'!$F$15:$F$49=$E$1587)),
            ""),
    "")</f>
        <v/>
      </c>
      <c r="N1667" s="311" t="str">
        <f t="array" ref="N1667">IFERROR(
    XLOOKUP(F1667,
            _xlws.FILTER('Supplier Emission'!$G$15:$G$49,
                   ('Supplier Emission'!$D$15:$D$49=H1667) * ('Supplier Emission'!$F$15:$F$49=$E$1587)),
            _xlws.FILTER('Supplier Emission'!$H$15:$H$49,
                   ('Supplier Emission'!$D$15:$D$49=H1667) * ('Supplier Emission'!$F$15:$F$49=$E$1587)),
            ""),
    "")</f>
        <v/>
      </c>
      <c r="O1667" s="311" t="str">
        <f t="array" ref="O1667">XLOOKUP(1,('Emission Factors'!$E$5:$E$488='GHG emissions calculations'!$F1667)*('Emission Factors'!$H$5:$H$488='GHG emissions calculations'!$H1667),INDEX('Emission Factors'!$E$5:$T$488,0,MATCH('GHG emissions calculations'!O$6,'Emission Factors'!$E$5:$T$5,0)),"",0)</f>
        <v/>
      </c>
      <c r="P1667" s="313" t="str">
        <f t="array" ref="P1667">IFERROR(
    INDEX('Emission Factors'!$E$5:$P$488,
          MATCH(1,
                ('Emission Factors'!$E$5:$E$488 = 'GHG emissions calculations'!$F1667) *
                ('Emission Factors'!$H$5:$H$488 = 'GHG emissions calculations'!$H1667),
                0),
          MATCH('GHG emissions calculations'!P$6,'Emission Factors'!$E$5:$P$5,0)),
    "")</f>
        <v/>
      </c>
      <c r="Q1667" s="311" t="str">
        <f t="array" ref="Q1667">IFERROR(
    IF(
        INDEX('Emission Factors'!$E$5:$P$488,
              MATCH(1,
                    ('Emission Factors'!$E$5:$E$488 = 'GHG emissions calculations'!$F1667) *
                    ('Emission Factors'!$H$5:$H$488 = 'GHG emissions calculations'!$H1667),
                    0),
              MATCH('GHG emissions calculations'!Q$6, 'Emission Factors'!$E$5:$P$5, 0)) &lt;&gt; "",
        INDEX('Emission Factors'!$E$5:$P$488,
              MATCH(1,
                    ('Emission Factors'!$E$5:$E$488 = 'GHG emissions calculations'!$F1667) *
                    ('Emission Factors'!$H$5:$H$488 = 'GHG emissions calculations'!$H1667),
                    0),
              MATCH('GHG emissions calculations'!Q$6, 'Emission Factors'!$E$5:$P$5, 0)),
        ""),
    "")</f>
        <v/>
      </c>
      <c r="R1667" s="311" t="str">
        <f t="array" ref="R1667">IFERROR(
    IF(
        INDEX('Emission Factors'!$E$5:$R$488,
              MATCH(1,
                    ('Emission Factors'!$E$5:$E$488 = 'GHG emissions calculations'!$F1667) *
                    ('Emission Factors'!$H$5:$H$488 = 'GHG emissions calculations'!$H1667),
                    0),
              MATCH('GHG emissions calculations'!R$6, 'Emission Factors'!$E$5:$R$5, 0)) &lt;&gt; "",
        INDEX('Emission Factors'!$E$5:$R$488,
              MATCH(1,
                    ('Emission Factors'!$E$5:$E$488 = 'GHG emissions calculations'!$F1667) *
                    ('Emission Factors'!$H$5:$H$488 = 'GHG emissions calculations'!$H1667),
                    0),
              MATCH('GHG emissions calculations'!R$6, 'Emission Factors'!$E$5:$R$5, 0)),
        ""),
    "")</f>
        <v/>
      </c>
      <c r="S1667" s="312">
        <f t="shared" si="3"/>
        <v>0</v>
      </c>
      <c r="T1667" s="23"/>
    </row>
    <row r="1668" ht="15.75" customHeight="1" outlineLevel="1">
      <c r="A1668" s="23"/>
      <c r="B1668" s="71"/>
      <c r="C1668" s="71"/>
      <c r="D1668" s="71"/>
      <c r="E1668" s="314"/>
      <c r="F1668" s="311" t="str">
        <f>Lists!Y42</f>
        <v>Iron - Asia</v>
      </c>
      <c r="G1668" s="311" t="str">
        <f t="array" ref="G1668">XLOOKUP(1,('Emission Factors'!$E$5:$E$488='GHG emissions calculations'!$F1668)*('Emission Factors'!$H$5:$H$488='GHG emissions calculations'!$H1668),INDEX('Emission Factors'!$E$5:$T$488,0,MATCH('GHG emissions calculations'!G$6,'Emission Factors'!$E$5:$T$5,0)),"",0)</f>
        <v/>
      </c>
      <c r="H1668" s="311" t="s">
        <v>238</v>
      </c>
      <c r="I1668" s="312" t="str">
        <f>IF(
    SUMIFS('Import data'!$L$25:$L$80,
           'Import data'!$J$25:$J$80, F1668,
           'Import data'!$G$25:$G$80, 'GHG emissions calculations'!$H1668,
           'Import data'!$I$25:$I$80,$E$1587) &lt;&gt; 0,
    SUMIFS('Import data'!$L$25:$L$80,
           'Import data'!$J$25:$J$80, F1668,
           'Import data'!$G$25:$G$80, 'GHG emissions calculations'!$H1668,
           'Import data'!$I$25:$I$80,$E$1587),
    ""
)</f>
        <v/>
      </c>
      <c r="J1668" s="311" t="str">
        <f t="array" ref="J1668">IF(
    XLOOKUP(F1668, 'Import data'!$J$26:$J$47, 'Import data'!$M$26:$M$47, "", 0) = "Please add the region-specific supplier emission factor or choose a different region available in the IAEG database.",
    "",
    XLOOKUP(F1668, 'Import data'!$J$26:$J$47, 'Import data'!$M$26:$M$47, "", 0)
)</f>
        <v/>
      </c>
      <c r="K1668" s="311" t="str">
        <f t="array" ref="K1668">IFERROR(
    XLOOKUP(F1668,
            _xlws.FILTER('Supplier Emission'!$G$15:$G$49,
                   ('Supplier Emission'!$D$15:$D$49=H1668) * ('Supplier Emission'!$F$15:$F$49=$E$1587)),
            _xlws.FILTER('Supplier Emission'!$I$15:$I$49,
                   ('Supplier Emission'!$D$15:$D$49=H1668) * ('Supplier Emission'!$F$15:$F$49=$E$1587)),
            ""),
    "")</f>
        <v/>
      </c>
      <c r="L1668" s="311" t="str">
        <f t="array" ref="L1668">IFERROR(
    XLOOKUP(F1668,
            _xlws.FILTER('Supplier Emission'!$G$15:$G$49,
                   ('Supplier Emission'!$D$15:$D$49=H1668) * ('Supplier Emission'!$F$15:$F$49=$E$1587)),
            _xlws.FILTER('Supplier Emission'!$J$15:$J$49,
                   ('Supplier Emission'!$D$15:$D$49=H1668) * ('Supplier Emission'!$F$15:$F$49=$E$1587)),
            ""),
    "")</f>
        <v/>
      </c>
      <c r="M1668" s="311" t="str">
        <f t="array" ref="M1668">IFERROR(
    XLOOKUP(F1668,
            _xlws.FILTER('Supplier Emission'!$G$15:$G$49,
                   ('Supplier Emission'!$D$15:$D$49=H1668) * ('Supplier Emission'!$F$15:$F$49=$E$1587)),
            _xlws.FILTER('Supplier Emission'!$M$15:$M$49,
                   ('Supplier Emission'!$D$15:$D$49=H1668) * ('Supplier Emission'!$F$15:$F$49=$E$1587)),
            ""),
    "")</f>
        <v/>
      </c>
      <c r="N1668" s="311" t="str">
        <f t="array" ref="N1668">IFERROR(
    XLOOKUP(F1668,
            _xlws.FILTER('Supplier Emission'!$G$15:$G$49,
                   ('Supplier Emission'!$D$15:$D$49=H1668) * ('Supplier Emission'!$F$15:$F$49=$E$1587)),
            _xlws.FILTER('Supplier Emission'!$H$15:$H$49,
                   ('Supplier Emission'!$D$15:$D$49=H1668) * ('Supplier Emission'!$F$15:$F$49=$E$1587)),
            ""),
    "")</f>
        <v/>
      </c>
      <c r="O1668" s="311" t="str">
        <f t="array" ref="O1668">XLOOKUP(1,('Emission Factors'!$E$5:$E$488='GHG emissions calculations'!$F1668)*('Emission Factors'!$H$5:$H$488='GHG emissions calculations'!$H1668),INDEX('Emission Factors'!$E$5:$T$488,0,MATCH('GHG emissions calculations'!O$6,'Emission Factors'!$E$5:$T$5,0)),"",0)</f>
        <v/>
      </c>
      <c r="P1668" s="313" t="str">
        <f t="array" ref="P1668">IFERROR(
    INDEX('Emission Factors'!$E$5:$P$488,
          MATCH(1,
                ('Emission Factors'!$E$5:$E$488 = 'GHG emissions calculations'!$F1668) *
                ('Emission Factors'!$H$5:$H$488 = 'GHG emissions calculations'!$H1668),
                0),
          MATCH('GHG emissions calculations'!P$6,'Emission Factors'!$E$5:$P$5,0)),
    "")</f>
        <v/>
      </c>
      <c r="Q1668" s="311" t="str">
        <f t="array" ref="Q1668">IFERROR(
    IF(
        INDEX('Emission Factors'!$E$5:$P$488,
              MATCH(1,
                    ('Emission Factors'!$E$5:$E$488 = 'GHG emissions calculations'!$F1668) *
                    ('Emission Factors'!$H$5:$H$488 = 'GHG emissions calculations'!$H1668),
                    0),
              MATCH('GHG emissions calculations'!Q$6, 'Emission Factors'!$E$5:$P$5, 0)) &lt;&gt; "",
        INDEX('Emission Factors'!$E$5:$P$488,
              MATCH(1,
                    ('Emission Factors'!$E$5:$E$488 = 'GHG emissions calculations'!$F1668) *
                    ('Emission Factors'!$H$5:$H$488 = 'GHG emissions calculations'!$H1668),
                    0),
              MATCH('GHG emissions calculations'!Q$6, 'Emission Factors'!$E$5:$P$5, 0)),
        ""),
    "")</f>
        <v/>
      </c>
      <c r="R1668" s="311" t="str">
        <f t="array" ref="R1668">IFERROR(
    IF(
        INDEX('Emission Factors'!$E$5:$R$488,
              MATCH(1,
                    ('Emission Factors'!$E$5:$E$488 = 'GHG emissions calculations'!$F1668) *
                    ('Emission Factors'!$H$5:$H$488 = 'GHG emissions calculations'!$H1668),
                    0),
              MATCH('GHG emissions calculations'!R$6, 'Emission Factors'!$E$5:$R$5, 0)) &lt;&gt; "",
        INDEX('Emission Factors'!$E$5:$R$488,
              MATCH(1,
                    ('Emission Factors'!$E$5:$E$488 = 'GHG emissions calculations'!$F1668) *
                    ('Emission Factors'!$H$5:$H$488 = 'GHG emissions calculations'!$H1668),
                    0),
              MATCH('GHG emissions calculations'!R$6, 'Emission Factors'!$E$5:$R$5, 0)),
        ""),
    "")</f>
        <v/>
      </c>
      <c r="S1668" s="312">
        <f t="shared" si="3"/>
        <v>0</v>
      </c>
      <c r="T1668" s="23"/>
    </row>
    <row r="1669" ht="15.75" customHeight="1" outlineLevel="1">
      <c r="A1669" s="23"/>
      <c r="B1669" s="71"/>
      <c r="C1669" s="71"/>
      <c r="D1669" s="71"/>
      <c r="E1669" s="314"/>
      <c r="F1669" s="311" t="str">
        <f>Lists!Z98</f>
        <v>Iron - Asia</v>
      </c>
      <c r="G1669" s="311" t="str">
        <f t="array" ref="G1669">XLOOKUP(1,('Emission Factors'!$E$5:$E$488='GHG emissions calculations'!$F1669)*('Emission Factors'!$H$5:$H$488='GHG emissions calculations'!$H1669),INDEX('Emission Factors'!$E$5:$T$488,0,MATCH('GHG emissions calculations'!G$6,'Emission Factors'!$E$5:$T$5,0)),"",0)</f>
        <v/>
      </c>
      <c r="H1669" s="311" t="s">
        <v>237</v>
      </c>
      <c r="I1669" s="312" t="str">
        <f>IF(
    SUMIFS('Import data'!$L$25:$L$80,
           'Import data'!$J$25:$J$80, F1669,
           'Import data'!$G$25:$G$80, 'GHG emissions calculations'!$H1669,
           'Import data'!$I$25:$I$80,$E$1587) &lt;&gt; 0,
    SUMIFS('Import data'!$L$25:$L$80,
           'Import data'!$J$25:$J$80, F1669,
           'Import data'!$G$25:$G$80, 'GHG emissions calculations'!$H1669,
           'Import data'!$I$25:$I$80,$E$1587),
    ""
)</f>
        <v/>
      </c>
      <c r="J1669" s="311" t="str">
        <f t="array" ref="J1669">IF(
    XLOOKUP(F1669, 'Import data'!$J$26:$J$47, 'Import data'!$M$26:$M$47, "", 0) = "Please add the region-specific supplier emission factor or choose a different region available in the IAEG database.",
    "",
    XLOOKUP(F1669, 'Import data'!$J$26:$J$47, 'Import data'!$M$26:$M$47, "", 0)
)</f>
        <v/>
      </c>
      <c r="K1669" s="311" t="str">
        <f t="array" ref="K1669">IFERROR(
    XLOOKUP(F1669,
            _xlws.FILTER('Supplier Emission'!$G$15:$G$49,
                   ('Supplier Emission'!$D$15:$D$49=H1669) * ('Supplier Emission'!$F$15:$F$49=$E$1587)),
            _xlws.FILTER('Supplier Emission'!$I$15:$I$49,
                   ('Supplier Emission'!$D$15:$D$49=H1669) * ('Supplier Emission'!$F$15:$F$49=$E$1587)),
            ""),
    "")</f>
        <v/>
      </c>
      <c r="L1669" s="311" t="str">
        <f t="array" ref="L1669">IFERROR(
    XLOOKUP(F1669,
            _xlws.FILTER('Supplier Emission'!$G$15:$G$49,
                   ('Supplier Emission'!$D$15:$D$49=H1669) * ('Supplier Emission'!$F$15:$F$49=$E$1587)),
            _xlws.FILTER('Supplier Emission'!$J$15:$J$49,
                   ('Supplier Emission'!$D$15:$D$49=H1669) * ('Supplier Emission'!$F$15:$F$49=$E$1587)),
            ""),
    "")</f>
        <v/>
      </c>
      <c r="M1669" s="311" t="str">
        <f t="array" ref="M1669">IFERROR(
    XLOOKUP(F1669,
            _xlws.FILTER('Supplier Emission'!$G$15:$G$49,
                   ('Supplier Emission'!$D$15:$D$49=H1669) * ('Supplier Emission'!$F$15:$F$49=$E$1587)),
            _xlws.FILTER('Supplier Emission'!$M$15:$M$49,
                   ('Supplier Emission'!$D$15:$D$49=H1669) * ('Supplier Emission'!$F$15:$F$49=$E$1587)),
            ""),
    "")</f>
        <v/>
      </c>
      <c r="N1669" s="311" t="str">
        <f t="array" ref="N1669">IFERROR(
    XLOOKUP(F1669,
            _xlws.FILTER('Supplier Emission'!$G$15:$G$49,
                   ('Supplier Emission'!$D$15:$D$49=H1669) * ('Supplier Emission'!$F$15:$F$49=$E$1587)),
            _xlws.FILTER('Supplier Emission'!$H$15:$H$49,
                   ('Supplier Emission'!$D$15:$D$49=H1669) * ('Supplier Emission'!$F$15:$F$49=$E$1587)),
            ""),
    "")</f>
        <v/>
      </c>
      <c r="O1669" s="311" t="str">
        <f t="array" ref="O1669">XLOOKUP(1,('Emission Factors'!$E$5:$E$488='GHG emissions calculations'!$F1669)*('Emission Factors'!$H$5:$H$488='GHG emissions calculations'!$H1669),INDEX('Emission Factors'!$E$5:$T$488,0,MATCH('GHG emissions calculations'!O$6,'Emission Factors'!$E$5:$T$5,0)),"",0)</f>
        <v/>
      </c>
      <c r="P1669" s="313" t="str">
        <f t="array" ref="P1669">IFERROR(
    INDEX('Emission Factors'!$E$5:$P$488,
          MATCH(1,
                ('Emission Factors'!$E$5:$E$488 = 'GHG emissions calculations'!$F1669) *
                ('Emission Factors'!$H$5:$H$488 = 'GHG emissions calculations'!$H1669),
                0),
          MATCH('GHG emissions calculations'!P$6,'Emission Factors'!$E$5:$P$5,0)),
    "")</f>
        <v/>
      </c>
      <c r="Q1669" s="311" t="str">
        <f t="array" ref="Q1669">IFERROR(
    IF(
        INDEX('Emission Factors'!$E$5:$P$488,
              MATCH(1,
                    ('Emission Factors'!$E$5:$E$488 = 'GHG emissions calculations'!$F1669) *
                    ('Emission Factors'!$H$5:$H$488 = 'GHG emissions calculations'!$H1669),
                    0),
              MATCH('GHG emissions calculations'!Q$6, 'Emission Factors'!$E$5:$P$5, 0)) &lt;&gt; "",
        INDEX('Emission Factors'!$E$5:$P$488,
              MATCH(1,
                    ('Emission Factors'!$E$5:$E$488 = 'GHG emissions calculations'!$F1669) *
                    ('Emission Factors'!$H$5:$H$488 = 'GHG emissions calculations'!$H1669),
                    0),
              MATCH('GHG emissions calculations'!Q$6, 'Emission Factors'!$E$5:$P$5, 0)),
        ""),
    "")</f>
        <v/>
      </c>
      <c r="R1669" s="311" t="str">
        <f t="array" ref="R1669">IFERROR(
    IF(
        INDEX('Emission Factors'!$E$5:$R$488,
              MATCH(1,
                    ('Emission Factors'!$E$5:$E$488 = 'GHG emissions calculations'!$F1669) *
                    ('Emission Factors'!$H$5:$H$488 = 'GHG emissions calculations'!$H1669),
                    0),
              MATCH('GHG emissions calculations'!R$6, 'Emission Factors'!$E$5:$R$5, 0)) &lt;&gt; "",
        INDEX('Emission Factors'!$E$5:$R$488,
              MATCH(1,
                    ('Emission Factors'!$E$5:$E$488 = 'GHG emissions calculations'!$F1669) *
                    ('Emission Factors'!$H$5:$H$488 = 'GHG emissions calculations'!$H1669),
                    0),
              MATCH('GHG emissions calculations'!R$6, 'Emission Factors'!$E$5:$R$5, 0)),
        ""),
    "")</f>
        <v/>
      </c>
      <c r="S1669" s="312">
        <f t="shared" si="3"/>
        <v>0</v>
      </c>
      <c r="T1669" s="23"/>
    </row>
    <row r="1670" ht="15.75" customHeight="1" outlineLevel="1">
      <c r="A1670" s="23"/>
      <c r="B1670" s="71"/>
      <c r="C1670" s="71"/>
      <c r="D1670" s="71"/>
      <c r="E1670" s="314"/>
      <c r="F1670" s="311" t="str">
        <f>Lists!Y40</f>
        <v>Iron - Europe</v>
      </c>
      <c r="G1670" s="311" t="str">
        <f t="array" ref="G1670">XLOOKUP(1,('Emission Factors'!$E$5:$E$488='GHG emissions calculations'!$F1670)*('Emission Factors'!$H$5:$H$488='GHG emissions calculations'!$H1670),INDEX('Emission Factors'!$E$5:$T$488,0,MATCH('GHG emissions calculations'!G$6,'Emission Factors'!$E$5:$T$5,0)),"",0)</f>
        <v/>
      </c>
      <c r="H1670" s="311" t="s">
        <v>238</v>
      </c>
      <c r="I1670" s="312" t="str">
        <f>IF(
    SUMIFS('Import data'!$L$25:$L$80,
           'Import data'!$J$25:$J$80, F1670,
           'Import data'!$G$25:$G$80, 'GHG emissions calculations'!$H1670,
           'Import data'!$I$25:$I$80,$E$1587) &lt;&gt; 0,
    SUMIFS('Import data'!$L$25:$L$80,
           'Import data'!$J$25:$J$80, F1670,
           'Import data'!$G$25:$G$80, 'GHG emissions calculations'!$H1670,
           'Import data'!$I$25:$I$80,$E$1587),
    ""
)</f>
        <v/>
      </c>
      <c r="J1670" s="311" t="str">
        <f t="array" ref="J1670">IF(
    XLOOKUP(F1670, 'Import data'!$J$26:$J$47, 'Import data'!$M$26:$M$47, "", 0) = "Please add the region-specific supplier emission factor or choose a different region available in the IAEG database.",
    "",
    XLOOKUP(F1670, 'Import data'!$J$26:$J$47, 'Import data'!$M$26:$M$47, "", 0)
)</f>
        <v/>
      </c>
      <c r="K1670" s="311" t="str">
        <f t="array" ref="K1670">IFERROR(
    XLOOKUP(F1670,
            _xlws.FILTER('Supplier Emission'!$G$15:$G$49,
                   ('Supplier Emission'!$D$15:$D$49=H1670) * ('Supplier Emission'!$F$15:$F$49=$E$1587)),
            _xlws.FILTER('Supplier Emission'!$I$15:$I$49,
                   ('Supplier Emission'!$D$15:$D$49=H1670) * ('Supplier Emission'!$F$15:$F$49=$E$1587)),
            ""),
    "")</f>
        <v/>
      </c>
      <c r="L1670" s="311" t="str">
        <f t="array" ref="L1670">IFERROR(
    XLOOKUP(F1670,
            _xlws.FILTER('Supplier Emission'!$G$15:$G$49,
                   ('Supplier Emission'!$D$15:$D$49=H1670) * ('Supplier Emission'!$F$15:$F$49=$E$1587)),
            _xlws.FILTER('Supplier Emission'!$J$15:$J$49,
                   ('Supplier Emission'!$D$15:$D$49=H1670) * ('Supplier Emission'!$F$15:$F$49=$E$1587)),
            ""),
    "")</f>
        <v/>
      </c>
      <c r="M1670" s="311" t="str">
        <f t="array" ref="M1670">IFERROR(
    XLOOKUP(F1670,
            _xlws.FILTER('Supplier Emission'!$G$15:$G$49,
                   ('Supplier Emission'!$D$15:$D$49=H1670) * ('Supplier Emission'!$F$15:$F$49=$E$1587)),
            _xlws.FILTER('Supplier Emission'!$M$15:$M$49,
                   ('Supplier Emission'!$D$15:$D$49=H1670) * ('Supplier Emission'!$F$15:$F$49=$E$1587)),
            ""),
    "")</f>
        <v/>
      </c>
      <c r="N1670" s="311" t="str">
        <f t="array" ref="N1670">IFERROR(
    XLOOKUP(F1670,
            _xlws.FILTER('Supplier Emission'!$G$15:$G$49,
                   ('Supplier Emission'!$D$15:$D$49=H1670) * ('Supplier Emission'!$F$15:$F$49=$E$1587)),
            _xlws.FILTER('Supplier Emission'!$H$15:$H$49,
                   ('Supplier Emission'!$D$15:$D$49=H1670) * ('Supplier Emission'!$F$15:$F$49=$E$1587)),
            ""),
    "")</f>
        <v/>
      </c>
      <c r="O1670" s="311" t="str">
        <f t="array" ref="O1670">XLOOKUP(1,('Emission Factors'!$E$5:$E$488='GHG emissions calculations'!$F1670)*('Emission Factors'!$H$5:$H$488='GHG emissions calculations'!$H1670),INDEX('Emission Factors'!$E$5:$T$488,0,MATCH('GHG emissions calculations'!O$6,'Emission Factors'!$E$5:$T$5,0)),"",0)</f>
        <v/>
      </c>
      <c r="P1670" s="313" t="str">
        <f t="array" ref="P1670">IFERROR(
    INDEX('Emission Factors'!$E$5:$P$488,
          MATCH(1,
                ('Emission Factors'!$E$5:$E$488 = 'GHG emissions calculations'!$F1670) *
                ('Emission Factors'!$H$5:$H$488 = 'GHG emissions calculations'!$H1670),
                0),
          MATCH('GHG emissions calculations'!P$6,'Emission Factors'!$E$5:$P$5,0)),
    "")</f>
        <v/>
      </c>
      <c r="Q1670" s="311" t="str">
        <f t="array" ref="Q1670">IFERROR(
    IF(
        INDEX('Emission Factors'!$E$5:$P$488,
              MATCH(1,
                    ('Emission Factors'!$E$5:$E$488 = 'GHG emissions calculations'!$F1670) *
                    ('Emission Factors'!$H$5:$H$488 = 'GHG emissions calculations'!$H1670),
                    0),
              MATCH('GHG emissions calculations'!Q$6, 'Emission Factors'!$E$5:$P$5, 0)) &lt;&gt; "",
        INDEX('Emission Factors'!$E$5:$P$488,
              MATCH(1,
                    ('Emission Factors'!$E$5:$E$488 = 'GHG emissions calculations'!$F1670) *
                    ('Emission Factors'!$H$5:$H$488 = 'GHG emissions calculations'!$H1670),
                    0),
              MATCH('GHG emissions calculations'!Q$6, 'Emission Factors'!$E$5:$P$5, 0)),
        ""),
    "")</f>
        <v/>
      </c>
      <c r="R1670" s="311" t="str">
        <f t="array" ref="R1670">IFERROR(
    IF(
        INDEX('Emission Factors'!$E$5:$R$488,
              MATCH(1,
                    ('Emission Factors'!$E$5:$E$488 = 'GHG emissions calculations'!$F1670) *
                    ('Emission Factors'!$H$5:$H$488 = 'GHG emissions calculations'!$H1670),
                    0),
              MATCH('GHG emissions calculations'!R$6, 'Emission Factors'!$E$5:$R$5, 0)) &lt;&gt; "",
        INDEX('Emission Factors'!$E$5:$R$488,
              MATCH(1,
                    ('Emission Factors'!$E$5:$E$488 = 'GHG emissions calculations'!$F1670) *
                    ('Emission Factors'!$H$5:$H$488 = 'GHG emissions calculations'!$H1670),
                    0),
              MATCH('GHG emissions calculations'!R$6, 'Emission Factors'!$E$5:$R$5, 0)),
        ""),
    "")</f>
        <v/>
      </c>
      <c r="S1670" s="312">
        <f t="shared" si="3"/>
        <v>0</v>
      </c>
      <c r="T1670" s="23"/>
    </row>
    <row r="1671" ht="15.75" customHeight="1" outlineLevel="1">
      <c r="A1671" s="23"/>
      <c r="B1671" s="71"/>
      <c r="C1671" s="71"/>
      <c r="D1671" s="71"/>
      <c r="E1671" s="314"/>
      <c r="F1671" s="311" t="str">
        <f>Lists!Z96</f>
        <v>Iron - Europe</v>
      </c>
      <c r="G1671" s="311">
        <f t="array" ref="G1671">XLOOKUP(1,('Emission Factors'!$E$5:$E$488='GHG emissions calculations'!$F1671)*('Emission Factors'!$H$5:$H$488='GHG emissions calculations'!$H1671),INDEX('Emission Factors'!$E$5:$T$488,0,MATCH('GHG emissions calculations'!G$6,'Emission Factors'!$E$5:$T$5,0)),"",0)</f>
        <v>3</v>
      </c>
      <c r="H1671" s="311" t="s">
        <v>237</v>
      </c>
      <c r="I1671" s="312" t="str">
        <f>IF(
    SUMIFS('Import data'!$L$25:$L$80,
           'Import data'!$J$25:$J$80, F1671,
           'Import data'!$G$25:$G$80, 'GHG emissions calculations'!$H1671,
           'Import data'!$I$25:$I$80,$E$1587) &lt;&gt; 0,
    SUMIFS('Import data'!$L$25:$L$80,
           'Import data'!$J$25:$J$80, F1671,
           'Import data'!$G$25:$G$80, 'GHG emissions calculations'!$H1671,
           'Import data'!$I$25:$I$80,$E$1587),
    ""
)</f>
        <v/>
      </c>
      <c r="J1671" s="311" t="str">
        <f t="array" ref="J1671">IF(
    XLOOKUP(F1671, 'Import data'!$J$26:$J$47, 'Import data'!$M$26:$M$47, "", 0) = "Please add the region-specific supplier emission factor or choose a different region available in the IAEG database.",
    "",
    XLOOKUP(F1671, 'Import data'!$J$26:$J$47, 'Import data'!$M$26:$M$47, "", 0)
)</f>
        <v/>
      </c>
      <c r="K1671" s="311" t="str">
        <f t="array" ref="K1671">IFERROR(
    XLOOKUP(F1671,
            _xlws.FILTER('Supplier Emission'!$G$15:$G$49,
                   ('Supplier Emission'!$D$15:$D$49=H1671) * ('Supplier Emission'!$F$15:$F$49=$E$1587)),
            _xlws.FILTER('Supplier Emission'!$I$15:$I$49,
                   ('Supplier Emission'!$D$15:$D$49=H1671) * ('Supplier Emission'!$F$15:$F$49=$E$1587)),
            ""),
    "")</f>
        <v/>
      </c>
      <c r="L1671" s="311" t="str">
        <f t="array" ref="L1671">IFERROR(
    XLOOKUP(F1671,
            _xlws.FILTER('Supplier Emission'!$G$15:$G$49,
                   ('Supplier Emission'!$D$15:$D$49=H1671) * ('Supplier Emission'!$F$15:$F$49=$E$1587)),
            _xlws.FILTER('Supplier Emission'!$J$15:$J$49,
                   ('Supplier Emission'!$D$15:$D$49=H1671) * ('Supplier Emission'!$F$15:$F$49=$E$1587)),
            ""),
    "")</f>
        <v/>
      </c>
      <c r="M1671" s="311" t="str">
        <f t="array" ref="M1671">IFERROR(
    XLOOKUP(F1671,
            _xlws.FILTER('Supplier Emission'!$G$15:$G$49,
                   ('Supplier Emission'!$D$15:$D$49=H1671) * ('Supplier Emission'!$F$15:$F$49=$E$1587)),
            _xlws.FILTER('Supplier Emission'!$M$15:$M$49,
                   ('Supplier Emission'!$D$15:$D$49=H1671) * ('Supplier Emission'!$F$15:$F$49=$E$1587)),
            ""),
    "")</f>
        <v/>
      </c>
      <c r="N1671" s="311" t="str">
        <f t="array" ref="N1671">IFERROR(
    XLOOKUP(F1671,
            _xlws.FILTER('Supplier Emission'!$G$15:$G$49,
                   ('Supplier Emission'!$D$15:$D$49=H1671) * ('Supplier Emission'!$F$15:$F$49=$E$1587)),
            _xlws.FILTER('Supplier Emission'!$H$15:$H$49,
                   ('Supplier Emission'!$D$15:$D$49=H1671) * ('Supplier Emission'!$F$15:$F$49=$E$1587)),
            ""),
    "")</f>
        <v/>
      </c>
      <c r="O1671" s="311" t="str">
        <f t="array" ref="O1671">XLOOKUP(1,('Emission Factors'!$E$5:$E$488='GHG emissions calculations'!$F1671)*('Emission Factors'!$H$5:$H$488='GHG emissions calculations'!$H1671),INDEX('Emission Factors'!$E$5:$T$488,0,MATCH('GHG emissions calculations'!O$6,'Emission Factors'!$E$5:$T$5,0)),"",0)</f>
        <v>Acier ou fer blanc/neuf</v>
      </c>
      <c r="P1671" s="313">
        <f t="array" ref="P1671">IFERROR(
    INDEX('Emission Factors'!$E$5:$P$488,
          MATCH(1,
                ('Emission Factors'!$E$5:$E$488 = 'GHG emissions calculations'!$F1671) *
                ('Emission Factors'!$H$5:$H$488 = 'GHG emissions calculations'!$H1671),
                0),
          MATCH('GHG emissions calculations'!P$6,'Emission Factors'!$E$5:$P$5,0)),
    "")</f>
        <v>2.21</v>
      </c>
      <c r="Q1671" s="311" t="str">
        <f t="array" ref="Q1671">IFERROR(
    IF(
        INDEX('Emission Factors'!$E$5:$P$488,
              MATCH(1,
                    ('Emission Factors'!$E$5:$E$488 = 'GHG emissions calculations'!$F1671) *
                    ('Emission Factors'!$H$5:$H$488 = 'GHG emissions calculations'!$H1671),
                    0),
              MATCH('GHG emissions calculations'!Q$6, 'Emission Factors'!$E$5:$P$5, 0)) &lt;&gt; "",
        INDEX('Emission Factors'!$E$5:$P$488,
              MATCH(1,
                    ('Emission Factors'!$E$5:$E$488 = 'GHG emissions calculations'!$F1671) *
                    ('Emission Factors'!$H$5:$H$488 = 'GHG emissions calculations'!$H1671),
                    0),
              MATCH('GHG emissions calculations'!Q$6, 'Emission Factors'!$E$5:$P$5, 0)),
        ""),
    "")</f>
        <v>kgCO2e/kg</v>
      </c>
      <c r="R1671" s="311" t="str">
        <f t="array" ref="R1671">IFERROR(
    IF(
        INDEX('Emission Factors'!$E$5:$R$488,
              MATCH(1,
                    ('Emission Factors'!$E$5:$E$488 = 'GHG emissions calculations'!$F1671) *
                    ('Emission Factors'!$H$5:$H$488 = 'GHG emissions calculations'!$H1671),
                    0),
              MATCH('GHG emissions calculations'!R$6, 'Emission Factors'!$E$5:$R$5, 0)) &lt;&gt; "",
        INDEX('Emission Factors'!$E$5:$R$488,
              MATCH(1,
                    ('Emission Factors'!$E$5:$E$488 = 'GHG emissions calculations'!$F1671) *
                    ('Emission Factors'!$H$5:$H$488 = 'GHG emissions calculations'!$H1671),
                    0),
              MATCH('GHG emissions calculations'!R$6, 'Emission Factors'!$E$5:$R$5, 0)),
        ""),
    "")</f>
        <v>Europe</v>
      </c>
      <c r="S1671" s="312">
        <f t="shared" si="3"/>
        <v>0</v>
      </c>
      <c r="T1671" s="23"/>
    </row>
    <row r="1672" ht="15.75" customHeight="1" outlineLevel="1">
      <c r="A1672" s="23"/>
      <c r="B1672" s="71"/>
      <c r="C1672" s="71"/>
      <c r="D1672" s="71"/>
      <c r="E1672" s="314"/>
      <c r="F1672" s="311" t="str">
        <f>Lists!Y45</f>
        <v>Iron - Global or unspecified region</v>
      </c>
      <c r="G1672" s="311" t="str">
        <f t="array" ref="G1672">XLOOKUP(1,('Emission Factors'!$E$5:$E$488='GHG emissions calculations'!$F1672)*('Emission Factors'!$H$5:$H$488='GHG emissions calculations'!$H1672),INDEX('Emission Factors'!$E$5:$T$488,0,MATCH('GHG emissions calculations'!G$6,'Emission Factors'!$E$5:$T$5,0)),"",0)</f>
        <v/>
      </c>
      <c r="H1672" s="311" t="s">
        <v>238</v>
      </c>
      <c r="I1672" s="312" t="str">
        <f>IF(
    SUMIFS('Import data'!$L$25:$L$80,
           'Import data'!$J$25:$J$80, F1672,
           'Import data'!$G$25:$G$80, 'GHG emissions calculations'!$H1672,
           'Import data'!$I$25:$I$80,$E$1587) &lt;&gt; 0,
    SUMIFS('Import data'!$L$25:$L$80,
           'Import data'!$J$25:$J$80, F1672,
           'Import data'!$G$25:$G$80, 'GHG emissions calculations'!$H1672,
           'Import data'!$I$25:$I$80,$E$1587),
    ""
)</f>
        <v/>
      </c>
      <c r="J1672" s="311" t="str">
        <f t="array" ref="J1672">IF(
    XLOOKUP(F1672, 'Import data'!$J$26:$J$47, 'Import data'!$M$26:$M$47, "", 0) = "Please add the region-specific supplier emission factor or choose a different region available in the IAEG database.",
    "",
    XLOOKUP(F1672, 'Import data'!$J$26:$J$47, 'Import data'!$M$26:$M$47, "", 0)
)</f>
        <v/>
      </c>
      <c r="K1672" s="311" t="str">
        <f t="array" ref="K1672">IFERROR(
    XLOOKUP(F1672,
            _xlws.FILTER('Supplier Emission'!$G$15:$G$49,
                   ('Supplier Emission'!$D$15:$D$49=H1672) * ('Supplier Emission'!$F$15:$F$49=$E$1587)),
            _xlws.FILTER('Supplier Emission'!$I$15:$I$49,
                   ('Supplier Emission'!$D$15:$D$49=H1672) * ('Supplier Emission'!$F$15:$F$49=$E$1587)),
            ""),
    "")</f>
        <v/>
      </c>
      <c r="L1672" s="311" t="str">
        <f t="array" ref="L1672">IFERROR(
    XLOOKUP(F1672,
            _xlws.FILTER('Supplier Emission'!$G$15:$G$49,
                   ('Supplier Emission'!$D$15:$D$49=H1672) * ('Supplier Emission'!$F$15:$F$49=$E$1587)),
            _xlws.FILTER('Supplier Emission'!$J$15:$J$49,
                   ('Supplier Emission'!$D$15:$D$49=H1672) * ('Supplier Emission'!$F$15:$F$49=$E$1587)),
            ""),
    "")</f>
        <v/>
      </c>
      <c r="M1672" s="311" t="str">
        <f t="array" ref="M1672">IFERROR(
    XLOOKUP(F1672,
            _xlws.FILTER('Supplier Emission'!$G$15:$G$49,
                   ('Supplier Emission'!$D$15:$D$49=H1672) * ('Supplier Emission'!$F$15:$F$49=$E$1587)),
            _xlws.FILTER('Supplier Emission'!$M$15:$M$49,
                   ('Supplier Emission'!$D$15:$D$49=H1672) * ('Supplier Emission'!$F$15:$F$49=$E$1587)),
            ""),
    "")</f>
        <v/>
      </c>
      <c r="N1672" s="311" t="str">
        <f t="array" ref="N1672">IFERROR(
    XLOOKUP(F1672,
            _xlws.FILTER('Supplier Emission'!$G$15:$G$49,
                   ('Supplier Emission'!$D$15:$D$49=H1672) * ('Supplier Emission'!$F$15:$F$49=$E$1587)),
            _xlws.FILTER('Supplier Emission'!$H$15:$H$49,
                   ('Supplier Emission'!$D$15:$D$49=H1672) * ('Supplier Emission'!$F$15:$F$49=$E$1587)),
            ""),
    "")</f>
        <v/>
      </c>
      <c r="O1672" s="311" t="str">
        <f t="array" ref="O1672">XLOOKUP(1,('Emission Factors'!$E$5:$E$488='GHG emissions calculations'!$F1672)*('Emission Factors'!$H$5:$H$488='GHG emissions calculations'!$H1672),INDEX('Emission Factors'!$E$5:$T$488,0,MATCH('GHG emissions calculations'!O$6,'Emission Factors'!$E$5:$T$5,0)),"",0)</f>
        <v/>
      </c>
      <c r="P1672" s="313" t="str">
        <f t="array" ref="P1672">IFERROR(
    INDEX('Emission Factors'!$E$5:$P$488,
          MATCH(1,
                ('Emission Factors'!$E$5:$E$488 = 'GHG emissions calculations'!$F1672) *
                ('Emission Factors'!$H$5:$H$488 = 'GHG emissions calculations'!$H1672),
                0),
          MATCH('GHG emissions calculations'!P$6,'Emission Factors'!$E$5:$P$5,0)),
    "")</f>
        <v/>
      </c>
      <c r="Q1672" s="311" t="str">
        <f t="array" ref="Q1672">IFERROR(
    IF(
        INDEX('Emission Factors'!$E$5:$P$488,
              MATCH(1,
                    ('Emission Factors'!$E$5:$E$488 = 'GHG emissions calculations'!$F1672) *
                    ('Emission Factors'!$H$5:$H$488 = 'GHG emissions calculations'!$H1672),
                    0),
              MATCH('GHG emissions calculations'!Q$6, 'Emission Factors'!$E$5:$P$5, 0)) &lt;&gt; "",
        INDEX('Emission Factors'!$E$5:$P$488,
              MATCH(1,
                    ('Emission Factors'!$E$5:$E$488 = 'GHG emissions calculations'!$F1672) *
                    ('Emission Factors'!$H$5:$H$488 = 'GHG emissions calculations'!$H1672),
                    0),
              MATCH('GHG emissions calculations'!Q$6, 'Emission Factors'!$E$5:$P$5, 0)),
        ""),
    "")</f>
        <v/>
      </c>
      <c r="R1672" s="311" t="str">
        <f t="array" ref="R1672">IFERROR(
    IF(
        INDEX('Emission Factors'!$E$5:$R$488,
              MATCH(1,
                    ('Emission Factors'!$E$5:$E$488 = 'GHG emissions calculations'!$F1672) *
                    ('Emission Factors'!$H$5:$H$488 = 'GHG emissions calculations'!$H1672),
                    0),
              MATCH('GHG emissions calculations'!R$6, 'Emission Factors'!$E$5:$R$5, 0)) &lt;&gt; "",
        INDEX('Emission Factors'!$E$5:$R$488,
              MATCH(1,
                    ('Emission Factors'!$E$5:$E$488 = 'GHG emissions calculations'!$F1672) *
                    ('Emission Factors'!$H$5:$H$488 = 'GHG emissions calculations'!$H1672),
                    0),
              MATCH('GHG emissions calculations'!R$6, 'Emission Factors'!$E$5:$R$5, 0)),
        ""),
    "")</f>
        <v/>
      </c>
      <c r="S1672" s="312">
        <f t="shared" si="3"/>
        <v>0</v>
      </c>
      <c r="T1672" s="23"/>
    </row>
    <row r="1673" ht="15.75" customHeight="1" outlineLevel="1">
      <c r="A1673" s="23"/>
      <c r="B1673" s="71"/>
      <c r="C1673" s="71"/>
      <c r="D1673" s="71"/>
      <c r="E1673" s="314"/>
      <c r="F1673" s="311" t="str">
        <f>Lists!Z101</f>
        <v>Iron - Global or unspecified region</v>
      </c>
      <c r="G1673" s="311" t="str">
        <f t="array" ref="G1673">XLOOKUP(1,('Emission Factors'!$E$5:$E$488='GHG emissions calculations'!$F1673)*('Emission Factors'!$H$5:$H$488='GHG emissions calculations'!$H1673),INDEX('Emission Factors'!$E$5:$T$488,0,MATCH('GHG emissions calculations'!G$6,'Emission Factors'!$E$5:$T$5,0)),"",0)</f>
        <v/>
      </c>
      <c r="H1673" s="311" t="s">
        <v>237</v>
      </c>
      <c r="I1673" s="312" t="str">
        <f>IF(
    SUMIFS('Import data'!$L$25:$L$80,
           'Import data'!$J$25:$J$80, F1673,
           'Import data'!$G$25:$G$80, 'GHG emissions calculations'!$H1673,
           'Import data'!$I$25:$I$80,$E$1587) &lt;&gt; 0,
    SUMIFS('Import data'!$L$25:$L$80,
           'Import data'!$J$25:$J$80, F1673,
           'Import data'!$G$25:$G$80, 'GHG emissions calculations'!$H1673,
           'Import data'!$I$25:$I$80,$E$1587),
    ""
)</f>
        <v/>
      </c>
      <c r="J1673" s="311" t="str">
        <f t="array" ref="J1673">IF(
    XLOOKUP(F1673, 'Import data'!$J$26:$J$47, 'Import data'!$M$26:$M$47, "", 0) = "Please add the region-specific supplier emission factor or choose a different region available in the IAEG database.",
    "",
    XLOOKUP(F1673, 'Import data'!$J$26:$J$47, 'Import data'!$M$26:$M$47, "", 0)
)</f>
        <v/>
      </c>
      <c r="K1673" s="311" t="str">
        <f t="array" ref="K1673">IFERROR(
    XLOOKUP(F1673,
            _xlws.FILTER('Supplier Emission'!$G$15:$G$49,
                   ('Supplier Emission'!$D$15:$D$49=H1673) * ('Supplier Emission'!$F$15:$F$49=$E$1587)),
            _xlws.FILTER('Supplier Emission'!$I$15:$I$49,
                   ('Supplier Emission'!$D$15:$D$49=H1673) * ('Supplier Emission'!$F$15:$F$49=$E$1587)),
            ""),
    "")</f>
        <v/>
      </c>
      <c r="L1673" s="311" t="str">
        <f t="array" ref="L1673">IFERROR(
    XLOOKUP(F1673,
            _xlws.FILTER('Supplier Emission'!$G$15:$G$49,
                   ('Supplier Emission'!$D$15:$D$49=H1673) * ('Supplier Emission'!$F$15:$F$49=$E$1587)),
            _xlws.FILTER('Supplier Emission'!$J$15:$J$49,
                   ('Supplier Emission'!$D$15:$D$49=H1673) * ('Supplier Emission'!$F$15:$F$49=$E$1587)),
            ""),
    "")</f>
        <v/>
      </c>
      <c r="M1673" s="311" t="str">
        <f t="array" ref="M1673">IFERROR(
    XLOOKUP(F1673,
            _xlws.FILTER('Supplier Emission'!$G$15:$G$49,
                   ('Supplier Emission'!$D$15:$D$49=H1673) * ('Supplier Emission'!$F$15:$F$49=$E$1587)),
            _xlws.FILTER('Supplier Emission'!$M$15:$M$49,
                   ('Supplier Emission'!$D$15:$D$49=H1673) * ('Supplier Emission'!$F$15:$F$49=$E$1587)),
            ""),
    "")</f>
        <v/>
      </c>
      <c r="N1673" s="311" t="str">
        <f t="array" ref="N1673">IFERROR(
    XLOOKUP(F1673,
            _xlws.FILTER('Supplier Emission'!$G$15:$G$49,
                   ('Supplier Emission'!$D$15:$D$49=H1673) * ('Supplier Emission'!$F$15:$F$49=$E$1587)),
            _xlws.FILTER('Supplier Emission'!$H$15:$H$49,
                   ('Supplier Emission'!$D$15:$D$49=H1673) * ('Supplier Emission'!$F$15:$F$49=$E$1587)),
            ""),
    "")</f>
        <v/>
      </c>
      <c r="O1673" s="311" t="str">
        <f t="array" ref="O1673">XLOOKUP(1,('Emission Factors'!$E$5:$E$488='GHG emissions calculations'!$F1673)*('Emission Factors'!$H$5:$H$488='GHG emissions calculations'!$H1673),INDEX('Emission Factors'!$E$5:$T$488,0,MATCH('GHG emissions calculations'!O$6,'Emission Factors'!$E$5:$T$5,0)),"",0)</f>
        <v/>
      </c>
      <c r="P1673" s="313" t="str">
        <f t="array" ref="P1673">IFERROR(
    INDEX('Emission Factors'!$E$5:$P$488,
          MATCH(1,
                ('Emission Factors'!$E$5:$E$488 = 'GHG emissions calculations'!$F1673) *
                ('Emission Factors'!$H$5:$H$488 = 'GHG emissions calculations'!$H1673),
                0),
          MATCH('GHG emissions calculations'!P$6,'Emission Factors'!$E$5:$P$5,0)),
    "")</f>
        <v/>
      </c>
      <c r="Q1673" s="311" t="str">
        <f t="array" ref="Q1673">IFERROR(
    IF(
        INDEX('Emission Factors'!$E$5:$P$488,
              MATCH(1,
                    ('Emission Factors'!$E$5:$E$488 = 'GHG emissions calculations'!$F1673) *
                    ('Emission Factors'!$H$5:$H$488 = 'GHG emissions calculations'!$H1673),
                    0),
              MATCH('GHG emissions calculations'!Q$6, 'Emission Factors'!$E$5:$P$5, 0)) &lt;&gt; "",
        INDEX('Emission Factors'!$E$5:$P$488,
              MATCH(1,
                    ('Emission Factors'!$E$5:$E$488 = 'GHG emissions calculations'!$F1673) *
                    ('Emission Factors'!$H$5:$H$488 = 'GHG emissions calculations'!$H1673),
                    0),
              MATCH('GHG emissions calculations'!Q$6, 'Emission Factors'!$E$5:$P$5, 0)),
        ""),
    "")</f>
        <v/>
      </c>
      <c r="R1673" s="311" t="str">
        <f t="array" ref="R1673">IFERROR(
    IF(
        INDEX('Emission Factors'!$E$5:$R$488,
              MATCH(1,
                    ('Emission Factors'!$E$5:$E$488 = 'GHG emissions calculations'!$F1673) *
                    ('Emission Factors'!$H$5:$H$488 = 'GHG emissions calculations'!$H1673),
                    0),
              MATCH('GHG emissions calculations'!R$6, 'Emission Factors'!$E$5:$R$5, 0)) &lt;&gt; "",
        INDEX('Emission Factors'!$E$5:$R$488,
              MATCH(1,
                    ('Emission Factors'!$E$5:$E$488 = 'GHG emissions calculations'!$F1673) *
                    ('Emission Factors'!$H$5:$H$488 = 'GHG emissions calculations'!$H1673),
                    0),
              MATCH('GHG emissions calculations'!R$6, 'Emission Factors'!$E$5:$R$5, 0)),
        ""),
    "")</f>
        <v/>
      </c>
      <c r="S1673" s="312">
        <f t="shared" si="3"/>
        <v>0</v>
      </c>
      <c r="T1673" s="23"/>
    </row>
    <row r="1674" ht="15.75" customHeight="1" outlineLevel="1">
      <c r="A1674" s="23"/>
      <c r="B1674" s="71"/>
      <c r="C1674" s="71"/>
      <c r="D1674" s="71"/>
      <c r="E1674" s="314"/>
      <c r="F1674" s="311" t="str">
        <f>Lists!Y44</f>
        <v>Iron - Middle East</v>
      </c>
      <c r="G1674" s="311" t="str">
        <f t="array" ref="G1674">XLOOKUP(1,('Emission Factors'!$E$5:$E$488='GHG emissions calculations'!$F1674)*('Emission Factors'!$H$5:$H$488='GHG emissions calculations'!$H1674),INDEX('Emission Factors'!$E$5:$T$488,0,MATCH('GHG emissions calculations'!G$6,'Emission Factors'!$E$5:$T$5,0)),"",0)</f>
        <v/>
      </c>
      <c r="H1674" s="311" t="s">
        <v>238</v>
      </c>
      <c r="I1674" s="312" t="str">
        <f>IF(
    SUMIFS('Import data'!$L$25:$L$80,
           'Import data'!$J$25:$J$80, F1674,
           'Import data'!$G$25:$G$80, 'GHG emissions calculations'!$H1674,
           'Import data'!$I$25:$I$80,$E$1587) &lt;&gt; 0,
    SUMIFS('Import data'!$L$25:$L$80,
           'Import data'!$J$25:$J$80, F1674,
           'Import data'!$G$25:$G$80, 'GHG emissions calculations'!$H1674,
           'Import data'!$I$25:$I$80,$E$1587),
    ""
)</f>
        <v/>
      </c>
      <c r="J1674" s="311" t="str">
        <f t="array" ref="J1674">IF(
    XLOOKUP(F1674, 'Import data'!$J$26:$J$47, 'Import data'!$M$26:$M$47, "", 0) = "Please add the region-specific supplier emission factor or choose a different region available in the IAEG database.",
    "",
    XLOOKUP(F1674, 'Import data'!$J$26:$J$47, 'Import data'!$M$26:$M$47, "", 0)
)</f>
        <v/>
      </c>
      <c r="K1674" s="311" t="str">
        <f t="array" ref="K1674">IFERROR(
    XLOOKUP(F1674,
            _xlws.FILTER('Supplier Emission'!$G$15:$G$49,
                   ('Supplier Emission'!$D$15:$D$49=H1674) * ('Supplier Emission'!$F$15:$F$49=$E$1587)),
            _xlws.FILTER('Supplier Emission'!$I$15:$I$49,
                   ('Supplier Emission'!$D$15:$D$49=H1674) * ('Supplier Emission'!$F$15:$F$49=$E$1587)),
            ""),
    "")</f>
        <v/>
      </c>
      <c r="L1674" s="311" t="str">
        <f t="array" ref="L1674">IFERROR(
    XLOOKUP(F1674,
            _xlws.FILTER('Supplier Emission'!$G$15:$G$49,
                   ('Supplier Emission'!$D$15:$D$49=H1674) * ('Supplier Emission'!$F$15:$F$49=$E$1587)),
            _xlws.FILTER('Supplier Emission'!$J$15:$J$49,
                   ('Supplier Emission'!$D$15:$D$49=H1674) * ('Supplier Emission'!$F$15:$F$49=$E$1587)),
            ""),
    "")</f>
        <v/>
      </c>
      <c r="M1674" s="311" t="str">
        <f t="array" ref="M1674">IFERROR(
    XLOOKUP(F1674,
            _xlws.FILTER('Supplier Emission'!$G$15:$G$49,
                   ('Supplier Emission'!$D$15:$D$49=H1674) * ('Supplier Emission'!$F$15:$F$49=$E$1587)),
            _xlws.FILTER('Supplier Emission'!$M$15:$M$49,
                   ('Supplier Emission'!$D$15:$D$49=H1674) * ('Supplier Emission'!$F$15:$F$49=$E$1587)),
            ""),
    "")</f>
        <v/>
      </c>
      <c r="N1674" s="311" t="str">
        <f t="array" ref="N1674">IFERROR(
    XLOOKUP(F1674,
            _xlws.FILTER('Supplier Emission'!$G$15:$G$49,
                   ('Supplier Emission'!$D$15:$D$49=H1674) * ('Supplier Emission'!$F$15:$F$49=$E$1587)),
            _xlws.FILTER('Supplier Emission'!$H$15:$H$49,
                   ('Supplier Emission'!$D$15:$D$49=H1674) * ('Supplier Emission'!$F$15:$F$49=$E$1587)),
            ""),
    "")</f>
        <v/>
      </c>
      <c r="O1674" s="311" t="str">
        <f t="array" ref="O1674">XLOOKUP(1,('Emission Factors'!$E$5:$E$488='GHG emissions calculations'!$F1674)*('Emission Factors'!$H$5:$H$488='GHG emissions calculations'!$H1674),INDEX('Emission Factors'!$E$5:$T$488,0,MATCH('GHG emissions calculations'!O$6,'Emission Factors'!$E$5:$T$5,0)),"",0)</f>
        <v/>
      </c>
      <c r="P1674" s="313" t="str">
        <f t="array" ref="P1674">IFERROR(
    INDEX('Emission Factors'!$E$5:$P$488,
          MATCH(1,
                ('Emission Factors'!$E$5:$E$488 = 'GHG emissions calculations'!$F1674) *
                ('Emission Factors'!$H$5:$H$488 = 'GHG emissions calculations'!$H1674),
                0),
          MATCH('GHG emissions calculations'!P$6,'Emission Factors'!$E$5:$P$5,0)),
    "")</f>
        <v/>
      </c>
      <c r="Q1674" s="311" t="str">
        <f t="array" ref="Q1674">IFERROR(
    IF(
        INDEX('Emission Factors'!$E$5:$P$488,
              MATCH(1,
                    ('Emission Factors'!$E$5:$E$488 = 'GHG emissions calculations'!$F1674) *
                    ('Emission Factors'!$H$5:$H$488 = 'GHG emissions calculations'!$H1674),
                    0),
              MATCH('GHG emissions calculations'!Q$6, 'Emission Factors'!$E$5:$P$5, 0)) &lt;&gt; "",
        INDEX('Emission Factors'!$E$5:$P$488,
              MATCH(1,
                    ('Emission Factors'!$E$5:$E$488 = 'GHG emissions calculations'!$F1674) *
                    ('Emission Factors'!$H$5:$H$488 = 'GHG emissions calculations'!$H1674),
                    0),
              MATCH('GHG emissions calculations'!Q$6, 'Emission Factors'!$E$5:$P$5, 0)),
        ""),
    "")</f>
        <v/>
      </c>
      <c r="R1674" s="311" t="str">
        <f t="array" ref="R1674">IFERROR(
    IF(
        INDEX('Emission Factors'!$E$5:$R$488,
              MATCH(1,
                    ('Emission Factors'!$E$5:$E$488 = 'GHG emissions calculations'!$F1674) *
                    ('Emission Factors'!$H$5:$H$488 = 'GHG emissions calculations'!$H1674),
                    0),
              MATCH('GHG emissions calculations'!R$6, 'Emission Factors'!$E$5:$R$5, 0)) &lt;&gt; "",
        INDEX('Emission Factors'!$E$5:$R$488,
              MATCH(1,
                    ('Emission Factors'!$E$5:$E$488 = 'GHG emissions calculations'!$F1674) *
                    ('Emission Factors'!$H$5:$H$488 = 'GHG emissions calculations'!$H1674),
                    0),
              MATCH('GHG emissions calculations'!R$6, 'Emission Factors'!$E$5:$R$5, 0)),
        ""),
    "")</f>
        <v/>
      </c>
      <c r="S1674" s="312">
        <f t="shared" si="3"/>
        <v>0</v>
      </c>
      <c r="T1674" s="23"/>
    </row>
    <row r="1675" ht="15.75" customHeight="1" outlineLevel="1">
      <c r="A1675" s="23"/>
      <c r="B1675" s="71"/>
      <c r="C1675" s="71"/>
      <c r="D1675" s="71"/>
      <c r="E1675" s="314"/>
      <c r="F1675" s="311" t="str">
        <f>Lists!Z100</f>
        <v>Iron - Middle East</v>
      </c>
      <c r="G1675" s="311" t="str">
        <f t="array" ref="G1675">XLOOKUP(1,('Emission Factors'!$E$5:$E$488='GHG emissions calculations'!$F1675)*('Emission Factors'!$H$5:$H$488='GHG emissions calculations'!$H1675),INDEX('Emission Factors'!$E$5:$T$488,0,MATCH('GHG emissions calculations'!G$6,'Emission Factors'!$E$5:$T$5,0)),"",0)</f>
        <v/>
      </c>
      <c r="H1675" s="311" t="s">
        <v>237</v>
      </c>
      <c r="I1675" s="312" t="str">
        <f>IF(
    SUMIFS('Import data'!$L$25:$L$80,
           'Import data'!$J$25:$J$80, F1675,
           'Import data'!$G$25:$G$80, 'GHG emissions calculations'!$H1675,
           'Import data'!$I$25:$I$80,$E$1587) &lt;&gt; 0,
    SUMIFS('Import data'!$L$25:$L$80,
           'Import data'!$J$25:$J$80, F1675,
           'Import data'!$G$25:$G$80, 'GHG emissions calculations'!$H1675,
           'Import data'!$I$25:$I$80,$E$1587),
    ""
)</f>
        <v/>
      </c>
      <c r="J1675" s="311" t="str">
        <f t="array" ref="J1675">IF(
    XLOOKUP(F1675, 'Import data'!$J$26:$J$47, 'Import data'!$M$26:$M$47, "", 0) = "Please add the region-specific supplier emission factor or choose a different region available in the IAEG database.",
    "",
    XLOOKUP(F1675, 'Import data'!$J$26:$J$47, 'Import data'!$M$26:$M$47, "", 0)
)</f>
        <v/>
      </c>
      <c r="K1675" s="311" t="str">
        <f t="array" ref="K1675">IFERROR(
    XLOOKUP(F1675,
            _xlws.FILTER('Supplier Emission'!$G$15:$G$49,
                   ('Supplier Emission'!$D$15:$D$49=H1675) * ('Supplier Emission'!$F$15:$F$49=$E$1587)),
            _xlws.FILTER('Supplier Emission'!$I$15:$I$49,
                   ('Supplier Emission'!$D$15:$D$49=H1675) * ('Supplier Emission'!$F$15:$F$49=$E$1587)),
            ""),
    "")</f>
        <v/>
      </c>
      <c r="L1675" s="311" t="str">
        <f t="array" ref="L1675">IFERROR(
    XLOOKUP(F1675,
            _xlws.FILTER('Supplier Emission'!$G$15:$G$49,
                   ('Supplier Emission'!$D$15:$D$49=H1675) * ('Supplier Emission'!$F$15:$F$49=$E$1587)),
            _xlws.FILTER('Supplier Emission'!$J$15:$J$49,
                   ('Supplier Emission'!$D$15:$D$49=H1675) * ('Supplier Emission'!$F$15:$F$49=$E$1587)),
            ""),
    "")</f>
        <v/>
      </c>
      <c r="M1675" s="311" t="str">
        <f t="array" ref="M1675">IFERROR(
    XLOOKUP(F1675,
            _xlws.FILTER('Supplier Emission'!$G$15:$G$49,
                   ('Supplier Emission'!$D$15:$D$49=H1675) * ('Supplier Emission'!$F$15:$F$49=$E$1587)),
            _xlws.FILTER('Supplier Emission'!$M$15:$M$49,
                   ('Supplier Emission'!$D$15:$D$49=H1675) * ('Supplier Emission'!$F$15:$F$49=$E$1587)),
            ""),
    "")</f>
        <v/>
      </c>
      <c r="N1675" s="311" t="str">
        <f t="array" ref="N1675">IFERROR(
    XLOOKUP(F1675,
            _xlws.FILTER('Supplier Emission'!$G$15:$G$49,
                   ('Supplier Emission'!$D$15:$D$49=H1675) * ('Supplier Emission'!$F$15:$F$49=$E$1587)),
            _xlws.FILTER('Supplier Emission'!$H$15:$H$49,
                   ('Supplier Emission'!$D$15:$D$49=H1675) * ('Supplier Emission'!$F$15:$F$49=$E$1587)),
            ""),
    "")</f>
        <v/>
      </c>
      <c r="O1675" s="311" t="str">
        <f t="array" ref="O1675">XLOOKUP(1,('Emission Factors'!$E$5:$E$488='GHG emissions calculations'!$F1675)*('Emission Factors'!$H$5:$H$488='GHG emissions calculations'!$H1675),INDEX('Emission Factors'!$E$5:$T$488,0,MATCH('GHG emissions calculations'!O$6,'Emission Factors'!$E$5:$T$5,0)),"",0)</f>
        <v/>
      </c>
      <c r="P1675" s="313" t="str">
        <f t="array" ref="P1675">IFERROR(
    INDEX('Emission Factors'!$E$5:$P$488,
          MATCH(1,
                ('Emission Factors'!$E$5:$E$488 = 'GHG emissions calculations'!$F1675) *
                ('Emission Factors'!$H$5:$H$488 = 'GHG emissions calculations'!$H1675),
                0),
          MATCH('GHG emissions calculations'!P$6,'Emission Factors'!$E$5:$P$5,0)),
    "")</f>
        <v/>
      </c>
      <c r="Q1675" s="311" t="str">
        <f t="array" ref="Q1675">IFERROR(
    IF(
        INDEX('Emission Factors'!$E$5:$P$488,
              MATCH(1,
                    ('Emission Factors'!$E$5:$E$488 = 'GHG emissions calculations'!$F1675) *
                    ('Emission Factors'!$H$5:$H$488 = 'GHG emissions calculations'!$H1675),
                    0),
              MATCH('GHG emissions calculations'!Q$6, 'Emission Factors'!$E$5:$P$5, 0)) &lt;&gt; "",
        INDEX('Emission Factors'!$E$5:$P$488,
              MATCH(1,
                    ('Emission Factors'!$E$5:$E$488 = 'GHG emissions calculations'!$F1675) *
                    ('Emission Factors'!$H$5:$H$488 = 'GHG emissions calculations'!$H1675),
                    0),
              MATCH('GHG emissions calculations'!Q$6, 'Emission Factors'!$E$5:$P$5, 0)),
        ""),
    "")</f>
        <v/>
      </c>
      <c r="R1675" s="311" t="str">
        <f t="array" ref="R1675">IFERROR(
    IF(
        INDEX('Emission Factors'!$E$5:$R$488,
              MATCH(1,
                    ('Emission Factors'!$E$5:$E$488 = 'GHG emissions calculations'!$F1675) *
                    ('Emission Factors'!$H$5:$H$488 = 'GHG emissions calculations'!$H1675),
                    0),
              MATCH('GHG emissions calculations'!R$6, 'Emission Factors'!$E$5:$R$5, 0)) &lt;&gt; "",
        INDEX('Emission Factors'!$E$5:$R$488,
              MATCH(1,
                    ('Emission Factors'!$E$5:$E$488 = 'GHG emissions calculations'!$F1675) *
                    ('Emission Factors'!$H$5:$H$488 = 'GHG emissions calculations'!$H1675),
                    0),
              MATCH('GHG emissions calculations'!R$6, 'Emission Factors'!$E$5:$R$5, 0)),
        ""),
    "")</f>
        <v/>
      </c>
      <c r="S1675" s="312">
        <f t="shared" si="3"/>
        <v>0</v>
      </c>
      <c r="T1675" s="23"/>
    </row>
    <row r="1676" ht="15.75" customHeight="1" outlineLevel="1">
      <c r="A1676" s="23"/>
      <c r="B1676" s="71"/>
      <c r="C1676" s="71"/>
      <c r="D1676" s="71"/>
      <c r="E1676" s="314"/>
      <c r="F1676" s="311" t="str">
        <f>Lists!Y43</f>
        <v>Iron - Oceania</v>
      </c>
      <c r="G1676" s="311">
        <f t="array" ref="G1676">XLOOKUP(1,('Emission Factors'!$E$5:$E$488='GHG emissions calculations'!$F1676)*('Emission Factors'!$H$5:$H$488='GHG emissions calculations'!$H1676),INDEX('Emission Factors'!$E$5:$T$488,0,MATCH('GHG emissions calculations'!G$6,'Emission Factors'!$E$5:$T$5,0)),"",0)</f>
        <v>3</v>
      </c>
      <c r="H1676" s="311" t="s">
        <v>238</v>
      </c>
      <c r="I1676" s="312" t="str">
        <f>IF(
    SUMIFS('Import data'!$L$25:$L$80,
           'Import data'!$J$25:$J$80, F1676,
           'Import data'!$G$25:$G$80, 'GHG emissions calculations'!$H1676,
           'Import data'!$I$25:$I$80,$E$1587) &lt;&gt; 0,
    SUMIFS('Import data'!$L$25:$L$80,
           'Import data'!$J$25:$J$80, F1676,
           'Import data'!$G$25:$G$80, 'GHG emissions calculations'!$H1676,
           'Import data'!$I$25:$I$80,$E$1587),
    ""
)</f>
        <v/>
      </c>
      <c r="J1676" s="311" t="str">
        <f t="array" ref="J1676">IF(
    XLOOKUP(F1676, 'Import data'!$J$26:$J$47, 'Import data'!$M$26:$M$47, "", 0) = "Please add the region-specific supplier emission factor or choose a different region available in the IAEG database.",
    "",
    XLOOKUP(F1676, 'Import data'!$J$26:$J$47, 'Import data'!$M$26:$M$47, "", 0)
)</f>
        <v/>
      </c>
      <c r="K1676" s="311" t="str">
        <f t="array" ref="K1676">IFERROR(
    XLOOKUP(F1676,
            _xlws.FILTER('Supplier Emission'!$G$15:$G$49,
                   ('Supplier Emission'!$D$15:$D$49=H1676) * ('Supplier Emission'!$F$15:$F$49=$E$1587)),
            _xlws.FILTER('Supplier Emission'!$I$15:$I$49,
                   ('Supplier Emission'!$D$15:$D$49=H1676) * ('Supplier Emission'!$F$15:$F$49=$E$1587)),
            ""),
    "")</f>
        <v/>
      </c>
      <c r="L1676" s="311" t="str">
        <f t="array" ref="L1676">IFERROR(
    XLOOKUP(F1676,
            _xlws.FILTER('Supplier Emission'!$G$15:$G$49,
                   ('Supplier Emission'!$D$15:$D$49=H1676) * ('Supplier Emission'!$F$15:$F$49=$E$1587)),
            _xlws.FILTER('Supplier Emission'!$J$15:$J$49,
                   ('Supplier Emission'!$D$15:$D$49=H1676) * ('Supplier Emission'!$F$15:$F$49=$E$1587)),
            ""),
    "")</f>
        <v/>
      </c>
      <c r="M1676" s="311" t="str">
        <f t="array" ref="M1676">IFERROR(
    XLOOKUP(F1676,
            _xlws.FILTER('Supplier Emission'!$G$15:$G$49,
                   ('Supplier Emission'!$D$15:$D$49=H1676) * ('Supplier Emission'!$F$15:$F$49=$E$1587)),
            _xlws.FILTER('Supplier Emission'!$M$15:$M$49,
                   ('Supplier Emission'!$D$15:$D$49=H1676) * ('Supplier Emission'!$F$15:$F$49=$E$1587)),
            ""),
    "")</f>
        <v/>
      </c>
      <c r="N1676" s="311" t="str">
        <f t="array" ref="N1676">IFERROR(
    XLOOKUP(F1676,
            _xlws.FILTER('Supplier Emission'!$G$15:$G$49,
                   ('Supplier Emission'!$D$15:$D$49=H1676) * ('Supplier Emission'!$F$15:$F$49=$E$1587)),
            _xlws.FILTER('Supplier Emission'!$H$15:$H$49,
                   ('Supplier Emission'!$D$15:$D$49=H1676) * ('Supplier Emission'!$F$15:$F$49=$E$1587)),
            ""),
    "")</f>
        <v/>
      </c>
      <c r="O1676" s="311" t="str">
        <f t="array" ref="O1676">XLOOKUP(1,('Emission Factors'!$E$5:$E$488='GHG emissions calculations'!$F1676)*('Emission Factors'!$H$5:$H$488='GHG emissions calculations'!$H1676),INDEX('Emission Factors'!$E$5:$T$488,0,MATCH('GHG emissions calculations'!O$6,'Emission Factors'!$E$5:$T$5,0)),"",0)</f>
        <v>Basic iron/steel and other metals</v>
      </c>
      <c r="P1676" s="313">
        <f t="array" ref="P1676">IFERROR(
    INDEX('Emission Factors'!$E$5:$P$488,
          MATCH(1,
                ('Emission Factors'!$E$5:$E$488 = 'GHG emissions calculations'!$F1676) *
                ('Emission Factors'!$H$5:$H$488 = 'GHG emissions calculations'!$H1676),
                0),
          MATCH('GHG emissions calculations'!P$6,'Emission Factors'!$E$5:$P$5,0)),
    "")</f>
        <v>1792.71137</v>
      </c>
      <c r="Q1676" s="311" t="str">
        <f t="array" ref="Q1676">IFERROR(
    IF(
        INDEX('Emission Factors'!$E$5:$P$488,
              MATCH(1,
                    ('Emission Factors'!$E$5:$E$488 = 'GHG emissions calculations'!$F1676) *
                    ('Emission Factors'!$H$5:$H$488 = 'GHG emissions calculations'!$H1676),
                    0),
              MATCH('GHG emissions calculations'!Q$6, 'Emission Factors'!$E$5:$P$5, 0)) &lt;&gt; "",
        INDEX('Emission Factors'!$E$5:$P$488,
              MATCH(1,
                    ('Emission Factors'!$E$5:$E$488 = 'GHG emissions calculations'!$F1676) *
                    ('Emission Factors'!$H$5:$H$488 = 'GHG emissions calculations'!$H1676),
                    0),
              MATCH('GHG emissions calculations'!Q$6, 'Emission Factors'!$E$5:$P$5, 0)),
        ""),
    "")</f>
        <v>kgCO2e / k€</v>
      </c>
      <c r="R1676" s="311" t="str">
        <f t="array" ref="R1676">IFERROR(
    IF(
        INDEX('Emission Factors'!$E$5:$R$488,
              MATCH(1,
                    ('Emission Factors'!$E$5:$E$488 = 'GHG emissions calculations'!$F1676) *
                    ('Emission Factors'!$H$5:$H$488 = 'GHG emissions calculations'!$H1676),
                    0),
              MATCH('GHG emissions calculations'!R$6, 'Emission Factors'!$E$5:$R$5, 0)) &lt;&gt; "",
        INDEX('Emission Factors'!$E$5:$R$488,
              MATCH(1,
                    ('Emission Factors'!$E$5:$E$488 = 'GHG emissions calculations'!$F1676) *
                    ('Emission Factors'!$H$5:$H$488 = 'GHG emissions calculations'!$H1676),
                    0),
              MATCH('GHG emissions calculations'!R$6, 'Emission Factors'!$E$5:$R$5, 0)),
        ""),
    "")</f>
        <v>Oceania</v>
      </c>
      <c r="S1676" s="312">
        <f t="shared" si="3"/>
        <v>0</v>
      </c>
      <c r="T1676" s="23"/>
    </row>
    <row r="1677" ht="15.75" customHeight="1" outlineLevel="1">
      <c r="A1677" s="23"/>
      <c r="B1677" s="71"/>
      <c r="C1677" s="71"/>
      <c r="D1677" s="71"/>
      <c r="E1677" s="314"/>
      <c r="F1677" s="316" t="str">
        <f>Lists!Z99</f>
        <v>Iron - Oceania</v>
      </c>
      <c r="G1677" s="311" t="str">
        <f t="array" ref="G1677">XLOOKUP(1,('Emission Factors'!$E$5:$E$488='GHG emissions calculations'!$F1677)*('Emission Factors'!$H$5:$H$488='GHG emissions calculations'!$H1677),INDEX('Emission Factors'!$E$5:$T$488,0,MATCH('GHG emissions calculations'!G$6,'Emission Factors'!$E$5:$T$5,0)),"",0)</f>
        <v/>
      </c>
      <c r="H1677" s="316" t="s">
        <v>237</v>
      </c>
      <c r="I1677" s="312" t="str">
        <f>IF(
    SUMIFS('Import data'!$L$25:$L$80,
           'Import data'!$J$25:$J$80, F1677,
           'Import data'!$G$25:$G$80, 'GHG emissions calculations'!$H1677,
           'Import data'!$I$25:$I$80,$E$1587) &lt;&gt; 0,
    SUMIFS('Import data'!$L$25:$L$80,
           'Import data'!$J$25:$J$80, F1677,
           'Import data'!$G$25:$G$80, 'GHG emissions calculations'!$H1677,
           'Import data'!$I$25:$I$80,$E$1587),
    ""
)</f>
        <v/>
      </c>
      <c r="J1677" s="316" t="str">
        <f t="array" ref="J1677">IF(
    XLOOKUP(F1677, 'Import data'!$J$26:$J$47, 'Import data'!$M$26:$M$47, "", 0) = "Please add the region-specific supplier emission factor or choose a different region available in the IAEG database.",
    "",
    XLOOKUP(F1677, 'Import data'!$J$26:$J$47, 'Import data'!$M$26:$M$47, "", 0)
)</f>
        <v/>
      </c>
      <c r="K1677" s="311" t="str">
        <f t="array" ref="K1677">IFERROR(
    XLOOKUP(F1677,
            _xlws.FILTER('Supplier Emission'!$G$15:$G$49,
                   ('Supplier Emission'!$D$15:$D$49=H1677) * ('Supplier Emission'!$F$15:$F$49=$E$1587)),
            _xlws.FILTER('Supplier Emission'!$I$15:$I$49,
                   ('Supplier Emission'!$D$15:$D$49=H1677) * ('Supplier Emission'!$F$15:$F$49=$E$1587)),
            ""),
    "")</f>
        <v/>
      </c>
      <c r="L1677" s="311" t="str">
        <f t="array" ref="L1677">IFERROR(
    XLOOKUP(F1677,
            _xlws.FILTER('Supplier Emission'!$G$15:$G$49,
                   ('Supplier Emission'!$D$15:$D$49=H1677) * ('Supplier Emission'!$F$15:$F$49=$E$1587)),
            _xlws.FILTER('Supplier Emission'!$J$15:$J$49,
                   ('Supplier Emission'!$D$15:$D$49=H1677) * ('Supplier Emission'!$F$15:$F$49=$E$1587)),
            ""),
    "")</f>
        <v/>
      </c>
      <c r="M1677" s="311" t="str">
        <f t="array" ref="M1677">IFERROR(
    XLOOKUP(F1677,
            _xlws.FILTER('Supplier Emission'!$G$15:$G$49,
                   ('Supplier Emission'!$D$15:$D$49=H1677) * ('Supplier Emission'!$F$15:$F$49=$E$1587)),
            _xlws.FILTER('Supplier Emission'!$M$15:$M$49,
                   ('Supplier Emission'!$D$15:$D$49=H1677) * ('Supplier Emission'!$F$15:$F$49=$E$1587)),
            ""),
    "")</f>
        <v/>
      </c>
      <c r="N1677" s="311" t="str">
        <f t="array" ref="N1677">IFERROR(
    XLOOKUP(F1677,
            _xlws.FILTER('Supplier Emission'!$G$15:$G$49,
                   ('Supplier Emission'!$D$15:$D$49=H1677) * ('Supplier Emission'!$F$15:$F$49=$E$1587)),
            _xlws.FILTER('Supplier Emission'!$H$15:$H$49,
                   ('Supplier Emission'!$D$15:$D$49=H1677) * ('Supplier Emission'!$F$15:$F$49=$E$1587)),
            ""),
    "")</f>
        <v/>
      </c>
      <c r="O1677" s="317" t="str">
        <f t="array" ref="O1677">XLOOKUP(1,('Emission Factors'!$E$5:$E$488='GHG emissions calculations'!$F1677)*('Emission Factors'!$H$5:$H$488='GHG emissions calculations'!$H1677),INDEX('Emission Factors'!$E$5:$T$488,0,MATCH('GHG emissions calculations'!O$6,'Emission Factors'!$E$5:$T$5,0)),"",0)</f>
        <v/>
      </c>
      <c r="P1677" s="313" t="str">
        <f t="array" ref="P1677">IFERROR(
    INDEX('Emission Factors'!$E$5:$P$488,
          MATCH(1,
                ('Emission Factors'!$E$5:$E$488 = 'GHG emissions calculations'!$F1677) *
                ('Emission Factors'!$H$5:$H$488 = 'GHG emissions calculations'!$H1677),
                0),
          MATCH('GHG emissions calculations'!P$6,'Emission Factors'!$E$5:$P$5,0)),
    "")</f>
        <v/>
      </c>
      <c r="Q1677" s="311" t="str">
        <f t="array" ref="Q1677">IFERROR(
    IF(
        INDEX('Emission Factors'!$E$5:$P$488,
              MATCH(1,
                    ('Emission Factors'!$E$5:$E$488 = 'GHG emissions calculations'!$F1677) *
                    ('Emission Factors'!$H$5:$H$488 = 'GHG emissions calculations'!$H1677),
                    0),
              MATCH('GHG emissions calculations'!Q$6, 'Emission Factors'!$E$5:$P$5, 0)) &lt;&gt; "",
        INDEX('Emission Factors'!$E$5:$P$488,
              MATCH(1,
                    ('Emission Factors'!$E$5:$E$488 = 'GHG emissions calculations'!$F1677) *
                    ('Emission Factors'!$H$5:$H$488 = 'GHG emissions calculations'!$H1677),
                    0),
              MATCH('GHG emissions calculations'!Q$6, 'Emission Factors'!$E$5:$P$5, 0)),
        ""),
    "")</f>
        <v/>
      </c>
      <c r="R1677" s="311" t="str">
        <f t="array" ref="R1677">IFERROR(
    IF(
        INDEX('Emission Factors'!$E$5:$R$488,
              MATCH(1,
                    ('Emission Factors'!$E$5:$E$488 = 'GHG emissions calculations'!$F1677) *
                    ('Emission Factors'!$H$5:$H$488 = 'GHG emissions calculations'!$H1677),
                    0),
              MATCH('GHG emissions calculations'!R$6, 'Emission Factors'!$E$5:$R$5, 0)) &lt;&gt; "",
        INDEX('Emission Factors'!$E$5:$R$488,
              MATCH(1,
                    ('Emission Factors'!$E$5:$E$488 = 'GHG emissions calculations'!$F1677) *
                    ('Emission Factors'!$H$5:$H$488 = 'GHG emissions calculations'!$H1677),
                    0),
              MATCH('GHG emissions calculations'!R$6, 'Emission Factors'!$E$5:$R$5, 0)),
        ""),
    "")</f>
        <v/>
      </c>
      <c r="S1677" s="312">
        <f t="shared" si="3"/>
        <v>0</v>
      </c>
      <c r="T1677" s="23"/>
    </row>
    <row r="1678" ht="15.75" customHeight="1" outlineLevel="1">
      <c r="A1678" s="23"/>
      <c r="B1678" s="71"/>
      <c r="C1678" s="71"/>
      <c r="D1678" s="71"/>
      <c r="E1678" s="314"/>
      <c r="F1678" s="311" t="str">
        <f>Lists!Y49</f>
        <v>Iron, steel and ferro-alloys, unknown mass - Africa</v>
      </c>
      <c r="G1678" s="311" t="str">
        <f t="array" ref="G1678">XLOOKUP(1,('Emission Factors'!$E$5:$E$488='GHG emissions calculations'!$F1678)*('Emission Factors'!$H$5:$H$488='GHG emissions calculations'!$H1678),INDEX('Emission Factors'!$E$5:$T$488,0,MATCH('GHG emissions calculations'!G$6,'Emission Factors'!$E$5:$T$5,0)),"",0)</f>
        <v/>
      </c>
      <c r="H1678" s="311" t="s">
        <v>238</v>
      </c>
      <c r="I1678" s="312" t="str">
        <f>IF(
    SUMIFS('Import data'!$L$25:$L$80,
           'Import data'!$J$25:$J$80, F1678,
           'Import data'!$G$25:$G$80, 'GHG emissions calculations'!$H1678,
           'Import data'!$I$25:$I$80,$E$1587) &lt;&gt; 0,
    SUMIFS('Import data'!$L$25:$L$80,
           'Import data'!$J$25:$J$80, F1678,
           'Import data'!$G$25:$G$80, 'GHG emissions calculations'!$H1678,
           'Import data'!$I$25:$I$80,$E$1587),
    ""
)</f>
        <v/>
      </c>
      <c r="J1678" s="311" t="str">
        <f t="array" ref="J1678">IF(
    XLOOKUP(F1678, 'Import data'!$J$26:$J$47, 'Import data'!$M$26:$M$47, "", 0) = "Please add the region-specific supplier emission factor or choose a different region available in the IAEG database.",
    "",
    XLOOKUP(F1678, 'Import data'!$J$26:$J$47, 'Import data'!$M$26:$M$47, "", 0)
)</f>
        <v/>
      </c>
      <c r="K1678" s="311" t="str">
        <f t="array" ref="K1678">IFERROR(
    XLOOKUP(F1678,
            _xlws.FILTER('Supplier Emission'!$G$15:$G$49,
                   ('Supplier Emission'!$D$15:$D$49=H1678) * ('Supplier Emission'!$F$15:$F$49=$E$1587)),
            _xlws.FILTER('Supplier Emission'!$I$15:$I$49,
                   ('Supplier Emission'!$D$15:$D$49=H1678) * ('Supplier Emission'!$F$15:$F$49=$E$1587)),
            ""),
    "")</f>
        <v/>
      </c>
      <c r="L1678" s="311" t="str">
        <f t="array" ref="L1678">IFERROR(
    XLOOKUP(F1678,
            _xlws.FILTER('Supplier Emission'!$G$15:$G$49,
                   ('Supplier Emission'!$D$15:$D$49=H1678) * ('Supplier Emission'!$F$15:$F$49=$E$1587)),
            _xlws.FILTER('Supplier Emission'!$J$15:$J$49,
                   ('Supplier Emission'!$D$15:$D$49=H1678) * ('Supplier Emission'!$F$15:$F$49=$E$1587)),
            ""),
    "")</f>
        <v/>
      </c>
      <c r="M1678" s="311" t="str">
        <f t="array" ref="M1678">IFERROR(
    XLOOKUP(F1678,
            _xlws.FILTER('Supplier Emission'!$G$15:$G$49,
                   ('Supplier Emission'!$D$15:$D$49=H1678) * ('Supplier Emission'!$F$15:$F$49=$E$1587)),
            _xlws.FILTER('Supplier Emission'!$M$15:$M$49,
                   ('Supplier Emission'!$D$15:$D$49=H1678) * ('Supplier Emission'!$F$15:$F$49=$E$1587)),
            ""),
    "")</f>
        <v/>
      </c>
      <c r="N1678" s="311" t="str">
        <f t="array" ref="N1678">IFERROR(
    XLOOKUP(F1678,
            _xlws.FILTER('Supplier Emission'!$G$15:$G$49,
                   ('Supplier Emission'!$D$15:$D$49=H1678) * ('Supplier Emission'!$F$15:$F$49=$E$1587)),
            _xlws.FILTER('Supplier Emission'!$H$15:$H$49,
                   ('Supplier Emission'!$D$15:$D$49=H1678) * ('Supplier Emission'!$F$15:$F$49=$E$1587)),
            ""),
    "")</f>
        <v/>
      </c>
      <c r="O1678" s="311" t="str">
        <f t="array" ref="O1678">XLOOKUP(1,('Emission Factors'!$E$5:$E$488='GHG emissions calculations'!$F1678)*('Emission Factors'!$H$5:$H$488='GHG emissions calculations'!$H1678),INDEX('Emission Factors'!$E$5:$T$488,0,MATCH('GHG emissions calculations'!O$6,'Emission Factors'!$E$5:$T$5,0)),"",0)</f>
        <v/>
      </c>
      <c r="P1678" s="313" t="str">
        <f t="array" ref="P1678">IFERROR(
    INDEX('Emission Factors'!$E$5:$P$488,
          MATCH(1,
                ('Emission Factors'!$E$5:$E$488 = 'GHG emissions calculations'!$F1678) *
                ('Emission Factors'!$H$5:$H$488 = 'GHG emissions calculations'!$H1678),
                0),
          MATCH('GHG emissions calculations'!P$6,'Emission Factors'!$E$5:$P$5,0)),
    "")</f>
        <v/>
      </c>
      <c r="Q1678" s="311" t="str">
        <f t="array" ref="Q1678">IFERROR(
    IF(
        INDEX('Emission Factors'!$E$5:$P$488,
              MATCH(1,
                    ('Emission Factors'!$E$5:$E$488 = 'GHG emissions calculations'!$F1678) *
                    ('Emission Factors'!$H$5:$H$488 = 'GHG emissions calculations'!$H1678),
                    0),
              MATCH('GHG emissions calculations'!Q$6, 'Emission Factors'!$E$5:$P$5, 0)) &lt;&gt; "",
        INDEX('Emission Factors'!$E$5:$P$488,
              MATCH(1,
                    ('Emission Factors'!$E$5:$E$488 = 'GHG emissions calculations'!$F1678) *
                    ('Emission Factors'!$H$5:$H$488 = 'GHG emissions calculations'!$H1678),
                    0),
              MATCH('GHG emissions calculations'!Q$6, 'Emission Factors'!$E$5:$P$5, 0)),
        ""),
    "")</f>
        <v/>
      </c>
      <c r="R1678" s="311" t="str">
        <f t="array" ref="R1678">IFERROR(
    IF(
        INDEX('Emission Factors'!$E$5:$R$488,
              MATCH(1,
                    ('Emission Factors'!$E$5:$E$488 = 'GHG emissions calculations'!$F1678) *
                    ('Emission Factors'!$H$5:$H$488 = 'GHG emissions calculations'!$H1678),
                    0),
              MATCH('GHG emissions calculations'!R$6, 'Emission Factors'!$E$5:$R$5, 0)) &lt;&gt; "",
        INDEX('Emission Factors'!$E$5:$R$488,
              MATCH(1,
                    ('Emission Factors'!$E$5:$E$488 = 'GHG emissions calculations'!$F1678) *
                    ('Emission Factors'!$H$5:$H$488 = 'GHG emissions calculations'!$H1678),
                    0),
              MATCH('GHG emissions calculations'!R$6, 'Emission Factors'!$E$5:$R$5, 0)),
        ""),
    "")</f>
        <v/>
      </c>
      <c r="S1678" s="312">
        <f t="shared" si="3"/>
        <v>0</v>
      </c>
      <c r="T1678" s="23"/>
    </row>
    <row r="1679" ht="15.75" customHeight="1" outlineLevel="1">
      <c r="A1679" s="23"/>
      <c r="B1679" s="71"/>
      <c r="C1679" s="71"/>
      <c r="D1679" s="71"/>
      <c r="E1679" s="314"/>
      <c r="F1679" s="311" t="str">
        <f>Lists!Y47</f>
        <v>Iron, steel and ferro-alloys, unknown mass - America/Canada</v>
      </c>
      <c r="G1679" s="311">
        <f t="array" ref="G1679">XLOOKUP(1,('Emission Factors'!$E$5:$E$488='GHG emissions calculations'!$F1679)*('Emission Factors'!$H$5:$H$488='GHG emissions calculations'!$H1679),INDEX('Emission Factors'!$E$5:$T$488,0,MATCH('GHG emissions calculations'!G$6,'Emission Factors'!$E$5:$T$5,0)),"",0)</f>
        <v>1</v>
      </c>
      <c r="H1679" s="311" t="s">
        <v>238</v>
      </c>
      <c r="I1679" s="312" t="str">
        <f>IF(
    SUMIFS('Import data'!$L$25:$L$80,
           'Import data'!$J$25:$J$80, F1679,
           'Import data'!$G$25:$G$80, 'GHG emissions calculations'!$H1679,
           'Import data'!$I$25:$I$80,$E$1587) &lt;&gt; 0,
    SUMIFS('Import data'!$L$25:$L$80,
           'Import data'!$J$25:$J$80, F1679,
           'Import data'!$G$25:$G$80, 'GHG emissions calculations'!$H1679,
           'Import data'!$I$25:$I$80,$E$1587),
    ""
)</f>
        <v/>
      </c>
      <c r="J1679" s="311" t="str">
        <f t="array" ref="J1679">IF(
    XLOOKUP(F1679, 'Import data'!$J$26:$J$47, 'Import data'!$M$26:$M$47, "", 0) = "Please add the region-specific supplier emission factor or choose a different region available in the IAEG database.",
    "",
    XLOOKUP(F1679, 'Import data'!$J$26:$J$47, 'Import data'!$M$26:$M$47, "", 0)
)</f>
        <v/>
      </c>
      <c r="K1679" s="311" t="str">
        <f t="array" ref="K1679">IFERROR(
    XLOOKUP(F1679,
            _xlws.FILTER('Supplier Emission'!$G$15:$G$49,
                   ('Supplier Emission'!$D$15:$D$49=H1679) * ('Supplier Emission'!$F$15:$F$49=$E$1587)),
            _xlws.FILTER('Supplier Emission'!$I$15:$I$49,
                   ('Supplier Emission'!$D$15:$D$49=H1679) * ('Supplier Emission'!$F$15:$F$49=$E$1587)),
            ""),
    "")</f>
        <v/>
      </c>
      <c r="L1679" s="311" t="str">
        <f t="array" ref="L1679">IFERROR(
    XLOOKUP(F1679,
            _xlws.FILTER('Supplier Emission'!$G$15:$G$49,
                   ('Supplier Emission'!$D$15:$D$49=H1679) * ('Supplier Emission'!$F$15:$F$49=$E$1587)),
            _xlws.FILTER('Supplier Emission'!$J$15:$J$49,
                   ('Supplier Emission'!$D$15:$D$49=H1679) * ('Supplier Emission'!$F$15:$F$49=$E$1587)),
            ""),
    "")</f>
        <v/>
      </c>
      <c r="M1679" s="311" t="str">
        <f t="array" ref="M1679">IFERROR(
    XLOOKUP(F1679,
            _xlws.FILTER('Supplier Emission'!$G$15:$G$49,
                   ('Supplier Emission'!$D$15:$D$49=H1679) * ('Supplier Emission'!$F$15:$F$49=$E$1587)),
            _xlws.FILTER('Supplier Emission'!$M$15:$M$49,
                   ('Supplier Emission'!$D$15:$D$49=H1679) * ('Supplier Emission'!$F$15:$F$49=$E$1587)),
            ""),
    "")</f>
        <v/>
      </c>
      <c r="N1679" s="311" t="str">
        <f t="array" ref="N1679">IFERROR(
    XLOOKUP(F1679,
            _xlws.FILTER('Supplier Emission'!$G$15:$G$49,
                   ('Supplier Emission'!$D$15:$D$49=H1679) * ('Supplier Emission'!$F$15:$F$49=$E$1587)),
            _xlws.FILTER('Supplier Emission'!$H$15:$H$49,
                   ('Supplier Emission'!$D$15:$D$49=H1679) * ('Supplier Emission'!$F$15:$F$49=$E$1587)),
            ""),
    "")</f>
        <v/>
      </c>
      <c r="O1679" s="311" t="str">
        <f t="array" ref="O1679">XLOOKUP(1,('Emission Factors'!$E$5:$E$488='GHG emissions calculations'!$F1679)*('Emission Factors'!$H$5:$H$488='GHG emissions calculations'!$H1679),INDEX('Emission Factors'!$E$5:$T$488,0,MATCH('GHG emissions calculations'!O$6,'Emission Factors'!$E$5:$T$5,0)),"",0)</f>
        <v>Iron and steel basic shapes and ferro-alloy products</v>
      </c>
      <c r="P1679" s="313">
        <f t="array" ref="P1679">IFERROR(
    INDEX('Emission Factors'!$E$5:$P$488,
          MATCH(1,
                ('Emission Factors'!$E$5:$E$488 = 'GHG emissions calculations'!$F1679) *
                ('Emission Factors'!$H$5:$H$488 = 'GHG emissions calculations'!$H1679),
                0),
          MATCH('GHG emissions calculations'!P$6,'Emission Factors'!$E$5:$P$5,0)),
    "")</f>
        <v>918.037</v>
      </c>
      <c r="Q1679" s="311" t="str">
        <f t="array" ref="Q1679">IFERROR(
    IF(
        INDEX('Emission Factors'!$E$5:$P$488,
              MATCH(1,
                    ('Emission Factors'!$E$5:$E$488 = 'GHG emissions calculations'!$F1679) *
                    ('Emission Factors'!$H$5:$H$488 = 'GHG emissions calculations'!$H1679),
                    0),
              MATCH('GHG emissions calculations'!Q$6, 'Emission Factors'!$E$5:$P$5, 0)) &lt;&gt; "",
        INDEX('Emission Factors'!$E$5:$P$488,
              MATCH(1,
                    ('Emission Factors'!$E$5:$E$488 = 'GHG emissions calculations'!$F1679) *
                    ('Emission Factors'!$H$5:$H$488 = 'GHG emissions calculations'!$H1679),
                    0),
              MATCH('GHG emissions calculations'!Q$6, 'Emission Factors'!$E$5:$P$5, 0)),
        ""),
    "")</f>
        <v>kgCO2e / k€</v>
      </c>
      <c r="R1679" s="311" t="str">
        <f t="array" ref="R1679">IFERROR(
    IF(
        INDEX('Emission Factors'!$E$5:$R$488,
              MATCH(1,
                    ('Emission Factors'!$E$5:$E$488 = 'GHG emissions calculations'!$F1679) *
                    ('Emission Factors'!$H$5:$H$488 = 'GHG emissions calculations'!$H1679),
                    0),
              MATCH('GHG emissions calculations'!R$6, 'Emission Factors'!$E$5:$R$5, 0)) &lt;&gt; "",
        INDEX('Emission Factors'!$E$5:$R$488,
              MATCH(1,
                    ('Emission Factors'!$E$5:$E$488 = 'GHG emissions calculations'!$F1679) *
                    ('Emission Factors'!$H$5:$H$488 = 'GHG emissions calculations'!$H1679),
                    0),
              MATCH('GHG emissions calculations'!R$6, 'Emission Factors'!$E$5:$R$5, 0)),
        ""),
    "")</f>
        <v>America</v>
      </c>
      <c r="S1679" s="312">
        <f t="shared" si="3"/>
        <v>0</v>
      </c>
      <c r="T1679" s="23"/>
    </row>
    <row r="1680" ht="15.75" customHeight="1" outlineLevel="1">
      <c r="A1680" s="23"/>
      <c r="B1680" s="71"/>
      <c r="C1680" s="71"/>
      <c r="D1680" s="71"/>
      <c r="E1680" s="314"/>
      <c r="F1680" s="311" t="str">
        <f>Lists!Y46</f>
        <v>Iron, steel and ferro-alloys, unknown mass - America/USA</v>
      </c>
      <c r="G1680" s="311">
        <f t="array" ref="G1680">XLOOKUP(1,('Emission Factors'!$E$5:$E$488='GHG emissions calculations'!$F1680)*('Emission Factors'!$H$5:$H$488='GHG emissions calculations'!$H1680),INDEX('Emission Factors'!$E$5:$T$488,0,MATCH('GHG emissions calculations'!G$6,'Emission Factors'!$E$5:$T$5,0)),"",0)</f>
        <v>1</v>
      </c>
      <c r="H1680" s="311" t="s">
        <v>238</v>
      </c>
      <c r="I1680" s="312" t="str">
        <f>IF(
    SUMIFS('Import data'!$L$25:$L$80,
           'Import data'!$J$25:$J$80, F1680,
           'Import data'!$G$25:$G$80, 'GHG emissions calculations'!$H1680,
           'Import data'!$I$25:$I$80,$E$1587) &lt;&gt; 0,
    SUMIFS('Import data'!$L$25:$L$80,
           'Import data'!$J$25:$J$80, F1680,
           'Import data'!$G$25:$G$80, 'GHG emissions calculations'!$H1680,
           'Import data'!$I$25:$I$80,$E$1587),
    ""
)</f>
        <v/>
      </c>
      <c r="J1680" s="311" t="str">
        <f t="array" ref="J1680">IF(
    XLOOKUP(F1680, 'Import data'!$J$26:$J$47, 'Import data'!$M$26:$M$47, "", 0) = "Please add the region-specific supplier emission factor or choose a different region available in the IAEG database.",
    "",
    XLOOKUP(F1680, 'Import data'!$J$26:$J$47, 'Import data'!$M$26:$M$47, "", 0)
)</f>
        <v/>
      </c>
      <c r="K1680" s="311" t="str">
        <f t="array" ref="K1680">IFERROR(
    XLOOKUP(F1680,
            _xlws.FILTER('Supplier Emission'!$G$15:$G$49,
                   ('Supplier Emission'!$D$15:$D$49=H1680) * ('Supplier Emission'!$F$15:$F$49=$E$1587)),
            _xlws.FILTER('Supplier Emission'!$I$15:$I$49,
                   ('Supplier Emission'!$D$15:$D$49=H1680) * ('Supplier Emission'!$F$15:$F$49=$E$1587)),
            ""),
    "")</f>
        <v/>
      </c>
      <c r="L1680" s="311" t="str">
        <f t="array" ref="L1680">IFERROR(
    XLOOKUP(F1680,
            _xlws.FILTER('Supplier Emission'!$G$15:$G$49,
                   ('Supplier Emission'!$D$15:$D$49=H1680) * ('Supplier Emission'!$F$15:$F$49=$E$1587)),
            _xlws.FILTER('Supplier Emission'!$J$15:$J$49,
                   ('Supplier Emission'!$D$15:$D$49=H1680) * ('Supplier Emission'!$F$15:$F$49=$E$1587)),
            ""),
    "")</f>
        <v/>
      </c>
      <c r="M1680" s="311" t="str">
        <f t="array" ref="M1680">IFERROR(
    XLOOKUP(F1680,
            _xlws.FILTER('Supplier Emission'!$G$15:$G$49,
                   ('Supplier Emission'!$D$15:$D$49=H1680) * ('Supplier Emission'!$F$15:$F$49=$E$1587)),
            _xlws.FILTER('Supplier Emission'!$M$15:$M$49,
                   ('Supplier Emission'!$D$15:$D$49=H1680) * ('Supplier Emission'!$F$15:$F$49=$E$1587)),
            ""),
    "")</f>
        <v/>
      </c>
      <c r="N1680" s="311" t="str">
        <f t="array" ref="N1680">IFERROR(
    XLOOKUP(F1680,
            _xlws.FILTER('Supplier Emission'!$G$15:$G$49,
                   ('Supplier Emission'!$D$15:$D$49=H1680) * ('Supplier Emission'!$F$15:$F$49=$E$1587)),
            _xlws.FILTER('Supplier Emission'!$H$15:$H$49,
                   ('Supplier Emission'!$D$15:$D$49=H1680) * ('Supplier Emission'!$F$15:$F$49=$E$1587)),
            ""),
    "")</f>
        <v/>
      </c>
      <c r="O1680" s="311" t="str">
        <f t="array" ref="O1680">XLOOKUP(1,('Emission Factors'!$E$5:$E$488='GHG emissions calculations'!$F1680)*('Emission Factors'!$H$5:$H$488='GHG emissions calculations'!$H1680),INDEX('Emission Factors'!$E$5:$T$488,0,MATCH('GHG emissions calculations'!O$6,'Emission Factors'!$E$5:$T$5,0)),"",0)</f>
        <v>Iron and steel mills and ferroalloy manufacturing</v>
      </c>
      <c r="P1680" s="313">
        <f t="array" ref="P1680">IFERROR(
    INDEX('Emission Factors'!$E$5:$P$488,
          MATCH(1,
                ('Emission Factors'!$E$5:$E$488 = 'GHG emissions calculations'!$F1680) *
                ('Emission Factors'!$H$5:$H$488 = 'GHG emissions calculations'!$H1680),
                0),
          MATCH('GHG emissions calculations'!P$6,'Emission Factors'!$E$5:$P$5,0)),
    "")</f>
        <v>787</v>
      </c>
      <c r="Q1680" s="311" t="str">
        <f t="array" ref="Q1680">IFERROR(
    IF(
        INDEX('Emission Factors'!$E$5:$P$488,
              MATCH(1,
                    ('Emission Factors'!$E$5:$E$488 = 'GHG emissions calculations'!$F1680) *
                    ('Emission Factors'!$H$5:$H$488 = 'GHG emissions calculations'!$H1680),
                    0),
              MATCH('GHG emissions calculations'!Q$6, 'Emission Factors'!$E$5:$P$5, 0)) &lt;&gt; "",
        INDEX('Emission Factors'!$E$5:$P$488,
              MATCH(1,
                    ('Emission Factors'!$E$5:$E$488 = 'GHG emissions calculations'!$F1680) *
                    ('Emission Factors'!$H$5:$H$488 = 'GHG emissions calculations'!$H1680),
                    0),
              MATCH('GHG emissions calculations'!Q$6, 'Emission Factors'!$E$5:$P$5, 0)),
        ""),
    "")</f>
        <v>kgCO2e / k€</v>
      </c>
      <c r="R1680" s="311" t="str">
        <f t="array" ref="R1680">IFERROR(
    IF(
        INDEX('Emission Factors'!$E$5:$R$488,
              MATCH(1,
                    ('Emission Factors'!$E$5:$E$488 = 'GHG emissions calculations'!$F1680) *
                    ('Emission Factors'!$H$5:$H$488 = 'GHG emissions calculations'!$H1680),
                    0),
              MATCH('GHG emissions calculations'!R$6, 'Emission Factors'!$E$5:$R$5, 0)) &lt;&gt; "",
        INDEX('Emission Factors'!$E$5:$R$488,
              MATCH(1,
                    ('Emission Factors'!$E$5:$E$488 = 'GHG emissions calculations'!$F1680) *
                    ('Emission Factors'!$H$5:$H$488 = 'GHG emissions calculations'!$H1680),
                    0),
              MATCH('GHG emissions calculations'!R$6, 'Emission Factors'!$E$5:$R$5, 0)),
        ""),
    "")</f>
        <v>America</v>
      </c>
      <c r="S1680" s="312">
        <f t="shared" si="3"/>
        <v>0</v>
      </c>
      <c r="T1680" s="23"/>
    </row>
    <row r="1681" ht="15.75" customHeight="1" outlineLevel="1">
      <c r="A1681" s="23"/>
      <c r="B1681" s="71"/>
      <c r="C1681" s="71"/>
      <c r="D1681" s="71"/>
      <c r="E1681" s="314"/>
      <c r="F1681" s="311" t="str">
        <f>Lists!Y50</f>
        <v>Iron, steel and ferro-alloys, unknown mass - Asia</v>
      </c>
      <c r="G1681" s="311" t="str">
        <f t="array" ref="G1681">XLOOKUP(1,('Emission Factors'!$E$5:$E$488='GHG emissions calculations'!$F1681)*('Emission Factors'!$H$5:$H$488='GHG emissions calculations'!$H1681),INDEX('Emission Factors'!$E$5:$T$488,0,MATCH('GHG emissions calculations'!G$6,'Emission Factors'!$E$5:$T$5,0)),"",0)</f>
        <v/>
      </c>
      <c r="H1681" s="311" t="s">
        <v>238</v>
      </c>
      <c r="I1681" s="312" t="str">
        <f>IF(
    SUMIFS('Import data'!$L$25:$L$80,
           'Import data'!$J$25:$J$80, F1681,
           'Import data'!$G$25:$G$80, 'GHG emissions calculations'!$H1681,
           'Import data'!$I$25:$I$80,$E$1587) &lt;&gt; 0,
    SUMIFS('Import data'!$L$25:$L$80,
           'Import data'!$J$25:$J$80, F1681,
           'Import data'!$G$25:$G$80, 'GHG emissions calculations'!$H1681,
           'Import data'!$I$25:$I$80,$E$1587),
    ""
)</f>
        <v/>
      </c>
      <c r="J1681" s="311" t="str">
        <f t="array" ref="J1681">IF(
    XLOOKUP(F1681, 'Import data'!$J$26:$J$47, 'Import data'!$M$26:$M$47, "", 0) = "Please add the region-specific supplier emission factor or choose a different region available in the IAEG database.",
    "",
    XLOOKUP(F1681, 'Import data'!$J$26:$J$47, 'Import data'!$M$26:$M$47, "", 0)
)</f>
        <v/>
      </c>
      <c r="K1681" s="311" t="str">
        <f t="array" ref="K1681">IFERROR(
    XLOOKUP(F1681,
            _xlws.FILTER('Supplier Emission'!$G$15:$G$49,
                   ('Supplier Emission'!$D$15:$D$49=H1681) * ('Supplier Emission'!$F$15:$F$49=$E$1587)),
            _xlws.FILTER('Supplier Emission'!$I$15:$I$49,
                   ('Supplier Emission'!$D$15:$D$49=H1681) * ('Supplier Emission'!$F$15:$F$49=$E$1587)),
            ""),
    "")</f>
        <v/>
      </c>
      <c r="L1681" s="311" t="str">
        <f t="array" ref="L1681">IFERROR(
    XLOOKUP(F1681,
            _xlws.FILTER('Supplier Emission'!$G$15:$G$49,
                   ('Supplier Emission'!$D$15:$D$49=H1681) * ('Supplier Emission'!$F$15:$F$49=$E$1587)),
            _xlws.FILTER('Supplier Emission'!$J$15:$J$49,
                   ('Supplier Emission'!$D$15:$D$49=H1681) * ('Supplier Emission'!$F$15:$F$49=$E$1587)),
            ""),
    "")</f>
        <v/>
      </c>
      <c r="M1681" s="311" t="str">
        <f t="array" ref="M1681">IFERROR(
    XLOOKUP(F1681,
            _xlws.FILTER('Supplier Emission'!$G$15:$G$49,
                   ('Supplier Emission'!$D$15:$D$49=H1681) * ('Supplier Emission'!$F$15:$F$49=$E$1587)),
            _xlws.FILTER('Supplier Emission'!$M$15:$M$49,
                   ('Supplier Emission'!$D$15:$D$49=H1681) * ('Supplier Emission'!$F$15:$F$49=$E$1587)),
            ""),
    "")</f>
        <v/>
      </c>
      <c r="N1681" s="311" t="str">
        <f t="array" ref="N1681">IFERROR(
    XLOOKUP(F1681,
            _xlws.FILTER('Supplier Emission'!$G$15:$G$49,
                   ('Supplier Emission'!$D$15:$D$49=H1681) * ('Supplier Emission'!$F$15:$F$49=$E$1587)),
            _xlws.FILTER('Supplier Emission'!$H$15:$H$49,
                   ('Supplier Emission'!$D$15:$D$49=H1681) * ('Supplier Emission'!$F$15:$F$49=$E$1587)),
            ""),
    "")</f>
        <v/>
      </c>
      <c r="O1681" s="311" t="str">
        <f t="array" ref="O1681">XLOOKUP(1,('Emission Factors'!$E$5:$E$488='GHG emissions calculations'!$F1681)*('Emission Factors'!$H$5:$H$488='GHG emissions calculations'!$H1681),INDEX('Emission Factors'!$E$5:$T$488,0,MATCH('GHG emissions calculations'!O$6,'Emission Factors'!$E$5:$T$5,0)),"",0)</f>
        <v/>
      </c>
      <c r="P1681" s="313" t="str">
        <f t="array" ref="P1681">IFERROR(
    INDEX('Emission Factors'!$E$5:$P$488,
          MATCH(1,
                ('Emission Factors'!$E$5:$E$488 = 'GHG emissions calculations'!$F1681) *
                ('Emission Factors'!$H$5:$H$488 = 'GHG emissions calculations'!$H1681),
                0),
          MATCH('GHG emissions calculations'!P$6,'Emission Factors'!$E$5:$P$5,0)),
    "")</f>
        <v/>
      </c>
      <c r="Q1681" s="311" t="str">
        <f t="array" ref="Q1681">IFERROR(
    IF(
        INDEX('Emission Factors'!$E$5:$P$488,
              MATCH(1,
                    ('Emission Factors'!$E$5:$E$488 = 'GHG emissions calculations'!$F1681) *
                    ('Emission Factors'!$H$5:$H$488 = 'GHG emissions calculations'!$H1681),
                    0),
              MATCH('GHG emissions calculations'!Q$6, 'Emission Factors'!$E$5:$P$5, 0)) &lt;&gt; "",
        INDEX('Emission Factors'!$E$5:$P$488,
              MATCH(1,
                    ('Emission Factors'!$E$5:$E$488 = 'GHG emissions calculations'!$F1681) *
                    ('Emission Factors'!$H$5:$H$488 = 'GHG emissions calculations'!$H1681),
                    0),
              MATCH('GHG emissions calculations'!Q$6, 'Emission Factors'!$E$5:$P$5, 0)),
        ""),
    "")</f>
        <v/>
      </c>
      <c r="R1681" s="311" t="str">
        <f t="array" ref="R1681">IFERROR(
    IF(
        INDEX('Emission Factors'!$E$5:$R$488,
              MATCH(1,
                    ('Emission Factors'!$E$5:$E$488 = 'GHG emissions calculations'!$F1681) *
                    ('Emission Factors'!$H$5:$H$488 = 'GHG emissions calculations'!$H1681),
                    0),
              MATCH('GHG emissions calculations'!R$6, 'Emission Factors'!$E$5:$R$5, 0)) &lt;&gt; "",
        INDEX('Emission Factors'!$E$5:$R$488,
              MATCH(1,
                    ('Emission Factors'!$E$5:$E$488 = 'GHG emissions calculations'!$F1681) *
                    ('Emission Factors'!$H$5:$H$488 = 'GHG emissions calculations'!$H1681),
                    0),
              MATCH('GHG emissions calculations'!R$6, 'Emission Factors'!$E$5:$R$5, 0)),
        ""),
    "")</f>
        <v/>
      </c>
      <c r="S1681" s="312">
        <f t="shared" si="3"/>
        <v>0</v>
      </c>
      <c r="T1681" s="23"/>
    </row>
    <row r="1682" ht="15.75" customHeight="1" outlineLevel="1">
      <c r="A1682" s="23"/>
      <c r="B1682" s="71"/>
      <c r="C1682" s="71"/>
      <c r="D1682" s="71"/>
      <c r="E1682" s="314"/>
      <c r="F1682" s="311" t="str">
        <f>Lists!Y48</f>
        <v>Iron, steel and ferro-alloys, unknown mass - Europe</v>
      </c>
      <c r="G1682" s="311" t="str">
        <f t="array" ref="G1682">XLOOKUP(1,('Emission Factors'!$E$5:$E$488='GHG emissions calculations'!$F1682)*('Emission Factors'!$H$5:$H$488='GHG emissions calculations'!$H1682),INDEX('Emission Factors'!$E$5:$T$488,0,MATCH('GHG emissions calculations'!G$6,'Emission Factors'!$E$5:$T$5,0)),"",0)</f>
        <v/>
      </c>
      <c r="H1682" s="311" t="s">
        <v>238</v>
      </c>
      <c r="I1682" s="312" t="str">
        <f>IF(
    SUMIFS('Import data'!$L$25:$L$80,
           'Import data'!$J$25:$J$80, F1682,
           'Import data'!$G$25:$G$80, 'GHG emissions calculations'!$H1682,
           'Import data'!$I$25:$I$80,$E$1587) &lt;&gt; 0,
    SUMIFS('Import data'!$L$25:$L$80,
           'Import data'!$J$25:$J$80, F1682,
           'Import data'!$G$25:$G$80, 'GHG emissions calculations'!$H1682,
           'Import data'!$I$25:$I$80,$E$1587),
    ""
)</f>
        <v/>
      </c>
      <c r="J1682" s="311" t="str">
        <f t="array" ref="J1682">IF(
    XLOOKUP(F1682, 'Import data'!$J$26:$J$47, 'Import data'!$M$26:$M$47, "", 0) = "Please add the region-specific supplier emission factor or choose a different region available in the IAEG database.",
    "",
    XLOOKUP(F1682, 'Import data'!$J$26:$J$47, 'Import data'!$M$26:$M$47, "", 0)
)</f>
        <v/>
      </c>
      <c r="K1682" s="311" t="str">
        <f t="array" ref="K1682">IFERROR(
    XLOOKUP(F1682,
            _xlws.FILTER('Supplier Emission'!$G$15:$G$49,
                   ('Supplier Emission'!$D$15:$D$49=H1682) * ('Supplier Emission'!$F$15:$F$49=$E$1587)),
            _xlws.FILTER('Supplier Emission'!$I$15:$I$49,
                   ('Supplier Emission'!$D$15:$D$49=H1682) * ('Supplier Emission'!$F$15:$F$49=$E$1587)),
            ""),
    "")</f>
        <v/>
      </c>
      <c r="L1682" s="311" t="str">
        <f t="array" ref="L1682">IFERROR(
    XLOOKUP(F1682,
            _xlws.FILTER('Supplier Emission'!$G$15:$G$49,
                   ('Supplier Emission'!$D$15:$D$49=H1682) * ('Supplier Emission'!$F$15:$F$49=$E$1587)),
            _xlws.FILTER('Supplier Emission'!$J$15:$J$49,
                   ('Supplier Emission'!$D$15:$D$49=H1682) * ('Supplier Emission'!$F$15:$F$49=$E$1587)),
            ""),
    "")</f>
        <v/>
      </c>
      <c r="M1682" s="311" t="str">
        <f t="array" ref="M1682">IFERROR(
    XLOOKUP(F1682,
            _xlws.FILTER('Supplier Emission'!$G$15:$G$49,
                   ('Supplier Emission'!$D$15:$D$49=H1682) * ('Supplier Emission'!$F$15:$F$49=$E$1587)),
            _xlws.FILTER('Supplier Emission'!$M$15:$M$49,
                   ('Supplier Emission'!$D$15:$D$49=H1682) * ('Supplier Emission'!$F$15:$F$49=$E$1587)),
            ""),
    "")</f>
        <v/>
      </c>
      <c r="N1682" s="311" t="str">
        <f t="array" ref="N1682">IFERROR(
    XLOOKUP(F1682,
            _xlws.FILTER('Supplier Emission'!$G$15:$G$49,
                   ('Supplier Emission'!$D$15:$D$49=H1682) * ('Supplier Emission'!$F$15:$F$49=$E$1587)),
            _xlws.FILTER('Supplier Emission'!$H$15:$H$49,
                   ('Supplier Emission'!$D$15:$D$49=H1682) * ('Supplier Emission'!$F$15:$F$49=$E$1587)),
            ""),
    "")</f>
        <v/>
      </c>
      <c r="O1682" s="311" t="str">
        <f t="array" ref="O1682">XLOOKUP(1,('Emission Factors'!$E$5:$E$488='GHG emissions calculations'!$F1682)*('Emission Factors'!$H$5:$H$488='GHG emissions calculations'!$H1682),INDEX('Emission Factors'!$E$5:$T$488,0,MATCH('GHG emissions calculations'!O$6,'Emission Factors'!$E$5:$T$5,0)),"",0)</f>
        <v/>
      </c>
      <c r="P1682" s="313" t="str">
        <f t="array" ref="P1682">IFERROR(
    INDEX('Emission Factors'!$E$5:$P$488,
          MATCH(1,
                ('Emission Factors'!$E$5:$E$488 = 'GHG emissions calculations'!$F1682) *
                ('Emission Factors'!$H$5:$H$488 = 'GHG emissions calculations'!$H1682),
                0),
          MATCH('GHG emissions calculations'!P$6,'Emission Factors'!$E$5:$P$5,0)),
    "")</f>
        <v/>
      </c>
      <c r="Q1682" s="311" t="str">
        <f t="array" ref="Q1682">IFERROR(
    IF(
        INDEX('Emission Factors'!$E$5:$P$488,
              MATCH(1,
                    ('Emission Factors'!$E$5:$E$488 = 'GHG emissions calculations'!$F1682) *
                    ('Emission Factors'!$H$5:$H$488 = 'GHG emissions calculations'!$H1682),
                    0),
              MATCH('GHG emissions calculations'!Q$6, 'Emission Factors'!$E$5:$P$5, 0)) &lt;&gt; "",
        INDEX('Emission Factors'!$E$5:$P$488,
              MATCH(1,
                    ('Emission Factors'!$E$5:$E$488 = 'GHG emissions calculations'!$F1682) *
                    ('Emission Factors'!$H$5:$H$488 = 'GHG emissions calculations'!$H1682),
                    0),
              MATCH('GHG emissions calculations'!Q$6, 'Emission Factors'!$E$5:$P$5, 0)),
        ""),
    "")</f>
        <v/>
      </c>
      <c r="R1682" s="311" t="str">
        <f t="array" ref="R1682">IFERROR(
    IF(
        INDEX('Emission Factors'!$E$5:$R$488,
              MATCH(1,
                    ('Emission Factors'!$E$5:$E$488 = 'GHG emissions calculations'!$F1682) *
                    ('Emission Factors'!$H$5:$H$488 = 'GHG emissions calculations'!$H1682),
                    0),
              MATCH('GHG emissions calculations'!R$6, 'Emission Factors'!$E$5:$R$5, 0)) &lt;&gt; "",
        INDEX('Emission Factors'!$E$5:$R$488,
              MATCH(1,
                    ('Emission Factors'!$E$5:$E$488 = 'GHG emissions calculations'!$F1682) *
                    ('Emission Factors'!$H$5:$H$488 = 'GHG emissions calculations'!$H1682),
                    0),
              MATCH('GHG emissions calculations'!R$6, 'Emission Factors'!$E$5:$R$5, 0)),
        ""),
    "")</f>
        <v/>
      </c>
      <c r="S1682" s="312">
        <f t="shared" si="3"/>
        <v>0</v>
      </c>
      <c r="T1682" s="23"/>
    </row>
    <row r="1683" ht="15.75" customHeight="1" outlineLevel="1">
      <c r="A1683" s="23"/>
      <c r="B1683" s="71"/>
      <c r="C1683" s="71"/>
      <c r="D1683" s="71"/>
      <c r="E1683" s="314"/>
      <c r="F1683" s="311" t="str">
        <f>Lists!Y53</f>
        <v>Iron, steel and ferro-alloys, unknown mass - Global or unspecified region</v>
      </c>
      <c r="G1683" s="311" t="str">
        <f t="array" ref="G1683">XLOOKUP(1,('Emission Factors'!$E$5:$E$488='GHG emissions calculations'!$F1683)*('Emission Factors'!$H$5:$H$488='GHG emissions calculations'!$H1683),INDEX('Emission Factors'!$E$5:$T$488,0,MATCH('GHG emissions calculations'!G$6,'Emission Factors'!$E$5:$T$5,0)),"",0)</f>
        <v/>
      </c>
      <c r="H1683" s="311" t="s">
        <v>238</v>
      </c>
      <c r="I1683" s="312" t="str">
        <f>IF(
    SUMIFS('Import data'!$L$25:$L$80,
           'Import data'!$J$25:$J$80, F1683,
           'Import data'!$G$25:$G$80, 'GHG emissions calculations'!$H1683,
           'Import data'!$I$25:$I$80,$E$1587) &lt;&gt; 0,
    SUMIFS('Import data'!$L$25:$L$80,
           'Import data'!$J$25:$J$80, F1683,
           'Import data'!$G$25:$G$80, 'GHG emissions calculations'!$H1683,
           'Import data'!$I$25:$I$80,$E$1587),
    ""
)</f>
        <v/>
      </c>
      <c r="J1683" s="311" t="str">
        <f t="array" ref="J1683">IF(
    XLOOKUP(F1683, 'Import data'!$J$26:$J$47, 'Import data'!$M$26:$M$47, "", 0) = "Please add the region-specific supplier emission factor or choose a different region available in the IAEG database.",
    "",
    XLOOKUP(F1683, 'Import data'!$J$26:$J$47, 'Import data'!$M$26:$M$47, "", 0)
)</f>
        <v/>
      </c>
      <c r="K1683" s="311" t="str">
        <f t="array" ref="K1683">IFERROR(
    XLOOKUP(F1683,
            _xlws.FILTER('Supplier Emission'!$G$15:$G$49,
                   ('Supplier Emission'!$D$15:$D$49=H1683) * ('Supplier Emission'!$F$15:$F$49=$E$1587)),
            _xlws.FILTER('Supplier Emission'!$I$15:$I$49,
                   ('Supplier Emission'!$D$15:$D$49=H1683) * ('Supplier Emission'!$F$15:$F$49=$E$1587)),
            ""),
    "")</f>
        <v/>
      </c>
      <c r="L1683" s="311" t="str">
        <f t="array" ref="L1683">IFERROR(
    XLOOKUP(F1683,
            _xlws.FILTER('Supplier Emission'!$G$15:$G$49,
                   ('Supplier Emission'!$D$15:$D$49=H1683) * ('Supplier Emission'!$F$15:$F$49=$E$1587)),
            _xlws.FILTER('Supplier Emission'!$J$15:$J$49,
                   ('Supplier Emission'!$D$15:$D$49=H1683) * ('Supplier Emission'!$F$15:$F$49=$E$1587)),
            ""),
    "")</f>
        <v/>
      </c>
      <c r="M1683" s="311" t="str">
        <f t="array" ref="M1683">IFERROR(
    XLOOKUP(F1683,
            _xlws.FILTER('Supplier Emission'!$G$15:$G$49,
                   ('Supplier Emission'!$D$15:$D$49=H1683) * ('Supplier Emission'!$F$15:$F$49=$E$1587)),
            _xlws.FILTER('Supplier Emission'!$M$15:$M$49,
                   ('Supplier Emission'!$D$15:$D$49=H1683) * ('Supplier Emission'!$F$15:$F$49=$E$1587)),
            ""),
    "")</f>
        <v/>
      </c>
      <c r="N1683" s="311" t="str">
        <f t="array" ref="N1683">IFERROR(
    XLOOKUP(F1683,
            _xlws.FILTER('Supplier Emission'!$G$15:$G$49,
                   ('Supplier Emission'!$D$15:$D$49=H1683) * ('Supplier Emission'!$F$15:$F$49=$E$1587)),
            _xlws.FILTER('Supplier Emission'!$H$15:$H$49,
                   ('Supplier Emission'!$D$15:$D$49=H1683) * ('Supplier Emission'!$F$15:$F$49=$E$1587)),
            ""),
    "")</f>
        <v/>
      </c>
      <c r="O1683" s="311" t="str">
        <f t="array" ref="O1683">XLOOKUP(1,('Emission Factors'!$E$5:$E$488='GHG emissions calculations'!$F1683)*('Emission Factors'!$H$5:$H$488='GHG emissions calculations'!$H1683),INDEX('Emission Factors'!$E$5:$T$488,0,MATCH('GHG emissions calculations'!O$6,'Emission Factors'!$E$5:$T$5,0)),"",0)</f>
        <v/>
      </c>
      <c r="P1683" s="313" t="str">
        <f t="array" ref="P1683">IFERROR(
    INDEX('Emission Factors'!$E$5:$P$488,
          MATCH(1,
                ('Emission Factors'!$E$5:$E$488 = 'GHG emissions calculations'!$F1683) *
                ('Emission Factors'!$H$5:$H$488 = 'GHG emissions calculations'!$H1683),
                0),
          MATCH('GHG emissions calculations'!P$6,'Emission Factors'!$E$5:$P$5,0)),
    "")</f>
        <v/>
      </c>
      <c r="Q1683" s="311" t="str">
        <f t="array" ref="Q1683">IFERROR(
    IF(
        INDEX('Emission Factors'!$E$5:$P$488,
              MATCH(1,
                    ('Emission Factors'!$E$5:$E$488 = 'GHG emissions calculations'!$F1683) *
                    ('Emission Factors'!$H$5:$H$488 = 'GHG emissions calculations'!$H1683),
                    0),
              MATCH('GHG emissions calculations'!Q$6, 'Emission Factors'!$E$5:$P$5, 0)) &lt;&gt; "",
        INDEX('Emission Factors'!$E$5:$P$488,
              MATCH(1,
                    ('Emission Factors'!$E$5:$E$488 = 'GHG emissions calculations'!$F1683) *
                    ('Emission Factors'!$H$5:$H$488 = 'GHG emissions calculations'!$H1683),
                    0),
              MATCH('GHG emissions calculations'!Q$6, 'Emission Factors'!$E$5:$P$5, 0)),
        ""),
    "")</f>
        <v/>
      </c>
      <c r="R1683" s="311" t="str">
        <f t="array" ref="R1683">IFERROR(
    IF(
        INDEX('Emission Factors'!$E$5:$R$488,
              MATCH(1,
                    ('Emission Factors'!$E$5:$E$488 = 'GHG emissions calculations'!$F1683) *
                    ('Emission Factors'!$H$5:$H$488 = 'GHG emissions calculations'!$H1683),
                    0),
              MATCH('GHG emissions calculations'!R$6, 'Emission Factors'!$E$5:$R$5, 0)) &lt;&gt; "",
        INDEX('Emission Factors'!$E$5:$R$488,
              MATCH(1,
                    ('Emission Factors'!$E$5:$E$488 = 'GHG emissions calculations'!$F1683) *
                    ('Emission Factors'!$H$5:$H$488 = 'GHG emissions calculations'!$H1683),
                    0),
              MATCH('GHG emissions calculations'!R$6, 'Emission Factors'!$E$5:$R$5, 0)),
        ""),
    "")</f>
        <v/>
      </c>
      <c r="S1683" s="312">
        <f t="shared" si="3"/>
        <v>0</v>
      </c>
      <c r="T1683" s="23"/>
    </row>
    <row r="1684" ht="15.75" customHeight="1" outlineLevel="1">
      <c r="A1684" s="23"/>
      <c r="B1684" s="71"/>
      <c r="C1684" s="71"/>
      <c r="D1684" s="71"/>
      <c r="E1684" s="314"/>
      <c r="F1684" s="311" t="str">
        <f>Lists!Y52</f>
        <v>Iron, steel and ferro-alloys, unknown mass - Middle East</v>
      </c>
      <c r="G1684" s="311" t="str">
        <f t="array" ref="G1684">XLOOKUP(1,('Emission Factors'!$E$5:$E$488='GHG emissions calculations'!$F1684)*('Emission Factors'!$H$5:$H$488='GHG emissions calculations'!$H1684),INDEX('Emission Factors'!$E$5:$T$488,0,MATCH('GHG emissions calculations'!G$6,'Emission Factors'!$E$5:$T$5,0)),"",0)</f>
        <v/>
      </c>
      <c r="H1684" s="311" t="s">
        <v>238</v>
      </c>
      <c r="I1684" s="312" t="str">
        <f>IF(
    SUMIFS('Import data'!$L$25:$L$80,
           'Import data'!$J$25:$J$80, F1684,
           'Import data'!$G$25:$G$80, 'GHG emissions calculations'!$H1684,
           'Import data'!$I$25:$I$80,$E$1587) &lt;&gt; 0,
    SUMIFS('Import data'!$L$25:$L$80,
           'Import data'!$J$25:$J$80, F1684,
           'Import data'!$G$25:$G$80, 'GHG emissions calculations'!$H1684,
           'Import data'!$I$25:$I$80,$E$1587),
    ""
)</f>
        <v/>
      </c>
      <c r="J1684" s="311" t="str">
        <f t="array" ref="J1684">IF(
    XLOOKUP(F1684, 'Import data'!$J$26:$J$47, 'Import data'!$M$26:$M$47, "", 0) = "Please add the region-specific supplier emission factor or choose a different region available in the IAEG database.",
    "",
    XLOOKUP(F1684, 'Import data'!$J$26:$J$47, 'Import data'!$M$26:$M$47, "", 0)
)</f>
        <v/>
      </c>
      <c r="K1684" s="311" t="str">
        <f t="array" ref="K1684">IFERROR(
    XLOOKUP(F1684,
            _xlws.FILTER('Supplier Emission'!$G$15:$G$49,
                   ('Supplier Emission'!$D$15:$D$49=H1684) * ('Supplier Emission'!$F$15:$F$49=$E$1587)),
            _xlws.FILTER('Supplier Emission'!$I$15:$I$49,
                   ('Supplier Emission'!$D$15:$D$49=H1684) * ('Supplier Emission'!$F$15:$F$49=$E$1587)),
            ""),
    "")</f>
        <v/>
      </c>
      <c r="L1684" s="311" t="str">
        <f t="array" ref="L1684">IFERROR(
    XLOOKUP(F1684,
            _xlws.FILTER('Supplier Emission'!$G$15:$G$49,
                   ('Supplier Emission'!$D$15:$D$49=H1684) * ('Supplier Emission'!$F$15:$F$49=$E$1587)),
            _xlws.FILTER('Supplier Emission'!$J$15:$J$49,
                   ('Supplier Emission'!$D$15:$D$49=H1684) * ('Supplier Emission'!$F$15:$F$49=$E$1587)),
            ""),
    "")</f>
        <v/>
      </c>
      <c r="M1684" s="311" t="str">
        <f t="array" ref="M1684">IFERROR(
    XLOOKUP(F1684,
            _xlws.FILTER('Supplier Emission'!$G$15:$G$49,
                   ('Supplier Emission'!$D$15:$D$49=H1684) * ('Supplier Emission'!$F$15:$F$49=$E$1587)),
            _xlws.FILTER('Supplier Emission'!$M$15:$M$49,
                   ('Supplier Emission'!$D$15:$D$49=H1684) * ('Supplier Emission'!$F$15:$F$49=$E$1587)),
            ""),
    "")</f>
        <v/>
      </c>
      <c r="N1684" s="311" t="str">
        <f t="array" ref="N1684">IFERROR(
    XLOOKUP(F1684,
            _xlws.FILTER('Supplier Emission'!$G$15:$G$49,
                   ('Supplier Emission'!$D$15:$D$49=H1684) * ('Supplier Emission'!$F$15:$F$49=$E$1587)),
            _xlws.FILTER('Supplier Emission'!$H$15:$H$49,
                   ('Supplier Emission'!$D$15:$D$49=H1684) * ('Supplier Emission'!$F$15:$F$49=$E$1587)),
            ""),
    "")</f>
        <v/>
      </c>
      <c r="O1684" s="311" t="str">
        <f t="array" ref="O1684">XLOOKUP(1,('Emission Factors'!$E$5:$E$488='GHG emissions calculations'!$F1684)*('Emission Factors'!$H$5:$H$488='GHG emissions calculations'!$H1684),INDEX('Emission Factors'!$E$5:$T$488,0,MATCH('GHG emissions calculations'!O$6,'Emission Factors'!$E$5:$T$5,0)),"",0)</f>
        <v/>
      </c>
      <c r="P1684" s="313" t="str">
        <f t="array" ref="P1684">IFERROR(
    INDEX('Emission Factors'!$E$5:$P$488,
          MATCH(1,
                ('Emission Factors'!$E$5:$E$488 = 'GHG emissions calculations'!$F1684) *
                ('Emission Factors'!$H$5:$H$488 = 'GHG emissions calculations'!$H1684),
                0),
          MATCH('GHG emissions calculations'!P$6,'Emission Factors'!$E$5:$P$5,0)),
    "")</f>
        <v/>
      </c>
      <c r="Q1684" s="311" t="str">
        <f t="array" ref="Q1684">IFERROR(
    IF(
        INDEX('Emission Factors'!$E$5:$P$488,
              MATCH(1,
                    ('Emission Factors'!$E$5:$E$488 = 'GHG emissions calculations'!$F1684) *
                    ('Emission Factors'!$H$5:$H$488 = 'GHG emissions calculations'!$H1684),
                    0),
              MATCH('GHG emissions calculations'!Q$6, 'Emission Factors'!$E$5:$P$5, 0)) &lt;&gt; "",
        INDEX('Emission Factors'!$E$5:$P$488,
              MATCH(1,
                    ('Emission Factors'!$E$5:$E$488 = 'GHG emissions calculations'!$F1684) *
                    ('Emission Factors'!$H$5:$H$488 = 'GHG emissions calculations'!$H1684),
                    0),
              MATCH('GHG emissions calculations'!Q$6, 'Emission Factors'!$E$5:$P$5, 0)),
        ""),
    "")</f>
        <v/>
      </c>
      <c r="R1684" s="311" t="str">
        <f t="array" ref="R1684">IFERROR(
    IF(
        INDEX('Emission Factors'!$E$5:$R$488,
              MATCH(1,
                    ('Emission Factors'!$E$5:$E$488 = 'GHG emissions calculations'!$F1684) *
                    ('Emission Factors'!$H$5:$H$488 = 'GHG emissions calculations'!$H1684),
                    0),
              MATCH('GHG emissions calculations'!R$6, 'Emission Factors'!$E$5:$R$5, 0)) &lt;&gt; "",
        INDEX('Emission Factors'!$E$5:$R$488,
              MATCH(1,
                    ('Emission Factors'!$E$5:$E$488 = 'GHG emissions calculations'!$F1684) *
                    ('Emission Factors'!$H$5:$H$488 = 'GHG emissions calculations'!$H1684),
                    0),
              MATCH('GHG emissions calculations'!R$6, 'Emission Factors'!$E$5:$R$5, 0)),
        ""),
    "")</f>
        <v/>
      </c>
      <c r="S1684" s="312">
        <f t="shared" si="3"/>
        <v>0</v>
      </c>
      <c r="T1684" s="23"/>
    </row>
    <row r="1685" ht="15.75" customHeight="1" outlineLevel="1">
      <c r="A1685" s="23"/>
      <c r="B1685" s="71"/>
      <c r="C1685" s="71"/>
      <c r="D1685" s="71"/>
      <c r="E1685" s="314"/>
      <c r="F1685" s="311" t="str">
        <f>Lists!Y51</f>
        <v>Iron, steel and ferro-alloys, unknown mass - Oceania</v>
      </c>
      <c r="G1685" s="311" t="str">
        <f t="array" ref="G1685">XLOOKUP(1,('Emission Factors'!$E$5:$E$488='GHG emissions calculations'!$F1685)*('Emission Factors'!$H$5:$H$488='GHG emissions calculations'!$H1685),INDEX('Emission Factors'!$E$5:$T$488,0,MATCH('GHG emissions calculations'!G$6,'Emission Factors'!$E$5:$T$5,0)),"",0)</f>
        <v/>
      </c>
      <c r="H1685" s="311" t="s">
        <v>238</v>
      </c>
      <c r="I1685" s="312" t="str">
        <f>IF(
    SUMIFS('Import data'!$L$25:$L$80,
           'Import data'!$J$25:$J$80, F1685,
           'Import data'!$G$25:$G$80, 'GHG emissions calculations'!$H1685,
           'Import data'!$I$25:$I$80,$E$1587) &lt;&gt; 0,
    SUMIFS('Import data'!$L$25:$L$80,
           'Import data'!$J$25:$J$80, F1685,
           'Import data'!$G$25:$G$80, 'GHG emissions calculations'!$H1685,
           'Import data'!$I$25:$I$80,$E$1587),
    ""
)</f>
        <v/>
      </c>
      <c r="J1685" s="311" t="str">
        <f t="array" ref="J1685">IF(
    XLOOKUP(F1685, 'Import data'!$J$26:$J$47, 'Import data'!$M$26:$M$47, "", 0) = "Please add the region-specific supplier emission factor or choose a different region available in the IAEG database.",
    "",
    XLOOKUP(F1685, 'Import data'!$J$26:$J$47, 'Import data'!$M$26:$M$47, "", 0)
)</f>
        <v/>
      </c>
      <c r="K1685" s="311" t="str">
        <f t="array" ref="K1685">IFERROR(
    XLOOKUP(F1685,
            _xlws.FILTER('Supplier Emission'!$G$15:$G$49,
                   ('Supplier Emission'!$D$15:$D$49=H1685) * ('Supplier Emission'!$F$15:$F$49=$E$1587)),
            _xlws.FILTER('Supplier Emission'!$I$15:$I$49,
                   ('Supplier Emission'!$D$15:$D$49=H1685) * ('Supplier Emission'!$F$15:$F$49=$E$1587)),
            ""),
    "")</f>
        <v/>
      </c>
      <c r="L1685" s="311" t="str">
        <f t="array" ref="L1685">IFERROR(
    XLOOKUP(F1685,
            _xlws.FILTER('Supplier Emission'!$G$15:$G$49,
                   ('Supplier Emission'!$D$15:$D$49=H1685) * ('Supplier Emission'!$F$15:$F$49=$E$1587)),
            _xlws.FILTER('Supplier Emission'!$J$15:$J$49,
                   ('Supplier Emission'!$D$15:$D$49=H1685) * ('Supplier Emission'!$F$15:$F$49=$E$1587)),
            ""),
    "")</f>
        <v/>
      </c>
      <c r="M1685" s="311" t="str">
        <f t="array" ref="M1685">IFERROR(
    XLOOKUP(F1685,
            _xlws.FILTER('Supplier Emission'!$G$15:$G$49,
                   ('Supplier Emission'!$D$15:$D$49=H1685) * ('Supplier Emission'!$F$15:$F$49=$E$1587)),
            _xlws.FILTER('Supplier Emission'!$M$15:$M$49,
                   ('Supplier Emission'!$D$15:$D$49=H1685) * ('Supplier Emission'!$F$15:$F$49=$E$1587)),
            ""),
    "")</f>
        <v/>
      </c>
      <c r="N1685" s="311" t="str">
        <f t="array" ref="N1685">IFERROR(
    XLOOKUP(F1685,
            _xlws.FILTER('Supplier Emission'!$G$15:$G$49,
                   ('Supplier Emission'!$D$15:$D$49=H1685) * ('Supplier Emission'!$F$15:$F$49=$E$1587)),
            _xlws.FILTER('Supplier Emission'!$H$15:$H$49,
                   ('Supplier Emission'!$D$15:$D$49=H1685) * ('Supplier Emission'!$F$15:$F$49=$E$1587)),
            ""),
    "")</f>
        <v/>
      </c>
      <c r="O1685" s="311" t="str">
        <f t="array" ref="O1685">XLOOKUP(1,('Emission Factors'!$E$5:$E$488='GHG emissions calculations'!$F1685)*('Emission Factors'!$H$5:$H$488='GHG emissions calculations'!$H1685),INDEX('Emission Factors'!$E$5:$T$488,0,MATCH('GHG emissions calculations'!O$6,'Emission Factors'!$E$5:$T$5,0)),"",0)</f>
        <v/>
      </c>
      <c r="P1685" s="313" t="str">
        <f t="array" ref="P1685">IFERROR(
    INDEX('Emission Factors'!$E$5:$P$488,
          MATCH(1,
                ('Emission Factors'!$E$5:$E$488 = 'GHG emissions calculations'!$F1685) *
                ('Emission Factors'!$H$5:$H$488 = 'GHG emissions calculations'!$H1685),
                0),
          MATCH('GHG emissions calculations'!P$6,'Emission Factors'!$E$5:$P$5,0)),
    "")</f>
        <v/>
      </c>
      <c r="Q1685" s="311" t="str">
        <f t="array" ref="Q1685">IFERROR(
    IF(
        INDEX('Emission Factors'!$E$5:$P$488,
              MATCH(1,
                    ('Emission Factors'!$E$5:$E$488 = 'GHG emissions calculations'!$F1685) *
                    ('Emission Factors'!$H$5:$H$488 = 'GHG emissions calculations'!$H1685),
                    0),
              MATCH('GHG emissions calculations'!Q$6, 'Emission Factors'!$E$5:$P$5, 0)) &lt;&gt; "",
        INDEX('Emission Factors'!$E$5:$P$488,
              MATCH(1,
                    ('Emission Factors'!$E$5:$E$488 = 'GHG emissions calculations'!$F1685) *
                    ('Emission Factors'!$H$5:$H$488 = 'GHG emissions calculations'!$H1685),
                    0),
              MATCH('GHG emissions calculations'!Q$6, 'Emission Factors'!$E$5:$P$5, 0)),
        ""),
    "")</f>
        <v/>
      </c>
      <c r="R1685" s="311" t="str">
        <f t="array" ref="R1685">IFERROR(
    IF(
        INDEX('Emission Factors'!$E$5:$R$488,
              MATCH(1,
                    ('Emission Factors'!$E$5:$E$488 = 'GHG emissions calculations'!$F1685) *
                    ('Emission Factors'!$H$5:$H$488 = 'GHG emissions calculations'!$H1685),
                    0),
              MATCH('GHG emissions calculations'!R$6, 'Emission Factors'!$E$5:$R$5, 0)) &lt;&gt; "",
        INDEX('Emission Factors'!$E$5:$R$488,
              MATCH(1,
                    ('Emission Factors'!$E$5:$E$488 = 'GHG emissions calculations'!$F1685) *
                    ('Emission Factors'!$H$5:$H$488 = 'GHG emissions calculations'!$H1685),
                    0),
              MATCH('GHG emissions calculations'!R$6, 'Emission Factors'!$E$5:$R$5, 0)),
        ""),
    "")</f>
        <v/>
      </c>
      <c r="S1685" s="312">
        <f t="shared" si="3"/>
        <v>0</v>
      </c>
      <c r="T1685" s="23"/>
    </row>
    <row r="1686" ht="15.75" customHeight="1" outlineLevel="1">
      <c r="A1686" s="23"/>
      <c r="B1686" s="71"/>
      <c r="C1686" s="71"/>
      <c r="D1686" s="71"/>
      <c r="E1686" s="314"/>
      <c r="F1686" s="311" t="str">
        <f>Lists!Z104</f>
        <v>Lead  - Africa</v>
      </c>
      <c r="G1686" s="311" t="str">
        <f t="array" ref="G1686">XLOOKUP(1,('Emission Factors'!$E$5:$E$488='GHG emissions calculations'!$F1686)*('Emission Factors'!$H$5:$H$488='GHG emissions calculations'!$H1686),INDEX('Emission Factors'!$E$5:$T$488,0,MATCH('GHG emissions calculations'!G$6,'Emission Factors'!$E$5:$T$5,0)),"",0)</f>
        <v/>
      </c>
      <c r="H1686" s="311" t="s">
        <v>237</v>
      </c>
      <c r="I1686" s="312" t="str">
        <f>IF(
    SUMIFS('Import data'!$L$25:$L$80,
           'Import data'!$J$25:$J$80, F1686,
           'Import data'!$G$25:$G$80, 'GHG emissions calculations'!$H1686,
           'Import data'!$I$25:$I$80,$E$1587) &lt;&gt; 0,
    SUMIFS('Import data'!$L$25:$L$80,
           'Import data'!$J$25:$J$80, F1686,
           'Import data'!$G$25:$G$80, 'GHG emissions calculations'!$H1686,
           'Import data'!$I$25:$I$80,$E$1587),
    ""
)</f>
        <v/>
      </c>
      <c r="J1686" s="311" t="str">
        <f t="array" ref="J1686">IF(
    XLOOKUP(F1686, 'Import data'!$J$26:$J$47, 'Import data'!$M$26:$M$47, "", 0) = "Please add the region-specific supplier emission factor or choose a different region available in the IAEG database.",
    "",
    XLOOKUP(F1686, 'Import data'!$J$26:$J$47, 'Import data'!$M$26:$M$47, "", 0)
)</f>
        <v/>
      </c>
      <c r="K1686" s="311" t="str">
        <f t="array" ref="K1686">IFERROR(
    XLOOKUP(F1686,
            _xlws.FILTER('Supplier Emission'!$G$15:$G$49,
                   ('Supplier Emission'!$D$15:$D$49=H1686) * ('Supplier Emission'!$F$15:$F$49=$E$1587)),
            _xlws.FILTER('Supplier Emission'!$I$15:$I$49,
                   ('Supplier Emission'!$D$15:$D$49=H1686) * ('Supplier Emission'!$F$15:$F$49=$E$1587)),
            ""),
    "")</f>
        <v/>
      </c>
      <c r="L1686" s="311" t="str">
        <f t="array" ref="L1686">IFERROR(
    XLOOKUP(F1686,
            _xlws.FILTER('Supplier Emission'!$G$15:$G$49,
                   ('Supplier Emission'!$D$15:$D$49=H1686) * ('Supplier Emission'!$F$15:$F$49=$E$1587)),
            _xlws.FILTER('Supplier Emission'!$J$15:$J$49,
                   ('Supplier Emission'!$D$15:$D$49=H1686) * ('Supplier Emission'!$F$15:$F$49=$E$1587)),
            ""),
    "")</f>
        <v/>
      </c>
      <c r="M1686" s="311" t="str">
        <f t="array" ref="M1686">IFERROR(
    XLOOKUP(F1686,
            _xlws.FILTER('Supplier Emission'!$G$15:$G$49,
                   ('Supplier Emission'!$D$15:$D$49=H1686) * ('Supplier Emission'!$F$15:$F$49=$E$1587)),
            _xlws.FILTER('Supplier Emission'!$M$15:$M$49,
                   ('Supplier Emission'!$D$15:$D$49=H1686) * ('Supplier Emission'!$F$15:$F$49=$E$1587)),
            ""),
    "")</f>
        <v/>
      </c>
      <c r="N1686" s="311" t="str">
        <f t="array" ref="N1686">IFERROR(
    XLOOKUP(F1686,
            _xlws.FILTER('Supplier Emission'!$G$15:$G$49,
                   ('Supplier Emission'!$D$15:$D$49=H1686) * ('Supplier Emission'!$F$15:$F$49=$E$1587)),
            _xlws.FILTER('Supplier Emission'!$H$15:$H$49,
                   ('Supplier Emission'!$D$15:$D$49=H1686) * ('Supplier Emission'!$F$15:$F$49=$E$1587)),
            ""),
    "")</f>
        <v/>
      </c>
      <c r="O1686" s="311" t="str">
        <f t="array" ref="O1686">XLOOKUP(1,('Emission Factors'!$E$5:$E$488='GHG emissions calculations'!$F1686)*('Emission Factors'!$H$5:$H$488='GHG emissions calculations'!$H1686),INDEX('Emission Factors'!$E$5:$T$488,0,MATCH('GHG emissions calculations'!O$6,'Emission Factors'!$E$5:$T$5,0)),"",0)</f>
        <v/>
      </c>
      <c r="P1686" s="313" t="str">
        <f t="array" ref="P1686">IFERROR(
    INDEX('Emission Factors'!$E$5:$P$488,
          MATCH(1,
                ('Emission Factors'!$E$5:$E$488 = 'GHG emissions calculations'!$F1686) *
                ('Emission Factors'!$H$5:$H$488 = 'GHG emissions calculations'!$H1686),
                0),
          MATCH('GHG emissions calculations'!P$6,'Emission Factors'!$E$5:$P$5,0)),
    "")</f>
        <v/>
      </c>
      <c r="Q1686" s="311" t="str">
        <f t="array" ref="Q1686">IFERROR(
    IF(
        INDEX('Emission Factors'!$E$5:$P$488,
              MATCH(1,
                    ('Emission Factors'!$E$5:$E$488 = 'GHG emissions calculations'!$F1686) *
                    ('Emission Factors'!$H$5:$H$488 = 'GHG emissions calculations'!$H1686),
                    0),
              MATCH('GHG emissions calculations'!Q$6, 'Emission Factors'!$E$5:$P$5, 0)) &lt;&gt; "",
        INDEX('Emission Factors'!$E$5:$P$488,
              MATCH(1,
                    ('Emission Factors'!$E$5:$E$488 = 'GHG emissions calculations'!$F1686) *
                    ('Emission Factors'!$H$5:$H$488 = 'GHG emissions calculations'!$H1686),
                    0),
              MATCH('GHG emissions calculations'!Q$6, 'Emission Factors'!$E$5:$P$5, 0)),
        ""),
    "")</f>
        <v/>
      </c>
      <c r="R1686" s="311" t="str">
        <f t="array" ref="R1686">IFERROR(
    IF(
        INDEX('Emission Factors'!$E$5:$R$488,
              MATCH(1,
                    ('Emission Factors'!$E$5:$E$488 = 'GHG emissions calculations'!$F1686) *
                    ('Emission Factors'!$H$5:$H$488 = 'GHG emissions calculations'!$H1686),
                    0),
              MATCH('GHG emissions calculations'!R$6, 'Emission Factors'!$E$5:$R$5, 0)) &lt;&gt; "",
        INDEX('Emission Factors'!$E$5:$R$488,
              MATCH(1,
                    ('Emission Factors'!$E$5:$E$488 = 'GHG emissions calculations'!$F1686) *
                    ('Emission Factors'!$H$5:$H$488 = 'GHG emissions calculations'!$H1686),
                    0),
              MATCH('GHG emissions calculations'!R$6, 'Emission Factors'!$E$5:$R$5, 0)),
        ""),
    "")</f>
        <v/>
      </c>
      <c r="S1686" s="312">
        <f t="shared" si="3"/>
        <v>0</v>
      </c>
      <c r="T1686" s="23"/>
    </row>
    <row r="1687" ht="15.75" customHeight="1" outlineLevel="1">
      <c r="A1687" s="23"/>
      <c r="B1687" s="71"/>
      <c r="C1687" s="71"/>
      <c r="D1687" s="71"/>
      <c r="E1687" s="314"/>
      <c r="F1687" s="311" t="str">
        <f>Lists!Z102</f>
        <v>Lead  - America</v>
      </c>
      <c r="G1687" s="311" t="str">
        <f t="array" ref="G1687">XLOOKUP(1,('Emission Factors'!$E$5:$E$488='GHG emissions calculations'!$F1687)*('Emission Factors'!$H$5:$H$488='GHG emissions calculations'!$H1687),INDEX('Emission Factors'!$E$5:$T$488,0,MATCH('GHG emissions calculations'!G$6,'Emission Factors'!$E$5:$T$5,0)),"",0)</f>
        <v/>
      </c>
      <c r="H1687" s="311" t="s">
        <v>237</v>
      </c>
      <c r="I1687" s="312" t="str">
        <f>IF(
    SUMIFS('Import data'!$L$25:$L$80,
           'Import data'!$J$25:$J$80, F1687,
           'Import data'!$G$25:$G$80, 'GHG emissions calculations'!$H1687,
           'Import data'!$I$25:$I$80,$E$1587) &lt;&gt; 0,
    SUMIFS('Import data'!$L$25:$L$80,
           'Import data'!$J$25:$J$80, F1687,
           'Import data'!$G$25:$G$80, 'GHG emissions calculations'!$H1687,
           'Import data'!$I$25:$I$80,$E$1587),
    ""
)</f>
        <v/>
      </c>
      <c r="J1687" s="311" t="str">
        <f t="array" ref="J1687">IF(
    XLOOKUP(F1687, 'Import data'!$J$26:$J$47, 'Import data'!$M$26:$M$47, "", 0) = "Please add the region-specific supplier emission factor or choose a different region available in the IAEG database.",
    "",
    XLOOKUP(F1687, 'Import data'!$J$26:$J$47, 'Import data'!$M$26:$M$47, "", 0)
)</f>
        <v/>
      </c>
      <c r="K1687" s="311" t="str">
        <f t="array" ref="K1687">IFERROR(
    XLOOKUP(F1687,
            _xlws.FILTER('Supplier Emission'!$G$15:$G$49,
                   ('Supplier Emission'!$D$15:$D$49=H1687) * ('Supplier Emission'!$F$15:$F$49=$E$1587)),
            _xlws.FILTER('Supplier Emission'!$I$15:$I$49,
                   ('Supplier Emission'!$D$15:$D$49=H1687) * ('Supplier Emission'!$F$15:$F$49=$E$1587)),
            ""),
    "")</f>
        <v/>
      </c>
      <c r="L1687" s="311" t="str">
        <f t="array" ref="L1687">IFERROR(
    XLOOKUP(F1687,
            _xlws.FILTER('Supplier Emission'!$G$15:$G$49,
                   ('Supplier Emission'!$D$15:$D$49=H1687) * ('Supplier Emission'!$F$15:$F$49=$E$1587)),
            _xlws.FILTER('Supplier Emission'!$J$15:$J$49,
                   ('Supplier Emission'!$D$15:$D$49=H1687) * ('Supplier Emission'!$F$15:$F$49=$E$1587)),
            ""),
    "")</f>
        <v/>
      </c>
      <c r="M1687" s="311" t="str">
        <f t="array" ref="M1687">IFERROR(
    XLOOKUP(F1687,
            _xlws.FILTER('Supplier Emission'!$G$15:$G$49,
                   ('Supplier Emission'!$D$15:$D$49=H1687) * ('Supplier Emission'!$F$15:$F$49=$E$1587)),
            _xlws.FILTER('Supplier Emission'!$M$15:$M$49,
                   ('Supplier Emission'!$D$15:$D$49=H1687) * ('Supplier Emission'!$F$15:$F$49=$E$1587)),
            ""),
    "")</f>
        <v/>
      </c>
      <c r="N1687" s="311" t="str">
        <f t="array" ref="N1687">IFERROR(
    XLOOKUP(F1687,
            _xlws.FILTER('Supplier Emission'!$G$15:$G$49,
                   ('Supplier Emission'!$D$15:$D$49=H1687) * ('Supplier Emission'!$F$15:$F$49=$E$1587)),
            _xlws.FILTER('Supplier Emission'!$H$15:$H$49,
                   ('Supplier Emission'!$D$15:$D$49=H1687) * ('Supplier Emission'!$F$15:$F$49=$E$1587)),
            ""),
    "")</f>
        <v/>
      </c>
      <c r="O1687" s="311" t="str">
        <f t="array" ref="O1687">XLOOKUP(1,('Emission Factors'!$E$5:$E$488='GHG emissions calculations'!$F1687)*('Emission Factors'!$H$5:$H$488='GHG emissions calculations'!$H1687),INDEX('Emission Factors'!$E$5:$T$488,0,MATCH('GHG emissions calculations'!O$6,'Emission Factors'!$E$5:$T$5,0)),"",0)</f>
        <v/>
      </c>
      <c r="P1687" s="313" t="str">
        <f t="array" ref="P1687">IFERROR(
    INDEX('Emission Factors'!$E$5:$P$488,
          MATCH(1,
                ('Emission Factors'!$E$5:$E$488 = 'GHG emissions calculations'!$F1687) *
                ('Emission Factors'!$H$5:$H$488 = 'GHG emissions calculations'!$H1687),
                0),
          MATCH('GHG emissions calculations'!P$6,'Emission Factors'!$E$5:$P$5,0)),
    "")</f>
        <v/>
      </c>
      <c r="Q1687" s="311" t="str">
        <f t="array" ref="Q1687">IFERROR(
    IF(
        INDEX('Emission Factors'!$E$5:$P$488,
              MATCH(1,
                    ('Emission Factors'!$E$5:$E$488 = 'GHG emissions calculations'!$F1687) *
                    ('Emission Factors'!$H$5:$H$488 = 'GHG emissions calculations'!$H1687),
                    0),
              MATCH('GHG emissions calculations'!Q$6, 'Emission Factors'!$E$5:$P$5, 0)) &lt;&gt; "",
        INDEX('Emission Factors'!$E$5:$P$488,
              MATCH(1,
                    ('Emission Factors'!$E$5:$E$488 = 'GHG emissions calculations'!$F1687) *
                    ('Emission Factors'!$H$5:$H$488 = 'GHG emissions calculations'!$H1687),
                    0),
              MATCH('GHG emissions calculations'!Q$6, 'Emission Factors'!$E$5:$P$5, 0)),
        ""),
    "")</f>
        <v/>
      </c>
      <c r="R1687" s="311" t="str">
        <f t="array" ref="R1687">IFERROR(
    IF(
        INDEX('Emission Factors'!$E$5:$R$488,
              MATCH(1,
                    ('Emission Factors'!$E$5:$E$488 = 'GHG emissions calculations'!$F1687) *
                    ('Emission Factors'!$H$5:$H$488 = 'GHG emissions calculations'!$H1687),
                    0),
              MATCH('GHG emissions calculations'!R$6, 'Emission Factors'!$E$5:$R$5, 0)) &lt;&gt; "",
        INDEX('Emission Factors'!$E$5:$R$488,
              MATCH(1,
                    ('Emission Factors'!$E$5:$E$488 = 'GHG emissions calculations'!$F1687) *
                    ('Emission Factors'!$H$5:$H$488 = 'GHG emissions calculations'!$H1687),
                    0),
              MATCH('GHG emissions calculations'!R$6, 'Emission Factors'!$E$5:$R$5, 0)),
        ""),
    "")</f>
        <v/>
      </c>
      <c r="S1687" s="312">
        <f t="shared" si="3"/>
        <v>0</v>
      </c>
      <c r="T1687" s="23"/>
    </row>
    <row r="1688" ht="15.75" customHeight="1" outlineLevel="1">
      <c r="A1688" s="23"/>
      <c r="B1688" s="71"/>
      <c r="C1688" s="71"/>
      <c r="D1688" s="71"/>
      <c r="E1688" s="314"/>
      <c r="F1688" s="311" t="str">
        <f>Lists!Z105</f>
        <v>Lead  - Asia</v>
      </c>
      <c r="G1688" s="311" t="str">
        <f t="array" ref="G1688">XLOOKUP(1,('Emission Factors'!$E$5:$E$488='GHG emissions calculations'!$F1688)*('Emission Factors'!$H$5:$H$488='GHG emissions calculations'!$H1688),INDEX('Emission Factors'!$E$5:$T$488,0,MATCH('GHG emissions calculations'!G$6,'Emission Factors'!$E$5:$T$5,0)),"",0)</f>
        <v/>
      </c>
      <c r="H1688" s="311" t="s">
        <v>237</v>
      </c>
      <c r="I1688" s="312" t="str">
        <f>IF(
    SUMIFS('Import data'!$L$25:$L$80,
           'Import data'!$J$25:$J$80, F1688,
           'Import data'!$G$25:$G$80, 'GHG emissions calculations'!$H1688,
           'Import data'!$I$25:$I$80,$E$1587) &lt;&gt; 0,
    SUMIFS('Import data'!$L$25:$L$80,
           'Import data'!$J$25:$J$80, F1688,
           'Import data'!$G$25:$G$80, 'GHG emissions calculations'!$H1688,
           'Import data'!$I$25:$I$80,$E$1587),
    ""
)</f>
        <v/>
      </c>
      <c r="J1688" s="311" t="str">
        <f t="array" ref="J1688">IF(
    XLOOKUP(F1688, 'Import data'!$J$26:$J$47, 'Import data'!$M$26:$M$47, "", 0) = "Please add the region-specific supplier emission factor or choose a different region available in the IAEG database.",
    "",
    XLOOKUP(F1688, 'Import data'!$J$26:$J$47, 'Import data'!$M$26:$M$47, "", 0)
)</f>
        <v/>
      </c>
      <c r="K1688" s="311" t="str">
        <f t="array" ref="K1688">IFERROR(
    XLOOKUP(F1688,
            _xlws.FILTER('Supplier Emission'!$G$15:$G$49,
                   ('Supplier Emission'!$D$15:$D$49=H1688) * ('Supplier Emission'!$F$15:$F$49=$E$1587)),
            _xlws.FILTER('Supplier Emission'!$I$15:$I$49,
                   ('Supplier Emission'!$D$15:$D$49=H1688) * ('Supplier Emission'!$F$15:$F$49=$E$1587)),
            ""),
    "")</f>
        <v/>
      </c>
      <c r="L1688" s="311" t="str">
        <f t="array" ref="L1688">IFERROR(
    XLOOKUP(F1688,
            _xlws.FILTER('Supplier Emission'!$G$15:$G$49,
                   ('Supplier Emission'!$D$15:$D$49=H1688) * ('Supplier Emission'!$F$15:$F$49=$E$1587)),
            _xlws.FILTER('Supplier Emission'!$J$15:$J$49,
                   ('Supplier Emission'!$D$15:$D$49=H1688) * ('Supplier Emission'!$F$15:$F$49=$E$1587)),
            ""),
    "")</f>
        <v/>
      </c>
      <c r="M1688" s="311" t="str">
        <f t="array" ref="M1688">IFERROR(
    XLOOKUP(F1688,
            _xlws.FILTER('Supplier Emission'!$G$15:$G$49,
                   ('Supplier Emission'!$D$15:$D$49=H1688) * ('Supplier Emission'!$F$15:$F$49=$E$1587)),
            _xlws.FILTER('Supplier Emission'!$M$15:$M$49,
                   ('Supplier Emission'!$D$15:$D$49=H1688) * ('Supplier Emission'!$F$15:$F$49=$E$1587)),
            ""),
    "")</f>
        <v/>
      </c>
      <c r="N1688" s="311" t="str">
        <f t="array" ref="N1688">IFERROR(
    XLOOKUP(F1688,
            _xlws.FILTER('Supplier Emission'!$G$15:$G$49,
                   ('Supplier Emission'!$D$15:$D$49=H1688) * ('Supplier Emission'!$F$15:$F$49=$E$1587)),
            _xlws.FILTER('Supplier Emission'!$H$15:$H$49,
                   ('Supplier Emission'!$D$15:$D$49=H1688) * ('Supplier Emission'!$F$15:$F$49=$E$1587)),
            ""),
    "")</f>
        <v/>
      </c>
      <c r="O1688" s="311" t="str">
        <f t="array" ref="O1688">XLOOKUP(1,('Emission Factors'!$E$5:$E$488='GHG emissions calculations'!$F1688)*('Emission Factors'!$H$5:$H$488='GHG emissions calculations'!$H1688),INDEX('Emission Factors'!$E$5:$T$488,0,MATCH('GHG emissions calculations'!O$6,'Emission Factors'!$E$5:$T$5,0)),"",0)</f>
        <v/>
      </c>
      <c r="P1688" s="313" t="str">
        <f t="array" ref="P1688">IFERROR(
    INDEX('Emission Factors'!$E$5:$P$488,
          MATCH(1,
                ('Emission Factors'!$E$5:$E$488 = 'GHG emissions calculations'!$F1688) *
                ('Emission Factors'!$H$5:$H$488 = 'GHG emissions calculations'!$H1688),
                0),
          MATCH('GHG emissions calculations'!P$6,'Emission Factors'!$E$5:$P$5,0)),
    "")</f>
        <v/>
      </c>
      <c r="Q1688" s="311" t="str">
        <f t="array" ref="Q1688">IFERROR(
    IF(
        INDEX('Emission Factors'!$E$5:$P$488,
              MATCH(1,
                    ('Emission Factors'!$E$5:$E$488 = 'GHG emissions calculations'!$F1688) *
                    ('Emission Factors'!$H$5:$H$488 = 'GHG emissions calculations'!$H1688),
                    0),
              MATCH('GHG emissions calculations'!Q$6, 'Emission Factors'!$E$5:$P$5, 0)) &lt;&gt; "",
        INDEX('Emission Factors'!$E$5:$P$488,
              MATCH(1,
                    ('Emission Factors'!$E$5:$E$488 = 'GHG emissions calculations'!$F1688) *
                    ('Emission Factors'!$H$5:$H$488 = 'GHG emissions calculations'!$H1688),
                    0),
              MATCH('GHG emissions calculations'!Q$6, 'Emission Factors'!$E$5:$P$5, 0)),
        ""),
    "")</f>
        <v/>
      </c>
      <c r="R1688" s="311" t="str">
        <f t="array" ref="R1688">IFERROR(
    IF(
        INDEX('Emission Factors'!$E$5:$R$488,
              MATCH(1,
                    ('Emission Factors'!$E$5:$E$488 = 'GHG emissions calculations'!$F1688) *
                    ('Emission Factors'!$H$5:$H$488 = 'GHG emissions calculations'!$H1688),
                    0),
              MATCH('GHG emissions calculations'!R$6, 'Emission Factors'!$E$5:$R$5, 0)) &lt;&gt; "",
        INDEX('Emission Factors'!$E$5:$R$488,
              MATCH(1,
                    ('Emission Factors'!$E$5:$E$488 = 'GHG emissions calculations'!$F1688) *
                    ('Emission Factors'!$H$5:$H$488 = 'GHG emissions calculations'!$H1688),
                    0),
              MATCH('GHG emissions calculations'!R$6, 'Emission Factors'!$E$5:$R$5, 0)),
        ""),
    "")</f>
        <v/>
      </c>
      <c r="S1688" s="312">
        <f t="shared" si="3"/>
        <v>0</v>
      </c>
      <c r="T1688" s="23"/>
    </row>
    <row r="1689" ht="15.75" customHeight="1" outlineLevel="1">
      <c r="A1689" s="23"/>
      <c r="B1689" s="71"/>
      <c r="C1689" s="71"/>
      <c r="D1689" s="71"/>
      <c r="E1689" s="314"/>
      <c r="F1689" s="311" t="str">
        <f>Lists!Z103</f>
        <v>Lead  - Europe</v>
      </c>
      <c r="G1689" s="311">
        <f t="array" ref="G1689">XLOOKUP(1,('Emission Factors'!$E$5:$E$488='GHG emissions calculations'!$F1689)*('Emission Factors'!$H$5:$H$488='GHG emissions calculations'!$H1689),INDEX('Emission Factors'!$E$5:$T$488,0,MATCH('GHG emissions calculations'!G$6,'Emission Factors'!$E$5:$T$5,0)),"",0)</f>
        <v>3</v>
      </c>
      <c r="H1689" s="311" t="s">
        <v>237</v>
      </c>
      <c r="I1689" s="312" t="str">
        <f>IF(
    SUMIFS('Import data'!$L$25:$L$80,
           'Import data'!$J$25:$J$80, F1689,
           'Import data'!$G$25:$G$80, 'GHG emissions calculations'!$H1689,
           'Import data'!$I$25:$I$80,$E$1587) &lt;&gt; 0,
    SUMIFS('Import data'!$L$25:$L$80,
           'Import data'!$J$25:$J$80, F1689,
           'Import data'!$G$25:$G$80, 'GHG emissions calculations'!$H1689,
           'Import data'!$I$25:$I$80,$E$1587),
    ""
)</f>
        <v/>
      </c>
      <c r="J1689" s="311" t="str">
        <f t="array" ref="J1689">IF(
    XLOOKUP(F1689, 'Import data'!$J$26:$J$47, 'Import data'!$M$26:$M$47, "", 0) = "Please add the region-specific supplier emission factor or choose a different region available in the IAEG database.",
    "",
    XLOOKUP(F1689, 'Import data'!$J$26:$J$47, 'Import data'!$M$26:$M$47, "", 0)
)</f>
        <v/>
      </c>
      <c r="K1689" s="311" t="str">
        <f t="array" ref="K1689">IFERROR(
    XLOOKUP(F1689,
            _xlws.FILTER('Supplier Emission'!$G$15:$G$49,
                   ('Supplier Emission'!$D$15:$D$49=H1689) * ('Supplier Emission'!$F$15:$F$49=$E$1587)),
            _xlws.FILTER('Supplier Emission'!$I$15:$I$49,
                   ('Supplier Emission'!$D$15:$D$49=H1689) * ('Supplier Emission'!$F$15:$F$49=$E$1587)),
            ""),
    "")</f>
        <v/>
      </c>
      <c r="L1689" s="311" t="str">
        <f t="array" ref="L1689">IFERROR(
    XLOOKUP(F1689,
            _xlws.FILTER('Supplier Emission'!$G$15:$G$49,
                   ('Supplier Emission'!$D$15:$D$49=H1689) * ('Supplier Emission'!$F$15:$F$49=$E$1587)),
            _xlws.FILTER('Supplier Emission'!$J$15:$J$49,
                   ('Supplier Emission'!$D$15:$D$49=H1689) * ('Supplier Emission'!$F$15:$F$49=$E$1587)),
            ""),
    "")</f>
        <v/>
      </c>
      <c r="M1689" s="311" t="str">
        <f t="array" ref="M1689">IFERROR(
    XLOOKUP(F1689,
            _xlws.FILTER('Supplier Emission'!$G$15:$G$49,
                   ('Supplier Emission'!$D$15:$D$49=H1689) * ('Supplier Emission'!$F$15:$F$49=$E$1587)),
            _xlws.FILTER('Supplier Emission'!$M$15:$M$49,
                   ('Supplier Emission'!$D$15:$D$49=H1689) * ('Supplier Emission'!$F$15:$F$49=$E$1587)),
            ""),
    "")</f>
        <v/>
      </c>
      <c r="N1689" s="311" t="str">
        <f t="array" ref="N1689">IFERROR(
    XLOOKUP(F1689,
            _xlws.FILTER('Supplier Emission'!$G$15:$G$49,
                   ('Supplier Emission'!$D$15:$D$49=H1689) * ('Supplier Emission'!$F$15:$F$49=$E$1587)),
            _xlws.FILTER('Supplier Emission'!$H$15:$H$49,
                   ('Supplier Emission'!$D$15:$D$49=H1689) * ('Supplier Emission'!$F$15:$F$49=$E$1587)),
            ""),
    "")</f>
        <v/>
      </c>
      <c r="O1689" s="311" t="str">
        <f t="array" ref="O1689">XLOOKUP(1,('Emission Factors'!$E$5:$E$488='GHG emissions calculations'!$F1689)*('Emission Factors'!$H$5:$H$488='GHG emissions calculations'!$H1689),INDEX('Emission Factors'!$E$5:$T$488,0,MATCH('GHG emissions calculations'!O$6,'Emission Factors'!$E$5:$T$5,0)),"",0)</f>
        <v>Lead (primary)</v>
      </c>
      <c r="P1689" s="313">
        <f t="array" ref="P1689">IFERROR(
    INDEX('Emission Factors'!$E$5:$P$488,
          MATCH(1,
                ('Emission Factors'!$E$5:$E$488 = 'GHG emissions calculations'!$F1689) *
                ('Emission Factors'!$H$5:$H$488 = 'GHG emissions calculations'!$H1689),
                0),
          MATCH('GHG emissions calculations'!P$6,'Emission Factors'!$E$5:$P$5,0)),
    "")</f>
        <v>2.07</v>
      </c>
      <c r="Q1689" s="311" t="str">
        <f t="array" ref="Q1689">IFERROR(
    IF(
        INDEX('Emission Factors'!$E$5:$P$488,
              MATCH(1,
                    ('Emission Factors'!$E$5:$E$488 = 'GHG emissions calculations'!$F1689) *
                    ('Emission Factors'!$H$5:$H$488 = 'GHG emissions calculations'!$H1689),
                    0),
              MATCH('GHG emissions calculations'!Q$6, 'Emission Factors'!$E$5:$P$5, 0)) &lt;&gt; "",
        INDEX('Emission Factors'!$E$5:$P$488,
              MATCH(1,
                    ('Emission Factors'!$E$5:$E$488 = 'GHG emissions calculations'!$F1689) *
                    ('Emission Factors'!$H$5:$H$488 = 'GHG emissions calculations'!$H1689),
                    0),
              MATCH('GHG emissions calculations'!Q$6, 'Emission Factors'!$E$5:$P$5, 0)),
        ""),
    "")</f>
        <v>kgCO2e/kg</v>
      </c>
      <c r="R1689" s="311" t="str">
        <f t="array" ref="R1689">IFERROR(
    IF(
        INDEX('Emission Factors'!$E$5:$R$488,
              MATCH(1,
                    ('Emission Factors'!$E$5:$E$488 = 'GHG emissions calculations'!$F1689) *
                    ('Emission Factors'!$H$5:$H$488 = 'GHG emissions calculations'!$H1689),
                    0),
              MATCH('GHG emissions calculations'!R$6, 'Emission Factors'!$E$5:$R$5, 0)) &lt;&gt; "",
        INDEX('Emission Factors'!$E$5:$R$488,
              MATCH(1,
                    ('Emission Factors'!$E$5:$E$488 = 'GHG emissions calculations'!$F1689) *
                    ('Emission Factors'!$H$5:$H$488 = 'GHG emissions calculations'!$H1689),
                    0),
              MATCH('GHG emissions calculations'!R$6, 'Emission Factors'!$E$5:$R$5, 0)),
        ""),
    "")</f>
        <v>Europe</v>
      </c>
      <c r="S1689" s="312">
        <f t="shared" si="3"/>
        <v>0</v>
      </c>
      <c r="T1689" s="23"/>
    </row>
    <row r="1690" ht="15.75" customHeight="1" outlineLevel="1">
      <c r="A1690" s="23"/>
      <c r="B1690" s="71"/>
      <c r="C1690" s="71"/>
      <c r="D1690" s="71"/>
      <c r="E1690" s="314"/>
      <c r="F1690" s="311" t="str">
        <f>Lists!Z108</f>
        <v>Lead  - Global or unspecified region</v>
      </c>
      <c r="G1690" s="311" t="str">
        <f t="array" ref="G1690">XLOOKUP(1,('Emission Factors'!$E$5:$E$488='GHG emissions calculations'!$F1690)*('Emission Factors'!$H$5:$H$488='GHG emissions calculations'!$H1690),INDEX('Emission Factors'!$E$5:$T$488,0,MATCH('GHG emissions calculations'!G$6,'Emission Factors'!$E$5:$T$5,0)),"",0)</f>
        <v/>
      </c>
      <c r="H1690" s="311" t="s">
        <v>237</v>
      </c>
      <c r="I1690" s="312" t="str">
        <f>IF(
    SUMIFS('Import data'!$L$25:$L$80,
           'Import data'!$J$25:$J$80, F1690,
           'Import data'!$G$25:$G$80, 'GHG emissions calculations'!$H1690,
           'Import data'!$I$25:$I$80,$E$1587) &lt;&gt; 0,
    SUMIFS('Import data'!$L$25:$L$80,
           'Import data'!$J$25:$J$80, F1690,
           'Import data'!$G$25:$G$80, 'GHG emissions calculations'!$H1690,
           'Import data'!$I$25:$I$80,$E$1587),
    ""
)</f>
        <v/>
      </c>
      <c r="J1690" s="311" t="str">
        <f t="array" ref="J1690">IF(
    XLOOKUP(F1690, 'Import data'!$J$26:$J$47, 'Import data'!$M$26:$M$47, "", 0) = "Please add the region-specific supplier emission factor or choose a different region available in the IAEG database.",
    "",
    XLOOKUP(F1690, 'Import data'!$J$26:$J$47, 'Import data'!$M$26:$M$47, "", 0)
)</f>
        <v/>
      </c>
      <c r="K1690" s="311" t="str">
        <f t="array" ref="K1690">IFERROR(
    XLOOKUP(F1690,
            _xlws.FILTER('Supplier Emission'!$G$15:$G$49,
                   ('Supplier Emission'!$D$15:$D$49=H1690) * ('Supplier Emission'!$F$15:$F$49=$E$1587)),
            _xlws.FILTER('Supplier Emission'!$I$15:$I$49,
                   ('Supplier Emission'!$D$15:$D$49=H1690) * ('Supplier Emission'!$F$15:$F$49=$E$1587)),
            ""),
    "")</f>
        <v/>
      </c>
      <c r="L1690" s="311" t="str">
        <f t="array" ref="L1690">IFERROR(
    XLOOKUP(F1690,
            _xlws.FILTER('Supplier Emission'!$G$15:$G$49,
                   ('Supplier Emission'!$D$15:$D$49=H1690) * ('Supplier Emission'!$F$15:$F$49=$E$1587)),
            _xlws.FILTER('Supplier Emission'!$J$15:$J$49,
                   ('Supplier Emission'!$D$15:$D$49=H1690) * ('Supplier Emission'!$F$15:$F$49=$E$1587)),
            ""),
    "")</f>
        <v/>
      </c>
      <c r="M1690" s="311" t="str">
        <f t="array" ref="M1690">IFERROR(
    XLOOKUP(F1690,
            _xlws.FILTER('Supplier Emission'!$G$15:$G$49,
                   ('Supplier Emission'!$D$15:$D$49=H1690) * ('Supplier Emission'!$F$15:$F$49=$E$1587)),
            _xlws.FILTER('Supplier Emission'!$M$15:$M$49,
                   ('Supplier Emission'!$D$15:$D$49=H1690) * ('Supplier Emission'!$F$15:$F$49=$E$1587)),
            ""),
    "")</f>
        <v/>
      </c>
      <c r="N1690" s="311" t="str">
        <f t="array" ref="N1690">IFERROR(
    XLOOKUP(F1690,
            _xlws.FILTER('Supplier Emission'!$G$15:$G$49,
                   ('Supplier Emission'!$D$15:$D$49=H1690) * ('Supplier Emission'!$F$15:$F$49=$E$1587)),
            _xlws.FILTER('Supplier Emission'!$H$15:$H$49,
                   ('Supplier Emission'!$D$15:$D$49=H1690) * ('Supplier Emission'!$F$15:$F$49=$E$1587)),
            ""),
    "")</f>
        <v/>
      </c>
      <c r="O1690" s="311" t="str">
        <f t="array" ref="O1690">XLOOKUP(1,('Emission Factors'!$E$5:$E$488='GHG emissions calculations'!$F1690)*('Emission Factors'!$H$5:$H$488='GHG emissions calculations'!$H1690),INDEX('Emission Factors'!$E$5:$T$488,0,MATCH('GHG emissions calculations'!O$6,'Emission Factors'!$E$5:$T$5,0)),"",0)</f>
        <v/>
      </c>
      <c r="P1690" s="313" t="str">
        <f t="array" ref="P1690">IFERROR(
    INDEX('Emission Factors'!$E$5:$P$488,
          MATCH(1,
                ('Emission Factors'!$E$5:$E$488 = 'GHG emissions calculations'!$F1690) *
                ('Emission Factors'!$H$5:$H$488 = 'GHG emissions calculations'!$H1690),
                0),
          MATCH('GHG emissions calculations'!P$6,'Emission Factors'!$E$5:$P$5,0)),
    "")</f>
        <v/>
      </c>
      <c r="Q1690" s="311" t="str">
        <f t="array" ref="Q1690">IFERROR(
    IF(
        INDEX('Emission Factors'!$E$5:$P$488,
              MATCH(1,
                    ('Emission Factors'!$E$5:$E$488 = 'GHG emissions calculations'!$F1690) *
                    ('Emission Factors'!$H$5:$H$488 = 'GHG emissions calculations'!$H1690),
                    0),
              MATCH('GHG emissions calculations'!Q$6, 'Emission Factors'!$E$5:$P$5, 0)) &lt;&gt; "",
        INDEX('Emission Factors'!$E$5:$P$488,
              MATCH(1,
                    ('Emission Factors'!$E$5:$E$488 = 'GHG emissions calculations'!$F1690) *
                    ('Emission Factors'!$H$5:$H$488 = 'GHG emissions calculations'!$H1690),
                    0),
              MATCH('GHG emissions calculations'!Q$6, 'Emission Factors'!$E$5:$P$5, 0)),
        ""),
    "")</f>
        <v/>
      </c>
      <c r="R1690" s="311" t="str">
        <f t="array" ref="R1690">IFERROR(
    IF(
        INDEX('Emission Factors'!$E$5:$R$488,
              MATCH(1,
                    ('Emission Factors'!$E$5:$E$488 = 'GHG emissions calculations'!$F1690) *
                    ('Emission Factors'!$H$5:$H$488 = 'GHG emissions calculations'!$H1690),
                    0),
              MATCH('GHG emissions calculations'!R$6, 'Emission Factors'!$E$5:$R$5, 0)) &lt;&gt; "",
        INDEX('Emission Factors'!$E$5:$R$488,
              MATCH(1,
                    ('Emission Factors'!$E$5:$E$488 = 'GHG emissions calculations'!$F1690) *
                    ('Emission Factors'!$H$5:$H$488 = 'GHG emissions calculations'!$H1690),
                    0),
              MATCH('GHG emissions calculations'!R$6, 'Emission Factors'!$E$5:$R$5, 0)),
        ""),
    "")</f>
        <v/>
      </c>
      <c r="S1690" s="312">
        <f t="shared" si="3"/>
        <v>0</v>
      </c>
      <c r="T1690" s="23"/>
    </row>
    <row r="1691" ht="15.75" customHeight="1" outlineLevel="1">
      <c r="A1691" s="23"/>
      <c r="B1691" s="71"/>
      <c r="C1691" s="71"/>
      <c r="D1691" s="71"/>
      <c r="E1691" s="314"/>
      <c r="F1691" s="311" t="str">
        <f>Lists!Z107</f>
        <v>Lead  - Middle East</v>
      </c>
      <c r="G1691" s="311" t="str">
        <f t="array" ref="G1691">XLOOKUP(1,('Emission Factors'!$E$5:$E$488='GHG emissions calculations'!$F1691)*('Emission Factors'!$H$5:$H$488='GHG emissions calculations'!$H1691),INDEX('Emission Factors'!$E$5:$T$488,0,MATCH('GHG emissions calculations'!G$6,'Emission Factors'!$E$5:$T$5,0)),"",0)</f>
        <v/>
      </c>
      <c r="H1691" s="311" t="s">
        <v>237</v>
      </c>
      <c r="I1691" s="312" t="str">
        <f>IF(
    SUMIFS('Import data'!$L$25:$L$80,
           'Import data'!$J$25:$J$80, F1691,
           'Import data'!$G$25:$G$80, 'GHG emissions calculations'!$H1691,
           'Import data'!$I$25:$I$80,$E$1587) &lt;&gt; 0,
    SUMIFS('Import data'!$L$25:$L$80,
           'Import data'!$J$25:$J$80, F1691,
           'Import data'!$G$25:$G$80, 'GHG emissions calculations'!$H1691,
           'Import data'!$I$25:$I$80,$E$1587),
    ""
)</f>
        <v/>
      </c>
      <c r="J1691" s="311" t="str">
        <f t="array" ref="J1691">IF(
    XLOOKUP(F1691, 'Import data'!$J$26:$J$47, 'Import data'!$M$26:$M$47, "", 0) = "Please add the region-specific supplier emission factor or choose a different region available in the IAEG database.",
    "",
    XLOOKUP(F1691, 'Import data'!$J$26:$J$47, 'Import data'!$M$26:$M$47, "", 0)
)</f>
        <v/>
      </c>
      <c r="K1691" s="311" t="str">
        <f t="array" ref="K1691">IFERROR(
    XLOOKUP(F1691,
            _xlws.FILTER('Supplier Emission'!$G$15:$G$49,
                   ('Supplier Emission'!$D$15:$D$49=H1691) * ('Supplier Emission'!$F$15:$F$49=$E$1587)),
            _xlws.FILTER('Supplier Emission'!$I$15:$I$49,
                   ('Supplier Emission'!$D$15:$D$49=H1691) * ('Supplier Emission'!$F$15:$F$49=$E$1587)),
            ""),
    "")</f>
        <v/>
      </c>
      <c r="L1691" s="311" t="str">
        <f t="array" ref="L1691">IFERROR(
    XLOOKUP(F1691,
            _xlws.FILTER('Supplier Emission'!$G$15:$G$49,
                   ('Supplier Emission'!$D$15:$D$49=H1691) * ('Supplier Emission'!$F$15:$F$49=$E$1587)),
            _xlws.FILTER('Supplier Emission'!$J$15:$J$49,
                   ('Supplier Emission'!$D$15:$D$49=H1691) * ('Supplier Emission'!$F$15:$F$49=$E$1587)),
            ""),
    "")</f>
        <v/>
      </c>
      <c r="M1691" s="311" t="str">
        <f t="array" ref="M1691">IFERROR(
    XLOOKUP(F1691,
            _xlws.FILTER('Supplier Emission'!$G$15:$G$49,
                   ('Supplier Emission'!$D$15:$D$49=H1691) * ('Supplier Emission'!$F$15:$F$49=$E$1587)),
            _xlws.FILTER('Supplier Emission'!$M$15:$M$49,
                   ('Supplier Emission'!$D$15:$D$49=H1691) * ('Supplier Emission'!$F$15:$F$49=$E$1587)),
            ""),
    "")</f>
        <v/>
      </c>
      <c r="N1691" s="311" t="str">
        <f t="array" ref="N1691">IFERROR(
    XLOOKUP(F1691,
            _xlws.FILTER('Supplier Emission'!$G$15:$G$49,
                   ('Supplier Emission'!$D$15:$D$49=H1691) * ('Supplier Emission'!$F$15:$F$49=$E$1587)),
            _xlws.FILTER('Supplier Emission'!$H$15:$H$49,
                   ('Supplier Emission'!$D$15:$D$49=H1691) * ('Supplier Emission'!$F$15:$F$49=$E$1587)),
            ""),
    "")</f>
        <v/>
      </c>
      <c r="O1691" s="311" t="str">
        <f t="array" ref="O1691">XLOOKUP(1,('Emission Factors'!$E$5:$E$488='GHG emissions calculations'!$F1691)*('Emission Factors'!$H$5:$H$488='GHG emissions calculations'!$H1691),INDEX('Emission Factors'!$E$5:$T$488,0,MATCH('GHG emissions calculations'!O$6,'Emission Factors'!$E$5:$T$5,0)),"",0)</f>
        <v/>
      </c>
      <c r="P1691" s="313" t="str">
        <f t="array" ref="P1691">IFERROR(
    INDEX('Emission Factors'!$E$5:$P$488,
          MATCH(1,
                ('Emission Factors'!$E$5:$E$488 = 'GHG emissions calculations'!$F1691) *
                ('Emission Factors'!$H$5:$H$488 = 'GHG emissions calculations'!$H1691),
                0),
          MATCH('GHG emissions calculations'!P$6,'Emission Factors'!$E$5:$P$5,0)),
    "")</f>
        <v/>
      </c>
      <c r="Q1691" s="311" t="str">
        <f t="array" ref="Q1691">IFERROR(
    IF(
        INDEX('Emission Factors'!$E$5:$P$488,
              MATCH(1,
                    ('Emission Factors'!$E$5:$E$488 = 'GHG emissions calculations'!$F1691) *
                    ('Emission Factors'!$H$5:$H$488 = 'GHG emissions calculations'!$H1691),
                    0),
              MATCH('GHG emissions calculations'!Q$6, 'Emission Factors'!$E$5:$P$5, 0)) &lt;&gt; "",
        INDEX('Emission Factors'!$E$5:$P$488,
              MATCH(1,
                    ('Emission Factors'!$E$5:$E$488 = 'GHG emissions calculations'!$F1691) *
                    ('Emission Factors'!$H$5:$H$488 = 'GHG emissions calculations'!$H1691),
                    0),
              MATCH('GHG emissions calculations'!Q$6, 'Emission Factors'!$E$5:$P$5, 0)),
        ""),
    "")</f>
        <v/>
      </c>
      <c r="R1691" s="311" t="str">
        <f t="array" ref="R1691">IFERROR(
    IF(
        INDEX('Emission Factors'!$E$5:$R$488,
              MATCH(1,
                    ('Emission Factors'!$E$5:$E$488 = 'GHG emissions calculations'!$F1691) *
                    ('Emission Factors'!$H$5:$H$488 = 'GHG emissions calculations'!$H1691),
                    0),
              MATCH('GHG emissions calculations'!R$6, 'Emission Factors'!$E$5:$R$5, 0)) &lt;&gt; "",
        INDEX('Emission Factors'!$E$5:$R$488,
              MATCH(1,
                    ('Emission Factors'!$E$5:$E$488 = 'GHG emissions calculations'!$F1691) *
                    ('Emission Factors'!$H$5:$H$488 = 'GHG emissions calculations'!$H1691),
                    0),
              MATCH('GHG emissions calculations'!R$6, 'Emission Factors'!$E$5:$R$5, 0)),
        ""),
    "")</f>
        <v/>
      </c>
      <c r="S1691" s="312">
        <f t="shared" si="3"/>
        <v>0</v>
      </c>
      <c r="T1691" s="23"/>
    </row>
    <row r="1692" ht="15.75" customHeight="1" outlineLevel="1">
      <c r="A1692" s="23"/>
      <c r="B1692" s="71"/>
      <c r="C1692" s="71"/>
      <c r="D1692" s="71"/>
      <c r="E1692" s="314"/>
      <c r="F1692" s="311" t="str">
        <f>Lists!Z106</f>
        <v>Lead  - Oceania</v>
      </c>
      <c r="G1692" s="311">
        <f t="array" ref="G1692">XLOOKUP(1,('Emission Factors'!$E$5:$E$488='GHG emissions calculations'!$F1692)*('Emission Factors'!$H$5:$H$488='GHG emissions calculations'!$H1692),INDEX('Emission Factors'!$E$5:$T$488,0,MATCH('GHG emissions calculations'!G$6,'Emission Factors'!$E$5:$T$5,0)),"",0)</f>
        <v>3</v>
      </c>
      <c r="H1692" s="311" t="s">
        <v>237</v>
      </c>
      <c r="I1692" s="312" t="str">
        <f>IF(
    SUMIFS('Import data'!$L$25:$L$80,
           'Import data'!$J$25:$J$80, F1692,
           'Import data'!$G$25:$G$80, 'GHG emissions calculations'!$H1692,
           'Import data'!$I$25:$I$80,$E$1587) &lt;&gt; 0,
    SUMIFS('Import data'!$L$25:$L$80,
           'Import data'!$J$25:$J$80, F1692,
           'Import data'!$G$25:$G$80, 'GHG emissions calculations'!$H1692,
           'Import data'!$I$25:$I$80,$E$1587),
    ""
)</f>
        <v/>
      </c>
      <c r="J1692" s="311" t="str">
        <f t="array" ref="J1692">IF(
    XLOOKUP(F1692, 'Import data'!$J$26:$J$47, 'Import data'!$M$26:$M$47, "", 0) = "Please add the region-specific supplier emission factor or choose a different region available in the IAEG database.",
    "",
    XLOOKUP(F1692, 'Import data'!$J$26:$J$47, 'Import data'!$M$26:$M$47, "", 0)
)</f>
        <v/>
      </c>
      <c r="K1692" s="311" t="str">
        <f t="array" ref="K1692">IFERROR(
    XLOOKUP(F1692,
            _xlws.FILTER('Supplier Emission'!$G$15:$G$49,
                   ('Supplier Emission'!$D$15:$D$49=H1692) * ('Supplier Emission'!$F$15:$F$49=$E$1587)),
            _xlws.FILTER('Supplier Emission'!$I$15:$I$49,
                   ('Supplier Emission'!$D$15:$D$49=H1692) * ('Supplier Emission'!$F$15:$F$49=$E$1587)),
            ""),
    "")</f>
        <v/>
      </c>
      <c r="L1692" s="311" t="str">
        <f t="array" ref="L1692">IFERROR(
    XLOOKUP(F1692,
            _xlws.FILTER('Supplier Emission'!$G$15:$G$49,
                   ('Supplier Emission'!$D$15:$D$49=H1692) * ('Supplier Emission'!$F$15:$F$49=$E$1587)),
            _xlws.FILTER('Supplier Emission'!$J$15:$J$49,
                   ('Supplier Emission'!$D$15:$D$49=H1692) * ('Supplier Emission'!$F$15:$F$49=$E$1587)),
            ""),
    "")</f>
        <v/>
      </c>
      <c r="M1692" s="311" t="str">
        <f t="array" ref="M1692">IFERROR(
    XLOOKUP(F1692,
            _xlws.FILTER('Supplier Emission'!$G$15:$G$49,
                   ('Supplier Emission'!$D$15:$D$49=H1692) * ('Supplier Emission'!$F$15:$F$49=$E$1587)),
            _xlws.FILTER('Supplier Emission'!$M$15:$M$49,
                   ('Supplier Emission'!$D$15:$D$49=H1692) * ('Supplier Emission'!$F$15:$F$49=$E$1587)),
            ""),
    "")</f>
        <v/>
      </c>
      <c r="N1692" s="311" t="str">
        <f t="array" ref="N1692">IFERROR(
    XLOOKUP(F1692,
            _xlws.FILTER('Supplier Emission'!$G$15:$G$49,
                   ('Supplier Emission'!$D$15:$D$49=H1692) * ('Supplier Emission'!$F$15:$F$49=$E$1587)),
            _xlws.FILTER('Supplier Emission'!$H$15:$H$49,
                   ('Supplier Emission'!$D$15:$D$49=H1692) * ('Supplier Emission'!$F$15:$F$49=$E$1587)),
            ""),
    "")</f>
        <v/>
      </c>
      <c r="O1692" s="311" t="str">
        <f t="array" ref="O1692">XLOOKUP(1,('Emission Factors'!$E$5:$E$488='GHG emissions calculations'!$F1692)*('Emission Factors'!$H$5:$H$488='GHG emissions calculations'!$H1692),INDEX('Emission Factors'!$E$5:$T$488,0,MATCH('GHG emissions calculations'!O$6,'Emission Factors'!$E$5:$T$5,0)),"",0)</f>
        <v>Lead at regional storage</v>
      </c>
      <c r="P1692" s="313">
        <f t="array" ref="P1692">IFERROR(
    INDEX('Emission Factors'!$E$5:$P$488,
          MATCH(1,
                ('Emission Factors'!$E$5:$E$488 = 'GHG emissions calculations'!$F1692) *
                ('Emission Factors'!$H$5:$H$488 = 'GHG emissions calculations'!$H1692),
                0),
          MATCH('GHG emissions calculations'!P$6,'Emission Factors'!$E$5:$P$5,0)),
    "")</f>
        <v>1.218</v>
      </c>
      <c r="Q1692" s="311" t="str">
        <f t="array" ref="Q1692">IFERROR(
    IF(
        INDEX('Emission Factors'!$E$5:$P$488,
              MATCH(1,
                    ('Emission Factors'!$E$5:$E$488 = 'GHG emissions calculations'!$F1692) *
                    ('Emission Factors'!$H$5:$H$488 = 'GHG emissions calculations'!$H1692),
                    0),
              MATCH('GHG emissions calculations'!Q$6, 'Emission Factors'!$E$5:$P$5, 0)) &lt;&gt; "",
        INDEX('Emission Factors'!$E$5:$P$488,
              MATCH(1,
                    ('Emission Factors'!$E$5:$E$488 = 'GHG emissions calculations'!$F1692) *
                    ('Emission Factors'!$H$5:$H$488 = 'GHG emissions calculations'!$H1692),
                    0),
              MATCH('GHG emissions calculations'!Q$6, 'Emission Factors'!$E$5:$P$5, 0)),
        ""),
    "")</f>
        <v>kgCO2e/kg</v>
      </c>
      <c r="R1692" s="311" t="str">
        <f t="array" ref="R1692">IFERROR(
    IF(
        INDEX('Emission Factors'!$E$5:$R$488,
              MATCH(1,
                    ('Emission Factors'!$E$5:$E$488 = 'GHG emissions calculations'!$F1692) *
                    ('Emission Factors'!$H$5:$H$488 = 'GHG emissions calculations'!$H1692),
                    0),
              MATCH('GHG emissions calculations'!R$6, 'Emission Factors'!$E$5:$R$5, 0)) &lt;&gt; "",
        INDEX('Emission Factors'!$E$5:$R$488,
              MATCH(1,
                    ('Emission Factors'!$E$5:$E$488 = 'GHG emissions calculations'!$F1692) *
                    ('Emission Factors'!$H$5:$H$488 = 'GHG emissions calculations'!$H1692),
                    0),
              MATCH('GHG emissions calculations'!R$6, 'Emission Factors'!$E$5:$R$5, 0)),
        ""),
    "")</f>
        <v>Oceania</v>
      </c>
      <c r="S1692" s="312">
        <f t="shared" si="3"/>
        <v>0</v>
      </c>
      <c r="T1692" s="23"/>
    </row>
    <row r="1693" ht="15.75" customHeight="1" outlineLevel="1">
      <c r="A1693" s="23"/>
      <c r="B1693" s="71"/>
      <c r="C1693" s="71"/>
      <c r="D1693" s="71"/>
      <c r="E1693" s="314"/>
      <c r="F1693" s="311" t="str">
        <f>Lists!Z111</f>
        <v>Magnesium - Africa</v>
      </c>
      <c r="G1693" s="311" t="str">
        <f t="array" ref="G1693">XLOOKUP(1,('Emission Factors'!$E$5:$E$488='GHG emissions calculations'!$F1693)*('Emission Factors'!$H$5:$H$488='GHG emissions calculations'!$H1693),INDEX('Emission Factors'!$E$5:$T$488,0,MATCH('GHG emissions calculations'!G$6,'Emission Factors'!$E$5:$T$5,0)),"",0)</f>
        <v/>
      </c>
      <c r="H1693" s="311" t="s">
        <v>237</v>
      </c>
      <c r="I1693" s="312" t="str">
        <f>IF(
    SUMIFS('Import data'!$L$25:$L$80,
           'Import data'!$J$25:$J$80, F1693,
           'Import data'!$G$25:$G$80, 'GHG emissions calculations'!$H1693,
           'Import data'!$I$25:$I$80,$E$1587) &lt;&gt; 0,
    SUMIFS('Import data'!$L$25:$L$80,
           'Import data'!$J$25:$J$80, F1693,
           'Import data'!$G$25:$G$80, 'GHG emissions calculations'!$H1693,
           'Import data'!$I$25:$I$80,$E$1587),
    ""
)</f>
        <v/>
      </c>
      <c r="J1693" s="311" t="str">
        <f t="array" ref="J1693">IF(
    XLOOKUP(F1693, 'Import data'!$J$26:$J$47, 'Import data'!$M$26:$M$47, "", 0) = "Please add the region-specific supplier emission factor or choose a different region available in the IAEG database.",
    "",
    XLOOKUP(F1693, 'Import data'!$J$26:$J$47, 'Import data'!$M$26:$M$47, "", 0)
)</f>
        <v/>
      </c>
      <c r="K1693" s="311" t="str">
        <f t="array" ref="K1693">IFERROR(
    XLOOKUP(F1693,
            _xlws.FILTER('Supplier Emission'!$G$15:$G$49,
                   ('Supplier Emission'!$D$15:$D$49=H1693) * ('Supplier Emission'!$F$15:$F$49=$E$1587)),
            _xlws.FILTER('Supplier Emission'!$I$15:$I$49,
                   ('Supplier Emission'!$D$15:$D$49=H1693) * ('Supplier Emission'!$F$15:$F$49=$E$1587)),
            ""),
    "")</f>
        <v/>
      </c>
      <c r="L1693" s="311" t="str">
        <f t="array" ref="L1693">IFERROR(
    XLOOKUP(F1693,
            _xlws.FILTER('Supplier Emission'!$G$15:$G$49,
                   ('Supplier Emission'!$D$15:$D$49=H1693) * ('Supplier Emission'!$F$15:$F$49=$E$1587)),
            _xlws.FILTER('Supplier Emission'!$J$15:$J$49,
                   ('Supplier Emission'!$D$15:$D$49=H1693) * ('Supplier Emission'!$F$15:$F$49=$E$1587)),
            ""),
    "")</f>
        <v/>
      </c>
      <c r="M1693" s="311" t="str">
        <f t="array" ref="M1693">IFERROR(
    XLOOKUP(F1693,
            _xlws.FILTER('Supplier Emission'!$G$15:$G$49,
                   ('Supplier Emission'!$D$15:$D$49=H1693) * ('Supplier Emission'!$F$15:$F$49=$E$1587)),
            _xlws.FILTER('Supplier Emission'!$M$15:$M$49,
                   ('Supplier Emission'!$D$15:$D$49=H1693) * ('Supplier Emission'!$F$15:$F$49=$E$1587)),
            ""),
    "")</f>
        <v/>
      </c>
      <c r="N1693" s="311" t="str">
        <f t="array" ref="N1693">IFERROR(
    XLOOKUP(F1693,
            _xlws.FILTER('Supplier Emission'!$G$15:$G$49,
                   ('Supplier Emission'!$D$15:$D$49=H1693) * ('Supplier Emission'!$F$15:$F$49=$E$1587)),
            _xlws.FILTER('Supplier Emission'!$H$15:$H$49,
                   ('Supplier Emission'!$D$15:$D$49=H1693) * ('Supplier Emission'!$F$15:$F$49=$E$1587)),
            ""),
    "")</f>
        <v/>
      </c>
      <c r="O1693" s="311" t="str">
        <f t="array" ref="O1693">XLOOKUP(1,('Emission Factors'!$E$5:$E$488='GHG emissions calculations'!$F1693)*('Emission Factors'!$H$5:$H$488='GHG emissions calculations'!$H1693),INDEX('Emission Factors'!$E$5:$T$488,0,MATCH('GHG emissions calculations'!O$6,'Emission Factors'!$E$5:$T$5,0)),"",0)</f>
        <v/>
      </c>
      <c r="P1693" s="313" t="str">
        <f t="array" ref="P1693">IFERROR(
    INDEX('Emission Factors'!$E$5:$P$488,
          MATCH(1,
                ('Emission Factors'!$E$5:$E$488 = 'GHG emissions calculations'!$F1693) *
                ('Emission Factors'!$H$5:$H$488 = 'GHG emissions calculations'!$H1693),
                0),
          MATCH('GHG emissions calculations'!P$6,'Emission Factors'!$E$5:$P$5,0)),
    "")</f>
        <v/>
      </c>
      <c r="Q1693" s="311" t="str">
        <f t="array" ref="Q1693">IFERROR(
    IF(
        INDEX('Emission Factors'!$E$5:$P$488,
              MATCH(1,
                    ('Emission Factors'!$E$5:$E$488 = 'GHG emissions calculations'!$F1693) *
                    ('Emission Factors'!$H$5:$H$488 = 'GHG emissions calculations'!$H1693),
                    0),
              MATCH('GHG emissions calculations'!Q$6, 'Emission Factors'!$E$5:$P$5, 0)) &lt;&gt; "",
        INDEX('Emission Factors'!$E$5:$P$488,
              MATCH(1,
                    ('Emission Factors'!$E$5:$E$488 = 'GHG emissions calculations'!$F1693) *
                    ('Emission Factors'!$H$5:$H$488 = 'GHG emissions calculations'!$H1693),
                    0),
              MATCH('GHG emissions calculations'!Q$6, 'Emission Factors'!$E$5:$P$5, 0)),
        ""),
    "")</f>
        <v/>
      </c>
      <c r="R1693" s="311" t="str">
        <f t="array" ref="R1693">IFERROR(
    IF(
        INDEX('Emission Factors'!$E$5:$R$488,
              MATCH(1,
                    ('Emission Factors'!$E$5:$E$488 = 'GHG emissions calculations'!$F1693) *
                    ('Emission Factors'!$H$5:$H$488 = 'GHG emissions calculations'!$H1693),
                    0),
              MATCH('GHG emissions calculations'!R$6, 'Emission Factors'!$E$5:$R$5, 0)) &lt;&gt; "",
        INDEX('Emission Factors'!$E$5:$R$488,
              MATCH(1,
                    ('Emission Factors'!$E$5:$E$488 = 'GHG emissions calculations'!$F1693) *
                    ('Emission Factors'!$H$5:$H$488 = 'GHG emissions calculations'!$H1693),
                    0),
              MATCH('GHG emissions calculations'!R$6, 'Emission Factors'!$E$5:$R$5, 0)),
        ""),
    "")</f>
        <v/>
      </c>
      <c r="S1693" s="312">
        <f t="shared" si="3"/>
        <v>0</v>
      </c>
      <c r="T1693" s="23"/>
    </row>
    <row r="1694" ht="15.75" customHeight="1" outlineLevel="1">
      <c r="A1694" s="23"/>
      <c r="B1694" s="71"/>
      <c r="C1694" s="71"/>
      <c r="D1694" s="71"/>
      <c r="E1694" s="314"/>
      <c r="F1694" s="311" t="str">
        <f>Lists!Z109</f>
        <v>Magnesium - America</v>
      </c>
      <c r="G1694" s="311" t="str">
        <f t="array" ref="G1694">XLOOKUP(1,('Emission Factors'!$E$5:$E$488='GHG emissions calculations'!$F1694)*('Emission Factors'!$H$5:$H$488='GHG emissions calculations'!$H1694),INDEX('Emission Factors'!$E$5:$T$488,0,MATCH('GHG emissions calculations'!G$6,'Emission Factors'!$E$5:$T$5,0)),"",0)</f>
        <v/>
      </c>
      <c r="H1694" s="311" t="s">
        <v>237</v>
      </c>
      <c r="I1694" s="312" t="str">
        <f>IF(
    SUMIFS('Import data'!$L$25:$L$80,
           'Import data'!$J$25:$J$80, F1694,
           'Import data'!$G$25:$G$80, 'GHG emissions calculations'!$H1694,
           'Import data'!$I$25:$I$80,$E$1587) &lt;&gt; 0,
    SUMIFS('Import data'!$L$25:$L$80,
           'Import data'!$J$25:$J$80, F1694,
           'Import data'!$G$25:$G$80, 'GHG emissions calculations'!$H1694,
           'Import data'!$I$25:$I$80,$E$1587),
    ""
)</f>
        <v/>
      </c>
      <c r="J1694" s="311" t="str">
        <f t="array" ref="J1694">IF(
    XLOOKUP(F1694, 'Import data'!$J$26:$J$47, 'Import data'!$M$26:$M$47, "", 0) = "Please add the region-specific supplier emission factor or choose a different region available in the IAEG database.",
    "",
    XLOOKUP(F1694, 'Import data'!$J$26:$J$47, 'Import data'!$M$26:$M$47, "", 0)
)</f>
        <v/>
      </c>
      <c r="K1694" s="311" t="str">
        <f t="array" ref="K1694">IFERROR(
    XLOOKUP(F1694,
            _xlws.FILTER('Supplier Emission'!$G$15:$G$49,
                   ('Supplier Emission'!$D$15:$D$49=H1694) * ('Supplier Emission'!$F$15:$F$49=$E$1587)),
            _xlws.FILTER('Supplier Emission'!$I$15:$I$49,
                   ('Supplier Emission'!$D$15:$D$49=H1694) * ('Supplier Emission'!$F$15:$F$49=$E$1587)),
            ""),
    "")</f>
        <v/>
      </c>
      <c r="L1694" s="311" t="str">
        <f t="array" ref="L1694">IFERROR(
    XLOOKUP(F1694,
            _xlws.FILTER('Supplier Emission'!$G$15:$G$49,
                   ('Supplier Emission'!$D$15:$D$49=H1694) * ('Supplier Emission'!$F$15:$F$49=$E$1587)),
            _xlws.FILTER('Supplier Emission'!$J$15:$J$49,
                   ('Supplier Emission'!$D$15:$D$49=H1694) * ('Supplier Emission'!$F$15:$F$49=$E$1587)),
            ""),
    "")</f>
        <v/>
      </c>
      <c r="M1694" s="311" t="str">
        <f t="array" ref="M1694">IFERROR(
    XLOOKUP(F1694,
            _xlws.FILTER('Supplier Emission'!$G$15:$G$49,
                   ('Supplier Emission'!$D$15:$D$49=H1694) * ('Supplier Emission'!$F$15:$F$49=$E$1587)),
            _xlws.FILTER('Supplier Emission'!$M$15:$M$49,
                   ('Supplier Emission'!$D$15:$D$49=H1694) * ('Supplier Emission'!$F$15:$F$49=$E$1587)),
            ""),
    "")</f>
        <v/>
      </c>
      <c r="N1694" s="311" t="str">
        <f t="array" ref="N1694">IFERROR(
    XLOOKUP(F1694,
            _xlws.FILTER('Supplier Emission'!$G$15:$G$49,
                   ('Supplier Emission'!$D$15:$D$49=H1694) * ('Supplier Emission'!$F$15:$F$49=$E$1587)),
            _xlws.FILTER('Supplier Emission'!$H$15:$H$49,
                   ('Supplier Emission'!$D$15:$D$49=H1694) * ('Supplier Emission'!$F$15:$F$49=$E$1587)),
            ""),
    "")</f>
        <v/>
      </c>
      <c r="O1694" s="311" t="str">
        <f t="array" ref="O1694">XLOOKUP(1,('Emission Factors'!$E$5:$E$488='GHG emissions calculations'!$F1694)*('Emission Factors'!$H$5:$H$488='GHG emissions calculations'!$H1694),INDEX('Emission Factors'!$E$5:$T$488,0,MATCH('GHG emissions calculations'!O$6,'Emission Factors'!$E$5:$T$5,0)),"",0)</f>
        <v/>
      </c>
      <c r="P1694" s="313" t="str">
        <f t="array" ref="P1694">IFERROR(
    INDEX('Emission Factors'!$E$5:$P$488,
          MATCH(1,
                ('Emission Factors'!$E$5:$E$488 = 'GHG emissions calculations'!$F1694) *
                ('Emission Factors'!$H$5:$H$488 = 'GHG emissions calculations'!$H1694),
                0),
          MATCH('GHG emissions calculations'!P$6,'Emission Factors'!$E$5:$P$5,0)),
    "")</f>
        <v/>
      </c>
      <c r="Q1694" s="311" t="str">
        <f t="array" ref="Q1694">IFERROR(
    IF(
        INDEX('Emission Factors'!$E$5:$P$488,
              MATCH(1,
                    ('Emission Factors'!$E$5:$E$488 = 'GHG emissions calculations'!$F1694) *
                    ('Emission Factors'!$H$5:$H$488 = 'GHG emissions calculations'!$H1694),
                    0),
              MATCH('GHG emissions calculations'!Q$6, 'Emission Factors'!$E$5:$P$5, 0)) &lt;&gt; "",
        INDEX('Emission Factors'!$E$5:$P$488,
              MATCH(1,
                    ('Emission Factors'!$E$5:$E$488 = 'GHG emissions calculations'!$F1694) *
                    ('Emission Factors'!$H$5:$H$488 = 'GHG emissions calculations'!$H1694),
                    0),
              MATCH('GHG emissions calculations'!Q$6, 'Emission Factors'!$E$5:$P$5, 0)),
        ""),
    "")</f>
        <v/>
      </c>
      <c r="R1694" s="311" t="str">
        <f t="array" ref="R1694">IFERROR(
    IF(
        INDEX('Emission Factors'!$E$5:$R$488,
              MATCH(1,
                    ('Emission Factors'!$E$5:$E$488 = 'GHG emissions calculations'!$F1694) *
                    ('Emission Factors'!$H$5:$H$488 = 'GHG emissions calculations'!$H1694),
                    0),
              MATCH('GHG emissions calculations'!R$6, 'Emission Factors'!$E$5:$R$5, 0)) &lt;&gt; "",
        INDEX('Emission Factors'!$E$5:$R$488,
              MATCH(1,
                    ('Emission Factors'!$E$5:$E$488 = 'GHG emissions calculations'!$F1694) *
                    ('Emission Factors'!$H$5:$H$488 = 'GHG emissions calculations'!$H1694),
                    0),
              MATCH('GHG emissions calculations'!R$6, 'Emission Factors'!$E$5:$R$5, 0)),
        ""),
    "")</f>
        <v/>
      </c>
      <c r="S1694" s="312">
        <f t="shared" si="3"/>
        <v>0</v>
      </c>
      <c r="T1694" s="23"/>
    </row>
    <row r="1695" ht="15.75" customHeight="1" outlineLevel="1">
      <c r="A1695" s="23"/>
      <c r="B1695" s="71"/>
      <c r="C1695" s="71"/>
      <c r="D1695" s="71"/>
      <c r="E1695" s="314"/>
      <c r="F1695" s="311" t="str">
        <f>Lists!Z112</f>
        <v>Magnesium - Asia</v>
      </c>
      <c r="G1695" s="311" t="str">
        <f t="array" ref="G1695">XLOOKUP(1,('Emission Factors'!$E$5:$E$488='GHG emissions calculations'!$F1695)*('Emission Factors'!$H$5:$H$488='GHG emissions calculations'!$H1695),INDEX('Emission Factors'!$E$5:$T$488,0,MATCH('GHG emissions calculations'!G$6,'Emission Factors'!$E$5:$T$5,0)),"",0)</f>
        <v/>
      </c>
      <c r="H1695" s="311" t="s">
        <v>237</v>
      </c>
      <c r="I1695" s="312" t="str">
        <f>IF(
    SUMIFS('Import data'!$L$25:$L$80,
           'Import data'!$J$25:$J$80, F1695,
           'Import data'!$G$25:$G$80, 'GHG emissions calculations'!$H1695,
           'Import data'!$I$25:$I$80,$E$1587) &lt;&gt; 0,
    SUMIFS('Import data'!$L$25:$L$80,
           'Import data'!$J$25:$J$80, F1695,
           'Import data'!$G$25:$G$80, 'GHG emissions calculations'!$H1695,
           'Import data'!$I$25:$I$80,$E$1587),
    ""
)</f>
        <v/>
      </c>
      <c r="J1695" s="311" t="str">
        <f t="array" ref="J1695">IF(
    XLOOKUP(F1695, 'Import data'!$J$26:$J$47, 'Import data'!$M$26:$M$47, "", 0) = "Please add the region-specific supplier emission factor or choose a different region available in the IAEG database.",
    "",
    XLOOKUP(F1695, 'Import data'!$J$26:$J$47, 'Import data'!$M$26:$M$47, "", 0)
)</f>
        <v/>
      </c>
      <c r="K1695" s="311" t="str">
        <f t="array" ref="K1695">IFERROR(
    XLOOKUP(F1695,
            _xlws.FILTER('Supplier Emission'!$G$15:$G$49,
                   ('Supplier Emission'!$D$15:$D$49=H1695) * ('Supplier Emission'!$F$15:$F$49=$E$1587)),
            _xlws.FILTER('Supplier Emission'!$I$15:$I$49,
                   ('Supplier Emission'!$D$15:$D$49=H1695) * ('Supplier Emission'!$F$15:$F$49=$E$1587)),
            ""),
    "")</f>
        <v/>
      </c>
      <c r="L1695" s="311" t="str">
        <f t="array" ref="L1695">IFERROR(
    XLOOKUP(F1695,
            _xlws.FILTER('Supplier Emission'!$G$15:$G$49,
                   ('Supplier Emission'!$D$15:$D$49=H1695) * ('Supplier Emission'!$F$15:$F$49=$E$1587)),
            _xlws.FILTER('Supplier Emission'!$J$15:$J$49,
                   ('Supplier Emission'!$D$15:$D$49=H1695) * ('Supplier Emission'!$F$15:$F$49=$E$1587)),
            ""),
    "")</f>
        <v/>
      </c>
      <c r="M1695" s="311" t="str">
        <f t="array" ref="M1695">IFERROR(
    XLOOKUP(F1695,
            _xlws.FILTER('Supplier Emission'!$G$15:$G$49,
                   ('Supplier Emission'!$D$15:$D$49=H1695) * ('Supplier Emission'!$F$15:$F$49=$E$1587)),
            _xlws.FILTER('Supplier Emission'!$M$15:$M$49,
                   ('Supplier Emission'!$D$15:$D$49=H1695) * ('Supplier Emission'!$F$15:$F$49=$E$1587)),
            ""),
    "")</f>
        <v/>
      </c>
      <c r="N1695" s="311" t="str">
        <f t="array" ref="N1695">IFERROR(
    XLOOKUP(F1695,
            _xlws.FILTER('Supplier Emission'!$G$15:$G$49,
                   ('Supplier Emission'!$D$15:$D$49=H1695) * ('Supplier Emission'!$F$15:$F$49=$E$1587)),
            _xlws.FILTER('Supplier Emission'!$H$15:$H$49,
                   ('Supplier Emission'!$D$15:$D$49=H1695) * ('Supplier Emission'!$F$15:$F$49=$E$1587)),
            ""),
    "")</f>
        <v/>
      </c>
      <c r="O1695" s="311" t="str">
        <f t="array" ref="O1695">XLOOKUP(1,('Emission Factors'!$E$5:$E$488='GHG emissions calculations'!$F1695)*('Emission Factors'!$H$5:$H$488='GHG emissions calculations'!$H1695),INDEX('Emission Factors'!$E$5:$T$488,0,MATCH('GHG emissions calculations'!O$6,'Emission Factors'!$E$5:$T$5,0)),"",0)</f>
        <v/>
      </c>
      <c r="P1695" s="313" t="str">
        <f t="array" ref="P1695">IFERROR(
    INDEX('Emission Factors'!$E$5:$P$488,
          MATCH(1,
                ('Emission Factors'!$E$5:$E$488 = 'GHG emissions calculations'!$F1695) *
                ('Emission Factors'!$H$5:$H$488 = 'GHG emissions calculations'!$H1695),
                0),
          MATCH('GHG emissions calculations'!P$6,'Emission Factors'!$E$5:$P$5,0)),
    "")</f>
        <v/>
      </c>
      <c r="Q1695" s="311" t="str">
        <f t="array" ref="Q1695">IFERROR(
    IF(
        INDEX('Emission Factors'!$E$5:$P$488,
              MATCH(1,
                    ('Emission Factors'!$E$5:$E$488 = 'GHG emissions calculations'!$F1695) *
                    ('Emission Factors'!$H$5:$H$488 = 'GHG emissions calculations'!$H1695),
                    0),
              MATCH('GHG emissions calculations'!Q$6, 'Emission Factors'!$E$5:$P$5, 0)) &lt;&gt; "",
        INDEX('Emission Factors'!$E$5:$P$488,
              MATCH(1,
                    ('Emission Factors'!$E$5:$E$488 = 'GHG emissions calculations'!$F1695) *
                    ('Emission Factors'!$H$5:$H$488 = 'GHG emissions calculations'!$H1695),
                    0),
              MATCH('GHG emissions calculations'!Q$6, 'Emission Factors'!$E$5:$P$5, 0)),
        ""),
    "")</f>
        <v/>
      </c>
      <c r="R1695" s="311" t="str">
        <f t="array" ref="R1695">IFERROR(
    IF(
        INDEX('Emission Factors'!$E$5:$R$488,
              MATCH(1,
                    ('Emission Factors'!$E$5:$E$488 = 'GHG emissions calculations'!$F1695) *
                    ('Emission Factors'!$H$5:$H$488 = 'GHG emissions calculations'!$H1695),
                    0),
              MATCH('GHG emissions calculations'!R$6, 'Emission Factors'!$E$5:$R$5, 0)) &lt;&gt; "",
        INDEX('Emission Factors'!$E$5:$R$488,
              MATCH(1,
                    ('Emission Factors'!$E$5:$E$488 = 'GHG emissions calculations'!$F1695) *
                    ('Emission Factors'!$H$5:$H$488 = 'GHG emissions calculations'!$H1695),
                    0),
              MATCH('GHG emissions calculations'!R$6, 'Emission Factors'!$E$5:$R$5, 0)),
        ""),
    "")</f>
        <v/>
      </c>
      <c r="S1695" s="312">
        <f t="shared" si="3"/>
        <v>0</v>
      </c>
      <c r="T1695" s="23"/>
    </row>
    <row r="1696" ht="15.75" customHeight="1" outlineLevel="1">
      <c r="A1696" s="23"/>
      <c r="B1696" s="71"/>
      <c r="C1696" s="71"/>
      <c r="D1696" s="71"/>
      <c r="E1696" s="314"/>
      <c r="F1696" s="311" t="str">
        <f>Lists!Z110</f>
        <v>Magnesium - Europe</v>
      </c>
      <c r="G1696" s="311">
        <f t="array" ref="G1696">XLOOKUP(1,('Emission Factors'!$E$5:$E$488='GHG emissions calculations'!$F1696)*('Emission Factors'!$H$5:$H$488='GHG emissions calculations'!$H1696),INDEX('Emission Factors'!$E$5:$T$488,0,MATCH('GHG emissions calculations'!G$6,'Emission Factors'!$E$5:$T$5,0)),"",0)</f>
        <v>3</v>
      </c>
      <c r="H1696" s="311" t="s">
        <v>237</v>
      </c>
      <c r="I1696" s="312" t="str">
        <f>IF(
    SUMIFS('Import data'!$L$25:$L$80,
           'Import data'!$J$25:$J$80, F1696,
           'Import data'!$G$25:$G$80, 'GHG emissions calculations'!$H1696,
           'Import data'!$I$25:$I$80,$E$1587) &lt;&gt; 0,
    SUMIFS('Import data'!$L$25:$L$80,
           'Import data'!$J$25:$J$80, F1696,
           'Import data'!$G$25:$G$80, 'GHG emissions calculations'!$H1696,
           'Import data'!$I$25:$I$80,$E$1587),
    ""
)</f>
        <v/>
      </c>
      <c r="J1696" s="311" t="str">
        <f t="array" ref="J1696">IF(
    XLOOKUP(F1696, 'Import data'!$J$26:$J$47, 'Import data'!$M$26:$M$47, "", 0) = "Please add the region-specific supplier emission factor or choose a different region available in the IAEG database.",
    "",
    XLOOKUP(F1696, 'Import data'!$J$26:$J$47, 'Import data'!$M$26:$M$47, "", 0)
)</f>
        <v/>
      </c>
      <c r="K1696" s="311" t="str">
        <f t="array" ref="K1696">IFERROR(
    XLOOKUP(F1696,
            _xlws.FILTER('Supplier Emission'!$G$15:$G$49,
                   ('Supplier Emission'!$D$15:$D$49=H1696) * ('Supplier Emission'!$F$15:$F$49=$E$1587)),
            _xlws.FILTER('Supplier Emission'!$I$15:$I$49,
                   ('Supplier Emission'!$D$15:$D$49=H1696) * ('Supplier Emission'!$F$15:$F$49=$E$1587)),
            ""),
    "")</f>
        <v/>
      </c>
      <c r="L1696" s="311" t="str">
        <f t="array" ref="L1696">IFERROR(
    XLOOKUP(F1696,
            _xlws.FILTER('Supplier Emission'!$G$15:$G$49,
                   ('Supplier Emission'!$D$15:$D$49=H1696) * ('Supplier Emission'!$F$15:$F$49=$E$1587)),
            _xlws.FILTER('Supplier Emission'!$J$15:$J$49,
                   ('Supplier Emission'!$D$15:$D$49=H1696) * ('Supplier Emission'!$F$15:$F$49=$E$1587)),
            ""),
    "")</f>
        <v/>
      </c>
      <c r="M1696" s="311" t="str">
        <f t="array" ref="M1696">IFERROR(
    XLOOKUP(F1696,
            _xlws.FILTER('Supplier Emission'!$G$15:$G$49,
                   ('Supplier Emission'!$D$15:$D$49=H1696) * ('Supplier Emission'!$F$15:$F$49=$E$1587)),
            _xlws.FILTER('Supplier Emission'!$M$15:$M$49,
                   ('Supplier Emission'!$D$15:$D$49=H1696) * ('Supplier Emission'!$F$15:$F$49=$E$1587)),
            ""),
    "")</f>
        <v/>
      </c>
      <c r="N1696" s="311" t="str">
        <f t="array" ref="N1696">IFERROR(
    XLOOKUP(F1696,
            _xlws.FILTER('Supplier Emission'!$G$15:$G$49,
                   ('Supplier Emission'!$D$15:$D$49=H1696) * ('Supplier Emission'!$F$15:$F$49=$E$1587)),
            _xlws.FILTER('Supplier Emission'!$H$15:$H$49,
                   ('Supplier Emission'!$D$15:$D$49=H1696) * ('Supplier Emission'!$F$15:$F$49=$E$1587)),
            ""),
    "")</f>
        <v/>
      </c>
      <c r="O1696" s="311" t="str">
        <f t="array" ref="O1696">XLOOKUP(1,('Emission Factors'!$E$5:$E$488='GHG emissions calculations'!$F1696)*('Emission Factors'!$H$5:$H$488='GHG emissions calculations'!$H1696),INDEX('Emission Factors'!$E$5:$T$488,0,MATCH('GHG emissions calculations'!O$6,'Emission Factors'!$E$5:$T$5,0)),"",0)</f>
        <v>Magnésium</v>
      </c>
      <c r="P1696" s="313">
        <f t="array" ref="P1696">IFERROR(
    INDEX('Emission Factors'!$E$5:$P$488,
          MATCH(1,
                ('Emission Factors'!$E$5:$E$488 = 'GHG emissions calculations'!$F1696) *
                ('Emission Factors'!$H$5:$H$488 = 'GHG emissions calculations'!$H1696),
                0),
          MATCH('GHG emissions calculations'!P$6,'Emission Factors'!$E$5:$P$5,0)),
    "")</f>
        <v>36</v>
      </c>
      <c r="Q1696" s="311" t="str">
        <f t="array" ref="Q1696">IFERROR(
    IF(
        INDEX('Emission Factors'!$E$5:$P$488,
              MATCH(1,
                    ('Emission Factors'!$E$5:$E$488 = 'GHG emissions calculations'!$F1696) *
                    ('Emission Factors'!$H$5:$H$488 = 'GHG emissions calculations'!$H1696),
                    0),
              MATCH('GHG emissions calculations'!Q$6, 'Emission Factors'!$E$5:$P$5, 0)) &lt;&gt; "",
        INDEX('Emission Factors'!$E$5:$P$488,
              MATCH(1,
                    ('Emission Factors'!$E$5:$E$488 = 'GHG emissions calculations'!$F1696) *
                    ('Emission Factors'!$H$5:$H$488 = 'GHG emissions calculations'!$H1696),
                    0),
              MATCH('GHG emissions calculations'!Q$6, 'Emission Factors'!$E$5:$P$5, 0)),
        ""),
    "")</f>
        <v>kgCO2e/kg</v>
      </c>
      <c r="R1696" s="311" t="str">
        <f t="array" ref="R1696">IFERROR(
    IF(
        INDEX('Emission Factors'!$E$5:$R$488,
              MATCH(1,
                    ('Emission Factors'!$E$5:$E$488 = 'GHG emissions calculations'!$F1696) *
                    ('Emission Factors'!$H$5:$H$488 = 'GHG emissions calculations'!$H1696),
                    0),
              MATCH('GHG emissions calculations'!R$6, 'Emission Factors'!$E$5:$R$5, 0)) &lt;&gt; "",
        INDEX('Emission Factors'!$E$5:$R$488,
              MATCH(1,
                    ('Emission Factors'!$E$5:$E$488 = 'GHG emissions calculations'!$F1696) *
                    ('Emission Factors'!$H$5:$H$488 = 'GHG emissions calculations'!$H1696),
                    0),
              MATCH('GHG emissions calculations'!R$6, 'Emission Factors'!$E$5:$R$5, 0)),
        ""),
    "")</f>
        <v>Europe</v>
      </c>
      <c r="S1696" s="312">
        <f t="shared" si="3"/>
        <v>0</v>
      </c>
      <c r="T1696" s="23"/>
    </row>
    <row r="1697" ht="15.75" customHeight="1" outlineLevel="1">
      <c r="A1697" s="23"/>
      <c r="B1697" s="71"/>
      <c r="C1697" s="71"/>
      <c r="D1697" s="71"/>
      <c r="E1697" s="314"/>
      <c r="F1697" s="311" t="str">
        <f>Lists!Z115</f>
        <v>Magnesium - Global or unspecified region</v>
      </c>
      <c r="G1697" s="311" t="str">
        <f t="array" ref="G1697">XLOOKUP(1,('Emission Factors'!$E$5:$E$488='GHG emissions calculations'!$F1697)*('Emission Factors'!$H$5:$H$488='GHG emissions calculations'!$H1697),INDEX('Emission Factors'!$E$5:$T$488,0,MATCH('GHG emissions calculations'!G$6,'Emission Factors'!$E$5:$T$5,0)),"",0)</f>
        <v/>
      </c>
      <c r="H1697" s="311" t="s">
        <v>237</v>
      </c>
      <c r="I1697" s="312" t="str">
        <f>IF(
    SUMIFS('Import data'!$L$25:$L$80,
           'Import data'!$J$25:$J$80, F1697,
           'Import data'!$G$25:$G$80, 'GHG emissions calculations'!$H1697,
           'Import data'!$I$25:$I$80,$E$1587) &lt;&gt; 0,
    SUMIFS('Import data'!$L$25:$L$80,
           'Import data'!$J$25:$J$80, F1697,
           'Import data'!$G$25:$G$80, 'GHG emissions calculations'!$H1697,
           'Import data'!$I$25:$I$80,$E$1587),
    ""
)</f>
        <v/>
      </c>
      <c r="J1697" s="311" t="str">
        <f t="array" ref="J1697">IF(
    XLOOKUP(F1697, 'Import data'!$J$26:$J$47, 'Import data'!$M$26:$M$47, "", 0) = "Please add the region-specific supplier emission factor or choose a different region available in the IAEG database.",
    "",
    XLOOKUP(F1697, 'Import data'!$J$26:$J$47, 'Import data'!$M$26:$M$47, "", 0)
)</f>
        <v/>
      </c>
      <c r="K1697" s="311" t="str">
        <f t="array" ref="K1697">IFERROR(
    XLOOKUP(F1697,
            _xlws.FILTER('Supplier Emission'!$G$15:$G$49,
                   ('Supplier Emission'!$D$15:$D$49=H1697) * ('Supplier Emission'!$F$15:$F$49=$E$1587)),
            _xlws.FILTER('Supplier Emission'!$I$15:$I$49,
                   ('Supplier Emission'!$D$15:$D$49=H1697) * ('Supplier Emission'!$F$15:$F$49=$E$1587)),
            ""),
    "")</f>
        <v/>
      </c>
      <c r="L1697" s="311" t="str">
        <f t="array" ref="L1697">IFERROR(
    XLOOKUP(F1697,
            _xlws.FILTER('Supplier Emission'!$G$15:$G$49,
                   ('Supplier Emission'!$D$15:$D$49=H1697) * ('Supplier Emission'!$F$15:$F$49=$E$1587)),
            _xlws.FILTER('Supplier Emission'!$J$15:$J$49,
                   ('Supplier Emission'!$D$15:$D$49=H1697) * ('Supplier Emission'!$F$15:$F$49=$E$1587)),
            ""),
    "")</f>
        <v/>
      </c>
      <c r="M1697" s="311" t="str">
        <f t="array" ref="M1697">IFERROR(
    XLOOKUP(F1697,
            _xlws.FILTER('Supplier Emission'!$G$15:$G$49,
                   ('Supplier Emission'!$D$15:$D$49=H1697) * ('Supplier Emission'!$F$15:$F$49=$E$1587)),
            _xlws.FILTER('Supplier Emission'!$M$15:$M$49,
                   ('Supplier Emission'!$D$15:$D$49=H1697) * ('Supplier Emission'!$F$15:$F$49=$E$1587)),
            ""),
    "")</f>
        <v/>
      </c>
      <c r="N1697" s="311" t="str">
        <f t="array" ref="N1697">IFERROR(
    XLOOKUP(F1697,
            _xlws.FILTER('Supplier Emission'!$G$15:$G$49,
                   ('Supplier Emission'!$D$15:$D$49=H1697) * ('Supplier Emission'!$F$15:$F$49=$E$1587)),
            _xlws.FILTER('Supplier Emission'!$H$15:$H$49,
                   ('Supplier Emission'!$D$15:$D$49=H1697) * ('Supplier Emission'!$F$15:$F$49=$E$1587)),
            ""),
    "")</f>
        <v/>
      </c>
      <c r="O1697" s="311" t="str">
        <f t="array" ref="O1697">XLOOKUP(1,('Emission Factors'!$E$5:$E$488='GHG emissions calculations'!$F1697)*('Emission Factors'!$H$5:$H$488='GHG emissions calculations'!$H1697),INDEX('Emission Factors'!$E$5:$T$488,0,MATCH('GHG emissions calculations'!O$6,'Emission Factors'!$E$5:$T$5,0)),"",0)</f>
        <v/>
      </c>
      <c r="P1697" s="313" t="str">
        <f t="array" ref="P1697">IFERROR(
    INDEX('Emission Factors'!$E$5:$P$488,
          MATCH(1,
                ('Emission Factors'!$E$5:$E$488 = 'GHG emissions calculations'!$F1697) *
                ('Emission Factors'!$H$5:$H$488 = 'GHG emissions calculations'!$H1697),
                0),
          MATCH('GHG emissions calculations'!P$6,'Emission Factors'!$E$5:$P$5,0)),
    "")</f>
        <v/>
      </c>
      <c r="Q1697" s="311" t="str">
        <f t="array" ref="Q1697">IFERROR(
    IF(
        INDEX('Emission Factors'!$E$5:$P$488,
              MATCH(1,
                    ('Emission Factors'!$E$5:$E$488 = 'GHG emissions calculations'!$F1697) *
                    ('Emission Factors'!$H$5:$H$488 = 'GHG emissions calculations'!$H1697),
                    0),
              MATCH('GHG emissions calculations'!Q$6, 'Emission Factors'!$E$5:$P$5, 0)) &lt;&gt; "",
        INDEX('Emission Factors'!$E$5:$P$488,
              MATCH(1,
                    ('Emission Factors'!$E$5:$E$488 = 'GHG emissions calculations'!$F1697) *
                    ('Emission Factors'!$H$5:$H$488 = 'GHG emissions calculations'!$H1697),
                    0),
              MATCH('GHG emissions calculations'!Q$6, 'Emission Factors'!$E$5:$P$5, 0)),
        ""),
    "")</f>
        <v/>
      </c>
      <c r="R1697" s="311" t="str">
        <f t="array" ref="R1697">IFERROR(
    IF(
        INDEX('Emission Factors'!$E$5:$R$488,
              MATCH(1,
                    ('Emission Factors'!$E$5:$E$488 = 'GHG emissions calculations'!$F1697) *
                    ('Emission Factors'!$H$5:$H$488 = 'GHG emissions calculations'!$H1697),
                    0),
              MATCH('GHG emissions calculations'!R$6, 'Emission Factors'!$E$5:$R$5, 0)) &lt;&gt; "",
        INDEX('Emission Factors'!$E$5:$R$488,
              MATCH(1,
                    ('Emission Factors'!$E$5:$E$488 = 'GHG emissions calculations'!$F1697) *
                    ('Emission Factors'!$H$5:$H$488 = 'GHG emissions calculations'!$H1697),
                    0),
              MATCH('GHG emissions calculations'!R$6, 'Emission Factors'!$E$5:$R$5, 0)),
        ""),
    "")</f>
        <v/>
      </c>
      <c r="S1697" s="312">
        <f t="shared" si="3"/>
        <v>0</v>
      </c>
      <c r="T1697" s="23"/>
    </row>
    <row r="1698" ht="15.75" customHeight="1" outlineLevel="1">
      <c r="A1698" s="23"/>
      <c r="B1698" s="71"/>
      <c r="C1698" s="71"/>
      <c r="D1698" s="71"/>
      <c r="E1698" s="314"/>
      <c r="F1698" s="311" t="str">
        <f>Lists!Z114</f>
        <v>Magnesium - Middle East</v>
      </c>
      <c r="G1698" s="311" t="str">
        <f t="array" ref="G1698">XLOOKUP(1,('Emission Factors'!$E$5:$E$488='GHG emissions calculations'!$F1698)*('Emission Factors'!$H$5:$H$488='GHG emissions calculations'!$H1698),INDEX('Emission Factors'!$E$5:$T$488,0,MATCH('GHG emissions calculations'!G$6,'Emission Factors'!$E$5:$T$5,0)),"",0)</f>
        <v/>
      </c>
      <c r="H1698" s="311" t="s">
        <v>237</v>
      </c>
      <c r="I1698" s="312" t="str">
        <f>IF(
    SUMIFS('Import data'!$L$25:$L$80,
           'Import data'!$J$25:$J$80, F1698,
           'Import data'!$G$25:$G$80, 'GHG emissions calculations'!$H1698,
           'Import data'!$I$25:$I$80,$E$1587) &lt;&gt; 0,
    SUMIFS('Import data'!$L$25:$L$80,
           'Import data'!$J$25:$J$80, F1698,
           'Import data'!$G$25:$G$80, 'GHG emissions calculations'!$H1698,
           'Import data'!$I$25:$I$80,$E$1587),
    ""
)</f>
        <v/>
      </c>
      <c r="J1698" s="311" t="str">
        <f t="array" ref="J1698">IF(
    XLOOKUP(F1698, 'Import data'!$J$26:$J$47, 'Import data'!$M$26:$M$47, "", 0) = "Please add the region-specific supplier emission factor or choose a different region available in the IAEG database.",
    "",
    XLOOKUP(F1698, 'Import data'!$J$26:$J$47, 'Import data'!$M$26:$M$47, "", 0)
)</f>
        <v/>
      </c>
      <c r="K1698" s="311" t="str">
        <f t="array" ref="K1698">IFERROR(
    XLOOKUP(F1698,
            _xlws.FILTER('Supplier Emission'!$G$15:$G$49,
                   ('Supplier Emission'!$D$15:$D$49=H1698) * ('Supplier Emission'!$F$15:$F$49=$E$1587)),
            _xlws.FILTER('Supplier Emission'!$I$15:$I$49,
                   ('Supplier Emission'!$D$15:$D$49=H1698) * ('Supplier Emission'!$F$15:$F$49=$E$1587)),
            ""),
    "")</f>
        <v/>
      </c>
      <c r="L1698" s="311" t="str">
        <f t="array" ref="L1698">IFERROR(
    XLOOKUP(F1698,
            _xlws.FILTER('Supplier Emission'!$G$15:$G$49,
                   ('Supplier Emission'!$D$15:$D$49=H1698) * ('Supplier Emission'!$F$15:$F$49=$E$1587)),
            _xlws.FILTER('Supplier Emission'!$J$15:$J$49,
                   ('Supplier Emission'!$D$15:$D$49=H1698) * ('Supplier Emission'!$F$15:$F$49=$E$1587)),
            ""),
    "")</f>
        <v/>
      </c>
      <c r="M1698" s="311" t="str">
        <f t="array" ref="M1698">IFERROR(
    XLOOKUP(F1698,
            _xlws.FILTER('Supplier Emission'!$G$15:$G$49,
                   ('Supplier Emission'!$D$15:$D$49=H1698) * ('Supplier Emission'!$F$15:$F$49=$E$1587)),
            _xlws.FILTER('Supplier Emission'!$M$15:$M$49,
                   ('Supplier Emission'!$D$15:$D$49=H1698) * ('Supplier Emission'!$F$15:$F$49=$E$1587)),
            ""),
    "")</f>
        <v/>
      </c>
      <c r="N1698" s="311" t="str">
        <f t="array" ref="N1698">IFERROR(
    XLOOKUP(F1698,
            _xlws.FILTER('Supplier Emission'!$G$15:$G$49,
                   ('Supplier Emission'!$D$15:$D$49=H1698) * ('Supplier Emission'!$F$15:$F$49=$E$1587)),
            _xlws.FILTER('Supplier Emission'!$H$15:$H$49,
                   ('Supplier Emission'!$D$15:$D$49=H1698) * ('Supplier Emission'!$F$15:$F$49=$E$1587)),
            ""),
    "")</f>
        <v/>
      </c>
      <c r="O1698" s="311" t="str">
        <f t="array" ref="O1698">XLOOKUP(1,('Emission Factors'!$E$5:$E$488='GHG emissions calculations'!$F1698)*('Emission Factors'!$H$5:$H$488='GHG emissions calculations'!$H1698),INDEX('Emission Factors'!$E$5:$T$488,0,MATCH('GHG emissions calculations'!O$6,'Emission Factors'!$E$5:$T$5,0)),"",0)</f>
        <v/>
      </c>
      <c r="P1698" s="313" t="str">
        <f t="array" ref="P1698">IFERROR(
    INDEX('Emission Factors'!$E$5:$P$488,
          MATCH(1,
                ('Emission Factors'!$E$5:$E$488 = 'GHG emissions calculations'!$F1698) *
                ('Emission Factors'!$H$5:$H$488 = 'GHG emissions calculations'!$H1698),
                0),
          MATCH('GHG emissions calculations'!P$6,'Emission Factors'!$E$5:$P$5,0)),
    "")</f>
        <v/>
      </c>
      <c r="Q1698" s="311" t="str">
        <f t="array" ref="Q1698">IFERROR(
    IF(
        INDEX('Emission Factors'!$E$5:$P$488,
              MATCH(1,
                    ('Emission Factors'!$E$5:$E$488 = 'GHG emissions calculations'!$F1698) *
                    ('Emission Factors'!$H$5:$H$488 = 'GHG emissions calculations'!$H1698),
                    0),
              MATCH('GHG emissions calculations'!Q$6, 'Emission Factors'!$E$5:$P$5, 0)) &lt;&gt; "",
        INDEX('Emission Factors'!$E$5:$P$488,
              MATCH(1,
                    ('Emission Factors'!$E$5:$E$488 = 'GHG emissions calculations'!$F1698) *
                    ('Emission Factors'!$H$5:$H$488 = 'GHG emissions calculations'!$H1698),
                    0),
              MATCH('GHG emissions calculations'!Q$6, 'Emission Factors'!$E$5:$P$5, 0)),
        ""),
    "")</f>
        <v/>
      </c>
      <c r="R1698" s="311" t="str">
        <f t="array" ref="R1698">IFERROR(
    IF(
        INDEX('Emission Factors'!$E$5:$R$488,
              MATCH(1,
                    ('Emission Factors'!$E$5:$E$488 = 'GHG emissions calculations'!$F1698) *
                    ('Emission Factors'!$H$5:$H$488 = 'GHG emissions calculations'!$H1698),
                    0),
              MATCH('GHG emissions calculations'!R$6, 'Emission Factors'!$E$5:$R$5, 0)) &lt;&gt; "",
        INDEX('Emission Factors'!$E$5:$R$488,
              MATCH(1,
                    ('Emission Factors'!$E$5:$E$488 = 'GHG emissions calculations'!$F1698) *
                    ('Emission Factors'!$H$5:$H$488 = 'GHG emissions calculations'!$H1698),
                    0),
              MATCH('GHG emissions calculations'!R$6, 'Emission Factors'!$E$5:$R$5, 0)),
        ""),
    "")</f>
        <v/>
      </c>
      <c r="S1698" s="312">
        <f t="shared" si="3"/>
        <v>0</v>
      </c>
      <c r="T1698" s="23"/>
    </row>
    <row r="1699" ht="15.75" customHeight="1" outlineLevel="1">
      <c r="A1699" s="23"/>
      <c r="B1699" s="71"/>
      <c r="C1699" s="71"/>
      <c r="D1699" s="71"/>
      <c r="E1699" s="314"/>
      <c r="F1699" s="311" t="str">
        <f>Lists!Z113</f>
        <v>Magnesium - Oceania</v>
      </c>
      <c r="G1699" s="311">
        <f t="array" ref="G1699">XLOOKUP(1,('Emission Factors'!$E$5:$E$488='GHG emissions calculations'!$F1699)*('Emission Factors'!$H$5:$H$488='GHG emissions calculations'!$H1699),INDEX('Emission Factors'!$E$5:$T$488,0,MATCH('GHG emissions calculations'!G$6,'Emission Factors'!$E$5:$T$5,0)),"",0)</f>
        <v>3</v>
      </c>
      <c r="H1699" s="311" t="s">
        <v>237</v>
      </c>
      <c r="I1699" s="312" t="str">
        <f>IF(
    SUMIFS('Import data'!$L$25:$L$80,
           'Import data'!$J$25:$J$80, F1699,
           'Import data'!$G$25:$G$80, 'GHG emissions calculations'!$H1699,
           'Import data'!$I$25:$I$80,$E$1587) &lt;&gt; 0,
    SUMIFS('Import data'!$L$25:$L$80,
           'Import data'!$J$25:$J$80, F1699,
           'Import data'!$G$25:$G$80, 'GHG emissions calculations'!$H1699,
           'Import data'!$I$25:$I$80,$E$1587),
    ""
)</f>
        <v/>
      </c>
      <c r="J1699" s="311" t="str">
        <f t="array" ref="J1699">IF(
    XLOOKUP(F1699, 'Import data'!$J$26:$J$47, 'Import data'!$M$26:$M$47, "", 0) = "Please add the region-specific supplier emission factor or choose a different region available in the IAEG database.",
    "",
    XLOOKUP(F1699, 'Import data'!$J$26:$J$47, 'Import data'!$M$26:$M$47, "", 0)
)</f>
        <v/>
      </c>
      <c r="K1699" s="311" t="str">
        <f t="array" ref="K1699">IFERROR(
    XLOOKUP(F1699,
            _xlws.FILTER('Supplier Emission'!$G$15:$G$49,
                   ('Supplier Emission'!$D$15:$D$49=H1699) * ('Supplier Emission'!$F$15:$F$49=$E$1587)),
            _xlws.FILTER('Supplier Emission'!$I$15:$I$49,
                   ('Supplier Emission'!$D$15:$D$49=H1699) * ('Supplier Emission'!$F$15:$F$49=$E$1587)),
            ""),
    "")</f>
        <v/>
      </c>
      <c r="L1699" s="311" t="str">
        <f t="array" ref="L1699">IFERROR(
    XLOOKUP(F1699,
            _xlws.FILTER('Supplier Emission'!$G$15:$G$49,
                   ('Supplier Emission'!$D$15:$D$49=H1699) * ('Supplier Emission'!$F$15:$F$49=$E$1587)),
            _xlws.FILTER('Supplier Emission'!$J$15:$J$49,
                   ('Supplier Emission'!$D$15:$D$49=H1699) * ('Supplier Emission'!$F$15:$F$49=$E$1587)),
            ""),
    "")</f>
        <v/>
      </c>
      <c r="M1699" s="311" t="str">
        <f t="array" ref="M1699">IFERROR(
    XLOOKUP(F1699,
            _xlws.FILTER('Supplier Emission'!$G$15:$G$49,
                   ('Supplier Emission'!$D$15:$D$49=H1699) * ('Supplier Emission'!$F$15:$F$49=$E$1587)),
            _xlws.FILTER('Supplier Emission'!$M$15:$M$49,
                   ('Supplier Emission'!$D$15:$D$49=H1699) * ('Supplier Emission'!$F$15:$F$49=$E$1587)),
            ""),
    "")</f>
        <v/>
      </c>
      <c r="N1699" s="311" t="str">
        <f t="array" ref="N1699">IFERROR(
    XLOOKUP(F1699,
            _xlws.FILTER('Supplier Emission'!$G$15:$G$49,
                   ('Supplier Emission'!$D$15:$D$49=H1699) * ('Supplier Emission'!$F$15:$F$49=$E$1587)),
            _xlws.FILTER('Supplier Emission'!$H$15:$H$49,
                   ('Supplier Emission'!$D$15:$D$49=H1699) * ('Supplier Emission'!$F$15:$F$49=$E$1587)),
            ""),
    "")</f>
        <v/>
      </c>
      <c r="O1699" s="311" t="str">
        <f t="array" ref="O1699">XLOOKUP(1,('Emission Factors'!$E$5:$E$488='GHG emissions calculations'!$F1699)*('Emission Factors'!$H$5:$H$488='GHG emissions calculations'!$H1699),INDEX('Emission Factors'!$E$5:$T$488,0,MATCH('GHG emissions calculations'!O$6,'Emission Factors'!$E$5:$T$5,0)),"",0)</f>
        <v>Magnesium (at plant)</v>
      </c>
      <c r="P1699" s="313">
        <f t="array" ref="P1699">IFERROR(
    INDEX('Emission Factors'!$E$5:$P$488,
          MATCH(1,
                ('Emission Factors'!$E$5:$E$488 = 'GHG emissions calculations'!$F1699) *
                ('Emission Factors'!$H$5:$H$488 = 'GHG emissions calculations'!$H1699),
                0),
          MATCH('GHG emissions calculations'!P$6,'Emission Factors'!$E$5:$P$5,0)),
    "")</f>
        <v>86.84</v>
      </c>
      <c r="Q1699" s="311" t="str">
        <f t="array" ref="Q1699">IFERROR(
    IF(
        INDEX('Emission Factors'!$E$5:$P$488,
              MATCH(1,
                    ('Emission Factors'!$E$5:$E$488 = 'GHG emissions calculations'!$F1699) *
                    ('Emission Factors'!$H$5:$H$488 = 'GHG emissions calculations'!$H1699),
                    0),
              MATCH('GHG emissions calculations'!Q$6, 'Emission Factors'!$E$5:$P$5, 0)) &lt;&gt; "",
        INDEX('Emission Factors'!$E$5:$P$488,
              MATCH(1,
                    ('Emission Factors'!$E$5:$E$488 = 'GHG emissions calculations'!$F1699) *
                    ('Emission Factors'!$H$5:$H$488 = 'GHG emissions calculations'!$H1699),
                    0),
              MATCH('GHG emissions calculations'!Q$6, 'Emission Factors'!$E$5:$P$5, 0)),
        ""),
    "")</f>
        <v>kgCO2e/kg</v>
      </c>
      <c r="R1699" s="311" t="str">
        <f t="array" ref="R1699">IFERROR(
    IF(
        INDEX('Emission Factors'!$E$5:$R$488,
              MATCH(1,
                    ('Emission Factors'!$E$5:$E$488 = 'GHG emissions calculations'!$F1699) *
                    ('Emission Factors'!$H$5:$H$488 = 'GHG emissions calculations'!$H1699),
                    0),
              MATCH('GHG emissions calculations'!R$6, 'Emission Factors'!$E$5:$R$5, 0)) &lt;&gt; "",
        INDEX('Emission Factors'!$E$5:$R$488,
              MATCH(1,
                    ('Emission Factors'!$E$5:$E$488 = 'GHG emissions calculations'!$F1699) *
                    ('Emission Factors'!$H$5:$H$488 = 'GHG emissions calculations'!$H1699),
                    0),
              MATCH('GHG emissions calculations'!R$6, 'Emission Factors'!$E$5:$R$5, 0)),
        ""),
    "")</f>
        <v>Oceania</v>
      </c>
      <c r="S1699" s="312">
        <f t="shared" si="3"/>
        <v>0</v>
      </c>
      <c r="T1699" s="23"/>
    </row>
    <row r="1700" ht="15.75" customHeight="1" outlineLevel="1">
      <c r="A1700" s="23"/>
      <c r="B1700" s="71"/>
      <c r="C1700" s="71"/>
      <c r="D1700" s="71"/>
      <c r="E1700" s="314"/>
      <c r="F1700" s="311" t="str">
        <f>Lists!Z116</f>
        <v>Metals, unknown material and mass - America</v>
      </c>
      <c r="G1700" s="311" t="str">
        <f t="array" ref="G1700">XLOOKUP(1,('Emission Factors'!$E$5:$E$488='GHG emissions calculations'!$F1700)*('Emission Factors'!$H$5:$H$488='GHG emissions calculations'!$H1700),INDEX('Emission Factors'!$E$5:$T$488,0,MATCH('GHG emissions calculations'!G$6,'Emission Factors'!$E$5:$T$5,0)),"",0)</f>
        <v/>
      </c>
      <c r="H1700" s="311" t="s">
        <v>237</v>
      </c>
      <c r="I1700" s="312" t="str">
        <f>IF(
    SUMIFS('Import data'!$L$25:$L$80,
           'Import data'!$J$25:$J$80, F1700,
           'Import data'!$G$25:$G$80, 'GHG emissions calculations'!$H1700,
           'Import data'!$I$25:$I$80,$E$1587) &lt;&gt; 0,
    SUMIFS('Import data'!$L$25:$L$80,
           'Import data'!$J$25:$J$80, F1700,
           'Import data'!$G$25:$G$80, 'GHG emissions calculations'!$H1700,
           'Import data'!$I$25:$I$80,$E$1587),
    ""
)</f>
        <v/>
      </c>
      <c r="J1700" s="311" t="str">
        <f t="array" ref="J1700">IF(
    XLOOKUP(F1700, 'Import data'!$J$26:$J$47, 'Import data'!$M$26:$M$47, "", 0) = "Please add the region-specific supplier emission factor or choose a different region available in the IAEG database.",
    "",
    XLOOKUP(F1700, 'Import data'!$J$26:$J$47, 'Import data'!$M$26:$M$47, "", 0)
)</f>
        <v/>
      </c>
      <c r="K1700" s="311" t="str">
        <f t="array" ref="K1700">IFERROR(
    XLOOKUP(F1700,
            _xlws.FILTER('Supplier Emission'!$G$15:$G$49,
                   ('Supplier Emission'!$D$15:$D$49=H1700) * ('Supplier Emission'!$F$15:$F$49=$E$1587)),
            _xlws.FILTER('Supplier Emission'!$I$15:$I$49,
                   ('Supplier Emission'!$D$15:$D$49=H1700) * ('Supplier Emission'!$F$15:$F$49=$E$1587)),
            ""),
    "")</f>
        <v/>
      </c>
      <c r="L1700" s="311" t="str">
        <f t="array" ref="L1700">IFERROR(
    XLOOKUP(F1700,
            _xlws.FILTER('Supplier Emission'!$G$15:$G$49,
                   ('Supplier Emission'!$D$15:$D$49=H1700) * ('Supplier Emission'!$F$15:$F$49=$E$1587)),
            _xlws.FILTER('Supplier Emission'!$J$15:$J$49,
                   ('Supplier Emission'!$D$15:$D$49=H1700) * ('Supplier Emission'!$F$15:$F$49=$E$1587)),
            ""),
    "")</f>
        <v/>
      </c>
      <c r="M1700" s="311" t="str">
        <f t="array" ref="M1700">IFERROR(
    XLOOKUP(F1700,
            _xlws.FILTER('Supplier Emission'!$G$15:$G$49,
                   ('Supplier Emission'!$D$15:$D$49=H1700) * ('Supplier Emission'!$F$15:$F$49=$E$1587)),
            _xlws.FILTER('Supplier Emission'!$M$15:$M$49,
                   ('Supplier Emission'!$D$15:$D$49=H1700) * ('Supplier Emission'!$F$15:$F$49=$E$1587)),
            ""),
    "")</f>
        <v/>
      </c>
      <c r="N1700" s="311" t="str">
        <f t="array" ref="N1700">IFERROR(
    XLOOKUP(F1700,
            _xlws.FILTER('Supplier Emission'!$G$15:$G$49,
                   ('Supplier Emission'!$D$15:$D$49=H1700) * ('Supplier Emission'!$F$15:$F$49=$E$1587)),
            _xlws.FILTER('Supplier Emission'!$H$15:$H$49,
                   ('Supplier Emission'!$D$15:$D$49=H1700) * ('Supplier Emission'!$F$15:$F$49=$E$1587)),
            ""),
    "")</f>
        <v/>
      </c>
      <c r="O1700" s="311" t="str">
        <f t="array" ref="O1700">XLOOKUP(1,('Emission Factors'!$E$5:$E$488='GHG emissions calculations'!$F1700)*('Emission Factors'!$H$5:$H$488='GHG emissions calculations'!$H1700),INDEX('Emission Factors'!$E$5:$T$488,0,MATCH('GHG emissions calculations'!O$6,'Emission Factors'!$E$5:$T$5,0)),"",0)</f>
        <v/>
      </c>
      <c r="P1700" s="313" t="str">
        <f t="array" ref="P1700">IFERROR(
    INDEX('Emission Factors'!$E$5:$P$488,
          MATCH(1,
                ('Emission Factors'!$E$5:$E$488 = 'GHG emissions calculations'!$F1700) *
                ('Emission Factors'!$H$5:$H$488 = 'GHG emissions calculations'!$H1700),
                0),
          MATCH('GHG emissions calculations'!P$6,'Emission Factors'!$E$5:$P$5,0)),
    "")</f>
        <v/>
      </c>
      <c r="Q1700" s="311" t="str">
        <f t="array" ref="Q1700">IFERROR(
    IF(
        INDEX('Emission Factors'!$E$5:$P$488,
              MATCH(1,
                    ('Emission Factors'!$E$5:$E$488 = 'GHG emissions calculations'!$F1700) *
                    ('Emission Factors'!$H$5:$H$488 = 'GHG emissions calculations'!$H1700),
                    0),
              MATCH('GHG emissions calculations'!Q$6, 'Emission Factors'!$E$5:$P$5, 0)) &lt;&gt; "",
        INDEX('Emission Factors'!$E$5:$P$488,
              MATCH(1,
                    ('Emission Factors'!$E$5:$E$488 = 'GHG emissions calculations'!$F1700) *
                    ('Emission Factors'!$H$5:$H$488 = 'GHG emissions calculations'!$H1700),
                    0),
              MATCH('GHG emissions calculations'!Q$6, 'Emission Factors'!$E$5:$P$5, 0)),
        ""),
    "")</f>
        <v/>
      </c>
      <c r="R1700" s="311" t="str">
        <f t="array" ref="R1700">IFERROR(
    IF(
        INDEX('Emission Factors'!$E$5:$R$488,
              MATCH(1,
                    ('Emission Factors'!$E$5:$E$488 = 'GHG emissions calculations'!$F1700) *
                    ('Emission Factors'!$H$5:$H$488 = 'GHG emissions calculations'!$H1700),
                    0),
              MATCH('GHG emissions calculations'!R$6, 'Emission Factors'!$E$5:$R$5, 0)) &lt;&gt; "",
        INDEX('Emission Factors'!$E$5:$R$488,
              MATCH(1,
                    ('Emission Factors'!$E$5:$E$488 = 'GHG emissions calculations'!$F1700) *
                    ('Emission Factors'!$H$5:$H$488 = 'GHG emissions calculations'!$H1700),
                    0),
              MATCH('GHG emissions calculations'!R$6, 'Emission Factors'!$E$5:$R$5, 0)),
        ""),
    "")</f>
        <v/>
      </c>
      <c r="S1700" s="312">
        <f t="shared" si="3"/>
        <v>0</v>
      </c>
      <c r="T1700" s="23"/>
    </row>
    <row r="1701" ht="15.75" customHeight="1" outlineLevel="1">
      <c r="A1701" s="23"/>
      <c r="B1701" s="71"/>
      <c r="C1701" s="71"/>
      <c r="D1701" s="71"/>
      <c r="E1701" s="314"/>
      <c r="F1701" s="311" t="str">
        <f>Lists!Z117</f>
        <v>Metals, unknown material and mass - Europe/France</v>
      </c>
      <c r="G1701" s="311" t="str">
        <f t="array" ref="G1701">XLOOKUP(1,('Emission Factors'!$E$5:$E$488='GHG emissions calculations'!$F1701)*('Emission Factors'!$H$5:$H$488='GHG emissions calculations'!$H1701),INDEX('Emission Factors'!$E$5:$T$488,0,MATCH('GHG emissions calculations'!G$6,'Emission Factors'!$E$5:$T$5,0)),"",0)</f>
        <v/>
      </c>
      <c r="H1701" s="311" t="s">
        <v>237</v>
      </c>
      <c r="I1701" s="312" t="str">
        <f>IF(
    SUMIFS('Import data'!$L$25:$L$80,
           'Import data'!$J$25:$J$80, F1701,
           'Import data'!$G$25:$G$80, 'GHG emissions calculations'!$H1701,
           'Import data'!$I$25:$I$80,$E$1587) &lt;&gt; 0,
    SUMIFS('Import data'!$L$25:$L$80,
           'Import data'!$J$25:$J$80, F1701,
           'Import data'!$G$25:$G$80, 'GHG emissions calculations'!$H1701,
           'Import data'!$I$25:$I$80,$E$1587),
    ""
)</f>
        <v/>
      </c>
      <c r="J1701" s="311" t="str">
        <f t="array" ref="J1701">IF(
    XLOOKUP(F1701, 'Import data'!$J$26:$J$47, 'Import data'!$M$26:$M$47, "", 0) = "Please add the region-specific supplier emission factor or choose a different region available in the IAEG database.",
    "",
    XLOOKUP(F1701, 'Import data'!$J$26:$J$47, 'Import data'!$M$26:$M$47, "", 0)
)</f>
        <v/>
      </c>
      <c r="K1701" s="311" t="str">
        <f t="array" ref="K1701">IFERROR(
    XLOOKUP(F1701,
            _xlws.FILTER('Supplier Emission'!$G$15:$G$49,
                   ('Supplier Emission'!$D$15:$D$49=H1701) * ('Supplier Emission'!$F$15:$F$49=$E$1587)),
            _xlws.FILTER('Supplier Emission'!$I$15:$I$49,
                   ('Supplier Emission'!$D$15:$D$49=H1701) * ('Supplier Emission'!$F$15:$F$49=$E$1587)),
            ""),
    "")</f>
        <v/>
      </c>
      <c r="L1701" s="311" t="str">
        <f t="array" ref="L1701">IFERROR(
    XLOOKUP(F1701,
            _xlws.FILTER('Supplier Emission'!$G$15:$G$49,
                   ('Supplier Emission'!$D$15:$D$49=H1701) * ('Supplier Emission'!$F$15:$F$49=$E$1587)),
            _xlws.FILTER('Supplier Emission'!$J$15:$J$49,
                   ('Supplier Emission'!$D$15:$D$49=H1701) * ('Supplier Emission'!$F$15:$F$49=$E$1587)),
            ""),
    "")</f>
        <v/>
      </c>
      <c r="M1701" s="311" t="str">
        <f t="array" ref="M1701">IFERROR(
    XLOOKUP(F1701,
            _xlws.FILTER('Supplier Emission'!$G$15:$G$49,
                   ('Supplier Emission'!$D$15:$D$49=H1701) * ('Supplier Emission'!$F$15:$F$49=$E$1587)),
            _xlws.FILTER('Supplier Emission'!$M$15:$M$49,
                   ('Supplier Emission'!$D$15:$D$49=H1701) * ('Supplier Emission'!$F$15:$F$49=$E$1587)),
            ""),
    "")</f>
        <v/>
      </c>
      <c r="N1701" s="311" t="str">
        <f t="array" ref="N1701">IFERROR(
    XLOOKUP(F1701,
            _xlws.FILTER('Supplier Emission'!$G$15:$G$49,
                   ('Supplier Emission'!$D$15:$D$49=H1701) * ('Supplier Emission'!$F$15:$F$49=$E$1587)),
            _xlws.FILTER('Supplier Emission'!$H$15:$H$49,
                   ('Supplier Emission'!$D$15:$D$49=H1701) * ('Supplier Emission'!$F$15:$F$49=$E$1587)),
            ""),
    "")</f>
        <v/>
      </c>
      <c r="O1701" s="311" t="str">
        <f t="array" ref="O1701">XLOOKUP(1,('Emission Factors'!$E$5:$E$488='GHG emissions calculations'!$F1701)*('Emission Factors'!$H$5:$H$488='GHG emissions calculations'!$H1701),INDEX('Emission Factors'!$E$5:$T$488,0,MATCH('GHG emissions calculations'!O$6,'Emission Factors'!$E$5:$T$5,0)),"",0)</f>
        <v/>
      </c>
      <c r="P1701" s="313" t="str">
        <f t="array" ref="P1701">IFERROR(
    INDEX('Emission Factors'!$E$5:$P$488,
          MATCH(1,
                ('Emission Factors'!$E$5:$E$488 = 'GHG emissions calculations'!$F1701) *
                ('Emission Factors'!$H$5:$H$488 = 'GHG emissions calculations'!$H1701),
                0),
          MATCH('GHG emissions calculations'!P$6,'Emission Factors'!$E$5:$P$5,0)),
    "")</f>
        <v/>
      </c>
      <c r="Q1701" s="311" t="str">
        <f t="array" ref="Q1701">IFERROR(
    IF(
        INDEX('Emission Factors'!$E$5:$P$488,
              MATCH(1,
                    ('Emission Factors'!$E$5:$E$488 = 'GHG emissions calculations'!$F1701) *
                    ('Emission Factors'!$H$5:$H$488 = 'GHG emissions calculations'!$H1701),
                    0),
              MATCH('GHG emissions calculations'!Q$6, 'Emission Factors'!$E$5:$P$5, 0)) &lt;&gt; "",
        INDEX('Emission Factors'!$E$5:$P$488,
              MATCH(1,
                    ('Emission Factors'!$E$5:$E$488 = 'GHG emissions calculations'!$F1701) *
                    ('Emission Factors'!$H$5:$H$488 = 'GHG emissions calculations'!$H1701),
                    0),
              MATCH('GHG emissions calculations'!Q$6, 'Emission Factors'!$E$5:$P$5, 0)),
        ""),
    "")</f>
        <v/>
      </c>
      <c r="R1701" s="311" t="str">
        <f t="array" ref="R1701">IFERROR(
    IF(
        INDEX('Emission Factors'!$E$5:$R$488,
              MATCH(1,
                    ('Emission Factors'!$E$5:$E$488 = 'GHG emissions calculations'!$F1701) *
                    ('Emission Factors'!$H$5:$H$488 = 'GHG emissions calculations'!$H1701),
                    0),
              MATCH('GHG emissions calculations'!R$6, 'Emission Factors'!$E$5:$R$5, 0)) &lt;&gt; "",
        INDEX('Emission Factors'!$E$5:$R$488,
              MATCH(1,
                    ('Emission Factors'!$E$5:$E$488 = 'GHG emissions calculations'!$F1701) *
                    ('Emission Factors'!$H$5:$H$488 = 'GHG emissions calculations'!$H1701),
                    0),
              MATCH('GHG emissions calculations'!R$6, 'Emission Factors'!$E$5:$R$5, 0)),
        ""),
    "")</f>
        <v/>
      </c>
      <c r="S1701" s="312">
        <f t="shared" si="3"/>
        <v>0</v>
      </c>
      <c r="T1701" s="23"/>
    </row>
    <row r="1702" ht="15.75" customHeight="1" outlineLevel="1">
      <c r="A1702" s="23"/>
      <c r="B1702" s="71"/>
      <c r="C1702" s="71"/>
      <c r="D1702" s="71"/>
      <c r="E1702" s="314"/>
      <c r="F1702" s="311" t="str">
        <f>Lists!Z118</f>
        <v>Metals, unknown material and mass - Europe/UK</v>
      </c>
      <c r="G1702" s="311">
        <f t="array" ref="G1702">XLOOKUP(1,('Emission Factors'!$E$5:$E$488='GHG emissions calculations'!$F1702)*('Emission Factors'!$H$5:$H$488='GHG emissions calculations'!$H1702),INDEX('Emission Factors'!$E$5:$T$488,0,MATCH('GHG emissions calculations'!G$6,'Emission Factors'!$E$5:$T$5,0)),"",0)</f>
        <v>1</v>
      </c>
      <c r="H1702" s="311" t="s">
        <v>237</v>
      </c>
      <c r="I1702" s="312" t="str">
        <f>IF(
    SUMIFS('Import data'!$L$25:$L$80,
           'Import data'!$J$25:$J$80, F1702,
           'Import data'!$G$25:$G$80, 'GHG emissions calculations'!$H1702,
           'Import data'!$I$25:$I$80,$E$1587) &lt;&gt; 0,
    SUMIFS('Import data'!$L$25:$L$80,
           'Import data'!$J$25:$J$80, F1702,
           'Import data'!$G$25:$G$80, 'GHG emissions calculations'!$H1702,
           'Import data'!$I$25:$I$80,$E$1587),
    ""
)</f>
        <v/>
      </c>
      <c r="J1702" s="311" t="str">
        <f t="array" ref="J1702">IF(
    XLOOKUP(F1702, 'Import data'!$J$26:$J$47, 'Import data'!$M$26:$M$47, "", 0) = "Please add the region-specific supplier emission factor or choose a different region available in the IAEG database.",
    "",
    XLOOKUP(F1702, 'Import data'!$J$26:$J$47, 'Import data'!$M$26:$M$47, "", 0)
)</f>
        <v/>
      </c>
      <c r="K1702" s="311" t="str">
        <f t="array" ref="K1702">IFERROR(
    XLOOKUP(F1702,
            _xlws.FILTER('Supplier Emission'!$G$15:$G$49,
                   ('Supplier Emission'!$D$15:$D$49=H1702) * ('Supplier Emission'!$F$15:$F$49=$E$1587)),
            _xlws.FILTER('Supplier Emission'!$I$15:$I$49,
                   ('Supplier Emission'!$D$15:$D$49=H1702) * ('Supplier Emission'!$F$15:$F$49=$E$1587)),
            ""),
    "")</f>
        <v/>
      </c>
      <c r="L1702" s="311" t="str">
        <f t="array" ref="L1702">IFERROR(
    XLOOKUP(F1702,
            _xlws.FILTER('Supplier Emission'!$G$15:$G$49,
                   ('Supplier Emission'!$D$15:$D$49=H1702) * ('Supplier Emission'!$F$15:$F$49=$E$1587)),
            _xlws.FILTER('Supplier Emission'!$J$15:$J$49,
                   ('Supplier Emission'!$D$15:$D$49=H1702) * ('Supplier Emission'!$F$15:$F$49=$E$1587)),
            ""),
    "")</f>
        <v/>
      </c>
      <c r="M1702" s="311" t="str">
        <f t="array" ref="M1702">IFERROR(
    XLOOKUP(F1702,
            _xlws.FILTER('Supplier Emission'!$G$15:$G$49,
                   ('Supplier Emission'!$D$15:$D$49=H1702) * ('Supplier Emission'!$F$15:$F$49=$E$1587)),
            _xlws.FILTER('Supplier Emission'!$M$15:$M$49,
                   ('Supplier Emission'!$D$15:$D$49=H1702) * ('Supplier Emission'!$F$15:$F$49=$E$1587)),
            ""),
    "")</f>
        <v/>
      </c>
      <c r="N1702" s="311" t="str">
        <f t="array" ref="N1702">IFERROR(
    XLOOKUP(F1702,
            _xlws.FILTER('Supplier Emission'!$G$15:$G$49,
                   ('Supplier Emission'!$D$15:$D$49=H1702) * ('Supplier Emission'!$F$15:$F$49=$E$1587)),
            _xlws.FILTER('Supplier Emission'!$H$15:$H$49,
                   ('Supplier Emission'!$D$15:$D$49=H1702) * ('Supplier Emission'!$F$15:$F$49=$E$1587)),
            ""),
    "")</f>
        <v/>
      </c>
      <c r="O1702" s="311" t="str">
        <f t="array" ref="O1702">XLOOKUP(1,('Emission Factors'!$E$5:$E$488='GHG emissions calculations'!$F1702)*('Emission Factors'!$H$5:$H$488='GHG emissions calculations'!$H1702),INDEX('Emission Factors'!$E$5:$T$488,0,MATCH('GHG emissions calculations'!O$6,'Emission Factors'!$E$5:$T$5,0)),"",0)</f>
        <v>Metals (Primary material production)</v>
      </c>
      <c r="P1702" s="313">
        <f t="array" ref="P1702">IFERROR(
    INDEX('Emission Factors'!$E$5:$P$488,
          MATCH(1,
                ('Emission Factors'!$E$5:$E$488 = 'GHG emissions calculations'!$F1702) *
                ('Emission Factors'!$H$5:$H$488 = 'GHG emissions calculations'!$H1702),
                0),
          MATCH('GHG emissions calculations'!P$6,'Emission Factors'!$E$5:$P$5,0)),
    "")</f>
        <v>3.81</v>
      </c>
      <c r="Q1702" s="311" t="str">
        <f t="array" ref="Q1702">IFERROR(
    IF(
        INDEX('Emission Factors'!$E$5:$P$488,
              MATCH(1,
                    ('Emission Factors'!$E$5:$E$488 = 'GHG emissions calculations'!$F1702) *
                    ('Emission Factors'!$H$5:$H$488 = 'GHG emissions calculations'!$H1702),
                    0),
              MATCH('GHG emissions calculations'!Q$6, 'Emission Factors'!$E$5:$P$5, 0)) &lt;&gt; "",
        INDEX('Emission Factors'!$E$5:$P$488,
              MATCH(1,
                    ('Emission Factors'!$E$5:$E$488 = 'GHG emissions calculations'!$F1702) *
                    ('Emission Factors'!$H$5:$H$488 = 'GHG emissions calculations'!$H1702),
                    0),
              MATCH('GHG emissions calculations'!Q$6, 'Emission Factors'!$E$5:$P$5, 0)),
        ""),
    "")</f>
        <v>kgCO2e/kg</v>
      </c>
      <c r="R1702" s="311" t="str">
        <f t="array" ref="R1702">IFERROR(
    IF(
        INDEX('Emission Factors'!$E$5:$R$488,
              MATCH(1,
                    ('Emission Factors'!$E$5:$E$488 = 'GHG emissions calculations'!$F1702) *
                    ('Emission Factors'!$H$5:$H$488 = 'GHG emissions calculations'!$H1702),
                    0),
              MATCH('GHG emissions calculations'!R$6, 'Emission Factors'!$E$5:$R$5, 0)) &lt;&gt; "",
        INDEX('Emission Factors'!$E$5:$R$488,
              MATCH(1,
                    ('Emission Factors'!$E$5:$E$488 = 'GHG emissions calculations'!$F1702) *
                    ('Emission Factors'!$H$5:$H$488 = 'GHG emissions calculations'!$H1702),
                    0),
              MATCH('GHG emissions calculations'!R$6, 'Emission Factors'!$E$5:$R$5, 0)),
        ""),
    "")</f>
        <v>Europe</v>
      </c>
      <c r="S1702" s="312">
        <f t="shared" si="3"/>
        <v>0</v>
      </c>
      <c r="T1702" s="23"/>
    </row>
    <row r="1703" ht="15.75" customHeight="1" outlineLevel="1">
      <c r="A1703" s="23"/>
      <c r="B1703" s="71"/>
      <c r="C1703" s="71"/>
      <c r="D1703" s="71"/>
      <c r="E1703" s="314"/>
      <c r="F1703" s="311" t="str">
        <f>Lists!Z119</f>
        <v>Metals, unknown material and mass - Africa</v>
      </c>
      <c r="G1703" s="311" t="str">
        <f t="array" ref="G1703">XLOOKUP(1,('Emission Factors'!$E$5:$E$488='GHG emissions calculations'!$F1703)*('Emission Factors'!$H$5:$H$488='GHG emissions calculations'!$H1703),INDEX('Emission Factors'!$E$5:$T$488,0,MATCH('GHG emissions calculations'!G$6,'Emission Factors'!$E$5:$T$5,0)),"",0)</f>
        <v/>
      </c>
      <c r="H1703" s="311" t="s">
        <v>237</v>
      </c>
      <c r="I1703" s="312" t="str">
        <f>IF(
    SUMIFS('Import data'!$L$25:$L$80,
           'Import data'!$J$25:$J$80, F1703,
           'Import data'!$G$25:$G$80, 'GHG emissions calculations'!$H1703,
           'Import data'!$I$25:$I$80,$E$1587) &lt;&gt; 0,
    SUMIFS('Import data'!$L$25:$L$80,
           'Import data'!$J$25:$J$80, F1703,
           'Import data'!$G$25:$G$80, 'GHG emissions calculations'!$H1703,
           'Import data'!$I$25:$I$80,$E$1587),
    ""
)</f>
        <v/>
      </c>
      <c r="J1703" s="311" t="str">
        <f t="array" ref="J1703">IF(
    XLOOKUP(F1703, 'Import data'!$J$26:$J$47, 'Import data'!$M$26:$M$47, "", 0) = "Please add the region-specific supplier emission factor or choose a different region available in the IAEG database.",
    "",
    XLOOKUP(F1703, 'Import data'!$J$26:$J$47, 'Import data'!$M$26:$M$47, "", 0)
)</f>
        <v/>
      </c>
      <c r="K1703" s="311" t="str">
        <f t="array" ref="K1703">IFERROR(
    XLOOKUP(F1703,
            _xlws.FILTER('Supplier Emission'!$G$15:$G$49,
                   ('Supplier Emission'!$D$15:$D$49=H1703) * ('Supplier Emission'!$F$15:$F$49=$E$1587)),
            _xlws.FILTER('Supplier Emission'!$I$15:$I$49,
                   ('Supplier Emission'!$D$15:$D$49=H1703) * ('Supplier Emission'!$F$15:$F$49=$E$1587)),
            ""),
    "")</f>
        <v/>
      </c>
      <c r="L1703" s="311" t="str">
        <f t="array" ref="L1703">IFERROR(
    XLOOKUP(F1703,
            _xlws.FILTER('Supplier Emission'!$G$15:$G$49,
                   ('Supplier Emission'!$D$15:$D$49=H1703) * ('Supplier Emission'!$F$15:$F$49=$E$1587)),
            _xlws.FILTER('Supplier Emission'!$J$15:$J$49,
                   ('Supplier Emission'!$D$15:$D$49=H1703) * ('Supplier Emission'!$F$15:$F$49=$E$1587)),
            ""),
    "")</f>
        <v/>
      </c>
      <c r="M1703" s="311" t="str">
        <f t="array" ref="M1703">IFERROR(
    XLOOKUP(F1703,
            _xlws.FILTER('Supplier Emission'!$G$15:$G$49,
                   ('Supplier Emission'!$D$15:$D$49=H1703) * ('Supplier Emission'!$F$15:$F$49=$E$1587)),
            _xlws.FILTER('Supplier Emission'!$M$15:$M$49,
                   ('Supplier Emission'!$D$15:$D$49=H1703) * ('Supplier Emission'!$F$15:$F$49=$E$1587)),
            ""),
    "")</f>
        <v/>
      </c>
      <c r="N1703" s="311" t="str">
        <f t="array" ref="N1703">IFERROR(
    XLOOKUP(F1703,
            _xlws.FILTER('Supplier Emission'!$G$15:$G$49,
                   ('Supplier Emission'!$D$15:$D$49=H1703) * ('Supplier Emission'!$F$15:$F$49=$E$1587)),
            _xlws.FILTER('Supplier Emission'!$H$15:$H$49,
                   ('Supplier Emission'!$D$15:$D$49=H1703) * ('Supplier Emission'!$F$15:$F$49=$E$1587)),
            ""),
    "")</f>
        <v/>
      </c>
      <c r="O1703" s="311" t="str">
        <f t="array" ref="O1703">XLOOKUP(1,('Emission Factors'!$E$5:$E$488='GHG emissions calculations'!$F1703)*('Emission Factors'!$H$5:$H$488='GHG emissions calculations'!$H1703),INDEX('Emission Factors'!$E$5:$T$488,0,MATCH('GHG emissions calculations'!O$6,'Emission Factors'!$E$5:$T$5,0)),"",0)</f>
        <v/>
      </c>
      <c r="P1703" s="313" t="str">
        <f t="array" ref="P1703">IFERROR(
    INDEX('Emission Factors'!$E$5:$P$488,
          MATCH(1,
                ('Emission Factors'!$E$5:$E$488 = 'GHG emissions calculations'!$F1703) *
                ('Emission Factors'!$H$5:$H$488 = 'GHG emissions calculations'!$H1703),
                0),
          MATCH('GHG emissions calculations'!P$6,'Emission Factors'!$E$5:$P$5,0)),
    "")</f>
        <v/>
      </c>
      <c r="Q1703" s="311" t="str">
        <f t="array" ref="Q1703">IFERROR(
    IF(
        INDEX('Emission Factors'!$E$5:$P$488,
              MATCH(1,
                    ('Emission Factors'!$E$5:$E$488 = 'GHG emissions calculations'!$F1703) *
                    ('Emission Factors'!$H$5:$H$488 = 'GHG emissions calculations'!$H1703),
                    0),
              MATCH('GHG emissions calculations'!Q$6, 'Emission Factors'!$E$5:$P$5, 0)) &lt;&gt; "",
        INDEX('Emission Factors'!$E$5:$P$488,
              MATCH(1,
                    ('Emission Factors'!$E$5:$E$488 = 'GHG emissions calculations'!$F1703) *
                    ('Emission Factors'!$H$5:$H$488 = 'GHG emissions calculations'!$H1703),
                    0),
              MATCH('GHG emissions calculations'!Q$6, 'Emission Factors'!$E$5:$P$5, 0)),
        ""),
    "")</f>
        <v/>
      </c>
      <c r="R1703" s="311" t="str">
        <f t="array" ref="R1703">IFERROR(
    IF(
        INDEX('Emission Factors'!$E$5:$R$488,
              MATCH(1,
                    ('Emission Factors'!$E$5:$E$488 = 'GHG emissions calculations'!$F1703) *
                    ('Emission Factors'!$H$5:$H$488 = 'GHG emissions calculations'!$H1703),
                    0),
              MATCH('GHG emissions calculations'!R$6, 'Emission Factors'!$E$5:$R$5, 0)) &lt;&gt; "",
        INDEX('Emission Factors'!$E$5:$R$488,
              MATCH(1,
                    ('Emission Factors'!$E$5:$E$488 = 'GHG emissions calculations'!$F1703) *
                    ('Emission Factors'!$H$5:$H$488 = 'GHG emissions calculations'!$H1703),
                    0),
              MATCH('GHG emissions calculations'!R$6, 'Emission Factors'!$E$5:$R$5, 0)),
        ""),
    "")</f>
        <v/>
      </c>
      <c r="S1703" s="312">
        <f t="shared" si="3"/>
        <v>0</v>
      </c>
      <c r="T1703" s="23"/>
    </row>
    <row r="1704" ht="15.75" customHeight="1" outlineLevel="1">
      <c r="A1704" s="23"/>
      <c r="B1704" s="71"/>
      <c r="C1704" s="71"/>
      <c r="D1704" s="71"/>
      <c r="E1704" s="314"/>
      <c r="F1704" s="311" t="str">
        <f>Lists!Z120</f>
        <v>Metals, unknown material and mass - Asia</v>
      </c>
      <c r="G1704" s="311" t="str">
        <f t="array" ref="G1704">XLOOKUP(1,('Emission Factors'!$E$5:$E$488='GHG emissions calculations'!$F1704)*('Emission Factors'!$H$5:$H$488='GHG emissions calculations'!$H1704),INDEX('Emission Factors'!$E$5:$T$488,0,MATCH('GHG emissions calculations'!G$6,'Emission Factors'!$E$5:$T$5,0)),"",0)</f>
        <v/>
      </c>
      <c r="H1704" s="311" t="s">
        <v>237</v>
      </c>
      <c r="I1704" s="312" t="str">
        <f>IF(
    SUMIFS('Import data'!$L$25:$L$80,
           'Import data'!$J$25:$J$80, F1704,
           'Import data'!$G$25:$G$80, 'GHG emissions calculations'!$H1704,
           'Import data'!$I$25:$I$80,$E$1587) &lt;&gt; 0,
    SUMIFS('Import data'!$L$25:$L$80,
           'Import data'!$J$25:$J$80, F1704,
           'Import data'!$G$25:$G$80, 'GHG emissions calculations'!$H1704,
           'Import data'!$I$25:$I$80,$E$1587),
    ""
)</f>
        <v/>
      </c>
      <c r="J1704" s="311" t="str">
        <f t="array" ref="J1704">IF(
    XLOOKUP(F1704, 'Import data'!$J$26:$J$47, 'Import data'!$M$26:$M$47, "", 0) = "Please add the region-specific supplier emission factor or choose a different region available in the IAEG database.",
    "",
    XLOOKUP(F1704, 'Import data'!$J$26:$J$47, 'Import data'!$M$26:$M$47, "", 0)
)</f>
        <v/>
      </c>
      <c r="K1704" s="311" t="str">
        <f t="array" ref="K1704">IFERROR(
    XLOOKUP(F1704,
            _xlws.FILTER('Supplier Emission'!$G$15:$G$49,
                   ('Supplier Emission'!$D$15:$D$49=H1704) * ('Supplier Emission'!$F$15:$F$49=$E$1587)),
            _xlws.FILTER('Supplier Emission'!$I$15:$I$49,
                   ('Supplier Emission'!$D$15:$D$49=H1704) * ('Supplier Emission'!$F$15:$F$49=$E$1587)),
            ""),
    "")</f>
        <v/>
      </c>
      <c r="L1704" s="311" t="str">
        <f t="array" ref="L1704">IFERROR(
    XLOOKUP(F1704,
            _xlws.FILTER('Supplier Emission'!$G$15:$G$49,
                   ('Supplier Emission'!$D$15:$D$49=H1704) * ('Supplier Emission'!$F$15:$F$49=$E$1587)),
            _xlws.FILTER('Supplier Emission'!$J$15:$J$49,
                   ('Supplier Emission'!$D$15:$D$49=H1704) * ('Supplier Emission'!$F$15:$F$49=$E$1587)),
            ""),
    "")</f>
        <v/>
      </c>
      <c r="M1704" s="311" t="str">
        <f t="array" ref="M1704">IFERROR(
    XLOOKUP(F1704,
            _xlws.FILTER('Supplier Emission'!$G$15:$G$49,
                   ('Supplier Emission'!$D$15:$D$49=H1704) * ('Supplier Emission'!$F$15:$F$49=$E$1587)),
            _xlws.FILTER('Supplier Emission'!$M$15:$M$49,
                   ('Supplier Emission'!$D$15:$D$49=H1704) * ('Supplier Emission'!$F$15:$F$49=$E$1587)),
            ""),
    "")</f>
        <v/>
      </c>
      <c r="N1704" s="311" t="str">
        <f t="array" ref="N1704">IFERROR(
    XLOOKUP(F1704,
            _xlws.FILTER('Supplier Emission'!$G$15:$G$49,
                   ('Supplier Emission'!$D$15:$D$49=H1704) * ('Supplier Emission'!$F$15:$F$49=$E$1587)),
            _xlws.FILTER('Supplier Emission'!$H$15:$H$49,
                   ('Supplier Emission'!$D$15:$D$49=H1704) * ('Supplier Emission'!$F$15:$F$49=$E$1587)),
            ""),
    "")</f>
        <v/>
      </c>
      <c r="O1704" s="311" t="str">
        <f t="array" ref="O1704">XLOOKUP(1,('Emission Factors'!$E$5:$E$488='GHG emissions calculations'!$F1704)*('Emission Factors'!$H$5:$H$488='GHG emissions calculations'!$H1704),INDEX('Emission Factors'!$E$5:$T$488,0,MATCH('GHG emissions calculations'!O$6,'Emission Factors'!$E$5:$T$5,0)),"",0)</f>
        <v/>
      </c>
      <c r="P1704" s="313" t="str">
        <f t="array" ref="P1704">IFERROR(
    INDEX('Emission Factors'!$E$5:$P$488,
          MATCH(1,
                ('Emission Factors'!$E$5:$E$488 = 'GHG emissions calculations'!$F1704) *
                ('Emission Factors'!$H$5:$H$488 = 'GHG emissions calculations'!$H1704),
                0),
          MATCH('GHG emissions calculations'!P$6,'Emission Factors'!$E$5:$P$5,0)),
    "")</f>
        <v/>
      </c>
      <c r="Q1704" s="311" t="str">
        <f t="array" ref="Q1704">IFERROR(
    IF(
        INDEX('Emission Factors'!$E$5:$P$488,
              MATCH(1,
                    ('Emission Factors'!$E$5:$E$488 = 'GHG emissions calculations'!$F1704) *
                    ('Emission Factors'!$H$5:$H$488 = 'GHG emissions calculations'!$H1704),
                    0),
              MATCH('GHG emissions calculations'!Q$6, 'Emission Factors'!$E$5:$P$5, 0)) &lt;&gt; "",
        INDEX('Emission Factors'!$E$5:$P$488,
              MATCH(1,
                    ('Emission Factors'!$E$5:$E$488 = 'GHG emissions calculations'!$F1704) *
                    ('Emission Factors'!$H$5:$H$488 = 'GHG emissions calculations'!$H1704),
                    0),
              MATCH('GHG emissions calculations'!Q$6, 'Emission Factors'!$E$5:$P$5, 0)),
        ""),
    "")</f>
        <v/>
      </c>
      <c r="R1704" s="311" t="str">
        <f t="array" ref="R1704">IFERROR(
    IF(
        INDEX('Emission Factors'!$E$5:$R$488,
              MATCH(1,
                    ('Emission Factors'!$E$5:$E$488 = 'GHG emissions calculations'!$F1704) *
                    ('Emission Factors'!$H$5:$H$488 = 'GHG emissions calculations'!$H1704),
                    0),
              MATCH('GHG emissions calculations'!R$6, 'Emission Factors'!$E$5:$R$5, 0)) &lt;&gt; "",
        INDEX('Emission Factors'!$E$5:$R$488,
              MATCH(1,
                    ('Emission Factors'!$E$5:$E$488 = 'GHG emissions calculations'!$F1704) *
                    ('Emission Factors'!$H$5:$H$488 = 'GHG emissions calculations'!$H1704),
                    0),
              MATCH('GHG emissions calculations'!R$6, 'Emission Factors'!$E$5:$R$5, 0)),
        ""),
    "")</f>
        <v/>
      </c>
      <c r="S1704" s="312">
        <f t="shared" si="3"/>
        <v>0</v>
      </c>
      <c r="T1704" s="23"/>
    </row>
    <row r="1705" ht="15.75" customHeight="1" outlineLevel="1">
      <c r="A1705" s="23"/>
      <c r="B1705" s="71"/>
      <c r="C1705" s="71"/>
      <c r="D1705" s="71"/>
      <c r="E1705" s="314"/>
      <c r="F1705" s="311" t="str">
        <f>Lists!Z121</f>
        <v>Metals, unknown material and mass - Oceania</v>
      </c>
      <c r="G1705" s="311" t="str">
        <f t="array" ref="G1705">XLOOKUP(1,('Emission Factors'!$E$5:$E$488='GHG emissions calculations'!$F1705)*('Emission Factors'!$H$5:$H$488='GHG emissions calculations'!$H1705),INDEX('Emission Factors'!$E$5:$T$488,0,MATCH('GHG emissions calculations'!G$6,'Emission Factors'!$E$5:$T$5,0)),"",0)</f>
        <v/>
      </c>
      <c r="H1705" s="311" t="s">
        <v>237</v>
      </c>
      <c r="I1705" s="312" t="str">
        <f>IF(
    SUMIFS('Import data'!$L$25:$L$80,
           'Import data'!$J$25:$J$80, F1705,
           'Import data'!$G$25:$G$80, 'GHG emissions calculations'!$H1705,
           'Import data'!$I$25:$I$80,$E$1587) &lt;&gt; 0,
    SUMIFS('Import data'!$L$25:$L$80,
           'Import data'!$J$25:$J$80, F1705,
           'Import data'!$G$25:$G$80, 'GHG emissions calculations'!$H1705,
           'Import data'!$I$25:$I$80,$E$1587),
    ""
)</f>
        <v/>
      </c>
      <c r="J1705" s="311" t="str">
        <f t="array" ref="J1705">IF(
    XLOOKUP(F1705, 'Import data'!$J$26:$J$47, 'Import data'!$M$26:$M$47, "", 0) = "Please add the region-specific supplier emission factor or choose a different region available in the IAEG database.",
    "",
    XLOOKUP(F1705, 'Import data'!$J$26:$J$47, 'Import data'!$M$26:$M$47, "", 0)
)</f>
        <v/>
      </c>
      <c r="K1705" s="311" t="str">
        <f t="array" ref="K1705">IFERROR(
    XLOOKUP(F1705,
            _xlws.FILTER('Supplier Emission'!$G$15:$G$49,
                   ('Supplier Emission'!$D$15:$D$49=H1705) * ('Supplier Emission'!$F$15:$F$49=$E$1587)),
            _xlws.FILTER('Supplier Emission'!$I$15:$I$49,
                   ('Supplier Emission'!$D$15:$D$49=H1705) * ('Supplier Emission'!$F$15:$F$49=$E$1587)),
            ""),
    "")</f>
        <v/>
      </c>
      <c r="L1705" s="311" t="str">
        <f t="array" ref="L1705">IFERROR(
    XLOOKUP(F1705,
            _xlws.FILTER('Supplier Emission'!$G$15:$G$49,
                   ('Supplier Emission'!$D$15:$D$49=H1705) * ('Supplier Emission'!$F$15:$F$49=$E$1587)),
            _xlws.FILTER('Supplier Emission'!$J$15:$J$49,
                   ('Supplier Emission'!$D$15:$D$49=H1705) * ('Supplier Emission'!$F$15:$F$49=$E$1587)),
            ""),
    "")</f>
        <v/>
      </c>
      <c r="M1705" s="311" t="str">
        <f t="array" ref="M1705">IFERROR(
    XLOOKUP(F1705,
            _xlws.FILTER('Supplier Emission'!$G$15:$G$49,
                   ('Supplier Emission'!$D$15:$D$49=H1705) * ('Supplier Emission'!$F$15:$F$49=$E$1587)),
            _xlws.FILTER('Supplier Emission'!$M$15:$M$49,
                   ('Supplier Emission'!$D$15:$D$49=H1705) * ('Supplier Emission'!$F$15:$F$49=$E$1587)),
            ""),
    "")</f>
        <v/>
      </c>
      <c r="N1705" s="311" t="str">
        <f t="array" ref="N1705">IFERROR(
    XLOOKUP(F1705,
            _xlws.FILTER('Supplier Emission'!$G$15:$G$49,
                   ('Supplier Emission'!$D$15:$D$49=H1705) * ('Supplier Emission'!$F$15:$F$49=$E$1587)),
            _xlws.FILTER('Supplier Emission'!$H$15:$H$49,
                   ('Supplier Emission'!$D$15:$D$49=H1705) * ('Supplier Emission'!$F$15:$F$49=$E$1587)),
            ""),
    "")</f>
        <v/>
      </c>
      <c r="O1705" s="311" t="str">
        <f t="array" ref="O1705">XLOOKUP(1,('Emission Factors'!$E$5:$E$488='GHG emissions calculations'!$F1705)*('Emission Factors'!$H$5:$H$488='GHG emissions calculations'!$H1705),INDEX('Emission Factors'!$E$5:$T$488,0,MATCH('GHG emissions calculations'!O$6,'Emission Factors'!$E$5:$T$5,0)),"",0)</f>
        <v/>
      </c>
      <c r="P1705" s="313" t="str">
        <f t="array" ref="P1705">IFERROR(
    INDEX('Emission Factors'!$E$5:$P$488,
          MATCH(1,
                ('Emission Factors'!$E$5:$E$488 = 'GHG emissions calculations'!$F1705) *
                ('Emission Factors'!$H$5:$H$488 = 'GHG emissions calculations'!$H1705),
                0),
          MATCH('GHG emissions calculations'!P$6,'Emission Factors'!$E$5:$P$5,0)),
    "")</f>
        <v/>
      </c>
      <c r="Q1705" s="311" t="str">
        <f t="array" ref="Q1705">IFERROR(
    IF(
        INDEX('Emission Factors'!$E$5:$P$488,
              MATCH(1,
                    ('Emission Factors'!$E$5:$E$488 = 'GHG emissions calculations'!$F1705) *
                    ('Emission Factors'!$H$5:$H$488 = 'GHG emissions calculations'!$H1705),
                    0),
              MATCH('GHG emissions calculations'!Q$6, 'Emission Factors'!$E$5:$P$5, 0)) &lt;&gt; "",
        INDEX('Emission Factors'!$E$5:$P$488,
              MATCH(1,
                    ('Emission Factors'!$E$5:$E$488 = 'GHG emissions calculations'!$F1705) *
                    ('Emission Factors'!$H$5:$H$488 = 'GHG emissions calculations'!$H1705),
                    0),
              MATCH('GHG emissions calculations'!Q$6, 'Emission Factors'!$E$5:$P$5, 0)),
        ""),
    "")</f>
        <v/>
      </c>
      <c r="R1705" s="311" t="str">
        <f t="array" ref="R1705">IFERROR(
    IF(
        INDEX('Emission Factors'!$E$5:$R$488,
              MATCH(1,
                    ('Emission Factors'!$E$5:$E$488 = 'GHG emissions calculations'!$F1705) *
                    ('Emission Factors'!$H$5:$H$488 = 'GHG emissions calculations'!$H1705),
                    0),
              MATCH('GHG emissions calculations'!R$6, 'Emission Factors'!$E$5:$R$5, 0)) &lt;&gt; "",
        INDEX('Emission Factors'!$E$5:$R$488,
              MATCH(1,
                    ('Emission Factors'!$E$5:$E$488 = 'GHG emissions calculations'!$F1705) *
                    ('Emission Factors'!$H$5:$H$488 = 'GHG emissions calculations'!$H1705),
                    0),
              MATCH('GHG emissions calculations'!R$6, 'Emission Factors'!$E$5:$R$5, 0)),
        ""),
    "")</f>
        <v/>
      </c>
      <c r="S1705" s="312">
        <f t="shared" si="3"/>
        <v>0</v>
      </c>
      <c r="T1705" s="23"/>
    </row>
    <row r="1706" ht="15.75" customHeight="1" outlineLevel="1">
      <c r="A1706" s="23"/>
      <c r="B1706" s="71"/>
      <c r="C1706" s="71"/>
      <c r="D1706" s="71"/>
      <c r="E1706" s="314"/>
      <c r="F1706" s="311" t="str">
        <f>Lists!Z122</f>
        <v>Metals, unknown material and mass - Middle East</v>
      </c>
      <c r="G1706" s="311" t="str">
        <f t="array" ref="G1706">XLOOKUP(1,('Emission Factors'!$E$5:$E$488='GHG emissions calculations'!$F1706)*('Emission Factors'!$H$5:$H$488='GHG emissions calculations'!$H1706),INDEX('Emission Factors'!$E$5:$T$488,0,MATCH('GHG emissions calculations'!G$6,'Emission Factors'!$E$5:$T$5,0)),"",0)</f>
        <v/>
      </c>
      <c r="H1706" s="311" t="s">
        <v>237</v>
      </c>
      <c r="I1706" s="312" t="str">
        <f>IF(
    SUMIFS('Import data'!$L$25:$L$80,
           'Import data'!$J$25:$J$80, F1706,
           'Import data'!$G$25:$G$80, 'GHG emissions calculations'!$H1706,
           'Import data'!$I$25:$I$80,$E$1587) &lt;&gt; 0,
    SUMIFS('Import data'!$L$25:$L$80,
           'Import data'!$J$25:$J$80, F1706,
           'Import data'!$G$25:$G$80, 'GHG emissions calculations'!$H1706,
           'Import data'!$I$25:$I$80,$E$1587),
    ""
)</f>
        <v/>
      </c>
      <c r="J1706" s="311" t="str">
        <f t="array" ref="J1706">IF(
    XLOOKUP(F1706, 'Import data'!$J$26:$J$47, 'Import data'!$M$26:$M$47, "", 0) = "Please add the region-specific supplier emission factor or choose a different region available in the IAEG database.",
    "",
    XLOOKUP(F1706, 'Import data'!$J$26:$J$47, 'Import data'!$M$26:$M$47, "", 0)
)</f>
        <v/>
      </c>
      <c r="K1706" s="311" t="str">
        <f t="array" ref="K1706">IFERROR(
    XLOOKUP(F1706,
            _xlws.FILTER('Supplier Emission'!$G$15:$G$49,
                   ('Supplier Emission'!$D$15:$D$49=H1706) * ('Supplier Emission'!$F$15:$F$49=$E$1587)),
            _xlws.FILTER('Supplier Emission'!$I$15:$I$49,
                   ('Supplier Emission'!$D$15:$D$49=H1706) * ('Supplier Emission'!$F$15:$F$49=$E$1587)),
            ""),
    "")</f>
        <v/>
      </c>
      <c r="L1706" s="311" t="str">
        <f t="array" ref="L1706">IFERROR(
    XLOOKUP(F1706,
            _xlws.FILTER('Supplier Emission'!$G$15:$G$49,
                   ('Supplier Emission'!$D$15:$D$49=H1706) * ('Supplier Emission'!$F$15:$F$49=$E$1587)),
            _xlws.FILTER('Supplier Emission'!$J$15:$J$49,
                   ('Supplier Emission'!$D$15:$D$49=H1706) * ('Supplier Emission'!$F$15:$F$49=$E$1587)),
            ""),
    "")</f>
        <v/>
      </c>
      <c r="M1706" s="311" t="str">
        <f t="array" ref="M1706">IFERROR(
    XLOOKUP(F1706,
            _xlws.FILTER('Supplier Emission'!$G$15:$G$49,
                   ('Supplier Emission'!$D$15:$D$49=H1706) * ('Supplier Emission'!$F$15:$F$49=$E$1587)),
            _xlws.FILTER('Supplier Emission'!$M$15:$M$49,
                   ('Supplier Emission'!$D$15:$D$49=H1706) * ('Supplier Emission'!$F$15:$F$49=$E$1587)),
            ""),
    "")</f>
        <v/>
      </c>
      <c r="N1706" s="311" t="str">
        <f t="array" ref="N1706">IFERROR(
    XLOOKUP(F1706,
            _xlws.FILTER('Supplier Emission'!$G$15:$G$49,
                   ('Supplier Emission'!$D$15:$D$49=H1706) * ('Supplier Emission'!$F$15:$F$49=$E$1587)),
            _xlws.FILTER('Supplier Emission'!$H$15:$H$49,
                   ('Supplier Emission'!$D$15:$D$49=H1706) * ('Supplier Emission'!$F$15:$F$49=$E$1587)),
            ""),
    "")</f>
        <v/>
      </c>
      <c r="O1706" s="311" t="str">
        <f t="array" ref="O1706">XLOOKUP(1,('Emission Factors'!$E$5:$E$488='GHG emissions calculations'!$F1706)*('Emission Factors'!$H$5:$H$488='GHG emissions calculations'!$H1706),INDEX('Emission Factors'!$E$5:$T$488,0,MATCH('GHG emissions calculations'!O$6,'Emission Factors'!$E$5:$T$5,0)),"",0)</f>
        <v/>
      </c>
      <c r="P1706" s="313" t="str">
        <f t="array" ref="P1706">IFERROR(
    INDEX('Emission Factors'!$E$5:$P$488,
          MATCH(1,
                ('Emission Factors'!$E$5:$E$488 = 'GHG emissions calculations'!$F1706) *
                ('Emission Factors'!$H$5:$H$488 = 'GHG emissions calculations'!$H1706),
                0),
          MATCH('GHG emissions calculations'!P$6,'Emission Factors'!$E$5:$P$5,0)),
    "")</f>
        <v/>
      </c>
      <c r="Q1706" s="311" t="str">
        <f t="array" ref="Q1706">IFERROR(
    IF(
        INDEX('Emission Factors'!$E$5:$P$488,
              MATCH(1,
                    ('Emission Factors'!$E$5:$E$488 = 'GHG emissions calculations'!$F1706) *
                    ('Emission Factors'!$H$5:$H$488 = 'GHG emissions calculations'!$H1706),
                    0),
              MATCH('GHG emissions calculations'!Q$6, 'Emission Factors'!$E$5:$P$5, 0)) &lt;&gt; "",
        INDEX('Emission Factors'!$E$5:$P$488,
              MATCH(1,
                    ('Emission Factors'!$E$5:$E$488 = 'GHG emissions calculations'!$F1706) *
                    ('Emission Factors'!$H$5:$H$488 = 'GHG emissions calculations'!$H1706),
                    0),
              MATCH('GHG emissions calculations'!Q$6, 'Emission Factors'!$E$5:$P$5, 0)),
        ""),
    "")</f>
        <v/>
      </c>
      <c r="R1706" s="311" t="str">
        <f t="array" ref="R1706">IFERROR(
    IF(
        INDEX('Emission Factors'!$E$5:$R$488,
              MATCH(1,
                    ('Emission Factors'!$E$5:$E$488 = 'GHG emissions calculations'!$F1706) *
                    ('Emission Factors'!$H$5:$H$488 = 'GHG emissions calculations'!$H1706),
                    0),
              MATCH('GHG emissions calculations'!R$6, 'Emission Factors'!$E$5:$R$5, 0)) &lt;&gt; "",
        INDEX('Emission Factors'!$E$5:$R$488,
              MATCH(1,
                    ('Emission Factors'!$E$5:$E$488 = 'GHG emissions calculations'!$F1706) *
                    ('Emission Factors'!$H$5:$H$488 = 'GHG emissions calculations'!$H1706),
                    0),
              MATCH('GHG emissions calculations'!R$6, 'Emission Factors'!$E$5:$R$5, 0)),
        ""),
    "")</f>
        <v/>
      </c>
      <c r="S1706" s="312">
        <f t="shared" si="3"/>
        <v>0</v>
      </c>
      <c r="T1706" s="23"/>
    </row>
    <row r="1707" ht="15.75" customHeight="1" outlineLevel="1">
      <c r="A1707" s="23"/>
      <c r="B1707" s="71"/>
      <c r="C1707" s="71"/>
      <c r="D1707" s="71"/>
      <c r="E1707" s="314"/>
      <c r="F1707" s="311" t="str">
        <f>Lists!Z123</f>
        <v>Metals, unknown material and mass - Global or unspecified region</v>
      </c>
      <c r="G1707" s="311" t="str">
        <f t="array" ref="G1707">XLOOKUP(1,('Emission Factors'!$E$5:$E$488='GHG emissions calculations'!$F1707)*('Emission Factors'!$H$5:$H$488='GHG emissions calculations'!$H1707),INDEX('Emission Factors'!$E$5:$T$488,0,MATCH('GHG emissions calculations'!G$6,'Emission Factors'!$E$5:$T$5,0)),"",0)</f>
        <v/>
      </c>
      <c r="H1707" s="311" t="s">
        <v>237</v>
      </c>
      <c r="I1707" s="312" t="str">
        <f>IF(
    SUMIFS('Import data'!$L$25:$L$80,
           'Import data'!$J$25:$J$80, F1707,
           'Import data'!$G$25:$G$80, 'GHG emissions calculations'!$H1707,
           'Import data'!$I$25:$I$80,$E$1587) &lt;&gt; 0,
    SUMIFS('Import data'!$L$25:$L$80,
           'Import data'!$J$25:$J$80, F1707,
           'Import data'!$G$25:$G$80, 'GHG emissions calculations'!$H1707,
           'Import data'!$I$25:$I$80,$E$1587),
    ""
)</f>
        <v/>
      </c>
      <c r="J1707" s="311" t="str">
        <f t="array" ref="J1707">IF(
    XLOOKUP(F1707, 'Import data'!$J$26:$J$47, 'Import data'!$M$26:$M$47, "", 0) = "Please add the region-specific supplier emission factor or choose a different region available in the IAEG database.",
    "",
    XLOOKUP(F1707, 'Import data'!$J$26:$J$47, 'Import data'!$M$26:$M$47, "", 0)
)</f>
        <v/>
      </c>
      <c r="K1707" s="311" t="str">
        <f t="array" ref="K1707">IFERROR(
    XLOOKUP(F1707,
            _xlws.FILTER('Supplier Emission'!$G$15:$G$49,
                   ('Supplier Emission'!$D$15:$D$49=H1707) * ('Supplier Emission'!$F$15:$F$49=$E$1587)),
            _xlws.FILTER('Supplier Emission'!$I$15:$I$49,
                   ('Supplier Emission'!$D$15:$D$49=H1707) * ('Supplier Emission'!$F$15:$F$49=$E$1587)),
            ""),
    "")</f>
        <v/>
      </c>
      <c r="L1707" s="311" t="str">
        <f t="array" ref="L1707">IFERROR(
    XLOOKUP(F1707,
            _xlws.FILTER('Supplier Emission'!$G$15:$G$49,
                   ('Supplier Emission'!$D$15:$D$49=H1707) * ('Supplier Emission'!$F$15:$F$49=$E$1587)),
            _xlws.FILTER('Supplier Emission'!$J$15:$J$49,
                   ('Supplier Emission'!$D$15:$D$49=H1707) * ('Supplier Emission'!$F$15:$F$49=$E$1587)),
            ""),
    "")</f>
        <v/>
      </c>
      <c r="M1707" s="311" t="str">
        <f t="array" ref="M1707">IFERROR(
    XLOOKUP(F1707,
            _xlws.FILTER('Supplier Emission'!$G$15:$G$49,
                   ('Supplier Emission'!$D$15:$D$49=H1707) * ('Supplier Emission'!$F$15:$F$49=$E$1587)),
            _xlws.FILTER('Supplier Emission'!$M$15:$M$49,
                   ('Supplier Emission'!$D$15:$D$49=H1707) * ('Supplier Emission'!$F$15:$F$49=$E$1587)),
            ""),
    "")</f>
        <v/>
      </c>
      <c r="N1707" s="311" t="str">
        <f t="array" ref="N1707">IFERROR(
    XLOOKUP(F1707,
            _xlws.FILTER('Supplier Emission'!$G$15:$G$49,
                   ('Supplier Emission'!$D$15:$D$49=H1707) * ('Supplier Emission'!$F$15:$F$49=$E$1587)),
            _xlws.FILTER('Supplier Emission'!$H$15:$H$49,
                   ('Supplier Emission'!$D$15:$D$49=H1707) * ('Supplier Emission'!$F$15:$F$49=$E$1587)),
            ""),
    "")</f>
        <v/>
      </c>
      <c r="O1707" s="311" t="str">
        <f t="array" ref="O1707">XLOOKUP(1,('Emission Factors'!$E$5:$E$488='GHG emissions calculations'!$F1707)*('Emission Factors'!$H$5:$H$488='GHG emissions calculations'!$H1707),INDEX('Emission Factors'!$E$5:$T$488,0,MATCH('GHG emissions calculations'!O$6,'Emission Factors'!$E$5:$T$5,0)),"",0)</f>
        <v/>
      </c>
      <c r="P1707" s="313" t="str">
        <f t="array" ref="P1707">IFERROR(
    INDEX('Emission Factors'!$E$5:$P$488,
          MATCH(1,
                ('Emission Factors'!$E$5:$E$488 = 'GHG emissions calculations'!$F1707) *
                ('Emission Factors'!$H$5:$H$488 = 'GHG emissions calculations'!$H1707),
                0),
          MATCH('GHG emissions calculations'!P$6,'Emission Factors'!$E$5:$P$5,0)),
    "")</f>
        <v/>
      </c>
      <c r="Q1707" s="311" t="str">
        <f t="array" ref="Q1707">IFERROR(
    IF(
        INDEX('Emission Factors'!$E$5:$P$488,
              MATCH(1,
                    ('Emission Factors'!$E$5:$E$488 = 'GHG emissions calculations'!$F1707) *
                    ('Emission Factors'!$H$5:$H$488 = 'GHG emissions calculations'!$H1707),
                    0),
              MATCH('GHG emissions calculations'!Q$6, 'Emission Factors'!$E$5:$P$5, 0)) &lt;&gt; "",
        INDEX('Emission Factors'!$E$5:$P$488,
              MATCH(1,
                    ('Emission Factors'!$E$5:$E$488 = 'GHG emissions calculations'!$F1707) *
                    ('Emission Factors'!$H$5:$H$488 = 'GHG emissions calculations'!$H1707),
                    0),
              MATCH('GHG emissions calculations'!Q$6, 'Emission Factors'!$E$5:$P$5, 0)),
        ""),
    "")</f>
        <v/>
      </c>
      <c r="R1707" s="311" t="str">
        <f t="array" ref="R1707">IFERROR(
    IF(
        INDEX('Emission Factors'!$E$5:$R$488,
              MATCH(1,
                    ('Emission Factors'!$E$5:$E$488 = 'GHG emissions calculations'!$F1707) *
                    ('Emission Factors'!$H$5:$H$488 = 'GHG emissions calculations'!$H1707),
                    0),
              MATCH('GHG emissions calculations'!R$6, 'Emission Factors'!$E$5:$R$5, 0)) &lt;&gt; "",
        INDEX('Emission Factors'!$E$5:$R$488,
              MATCH(1,
                    ('Emission Factors'!$E$5:$E$488 = 'GHG emissions calculations'!$F1707) *
                    ('Emission Factors'!$H$5:$H$488 = 'GHG emissions calculations'!$H1707),
                    0),
              MATCH('GHG emissions calculations'!R$6, 'Emission Factors'!$E$5:$R$5, 0)),
        ""),
    "")</f>
        <v/>
      </c>
      <c r="S1707" s="312">
        <f t="shared" si="3"/>
        <v>0</v>
      </c>
      <c r="T1707" s="23"/>
    </row>
    <row r="1708" ht="15.75" customHeight="1" outlineLevel="1">
      <c r="A1708" s="23"/>
      <c r="B1708" s="71"/>
      <c r="C1708" s="71"/>
      <c r="D1708" s="71"/>
      <c r="E1708" s="314"/>
      <c r="F1708" s="311" t="str">
        <f>Lists!Y57</f>
        <v>Metals, unknown material and mass - Africa</v>
      </c>
      <c r="G1708" s="311" t="str">
        <f t="array" ref="G1708">XLOOKUP(1,('Emission Factors'!$E$5:$E$488='GHG emissions calculations'!$F1708)*('Emission Factors'!$H$5:$H$488='GHG emissions calculations'!$H1708),INDEX('Emission Factors'!$E$5:$T$488,0,MATCH('GHG emissions calculations'!G$6,'Emission Factors'!$E$5:$T$5,0)),"",0)</f>
        <v/>
      </c>
      <c r="H1708" s="311" t="s">
        <v>238</v>
      </c>
      <c r="I1708" s="312" t="str">
        <f>IF(
    SUMIFS('Import data'!$L$25:$L$80,
           'Import data'!$J$25:$J$80, F1708,
           'Import data'!$G$25:$G$80, 'GHG emissions calculations'!$H1708,
           'Import data'!$I$25:$I$80,$E$1587) &lt;&gt; 0,
    SUMIFS('Import data'!$L$25:$L$80,
           'Import data'!$J$25:$J$80, F1708,
           'Import data'!$G$25:$G$80, 'GHG emissions calculations'!$H1708,
           'Import data'!$I$25:$I$80,$E$1587),
    ""
)</f>
        <v/>
      </c>
      <c r="J1708" s="311" t="str">
        <f t="array" ref="J1708">IF(
    XLOOKUP(F1708, 'Import data'!$J$26:$J$47, 'Import data'!$M$26:$M$47, "", 0) = "Please add the region-specific supplier emission factor or choose a different region available in the IAEG database.",
    "",
    XLOOKUP(F1708, 'Import data'!$J$26:$J$47, 'Import data'!$M$26:$M$47, "", 0)
)</f>
        <v/>
      </c>
      <c r="K1708" s="311" t="str">
        <f t="array" ref="K1708">IFERROR(
    XLOOKUP(F1708,
            _xlws.FILTER('Supplier Emission'!$G$15:$G$49,
                   ('Supplier Emission'!$D$15:$D$49=H1708) * ('Supplier Emission'!$F$15:$F$49=$E$1587)),
            _xlws.FILTER('Supplier Emission'!$I$15:$I$49,
                   ('Supplier Emission'!$D$15:$D$49=H1708) * ('Supplier Emission'!$F$15:$F$49=$E$1587)),
            ""),
    "")</f>
        <v/>
      </c>
      <c r="L1708" s="311" t="str">
        <f t="array" ref="L1708">IFERROR(
    XLOOKUP(F1708,
            _xlws.FILTER('Supplier Emission'!$G$15:$G$49,
                   ('Supplier Emission'!$D$15:$D$49=H1708) * ('Supplier Emission'!$F$15:$F$49=$E$1587)),
            _xlws.FILTER('Supplier Emission'!$J$15:$J$49,
                   ('Supplier Emission'!$D$15:$D$49=H1708) * ('Supplier Emission'!$F$15:$F$49=$E$1587)),
            ""),
    "")</f>
        <v/>
      </c>
      <c r="M1708" s="311" t="str">
        <f t="array" ref="M1708">IFERROR(
    XLOOKUP(F1708,
            _xlws.FILTER('Supplier Emission'!$G$15:$G$49,
                   ('Supplier Emission'!$D$15:$D$49=H1708) * ('Supplier Emission'!$F$15:$F$49=$E$1587)),
            _xlws.FILTER('Supplier Emission'!$M$15:$M$49,
                   ('Supplier Emission'!$D$15:$D$49=H1708) * ('Supplier Emission'!$F$15:$F$49=$E$1587)),
            ""),
    "")</f>
        <v/>
      </c>
      <c r="N1708" s="311" t="str">
        <f t="array" ref="N1708">IFERROR(
    XLOOKUP(F1708,
            _xlws.FILTER('Supplier Emission'!$G$15:$G$49,
                   ('Supplier Emission'!$D$15:$D$49=H1708) * ('Supplier Emission'!$F$15:$F$49=$E$1587)),
            _xlws.FILTER('Supplier Emission'!$H$15:$H$49,
                   ('Supplier Emission'!$D$15:$D$49=H1708) * ('Supplier Emission'!$F$15:$F$49=$E$1587)),
            ""),
    "")</f>
        <v/>
      </c>
      <c r="O1708" s="311" t="str">
        <f t="array" ref="O1708">XLOOKUP(1,('Emission Factors'!$E$5:$E$488='GHG emissions calculations'!$F1708)*('Emission Factors'!$H$5:$H$488='GHG emissions calculations'!$H1708),INDEX('Emission Factors'!$E$5:$T$488,0,MATCH('GHG emissions calculations'!O$6,'Emission Factors'!$E$5:$T$5,0)),"",0)</f>
        <v/>
      </c>
      <c r="P1708" s="313" t="str">
        <f t="array" ref="P1708">IFERROR(
    INDEX('Emission Factors'!$E$5:$P$488,
          MATCH(1,
                ('Emission Factors'!$E$5:$E$488 = 'GHG emissions calculations'!$F1708) *
                ('Emission Factors'!$H$5:$H$488 = 'GHG emissions calculations'!$H1708),
                0),
          MATCH('GHG emissions calculations'!P$6,'Emission Factors'!$E$5:$P$5,0)),
    "")</f>
        <v/>
      </c>
      <c r="Q1708" s="311" t="str">
        <f t="array" ref="Q1708">IFERROR(
    IF(
        INDEX('Emission Factors'!$E$5:$P$488,
              MATCH(1,
                    ('Emission Factors'!$E$5:$E$488 = 'GHG emissions calculations'!$F1708) *
                    ('Emission Factors'!$H$5:$H$488 = 'GHG emissions calculations'!$H1708),
                    0),
              MATCH('GHG emissions calculations'!Q$6, 'Emission Factors'!$E$5:$P$5, 0)) &lt;&gt; "",
        INDEX('Emission Factors'!$E$5:$P$488,
              MATCH(1,
                    ('Emission Factors'!$E$5:$E$488 = 'GHG emissions calculations'!$F1708) *
                    ('Emission Factors'!$H$5:$H$488 = 'GHG emissions calculations'!$H1708),
                    0),
              MATCH('GHG emissions calculations'!Q$6, 'Emission Factors'!$E$5:$P$5, 0)),
        ""),
    "")</f>
        <v/>
      </c>
      <c r="R1708" s="311" t="str">
        <f t="array" ref="R1708">IFERROR(
    IF(
        INDEX('Emission Factors'!$E$5:$R$488,
              MATCH(1,
                    ('Emission Factors'!$E$5:$E$488 = 'GHG emissions calculations'!$F1708) *
                    ('Emission Factors'!$H$5:$H$488 = 'GHG emissions calculations'!$H1708),
                    0),
              MATCH('GHG emissions calculations'!R$6, 'Emission Factors'!$E$5:$R$5, 0)) &lt;&gt; "",
        INDEX('Emission Factors'!$E$5:$R$488,
              MATCH(1,
                    ('Emission Factors'!$E$5:$E$488 = 'GHG emissions calculations'!$F1708) *
                    ('Emission Factors'!$H$5:$H$488 = 'GHG emissions calculations'!$H1708),
                    0),
              MATCH('GHG emissions calculations'!R$6, 'Emission Factors'!$E$5:$R$5, 0)),
        ""),
    "")</f>
        <v/>
      </c>
      <c r="S1708" s="312">
        <f t="shared" si="3"/>
        <v>0</v>
      </c>
      <c r="T1708" s="23"/>
    </row>
    <row r="1709" ht="15.75" customHeight="1" outlineLevel="1">
      <c r="A1709" s="23"/>
      <c r="B1709" s="71"/>
      <c r="C1709" s="71"/>
      <c r="D1709" s="71"/>
      <c r="E1709" s="314"/>
      <c r="F1709" s="311" t="str">
        <f>Lists!Y54</f>
        <v>Metals, unknown material and mass - America</v>
      </c>
      <c r="G1709" s="311" t="str">
        <f t="array" ref="G1709">XLOOKUP(1,('Emission Factors'!$E$5:$E$488='GHG emissions calculations'!$F1709)*('Emission Factors'!$H$5:$H$488='GHG emissions calculations'!$H1709),INDEX('Emission Factors'!$E$5:$T$488,0,MATCH('GHG emissions calculations'!G$6,'Emission Factors'!$E$5:$T$5,0)),"",0)</f>
        <v/>
      </c>
      <c r="H1709" s="311" t="s">
        <v>238</v>
      </c>
      <c r="I1709" s="312" t="str">
        <f>IF(
    SUMIFS('Import data'!$L$25:$L$80,
           'Import data'!$J$25:$J$80, F1709,
           'Import data'!$G$25:$G$80, 'GHG emissions calculations'!$H1709,
           'Import data'!$I$25:$I$80,$E$1587) &lt;&gt; 0,
    SUMIFS('Import data'!$L$25:$L$80,
           'Import data'!$J$25:$J$80, F1709,
           'Import data'!$G$25:$G$80, 'GHG emissions calculations'!$H1709,
           'Import data'!$I$25:$I$80,$E$1587),
    ""
)</f>
        <v/>
      </c>
      <c r="J1709" s="311" t="str">
        <f t="array" ref="J1709">IF(
    XLOOKUP(F1709, 'Import data'!$J$26:$J$47, 'Import data'!$M$26:$M$47, "", 0) = "Please add the region-specific supplier emission factor or choose a different region available in the IAEG database.",
    "",
    XLOOKUP(F1709, 'Import data'!$J$26:$J$47, 'Import data'!$M$26:$M$47, "", 0)
)</f>
        <v/>
      </c>
      <c r="K1709" s="311" t="str">
        <f t="array" ref="K1709">IFERROR(
    XLOOKUP(F1709,
            _xlws.FILTER('Supplier Emission'!$G$15:$G$49,
                   ('Supplier Emission'!$D$15:$D$49=H1709) * ('Supplier Emission'!$F$15:$F$49=$E$1587)),
            _xlws.FILTER('Supplier Emission'!$I$15:$I$49,
                   ('Supplier Emission'!$D$15:$D$49=H1709) * ('Supplier Emission'!$F$15:$F$49=$E$1587)),
            ""),
    "")</f>
        <v/>
      </c>
      <c r="L1709" s="311" t="str">
        <f t="array" ref="L1709">IFERROR(
    XLOOKUP(F1709,
            _xlws.FILTER('Supplier Emission'!$G$15:$G$49,
                   ('Supplier Emission'!$D$15:$D$49=H1709) * ('Supplier Emission'!$F$15:$F$49=$E$1587)),
            _xlws.FILTER('Supplier Emission'!$J$15:$J$49,
                   ('Supplier Emission'!$D$15:$D$49=H1709) * ('Supplier Emission'!$F$15:$F$49=$E$1587)),
            ""),
    "")</f>
        <v/>
      </c>
      <c r="M1709" s="311" t="str">
        <f t="array" ref="M1709">IFERROR(
    XLOOKUP(F1709,
            _xlws.FILTER('Supplier Emission'!$G$15:$G$49,
                   ('Supplier Emission'!$D$15:$D$49=H1709) * ('Supplier Emission'!$F$15:$F$49=$E$1587)),
            _xlws.FILTER('Supplier Emission'!$M$15:$M$49,
                   ('Supplier Emission'!$D$15:$D$49=H1709) * ('Supplier Emission'!$F$15:$F$49=$E$1587)),
            ""),
    "")</f>
        <v/>
      </c>
      <c r="N1709" s="311" t="str">
        <f t="array" ref="N1709">IFERROR(
    XLOOKUP(F1709,
            _xlws.FILTER('Supplier Emission'!$G$15:$G$49,
                   ('Supplier Emission'!$D$15:$D$49=H1709) * ('Supplier Emission'!$F$15:$F$49=$E$1587)),
            _xlws.FILTER('Supplier Emission'!$H$15:$H$49,
                   ('Supplier Emission'!$D$15:$D$49=H1709) * ('Supplier Emission'!$F$15:$F$49=$E$1587)),
            ""),
    "")</f>
        <v/>
      </c>
      <c r="O1709" s="311" t="str">
        <f t="array" ref="O1709">XLOOKUP(1,('Emission Factors'!$E$5:$E$488='GHG emissions calculations'!$F1709)*('Emission Factors'!$H$5:$H$488='GHG emissions calculations'!$H1709),INDEX('Emission Factors'!$E$5:$T$488,0,MATCH('GHG emissions calculations'!O$6,'Emission Factors'!$E$5:$T$5,0)),"",0)</f>
        <v/>
      </c>
      <c r="P1709" s="313" t="str">
        <f t="array" ref="P1709">IFERROR(
    INDEX('Emission Factors'!$E$5:$P$488,
          MATCH(1,
                ('Emission Factors'!$E$5:$E$488 = 'GHG emissions calculations'!$F1709) *
                ('Emission Factors'!$H$5:$H$488 = 'GHG emissions calculations'!$H1709),
                0),
          MATCH('GHG emissions calculations'!P$6,'Emission Factors'!$E$5:$P$5,0)),
    "")</f>
        <v/>
      </c>
      <c r="Q1709" s="311" t="str">
        <f t="array" ref="Q1709">IFERROR(
    IF(
        INDEX('Emission Factors'!$E$5:$P$488,
              MATCH(1,
                    ('Emission Factors'!$E$5:$E$488 = 'GHG emissions calculations'!$F1709) *
                    ('Emission Factors'!$H$5:$H$488 = 'GHG emissions calculations'!$H1709),
                    0),
              MATCH('GHG emissions calculations'!Q$6, 'Emission Factors'!$E$5:$P$5, 0)) &lt;&gt; "",
        INDEX('Emission Factors'!$E$5:$P$488,
              MATCH(1,
                    ('Emission Factors'!$E$5:$E$488 = 'GHG emissions calculations'!$F1709) *
                    ('Emission Factors'!$H$5:$H$488 = 'GHG emissions calculations'!$H1709),
                    0),
              MATCH('GHG emissions calculations'!Q$6, 'Emission Factors'!$E$5:$P$5, 0)),
        ""),
    "")</f>
        <v/>
      </c>
      <c r="R1709" s="311" t="str">
        <f t="array" ref="R1709">IFERROR(
    IF(
        INDEX('Emission Factors'!$E$5:$R$488,
              MATCH(1,
                    ('Emission Factors'!$E$5:$E$488 = 'GHG emissions calculations'!$F1709) *
                    ('Emission Factors'!$H$5:$H$488 = 'GHG emissions calculations'!$H1709),
                    0),
              MATCH('GHG emissions calculations'!R$6, 'Emission Factors'!$E$5:$R$5, 0)) &lt;&gt; "",
        INDEX('Emission Factors'!$E$5:$R$488,
              MATCH(1,
                    ('Emission Factors'!$E$5:$E$488 = 'GHG emissions calculations'!$F1709) *
                    ('Emission Factors'!$H$5:$H$488 = 'GHG emissions calculations'!$H1709),
                    0),
              MATCH('GHG emissions calculations'!R$6, 'Emission Factors'!$E$5:$R$5, 0)),
        ""),
    "")</f>
        <v/>
      </c>
      <c r="S1709" s="312">
        <f t="shared" si="3"/>
        <v>0</v>
      </c>
      <c r="T1709" s="23"/>
    </row>
    <row r="1710" ht="15.75" customHeight="1" outlineLevel="1">
      <c r="A1710" s="23"/>
      <c r="B1710" s="71"/>
      <c r="C1710" s="71"/>
      <c r="D1710" s="71"/>
      <c r="E1710" s="314"/>
      <c r="F1710" s="311" t="str">
        <f>Lists!Y58</f>
        <v>Metals, unknown material and mass - Asia</v>
      </c>
      <c r="G1710" s="311" t="str">
        <f t="array" ref="G1710">XLOOKUP(1,('Emission Factors'!$E$5:$E$488='GHG emissions calculations'!$F1710)*('Emission Factors'!$H$5:$H$488='GHG emissions calculations'!$H1710),INDEX('Emission Factors'!$E$5:$T$488,0,MATCH('GHG emissions calculations'!G$6,'Emission Factors'!$E$5:$T$5,0)),"",0)</f>
        <v/>
      </c>
      <c r="H1710" s="311" t="s">
        <v>238</v>
      </c>
      <c r="I1710" s="312" t="str">
        <f>IF(
    SUMIFS('Import data'!$L$25:$L$80,
           'Import data'!$J$25:$J$80, F1710,
           'Import data'!$G$25:$G$80, 'GHG emissions calculations'!$H1710,
           'Import data'!$I$25:$I$80,$E$1587) &lt;&gt; 0,
    SUMIFS('Import data'!$L$25:$L$80,
           'Import data'!$J$25:$J$80, F1710,
           'Import data'!$G$25:$G$80, 'GHG emissions calculations'!$H1710,
           'Import data'!$I$25:$I$80,$E$1587),
    ""
)</f>
        <v/>
      </c>
      <c r="J1710" s="311" t="str">
        <f t="array" ref="J1710">IF(
    XLOOKUP(F1710, 'Import data'!$J$26:$J$47, 'Import data'!$M$26:$M$47, "", 0) = "Please add the region-specific supplier emission factor or choose a different region available in the IAEG database.",
    "",
    XLOOKUP(F1710, 'Import data'!$J$26:$J$47, 'Import data'!$M$26:$M$47, "", 0)
)</f>
        <v/>
      </c>
      <c r="K1710" s="311" t="str">
        <f t="array" ref="K1710">IFERROR(
    XLOOKUP(F1710,
            _xlws.FILTER('Supplier Emission'!$G$15:$G$49,
                   ('Supplier Emission'!$D$15:$D$49=H1710) * ('Supplier Emission'!$F$15:$F$49=$E$1587)),
            _xlws.FILTER('Supplier Emission'!$I$15:$I$49,
                   ('Supplier Emission'!$D$15:$D$49=H1710) * ('Supplier Emission'!$F$15:$F$49=$E$1587)),
            ""),
    "")</f>
        <v/>
      </c>
      <c r="L1710" s="311" t="str">
        <f t="array" ref="L1710">IFERROR(
    XLOOKUP(F1710,
            _xlws.FILTER('Supplier Emission'!$G$15:$G$49,
                   ('Supplier Emission'!$D$15:$D$49=H1710) * ('Supplier Emission'!$F$15:$F$49=$E$1587)),
            _xlws.FILTER('Supplier Emission'!$J$15:$J$49,
                   ('Supplier Emission'!$D$15:$D$49=H1710) * ('Supplier Emission'!$F$15:$F$49=$E$1587)),
            ""),
    "")</f>
        <v/>
      </c>
      <c r="M1710" s="311" t="str">
        <f t="array" ref="M1710">IFERROR(
    XLOOKUP(F1710,
            _xlws.FILTER('Supplier Emission'!$G$15:$G$49,
                   ('Supplier Emission'!$D$15:$D$49=H1710) * ('Supplier Emission'!$F$15:$F$49=$E$1587)),
            _xlws.FILTER('Supplier Emission'!$M$15:$M$49,
                   ('Supplier Emission'!$D$15:$D$49=H1710) * ('Supplier Emission'!$F$15:$F$49=$E$1587)),
            ""),
    "")</f>
        <v/>
      </c>
      <c r="N1710" s="311" t="str">
        <f t="array" ref="N1710">IFERROR(
    XLOOKUP(F1710,
            _xlws.FILTER('Supplier Emission'!$G$15:$G$49,
                   ('Supplier Emission'!$D$15:$D$49=H1710) * ('Supplier Emission'!$F$15:$F$49=$E$1587)),
            _xlws.FILTER('Supplier Emission'!$H$15:$H$49,
                   ('Supplier Emission'!$D$15:$D$49=H1710) * ('Supplier Emission'!$F$15:$F$49=$E$1587)),
            ""),
    "")</f>
        <v/>
      </c>
      <c r="O1710" s="311" t="str">
        <f t="array" ref="O1710">XLOOKUP(1,('Emission Factors'!$E$5:$E$488='GHG emissions calculations'!$F1710)*('Emission Factors'!$H$5:$H$488='GHG emissions calculations'!$H1710),INDEX('Emission Factors'!$E$5:$T$488,0,MATCH('GHG emissions calculations'!O$6,'Emission Factors'!$E$5:$T$5,0)),"",0)</f>
        <v/>
      </c>
      <c r="P1710" s="313" t="str">
        <f t="array" ref="P1710">IFERROR(
    INDEX('Emission Factors'!$E$5:$P$488,
          MATCH(1,
                ('Emission Factors'!$E$5:$E$488 = 'GHG emissions calculations'!$F1710) *
                ('Emission Factors'!$H$5:$H$488 = 'GHG emissions calculations'!$H1710),
                0),
          MATCH('GHG emissions calculations'!P$6,'Emission Factors'!$E$5:$P$5,0)),
    "")</f>
        <v/>
      </c>
      <c r="Q1710" s="311" t="str">
        <f t="array" ref="Q1710">IFERROR(
    IF(
        INDEX('Emission Factors'!$E$5:$P$488,
              MATCH(1,
                    ('Emission Factors'!$E$5:$E$488 = 'GHG emissions calculations'!$F1710) *
                    ('Emission Factors'!$H$5:$H$488 = 'GHG emissions calculations'!$H1710),
                    0),
              MATCH('GHG emissions calculations'!Q$6, 'Emission Factors'!$E$5:$P$5, 0)) &lt;&gt; "",
        INDEX('Emission Factors'!$E$5:$P$488,
              MATCH(1,
                    ('Emission Factors'!$E$5:$E$488 = 'GHG emissions calculations'!$F1710) *
                    ('Emission Factors'!$H$5:$H$488 = 'GHG emissions calculations'!$H1710),
                    0),
              MATCH('GHG emissions calculations'!Q$6, 'Emission Factors'!$E$5:$P$5, 0)),
        ""),
    "")</f>
        <v/>
      </c>
      <c r="R1710" s="311" t="str">
        <f t="array" ref="R1710">IFERROR(
    IF(
        INDEX('Emission Factors'!$E$5:$R$488,
              MATCH(1,
                    ('Emission Factors'!$E$5:$E$488 = 'GHG emissions calculations'!$F1710) *
                    ('Emission Factors'!$H$5:$H$488 = 'GHG emissions calculations'!$H1710),
                    0),
              MATCH('GHG emissions calculations'!R$6, 'Emission Factors'!$E$5:$R$5, 0)) &lt;&gt; "",
        INDEX('Emission Factors'!$E$5:$R$488,
              MATCH(1,
                    ('Emission Factors'!$E$5:$E$488 = 'GHG emissions calculations'!$F1710) *
                    ('Emission Factors'!$H$5:$H$488 = 'GHG emissions calculations'!$H1710),
                    0),
              MATCH('GHG emissions calculations'!R$6, 'Emission Factors'!$E$5:$R$5, 0)),
        ""),
    "")</f>
        <v/>
      </c>
      <c r="S1710" s="312">
        <f t="shared" si="3"/>
        <v>0</v>
      </c>
      <c r="T1710" s="23"/>
    </row>
    <row r="1711" ht="15.75" customHeight="1" outlineLevel="1">
      <c r="A1711" s="23"/>
      <c r="B1711" s="71"/>
      <c r="C1711" s="71"/>
      <c r="D1711" s="71"/>
      <c r="E1711" s="314"/>
      <c r="F1711" s="311" t="str">
        <f>Lists!Y55</f>
        <v>Metals, unknown material and mass - Europe/France</v>
      </c>
      <c r="G1711" s="311">
        <f t="array" ref="G1711">XLOOKUP(1,('Emission Factors'!$E$5:$E$488='GHG emissions calculations'!$F1711)*('Emission Factors'!$H$5:$H$488='GHG emissions calculations'!$H1711),INDEX('Emission Factors'!$E$5:$T$488,0,MATCH('GHG emissions calculations'!G$6,'Emission Factors'!$E$5:$T$5,0)),"",0)</f>
        <v>1</v>
      </c>
      <c r="H1711" s="311" t="s">
        <v>238</v>
      </c>
      <c r="I1711" s="312" t="str">
        <f>IF(
    SUMIFS('Import data'!$L$25:$L$80,
           'Import data'!$J$25:$J$80, F1711,
           'Import data'!$G$25:$G$80, 'GHG emissions calculations'!$H1711,
           'Import data'!$I$25:$I$80,$E$1587) &lt;&gt; 0,
    SUMIFS('Import data'!$L$25:$L$80,
           'Import data'!$J$25:$J$80, F1711,
           'Import data'!$G$25:$G$80, 'GHG emissions calculations'!$H1711,
           'Import data'!$I$25:$I$80,$E$1587),
    ""
)</f>
        <v/>
      </c>
      <c r="J1711" s="311" t="str">
        <f t="array" ref="J1711">IF(
    XLOOKUP(F1711, 'Import data'!$J$26:$J$47, 'Import data'!$M$26:$M$47, "", 0) = "Please add the region-specific supplier emission factor or choose a different region available in the IAEG database.",
    "",
    XLOOKUP(F1711, 'Import data'!$J$26:$J$47, 'Import data'!$M$26:$M$47, "", 0)
)</f>
        <v/>
      </c>
      <c r="K1711" s="311" t="str">
        <f t="array" ref="K1711">IFERROR(
    XLOOKUP(F1711,
            _xlws.FILTER('Supplier Emission'!$G$15:$G$49,
                   ('Supplier Emission'!$D$15:$D$49=H1711) * ('Supplier Emission'!$F$15:$F$49=$E$1587)),
            _xlws.FILTER('Supplier Emission'!$I$15:$I$49,
                   ('Supplier Emission'!$D$15:$D$49=H1711) * ('Supplier Emission'!$F$15:$F$49=$E$1587)),
            ""),
    "")</f>
        <v/>
      </c>
      <c r="L1711" s="311" t="str">
        <f t="array" ref="L1711">IFERROR(
    XLOOKUP(F1711,
            _xlws.FILTER('Supplier Emission'!$G$15:$G$49,
                   ('Supplier Emission'!$D$15:$D$49=H1711) * ('Supplier Emission'!$F$15:$F$49=$E$1587)),
            _xlws.FILTER('Supplier Emission'!$J$15:$J$49,
                   ('Supplier Emission'!$D$15:$D$49=H1711) * ('Supplier Emission'!$F$15:$F$49=$E$1587)),
            ""),
    "")</f>
        <v/>
      </c>
      <c r="M1711" s="311" t="str">
        <f t="array" ref="M1711">IFERROR(
    XLOOKUP(F1711,
            _xlws.FILTER('Supplier Emission'!$G$15:$G$49,
                   ('Supplier Emission'!$D$15:$D$49=H1711) * ('Supplier Emission'!$F$15:$F$49=$E$1587)),
            _xlws.FILTER('Supplier Emission'!$M$15:$M$49,
                   ('Supplier Emission'!$D$15:$D$49=H1711) * ('Supplier Emission'!$F$15:$F$49=$E$1587)),
            ""),
    "")</f>
        <v/>
      </c>
      <c r="N1711" s="311" t="str">
        <f t="array" ref="N1711">IFERROR(
    XLOOKUP(F1711,
            _xlws.FILTER('Supplier Emission'!$G$15:$G$49,
                   ('Supplier Emission'!$D$15:$D$49=H1711) * ('Supplier Emission'!$F$15:$F$49=$E$1587)),
            _xlws.FILTER('Supplier Emission'!$H$15:$H$49,
                   ('Supplier Emission'!$D$15:$D$49=H1711) * ('Supplier Emission'!$F$15:$F$49=$E$1587)),
            ""),
    "")</f>
        <v/>
      </c>
      <c r="O1711" s="311" t="str">
        <f t="array" ref="O1711">XLOOKUP(1,('Emission Factors'!$E$5:$E$488='GHG emissions calculations'!$F1711)*('Emission Factors'!$H$5:$H$488='GHG emissions calculations'!$H1711),INDEX('Emission Factors'!$E$5:$T$488,0,MATCH('GHG emissions calculations'!O$6,'Emission Factors'!$E$5:$T$5,0)),"",0)</f>
        <v>Basic iron and steel and of ferroalloys and first products thereof</v>
      </c>
      <c r="P1711" s="313">
        <f t="array" ref="P1711">IFERROR(
    INDEX('Emission Factors'!$E$5:$P$488,
          MATCH(1,
                ('Emission Factors'!$E$5:$E$488 = 'GHG emissions calculations'!$F1711) *
                ('Emission Factors'!$H$5:$H$488 = 'GHG emissions calculations'!$H1711),
                0),
          MATCH('GHG emissions calculations'!P$6,'Emission Factors'!$E$5:$P$5,0)),
    "")</f>
        <v>689.3235606</v>
      </c>
      <c r="Q1711" s="311" t="str">
        <f t="array" ref="Q1711">IFERROR(
    IF(
        INDEX('Emission Factors'!$E$5:$P$488,
              MATCH(1,
                    ('Emission Factors'!$E$5:$E$488 = 'GHG emissions calculations'!$F1711) *
                    ('Emission Factors'!$H$5:$H$488 = 'GHG emissions calculations'!$H1711),
                    0),
              MATCH('GHG emissions calculations'!Q$6, 'Emission Factors'!$E$5:$P$5, 0)) &lt;&gt; "",
        INDEX('Emission Factors'!$E$5:$P$488,
              MATCH(1,
                    ('Emission Factors'!$E$5:$E$488 = 'GHG emissions calculations'!$F1711) *
                    ('Emission Factors'!$H$5:$H$488 = 'GHG emissions calculations'!$H1711),
                    0),
              MATCH('GHG emissions calculations'!Q$6, 'Emission Factors'!$E$5:$P$5, 0)),
        ""),
    "")</f>
        <v>kgCO2e / k€</v>
      </c>
      <c r="R1711" s="311" t="str">
        <f t="array" ref="R1711">IFERROR(
    IF(
        INDEX('Emission Factors'!$E$5:$R$488,
              MATCH(1,
                    ('Emission Factors'!$E$5:$E$488 = 'GHG emissions calculations'!$F1711) *
                    ('Emission Factors'!$H$5:$H$488 = 'GHG emissions calculations'!$H1711),
                    0),
              MATCH('GHG emissions calculations'!R$6, 'Emission Factors'!$E$5:$R$5, 0)) &lt;&gt; "",
        INDEX('Emission Factors'!$E$5:$R$488,
              MATCH(1,
                    ('Emission Factors'!$E$5:$E$488 = 'GHG emissions calculations'!$F1711) *
                    ('Emission Factors'!$H$5:$H$488 = 'GHG emissions calculations'!$H1711),
                    0),
              MATCH('GHG emissions calculations'!R$6, 'Emission Factors'!$E$5:$R$5, 0)),
        ""),
    "")</f>
        <v>Europe</v>
      </c>
      <c r="S1711" s="312">
        <f t="shared" si="3"/>
        <v>0</v>
      </c>
      <c r="T1711" s="23"/>
    </row>
    <row r="1712" ht="15.75" customHeight="1" outlineLevel="1">
      <c r="A1712" s="23"/>
      <c r="B1712" s="71"/>
      <c r="C1712" s="71"/>
      <c r="D1712" s="71"/>
      <c r="E1712" s="314"/>
      <c r="F1712" s="316" t="str">
        <f>Lists!Y56</f>
        <v>Metals, unknown material and mass - Europe/UK</v>
      </c>
      <c r="G1712" s="316" t="str">
        <f t="array" ref="G1712">XLOOKUP(1,('Emission Factors'!$E$5:$E$488='GHG emissions calculations'!$F1712)*('Emission Factors'!$H$5:$H$488='GHG emissions calculations'!$H1712),INDEX('Emission Factors'!$E$5:$T$488,0,MATCH('GHG emissions calculations'!G$6,'Emission Factors'!$E$5:$T$5,0)),"",0)</f>
        <v/>
      </c>
      <c r="H1712" s="316" t="s">
        <v>238</v>
      </c>
      <c r="I1712" s="312" t="str">
        <f>IF(
    SUMIFS('Import data'!$L$25:$L$80,
           'Import data'!$J$25:$J$80, F1712,
           'Import data'!$G$25:$G$80, 'GHG emissions calculations'!$H1712,
           'Import data'!$I$25:$I$80,$E$1587) &lt;&gt; 0,
    SUMIFS('Import data'!$L$25:$L$80,
           'Import data'!$J$25:$J$80, F1712,
           'Import data'!$G$25:$G$80, 'GHG emissions calculations'!$H1712,
           'Import data'!$I$25:$I$80,$E$1587),
    ""
)</f>
        <v/>
      </c>
      <c r="J1712" s="316" t="str">
        <f t="array" ref="J1712">IF(
    XLOOKUP(F1712, 'Import data'!$J$26:$J$47, 'Import data'!$M$26:$M$47, "", 0) = "Please add the region-specific supplier emission factor or choose a different region available in the IAEG database.",
    "",
    XLOOKUP(F1712, 'Import data'!$J$26:$J$47, 'Import data'!$M$26:$M$47, "", 0)
)</f>
        <v/>
      </c>
      <c r="K1712" s="311" t="str">
        <f t="array" ref="K1712">IFERROR(
    XLOOKUP(F1712,
            _xlws.FILTER('Supplier Emission'!$G$15:$G$49,
                   ('Supplier Emission'!$D$15:$D$49=H1712) * ('Supplier Emission'!$F$15:$F$49=$E$1587)),
            _xlws.FILTER('Supplier Emission'!$I$15:$I$49,
                   ('Supplier Emission'!$D$15:$D$49=H1712) * ('Supplier Emission'!$F$15:$F$49=$E$1587)),
            ""),
    "")</f>
        <v/>
      </c>
      <c r="L1712" s="311" t="str">
        <f t="array" ref="L1712">IFERROR(
    XLOOKUP(F1712,
            _xlws.FILTER('Supplier Emission'!$G$15:$G$49,
                   ('Supplier Emission'!$D$15:$D$49=H1712) * ('Supplier Emission'!$F$15:$F$49=$E$1587)),
            _xlws.FILTER('Supplier Emission'!$J$15:$J$49,
                   ('Supplier Emission'!$D$15:$D$49=H1712) * ('Supplier Emission'!$F$15:$F$49=$E$1587)),
            ""),
    "")</f>
        <v/>
      </c>
      <c r="M1712" s="311" t="str">
        <f t="array" ref="M1712">IFERROR(
    XLOOKUP(F1712,
            _xlws.FILTER('Supplier Emission'!$G$15:$G$49,
                   ('Supplier Emission'!$D$15:$D$49=H1712) * ('Supplier Emission'!$F$15:$F$49=$E$1587)),
            _xlws.FILTER('Supplier Emission'!$M$15:$M$49,
                   ('Supplier Emission'!$D$15:$D$49=H1712) * ('Supplier Emission'!$F$15:$F$49=$E$1587)),
            ""),
    "")</f>
        <v/>
      </c>
      <c r="N1712" s="311" t="str">
        <f t="array" ref="N1712">IFERROR(
    XLOOKUP(F1712,
            _xlws.FILTER('Supplier Emission'!$G$15:$G$49,
                   ('Supplier Emission'!$D$15:$D$49=H1712) * ('Supplier Emission'!$F$15:$F$49=$E$1587)),
            _xlws.FILTER('Supplier Emission'!$H$15:$H$49,
                   ('Supplier Emission'!$D$15:$D$49=H1712) * ('Supplier Emission'!$F$15:$F$49=$E$1587)),
            ""),
    "")</f>
        <v/>
      </c>
      <c r="O1712" s="317" t="str">
        <f t="array" ref="O1712">XLOOKUP(1,('Emission Factors'!$E$5:$E$488='GHG emissions calculations'!$F1712)*('Emission Factors'!$H$5:$H$488='GHG emissions calculations'!$H1712),INDEX('Emission Factors'!$E$5:$T$488,0,MATCH('GHG emissions calculations'!O$6,'Emission Factors'!$E$5:$T$5,0)),"",0)</f>
        <v/>
      </c>
      <c r="P1712" s="313" t="str">
        <f t="array" ref="P1712">IFERROR(
    INDEX('Emission Factors'!$E$5:$P$488,
          MATCH(1,
                ('Emission Factors'!$E$5:$E$488 = 'GHG emissions calculations'!$F1712) *
                ('Emission Factors'!$H$5:$H$488 = 'GHG emissions calculations'!$H1712),
                0),
          MATCH('GHG emissions calculations'!P$6,'Emission Factors'!$E$5:$P$5,0)),
    "")</f>
        <v/>
      </c>
      <c r="Q1712" s="311" t="str">
        <f t="array" ref="Q1712">IFERROR(
    IF(
        INDEX('Emission Factors'!$E$5:$P$488,
              MATCH(1,
                    ('Emission Factors'!$E$5:$E$488 = 'GHG emissions calculations'!$F1712) *
                    ('Emission Factors'!$H$5:$H$488 = 'GHG emissions calculations'!$H1712),
                    0),
              MATCH('GHG emissions calculations'!Q$6, 'Emission Factors'!$E$5:$P$5, 0)) &lt;&gt; "",
        INDEX('Emission Factors'!$E$5:$P$488,
              MATCH(1,
                    ('Emission Factors'!$E$5:$E$488 = 'GHG emissions calculations'!$F1712) *
                    ('Emission Factors'!$H$5:$H$488 = 'GHG emissions calculations'!$H1712),
                    0),
              MATCH('GHG emissions calculations'!Q$6, 'Emission Factors'!$E$5:$P$5, 0)),
        ""),
    "")</f>
        <v/>
      </c>
      <c r="R1712" s="311" t="str">
        <f t="array" ref="R1712">IFERROR(
    IF(
        INDEX('Emission Factors'!$E$5:$R$488,
              MATCH(1,
                    ('Emission Factors'!$E$5:$E$488 = 'GHG emissions calculations'!$F1712) *
                    ('Emission Factors'!$H$5:$H$488 = 'GHG emissions calculations'!$H1712),
                    0),
              MATCH('GHG emissions calculations'!R$6, 'Emission Factors'!$E$5:$R$5, 0)) &lt;&gt; "",
        INDEX('Emission Factors'!$E$5:$R$488,
              MATCH(1,
                    ('Emission Factors'!$E$5:$E$488 = 'GHG emissions calculations'!$F1712) *
                    ('Emission Factors'!$H$5:$H$488 = 'GHG emissions calculations'!$H1712),
                    0),
              MATCH('GHG emissions calculations'!R$6, 'Emission Factors'!$E$5:$R$5, 0)),
        ""),
    "")</f>
        <v/>
      </c>
      <c r="S1712" s="312">
        <f t="shared" si="3"/>
        <v>0</v>
      </c>
      <c r="T1712" s="23"/>
    </row>
    <row r="1713" ht="15.75" customHeight="1" outlineLevel="1">
      <c r="A1713" s="23"/>
      <c r="B1713" s="71"/>
      <c r="C1713" s="71"/>
      <c r="D1713" s="71"/>
      <c r="E1713" s="314"/>
      <c r="F1713" s="311" t="str">
        <f>Lists!Y61</f>
        <v>Metals, unknown material and mass - Global or unspecified region</v>
      </c>
      <c r="G1713" s="311" t="str">
        <f t="array" ref="G1713">XLOOKUP(1,('Emission Factors'!$E$5:$E$488='GHG emissions calculations'!$F1713)*('Emission Factors'!$H$5:$H$488='GHG emissions calculations'!$H1713),INDEX('Emission Factors'!$E$5:$T$488,0,MATCH('GHG emissions calculations'!G$6,'Emission Factors'!$E$5:$T$5,0)),"",0)</f>
        <v/>
      </c>
      <c r="H1713" s="311" t="s">
        <v>238</v>
      </c>
      <c r="I1713" s="312" t="str">
        <f>IF(
    SUMIFS('Import data'!$L$25:$L$80,
           'Import data'!$J$25:$J$80, F1713,
           'Import data'!$G$25:$G$80, 'GHG emissions calculations'!$H1713,
           'Import data'!$I$25:$I$80,$E$1587) &lt;&gt; 0,
    SUMIFS('Import data'!$L$25:$L$80,
           'Import data'!$J$25:$J$80, F1713,
           'Import data'!$G$25:$G$80, 'GHG emissions calculations'!$H1713,
           'Import data'!$I$25:$I$80,$E$1587),
    ""
)</f>
        <v/>
      </c>
      <c r="J1713" s="311" t="str">
        <f t="array" ref="J1713">IF(
    XLOOKUP(F1713, 'Import data'!$J$26:$J$47, 'Import data'!$M$26:$M$47, "", 0) = "Please add the region-specific supplier emission factor or choose a different region available in the IAEG database.",
    "",
    XLOOKUP(F1713, 'Import data'!$J$26:$J$47, 'Import data'!$M$26:$M$47, "", 0)
)</f>
        <v/>
      </c>
      <c r="K1713" s="311" t="str">
        <f t="array" ref="K1713">IFERROR(
    XLOOKUP(F1713,
            _xlws.FILTER('Supplier Emission'!$G$15:$G$49,
                   ('Supplier Emission'!$D$15:$D$49=H1713) * ('Supplier Emission'!$F$15:$F$49=$E$1587)),
            _xlws.FILTER('Supplier Emission'!$I$15:$I$49,
                   ('Supplier Emission'!$D$15:$D$49=H1713) * ('Supplier Emission'!$F$15:$F$49=$E$1587)),
            ""),
    "")</f>
        <v/>
      </c>
      <c r="L1713" s="311" t="str">
        <f t="array" ref="L1713">IFERROR(
    XLOOKUP(F1713,
            _xlws.FILTER('Supplier Emission'!$G$15:$G$49,
                   ('Supplier Emission'!$D$15:$D$49=H1713) * ('Supplier Emission'!$F$15:$F$49=$E$1587)),
            _xlws.FILTER('Supplier Emission'!$J$15:$J$49,
                   ('Supplier Emission'!$D$15:$D$49=H1713) * ('Supplier Emission'!$F$15:$F$49=$E$1587)),
            ""),
    "")</f>
        <v/>
      </c>
      <c r="M1713" s="311" t="str">
        <f t="array" ref="M1713">IFERROR(
    XLOOKUP(F1713,
            _xlws.FILTER('Supplier Emission'!$G$15:$G$49,
                   ('Supplier Emission'!$D$15:$D$49=H1713) * ('Supplier Emission'!$F$15:$F$49=$E$1587)),
            _xlws.FILTER('Supplier Emission'!$M$15:$M$49,
                   ('Supplier Emission'!$D$15:$D$49=H1713) * ('Supplier Emission'!$F$15:$F$49=$E$1587)),
            ""),
    "")</f>
        <v/>
      </c>
      <c r="N1713" s="311" t="str">
        <f t="array" ref="N1713">IFERROR(
    XLOOKUP(F1713,
            _xlws.FILTER('Supplier Emission'!$G$15:$G$49,
                   ('Supplier Emission'!$D$15:$D$49=H1713) * ('Supplier Emission'!$F$15:$F$49=$E$1587)),
            _xlws.FILTER('Supplier Emission'!$H$15:$H$49,
                   ('Supplier Emission'!$D$15:$D$49=H1713) * ('Supplier Emission'!$F$15:$F$49=$E$1587)),
            ""),
    "")</f>
        <v/>
      </c>
      <c r="O1713" s="311" t="str">
        <f t="array" ref="O1713">XLOOKUP(1,('Emission Factors'!$E$5:$E$488='GHG emissions calculations'!$F1713)*('Emission Factors'!$H$5:$H$488='GHG emissions calculations'!$H1713),INDEX('Emission Factors'!$E$5:$T$488,0,MATCH('GHG emissions calculations'!O$6,'Emission Factors'!$E$5:$T$5,0)),"",0)</f>
        <v/>
      </c>
      <c r="P1713" s="313" t="str">
        <f t="array" ref="P1713">IFERROR(
    INDEX('Emission Factors'!$E$5:$P$488,
          MATCH(1,
                ('Emission Factors'!$E$5:$E$488 = 'GHG emissions calculations'!$F1713) *
                ('Emission Factors'!$H$5:$H$488 = 'GHG emissions calculations'!$H1713),
                0),
          MATCH('GHG emissions calculations'!P$6,'Emission Factors'!$E$5:$P$5,0)),
    "")</f>
        <v/>
      </c>
      <c r="Q1713" s="311" t="str">
        <f t="array" ref="Q1713">IFERROR(
    IF(
        INDEX('Emission Factors'!$E$5:$P$488,
              MATCH(1,
                    ('Emission Factors'!$E$5:$E$488 = 'GHG emissions calculations'!$F1713) *
                    ('Emission Factors'!$H$5:$H$488 = 'GHG emissions calculations'!$H1713),
                    0),
              MATCH('GHG emissions calculations'!Q$6, 'Emission Factors'!$E$5:$P$5, 0)) &lt;&gt; "",
        INDEX('Emission Factors'!$E$5:$P$488,
              MATCH(1,
                    ('Emission Factors'!$E$5:$E$488 = 'GHG emissions calculations'!$F1713) *
                    ('Emission Factors'!$H$5:$H$488 = 'GHG emissions calculations'!$H1713),
                    0),
              MATCH('GHG emissions calculations'!Q$6, 'Emission Factors'!$E$5:$P$5, 0)),
        ""),
    "")</f>
        <v/>
      </c>
      <c r="R1713" s="311" t="str">
        <f t="array" ref="R1713">IFERROR(
    IF(
        INDEX('Emission Factors'!$E$5:$R$488,
              MATCH(1,
                    ('Emission Factors'!$E$5:$E$488 = 'GHG emissions calculations'!$F1713) *
                    ('Emission Factors'!$H$5:$H$488 = 'GHG emissions calculations'!$H1713),
                    0),
              MATCH('GHG emissions calculations'!R$6, 'Emission Factors'!$E$5:$R$5, 0)) &lt;&gt; "",
        INDEX('Emission Factors'!$E$5:$R$488,
              MATCH(1,
                    ('Emission Factors'!$E$5:$E$488 = 'GHG emissions calculations'!$F1713) *
                    ('Emission Factors'!$H$5:$H$488 = 'GHG emissions calculations'!$H1713),
                    0),
              MATCH('GHG emissions calculations'!R$6, 'Emission Factors'!$E$5:$R$5, 0)),
        ""),
    "")</f>
        <v/>
      </c>
      <c r="S1713" s="312">
        <f t="shared" si="3"/>
        <v>0</v>
      </c>
      <c r="T1713" s="23"/>
    </row>
    <row r="1714" ht="15.75" customHeight="1" outlineLevel="1">
      <c r="A1714" s="23"/>
      <c r="B1714" s="71"/>
      <c r="C1714" s="71"/>
      <c r="D1714" s="71"/>
      <c r="E1714" s="314"/>
      <c r="F1714" s="311" t="str">
        <f>Lists!Y60</f>
        <v>Metals, unknown material and mass - Middle East</v>
      </c>
      <c r="G1714" s="311" t="str">
        <f t="array" ref="G1714">XLOOKUP(1,('Emission Factors'!$E$5:$E$488='GHG emissions calculations'!$F1714)*('Emission Factors'!$H$5:$H$488='GHG emissions calculations'!$H1714),INDEX('Emission Factors'!$E$5:$T$488,0,MATCH('GHG emissions calculations'!G$6,'Emission Factors'!$E$5:$T$5,0)),"",0)</f>
        <v/>
      </c>
      <c r="H1714" s="311" t="s">
        <v>238</v>
      </c>
      <c r="I1714" s="312" t="str">
        <f>IF(
    SUMIFS('Import data'!$L$25:$L$80,
           'Import data'!$J$25:$J$80, F1714,
           'Import data'!$G$25:$G$80, 'GHG emissions calculations'!$H1714,
           'Import data'!$I$25:$I$80,$E$1587) &lt;&gt; 0,
    SUMIFS('Import data'!$L$25:$L$80,
           'Import data'!$J$25:$J$80, F1714,
           'Import data'!$G$25:$G$80, 'GHG emissions calculations'!$H1714,
           'Import data'!$I$25:$I$80,$E$1587),
    ""
)</f>
        <v/>
      </c>
      <c r="J1714" s="311" t="str">
        <f t="array" ref="J1714">IF(
    XLOOKUP(F1714, 'Import data'!$J$26:$J$47, 'Import data'!$M$26:$M$47, "", 0) = "Please add the region-specific supplier emission factor or choose a different region available in the IAEG database.",
    "",
    XLOOKUP(F1714, 'Import data'!$J$26:$J$47, 'Import data'!$M$26:$M$47, "", 0)
)</f>
        <v/>
      </c>
      <c r="K1714" s="311" t="str">
        <f t="array" ref="K1714">IFERROR(
    XLOOKUP(F1714,
            _xlws.FILTER('Supplier Emission'!$G$15:$G$49,
                   ('Supplier Emission'!$D$15:$D$49=H1714) * ('Supplier Emission'!$F$15:$F$49=$E$1587)),
            _xlws.FILTER('Supplier Emission'!$I$15:$I$49,
                   ('Supplier Emission'!$D$15:$D$49=H1714) * ('Supplier Emission'!$F$15:$F$49=$E$1587)),
            ""),
    "")</f>
        <v/>
      </c>
      <c r="L1714" s="311" t="str">
        <f t="array" ref="L1714">IFERROR(
    XLOOKUP(F1714,
            _xlws.FILTER('Supplier Emission'!$G$15:$G$49,
                   ('Supplier Emission'!$D$15:$D$49=H1714) * ('Supplier Emission'!$F$15:$F$49=$E$1587)),
            _xlws.FILTER('Supplier Emission'!$J$15:$J$49,
                   ('Supplier Emission'!$D$15:$D$49=H1714) * ('Supplier Emission'!$F$15:$F$49=$E$1587)),
            ""),
    "")</f>
        <v/>
      </c>
      <c r="M1714" s="311" t="str">
        <f t="array" ref="M1714">IFERROR(
    XLOOKUP(F1714,
            _xlws.FILTER('Supplier Emission'!$G$15:$G$49,
                   ('Supplier Emission'!$D$15:$D$49=H1714) * ('Supplier Emission'!$F$15:$F$49=$E$1587)),
            _xlws.FILTER('Supplier Emission'!$M$15:$M$49,
                   ('Supplier Emission'!$D$15:$D$49=H1714) * ('Supplier Emission'!$F$15:$F$49=$E$1587)),
            ""),
    "")</f>
        <v/>
      </c>
      <c r="N1714" s="311" t="str">
        <f t="array" ref="N1714">IFERROR(
    XLOOKUP(F1714,
            _xlws.FILTER('Supplier Emission'!$G$15:$G$49,
                   ('Supplier Emission'!$D$15:$D$49=H1714) * ('Supplier Emission'!$F$15:$F$49=$E$1587)),
            _xlws.FILTER('Supplier Emission'!$H$15:$H$49,
                   ('Supplier Emission'!$D$15:$D$49=H1714) * ('Supplier Emission'!$F$15:$F$49=$E$1587)),
            ""),
    "")</f>
        <v/>
      </c>
      <c r="O1714" s="311" t="str">
        <f t="array" ref="O1714">XLOOKUP(1,('Emission Factors'!$E$5:$E$488='GHG emissions calculations'!$F1714)*('Emission Factors'!$H$5:$H$488='GHG emissions calculations'!$H1714),INDEX('Emission Factors'!$E$5:$T$488,0,MATCH('GHG emissions calculations'!O$6,'Emission Factors'!$E$5:$T$5,0)),"",0)</f>
        <v/>
      </c>
      <c r="P1714" s="313" t="str">
        <f t="array" ref="P1714">IFERROR(
    INDEX('Emission Factors'!$E$5:$P$488,
          MATCH(1,
                ('Emission Factors'!$E$5:$E$488 = 'GHG emissions calculations'!$F1714) *
                ('Emission Factors'!$H$5:$H$488 = 'GHG emissions calculations'!$H1714),
                0),
          MATCH('GHG emissions calculations'!P$6,'Emission Factors'!$E$5:$P$5,0)),
    "")</f>
        <v/>
      </c>
      <c r="Q1714" s="311" t="str">
        <f t="array" ref="Q1714">IFERROR(
    IF(
        INDEX('Emission Factors'!$E$5:$P$488,
              MATCH(1,
                    ('Emission Factors'!$E$5:$E$488 = 'GHG emissions calculations'!$F1714) *
                    ('Emission Factors'!$H$5:$H$488 = 'GHG emissions calculations'!$H1714),
                    0),
              MATCH('GHG emissions calculations'!Q$6, 'Emission Factors'!$E$5:$P$5, 0)) &lt;&gt; "",
        INDEX('Emission Factors'!$E$5:$P$488,
              MATCH(1,
                    ('Emission Factors'!$E$5:$E$488 = 'GHG emissions calculations'!$F1714) *
                    ('Emission Factors'!$H$5:$H$488 = 'GHG emissions calculations'!$H1714),
                    0),
              MATCH('GHG emissions calculations'!Q$6, 'Emission Factors'!$E$5:$P$5, 0)),
        ""),
    "")</f>
        <v/>
      </c>
      <c r="R1714" s="311" t="str">
        <f t="array" ref="R1714">IFERROR(
    IF(
        INDEX('Emission Factors'!$E$5:$R$488,
              MATCH(1,
                    ('Emission Factors'!$E$5:$E$488 = 'GHG emissions calculations'!$F1714) *
                    ('Emission Factors'!$H$5:$H$488 = 'GHG emissions calculations'!$H1714),
                    0),
              MATCH('GHG emissions calculations'!R$6, 'Emission Factors'!$E$5:$R$5, 0)) &lt;&gt; "",
        INDEX('Emission Factors'!$E$5:$R$488,
              MATCH(1,
                    ('Emission Factors'!$E$5:$E$488 = 'GHG emissions calculations'!$F1714) *
                    ('Emission Factors'!$H$5:$H$488 = 'GHG emissions calculations'!$H1714),
                    0),
              MATCH('GHG emissions calculations'!R$6, 'Emission Factors'!$E$5:$R$5, 0)),
        ""),
    "")</f>
        <v/>
      </c>
      <c r="S1714" s="312">
        <f t="shared" si="3"/>
        <v>0</v>
      </c>
      <c r="T1714" s="23"/>
    </row>
    <row r="1715" ht="15.75" customHeight="1" outlineLevel="1">
      <c r="A1715" s="23"/>
      <c r="B1715" s="71"/>
      <c r="C1715" s="71"/>
      <c r="D1715" s="71"/>
      <c r="E1715" s="314"/>
      <c r="F1715" s="311" t="str">
        <f>Lists!Y59</f>
        <v>Metals, unknown material and mass - Oceania</v>
      </c>
      <c r="G1715" s="311" t="str">
        <f t="array" ref="G1715">XLOOKUP(1,('Emission Factors'!$E$5:$E$488='GHG emissions calculations'!$F1715)*('Emission Factors'!$H$5:$H$488='GHG emissions calculations'!$H1715),INDEX('Emission Factors'!$E$5:$T$488,0,MATCH('GHG emissions calculations'!G$6,'Emission Factors'!$E$5:$T$5,0)),"",0)</f>
        <v/>
      </c>
      <c r="H1715" s="311" t="s">
        <v>238</v>
      </c>
      <c r="I1715" s="312" t="str">
        <f>IF(
    SUMIFS('Import data'!$L$25:$L$80,
           'Import data'!$J$25:$J$80, F1715,
           'Import data'!$G$25:$G$80, 'GHG emissions calculations'!$H1715,
           'Import data'!$I$25:$I$80,$E$1587) &lt;&gt; 0,
    SUMIFS('Import data'!$L$25:$L$80,
           'Import data'!$J$25:$J$80, F1715,
           'Import data'!$G$25:$G$80, 'GHG emissions calculations'!$H1715,
           'Import data'!$I$25:$I$80,$E$1587),
    ""
)</f>
        <v/>
      </c>
      <c r="J1715" s="311" t="str">
        <f t="array" ref="J1715">IF(
    XLOOKUP(F1715, 'Import data'!$J$26:$J$47, 'Import data'!$M$26:$M$47, "", 0) = "Please add the region-specific supplier emission factor or choose a different region available in the IAEG database.",
    "",
    XLOOKUP(F1715, 'Import data'!$J$26:$J$47, 'Import data'!$M$26:$M$47, "", 0)
)</f>
        <v/>
      </c>
      <c r="K1715" s="311" t="str">
        <f t="array" ref="K1715">IFERROR(
    XLOOKUP(F1715,
            _xlws.FILTER('Supplier Emission'!$G$15:$G$49,
                   ('Supplier Emission'!$D$15:$D$49=H1715) * ('Supplier Emission'!$F$15:$F$49=$E$1587)),
            _xlws.FILTER('Supplier Emission'!$I$15:$I$49,
                   ('Supplier Emission'!$D$15:$D$49=H1715) * ('Supplier Emission'!$F$15:$F$49=$E$1587)),
            ""),
    "")</f>
        <v/>
      </c>
      <c r="L1715" s="311" t="str">
        <f t="array" ref="L1715">IFERROR(
    XLOOKUP(F1715,
            _xlws.FILTER('Supplier Emission'!$G$15:$G$49,
                   ('Supplier Emission'!$D$15:$D$49=H1715) * ('Supplier Emission'!$F$15:$F$49=$E$1587)),
            _xlws.FILTER('Supplier Emission'!$J$15:$J$49,
                   ('Supplier Emission'!$D$15:$D$49=H1715) * ('Supplier Emission'!$F$15:$F$49=$E$1587)),
            ""),
    "")</f>
        <v/>
      </c>
      <c r="M1715" s="311" t="str">
        <f t="array" ref="M1715">IFERROR(
    XLOOKUP(F1715,
            _xlws.FILTER('Supplier Emission'!$G$15:$G$49,
                   ('Supplier Emission'!$D$15:$D$49=H1715) * ('Supplier Emission'!$F$15:$F$49=$E$1587)),
            _xlws.FILTER('Supplier Emission'!$M$15:$M$49,
                   ('Supplier Emission'!$D$15:$D$49=H1715) * ('Supplier Emission'!$F$15:$F$49=$E$1587)),
            ""),
    "")</f>
        <v/>
      </c>
      <c r="N1715" s="311" t="str">
        <f t="array" ref="N1715">IFERROR(
    XLOOKUP(F1715,
            _xlws.FILTER('Supplier Emission'!$G$15:$G$49,
                   ('Supplier Emission'!$D$15:$D$49=H1715) * ('Supplier Emission'!$F$15:$F$49=$E$1587)),
            _xlws.FILTER('Supplier Emission'!$H$15:$H$49,
                   ('Supplier Emission'!$D$15:$D$49=H1715) * ('Supplier Emission'!$F$15:$F$49=$E$1587)),
            ""),
    "")</f>
        <v/>
      </c>
      <c r="O1715" s="311" t="str">
        <f t="array" ref="O1715">XLOOKUP(1,('Emission Factors'!$E$5:$E$488='GHG emissions calculations'!$F1715)*('Emission Factors'!$H$5:$H$488='GHG emissions calculations'!$H1715),INDEX('Emission Factors'!$E$5:$T$488,0,MATCH('GHG emissions calculations'!O$6,'Emission Factors'!$E$5:$T$5,0)),"",0)</f>
        <v/>
      </c>
      <c r="P1715" s="313" t="str">
        <f t="array" ref="P1715">IFERROR(
    INDEX('Emission Factors'!$E$5:$P$488,
          MATCH(1,
                ('Emission Factors'!$E$5:$E$488 = 'GHG emissions calculations'!$F1715) *
                ('Emission Factors'!$H$5:$H$488 = 'GHG emissions calculations'!$H1715),
                0),
          MATCH('GHG emissions calculations'!P$6,'Emission Factors'!$E$5:$P$5,0)),
    "")</f>
        <v/>
      </c>
      <c r="Q1715" s="311" t="str">
        <f t="array" ref="Q1715">IFERROR(
    IF(
        INDEX('Emission Factors'!$E$5:$P$488,
              MATCH(1,
                    ('Emission Factors'!$E$5:$E$488 = 'GHG emissions calculations'!$F1715) *
                    ('Emission Factors'!$H$5:$H$488 = 'GHG emissions calculations'!$H1715),
                    0),
              MATCH('GHG emissions calculations'!Q$6, 'Emission Factors'!$E$5:$P$5, 0)) &lt;&gt; "",
        INDEX('Emission Factors'!$E$5:$P$488,
              MATCH(1,
                    ('Emission Factors'!$E$5:$E$488 = 'GHG emissions calculations'!$F1715) *
                    ('Emission Factors'!$H$5:$H$488 = 'GHG emissions calculations'!$H1715),
                    0),
              MATCH('GHG emissions calculations'!Q$6, 'Emission Factors'!$E$5:$P$5, 0)),
        ""),
    "")</f>
        <v/>
      </c>
      <c r="R1715" s="311" t="str">
        <f t="array" ref="R1715">IFERROR(
    IF(
        INDEX('Emission Factors'!$E$5:$R$488,
              MATCH(1,
                    ('Emission Factors'!$E$5:$E$488 = 'GHG emissions calculations'!$F1715) *
                    ('Emission Factors'!$H$5:$H$488 = 'GHG emissions calculations'!$H1715),
                    0),
              MATCH('GHG emissions calculations'!R$6, 'Emission Factors'!$E$5:$R$5, 0)) &lt;&gt; "",
        INDEX('Emission Factors'!$E$5:$R$488,
              MATCH(1,
                    ('Emission Factors'!$E$5:$E$488 = 'GHG emissions calculations'!$F1715) *
                    ('Emission Factors'!$H$5:$H$488 = 'GHG emissions calculations'!$H1715),
                    0),
              MATCH('GHG emissions calculations'!R$6, 'Emission Factors'!$E$5:$R$5, 0)),
        ""),
    "")</f>
        <v/>
      </c>
      <c r="S1715" s="312">
        <f t="shared" si="3"/>
        <v>0</v>
      </c>
      <c r="T1715" s="23"/>
    </row>
    <row r="1716" ht="15.75" customHeight="1" outlineLevel="1">
      <c r="A1716" s="23"/>
      <c r="B1716" s="71"/>
      <c r="C1716" s="71"/>
      <c r="D1716" s="71"/>
      <c r="E1716" s="314"/>
      <c r="F1716" s="311" t="str">
        <f>Lists!Z126</f>
        <v>Monel (nickel alloy)  - Africa</v>
      </c>
      <c r="G1716" s="311" t="str">
        <f t="array" ref="G1716">XLOOKUP(1,('Emission Factors'!$E$5:$E$488='GHG emissions calculations'!$F1716)*('Emission Factors'!$H$5:$H$488='GHG emissions calculations'!$H1716),INDEX('Emission Factors'!$E$5:$T$488,0,MATCH('GHG emissions calculations'!G$6,'Emission Factors'!$E$5:$T$5,0)),"",0)</f>
        <v/>
      </c>
      <c r="H1716" s="311" t="s">
        <v>237</v>
      </c>
      <c r="I1716" s="312" t="str">
        <f>IF(
    SUMIFS('Import data'!$L$25:$L$80,
           'Import data'!$J$25:$J$80, F1716,
           'Import data'!$G$25:$G$80, 'GHG emissions calculations'!$H1716,
           'Import data'!$I$25:$I$80,$E$1587) &lt;&gt; 0,
    SUMIFS('Import data'!$L$25:$L$80,
           'Import data'!$J$25:$J$80, F1716,
           'Import data'!$G$25:$G$80, 'GHG emissions calculations'!$H1716,
           'Import data'!$I$25:$I$80,$E$1587),
    ""
)</f>
        <v/>
      </c>
      <c r="J1716" s="311" t="str">
        <f t="array" ref="J1716">IF(
    XLOOKUP(F1716, 'Import data'!$J$26:$J$47, 'Import data'!$M$26:$M$47, "", 0) = "Please add the region-specific supplier emission factor or choose a different region available in the IAEG database.",
    "",
    XLOOKUP(F1716, 'Import data'!$J$26:$J$47, 'Import data'!$M$26:$M$47, "", 0)
)</f>
        <v/>
      </c>
      <c r="K1716" s="311" t="str">
        <f t="array" ref="K1716">IFERROR(
    XLOOKUP(F1716,
            _xlws.FILTER('Supplier Emission'!$G$15:$G$49,
                   ('Supplier Emission'!$D$15:$D$49=H1716) * ('Supplier Emission'!$F$15:$F$49=$E$1587)),
            _xlws.FILTER('Supplier Emission'!$I$15:$I$49,
                   ('Supplier Emission'!$D$15:$D$49=H1716) * ('Supplier Emission'!$F$15:$F$49=$E$1587)),
            ""),
    "")</f>
        <v/>
      </c>
      <c r="L1716" s="311" t="str">
        <f t="array" ref="L1716">IFERROR(
    XLOOKUP(F1716,
            _xlws.FILTER('Supplier Emission'!$G$15:$G$49,
                   ('Supplier Emission'!$D$15:$D$49=H1716) * ('Supplier Emission'!$F$15:$F$49=$E$1587)),
            _xlws.FILTER('Supplier Emission'!$J$15:$J$49,
                   ('Supplier Emission'!$D$15:$D$49=H1716) * ('Supplier Emission'!$F$15:$F$49=$E$1587)),
            ""),
    "")</f>
        <v/>
      </c>
      <c r="M1716" s="311" t="str">
        <f t="array" ref="M1716">IFERROR(
    XLOOKUP(F1716,
            _xlws.FILTER('Supplier Emission'!$G$15:$G$49,
                   ('Supplier Emission'!$D$15:$D$49=H1716) * ('Supplier Emission'!$F$15:$F$49=$E$1587)),
            _xlws.FILTER('Supplier Emission'!$M$15:$M$49,
                   ('Supplier Emission'!$D$15:$D$49=H1716) * ('Supplier Emission'!$F$15:$F$49=$E$1587)),
            ""),
    "")</f>
        <v/>
      </c>
      <c r="N1716" s="311" t="str">
        <f t="array" ref="N1716">IFERROR(
    XLOOKUP(F1716,
            _xlws.FILTER('Supplier Emission'!$G$15:$G$49,
                   ('Supplier Emission'!$D$15:$D$49=H1716) * ('Supplier Emission'!$F$15:$F$49=$E$1587)),
            _xlws.FILTER('Supplier Emission'!$H$15:$H$49,
                   ('Supplier Emission'!$D$15:$D$49=H1716) * ('Supplier Emission'!$F$15:$F$49=$E$1587)),
            ""),
    "")</f>
        <v/>
      </c>
      <c r="O1716" s="311" t="str">
        <f t="array" ref="O1716">XLOOKUP(1,('Emission Factors'!$E$5:$E$488='GHG emissions calculations'!$F1716)*('Emission Factors'!$H$5:$H$488='GHG emissions calculations'!$H1716),INDEX('Emission Factors'!$E$5:$T$488,0,MATCH('GHG emissions calculations'!O$6,'Emission Factors'!$E$5:$T$5,0)),"",0)</f>
        <v/>
      </c>
      <c r="P1716" s="313" t="str">
        <f t="array" ref="P1716">IFERROR(
    INDEX('Emission Factors'!$E$5:$P$488,
          MATCH(1,
                ('Emission Factors'!$E$5:$E$488 = 'GHG emissions calculations'!$F1716) *
                ('Emission Factors'!$H$5:$H$488 = 'GHG emissions calculations'!$H1716),
                0),
          MATCH('GHG emissions calculations'!P$6,'Emission Factors'!$E$5:$P$5,0)),
    "")</f>
        <v/>
      </c>
      <c r="Q1716" s="311" t="str">
        <f t="array" ref="Q1716">IFERROR(
    IF(
        INDEX('Emission Factors'!$E$5:$P$488,
              MATCH(1,
                    ('Emission Factors'!$E$5:$E$488 = 'GHG emissions calculations'!$F1716) *
                    ('Emission Factors'!$H$5:$H$488 = 'GHG emissions calculations'!$H1716),
                    0),
              MATCH('GHG emissions calculations'!Q$6, 'Emission Factors'!$E$5:$P$5, 0)) &lt;&gt; "",
        INDEX('Emission Factors'!$E$5:$P$488,
              MATCH(1,
                    ('Emission Factors'!$E$5:$E$488 = 'GHG emissions calculations'!$F1716) *
                    ('Emission Factors'!$H$5:$H$488 = 'GHG emissions calculations'!$H1716),
                    0),
              MATCH('GHG emissions calculations'!Q$6, 'Emission Factors'!$E$5:$P$5, 0)),
        ""),
    "")</f>
        <v/>
      </c>
      <c r="R1716" s="311" t="str">
        <f t="array" ref="R1716">IFERROR(
    IF(
        INDEX('Emission Factors'!$E$5:$R$488,
              MATCH(1,
                    ('Emission Factors'!$E$5:$E$488 = 'GHG emissions calculations'!$F1716) *
                    ('Emission Factors'!$H$5:$H$488 = 'GHG emissions calculations'!$H1716),
                    0),
              MATCH('GHG emissions calculations'!R$6, 'Emission Factors'!$E$5:$R$5, 0)) &lt;&gt; "",
        INDEX('Emission Factors'!$E$5:$R$488,
              MATCH(1,
                    ('Emission Factors'!$E$5:$E$488 = 'GHG emissions calculations'!$F1716) *
                    ('Emission Factors'!$H$5:$H$488 = 'GHG emissions calculations'!$H1716),
                    0),
              MATCH('GHG emissions calculations'!R$6, 'Emission Factors'!$E$5:$R$5, 0)),
        ""),
    "")</f>
        <v/>
      </c>
      <c r="S1716" s="312">
        <f t="shared" si="3"/>
        <v>0</v>
      </c>
      <c r="T1716" s="23"/>
    </row>
    <row r="1717" ht="15.75" customHeight="1" outlineLevel="1">
      <c r="A1717" s="23"/>
      <c r="B1717" s="71"/>
      <c r="C1717" s="71"/>
      <c r="D1717" s="71"/>
      <c r="E1717" s="314"/>
      <c r="F1717" s="311" t="str">
        <f>Lists!Z124</f>
        <v>Monel (nickel alloy)  - America</v>
      </c>
      <c r="G1717" s="311" t="str">
        <f t="array" ref="G1717">XLOOKUP(1,('Emission Factors'!$E$5:$E$488='GHG emissions calculations'!$F1717)*('Emission Factors'!$H$5:$H$488='GHG emissions calculations'!$H1717),INDEX('Emission Factors'!$E$5:$T$488,0,MATCH('GHG emissions calculations'!G$6,'Emission Factors'!$E$5:$T$5,0)),"",0)</f>
        <v/>
      </c>
      <c r="H1717" s="311" t="s">
        <v>237</v>
      </c>
      <c r="I1717" s="312" t="str">
        <f>IF(
    SUMIFS('Import data'!$L$25:$L$80,
           'Import data'!$J$25:$J$80, F1717,
           'Import data'!$G$25:$G$80, 'GHG emissions calculations'!$H1717,
           'Import data'!$I$25:$I$80,$E$1587) &lt;&gt; 0,
    SUMIFS('Import data'!$L$25:$L$80,
           'Import data'!$J$25:$J$80, F1717,
           'Import data'!$G$25:$G$80, 'GHG emissions calculations'!$H1717,
           'Import data'!$I$25:$I$80,$E$1587),
    ""
)</f>
        <v/>
      </c>
      <c r="J1717" s="311" t="str">
        <f t="array" ref="J1717">IF(
    XLOOKUP(F1717, 'Import data'!$J$26:$J$47, 'Import data'!$M$26:$M$47, "", 0) = "Please add the region-specific supplier emission factor or choose a different region available in the IAEG database.",
    "",
    XLOOKUP(F1717, 'Import data'!$J$26:$J$47, 'Import data'!$M$26:$M$47, "", 0)
)</f>
        <v/>
      </c>
      <c r="K1717" s="311" t="str">
        <f t="array" ref="K1717">IFERROR(
    XLOOKUP(F1717,
            _xlws.FILTER('Supplier Emission'!$G$15:$G$49,
                   ('Supplier Emission'!$D$15:$D$49=H1717) * ('Supplier Emission'!$F$15:$F$49=$E$1587)),
            _xlws.FILTER('Supplier Emission'!$I$15:$I$49,
                   ('Supplier Emission'!$D$15:$D$49=H1717) * ('Supplier Emission'!$F$15:$F$49=$E$1587)),
            ""),
    "")</f>
        <v/>
      </c>
      <c r="L1717" s="311" t="str">
        <f t="array" ref="L1717">IFERROR(
    XLOOKUP(F1717,
            _xlws.FILTER('Supplier Emission'!$G$15:$G$49,
                   ('Supplier Emission'!$D$15:$D$49=H1717) * ('Supplier Emission'!$F$15:$F$49=$E$1587)),
            _xlws.FILTER('Supplier Emission'!$J$15:$J$49,
                   ('Supplier Emission'!$D$15:$D$49=H1717) * ('Supplier Emission'!$F$15:$F$49=$E$1587)),
            ""),
    "")</f>
        <v/>
      </c>
      <c r="M1717" s="311" t="str">
        <f t="array" ref="M1717">IFERROR(
    XLOOKUP(F1717,
            _xlws.FILTER('Supplier Emission'!$G$15:$G$49,
                   ('Supplier Emission'!$D$15:$D$49=H1717) * ('Supplier Emission'!$F$15:$F$49=$E$1587)),
            _xlws.FILTER('Supplier Emission'!$M$15:$M$49,
                   ('Supplier Emission'!$D$15:$D$49=H1717) * ('Supplier Emission'!$F$15:$F$49=$E$1587)),
            ""),
    "")</f>
        <v/>
      </c>
      <c r="N1717" s="311" t="str">
        <f t="array" ref="N1717">IFERROR(
    XLOOKUP(F1717,
            _xlws.FILTER('Supplier Emission'!$G$15:$G$49,
                   ('Supplier Emission'!$D$15:$D$49=H1717) * ('Supplier Emission'!$F$15:$F$49=$E$1587)),
            _xlws.FILTER('Supplier Emission'!$H$15:$H$49,
                   ('Supplier Emission'!$D$15:$D$49=H1717) * ('Supplier Emission'!$F$15:$F$49=$E$1587)),
            ""),
    "")</f>
        <v/>
      </c>
      <c r="O1717" s="311" t="str">
        <f t="array" ref="O1717">XLOOKUP(1,('Emission Factors'!$E$5:$E$488='GHG emissions calculations'!$F1717)*('Emission Factors'!$H$5:$H$488='GHG emissions calculations'!$H1717),INDEX('Emission Factors'!$E$5:$T$488,0,MATCH('GHG emissions calculations'!O$6,'Emission Factors'!$E$5:$T$5,0)),"",0)</f>
        <v/>
      </c>
      <c r="P1717" s="313" t="str">
        <f t="array" ref="P1717">IFERROR(
    INDEX('Emission Factors'!$E$5:$P$488,
          MATCH(1,
                ('Emission Factors'!$E$5:$E$488 = 'GHG emissions calculations'!$F1717) *
                ('Emission Factors'!$H$5:$H$488 = 'GHG emissions calculations'!$H1717),
                0),
          MATCH('GHG emissions calculations'!P$6,'Emission Factors'!$E$5:$P$5,0)),
    "")</f>
        <v/>
      </c>
      <c r="Q1717" s="311" t="str">
        <f t="array" ref="Q1717">IFERROR(
    IF(
        INDEX('Emission Factors'!$E$5:$P$488,
              MATCH(1,
                    ('Emission Factors'!$E$5:$E$488 = 'GHG emissions calculations'!$F1717) *
                    ('Emission Factors'!$H$5:$H$488 = 'GHG emissions calculations'!$H1717),
                    0),
              MATCH('GHG emissions calculations'!Q$6, 'Emission Factors'!$E$5:$P$5, 0)) &lt;&gt; "",
        INDEX('Emission Factors'!$E$5:$P$488,
              MATCH(1,
                    ('Emission Factors'!$E$5:$E$488 = 'GHG emissions calculations'!$F1717) *
                    ('Emission Factors'!$H$5:$H$488 = 'GHG emissions calculations'!$H1717),
                    0),
              MATCH('GHG emissions calculations'!Q$6, 'Emission Factors'!$E$5:$P$5, 0)),
        ""),
    "")</f>
        <v/>
      </c>
      <c r="R1717" s="311" t="str">
        <f t="array" ref="R1717">IFERROR(
    IF(
        INDEX('Emission Factors'!$E$5:$R$488,
              MATCH(1,
                    ('Emission Factors'!$E$5:$E$488 = 'GHG emissions calculations'!$F1717) *
                    ('Emission Factors'!$H$5:$H$488 = 'GHG emissions calculations'!$H1717),
                    0),
              MATCH('GHG emissions calculations'!R$6, 'Emission Factors'!$E$5:$R$5, 0)) &lt;&gt; "",
        INDEX('Emission Factors'!$E$5:$R$488,
              MATCH(1,
                    ('Emission Factors'!$E$5:$E$488 = 'GHG emissions calculations'!$F1717) *
                    ('Emission Factors'!$H$5:$H$488 = 'GHG emissions calculations'!$H1717),
                    0),
              MATCH('GHG emissions calculations'!R$6, 'Emission Factors'!$E$5:$R$5, 0)),
        ""),
    "")</f>
        <v/>
      </c>
      <c r="S1717" s="312">
        <f t="shared" si="3"/>
        <v>0</v>
      </c>
      <c r="T1717" s="23"/>
    </row>
    <row r="1718" ht="15.75" customHeight="1" outlineLevel="1">
      <c r="A1718" s="23"/>
      <c r="B1718" s="71"/>
      <c r="C1718" s="71"/>
      <c r="D1718" s="71"/>
      <c r="E1718" s="314"/>
      <c r="F1718" s="311" t="str">
        <f>Lists!Z127</f>
        <v>Monel (nickel alloy)  - Asia</v>
      </c>
      <c r="G1718" s="311" t="str">
        <f t="array" ref="G1718">XLOOKUP(1,('Emission Factors'!$E$5:$E$488='GHG emissions calculations'!$F1718)*('Emission Factors'!$H$5:$H$488='GHG emissions calculations'!$H1718),INDEX('Emission Factors'!$E$5:$T$488,0,MATCH('GHG emissions calculations'!G$6,'Emission Factors'!$E$5:$T$5,0)),"",0)</f>
        <v/>
      </c>
      <c r="H1718" s="311" t="s">
        <v>237</v>
      </c>
      <c r="I1718" s="312" t="str">
        <f>IF(
    SUMIFS('Import data'!$L$25:$L$80,
           'Import data'!$J$25:$J$80, F1718,
           'Import data'!$G$25:$G$80, 'GHG emissions calculations'!$H1718,
           'Import data'!$I$25:$I$80,$E$1587) &lt;&gt; 0,
    SUMIFS('Import data'!$L$25:$L$80,
           'Import data'!$J$25:$J$80, F1718,
           'Import data'!$G$25:$G$80, 'GHG emissions calculations'!$H1718,
           'Import data'!$I$25:$I$80,$E$1587),
    ""
)</f>
        <v/>
      </c>
      <c r="J1718" s="311" t="str">
        <f t="array" ref="J1718">IF(
    XLOOKUP(F1718, 'Import data'!$J$26:$J$47, 'Import data'!$M$26:$M$47, "", 0) = "Please add the region-specific supplier emission factor or choose a different region available in the IAEG database.",
    "",
    XLOOKUP(F1718, 'Import data'!$J$26:$J$47, 'Import data'!$M$26:$M$47, "", 0)
)</f>
        <v/>
      </c>
      <c r="K1718" s="311" t="str">
        <f t="array" ref="K1718">IFERROR(
    XLOOKUP(F1718,
            _xlws.FILTER('Supplier Emission'!$G$15:$G$49,
                   ('Supplier Emission'!$D$15:$D$49=H1718) * ('Supplier Emission'!$F$15:$F$49=$E$1587)),
            _xlws.FILTER('Supplier Emission'!$I$15:$I$49,
                   ('Supplier Emission'!$D$15:$D$49=H1718) * ('Supplier Emission'!$F$15:$F$49=$E$1587)),
            ""),
    "")</f>
        <v/>
      </c>
      <c r="L1718" s="311" t="str">
        <f t="array" ref="L1718">IFERROR(
    XLOOKUP(F1718,
            _xlws.FILTER('Supplier Emission'!$G$15:$G$49,
                   ('Supplier Emission'!$D$15:$D$49=H1718) * ('Supplier Emission'!$F$15:$F$49=$E$1587)),
            _xlws.FILTER('Supplier Emission'!$J$15:$J$49,
                   ('Supplier Emission'!$D$15:$D$49=H1718) * ('Supplier Emission'!$F$15:$F$49=$E$1587)),
            ""),
    "")</f>
        <v/>
      </c>
      <c r="M1718" s="311" t="str">
        <f t="array" ref="M1718">IFERROR(
    XLOOKUP(F1718,
            _xlws.FILTER('Supplier Emission'!$G$15:$G$49,
                   ('Supplier Emission'!$D$15:$D$49=H1718) * ('Supplier Emission'!$F$15:$F$49=$E$1587)),
            _xlws.FILTER('Supplier Emission'!$M$15:$M$49,
                   ('Supplier Emission'!$D$15:$D$49=H1718) * ('Supplier Emission'!$F$15:$F$49=$E$1587)),
            ""),
    "")</f>
        <v/>
      </c>
      <c r="N1718" s="311" t="str">
        <f t="array" ref="N1718">IFERROR(
    XLOOKUP(F1718,
            _xlws.FILTER('Supplier Emission'!$G$15:$G$49,
                   ('Supplier Emission'!$D$15:$D$49=H1718) * ('Supplier Emission'!$F$15:$F$49=$E$1587)),
            _xlws.FILTER('Supplier Emission'!$H$15:$H$49,
                   ('Supplier Emission'!$D$15:$D$49=H1718) * ('Supplier Emission'!$F$15:$F$49=$E$1587)),
            ""),
    "")</f>
        <v/>
      </c>
      <c r="O1718" s="311" t="str">
        <f t="array" ref="O1718">XLOOKUP(1,('Emission Factors'!$E$5:$E$488='GHG emissions calculations'!$F1718)*('Emission Factors'!$H$5:$H$488='GHG emissions calculations'!$H1718),INDEX('Emission Factors'!$E$5:$T$488,0,MATCH('GHG emissions calculations'!O$6,'Emission Factors'!$E$5:$T$5,0)),"",0)</f>
        <v/>
      </c>
      <c r="P1718" s="313" t="str">
        <f t="array" ref="P1718">IFERROR(
    INDEX('Emission Factors'!$E$5:$P$488,
          MATCH(1,
                ('Emission Factors'!$E$5:$E$488 = 'GHG emissions calculations'!$F1718) *
                ('Emission Factors'!$H$5:$H$488 = 'GHG emissions calculations'!$H1718),
                0),
          MATCH('GHG emissions calculations'!P$6,'Emission Factors'!$E$5:$P$5,0)),
    "")</f>
        <v/>
      </c>
      <c r="Q1718" s="311" t="str">
        <f t="array" ref="Q1718">IFERROR(
    IF(
        INDEX('Emission Factors'!$E$5:$P$488,
              MATCH(1,
                    ('Emission Factors'!$E$5:$E$488 = 'GHG emissions calculations'!$F1718) *
                    ('Emission Factors'!$H$5:$H$488 = 'GHG emissions calculations'!$H1718),
                    0),
              MATCH('GHG emissions calculations'!Q$6, 'Emission Factors'!$E$5:$P$5, 0)) &lt;&gt; "",
        INDEX('Emission Factors'!$E$5:$P$488,
              MATCH(1,
                    ('Emission Factors'!$E$5:$E$488 = 'GHG emissions calculations'!$F1718) *
                    ('Emission Factors'!$H$5:$H$488 = 'GHG emissions calculations'!$H1718),
                    0),
              MATCH('GHG emissions calculations'!Q$6, 'Emission Factors'!$E$5:$P$5, 0)),
        ""),
    "")</f>
        <v/>
      </c>
      <c r="R1718" s="311" t="str">
        <f t="array" ref="R1718">IFERROR(
    IF(
        INDEX('Emission Factors'!$E$5:$R$488,
              MATCH(1,
                    ('Emission Factors'!$E$5:$E$488 = 'GHG emissions calculations'!$F1718) *
                    ('Emission Factors'!$H$5:$H$488 = 'GHG emissions calculations'!$H1718),
                    0),
              MATCH('GHG emissions calculations'!R$6, 'Emission Factors'!$E$5:$R$5, 0)) &lt;&gt; "",
        INDEX('Emission Factors'!$E$5:$R$488,
              MATCH(1,
                    ('Emission Factors'!$E$5:$E$488 = 'GHG emissions calculations'!$F1718) *
                    ('Emission Factors'!$H$5:$H$488 = 'GHG emissions calculations'!$H1718),
                    0),
              MATCH('GHG emissions calculations'!R$6, 'Emission Factors'!$E$5:$R$5, 0)),
        ""),
    "")</f>
        <v/>
      </c>
      <c r="S1718" s="312">
        <f t="shared" si="3"/>
        <v>0</v>
      </c>
      <c r="T1718" s="23"/>
    </row>
    <row r="1719" ht="15.75" customHeight="1" outlineLevel="1">
      <c r="A1719" s="23"/>
      <c r="B1719" s="71"/>
      <c r="C1719" s="71"/>
      <c r="D1719" s="71"/>
      <c r="E1719" s="314"/>
      <c r="F1719" s="311" t="str">
        <f>Lists!Z125</f>
        <v>Monel (nickel alloy)  - Europe</v>
      </c>
      <c r="G1719" s="311">
        <f t="array" ref="G1719">XLOOKUP(1,('Emission Factors'!$E$5:$E$488='GHG emissions calculations'!$F1719)*('Emission Factors'!$H$5:$H$488='GHG emissions calculations'!$H1719),INDEX('Emission Factors'!$E$5:$T$488,0,MATCH('GHG emissions calculations'!G$6,'Emission Factors'!$E$5:$T$5,0)),"",0)</f>
        <v>3</v>
      </c>
      <c r="H1719" s="311" t="s">
        <v>237</v>
      </c>
      <c r="I1719" s="312" t="str">
        <f>IF(
    SUMIFS('Import data'!$L$25:$L$80,
           'Import data'!$J$25:$J$80, F1719,
           'Import data'!$G$25:$G$80, 'GHG emissions calculations'!$H1719,
           'Import data'!$I$25:$I$80,$E$1587) &lt;&gt; 0,
    SUMIFS('Import data'!$L$25:$L$80,
           'Import data'!$J$25:$J$80, F1719,
           'Import data'!$G$25:$G$80, 'GHG emissions calculations'!$H1719,
           'Import data'!$I$25:$I$80,$E$1587),
    ""
)</f>
        <v/>
      </c>
      <c r="J1719" s="311" t="str">
        <f t="array" ref="J1719">IF(
    XLOOKUP(F1719, 'Import data'!$J$26:$J$47, 'Import data'!$M$26:$M$47, "", 0) = "Please add the region-specific supplier emission factor or choose a different region available in the IAEG database.",
    "",
    XLOOKUP(F1719, 'Import data'!$J$26:$J$47, 'Import data'!$M$26:$M$47, "", 0)
)</f>
        <v/>
      </c>
      <c r="K1719" s="311" t="str">
        <f t="array" ref="K1719">IFERROR(
    XLOOKUP(F1719,
            _xlws.FILTER('Supplier Emission'!$G$15:$G$49,
                   ('Supplier Emission'!$D$15:$D$49=H1719) * ('Supplier Emission'!$F$15:$F$49=$E$1587)),
            _xlws.FILTER('Supplier Emission'!$I$15:$I$49,
                   ('Supplier Emission'!$D$15:$D$49=H1719) * ('Supplier Emission'!$F$15:$F$49=$E$1587)),
            ""),
    "")</f>
        <v/>
      </c>
      <c r="L1719" s="311" t="str">
        <f t="array" ref="L1719">IFERROR(
    XLOOKUP(F1719,
            _xlws.FILTER('Supplier Emission'!$G$15:$G$49,
                   ('Supplier Emission'!$D$15:$D$49=H1719) * ('Supplier Emission'!$F$15:$F$49=$E$1587)),
            _xlws.FILTER('Supplier Emission'!$J$15:$J$49,
                   ('Supplier Emission'!$D$15:$D$49=H1719) * ('Supplier Emission'!$F$15:$F$49=$E$1587)),
            ""),
    "")</f>
        <v/>
      </c>
      <c r="M1719" s="311" t="str">
        <f t="array" ref="M1719">IFERROR(
    XLOOKUP(F1719,
            _xlws.FILTER('Supplier Emission'!$G$15:$G$49,
                   ('Supplier Emission'!$D$15:$D$49=H1719) * ('Supplier Emission'!$F$15:$F$49=$E$1587)),
            _xlws.FILTER('Supplier Emission'!$M$15:$M$49,
                   ('Supplier Emission'!$D$15:$D$49=H1719) * ('Supplier Emission'!$F$15:$F$49=$E$1587)),
            ""),
    "")</f>
        <v/>
      </c>
      <c r="N1719" s="311" t="str">
        <f t="array" ref="N1719">IFERROR(
    XLOOKUP(F1719,
            _xlws.FILTER('Supplier Emission'!$G$15:$G$49,
                   ('Supplier Emission'!$D$15:$D$49=H1719) * ('Supplier Emission'!$F$15:$F$49=$E$1587)),
            _xlws.FILTER('Supplier Emission'!$H$15:$H$49,
                   ('Supplier Emission'!$D$15:$D$49=H1719) * ('Supplier Emission'!$F$15:$F$49=$E$1587)),
            ""),
    "")</f>
        <v/>
      </c>
      <c r="O1719" s="311" t="str">
        <f t="array" ref="O1719">XLOOKUP(1,('Emission Factors'!$E$5:$E$488='GHG emissions calculations'!$F1719)*('Emission Factors'!$H$5:$H$488='GHG emissions calculations'!$H1719),INDEX('Emission Factors'!$E$5:$T$488,0,MATCH('GHG emissions calculations'!O$6,'Emission Factors'!$E$5:$T$5,0)),"",0)</f>
        <v>Ferro-alloys - ferro-nickel</v>
      </c>
      <c r="P1719" s="313">
        <f t="array" ref="P1719">IFERROR(
    INDEX('Emission Factors'!$E$5:$P$488,
          MATCH(1,
                ('Emission Factors'!$E$5:$E$488 = 'GHG emissions calculations'!$F1719) *
                ('Emission Factors'!$H$5:$H$488 = 'GHG emissions calculations'!$H1719),
                0),
          MATCH('GHG emissions calculations'!P$6,'Emission Factors'!$E$5:$P$5,0)),
    "")</f>
        <v>5.88</v>
      </c>
      <c r="Q1719" s="311" t="str">
        <f t="array" ref="Q1719">IFERROR(
    IF(
        INDEX('Emission Factors'!$E$5:$P$488,
              MATCH(1,
                    ('Emission Factors'!$E$5:$E$488 = 'GHG emissions calculations'!$F1719) *
                    ('Emission Factors'!$H$5:$H$488 = 'GHG emissions calculations'!$H1719),
                    0),
              MATCH('GHG emissions calculations'!Q$6, 'Emission Factors'!$E$5:$P$5, 0)) &lt;&gt; "",
        INDEX('Emission Factors'!$E$5:$P$488,
              MATCH(1,
                    ('Emission Factors'!$E$5:$E$488 = 'GHG emissions calculations'!$F1719) *
                    ('Emission Factors'!$H$5:$H$488 = 'GHG emissions calculations'!$H1719),
                    0),
              MATCH('GHG emissions calculations'!Q$6, 'Emission Factors'!$E$5:$P$5, 0)),
        ""),
    "")</f>
        <v>kgCO2e/kg</v>
      </c>
      <c r="R1719" s="311" t="str">
        <f t="array" ref="R1719">IFERROR(
    IF(
        INDEX('Emission Factors'!$E$5:$R$488,
              MATCH(1,
                    ('Emission Factors'!$E$5:$E$488 = 'GHG emissions calculations'!$F1719) *
                    ('Emission Factors'!$H$5:$H$488 = 'GHG emissions calculations'!$H1719),
                    0),
              MATCH('GHG emissions calculations'!R$6, 'Emission Factors'!$E$5:$R$5, 0)) &lt;&gt; "",
        INDEX('Emission Factors'!$E$5:$R$488,
              MATCH(1,
                    ('Emission Factors'!$E$5:$E$488 = 'GHG emissions calculations'!$F1719) *
                    ('Emission Factors'!$H$5:$H$488 = 'GHG emissions calculations'!$H1719),
                    0),
              MATCH('GHG emissions calculations'!R$6, 'Emission Factors'!$E$5:$R$5, 0)),
        ""),
    "")</f>
        <v>Europe</v>
      </c>
      <c r="S1719" s="312">
        <f t="shared" si="3"/>
        <v>0</v>
      </c>
      <c r="T1719" s="23"/>
    </row>
    <row r="1720" ht="15.75" customHeight="1" outlineLevel="1">
      <c r="A1720" s="23"/>
      <c r="B1720" s="71"/>
      <c r="C1720" s="71"/>
      <c r="D1720" s="71"/>
      <c r="E1720" s="314"/>
      <c r="F1720" s="311" t="str">
        <f>Lists!Z130</f>
        <v>Monel (nickel alloy)  - Global or unspecified region</v>
      </c>
      <c r="G1720" s="311" t="str">
        <f t="array" ref="G1720">XLOOKUP(1,('Emission Factors'!$E$5:$E$488='GHG emissions calculations'!$F1720)*('Emission Factors'!$H$5:$H$488='GHG emissions calculations'!$H1720),INDEX('Emission Factors'!$E$5:$T$488,0,MATCH('GHG emissions calculations'!G$6,'Emission Factors'!$E$5:$T$5,0)),"",0)</f>
        <v/>
      </c>
      <c r="H1720" s="311" t="s">
        <v>237</v>
      </c>
      <c r="I1720" s="312" t="str">
        <f>IF(
    SUMIFS('Import data'!$L$25:$L$80,
           'Import data'!$J$25:$J$80, F1720,
           'Import data'!$G$25:$G$80, 'GHG emissions calculations'!$H1720,
           'Import data'!$I$25:$I$80,$E$1587) &lt;&gt; 0,
    SUMIFS('Import data'!$L$25:$L$80,
           'Import data'!$J$25:$J$80, F1720,
           'Import data'!$G$25:$G$80, 'GHG emissions calculations'!$H1720,
           'Import data'!$I$25:$I$80,$E$1587),
    ""
)</f>
        <v/>
      </c>
      <c r="J1720" s="311" t="str">
        <f t="array" ref="J1720">IF(
    XLOOKUP(F1720, 'Import data'!$J$26:$J$47, 'Import data'!$M$26:$M$47, "", 0) = "Please add the region-specific supplier emission factor or choose a different region available in the IAEG database.",
    "",
    XLOOKUP(F1720, 'Import data'!$J$26:$J$47, 'Import data'!$M$26:$M$47, "", 0)
)</f>
        <v/>
      </c>
      <c r="K1720" s="311" t="str">
        <f t="array" ref="K1720">IFERROR(
    XLOOKUP(F1720,
            _xlws.FILTER('Supplier Emission'!$G$15:$G$49,
                   ('Supplier Emission'!$D$15:$D$49=H1720) * ('Supplier Emission'!$F$15:$F$49=$E$1587)),
            _xlws.FILTER('Supplier Emission'!$I$15:$I$49,
                   ('Supplier Emission'!$D$15:$D$49=H1720) * ('Supplier Emission'!$F$15:$F$49=$E$1587)),
            ""),
    "")</f>
        <v/>
      </c>
      <c r="L1720" s="311" t="str">
        <f t="array" ref="L1720">IFERROR(
    XLOOKUP(F1720,
            _xlws.FILTER('Supplier Emission'!$G$15:$G$49,
                   ('Supplier Emission'!$D$15:$D$49=H1720) * ('Supplier Emission'!$F$15:$F$49=$E$1587)),
            _xlws.FILTER('Supplier Emission'!$J$15:$J$49,
                   ('Supplier Emission'!$D$15:$D$49=H1720) * ('Supplier Emission'!$F$15:$F$49=$E$1587)),
            ""),
    "")</f>
        <v/>
      </c>
      <c r="M1720" s="311" t="str">
        <f t="array" ref="M1720">IFERROR(
    XLOOKUP(F1720,
            _xlws.FILTER('Supplier Emission'!$G$15:$G$49,
                   ('Supplier Emission'!$D$15:$D$49=H1720) * ('Supplier Emission'!$F$15:$F$49=$E$1587)),
            _xlws.FILTER('Supplier Emission'!$M$15:$M$49,
                   ('Supplier Emission'!$D$15:$D$49=H1720) * ('Supplier Emission'!$F$15:$F$49=$E$1587)),
            ""),
    "")</f>
        <v/>
      </c>
      <c r="N1720" s="311" t="str">
        <f t="array" ref="N1720">IFERROR(
    XLOOKUP(F1720,
            _xlws.FILTER('Supplier Emission'!$G$15:$G$49,
                   ('Supplier Emission'!$D$15:$D$49=H1720) * ('Supplier Emission'!$F$15:$F$49=$E$1587)),
            _xlws.FILTER('Supplier Emission'!$H$15:$H$49,
                   ('Supplier Emission'!$D$15:$D$49=H1720) * ('Supplier Emission'!$F$15:$F$49=$E$1587)),
            ""),
    "")</f>
        <v/>
      </c>
      <c r="O1720" s="311" t="str">
        <f t="array" ref="O1720">XLOOKUP(1,('Emission Factors'!$E$5:$E$488='GHG emissions calculations'!$F1720)*('Emission Factors'!$H$5:$H$488='GHG emissions calculations'!$H1720),INDEX('Emission Factors'!$E$5:$T$488,0,MATCH('GHG emissions calculations'!O$6,'Emission Factors'!$E$5:$T$5,0)),"",0)</f>
        <v/>
      </c>
      <c r="P1720" s="313" t="str">
        <f t="array" ref="P1720">IFERROR(
    INDEX('Emission Factors'!$E$5:$P$488,
          MATCH(1,
                ('Emission Factors'!$E$5:$E$488 = 'GHG emissions calculations'!$F1720) *
                ('Emission Factors'!$H$5:$H$488 = 'GHG emissions calculations'!$H1720),
                0),
          MATCH('GHG emissions calculations'!P$6,'Emission Factors'!$E$5:$P$5,0)),
    "")</f>
        <v/>
      </c>
      <c r="Q1720" s="311" t="str">
        <f t="array" ref="Q1720">IFERROR(
    IF(
        INDEX('Emission Factors'!$E$5:$P$488,
              MATCH(1,
                    ('Emission Factors'!$E$5:$E$488 = 'GHG emissions calculations'!$F1720) *
                    ('Emission Factors'!$H$5:$H$488 = 'GHG emissions calculations'!$H1720),
                    0),
              MATCH('GHG emissions calculations'!Q$6, 'Emission Factors'!$E$5:$P$5, 0)) &lt;&gt; "",
        INDEX('Emission Factors'!$E$5:$P$488,
              MATCH(1,
                    ('Emission Factors'!$E$5:$E$488 = 'GHG emissions calculations'!$F1720) *
                    ('Emission Factors'!$H$5:$H$488 = 'GHG emissions calculations'!$H1720),
                    0),
              MATCH('GHG emissions calculations'!Q$6, 'Emission Factors'!$E$5:$P$5, 0)),
        ""),
    "")</f>
        <v/>
      </c>
      <c r="R1720" s="311" t="str">
        <f t="array" ref="R1720">IFERROR(
    IF(
        INDEX('Emission Factors'!$E$5:$R$488,
              MATCH(1,
                    ('Emission Factors'!$E$5:$E$488 = 'GHG emissions calculations'!$F1720) *
                    ('Emission Factors'!$H$5:$H$488 = 'GHG emissions calculations'!$H1720),
                    0),
              MATCH('GHG emissions calculations'!R$6, 'Emission Factors'!$E$5:$R$5, 0)) &lt;&gt; "",
        INDEX('Emission Factors'!$E$5:$R$488,
              MATCH(1,
                    ('Emission Factors'!$E$5:$E$488 = 'GHG emissions calculations'!$F1720) *
                    ('Emission Factors'!$H$5:$H$488 = 'GHG emissions calculations'!$H1720),
                    0),
              MATCH('GHG emissions calculations'!R$6, 'Emission Factors'!$E$5:$R$5, 0)),
        ""),
    "")</f>
        <v/>
      </c>
      <c r="S1720" s="312">
        <f t="shared" si="3"/>
        <v>0</v>
      </c>
      <c r="T1720" s="23"/>
    </row>
    <row r="1721" ht="15.75" customHeight="1" outlineLevel="1">
      <c r="A1721" s="23"/>
      <c r="B1721" s="71"/>
      <c r="C1721" s="71"/>
      <c r="D1721" s="71"/>
      <c r="E1721" s="314"/>
      <c r="F1721" s="311" t="str">
        <f>Lists!Z129</f>
        <v>Monel (nickel alloy)  - Middle East</v>
      </c>
      <c r="G1721" s="311" t="str">
        <f t="array" ref="G1721">XLOOKUP(1,('Emission Factors'!$E$5:$E$488='GHG emissions calculations'!$F1721)*('Emission Factors'!$H$5:$H$488='GHG emissions calculations'!$H1721),INDEX('Emission Factors'!$E$5:$T$488,0,MATCH('GHG emissions calculations'!G$6,'Emission Factors'!$E$5:$T$5,0)),"",0)</f>
        <v/>
      </c>
      <c r="H1721" s="311" t="s">
        <v>237</v>
      </c>
      <c r="I1721" s="312" t="str">
        <f>IF(
    SUMIFS('Import data'!$L$25:$L$80,
           'Import data'!$J$25:$J$80, F1721,
           'Import data'!$G$25:$G$80, 'GHG emissions calculations'!$H1721,
           'Import data'!$I$25:$I$80,$E$1587) &lt;&gt; 0,
    SUMIFS('Import data'!$L$25:$L$80,
           'Import data'!$J$25:$J$80, F1721,
           'Import data'!$G$25:$G$80, 'GHG emissions calculations'!$H1721,
           'Import data'!$I$25:$I$80,$E$1587),
    ""
)</f>
        <v/>
      </c>
      <c r="J1721" s="311" t="str">
        <f t="array" ref="J1721">IF(
    XLOOKUP(F1721, 'Import data'!$J$26:$J$47, 'Import data'!$M$26:$M$47, "", 0) = "Please add the region-specific supplier emission factor or choose a different region available in the IAEG database.",
    "",
    XLOOKUP(F1721, 'Import data'!$J$26:$J$47, 'Import data'!$M$26:$M$47, "", 0)
)</f>
        <v/>
      </c>
      <c r="K1721" s="311" t="str">
        <f t="array" ref="K1721">IFERROR(
    XLOOKUP(F1721,
            _xlws.FILTER('Supplier Emission'!$G$15:$G$49,
                   ('Supplier Emission'!$D$15:$D$49=H1721) * ('Supplier Emission'!$F$15:$F$49=$E$1587)),
            _xlws.FILTER('Supplier Emission'!$I$15:$I$49,
                   ('Supplier Emission'!$D$15:$D$49=H1721) * ('Supplier Emission'!$F$15:$F$49=$E$1587)),
            ""),
    "")</f>
        <v/>
      </c>
      <c r="L1721" s="311" t="str">
        <f t="array" ref="L1721">IFERROR(
    XLOOKUP(F1721,
            _xlws.FILTER('Supplier Emission'!$G$15:$G$49,
                   ('Supplier Emission'!$D$15:$D$49=H1721) * ('Supplier Emission'!$F$15:$F$49=$E$1587)),
            _xlws.FILTER('Supplier Emission'!$J$15:$J$49,
                   ('Supplier Emission'!$D$15:$D$49=H1721) * ('Supplier Emission'!$F$15:$F$49=$E$1587)),
            ""),
    "")</f>
        <v/>
      </c>
      <c r="M1721" s="311" t="str">
        <f t="array" ref="M1721">IFERROR(
    XLOOKUP(F1721,
            _xlws.FILTER('Supplier Emission'!$G$15:$G$49,
                   ('Supplier Emission'!$D$15:$D$49=H1721) * ('Supplier Emission'!$F$15:$F$49=$E$1587)),
            _xlws.FILTER('Supplier Emission'!$M$15:$M$49,
                   ('Supplier Emission'!$D$15:$D$49=H1721) * ('Supplier Emission'!$F$15:$F$49=$E$1587)),
            ""),
    "")</f>
        <v/>
      </c>
      <c r="N1721" s="311" t="str">
        <f t="array" ref="N1721">IFERROR(
    XLOOKUP(F1721,
            _xlws.FILTER('Supplier Emission'!$G$15:$G$49,
                   ('Supplier Emission'!$D$15:$D$49=H1721) * ('Supplier Emission'!$F$15:$F$49=$E$1587)),
            _xlws.FILTER('Supplier Emission'!$H$15:$H$49,
                   ('Supplier Emission'!$D$15:$D$49=H1721) * ('Supplier Emission'!$F$15:$F$49=$E$1587)),
            ""),
    "")</f>
        <v/>
      </c>
      <c r="O1721" s="311" t="str">
        <f t="array" ref="O1721">XLOOKUP(1,('Emission Factors'!$E$5:$E$488='GHG emissions calculations'!$F1721)*('Emission Factors'!$H$5:$H$488='GHG emissions calculations'!$H1721),INDEX('Emission Factors'!$E$5:$T$488,0,MATCH('GHG emissions calculations'!O$6,'Emission Factors'!$E$5:$T$5,0)),"",0)</f>
        <v/>
      </c>
      <c r="P1721" s="313" t="str">
        <f t="array" ref="P1721">IFERROR(
    INDEX('Emission Factors'!$E$5:$P$488,
          MATCH(1,
                ('Emission Factors'!$E$5:$E$488 = 'GHG emissions calculations'!$F1721) *
                ('Emission Factors'!$H$5:$H$488 = 'GHG emissions calculations'!$H1721),
                0),
          MATCH('GHG emissions calculations'!P$6,'Emission Factors'!$E$5:$P$5,0)),
    "")</f>
        <v/>
      </c>
      <c r="Q1721" s="311" t="str">
        <f t="array" ref="Q1721">IFERROR(
    IF(
        INDEX('Emission Factors'!$E$5:$P$488,
              MATCH(1,
                    ('Emission Factors'!$E$5:$E$488 = 'GHG emissions calculations'!$F1721) *
                    ('Emission Factors'!$H$5:$H$488 = 'GHG emissions calculations'!$H1721),
                    0),
              MATCH('GHG emissions calculations'!Q$6, 'Emission Factors'!$E$5:$P$5, 0)) &lt;&gt; "",
        INDEX('Emission Factors'!$E$5:$P$488,
              MATCH(1,
                    ('Emission Factors'!$E$5:$E$488 = 'GHG emissions calculations'!$F1721) *
                    ('Emission Factors'!$H$5:$H$488 = 'GHG emissions calculations'!$H1721),
                    0),
              MATCH('GHG emissions calculations'!Q$6, 'Emission Factors'!$E$5:$P$5, 0)),
        ""),
    "")</f>
        <v/>
      </c>
      <c r="R1721" s="311" t="str">
        <f t="array" ref="R1721">IFERROR(
    IF(
        INDEX('Emission Factors'!$E$5:$R$488,
              MATCH(1,
                    ('Emission Factors'!$E$5:$E$488 = 'GHG emissions calculations'!$F1721) *
                    ('Emission Factors'!$H$5:$H$488 = 'GHG emissions calculations'!$H1721),
                    0),
              MATCH('GHG emissions calculations'!R$6, 'Emission Factors'!$E$5:$R$5, 0)) &lt;&gt; "",
        INDEX('Emission Factors'!$E$5:$R$488,
              MATCH(1,
                    ('Emission Factors'!$E$5:$E$488 = 'GHG emissions calculations'!$F1721) *
                    ('Emission Factors'!$H$5:$H$488 = 'GHG emissions calculations'!$H1721),
                    0),
              MATCH('GHG emissions calculations'!R$6, 'Emission Factors'!$E$5:$R$5, 0)),
        ""),
    "")</f>
        <v/>
      </c>
      <c r="S1721" s="312">
        <f t="shared" si="3"/>
        <v>0</v>
      </c>
      <c r="T1721" s="23"/>
    </row>
    <row r="1722" ht="15.75" customHeight="1" outlineLevel="1">
      <c r="A1722" s="23"/>
      <c r="B1722" s="71"/>
      <c r="C1722" s="71"/>
      <c r="D1722" s="71"/>
      <c r="E1722" s="314"/>
      <c r="F1722" s="311" t="str">
        <f>Lists!Z128</f>
        <v>Monel (nickel alloy)  - Oceania</v>
      </c>
      <c r="G1722" s="311" t="str">
        <f t="array" ref="G1722">XLOOKUP(1,('Emission Factors'!$E$5:$E$488='GHG emissions calculations'!$F1722)*('Emission Factors'!$H$5:$H$488='GHG emissions calculations'!$H1722),INDEX('Emission Factors'!$E$5:$T$488,0,MATCH('GHG emissions calculations'!G$6,'Emission Factors'!$E$5:$T$5,0)),"",0)</f>
        <v/>
      </c>
      <c r="H1722" s="311" t="s">
        <v>237</v>
      </c>
      <c r="I1722" s="312" t="str">
        <f>IF(
    SUMIFS('Import data'!$L$25:$L$80,
           'Import data'!$J$25:$J$80, F1722,
           'Import data'!$G$25:$G$80, 'GHG emissions calculations'!$H1722,
           'Import data'!$I$25:$I$80,$E$1587) &lt;&gt; 0,
    SUMIFS('Import data'!$L$25:$L$80,
           'Import data'!$J$25:$J$80, F1722,
           'Import data'!$G$25:$G$80, 'GHG emissions calculations'!$H1722,
           'Import data'!$I$25:$I$80,$E$1587),
    ""
)</f>
        <v/>
      </c>
      <c r="J1722" s="311" t="str">
        <f t="array" ref="J1722">IF(
    XLOOKUP(F1722, 'Import data'!$J$26:$J$47, 'Import data'!$M$26:$M$47, "", 0) = "Please add the region-specific supplier emission factor or choose a different region available in the IAEG database.",
    "",
    XLOOKUP(F1722, 'Import data'!$J$26:$J$47, 'Import data'!$M$26:$M$47, "", 0)
)</f>
        <v/>
      </c>
      <c r="K1722" s="311" t="str">
        <f t="array" ref="K1722">IFERROR(
    XLOOKUP(F1722,
            _xlws.FILTER('Supplier Emission'!$G$15:$G$49,
                   ('Supplier Emission'!$D$15:$D$49=H1722) * ('Supplier Emission'!$F$15:$F$49=$E$1587)),
            _xlws.FILTER('Supplier Emission'!$I$15:$I$49,
                   ('Supplier Emission'!$D$15:$D$49=H1722) * ('Supplier Emission'!$F$15:$F$49=$E$1587)),
            ""),
    "")</f>
        <v/>
      </c>
      <c r="L1722" s="311" t="str">
        <f t="array" ref="L1722">IFERROR(
    XLOOKUP(F1722,
            _xlws.FILTER('Supplier Emission'!$G$15:$G$49,
                   ('Supplier Emission'!$D$15:$D$49=H1722) * ('Supplier Emission'!$F$15:$F$49=$E$1587)),
            _xlws.FILTER('Supplier Emission'!$J$15:$J$49,
                   ('Supplier Emission'!$D$15:$D$49=H1722) * ('Supplier Emission'!$F$15:$F$49=$E$1587)),
            ""),
    "")</f>
        <v/>
      </c>
      <c r="M1722" s="311" t="str">
        <f t="array" ref="M1722">IFERROR(
    XLOOKUP(F1722,
            _xlws.FILTER('Supplier Emission'!$G$15:$G$49,
                   ('Supplier Emission'!$D$15:$D$49=H1722) * ('Supplier Emission'!$F$15:$F$49=$E$1587)),
            _xlws.FILTER('Supplier Emission'!$M$15:$M$49,
                   ('Supplier Emission'!$D$15:$D$49=H1722) * ('Supplier Emission'!$F$15:$F$49=$E$1587)),
            ""),
    "")</f>
        <v/>
      </c>
      <c r="N1722" s="311" t="str">
        <f t="array" ref="N1722">IFERROR(
    XLOOKUP(F1722,
            _xlws.FILTER('Supplier Emission'!$G$15:$G$49,
                   ('Supplier Emission'!$D$15:$D$49=H1722) * ('Supplier Emission'!$F$15:$F$49=$E$1587)),
            _xlws.FILTER('Supplier Emission'!$H$15:$H$49,
                   ('Supplier Emission'!$D$15:$D$49=H1722) * ('Supplier Emission'!$F$15:$F$49=$E$1587)),
            ""),
    "")</f>
        <v/>
      </c>
      <c r="O1722" s="311" t="str">
        <f t="array" ref="O1722">XLOOKUP(1,('Emission Factors'!$E$5:$E$488='GHG emissions calculations'!$F1722)*('Emission Factors'!$H$5:$H$488='GHG emissions calculations'!$H1722),INDEX('Emission Factors'!$E$5:$T$488,0,MATCH('GHG emissions calculations'!O$6,'Emission Factors'!$E$5:$T$5,0)),"",0)</f>
        <v/>
      </c>
      <c r="P1722" s="313" t="str">
        <f t="array" ref="P1722">IFERROR(
    INDEX('Emission Factors'!$E$5:$P$488,
          MATCH(1,
                ('Emission Factors'!$E$5:$E$488 = 'GHG emissions calculations'!$F1722) *
                ('Emission Factors'!$H$5:$H$488 = 'GHG emissions calculations'!$H1722),
                0),
          MATCH('GHG emissions calculations'!P$6,'Emission Factors'!$E$5:$P$5,0)),
    "")</f>
        <v/>
      </c>
      <c r="Q1722" s="311" t="str">
        <f t="array" ref="Q1722">IFERROR(
    IF(
        INDEX('Emission Factors'!$E$5:$P$488,
              MATCH(1,
                    ('Emission Factors'!$E$5:$E$488 = 'GHG emissions calculations'!$F1722) *
                    ('Emission Factors'!$H$5:$H$488 = 'GHG emissions calculations'!$H1722),
                    0),
              MATCH('GHG emissions calculations'!Q$6, 'Emission Factors'!$E$5:$P$5, 0)) &lt;&gt; "",
        INDEX('Emission Factors'!$E$5:$P$488,
              MATCH(1,
                    ('Emission Factors'!$E$5:$E$488 = 'GHG emissions calculations'!$F1722) *
                    ('Emission Factors'!$H$5:$H$488 = 'GHG emissions calculations'!$H1722),
                    0),
              MATCH('GHG emissions calculations'!Q$6, 'Emission Factors'!$E$5:$P$5, 0)),
        ""),
    "")</f>
        <v/>
      </c>
      <c r="R1722" s="311" t="str">
        <f t="array" ref="R1722">IFERROR(
    IF(
        INDEX('Emission Factors'!$E$5:$R$488,
              MATCH(1,
                    ('Emission Factors'!$E$5:$E$488 = 'GHG emissions calculations'!$F1722) *
                    ('Emission Factors'!$H$5:$H$488 = 'GHG emissions calculations'!$H1722),
                    0),
              MATCH('GHG emissions calculations'!R$6, 'Emission Factors'!$E$5:$R$5, 0)) &lt;&gt; "",
        INDEX('Emission Factors'!$E$5:$R$488,
              MATCH(1,
                    ('Emission Factors'!$E$5:$E$488 = 'GHG emissions calculations'!$F1722) *
                    ('Emission Factors'!$H$5:$H$488 = 'GHG emissions calculations'!$H1722),
                    0),
              MATCH('GHG emissions calculations'!R$6, 'Emission Factors'!$E$5:$R$5, 0)),
        ""),
    "")</f>
        <v/>
      </c>
      <c r="S1722" s="312">
        <f t="shared" si="3"/>
        <v>0</v>
      </c>
      <c r="T1722" s="23"/>
    </row>
    <row r="1723" ht="15.75" customHeight="1" outlineLevel="1">
      <c r="A1723" s="23"/>
      <c r="B1723" s="71"/>
      <c r="C1723" s="71"/>
      <c r="D1723" s="71"/>
      <c r="E1723" s="314"/>
      <c r="F1723" s="311" t="str">
        <f>Lists!Z133</f>
        <v>Nickel, unspecified - Africa</v>
      </c>
      <c r="G1723" s="311" t="str">
        <f t="array" ref="G1723">XLOOKUP(1,('Emission Factors'!$E$5:$E$488='GHG emissions calculations'!$F1723)*('Emission Factors'!$H$5:$H$488='GHG emissions calculations'!$H1723),INDEX('Emission Factors'!$E$5:$T$488,0,MATCH('GHG emissions calculations'!G$6,'Emission Factors'!$E$5:$T$5,0)),"",0)</f>
        <v/>
      </c>
      <c r="H1723" s="311" t="s">
        <v>237</v>
      </c>
      <c r="I1723" s="312" t="str">
        <f>IF(
    SUMIFS('Import data'!$L$25:$L$80,
           'Import data'!$J$25:$J$80, F1723,
           'Import data'!$G$25:$G$80, 'GHG emissions calculations'!$H1723,
           'Import data'!$I$25:$I$80,$E$1587) &lt;&gt; 0,
    SUMIFS('Import data'!$L$25:$L$80,
           'Import data'!$J$25:$J$80, F1723,
           'Import data'!$G$25:$G$80, 'GHG emissions calculations'!$H1723,
           'Import data'!$I$25:$I$80,$E$1587),
    ""
)</f>
        <v/>
      </c>
      <c r="J1723" s="311" t="str">
        <f t="array" ref="J1723">IF(
    XLOOKUP(F1723, 'Import data'!$J$26:$J$47, 'Import data'!$M$26:$M$47, "", 0) = "Please add the region-specific supplier emission factor or choose a different region available in the IAEG database.",
    "",
    XLOOKUP(F1723, 'Import data'!$J$26:$J$47, 'Import data'!$M$26:$M$47, "", 0)
)</f>
        <v/>
      </c>
      <c r="K1723" s="311" t="str">
        <f t="array" ref="K1723">IFERROR(
    XLOOKUP(F1723,
            _xlws.FILTER('Supplier Emission'!$G$15:$G$49,
                   ('Supplier Emission'!$D$15:$D$49=H1723) * ('Supplier Emission'!$F$15:$F$49=$E$1587)),
            _xlws.FILTER('Supplier Emission'!$I$15:$I$49,
                   ('Supplier Emission'!$D$15:$D$49=H1723) * ('Supplier Emission'!$F$15:$F$49=$E$1587)),
            ""),
    "")</f>
        <v/>
      </c>
      <c r="L1723" s="311" t="str">
        <f t="array" ref="L1723">IFERROR(
    XLOOKUP(F1723,
            _xlws.FILTER('Supplier Emission'!$G$15:$G$49,
                   ('Supplier Emission'!$D$15:$D$49=H1723) * ('Supplier Emission'!$F$15:$F$49=$E$1587)),
            _xlws.FILTER('Supplier Emission'!$J$15:$J$49,
                   ('Supplier Emission'!$D$15:$D$49=H1723) * ('Supplier Emission'!$F$15:$F$49=$E$1587)),
            ""),
    "")</f>
        <v/>
      </c>
      <c r="M1723" s="311" t="str">
        <f t="array" ref="M1723">IFERROR(
    XLOOKUP(F1723,
            _xlws.FILTER('Supplier Emission'!$G$15:$G$49,
                   ('Supplier Emission'!$D$15:$D$49=H1723) * ('Supplier Emission'!$F$15:$F$49=$E$1587)),
            _xlws.FILTER('Supplier Emission'!$M$15:$M$49,
                   ('Supplier Emission'!$D$15:$D$49=H1723) * ('Supplier Emission'!$F$15:$F$49=$E$1587)),
            ""),
    "")</f>
        <v/>
      </c>
      <c r="N1723" s="311" t="str">
        <f t="array" ref="N1723">IFERROR(
    XLOOKUP(F1723,
            _xlws.FILTER('Supplier Emission'!$G$15:$G$49,
                   ('Supplier Emission'!$D$15:$D$49=H1723) * ('Supplier Emission'!$F$15:$F$49=$E$1587)),
            _xlws.FILTER('Supplier Emission'!$H$15:$H$49,
                   ('Supplier Emission'!$D$15:$D$49=H1723) * ('Supplier Emission'!$F$15:$F$49=$E$1587)),
            ""),
    "")</f>
        <v/>
      </c>
      <c r="O1723" s="311" t="str">
        <f t="array" ref="O1723">XLOOKUP(1,('Emission Factors'!$E$5:$E$488='GHG emissions calculations'!$F1723)*('Emission Factors'!$H$5:$H$488='GHG emissions calculations'!$H1723),INDEX('Emission Factors'!$E$5:$T$488,0,MATCH('GHG emissions calculations'!O$6,'Emission Factors'!$E$5:$T$5,0)),"",0)</f>
        <v/>
      </c>
      <c r="P1723" s="313" t="str">
        <f t="array" ref="P1723">IFERROR(
    INDEX('Emission Factors'!$E$5:$P$488,
          MATCH(1,
                ('Emission Factors'!$E$5:$E$488 = 'GHG emissions calculations'!$F1723) *
                ('Emission Factors'!$H$5:$H$488 = 'GHG emissions calculations'!$H1723),
                0),
          MATCH('GHG emissions calculations'!P$6,'Emission Factors'!$E$5:$P$5,0)),
    "")</f>
        <v/>
      </c>
      <c r="Q1723" s="311" t="str">
        <f t="array" ref="Q1723">IFERROR(
    IF(
        INDEX('Emission Factors'!$E$5:$P$488,
              MATCH(1,
                    ('Emission Factors'!$E$5:$E$488 = 'GHG emissions calculations'!$F1723) *
                    ('Emission Factors'!$H$5:$H$488 = 'GHG emissions calculations'!$H1723),
                    0),
              MATCH('GHG emissions calculations'!Q$6, 'Emission Factors'!$E$5:$P$5, 0)) &lt;&gt; "",
        INDEX('Emission Factors'!$E$5:$P$488,
              MATCH(1,
                    ('Emission Factors'!$E$5:$E$488 = 'GHG emissions calculations'!$F1723) *
                    ('Emission Factors'!$H$5:$H$488 = 'GHG emissions calculations'!$H1723),
                    0),
              MATCH('GHG emissions calculations'!Q$6, 'Emission Factors'!$E$5:$P$5, 0)),
        ""),
    "")</f>
        <v/>
      </c>
      <c r="R1723" s="311" t="str">
        <f t="array" ref="R1723">IFERROR(
    IF(
        INDEX('Emission Factors'!$E$5:$R$488,
              MATCH(1,
                    ('Emission Factors'!$E$5:$E$488 = 'GHG emissions calculations'!$F1723) *
                    ('Emission Factors'!$H$5:$H$488 = 'GHG emissions calculations'!$H1723),
                    0),
              MATCH('GHG emissions calculations'!R$6, 'Emission Factors'!$E$5:$R$5, 0)) &lt;&gt; "",
        INDEX('Emission Factors'!$E$5:$R$488,
              MATCH(1,
                    ('Emission Factors'!$E$5:$E$488 = 'GHG emissions calculations'!$F1723) *
                    ('Emission Factors'!$H$5:$H$488 = 'GHG emissions calculations'!$H1723),
                    0),
              MATCH('GHG emissions calculations'!R$6, 'Emission Factors'!$E$5:$R$5, 0)),
        ""),
    "")</f>
        <v/>
      </c>
      <c r="S1723" s="312">
        <f t="shared" si="3"/>
        <v>0</v>
      </c>
      <c r="T1723" s="23"/>
    </row>
    <row r="1724" ht="15.75" customHeight="1" outlineLevel="1">
      <c r="A1724" s="23"/>
      <c r="B1724" s="71"/>
      <c r="C1724" s="71"/>
      <c r="D1724" s="71"/>
      <c r="E1724" s="314"/>
      <c r="F1724" s="311" t="str">
        <f>Lists!Z131</f>
        <v>Nickel, unspecified - America</v>
      </c>
      <c r="G1724" s="311">
        <f t="array" ref="G1724">XLOOKUP(1,('Emission Factors'!$E$5:$E$488='GHG emissions calculations'!$F1724)*('Emission Factors'!$H$5:$H$488='GHG emissions calculations'!$H1724),INDEX('Emission Factors'!$E$5:$T$488,0,MATCH('GHG emissions calculations'!G$6,'Emission Factors'!$E$5:$T$5,0)),"",0)</f>
        <v>2</v>
      </c>
      <c r="H1724" s="311" t="s">
        <v>237</v>
      </c>
      <c r="I1724" s="312" t="str">
        <f>IF(
    SUMIFS('Import data'!$L$25:$L$80,
           'Import data'!$J$25:$J$80, F1724,
           'Import data'!$G$25:$G$80, 'GHG emissions calculations'!$H1724,
           'Import data'!$I$25:$I$80,$E$1587) &lt;&gt; 0,
    SUMIFS('Import data'!$L$25:$L$80,
           'Import data'!$J$25:$J$80, F1724,
           'Import data'!$G$25:$G$80, 'GHG emissions calculations'!$H1724,
           'Import data'!$I$25:$I$80,$E$1587),
    ""
)</f>
        <v/>
      </c>
      <c r="J1724" s="311" t="str">
        <f t="array" ref="J1724">IF(
    XLOOKUP(F1724, 'Import data'!$J$26:$J$47, 'Import data'!$M$26:$M$47, "", 0) = "Please add the region-specific supplier emission factor or choose a different region available in the IAEG database.",
    "",
    XLOOKUP(F1724, 'Import data'!$J$26:$J$47, 'Import data'!$M$26:$M$47, "", 0)
)</f>
        <v/>
      </c>
      <c r="K1724" s="311" t="str">
        <f t="array" ref="K1724">IFERROR(
    XLOOKUP(F1724,
            _xlws.FILTER('Supplier Emission'!$G$15:$G$49,
                   ('Supplier Emission'!$D$15:$D$49=H1724) * ('Supplier Emission'!$F$15:$F$49=$E$1587)),
            _xlws.FILTER('Supplier Emission'!$I$15:$I$49,
                   ('Supplier Emission'!$D$15:$D$49=H1724) * ('Supplier Emission'!$F$15:$F$49=$E$1587)),
            ""),
    "")</f>
        <v/>
      </c>
      <c r="L1724" s="311" t="str">
        <f t="array" ref="L1724">IFERROR(
    XLOOKUP(F1724,
            _xlws.FILTER('Supplier Emission'!$G$15:$G$49,
                   ('Supplier Emission'!$D$15:$D$49=H1724) * ('Supplier Emission'!$F$15:$F$49=$E$1587)),
            _xlws.FILTER('Supplier Emission'!$J$15:$J$49,
                   ('Supplier Emission'!$D$15:$D$49=H1724) * ('Supplier Emission'!$F$15:$F$49=$E$1587)),
            ""),
    "")</f>
        <v/>
      </c>
      <c r="M1724" s="311" t="str">
        <f t="array" ref="M1724">IFERROR(
    XLOOKUP(F1724,
            _xlws.FILTER('Supplier Emission'!$G$15:$G$49,
                   ('Supplier Emission'!$D$15:$D$49=H1724) * ('Supplier Emission'!$F$15:$F$49=$E$1587)),
            _xlws.FILTER('Supplier Emission'!$M$15:$M$49,
                   ('Supplier Emission'!$D$15:$D$49=H1724) * ('Supplier Emission'!$F$15:$F$49=$E$1587)),
            ""),
    "")</f>
        <v/>
      </c>
      <c r="N1724" s="311" t="str">
        <f t="array" ref="N1724">IFERROR(
    XLOOKUP(F1724,
            _xlws.FILTER('Supplier Emission'!$G$15:$G$49,
                   ('Supplier Emission'!$D$15:$D$49=H1724) * ('Supplier Emission'!$F$15:$F$49=$E$1587)),
            _xlws.FILTER('Supplier Emission'!$H$15:$H$49,
                   ('Supplier Emission'!$D$15:$D$49=H1724) * ('Supplier Emission'!$F$15:$F$49=$E$1587)),
            ""),
    "")</f>
        <v/>
      </c>
      <c r="O1724" s="311" t="str">
        <f t="array" ref="O1724">XLOOKUP(1,('Emission Factors'!$E$5:$E$488='GHG emissions calculations'!$F1724)*('Emission Factors'!$H$5:$H$488='GHG emissions calculations'!$H1724),INDEX('Emission Factors'!$E$5:$T$488,0,MATCH('GHG emissions calculations'!O$6,'Emission Factors'!$E$5:$T$5,0)),"",0)</f>
        <v>Production high-purity class 1 nickel</v>
      </c>
      <c r="P1724" s="313">
        <f t="array" ref="P1724">IFERROR(
    INDEX('Emission Factors'!$E$5:$P$488,
          MATCH(1,
                ('Emission Factors'!$E$5:$E$488 = 'GHG emissions calculations'!$F1724) *
                ('Emission Factors'!$H$5:$H$488 = 'GHG emissions calculations'!$H1724),
                0),
          MATCH('GHG emissions calculations'!P$6,'Emission Factors'!$E$5:$P$5,0)),
    "")</f>
        <v>13</v>
      </c>
      <c r="Q1724" s="311" t="str">
        <f t="array" ref="Q1724">IFERROR(
    IF(
        INDEX('Emission Factors'!$E$5:$P$488,
              MATCH(1,
                    ('Emission Factors'!$E$5:$E$488 = 'GHG emissions calculations'!$F1724) *
                    ('Emission Factors'!$H$5:$H$488 = 'GHG emissions calculations'!$H1724),
                    0),
              MATCH('GHG emissions calculations'!Q$6, 'Emission Factors'!$E$5:$P$5, 0)) &lt;&gt; "",
        INDEX('Emission Factors'!$E$5:$P$488,
              MATCH(1,
                    ('Emission Factors'!$E$5:$E$488 = 'GHG emissions calculations'!$F1724) *
                    ('Emission Factors'!$H$5:$H$488 = 'GHG emissions calculations'!$H1724),
                    0),
              MATCH('GHG emissions calculations'!Q$6, 'Emission Factors'!$E$5:$P$5, 0)),
        ""),
    "")</f>
        <v>kgCO2e/kg</v>
      </c>
      <c r="R1724" s="311" t="str">
        <f t="array" ref="R1724">IFERROR(
    IF(
        INDEX('Emission Factors'!$E$5:$R$488,
              MATCH(1,
                    ('Emission Factors'!$E$5:$E$488 = 'GHG emissions calculations'!$F1724) *
                    ('Emission Factors'!$H$5:$H$488 = 'GHG emissions calculations'!$H1724),
                    0),
              MATCH('GHG emissions calculations'!R$6, 'Emission Factors'!$E$5:$R$5, 0)) &lt;&gt; "",
        INDEX('Emission Factors'!$E$5:$R$488,
              MATCH(1,
                    ('Emission Factors'!$E$5:$E$488 = 'GHG emissions calculations'!$F1724) *
                    ('Emission Factors'!$H$5:$H$488 = 'GHG emissions calculations'!$H1724),
                    0),
              MATCH('GHG emissions calculations'!R$6, 'Emission Factors'!$E$5:$R$5, 0)),
        ""),
    "")</f>
        <v>America</v>
      </c>
      <c r="S1724" s="312">
        <f t="shared" si="3"/>
        <v>0</v>
      </c>
      <c r="T1724" s="23"/>
    </row>
    <row r="1725" ht="15.75" customHeight="1" outlineLevel="1">
      <c r="A1725" s="23"/>
      <c r="B1725" s="71"/>
      <c r="C1725" s="71"/>
      <c r="D1725" s="71"/>
      <c r="E1725" s="314"/>
      <c r="F1725" s="311" t="str">
        <f>Lists!Z134</f>
        <v>Nickel, unspecified - Asia</v>
      </c>
      <c r="G1725" s="311" t="str">
        <f t="array" ref="G1725">XLOOKUP(1,('Emission Factors'!$E$5:$E$488='GHG emissions calculations'!$F1725)*('Emission Factors'!$H$5:$H$488='GHG emissions calculations'!$H1725),INDEX('Emission Factors'!$E$5:$T$488,0,MATCH('GHG emissions calculations'!G$6,'Emission Factors'!$E$5:$T$5,0)),"",0)</f>
        <v/>
      </c>
      <c r="H1725" s="311" t="s">
        <v>237</v>
      </c>
      <c r="I1725" s="312" t="str">
        <f>IF(
    SUMIFS('Import data'!$L$25:$L$80,
           'Import data'!$J$25:$J$80, F1725,
           'Import data'!$G$25:$G$80, 'GHG emissions calculations'!$H1725,
           'Import data'!$I$25:$I$80,$E$1587) &lt;&gt; 0,
    SUMIFS('Import data'!$L$25:$L$80,
           'Import data'!$J$25:$J$80, F1725,
           'Import data'!$G$25:$G$80, 'GHG emissions calculations'!$H1725,
           'Import data'!$I$25:$I$80,$E$1587),
    ""
)</f>
        <v/>
      </c>
      <c r="J1725" s="311" t="str">
        <f t="array" ref="J1725">IF(
    XLOOKUP(F1725, 'Import data'!$J$26:$J$47, 'Import data'!$M$26:$M$47, "", 0) = "Please add the region-specific supplier emission factor or choose a different region available in the IAEG database.",
    "",
    XLOOKUP(F1725, 'Import data'!$J$26:$J$47, 'Import data'!$M$26:$M$47, "", 0)
)</f>
        <v/>
      </c>
      <c r="K1725" s="311" t="str">
        <f t="array" ref="K1725">IFERROR(
    XLOOKUP(F1725,
            _xlws.FILTER('Supplier Emission'!$G$15:$G$49,
                   ('Supplier Emission'!$D$15:$D$49=H1725) * ('Supplier Emission'!$F$15:$F$49=$E$1587)),
            _xlws.FILTER('Supplier Emission'!$I$15:$I$49,
                   ('Supplier Emission'!$D$15:$D$49=H1725) * ('Supplier Emission'!$F$15:$F$49=$E$1587)),
            ""),
    "")</f>
        <v/>
      </c>
      <c r="L1725" s="311" t="str">
        <f t="array" ref="L1725">IFERROR(
    XLOOKUP(F1725,
            _xlws.FILTER('Supplier Emission'!$G$15:$G$49,
                   ('Supplier Emission'!$D$15:$D$49=H1725) * ('Supplier Emission'!$F$15:$F$49=$E$1587)),
            _xlws.FILTER('Supplier Emission'!$J$15:$J$49,
                   ('Supplier Emission'!$D$15:$D$49=H1725) * ('Supplier Emission'!$F$15:$F$49=$E$1587)),
            ""),
    "")</f>
        <v/>
      </c>
      <c r="M1725" s="311" t="str">
        <f t="array" ref="M1725">IFERROR(
    XLOOKUP(F1725,
            _xlws.FILTER('Supplier Emission'!$G$15:$G$49,
                   ('Supplier Emission'!$D$15:$D$49=H1725) * ('Supplier Emission'!$F$15:$F$49=$E$1587)),
            _xlws.FILTER('Supplier Emission'!$M$15:$M$49,
                   ('Supplier Emission'!$D$15:$D$49=H1725) * ('Supplier Emission'!$F$15:$F$49=$E$1587)),
            ""),
    "")</f>
        <v/>
      </c>
      <c r="N1725" s="311" t="str">
        <f t="array" ref="N1725">IFERROR(
    XLOOKUP(F1725,
            _xlws.FILTER('Supplier Emission'!$G$15:$G$49,
                   ('Supplier Emission'!$D$15:$D$49=H1725) * ('Supplier Emission'!$F$15:$F$49=$E$1587)),
            _xlws.FILTER('Supplier Emission'!$H$15:$H$49,
                   ('Supplier Emission'!$D$15:$D$49=H1725) * ('Supplier Emission'!$F$15:$F$49=$E$1587)),
            ""),
    "")</f>
        <v/>
      </c>
      <c r="O1725" s="311" t="str">
        <f t="array" ref="O1725">XLOOKUP(1,('Emission Factors'!$E$5:$E$488='GHG emissions calculations'!$F1725)*('Emission Factors'!$H$5:$H$488='GHG emissions calculations'!$H1725),INDEX('Emission Factors'!$E$5:$T$488,0,MATCH('GHG emissions calculations'!O$6,'Emission Factors'!$E$5:$T$5,0)),"",0)</f>
        <v/>
      </c>
      <c r="P1725" s="313" t="str">
        <f t="array" ref="P1725">IFERROR(
    INDEX('Emission Factors'!$E$5:$P$488,
          MATCH(1,
                ('Emission Factors'!$E$5:$E$488 = 'GHG emissions calculations'!$F1725) *
                ('Emission Factors'!$H$5:$H$488 = 'GHG emissions calculations'!$H1725),
                0),
          MATCH('GHG emissions calculations'!P$6,'Emission Factors'!$E$5:$P$5,0)),
    "")</f>
        <v/>
      </c>
      <c r="Q1725" s="311" t="str">
        <f t="array" ref="Q1725">IFERROR(
    IF(
        INDEX('Emission Factors'!$E$5:$P$488,
              MATCH(1,
                    ('Emission Factors'!$E$5:$E$488 = 'GHG emissions calculations'!$F1725) *
                    ('Emission Factors'!$H$5:$H$488 = 'GHG emissions calculations'!$H1725),
                    0),
              MATCH('GHG emissions calculations'!Q$6, 'Emission Factors'!$E$5:$P$5, 0)) &lt;&gt; "",
        INDEX('Emission Factors'!$E$5:$P$488,
              MATCH(1,
                    ('Emission Factors'!$E$5:$E$488 = 'GHG emissions calculations'!$F1725) *
                    ('Emission Factors'!$H$5:$H$488 = 'GHG emissions calculations'!$H1725),
                    0),
              MATCH('GHG emissions calculations'!Q$6, 'Emission Factors'!$E$5:$P$5, 0)),
        ""),
    "")</f>
        <v/>
      </c>
      <c r="R1725" s="311" t="str">
        <f t="array" ref="R1725">IFERROR(
    IF(
        INDEX('Emission Factors'!$E$5:$R$488,
              MATCH(1,
                    ('Emission Factors'!$E$5:$E$488 = 'GHG emissions calculations'!$F1725) *
                    ('Emission Factors'!$H$5:$H$488 = 'GHG emissions calculations'!$H1725),
                    0),
              MATCH('GHG emissions calculations'!R$6, 'Emission Factors'!$E$5:$R$5, 0)) &lt;&gt; "",
        INDEX('Emission Factors'!$E$5:$R$488,
              MATCH(1,
                    ('Emission Factors'!$E$5:$E$488 = 'GHG emissions calculations'!$F1725) *
                    ('Emission Factors'!$H$5:$H$488 = 'GHG emissions calculations'!$H1725),
                    0),
              MATCH('GHG emissions calculations'!R$6, 'Emission Factors'!$E$5:$R$5, 0)),
        ""),
    "")</f>
        <v/>
      </c>
      <c r="S1725" s="312">
        <f t="shared" si="3"/>
        <v>0</v>
      </c>
      <c r="T1725" s="23"/>
    </row>
    <row r="1726" ht="15.75" customHeight="1" outlineLevel="1">
      <c r="A1726" s="23"/>
      <c r="B1726" s="71"/>
      <c r="C1726" s="71"/>
      <c r="D1726" s="71"/>
      <c r="E1726" s="314"/>
      <c r="F1726" s="311" t="str">
        <f>Lists!Z132</f>
        <v>Nickel, unspecified - Europe</v>
      </c>
      <c r="G1726" s="311" t="str">
        <f t="array" ref="G1726">XLOOKUP(1,('Emission Factors'!$E$5:$E$488='GHG emissions calculations'!$F1726)*('Emission Factors'!$H$5:$H$488='GHG emissions calculations'!$H1726),INDEX('Emission Factors'!$E$5:$T$488,0,MATCH('GHG emissions calculations'!G$6,'Emission Factors'!$E$5:$T$5,0)),"",0)</f>
        <v/>
      </c>
      <c r="H1726" s="311" t="s">
        <v>237</v>
      </c>
      <c r="I1726" s="312" t="str">
        <f>IF(
    SUMIFS('Import data'!$L$25:$L$80,
           'Import data'!$J$25:$J$80, F1726,
           'Import data'!$G$25:$G$80, 'GHG emissions calculations'!$H1726,
           'Import data'!$I$25:$I$80,$E$1587) &lt;&gt; 0,
    SUMIFS('Import data'!$L$25:$L$80,
           'Import data'!$J$25:$J$80, F1726,
           'Import data'!$G$25:$G$80, 'GHG emissions calculations'!$H1726,
           'Import data'!$I$25:$I$80,$E$1587),
    ""
)</f>
        <v/>
      </c>
      <c r="J1726" s="311" t="str">
        <f t="array" ref="J1726">IF(
    XLOOKUP(F1726, 'Import data'!$J$26:$J$47, 'Import data'!$M$26:$M$47, "", 0) = "Please add the region-specific supplier emission factor or choose a different region available in the IAEG database.",
    "",
    XLOOKUP(F1726, 'Import data'!$J$26:$J$47, 'Import data'!$M$26:$M$47, "", 0)
)</f>
        <v/>
      </c>
      <c r="K1726" s="311" t="str">
        <f t="array" ref="K1726">IFERROR(
    XLOOKUP(F1726,
            _xlws.FILTER('Supplier Emission'!$G$15:$G$49,
                   ('Supplier Emission'!$D$15:$D$49=H1726) * ('Supplier Emission'!$F$15:$F$49=$E$1587)),
            _xlws.FILTER('Supplier Emission'!$I$15:$I$49,
                   ('Supplier Emission'!$D$15:$D$49=H1726) * ('Supplier Emission'!$F$15:$F$49=$E$1587)),
            ""),
    "")</f>
        <v/>
      </c>
      <c r="L1726" s="311" t="str">
        <f t="array" ref="L1726">IFERROR(
    XLOOKUP(F1726,
            _xlws.FILTER('Supplier Emission'!$G$15:$G$49,
                   ('Supplier Emission'!$D$15:$D$49=H1726) * ('Supplier Emission'!$F$15:$F$49=$E$1587)),
            _xlws.FILTER('Supplier Emission'!$J$15:$J$49,
                   ('Supplier Emission'!$D$15:$D$49=H1726) * ('Supplier Emission'!$F$15:$F$49=$E$1587)),
            ""),
    "")</f>
        <v/>
      </c>
      <c r="M1726" s="311" t="str">
        <f t="array" ref="M1726">IFERROR(
    XLOOKUP(F1726,
            _xlws.FILTER('Supplier Emission'!$G$15:$G$49,
                   ('Supplier Emission'!$D$15:$D$49=H1726) * ('Supplier Emission'!$F$15:$F$49=$E$1587)),
            _xlws.FILTER('Supplier Emission'!$M$15:$M$49,
                   ('Supplier Emission'!$D$15:$D$49=H1726) * ('Supplier Emission'!$F$15:$F$49=$E$1587)),
            ""),
    "")</f>
        <v/>
      </c>
      <c r="N1726" s="311" t="str">
        <f t="array" ref="N1726">IFERROR(
    XLOOKUP(F1726,
            _xlws.FILTER('Supplier Emission'!$G$15:$G$49,
                   ('Supplier Emission'!$D$15:$D$49=H1726) * ('Supplier Emission'!$F$15:$F$49=$E$1587)),
            _xlws.FILTER('Supplier Emission'!$H$15:$H$49,
                   ('Supplier Emission'!$D$15:$D$49=H1726) * ('Supplier Emission'!$F$15:$F$49=$E$1587)),
            ""),
    "")</f>
        <v/>
      </c>
      <c r="O1726" s="311" t="str">
        <f t="array" ref="O1726">XLOOKUP(1,('Emission Factors'!$E$5:$E$488='GHG emissions calculations'!$F1726)*('Emission Factors'!$H$5:$H$488='GHG emissions calculations'!$H1726),INDEX('Emission Factors'!$E$5:$T$488,0,MATCH('GHG emissions calculations'!O$6,'Emission Factors'!$E$5:$T$5,0)),"",0)</f>
        <v/>
      </c>
      <c r="P1726" s="313" t="str">
        <f t="array" ref="P1726">IFERROR(
    INDEX('Emission Factors'!$E$5:$P$488,
          MATCH(1,
                ('Emission Factors'!$E$5:$E$488 = 'GHG emissions calculations'!$F1726) *
                ('Emission Factors'!$H$5:$H$488 = 'GHG emissions calculations'!$H1726),
                0),
          MATCH('GHG emissions calculations'!P$6,'Emission Factors'!$E$5:$P$5,0)),
    "")</f>
        <v/>
      </c>
      <c r="Q1726" s="311" t="str">
        <f t="array" ref="Q1726">IFERROR(
    IF(
        INDEX('Emission Factors'!$E$5:$P$488,
              MATCH(1,
                    ('Emission Factors'!$E$5:$E$488 = 'GHG emissions calculations'!$F1726) *
                    ('Emission Factors'!$H$5:$H$488 = 'GHG emissions calculations'!$H1726),
                    0),
              MATCH('GHG emissions calculations'!Q$6, 'Emission Factors'!$E$5:$P$5, 0)) &lt;&gt; "",
        INDEX('Emission Factors'!$E$5:$P$488,
              MATCH(1,
                    ('Emission Factors'!$E$5:$E$488 = 'GHG emissions calculations'!$F1726) *
                    ('Emission Factors'!$H$5:$H$488 = 'GHG emissions calculations'!$H1726),
                    0),
              MATCH('GHG emissions calculations'!Q$6, 'Emission Factors'!$E$5:$P$5, 0)),
        ""),
    "")</f>
        <v/>
      </c>
      <c r="R1726" s="311" t="str">
        <f t="array" ref="R1726">IFERROR(
    IF(
        INDEX('Emission Factors'!$E$5:$R$488,
              MATCH(1,
                    ('Emission Factors'!$E$5:$E$488 = 'GHG emissions calculations'!$F1726) *
                    ('Emission Factors'!$H$5:$H$488 = 'GHG emissions calculations'!$H1726),
                    0),
              MATCH('GHG emissions calculations'!R$6, 'Emission Factors'!$E$5:$R$5, 0)) &lt;&gt; "",
        INDEX('Emission Factors'!$E$5:$R$488,
              MATCH(1,
                    ('Emission Factors'!$E$5:$E$488 = 'GHG emissions calculations'!$F1726) *
                    ('Emission Factors'!$H$5:$H$488 = 'GHG emissions calculations'!$H1726),
                    0),
              MATCH('GHG emissions calculations'!R$6, 'Emission Factors'!$E$5:$R$5, 0)),
        ""),
    "")</f>
        <v/>
      </c>
      <c r="S1726" s="312">
        <f t="shared" si="3"/>
        <v>0</v>
      </c>
      <c r="T1726" s="23"/>
    </row>
    <row r="1727" ht="15.75" customHeight="1" outlineLevel="1">
      <c r="A1727" s="23"/>
      <c r="B1727" s="71"/>
      <c r="C1727" s="71"/>
      <c r="D1727" s="71"/>
      <c r="E1727" s="314"/>
      <c r="F1727" s="311" t="str">
        <f>Lists!Z137</f>
        <v>Nickel, unspecified - Global or unspecified region</v>
      </c>
      <c r="G1727" s="311" t="str">
        <f t="array" ref="G1727">XLOOKUP(1,('Emission Factors'!$E$5:$E$488='GHG emissions calculations'!$F1727)*('Emission Factors'!$H$5:$H$488='GHG emissions calculations'!$H1727),INDEX('Emission Factors'!$E$5:$T$488,0,MATCH('GHG emissions calculations'!G$6,'Emission Factors'!$E$5:$T$5,0)),"",0)</f>
        <v/>
      </c>
      <c r="H1727" s="311" t="s">
        <v>237</v>
      </c>
      <c r="I1727" s="312" t="str">
        <f>IF(
    SUMIFS('Import data'!$L$25:$L$80,
           'Import data'!$J$25:$J$80, F1727,
           'Import data'!$G$25:$G$80, 'GHG emissions calculations'!$H1727,
           'Import data'!$I$25:$I$80,$E$1587) &lt;&gt; 0,
    SUMIFS('Import data'!$L$25:$L$80,
           'Import data'!$J$25:$J$80, F1727,
           'Import data'!$G$25:$G$80, 'GHG emissions calculations'!$H1727,
           'Import data'!$I$25:$I$80,$E$1587),
    ""
)</f>
        <v/>
      </c>
      <c r="J1727" s="311" t="str">
        <f t="array" ref="J1727">IF(
    XLOOKUP(F1727, 'Import data'!$J$26:$J$47, 'Import data'!$M$26:$M$47, "", 0) = "Please add the region-specific supplier emission factor or choose a different region available in the IAEG database.",
    "",
    XLOOKUP(F1727, 'Import data'!$J$26:$J$47, 'Import data'!$M$26:$M$47, "", 0)
)</f>
        <v/>
      </c>
      <c r="K1727" s="311" t="str">
        <f t="array" ref="K1727">IFERROR(
    XLOOKUP(F1727,
            _xlws.FILTER('Supplier Emission'!$G$15:$G$49,
                   ('Supplier Emission'!$D$15:$D$49=H1727) * ('Supplier Emission'!$F$15:$F$49=$E$1587)),
            _xlws.FILTER('Supplier Emission'!$I$15:$I$49,
                   ('Supplier Emission'!$D$15:$D$49=H1727) * ('Supplier Emission'!$F$15:$F$49=$E$1587)),
            ""),
    "")</f>
        <v/>
      </c>
      <c r="L1727" s="311" t="str">
        <f t="array" ref="L1727">IFERROR(
    XLOOKUP(F1727,
            _xlws.FILTER('Supplier Emission'!$G$15:$G$49,
                   ('Supplier Emission'!$D$15:$D$49=H1727) * ('Supplier Emission'!$F$15:$F$49=$E$1587)),
            _xlws.FILTER('Supplier Emission'!$J$15:$J$49,
                   ('Supplier Emission'!$D$15:$D$49=H1727) * ('Supplier Emission'!$F$15:$F$49=$E$1587)),
            ""),
    "")</f>
        <v/>
      </c>
      <c r="M1727" s="311" t="str">
        <f t="array" ref="M1727">IFERROR(
    XLOOKUP(F1727,
            _xlws.FILTER('Supplier Emission'!$G$15:$G$49,
                   ('Supplier Emission'!$D$15:$D$49=H1727) * ('Supplier Emission'!$F$15:$F$49=$E$1587)),
            _xlws.FILTER('Supplier Emission'!$M$15:$M$49,
                   ('Supplier Emission'!$D$15:$D$49=H1727) * ('Supplier Emission'!$F$15:$F$49=$E$1587)),
            ""),
    "")</f>
        <v/>
      </c>
      <c r="N1727" s="311" t="str">
        <f t="array" ref="N1727">IFERROR(
    XLOOKUP(F1727,
            _xlws.FILTER('Supplier Emission'!$G$15:$G$49,
                   ('Supplier Emission'!$D$15:$D$49=H1727) * ('Supplier Emission'!$F$15:$F$49=$E$1587)),
            _xlws.FILTER('Supplier Emission'!$H$15:$H$49,
                   ('Supplier Emission'!$D$15:$D$49=H1727) * ('Supplier Emission'!$F$15:$F$49=$E$1587)),
            ""),
    "")</f>
        <v/>
      </c>
      <c r="O1727" s="311" t="str">
        <f t="array" ref="O1727">XLOOKUP(1,('Emission Factors'!$E$5:$E$488='GHG emissions calculations'!$F1727)*('Emission Factors'!$H$5:$H$488='GHG emissions calculations'!$H1727),INDEX('Emission Factors'!$E$5:$T$488,0,MATCH('GHG emissions calculations'!O$6,'Emission Factors'!$E$5:$T$5,0)),"",0)</f>
        <v/>
      </c>
      <c r="P1727" s="313" t="str">
        <f t="array" ref="P1727">IFERROR(
    INDEX('Emission Factors'!$E$5:$P$488,
          MATCH(1,
                ('Emission Factors'!$E$5:$E$488 = 'GHG emissions calculations'!$F1727) *
                ('Emission Factors'!$H$5:$H$488 = 'GHG emissions calculations'!$H1727),
                0),
          MATCH('GHG emissions calculations'!P$6,'Emission Factors'!$E$5:$P$5,0)),
    "")</f>
        <v/>
      </c>
      <c r="Q1727" s="311" t="str">
        <f t="array" ref="Q1727">IFERROR(
    IF(
        INDEX('Emission Factors'!$E$5:$P$488,
              MATCH(1,
                    ('Emission Factors'!$E$5:$E$488 = 'GHG emissions calculations'!$F1727) *
                    ('Emission Factors'!$H$5:$H$488 = 'GHG emissions calculations'!$H1727),
                    0),
              MATCH('GHG emissions calculations'!Q$6, 'Emission Factors'!$E$5:$P$5, 0)) &lt;&gt; "",
        INDEX('Emission Factors'!$E$5:$P$488,
              MATCH(1,
                    ('Emission Factors'!$E$5:$E$488 = 'GHG emissions calculations'!$F1727) *
                    ('Emission Factors'!$H$5:$H$488 = 'GHG emissions calculations'!$H1727),
                    0),
              MATCH('GHG emissions calculations'!Q$6, 'Emission Factors'!$E$5:$P$5, 0)),
        ""),
    "")</f>
        <v/>
      </c>
      <c r="R1727" s="311" t="str">
        <f t="array" ref="R1727">IFERROR(
    IF(
        INDEX('Emission Factors'!$E$5:$R$488,
              MATCH(1,
                    ('Emission Factors'!$E$5:$E$488 = 'GHG emissions calculations'!$F1727) *
                    ('Emission Factors'!$H$5:$H$488 = 'GHG emissions calculations'!$H1727),
                    0),
              MATCH('GHG emissions calculations'!R$6, 'Emission Factors'!$E$5:$R$5, 0)) &lt;&gt; "",
        INDEX('Emission Factors'!$E$5:$R$488,
              MATCH(1,
                    ('Emission Factors'!$E$5:$E$488 = 'GHG emissions calculations'!$F1727) *
                    ('Emission Factors'!$H$5:$H$488 = 'GHG emissions calculations'!$H1727),
                    0),
              MATCH('GHG emissions calculations'!R$6, 'Emission Factors'!$E$5:$R$5, 0)),
        ""),
    "")</f>
        <v/>
      </c>
      <c r="S1727" s="312">
        <f t="shared" si="3"/>
        <v>0</v>
      </c>
      <c r="T1727" s="23"/>
    </row>
    <row r="1728" ht="15.75" customHeight="1" outlineLevel="1">
      <c r="A1728" s="23"/>
      <c r="B1728" s="71"/>
      <c r="C1728" s="71"/>
      <c r="D1728" s="71"/>
      <c r="E1728" s="314"/>
      <c r="F1728" s="311" t="str">
        <f>Lists!Z136</f>
        <v>Nickel, unspecified - Middle East</v>
      </c>
      <c r="G1728" s="311" t="str">
        <f t="array" ref="G1728">XLOOKUP(1,('Emission Factors'!$E$5:$E$488='GHG emissions calculations'!$F1728)*('Emission Factors'!$H$5:$H$488='GHG emissions calculations'!$H1728),INDEX('Emission Factors'!$E$5:$T$488,0,MATCH('GHG emissions calculations'!G$6,'Emission Factors'!$E$5:$T$5,0)),"",0)</f>
        <v/>
      </c>
      <c r="H1728" s="311" t="s">
        <v>237</v>
      </c>
      <c r="I1728" s="312" t="str">
        <f>IF(
    SUMIFS('Import data'!$L$25:$L$80,
           'Import data'!$J$25:$J$80, F1728,
           'Import data'!$G$25:$G$80, 'GHG emissions calculations'!$H1728,
           'Import data'!$I$25:$I$80,$E$1587) &lt;&gt; 0,
    SUMIFS('Import data'!$L$25:$L$80,
           'Import data'!$J$25:$J$80, F1728,
           'Import data'!$G$25:$G$80, 'GHG emissions calculations'!$H1728,
           'Import data'!$I$25:$I$80,$E$1587),
    ""
)</f>
        <v/>
      </c>
      <c r="J1728" s="311" t="str">
        <f t="array" ref="J1728">IF(
    XLOOKUP(F1728, 'Import data'!$J$26:$J$47, 'Import data'!$M$26:$M$47, "", 0) = "Please add the region-specific supplier emission factor or choose a different region available in the IAEG database.",
    "",
    XLOOKUP(F1728, 'Import data'!$J$26:$J$47, 'Import data'!$M$26:$M$47, "", 0)
)</f>
        <v/>
      </c>
      <c r="K1728" s="311" t="str">
        <f t="array" ref="K1728">IFERROR(
    XLOOKUP(F1728,
            _xlws.FILTER('Supplier Emission'!$G$15:$G$49,
                   ('Supplier Emission'!$D$15:$D$49=H1728) * ('Supplier Emission'!$F$15:$F$49=$E$1587)),
            _xlws.FILTER('Supplier Emission'!$I$15:$I$49,
                   ('Supplier Emission'!$D$15:$D$49=H1728) * ('Supplier Emission'!$F$15:$F$49=$E$1587)),
            ""),
    "")</f>
        <v/>
      </c>
      <c r="L1728" s="311" t="str">
        <f t="array" ref="L1728">IFERROR(
    XLOOKUP(F1728,
            _xlws.FILTER('Supplier Emission'!$G$15:$G$49,
                   ('Supplier Emission'!$D$15:$D$49=H1728) * ('Supplier Emission'!$F$15:$F$49=$E$1587)),
            _xlws.FILTER('Supplier Emission'!$J$15:$J$49,
                   ('Supplier Emission'!$D$15:$D$49=H1728) * ('Supplier Emission'!$F$15:$F$49=$E$1587)),
            ""),
    "")</f>
        <v/>
      </c>
      <c r="M1728" s="311" t="str">
        <f t="array" ref="M1728">IFERROR(
    XLOOKUP(F1728,
            _xlws.FILTER('Supplier Emission'!$G$15:$G$49,
                   ('Supplier Emission'!$D$15:$D$49=H1728) * ('Supplier Emission'!$F$15:$F$49=$E$1587)),
            _xlws.FILTER('Supplier Emission'!$M$15:$M$49,
                   ('Supplier Emission'!$D$15:$D$49=H1728) * ('Supplier Emission'!$F$15:$F$49=$E$1587)),
            ""),
    "")</f>
        <v/>
      </c>
      <c r="N1728" s="311" t="str">
        <f t="array" ref="N1728">IFERROR(
    XLOOKUP(F1728,
            _xlws.FILTER('Supplier Emission'!$G$15:$G$49,
                   ('Supplier Emission'!$D$15:$D$49=H1728) * ('Supplier Emission'!$F$15:$F$49=$E$1587)),
            _xlws.FILTER('Supplier Emission'!$H$15:$H$49,
                   ('Supplier Emission'!$D$15:$D$49=H1728) * ('Supplier Emission'!$F$15:$F$49=$E$1587)),
            ""),
    "")</f>
        <v/>
      </c>
      <c r="O1728" s="311" t="str">
        <f t="array" ref="O1728">XLOOKUP(1,('Emission Factors'!$E$5:$E$488='GHG emissions calculations'!$F1728)*('Emission Factors'!$H$5:$H$488='GHG emissions calculations'!$H1728),INDEX('Emission Factors'!$E$5:$T$488,0,MATCH('GHG emissions calculations'!O$6,'Emission Factors'!$E$5:$T$5,0)),"",0)</f>
        <v/>
      </c>
      <c r="P1728" s="313" t="str">
        <f t="array" ref="P1728">IFERROR(
    INDEX('Emission Factors'!$E$5:$P$488,
          MATCH(1,
                ('Emission Factors'!$E$5:$E$488 = 'GHG emissions calculations'!$F1728) *
                ('Emission Factors'!$H$5:$H$488 = 'GHG emissions calculations'!$H1728),
                0),
          MATCH('GHG emissions calculations'!P$6,'Emission Factors'!$E$5:$P$5,0)),
    "")</f>
        <v/>
      </c>
      <c r="Q1728" s="311" t="str">
        <f t="array" ref="Q1728">IFERROR(
    IF(
        INDEX('Emission Factors'!$E$5:$P$488,
              MATCH(1,
                    ('Emission Factors'!$E$5:$E$488 = 'GHG emissions calculations'!$F1728) *
                    ('Emission Factors'!$H$5:$H$488 = 'GHG emissions calculations'!$H1728),
                    0),
              MATCH('GHG emissions calculations'!Q$6, 'Emission Factors'!$E$5:$P$5, 0)) &lt;&gt; "",
        INDEX('Emission Factors'!$E$5:$P$488,
              MATCH(1,
                    ('Emission Factors'!$E$5:$E$488 = 'GHG emissions calculations'!$F1728) *
                    ('Emission Factors'!$H$5:$H$488 = 'GHG emissions calculations'!$H1728),
                    0),
              MATCH('GHG emissions calculations'!Q$6, 'Emission Factors'!$E$5:$P$5, 0)),
        ""),
    "")</f>
        <v/>
      </c>
      <c r="R1728" s="311" t="str">
        <f t="array" ref="R1728">IFERROR(
    IF(
        INDEX('Emission Factors'!$E$5:$R$488,
              MATCH(1,
                    ('Emission Factors'!$E$5:$E$488 = 'GHG emissions calculations'!$F1728) *
                    ('Emission Factors'!$H$5:$H$488 = 'GHG emissions calculations'!$H1728),
                    0),
              MATCH('GHG emissions calculations'!R$6, 'Emission Factors'!$E$5:$R$5, 0)) &lt;&gt; "",
        INDEX('Emission Factors'!$E$5:$R$488,
              MATCH(1,
                    ('Emission Factors'!$E$5:$E$488 = 'GHG emissions calculations'!$F1728) *
                    ('Emission Factors'!$H$5:$H$488 = 'GHG emissions calculations'!$H1728),
                    0),
              MATCH('GHG emissions calculations'!R$6, 'Emission Factors'!$E$5:$R$5, 0)),
        ""),
    "")</f>
        <v/>
      </c>
      <c r="S1728" s="312">
        <f t="shared" si="3"/>
        <v>0</v>
      </c>
      <c r="T1728" s="23"/>
    </row>
    <row r="1729" ht="15.75" customHeight="1" outlineLevel="1">
      <c r="A1729" s="23"/>
      <c r="B1729" s="71"/>
      <c r="C1729" s="71"/>
      <c r="D1729" s="71"/>
      <c r="E1729" s="314"/>
      <c r="F1729" s="311" t="str">
        <f>Lists!Z135</f>
        <v>Nickel, unspecified - Oceania</v>
      </c>
      <c r="G1729" s="311" t="str">
        <f t="array" ref="G1729">XLOOKUP(1,('Emission Factors'!$E$5:$E$488='GHG emissions calculations'!$F1729)*('Emission Factors'!$H$5:$H$488='GHG emissions calculations'!$H1729),INDEX('Emission Factors'!$E$5:$T$488,0,MATCH('GHG emissions calculations'!G$6,'Emission Factors'!$E$5:$T$5,0)),"",0)</f>
        <v/>
      </c>
      <c r="H1729" s="311" t="s">
        <v>237</v>
      </c>
      <c r="I1729" s="312" t="str">
        <f>IF(
    SUMIFS('Import data'!$L$25:$L$80,
           'Import data'!$J$25:$J$80, F1729,
           'Import data'!$G$25:$G$80, 'GHG emissions calculations'!$H1729,
           'Import data'!$I$25:$I$80,$E$1587) &lt;&gt; 0,
    SUMIFS('Import data'!$L$25:$L$80,
           'Import data'!$J$25:$J$80, F1729,
           'Import data'!$G$25:$G$80, 'GHG emissions calculations'!$H1729,
           'Import data'!$I$25:$I$80,$E$1587),
    ""
)</f>
        <v/>
      </c>
      <c r="J1729" s="311" t="str">
        <f t="array" ref="J1729">IF(
    XLOOKUP(F1729, 'Import data'!$J$26:$J$47, 'Import data'!$M$26:$M$47, "", 0) = "Please add the region-specific supplier emission factor or choose a different region available in the IAEG database.",
    "",
    XLOOKUP(F1729, 'Import data'!$J$26:$J$47, 'Import data'!$M$26:$M$47, "", 0)
)</f>
        <v/>
      </c>
      <c r="K1729" s="311" t="str">
        <f t="array" ref="K1729">IFERROR(
    XLOOKUP(F1729,
            _xlws.FILTER('Supplier Emission'!$G$15:$G$49,
                   ('Supplier Emission'!$D$15:$D$49=H1729) * ('Supplier Emission'!$F$15:$F$49=$E$1587)),
            _xlws.FILTER('Supplier Emission'!$I$15:$I$49,
                   ('Supplier Emission'!$D$15:$D$49=H1729) * ('Supplier Emission'!$F$15:$F$49=$E$1587)),
            ""),
    "")</f>
        <v/>
      </c>
      <c r="L1729" s="311" t="str">
        <f t="array" ref="L1729">IFERROR(
    XLOOKUP(F1729,
            _xlws.FILTER('Supplier Emission'!$G$15:$G$49,
                   ('Supplier Emission'!$D$15:$D$49=H1729) * ('Supplier Emission'!$F$15:$F$49=$E$1587)),
            _xlws.FILTER('Supplier Emission'!$J$15:$J$49,
                   ('Supplier Emission'!$D$15:$D$49=H1729) * ('Supplier Emission'!$F$15:$F$49=$E$1587)),
            ""),
    "")</f>
        <v/>
      </c>
      <c r="M1729" s="311" t="str">
        <f t="array" ref="M1729">IFERROR(
    XLOOKUP(F1729,
            _xlws.FILTER('Supplier Emission'!$G$15:$G$49,
                   ('Supplier Emission'!$D$15:$D$49=H1729) * ('Supplier Emission'!$F$15:$F$49=$E$1587)),
            _xlws.FILTER('Supplier Emission'!$M$15:$M$49,
                   ('Supplier Emission'!$D$15:$D$49=H1729) * ('Supplier Emission'!$F$15:$F$49=$E$1587)),
            ""),
    "")</f>
        <v/>
      </c>
      <c r="N1729" s="311" t="str">
        <f t="array" ref="N1729">IFERROR(
    XLOOKUP(F1729,
            _xlws.FILTER('Supplier Emission'!$G$15:$G$49,
                   ('Supplier Emission'!$D$15:$D$49=H1729) * ('Supplier Emission'!$F$15:$F$49=$E$1587)),
            _xlws.FILTER('Supplier Emission'!$H$15:$H$49,
                   ('Supplier Emission'!$D$15:$D$49=H1729) * ('Supplier Emission'!$F$15:$F$49=$E$1587)),
            ""),
    "")</f>
        <v/>
      </c>
      <c r="O1729" s="311" t="str">
        <f t="array" ref="O1729">XLOOKUP(1,('Emission Factors'!$E$5:$E$488='GHG emissions calculations'!$F1729)*('Emission Factors'!$H$5:$H$488='GHG emissions calculations'!$H1729),INDEX('Emission Factors'!$E$5:$T$488,0,MATCH('GHG emissions calculations'!O$6,'Emission Factors'!$E$5:$T$5,0)),"",0)</f>
        <v/>
      </c>
      <c r="P1729" s="313" t="str">
        <f t="array" ref="P1729">IFERROR(
    INDEX('Emission Factors'!$E$5:$P$488,
          MATCH(1,
                ('Emission Factors'!$E$5:$E$488 = 'GHG emissions calculations'!$F1729) *
                ('Emission Factors'!$H$5:$H$488 = 'GHG emissions calculations'!$H1729),
                0),
          MATCH('GHG emissions calculations'!P$6,'Emission Factors'!$E$5:$P$5,0)),
    "")</f>
        <v/>
      </c>
      <c r="Q1729" s="311" t="str">
        <f t="array" ref="Q1729">IFERROR(
    IF(
        INDEX('Emission Factors'!$E$5:$P$488,
              MATCH(1,
                    ('Emission Factors'!$E$5:$E$488 = 'GHG emissions calculations'!$F1729) *
                    ('Emission Factors'!$H$5:$H$488 = 'GHG emissions calculations'!$H1729),
                    0),
              MATCH('GHG emissions calculations'!Q$6, 'Emission Factors'!$E$5:$P$5, 0)) &lt;&gt; "",
        INDEX('Emission Factors'!$E$5:$P$488,
              MATCH(1,
                    ('Emission Factors'!$E$5:$E$488 = 'GHG emissions calculations'!$F1729) *
                    ('Emission Factors'!$H$5:$H$488 = 'GHG emissions calculations'!$H1729),
                    0),
              MATCH('GHG emissions calculations'!Q$6, 'Emission Factors'!$E$5:$P$5, 0)),
        ""),
    "")</f>
        <v/>
      </c>
      <c r="R1729" s="311" t="str">
        <f t="array" ref="R1729">IFERROR(
    IF(
        INDEX('Emission Factors'!$E$5:$R$488,
              MATCH(1,
                    ('Emission Factors'!$E$5:$E$488 = 'GHG emissions calculations'!$F1729) *
                    ('Emission Factors'!$H$5:$H$488 = 'GHG emissions calculations'!$H1729),
                    0),
              MATCH('GHG emissions calculations'!R$6, 'Emission Factors'!$E$5:$R$5, 0)) &lt;&gt; "",
        INDEX('Emission Factors'!$E$5:$R$488,
              MATCH(1,
                    ('Emission Factors'!$E$5:$E$488 = 'GHG emissions calculations'!$F1729) *
                    ('Emission Factors'!$H$5:$H$488 = 'GHG emissions calculations'!$H1729),
                    0),
              MATCH('GHG emissions calculations'!R$6, 'Emission Factors'!$E$5:$R$5, 0)),
        ""),
    "")</f>
        <v/>
      </c>
      <c r="S1729" s="312">
        <f t="shared" si="3"/>
        <v>0</v>
      </c>
      <c r="T1729" s="23"/>
    </row>
    <row r="1730" ht="15.75" customHeight="1" outlineLevel="1">
      <c r="A1730" s="23"/>
      <c r="B1730" s="71"/>
      <c r="C1730" s="71"/>
      <c r="D1730" s="71"/>
      <c r="E1730" s="314"/>
      <c r="F1730" s="311" t="str">
        <f>Lists!Y64</f>
        <v>Other basic metals and casting - Africa</v>
      </c>
      <c r="G1730" s="311" t="str">
        <f t="array" ref="G1730">XLOOKUP(1,('Emission Factors'!$E$5:$E$488='GHG emissions calculations'!$F1730)*('Emission Factors'!$H$5:$H$488='GHG emissions calculations'!$H1730),INDEX('Emission Factors'!$E$5:$T$488,0,MATCH('GHG emissions calculations'!G$6,'Emission Factors'!$E$5:$T$5,0)),"",0)</f>
        <v/>
      </c>
      <c r="H1730" s="311" t="s">
        <v>238</v>
      </c>
      <c r="I1730" s="312" t="str">
        <f>IF(
    SUMIFS('Import data'!$L$25:$L$80,
           'Import data'!$J$25:$J$80, F1730,
           'Import data'!$G$25:$G$80, 'GHG emissions calculations'!$H1730,
           'Import data'!$I$25:$I$80,$E$1587) &lt;&gt; 0,
    SUMIFS('Import data'!$L$25:$L$80,
           'Import data'!$J$25:$J$80, F1730,
           'Import data'!$G$25:$G$80, 'GHG emissions calculations'!$H1730,
           'Import data'!$I$25:$I$80,$E$1587),
    ""
)</f>
        <v/>
      </c>
      <c r="J1730" s="311" t="str">
        <f t="array" ref="J1730">IF(
    XLOOKUP(F1730, 'Import data'!$J$26:$J$47, 'Import data'!$M$26:$M$47, "", 0) = "Please add the region-specific supplier emission factor or choose a different region available in the IAEG database.",
    "",
    XLOOKUP(F1730, 'Import data'!$J$26:$J$47, 'Import data'!$M$26:$M$47, "", 0)
)</f>
        <v/>
      </c>
      <c r="K1730" s="311" t="str">
        <f t="array" ref="K1730">IFERROR(
    XLOOKUP(F1730,
            _xlws.FILTER('Supplier Emission'!$G$15:$G$49,
                   ('Supplier Emission'!$D$15:$D$49=H1730) * ('Supplier Emission'!$F$15:$F$49=$E$1587)),
            _xlws.FILTER('Supplier Emission'!$I$15:$I$49,
                   ('Supplier Emission'!$D$15:$D$49=H1730) * ('Supplier Emission'!$F$15:$F$49=$E$1587)),
            ""),
    "")</f>
        <v/>
      </c>
      <c r="L1730" s="311" t="str">
        <f t="array" ref="L1730">IFERROR(
    XLOOKUP(F1730,
            _xlws.FILTER('Supplier Emission'!$G$15:$G$49,
                   ('Supplier Emission'!$D$15:$D$49=H1730) * ('Supplier Emission'!$F$15:$F$49=$E$1587)),
            _xlws.FILTER('Supplier Emission'!$J$15:$J$49,
                   ('Supplier Emission'!$D$15:$D$49=H1730) * ('Supplier Emission'!$F$15:$F$49=$E$1587)),
            ""),
    "")</f>
        <v/>
      </c>
      <c r="M1730" s="311" t="str">
        <f t="array" ref="M1730">IFERROR(
    XLOOKUP(F1730,
            _xlws.FILTER('Supplier Emission'!$G$15:$G$49,
                   ('Supplier Emission'!$D$15:$D$49=H1730) * ('Supplier Emission'!$F$15:$F$49=$E$1587)),
            _xlws.FILTER('Supplier Emission'!$M$15:$M$49,
                   ('Supplier Emission'!$D$15:$D$49=H1730) * ('Supplier Emission'!$F$15:$F$49=$E$1587)),
            ""),
    "")</f>
        <v/>
      </c>
      <c r="N1730" s="311" t="str">
        <f t="array" ref="N1730">IFERROR(
    XLOOKUP(F1730,
            _xlws.FILTER('Supplier Emission'!$G$15:$G$49,
                   ('Supplier Emission'!$D$15:$D$49=H1730) * ('Supplier Emission'!$F$15:$F$49=$E$1587)),
            _xlws.FILTER('Supplier Emission'!$H$15:$H$49,
                   ('Supplier Emission'!$D$15:$D$49=H1730) * ('Supplier Emission'!$F$15:$F$49=$E$1587)),
            ""),
    "")</f>
        <v/>
      </c>
      <c r="O1730" s="311" t="str">
        <f t="array" ref="O1730">XLOOKUP(1,('Emission Factors'!$E$5:$E$488='GHG emissions calculations'!$F1730)*('Emission Factors'!$H$5:$H$488='GHG emissions calculations'!$H1730),INDEX('Emission Factors'!$E$5:$T$488,0,MATCH('GHG emissions calculations'!O$6,'Emission Factors'!$E$5:$T$5,0)),"",0)</f>
        <v/>
      </c>
      <c r="P1730" s="313" t="str">
        <f t="array" ref="P1730">IFERROR(
    INDEX('Emission Factors'!$E$5:$P$488,
          MATCH(1,
                ('Emission Factors'!$E$5:$E$488 = 'GHG emissions calculations'!$F1730) *
                ('Emission Factors'!$H$5:$H$488 = 'GHG emissions calculations'!$H1730),
                0),
          MATCH('GHG emissions calculations'!P$6,'Emission Factors'!$E$5:$P$5,0)),
    "")</f>
        <v/>
      </c>
      <c r="Q1730" s="311" t="str">
        <f t="array" ref="Q1730">IFERROR(
    IF(
        INDEX('Emission Factors'!$E$5:$P$488,
              MATCH(1,
                    ('Emission Factors'!$E$5:$E$488 = 'GHG emissions calculations'!$F1730) *
                    ('Emission Factors'!$H$5:$H$488 = 'GHG emissions calculations'!$H1730),
                    0),
              MATCH('GHG emissions calculations'!Q$6, 'Emission Factors'!$E$5:$P$5, 0)) &lt;&gt; "",
        INDEX('Emission Factors'!$E$5:$P$488,
              MATCH(1,
                    ('Emission Factors'!$E$5:$E$488 = 'GHG emissions calculations'!$F1730) *
                    ('Emission Factors'!$H$5:$H$488 = 'GHG emissions calculations'!$H1730),
                    0),
              MATCH('GHG emissions calculations'!Q$6, 'Emission Factors'!$E$5:$P$5, 0)),
        ""),
    "")</f>
        <v/>
      </c>
      <c r="R1730" s="311" t="str">
        <f t="array" ref="R1730">IFERROR(
    IF(
        INDEX('Emission Factors'!$E$5:$R$488,
              MATCH(1,
                    ('Emission Factors'!$E$5:$E$488 = 'GHG emissions calculations'!$F1730) *
                    ('Emission Factors'!$H$5:$H$488 = 'GHG emissions calculations'!$H1730),
                    0),
              MATCH('GHG emissions calculations'!R$6, 'Emission Factors'!$E$5:$R$5, 0)) &lt;&gt; "",
        INDEX('Emission Factors'!$E$5:$R$488,
              MATCH(1,
                    ('Emission Factors'!$E$5:$E$488 = 'GHG emissions calculations'!$F1730) *
                    ('Emission Factors'!$H$5:$H$488 = 'GHG emissions calculations'!$H1730),
                    0),
              MATCH('GHG emissions calculations'!R$6, 'Emission Factors'!$E$5:$R$5, 0)),
        ""),
    "")</f>
        <v/>
      </c>
      <c r="S1730" s="312">
        <f t="shared" si="3"/>
        <v>0</v>
      </c>
      <c r="T1730" s="23"/>
    </row>
    <row r="1731" ht="15.75" customHeight="1" outlineLevel="1">
      <c r="A1731" s="23"/>
      <c r="B1731" s="71"/>
      <c r="C1731" s="71"/>
      <c r="D1731" s="71"/>
      <c r="E1731" s="314"/>
      <c r="F1731" s="311" t="str">
        <f>Lists!Y62</f>
        <v>Other basic metals and casting - America</v>
      </c>
      <c r="G1731" s="311" t="str">
        <f t="array" ref="G1731">XLOOKUP(1,('Emission Factors'!$E$5:$E$488='GHG emissions calculations'!$F1731)*('Emission Factors'!$H$5:$H$488='GHG emissions calculations'!$H1731),INDEX('Emission Factors'!$E$5:$T$488,0,MATCH('GHG emissions calculations'!G$6,'Emission Factors'!$E$5:$T$5,0)),"",0)</f>
        <v/>
      </c>
      <c r="H1731" s="311" t="s">
        <v>238</v>
      </c>
      <c r="I1731" s="312" t="str">
        <f>IF(
    SUMIFS('Import data'!$L$25:$L$80,
           'Import data'!$J$25:$J$80, F1731,
           'Import data'!$G$25:$G$80, 'GHG emissions calculations'!$H1731,
           'Import data'!$I$25:$I$80,$E$1587) &lt;&gt; 0,
    SUMIFS('Import data'!$L$25:$L$80,
           'Import data'!$J$25:$J$80, F1731,
           'Import data'!$G$25:$G$80, 'GHG emissions calculations'!$H1731,
           'Import data'!$I$25:$I$80,$E$1587),
    ""
)</f>
        <v/>
      </c>
      <c r="J1731" s="311" t="str">
        <f t="array" ref="J1731">IF(
    XLOOKUP(F1731, 'Import data'!$J$26:$J$47, 'Import data'!$M$26:$M$47, "", 0) = "Please add the region-specific supplier emission factor or choose a different region available in the IAEG database.",
    "",
    XLOOKUP(F1731, 'Import data'!$J$26:$J$47, 'Import data'!$M$26:$M$47, "", 0)
)</f>
        <v/>
      </c>
      <c r="K1731" s="311" t="str">
        <f t="array" ref="K1731">IFERROR(
    XLOOKUP(F1731,
            _xlws.FILTER('Supplier Emission'!$G$15:$G$49,
                   ('Supplier Emission'!$D$15:$D$49=H1731) * ('Supplier Emission'!$F$15:$F$49=$E$1587)),
            _xlws.FILTER('Supplier Emission'!$I$15:$I$49,
                   ('Supplier Emission'!$D$15:$D$49=H1731) * ('Supplier Emission'!$F$15:$F$49=$E$1587)),
            ""),
    "")</f>
        <v/>
      </c>
      <c r="L1731" s="311" t="str">
        <f t="array" ref="L1731">IFERROR(
    XLOOKUP(F1731,
            _xlws.FILTER('Supplier Emission'!$G$15:$G$49,
                   ('Supplier Emission'!$D$15:$D$49=H1731) * ('Supplier Emission'!$F$15:$F$49=$E$1587)),
            _xlws.FILTER('Supplier Emission'!$J$15:$J$49,
                   ('Supplier Emission'!$D$15:$D$49=H1731) * ('Supplier Emission'!$F$15:$F$49=$E$1587)),
            ""),
    "")</f>
        <v/>
      </c>
      <c r="M1731" s="311" t="str">
        <f t="array" ref="M1731">IFERROR(
    XLOOKUP(F1731,
            _xlws.FILTER('Supplier Emission'!$G$15:$G$49,
                   ('Supplier Emission'!$D$15:$D$49=H1731) * ('Supplier Emission'!$F$15:$F$49=$E$1587)),
            _xlws.FILTER('Supplier Emission'!$M$15:$M$49,
                   ('Supplier Emission'!$D$15:$D$49=H1731) * ('Supplier Emission'!$F$15:$F$49=$E$1587)),
            ""),
    "")</f>
        <v/>
      </c>
      <c r="N1731" s="311" t="str">
        <f t="array" ref="N1731">IFERROR(
    XLOOKUP(F1731,
            _xlws.FILTER('Supplier Emission'!$G$15:$G$49,
                   ('Supplier Emission'!$D$15:$D$49=H1731) * ('Supplier Emission'!$F$15:$F$49=$E$1587)),
            _xlws.FILTER('Supplier Emission'!$H$15:$H$49,
                   ('Supplier Emission'!$D$15:$D$49=H1731) * ('Supplier Emission'!$F$15:$F$49=$E$1587)),
            ""),
    "")</f>
        <v/>
      </c>
      <c r="O1731" s="311" t="str">
        <f t="array" ref="O1731">XLOOKUP(1,('Emission Factors'!$E$5:$E$488='GHG emissions calculations'!$F1731)*('Emission Factors'!$H$5:$H$488='GHG emissions calculations'!$H1731),INDEX('Emission Factors'!$E$5:$T$488,0,MATCH('GHG emissions calculations'!O$6,'Emission Factors'!$E$5:$T$5,0)),"",0)</f>
        <v/>
      </c>
      <c r="P1731" s="313" t="str">
        <f t="array" ref="P1731">IFERROR(
    INDEX('Emission Factors'!$E$5:$P$488,
          MATCH(1,
                ('Emission Factors'!$E$5:$E$488 = 'GHG emissions calculations'!$F1731) *
                ('Emission Factors'!$H$5:$H$488 = 'GHG emissions calculations'!$H1731),
                0),
          MATCH('GHG emissions calculations'!P$6,'Emission Factors'!$E$5:$P$5,0)),
    "")</f>
        <v/>
      </c>
      <c r="Q1731" s="311" t="str">
        <f t="array" ref="Q1731">IFERROR(
    IF(
        INDEX('Emission Factors'!$E$5:$P$488,
              MATCH(1,
                    ('Emission Factors'!$E$5:$E$488 = 'GHG emissions calculations'!$F1731) *
                    ('Emission Factors'!$H$5:$H$488 = 'GHG emissions calculations'!$H1731),
                    0),
              MATCH('GHG emissions calculations'!Q$6, 'Emission Factors'!$E$5:$P$5, 0)) &lt;&gt; "",
        INDEX('Emission Factors'!$E$5:$P$488,
              MATCH(1,
                    ('Emission Factors'!$E$5:$E$488 = 'GHG emissions calculations'!$F1731) *
                    ('Emission Factors'!$H$5:$H$488 = 'GHG emissions calculations'!$H1731),
                    0),
              MATCH('GHG emissions calculations'!Q$6, 'Emission Factors'!$E$5:$P$5, 0)),
        ""),
    "")</f>
        <v/>
      </c>
      <c r="R1731" s="311" t="str">
        <f t="array" ref="R1731">IFERROR(
    IF(
        INDEX('Emission Factors'!$E$5:$R$488,
              MATCH(1,
                    ('Emission Factors'!$E$5:$E$488 = 'GHG emissions calculations'!$F1731) *
                    ('Emission Factors'!$H$5:$H$488 = 'GHG emissions calculations'!$H1731),
                    0),
              MATCH('GHG emissions calculations'!R$6, 'Emission Factors'!$E$5:$R$5, 0)) &lt;&gt; "",
        INDEX('Emission Factors'!$E$5:$R$488,
              MATCH(1,
                    ('Emission Factors'!$E$5:$E$488 = 'GHG emissions calculations'!$F1731) *
                    ('Emission Factors'!$H$5:$H$488 = 'GHG emissions calculations'!$H1731),
                    0),
              MATCH('GHG emissions calculations'!R$6, 'Emission Factors'!$E$5:$R$5, 0)),
        ""),
    "")</f>
        <v/>
      </c>
      <c r="S1731" s="312">
        <f t="shared" si="3"/>
        <v>0</v>
      </c>
      <c r="T1731" s="23"/>
    </row>
    <row r="1732" ht="15.75" customHeight="1" outlineLevel="1">
      <c r="A1732" s="23"/>
      <c r="B1732" s="71"/>
      <c r="C1732" s="71"/>
      <c r="D1732" s="71"/>
      <c r="E1732" s="314"/>
      <c r="F1732" s="311" t="str">
        <f>Lists!Y65</f>
        <v>Other basic metals and casting - Asia</v>
      </c>
      <c r="G1732" s="311" t="str">
        <f t="array" ref="G1732">XLOOKUP(1,('Emission Factors'!$E$5:$E$488='GHG emissions calculations'!$F1732)*('Emission Factors'!$H$5:$H$488='GHG emissions calculations'!$H1732),INDEX('Emission Factors'!$E$5:$T$488,0,MATCH('GHG emissions calculations'!G$6,'Emission Factors'!$E$5:$T$5,0)),"",0)</f>
        <v/>
      </c>
      <c r="H1732" s="311" t="s">
        <v>238</v>
      </c>
      <c r="I1732" s="312" t="str">
        <f>IF(
    SUMIFS('Import data'!$L$25:$L$80,
           'Import data'!$J$25:$J$80, F1732,
           'Import data'!$G$25:$G$80, 'GHG emissions calculations'!$H1732,
           'Import data'!$I$25:$I$80,$E$1587) &lt;&gt; 0,
    SUMIFS('Import data'!$L$25:$L$80,
           'Import data'!$J$25:$J$80, F1732,
           'Import data'!$G$25:$G$80, 'GHG emissions calculations'!$H1732,
           'Import data'!$I$25:$I$80,$E$1587),
    ""
)</f>
        <v/>
      </c>
      <c r="J1732" s="311" t="str">
        <f t="array" ref="J1732">IF(
    XLOOKUP(F1732, 'Import data'!$J$26:$J$47, 'Import data'!$M$26:$M$47, "", 0) = "Please add the region-specific supplier emission factor or choose a different region available in the IAEG database.",
    "",
    XLOOKUP(F1732, 'Import data'!$J$26:$J$47, 'Import data'!$M$26:$M$47, "", 0)
)</f>
        <v/>
      </c>
      <c r="K1732" s="311" t="str">
        <f t="array" ref="K1732">IFERROR(
    XLOOKUP(F1732,
            _xlws.FILTER('Supplier Emission'!$G$15:$G$49,
                   ('Supplier Emission'!$D$15:$D$49=H1732) * ('Supplier Emission'!$F$15:$F$49=$E$1587)),
            _xlws.FILTER('Supplier Emission'!$I$15:$I$49,
                   ('Supplier Emission'!$D$15:$D$49=H1732) * ('Supplier Emission'!$F$15:$F$49=$E$1587)),
            ""),
    "")</f>
        <v/>
      </c>
      <c r="L1732" s="311" t="str">
        <f t="array" ref="L1732">IFERROR(
    XLOOKUP(F1732,
            _xlws.FILTER('Supplier Emission'!$G$15:$G$49,
                   ('Supplier Emission'!$D$15:$D$49=H1732) * ('Supplier Emission'!$F$15:$F$49=$E$1587)),
            _xlws.FILTER('Supplier Emission'!$J$15:$J$49,
                   ('Supplier Emission'!$D$15:$D$49=H1732) * ('Supplier Emission'!$F$15:$F$49=$E$1587)),
            ""),
    "")</f>
        <v/>
      </c>
      <c r="M1732" s="311" t="str">
        <f t="array" ref="M1732">IFERROR(
    XLOOKUP(F1732,
            _xlws.FILTER('Supplier Emission'!$G$15:$G$49,
                   ('Supplier Emission'!$D$15:$D$49=H1732) * ('Supplier Emission'!$F$15:$F$49=$E$1587)),
            _xlws.FILTER('Supplier Emission'!$M$15:$M$49,
                   ('Supplier Emission'!$D$15:$D$49=H1732) * ('Supplier Emission'!$F$15:$F$49=$E$1587)),
            ""),
    "")</f>
        <v/>
      </c>
      <c r="N1732" s="311" t="str">
        <f t="array" ref="N1732">IFERROR(
    XLOOKUP(F1732,
            _xlws.FILTER('Supplier Emission'!$G$15:$G$49,
                   ('Supplier Emission'!$D$15:$D$49=H1732) * ('Supplier Emission'!$F$15:$F$49=$E$1587)),
            _xlws.FILTER('Supplier Emission'!$H$15:$H$49,
                   ('Supplier Emission'!$D$15:$D$49=H1732) * ('Supplier Emission'!$F$15:$F$49=$E$1587)),
            ""),
    "")</f>
        <v/>
      </c>
      <c r="O1732" s="311" t="str">
        <f t="array" ref="O1732">XLOOKUP(1,('Emission Factors'!$E$5:$E$488='GHG emissions calculations'!$F1732)*('Emission Factors'!$H$5:$H$488='GHG emissions calculations'!$H1732),INDEX('Emission Factors'!$E$5:$T$488,0,MATCH('GHG emissions calculations'!O$6,'Emission Factors'!$E$5:$T$5,0)),"",0)</f>
        <v/>
      </c>
      <c r="P1732" s="313" t="str">
        <f t="array" ref="P1732">IFERROR(
    INDEX('Emission Factors'!$E$5:$P$488,
          MATCH(1,
                ('Emission Factors'!$E$5:$E$488 = 'GHG emissions calculations'!$F1732) *
                ('Emission Factors'!$H$5:$H$488 = 'GHG emissions calculations'!$H1732),
                0),
          MATCH('GHG emissions calculations'!P$6,'Emission Factors'!$E$5:$P$5,0)),
    "")</f>
        <v/>
      </c>
      <c r="Q1732" s="311" t="str">
        <f t="array" ref="Q1732">IFERROR(
    IF(
        INDEX('Emission Factors'!$E$5:$P$488,
              MATCH(1,
                    ('Emission Factors'!$E$5:$E$488 = 'GHG emissions calculations'!$F1732) *
                    ('Emission Factors'!$H$5:$H$488 = 'GHG emissions calculations'!$H1732),
                    0),
              MATCH('GHG emissions calculations'!Q$6, 'Emission Factors'!$E$5:$P$5, 0)) &lt;&gt; "",
        INDEX('Emission Factors'!$E$5:$P$488,
              MATCH(1,
                    ('Emission Factors'!$E$5:$E$488 = 'GHG emissions calculations'!$F1732) *
                    ('Emission Factors'!$H$5:$H$488 = 'GHG emissions calculations'!$H1732),
                    0),
              MATCH('GHG emissions calculations'!Q$6, 'Emission Factors'!$E$5:$P$5, 0)),
        ""),
    "")</f>
        <v/>
      </c>
      <c r="R1732" s="311" t="str">
        <f t="array" ref="R1732">IFERROR(
    IF(
        INDEX('Emission Factors'!$E$5:$R$488,
              MATCH(1,
                    ('Emission Factors'!$E$5:$E$488 = 'GHG emissions calculations'!$F1732) *
                    ('Emission Factors'!$H$5:$H$488 = 'GHG emissions calculations'!$H1732),
                    0),
              MATCH('GHG emissions calculations'!R$6, 'Emission Factors'!$E$5:$R$5, 0)) &lt;&gt; "",
        INDEX('Emission Factors'!$E$5:$R$488,
              MATCH(1,
                    ('Emission Factors'!$E$5:$E$488 = 'GHG emissions calculations'!$F1732) *
                    ('Emission Factors'!$H$5:$H$488 = 'GHG emissions calculations'!$H1732),
                    0),
              MATCH('GHG emissions calculations'!R$6, 'Emission Factors'!$E$5:$R$5, 0)),
        ""),
    "")</f>
        <v/>
      </c>
      <c r="S1732" s="312">
        <f t="shared" si="3"/>
        <v>0</v>
      </c>
      <c r="T1732" s="23"/>
    </row>
    <row r="1733" ht="15.75" customHeight="1" outlineLevel="1">
      <c r="A1733" s="23"/>
      <c r="B1733" s="71"/>
      <c r="C1733" s="71"/>
      <c r="D1733" s="71"/>
      <c r="E1733" s="314"/>
      <c r="F1733" s="311" t="str">
        <f>Lists!Y63</f>
        <v>Other basic metals and casting - Europe</v>
      </c>
      <c r="G1733" s="311">
        <f t="array" ref="G1733">XLOOKUP(1,('Emission Factors'!$E$5:$E$488='GHG emissions calculations'!$F1733)*('Emission Factors'!$H$5:$H$488='GHG emissions calculations'!$H1733),INDEX('Emission Factors'!$E$5:$T$488,0,MATCH('GHG emissions calculations'!G$6,'Emission Factors'!$E$5:$T$5,0)),"",0)</f>
        <v>2</v>
      </c>
      <c r="H1733" s="311" t="s">
        <v>238</v>
      </c>
      <c r="I1733" s="312" t="str">
        <f>IF(
    SUMIFS('Import data'!$L$25:$L$80,
           'Import data'!$J$25:$J$80, F1733,
           'Import data'!$G$25:$G$80, 'GHG emissions calculations'!$H1733,
           'Import data'!$I$25:$I$80,$E$1587) &lt;&gt; 0,
    SUMIFS('Import data'!$L$25:$L$80,
           'Import data'!$J$25:$J$80, F1733,
           'Import data'!$G$25:$G$80, 'GHG emissions calculations'!$H1733,
           'Import data'!$I$25:$I$80,$E$1587),
    ""
)</f>
        <v/>
      </c>
      <c r="J1733" s="311" t="str">
        <f t="array" ref="J1733">IF(
    XLOOKUP(F1733, 'Import data'!$J$26:$J$47, 'Import data'!$M$26:$M$47, "", 0) = "Please add the region-specific supplier emission factor or choose a different region available in the IAEG database.",
    "",
    XLOOKUP(F1733, 'Import data'!$J$26:$J$47, 'Import data'!$M$26:$M$47, "", 0)
)</f>
        <v/>
      </c>
      <c r="K1733" s="311" t="str">
        <f t="array" ref="K1733">IFERROR(
    XLOOKUP(F1733,
            _xlws.FILTER('Supplier Emission'!$G$15:$G$49,
                   ('Supplier Emission'!$D$15:$D$49=H1733) * ('Supplier Emission'!$F$15:$F$49=$E$1587)),
            _xlws.FILTER('Supplier Emission'!$I$15:$I$49,
                   ('Supplier Emission'!$D$15:$D$49=H1733) * ('Supplier Emission'!$F$15:$F$49=$E$1587)),
            ""),
    "")</f>
        <v/>
      </c>
      <c r="L1733" s="311" t="str">
        <f t="array" ref="L1733">IFERROR(
    XLOOKUP(F1733,
            _xlws.FILTER('Supplier Emission'!$G$15:$G$49,
                   ('Supplier Emission'!$D$15:$D$49=H1733) * ('Supplier Emission'!$F$15:$F$49=$E$1587)),
            _xlws.FILTER('Supplier Emission'!$J$15:$J$49,
                   ('Supplier Emission'!$D$15:$D$49=H1733) * ('Supplier Emission'!$F$15:$F$49=$E$1587)),
            ""),
    "")</f>
        <v/>
      </c>
      <c r="M1733" s="311" t="str">
        <f t="array" ref="M1733">IFERROR(
    XLOOKUP(F1733,
            _xlws.FILTER('Supplier Emission'!$G$15:$G$49,
                   ('Supplier Emission'!$D$15:$D$49=H1733) * ('Supplier Emission'!$F$15:$F$49=$E$1587)),
            _xlws.FILTER('Supplier Emission'!$M$15:$M$49,
                   ('Supplier Emission'!$D$15:$D$49=H1733) * ('Supplier Emission'!$F$15:$F$49=$E$1587)),
            ""),
    "")</f>
        <v/>
      </c>
      <c r="N1733" s="311" t="str">
        <f t="array" ref="N1733">IFERROR(
    XLOOKUP(F1733,
            _xlws.FILTER('Supplier Emission'!$G$15:$G$49,
                   ('Supplier Emission'!$D$15:$D$49=H1733) * ('Supplier Emission'!$F$15:$F$49=$E$1587)),
            _xlws.FILTER('Supplier Emission'!$H$15:$H$49,
                   ('Supplier Emission'!$D$15:$D$49=H1733) * ('Supplier Emission'!$F$15:$F$49=$E$1587)),
            ""),
    "")</f>
        <v/>
      </c>
      <c r="O1733" s="311" t="str">
        <f t="array" ref="O1733">XLOOKUP(1,('Emission Factors'!$E$5:$E$488='GHG emissions calculations'!$F1733)*('Emission Factors'!$H$5:$H$488='GHG emissions calculations'!$H1733),INDEX('Emission Factors'!$E$5:$T$488,0,MATCH('GHG emissions calculations'!O$6,'Emission Factors'!$E$5:$T$5,0)),"",0)</f>
        <v>Other basic metals and casting           </v>
      </c>
      <c r="P1733" s="313">
        <f t="array" ref="P1733">IFERROR(
    INDEX('Emission Factors'!$E$5:$P$488,
          MATCH(1,
                ('Emission Factors'!$E$5:$E$488 = 'GHG emissions calculations'!$F1733) *
                ('Emission Factors'!$H$5:$H$488 = 'GHG emissions calculations'!$H1733),
                0),
          MATCH('GHG emissions calculations'!P$6,'Emission Factors'!$E$5:$P$5,0)),
    "")</f>
        <v>81.252</v>
      </c>
      <c r="Q1733" s="311" t="str">
        <f t="array" ref="Q1733">IFERROR(
    IF(
        INDEX('Emission Factors'!$E$5:$P$488,
              MATCH(1,
                    ('Emission Factors'!$E$5:$E$488 = 'GHG emissions calculations'!$F1733) *
                    ('Emission Factors'!$H$5:$H$488 = 'GHG emissions calculations'!$H1733),
                    0),
              MATCH('GHG emissions calculations'!Q$6, 'Emission Factors'!$E$5:$P$5, 0)) &lt;&gt; "",
        INDEX('Emission Factors'!$E$5:$P$488,
              MATCH(1,
                    ('Emission Factors'!$E$5:$E$488 = 'GHG emissions calculations'!$F1733) *
                    ('Emission Factors'!$H$5:$H$488 = 'GHG emissions calculations'!$H1733),
                    0),
              MATCH('GHG emissions calculations'!Q$6, 'Emission Factors'!$E$5:$P$5, 0)),
        ""),
    "")</f>
        <v>kgCO2e / k€</v>
      </c>
      <c r="R1733" s="311" t="str">
        <f t="array" ref="R1733">IFERROR(
    IF(
        INDEX('Emission Factors'!$E$5:$R$488,
              MATCH(1,
                    ('Emission Factors'!$E$5:$E$488 = 'GHG emissions calculations'!$F1733) *
                    ('Emission Factors'!$H$5:$H$488 = 'GHG emissions calculations'!$H1733),
                    0),
              MATCH('GHG emissions calculations'!R$6, 'Emission Factors'!$E$5:$R$5, 0)) &lt;&gt; "",
        INDEX('Emission Factors'!$E$5:$R$488,
              MATCH(1,
                    ('Emission Factors'!$E$5:$E$488 = 'GHG emissions calculations'!$F1733) *
                    ('Emission Factors'!$H$5:$H$488 = 'GHG emissions calculations'!$H1733),
                    0),
              MATCH('GHG emissions calculations'!R$6, 'Emission Factors'!$E$5:$R$5, 0)),
        ""),
    "")</f>
        <v>Europe</v>
      </c>
      <c r="S1733" s="312">
        <f t="shared" si="3"/>
        <v>0</v>
      </c>
      <c r="T1733" s="23"/>
    </row>
    <row r="1734" ht="15.75" customHeight="1" outlineLevel="1">
      <c r="A1734" s="23"/>
      <c r="B1734" s="71"/>
      <c r="C1734" s="71"/>
      <c r="D1734" s="71"/>
      <c r="E1734" s="314"/>
      <c r="F1734" s="311" t="str">
        <f>Lists!Y68</f>
        <v>Other basic metals and casting - Global or unspecified region</v>
      </c>
      <c r="G1734" s="311" t="str">
        <f t="array" ref="G1734">XLOOKUP(1,('Emission Factors'!$E$5:$E$488='GHG emissions calculations'!$F1734)*('Emission Factors'!$H$5:$H$488='GHG emissions calculations'!$H1734),INDEX('Emission Factors'!$E$5:$T$488,0,MATCH('GHG emissions calculations'!G$6,'Emission Factors'!$E$5:$T$5,0)),"",0)</f>
        <v/>
      </c>
      <c r="H1734" s="311" t="s">
        <v>238</v>
      </c>
      <c r="I1734" s="312" t="str">
        <f>IF(
    SUMIFS('Import data'!$L$25:$L$80,
           'Import data'!$J$25:$J$80, F1734,
           'Import data'!$G$25:$G$80, 'GHG emissions calculations'!$H1734,
           'Import data'!$I$25:$I$80,$E$1587) &lt;&gt; 0,
    SUMIFS('Import data'!$L$25:$L$80,
           'Import data'!$J$25:$J$80, F1734,
           'Import data'!$G$25:$G$80, 'GHG emissions calculations'!$H1734,
           'Import data'!$I$25:$I$80,$E$1587),
    ""
)</f>
        <v/>
      </c>
      <c r="J1734" s="311" t="str">
        <f t="array" ref="J1734">IF(
    XLOOKUP(F1734, 'Import data'!$J$26:$J$47, 'Import data'!$M$26:$M$47, "", 0) = "Please add the region-specific supplier emission factor or choose a different region available in the IAEG database.",
    "",
    XLOOKUP(F1734, 'Import data'!$J$26:$J$47, 'Import data'!$M$26:$M$47, "", 0)
)</f>
        <v/>
      </c>
      <c r="K1734" s="311" t="str">
        <f t="array" ref="K1734">IFERROR(
    XLOOKUP(F1734,
            _xlws.FILTER('Supplier Emission'!$G$15:$G$49,
                   ('Supplier Emission'!$D$15:$D$49=H1734) * ('Supplier Emission'!$F$15:$F$49=$E$1587)),
            _xlws.FILTER('Supplier Emission'!$I$15:$I$49,
                   ('Supplier Emission'!$D$15:$D$49=H1734) * ('Supplier Emission'!$F$15:$F$49=$E$1587)),
            ""),
    "")</f>
        <v/>
      </c>
      <c r="L1734" s="311" t="str">
        <f t="array" ref="L1734">IFERROR(
    XLOOKUP(F1734,
            _xlws.FILTER('Supplier Emission'!$G$15:$G$49,
                   ('Supplier Emission'!$D$15:$D$49=H1734) * ('Supplier Emission'!$F$15:$F$49=$E$1587)),
            _xlws.FILTER('Supplier Emission'!$J$15:$J$49,
                   ('Supplier Emission'!$D$15:$D$49=H1734) * ('Supplier Emission'!$F$15:$F$49=$E$1587)),
            ""),
    "")</f>
        <v/>
      </c>
      <c r="M1734" s="311" t="str">
        <f t="array" ref="M1734">IFERROR(
    XLOOKUP(F1734,
            _xlws.FILTER('Supplier Emission'!$G$15:$G$49,
                   ('Supplier Emission'!$D$15:$D$49=H1734) * ('Supplier Emission'!$F$15:$F$49=$E$1587)),
            _xlws.FILTER('Supplier Emission'!$M$15:$M$49,
                   ('Supplier Emission'!$D$15:$D$49=H1734) * ('Supplier Emission'!$F$15:$F$49=$E$1587)),
            ""),
    "")</f>
        <v/>
      </c>
      <c r="N1734" s="311" t="str">
        <f t="array" ref="N1734">IFERROR(
    XLOOKUP(F1734,
            _xlws.FILTER('Supplier Emission'!$G$15:$G$49,
                   ('Supplier Emission'!$D$15:$D$49=H1734) * ('Supplier Emission'!$F$15:$F$49=$E$1587)),
            _xlws.FILTER('Supplier Emission'!$H$15:$H$49,
                   ('Supplier Emission'!$D$15:$D$49=H1734) * ('Supplier Emission'!$F$15:$F$49=$E$1587)),
            ""),
    "")</f>
        <v/>
      </c>
      <c r="O1734" s="311" t="str">
        <f t="array" ref="O1734">XLOOKUP(1,('Emission Factors'!$E$5:$E$488='GHG emissions calculations'!$F1734)*('Emission Factors'!$H$5:$H$488='GHG emissions calculations'!$H1734),INDEX('Emission Factors'!$E$5:$T$488,0,MATCH('GHG emissions calculations'!O$6,'Emission Factors'!$E$5:$T$5,0)),"",0)</f>
        <v/>
      </c>
      <c r="P1734" s="313" t="str">
        <f t="array" ref="P1734">IFERROR(
    INDEX('Emission Factors'!$E$5:$P$488,
          MATCH(1,
                ('Emission Factors'!$E$5:$E$488 = 'GHG emissions calculations'!$F1734) *
                ('Emission Factors'!$H$5:$H$488 = 'GHG emissions calculations'!$H1734),
                0),
          MATCH('GHG emissions calculations'!P$6,'Emission Factors'!$E$5:$P$5,0)),
    "")</f>
        <v/>
      </c>
      <c r="Q1734" s="311" t="str">
        <f t="array" ref="Q1734">IFERROR(
    IF(
        INDEX('Emission Factors'!$E$5:$P$488,
              MATCH(1,
                    ('Emission Factors'!$E$5:$E$488 = 'GHG emissions calculations'!$F1734) *
                    ('Emission Factors'!$H$5:$H$488 = 'GHG emissions calculations'!$H1734),
                    0),
              MATCH('GHG emissions calculations'!Q$6, 'Emission Factors'!$E$5:$P$5, 0)) &lt;&gt; "",
        INDEX('Emission Factors'!$E$5:$P$488,
              MATCH(1,
                    ('Emission Factors'!$E$5:$E$488 = 'GHG emissions calculations'!$F1734) *
                    ('Emission Factors'!$H$5:$H$488 = 'GHG emissions calculations'!$H1734),
                    0),
              MATCH('GHG emissions calculations'!Q$6, 'Emission Factors'!$E$5:$P$5, 0)),
        ""),
    "")</f>
        <v/>
      </c>
      <c r="R1734" s="311" t="str">
        <f t="array" ref="R1734">IFERROR(
    IF(
        INDEX('Emission Factors'!$E$5:$R$488,
              MATCH(1,
                    ('Emission Factors'!$E$5:$E$488 = 'GHG emissions calculations'!$F1734) *
                    ('Emission Factors'!$H$5:$H$488 = 'GHG emissions calculations'!$H1734),
                    0),
              MATCH('GHG emissions calculations'!R$6, 'Emission Factors'!$E$5:$R$5, 0)) &lt;&gt; "",
        INDEX('Emission Factors'!$E$5:$R$488,
              MATCH(1,
                    ('Emission Factors'!$E$5:$E$488 = 'GHG emissions calculations'!$F1734) *
                    ('Emission Factors'!$H$5:$H$488 = 'GHG emissions calculations'!$H1734),
                    0),
              MATCH('GHG emissions calculations'!R$6, 'Emission Factors'!$E$5:$R$5, 0)),
        ""),
    "")</f>
        <v/>
      </c>
      <c r="S1734" s="312">
        <f t="shared" si="3"/>
        <v>0</v>
      </c>
      <c r="T1734" s="23"/>
    </row>
    <row r="1735" ht="15.75" customHeight="1" outlineLevel="1">
      <c r="A1735" s="23"/>
      <c r="B1735" s="71"/>
      <c r="C1735" s="71"/>
      <c r="D1735" s="71"/>
      <c r="E1735" s="314"/>
      <c r="F1735" s="311" t="str">
        <f>Lists!Y67</f>
        <v>Other basic metals and casting - Middle East</v>
      </c>
      <c r="G1735" s="311" t="str">
        <f t="array" ref="G1735">XLOOKUP(1,('Emission Factors'!$E$5:$E$488='GHG emissions calculations'!$F1735)*('Emission Factors'!$H$5:$H$488='GHG emissions calculations'!$H1735),INDEX('Emission Factors'!$E$5:$T$488,0,MATCH('GHG emissions calculations'!G$6,'Emission Factors'!$E$5:$T$5,0)),"",0)</f>
        <v/>
      </c>
      <c r="H1735" s="311" t="s">
        <v>238</v>
      </c>
      <c r="I1735" s="312" t="str">
        <f>IF(
    SUMIFS('Import data'!$L$25:$L$80,
           'Import data'!$J$25:$J$80, F1735,
           'Import data'!$G$25:$G$80, 'GHG emissions calculations'!$H1735,
           'Import data'!$I$25:$I$80,$E$1587) &lt;&gt; 0,
    SUMIFS('Import data'!$L$25:$L$80,
           'Import data'!$J$25:$J$80, F1735,
           'Import data'!$G$25:$G$80, 'GHG emissions calculations'!$H1735,
           'Import data'!$I$25:$I$80,$E$1587),
    ""
)</f>
        <v/>
      </c>
      <c r="J1735" s="311" t="str">
        <f t="array" ref="J1735">IF(
    XLOOKUP(F1735, 'Import data'!$J$26:$J$47, 'Import data'!$M$26:$M$47, "", 0) = "Please add the region-specific supplier emission factor or choose a different region available in the IAEG database.",
    "",
    XLOOKUP(F1735, 'Import data'!$J$26:$J$47, 'Import data'!$M$26:$M$47, "", 0)
)</f>
        <v/>
      </c>
      <c r="K1735" s="311" t="str">
        <f t="array" ref="K1735">IFERROR(
    XLOOKUP(F1735,
            _xlws.FILTER('Supplier Emission'!$G$15:$G$49,
                   ('Supplier Emission'!$D$15:$D$49=H1735) * ('Supplier Emission'!$F$15:$F$49=$E$1587)),
            _xlws.FILTER('Supplier Emission'!$I$15:$I$49,
                   ('Supplier Emission'!$D$15:$D$49=H1735) * ('Supplier Emission'!$F$15:$F$49=$E$1587)),
            ""),
    "")</f>
        <v/>
      </c>
      <c r="L1735" s="311" t="str">
        <f t="array" ref="L1735">IFERROR(
    XLOOKUP(F1735,
            _xlws.FILTER('Supplier Emission'!$G$15:$G$49,
                   ('Supplier Emission'!$D$15:$D$49=H1735) * ('Supplier Emission'!$F$15:$F$49=$E$1587)),
            _xlws.FILTER('Supplier Emission'!$J$15:$J$49,
                   ('Supplier Emission'!$D$15:$D$49=H1735) * ('Supplier Emission'!$F$15:$F$49=$E$1587)),
            ""),
    "")</f>
        <v/>
      </c>
      <c r="M1735" s="311" t="str">
        <f t="array" ref="M1735">IFERROR(
    XLOOKUP(F1735,
            _xlws.FILTER('Supplier Emission'!$G$15:$G$49,
                   ('Supplier Emission'!$D$15:$D$49=H1735) * ('Supplier Emission'!$F$15:$F$49=$E$1587)),
            _xlws.FILTER('Supplier Emission'!$M$15:$M$49,
                   ('Supplier Emission'!$D$15:$D$49=H1735) * ('Supplier Emission'!$F$15:$F$49=$E$1587)),
            ""),
    "")</f>
        <v/>
      </c>
      <c r="N1735" s="311" t="str">
        <f t="array" ref="N1735">IFERROR(
    XLOOKUP(F1735,
            _xlws.FILTER('Supplier Emission'!$G$15:$G$49,
                   ('Supplier Emission'!$D$15:$D$49=H1735) * ('Supplier Emission'!$F$15:$F$49=$E$1587)),
            _xlws.FILTER('Supplier Emission'!$H$15:$H$49,
                   ('Supplier Emission'!$D$15:$D$49=H1735) * ('Supplier Emission'!$F$15:$F$49=$E$1587)),
            ""),
    "")</f>
        <v/>
      </c>
      <c r="O1735" s="311" t="str">
        <f t="array" ref="O1735">XLOOKUP(1,('Emission Factors'!$E$5:$E$488='GHG emissions calculations'!$F1735)*('Emission Factors'!$H$5:$H$488='GHG emissions calculations'!$H1735),INDEX('Emission Factors'!$E$5:$T$488,0,MATCH('GHG emissions calculations'!O$6,'Emission Factors'!$E$5:$T$5,0)),"",0)</f>
        <v/>
      </c>
      <c r="P1735" s="313" t="str">
        <f t="array" ref="P1735">IFERROR(
    INDEX('Emission Factors'!$E$5:$P$488,
          MATCH(1,
                ('Emission Factors'!$E$5:$E$488 = 'GHG emissions calculations'!$F1735) *
                ('Emission Factors'!$H$5:$H$488 = 'GHG emissions calculations'!$H1735),
                0),
          MATCH('GHG emissions calculations'!P$6,'Emission Factors'!$E$5:$P$5,0)),
    "")</f>
        <v/>
      </c>
      <c r="Q1735" s="311" t="str">
        <f t="array" ref="Q1735">IFERROR(
    IF(
        INDEX('Emission Factors'!$E$5:$P$488,
              MATCH(1,
                    ('Emission Factors'!$E$5:$E$488 = 'GHG emissions calculations'!$F1735) *
                    ('Emission Factors'!$H$5:$H$488 = 'GHG emissions calculations'!$H1735),
                    0),
              MATCH('GHG emissions calculations'!Q$6, 'Emission Factors'!$E$5:$P$5, 0)) &lt;&gt; "",
        INDEX('Emission Factors'!$E$5:$P$488,
              MATCH(1,
                    ('Emission Factors'!$E$5:$E$488 = 'GHG emissions calculations'!$F1735) *
                    ('Emission Factors'!$H$5:$H$488 = 'GHG emissions calculations'!$H1735),
                    0),
              MATCH('GHG emissions calculations'!Q$6, 'Emission Factors'!$E$5:$P$5, 0)),
        ""),
    "")</f>
        <v/>
      </c>
      <c r="R1735" s="311" t="str">
        <f t="array" ref="R1735">IFERROR(
    IF(
        INDEX('Emission Factors'!$E$5:$R$488,
              MATCH(1,
                    ('Emission Factors'!$E$5:$E$488 = 'GHG emissions calculations'!$F1735) *
                    ('Emission Factors'!$H$5:$H$488 = 'GHG emissions calculations'!$H1735),
                    0),
              MATCH('GHG emissions calculations'!R$6, 'Emission Factors'!$E$5:$R$5, 0)) &lt;&gt; "",
        INDEX('Emission Factors'!$E$5:$R$488,
              MATCH(1,
                    ('Emission Factors'!$E$5:$E$488 = 'GHG emissions calculations'!$F1735) *
                    ('Emission Factors'!$H$5:$H$488 = 'GHG emissions calculations'!$H1735),
                    0),
              MATCH('GHG emissions calculations'!R$6, 'Emission Factors'!$E$5:$R$5, 0)),
        ""),
    "")</f>
        <v/>
      </c>
      <c r="S1735" s="312">
        <f t="shared" si="3"/>
        <v>0</v>
      </c>
      <c r="T1735" s="23"/>
    </row>
    <row r="1736" ht="15.75" customHeight="1" outlineLevel="1">
      <c r="A1736" s="23"/>
      <c r="B1736" s="71"/>
      <c r="C1736" s="71"/>
      <c r="D1736" s="71"/>
      <c r="E1736" s="314"/>
      <c r="F1736" s="311" t="str">
        <f>Lists!Y66</f>
        <v>Other basic metals and casting - Oceania</v>
      </c>
      <c r="G1736" s="311" t="str">
        <f t="array" ref="G1736">XLOOKUP(1,('Emission Factors'!$E$5:$E$488='GHG emissions calculations'!$F1736)*('Emission Factors'!$H$5:$H$488='GHG emissions calculations'!$H1736),INDEX('Emission Factors'!$E$5:$T$488,0,MATCH('GHG emissions calculations'!G$6,'Emission Factors'!$E$5:$T$5,0)),"",0)</f>
        <v/>
      </c>
      <c r="H1736" s="311" t="s">
        <v>238</v>
      </c>
      <c r="I1736" s="312" t="str">
        <f>IF(
    SUMIFS('Import data'!$L$25:$L$80,
           'Import data'!$J$25:$J$80, F1736,
           'Import data'!$G$25:$G$80, 'GHG emissions calculations'!$H1736,
           'Import data'!$I$25:$I$80,$E$1587) &lt;&gt; 0,
    SUMIFS('Import data'!$L$25:$L$80,
           'Import data'!$J$25:$J$80, F1736,
           'Import data'!$G$25:$G$80, 'GHG emissions calculations'!$H1736,
           'Import data'!$I$25:$I$80,$E$1587),
    ""
)</f>
        <v/>
      </c>
      <c r="J1736" s="311" t="str">
        <f t="array" ref="J1736">IF(
    XLOOKUP(F1736, 'Import data'!$J$26:$J$47, 'Import data'!$M$26:$M$47, "", 0) = "Please add the region-specific supplier emission factor or choose a different region available in the IAEG database.",
    "",
    XLOOKUP(F1736, 'Import data'!$J$26:$J$47, 'Import data'!$M$26:$M$47, "", 0)
)</f>
        <v/>
      </c>
      <c r="K1736" s="311" t="str">
        <f t="array" ref="K1736">IFERROR(
    XLOOKUP(F1736,
            _xlws.FILTER('Supplier Emission'!$G$15:$G$49,
                   ('Supplier Emission'!$D$15:$D$49=H1736) * ('Supplier Emission'!$F$15:$F$49=$E$1587)),
            _xlws.FILTER('Supplier Emission'!$I$15:$I$49,
                   ('Supplier Emission'!$D$15:$D$49=H1736) * ('Supplier Emission'!$F$15:$F$49=$E$1587)),
            ""),
    "")</f>
        <v/>
      </c>
      <c r="L1736" s="311" t="str">
        <f t="array" ref="L1736">IFERROR(
    XLOOKUP(F1736,
            _xlws.FILTER('Supplier Emission'!$G$15:$G$49,
                   ('Supplier Emission'!$D$15:$D$49=H1736) * ('Supplier Emission'!$F$15:$F$49=$E$1587)),
            _xlws.FILTER('Supplier Emission'!$J$15:$J$49,
                   ('Supplier Emission'!$D$15:$D$49=H1736) * ('Supplier Emission'!$F$15:$F$49=$E$1587)),
            ""),
    "")</f>
        <v/>
      </c>
      <c r="M1736" s="311" t="str">
        <f t="array" ref="M1736">IFERROR(
    XLOOKUP(F1736,
            _xlws.FILTER('Supplier Emission'!$G$15:$G$49,
                   ('Supplier Emission'!$D$15:$D$49=H1736) * ('Supplier Emission'!$F$15:$F$49=$E$1587)),
            _xlws.FILTER('Supplier Emission'!$M$15:$M$49,
                   ('Supplier Emission'!$D$15:$D$49=H1736) * ('Supplier Emission'!$F$15:$F$49=$E$1587)),
            ""),
    "")</f>
        <v/>
      </c>
      <c r="N1736" s="311" t="str">
        <f t="array" ref="N1736">IFERROR(
    XLOOKUP(F1736,
            _xlws.FILTER('Supplier Emission'!$G$15:$G$49,
                   ('Supplier Emission'!$D$15:$D$49=H1736) * ('Supplier Emission'!$F$15:$F$49=$E$1587)),
            _xlws.FILTER('Supplier Emission'!$H$15:$H$49,
                   ('Supplier Emission'!$D$15:$D$49=H1736) * ('Supplier Emission'!$F$15:$F$49=$E$1587)),
            ""),
    "")</f>
        <v/>
      </c>
      <c r="O1736" s="311" t="str">
        <f t="array" ref="O1736">XLOOKUP(1,('Emission Factors'!$E$5:$E$488='GHG emissions calculations'!$F1736)*('Emission Factors'!$H$5:$H$488='GHG emissions calculations'!$H1736),INDEX('Emission Factors'!$E$5:$T$488,0,MATCH('GHG emissions calculations'!O$6,'Emission Factors'!$E$5:$T$5,0)),"",0)</f>
        <v/>
      </c>
      <c r="P1736" s="313" t="str">
        <f t="array" ref="P1736">IFERROR(
    INDEX('Emission Factors'!$E$5:$P$488,
          MATCH(1,
                ('Emission Factors'!$E$5:$E$488 = 'GHG emissions calculations'!$F1736) *
                ('Emission Factors'!$H$5:$H$488 = 'GHG emissions calculations'!$H1736),
                0),
          MATCH('GHG emissions calculations'!P$6,'Emission Factors'!$E$5:$P$5,0)),
    "")</f>
        <v/>
      </c>
      <c r="Q1736" s="311" t="str">
        <f t="array" ref="Q1736">IFERROR(
    IF(
        INDEX('Emission Factors'!$E$5:$P$488,
              MATCH(1,
                    ('Emission Factors'!$E$5:$E$488 = 'GHG emissions calculations'!$F1736) *
                    ('Emission Factors'!$H$5:$H$488 = 'GHG emissions calculations'!$H1736),
                    0),
              MATCH('GHG emissions calculations'!Q$6, 'Emission Factors'!$E$5:$P$5, 0)) &lt;&gt; "",
        INDEX('Emission Factors'!$E$5:$P$488,
              MATCH(1,
                    ('Emission Factors'!$E$5:$E$488 = 'GHG emissions calculations'!$F1736) *
                    ('Emission Factors'!$H$5:$H$488 = 'GHG emissions calculations'!$H1736),
                    0),
              MATCH('GHG emissions calculations'!Q$6, 'Emission Factors'!$E$5:$P$5, 0)),
        ""),
    "")</f>
        <v/>
      </c>
      <c r="R1736" s="311" t="str">
        <f t="array" ref="R1736">IFERROR(
    IF(
        INDEX('Emission Factors'!$E$5:$R$488,
              MATCH(1,
                    ('Emission Factors'!$E$5:$E$488 = 'GHG emissions calculations'!$F1736) *
                    ('Emission Factors'!$H$5:$H$488 = 'GHG emissions calculations'!$H1736),
                    0),
              MATCH('GHG emissions calculations'!R$6, 'Emission Factors'!$E$5:$R$5, 0)) &lt;&gt; "",
        INDEX('Emission Factors'!$E$5:$R$488,
              MATCH(1,
                    ('Emission Factors'!$E$5:$E$488 = 'GHG emissions calculations'!$F1736) *
                    ('Emission Factors'!$H$5:$H$488 = 'GHG emissions calculations'!$H1736),
                    0),
              MATCH('GHG emissions calculations'!R$6, 'Emission Factors'!$E$5:$R$5, 0)),
        ""),
    "")</f>
        <v/>
      </c>
      <c r="S1736" s="312">
        <f t="shared" si="3"/>
        <v>0</v>
      </c>
      <c r="T1736" s="23"/>
    </row>
    <row r="1737" ht="15.75" customHeight="1" outlineLevel="1">
      <c r="A1737" s="23"/>
      <c r="B1737" s="71"/>
      <c r="C1737" s="71"/>
      <c r="D1737" s="71"/>
      <c r="E1737" s="314"/>
      <c r="F1737" s="311" t="str">
        <f>Lists!Z140</f>
        <v>Stainless steel, coil, cold rolled (0% recycling)  - Africa</v>
      </c>
      <c r="G1737" s="311" t="str">
        <f t="array" ref="G1737">XLOOKUP(1,('Emission Factors'!$E$5:$E$488='GHG emissions calculations'!$F1737)*('Emission Factors'!$H$5:$H$488='GHG emissions calculations'!$H1737),INDEX('Emission Factors'!$E$5:$T$488,0,MATCH('GHG emissions calculations'!G$6,'Emission Factors'!$E$5:$T$5,0)),"",0)</f>
        <v/>
      </c>
      <c r="H1737" s="311" t="s">
        <v>237</v>
      </c>
      <c r="I1737" s="312" t="str">
        <f>IF(
    SUMIFS('Import data'!$L$25:$L$80,
           'Import data'!$J$25:$J$80, F1737,
           'Import data'!$G$25:$G$80, 'GHG emissions calculations'!$H1737,
           'Import data'!$I$25:$I$80,$E$1587) &lt;&gt; 0,
    SUMIFS('Import data'!$L$25:$L$80,
           'Import data'!$J$25:$J$80, F1737,
           'Import data'!$G$25:$G$80, 'GHG emissions calculations'!$H1737,
           'Import data'!$I$25:$I$80,$E$1587),
    ""
)</f>
        <v/>
      </c>
      <c r="J1737" s="311" t="str">
        <f t="array" ref="J1737">IF(
    XLOOKUP(F1737, 'Import data'!$J$26:$J$47, 'Import data'!$M$26:$M$47, "", 0) = "Please add the region-specific supplier emission factor or choose a different region available in the IAEG database.",
    "",
    XLOOKUP(F1737, 'Import data'!$J$26:$J$47, 'Import data'!$M$26:$M$47, "", 0)
)</f>
        <v/>
      </c>
      <c r="K1737" s="311" t="str">
        <f t="array" ref="K1737">IFERROR(
    XLOOKUP(F1737,
            _xlws.FILTER('Supplier Emission'!$G$15:$G$49,
                   ('Supplier Emission'!$D$15:$D$49=H1737) * ('Supplier Emission'!$F$15:$F$49=$E$1587)),
            _xlws.FILTER('Supplier Emission'!$I$15:$I$49,
                   ('Supplier Emission'!$D$15:$D$49=H1737) * ('Supplier Emission'!$F$15:$F$49=$E$1587)),
            ""),
    "")</f>
        <v/>
      </c>
      <c r="L1737" s="311" t="str">
        <f t="array" ref="L1737">IFERROR(
    XLOOKUP(F1737,
            _xlws.FILTER('Supplier Emission'!$G$15:$G$49,
                   ('Supplier Emission'!$D$15:$D$49=H1737) * ('Supplier Emission'!$F$15:$F$49=$E$1587)),
            _xlws.FILTER('Supplier Emission'!$J$15:$J$49,
                   ('Supplier Emission'!$D$15:$D$49=H1737) * ('Supplier Emission'!$F$15:$F$49=$E$1587)),
            ""),
    "")</f>
        <v/>
      </c>
      <c r="M1737" s="311" t="str">
        <f t="array" ref="M1737">IFERROR(
    XLOOKUP(F1737,
            _xlws.FILTER('Supplier Emission'!$G$15:$G$49,
                   ('Supplier Emission'!$D$15:$D$49=H1737) * ('Supplier Emission'!$F$15:$F$49=$E$1587)),
            _xlws.FILTER('Supplier Emission'!$M$15:$M$49,
                   ('Supplier Emission'!$D$15:$D$49=H1737) * ('Supplier Emission'!$F$15:$F$49=$E$1587)),
            ""),
    "")</f>
        <v/>
      </c>
      <c r="N1737" s="311" t="str">
        <f t="array" ref="N1737">IFERROR(
    XLOOKUP(F1737,
            _xlws.FILTER('Supplier Emission'!$G$15:$G$49,
                   ('Supplier Emission'!$D$15:$D$49=H1737) * ('Supplier Emission'!$F$15:$F$49=$E$1587)),
            _xlws.FILTER('Supplier Emission'!$H$15:$H$49,
                   ('Supplier Emission'!$D$15:$D$49=H1737) * ('Supplier Emission'!$F$15:$F$49=$E$1587)),
            ""),
    "")</f>
        <v/>
      </c>
      <c r="O1737" s="311" t="str">
        <f t="array" ref="O1737">XLOOKUP(1,('Emission Factors'!$E$5:$E$488='GHG emissions calculations'!$F1737)*('Emission Factors'!$H$5:$H$488='GHG emissions calculations'!$H1737),INDEX('Emission Factors'!$E$5:$T$488,0,MATCH('GHG emissions calculations'!O$6,'Emission Factors'!$E$5:$T$5,0)),"",0)</f>
        <v/>
      </c>
      <c r="P1737" s="313" t="str">
        <f t="array" ref="P1737">IFERROR(
    INDEX('Emission Factors'!$E$5:$P$488,
          MATCH(1,
                ('Emission Factors'!$E$5:$E$488 = 'GHG emissions calculations'!$F1737) *
                ('Emission Factors'!$H$5:$H$488 = 'GHG emissions calculations'!$H1737),
                0),
          MATCH('GHG emissions calculations'!P$6,'Emission Factors'!$E$5:$P$5,0)),
    "")</f>
        <v/>
      </c>
      <c r="Q1737" s="311" t="str">
        <f t="array" ref="Q1737">IFERROR(
    IF(
        INDEX('Emission Factors'!$E$5:$P$488,
              MATCH(1,
                    ('Emission Factors'!$E$5:$E$488 = 'GHG emissions calculations'!$F1737) *
                    ('Emission Factors'!$H$5:$H$488 = 'GHG emissions calculations'!$H1737),
                    0),
              MATCH('GHG emissions calculations'!Q$6, 'Emission Factors'!$E$5:$P$5, 0)) &lt;&gt; "",
        INDEX('Emission Factors'!$E$5:$P$488,
              MATCH(1,
                    ('Emission Factors'!$E$5:$E$488 = 'GHG emissions calculations'!$F1737) *
                    ('Emission Factors'!$H$5:$H$488 = 'GHG emissions calculations'!$H1737),
                    0),
              MATCH('GHG emissions calculations'!Q$6, 'Emission Factors'!$E$5:$P$5, 0)),
        ""),
    "")</f>
        <v/>
      </c>
      <c r="R1737" s="311" t="str">
        <f t="array" ref="R1737">IFERROR(
    IF(
        INDEX('Emission Factors'!$E$5:$R$488,
              MATCH(1,
                    ('Emission Factors'!$E$5:$E$488 = 'GHG emissions calculations'!$F1737) *
                    ('Emission Factors'!$H$5:$H$488 = 'GHG emissions calculations'!$H1737),
                    0),
              MATCH('GHG emissions calculations'!R$6, 'Emission Factors'!$E$5:$R$5, 0)) &lt;&gt; "",
        INDEX('Emission Factors'!$E$5:$R$488,
              MATCH(1,
                    ('Emission Factors'!$E$5:$E$488 = 'GHG emissions calculations'!$F1737) *
                    ('Emission Factors'!$H$5:$H$488 = 'GHG emissions calculations'!$H1737),
                    0),
              MATCH('GHG emissions calculations'!R$6, 'Emission Factors'!$E$5:$R$5, 0)),
        ""),
    "")</f>
        <v/>
      </c>
      <c r="S1737" s="312">
        <f t="shared" si="3"/>
        <v>0</v>
      </c>
      <c r="T1737" s="23"/>
    </row>
    <row r="1738" ht="15.75" customHeight="1" outlineLevel="1">
      <c r="A1738" s="23"/>
      <c r="B1738" s="71"/>
      <c r="C1738" s="71"/>
      <c r="D1738" s="71"/>
      <c r="E1738" s="314"/>
      <c r="F1738" s="311" t="str">
        <f>Lists!Z138</f>
        <v>Stainless steel, coil, cold rolled (0% recycling)  - America</v>
      </c>
      <c r="G1738" s="311">
        <f t="array" ref="G1738">XLOOKUP(1,('Emission Factors'!$E$5:$E$488='GHG emissions calculations'!$F1738)*('Emission Factors'!$H$5:$H$488='GHG emissions calculations'!$H1738),INDEX('Emission Factors'!$E$5:$T$488,0,MATCH('GHG emissions calculations'!G$6,'Emission Factors'!$E$5:$T$5,0)),"",0)</f>
        <v>3</v>
      </c>
      <c r="H1738" s="311" t="s">
        <v>237</v>
      </c>
      <c r="I1738" s="312" t="str">
        <f>IF(
    SUMIFS('Import data'!$L$25:$L$80,
           'Import data'!$J$25:$J$80, F1738,
           'Import data'!$G$25:$G$80, 'GHG emissions calculations'!$H1738,
           'Import data'!$I$25:$I$80,$E$1587) &lt;&gt; 0,
    SUMIFS('Import data'!$L$25:$L$80,
           'Import data'!$J$25:$J$80, F1738,
           'Import data'!$G$25:$G$80, 'GHG emissions calculations'!$H1738,
           'Import data'!$I$25:$I$80,$E$1587),
    ""
)</f>
        <v/>
      </c>
      <c r="J1738" s="311" t="str">
        <f t="array" ref="J1738">IF(
    XLOOKUP(F1738, 'Import data'!$J$26:$J$47, 'Import data'!$M$26:$M$47, "", 0) = "Please add the region-specific supplier emission factor or choose a different region available in the IAEG database.",
    "",
    XLOOKUP(F1738, 'Import data'!$J$26:$J$47, 'Import data'!$M$26:$M$47, "", 0)
)</f>
        <v/>
      </c>
      <c r="K1738" s="311" t="str">
        <f t="array" ref="K1738">IFERROR(
    XLOOKUP(F1738,
            _xlws.FILTER('Supplier Emission'!$G$15:$G$49,
                   ('Supplier Emission'!$D$15:$D$49=H1738) * ('Supplier Emission'!$F$15:$F$49=$E$1587)),
            _xlws.FILTER('Supplier Emission'!$I$15:$I$49,
                   ('Supplier Emission'!$D$15:$D$49=H1738) * ('Supplier Emission'!$F$15:$F$49=$E$1587)),
            ""),
    "")</f>
        <v/>
      </c>
      <c r="L1738" s="311" t="str">
        <f t="array" ref="L1738">IFERROR(
    XLOOKUP(F1738,
            _xlws.FILTER('Supplier Emission'!$G$15:$G$49,
                   ('Supplier Emission'!$D$15:$D$49=H1738) * ('Supplier Emission'!$F$15:$F$49=$E$1587)),
            _xlws.FILTER('Supplier Emission'!$J$15:$J$49,
                   ('Supplier Emission'!$D$15:$D$49=H1738) * ('Supplier Emission'!$F$15:$F$49=$E$1587)),
            ""),
    "")</f>
        <v/>
      </c>
      <c r="M1738" s="311" t="str">
        <f t="array" ref="M1738">IFERROR(
    XLOOKUP(F1738,
            _xlws.FILTER('Supplier Emission'!$G$15:$G$49,
                   ('Supplier Emission'!$D$15:$D$49=H1738) * ('Supplier Emission'!$F$15:$F$49=$E$1587)),
            _xlws.FILTER('Supplier Emission'!$M$15:$M$49,
                   ('Supplier Emission'!$D$15:$D$49=H1738) * ('Supplier Emission'!$F$15:$F$49=$E$1587)),
            ""),
    "")</f>
        <v/>
      </c>
      <c r="N1738" s="311" t="str">
        <f t="array" ref="N1738">IFERROR(
    XLOOKUP(F1738,
            _xlws.FILTER('Supplier Emission'!$G$15:$G$49,
                   ('Supplier Emission'!$D$15:$D$49=H1738) * ('Supplier Emission'!$F$15:$F$49=$E$1587)),
            _xlws.FILTER('Supplier Emission'!$H$15:$H$49,
                   ('Supplier Emission'!$D$15:$D$49=H1738) * ('Supplier Emission'!$F$15:$F$49=$E$1587)),
            ""),
    "")</f>
        <v/>
      </c>
      <c r="O1738" s="311" t="str">
        <f t="array" ref="O1738">XLOOKUP(1,('Emission Factors'!$E$5:$E$488='GHG emissions calculations'!$F1738)*('Emission Factors'!$H$5:$H$488='GHG emissions calculations'!$H1738),INDEX('Emission Factors'!$E$5:$T$488,0,MATCH('GHG emissions calculations'!O$6,'Emission Factors'!$E$5:$T$5,0)),"",0)</f>
        <v>Stainless steel - flat-rolled &gt;600mm cold-rolled annealed</v>
      </c>
      <c r="P1738" s="313">
        <f t="array" ref="P1738">IFERROR(
    INDEX('Emission Factors'!$E$5:$P$488,
          MATCH(1,
                ('Emission Factors'!$E$5:$E$488 = 'GHG emissions calculations'!$F1738) *
                ('Emission Factors'!$H$5:$H$488 = 'GHG emissions calculations'!$H1738),
                0),
          MATCH('GHG emissions calculations'!P$6,'Emission Factors'!$E$5:$P$5,0)),
    "")</f>
        <v>3.56</v>
      </c>
      <c r="Q1738" s="311" t="str">
        <f t="array" ref="Q1738">IFERROR(
    IF(
        INDEX('Emission Factors'!$E$5:$P$488,
              MATCH(1,
                    ('Emission Factors'!$E$5:$E$488 = 'GHG emissions calculations'!$F1738) *
                    ('Emission Factors'!$H$5:$H$488 = 'GHG emissions calculations'!$H1738),
                    0),
              MATCH('GHG emissions calculations'!Q$6, 'Emission Factors'!$E$5:$P$5, 0)) &lt;&gt; "",
        INDEX('Emission Factors'!$E$5:$P$488,
              MATCH(1,
                    ('Emission Factors'!$E$5:$E$488 = 'GHG emissions calculations'!$F1738) *
                    ('Emission Factors'!$H$5:$H$488 = 'GHG emissions calculations'!$H1738),
                    0),
              MATCH('GHG emissions calculations'!Q$6, 'Emission Factors'!$E$5:$P$5, 0)),
        ""),
    "")</f>
        <v>kgCO2e/kg</v>
      </c>
      <c r="R1738" s="311" t="str">
        <f t="array" ref="R1738">IFERROR(
    IF(
        INDEX('Emission Factors'!$E$5:$R$488,
              MATCH(1,
                    ('Emission Factors'!$E$5:$E$488 = 'GHG emissions calculations'!$F1738) *
                    ('Emission Factors'!$H$5:$H$488 = 'GHG emissions calculations'!$H1738),
                    0),
              MATCH('GHG emissions calculations'!R$6, 'Emission Factors'!$E$5:$R$5, 0)) &lt;&gt; "",
        INDEX('Emission Factors'!$E$5:$R$488,
              MATCH(1,
                    ('Emission Factors'!$E$5:$E$488 = 'GHG emissions calculations'!$F1738) *
                    ('Emission Factors'!$H$5:$H$488 = 'GHG emissions calculations'!$H1738),
                    0),
              MATCH('GHG emissions calculations'!R$6, 'Emission Factors'!$E$5:$R$5, 0)),
        ""),
    "")</f>
        <v>America</v>
      </c>
      <c r="S1738" s="312">
        <f t="shared" si="3"/>
        <v>0</v>
      </c>
      <c r="T1738" s="23"/>
    </row>
    <row r="1739" ht="15.75" customHeight="1" outlineLevel="1">
      <c r="A1739" s="23"/>
      <c r="B1739" s="71"/>
      <c r="C1739" s="71"/>
      <c r="D1739" s="71"/>
      <c r="E1739" s="314"/>
      <c r="F1739" s="311" t="str">
        <f>Lists!Z141</f>
        <v>Stainless steel, coil, cold rolled (0% recycling)  - Asia</v>
      </c>
      <c r="G1739" s="311" t="str">
        <f t="array" ref="G1739">XLOOKUP(1,('Emission Factors'!$E$5:$E$488='GHG emissions calculations'!$F1739)*('Emission Factors'!$H$5:$H$488='GHG emissions calculations'!$H1739),INDEX('Emission Factors'!$E$5:$T$488,0,MATCH('GHG emissions calculations'!G$6,'Emission Factors'!$E$5:$T$5,0)),"",0)</f>
        <v/>
      </c>
      <c r="H1739" s="311" t="s">
        <v>237</v>
      </c>
      <c r="I1739" s="312" t="str">
        <f>IF(
    SUMIFS('Import data'!$L$25:$L$80,
           'Import data'!$J$25:$J$80, F1739,
           'Import data'!$G$25:$G$80, 'GHG emissions calculations'!$H1739,
           'Import data'!$I$25:$I$80,$E$1587) &lt;&gt; 0,
    SUMIFS('Import data'!$L$25:$L$80,
           'Import data'!$J$25:$J$80, F1739,
           'Import data'!$G$25:$G$80, 'GHG emissions calculations'!$H1739,
           'Import data'!$I$25:$I$80,$E$1587),
    ""
)</f>
        <v/>
      </c>
      <c r="J1739" s="311" t="str">
        <f t="array" ref="J1739">IF(
    XLOOKUP(F1739, 'Import data'!$J$26:$J$47, 'Import data'!$M$26:$M$47, "", 0) = "Please add the region-specific supplier emission factor or choose a different region available in the IAEG database.",
    "",
    XLOOKUP(F1739, 'Import data'!$J$26:$J$47, 'Import data'!$M$26:$M$47, "", 0)
)</f>
        <v/>
      </c>
      <c r="K1739" s="311" t="str">
        <f t="array" ref="K1739">IFERROR(
    XLOOKUP(F1739,
            _xlws.FILTER('Supplier Emission'!$G$15:$G$49,
                   ('Supplier Emission'!$D$15:$D$49=H1739) * ('Supplier Emission'!$F$15:$F$49=$E$1587)),
            _xlws.FILTER('Supplier Emission'!$I$15:$I$49,
                   ('Supplier Emission'!$D$15:$D$49=H1739) * ('Supplier Emission'!$F$15:$F$49=$E$1587)),
            ""),
    "")</f>
        <v/>
      </c>
      <c r="L1739" s="311" t="str">
        <f t="array" ref="L1739">IFERROR(
    XLOOKUP(F1739,
            _xlws.FILTER('Supplier Emission'!$G$15:$G$49,
                   ('Supplier Emission'!$D$15:$D$49=H1739) * ('Supplier Emission'!$F$15:$F$49=$E$1587)),
            _xlws.FILTER('Supplier Emission'!$J$15:$J$49,
                   ('Supplier Emission'!$D$15:$D$49=H1739) * ('Supplier Emission'!$F$15:$F$49=$E$1587)),
            ""),
    "")</f>
        <v/>
      </c>
      <c r="M1739" s="311" t="str">
        <f t="array" ref="M1739">IFERROR(
    XLOOKUP(F1739,
            _xlws.FILTER('Supplier Emission'!$G$15:$G$49,
                   ('Supplier Emission'!$D$15:$D$49=H1739) * ('Supplier Emission'!$F$15:$F$49=$E$1587)),
            _xlws.FILTER('Supplier Emission'!$M$15:$M$49,
                   ('Supplier Emission'!$D$15:$D$49=H1739) * ('Supplier Emission'!$F$15:$F$49=$E$1587)),
            ""),
    "")</f>
        <v/>
      </c>
      <c r="N1739" s="311" t="str">
        <f t="array" ref="N1739">IFERROR(
    XLOOKUP(F1739,
            _xlws.FILTER('Supplier Emission'!$G$15:$G$49,
                   ('Supplier Emission'!$D$15:$D$49=H1739) * ('Supplier Emission'!$F$15:$F$49=$E$1587)),
            _xlws.FILTER('Supplier Emission'!$H$15:$H$49,
                   ('Supplier Emission'!$D$15:$D$49=H1739) * ('Supplier Emission'!$F$15:$F$49=$E$1587)),
            ""),
    "")</f>
        <v/>
      </c>
      <c r="O1739" s="311" t="str">
        <f t="array" ref="O1739">XLOOKUP(1,('Emission Factors'!$E$5:$E$488='GHG emissions calculations'!$F1739)*('Emission Factors'!$H$5:$H$488='GHG emissions calculations'!$H1739),INDEX('Emission Factors'!$E$5:$T$488,0,MATCH('GHG emissions calculations'!O$6,'Emission Factors'!$E$5:$T$5,0)),"",0)</f>
        <v/>
      </c>
      <c r="P1739" s="313" t="str">
        <f t="array" ref="P1739">IFERROR(
    INDEX('Emission Factors'!$E$5:$P$488,
          MATCH(1,
                ('Emission Factors'!$E$5:$E$488 = 'GHG emissions calculations'!$F1739) *
                ('Emission Factors'!$H$5:$H$488 = 'GHG emissions calculations'!$H1739),
                0),
          MATCH('GHG emissions calculations'!P$6,'Emission Factors'!$E$5:$P$5,0)),
    "")</f>
        <v/>
      </c>
      <c r="Q1739" s="311" t="str">
        <f t="array" ref="Q1739">IFERROR(
    IF(
        INDEX('Emission Factors'!$E$5:$P$488,
              MATCH(1,
                    ('Emission Factors'!$E$5:$E$488 = 'GHG emissions calculations'!$F1739) *
                    ('Emission Factors'!$H$5:$H$488 = 'GHG emissions calculations'!$H1739),
                    0),
              MATCH('GHG emissions calculations'!Q$6, 'Emission Factors'!$E$5:$P$5, 0)) &lt;&gt; "",
        INDEX('Emission Factors'!$E$5:$P$488,
              MATCH(1,
                    ('Emission Factors'!$E$5:$E$488 = 'GHG emissions calculations'!$F1739) *
                    ('Emission Factors'!$H$5:$H$488 = 'GHG emissions calculations'!$H1739),
                    0),
              MATCH('GHG emissions calculations'!Q$6, 'Emission Factors'!$E$5:$P$5, 0)),
        ""),
    "")</f>
        <v/>
      </c>
      <c r="R1739" s="311" t="str">
        <f t="array" ref="R1739">IFERROR(
    IF(
        INDEX('Emission Factors'!$E$5:$R$488,
              MATCH(1,
                    ('Emission Factors'!$E$5:$E$488 = 'GHG emissions calculations'!$F1739) *
                    ('Emission Factors'!$H$5:$H$488 = 'GHG emissions calculations'!$H1739),
                    0),
              MATCH('GHG emissions calculations'!R$6, 'Emission Factors'!$E$5:$R$5, 0)) &lt;&gt; "",
        INDEX('Emission Factors'!$E$5:$R$488,
              MATCH(1,
                    ('Emission Factors'!$E$5:$E$488 = 'GHG emissions calculations'!$F1739) *
                    ('Emission Factors'!$H$5:$H$488 = 'GHG emissions calculations'!$H1739),
                    0),
              MATCH('GHG emissions calculations'!R$6, 'Emission Factors'!$E$5:$R$5, 0)),
        ""),
    "")</f>
        <v/>
      </c>
      <c r="S1739" s="312">
        <f t="shared" si="3"/>
        <v>0</v>
      </c>
      <c r="T1739" s="23"/>
    </row>
    <row r="1740" ht="15.75" customHeight="1" outlineLevel="1">
      <c r="A1740" s="23"/>
      <c r="B1740" s="71"/>
      <c r="C1740" s="71"/>
      <c r="D1740" s="71"/>
      <c r="E1740" s="314"/>
      <c r="F1740" s="311" t="str">
        <f>Lists!Z139</f>
        <v>Stainless steel, coil, cold rolled (0% recycling)  - Europe</v>
      </c>
      <c r="G1740" s="311" t="str">
        <f t="array" ref="G1740">XLOOKUP(1,('Emission Factors'!$E$5:$E$488='GHG emissions calculations'!$F1740)*('Emission Factors'!$H$5:$H$488='GHG emissions calculations'!$H1740),INDEX('Emission Factors'!$E$5:$T$488,0,MATCH('GHG emissions calculations'!G$6,'Emission Factors'!$E$5:$T$5,0)),"",0)</f>
        <v/>
      </c>
      <c r="H1740" s="311" t="s">
        <v>237</v>
      </c>
      <c r="I1740" s="312" t="str">
        <f>IF(
    SUMIFS('Import data'!$L$25:$L$80,
           'Import data'!$J$25:$J$80, F1740,
           'Import data'!$G$25:$G$80, 'GHG emissions calculations'!$H1740,
           'Import data'!$I$25:$I$80,$E$1587) &lt;&gt; 0,
    SUMIFS('Import data'!$L$25:$L$80,
           'Import data'!$J$25:$J$80, F1740,
           'Import data'!$G$25:$G$80, 'GHG emissions calculations'!$H1740,
           'Import data'!$I$25:$I$80,$E$1587),
    ""
)</f>
        <v/>
      </c>
      <c r="J1740" s="311" t="str">
        <f t="array" ref="J1740">IF(
    XLOOKUP(F1740, 'Import data'!$J$26:$J$47, 'Import data'!$M$26:$M$47, "", 0) = "Please add the region-specific supplier emission factor or choose a different region available in the IAEG database.",
    "",
    XLOOKUP(F1740, 'Import data'!$J$26:$J$47, 'Import data'!$M$26:$M$47, "", 0)
)</f>
        <v/>
      </c>
      <c r="K1740" s="311" t="str">
        <f t="array" ref="K1740">IFERROR(
    XLOOKUP(F1740,
            _xlws.FILTER('Supplier Emission'!$G$15:$G$49,
                   ('Supplier Emission'!$D$15:$D$49=H1740) * ('Supplier Emission'!$F$15:$F$49=$E$1587)),
            _xlws.FILTER('Supplier Emission'!$I$15:$I$49,
                   ('Supplier Emission'!$D$15:$D$49=H1740) * ('Supplier Emission'!$F$15:$F$49=$E$1587)),
            ""),
    "")</f>
        <v/>
      </c>
      <c r="L1740" s="311" t="str">
        <f t="array" ref="L1740">IFERROR(
    XLOOKUP(F1740,
            _xlws.FILTER('Supplier Emission'!$G$15:$G$49,
                   ('Supplier Emission'!$D$15:$D$49=H1740) * ('Supplier Emission'!$F$15:$F$49=$E$1587)),
            _xlws.FILTER('Supplier Emission'!$J$15:$J$49,
                   ('Supplier Emission'!$D$15:$D$49=H1740) * ('Supplier Emission'!$F$15:$F$49=$E$1587)),
            ""),
    "")</f>
        <v/>
      </c>
      <c r="M1740" s="311" t="str">
        <f t="array" ref="M1740">IFERROR(
    XLOOKUP(F1740,
            _xlws.FILTER('Supplier Emission'!$G$15:$G$49,
                   ('Supplier Emission'!$D$15:$D$49=H1740) * ('Supplier Emission'!$F$15:$F$49=$E$1587)),
            _xlws.FILTER('Supplier Emission'!$M$15:$M$49,
                   ('Supplier Emission'!$D$15:$D$49=H1740) * ('Supplier Emission'!$F$15:$F$49=$E$1587)),
            ""),
    "")</f>
        <v/>
      </c>
      <c r="N1740" s="311" t="str">
        <f t="array" ref="N1740">IFERROR(
    XLOOKUP(F1740,
            _xlws.FILTER('Supplier Emission'!$G$15:$G$49,
                   ('Supplier Emission'!$D$15:$D$49=H1740) * ('Supplier Emission'!$F$15:$F$49=$E$1587)),
            _xlws.FILTER('Supplier Emission'!$H$15:$H$49,
                   ('Supplier Emission'!$D$15:$D$49=H1740) * ('Supplier Emission'!$F$15:$F$49=$E$1587)),
            ""),
    "")</f>
        <v/>
      </c>
      <c r="O1740" s="311" t="str">
        <f t="array" ref="O1740">XLOOKUP(1,('Emission Factors'!$E$5:$E$488='GHG emissions calculations'!$F1740)*('Emission Factors'!$H$5:$H$488='GHG emissions calculations'!$H1740),INDEX('Emission Factors'!$E$5:$T$488,0,MATCH('GHG emissions calculations'!O$6,'Emission Factors'!$E$5:$T$5,0)),"",0)</f>
        <v/>
      </c>
      <c r="P1740" s="313" t="str">
        <f t="array" ref="P1740">IFERROR(
    INDEX('Emission Factors'!$E$5:$P$488,
          MATCH(1,
                ('Emission Factors'!$E$5:$E$488 = 'GHG emissions calculations'!$F1740) *
                ('Emission Factors'!$H$5:$H$488 = 'GHG emissions calculations'!$H1740),
                0),
          MATCH('GHG emissions calculations'!P$6,'Emission Factors'!$E$5:$P$5,0)),
    "")</f>
        <v/>
      </c>
      <c r="Q1740" s="311" t="str">
        <f t="array" ref="Q1740">IFERROR(
    IF(
        INDEX('Emission Factors'!$E$5:$P$488,
              MATCH(1,
                    ('Emission Factors'!$E$5:$E$488 = 'GHG emissions calculations'!$F1740) *
                    ('Emission Factors'!$H$5:$H$488 = 'GHG emissions calculations'!$H1740),
                    0),
              MATCH('GHG emissions calculations'!Q$6, 'Emission Factors'!$E$5:$P$5, 0)) &lt;&gt; "",
        INDEX('Emission Factors'!$E$5:$P$488,
              MATCH(1,
                    ('Emission Factors'!$E$5:$E$488 = 'GHG emissions calculations'!$F1740) *
                    ('Emission Factors'!$H$5:$H$488 = 'GHG emissions calculations'!$H1740),
                    0),
              MATCH('GHG emissions calculations'!Q$6, 'Emission Factors'!$E$5:$P$5, 0)),
        ""),
    "")</f>
        <v/>
      </c>
      <c r="R1740" s="311" t="str">
        <f t="array" ref="R1740">IFERROR(
    IF(
        INDEX('Emission Factors'!$E$5:$R$488,
              MATCH(1,
                    ('Emission Factors'!$E$5:$E$488 = 'GHG emissions calculations'!$F1740) *
                    ('Emission Factors'!$H$5:$H$488 = 'GHG emissions calculations'!$H1740),
                    0),
              MATCH('GHG emissions calculations'!R$6, 'Emission Factors'!$E$5:$R$5, 0)) &lt;&gt; "",
        INDEX('Emission Factors'!$E$5:$R$488,
              MATCH(1,
                    ('Emission Factors'!$E$5:$E$488 = 'GHG emissions calculations'!$F1740) *
                    ('Emission Factors'!$H$5:$H$488 = 'GHG emissions calculations'!$H1740),
                    0),
              MATCH('GHG emissions calculations'!R$6, 'Emission Factors'!$E$5:$R$5, 0)),
        ""),
    "")</f>
        <v/>
      </c>
      <c r="S1740" s="312">
        <f t="shared" si="3"/>
        <v>0</v>
      </c>
      <c r="T1740" s="23"/>
    </row>
    <row r="1741" ht="15.75" customHeight="1" outlineLevel="1">
      <c r="A1741" s="23"/>
      <c r="B1741" s="71"/>
      <c r="C1741" s="71"/>
      <c r="D1741" s="71"/>
      <c r="E1741" s="314"/>
      <c r="F1741" s="311" t="str">
        <f>Lists!Z144</f>
        <v>Stainless steel, coil, cold rolled (0% recycling)  - Global or unspecified region</v>
      </c>
      <c r="G1741" s="311" t="str">
        <f t="array" ref="G1741">XLOOKUP(1,('Emission Factors'!$E$5:$E$488='GHG emissions calculations'!$F1741)*('Emission Factors'!$H$5:$H$488='GHG emissions calculations'!$H1741),INDEX('Emission Factors'!$E$5:$T$488,0,MATCH('GHG emissions calculations'!G$6,'Emission Factors'!$E$5:$T$5,0)),"",0)</f>
        <v/>
      </c>
      <c r="H1741" s="311" t="s">
        <v>237</v>
      </c>
      <c r="I1741" s="312" t="str">
        <f>IF(
    SUMIFS('Import data'!$L$25:$L$80,
           'Import data'!$J$25:$J$80, F1741,
           'Import data'!$G$25:$G$80, 'GHG emissions calculations'!$H1741,
           'Import data'!$I$25:$I$80,$E$1587) &lt;&gt; 0,
    SUMIFS('Import data'!$L$25:$L$80,
           'Import data'!$J$25:$J$80, F1741,
           'Import data'!$G$25:$G$80, 'GHG emissions calculations'!$H1741,
           'Import data'!$I$25:$I$80,$E$1587),
    ""
)</f>
        <v/>
      </c>
      <c r="J1741" s="311" t="str">
        <f t="array" ref="J1741">IF(
    XLOOKUP(F1741, 'Import data'!$J$26:$J$47, 'Import data'!$M$26:$M$47, "", 0) = "Please add the region-specific supplier emission factor or choose a different region available in the IAEG database.",
    "",
    XLOOKUP(F1741, 'Import data'!$J$26:$J$47, 'Import data'!$M$26:$M$47, "", 0)
)</f>
        <v/>
      </c>
      <c r="K1741" s="311" t="str">
        <f t="array" ref="K1741">IFERROR(
    XLOOKUP(F1741,
            _xlws.FILTER('Supplier Emission'!$G$15:$G$49,
                   ('Supplier Emission'!$D$15:$D$49=H1741) * ('Supplier Emission'!$F$15:$F$49=$E$1587)),
            _xlws.FILTER('Supplier Emission'!$I$15:$I$49,
                   ('Supplier Emission'!$D$15:$D$49=H1741) * ('Supplier Emission'!$F$15:$F$49=$E$1587)),
            ""),
    "")</f>
        <v/>
      </c>
      <c r="L1741" s="311" t="str">
        <f t="array" ref="L1741">IFERROR(
    XLOOKUP(F1741,
            _xlws.FILTER('Supplier Emission'!$G$15:$G$49,
                   ('Supplier Emission'!$D$15:$D$49=H1741) * ('Supplier Emission'!$F$15:$F$49=$E$1587)),
            _xlws.FILTER('Supplier Emission'!$J$15:$J$49,
                   ('Supplier Emission'!$D$15:$D$49=H1741) * ('Supplier Emission'!$F$15:$F$49=$E$1587)),
            ""),
    "")</f>
        <v/>
      </c>
      <c r="M1741" s="311" t="str">
        <f t="array" ref="M1741">IFERROR(
    XLOOKUP(F1741,
            _xlws.FILTER('Supplier Emission'!$G$15:$G$49,
                   ('Supplier Emission'!$D$15:$D$49=H1741) * ('Supplier Emission'!$F$15:$F$49=$E$1587)),
            _xlws.FILTER('Supplier Emission'!$M$15:$M$49,
                   ('Supplier Emission'!$D$15:$D$49=H1741) * ('Supplier Emission'!$F$15:$F$49=$E$1587)),
            ""),
    "")</f>
        <v/>
      </c>
      <c r="N1741" s="311" t="str">
        <f t="array" ref="N1741">IFERROR(
    XLOOKUP(F1741,
            _xlws.FILTER('Supplier Emission'!$G$15:$G$49,
                   ('Supplier Emission'!$D$15:$D$49=H1741) * ('Supplier Emission'!$F$15:$F$49=$E$1587)),
            _xlws.FILTER('Supplier Emission'!$H$15:$H$49,
                   ('Supplier Emission'!$D$15:$D$49=H1741) * ('Supplier Emission'!$F$15:$F$49=$E$1587)),
            ""),
    "")</f>
        <v/>
      </c>
      <c r="O1741" s="311" t="str">
        <f t="array" ref="O1741">XLOOKUP(1,('Emission Factors'!$E$5:$E$488='GHG emissions calculations'!$F1741)*('Emission Factors'!$H$5:$H$488='GHG emissions calculations'!$H1741),INDEX('Emission Factors'!$E$5:$T$488,0,MATCH('GHG emissions calculations'!O$6,'Emission Factors'!$E$5:$T$5,0)),"",0)</f>
        <v/>
      </c>
      <c r="P1741" s="313" t="str">
        <f t="array" ref="P1741">IFERROR(
    INDEX('Emission Factors'!$E$5:$P$488,
          MATCH(1,
                ('Emission Factors'!$E$5:$E$488 = 'GHG emissions calculations'!$F1741) *
                ('Emission Factors'!$H$5:$H$488 = 'GHG emissions calculations'!$H1741),
                0),
          MATCH('GHG emissions calculations'!P$6,'Emission Factors'!$E$5:$P$5,0)),
    "")</f>
        <v/>
      </c>
      <c r="Q1741" s="311" t="str">
        <f t="array" ref="Q1741">IFERROR(
    IF(
        INDEX('Emission Factors'!$E$5:$P$488,
              MATCH(1,
                    ('Emission Factors'!$E$5:$E$488 = 'GHG emissions calculations'!$F1741) *
                    ('Emission Factors'!$H$5:$H$488 = 'GHG emissions calculations'!$H1741),
                    0),
              MATCH('GHG emissions calculations'!Q$6, 'Emission Factors'!$E$5:$P$5, 0)) &lt;&gt; "",
        INDEX('Emission Factors'!$E$5:$P$488,
              MATCH(1,
                    ('Emission Factors'!$E$5:$E$488 = 'GHG emissions calculations'!$F1741) *
                    ('Emission Factors'!$H$5:$H$488 = 'GHG emissions calculations'!$H1741),
                    0),
              MATCH('GHG emissions calculations'!Q$6, 'Emission Factors'!$E$5:$P$5, 0)),
        ""),
    "")</f>
        <v/>
      </c>
      <c r="R1741" s="311" t="str">
        <f t="array" ref="R1741">IFERROR(
    IF(
        INDEX('Emission Factors'!$E$5:$R$488,
              MATCH(1,
                    ('Emission Factors'!$E$5:$E$488 = 'GHG emissions calculations'!$F1741) *
                    ('Emission Factors'!$H$5:$H$488 = 'GHG emissions calculations'!$H1741),
                    0),
              MATCH('GHG emissions calculations'!R$6, 'Emission Factors'!$E$5:$R$5, 0)) &lt;&gt; "",
        INDEX('Emission Factors'!$E$5:$R$488,
              MATCH(1,
                    ('Emission Factors'!$E$5:$E$488 = 'GHG emissions calculations'!$F1741) *
                    ('Emission Factors'!$H$5:$H$488 = 'GHG emissions calculations'!$H1741),
                    0),
              MATCH('GHG emissions calculations'!R$6, 'Emission Factors'!$E$5:$R$5, 0)),
        ""),
    "")</f>
        <v/>
      </c>
      <c r="S1741" s="312">
        <f t="shared" si="3"/>
        <v>0</v>
      </c>
      <c r="T1741" s="23"/>
    </row>
    <row r="1742" ht="15.75" customHeight="1" outlineLevel="1">
      <c r="A1742" s="23"/>
      <c r="B1742" s="71"/>
      <c r="C1742" s="71"/>
      <c r="D1742" s="71"/>
      <c r="E1742" s="314"/>
      <c r="F1742" s="311" t="str">
        <f>Lists!Z143</f>
        <v>Stainless steel, coil, cold rolled (0% recycling)  - Middle East</v>
      </c>
      <c r="G1742" s="311" t="str">
        <f t="array" ref="G1742">XLOOKUP(1,('Emission Factors'!$E$5:$E$488='GHG emissions calculations'!$F1742)*('Emission Factors'!$H$5:$H$488='GHG emissions calculations'!$H1742),INDEX('Emission Factors'!$E$5:$T$488,0,MATCH('GHG emissions calculations'!G$6,'Emission Factors'!$E$5:$T$5,0)),"",0)</f>
        <v/>
      </c>
      <c r="H1742" s="311" t="s">
        <v>237</v>
      </c>
      <c r="I1742" s="312" t="str">
        <f>IF(
    SUMIFS('Import data'!$L$25:$L$80,
           'Import data'!$J$25:$J$80, F1742,
           'Import data'!$G$25:$G$80, 'GHG emissions calculations'!$H1742,
           'Import data'!$I$25:$I$80,$E$1587) &lt;&gt; 0,
    SUMIFS('Import data'!$L$25:$L$80,
           'Import data'!$J$25:$J$80, F1742,
           'Import data'!$G$25:$G$80, 'GHG emissions calculations'!$H1742,
           'Import data'!$I$25:$I$80,$E$1587),
    ""
)</f>
        <v/>
      </c>
      <c r="J1742" s="311" t="str">
        <f t="array" ref="J1742">IF(
    XLOOKUP(F1742, 'Import data'!$J$26:$J$47, 'Import data'!$M$26:$M$47, "", 0) = "Please add the region-specific supplier emission factor or choose a different region available in the IAEG database.",
    "",
    XLOOKUP(F1742, 'Import data'!$J$26:$J$47, 'Import data'!$M$26:$M$47, "", 0)
)</f>
        <v/>
      </c>
      <c r="K1742" s="311" t="str">
        <f t="array" ref="K1742">IFERROR(
    XLOOKUP(F1742,
            _xlws.FILTER('Supplier Emission'!$G$15:$G$49,
                   ('Supplier Emission'!$D$15:$D$49=H1742) * ('Supplier Emission'!$F$15:$F$49=$E$1587)),
            _xlws.FILTER('Supplier Emission'!$I$15:$I$49,
                   ('Supplier Emission'!$D$15:$D$49=H1742) * ('Supplier Emission'!$F$15:$F$49=$E$1587)),
            ""),
    "")</f>
        <v/>
      </c>
      <c r="L1742" s="311" t="str">
        <f t="array" ref="L1742">IFERROR(
    XLOOKUP(F1742,
            _xlws.FILTER('Supplier Emission'!$G$15:$G$49,
                   ('Supplier Emission'!$D$15:$D$49=H1742) * ('Supplier Emission'!$F$15:$F$49=$E$1587)),
            _xlws.FILTER('Supplier Emission'!$J$15:$J$49,
                   ('Supplier Emission'!$D$15:$D$49=H1742) * ('Supplier Emission'!$F$15:$F$49=$E$1587)),
            ""),
    "")</f>
        <v/>
      </c>
      <c r="M1742" s="311" t="str">
        <f t="array" ref="M1742">IFERROR(
    XLOOKUP(F1742,
            _xlws.FILTER('Supplier Emission'!$G$15:$G$49,
                   ('Supplier Emission'!$D$15:$D$49=H1742) * ('Supplier Emission'!$F$15:$F$49=$E$1587)),
            _xlws.FILTER('Supplier Emission'!$M$15:$M$49,
                   ('Supplier Emission'!$D$15:$D$49=H1742) * ('Supplier Emission'!$F$15:$F$49=$E$1587)),
            ""),
    "")</f>
        <v/>
      </c>
      <c r="N1742" s="311" t="str">
        <f t="array" ref="N1742">IFERROR(
    XLOOKUP(F1742,
            _xlws.FILTER('Supplier Emission'!$G$15:$G$49,
                   ('Supplier Emission'!$D$15:$D$49=H1742) * ('Supplier Emission'!$F$15:$F$49=$E$1587)),
            _xlws.FILTER('Supplier Emission'!$H$15:$H$49,
                   ('Supplier Emission'!$D$15:$D$49=H1742) * ('Supplier Emission'!$F$15:$F$49=$E$1587)),
            ""),
    "")</f>
        <v/>
      </c>
      <c r="O1742" s="311" t="str">
        <f t="array" ref="O1742">XLOOKUP(1,('Emission Factors'!$E$5:$E$488='GHG emissions calculations'!$F1742)*('Emission Factors'!$H$5:$H$488='GHG emissions calculations'!$H1742),INDEX('Emission Factors'!$E$5:$T$488,0,MATCH('GHG emissions calculations'!O$6,'Emission Factors'!$E$5:$T$5,0)),"",0)</f>
        <v/>
      </c>
      <c r="P1742" s="313" t="str">
        <f t="array" ref="P1742">IFERROR(
    INDEX('Emission Factors'!$E$5:$P$488,
          MATCH(1,
                ('Emission Factors'!$E$5:$E$488 = 'GHG emissions calculations'!$F1742) *
                ('Emission Factors'!$H$5:$H$488 = 'GHG emissions calculations'!$H1742),
                0),
          MATCH('GHG emissions calculations'!P$6,'Emission Factors'!$E$5:$P$5,0)),
    "")</f>
        <v/>
      </c>
      <c r="Q1742" s="311" t="str">
        <f t="array" ref="Q1742">IFERROR(
    IF(
        INDEX('Emission Factors'!$E$5:$P$488,
              MATCH(1,
                    ('Emission Factors'!$E$5:$E$488 = 'GHG emissions calculations'!$F1742) *
                    ('Emission Factors'!$H$5:$H$488 = 'GHG emissions calculations'!$H1742),
                    0),
              MATCH('GHG emissions calculations'!Q$6, 'Emission Factors'!$E$5:$P$5, 0)) &lt;&gt; "",
        INDEX('Emission Factors'!$E$5:$P$488,
              MATCH(1,
                    ('Emission Factors'!$E$5:$E$488 = 'GHG emissions calculations'!$F1742) *
                    ('Emission Factors'!$H$5:$H$488 = 'GHG emissions calculations'!$H1742),
                    0),
              MATCH('GHG emissions calculations'!Q$6, 'Emission Factors'!$E$5:$P$5, 0)),
        ""),
    "")</f>
        <v/>
      </c>
      <c r="R1742" s="311" t="str">
        <f t="array" ref="R1742">IFERROR(
    IF(
        INDEX('Emission Factors'!$E$5:$R$488,
              MATCH(1,
                    ('Emission Factors'!$E$5:$E$488 = 'GHG emissions calculations'!$F1742) *
                    ('Emission Factors'!$H$5:$H$488 = 'GHG emissions calculations'!$H1742),
                    0),
              MATCH('GHG emissions calculations'!R$6, 'Emission Factors'!$E$5:$R$5, 0)) &lt;&gt; "",
        INDEX('Emission Factors'!$E$5:$R$488,
              MATCH(1,
                    ('Emission Factors'!$E$5:$E$488 = 'GHG emissions calculations'!$F1742) *
                    ('Emission Factors'!$H$5:$H$488 = 'GHG emissions calculations'!$H1742),
                    0),
              MATCH('GHG emissions calculations'!R$6, 'Emission Factors'!$E$5:$R$5, 0)),
        ""),
    "")</f>
        <v/>
      </c>
      <c r="S1742" s="312">
        <f t="shared" si="3"/>
        <v>0</v>
      </c>
      <c r="T1742" s="23"/>
    </row>
    <row r="1743" ht="15.75" customHeight="1" outlineLevel="1">
      <c r="A1743" s="23"/>
      <c r="B1743" s="71"/>
      <c r="C1743" s="71"/>
      <c r="D1743" s="71"/>
      <c r="E1743" s="314"/>
      <c r="F1743" s="311" t="str">
        <f>Lists!Z142</f>
        <v>Stainless steel, coil, cold rolled (0% recycling)  - Oceania</v>
      </c>
      <c r="G1743" s="311" t="str">
        <f t="array" ref="G1743">XLOOKUP(1,('Emission Factors'!$E$5:$E$488='GHG emissions calculations'!$F1743)*('Emission Factors'!$H$5:$H$488='GHG emissions calculations'!$H1743),INDEX('Emission Factors'!$E$5:$T$488,0,MATCH('GHG emissions calculations'!G$6,'Emission Factors'!$E$5:$T$5,0)),"",0)</f>
        <v/>
      </c>
      <c r="H1743" s="311" t="s">
        <v>237</v>
      </c>
      <c r="I1743" s="312" t="str">
        <f>IF(
    SUMIFS('Import data'!$L$25:$L$80,
           'Import data'!$J$25:$J$80, F1743,
           'Import data'!$G$25:$G$80, 'GHG emissions calculations'!$H1743,
           'Import data'!$I$25:$I$80,$E$1587) &lt;&gt; 0,
    SUMIFS('Import data'!$L$25:$L$80,
           'Import data'!$J$25:$J$80, F1743,
           'Import data'!$G$25:$G$80, 'GHG emissions calculations'!$H1743,
           'Import data'!$I$25:$I$80,$E$1587),
    ""
)</f>
        <v/>
      </c>
      <c r="J1743" s="311" t="str">
        <f t="array" ref="J1743">IF(
    XLOOKUP(F1743, 'Import data'!$J$26:$J$47, 'Import data'!$M$26:$M$47, "", 0) = "Please add the region-specific supplier emission factor or choose a different region available in the IAEG database.",
    "",
    XLOOKUP(F1743, 'Import data'!$J$26:$J$47, 'Import data'!$M$26:$M$47, "", 0)
)</f>
        <v/>
      </c>
      <c r="K1743" s="311" t="str">
        <f t="array" ref="K1743">IFERROR(
    XLOOKUP(F1743,
            _xlws.FILTER('Supplier Emission'!$G$15:$G$49,
                   ('Supplier Emission'!$D$15:$D$49=H1743) * ('Supplier Emission'!$F$15:$F$49=$E$1587)),
            _xlws.FILTER('Supplier Emission'!$I$15:$I$49,
                   ('Supplier Emission'!$D$15:$D$49=H1743) * ('Supplier Emission'!$F$15:$F$49=$E$1587)),
            ""),
    "")</f>
        <v/>
      </c>
      <c r="L1743" s="311" t="str">
        <f t="array" ref="L1743">IFERROR(
    XLOOKUP(F1743,
            _xlws.FILTER('Supplier Emission'!$G$15:$G$49,
                   ('Supplier Emission'!$D$15:$D$49=H1743) * ('Supplier Emission'!$F$15:$F$49=$E$1587)),
            _xlws.FILTER('Supplier Emission'!$J$15:$J$49,
                   ('Supplier Emission'!$D$15:$D$49=H1743) * ('Supplier Emission'!$F$15:$F$49=$E$1587)),
            ""),
    "")</f>
        <v/>
      </c>
      <c r="M1743" s="311" t="str">
        <f t="array" ref="M1743">IFERROR(
    XLOOKUP(F1743,
            _xlws.FILTER('Supplier Emission'!$G$15:$G$49,
                   ('Supplier Emission'!$D$15:$D$49=H1743) * ('Supplier Emission'!$F$15:$F$49=$E$1587)),
            _xlws.FILTER('Supplier Emission'!$M$15:$M$49,
                   ('Supplier Emission'!$D$15:$D$49=H1743) * ('Supplier Emission'!$F$15:$F$49=$E$1587)),
            ""),
    "")</f>
        <v/>
      </c>
      <c r="N1743" s="311" t="str">
        <f t="array" ref="N1743">IFERROR(
    XLOOKUP(F1743,
            _xlws.FILTER('Supplier Emission'!$G$15:$G$49,
                   ('Supplier Emission'!$D$15:$D$49=H1743) * ('Supplier Emission'!$F$15:$F$49=$E$1587)),
            _xlws.FILTER('Supplier Emission'!$H$15:$H$49,
                   ('Supplier Emission'!$D$15:$D$49=H1743) * ('Supplier Emission'!$F$15:$F$49=$E$1587)),
            ""),
    "")</f>
        <v/>
      </c>
      <c r="O1743" s="311" t="str">
        <f t="array" ref="O1743">XLOOKUP(1,('Emission Factors'!$E$5:$E$488='GHG emissions calculations'!$F1743)*('Emission Factors'!$H$5:$H$488='GHG emissions calculations'!$H1743),INDEX('Emission Factors'!$E$5:$T$488,0,MATCH('GHG emissions calculations'!O$6,'Emission Factors'!$E$5:$T$5,0)),"",0)</f>
        <v/>
      </c>
      <c r="P1743" s="313" t="str">
        <f t="array" ref="P1743">IFERROR(
    INDEX('Emission Factors'!$E$5:$P$488,
          MATCH(1,
                ('Emission Factors'!$E$5:$E$488 = 'GHG emissions calculations'!$F1743) *
                ('Emission Factors'!$H$5:$H$488 = 'GHG emissions calculations'!$H1743),
                0),
          MATCH('GHG emissions calculations'!P$6,'Emission Factors'!$E$5:$P$5,0)),
    "")</f>
        <v/>
      </c>
      <c r="Q1743" s="311" t="str">
        <f t="array" ref="Q1743">IFERROR(
    IF(
        INDEX('Emission Factors'!$E$5:$P$488,
              MATCH(1,
                    ('Emission Factors'!$E$5:$E$488 = 'GHG emissions calculations'!$F1743) *
                    ('Emission Factors'!$H$5:$H$488 = 'GHG emissions calculations'!$H1743),
                    0),
              MATCH('GHG emissions calculations'!Q$6, 'Emission Factors'!$E$5:$P$5, 0)) &lt;&gt; "",
        INDEX('Emission Factors'!$E$5:$P$488,
              MATCH(1,
                    ('Emission Factors'!$E$5:$E$488 = 'GHG emissions calculations'!$F1743) *
                    ('Emission Factors'!$H$5:$H$488 = 'GHG emissions calculations'!$H1743),
                    0),
              MATCH('GHG emissions calculations'!Q$6, 'Emission Factors'!$E$5:$P$5, 0)),
        ""),
    "")</f>
        <v/>
      </c>
      <c r="R1743" s="311" t="str">
        <f t="array" ref="R1743">IFERROR(
    IF(
        INDEX('Emission Factors'!$E$5:$R$488,
              MATCH(1,
                    ('Emission Factors'!$E$5:$E$488 = 'GHG emissions calculations'!$F1743) *
                    ('Emission Factors'!$H$5:$H$488 = 'GHG emissions calculations'!$H1743),
                    0),
              MATCH('GHG emissions calculations'!R$6, 'Emission Factors'!$E$5:$R$5, 0)) &lt;&gt; "",
        INDEX('Emission Factors'!$E$5:$R$488,
              MATCH(1,
                    ('Emission Factors'!$E$5:$E$488 = 'GHG emissions calculations'!$F1743) *
                    ('Emission Factors'!$H$5:$H$488 = 'GHG emissions calculations'!$H1743),
                    0),
              MATCH('GHG emissions calculations'!R$6, 'Emission Factors'!$E$5:$R$5, 0)),
        ""),
    "")</f>
        <v/>
      </c>
      <c r="S1743" s="312">
        <f t="shared" si="3"/>
        <v>0</v>
      </c>
      <c r="T1743" s="23"/>
    </row>
    <row r="1744" ht="15.75" customHeight="1" outlineLevel="1">
      <c r="A1744" s="23"/>
      <c r="B1744" s="71"/>
      <c r="C1744" s="71"/>
      <c r="D1744" s="71"/>
      <c r="E1744" s="314"/>
      <c r="F1744" s="311" t="str">
        <f>Lists!Z147</f>
        <v>Stainless steel, coil, cold rolled (100% recycling)  - Africa</v>
      </c>
      <c r="G1744" s="311" t="str">
        <f t="array" ref="G1744">XLOOKUP(1,('Emission Factors'!$E$5:$E$488='GHG emissions calculations'!$F1744)*('Emission Factors'!$H$5:$H$488='GHG emissions calculations'!$H1744),INDEX('Emission Factors'!$E$5:$T$488,0,MATCH('GHG emissions calculations'!G$6,'Emission Factors'!$E$5:$T$5,0)),"",0)</f>
        <v/>
      </c>
      <c r="H1744" s="311" t="s">
        <v>237</v>
      </c>
      <c r="I1744" s="312" t="str">
        <f>IF(
    SUMIFS('Import data'!$L$25:$L$80,
           'Import data'!$J$25:$J$80, F1744,
           'Import data'!$G$25:$G$80, 'GHG emissions calculations'!$H1744,
           'Import data'!$I$25:$I$80,$E$1587) &lt;&gt; 0,
    SUMIFS('Import data'!$L$25:$L$80,
           'Import data'!$J$25:$J$80, F1744,
           'Import data'!$G$25:$G$80, 'GHG emissions calculations'!$H1744,
           'Import data'!$I$25:$I$80,$E$1587),
    ""
)</f>
        <v/>
      </c>
      <c r="J1744" s="311" t="str">
        <f t="array" ref="J1744">IF(
    XLOOKUP(F1744, 'Import data'!$J$26:$J$47, 'Import data'!$M$26:$M$47, "", 0) = "Please add the region-specific supplier emission factor or choose a different region available in the IAEG database.",
    "",
    XLOOKUP(F1744, 'Import data'!$J$26:$J$47, 'Import data'!$M$26:$M$47, "", 0)
)</f>
        <v/>
      </c>
      <c r="K1744" s="311" t="str">
        <f t="array" ref="K1744">IFERROR(
    XLOOKUP(F1744,
            _xlws.FILTER('Supplier Emission'!$G$15:$G$49,
                   ('Supplier Emission'!$D$15:$D$49=H1744) * ('Supplier Emission'!$F$15:$F$49=$E$1587)),
            _xlws.FILTER('Supplier Emission'!$I$15:$I$49,
                   ('Supplier Emission'!$D$15:$D$49=H1744) * ('Supplier Emission'!$F$15:$F$49=$E$1587)),
            ""),
    "")</f>
        <v/>
      </c>
      <c r="L1744" s="311" t="str">
        <f t="array" ref="L1744">IFERROR(
    XLOOKUP(F1744,
            _xlws.FILTER('Supplier Emission'!$G$15:$G$49,
                   ('Supplier Emission'!$D$15:$D$49=H1744) * ('Supplier Emission'!$F$15:$F$49=$E$1587)),
            _xlws.FILTER('Supplier Emission'!$J$15:$J$49,
                   ('Supplier Emission'!$D$15:$D$49=H1744) * ('Supplier Emission'!$F$15:$F$49=$E$1587)),
            ""),
    "")</f>
        <v/>
      </c>
      <c r="M1744" s="311" t="str">
        <f t="array" ref="M1744">IFERROR(
    XLOOKUP(F1744,
            _xlws.FILTER('Supplier Emission'!$G$15:$G$49,
                   ('Supplier Emission'!$D$15:$D$49=H1744) * ('Supplier Emission'!$F$15:$F$49=$E$1587)),
            _xlws.FILTER('Supplier Emission'!$M$15:$M$49,
                   ('Supplier Emission'!$D$15:$D$49=H1744) * ('Supplier Emission'!$F$15:$F$49=$E$1587)),
            ""),
    "")</f>
        <v/>
      </c>
      <c r="N1744" s="311" t="str">
        <f t="array" ref="N1744">IFERROR(
    XLOOKUP(F1744,
            _xlws.FILTER('Supplier Emission'!$G$15:$G$49,
                   ('Supplier Emission'!$D$15:$D$49=H1744) * ('Supplier Emission'!$F$15:$F$49=$E$1587)),
            _xlws.FILTER('Supplier Emission'!$H$15:$H$49,
                   ('Supplier Emission'!$D$15:$D$49=H1744) * ('Supplier Emission'!$F$15:$F$49=$E$1587)),
            ""),
    "")</f>
        <v/>
      </c>
      <c r="O1744" s="311" t="str">
        <f t="array" ref="O1744">XLOOKUP(1,('Emission Factors'!$E$5:$E$488='GHG emissions calculations'!$F1744)*('Emission Factors'!$H$5:$H$488='GHG emissions calculations'!$H1744),INDEX('Emission Factors'!$E$5:$T$488,0,MATCH('GHG emissions calculations'!O$6,'Emission Factors'!$E$5:$T$5,0)),"",0)</f>
        <v/>
      </c>
      <c r="P1744" s="313" t="str">
        <f t="array" ref="P1744">IFERROR(
    INDEX('Emission Factors'!$E$5:$P$488,
          MATCH(1,
                ('Emission Factors'!$E$5:$E$488 = 'GHG emissions calculations'!$F1744) *
                ('Emission Factors'!$H$5:$H$488 = 'GHG emissions calculations'!$H1744),
                0),
          MATCH('GHG emissions calculations'!P$6,'Emission Factors'!$E$5:$P$5,0)),
    "")</f>
        <v/>
      </c>
      <c r="Q1744" s="311" t="str">
        <f t="array" ref="Q1744">IFERROR(
    IF(
        INDEX('Emission Factors'!$E$5:$P$488,
              MATCH(1,
                    ('Emission Factors'!$E$5:$E$488 = 'GHG emissions calculations'!$F1744) *
                    ('Emission Factors'!$H$5:$H$488 = 'GHG emissions calculations'!$H1744),
                    0),
              MATCH('GHG emissions calculations'!Q$6, 'Emission Factors'!$E$5:$P$5, 0)) &lt;&gt; "",
        INDEX('Emission Factors'!$E$5:$P$488,
              MATCH(1,
                    ('Emission Factors'!$E$5:$E$488 = 'GHG emissions calculations'!$F1744) *
                    ('Emission Factors'!$H$5:$H$488 = 'GHG emissions calculations'!$H1744),
                    0),
              MATCH('GHG emissions calculations'!Q$6, 'Emission Factors'!$E$5:$P$5, 0)),
        ""),
    "")</f>
        <v/>
      </c>
      <c r="R1744" s="311" t="str">
        <f t="array" ref="R1744">IFERROR(
    IF(
        INDEX('Emission Factors'!$E$5:$R$488,
              MATCH(1,
                    ('Emission Factors'!$E$5:$E$488 = 'GHG emissions calculations'!$F1744) *
                    ('Emission Factors'!$H$5:$H$488 = 'GHG emissions calculations'!$H1744),
                    0),
              MATCH('GHG emissions calculations'!R$6, 'Emission Factors'!$E$5:$R$5, 0)) &lt;&gt; "",
        INDEX('Emission Factors'!$E$5:$R$488,
              MATCH(1,
                    ('Emission Factors'!$E$5:$E$488 = 'GHG emissions calculations'!$F1744) *
                    ('Emission Factors'!$H$5:$H$488 = 'GHG emissions calculations'!$H1744),
                    0),
              MATCH('GHG emissions calculations'!R$6, 'Emission Factors'!$E$5:$R$5, 0)),
        ""),
    "")</f>
        <v/>
      </c>
      <c r="S1744" s="312">
        <f t="shared" si="3"/>
        <v>0</v>
      </c>
      <c r="T1744" s="23"/>
    </row>
    <row r="1745" ht="15.75" customHeight="1" outlineLevel="1">
      <c r="A1745" s="23"/>
      <c r="B1745" s="71"/>
      <c r="C1745" s="71"/>
      <c r="D1745" s="71"/>
      <c r="E1745" s="314"/>
      <c r="F1745" s="311" t="str">
        <f>Lists!Z145</f>
        <v>Stainless steel, coil, cold rolled (100% recycling)  - America</v>
      </c>
      <c r="G1745" s="311" t="str">
        <f t="array" ref="G1745">XLOOKUP(1,('Emission Factors'!$E$5:$E$488='GHG emissions calculations'!$F1745)*('Emission Factors'!$H$5:$H$488='GHG emissions calculations'!$H1745),INDEX('Emission Factors'!$E$5:$T$488,0,MATCH('GHG emissions calculations'!G$6,'Emission Factors'!$E$5:$T$5,0)),"",0)</f>
        <v/>
      </c>
      <c r="H1745" s="311" t="s">
        <v>237</v>
      </c>
      <c r="I1745" s="312" t="str">
        <f>IF(
    SUMIFS('Import data'!$L$25:$L$80,
           'Import data'!$J$25:$J$80, F1745,
           'Import data'!$G$25:$G$80, 'GHG emissions calculations'!$H1745,
           'Import data'!$I$25:$I$80,$E$1587) &lt;&gt; 0,
    SUMIFS('Import data'!$L$25:$L$80,
           'Import data'!$J$25:$J$80, F1745,
           'Import data'!$G$25:$G$80, 'GHG emissions calculations'!$H1745,
           'Import data'!$I$25:$I$80,$E$1587),
    ""
)</f>
        <v/>
      </c>
      <c r="J1745" s="311" t="str">
        <f t="array" ref="J1745">IF(
    XLOOKUP(F1745, 'Import data'!$J$26:$J$47, 'Import data'!$M$26:$M$47, "", 0) = "Please add the region-specific supplier emission factor or choose a different region available in the IAEG database.",
    "",
    XLOOKUP(F1745, 'Import data'!$J$26:$J$47, 'Import data'!$M$26:$M$47, "", 0)
)</f>
        <v/>
      </c>
      <c r="K1745" s="311" t="str">
        <f t="array" ref="K1745">IFERROR(
    XLOOKUP(F1745,
            _xlws.FILTER('Supplier Emission'!$G$15:$G$49,
                   ('Supplier Emission'!$D$15:$D$49=H1745) * ('Supplier Emission'!$F$15:$F$49=$E$1587)),
            _xlws.FILTER('Supplier Emission'!$I$15:$I$49,
                   ('Supplier Emission'!$D$15:$D$49=H1745) * ('Supplier Emission'!$F$15:$F$49=$E$1587)),
            ""),
    "")</f>
        <v/>
      </c>
      <c r="L1745" s="311" t="str">
        <f t="array" ref="L1745">IFERROR(
    XLOOKUP(F1745,
            _xlws.FILTER('Supplier Emission'!$G$15:$G$49,
                   ('Supplier Emission'!$D$15:$D$49=H1745) * ('Supplier Emission'!$F$15:$F$49=$E$1587)),
            _xlws.FILTER('Supplier Emission'!$J$15:$J$49,
                   ('Supplier Emission'!$D$15:$D$49=H1745) * ('Supplier Emission'!$F$15:$F$49=$E$1587)),
            ""),
    "")</f>
        <v/>
      </c>
      <c r="M1745" s="311" t="str">
        <f t="array" ref="M1745">IFERROR(
    XLOOKUP(F1745,
            _xlws.FILTER('Supplier Emission'!$G$15:$G$49,
                   ('Supplier Emission'!$D$15:$D$49=H1745) * ('Supplier Emission'!$F$15:$F$49=$E$1587)),
            _xlws.FILTER('Supplier Emission'!$M$15:$M$49,
                   ('Supplier Emission'!$D$15:$D$49=H1745) * ('Supplier Emission'!$F$15:$F$49=$E$1587)),
            ""),
    "")</f>
        <v/>
      </c>
      <c r="N1745" s="311" t="str">
        <f t="array" ref="N1745">IFERROR(
    XLOOKUP(F1745,
            _xlws.FILTER('Supplier Emission'!$G$15:$G$49,
                   ('Supplier Emission'!$D$15:$D$49=H1745) * ('Supplier Emission'!$F$15:$F$49=$E$1587)),
            _xlws.FILTER('Supplier Emission'!$H$15:$H$49,
                   ('Supplier Emission'!$D$15:$D$49=H1745) * ('Supplier Emission'!$F$15:$F$49=$E$1587)),
            ""),
    "")</f>
        <v/>
      </c>
      <c r="O1745" s="311" t="str">
        <f t="array" ref="O1745">XLOOKUP(1,('Emission Factors'!$E$5:$E$488='GHG emissions calculations'!$F1745)*('Emission Factors'!$H$5:$H$488='GHG emissions calculations'!$H1745),INDEX('Emission Factors'!$E$5:$T$488,0,MATCH('GHG emissions calculations'!O$6,'Emission Factors'!$E$5:$T$5,0)),"",0)</f>
        <v/>
      </c>
      <c r="P1745" s="313" t="str">
        <f t="array" ref="P1745">IFERROR(
    INDEX('Emission Factors'!$E$5:$P$488,
          MATCH(1,
                ('Emission Factors'!$E$5:$E$488 = 'GHG emissions calculations'!$F1745) *
                ('Emission Factors'!$H$5:$H$488 = 'GHG emissions calculations'!$H1745),
                0),
          MATCH('GHG emissions calculations'!P$6,'Emission Factors'!$E$5:$P$5,0)),
    "")</f>
        <v/>
      </c>
      <c r="Q1745" s="311" t="str">
        <f t="array" ref="Q1745">IFERROR(
    IF(
        INDEX('Emission Factors'!$E$5:$P$488,
              MATCH(1,
                    ('Emission Factors'!$E$5:$E$488 = 'GHG emissions calculations'!$F1745) *
                    ('Emission Factors'!$H$5:$H$488 = 'GHG emissions calculations'!$H1745),
                    0),
              MATCH('GHG emissions calculations'!Q$6, 'Emission Factors'!$E$5:$P$5, 0)) &lt;&gt; "",
        INDEX('Emission Factors'!$E$5:$P$488,
              MATCH(1,
                    ('Emission Factors'!$E$5:$E$488 = 'GHG emissions calculations'!$F1745) *
                    ('Emission Factors'!$H$5:$H$488 = 'GHG emissions calculations'!$H1745),
                    0),
              MATCH('GHG emissions calculations'!Q$6, 'Emission Factors'!$E$5:$P$5, 0)),
        ""),
    "")</f>
        <v/>
      </c>
      <c r="R1745" s="311" t="str">
        <f t="array" ref="R1745">IFERROR(
    IF(
        INDEX('Emission Factors'!$E$5:$R$488,
              MATCH(1,
                    ('Emission Factors'!$E$5:$E$488 = 'GHG emissions calculations'!$F1745) *
                    ('Emission Factors'!$H$5:$H$488 = 'GHG emissions calculations'!$H1745),
                    0),
              MATCH('GHG emissions calculations'!R$6, 'Emission Factors'!$E$5:$R$5, 0)) &lt;&gt; "",
        INDEX('Emission Factors'!$E$5:$R$488,
              MATCH(1,
                    ('Emission Factors'!$E$5:$E$488 = 'GHG emissions calculations'!$F1745) *
                    ('Emission Factors'!$H$5:$H$488 = 'GHG emissions calculations'!$H1745),
                    0),
              MATCH('GHG emissions calculations'!R$6, 'Emission Factors'!$E$5:$R$5, 0)),
        ""),
    "")</f>
        <v/>
      </c>
      <c r="S1745" s="312">
        <f t="shared" si="3"/>
        <v>0</v>
      </c>
      <c r="T1745" s="23"/>
    </row>
    <row r="1746" ht="15.75" customHeight="1" outlineLevel="1">
      <c r="A1746" s="23"/>
      <c r="B1746" s="71"/>
      <c r="C1746" s="71"/>
      <c r="D1746" s="71"/>
      <c r="E1746" s="314"/>
      <c r="F1746" s="311" t="str">
        <f>Lists!Z148</f>
        <v>Stainless steel, coil, cold rolled (100% recycling)  - Asia</v>
      </c>
      <c r="G1746" s="311" t="str">
        <f t="array" ref="G1746">XLOOKUP(1,('Emission Factors'!$E$5:$E$488='GHG emissions calculations'!$F1746)*('Emission Factors'!$H$5:$H$488='GHG emissions calculations'!$H1746),INDEX('Emission Factors'!$E$5:$T$488,0,MATCH('GHG emissions calculations'!G$6,'Emission Factors'!$E$5:$T$5,0)),"",0)</f>
        <v/>
      </c>
      <c r="H1746" s="311" t="s">
        <v>237</v>
      </c>
      <c r="I1746" s="312" t="str">
        <f>IF(
    SUMIFS('Import data'!$L$25:$L$80,
           'Import data'!$J$25:$J$80, F1746,
           'Import data'!$G$25:$G$80, 'GHG emissions calculations'!$H1746,
           'Import data'!$I$25:$I$80,$E$1587) &lt;&gt; 0,
    SUMIFS('Import data'!$L$25:$L$80,
           'Import data'!$J$25:$J$80, F1746,
           'Import data'!$G$25:$G$80, 'GHG emissions calculations'!$H1746,
           'Import data'!$I$25:$I$80,$E$1587),
    ""
)</f>
        <v/>
      </c>
      <c r="J1746" s="311" t="str">
        <f t="array" ref="J1746">IF(
    XLOOKUP(F1746, 'Import data'!$J$26:$J$47, 'Import data'!$M$26:$M$47, "", 0) = "Please add the region-specific supplier emission factor or choose a different region available in the IAEG database.",
    "",
    XLOOKUP(F1746, 'Import data'!$J$26:$J$47, 'Import data'!$M$26:$M$47, "", 0)
)</f>
        <v/>
      </c>
      <c r="K1746" s="311" t="str">
        <f t="array" ref="K1746">IFERROR(
    XLOOKUP(F1746,
            _xlws.FILTER('Supplier Emission'!$G$15:$G$49,
                   ('Supplier Emission'!$D$15:$D$49=H1746) * ('Supplier Emission'!$F$15:$F$49=$E$1587)),
            _xlws.FILTER('Supplier Emission'!$I$15:$I$49,
                   ('Supplier Emission'!$D$15:$D$49=H1746) * ('Supplier Emission'!$F$15:$F$49=$E$1587)),
            ""),
    "")</f>
        <v/>
      </c>
      <c r="L1746" s="311" t="str">
        <f t="array" ref="L1746">IFERROR(
    XLOOKUP(F1746,
            _xlws.FILTER('Supplier Emission'!$G$15:$G$49,
                   ('Supplier Emission'!$D$15:$D$49=H1746) * ('Supplier Emission'!$F$15:$F$49=$E$1587)),
            _xlws.FILTER('Supplier Emission'!$J$15:$J$49,
                   ('Supplier Emission'!$D$15:$D$49=H1746) * ('Supplier Emission'!$F$15:$F$49=$E$1587)),
            ""),
    "")</f>
        <v/>
      </c>
      <c r="M1746" s="311" t="str">
        <f t="array" ref="M1746">IFERROR(
    XLOOKUP(F1746,
            _xlws.FILTER('Supplier Emission'!$G$15:$G$49,
                   ('Supplier Emission'!$D$15:$D$49=H1746) * ('Supplier Emission'!$F$15:$F$49=$E$1587)),
            _xlws.FILTER('Supplier Emission'!$M$15:$M$49,
                   ('Supplier Emission'!$D$15:$D$49=H1746) * ('Supplier Emission'!$F$15:$F$49=$E$1587)),
            ""),
    "")</f>
        <v/>
      </c>
      <c r="N1746" s="311" t="str">
        <f t="array" ref="N1746">IFERROR(
    XLOOKUP(F1746,
            _xlws.FILTER('Supplier Emission'!$G$15:$G$49,
                   ('Supplier Emission'!$D$15:$D$49=H1746) * ('Supplier Emission'!$F$15:$F$49=$E$1587)),
            _xlws.FILTER('Supplier Emission'!$H$15:$H$49,
                   ('Supplier Emission'!$D$15:$D$49=H1746) * ('Supplier Emission'!$F$15:$F$49=$E$1587)),
            ""),
    "")</f>
        <v/>
      </c>
      <c r="O1746" s="311" t="str">
        <f t="array" ref="O1746">XLOOKUP(1,('Emission Factors'!$E$5:$E$488='GHG emissions calculations'!$F1746)*('Emission Factors'!$H$5:$H$488='GHG emissions calculations'!$H1746),INDEX('Emission Factors'!$E$5:$T$488,0,MATCH('GHG emissions calculations'!O$6,'Emission Factors'!$E$5:$T$5,0)),"",0)</f>
        <v/>
      </c>
      <c r="P1746" s="313" t="str">
        <f t="array" ref="P1746">IFERROR(
    INDEX('Emission Factors'!$E$5:$P$488,
          MATCH(1,
                ('Emission Factors'!$E$5:$E$488 = 'GHG emissions calculations'!$F1746) *
                ('Emission Factors'!$H$5:$H$488 = 'GHG emissions calculations'!$H1746),
                0),
          MATCH('GHG emissions calculations'!P$6,'Emission Factors'!$E$5:$P$5,0)),
    "")</f>
        <v/>
      </c>
      <c r="Q1746" s="311" t="str">
        <f t="array" ref="Q1746">IFERROR(
    IF(
        INDEX('Emission Factors'!$E$5:$P$488,
              MATCH(1,
                    ('Emission Factors'!$E$5:$E$488 = 'GHG emissions calculations'!$F1746) *
                    ('Emission Factors'!$H$5:$H$488 = 'GHG emissions calculations'!$H1746),
                    0),
              MATCH('GHG emissions calculations'!Q$6, 'Emission Factors'!$E$5:$P$5, 0)) &lt;&gt; "",
        INDEX('Emission Factors'!$E$5:$P$488,
              MATCH(1,
                    ('Emission Factors'!$E$5:$E$488 = 'GHG emissions calculations'!$F1746) *
                    ('Emission Factors'!$H$5:$H$488 = 'GHG emissions calculations'!$H1746),
                    0),
              MATCH('GHG emissions calculations'!Q$6, 'Emission Factors'!$E$5:$P$5, 0)),
        ""),
    "")</f>
        <v/>
      </c>
      <c r="R1746" s="311" t="str">
        <f t="array" ref="R1746">IFERROR(
    IF(
        INDEX('Emission Factors'!$E$5:$R$488,
              MATCH(1,
                    ('Emission Factors'!$E$5:$E$488 = 'GHG emissions calculations'!$F1746) *
                    ('Emission Factors'!$H$5:$H$488 = 'GHG emissions calculations'!$H1746),
                    0),
              MATCH('GHG emissions calculations'!R$6, 'Emission Factors'!$E$5:$R$5, 0)) &lt;&gt; "",
        INDEX('Emission Factors'!$E$5:$R$488,
              MATCH(1,
                    ('Emission Factors'!$E$5:$E$488 = 'GHG emissions calculations'!$F1746) *
                    ('Emission Factors'!$H$5:$H$488 = 'GHG emissions calculations'!$H1746),
                    0),
              MATCH('GHG emissions calculations'!R$6, 'Emission Factors'!$E$5:$R$5, 0)),
        ""),
    "")</f>
        <v/>
      </c>
      <c r="S1746" s="312">
        <f t="shared" si="3"/>
        <v>0</v>
      </c>
      <c r="T1746" s="23"/>
    </row>
    <row r="1747" ht="15.75" customHeight="1" outlineLevel="1">
      <c r="A1747" s="23"/>
      <c r="B1747" s="71"/>
      <c r="C1747" s="71"/>
      <c r="D1747" s="71"/>
      <c r="E1747" s="314"/>
      <c r="F1747" s="311" t="str">
        <f>Lists!Z146</f>
        <v>Stainless steel, coil, cold rolled (100% recycling)  - Europe</v>
      </c>
      <c r="G1747" s="311">
        <f t="array" ref="G1747">XLOOKUP(1,('Emission Factors'!$E$5:$E$488='GHG emissions calculations'!$F1747)*('Emission Factors'!$H$5:$H$488='GHG emissions calculations'!$H1747),INDEX('Emission Factors'!$E$5:$T$488,0,MATCH('GHG emissions calculations'!G$6,'Emission Factors'!$E$5:$T$5,0)),"",0)</f>
        <v>3</v>
      </c>
      <c r="H1747" s="311" t="s">
        <v>237</v>
      </c>
      <c r="I1747" s="312" t="str">
        <f>IF(
    SUMIFS('Import data'!$L$25:$L$80,
           'Import data'!$J$25:$J$80, F1747,
           'Import data'!$G$25:$G$80, 'GHG emissions calculations'!$H1747,
           'Import data'!$I$25:$I$80,$E$1587) &lt;&gt; 0,
    SUMIFS('Import data'!$L$25:$L$80,
           'Import data'!$J$25:$J$80, F1747,
           'Import data'!$G$25:$G$80, 'GHG emissions calculations'!$H1747,
           'Import data'!$I$25:$I$80,$E$1587),
    ""
)</f>
        <v/>
      </c>
      <c r="J1747" s="311" t="str">
        <f t="array" ref="J1747">IF(
    XLOOKUP(F1747, 'Import data'!$J$26:$J$47, 'Import data'!$M$26:$M$47, "", 0) = "Please add the region-specific supplier emission factor or choose a different region available in the IAEG database.",
    "",
    XLOOKUP(F1747, 'Import data'!$J$26:$J$47, 'Import data'!$M$26:$M$47, "", 0)
)</f>
        <v/>
      </c>
      <c r="K1747" s="311" t="str">
        <f t="array" ref="K1747">IFERROR(
    XLOOKUP(F1747,
            _xlws.FILTER('Supplier Emission'!$G$15:$G$49,
                   ('Supplier Emission'!$D$15:$D$49=H1747) * ('Supplier Emission'!$F$15:$F$49=$E$1587)),
            _xlws.FILTER('Supplier Emission'!$I$15:$I$49,
                   ('Supplier Emission'!$D$15:$D$49=H1747) * ('Supplier Emission'!$F$15:$F$49=$E$1587)),
            ""),
    "")</f>
        <v/>
      </c>
      <c r="L1747" s="311" t="str">
        <f t="array" ref="L1747">IFERROR(
    XLOOKUP(F1747,
            _xlws.FILTER('Supplier Emission'!$G$15:$G$49,
                   ('Supplier Emission'!$D$15:$D$49=H1747) * ('Supplier Emission'!$F$15:$F$49=$E$1587)),
            _xlws.FILTER('Supplier Emission'!$J$15:$J$49,
                   ('Supplier Emission'!$D$15:$D$49=H1747) * ('Supplier Emission'!$F$15:$F$49=$E$1587)),
            ""),
    "")</f>
        <v/>
      </c>
      <c r="M1747" s="311" t="str">
        <f t="array" ref="M1747">IFERROR(
    XLOOKUP(F1747,
            _xlws.FILTER('Supplier Emission'!$G$15:$G$49,
                   ('Supplier Emission'!$D$15:$D$49=H1747) * ('Supplier Emission'!$F$15:$F$49=$E$1587)),
            _xlws.FILTER('Supplier Emission'!$M$15:$M$49,
                   ('Supplier Emission'!$D$15:$D$49=H1747) * ('Supplier Emission'!$F$15:$F$49=$E$1587)),
            ""),
    "")</f>
        <v/>
      </c>
      <c r="N1747" s="311" t="str">
        <f t="array" ref="N1747">IFERROR(
    XLOOKUP(F1747,
            _xlws.FILTER('Supplier Emission'!$G$15:$G$49,
                   ('Supplier Emission'!$D$15:$D$49=H1747) * ('Supplier Emission'!$F$15:$F$49=$E$1587)),
            _xlws.FILTER('Supplier Emission'!$H$15:$H$49,
                   ('Supplier Emission'!$D$15:$D$49=H1747) * ('Supplier Emission'!$F$15:$F$49=$E$1587)),
            ""),
    "")</f>
        <v/>
      </c>
      <c r="O1747" s="311" t="str">
        <f t="array" ref="O1747">XLOOKUP(1,('Emission Factors'!$E$5:$E$488='GHG emissions calculations'!$F1747)*('Emission Factors'!$H$5:$H$488='GHG emissions calculations'!$H1747),INDEX('Emission Factors'!$E$5:$T$488,0,MATCH('GHG emissions calculations'!O$6,'Emission Factors'!$E$5:$T$5,0)),"",0)</f>
        <v>Acier inoxydable, rouleaux, laminés à froid (304) pour meuble (100% de recyclage)</v>
      </c>
      <c r="P1747" s="313">
        <f t="array" ref="P1747">IFERROR(
    INDEX('Emission Factors'!$E$5:$P$488,
          MATCH(1,
                ('Emission Factors'!$E$5:$E$488 = 'GHG emissions calculations'!$F1747) *
                ('Emission Factors'!$H$5:$H$488 = 'GHG emissions calculations'!$H1747),
                0),
          MATCH('GHG emissions calculations'!P$6,'Emission Factors'!$E$5:$P$5,0)),
    "")</f>
        <v>3.68</v>
      </c>
      <c r="Q1747" s="311" t="str">
        <f t="array" ref="Q1747">IFERROR(
    IF(
        INDEX('Emission Factors'!$E$5:$P$488,
              MATCH(1,
                    ('Emission Factors'!$E$5:$E$488 = 'GHG emissions calculations'!$F1747) *
                    ('Emission Factors'!$H$5:$H$488 = 'GHG emissions calculations'!$H1747),
                    0),
              MATCH('GHG emissions calculations'!Q$6, 'Emission Factors'!$E$5:$P$5, 0)) &lt;&gt; "",
        INDEX('Emission Factors'!$E$5:$P$488,
              MATCH(1,
                    ('Emission Factors'!$E$5:$E$488 = 'GHG emissions calculations'!$F1747) *
                    ('Emission Factors'!$H$5:$H$488 = 'GHG emissions calculations'!$H1747),
                    0),
              MATCH('GHG emissions calculations'!Q$6, 'Emission Factors'!$E$5:$P$5, 0)),
        ""),
    "")</f>
        <v>kgCO2e/kg</v>
      </c>
      <c r="R1747" s="311" t="str">
        <f t="array" ref="R1747">IFERROR(
    IF(
        INDEX('Emission Factors'!$E$5:$R$488,
              MATCH(1,
                    ('Emission Factors'!$E$5:$E$488 = 'GHG emissions calculations'!$F1747) *
                    ('Emission Factors'!$H$5:$H$488 = 'GHG emissions calculations'!$H1747),
                    0),
              MATCH('GHG emissions calculations'!R$6, 'Emission Factors'!$E$5:$R$5, 0)) &lt;&gt; "",
        INDEX('Emission Factors'!$E$5:$R$488,
              MATCH(1,
                    ('Emission Factors'!$E$5:$E$488 = 'GHG emissions calculations'!$F1747) *
                    ('Emission Factors'!$H$5:$H$488 = 'GHG emissions calculations'!$H1747),
                    0),
              MATCH('GHG emissions calculations'!R$6, 'Emission Factors'!$E$5:$R$5, 0)),
        ""),
    "")</f>
        <v>Europe</v>
      </c>
      <c r="S1747" s="312">
        <f t="shared" si="3"/>
        <v>0</v>
      </c>
      <c r="T1747" s="23"/>
    </row>
    <row r="1748" ht="15.75" customHeight="1" outlineLevel="1">
      <c r="A1748" s="23"/>
      <c r="B1748" s="71"/>
      <c r="C1748" s="71"/>
      <c r="D1748" s="71"/>
      <c r="E1748" s="314"/>
      <c r="F1748" s="311" t="str">
        <f>Lists!Z151</f>
        <v>Stainless steel, coil, cold rolled (100% recycling)  - Global or unspecified region</v>
      </c>
      <c r="G1748" s="311" t="str">
        <f t="array" ref="G1748">XLOOKUP(1,('Emission Factors'!$E$5:$E$488='GHG emissions calculations'!$F1748)*('Emission Factors'!$H$5:$H$488='GHG emissions calculations'!$H1748),INDEX('Emission Factors'!$E$5:$T$488,0,MATCH('GHG emissions calculations'!G$6,'Emission Factors'!$E$5:$T$5,0)),"",0)</f>
        <v/>
      </c>
      <c r="H1748" s="311" t="s">
        <v>237</v>
      </c>
      <c r="I1748" s="312" t="str">
        <f>IF(
    SUMIFS('Import data'!$L$25:$L$80,
           'Import data'!$J$25:$J$80, F1748,
           'Import data'!$G$25:$G$80, 'GHG emissions calculations'!$H1748,
           'Import data'!$I$25:$I$80,$E$1587) &lt;&gt; 0,
    SUMIFS('Import data'!$L$25:$L$80,
           'Import data'!$J$25:$J$80, F1748,
           'Import data'!$G$25:$G$80, 'GHG emissions calculations'!$H1748,
           'Import data'!$I$25:$I$80,$E$1587),
    ""
)</f>
        <v/>
      </c>
      <c r="J1748" s="311" t="str">
        <f t="array" ref="J1748">IF(
    XLOOKUP(F1748, 'Import data'!$J$26:$J$47, 'Import data'!$M$26:$M$47, "", 0) = "Please add the region-specific supplier emission factor or choose a different region available in the IAEG database.",
    "",
    XLOOKUP(F1748, 'Import data'!$J$26:$J$47, 'Import data'!$M$26:$M$47, "", 0)
)</f>
        <v/>
      </c>
      <c r="K1748" s="311" t="str">
        <f t="array" ref="K1748">IFERROR(
    XLOOKUP(F1748,
            _xlws.FILTER('Supplier Emission'!$G$15:$G$49,
                   ('Supplier Emission'!$D$15:$D$49=H1748) * ('Supplier Emission'!$F$15:$F$49=$E$1587)),
            _xlws.FILTER('Supplier Emission'!$I$15:$I$49,
                   ('Supplier Emission'!$D$15:$D$49=H1748) * ('Supplier Emission'!$F$15:$F$49=$E$1587)),
            ""),
    "")</f>
        <v/>
      </c>
      <c r="L1748" s="311" t="str">
        <f t="array" ref="L1748">IFERROR(
    XLOOKUP(F1748,
            _xlws.FILTER('Supplier Emission'!$G$15:$G$49,
                   ('Supplier Emission'!$D$15:$D$49=H1748) * ('Supplier Emission'!$F$15:$F$49=$E$1587)),
            _xlws.FILTER('Supplier Emission'!$J$15:$J$49,
                   ('Supplier Emission'!$D$15:$D$49=H1748) * ('Supplier Emission'!$F$15:$F$49=$E$1587)),
            ""),
    "")</f>
        <v/>
      </c>
      <c r="M1748" s="311" t="str">
        <f t="array" ref="M1748">IFERROR(
    XLOOKUP(F1748,
            _xlws.FILTER('Supplier Emission'!$G$15:$G$49,
                   ('Supplier Emission'!$D$15:$D$49=H1748) * ('Supplier Emission'!$F$15:$F$49=$E$1587)),
            _xlws.FILTER('Supplier Emission'!$M$15:$M$49,
                   ('Supplier Emission'!$D$15:$D$49=H1748) * ('Supplier Emission'!$F$15:$F$49=$E$1587)),
            ""),
    "")</f>
        <v/>
      </c>
      <c r="N1748" s="311" t="str">
        <f t="array" ref="N1748">IFERROR(
    XLOOKUP(F1748,
            _xlws.FILTER('Supplier Emission'!$G$15:$G$49,
                   ('Supplier Emission'!$D$15:$D$49=H1748) * ('Supplier Emission'!$F$15:$F$49=$E$1587)),
            _xlws.FILTER('Supplier Emission'!$H$15:$H$49,
                   ('Supplier Emission'!$D$15:$D$49=H1748) * ('Supplier Emission'!$F$15:$F$49=$E$1587)),
            ""),
    "")</f>
        <v/>
      </c>
      <c r="O1748" s="311" t="str">
        <f t="array" ref="O1748">XLOOKUP(1,('Emission Factors'!$E$5:$E$488='GHG emissions calculations'!$F1748)*('Emission Factors'!$H$5:$H$488='GHG emissions calculations'!$H1748),INDEX('Emission Factors'!$E$5:$T$488,0,MATCH('GHG emissions calculations'!O$6,'Emission Factors'!$E$5:$T$5,0)),"",0)</f>
        <v/>
      </c>
      <c r="P1748" s="313" t="str">
        <f t="array" ref="P1748">IFERROR(
    INDEX('Emission Factors'!$E$5:$P$488,
          MATCH(1,
                ('Emission Factors'!$E$5:$E$488 = 'GHG emissions calculations'!$F1748) *
                ('Emission Factors'!$H$5:$H$488 = 'GHG emissions calculations'!$H1748),
                0),
          MATCH('GHG emissions calculations'!P$6,'Emission Factors'!$E$5:$P$5,0)),
    "")</f>
        <v/>
      </c>
      <c r="Q1748" s="311" t="str">
        <f t="array" ref="Q1748">IFERROR(
    IF(
        INDEX('Emission Factors'!$E$5:$P$488,
              MATCH(1,
                    ('Emission Factors'!$E$5:$E$488 = 'GHG emissions calculations'!$F1748) *
                    ('Emission Factors'!$H$5:$H$488 = 'GHG emissions calculations'!$H1748),
                    0),
              MATCH('GHG emissions calculations'!Q$6, 'Emission Factors'!$E$5:$P$5, 0)) &lt;&gt; "",
        INDEX('Emission Factors'!$E$5:$P$488,
              MATCH(1,
                    ('Emission Factors'!$E$5:$E$488 = 'GHG emissions calculations'!$F1748) *
                    ('Emission Factors'!$H$5:$H$488 = 'GHG emissions calculations'!$H1748),
                    0),
              MATCH('GHG emissions calculations'!Q$6, 'Emission Factors'!$E$5:$P$5, 0)),
        ""),
    "")</f>
        <v/>
      </c>
      <c r="R1748" s="311" t="str">
        <f t="array" ref="R1748">IFERROR(
    IF(
        INDEX('Emission Factors'!$E$5:$R$488,
              MATCH(1,
                    ('Emission Factors'!$E$5:$E$488 = 'GHG emissions calculations'!$F1748) *
                    ('Emission Factors'!$H$5:$H$488 = 'GHG emissions calculations'!$H1748),
                    0),
              MATCH('GHG emissions calculations'!R$6, 'Emission Factors'!$E$5:$R$5, 0)) &lt;&gt; "",
        INDEX('Emission Factors'!$E$5:$R$488,
              MATCH(1,
                    ('Emission Factors'!$E$5:$E$488 = 'GHG emissions calculations'!$F1748) *
                    ('Emission Factors'!$H$5:$H$488 = 'GHG emissions calculations'!$H1748),
                    0),
              MATCH('GHG emissions calculations'!R$6, 'Emission Factors'!$E$5:$R$5, 0)),
        ""),
    "")</f>
        <v/>
      </c>
      <c r="S1748" s="312">
        <f t="shared" si="3"/>
        <v>0</v>
      </c>
      <c r="T1748" s="23"/>
    </row>
    <row r="1749" ht="15.75" customHeight="1" outlineLevel="1">
      <c r="A1749" s="23"/>
      <c r="B1749" s="71"/>
      <c r="C1749" s="71"/>
      <c r="D1749" s="71"/>
      <c r="E1749" s="314"/>
      <c r="F1749" s="311" t="str">
        <f>Lists!Z150</f>
        <v>Stainless steel, coil, cold rolled (100% recycling)  - Middle East</v>
      </c>
      <c r="G1749" s="311" t="str">
        <f t="array" ref="G1749">XLOOKUP(1,('Emission Factors'!$E$5:$E$488='GHG emissions calculations'!$F1749)*('Emission Factors'!$H$5:$H$488='GHG emissions calculations'!$H1749),INDEX('Emission Factors'!$E$5:$T$488,0,MATCH('GHG emissions calculations'!G$6,'Emission Factors'!$E$5:$T$5,0)),"",0)</f>
        <v/>
      </c>
      <c r="H1749" s="311" t="s">
        <v>237</v>
      </c>
      <c r="I1749" s="312" t="str">
        <f>IF(
    SUMIFS('Import data'!$L$25:$L$80,
           'Import data'!$J$25:$J$80, F1749,
           'Import data'!$G$25:$G$80, 'GHG emissions calculations'!$H1749,
           'Import data'!$I$25:$I$80,$E$1587) &lt;&gt; 0,
    SUMIFS('Import data'!$L$25:$L$80,
           'Import data'!$J$25:$J$80, F1749,
           'Import data'!$G$25:$G$80, 'GHG emissions calculations'!$H1749,
           'Import data'!$I$25:$I$80,$E$1587),
    ""
)</f>
        <v/>
      </c>
      <c r="J1749" s="311" t="str">
        <f t="array" ref="J1749">IF(
    XLOOKUP(F1749, 'Import data'!$J$26:$J$47, 'Import data'!$M$26:$M$47, "", 0) = "Please add the region-specific supplier emission factor or choose a different region available in the IAEG database.",
    "",
    XLOOKUP(F1749, 'Import data'!$J$26:$J$47, 'Import data'!$M$26:$M$47, "", 0)
)</f>
        <v/>
      </c>
      <c r="K1749" s="311" t="str">
        <f t="array" ref="K1749">IFERROR(
    XLOOKUP(F1749,
            _xlws.FILTER('Supplier Emission'!$G$15:$G$49,
                   ('Supplier Emission'!$D$15:$D$49=H1749) * ('Supplier Emission'!$F$15:$F$49=$E$1587)),
            _xlws.FILTER('Supplier Emission'!$I$15:$I$49,
                   ('Supplier Emission'!$D$15:$D$49=H1749) * ('Supplier Emission'!$F$15:$F$49=$E$1587)),
            ""),
    "")</f>
        <v/>
      </c>
      <c r="L1749" s="311" t="str">
        <f t="array" ref="L1749">IFERROR(
    XLOOKUP(F1749,
            _xlws.FILTER('Supplier Emission'!$G$15:$G$49,
                   ('Supplier Emission'!$D$15:$D$49=H1749) * ('Supplier Emission'!$F$15:$F$49=$E$1587)),
            _xlws.FILTER('Supplier Emission'!$J$15:$J$49,
                   ('Supplier Emission'!$D$15:$D$49=H1749) * ('Supplier Emission'!$F$15:$F$49=$E$1587)),
            ""),
    "")</f>
        <v/>
      </c>
      <c r="M1749" s="311" t="str">
        <f t="array" ref="M1749">IFERROR(
    XLOOKUP(F1749,
            _xlws.FILTER('Supplier Emission'!$G$15:$G$49,
                   ('Supplier Emission'!$D$15:$D$49=H1749) * ('Supplier Emission'!$F$15:$F$49=$E$1587)),
            _xlws.FILTER('Supplier Emission'!$M$15:$M$49,
                   ('Supplier Emission'!$D$15:$D$49=H1749) * ('Supplier Emission'!$F$15:$F$49=$E$1587)),
            ""),
    "")</f>
        <v/>
      </c>
      <c r="N1749" s="311" t="str">
        <f t="array" ref="N1749">IFERROR(
    XLOOKUP(F1749,
            _xlws.FILTER('Supplier Emission'!$G$15:$G$49,
                   ('Supplier Emission'!$D$15:$D$49=H1749) * ('Supplier Emission'!$F$15:$F$49=$E$1587)),
            _xlws.FILTER('Supplier Emission'!$H$15:$H$49,
                   ('Supplier Emission'!$D$15:$D$49=H1749) * ('Supplier Emission'!$F$15:$F$49=$E$1587)),
            ""),
    "")</f>
        <v/>
      </c>
      <c r="O1749" s="311" t="str">
        <f t="array" ref="O1749">XLOOKUP(1,('Emission Factors'!$E$5:$E$488='GHG emissions calculations'!$F1749)*('Emission Factors'!$H$5:$H$488='GHG emissions calculations'!$H1749),INDEX('Emission Factors'!$E$5:$T$488,0,MATCH('GHG emissions calculations'!O$6,'Emission Factors'!$E$5:$T$5,0)),"",0)</f>
        <v/>
      </c>
      <c r="P1749" s="313" t="str">
        <f t="array" ref="P1749">IFERROR(
    INDEX('Emission Factors'!$E$5:$P$488,
          MATCH(1,
                ('Emission Factors'!$E$5:$E$488 = 'GHG emissions calculations'!$F1749) *
                ('Emission Factors'!$H$5:$H$488 = 'GHG emissions calculations'!$H1749),
                0),
          MATCH('GHG emissions calculations'!P$6,'Emission Factors'!$E$5:$P$5,0)),
    "")</f>
        <v/>
      </c>
      <c r="Q1749" s="311" t="str">
        <f t="array" ref="Q1749">IFERROR(
    IF(
        INDEX('Emission Factors'!$E$5:$P$488,
              MATCH(1,
                    ('Emission Factors'!$E$5:$E$488 = 'GHG emissions calculations'!$F1749) *
                    ('Emission Factors'!$H$5:$H$488 = 'GHG emissions calculations'!$H1749),
                    0),
              MATCH('GHG emissions calculations'!Q$6, 'Emission Factors'!$E$5:$P$5, 0)) &lt;&gt; "",
        INDEX('Emission Factors'!$E$5:$P$488,
              MATCH(1,
                    ('Emission Factors'!$E$5:$E$488 = 'GHG emissions calculations'!$F1749) *
                    ('Emission Factors'!$H$5:$H$488 = 'GHG emissions calculations'!$H1749),
                    0),
              MATCH('GHG emissions calculations'!Q$6, 'Emission Factors'!$E$5:$P$5, 0)),
        ""),
    "")</f>
        <v/>
      </c>
      <c r="R1749" s="311" t="str">
        <f t="array" ref="R1749">IFERROR(
    IF(
        INDEX('Emission Factors'!$E$5:$R$488,
              MATCH(1,
                    ('Emission Factors'!$E$5:$E$488 = 'GHG emissions calculations'!$F1749) *
                    ('Emission Factors'!$H$5:$H$488 = 'GHG emissions calculations'!$H1749),
                    0),
              MATCH('GHG emissions calculations'!R$6, 'Emission Factors'!$E$5:$R$5, 0)) &lt;&gt; "",
        INDEX('Emission Factors'!$E$5:$R$488,
              MATCH(1,
                    ('Emission Factors'!$E$5:$E$488 = 'GHG emissions calculations'!$F1749) *
                    ('Emission Factors'!$H$5:$H$488 = 'GHG emissions calculations'!$H1749),
                    0),
              MATCH('GHG emissions calculations'!R$6, 'Emission Factors'!$E$5:$R$5, 0)),
        ""),
    "")</f>
        <v/>
      </c>
      <c r="S1749" s="312">
        <f t="shared" si="3"/>
        <v>0</v>
      </c>
      <c r="T1749" s="23"/>
    </row>
    <row r="1750" ht="15.75" customHeight="1" outlineLevel="1">
      <c r="A1750" s="23"/>
      <c r="B1750" s="71"/>
      <c r="C1750" s="71"/>
      <c r="D1750" s="71"/>
      <c r="E1750" s="314"/>
      <c r="F1750" s="311" t="str">
        <f>Lists!Z149</f>
        <v>Stainless steel, coil, cold rolled (100% recycling)  - Oceania</v>
      </c>
      <c r="G1750" s="311" t="str">
        <f t="array" ref="G1750">XLOOKUP(1,('Emission Factors'!$E$5:$E$488='GHG emissions calculations'!$F1750)*('Emission Factors'!$H$5:$H$488='GHG emissions calculations'!$H1750),INDEX('Emission Factors'!$E$5:$T$488,0,MATCH('GHG emissions calculations'!G$6,'Emission Factors'!$E$5:$T$5,0)),"",0)</f>
        <v/>
      </c>
      <c r="H1750" s="311" t="s">
        <v>237</v>
      </c>
      <c r="I1750" s="312" t="str">
        <f>IF(
    SUMIFS('Import data'!$L$25:$L$80,
           'Import data'!$J$25:$J$80, F1750,
           'Import data'!$G$25:$G$80, 'GHG emissions calculations'!$H1750,
           'Import data'!$I$25:$I$80,$E$1587) &lt;&gt; 0,
    SUMIFS('Import data'!$L$25:$L$80,
           'Import data'!$J$25:$J$80, F1750,
           'Import data'!$G$25:$G$80, 'GHG emissions calculations'!$H1750,
           'Import data'!$I$25:$I$80,$E$1587),
    ""
)</f>
        <v/>
      </c>
      <c r="J1750" s="311" t="str">
        <f t="array" ref="J1750">IF(
    XLOOKUP(F1750, 'Import data'!$J$26:$J$47, 'Import data'!$M$26:$M$47, "", 0) = "Please add the region-specific supplier emission factor or choose a different region available in the IAEG database.",
    "",
    XLOOKUP(F1750, 'Import data'!$J$26:$J$47, 'Import data'!$M$26:$M$47, "", 0)
)</f>
        <v/>
      </c>
      <c r="K1750" s="311" t="str">
        <f t="array" ref="K1750">IFERROR(
    XLOOKUP(F1750,
            _xlws.FILTER('Supplier Emission'!$G$15:$G$49,
                   ('Supplier Emission'!$D$15:$D$49=H1750) * ('Supplier Emission'!$F$15:$F$49=$E$1587)),
            _xlws.FILTER('Supplier Emission'!$I$15:$I$49,
                   ('Supplier Emission'!$D$15:$D$49=H1750) * ('Supplier Emission'!$F$15:$F$49=$E$1587)),
            ""),
    "")</f>
        <v/>
      </c>
      <c r="L1750" s="311" t="str">
        <f t="array" ref="L1750">IFERROR(
    XLOOKUP(F1750,
            _xlws.FILTER('Supplier Emission'!$G$15:$G$49,
                   ('Supplier Emission'!$D$15:$D$49=H1750) * ('Supplier Emission'!$F$15:$F$49=$E$1587)),
            _xlws.FILTER('Supplier Emission'!$J$15:$J$49,
                   ('Supplier Emission'!$D$15:$D$49=H1750) * ('Supplier Emission'!$F$15:$F$49=$E$1587)),
            ""),
    "")</f>
        <v/>
      </c>
      <c r="M1750" s="311" t="str">
        <f t="array" ref="M1750">IFERROR(
    XLOOKUP(F1750,
            _xlws.FILTER('Supplier Emission'!$G$15:$G$49,
                   ('Supplier Emission'!$D$15:$D$49=H1750) * ('Supplier Emission'!$F$15:$F$49=$E$1587)),
            _xlws.FILTER('Supplier Emission'!$M$15:$M$49,
                   ('Supplier Emission'!$D$15:$D$49=H1750) * ('Supplier Emission'!$F$15:$F$49=$E$1587)),
            ""),
    "")</f>
        <v/>
      </c>
      <c r="N1750" s="311" t="str">
        <f t="array" ref="N1750">IFERROR(
    XLOOKUP(F1750,
            _xlws.FILTER('Supplier Emission'!$G$15:$G$49,
                   ('Supplier Emission'!$D$15:$D$49=H1750) * ('Supplier Emission'!$F$15:$F$49=$E$1587)),
            _xlws.FILTER('Supplier Emission'!$H$15:$H$49,
                   ('Supplier Emission'!$D$15:$D$49=H1750) * ('Supplier Emission'!$F$15:$F$49=$E$1587)),
            ""),
    "")</f>
        <v/>
      </c>
      <c r="O1750" s="311" t="str">
        <f t="array" ref="O1750">XLOOKUP(1,('Emission Factors'!$E$5:$E$488='GHG emissions calculations'!$F1750)*('Emission Factors'!$H$5:$H$488='GHG emissions calculations'!$H1750),INDEX('Emission Factors'!$E$5:$T$488,0,MATCH('GHG emissions calculations'!O$6,'Emission Factors'!$E$5:$T$5,0)),"",0)</f>
        <v/>
      </c>
      <c r="P1750" s="313" t="str">
        <f t="array" ref="P1750">IFERROR(
    INDEX('Emission Factors'!$E$5:$P$488,
          MATCH(1,
                ('Emission Factors'!$E$5:$E$488 = 'GHG emissions calculations'!$F1750) *
                ('Emission Factors'!$H$5:$H$488 = 'GHG emissions calculations'!$H1750),
                0),
          MATCH('GHG emissions calculations'!P$6,'Emission Factors'!$E$5:$P$5,0)),
    "")</f>
        <v/>
      </c>
      <c r="Q1750" s="311" t="str">
        <f t="array" ref="Q1750">IFERROR(
    IF(
        INDEX('Emission Factors'!$E$5:$P$488,
              MATCH(1,
                    ('Emission Factors'!$E$5:$E$488 = 'GHG emissions calculations'!$F1750) *
                    ('Emission Factors'!$H$5:$H$488 = 'GHG emissions calculations'!$H1750),
                    0),
              MATCH('GHG emissions calculations'!Q$6, 'Emission Factors'!$E$5:$P$5, 0)) &lt;&gt; "",
        INDEX('Emission Factors'!$E$5:$P$488,
              MATCH(1,
                    ('Emission Factors'!$E$5:$E$488 = 'GHG emissions calculations'!$F1750) *
                    ('Emission Factors'!$H$5:$H$488 = 'GHG emissions calculations'!$H1750),
                    0),
              MATCH('GHG emissions calculations'!Q$6, 'Emission Factors'!$E$5:$P$5, 0)),
        ""),
    "")</f>
        <v/>
      </c>
      <c r="R1750" s="311" t="str">
        <f t="array" ref="R1750">IFERROR(
    IF(
        INDEX('Emission Factors'!$E$5:$R$488,
              MATCH(1,
                    ('Emission Factors'!$E$5:$E$488 = 'GHG emissions calculations'!$F1750) *
                    ('Emission Factors'!$H$5:$H$488 = 'GHG emissions calculations'!$H1750),
                    0),
              MATCH('GHG emissions calculations'!R$6, 'Emission Factors'!$E$5:$R$5, 0)) &lt;&gt; "",
        INDEX('Emission Factors'!$E$5:$R$488,
              MATCH(1,
                    ('Emission Factors'!$E$5:$E$488 = 'GHG emissions calculations'!$F1750) *
                    ('Emission Factors'!$H$5:$H$488 = 'GHG emissions calculations'!$H1750),
                    0),
              MATCH('GHG emissions calculations'!R$6, 'Emission Factors'!$E$5:$R$5, 0)),
        ""),
    "")</f>
        <v/>
      </c>
      <c r="S1750" s="312">
        <f t="shared" si="3"/>
        <v>0</v>
      </c>
      <c r="T1750" s="23"/>
    </row>
    <row r="1751" ht="15.75" customHeight="1" outlineLevel="1">
      <c r="A1751" s="23"/>
      <c r="B1751" s="71"/>
      <c r="C1751" s="71"/>
      <c r="D1751" s="71"/>
      <c r="E1751" s="314"/>
      <c r="F1751" s="311" t="str">
        <f>Lists!Z154</f>
        <v>Stainless steel, coil, cold rolled (50% recycling)  - Africa</v>
      </c>
      <c r="G1751" s="311" t="str">
        <f t="array" ref="G1751">XLOOKUP(1,('Emission Factors'!$E$5:$E$488='GHG emissions calculations'!$F1751)*('Emission Factors'!$H$5:$H$488='GHG emissions calculations'!$H1751),INDEX('Emission Factors'!$E$5:$T$488,0,MATCH('GHG emissions calculations'!G$6,'Emission Factors'!$E$5:$T$5,0)),"",0)</f>
        <v/>
      </c>
      <c r="H1751" s="311" t="s">
        <v>237</v>
      </c>
      <c r="I1751" s="312" t="str">
        <f>IF(
    SUMIFS('Import data'!$L$25:$L$80,
           'Import data'!$J$25:$J$80, F1751,
           'Import data'!$G$25:$G$80, 'GHG emissions calculations'!$H1751,
           'Import data'!$I$25:$I$80,$E$1587) &lt;&gt; 0,
    SUMIFS('Import data'!$L$25:$L$80,
           'Import data'!$J$25:$J$80, F1751,
           'Import data'!$G$25:$G$80, 'GHG emissions calculations'!$H1751,
           'Import data'!$I$25:$I$80,$E$1587),
    ""
)</f>
        <v/>
      </c>
      <c r="J1751" s="311" t="str">
        <f t="array" ref="J1751">IF(
    XLOOKUP(F1751, 'Import data'!$J$26:$J$47, 'Import data'!$M$26:$M$47, "", 0) = "Please add the region-specific supplier emission factor or choose a different region available in the IAEG database.",
    "",
    XLOOKUP(F1751, 'Import data'!$J$26:$J$47, 'Import data'!$M$26:$M$47, "", 0)
)</f>
        <v/>
      </c>
      <c r="K1751" s="311" t="str">
        <f t="array" ref="K1751">IFERROR(
    XLOOKUP(F1751,
            _xlws.FILTER('Supplier Emission'!$G$15:$G$49,
                   ('Supplier Emission'!$D$15:$D$49=H1751) * ('Supplier Emission'!$F$15:$F$49=$E$1587)),
            _xlws.FILTER('Supplier Emission'!$I$15:$I$49,
                   ('Supplier Emission'!$D$15:$D$49=H1751) * ('Supplier Emission'!$F$15:$F$49=$E$1587)),
            ""),
    "")</f>
        <v/>
      </c>
      <c r="L1751" s="311" t="str">
        <f t="array" ref="L1751">IFERROR(
    XLOOKUP(F1751,
            _xlws.FILTER('Supplier Emission'!$G$15:$G$49,
                   ('Supplier Emission'!$D$15:$D$49=H1751) * ('Supplier Emission'!$F$15:$F$49=$E$1587)),
            _xlws.FILTER('Supplier Emission'!$J$15:$J$49,
                   ('Supplier Emission'!$D$15:$D$49=H1751) * ('Supplier Emission'!$F$15:$F$49=$E$1587)),
            ""),
    "")</f>
        <v/>
      </c>
      <c r="M1751" s="311" t="str">
        <f t="array" ref="M1751">IFERROR(
    XLOOKUP(F1751,
            _xlws.FILTER('Supplier Emission'!$G$15:$G$49,
                   ('Supplier Emission'!$D$15:$D$49=H1751) * ('Supplier Emission'!$F$15:$F$49=$E$1587)),
            _xlws.FILTER('Supplier Emission'!$M$15:$M$49,
                   ('Supplier Emission'!$D$15:$D$49=H1751) * ('Supplier Emission'!$F$15:$F$49=$E$1587)),
            ""),
    "")</f>
        <v/>
      </c>
      <c r="N1751" s="311" t="str">
        <f t="array" ref="N1751">IFERROR(
    XLOOKUP(F1751,
            _xlws.FILTER('Supplier Emission'!$G$15:$G$49,
                   ('Supplier Emission'!$D$15:$D$49=H1751) * ('Supplier Emission'!$F$15:$F$49=$E$1587)),
            _xlws.FILTER('Supplier Emission'!$H$15:$H$49,
                   ('Supplier Emission'!$D$15:$D$49=H1751) * ('Supplier Emission'!$F$15:$F$49=$E$1587)),
            ""),
    "")</f>
        <v/>
      </c>
      <c r="O1751" s="311" t="str">
        <f t="array" ref="O1751">XLOOKUP(1,('Emission Factors'!$E$5:$E$488='GHG emissions calculations'!$F1751)*('Emission Factors'!$H$5:$H$488='GHG emissions calculations'!$H1751),INDEX('Emission Factors'!$E$5:$T$488,0,MATCH('GHG emissions calculations'!O$6,'Emission Factors'!$E$5:$T$5,0)),"",0)</f>
        <v/>
      </c>
      <c r="P1751" s="313" t="str">
        <f t="array" ref="P1751">IFERROR(
    INDEX('Emission Factors'!$E$5:$P$488,
          MATCH(1,
                ('Emission Factors'!$E$5:$E$488 = 'GHG emissions calculations'!$F1751) *
                ('Emission Factors'!$H$5:$H$488 = 'GHG emissions calculations'!$H1751),
                0),
          MATCH('GHG emissions calculations'!P$6,'Emission Factors'!$E$5:$P$5,0)),
    "")</f>
        <v/>
      </c>
      <c r="Q1751" s="311" t="str">
        <f t="array" ref="Q1751">IFERROR(
    IF(
        INDEX('Emission Factors'!$E$5:$P$488,
              MATCH(1,
                    ('Emission Factors'!$E$5:$E$488 = 'GHG emissions calculations'!$F1751) *
                    ('Emission Factors'!$H$5:$H$488 = 'GHG emissions calculations'!$H1751),
                    0),
              MATCH('GHG emissions calculations'!Q$6, 'Emission Factors'!$E$5:$P$5, 0)) &lt;&gt; "",
        INDEX('Emission Factors'!$E$5:$P$488,
              MATCH(1,
                    ('Emission Factors'!$E$5:$E$488 = 'GHG emissions calculations'!$F1751) *
                    ('Emission Factors'!$H$5:$H$488 = 'GHG emissions calculations'!$H1751),
                    0),
              MATCH('GHG emissions calculations'!Q$6, 'Emission Factors'!$E$5:$P$5, 0)),
        ""),
    "")</f>
        <v/>
      </c>
      <c r="R1751" s="311" t="str">
        <f t="array" ref="R1751">IFERROR(
    IF(
        INDEX('Emission Factors'!$E$5:$R$488,
              MATCH(1,
                    ('Emission Factors'!$E$5:$E$488 = 'GHG emissions calculations'!$F1751) *
                    ('Emission Factors'!$H$5:$H$488 = 'GHG emissions calculations'!$H1751),
                    0),
              MATCH('GHG emissions calculations'!R$6, 'Emission Factors'!$E$5:$R$5, 0)) &lt;&gt; "",
        INDEX('Emission Factors'!$E$5:$R$488,
              MATCH(1,
                    ('Emission Factors'!$E$5:$E$488 = 'GHG emissions calculations'!$F1751) *
                    ('Emission Factors'!$H$5:$H$488 = 'GHG emissions calculations'!$H1751),
                    0),
              MATCH('GHG emissions calculations'!R$6, 'Emission Factors'!$E$5:$R$5, 0)),
        ""),
    "")</f>
        <v/>
      </c>
      <c r="S1751" s="312">
        <f t="shared" si="3"/>
        <v>0</v>
      </c>
      <c r="T1751" s="23"/>
    </row>
    <row r="1752" ht="15.75" customHeight="1" outlineLevel="1">
      <c r="A1752" s="23"/>
      <c r="B1752" s="71"/>
      <c r="C1752" s="71"/>
      <c r="D1752" s="71"/>
      <c r="E1752" s="314"/>
      <c r="F1752" s="311" t="str">
        <f>Lists!Z152</f>
        <v>Stainless steel, coil, cold rolled (50% recycling)  - America</v>
      </c>
      <c r="G1752" s="311" t="str">
        <f t="array" ref="G1752">XLOOKUP(1,('Emission Factors'!$E$5:$E$488='GHG emissions calculations'!$F1752)*('Emission Factors'!$H$5:$H$488='GHG emissions calculations'!$H1752),INDEX('Emission Factors'!$E$5:$T$488,0,MATCH('GHG emissions calculations'!G$6,'Emission Factors'!$E$5:$T$5,0)),"",0)</f>
        <v/>
      </c>
      <c r="H1752" s="311" t="s">
        <v>237</v>
      </c>
      <c r="I1752" s="312" t="str">
        <f>IF(
    SUMIFS('Import data'!$L$25:$L$80,
           'Import data'!$J$25:$J$80, F1752,
           'Import data'!$G$25:$G$80, 'GHG emissions calculations'!$H1752,
           'Import data'!$I$25:$I$80,$E$1587) &lt;&gt; 0,
    SUMIFS('Import data'!$L$25:$L$80,
           'Import data'!$J$25:$J$80, F1752,
           'Import data'!$G$25:$G$80, 'GHG emissions calculations'!$H1752,
           'Import data'!$I$25:$I$80,$E$1587),
    ""
)</f>
        <v/>
      </c>
      <c r="J1752" s="311" t="str">
        <f t="array" ref="J1752">IF(
    XLOOKUP(F1752, 'Import data'!$J$26:$J$47, 'Import data'!$M$26:$M$47, "", 0) = "Please add the region-specific supplier emission factor or choose a different region available in the IAEG database.",
    "",
    XLOOKUP(F1752, 'Import data'!$J$26:$J$47, 'Import data'!$M$26:$M$47, "", 0)
)</f>
        <v/>
      </c>
      <c r="K1752" s="311" t="str">
        <f t="array" ref="K1752">IFERROR(
    XLOOKUP(F1752,
            _xlws.FILTER('Supplier Emission'!$G$15:$G$49,
                   ('Supplier Emission'!$D$15:$D$49=H1752) * ('Supplier Emission'!$F$15:$F$49=$E$1587)),
            _xlws.FILTER('Supplier Emission'!$I$15:$I$49,
                   ('Supplier Emission'!$D$15:$D$49=H1752) * ('Supplier Emission'!$F$15:$F$49=$E$1587)),
            ""),
    "")</f>
        <v/>
      </c>
      <c r="L1752" s="311" t="str">
        <f t="array" ref="L1752">IFERROR(
    XLOOKUP(F1752,
            _xlws.FILTER('Supplier Emission'!$G$15:$G$49,
                   ('Supplier Emission'!$D$15:$D$49=H1752) * ('Supplier Emission'!$F$15:$F$49=$E$1587)),
            _xlws.FILTER('Supplier Emission'!$J$15:$J$49,
                   ('Supplier Emission'!$D$15:$D$49=H1752) * ('Supplier Emission'!$F$15:$F$49=$E$1587)),
            ""),
    "")</f>
        <v/>
      </c>
      <c r="M1752" s="311" t="str">
        <f t="array" ref="M1752">IFERROR(
    XLOOKUP(F1752,
            _xlws.FILTER('Supplier Emission'!$G$15:$G$49,
                   ('Supplier Emission'!$D$15:$D$49=H1752) * ('Supplier Emission'!$F$15:$F$49=$E$1587)),
            _xlws.FILTER('Supplier Emission'!$M$15:$M$49,
                   ('Supplier Emission'!$D$15:$D$49=H1752) * ('Supplier Emission'!$F$15:$F$49=$E$1587)),
            ""),
    "")</f>
        <v/>
      </c>
      <c r="N1752" s="311" t="str">
        <f t="array" ref="N1752">IFERROR(
    XLOOKUP(F1752,
            _xlws.FILTER('Supplier Emission'!$G$15:$G$49,
                   ('Supplier Emission'!$D$15:$D$49=H1752) * ('Supplier Emission'!$F$15:$F$49=$E$1587)),
            _xlws.FILTER('Supplier Emission'!$H$15:$H$49,
                   ('Supplier Emission'!$D$15:$D$49=H1752) * ('Supplier Emission'!$F$15:$F$49=$E$1587)),
            ""),
    "")</f>
        <v/>
      </c>
      <c r="O1752" s="311" t="str">
        <f t="array" ref="O1752">XLOOKUP(1,('Emission Factors'!$E$5:$E$488='GHG emissions calculations'!$F1752)*('Emission Factors'!$H$5:$H$488='GHG emissions calculations'!$H1752),INDEX('Emission Factors'!$E$5:$T$488,0,MATCH('GHG emissions calculations'!O$6,'Emission Factors'!$E$5:$T$5,0)),"",0)</f>
        <v/>
      </c>
      <c r="P1752" s="313" t="str">
        <f t="array" ref="P1752">IFERROR(
    INDEX('Emission Factors'!$E$5:$P$488,
          MATCH(1,
                ('Emission Factors'!$E$5:$E$488 = 'GHG emissions calculations'!$F1752) *
                ('Emission Factors'!$H$5:$H$488 = 'GHG emissions calculations'!$H1752),
                0),
          MATCH('GHG emissions calculations'!P$6,'Emission Factors'!$E$5:$P$5,0)),
    "")</f>
        <v/>
      </c>
      <c r="Q1752" s="311" t="str">
        <f t="array" ref="Q1752">IFERROR(
    IF(
        INDEX('Emission Factors'!$E$5:$P$488,
              MATCH(1,
                    ('Emission Factors'!$E$5:$E$488 = 'GHG emissions calculations'!$F1752) *
                    ('Emission Factors'!$H$5:$H$488 = 'GHG emissions calculations'!$H1752),
                    0),
              MATCH('GHG emissions calculations'!Q$6, 'Emission Factors'!$E$5:$P$5, 0)) &lt;&gt; "",
        INDEX('Emission Factors'!$E$5:$P$488,
              MATCH(1,
                    ('Emission Factors'!$E$5:$E$488 = 'GHG emissions calculations'!$F1752) *
                    ('Emission Factors'!$H$5:$H$488 = 'GHG emissions calculations'!$H1752),
                    0),
              MATCH('GHG emissions calculations'!Q$6, 'Emission Factors'!$E$5:$P$5, 0)),
        ""),
    "")</f>
        <v/>
      </c>
      <c r="R1752" s="311" t="str">
        <f t="array" ref="R1752">IFERROR(
    IF(
        INDEX('Emission Factors'!$E$5:$R$488,
              MATCH(1,
                    ('Emission Factors'!$E$5:$E$488 = 'GHG emissions calculations'!$F1752) *
                    ('Emission Factors'!$H$5:$H$488 = 'GHG emissions calculations'!$H1752),
                    0),
              MATCH('GHG emissions calculations'!R$6, 'Emission Factors'!$E$5:$R$5, 0)) &lt;&gt; "",
        INDEX('Emission Factors'!$E$5:$R$488,
              MATCH(1,
                    ('Emission Factors'!$E$5:$E$488 = 'GHG emissions calculations'!$F1752) *
                    ('Emission Factors'!$H$5:$H$488 = 'GHG emissions calculations'!$H1752),
                    0),
              MATCH('GHG emissions calculations'!R$6, 'Emission Factors'!$E$5:$R$5, 0)),
        ""),
    "")</f>
        <v/>
      </c>
      <c r="S1752" s="312">
        <f t="shared" si="3"/>
        <v>0</v>
      </c>
      <c r="T1752" s="23"/>
    </row>
    <row r="1753" ht="15.75" customHeight="1" outlineLevel="1">
      <c r="A1753" s="23"/>
      <c r="B1753" s="71"/>
      <c r="C1753" s="71"/>
      <c r="D1753" s="71"/>
      <c r="E1753" s="314"/>
      <c r="F1753" s="311" t="str">
        <f>Lists!Z155</f>
        <v>Stainless steel, coil, cold rolled (50% recycling)  - Asia</v>
      </c>
      <c r="G1753" s="311" t="str">
        <f t="array" ref="G1753">XLOOKUP(1,('Emission Factors'!$E$5:$E$488='GHG emissions calculations'!$F1753)*('Emission Factors'!$H$5:$H$488='GHG emissions calculations'!$H1753),INDEX('Emission Factors'!$E$5:$T$488,0,MATCH('GHG emissions calculations'!G$6,'Emission Factors'!$E$5:$T$5,0)),"",0)</f>
        <v/>
      </c>
      <c r="H1753" s="311" t="s">
        <v>237</v>
      </c>
      <c r="I1753" s="312" t="str">
        <f>IF(
    SUMIFS('Import data'!$L$25:$L$80,
           'Import data'!$J$25:$J$80, F1753,
           'Import data'!$G$25:$G$80, 'GHG emissions calculations'!$H1753,
           'Import data'!$I$25:$I$80,$E$1587) &lt;&gt; 0,
    SUMIFS('Import data'!$L$25:$L$80,
           'Import data'!$J$25:$J$80, F1753,
           'Import data'!$G$25:$G$80, 'GHG emissions calculations'!$H1753,
           'Import data'!$I$25:$I$80,$E$1587),
    ""
)</f>
        <v/>
      </c>
      <c r="J1753" s="311" t="str">
        <f t="array" ref="J1753">IF(
    XLOOKUP(F1753, 'Import data'!$J$26:$J$47, 'Import data'!$M$26:$M$47, "", 0) = "Please add the region-specific supplier emission factor or choose a different region available in the IAEG database.",
    "",
    XLOOKUP(F1753, 'Import data'!$J$26:$J$47, 'Import data'!$M$26:$M$47, "", 0)
)</f>
        <v/>
      </c>
      <c r="K1753" s="311" t="str">
        <f t="array" ref="K1753">IFERROR(
    XLOOKUP(F1753,
            _xlws.FILTER('Supplier Emission'!$G$15:$G$49,
                   ('Supplier Emission'!$D$15:$D$49=H1753) * ('Supplier Emission'!$F$15:$F$49=$E$1587)),
            _xlws.FILTER('Supplier Emission'!$I$15:$I$49,
                   ('Supplier Emission'!$D$15:$D$49=H1753) * ('Supplier Emission'!$F$15:$F$49=$E$1587)),
            ""),
    "")</f>
        <v/>
      </c>
      <c r="L1753" s="311" t="str">
        <f t="array" ref="L1753">IFERROR(
    XLOOKUP(F1753,
            _xlws.FILTER('Supplier Emission'!$G$15:$G$49,
                   ('Supplier Emission'!$D$15:$D$49=H1753) * ('Supplier Emission'!$F$15:$F$49=$E$1587)),
            _xlws.FILTER('Supplier Emission'!$J$15:$J$49,
                   ('Supplier Emission'!$D$15:$D$49=H1753) * ('Supplier Emission'!$F$15:$F$49=$E$1587)),
            ""),
    "")</f>
        <v/>
      </c>
      <c r="M1753" s="311" t="str">
        <f t="array" ref="M1753">IFERROR(
    XLOOKUP(F1753,
            _xlws.FILTER('Supplier Emission'!$G$15:$G$49,
                   ('Supplier Emission'!$D$15:$D$49=H1753) * ('Supplier Emission'!$F$15:$F$49=$E$1587)),
            _xlws.FILTER('Supplier Emission'!$M$15:$M$49,
                   ('Supplier Emission'!$D$15:$D$49=H1753) * ('Supplier Emission'!$F$15:$F$49=$E$1587)),
            ""),
    "")</f>
        <v/>
      </c>
      <c r="N1753" s="311" t="str">
        <f t="array" ref="N1753">IFERROR(
    XLOOKUP(F1753,
            _xlws.FILTER('Supplier Emission'!$G$15:$G$49,
                   ('Supplier Emission'!$D$15:$D$49=H1753) * ('Supplier Emission'!$F$15:$F$49=$E$1587)),
            _xlws.FILTER('Supplier Emission'!$H$15:$H$49,
                   ('Supplier Emission'!$D$15:$D$49=H1753) * ('Supplier Emission'!$F$15:$F$49=$E$1587)),
            ""),
    "")</f>
        <v/>
      </c>
      <c r="O1753" s="311" t="str">
        <f t="array" ref="O1753">XLOOKUP(1,('Emission Factors'!$E$5:$E$488='GHG emissions calculations'!$F1753)*('Emission Factors'!$H$5:$H$488='GHG emissions calculations'!$H1753),INDEX('Emission Factors'!$E$5:$T$488,0,MATCH('GHG emissions calculations'!O$6,'Emission Factors'!$E$5:$T$5,0)),"",0)</f>
        <v/>
      </c>
      <c r="P1753" s="313" t="str">
        <f t="array" ref="P1753">IFERROR(
    INDEX('Emission Factors'!$E$5:$P$488,
          MATCH(1,
                ('Emission Factors'!$E$5:$E$488 = 'GHG emissions calculations'!$F1753) *
                ('Emission Factors'!$H$5:$H$488 = 'GHG emissions calculations'!$H1753),
                0),
          MATCH('GHG emissions calculations'!P$6,'Emission Factors'!$E$5:$P$5,0)),
    "")</f>
        <v/>
      </c>
      <c r="Q1753" s="311" t="str">
        <f t="array" ref="Q1753">IFERROR(
    IF(
        INDEX('Emission Factors'!$E$5:$P$488,
              MATCH(1,
                    ('Emission Factors'!$E$5:$E$488 = 'GHG emissions calculations'!$F1753) *
                    ('Emission Factors'!$H$5:$H$488 = 'GHG emissions calculations'!$H1753),
                    0),
              MATCH('GHG emissions calculations'!Q$6, 'Emission Factors'!$E$5:$P$5, 0)) &lt;&gt; "",
        INDEX('Emission Factors'!$E$5:$P$488,
              MATCH(1,
                    ('Emission Factors'!$E$5:$E$488 = 'GHG emissions calculations'!$F1753) *
                    ('Emission Factors'!$H$5:$H$488 = 'GHG emissions calculations'!$H1753),
                    0),
              MATCH('GHG emissions calculations'!Q$6, 'Emission Factors'!$E$5:$P$5, 0)),
        ""),
    "")</f>
        <v/>
      </c>
      <c r="R1753" s="311" t="str">
        <f t="array" ref="R1753">IFERROR(
    IF(
        INDEX('Emission Factors'!$E$5:$R$488,
              MATCH(1,
                    ('Emission Factors'!$E$5:$E$488 = 'GHG emissions calculations'!$F1753) *
                    ('Emission Factors'!$H$5:$H$488 = 'GHG emissions calculations'!$H1753),
                    0),
              MATCH('GHG emissions calculations'!R$6, 'Emission Factors'!$E$5:$R$5, 0)) &lt;&gt; "",
        INDEX('Emission Factors'!$E$5:$R$488,
              MATCH(1,
                    ('Emission Factors'!$E$5:$E$488 = 'GHG emissions calculations'!$F1753) *
                    ('Emission Factors'!$H$5:$H$488 = 'GHG emissions calculations'!$H1753),
                    0),
              MATCH('GHG emissions calculations'!R$6, 'Emission Factors'!$E$5:$R$5, 0)),
        ""),
    "")</f>
        <v/>
      </c>
      <c r="S1753" s="312">
        <f t="shared" si="3"/>
        <v>0</v>
      </c>
      <c r="T1753" s="23"/>
    </row>
    <row r="1754" ht="15.75" customHeight="1" outlineLevel="1">
      <c r="A1754" s="23"/>
      <c r="B1754" s="71"/>
      <c r="C1754" s="71"/>
      <c r="D1754" s="71"/>
      <c r="E1754" s="314"/>
      <c r="F1754" s="311" t="str">
        <f>Lists!Z153</f>
        <v>Stainless steel, coil, cold rolled (50% recycling)  - Europe</v>
      </c>
      <c r="G1754" s="311">
        <f t="array" ref="G1754">XLOOKUP(1,('Emission Factors'!$E$5:$E$488='GHG emissions calculations'!$F1754)*('Emission Factors'!$H$5:$H$488='GHG emissions calculations'!$H1754),INDEX('Emission Factors'!$E$5:$T$488,0,MATCH('GHG emissions calculations'!G$6,'Emission Factors'!$E$5:$T$5,0)),"",0)</f>
        <v>3</v>
      </c>
      <c r="H1754" s="311" t="s">
        <v>237</v>
      </c>
      <c r="I1754" s="312" t="str">
        <f>IF(
    SUMIFS('Import data'!$L$25:$L$80,
           'Import data'!$J$25:$J$80, F1754,
           'Import data'!$G$25:$G$80, 'GHG emissions calculations'!$H1754,
           'Import data'!$I$25:$I$80,$E$1587) &lt;&gt; 0,
    SUMIFS('Import data'!$L$25:$L$80,
           'Import data'!$J$25:$J$80, F1754,
           'Import data'!$G$25:$G$80, 'GHG emissions calculations'!$H1754,
           'Import data'!$I$25:$I$80,$E$1587),
    ""
)</f>
        <v/>
      </c>
      <c r="J1754" s="311" t="str">
        <f t="array" ref="J1754">IF(
    XLOOKUP(F1754, 'Import data'!$J$26:$J$47, 'Import data'!$M$26:$M$47, "", 0) = "Please add the region-specific supplier emission factor or choose a different region available in the IAEG database.",
    "",
    XLOOKUP(F1754, 'Import data'!$J$26:$J$47, 'Import data'!$M$26:$M$47, "", 0)
)</f>
        <v/>
      </c>
      <c r="K1754" s="311" t="str">
        <f t="array" ref="K1754">IFERROR(
    XLOOKUP(F1754,
            _xlws.FILTER('Supplier Emission'!$G$15:$G$49,
                   ('Supplier Emission'!$D$15:$D$49=H1754) * ('Supplier Emission'!$F$15:$F$49=$E$1587)),
            _xlws.FILTER('Supplier Emission'!$I$15:$I$49,
                   ('Supplier Emission'!$D$15:$D$49=H1754) * ('Supplier Emission'!$F$15:$F$49=$E$1587)),
            ""),
    "")</f>
        <v/>
      </c>
      <c r="L1754" s="311" t="str">
        <f t="array" ref="L1754">IFERROR(
    XLOOKUP(F1754,
            _xlws.FILTER('Supplier Emission'!$G$15:$G$49,
                   ('Supplier Emission'!$D$15:$D$49=H1754) * ('Supplier Emission'!$F$15:$F$49=$E$1587)),
            _xlws.FILTER('Supplier Emission'!$J$15:$J$49,
                   ('Supplier Emission'!$D$15:$D$49=H1754) * ('Supplier Emission'!$F$15:$F$49=$E$1587)),
            ""),
    "")</f>
        <v/>
      </c>
      <c r="M1754" s="311" t="str">
        <f t="array" ref="M1754">IFERROR(
    XLOOKUP(F1754,
            _xlws.FILTER('Supplier Emission'!$G$15:$G$49,
                   ('Supplier Emission'!$D$15:$D$49=H1754) * ('Supplier Emission'!$F$15:$F$49=$E$1587)),
            _xlws.FILTER('Supplier Emission'!$M$15:$M$49,
                   ('Supplier Emission'!$D$15:$D$49=H1754) * ('Supplier Emission'!$F$15:$F$49=$E$1587)),
            ""),
    "")</f>
        <v/>
      </c>
      <c r="N1754" s="311" t="str">
        <f t="array" ref="N1754">IFERROR(
    XLOOKUP(F1754,
            _xlws.FILTER('Supplier Emission'!$G$15:$G$49,
                   ('Supplier Emission'!$D$15:$D$49=H1754) * ('Supplier Emission'!$F$15:$F$49=$E$1587)),
            _xlws.FILTER('Supplier Emission'!$H$15:$H$49,
                   ('Supplier Emission'!$D$15:$D$49=H1754) * ('Supplier Emission'!$F$15:$F$49=$E$1587)),
            ""),
    "")</f>
        <v/>
      </c>
      <c r="O1754" s="311" t="str">
        <f t="array" ref="O1754">XLOOKUP(1,('Emission Factors'!$E$5:$E$488='GHG emissions calculations'!$F1754)*('Emission Factors'!$H$5:$H$488='GHG emissions calculations'!$H1754),INDEX('Emission Factors'!$E$5:$T$488,0,MATCH('GHG emissions calculations'!O$6,'Emission Factors'!$E$5:$T$5,0)),"",0)</f>
        <v> Stainless steel, coil, cold rolled (304) for EEE (50% recycling) </v>
      </c>
      <c r="P1754" s="313">
        <f t="array" ref="P1754">IFERROR(
    INDEX('Emission Factors'!$E$5:$P$488,
          MATCH(1,
                ('Emission Factors'!$E$5:$E$488 = 'GHG emissions calculations'!$F1754) *
                ('Emission Factors'!$H$5:$H$488 = 'GHG emissions calculations'!$H1754),
                0),
          MATCH('GHG emissions calculations'!P$6,'Emission Factors'!$E$5:$P$5,0)),
    "")</f>
        <v>4.66</v>
      </c>
      <c r="Q1754" s="311" t="str">
        <f t="array" ref="Q1754">IFERROR(
    IF(
        INDEX('Emission Factors'!$E$5:$P$488,
              MATCH(1,
                    ('Emission Factors'!$E$5:$E$488 = 'GHG emissions calculations'!$F1754) *
                    ('Emission Factors'!$H$5:$H$488 = 'GHG emissions calculations'!$H1754),
                    0),
              MATCH('GHG emissions calculations'!Q$6, 'Emission Factors'!$E$5:$P$5, 0)) &lt;&gt; "",
        INDEX('Emission Factors'!$E$5:$P$488,
              MATCH(1,
                    ('Emission Factors'!$E$5:$E$488 = 'GHG emissions calculations'!$F1754) *
                    ('Emission Factors'!$H$5:$H$488 = 'GHG emissions calculations'!$H1754),
                    0),
              MATCH('GHG emissions calculations'!Q$6, 'Emission Factors'!$E$5:$P$5, 0)),
        ""),
    "")</f>
        <v>kgCO2e/kg</v>
      </c>
      <c r="R1754" s="311" t="str">
        <f t="array" ref="R1754">IFERROR(
    IF(
        INDEX('Emission Factors'!$E$5:$R$488,
              MATCH(1,
                    ('Emission Factors'!$E$5:$E$488 = 'GHG emissions calculations'!$F1754) *
                    ('Emission Factors'!$H$5:$H$488 = 'GHG emissions calculations'!$H1754),
                    0),
              MATCH('GHG emissions calculations'!R$6, 'Emission Factors'!$E$5:$R$5, 0)) &lt;&gt; "",
        INDEX('Emission Factors'!$E$5:$R$488,
              MATCH(1,
                    ('Emission Factors'!$E$5:$E$488 = 'GHG emissions calculations'!$F1754) *
                    ('Emission Factors'!$H$5:$H$488 = 'GHG emissions calculations'!$H1754),
                    0),
              MATCH('GHG emissions calculations'!R$6, 'Emission Factors'!$E$5:$R$5, 0)),
        ""),
    "")</f>
        <v>Europe</v>
      </c>
      <c r="S1754" s="312">
        <f t="shared" si="3"/>
        <v>0</v>
      </c>
      <c r="T1754" s="23"/>
    </row>
    <row r="1755" ht="15.75" customHeight="1" outlineLevel="1">
      <c r="A1755" s="23"/>
      <c r="B1755" s="71"/>
      <c r="C1755" s="71"/>
      <c r="D1755" s="71"/>
      <c r="E1755" s="314"/>
      <c r="F1755" s="311" t="str">
        <f>Lists!Z158</f>
        <v>Stainless steel, coil, cold rolled (50% recycling)  - Global or unspecified region</v>
      </c>
      <c r="G1755" s="311" t="str">
        <f t="array" ref="G1755">XLOOKUP(1,('Emission Factors'!$E$5:$E$488='GHG emissions calculations'!$F1755)*('Emission Factors'!$H$5:$H$488='GHG emissions calculations'!$H1755),INDEX('Emission Factors'!$E$5:$T$488,0,MATCH('GHG emissions calculations'!G$6,'Emission Factors'!$E$5:$T$5,0)),"",0)</f>
        <v/>
      </c>
      <c r="H1755" s="311" t="s">
        <v>237</v>
      </c>
      <c r="I1755" s="312" t="str">
        <f>IF(
    SUMIFS('Import data'!$L$25:$L$80,
           'Import data'!$J$25:$J$80, F1755,
           'Import data'!$G$25:$G$80, 'GHG emissions calculations'!$H1755,
           'Import data'!$I$25:$I$80,$E$1587) &lt;&gt; 0,
    SUMIFS('Import data'!$L$25:$L$80,
           'Import data'!$J$25:$J$80, F1755,
           'Import data'!$G$25:$G$80, 'GHG emissions calculations'!$H1755,
           'Import data'!$I$25:$I$80,$E$1587),
    ""
)</f>
        <v/>
      </c>
      <c r="J1755" s="311" t="str">
        <f t="array" ref="J1755">IF(
    XLOOKUP(F1755, 'Import data'!$J$26:$J$47, 'Import data'!$M$26:$M$47, "", 0) = "Please add the region-specific supplier emission factor or choose a different region available in the IAEG database.",
    "",
    XLOOKUP(F1755, 'Import data'!$J$26:$J$47, 'Import data'!$M$26:$M$47, "", 0)
)</f>
        <v/>
      </c>
      <c r="K1755" s="311" t="str">
        <f t="array" ref="K1755">IFERROR(
    XLOOKUP(F1755,
            _xlws.FILTER('Supplier Emission'!$G$15:$G$49,
                   ('Supplier Emission'!$D$15:$D$49=H1755) * ('Supplier Emission'!$F$15:$F$49=$E$1587)),
            _xlws.FILTER('Supplier Emission'!$I$15:$I$49,
                   ('Supplier Emission'!$D$15:$D$49=H1755) * ('Supplier Emission'!$F$15:$F$49=$E$1587)),
            ""),
    "")</f>
        <v/>
      </c>
      <c r="L1755" s="311" t="str">
        <f t="array" ref="L1755">IFERROR(
    XLOOKUP(F1755,
            _xlws.FILTER('Supplier Emission'!$G$15:$G$49,
                   ('Supplier Emission'!$D$15:$D$49=H1755) * ('Supplier Emission'!$F$15:$F$49=$E$1587)),
            _xlws.FILTER('Supplier Emission'!$J$15:$J$49,
                   ('Supplier Emission'!$D$15:$D$49=H1755) * ('Supplier Emission'!$F$15:$F$49=$E$1587)),
            ""),
    "")</f>
        <v/>
      </c>
      <c r="M1755" s="311" t="str">
        <f t="array" ref="M1755">IFERROR(
    XLOOKUP(F1755,
            _xlws.FILTER('Supplier Emission'!$G$15:$G$49,
                   ('Supplier Emission'!$D$15:$D$49=H1755) * ('Supplier Emission'!$F$15:$F$49=$E$1587)),
            _xlws.FILTER('Supplier Emission'!$M$15:$M$49,
                   ('Supplier Emission'!$D$15:$D$49=H1755) * ('Supplier Emission'!$F$15:$F$49=$E$1587)),
            ""),
    "")</f>
        <v/>
      </c>
      <c r="N1755" s="311" t="str">
        <f t="array" ref="N1755">IFERROR(
    XLOOKUP(F1755,
            _xlws.FILTER('Supplier Emission'!$G$15:$G$49,
                   ('Supplier Emission'!$D$15:$D$49=H1755) * ('Supplier Emission'!$F$15:$F$49=$E$1587)),
            _xlws.FILTER('Supplier Emission'!$H$15:$H$49,
                   ('Supplier Emission'!$D$15:$D$49=H1755) * ('Supplier Emission'!$F$15:$F$49=$E$1587)),
            ""),
    "")</f>
        <v/>
      </c>
      <c r="O1755" s="311" t="str">
        <f t="array" ref="O1755">XLOOKUP(1,('Emission Factors'!$E$5:$E$488='GHG emissions calculations'!$F1755)*('Emission Factors'!$H$5:$H$488='GHG emissions calculations'!$H1755),INDEX('Emission Factors'!$E$5:$T$488,0,MATCH('GHG emissions calculations'!O$6,'Emission Factors'!$E$5:$T$5,0)),"",0)</f>
        <v/>
      </c>
      <c r="P1755" s="313" t="str">
        <f t="array" ref="P1755">IFERROR(
    INDEX('Emission Factors'!$E$5:$P$488,
          MATCH(1,
                ('Emission Factors'!$E$5:$E$488 = 'GHG emissions calculations'!$F1755) *
                ('Emission Factors'!$H$5:$H$488 = 'GHG emissions calculations'!$H1755),
                0),
          MATCH('GHG emissions calculations'!P$6,'Emission Factors'!$E$5:$P$5,0)),
    "")</f>
        <v/>
      </c>
      <c r="Q1755" s="311" t="str">
        <f t="array" ref="Q1755">IFERROR(
    IF(
        INDEX('Emission Factors'!$E$5:$P$488,
              MATCH(1,
                    ('Emission Factors'!$E$5:$E$488 = 'GHG emissions calculations'!$F1755) *
                    ('Emission Factors'!$H$5:$H$488 = 'GHG emissions calculations'!$H1755),
                    0),
              MATCH('GHG emissions calculations'!Q$6, 'Emission Factors'!$E$5:$P$5, 0)) &lt;&gt; "",
        INDEX('Emission Factors'!$E$5:$P$488,
              MATCH(1,
                    ('Emission Factors'!$E$5:$E$488 = 'GHG emissions calculations'!$F1755) *
                    ('Emission Factors'!$H$5:$H$488 = 'GHG emissions calculations'!$H1755),
                    0),
              MATCH('GHG emissions calculations'!Q$6, 'Emission Factors'!$E$5:$P$5, 0)),
        ""),
    "")</f>
        <v/>
      </c>
      <c r="R1755" s="311" t="str">
        <f t="array" ref="R1755">IFERROR(
    IF(
        INDEX('Emission Factors'!$E$5:$R$488,
              MATCH(1,
                    ('Emission Factors'!$E$5:$E$488 = 'GHG emissions calculations'!$F1755) *
                    ('Emission Factors'!$H$5:$H$488 = 'GHG emissions calculations'!$H1755),
                    0),
              MATCH('GHG emissions calculations'!R$6, 'Emission Factors'!$E$5:$R$5, 0)) &lt;&gt; "",
        INDEX('Emission Factors'!$E$5:$R$488,
              MATCH(1,
                    ('Emission Factors'!$E$5:$E$488 = 'GHG emissions calculations'!$F1755) *
                    ('Emission Factors'!$H$5:$H$488 = 'GHG emissions calculations'!$H1755),
                    0),
              MATCH('GHG emissions calculations'!R$6, 'Emission Factors'!$E$5:$R$5, 0)),
        ""),
    "")</f>
        <v/>
      </c>
      <c r="S1755" s="312">
        <f t="shared" si="3"/>
        <v>0</v>
      </c>
      <c r="T1755" s="23"/>
    </row>
    <row r="1756" ht="15.75" customHeight="1" outlineLevel="1">
      <c r="A1756" s="23"/>
      <c r="B1756" s="71"/>
      <c r="C1756" s="71"/>
      <c r="D1756" s="71"/>
      <c r="E1756" s="314"/>
      <c r="F1756" s="311" t="str">
        <f>Lists!Z157</f>
        <v>Stainless steel, coil, cold rolled (50% recycling)  - Middle East</v>
      </c>
      <c r="G1756" s="311" t="str">
        <f t="array" ref="G1756">XLOOKUP(1,('Emission Factors'!$E$5:$E$488='GHG emissions calculations'!$F1756)*('Emission Factors'!$H$5:$H$488='GHG emissions calculations'!$H1756),INDEX('Emission Factors'!$E$5:$T$488,0,MATCH('GHG emissions calculations'!G$6,'Emission Factors'!$E$5:$T$5,0)),"",0)</f>
        <v/>
      </c>
      <c r="H1756" s="311" t="s">
        <v>237</v>
      </c>
      <c r="I1756" s="312" t="str">
        <f>IF(
    SUMIFS('Import data'!$L$25:$L$80,
           'Import data'!$J$25:$J$80, F1756,
           'Import data'!$G$25:$G$80, 'GHG emissions calculations'!$H1756,
           'Import data'!$I$25:$I$80,$E$1587) &lt;&gt; 0,
    SUMIFS('Import data'!$L$25:$L$80,
           'Import data'!$J$25:$J$80, F1756,
           'Import data'!$G$25:$G$80, 'GHG emissions calculations'!$H1756,
           'Import data'!$I$25:$I$80,$E$1587),
    ""
)</f>
        <v/>
      </c>
      <c r="J1756" s="311" t="str">
        <f t="array" ref="J1756">IF(
    XLOOKUP(F1756, 'Import data'!$J$26:$J$47, 'Import data'!$M$26:$M$47, "", 0) = "Please add the region-specific supplier emission factor or choose a different region available in the IAEG database.",
    "",
    XLOOKUP(F1756, 'Import data'!$J$26:$J$47, 'Import data'!$M$26:$M$47, "", 0)
)</f>
        <v/>
      </c>
      <c r="K1756" s="311" t="str">
        <f t="array" ref="K1756">IFERROR(
    XLOOKUP(F1756,
            _xlws.FILTER('Supplier Emission'!$G$15:$G$49,
                   ('Supplier Emission'!$D$15:$D$49=H1756) * ('Supplier Emission'!$F$15:$F$49=$E$1587)),
            _xlws.FILTER('Supplier Emission'!$I$15:$I$49,
                   ('Supplier Emission'!$D$15:$D$49=H1756) * ('Supplier Emission'!$F$15:$F$49=$E$1587)),
            ""),
    "")</f>
        <v/>
      </c>
      <c r="L1756" s="311" t="str">
        <f t="array" ref="L1756">IFERROR(
    XLOOKUP(F1756,
            _xlws.FILTER('Supplier Emission'!$G$15:$G$49,
                   ('Supplier Emission'!$D$15:$D$49=H1756) * ('Supplier Emission'!$F$15:$F$49=$E$1587)),
            _xlws.FILTER('Supplier Emission'!$J$15:$J$49,
                   ('Supplier Emission'!$D$15:$D$49=H1756) * ('Supplier Emission'!$F$15:$F$49=$E$1587)),
            ""),
    "")</f>
        <v/>
      </c>
      <c r="M1756" s="311" t="str">
        <f t="array" ref="M1756">IFERROR(
    XLOOKUP(F1756,
            _xlws.FILTER('Supplier Emission'!$G$15:$G$49,
                   ('Supplier Emission'!$D$15:$D$49=H1756) * ('Supplier Emission'!$F$15:$F$49=$E$1587)),
            _xlws.FILTER('Supplier Emission'!$M$15:$M$49,
                   ('Supplier Emission'!$D$15:$D$49=H1756) * ('Supplier Emission'!$F$15:$F$49=$E$1587)),
            ""),
    "")</f>
        <v/>
      </c>
      <c r="N1756" s="311" t="str">
        <f t="array" ref="N1756">IFERROR(
    XLOOKUP(F1756,
            _xlws.FILTER('Supplier Emission'!$G$15:$G$49,
                   ('Supplier Emission'!$D$15:$D$49=H1756) * ('Supplier Emission'!$F$15:$F$49=$E$1587)),
            _xlws.FILTER('Supplier Emission'!$H$15:$H$49,
                   ('Supplier Emission'!$D$15:$D$49=H1756) * ('Supplier Emission'!$F$15:$F$49=$E$1587)),
            ""),
    "")</f>
        <v/>
      </c>
      <c r="O1756" s="311" t="str">
        <f t="array" ref="O1756">XLOOKUP(1,('Emission Factors'!$E$5:$E$488='GHG emissions calculations'!$F1756)*('Emission Factors'!$H$5:$H$488='GHG emissions calculations'!$H1756),INDEX('Emission Factors'!$E$5:$T$488,0,MATCH('GHG emissions calculations'!O$6,'Emission Factors'!$E$5:$T$5,0)),"",0)</f>
        <v/>
      </c>
      <c r="P1756" s="313" t="str">
        <f t="array" ref="P1756">IFERROR(
    INDEX('Emission Factors'!$E$5:$P$488,
          MATCH(1,
                ('Emission Factors'!$E$5:$E$488 = 'GHG emissions calculations'!$F1756) *
                ('Emission Factors'!$H$5:$H$488 = 'GHG emissions calculations'!$H1756),
                0),
          MATCH('GHG emissions calculations'!P$6,'Emission Factors'!$E$5:$P$5,0)),
    "")</f>
        <v/>
      </c>
      <c r="Q1756" s="311" t="str">
        <f t="array" ref="Q1756">IFERROR(
    IF(
        INDEX('Emission Factors'!$E$5:$P$488,
              MATCH(1,
                    ('Emission Factors'!$E$5:$E$488 = 'GHG emissions calculations'!$F1756) *
                    ('Emission Factors'!$H$5:$H$488 = 'GHG emissions calculations'!$H1756),
                    0),
              MATCH('GHG emissions calculations'!Q$6, 'Emission Factors'!$E$5:$P$5, 0)) &lt;&gt; "",
        INDEX('Emission Factors'!$E$5:$P$488,
              MATCH(1,
                    ('Emission Factors'!$E$5:$E$488 = 'GHG emissions calculations'!$F1756) *
                    ('Emission Factors'!$H$5:$H$488 = 'GHG emissions calculations'!$H1756),
                    0),
              MATCH('GHG emissions calculations'!Q$6, 'Emission Factors'!$E$5:$P$5, 0)),
        ""),
    "")</f>
        <v/>
      </c>
      <c r="R1756" s="311" t="str">
        <f t="array" ref="R1756">IFERROR(
    IF(
        INDEX('Emission Factors'!$E$5:$R$488,
              MATCH(1,
                    ('Emission Factors'!$E$5:$E$488 = 'GHG emissions calculations'!$F1756) *
                    ('Emission Factors'!$H$5:$H$488 = 'GHG emissions calculations'!$H1756),
                    0),
              MATCH('GHG emissions calculations'!R$6, 'Emission Factors'!$E$5:$R$5, 0)) &lt;&gt; "",
        INDEX('Emission Factors'!$E$5:$R$488,
              MATCH(1,
                    ('Emission Factors'!$E$5:$E$488 = 'GHG emissions calculations'!$F1756) *
                    ('Emission Factors'!$H$5:$H$488 = 'GHG emissions calculations'!$H1756),
                    0),
              MATCH('GHG emissions calculations'!R$6, 'Emission Factors'!$E$5:$R$5, 0)),
        ""),
    "")</f>
        <v/>
      </c>
      <c r="S1756" s="312">
        <f t="shared" si="3"/>
        <v>0</v>
      </c>
      <c r="T1756" s="23"/>
    </row>
    <row r="1757" ht="15.75" customHeight="1" outlineLevel="1">
      <c r="A1757" s="23"/>
      <c r="B1757" s="71"/>
      <c r="C1757" s="71"/>
      <c r="D1757" s="71"/>
      <c r="E1757" s="314"/>
      <c r="F1757" s="311" t="str">
        <f>Lists!Z156</f>
        <v>Stainless steel, coil, cold rolled (50% recycling)  - Oceania</v>
      </c>
      <c r="G1757" s="311" t="str">
        <f t="array" ref="G1757">XLOOKUP(1,('Emission Factors'!$E$5:$E$488='GHG emissions calculations'!$F1757)*('Emission Factors'!$H$5:$H$488='GHG emissions calculations'!$H1757),INDEX('Emission Factors'!$E$5:$T$488,0,MATCH('GHG emissions calculations'!G$6,'Emission Factors'!$E$5:$T$5,0)),"",0)</f>
        <v/>
      </c>
      <c r="H1757" s="311" t="s">
        <v>237</v>
      </c>
      <c r="I1757" s="312" t="str">
        <f>IF(
    SUMIFS('Import data'!$L$25:$L$80,
           'Import data'!$J$25:$J$80, F1757,
           'Import data'!$G$25:$G$80, 'GHG emissions calculations'!$H1757,
           'Import data'!$I$25:$I$80,$E$1587) &lt;&gt; 0,
    SUMIFS('Import data'!$L$25:$L$80,
           'Import data'!$J$25:$J$80, F1757,
           'Import data'!$G$25:$G$80, 'GHG emissions calculations'!$H1757,
           'Import data'!$I$25:$I$80,$E$1587),
    ""
)</f>
        <v/>
      </c>
      <c r="J1757" s="311" t="str">
        <f t="array" ref="J1757">IF(
    XLOOKUP(F1757, 'Import data'!$J$26:$J$47, 'Import data'!$M$26:$M$47, "", 0) = "Please add the region-specific supplier emission factor or choose a different region available in the IAEG database.",
    "",
    XLOOKUP(F1757, 'Import data'!$J$26:$J$47, 'Import data'!$M$26:$M$47, "", 0)
)</f>
        <v/>
      </c>
      <c r="K1757" s="311" t="str">
        <f t="array" ref="K1757">IFERROR(
    XLOOKUP(F1757,
            _xlws.FILTER('Supplier Emission'!$G$15:$G$49,
                   ('Supplier Emission'!$D$15:$D$49=H1757) * ('Supplier Emission'!$F$15:$F$49=$E$1587)),
            _xlws.FILTER('Supplier Emission'!$I$15:$I$49,
                   ('Supplier Emission'!$D$15:$D$49=H1757) * ('Supplier Emission'!$F$15:$F$49=$E$1587)),
            ""),
    "")</f>
        <v/>
      </c>
      <c r="L1757" s="311" t="str">
        <f t="array" ref="L1757">IFERROR(
    XLOOKUP(F1757,
            _xlws.FILTER('Supplier Emission'!$G$15:$G$49,
                   ('Supplier Emission'!$D$15:$D$49=H1757) * ('Supplier Emission'!$F$15:$F$49=$E$1587)),
            _xlws.FILTER('Supplier Emission'!$J$15:$J$49,
                   ('Supplier Emission'!$D$15:$D$49=H1757) * ('Supplier Emission'!$F$15:$F$49=$E$1587)),
            ""),
    "")</f>
        <v/>
      </c>
      <c r="M1757" s="311" t="str">
        <f t="array" ref="M1757">IFERROR(
    XLOOKUP(F1757,
            _xlws.FILTER('Supplier Emission'!$G$15:$G$49,
                   ('Supplier Emission'!$D$15:$D$49=H1757) * ('Supplier Emission'!$F$15:$F$49=$E$1587)),
            _xlws.FILTER('Supplier Emission'!$M$15:$M$49,
                   ('Supplier Emission'!$D$15:$D$49=H1757) * ('Supplier Emission'!$F$15:$F$49=$E$1587)),
            ""),
    "")</f>
        <v/>
      </c>
      <c r="N1757" s="311" t="str">
        <f t="array" ref="N1757">IFERROR(
    XLOOKUP(F1757,
            _xlws.FILTER('Supplier Emission'!$G$15:$G$49,
                   ('Supplier Emission'!$D$15:$D$49=H1757) * ('Supplier Emission'!$F$15:$F$49=$E$1587)),
            _xlws.FILTER('Supplier Emission'!$H$15:$H$49,
                   ('Supplier Emission'!$D$15:$D$49=H1757) * ('Supplier Emission'!$F$15:$F$49=$E$1587)),
            ""),
    "")</f>
        <v/>
      </c>
      <c r="O1757" s="311" t="str">
        <f t="array" ref="O1757">XLOOKUP(1,('Emission Factors'!$E$5:$E$488='GHG emissions calculations'!$F1757)*('Emission Factors'!$H$5:$H$488='GHG emissions calculations'!$H1757),INDEX('Emission Factors'!$E$5:$T$488,0,MATCH('GHG emissions calculations'!O$6,'Emission Factors'!$E$5:$T$5,0)),"",0)</f>
        <v/>
      </c>
      <c r="P1757" s="313" t="str">
        <f t="array" ref="P1757">IFERROR(
    INDEX('Emission Factors'!$E$5:$P$488,
          MATCH(1,
                ('Emission Factors'!$E$5:$E$488 = 'GHG emissions calculations'!$F1757) *
                ('Emission Factors'!$H$5:$H$488 = 'GHG emissions calculations'!$H1757),
                0),
          MATCH('GHG emissions calculations'!P$6,'Emission Factors'!$E$5:$P$5,0)),
    "")</f>
        <v/>
      </c>
      <c r="Q1757" s="311" t="str">
        <f t="array" ref="Q1757">IFERROR(
    IF(
        INDEX('Emission Factors'!$E$5:$P$488,
              MATCH(1,
                    ('Emission Factors'!$E$5:$E$488 = 'GHG emissions calculations'!$F1757) *
                    ('Emission Factors'!$H$5:$H$488 = 'GHG emissions calculations'!$H1757),
                    0),
              MATCH('GHG emissions calculations'!Q$6, 'Emission Factors'!$E$5:$P$5, 0)) &lt;&gt; "",
        INDEX('Emission Factors'!$E$5:$P$488,
              MATCH(1,
                    ('Emission Factors'!$E$5:$E$488 = 'GHG emissions calculations'!$F1757) *
                    ('Emission Factors'!$H$5:$H$488 = 'GHG emissions calculations'!$H1757),
                    0),
              MATCH('GHG emissions calculations'!Q$6, 'Emission Factors'!$E$5:$P$5, 0)),
        ""),
    "")</f>
        <v/>
      </c>
      <c r="R1757" s="311" t="str">
        <f t="array" ref="R1757">IFERROR(
    IF(
        INDEX('Emission Factors'!$E$5:$R$488,
              MATCH(1,
                    ('Emission Factors'!$E$5:$E$488 = 'GHG emissions calculations'!$F1757) *
                    ('Emission Factors'!$H$5:$H$488 = 'GHG emissions calculations'!$H1757),
                    0),
              MATCH('GHG emissions calculations'!R$6, 'Emission Factors'!$E$5:$R$5, 0)) &lt;&gt; "",
        INDEX('Emission Factors'!$E$5:$R$488,
              MATCH(1,
                    ('Emission Factors'!$E$5:$E$488 = 'GHG emissions calculations'!$F1757) *
                    ('Emission Factors'!$H$5:$H$488 = 'GHG emissions calculations'!$H1757),
                    0),
              MATCH('GHG emissions calculations'!R$6, 'Emission Factors'!$E$5:$R$5, 0)),
        ""),
    "")</f>
        <v/>
      </c>
      <c r="S1757" s="312">
        <f t="shared" si="3"/>
        <v>0</v>
      </c>
      <c r="T1757" s="23"/>
    </row>
    <row r="1758" ht="15.75" customHeight="1" outlineLevel="1">
      <c r="A1758" s="23"/>
      <c r="B1758" s="71"/>
      <c r="C1758" s="71"/>
      <c r="D1758" s="71"/>
      <c r="E1758" s="314"/>
      <c r="F1758" s="311" t="str">
        <f>Lists!Z76</f>
        <v>Steel scrap - Africa</v>
      </c>
      <c r="G1758" s="311" t="str">
        <f t="array" ref="G1758">XLOOKUP(1,('Emission Factors'!$E$5:$E$488='GHG emissions calculations'!$F1758)*('Emission Factors'!$H$5:$H$488='GHG emissions calculations'!$H1758),INDEX('Emission Factors'!$E$5:$T$488,0,MATCH('GHG emissions calculations'!G$6,'Emission Factors'!$E$5:$T$5,0)),"",0)</f>
        <v/>
      </c>
      <c r="H1758" s="311" t="s">
        <v>237</v>
      </c>
      <c r="I1758" s="312" t="str">
        <f>IF(
    SUMIFS('Import data'!$L$25:$L$80,
           'Import data'!$J$25:$J$80, F1758,
           'Import data'!$G$25:$G$80, 'GHG emissions calculations'!$H1758,
           'Import data'!$I$25:$I$80,$E$1587) &lt;&gt; 0,
    SUMIFS('Import data'!$L$25:$L$80,
           'Import data'!$J$25:$J$80, F1758,
           'Import data'!$G$25:$G$80, 'GHG emissions calculations'!$H1758,
           'Import data'!$I$25:$I$80,$E$1587),
    ""
)</f>
        <v/>
      </c>
      <c r="J1758" s="311" t="str">
        <f t="array" ref="J1758">IF(
    XLOOKUP(F1758, 'Import data'!$J$26:$J$47, 'Import data'!$M$26:$M$47, "", 0) = "Please add the region-specific supplier emission factor or choose a different region available in the IAEG database.",
    "",
    XLOOKUP(F1758, 'Import data'!$J$26:$J$47, 'Import data'!$M$26:$M$47, "", 0)
)</f>
        <v/>
      </c>
      <c r="K1758" s="311" t="str">
        <f t="array" ref="K1758">IFERROR(
    XLOOKUP(F1758,
            _xlws.FILTER('Supplier Emission'!$G$15:$G$49,
                   ('Supplier Emission'!$D$15:$D$49=H1758) * ('Supplier Emission'!$F$15:$F$49=$E$1587)),
            _xlws.FILTER('Supplier Emission'!$I$15:$I$49,
                   ('Supplier Emission'!$D$15:$D$49=H1758) * ('Supplier Emission'!$F$15:$F$49=$E$1587)),
            ""),
    "")</f>
        <v/>
      </c>
      <c r="L1758" s="311" t="str">
        <f t="array" ref="L1758">IFERROR(
    XLOOKUP(F1758,
            _xlws.FILTER('Supplier Emission'!$G$15:$G$49,
                   ('Supplier Emission'!$D$15:$D$49=H1758) * ('Supplier Emission'!$F$15:$F$49=$E$1587)),
            _xlws.FILTER('Supplier Emission'!$J$15:$J$49,
                   ('Supplier Emission'!$D$15:$D$49=H1758) * ('Supplier Emission'!$F$15:$F$49=$E$1587)),
            ""),
    "")</f>
        <v/>
      </c>
      <c r="M1758" s="311" t="str">
        <f t="array" ref="M1758">IFERROR(
    XLOOKUP(F1758,
            _xlws.FILTER('Supplier Emission'!$G$15:$G$49,
                   ('Supplier Emission'!$D$15:$D$49=H1758) * ('Supplier Emission'!$F$15:$F$49=$E$1587)),
            _xlws.FILTER('Supplier Emission'!$M$15:$M$49,
                   ('Supplier Emission'!$D$15:$D$49=H1758) * ('Supplier Emission'!$F$15:$F$49=$E$1587)),
            ""),
    "")</f>
        <v/>
      </c>
      <c r="N1758" s="311" t="str">
        <f t="array" ref="N1758">IFERROR(
    XLOOKUP(F1758,
            _xlws.FILTER('Supplier Emission'!$G$15:$G$49,
                   ('Supplier Emission'!$D$15:$D$49=H1758) * ('Supplier Emission'!$F$15:$F$49=$E$1587)),
            _xlws.FILTER('Supplier Emission'!$H$15:$H$49,
                   ('Supplier Emission'!$D$15:$D$49=H1758) * ('Supplier Emission'!$F$15:$F$49=$E$1587)),
            ""),
    "")</f>
        <v/>
      </c>
      <c r="O1758" s="311" t="str">
        <f t="array" ref="O1758">XLOOKUP(1,('Emission Factors'!$E$5:$E$488='GHG emissions calculations'!$F1758)*('Emission Factors'!$H$5:$H$488='GHG emissions calculations'!$H1758),INDEX('Emission Factors'!$E$5:$T$488,0,MATCH('GHG emissions calculations'!O$6,'Emission Factors'!$E$5:$T$5,0)),"",0)</f>
        <v/>
      </c>
      <c r="P1758" s="313" t="str">
        <f t="array" ref="P1758">IFERROR(
    INDEX('Emission Factors'!$E$5:$P$488,
          MATCH(1,
                ('Emission Factors'!$E$5:$E$488 = 'GHG emissions calculations'!$F1758) *
                ('Emission Factors'!$H$5:$H$488 = 'GHG emissions calculations'!$H1758),
                0),
          MATCH('GHG emissions calculations'!P$6,'Emission Factors'!$E$5:$P$5,0)),
    "")</f>
        <v/>
      </c>
      <c r="Q1758" s="311" t="str">
        <f t="array" ref="Q1758">IFERROR(
    IF(
        INDEX('Emission Factors'!$E$5:$P$488,
              MATCH(1,
                    ('Emission Factors'!$E$5:$E$488 = 'GHG emissions calculations'!$F1758) *
                    ('Emission Factors'!$H$5:$H$488 = 'GHG emissions calculations'!$H1758),
                    0),
              MATCH('GHG emissions calculations'!Q$6, 'Emission Factors'!$E$5:$P$5, 0)) &lt;&gt; "",
        INDEX('Emission Factors'!$E$5:$P$488,
              MATCH(1,
                    ('Emission Factors'!$E$5:$E$488 = 'GHG emissions calculations'!$F1758) *
                    ('Emission Factors'!$H$5:$H$488 = 'GHG emissions calculations'!$H1758),
                    0),
              MATCH('GHG emissions calculations'!Q$6, 'Emission Factors'!$E$5:$P$5, 0)),
        ""),
    "")</f>
        <v/>
      </c>
      <c r="R1758" s="311" t="str">
        <f t="array" ref="R1758">IFERROR(
    IF(
        INDEX('Emission Factors'!$E$5:$R$488,
              MATCH(1,
                    ('Emission Factors'!$E$5:$E$488 = 'GHG emissions calculations'!$F1758) *
                    ('Emission Factors'!$H$5:$H$488 = 'GHG emissions calculations'!$H1758),
                    0),
              MATCH('GHG emissions calculations'!R$6, 'Emission Factors'!$E$5:$R$5, 0)) &lt;&gt; "",
        INDEX('Emission Factors'!$E$5:$R$488,
              MATCH(1,
                    ('Emission Factors'!$E$5:$E$488 = 'GHG emissions calculations'!$F1758) *
                    ('Emission Factors'!$H$5:$H$488 = 'GHG emissions calculations'!$H1758),
                    0),
              MATCH('GHG emissions calculations'!R$6, 'Emission Factors'!$E$5:$R$5, 0)),
        ""),
    "")</f>
        <v/>
      </c>
      <c r="S1758" s="312">
        <f t="shared" si="3"/>
        <v>0</v>
      </c>
      <c r="T1758" s="23"/>
    </row>
    <row r="1759" ht="15.75" customHeight="1" outlineLevel="1">
      <c r="A1759" s="23"/>
      <c r="B1759" s="71"/>
      <c r="C1759" s="71"/>
      <c r="D1759" s="71"/>
      <c r="E1759" s="314"/>
      <c r="F1759" s="311" t="str">
        <f>Lists!Z74</f>
        <v>Steel scrap - America</v>
      </c>
      <c r="G1759" s="311" t="str">
        <f t="array" ref="G1759">XLOOKUP(1,('Emission Factors'!$E$5:$E$488='GHG emissions calculations'!$F1759)*('Emission Factors'!$H$5:$H$488='GHG emissions calculations'!$H1759),INDEX('Emission Factors'!$E$5:$T$488,0,MATCH('GHG emissions calculations'!G$6,'Emission Factors'!$E$5:$T$5,0)),"",0)</f>
        <v/>
      </c>
      <c r="H1759" s="311" t="s">
        <v>237</v>
      </c>
      <c r="I1759" s="312" t="str">
        <f>IF(
    SUMIFS('Import data'!$L$25:$L$80,
           'Import data'!$J$25:$J$80, F1759,
           'Import data'!$G$25:$G$80, 'GHG emissions calculations'!$H1759,
           'Import data'!$I$25:$I$80,$E$1587) &lt;&gt; 0,
    SUMIFS('Import data'!$L$25:$L$80,
           'Import data'!$J$25:$J$80, F1759,
           'Import data'!$G$25:$G$80, 'GHG emissions calculations'!$H1759,
           'Import data'!$I$25:$I$80,$E$1587),
    ""
)</f>
        <v/>
      </c>
      <c r="J1759" s="311" t="str">
        <f t="array" ref="J1759">IF(
    XLOOKUP(F1759, 'Import data'!$J$26:$J$47, 'Import data'!$M$26:$M$47, "", 0) = "Please add the region-specific supplier emission factor or choose a different region available in the IAEG database.",
    "",
    XLOOKUP(F1759, 'Import data'!$J$26:$J$47, 'Import data'!$M$26:$M$47, "", 0)
)</f>
        <v/>
      </c>
      <c r="K1759" s="311" t="str">
        <f t="array" ref="K1759">IFERROR(
    XLOOKUP(F1759,
            _xlws.FILTER('Supplier Emission'!$G$15:$G$49,
                   ('Supplier Emission'!$D$15:$D$49=H1759) * ('Supplier Emission'!$F$15:$F$49=$E$1587)),
            _xlws.FILTER('Supplier Emission'!$I$15:$I$49,
                   ('Supplier Emission'!$D$15:$D$49=H1759) * ('Supplier Emission'!$F$15:$F$49=$E$1587)),
            ""),
    "")</f>
        <v/>
      </c>
      <c r="L1759" s="311" t="str">
        <f t="array" ref="L1759">IFERROR(
    XLOOKUP(F1759,
            _xlws.FILTER('Supplier Emission'!$G$15:$G$49,
                   ('Supplier Emission'!$D$15:$D$49=H1759) * ('Supplier Emission'!$F$15:$F$49=$E$1587)),
            _xlws.FILTER('Supplier Emission'!$J$15:$J$49,
                   ('Supplier Emission'!$D$15:$D$49=H1759) * ('Supplier Emission'!$F$15:$F$49=$E$1587)),
            ""),
    "")</f>
        <v/>
      </c>
      <c r="M1759" s="311" t="str">
        <f t="array" ref="M1759">IFERROR(
    XLOOKUP(F1759,
            _xlws.FILTER('Supplier Emission'!$G$15:$G$49,
                   ('Supplier Emission'!$D$15:$D$49=H1759) * ('Supplier Emission'!$F$15:$F$49=$E$1587)),
            _xlws.FILTER('Supplier Emission'!$M$15:$M$49,
                   ('Supplier Emission'!$D$15:$D$49=H1759) * ('Supplier Emission'!$F$15:$F$49=$E$1587)),
            ""),
    "")</f>
        <v/>
      </c>
      <c r="N1759" s="311" t="str">
        <f t="array" ref="N1759">IFERROR(
    XLOOKUP(F1759,
            _xlws.FILTER('Supplier Emission'!$G$15:$G$49,
                   ('Supplier Emission'!$D$15:$D$49=H1759) * ('Supplier Emission'!$F$15:$F$49=$E$1587)),
            _xlws.FILTER('Supplier Emission'!$H$15:$H$49,
                   ('Supplier Emission'!$D$15:$D$49=H1759) * ('Supplier Emission'!$F$15:$F$49=$E$1587)),
            ""),
    "")</f>
        <v/>
      </c>
      <c r="O1759" s="311" t="str">
        <f t="array" ref="O1759">XLOOKUP(1,('Emission Factors'!$E$5:$E$488='GHG emissions calculations'!$F1759)*('Emission Factors'!$H$5:$H$488='GHG emissions calculations'!$H1759),INDEX('Emission Factors'!$E$5:$T$488,0,MATCH('GHG emissions calculations'!O$6,'Emission Factors'!$E$5:$T$5,0)),"",0)</f>
        <v/>
      </c>
      <c r="P1759" s="313" t="str">
        <f t="array" ref="P1759">IFERROR(
    INDEX('Emission Factors'!$E$5:$P$488,
          MATCH(1,
                ('Emission Factors'!$E$5:$E$488 = 'GHG emissions calculations'!$F1759) *
                ('Emission Factors'!$H$5:$H$488 = 'GHG emissions calculations'!$H1759),
                0),
          MATCH('GHG emissions calculations'!P$6,'Emission Factors'!$E$5:$P$5,0)),
    "")</f>
        <v/>
      </c>
      <c r="Q1759" s="311" t="str">
        <f t="array" ref="Q1759">IFERROR(
    IF(
        INDEX('Emission Factors'!$E$5:$P$488,
              MATCH(1,
                    ('Emission Factors'!$E$5:$E$488 = 'GHG emissions calculations'!$F1759) *
                    ('Emission Factors'!$H$5:$H$488 = 'GHG emissions calculations'!$H1759),
                    0),
              MATCH('GHG emissions calculations'!Q$6, 'Emission Factors'!$E$5:$P$5, 0)) &lt;&gt; "",
        INDEX('Emission Factors'!$E$5:$P$488,
              MATCH(1,
                    ('Emission Factors'!$E$5:$E$488 = 'GHG emissions calculations'!$F1759) *
                    ('Emission Factors'!$H$5:$H$488 = 'GHG emissions calculations'!$H1759),
                    0),
              MATCH('GHG emissions calculations'!Q$6, 'Emission Factors'!$E$5:$P$5, 0)),
        ""),
    "")</f>
        <v/>
      </c>
      <c r="R1759" s="311" t="str">
        <f t="array" ref="R1759">IFERROR(
    IF(
        INDEX('Emission Factors'!$E$5:$R$488,
              MATCH(1,
                    ('Emission Factors'!$E$5:$E$488 = 'GHG emissions calculations'!$F1759) *
                    ('Emission Factors'!$H$5:$H$488 = 'GHG emissions calculations'!$H1759),
                    0),
              MATCH('GHG emissions calculations'!R$6, 'Emission Factors'!$E$5:$R$5, 0)) &lt;&gt; "",
        INDEX('Emission Factors'!$E$5:$R$488,
              MATCH(1,
                    ('Emission Factors'!$E$5:$E$488 = 'GHG emissions calculations'!$F1759) *
                    ('Emission Factors'!$H$5:$H$488 = 'GHG emissions calculations'!$H1759),
                    0),
              MATCH('GHG emissions calculations'!R$6, 'Emission Factors'!$E$5:$R$5, 0)),
        ""),
    "")</f>
        <v/>
      </c>
      <c r="S1759" s="312">
        <f t="shared" si="3"/>
        <v>0</v>
      </c>
      <c r="T1759" s="23"/>
    </row>
    <row r="1760" ht="15.75" customHeight="1" outlineLevel="1">
      <c r="A1760" s="23"/>
      <c r="B1760" s="71"/>
      <c r="C1760" s="71"/>
      <c r="D1760" s="71"/>
      <c r="E1760" s="314"/>
      <c r="F1760" s="311" t="str">
        <f>Lists!Z77</f>
        <v>Steel scrap - Asia</v>
      </c>
      <c r="G1760" s="311" t="str">
        <f t="array" ref="G1760">XLOOKUP(1,('Emission Factors'!$E$5:$E$488='GHG emissions calculations'!$F1760)*('Emission Factors'!$H$5:$H$488='GHG emissions calculations'!$H1760),INDEX('Emission Factors'!$E$5:$T$488,0,MATCH('GHG emissions calculations'!G$6,'Emission Factors'!$E$5:$T$5,0)),"",0)</f>
        <v/>
      </c>
      <c r="H1760" s="311" t="s">
        <v>237</v>
      </c>
      <c r="I1760" s="312" t="str">
        <f>IF(
    SUMIFS('Import data'!$L$25:$L$80,
           'Import data'!$J$25:$J$80, F1760,
           'Import data'!$G$25:$G$80, 'GHG emissions calculations'!$H1760,
           'Import data'!$I$25:$I$80,$E$1587) &lt;&gt; 0,
    SUMIFS('Import data'!$L$25:$L$80,
           'Import data'!$J$25:$J$80, F1760,
           'Import data'!$G$25:$G$80, 'GHG emissions calculations'!$H1760,
           'Import data'!$I$25:$I$80,$E$1587),
    ""
)</f>
        <v/>
      </c>
      <c r="J1760" s="311" t="str">
        <f t="array" ref="J1760">IF(
    XLOOKUP(F1760, 'Import data'!$J$26:$J$47, 'Import data'!$M$26:$M$47, "", 0) = "Please add the region-specific supplier emission factor or choose a different region available in the IAEG database.",
    "",
    XLOOKUP(F1760, 'Import data'!$J$26:$J$47, 'Import data'!$M$26:$M$47, "", 0)
)</f>
        <v/>
      </c>
      <c r="K1760" s="311" t="str">
        <f t="array" ref="K1760">IFERROR(
    XLOOKUP(F1760,
            _xlws.FILTER('Supplier Emission'!$G$15:$G$49,
                   ('Supplier Emission'!$D$15:$D$49=H1760) * ('Supplier Emission'!$F$15:$F$49=$E$1587)),
            _xlws.FILTER('Supplier Emission'!$I$15:$I$49,
                   ('Supplier Emission'!$D$15:$D$49=H1760) * ('Supplier Emission'!$F$15:$F$49=$E$1587)),
            ""),
    "")</f>
        <v/>
      </c>
      <c r="L1760" s="311" t="str">
        <f t="array" ref="L1760">IFERROR(
    XLOOKUP(F1760,
            _xlws.FILTER('Supplier Emission'!$G$15:$G$49,
                   ('Supplier Emission'!$D$15:$D$49=H1760) * ('Supplier Emission'!$F$15:$F$49=$E$1587)),
            _xlws.FILTER('Supplier Emission'!$J$15:$J$49,
                   ('Supplier Emission'!$D$15:$D$49=H1760) * ('Supplier Emission'!$F$15:$F$49=$E$1587)),
            ""),
    "")</f>
        <v/>
      </c>
      <c r="M1760" s="311" t="str">
        <f t="array" ref="M1760">IFERROR(
    XLOOKUP(F1760,
            _xlws.FILTER('Supplier Emission'!$G$15:$G$49,
                   ('Supplier Emission'!$D$15:$D$49=H1760) * ('Supplier Emission'!$F$15:$F$49=$E$1587)),
            _xlws.FILTER('Supplier Emission'!$M$15:$M$49,
                   ('Supplier Emission'!$D$15:$D$49=H1760) * ('Supplier Emission'!$F$15:$F$49=$E$1587)),
            ""),
    "")</f>
        <v/>
      </c>
      <c r="N1760" s="311" t="str">
        <f t="array" ref="N1760">IFERROR(
    XLOOKUP(F1760,
            _xlws.FILTER('Supplier Emission'!$G$15:$G$49,
                   ('Supplier Emission'!$D$15:$D$49=H1760) * ('Supplier Emission'!$F$15:$F$49=$E$1587)),
            _xlws.FILTER('Supplier Emission'!$H$15:$H$49,
                   ('Supplier Emission'!$D$15:$D$49=H1760) * ('Supplier Emission'!$F$15:$F$49=$E$1587)),
            ""),
    "")</f>
        <v/>
      </c>
      <c r="O1760" s="311" t="str">
        <f t="array" ref="O1760">XLOOKUP(1,('Emission Factors'!$E$5:$E$488='GHG emissions calculations'!$F1760)*('Emission Factors'!$H$5:$H$488='GHG emissions calculations'!$H1760),INDEX('Emission Factors'!$E$5:$T$488,0,MATCH('GHG emissions calculations'!O$6,'Emission Factors'!$E$5:$T$5,0)),"",0)</f>
        <v/>
      </c>
      <c r="P1760" s="313" t="str">
        <f t="array" ref="P1760">IFERROR(
    INDEX('Emission Factors'!$E$5:$P$488,
          MATCH(1,
                ('Emission Factors'!$E$5:$E$488 = 'GHG emissions calculations'!$F1760) *
                ('Emission Factors'!$H$5:$H$488 = 'GHG emissions calculations'!$H1760),
                0),
          MATCH('GHG emissions calculations'!P$6,'Emission Factors'!$E$5:$P$5,0)),
    "")</f>
        <v/>
      </c>
      <c r="Q1760" s="311" t="str">
        <f t="array" ref="Q1760">IFERROR(
    IF(
        INDEX('Emission Factors'!$E$5:$P$488,
              MATCH(1,
                    ('Emission Factors'!$E$5:$E$488 = 'GHG emissions calculations'!$F1760) *
                    ('Emission Factors'!$H$5:$H$488 = 'GHG emissions calculations'!$H1760),
                    0),
              MATCH('GHG emissions calculations'!Q$6, 'Emission Factors'!$E$5:$P$5, 0)) &lt;&gt; "",
        INDEX('Emission Factors'!$E$5:$P$488,
              MATCH(1,
                    ('Emission Factors'!$E$5:$E$488 = 'GHG emissions calculations'!$F1760) *
                    ('Emission Factors'!$H$5:$H$488 = 'GHG emissions calculations'!$H1760),
                    0),
              MATCH('GHG emissions calculations'!Q$6, 'Emission Factors'!$E$5:$P$5, 0)),
        ""),
    "")</f>
        <v/>
      </c>
      <c r="R1760" s="311" t="str">
        <f t="array" ref="R1760">IFERROR(
    IF(
        INDEX('Emission Factors'!$E$5:$R$488,
              MATCH(1,
                    ('Emission Factors'!$E$5:$E$488 = 'GHG emissions calculations'!$F1760) *
                    ('Emission Factors'!$H$5:$H$488 = 'GHG emissions calculations'!$H1760),
                    0),
              MATCH('GHG emissions calculations'!R$6, 'Emission Factors'!$E$5:$R$5, 0)) &lt;&gt; "",
        INDEX('Emission Factors'!$E$5:$R$488,
              MATCH(1,
                    ('Emission Factors'!$E$5:$E$488 = 'GHG emissions calculations'!$F1760) *
                    ('Emission Factors'!$H$5:$H$488 = 'GHG emissions calculations'!$H1760),
                    0),
              MATCH('GHG emissions calculations'!R$6, 'Emission Factors'!$E$5:$R$5, 0)),
        ""),
    "")</f>
        <v/>
      </c>
      <c r="S1760" s="312">
        <f t="shared" si="3"/>
        <v>0</v>
      </c>
      <c r="T1760" s="23"/>
    </row>
    <row r="1761" ht="15.75" customHeight="1" outlineLevel="1">
      <c r="A1761" s="23"/>
      <c r="B1761" s="71"/>
      <c r="C1761" s="71"/>
      <c r="D1761" s="71"/>
      <c r="E1761" s="314"/>
      <c r="F1761" s="311" t="str">
        <f>Lists!Z75</f>
        <v>Steel scrap - Europe</v>
      </c>
      <c r="G1761" s="311" t="str">
        <f t="array" ref="G1761">XLOOKUP(1,('Emission Factors'!$E$5:$E$488='GHG emissions calculations'!$F1761)*('Emission Factors'!$H$5:$H$488='GHG emissions calculations'!$H1761),INDEX('Emission Factors'!$E$5:$T$488,0,MATCH('GHG emissions calculations'!G$6,'Emission Factors'!$E$5:$T$5,0)),"",0)</f>
        <v/>
      </c>
      <c r="H1761" s="311" t="s">
        <v>237</v>
      </c>
      <c r="I1761" s="312" t="str">
        <f>IF(
    SUMIFS('Import data'!$L$25:$L$80,
           'Import data'!$J$25:$J$80, F1761,
           'Import data'!$G$25:$G$80, 'GHG emissions calculations'!$H1761,
           'Import data'!$I$25:$I$80,$E$1587) &lt;&gt; 0,
    SUMIFS('Import data'!$L$25:$L$80,
           'Import data'!$J$25:$J$80, F1761,
           'Import data'!$G$25:$G$80, 'GHG emissions calculations'!$H1761,
           'Import data'!$I$25:$I$80,$E$1587),
    ""
)</f>
        <v/>
      </c>
      <c r="J1761" s="311" t="str">
        <f t="array" ref="J1761">IF(
    XLOOKUP(F1761, 'Import data'!$J$26:$J$47, 'Import data'!$M$26:$M$47, "", 0) = "Please add the region-specific supplier emission factor or choose a different region available in the IAEG database.",
    "",
    XLOOKUP(F1761, 'Import data'!$J$26:$J$47, 'Import data'!$M$26:$M$47, "", 0)
)</f>
        <v/>
      </c>
      <c r="K1761" s="311" t="str">
        <f t="array" ref="K1761">IFERROR(
    XLOOKUP(F1761,
            _xlws.FILTER('Supplier Emission'!$G$15:$G$49,
                   ('Supplier Emission'!$D$15:$D$49=H1761) * ('Supplier Emission'!$F$15:$F$49=$E$1587)),
            _xlws.FILTER('Supplier Emission'!$I$15:$I$49,
                   ('Supplier Emission'!$D$15:$D$49=H1761) * ('Supplier Emission'!$F$15:$F$49=$E$1587)),
            ""),
    "")</f>
        <v/>
      </c>
      <c r="L1761" s="311" t="str">
        <f t="array" ref="L1761">IFERROR(
    XLOOKUP(F1761,
            _xlws.FILTER('Supplier Emission'!$G$15:$G$49,
                   ('Supplier Emission'!$D$15:$D$49=H1761) * ('Supplier Emission'!$F$15:$F$49=$E$1587)),
            _xlws.FILTER('Supplier Emission'!$J$15:$J$49,
                   ('Supplier Emission'!$D$15:$D$49=H1761) * ('Supplier Emission'!$F$15:$F$49=$E$1587)),
            ""),
    "")</f>
        <v/>
      </c>
      <c r="M1761" s="311" t="str">
        <f t="array" ref="M1761">IFERROR(
    XLOOKUP(F1761,
            _xlws.FILTER('Supplier Emission'!$G$15:$G$49,
                   ('Supplier Emission'!$D$15:$D$49=H1761) * ('Supplier Emission'!$F$15:$F$49=$E$1587)),
            _xlws.FILTER('Supplier Emission'!$M$15:$M$49,
                   ('Supplier Emission'!$D$15:$D$49=H1761) * ('Supplier Emission'!$F$15:$F$49=$E$1587)),
            ""),
    "")</f>
        <v/>
      </c>
      <c r="N1761" s="311" t="str">
        <f t="array" ref="N1761">IFERROR(
    XLOOKUP(F1761,
            _xlws.FILTER('Supplier Emission'!$G$15:$G$49,
                   ('Supplier Emission'!$D$15:$D$49=H1761) * ('Supplier Emission'!$F$15:$F$49=$E$1587)),
            _xlws.FILTER('Supplier Emission'!$H$15:$H$49,
                   ('Supplier Emission'!$D$15:$D$49=H1761) * ('Supplier Emission'!$F$15:$F$49=$E$1587)),
            ""),
    "")</f>
        <v/>
      </c>
      <c r="O1761" s="311" t="str">
        <f t="array" ref="O1761">XLOOKUP(1,('Emission Factors'!$E$5:$E$488='GHG emissions calculations'!$F1761)*('Emission Factors'!$H$5:$H$488='GHG emissions calculations'!$H1761),INDEX('Emission Factors'!$E$5:$T$488,0,MATCH('GHG emissions calculations'!O$6,'Emission Factors'!$E$5:$T$5,0)),"",0)</f>
        <v>Metal waste disposal (steel cans - open-loop)</v>
      </c>
      <c r="P1761" s="313">
        <f t="array" ref="P1761">IFERROR(
    INDEX('Emission Factors'!$E$5:$P$488,
          MATCH(1,
                ('Emission Factors'!$E$5:$E$488 = 'GHG emissions calculations'!$F1761) *
                ('Emission Factors'!$H$5:$H$488 = 'GHG emissions calculations'!$H1761),
                0),
          MATCH('GHG emissions calculations'!P$6,'Emission Factors'!$E$5:$P$5,0)),
    "")</f>
        <v>0.021</v>
      </c>
      <c r="Q1761" s="311" t="str">
        <f t="array" ref="Q1761">IFERROR(
    IF(
        INDEX('Emission Factors'!$E$5:$P$488,
              MATCH(1,
                    ('Emission Factors'!$E$5:$E$488 = 'GHG emissions calculations'!$F1761) *
                    ('Emission Factors'!$H$5:$H$488 = 'GHG emissions calculations'!$H1761),
                    0),
              MATCH('GHG emissions calculations'!Q$6, 'Emission Factors'!$E$5:$P$5, 0)) &lt;&gt; "",
        INDEX('Emission Factors'!$E$5:$P$488,
              MATCH(1,
                    ('Emission Factors'!$E$5:$E$488 = 'GHG emissions calculations'!$F1761) *
                    ('Emission Factors'!$H$5:$H$488 = 'GHG emissions calculations'!$H1761),
                    0),
              MATCH('GHG emissions calculations'!Q$6, 'Emission Factors'!$E$5:$P$5, 0)),
        ""),
    "")</f>
        <v>kgCO2e/kg</v>
      </c>
      <c r="R1761" s="311" t="str">
        <f t="array" ref="R1761">IFERROR(
    IF(
        INDEX('Emission Factors'!$E$5:$R$488,
              MATCH(1,
                    ('Emission Factors'!$E$5:$E$488 = 'GHG emissions calculations'!$F1761) *
                    ('Emission Factors'!$H$5:$H$488 = 'GHG emissions calculations'!$H1761),
                    0),
              MATCH('GHG emissions calculations'!R$6, 'Emission Factors'!$E$5:$R$5, 0)) &lt;&gt; "",
        INDEX('Emission Factors'!$E$5:$R$488,
              MATCH(1,
                    ('Emission Factors'!$E$5:$E$488 = 'GHG emissions calculations'!$F1761) *
                    ('Emission Factors'!$H$5:$H$488 = 'GHG emissions calculations'!$H1761),
                    0),
              MATCH('GHG emissions calculations'!R$6, 'Emission Factors'!$E$5:$R$5, 0)),
        ""),
    "")</f>
        <v>Europe</v>
      </c>
      <c r="S1761" s="312">
        <f t="shared" si="3"/>
        <v>0</v>
      </c>
      <c r="T1761" s="23"/>
    </row>
    <row r="1762" ht="15.75" customHeight="1" outlineLevel="1">
      <c r="A1762" s="23"/>
      <c r="B1762" s="71"/>
      <c r="C1762" s="71"/>
      <c r="D1762" s="71"/>
      <c r="E1762" s="314"/>
      <c r="F1762" s="311" t="str">
        <f>Lists!Z80</f>
        <v>Steel scrap - Global or unspecified region</v>
      </c>
      <c r="G1762" s="311" t="str">
        <f t="array" ref="G1762">XLOOKUP(1,('Emission Factors'!$E$5:$E$488='GHG emissions calculations'!$F1762)*('Emission Factors'!$H$5:$H$488='GHG emissions calculations'!$H1762),INDEX('Emission Factors'!$E$5:$T$488,0,MATCH('GHG emissions calculations'!G$6,'Emission Factors'!$E$5:$T$5,0)),"",0)</f>
        <v/>
      </c>
      <c r="H1762" s="311" t="s">
        <v>237</v>
      </c>
      <c r="I1762" s="312" t="str">
        <f>IF(
    SUMIFS('Import data'!$L$25:$L$80,
           'Import data'!$J$25:$J$80, F1762,
           'Import data'!$G$25:$G$80, 'GHG emissions calculations'!$H1762,
           'Import data'!$I$25:$I$80,$E$1587) &lt;&gt; 0,
    SUMIFS('Import data'!$L$25:$L$80,
           'Import data'!$J$25:$J$80, F1762,
           'Import data'!$G$25:$G$80, 'GHG emissions calculations'!$H1762,
           'Import data'!$I$25:$I$80,$E$1587),
    ""
)</f>
        <v/>
      </c>
      <c r="J1762" s="311" t="str">
        <f t="array" ref="J1762">IF(
    XLOOKUP(F1762, 'Import data'!$J$26:$J$47, 'Import data'!$M$26:$M$47, "", 0) = "Please add the region-specific supplier emission factor or choose a different region available in the IAEG database.",
    "",
    XLOOKUP(F1762, 'Import data'!$J$26:$J$47, 'Import data'!$M$26:$M$47, "", 0)
)</f>
        <v/>
      </c>
      <c r="K1762" s="311" t="str">
        <f t="array" ref="K1762">IFERROR(
    XLOOKUP(F1762,
            _xlws.FILTER('Supplier Emission'!$G$15:$G$49,
                   ('Supplier Emission'!$D$15:$D$49=H1762) * ('Supplier Emission'!$F$15:$F$49=$E$1587)),
            _xlws.FILTER('Supplier Emission'!$I$15:$I$49,
                   ('Supplier Emission'!$D$15:$D$49=H1762) * ('Supplier Emission'!$F$15:$F$49=$E$1587)),
            ""),
    "")</f>
        <v/>
      </c>
      <c r="L1762" s="311" t="str">
        <f t="array" ref="L1762">IFERROR(
    XLOOKUP(F1762,
            _xlws.FILTER('Supplier Emission'!$G$15:$G$49,
                   ('Supplier Emission'!$D$15:$D$49=H1762) * ('Supplier Emission'!$F$15:$F$49=$E$1587)),
            _xlws.FILTER('Supplier Emission'!$J$15:$J$49,
                   ('Supplier Emission'!$D$15:$D$49=H1762) * ('Supplier Emission'!$F$15:$F$49=$E$1587)),
            ""),
    "")</f>
        <v/>
      </c>
      <c r="M1762" s="311" t="str">
        <f t="array" ref="M1762">IFERROR(
    XLOOKUP(F1762,
            _xlws.FILTER('Supplier Emission'!$G$15:$G$49,
                   ('Supplier Emission'!$D$15:$D$49=H1762) * ('Supplier Emission'!$F$15:$F$49=$E$1587)),
            _xlws.FILTER('Supplier Emission'!$M$15:$M$49,
                   ('Supplier Emission'!$D$15:$D$49=H1762) * ('Supplier Emission'!$F$15:$F$49=$E$1587)),
            ""),
    "")</f>
        <v/>
      </c>
      <c r="N1762" s="311" t="str">
        <f t="array" ref="N1762">IFERROR(
    XLOOKUP(F1762,
            _xlws.FILTER('Supplier Emission'!$G$15:$G$49,
                   ('Supplier Emission'!$D$15:$D$49=H1762) * ('Supplier Emission'!$F$15:$F$49=$E$1587)),
            _xlws.FILTER('Supplier Emission'!$H$15:$H$49,
                   ('Supplier Emission'!$D$15:$D$49=H1762) * ('Supplier Emission'!$F$15:$F$49=$E$1587)),
            ""),
    "")</f>
        <v/>
      </c>
      <c r="O1762" s="311" t="str">
        <f t="array" ref="O1762">XLOOKUP(1,('Emission Factors'!$E$5:$E$488='GHG emissions calculations'!$F1762)*('Emission Factors'!$H$5:$H$488='GHG emissions calculations'!$H1762),INDEX('Emission Factors'!$E$5:$T$488,0,MATCH('GHG emissions calculations'!O$6,'Emission Factors'!$E$5:$T$5,0)),"",0)</f>
        <v/>
      </c>
      <c r="P1762" s="313" t="str">
        <f t="array" ref="P1762">IFERROR(
    INDEX('Emission Factors'!$E$5:$P$488,
          MATCH(1,
                ('Emission Factors'!$E$5:$E$488 = 'GHG emissions calculations'!$F1762) *
                ('Emission Factors'!$H$5:$H$488 = 'GHG emissions calculations'!$H1762),
                0),
          MATCH('GHG emissions calculations'!P$6,'Emission Factors'!$E$5:$P$5,0)),
    "")</f>
        <v/>
      </c>
      <c r="Q1762" s="311" t="str">
        <f t="array" ref="Q1762">IFERROR(
    IF(
        INDEX('Emission Factors'!$E$5:$P$488,
              MATCH(1,
                    ('Emission Factors'!$E$5:$E$488 = 'GHG emissions calculations'!$F1762) *
                    ('Emission Factors'!$H$5:$H$488 = 'GHG emissions calculations'!$H1762),
                    0),
              MATCH('GHG emissions calculations'!Q$6, 'Emission Factors'!$E$5:$P$5, 0)) &lt;&gt; "",
        INDEX('Emission Factors'!$E$5:$P$488,
              MATCH(1,
                    ('Emission Factors'!$E$5:$E$488 = 'GHG emissions calculations'!$F1762) *
                    ('Emission Factors'!$H$5:$H$488 = 'GHG emissions calculations'!$H1762),
                    0),
              MATCH('GHG emissions calculations'!Q$6, 'Emission Factors'!$E$5:$P$5, 0)),
        ""),
    "")</f>
        <v/>
      </c>
      <c r="R1762" s="311" t="str">
        <f t="array" ref="R1762">IFERROR(
    IF(
        INDEX('Emission Factors'!$E$5:$R$488,
              MATCH(1,
                    ('Emission Factors'!$E$5:$E$488 = 'GHG emissions calculations'!$F1762) *
                    ('Emission Factors'!$H$5:$H$488 = 'GHG emissions calculations'!$H1762),
                    0),
              MATCH('GHG emissions calculations'!R$6, 'Emission Factors'!$E$5:$R$5, 0)) &lt;&gt; "",
        INDEX('Emission Factors'!$E$5:$R$488,
              MATCH(1,
                    ('Emission Factors'!$E$5:$E$488 = 'GHG emissions calculations'!$F1762) *
                    ('Emission Factors'!$H$5:$H$488 = 'GHG emissions calculations'!$H1762),
                    0),
              MATCH('GHG emissions calculations'!R$6, 'Emission Factors'!$E$5:$R$5, 0)),
        ""),
    "")</f>
        <v/>
      </c>
      <c r="S1762" s="312">
        <f t="shared" si="3"/>
        <v>0</v>
      </c>
      <c r="T1762" s="23"/>
    </row>
    <row r="1763" ht="15.75" customHeight="1" outlineLevel="1">
      <c r="A1763" s="23"/>
      <c r="B1763" s="71"/>
      <c r="C1763" s="71"/>
      <c r="D1763" s="71"/>
      <c r="E1763" s="314"/>
      <c r="F1763" s="311" t="str">
        <f>Lists!Z79</f>
        <v>Steel scrap - Middle East</v>
      </c>
      <c r="G1763" s="311" t="str">
        <f t="array" ref="G1763">XLOOKUP(1,('Emission Factors'!$E$5:$E$488='GHG emissions calculations'!$F1763)*('Emission Factors'!$H$5:$H$488='GHG emissions calculations'!$H1763),INDEX('Emission Factors'!$E$5:$T$488,0,MATCH('GHG emissions calculations'!G$6,'Emission Factors'!$E$5:$T$5,0)),"",0)</f>
        <v/>
      </c>
      <c r="H1763" s="311" t="s">
        <v>237</v>
      </c>
      <c r="I1763" s="312" t="str">
        <f>IF(
    SUMIFS('Import data'!$L$25:$L$80,
           'Import data'!$J$25:$J$80, F1763,
           'Import data'!$G$25:$G$80, 'GHG emissions calculations'!$H1763,
           'Import data'!$I$25:$I$80,$E$1587) &lt;&gt; 0,
    SUMIFS('Import data'!$L$25:$L$80,
           'Import data'!$J$25:$J$80, F1763,
           'Import data'!$G$25:$G$80, 'GHG emissions calculations'!$H1763,
           'Import data'!$I$25:$I$80,$E$1587),
    ""
)</f>
        <v/>
      </c>
      <c r="J1763" s="311" t="str">
        <f t="array" ref="J1763">IF(
    XLOOKUP(F1763, 'Import data'!$J$26:$J$47, 'Import data'!$M$26:$M$47, "", 0) = "Please add the region-specific supplier emission factor or choose a different region available in the IAEG database.",
    "",
    XLOOKUP(F1763, 'Import data'!$J$26:$J$47, 'Import data'!$M$26:$M$47, "", 0)
)</f>
        <v/>
      </c>
      <c r="K1763" s="311" t="str">
        <f t="array" ref="K1763">IFERROR(
    XLOOKUP(F1763,
            _xlws.FILTER('Supplier Emission'!$G$15:$G$49,
                   ('Supplier Emission'!$D$15:$D$49=H1763) * ('Supplier Emission'!$F$15:$F$49=$E$1587)),
            _xlws.FILTER('Supplier Emission'!$I$15:$I$49,
                   ('Supplier Emission'!$D$15:$D$49=H1763) * ('Supplier Emission'!$F$15:$F$49=$E$1587)),
            ""),
    "")</f>
        <v/>
      </c>
      <c r="L1763" s="311" t="str">
        <f t="array" ref="L1763">IFERROR(
    XLOOKUP(F1763,
            _xlws.FILTER('Supplier Emission'!$G$15:$G$49,
                   ('Supplier Emission'!$D$15:$D$49=H1763) * ('Supplier Emission'!$F$15:$F$49=$E$1587)),
            _xlws.FILTER('Supplier Emission'!$J$15:$J$49,
                   ('Supplier Emission'!$D$15:$D$49=H1763) * ('Supplier Emission'!$F$15:$F$49=$E$1587)),
            ""),
    "")</f>
        <v/>
      </c>
      <c r="M1763" s="311" t="str">
        <f t="array" ref="M1763">IFERROR(
    XLOOKUP(F1763,
            _xlws.FILTER('Supplier Emission'!$G$15:$G$49,
                   ('Supplier Emission'!$D$15:$D$49=H1763) * ('Supplier Emission'!$F$15:$F$49=$E$1587)),
            _xlws.FILTER('Supplier Emission'!$M$15:$M$49,
                   ('Supplier Emission'!$D$15:$D$49=H1763) * ('Supplier Emission'!$F$15:$F$49=$E$1587)),
            ""),
    "")</f>
        <v/>
      </c>
      <c r="N1763" s="311" t="str">
        <f t="array" ref="N1763">IFERROR(
    XLOOKUP(F1763,
            _xlws.FILTER('Supplier Emission'!$G$15:$G$49,
                   ('Supplier Emission'!$D$15:$D$49=H1763) * ('Supplier Emission'!$F$15:$F$49=$E$1587)),
            _xlws.FILTER('Supplier Emission'!$H$15:$H$49,
                   ('Supplier Emission'!$D$15:$D$49=H1763) * ('Supplier Emission'!$F$15:$F$49=$E$1587)),
            ""),
    "")</f>
        <v/>
      </c>
      <c r="O1763" s="311" t="str">
        <f t="array" ref="O1763">XLOOKUP(1,('Emission Factors'!$E$5:$E$488='GHG emissions calculations'!$F1763)*('Emission Factors'!$H$5:$H$488='GHG emissions calculations'!$H1763),INDEX('Emission Factors'!$E$5:$T$488,0,MATCH('GHG emissions calculations'!O$6,'Emission Factors'!$E$5:$T$5,0)),"",0)</f>
        <v/>
      </c>
      <c r="P1763" s="313" t="str">
        <f t="array" ref="P1763">IFERROR(
    INDEX('Emission Factors'!$E$5:$P$488,
          MATCH(1,
                ('Emission Factors'!$E$5:$E$488 = 'GHG emissions calculations'!$F1763) *
                ('Emission Factors'!$H$5:$H$488 = 'GHG emissions calculations'!$H1763),
                0),
          MATCH('GHG emissions calculations'!P$6,'Emission Factors'!$E$5:$P$5,0)),
    "")</f>
        <v/>
      </c>
      <c r="Q1763" s="311" t="str">
        <f t="array" ref="Q1763">IFERROR(
    IF(
        INDEX('Emission Factors'!$E$5:$P$488,
              MATCH(1,
                    ('Emission Factors'!$E$5:$E$488 = 'GHG emissions calculations'!$F1763) *
                    ('Emission Factors'!$H$5:$H$488 = 'GHG emissions calculations'!$H1763),
                    0),
              MATCH('GHG emissions calculations'!Q$6, 'Emission Factors'!$E$5:$P$5, 0)) &lt;&gt; "",
        INDEX('Emission Factors'!$E$5:$P$488,
              MATCH(1,
                    ('Emission Factors'!$E$5:$E$488 = 'GHG emissions calculations'!$F1763) *
                    ('Emission Factors'!$H$5:$H$488 = 'GHG emissions calculations'!$H1763),
                    0),
              MATCH('GHG emissions calculations'!Q$6, 'Emission Factors'!$E$5:$P$5, 0)),
        ""),
    "")</f>
        <v/>
      </c>
      <c r="R1763" s="311" t="str">
        <f t="array" ref="R1763">IFERROR(
    IF(
        INDEX('Emission Factors'!$E$5:$R$488,
              MATCH(1,
                    ('Emission Factors'!$E$5:$E$488 = 'GHG emissions calculations'!$F1763) *
                    ('Emission Factors'!$H$5:$H$488 = 'GHG emissions calculations'!$H1763),
                    0),
              MATCH('GHG emissions calculations'!R$6, 'Emission Factors'!$E$5:$R$5, 0)) &lt;&gt; "",
        INDEX('Emission Factors'!$E$5:$R$488,
              MATCH(1,
                    ('Emission Factors'!$E$5:$E$488 = 'GHG emissions calculations'!$F1763) *
                    ('Emission Factors'!$H$5:$H$488 = 'GHG emissions calculations'!$H1763),
                    0),
              MATCH('GHG emissions calculations'!R$6, 'Emission Factors'!$E$5:$R$5, 0)),
        ""),
    "")</f>
        <v/>
      </c>
      <c r="S1763" s="312">
        <f t="shared" si="3"/>
        <v>0</v>
      </c>
      <c r="T1763" s="23"/>
    </row>
    <row r="1764" ht="15.75" customHeight="1" outlineLevel="1">
      <c r="A1764" s="23"/>
      <c r="B1764" s="71"/>
      <c r="C1764" s="71"/>
      <c r="D1764" s="71"/>
      <c r="E1764" s="314"/>
      <c r="F1764" s="311" t="str">
        <f>Lists!Z78</f>
        <v>Steel scrap - Oceania</v>
      </c>
      <c r="G1764" s="311" t="str">
        <f t="array" ref="G1764">XLOOKUP(1,('Emission Factors'!$E$5:$E$488='GHG emissions calculations'!$F1764)*('Emission Factors'!$H$5:$H$488='GHG emissions calculations'!$H1764),INDEX('Emission Factors'!$E$5:$T$488,0,MATCH('GHG emissions calculations'!G$6,'Emission Factors'!$E$5:$T$5,0)),"",0)</f>
        <v/>
      </c>
      <c r="H1764" s="311" t="s">
        <v>237</v>
      </c>
      <c r="I1764" s="312" t="str">
        <f>IF(
    SUMIFS('Import data'!$L$25:$L$80,
           'Import data'!$J$25:$J$80, F1764,
           'Import data'!$G$25:$G$80, 'GHG emissions calculations'!$H1764,
           'Import data'!$I$25:$I$80,$E$1587) &lt;&gt; 0,
    SUMIFS('Import data'!$L$25:$L$80,
           'Import data'!$J$25:$J$80, F1764,
           'Import data'!$G$25:$G$80, 'GHG emissions calculations'!$H1764,
           'Import data'!$I$25:$I$80,$E$1587),
    ""
)</f>
        <v/>
      </c>
      <c r="J1764" s="311" t="str">
        <f t="array" ref="J1764">IF(
    XLOOKUP(F1764, 'Import data'!$J$26:$J$47, 'Import data'!$M$26:$M$47, "", 0) = "Please add the region-specific supplier emission factor or choose a different region available in the IAEG database.",
    "",
    XLOOKUP(F1764, 'Import data'!$J$26:$J$47, 'Import data'!$M$26:$M$47, "", 0)
)</f>
        <v/>
      </c>
      <c r="K1764" s="311" t="str">
        <f t="array" ref="K1764">IFERROR(
    XLOOKUP(F1764,
            _xlws.FILTER('Supplier Emission'!$G$15:$G$49,
                   ('Supplier Emission'!$D$15:$D$49=H1764) * ('Supplier Emission'!$F$15:$F$49=$E$1587)),
            _xlws.FILTER('Supplier Emission'!$I$15:$I$49,
                   ('Supplier Emission'!$D$15:$D$49=H1764) * ('Supplier Emission'!$F$15:$F$49=$E$1587)),
            ""),
    "")</f>
        <v/>
      </c>
      <c r="L1764" s="311" t="str">
        <f t="array" ref="L1764">IFERROR(
    XLOOKUP(F1764,
            _xlws.FILTER('Supplier Emission'!$G$15:$G$49,
                   ('Supplier Emission'!$D$15:$D$49=H1764) * ('Supplier Emission'!$F$15:$F$49=$E$1587)),
            _xlws.FILTER('Supplier Emission'!$J$15:$J$49,
                   ('Supplier Emission'!$D$15:$D$49=H1764) * ('Supplier Emission'!$F$15:$F$49=$E$1587)),
            ""),
    "")</f>
        <v/>
      </c>
      <c r="M1764" s="311" t="str">
        <f t="array" ref="M1764">IFERROR(
    XLOOKUP(F1764,
            _xlws.FILTER('Supplier Emission'!$G$15:$G$49,
                   ('Supplier Emission'!$D$15:$D$49=H1764) * ('Supplier Emission'!$F$15:$F$49=$E$1587)),
            _xlws.FILTER('Supplier Emission'!$M$15:$M$49,
                   ('Supplier Emission'!$D$15:$D$49=H1764) * ('Supplier Emission'!$F$15:$F$49=$E$1587)),
            ""),
    "")</f>
        <v/>
      </c>
      <c r="N1764" s="311" t="str">
        <f t="array" ref="N1764">IFERROR(
    XLOOKUP(F1764,
            _xlws.FILTER('Supplier Emission'!$G$15:$G$49,
                   ('Supplier Emission'!$D$15:$D$49=H1764) * ('Supplier Emission'!$F$15:$F$49=$E$1587)),
            _xlws.FILTER('Supplier Emission'!$H$15:$H$49,
                   ('Supplier Emission'!$D$15:$D$49=H1764) * ('Supplier Emission'!$F$15:$F$49=$E$1587)),
            ""),
    "")</f>
        <v/>
      </c>
      <c r="O1764" s="311" t="str">
        <f t="array" ref="O1764">XLOOKUP(1,('Emission Factors'!$E$5:$E$488='GHG emissions calculations'!$F1764)*('Emission Factors'!$H$5:$H$488='GHG emissions calculations'!$H1764),INDEX('Emission Factors'!$E$5:$T$488,0,MATCH('GHG emissions calculations'!O$6,'Emission Factors'!$E$5:$T$5,0)),"",0)</f>
        <v/>
      </c>
      <c r="P1764" s="313" t="str">
        <f t="array" ref="P1764">IFERROR(
    INDEX('Emission Factors'!$E$5:$P$488,
          MATCH(1,
                ('Emission Factors'!$E$5:$E$488 = 'GHG emissions calculations'!$F1764) *
                ('Emission Factors'!$H$5:$H$488 = 'GHG emissions calculations'!$H1764),
                0),
          MATCH('GHG emissions calculations'!P$6,'Emission Factors'!$E$5:$P$5,0)),
    "")</f>
        <v/>
      </c>
      <c r="Q1764" s="311" t="str">
        <f t="array" ref="Q1764">IFERROR(
    IF(
        INDEX('Emission Factors'!$E$5:$P$488,
              MATCH(1,
                    ('Emission Factors'!$E$5:$E$488 = 'GHG emissions calculations'!$F1764) *
                    ('Emission Factors'!$H$5:$H$488 = 'GHG emissions calculations'!$H1764),
                    0),
              MATCH('GHG emissions calculations'!Q$6, 'Emission Factors'!$E$5:$P$5, 0)) &lt;&gt; "",
        INDEX('Emission Factors'!$E$5:$P$488,
              MATCH(1,
                    ('Emission Factors'!$E$5:$E$488 = 'GHG emissions calculations'!$F1764) *
                    ('Emission Factors'!$H$5:$H$488 = 'GHG emissions calculations'!$H1764),
                    0),
              MATCH('GHG emissions calculations'!Q$6, 'Emission Factors'!$E$5:$P$5, 0)),
        ""),
    "")</f>
        <v/>
      </c>
      <c r="R1764" s="311" t="str">
        <f t="array" ref="R1764">IFERROR(
    IF(
        INDEX('Emission Factors'!$E$5:$R$488,
              MATCH(1,
                    ('Emission Factors'!$E$5:$E$488 = 'GHG emissions calculations'!$F1764) *
                    ('Emission Factors'!$H$5:$H$488 = 'GHG emissions calculations'!$H1764),
                    0),
              MATCH('GHG emissions calculations'!R$6, 'Emission Factors'!$E$5:$R$5, 0)) &lt;&gt; "",
        INDEX('Emission Factors'!$E$5:$R$488,
              MATCH(1,
                    ('Emission Factors'!$E$5:$E$488 = 'GHG emissions calculations'!$F1764) *
                    ('Emission Factors'!$H$5:$H$488 = 'GHG emissions calculations'!$H1764),
                    0),
              MATCH('GHG emissions calculations'!R$6, 'Emission Factors'!$E$5:$R$5, 0)),
        ""),
    "")</f>
        <v/>
      </c>
      <c r="S1764" s="312">
        <f t="shared" si="3"/>
        <v>0</v>
      </c>
      <c r="T1764" s="23"/>
    </row>
    <row r="1765" ht="15.75" customHeight="1" outlineLevel="1">
      <c r="A1765" s="23"/>
      <c r="B1765" s="71"/>
      <c r="C1765" s="71"/>
      <c r="D1765" s="71"/>
      <c r="E1765" s="314"/>
      <c r="F1765" s="311" t="str">
        <f>Lists!Z161</f>
        <v>Steel, cold rolled (0% of recycling)  - Africa</v>
      </c>
      <c r="G1765" s="311" t="str">
        <f t="array" ref="G1765">XLOOKUP(1,('Emission Factors'!$E$5:$E$488='GHG emissions calculations'!$F1765)*('Emission Factors'!$H$5:$H$488='GHG emissions calculations'!$H1765),INDEX('Emission Factors'!$E$5:$T$488,0,MATCH('GHG emissions calculations'!G$6,'Emission Factors'!$E$5:$T$5,0)),"",0)</f>
        <v/>
      </c>
      <c r="H1765" s="311" t="s">
        <v>237</v>
      </c>
      <c r="I1765" s="312" t="str">
        <f>IF(
    SUMIFS('Import data'!$L$25:$L$80,
           'Import data'!$J$25:$J$80, F1765,
           'Import data'!$G$25:$G$80, 'GHG emissions calculations'!$H1765,
           'Import data'!$I$25:$I$80,$E$1587) &lt;&gt; 0,
    SUMIFS('Import data'!$L$25:$L$80,
           'Import data'!$J$25:$J$80, F1765,
           'Import data'!$G$25:$G$80, 'GHG emissions calculations'!$H1765,
           'Import data'!$I$25:$I$80,$E$1587),
    ""
)</f>
        <v/>
      </c>
      <c r="J1765" s="311" t="str">
        <f t="array" ref="J1765">IF(
    XLOOKUP(F1765, 'Import data'!$J$26:$J$47, 'Import data'!$M$26:$M$47, "", 0) = "Please add the region-specific supplier emission factor or choose a different region available in the IAEG database.",
    "",
    XLOOKUP(F1765, 'Import data'!$J$26:$J$47, 'Import data'!$M$26:$M$47, "", 0)
)</f>
        <v/>
      </c>
      <c r="K1765" s="311" t="str">
        <f t="array" ref="K1765">IFERROR(
    XLOOKUP(F1765,
            _xlws.FILTER('Supplier Emission'!$G$15:$G$49,
                   ('Supplier Emission'!$D$15:$D$49=H1765) * ('Supplier Emission'!$F$15:$F$49=$E$1587)),
            _xlws.FILTER('Supplier Emission'!$I$15:$I$49,
                   ('Supplier Emission'!$D$15:$D$49=H1765) * ('Supplier Emission'!$F$15:$F$49=$E$1587)),
            ""),
    "")</f>
        <v/>
      </c>
      <c r="L1765" s="311" t="str">
        <f t="array" ref="L1765">IFERROR(
    XLOOKUP(F1765,
            _xlws.FILTER('Supplier Emission'!$G$15:$G$49,
                   ('Supplier Emission'!$D$15:$D$49=H1765) * ('Supplier Emission'!$F$15:$F$49=$E$1587)),
            _xlws.FILTER('Supplier Emission'!$J$15:$J$49,
                   ('Supplier Emission'!$D$15:$D$49=H1765) * ('Supplier Emission'!$F$15:$F$49=$E$1587)),
            ""),
    "")</f>
        <v/>
      </c>
      <c r="M1765" s="311" t="str">
        <f t="array" ref="M1765">IFERROR(
    XLOOKUP(F1765,
            _xlws.FILTER('Supplier Emission'!$G$15:$G$49,
                   ('Supplier Emission'!$D$15:$D$49=H1765) * ('Supplier Emission'!$F$15:$F$49=$E$1587)),
            _xlws.FILTER('Supplier Emission'!$M$15:$M$49,
                   ('Supplier Emission'!$D$15:$D$49=H1765) * ('Supplier Emission'!$F$15:$F$49=$E$1587)),
            ""),
    "")</f>
        <v/>
      </c>
      <c r="N1765" s="311" t="str">
        <f t="array" ref="N1765">IFERROR(
    XLOOKUP(F1765,
            _xlws.FILTER('Supplier Emission'!$G$15:$G$49,
                   ('Supplier Emission'!$D$15:$D$49=H1765) * ('Supplier Emission'!$F$15:$F$49=$E$1587)),
            _xlws.FILTER('Supplier Emission'!$H$15:$H$49,
                   ('Supplier Emission'!$D$15:$D$49=H1765) * ('Supplier Emission'!$F$15:$F$49=$E$1587)),
            ""),
    "")</f>
        <v/>
      </c>
      <c r="O1765" s="311" t="str">
        <f t="array" ref="O1765">XLOOKUP(1,('Emission Factors'!$E$5:$E$488='GHG emissions calculations'!$F1765)*('Emission Factors'!$H$5:$H$488='GHG emissions calculations'!$H1765),INDEX('Emission Factors'!$E$5:$T$488,0,MATCH('GHG emissions calculations'!O$6,'Emission Factors'!$E$5:$T$5,0)),"",0)</f>
        <v/>
      </c>
      <c r="P1765" s="313" t="str">
        <f t="array" ref="P1765">IFERROR(
    INDEX('Emission Factors'!$E$5:$P$488,
          MATCH(1,
                ('Emission Factors'!$E$5:$E$488 = 'GHG emissions calculations'!$F1765) *
                ('Emission Factors'!$H$5:$H$488 = 'GHG emissions calculations'!$H1765),
                0),
          MATCH('GHG emissions calculations'!P$6,'Emission Factors'!$E$5:$P$5,0)),
    "")</f>
        <v/>
      </c>
      <c r="Q1765" s="311" t="str">
        <f t="array" ref="Q1765">IFERROR(
    IF(
        INDEX('Emission Factors'!$E$5:$P$488,
              MATCH(1,
                    ('Emission Factors'!$E$5:$E$488 = 'GHG emissions calculations'!$F1765) *
                    ('Emission Factors'!$H$5:$H$488 = 'GHG emissions calculations'!$H1765),
                    0),
              MATCH('GHG emissions calculations'!Q$6, 'Emission Factors'!$E$5:$P$5, 0)) &lt;&gt; "",
        INDEX('Emission Factors'!$E$5:$P$488,
              MATCH(1,
                    ('Emission Factors'!$E$5:$E$488 = 'GHG emissions calculations'!$F1765) *
                    ('Emission Factors'!$H$5:$H$488 = 'GHG emissions calculations'!$H1765),
                    0),
              MATCH('GHG emissions calculations'!Q$6, 'Emission Factors'!$E$5:$P$5, 0)),
        ""),
    "")</f>
        <v/>
      </c>
      <c r="R1765" s="311" t="str">
        <f t="array" ref="R1765">IFERROR(
    IF(
        INDEX('Emission Factors'!$E$5:$R$488,
              MATCH(1,
                    ('Emission Factors'!$E$5:$E$488 = 'GHG emissions calculations'!$F1765) *
                    ('Emission Factors'!$H$5:$H$488 = 'GHG emissions calculations'!$H1765),
                    0),
              MATCH('GHG emissions calculations'!R$6, 'Emission Factors'!$E$5:$R$5, 0)) &lt;&gt; "",
        INDEX('Emission Factors'!$E$5:$R$488,
              MATCH(1,
                    ('Emission Factors'!$E$5:$E$488 = 'GHG emissions calculations'!$F1765) *
                    ('Emission Factors'!$H$5:$H$488 = 'GHG emissions calculations'!$H1765),
                    0),
              MATCH('GHG emissions calculations'!R$6, 'Emission Factors'!$E$5:$R$5, 0)),
        ""),
    "")</f>
        <v/>
      </c>
      <c r="S1765" s="312">
        <f t="shared" si="3"/>
        <v>0</v>
      </c>
      <c r="T1765" s="23"/>
    </row>
    <row r="1766" ht="15.75" customHeight="1" outlineLevel="1">
      <c r="A1766" s="23"/>
      <c r="B1766" s="71"/>
      <c r="C1766" s="71"/>
      <c r="D1766" s="71"/>
      <c r="E1766" s="314"/>
      <c r="F1766" s="311" t="str">
        <f>Lists!Z159</f>
        <v>Steel, cold rolled (0% of recycling)  - America</v>
      </c>
      <c r="G1766" s="311" t="str">
        <f t="array" ref="G1766">XLOOKUP(1,('Emission Factors'!$E$5:$E$488='GHG emissions calculations'!$F1766)*('Emission Factors'!$H$5:$H$488='GHG emissions calculations'!$H1766),INDEX('Emission Factors'!$E$5:$T$488,0,MATCH('GHG emissions calculations'!G$6,'Emission Factors'!$E$5:$T$5,0)),"",0)</f>
        <v/>
      </c>
      <c r="H1766" s="311" t="s">
        <v>237</v>
      </c>
      <c r="I1766" s="312" t="str">
        <f>IF(
    SUMIFS('Import data'!$L$25:$L$80,
           'Import data'!$J$25:$J$80, F1766,
           'Import data'!$G$25:$G$80, 'GHG emissions calculations'!$H1766,
           'Import data'!$I$25:$I$80,$E$1587) &lt;&gt; 0,
    SUMIFS('Import data'!$L$25:$L$80,
           'Import data'!$J$25:$J$80, F1766,
           'Import data'!$G$25:$G$80, 'GHG emissions calculations'!$H1766,
           'Import data'!$I$25:$I$80,$E$1587),
    ""
)</f>
        <v/>
      </c>
      <c r="J1766" s="311" t="str">
        <f t="array" ref="J1766">IF(
    XLOOKUP(F1766, 'Import data'!$J$26:$J$47, 'Import data'!$M$26:$M$47, "", 0) = "Please add the region-specific supplier emission factor or choose a different region available in the IAEG database.",
    "",
    XLOOKUP(F1766, 'Import data'!$J$26:$J$47, 'Import data'!$M$26:$M$47, "", 0)
)</f>
        <v/>
      </c>
      <c r="K1766" s="311" t="str">
        <f t="array" ref="K1766">IFERROR(
    XLOOKUP(F1766,
            _xlws.FILTER('Supplier Emission'!$G$15:$G$49,
                   ('Supplier Emission'!$D$15:$D$49=H1766) * ('Supplier Emission'!$F$15:$F$49=$E$1587)),
            _xlws.FILTER('Supplier Emission'!$I$15:$I$49,
                   ('Supplier Emission'!$D$15:$D$49=H1766) * ('Supplier Emission'!$F$15:$F$49=$E$1587)),
            ""),
    "")</f>
        <v/>
      </c>
      <c r="L1766" s="311" t="str">
        <f t="array" ref="L1766">IFERROR(
    XLOOKUP(F1766,
            _xlws.FILTER('Supplier Emission'!$G$15:$G$49,
                   ('Supplier Emission'!$D$15:$D$49=H1766) * ('Supplier Emission'!$F$15:$F$49=$E$1587)),
            _xlws.FILTER('Supplier Emission'!$J$15:$J$49,
                   ('Supplier Emission'!$D$15:$D$49=H1766) * ('Supplier Emission'!$F$15:$F$49=$E$1587)),
            ""),
    "")</f>
        <v/>
      </c>
      <c r="M1766" s="311" t="str">
        <f t="array" ref="M1766">IFERROR(
    XLOOKUP(F1766,
            _xlws.FILTER('Supplier Emission'!$G$15:$G$49,
                   ('Supplier Emission'!$D$15:$D$49=H1766) * ('Supplier Emission'!$F$15:$F$49=$E$1587)),
            _xlws.FILTER('Supplier Emission'!$M$15:$M$49,
                   ('Supplier Emission'!$D$15:$D$49=H1766) * ('Supplier Emission'!$F$15:$F$49=$E$1587)),
            ""),
    "")</f>
        <v/>
      </c>
      <c r="N1766" s="311" t="str">
        <f t="array" ref="N1766">IFERROR(
    XLOOKUP(F1766,
            _xlws.FILTER('Supplier Emission'!$G$15:$G$49,
                   ('Supplier Emission'!$D$15:$D$49=H1766) * ('Supplier Emission'!$F$15:$F$49=$E$1587)),
            _xlws.FILTER('Supplier Emission'!$H$15:$H$49,
                   ('Supplier Emission'!$D$15:$D$49=H1766) * ('Supplier Emission'!$F$15:$F$49=$E$1587)),
            ""),
    "")</f>
        <v/>
      </c>
      <c r="O1766" s="311" t="str">
        <f t="array" ref="O1766">XLOOKUP(1,('Emission Factors'!$E$5:$E$488='GHG emissions calculations'!$F1766)*('Emission Factors'!$H$5:$H$488='GHG emissions calculations'!$H1766),INDEX('Emission Factors'!$E$5:$T$488,0,MATCH('GHG emissions calculations'!O$6,'Emission Factors'!$E$5:$T$5,0)),"",0)</f>
        <v/>
      </c>
      <c r="P1766" s="313" t="str">
        <f t="array" ref="P1766">IFERROR(
    INDEX('Emission Factors'!$E$5:$P$488,
          MATCH(1,
                ('Emission Factors'!$E$5:$E$488 = 'GHG emissions calculations'!$F1766) *
                ('Emission Factors'!$H$5:$H$488 = 'GHG emissions calculations'!$H1766),
                0),
          MATCH('GHG emissions calculations'!P$6,'Emission Factors'!$E$5:$P$5,0)),
    "")</f>
        <v/>
      </c>
      <c r="Q1766" s="311" t="str">
        <f t="array" ref="Q1766">IFERROR(
    IF(
        INDEX('Emission Factors'!$E$5:$P$488,
              MATCH(1,
                    ('Emission Factors'!$E$5:$E$488 = 'GHG emissions calculations'!$F1766) *
                    ('Emission Factors'!$H$5:$H$488 = 'GHG emissions calculations'!$H1766),
                    0),
              MATCH('GHG emissions calculations'!Q$6, 'Emission Factors'!$E$5:$P$5, 0)) &lt;&gt; "",
        INDEX('Emission Factors'!$E$5:$P$488,
              MATCH(1,
                    ('Emission Factors'!$E$5:$E$488 = 'GHG emissions calculations'!$F1766) *
                    ('Emission Factors'!$H$5:$H$488 = 'GHG emissions calculations'!$H1766),
                    0),
              MATCH('GHG emissions calculations'!Q$6, 'Emission Factors'!$E$5:$P$5, 0)),
        ""),
    "")</f>
        <v/>
      </c>
      <c r="R1766" s="311" t="str">
        <f t="array" ref="R1766">IFERROR(
    IF(
        INDEX('Emission Factors'!$E$5:$R$488,
              MATCH(1,
                    ('Emission Factors'!$E$5:$E$488 = 'GHG emissions calculations'!$F1766) *
                    ('Emission Factors'!$H$5:$H$488 = 'GHG emissions calculations'!$H1766),
                    0),
              MATCH('GHG emissions calculations'!R$6, 'Emission Factors'!$E$5:$R$5, 0)) &lt;&gt; "",
        INDEX('Emission Factors'!$E$5:$R$488,
              MATCH(1,
                    ('Emission Factors'!$E$5:$E$488 = 'GHG emissions calculations'!$F1766) *
                    ('Emission Factors'!$H$5:$H$488 = 'GHG emissions calculations'!$H1766),
                    0),
              MATCH('GHG emissions calculations'!R$6, 'Emission Factors'!$E$5:$R$5, 0)),
        ""),
    "")</f>
        <v/>
      </c>
      <c r="S1766" s="312">
        <f t="shared" si="3"/>
        <v>0</v>
      </c>
      <c r="T1766" s="23"/>
    </row>
    <row r="1767" ht="15.75" customHeight="1" outlineLevel="1">
      <c r="A1767" s="23"/>
      <c r="B1767" s="71"/>
      <c r="C1767" s="71"/>
      <c r="D1767" s="71"/>
      <c r="E1767" s="314"/>
      <c r="F1767" s="311" t="str">
        <f>Lists!Z162</f>
        <v>Steel, cold rolled (0% of recycling)  - Asia</v>
      </c>
      <c r="G1767" s="311" t="str">
        <f t="array" ref="G1767">XLOOKUP(1,('Emission Factors'!$E$5:$E$488='GHG emissions calculations'!$F1767)*('Emission Factors'!$H$5:$H$488='GHG emissions calculations'!$H1767),INDEX('Emission Factors'!$E$5:$T$488,0,MATCH('GHG emissions calculations'!G$6,'Emission Factors'!$E$5:$T$5,0)),"",0)</f>
        <v/>
      </c>
      <c r="H1767" s="311" t="s">
        <v>237</v>
      </c>
      <c r="I1767" s="312" t="str">
        <f>IF(
    SUMIFS('Import data'!$L$25:$L$80,
           'Import data'!$J$25:$J$80, F1767,
           'Import data'!$G$25:$G$80, 'GHG emissions calculations'!$H1767,
           'Import data'!$I$25:$I$80,$E$1587) &lt;&gt; 0,
    SUMIFS('Import data'!$L$25:$L$80,
           'Import data'!$J$25:$J$80, F1767,
           'Import data'!$G$25:$G$80, 'GHG emissions calculations'!$H1767,
           'Import data'!$I$25:$I$80,$E$1587),
    ""
)</f>
        <v/>
      </c>
      <c r="J1767" s="311" t="str">
        <f t="array" ref="J1767">IF(
    XLOOKUP(F1767, 'Import data'!$J$26:$J$47, 'Import data'!$M$26:$M$47, "", 0) = "Please add the region-specific supplier emission factor or choose a different region available in the IAEG database.",
    "",
    XLOOKUP(F1767, 'Import data'!$J$26:$J$47, 'Import data'!$M$26:$M$47, "", 0)
)</f>
        <v/>
      </c>
      <c r="K1767" s="311" t="str">
        <f t="array" ref="K1767">IFERROR(
    XLOOKUP(F1767,
            _xlws.FILTER('Supplier Emission'!$G$15:$G$49,
                   ('Supplier Emission'!$D$15:$D$49=H1767) * ('Supplier Emission'!$F$15:$F$49=$E$1587)),
            _xlws.FILTER('Supplier Emission'!$I$15:$I$49,
                   ('Supplier Emission'!$D$15:$D$49=H1767) * ('Supplier Emission'!$F$15:$F$49=$E$1587)),
            ""),
    "")</f>
        <v/>
      </c>
      <c r="L1767" s="311" t="str">
        <f t="array" ref="L1767">IFERROR(
    XLOOKUP(F1767,
            _xlws.FILTER('Supplier Emission'!$G$15:$G$49,
                   ('Supplier Emission'!$D$15:$D$49=H1767) * ('Supplier Emission'!$F$15:$F$49=$E$1587)),
            _xlws.FILTER('Supplier Emission'!$J$15:$J$49,
                   ('Supplier Emission'!$D$15:$D$49=H1767) * ('Supplier Emission'!$F$15:$F$49=$E$1587)),
            ""),
    "")</f>
        <v/>
      </c>
      <c r="M1767" s="311" t="str">
        <f t="array" ref="M1767">IFERROR(
    XLOOKUP(F1767,
            _xlws.FILTER('Supplier Emission'!$G$15:$G$49,
                   ('Supplier Emission'!$D$15:$D$49=H1767) * ('Supplier Emission'!$F$15:$F$49=$E$1587)),
            _xlws.FILTER('Supplier Emission'!$M$15:$M$49,
                   ('Supplier Emission'!$D$15:$D$49=H1767) * ('Supplier Emission'!$F$15:$F$49=$E$1587)),
            ""),
    "")</f>
        <v/>
      </c>
      <c r="N1767" s="311" t="str">
        <f t="array" ref="N1767">IFERROR(
    XLOOKUP(F1767,
            _xlws.FILTER('Supplier Emission'!$G$15:$G$49,
                   ('Supplier Emission'!$D$15:$D$49=H1767) * ('Supplier Emission'!$F$15:$F$49=$E$1587)),
            _xlws.FILTER('Supplier Emission'!$H$15:$H$49,
                   ('Supplier Emission'!$D$15:$D$49=H1767) * ('Supplier Emission'!$F$15:$F$49=$E$1587)),
            ""),
    "")</f>
        <v/>
      </c>
      <c r="O1767" s="311" t="str">
        <f t="array" ref="O1767">XLOOKUP(1,('Emission Factors'!$E$5:$E$488='GHG emissions calculations'!$F1767)*('Emission Factors'!$H$5:$H$488='GHG emissions calculations'!$H1767),INDEX('Emission Factors'!$E$5:$T$488,0,MATCH('GHG emissions calculations'!O$6,'Emission Factors'!$E$5:$T$5,0)),"",0)</f>
        <v/>
      </c>
      <c r="P1767" s="313" t="str">
        <f t="array" ref="P1767">IFERROR(
    INDEX('Emission Factors'!$E$5:$P$488,
          MATCH(1,
                ('Emission Factors'!$E$5:$E$488 = 'GHG emissions calculations'!$F1767) *
                ('Emission Factors'!$H$5:$H$488 = 'GHG emissions calculations'!$H1767),
                0),
          MATCH('GHG emissions calculations'!P$6,'Emission Factors'!$E$5:$P$5,0)),
    "")</f>
        <v/>
      </c>
      <c r="Q1767" s="311" t="str">
        <f t="array" ref="Q1767">IFERROR(
    IF(
        INDEX('Emission Factors'!$E$5:$P$488,
              MATCH(1,
                    ('Emission Factors'!$E$5:$E$488 = 'GHG emissions calculations'!$F1767) *
                    ('Emission Factors'!$H$5:$H$488 = 'GHG emissions calculations'!$H1767),
                    0),
              MATCH('GHG emissions calculations'!Q$6, 'Emission Factors'!$E$5:$P$5, 0)) &lt;&gt; "",
        INDEX('Emission Factors'!$E$5:$P$488,
              MATCH(1,
                    ('Emission Factors'!$E$5:$E$488 = 'GHG emissions calculations'!$F1767) *
                    ('Emission Factors'!$H$5:$H$488 = 'GHG emissions calculations'!$H1767),
                    0),
              MATCH('GHG emissions calculations'!Q$6, 'Emission Factors'!$E$5:$P$5, 0)),
        ""),
    "")</f>
        <v/>
      </c>
      <c r="R1767" s="311" t="str">
        <f t="array" ref="R1767">IFERROR(
    IF(
        INDEX('Emission Factors'!$E$5:$R$488,
              MATCH(1,
                    ('Emission Factors'!$E$5:$E$488 = 'GHG emissions calculations'!$F1767) *
                    ('Emission Factors'!$H$5:$H$488 = 'GHG emissions calculations'!$H1767),
                    0),
              MATCH('GHG emissions calculations'!R$6, 'Emission Factors'!$E$5:$R$5, 0)) &lt;&gt; "",
        INDEX('Emission Factors'!$E$5:$R$488,
              MATCH(1,
                    ('Emission Factors'!$E$5:$E$488 = 'GHG emissions calculations'!$F1767) *
                    ('Emission Factors'!$H$5:$H$488 = 'GHG emissions calculations'!$H1767),
                    0),
              MATCH('GHG emissions calculations'!R$6, 'Emission Factors'!$E$5:$R$5, 0)),
        ""),
    "")</f>
        <v/>
      </c>
      <c r="S1767" s="312">
        <f t="shared" si="3"/>
        <v>0</v>
      </c>
      <c r="T1767" s="23"/>
    </row>
    <row r="1768" ht="15.75" customHeight="1" outlineLevel="1">
      <c r="A1768" s="23"/>
      <c r="B1768" s="71"/>
      <c r="C1768" s="71"/>
      <c r="D1768" s="71"/>
      <c r="E1768" s="314"/>
      <c r="F1768" s="311" t="str">
        <f>Lists!Z160</f>
        <v>Steel, cold rolled (0% of recycling)  - Europe</v>
      </c>
      <c r="G1768" s="311" t="str">
        <f t="array" ref="G1768">XLOOKUP(1,('Emission Factors'!$E$5:$E$488='GHG emissions calculations'!$F1768)*('Emission Factors'!$H$5:$H$488='GHG emissions calculations'!$H1768),INDEX('Emission Factors'!$E$5:$T$488,0,MATCH('GHG emissions calculations'!G$6,'Emission Factors'!$E$5:$T$5,0)),"",0)</f>
        <v/>
      </c>
      <c r="H1768" s="311" t="s">
        <v>237</v>
      </c>
      <c r="I1768" s="312" t="str">
        <f>IF(
    SUMIFS('Import data'!$L$25:$L$80,
           'Import data'!$J$25:$J$80, F1768,
           'Import data'!$G$25:$G$80, 'GHG emissions calculations'!$H1768,
           'Import data'!$I$25:$I$80,$E$1587) &lt;&gt; 0,
    SUMIFS('Import data'!$L$25:$L$80,
           'Import data'!$J$25:$J$80, F1768,
           'Import data'!$G$25:$G$80, 'GHG emissions calculations'!$H1768,
           'Import data'!$I$25:$I$80,$E$1587),
    ""
)</f>
        <v/>
      </c>
      <c r="J1768" s="311" t="str">
        <f t="array" ref="J1768">IF(
    XLOOKUP(F1768, 'Import data'!$J$26:$J$47, 'Import data'!$M$26:$M$47, "", 0) = "Please add the region-specific supplier emission factor or choose a different region available in the IAEG database.",
    "",
    XLOOKUP(F1768, 'Import data'!$J$26:$J$47, 'Import data'!$M$26:$M$47, "", 0)
)</f>
        <v/>
      </c>
      <c r="K1768" s="311" t="str">
        <f t="array" ref="K1768">IFERROR(
    XLOOKUP(F1768,
            _xlws.FILTER('Supplier Emission'!$G$15:$G$49,
                   ('Supplier Emission'!$D$15:$D$49=H1768) * ('Supplier Emission'!$F$15:$F$49=$E$1587)),
            _xlws.FILTER('Supplier Emission'!$I$15:$I$49,
                   ('Supplier Emission'!$D$15:$D$49=H1768) * ('Supplier Emission'!$F$15:$F$49=$E$1587)),
            ""),
    "")</f>
        <v/>
      </c>
      <c r="L1768" s="311" t="str">
        <f t="array" ref="L1768">IFERROR(
    XLOOKUP(F1768,
            _xlws.FILTER('Supplier Emission'!$G$15:$G$49,
                   ('Supplier Emission'!$D$15:$D$49=H1768) * ('Supplier Emission'!$F$15:$F$49=$E$1587)),
            _xlws.FILTER('Supplier Emission'!$J$15:$J$49,
                   ('Supplier Emission'!$D$15:$D$49=H1768) * ('Supplier Emission'!$F$15:$F$49=$E$1587)),
            ""),
    "")</f>
        <v/>
      </c>
      <c r="M1768" s="311" t="str">
        <f t="array" ref="M1768">IFERROR(
    XLOOKUP(F1768,
            _xlws.FILTER('Supplier Emission'!$G$15:$G$49,
                   ('Supplier Emission'!$D$15:$D$49=H1768) * ('Supplier Emission'!$F$15:$F$49=$E$1587)),
            _xlws.FILTER('Supplier Emission'!$M$15:$M$49,
                   ('Supplier Emission'!$D$15:$D$49=H1768) * ('Supplier Emission'!$F$15:$F$49=$E$1587)),
            ""),
    "")</f>
        <v/>
      </c>
      <c r="N1768" s="311" t="str">
        <f t="array" ref="N1768">IFERROR(
    XLOOKUP(F1768,
            _xlws.FILTER('Supplier Emission'!$G$15:$G$49,
                   ('Supplier Emission'!$D$15:$D$49=H1768) * ('Supplier Emission'!$F$15:$F$49=$E$1587)),
            _xlws.FILTER('Supplier Emission'!$H$15:$H$49,
                   ('Supplier Emission'!$D$15:$D$49=H1768) * ('Supplier Emission'!$F$15:$F$49=$E$1587)),
            ""),
    "")</f>
        <v/>
      </c>
      <c r="O1768" s="311" t="str">
        <f t="array" ref="O1768">XLOOKUP(1,('Emission Factors'!$E$5:$E$488='GHG emissions calculations'!$F1768)*('Emission Factors'!$H$5:$H$488='GHG emissions calculations'!$H1768),INDEX('Emission Factors'!$E$5:$T$488,0,MATCH('GHG emissions calculations'!O$6,'Emission Factors'!$E$5:$T$5,0)),"",0)</f>
        <v/>
      </c>
      <c r="P1768" s="313" t="str">
        <f t="array" ref="P1768">IFERROR(
    INDEX('Emission Factors'!$E$5:$P$488,
          MATCH(1,
                ('Emission Factors'!$E$5:$E$488 = 'GHG emissions calculations'!$F1768) *
                ('Emission Factors'!$H$5:$H$488 = 'GHG emissions calculations'!$H1768),
                0),
          MATCH('GHG emissions calculations'!P$6,'Emission Factors'!$E$5:$P$5,0)),
    "")</f>
        <v/>
      </c>
      <c r="Q1768" s="311" t="str">
        <f t="array" ref="Q1768">IFERROR(
    IF(
        INDEX('Emission Factors'!$E$5:$P$488,
              MATCH(1,
                    ('Emission Factors'!$E$5:$E$488 = 'GHG emissions calculations'!$F1768) *
                    ('Emission Factors'!$H$5:$H$488 = 'GHG emissions calculations'!$H1768),
                    0),
              MATCH('GHG emissions calculations'!Q$6, 'Emission Factors'!$E$5:$P$5, 0)) &lt;&gt; "",
        INDEX('Emission Factors'!$E$5:$P$488,
              MATCH(1,
                    ('Emission Factors'!$E$5:$E$488 = 'GHG emissions calculations'!$F1768) *
                    ('Emission Factors'!$H$5:$H$488 = 'GHG emissions calculations'!$H1768),
                    0),
              MATCH('GHG emissions calculations'!Q$6, 'Emission Factors'!$E$5:$P$5, 0)),
        ""),
    "")</f>
        <v/>
      </c>
      <c r="R1768" s="311" t="str">
        <f t="array" ref="R1768">IFERROR(
    IF(
        INDEX('Emission Factors'!$E$5:$R$488,
              MATCH(1,
                    ('Emission Factors'!$E$5:$E$488 = 'GHG emissions calculations'!$F1768) *
                    ('Emission Factors'!$H$5:$H$488 = 'GHG emissions calculations'!$H1768),
                    0),
              MATCH('GHG emissions calculations'!R$6, 'Emission Factors'!$E$5:$R$5, 0)) &lt;&gt; "",
        INDEX('Emission Factors'!$E$5:$R$488,
              MATCH(1,
                    ('Emission Factors'!$E$5:$E$488 = 'GHG emissions calculations'!$F1768) *
                    ('Emission Factors'!$H$5:$H$488 = 'GHG emissions calculations'!$H1768),
                    0),
              MATCH('GHG emissions calculations'!R$6, 'Emission Factors'!$E$5:$R$5, 0)),
        ""),
    "")</f>
        <v/>
      </c>
      <c r="S1768" s="312">
        <f t="shared" si="3"/>
        <v>0</v>
      </c>
      <c r="T1768" s="23"/>
    </row>
    <row r="1769" ht="15.75" customHeight="1" outlineLevel="1">
      <c r="A1769" s="23"/>
      <c r="B1769" s="71"/>
      <c r="C1769" s="71"/>
      <c r="D1769" s="71"/>
      <c r="E1769" s="314"/>
      <c r="F1769" s="311" t="str">
        <f>Lists!Z165</f>
        <v>Steel, cold rolled (0% of recycling)  - Global or unspecified region</v>
      </c>
      <c r="G1769" s="311">
        <f t="array" ref="G1769">XLOOKUP(1,('Emission Factors'!$E$5:$E$488='GHG emissions calculations'!$F1769)*('Emission Factors'!$H$5:$H$488='GHG emissions calculations'!$H1769),INDEX('Emission Factors'!$E$5:$T$488,0,MATCH('GHG emissions calculations'!G$6,'Emission Factors'!$E$5:$T$5,0)),"",0)</f>
        <v>3</v>
      </c>
      <c r="H1769" s="311" t="s">
        <v>237</v>
      </c>
      <c r="I1769" s="312" t="str">
        <f>IF(
    SUMIFS('Import data'!$L$25:$L$80,
           'Import data'!$J$25:$J$80, F1769,
           'Import data'!$G$25:$G$80, 'GHG emissions calculations'!$H1769,
           'Import data'!$I$25:$I$80,$E$1587) &lt;&gt; 0,
    SUMIFS('Import data'!$L$25:$L$80,
           'Import data'!$J$25:$J$80, F1769,
           'Import data'!$G$25:$G$80, 'GHG emissions calculations'!$H1769,
           'Import data'!$I$25:$I$80,$E$1587),
    ""
)</f>
        <v/>
      </c>
      <c r="J1769" s="311" t="str">
        <f t="array" ref="J1769">IF(
    XLOOKUP(F1769, 'Import data'!$J$26:$J$47, 'Import data'!$M$26:$M$47, "", 0) = "Please add the region-specific supplier emission factor or choose a different region available in the IAEG database.",
    "",
    XLOOKUP(F1769, 'Import data'!$J$26:$J$47, 'Import data'!$M$26:$M$47, "", 0)
)</f>
        <v/>
      </c>
      <c r="K1769" s="311" t="str">
        <f t="array" ref="K1769">IFERROR(
    XLOOKUP(F1769,
            _xlws.FILTER('Supplier Emission'!$G$15:$G$49,
                   ('Supplier Emission'!$D$15:$D$49=H1769) * ('Supplier Emission'!$F$15:$F$49=$E$1587)),
            _xlws.FILTER('Supplier Emission'!$I$15:$I$49,
                   ('Supplier Emission'!$D$15:$D$49=H1769) * ('Supplier Emission'!$F$15:$F$49=$E$1587)),
            ""),
    "")</f>
        <v/>
      </c>
      <c r="L1769" s="311" t="str">
        <f t="array" ref="L1769">IFERROR(
    XLOOKUP(F1769,
            _xlws.FILTER('Supplier Emission'!$G$15:$G$49,
                   ('Supplier Emission'!$D$15:$D$49=H1769) * ('Supplier Emission'!$F$15:$F$49=$E$1587)),
            _xlws.FILTER('Supplier Emission'!$J$15:$J$49,
                   ('Supplier Emission'!$D$15:$D$49=H1769) * ('Supplier Emission'!$F$15:$F$49=$E$1587)),
            ""),
    "")</f>
        <v/>
      </c>
      <c r="M1769" s="311" t="str">
        <f t="array" ref="M1769">IFERROR(
    XLOOKUP(F1769,
            _xlws.FILTER('Supplier Emission'!$G$15:$G$49,
                   ('Supplier Emission'!$D$15:$D$49=H1769) * ('Supplier Emission'!$F$15:$F$49=$E$1587)),
            _xlws.FILTER('Supplier Emission'!$M$15:$M$49,
                   ('Supplier Emission'!$D$15:$D$49=H1769) * ('Supplier Emission'!$F$15:$F$49=$E$1587)),
            ""),
    "")</f>
        <v/>
      </c>
      <c r="N1769" s="311" t="str">
        <f t="array" ref="N1769">IFERROR(
    XLOOKUP(F1769,
            _xlws.FILTER('Supplier Emission'!$G$15:$G$49,
                   ('Supplier Emission'!$D$15:$D$49=H1769) * ('Supplier Emission'!$F$15:$F$49=$E$1587)),
            _xlws.FILTER('Supplier Emission'!$H$15:$H$49,
                   ('Supplier Emission'!$D$15:$D$49=H1769) * ('Supplier Emission'!$F$15:$F$49=$E$1587)),
            ""),
    "")</f>
        <v/>
      </c>
      <c r="O1769" s="311" t="str">
        <f t="array" ref="O1769">XLOOKUP(1,('Emission Factors'!$E$5:$E$488='GHG emissions calculations'!$F1769)*('Emission Factors'!$H$5:$H$488='GHG emissions calculations'!$H1769),INDEX('Emission Factors'!$E$5:$T$488,0,MATCH('GHG emissions calculations'!O$6,'Emission Factors'!$E$5:$T$5,0)),"",0)</f>
        <v>Steel - Cold Rolled Coil</v>
      </c>
      <c r="P1769" s="313">
        <f t="array" ref="P1769">IFERROR(
    INDEX('Emission Factors'!$E$5:$P$488,
          MATCH(1,
                ('Emission Factors'!$E$5:$E$488 = 'GHG emissions calculations'!$F1769) *
                ('Emission Factors'!$H$5:$H$488 = 'GHG emissions calculations'!$H1769),
                0),
          MATCH('GHG emissions calculations'!P$6,'Emission Factors'!$E$5:$P$5,0)),
    "")</f>
        <v>2.47</v>
      </c>
      <c r="Q1769" s="311" t="str">
        <f t="array" ref="Q1769">IFERROR(
    IF(
        INDEX('Emission Factors'!$E$5:$P$488,
              MATCH(1,
                    ('Emission Factors'!$E$5:$E$488 = 'GHG emissions calculations'!$F1769) *
                    ('Emission Factors'!$H$5:$H$488 = 'GHG emissions calculations'!$H1769),
                    0),
              MATCH('GHG emissions calculations'!Q$6, 'Emission Factors'!$E$5:$P$5, 0)) &lt;&gt; "",
        INDEX('Emission Factors'!$E$5:$P$488,
              MATCH(1,
                    ('Emission Factors'!$E$5:$E$488 = 'GHG emissions calculations'!$F1769) *
                    ('Emission Factors'!$H$5:$H$488 = 'GHG emissions calculations'!$H1769),
                    0),
              MATCH('GHG emissions calculations'!Q$6, 'Emission Factors'!$E$5:$P$5, 0)),
        ""),
    "")</f>
        <v>kgCO2e/kg</v>
      </c>
      <c r="R1769" s="311" t="str">
        <f t="array" ref="R1769">IFERROR(
    IF(
        INDEX('Emission Factors'!$E$5:$R$488,
              MATCH(1,
                    ('Emission Factors'!$E$5:$E$488 = 'GHG emissions calculations'!$F1769) *
                    ('Emission Factors'!$H$5:$H$488 = 'GHG emissions calculations'!$H1769),
                    0),
              MATCH('GHG emissions calculations'!R$6, 'Emission Factors'!$E$5:$R$5, 0)) &lt;&gt; "",
        INDEX('Emission Factors'!$E$5:$R$488,
              MATCH(1,
                    ('Emission Factors'!$E$5:$E$488 = 'GHG emissions calculations'!$F1769) *
                    ('Emission Factors'!$H$5:$H$488 = 'GHG emissions calculations'!$H1769),
                    0),
              MATCH('GHG emissions calculations'!R$6, 'Emission Factors'!$E$5:$R$5, 0)),
        ""),
    "")</f>
        <v>Global or unspecified region</v>
      </c>
      <c r="S1769" s="312">
        <f t="shared" si="3"/>
        <v>0</v>
      </c>
      <c r="T1769" s="23"/>
    </row>
    <row r="1770" ht="15.75" customHeight="1" outlineLevel="1">
      <c r="A1770" s="23"/>
      <c r="B1770" s="71"/>
      <c r="C1770" s="71"/>
      <c r="D1770" s="71"/>
      <c r="E1770" s="314"/>
      <c r="F1770" s="311" t="str">
        <f>Lists!Z164</f>
        <v>Steel, cold rolled (0% of recycling)  - Middle East</v>
      </c>
      <c r="G1770" s="311" t="str">
        <f t="array" ref="G1770">XLOOKUP(1,('Emission Factors'!$E$5:$E$488='GHG emissions calculations'!$F1770)*('Emission Factors'!$H$5:$H$488='GHG emissions calculations'!$H1770),INDEX('Emission Factors'!$E$5:$T$488,0,MATCH('GHG emissions calculations'!G$6,'Emission Factors'!$E$5:$T$5,0)),"",0)</f>
        <v/>
      </c>
      <c r="H1770" s="311" t="s">
        <v>237</v>
      </c>
      <c r="I1770" s="312" t="str">
        <f>IF(
    SUMIFS('Import data'!$L$25:$L$80,
           'Import data'!$J$25:$J$80, F1770,
           'Import data'!$G$25:$G$80, 'GHG emissions calculations'!$H1770,
           'Import data'!$I$25:$I$80,$E$1587) &lt;&gt; 0,
    SUMIFS('Import data'!$L$25:$L$80,
           'Import data'!$J$25:$J$80, F1770,
           'Import data'!$G$25:$G$80, 'GHG emissions calculations'!$H1770,
           'Import data'!$I$25:$I$80,$E$1587),
    ""
)</f>
        <v/>
      </c>
      <c r="J1770" s="311" t="str">
        <f t="array" ref="J1770">IF(
    XLOOKUP(F1770, 'Import data'!$J$26:$J$47, 'Import data'!$M$26:$M$47, "", 0) = "Please add the region-specific supplier emission factor or choose a different region available in the IAEG database.",
    "",
    XLOOKUP(F1770, 'Import data'!$J$26:$J$47, 'Import data'!$M$26:$M$47, "", 0)
)</f>
        <v/>
      </c>
      <c r="K1770" s="311" t="str">
        <f t="array" ref="K1770">IFERROR(
    XLOOKUP(F1770,
            _xlws.FILTER('Supplier Emission'!$G$15:$G$49,
                   ('Supplier Emission'!$D$15:$D$49=H1770) * ('Supplier Emission'!$F$15:$F$49=$E$1587)),
            _xlws.FILTER('Supplier Emission'!$I$15:$I$49,
                   ('Supplier Emission'!$D$15:$D$49=H1770) * ('Supplier Emission'!$F$15:$F$49=$E$1587)),
            ""),
    "")</f>
        <v/>
      </c>
      <c r="L1770" s="311" t="str">
        <f t="array" ref="L1770">IFERROR(
    XLOOKUP(F1770,
            _xlws.FILTER('Supplier Emission'!$G$15:$G$49,
                   ('Supplier Emission'!$D$15:$D$49=H1770) * ('Supplier Emission'!$F$15:$F$49=$E$1587)),
            _xlws.FILTER('Supplier Emission'!$J$15:$J$49,
                   ('Supplier Emission'!$D$15:$D$49=H1770) * ('Supplier Emission'!$F$15:$F$49=$E$1587)),
            ""),
    "")</f>
        <v/>
      </c>
      <c r="M1770" s="311" t="str">
        <f t="array" ref="M1770">IFERROR(
    XLOOKUP(F1770,
            _xlws.FILTER('Supplier Emission'!$G$15:$G$49,
                   ('Supplier Emission'!$D$15:$D$49=H1770) * ('Supplier Emission'!$F$15:$F$49=$E$1587)),
            _xlws.FILTER('Supplier Emission'!$M$15:$M$49,
                   ('Supplier Emission'!$D$15:$D$49=H1770) * ('Supplier Emission'!$F$15:$F$49=$E$1587)),
            ""),
    "")</f>
        <v/>
      </c>
      <c r="N1770" s="311" t="str">
        <f t="array" ref="N1770">IFERROR(
    XLOOKUP(F1770,
            _xlws.FILTER('Supplier Emission'!$G$15:$G$49,
                   ('Supplier Emission'!$D$15:$D$49=H1770) * ('Supplier Emission'!$F$15:$F$49=$E$1587)),
            _xlws.FILTER('Supplier Emission'!$H$15:$H$49,
                   ('Supplier Emission'!$D$15:$D$49=H1770) * ('Supplier Emission'!$F$15:$F$49=$E$1587)),
            ""),
    "")</f>
        <v/>
      </c>
      <c r="O1770" s="311" t="str">
        <f t="array" ref="O1770">XLOOKUP(1,('Emission Factors'!$E$5:$E$488='GHG emissions calculations'!$F1770)*('Emission Factors'!$H$5:$H$488='GHG emissions calculations'!$H1770),INDEX('Emission Factors'!$E$5:$T$488,0,MATCH('GHG emissions calculations'!O$6,'Emission Factors'!$E$5:$T$5,0)),"",0)</f>
        <v/>
      </c>
      <c r="P1770" s="313" t="str">
        <f t="array" ref="P1770">IFERROR(
    INDEX('Emission Factors'!$E$5:$P$488,
          MATCH(1,
                ('Emission Factors'!$E$5:$E$488 = 'GHG emissions calculations'!$F1770) *
                ('Emission Factors'!$H$5:$H$488 = 'GHG emissions calculations'!$H1770),
                0),
          MATCH('GHG emissions calculations'!P$6,'Emission Factors'!$E$5:$P$5,0)),
    "")</f>
        <v/>
      </c>
      <c r="Q1770" s="311" t="str">
        <f t="array" ref="Q1770">IFERROR(
    IF(
        INDEX('Emission Factors'!$E$5:$P$488,
              MATCH(1,
                    ('Emission Factors'!$E$5:$E$488 = 'GHG emissions calculations'!$F1770) *
                    ('Emission Factors'!$H$5:$H$488 = 'GHG emissions calculations'!$H1770),
                    0),
              MATCH('GHG emissions calculations'!Q$6, 'Emission Factors'!$E$5:$P$5, 0)) &lt;&gt; "",
        INDEX('Emission Factors'!$E$5:$P$488,
              MATCH(1,
                    ('Emission Factors'!$E$5:$E$488 = 'GHG emissions calculations'!$F1770) *
                    ('Emission Factors'!$H$5:$H$488 = 'GHG emissions calculations'!$H1770),
                    0),
              MATCH('GHG emissions calculations'!Q$6, 'Emission Factors'!$E$5:$P$5, 0)),
        ""),
    "")</f>
        <v/>
      </c>
      <c r="R1770" s="311" t="str">
        <f t="array" ref="R1770">IFERROR(
    IF(
        INDEX('Emission Factors'!$E$5:$R$488,
              MATCH(1,
                    ('Emission Factors'!$E$5:$E$488 = 'GHG emissions calculations'!$F1770) *
                    ('Emission Factors'!$H$5:$H$488 = 'GHG emissions calculations'!$H1770),
                    0),
              MATCH('GHG emissions calculations'!R$6, 'Emission Factors'!$E$5:$R$5, 0)) &lt;&gt; "",
        INDEX('Emission Factors'!$E$5:$R$488,
              MATCH(1,
                    ('Emission Factors'!$E$5:$E$488 = 'GHG emissions calculations'!$F1770) *
                    ('Emission Factors'!$H$5:$H$488 = 'GHG emissions calculations'!$H1770),
                    0),
              MATCH('GHG emissions calculations'!R$6, 'Emission Factors'!$E$5:$R$5, 0)),
        ""),
    "")</f>
        <v/>
      </c>
      <c r="S1770" s="312">
        <f t="shared" si="3"/>
        <v>0</v>
      </c>
      <c r="T1770" s="23"/>
    </row>
    <row r="1771" ht="15.75" customHeight="1" outlineLevel="1">
      <c r="A1771" s="23"/>
      <c r="B1771" s="71"/>
      <c r="C1771" s="71"/>
      <c r="D1771" s="71"/>
      <c r="E1771" s="314"/>
      <c r="F1771" s="311" t="str">
        <f>Lists!Z163</f>
        <v>Steel, cold rolled (0% of recycling)  - Oceania</v>
      </c>
      <c r="G1771" s="311" t="str">
        <f t="array" ref="G1771">XLOOKUP(1,('Emission Factors'!$E$5:$E$488='GHG emissions calculations'!$F1771)*('Emission Factors'!$H$5:$H$488='GHG emissions calculations'!$H1771),INDEX('Emission Factors'!$E$5:$T$488,0,MATCH('GHG emissions calculations'!G$6,'Emission Factors'!$E$5:$T$5,0)),"",0)</f>
        <v/>
      </c>
      <c r="H1771" s="311" t="s">
        <v>237</v>
      </c>
      <c r="I1771" s="312" t="str">
        <f>IF(
    SUMIFS('Import data'!$L$25:$L$80,
           'Import data'!$J$25:$J$80, F1771,
           'Import data'!$G$25:$G$80, 'GHG emissions calculations'!$H1771,
           'Import data'!$I$25:$I$80,$E$1587) &lt;&gt; 0,
    SUMIFS('Import data'!$L$25:$L$80,
           'Import data'!$J$25:$J$80, F1771,
           'Import data'!$G$25:$G$80, 'GHG emissions calculations'!$H1771,
           'Import data'!$I$25:$I$80,$E$1587),
    ""
)</f>
        <v/>
      </c>
      <c r="J1771" s="311" t="str">
        <f t="array" ref="J1771">IF(
    XLOOKUP(F1771, 'Import data'!$J$26:$J$47, 'Import data'!$M$26:$M$47, "", 0) = "Please add the region-specific supplier emission factor or choose a different region available in the IAEG database.",
    "",
    XLOOKUP(F1771, 'Import data'!$J$26:$J$47, 'Import data'!$M$26:$M$47, "", 0)
)</f>
        <v/>
      </c>
      <c r="K1771" s="311" t="str">
        <f t="array" ref="K1771">IFERROR(
    XLOOKUP(F1771,
            _xlws.FILTER('Supplier Emission'!$G$15:$G$49,
                   ('Supplier Emission'!$D$15:$D$49=H1771) * ('Supplier Emission'!$F$15:$F$49=$E$1587)),
            _xlws.FILTER('Supplier Emission'!$I$15:$I$49,
                   ('Supplier Emission'!$D$15:$D$49=H1771) * ('Supplier Emission'!$F$15:$F$49=$E$1587)),
            ""),
    "")</f>
        <v/>
      </c>
      <c r="L1771" s="311" t="str">
        <f t="array" ref="L1771">IFERROR(
    XLOOKUP(F1771,
            _xlws.FILTER('Supplier Emission'!$G$15:$G$49,
                   ('Supplier Emission'!$D$15:$D$49=H1771) * ('Supplier Emission'!$F$15:$F$49=$E$1587)),
            _xlws.FILTER('Supplier Emission'!$J$15:$J$49,
                   ('Supplier Emission'!$D$15:$D$49=H1771) * ('Supplier Emission'!$F$15:$F$49=$E$1587)),
            ""),
    "")</f>
        <v/>
      </c>
      <c r="M1771" s="311" t="str">
        <f t="array" ref="M1771">IFERROR(
    XLOOKUP(F1771,
            _xlws.FILTER('Supplier Emission'!$G$15:$G$49,
                   ('Supplier Emission'!$D$15:$D$49=H1771) * ('Supplier Emission'!$F$15:$F$49=$E$1587)),
            _xlws.FILTER('Supplier Emission'!$M$15:$M$49,
                   ('Supplier Emission'!$D$15:$D$49=H1771) * ('Supplier Emission'!$F$15:$F$49=$E$1587)),
            ""),
    "")</f>
        <v/>
      </c>
      <c r="N1771" s="311" t="str">
        <f t="array" ref="N1771">IFERROR(
    XLOOKUP(F1771,
            _xlws.FILTER('Supplier Emission'!$G$15:$G$49,
                   ('Supplier Emission'!$D$15:$D$49=H1771) * ('Supplier Emission'!$F$15:$F$49=$E$1587)),
            _xlws.FILTER('Supplier Emission'!$H$15:$H$49,
                   ('Supplier Emission'!$D$15:$D$49=H1771) * ('Supplier Emission'!$F$15:$F$49=$E$1587)),
            ""),
    "")</f>
        <v/>
      </c>
      <c r="O1771" s="311" t="str">
        <f t="array" ref="O1771">XLOOKUP(1,('Emission Factors'!$E$5:$E$488='GHG emissions calculations'!$F1771)*('Emission Factors'!$H$5:$H$488='GHG emissions calculations'!$H1771),INDEX('Emission Factors'!$E$5:$T$488,0,MATCH('GHG emissions calculations'!O$6,'Emission Factors'!$E$5:$T$5,0)),"",0)</f>
        <v/>
      </c>
      <c r="P1771" s="313" t="str">
        <f t="array" ref="P1771">IFERROR(
    INDEX('Emission Factors'!$E$5:$P$488,
          MATCH(1,
                ('Emission Factors'!$E$5:$E$488 = 'GHG emissions calculations'!$F1771) *
                ('Emission Factors'!$H$5:$H$488 = 'GHG emissions calculations'!$H1771),
                0),
          MATCH('GHG emissions calculations'!P$6,'Emission Factors'!$E$5:$P$5,0)),
    "")</f>
        <v/>
      </c>
      <c r="Q1771" s="311" t="str">
        <f t="array" ref="Q1771">IFERROR(
    IF(
        INDEX('Emission Factors'!$E$5:$P$488,
              MATCH(1,
                    ('Emission Factors'!$E$5:$E$488 = 'GHG emissions calculations'!$F1771) *
                    ('Emission Factors'!$H$5:$H$488 = 'GHG emissions calculations'!$H1771),
                    0),
              MATCH('GHG emissions calculations'!Q$6, 'Emission Factors'!$E$5:$P$5, 0)) &lt;&gt; "",
        INDEX('Emission Factors'!$E$5:$P$488,
              MATCH(1,
                    ('Emission Factors'!$E$5:$E$488 = 'GHG emissions calculations'!$F1771) *
                    ('Emission Factors'!$H$5:$H$488 = 'GHG emissions calculations'!$H1771),
                    0),
              MATCH('GHG emissions calculations'!Q$6, 'Emission Factors'!$E$5:$P$5, 0)),
        ""),
    "")</f>
        <v/>
      </c>
      <c r="R1771" s="311" t="str">
        <f t="array" ref="R1771">IFERROR(
    IF(
        INDEX('Emission Factors'!$E$5:$R$488,
              MATCH(1,
                    ('Emission Factors'!$E$5:$E$488 = 'GHG emissions calculations'!$F1771) *
                    ('Emission Factors'!$H$5:$H$488 = 'GHG emissions calculations'!$H1771),
                    0),
              MATCH('GHG emissions calculations'!R$6, 'Emission Factors'!$E$5:$R$5, 0)) &lt;&gt; "",
        INDEX('Emission Factors'!$E$5:$R$488,
              MATCH(1,
                    ('Emission Factors'!$E$5:$E$488 = 'GHG emissions calculations'!$F1771) *
                    ('Emission Factors'!$H$5:$H$488 = 'GHG emissions calculations'!$H1771),
                    0),
              MATCH('GHG emissions calculations'!R$6, 'Emission Factors'!$E$5:$R$5, 0)),
        ""),
    "")</f>
        <v/>
      </c>
      <c r="S1771" s="312">
        <f t="shared" si="3"/>
        <v>0</v>
      </c>
      <c r="T1771" s="23"/>
    </row>
    <row r="1772" ht="15.75" customHeight="1" outlineLevel="1">
      <c r="A1772" s="23"/>
      <c r="B1772" s="71"/>
      <c r="C1772" s="71"/>
      <c r="D1772" s="71"/>
      <c r="E1772" s="314"/>
      <c r="F1772" s="311" t="str">
        <f>Lists!Z168</f>
        <v>Steel, cold rolled (50% of recycling)  - Africa</v>
      </c>
      <c r="G1772" s="311" t="str">
        <f t="array" ref="G1772">XLOOKUP(1,('Emission Factors'!$E$5:$E$488='GHG emissions calculations'!$F1772)*('Emission Factors'!$H$5:$H$488='GHG emissions calculations'!$H1772),INDEX('Emission Factors'!$E$5:$T$488,0,MATCH('GHG emissions calculations'!G$6,'Emission Factors'!$E$5:$T$5,0)),"",0)</f>
        <v/>
      </c>
      <c r="H1772" s="311" t="s">
        <v>237</v>
      </c>
      <c r="I1772" s="312" t="str">
        <f>IF(
    SUMIFS('Import data'!$L$25:$L$80,
           'Import data'!$J$25:$J$80, F1772,
           'Import data'!$G$25:$G$80, 'GHG emissions calculations'!$H1772,
           'Import data'!$I$25:$I$80,$E$1587) &lt;&gt; 0,
    SUMIFS('Import data'!$L$25:$L$80,
           'Import data'!$J$25:$J$80, F1772,
           'Import data'!$G$25:$G$80, 'GHG emissions calculations'!$H1772,
           'Import data'!$I$25:$I$80,$E$1587),
    ""
)</f>
        <v/>
      </c>
      <c r="J1772" s="311" t="str">
        <f t="array" ref="J1772">IF(
    XLOOKUP(F1772, 'Import data'!$J$26:$J$47, 'Import data'!$M$26:$M$47, "", 0) = "Please add the region-specific supplier emission factor or choose a different region available in the IAEG database.",
    "",
    XLOOKUP(F1772, 'Import data'!$J$26:$J$47, 'Import data'!$M$26:$M$47, "", 0)
)</f>
        <v/>
      </c>
      <c r="K1772" s="311" t="str">
        <f t="array" ref="K1772">IFERROR(
    XLOOKUP(F1772,
            _xlws.FILTER('Supplier Emission'!$G$15:$G$49,
                   ('Supplier Emission'!$D$15:$D$49=H1772) * ('Supplier Emission'!$F$15:$F$49=$E$1587)),
            _xlws.FILTER('Supplier Emission'!$I$15:$I$49,
                   ('Supplier Emission'!$D$15:$D$49=H1772) * ('Supplier Emission'!$F$15:$F$49=$E$1587)),
            ""),
    "")</f>
        <v/>
      </c>
      <c r="L1772" s="311" t="str">
        <f t="array" ref="L1772">IFERROR(
    XLOOKUP(F1772,
            _xlws.FILTER('Supplier Emission'!$G$15:$G$49,
                   ('Supplier Emission'!$D$15:$D$49=H1772) * ('Supplier Emission'!$F$15:$F$49=$E$1587)),
            _xlws.FILTER('Supplier Emission'!$J$15:$J$49,
                   ('Supplier Emission'!$D$15:$D$49=H1772) * ('Supplier Emission'!$F$15:$F$49=$E$1587)),
            ""),
    "")</f>
        <v/>
      </c>
      <c r="M1772" s="311" t="str">
        <f t="array" ref="M1772">IFERROR(
    XLOOKUP(F1772,
            _xlws.FILTER('Supplier Emission'!$G$15:$G$49,
                   ('Supplier Emission'!$D$15:$D$49=H1772) * ('Supplier Emission'!$F$15:$F$49=$E$1587)),
            _xlws.FILTER('Supplier Emission'!$M$15:$M$49,
                   ('Supplier Emission'!$D$15:$D$49=H1772) * ('Supplier Emission'!$F$15:$F$49=$E$1587)),
            ""),
    "")</f>
        <v/>
      </c>
      <c r="N1772" s="311" t="str">
        <f t="array" ref="N1772">IFERROR(
    XLOOKUP(F1772,
            _xlws.FILTER('Supplier Emission'!$G$15:$G$49,
                   ('Supplier Emission'!$D$15:$D$49=H1772) * ('Supplier Emission'!$F$15:$F$49=$E$1587)),
            _xlws.FILTER('Supplier Emission'!$H$15:$H$49,
                   ('Supplier Emission'!$D$15:$D$49=H1772) * ('Supplier Emission'!$F$15:$F$49=$E$1587)),
            ""),
    "")</f>
        <v/>
      </c>
      <c r="O1772" s="311" t="str">
        <f t="array" ref="O1772">XLOOKUP(1,('Emission Factors'!$E$5:$E$488='GHG emissions calculations'!$F1772)*('Emission Factors'!$H$5:$H$488='GHG emissions calculations'!$H1772),INDEX('Emission Factors'!$E$5:$T$488,0,MATCH('GHG emissions calculations'!O$6,'Emission Factors'!$E$5:$T$5,0)),"",0)</f>
        <v/>
      </c>
      <c r="P1772" s="313" t="str">
        <f t="array" ref="P1772">IFERROR(
    INDEX('Emission Factors'!$E$5:$P$488,
          MATCH(1,
                ('Emission Factors'!$E$5:$E$488 = 'GHG emissions calculations'!$F1772) *
                ('Emission Factors'!$H$5:$H$488 = 'GHG emissions calculations'!$H1772),
                0),
          MATCH('GHG emissions calculations'!P$6,'Emission Factors'!$E$5:$P$5,0)),
    "")</f>
        <v/>
      </c>
      <c r="Q1772" s="311" t="str">
        <f t="array" ref="Q1772">IFERROR(
    IF(
        INDEX('Emission Factors'!$E$5:$P$488,
              MATCH(1,
                    ('Emission Factors'!$E$5:$E$488 = 'GHG emissions calculations'!$F1772) *
                    ('Emission Factors'!$H$5:$H$488 = 'GHG emissions calculations'!$H1772),
                    0),
              MATCH('GHG emissions calculations'!Q$6, 'Emission Factors'!$E$5:$P$5, 0)) &lt;&gt; "",
        INDEX('Emission Factors'!$E$5:$P$488,
              MATCH(1,
                    ('Emission Factors'!$E$5:$E$488 = 'GHG emissions calculations'!$F1772) *
                    ('Emission Factors'!$H$5:$H$488 = 'GHG emissions calculations'!$H1772),
                    0),
              MATCH('GHG emissions calculations'!Q$6, 'Emission Factors'!$E$5:$P$5, 0)),
        ""),
    "")</f>
        <v/>
      </c>
      <c r="R1772" s="311" t="str">
        <f t="array" ref="R1772">IFERROR(
    IF(
        INDEX('Emission Factors'!$E$5:$R$488,
              MATCH(1,
                    ('Emission Factors'!$E$5:$E$488 = 'GHG emissions calculations'!$F1772) *
                    ('Emission Factors'!$H$5:$H$488 = 'GHG emissions calculations'!$H1772),
                    0),
              MATCH('GHG emissions calculations'!R$6, 'Emission Factors'!$E$5:$R$5, 0)) &lt;&gt; "",
        INDEX('Emission Factors'!$E$5:$R$488,
              MATCH(1,
                    ('Emission Factors'!$E$5:$E$488 = 'GHG emissions calculations'!$F1772) *
                    ('Emission Factors'!$H$5:$H$488 = 'GHG emissions calculations'!$H1772),
                    0),
              MATCH('GHG emissions calculations'!R$6, 'Emission Factors'!$E$5:$R$5, 0)),
        ""),
    "")</f>
        <v/>
      </c>
      <c r="S1772" s="312">
        <f t="shared" si="3"/>
        <v>0</v>
      </c>
      <c r="T1772" s="23"/>
    </row>
    <row r="1773" ht="15.75" customHeight="1" outlineLevel="1">
      <c r="A1773" s="23"/>
      <c r="B1773" s="71"/>
      <c r="C1773" s="71"/>
      <c r="D1773" s="71"/>
      <c r="E1773" s="314"/>
      <c r="F1773" s="311" t="str">
        <f>Lists!Z166</f>
        <v>Steel, cold rolled (50% of recycling)  - America</v>
      </c>
      <c r="G1773" s="311" t="str">
        <f t="array" ref="G1773">XLOOKUP(1,('Emission Factors'!$E$5:$E$488='GHG emissions calculations'!$F1773)*('Emission Factors'!$H$5:$H$488='GHG emissions calculations'!$H1773),INDEX('Emission Factors'!$E$5:$T$488,0,MATCH('GHG emissions calculations'!G$6,'Emission Factors'!$E$5:$T$5,0)),"",0)</f>
        <v/>
      </c>
      <c r="H1773" s="311" t="s">
        <v>237</v>
      </c>
      <c r="I1773" s="312" t="str">
        <f>IF(
    SUMIFS('Import data'!$L$25:$L$80,
           'Import data'!$J$25:$J$80, F1773,
           'Import data'!$G$25:$G$80, 'GHG emissions calculations'!$H1773,
           'Import data'!$I$25:$I$80,$E$1587) &lt;&gt; 0,
    SUMIFS('Import data'!$L$25:$L$80,
           'Import data'!$J$25:$J$80, F1773,
           'Import data'!$G$25:$G$80, 'GHG emissions calculations'!$H1773,
           'Import data'!$I$25:$I$80,$E$1587),
    ""
)</f>
        <v/>
      </c>
      <c r="J1773" s="311" t="str">
        <f t="array" ref="J1773">IF(
    XLOOKUP(F1773, 'Import data'!$J$26:$J$47, 'Import data'!$M$26:$M$47, "", 0) = "Please add the region-specific supplier emission factor or choose a different region available in the IAEG database.",
    "",
    XLOOKUP(F1773, 'Import data'!$J$26:$J$47, 'Import data'!$M$26:$M$47, "", 0)
)</f>
        <v/>
      </c>
      <c r="K1773" s="311" t="str">
        <f t="array" ref="K1773">IFERROR(
    XLOOKUP(F1773,
            _xlws.FILTER('Supplier Emission'!$G$15:$G$49,
                   ('Supplier Emission'!$D$15:$D$49=H1773) * ('Supplier Emission'!$F$15:$F$49=$E$1587)),
            _xlws.FILTER('Supplier Emission'!$I$15:$I$49,
                   ('Supplier Emission'!$D$15:$D$49=H1773) * ('Supplier Emission'!$F$15:$F$49=$E$1587)),
            ""),
    "")</f>
        <v/>
      </c>
      <c r="L1773" s="311" t="str">
        <f t="array" ref="L1773">IFERROR(
    XLOOKUP(F1773,
            _xlws.FILTER('Supplier Emission'!$G$15:$G$49,
                   ('Supplier Emission'!$D$15:$D$49=H1773) * ('Supplier Emission'!$F$15:$F$49=$E$1587)),
            _xlws.FILTER('Supplier Emission'!$J$15:$J$49,
                   ('Supplier Emission'!$D$15:$D$49=H1773) * ('Supplier Emission'!$F$15:$F$49=$E$1587)),
            ""),
    "")</f>
        <v/>
      </c>
      <c r="M1773" s="311" t="str">
        <f t="array" ref="M1773">IFERROR(
    XLOOKUP(F1773,
            _xlws.FILTER('Supplier Emission'!$G$15:$G$49,
                   ('Supplier Emission'!$D$15:$D$49=H1773) * ('Supplier Emission'!$F$15:$F$49=$E$1587)),
            _xlws.FILTER('Supplier Emission'!$M$15:$M$49,
                   ('Supplier Emission'!$D$15:$D$49=H1773) * ('Supplier Emission'!$F$15:$F$49=$E$1587)),
            ""),
    "")</f>
        <v/>
      </c>
      <c r="N1773" s="311" t="str">
        <f t="array" ref="N1773">IFERROR(
    XLOOKUP(F1773,
            _xlws.FILTER('Supplier Emission'!$G$15:$G$49,
                   ('Supplier Emission'!$D$15:$D$49=H1773) * ('Supplier Emission'!$F$15:$F$49=$E$1587)),
            _xlws.FILTER('Supplier Emission'!$H$15:$H$49,
                   ('Supplier Emission'!$D$15:$D$49=H1773) * ('Supplier Emission'!$F$15:$F$49=$E$1587)),
            ""),
    "")</f>
        <v/>
      </c>
      <c r="O1773" s="311" t="str">
        <f t="array" ref="O1773">XLOOKUP(1,('Emission Factors'!$E$5:$E$488='GHG emissions calculations'!$F1773)*('Emission Factors'!$H$5:$H$488='GHG emissions calculations'!$H1773),INDEX('Emission Factors'!$E$5:$T$488,0,MATCH('GHG emissions calculations'!O$6,'Emission Factors'!$E$5:$T$5,0)),"",0)</f>
        <v/>
      </c>
      <c r="P1773" s="313" t="str">
        <f t="array" ref="P1773">IFERROR(
    INDEX('Emission Factors'!$E$5:$P$488,
          MATCH(1,
                ('Emission Factors'!$E$5:$E$488 = 'GHG emissions calculations'!$F1773) *
                ('Emission Factors'!$H$5:$H$488 = 'GHG emissions calculations'!$H1773),
                0),
          MATCH('GHG emissions calculations'!P$6,'Emission Factors'!$E$5:$P$5,0)),
    "")</f>
        <v/>
      </c>
      <c r="Q1773" s="311" t="str">
        <f t="array" ref="Q1773">IFERROR(
    IF(
        INDEX('Emission Factors'!$E$5:$P$488,
              MATCH(1,
                    ('Emission Factors'!$E$5:$E$488 = 'GHG emissions calculations'!$F1773) *
                    ('Emission Factors'!$H$5:$H$488 = 'GHG emissions calculations'!$H1773),
                    0),
              MATCH('GHG emissions calculations'!Q$6, 'Emission Factors'!$E$5:$P$5, 0)) &lt;&gt; "",
        INDEX('Emission Factors'!$E$5:$P$488,
              MATCH(1,
                    ('Emission Factors'!$E$5:$E$488 = 'GHG emissions calculations'!$F1773) *
                    ('Emission Factors'!$H$5:$H$488 = 'GHG emissions calculations'!$H1773),
                    0),
              MATCH('GHG emissions calculations'!Q$6, 'Emission Factors'!$E$5:$P$5, 0)),
        ""),
    "")</f>
        <v/>
      </c>
      <c r="R1773" s="311" t="str">
        <f t="array" ref="R1773">IFERROR(
    IF(
        INDEX('Emission Factors'!$E$5:$R$488,
              MATCH(1,
                    ('Emission Factors'!$E$5:$E$488 = 'GHG emissions calculations'!$F1773) *
                    ('Emission Factors'!$H$5:$H$488 = 'GHG emissions calculations'!$H1773),
                    0),
              MATCH('GHG emissions calculations'!R$6, 'Emission Factors'!$E$5:$R$5, 0)) &lt;&gt; "",
        INDEX('Emission Factors'!$E$5:$R$488,
              MATCH(1,
                    ('Emission Factors'!$E$5:$E$488 = 'GHG emissions calculations'!$F1773) *
                    ('Emission Factors'!$H$5:$H$488 = 'GHG emissions calculations'!$H1773),
                    0),
              MATCH('GHG emissions calculations'!R$6, 'Emission Factors'!$E$5:$R$5, 0)),
        ""),
    "")</f>
        <v/>
      </c>
      <c r="S1773" s="312">
        <f t="shared" si="3"/>
        <v>0</v>
      </c>
      <c r="T1773" s="23"/>
    </row>
    <row r="1774" ht="15.75" customHeight="1" outlineLevel="1">
      <c r="A1774" s="23"/>
      <c r="B1774" s="71"/>
      <c r="C1774" s="71"/>
      <c r="D1774" s="71"/>
      <c r="E1774" s="314"/>
      <c r="F1774" s="311" t="str">
        <f>Lists!Z169</f>
        <v>Steel, cold rolled (50% of recycling)  - Asia</v>
      </c>
      <c r="G1774" s="311" t="str">
        <f t="array" ref="G1774">XLOOKUP(1,('Emission Factors'!$E$5:$E$488='GHG emissions calculations'!$F1774)*('Emission Factors'!$H$5:$H$488='GHG emissions calculations'!$H1774),INDEX('Emission Factors'!$E$5:$T$488,0,MATCH('GHG emissions calculations'!G$6,'Emission Factors'!$E$5:$T$5,0)),"",0)</f>
        <v/>
      </c>
      <c r="H1774" s="311" t="s">
        <v>237</v>
      </c>
      <c r="I1774" s="312" t="str">
        <f>IF(
    SUMIFS('Import data'!$L$25:$L$80,
           'Import data'!$J$25:$J$80, F1774,
           'Import data'!$G$25:$G$80, 'GHG emissions calculations'!$H1774,
           'Import data'!$I$25:$I$80,$E$1587) &lt;&gt; 0,
    SUMIFS('Import data'!$L$25:$L$80,
           'Import data'!$J$25:$J$80, F1774,
           'Import data'!$G$25:$G$80, 'GHG emissions calculations'!$H1774,
           'Import data'!$I$25:$I$80,$E$1587),
    ""
)</f>
        <v/>
      </c>
      <c r="J1774" s="311" t="str">
        <f t="array" ref="J1774">IF(
    XLOOKUP(F1774, 'Import data'!$J$26:$J$47, 'Import data'!$M$26:$M$47, "", 0) = "Please add the region-specific supplier emission factor or choose a different region available in the IAEG database.",
    "",
    XLOOKUP(F1774, 'Import data'!$J$26:$J$47, 'Import data'!$M$26:$M$47, "", 0)
)</f>
        <v/>
      </c>
      <c r="K1774" s="311" t="str">
        <f t="array" ref="K1774">IFERROR(
    XLOOKUP(F1774,
            _xlws.FILTER('Supplier Emission'!$G$15:$G$49,
                   ('Supplier Emission'!$D$15:$D$49=H1774) * ('Supplier Emission'!$F$15:$F$49=$E$1587)),
            _xlws.FILTER('Supplier Emission'!$I$15:$I$49,
                   ('Supplier Emission'!$D$15:$D$49=H1774) * ('Supplier Emission'!$F$15:$F$49=$E$1587)),
            ""),
    "")</f>
        <v/>
      </c>
      <c r="L1774" s="311" t="str">
        <f t="array" ref="L1774">IFERROR(
    XLOOKUP(F1774,
            _xlws.FILTER('Supplier Emission'!$G$15:$G$49,
                   ('Supplier Emission'!$D$15:$D$49=H1774) * ('Supplier Emission'!$F$15:$F$49=$E$1587)),
            _xlws.FILTER('Supplier Emission'!$J$15:$J$49,
                   ('Supplier Emission'!$D$15:$D$49=H1774) * ('Supplier Emission'!$F$15:$F$49=$E$1587)),
            ""),
    "")</f>
        <v/>
      </c>
      <c r="M1774" s="311" t="str">
        <f t="array" ref="M1774">IFERROR(
    XLOOKUP(F1774,
            _xlws.FILTER('Supplier Emission'!$G$15:$G$49,
                   ('Supplier Emission'!$D$15:$D$49=H1774) * ('Supplier Emission'!$F$15:$F$49=$E$1587)),
            _xlws.FILTER('Supplier Emission'!$M$15:$M$49,
                   ('Supplier Emission'!$D$15:$D$49=H1774) * ('Supplier Emission'!$F$15:$F$49=$E$1587)),
            ""),
    "")</f>
        <v/>
      </c>
      <c r="N1774" s="311" t="str">
        <f t="array" ref="N1774">IFERROR(
    XLOOKUP(F1774,
            _xlws.FILTER('Supplier Emission'!$G$15:$G$49,
                   ('Supplier Emission'!$D$15:$D$49=H1774) * ('Supplier Emission'!$F$15:$F$49=$E$1587)),
            _xlws.FILTER('Supplier Emission'!$H$15:$H$49,
                   ('Supplier Emission'!$D$15:$D$49=H1774) * ('Supplier Emission'!$F$15:$F$49=$E$1587)),
            ""),
    "")</f>
        <v/>
      </c>
      <c r="O1774" s="311" t="str">
        <f t="array" ref="O1774">XLOOKUP(1,('Emission Factors'!$E$5:$E$488='GHG emissions calculations'!$F1774)*('Emission Factors'!$H$5:$H$488='GHG emissions calculations'!$H1774),INDEX('Emission Factors'!$E$5:$T$488,0,MATCH('GHG emissions calculations'!O$6,'Emission Factors'!$E$5:$T$5,0)),"",0)</f>
        <v/>
      </c>
      <c r="P1774" s="313" t="str">
        <f t="array" ref="P1774">IFERROR(
    INDEX('Emission Factors'!$E$5:$P$488,
          MATCH(1,
                ('Emission Factors'!$E$5:$E$488 = 'GHG emissions calculations'!$F1774) *
                ('Emission Factors'!$H$5:$H$488 = 'GHG emissions calculations'!$H1774),
                0),
          MATCH('GHG emissions calculations'!P$6,'Emission Factors'!$E$5:$P$5,0)),
    "")</f>
        <v/>
      </c>
      <c r="Q1774" s="311" t="str">
        <f t="array" ref="Q1774">IFERROR(
    IF(
        INDEX('Emission Factors'!$E$5:$P$488,
              MATCH(1,
                    ('Emission Factors'!$E$5:$E$488 = 'GHG emissions calculations'!$F1774) *
                    ('Emission Factors'!$H$5:$H$488 = 'GHG emissions calculations'!$H1774),
                    0),
              MATCH('GHG emissions calculations'!Q$6, 'Emission Factors'!$E$5:$P$5, 0)) &lt;&gt; "",
        INDEX('Emission Factors'!$E$5:$P$488,
              MATCH(1,
                    ('Emission Factors'!$E$5:$E$488 = 'GHG emissions calculations'!$F1774) *
                    ('Emission Factors'!$H$5:$H$488 = 'GHG emissions calculations'!$H1774),
                    0),
              MATCH('GHG emissions calculations'!Q$6, 'Emission Factors'!$E$5:$P$5, 0)),
        ""),
    "")</f>
        <v/>
      </c>
      <c r="R1774" s="311" t="str">
        <f t="array" ref="R1774">IFERROR(
    IF(
        INDEX('Emission Factors'!$E$5:$R$488,
              MATCH(1,
                    ('Emission Factors'!$E$5:$E$488 = 'GHG emissions calculations'!$F1774) *
                    ('Emission Factors'!$H$5:$H$488 = 'GHG emissions calculations'!$H1774),
                    0),
              MATCH('GHG emissions calculations'!R$6, 'Emission Factors'!$E$5:$R$5, 0)) &lt;&gt; "",
        INDEX('Emission Factors'!$E$5:$R$488,
              MATCH(1,
                    ('Emission Factors'!$E$5:$E$488 = 'GHG emissions calculations'!$F1774) *
                    ('Emission Factors'!$H$5:$H$488 = 'GHG emissions calculations'!$H1774),
                    0),
              MATCH('GHG emissions calculations'!R$6, 'Emission Factors'!$E$5:$R$5, 0)),
        ""),
    "")</f>
        <v/>
      </c>
      <c r="S1774" s="312">
        <f t="shared" si="3"/>
        <v>0</v>
      </c>
      <c r="T1774" s="23"/>
    </row>
    <row r="1775" ht="15.75" customHeight="1" outlineLevel="1">
      <c r="A1775" s="23"/>
      <c r="B1775" s="71"/>
      <c r="C1775" s="71"/>
      <c r="D1775" s="71"/>
      <c r="E1775" s="314"/>
      <c r="F1775" s="311" t="str">
        <f>Lists!Z167</f>
        <v>Steel, cold rolled (50% of recycling)  - Europe</v>
      </c>
      <c r="G1775" s="311">
        <f t="array" ref="G1775">XLOOKUP(1,('Emission Factors'!$E$5:$E$488='GHG emissions calculations'!$F1775)*('Emission Factors'!$H$5:$H$488='GHG emissions calculations'!$H1775),INDEX('Emission Factors'!$E$5:$T$488,0,MATCH('GHG emissions calculations'!G$6,'Emission Factors'!$E$5:$T$5,0)),"",0)</f>
        <v>3</v>
      </c>
      <c r="H1775" s="311" t="s">
        <v>237</v>
      </c>
      <c r="I1775" s="312" t="str">
        <f>IF(
    SUMIFS('Import data'!$L$25:$L$80,
           'Import data'!$J$25:$J$80, F1775,
           'Import data'!$G$25:$G$80, 'GHG emissions calculations'!$H1775,
           'Import data'!$I$25:$I$80,$E$1587) &lt;&gt; 0,
    SUMIFS('Import data'!$L$25:$L$80,
           'Import data'!$J$25:$J$80, F1775,
           'Import data'!$G$25:$G$80, 'GHG emissions calculations'!$H1775,
           'Import data'!$I$25:$I$80,$E$1587),
    ""
)</f>
        <v/>
      </c>
      <c r="J1775" s="311" t="str">
        <f t="array" ref="J1775">IF(
    XLOOKUP(F1775, 'Import data'!$J$26:$J$47, 'Import data'!$M$26:$M$47, "", 0) = "Please add the region-specific supplier emission factor or choose a different region available in the IAEG database.",
    "",
    XLOOKUP(F1775, 'Import data'!$J$26:$J$47, 'Import data'!$M$26:$M$47, "", 0)
)</f>
        <v/>
      </c>
      <c r="K1775" s="311" t="str">
        <f t="array" ref="K1775">IFERROR(
    XLOOKUP(F1775,
            _xlws.FILTER('Supplier Emission'!$G$15:$G$49,
                   ('Supplier Emission'!$D$15:$D$49=H1775) * ('Supplier Emission'!$F$15:$F$49=$E$1587)),
            _xlws.FILTER('Supplier Emission'!$I$15:$I$49,
                   ('Supplier Emission'!$D$15:$D$49=H1775) * ('Supplier Emission'!$F$15:$F$49=$E$1587)),
            ""),
    "")</f>
        <v/>
      </c>
      <c r="L1775" s="311" t="str">
        <f t="array" ref="L1775">IFERROR(
    XLOOKUP(F1775,
            _xlws.FILTER('Supplier Emission'!$G$15:$G$49,
                   ('Supplier Emission'!$D$15:$D$49=H1775) * ('Supplier Emission'!$F$15:$F$49=$E$1587)),
            _xlws.FILTER('Supplier Emission'!$J$15:$J$49,
                   ('Supplier Emission'!$D$15:$D$49=H1775) * ('Supplier Emission'!$F$15:$F$49=$E$1587)),
            ""),
    "")</f>
        <v/>
      </c>
      <c r="M1775" s="311" t="str">
        <f t="array" ref="M1775">IFERROR(
    XLOOKUP(F1775,
            _xlws.FILTER('Supplier Emission'!$G$15:$G$49,
                   ('Supplier Emission'!$D$15:$D$49=H1775) * ('Supplier Emission'!$F$15:$F$49=$E$1587)),
            _xlws.FILTER('Supplier Emission'!$M$15:$M$49,
                   ('Supplier Emission'!$D$15:$D$49=H1775) * ('Supplier Emission'!$F$15:$F$49=$E$1587)),
            ""),
    "")</f>
        <v/>
      </c>
      <c r="N1775" s="311" t="str">
        <f t="array" ref="N1775">IFERROR(
    XLOOKUP(F1775,
            _xlws.FILTER('Supplier Emission'!$G$15:$G$49,
                   ('Supplier Emission'!$D$15:$D$49=H1775) * ('Supplier Emission'!$F$15:$F$49=$E$1587)),
            _xlws.FILTER('Supplier Emission'!$H$15:$H$49,
                   ('Supplier Emission'!$D$15:$D$49=H1775) * ('Supplier Emission'!$F$15:$F$49=$E$1587)),
            ""),
    "")</f>
        <v/>
      </c>
      <c r="O1775" s="311" t="str">
        <f t="array" ref="O1775">XLOOKUP(1,('Emission Factors'!$E$5:$E$488='GHG emissions calculations'!$F1775)*('Emission Factors'!$H$5:$H$488='GHG emissions calculations'!$H1775),INDEX('Emission Factors'!$E$5:$T$488,0,MATCH('GHG emissions calculations'!O$6,'Emission Factors'!$E$5:$T$5,0)),"",0)</f>
        <v>Acier, rouleaux, laminés à froid pour EEE (50% de recyclage)</v>
      </c>
      <c r="P1775" s="313">
        <f t="array" ref="P1775">IFERROR(
    INDEX('Emission Factors'!$E$5:$P$488,
          MATCH(1,
                ('Emission Factors'!$E$5:$E$488 = 'GHG emissions calculations'!$F1775) *
                ('Emission Factors'!$H$5:$H$488 = 'GHG emissions calculations'!$H1775),
                0),
          MATCH('GHG emissions calculations'!P$6,'Emission Factors'!$E$5:$P$5,0)),
    "")</f>
        <v>1.72</v>
      </c>
      <c r="Q1775" s="311" t="str">
        <f t="array" ref="Q1775">IFERROR(
    IF(
        INDEX('Emission Factors'!$E$5:$P$488,
              MATCH(1,
                    ('Emission Factors'!$E$5:$E$488 = 'GHG emissions calculations'!$F1775) *
                    ('Emission Factors'!$H$5:$H$488 = 'GHG emissions calculations'!$H1775),
                    0),
              MATCH('GHG emissions calculations'!Q$6, 'Emission Factors'!$E$5:$P$5, 0)) &lt;&gt; "",
        INDEX('Emission Factors'!$E$5:$P$488,
              MATCH(1,
                    ('Emission Factors'!$E$5:$E$488 = 'GHG emissions calculations'!$F1775) *
                    ('Emission Factors'!$H$5:$H$488 = 'GHG emissions calculations'!$H1775),
                    0),
              MATCH('GHG emissions calculations'!Q$6, 'Emission Factors'!$E$5:$P$5, 0)),
        ""),
    "")</f>
        <v>kgCO2e/kg</v>
      </c>
      <c r="R1775" s="311" t="str">
        <f t="array" ref="R1775">IFERROR(
    IF(
        INDEX('Emission Factors'!$E$5:$R$488,
              MATCH(1,
                    ('Emission Factors'!$E$5:$E$488 = 'GHG emissions calculations'!$F1775) *
                    ('Emission Factors'!$H$5:$H$488 = 'GHG emissions calculations'!$H1775),
                    0),
              MATCH('GHG emissions calculations'!R$6, 'Emission Factors'!$E$5:$R$5, 0)) &lt;&gt; "",
        INDEX('Emission Factors'!$E$5:$R$488,
              MATCH(1,
                    ('Emission Factors'!$E$5:$E$488 = 'GHG emissions calculations'!$F1775) *
                    ('Emission Factors'!$H$5:$H$488 = 'GHG emissions calculations'!$H1775),
                    0),
              MATCH('GHG emissions calculations'!R$6, 'Emission Factors'!$E$5:$R$5, 0)),
        ""),
    "")</f>
        <v>Europe</v>
      </c>
      <c r="S1775" s="312">
        <f t="shared" si="3"/>
        <v>0</v>
      </c>
      <c r="T1775" s="23"/>
    </row>
    <row r="1776" ht="15.75" customHeight="1" outlineLevel="1">
      <c r="A1776" s="23"/>
      <c r="B1776" s="71"/>
      <c r="C1776" s="71"/>
      <c r="D1776" s="71"/>
      <c r="E1776" s="314"/>
      <c r="F1776" s="311" t="str">
        <f>Lists!Z172</f>
        <v>Steel, cold rolled (50% of recycling)  - Global or unspecified region</v>
      </c>
      <c r="G1776" s="311" t="str">
        <f t="array" ref="G1776">XLOOKUP(1,('Emission Factors'!$E$5:$E$488='GHG emissions calculations'!$F1776)*('Emission Factors'!$H$5:$H$488='GHG emissions calculations'!$H1776),INDEX('Emission Factors'!$E$5:$T$488,0,MATCH('GHG emissions calculations'!G$6,'Emission Factors'!$E$5:$T$5,0)),"",0)</f>
        <v/>
      </c>
      <c r="H1776" s="311" t="s">
        <v>237</v>
      </c>
      <c r="I1776" s="312" t="str">
        <f>IF(
    SUMIFS('Import data'!$L$25:$L$80,
           'Import data'!$J$25:$J$80, F1776,
           'Import data'!$G$25:$G$80, 'GHG emissions calculations'!$H1776,
           'Import data'!$I$25:$I$80,$E$1587) &lt;&gt; 0,
    SUMIFS('Import data'!$L$25:$L$80,
           'Import data'!$J$25:$J$80, F1776,
           'Import data'!$G$25:$G$80, 'GHG emissions calculations'!$H1776,
           'Import data'!$I$25:$I$80,$E$1587),
    ""
)</f>
        <v/>
      </c>
      <c r="J1776" s="311" t="str">
        <f t="array" ref="J1776">IF(
    XLOOKUP(F1776, 'Import data'!$J$26:$J$47, 'Import data'!$M$26:$M$47, "", 0) = "Please add the region-specific supplier emission factor or choose a different region available in the IAEG database.",
    "",
    XLOOKUP(F1776, 'Import data'!$J$26:$J$47, 'Import data'!$M$26:$M$47, "", 0)
)</f>
        <v/>
      </c>
      <c r="K1776" s="311" t="str">
        <f t="array" ref="K1776">IFERROR(
    XLOOKUP(F1776,
            _xlws.FILTER('Supplier Emission'!$G$15:$G$49,
                   ('Supplier Emission'!$D$15:$D$49=H1776) * ('Supplier Emission'!$F$15:$F$49=$E$1587)),
            _xlws.FILTER('Supplier Emission'!$I$15:$I$49,
                   ('Supplier Emission'!$D$15:$D$49=H1776) * ('Supplier Emission'!$F$15:$F$49=$E$1587)),
            ""),
    "")</f>
        <v/>
      </c>
      <c r="L1776" s="311" t="str">
        <f t="array" ref="L1776">IFERROR(
    XLOOKUP(F1776,
            _xlws.FILTER('Supplier Emission'!$G$15:$G$49,
                   ('Supplier Emission'!$D$15:$D$49=H1776) * ('Supplier Emission'!$F$15:$F$49=$E$1587)),
            _xlws.FILTER('Supplier Emission'!$J$15:$J$49,
                   ('Supplier Emission'!$D$15:$D$49=H1776) * ('Supplier Emission'!$F$15:$F$49=$E$1587)),
            ""),
    "")</f>
        <v/>
      </c>
      <c r="M1776" s="311" t="str">
        <f t="array" ref="M1776">IFERROR(
    XLOOKUP(F1776,
            _xlws.FILTER('Supplier Emission'!$G$15:$G$49,
                   ('Supplier Emission'!$D$15:$D$49=H1776) * ('Supplier Emission'!$F$15:$F$49=$E$1587)),
            _xlws.FILTER('Supplier Emission'!$M$15:$M$49,
                   ('Supplier Emission'!$D$15:$D$49=H1776) * ('Supplier Emission'!$F$15:$F$49=$E$1587)),
            ""),
    "")</f>
        <v/>
      </c>
      <c r="N1776" s="311" t="str">
        <f t="array" ref="N1776">IFERROR(
    XLOOKUP(F1776,
            _xlws.FILTER('Supplier Emission'!$G$15:$G$49,
                   ('Supplier Emission'!$D$15:$D$49=H1776) * ('Supplier Emission'!$F$15:$F$49=$E$1587)),
            _xlws.FILTER('Supplier Emission'!$H$15:$H$49,
                   ('Supplier Emission'!$D$15:$D$49=H1776) * ('Supplier Emission'!$F$15:$F$49=$E$1587)),
            ""),
    "")</f>
        <v/>
      </c>
      <c r="O1776" s="311" t="str">
        <f t="array" ref="O1776">XLOOKUP(1,('Emission Factors'!$E$5:$E$488='GHG emissions calculations'!$F1776)*('Emission Factors'!$H$5:$H$488='GHG emissions calculations'!$H1776),INDEX('Emission Factors'!$E$5:$T$488,0,MATCH('GHG emissions calculations'!O$6,'Emission Factors'!$E$5:$T$5,0)),"",0)</f>
        <v/>
      </c>
      <c r="P1776" s="313" t="str">
        <f t="array" ref="P1776">IFERROR(
    INDEX('Emission Factors'!$E$5:$P$488,
          MATCH(1,
                ('Emission Factors'!$E$5:$E$488 = 'GHG emissions calculations'!$F1776) *
                ('Emission Factors'!$H$5:$H$488 = 'GHG emissions calculations'!$H1776),
                0),
          MATCH('GHG emissions calculations'!P$6,'Emission Factors'!$E$5:$P$5,0)),
    "")</f>
        <v/>
      </c>
      <c r="Q1776" s="311" t="str">
        <f t="array" ref="Q1776">IFERROR(
    IF(
        INDEX('Emission Factors'!$E$5:$P$488,
              MATCH(1,
                    ('Emission Factors'!$E$5:$E$488 = 'GHG emissions calculations'!$F1776) *
                    ('Emission Factors'!$H$5:$H$488 = 'GHG emissions calculations'!$H1776),
                    0),
              MATCH('GHG emissions calculations'!Q$6, 'Emission Factors'!$E$5:$P$5, 0)) &lt;&gt; "",
        INDEX('Emission Factors'!$E$5:$P$488,
              MATCH(1,
                    ('Emission Factors'!$E$5:$E$488 = 'GHG emissions calculations'!$F1776) *
                    ('Emission Factors'!$H$5:$H$488 = 'GHG emissions calculations'!$H1776),
                    0),
              MATCH('GHG emissions calculations'!Q$6, 'Emission Factors'!$E$5:$P$5, 0)),
        ""),
    "")</f>
        <v/>
      </c>
      <c r="R1776" s="311" t="str">
        <f t="array" ref="R1776">IFERROR(
    IF(
        INDEX('Emission Factors'!$E$5:$R$488,
              MATCH(1,
                    ('Emission Factors'!$E$5:$E$488 = 'GHG emissions calculations'!$F1776) *
                    ('Emission Factors'!$H$5:$H$488 = 'GHG emissions calculations'!$H1776),
                    0),
              MATCH('GHG emissions calculations'!R$6, 'Emission Factors'!$E$5:$R$5, 0)) &lt;&gt; "",
        INDEX('Emission Factors'!$E$5:$R$488,
              MATCH(1,
                    ('Emission Factors'!$E$5:$E$488 = 'GHG emissions calculations'!$F1776) *
                    ('Emission Factors'!$H$5:$H$488 = 'GHG emissions calculations'!$H1776),
                    0),
              MATCH('GHG emissions calculations'!R$6, 'Emission Factors'!$E$5:$R$5, 0)),
        ""),
    "")</f>
        <v/>
      </c>
      <c r="S1776" s="312">
        <f t="shared" si="3"/>
        <v>0</v>
      </c>
      <c r="T1776" s="23"/>
    </row>
    <row r="1777" ht="15.75" customHeight="1" outlineLevel="1">
      <c r="A1777" s="23"/>
      <c r="B1777" s="71"/>
      <c r="C1777" s="71"/>
      <c r="D1777" s="71"/>
      <c r="E1777" s="314"/>
      <c r="F1777" s="311" t="str">
        <f>Lists!Z171</f>
        <v>Steel, cold rolled (50% of recycling)  - Middle East</v>
      </c>
      <c r="G1777" s="311" t="str">
        <f t="array" ref="G1777">XLOOKUP(1,('Emission Factors'!$E$5:$E$488='GHG emissions calculations'!$F1777)*('Emission Factors'!$H$5:$H$488='GHG emissions calculations'!$H1777),INDEX('Emission Factors'!$E$5:$T$488,0,MATCH('GHG emissions calculations'!G$6,'Emission Factors'!$E$5:$T$5,0)),"",0)</f>
        <v/>
      </c>
      <c r="H1777" s="311" t="s">
        <v>237</v>
      </c>
      <c r="I1777" s="312" t="str">
        <f>IF(
    SUMIFS('Import data'!$L$25:$L$80,
           'Import data'!$J$25:$J$80, F1777,
           'Import data'!$G$25:$G$80, 'GHG emissions calculations'!$H1777,
           'Import data'!$I$25:$I$80,$E$1587) &lt;&gt; 0,
    SUMIFS('Import data'!$L$25:$L$80,
           'Import data'!$J$25:$J$80, F1777,
           'Import data'!$G$25:$G$80, 'GHG emissions calculations'!$H1777,
           'Import data'!$I$25:$I$80,$E$1587),
    ""
)</f>
        <v/>
      </c>
      <c r="J1777" s="311" t="str">
        <f t="array" ref="J1777">IF(
    XLOOKUP(F1777, 'Import data'!$J$26:$J$47, 'Import data'!$M$26:$M$47, "", 0) = "Please add the region-specific supplier emission factor or choose a different region available in the IAEG database.",
    "",
    XLOOKUP(F1777, 'Import data'!$J$26:$J$47, 'Import data'!$M$26:$M$47, "", 0)
)</f>
        <v/>
      </c>
      <c r="K1777" s="311" t="str">
        <f t="array" ref="K1777">IFERROR(
    XLOOKUP(F1777,
            _xlws.FILTER('Supplier Emission'!$G$15:$G$49,
                   ('Supplier Emission'!$D$15:$D$49=H1777) * ('Supplier Emission'!$F$15:$F$49=$E$1587)),
            _xlws.FILTER('Supplier Emission'!$I$15:$I$49,
                   ('Supplier Emission'!$D$15:$D$49=H1777) * ('Supplier Emission'!$F$15:$F$49=$E$1587)),
            ""),
    "")</f>
        <v/>
      </c>
      <c r="L1777" s="311" t="str">
        <f t="array" ref="L1777">IFERROR(
    XLOOKUP(F1777,
            _xlws.FILTER('Supplier Emission'!$G$15:$G$49,
                   ('Supplier Emission'!$D$15:$D$49=H1777) * ('Supplier Emission'!$F$15:$F$49=$E$1587)),
            _xlws.FILTER('Supplier Emission'!$J$15:$J$49,
                   ('Supplier Emission'!$D$15:$D$49=H1777) * ('Supplier Emission'!$F$15:$F$49=$E$1587)),
            ""),
    "")</f>
        <v/>
      </c>
      <c r="M1777" s="311" t="str">
        <f t="array" ref="M1777">IFERROR(
    XLOOKUP(F1777,
            _xlws.FILTER('Supplier Emission'!$G$15:$G$49,
                   ('Supplier Emission'!$D$15:$D$49=H1777) * ('Supplier Emission'!$F$15:$F$49=$E$1587)),
            _xlws.FILTER('Supplier Emission'!$M$15:$M$49,
                   ('Supplier Emission'!$D$15:$D$49=H1777) * ('Supplier Emission'!$F$15:$F$49=$E$1587)),
            ""),
    "")</f>
        <v/>
      </c>
      <c r="N1777" s="311" t="str">
        <f t="array" ref="N1777">IFERROR(
    XLOOKUP(F1777,
            _xlws.FILTER('Supplier Emission'!$G$15:$G$49,
                   ('Supplier Emission'!$D$15:$D$49=H1777) * ('Supplier Emission'!$F$15:$F$49=$E$1587)),
            _xlws.FILTER('Supplier Emission'!$H$15:$H$49,
                   ('Supplier Emission'!$D$15:$D$49=H1777) * ('Supplier Emission'!$F$15:$F$49=$E$1587)),
            ""),
    "")</f>
        <v/>
      </c>
      <c r="O1777" s="311" t="str">
        <f t="array" ref="O1777">XLOOKUP(1,('Emission Factors'!$E$5:$E$488='GHG emissions calculations'!$F1777)*('Emission Factors'!$H$5:$H$488='GHG emissions calculations'!$H1777),INDEX('Emission Factors'!$E$5:$T$488,0,MATCH('GHG emissions calculations'!O$6,'Emission Factors'!$E$5:$T$5,0)),"",0)</f>
        <v/>
      </c>
      <c r="P1777" s="313" t="str">
        <f t="array" ref="P1777">IFERROR(
    INDEX('Emission Factors'!$E$5:$P$488,
          MATCH(1,
                ('Emission Factors'!$E$5:$E$488 = 'GHG emissions calculations'!$F1777) *
                ('Emission Factors'!$H$5:$H$488 = 'GHG emissions calculations'!$H1777),
                0),
          MATCH('GHG emissions calculations'!P$6,'Emission Factors'!$E$5:$P$5,0)),
    "")</f>
        <v/>
      </c>
      <c r="Q1777" s="311" t="str">
        <f t="array" ref="Q1777">IFERROR(
    IF(
        INDEX('Emission Factors'!$E$5:$P$488,
              MATCH(1,
                    ('Emission Factors'!$E$5:$E$488 = 'GHG emissions calculations'!$F1777) *
                    ('Emission Factors'!$H$5:$H$488 = 'GHG emissions calculations'!$H1777),
                    0),
              MATCH('GHG emissions calculations'!Q$6, 'Emission Factors'!$E$5:$P$5, 0)) &lt;&gt; "",
        INDEX('Emission Factors'!$E$5:$P$488,
              MATCH(1,
                    ('Emission Factors'!$E$5:$E$488 = 'GHG emissions calculations'!$F1777) *
                    ('Emission Factors'!$H$5:$H$488 = 'GHG emissions calculations'!$H1777),
                    0),
              MATCH('GHG emissions calculations'!Q$6, 'Emission Factors'!$E$5:$P$5, 0)),
        ""),
    "")</f>
        <v/>
      </c>
      <c r="R1777" s="311" t="str">
        <f t="array" ref="R1777">IFERROR(
    IF(
        INDEX('Emission Factors'!$E$5:$R$488,
              MATCH(1,
                    ('Emission Factors'!$E$5:$E$488 = 'GHG emissions calculations'!$F1777) *
                    ('Emission Factors'!$H$5:$H$488 = 'GHG emissions calculations'!$H1777),
                    0),
              MATCH('GHG emissions calculations'!R$6, 'Emission Factors'!$E$5:$R$5, 0)) &lt;&gt; "",
        INDEX('Emission Factors'!$E$5:$R$488,
              MATCH(1,
                    ('Emission Factors'!$E$5:$E$488 = 'GHG emissions calculations'!$F1777) *
                    ('Emission Factors'!$H$5:$H$488 = 'GHG emissions calculations'!$H1777),
                    0),
              MATCH('GHG emissions calculations'!R$6, 'Emission Factors'!$E$5:$R$5, 0)),
        ""),
    "")</f>
        <v/>
      </c>
      <c r="S1777" s="312">
        <f t="shared" si="3"/>
        <v>0</v>
      </c>
      <c r="T1777" s="23"/>
    </row>
    <row r="1778" ht="15.75" customHeight="1" outlineLevel="1">
      <c r="A1778" s="23"/>
      <c r="B1778" s="71"/>
      <c r="C1778" s="71"/>
      <c r="D1778" s="71"/>
      <c r="E1778" s="314"/>
      <c r="F1778" s="311" t="str">
        <f>Lists!Z170</f>
        <v>Steel, cold rolled (50% of recycling)  - Oceania</v>
      </c>
      <c r="G1778" s="311" t="str">
        <f t="array" ref="G1778">XLOOKUP(1,('Emission Factors'!$E$5:$E$488='GHG emissions calculations'!$F1778)*('Emission Factors'!$H$5:$H$488='GHG emissions calculations'!$H1778),INDEX('Emission Factors'!$E$5:$T$488,0,MATCH('GHG emissions calculations'!G$6,'Emission Factors'!$E$5:$T$5,0)),"",0)</f>
        <v/>
      </c>
      <c r="H1778" s="311" t="s">
        <v>237</v>
      </c>
      <c r="I1778" s="312" t="str">
        <f>IF(
    SUMIFS('Import data'!$L$25:$L$80,
           'Import data'!$J$25:$J$80, F1778,
           'Import data'!$G$25:$G$80, 'GHG emissions calculations'!$H1778,
           'Import data'!$I$25:$I$80,$E$1587) &lt;&gt; 0,
    SUMIFS('Import data'!$L$25:$L$80,
           'Import data'!$J$25:$J$80, F1778,
           'Import data'!$G$25:$G$80, 'GHG emissions calculations'!$H1778,
           'Import data'!$I$25:$I$80,$E$1587),
    ""
)</f>
        <v/>
      </c>
      <c r="J1778" s="311" t="str">
        <f t="array" ref="J1778">IF(
    XLOOKUP(F1778, 'Import data'!$J$26:$J$47, 'Import data'!$M$26:$M$47, "", 0) = "Please add the region-specific supplier emission factor or choose a different region available in the IAEG database.",
    "",
    XLOOKUP(F1778, 'Import data'!$J$26:$J$47, 'Import data'!$M$26:$M$47, "", 0)
)</f>
        <v/>
      </c>
      <c r="K1778" s="311" t="str">
        <f t="array" ref="K1778">IFERROR(
    XLOOKUP(F1778,
            _xlws.FILTER('Supplier Emission'!$G$15:$G$49,
                   ('Supplier Emission'!$D$15:$D$49=H1778) * ('Supplier Emission'!$F$15:$F$49=$E$1587)),
            _xlws.FILTER('Supplier Emission'!$I$15:$I$49,
                   ('Supplier Emission'!$D$15:$D$49=H1778) * ('Supplier Emission'!$F$15:$F$49=$E$1587)),
            ""),
    "")</f>
        <v/>
      </c>
      <c r="L1778" s="311" t="str">
        <f t="array" ref="L1778">IFERROR(
    XLOOKUP(F1778,
            _xlws.FILTER('Supplier Emission'!$G$15:$G$49,
                   ('Supplier Emission'!$D$15:$D$49=H1778) * ('Supplier Emission'!$F$15:$F$49=$E$1587)),
            _xlws.FILTER('Supplier Emission'!$J$15:$J$49,
                   ('Supplier Emission'!$D$15:$D$49=H1778) * ('Supplier Emission'!$F$15:$F$49=$E$1587)),
            ""),
    "")</f>
        <v/>
      </c>
      <c r="M1778" s="311" t="str">
        <f t="array" ref="M1778">IFERROR(
    XLOOKUP(F1778,
            _xlws.FILTER('Supplier Emission'!$G$15:$G$49,
                   ('Supplier Emission'!$D$15:$D$49=H1778) * ('Supplier Emission'!$F$15:$F$49=$E$1587)),
            _xlws.FILTER('Supplier Emission'!$M$15:$M$49,
                   ('Supplier Emission'!$D$15:$D$49=H1778) * ('Supplier Emission'!$F$15:$F$49=$E$1587)),
            ""),
    "")</f>
        <v/>
      </c>
      <c r="N1778" s="311" t="str">
        <f t="array" ref="N1778">IFERROR(
    XLOOKUP(F1778,
            _xlws.FILTER('Supplier Emission'!$G$15:$G$49,
                   ('Supplier Emission'!$D$15:$D$49=H1778) * ('Supplier Emission'!$F$15:$F$49=$E$1587)),
            _xlws.FILTER('Supplier Emission'!$H$15:$H$49,
                   ('Supplier Emission'!$D$15:$D$49=H1778) * ('Supplier Emission'!$F$15:$F$49=$E$1587)),
            ""),
    "")</f>
        <v/>
      </c>
      <c r="O1778" s="311" t="str">
        <f t="array" ref="O1778">XLOOKUP(1,('Emission Factors'!$E$5:$E$488='GHG emissions calculations'!$F1778)*('Emission Factors'!$H$5:$H$488='GHG emissions calculations'!$H1778),INDEX('Emission Factors'!$E$5:$T$488,0,MATCH('GHG emissions calculations'!O$6,'Emission Factors'!$E$5:$T$5,0)),"",0)</f>
        <v/>
      </c>
      <c r="P1778" s="313" t="str">
        <f t="array" ref="P1778">IFERROR(
    INDEX('Emission Factors'!$E$5:$P$488,
          MATCH(1,
                ('Emission Factors'!$E$5:$E$488 = 'GHG emissions calculations'!$F1778) *
                ('Emission Factors'!$H$5:$H$488 = 'GHG emissions calculations'!$H1778),
                0),
          MATCH('GHG emissions calculations'!P$6,'Emission Factors'!$E$5:$P$5,0)),
    "")</f>
        <v/>
      </c>
      <c r="Q1778" s="311" t="str">
        <f t="array" ref="Q1778">IFERROR(
    IF(
        INDEX('Emission Factors'!$E$5:$P$488,
              MATCH(1,
                    ('Emission Factors'!$E$5:$E$488 = 'GHG emissions calculations'!$F1778) *
                    ('Emission Factors'!$H$5:$H$488 = 'GHG emissions calculations'!$H1778),
                    0),
              MATCH('GHG emissions calculations'!Q$6, 'Emission Factors'!$E$5:$P$5, 0)) &lt;&gt; "",
        INDEX('Emission Factors'!$E$5:$P$488,
              MATCH(1,
                    ('Emission Factors'!$E$5:$E$488 = 'GHG emissions calculations'!$F1778) *
                    ('Emission Factors'!$H$5:$H$488 = 'GHG emissions calculations'!$H1778),
                    0),
              MATCH('GHG emissions calculations'!Q$6, 'Emission Factors'!$E$5:$P$5, 0)),
        ""),
    "")</f>
        <v/>
      </c>
      <c r="R1778" s="311" t="str">
        <f t="array" ref="R1778">IFERROR(
    IF(
        INDEX('Emission Factors'!$E$5:$R$488,
              MATCH(1,
                    ('Emission Factors'!$E$5:$E$488 = 'GHG emissions calculations'!$F1778) *
                    ('Emission Factors'!$H$5:$H$488 = 'GHG emissions calculations'!$H1778),
                    0),
              MATCH('GHG emissions calculations'!R$6, 'Emission Factors'!$E$5:$R$5, 0)) &lt;&gt; "",
        INDEX('Emission Factors'!$E$5:$R$488,
              MATCH(1,
                    ('Emission Factors'!$E$5:$E$488 = 'GHG emissions calculations'!$F1778) *
                    ('Emission Factors'!$H$5:$H$488 = 'GHG emissions calculations'!$H1778),
                    0),
              MATCH('GHG emissions calculations'!R$6, 'Emission Factors'!$E$5:$R$5, 0)),
        ""),
    "")</f>
        <v/>
      </c>
      <c r="S1778" s="312">
        <f t="shared" si="3"/>
        <v>0</v>
      </c>
      <c r="T1778" s="23"/>
    </row>
    <row r="1779" ht="15.75" customHeight="1" outlineLevel="1">
      <c r="A1779" s="23"/>
      <c r="B1779" s="71"/>
      <c r="C1779" s="71"/>
      <c r="D1779" s="71"/>
      <c r="E1779" s="314"/>
      <c r="F1779" s="311" t="str">
        <f>Lists!Z175</f>
        <v>Steel, electrolytic chrome-coated (ECCS) (50% recycling)  - Africa</v>
      </c>
      <c r="G1779" s="311" t="str">
        <f t="array" ref="G1779">XLOOKUP(1,('Emission Factors'!$E$5:$E$488='GHG emissions calculations'!$F1779)*('Emission Factors'!$H$5:$H$488='GHG emissions calculations'!$H1779),INDEX('Emission Factors'!$E$5:$T$488,0,MATCH('GHG emissions calculations'!G$6,'Emission Factors'!$E$5:$T$5,0)),"",0)</f>
        <v/>
      </c>
      <c r="H1779" s="311" t="s">
        <v>237</v>
      </c>
      <c r="I1779" s="312" t="str">
        <f>IF(
    SUMIFS('Import data'!$L$25:$L$80,
           'Import data'!$J$25:$J$80, F1779,
           'Import data'!$G$25:$G$80, 'GHG emissions calculations'!$H1779,
           'Import data'!$I$25:$I$80,$E$1587) &lt;&gt; 0,
    SUMIFS('Import data'!$L$25:$L$80,
           'Import data'!$J$25:$J$80, F1779,
           'Import data'!$G$25:$G$80, 'GHG emissions calculations'!$H1779,
           'Import data'!$I$25:$I$80,$E$1587),
    ""
)</f>
        <v/>
      </c>
      <c r="J1779" s="311" t="str">
        <f t="array" ref="J1779">IF(
    XLOOKUP(F1779, 'Import data'!$J$26:$J$47, 'Import data'!$M$26:$M$47, "", 0) = "Please add the region-specific supplier emission factor or choose a different region available in the IAEG database.",
    "",
    XLOOKUP(F1779, 'Import data'!$J$26:$J$47, 'Import data'!$M$26:$M$47, "", 0)
)</f>
        <v/>
      </c>
      <c r="K1779" s="311" t="str">
        <f t="array" ref="K1779">IFERROR(
    XLOOKUP(F1779,
            _xlws.FILTER('Supplier Emission'!$G$15:$G$49,
                   ('Supplier Emission'!$D$15:$D$49=H1779) * ('Supplier Emission'!$F$15:$F$49=$E$1587)),
            _xlws.FILTER('Supplier Emission'!$I$15:$I$49,
                   ('Supplier Emission'!$D$15:$D$49=H1779) * ('Supplier Emission'!$F$15:$F$49=$E$1587)),
            ""),
    "")</f>
        <v/>
      </c>
      <c r="L1779" s="311" t="str">
        <f t="array" ref="L1779">IFERROR(
    XLOOKUP(F1779,
            _xlws.FILTER('Supplier Emission'!$G$15:$G$49,
                   ('Supplier Emission'!$D$15:$D$49=H1779) * ('Supplier Emission'!$F$15:$F$49=$E$1587)),
            _xlws.FILTER('Supplier Emission'!$J$15:$J$49,
                   ('Supplier Emission'!$D$15:$D$49=H1779) * ('Supplier Emission'!$F$15:$F$49=$E$1587)),
            ""),
    "")</f>
        <v/>
      </c>
      <c r="M1779" s="311" t="str">
        <f t="array" ref="M1779">IFERROR(
    XLOOKUP(F1779,
            _xlws.FILTER('Supplier Emission'!$G$15:$G$49,
                   ('Supplier Emission'!$D$15:$D$49=H1779) * ('Supplier Emission'!$F$15:$F$49=$E$1587)),
            _xlws.FILTER('Supplier Emission'!$M$15:$M$49,
                   ('Supplier Emission'!$D$15:$D$49=H1779) * ('Supplier Emission'!$F$15:$F$49=$E$1587)),
            ""),
    "")</f>
        <v/>
      </c>
      <c r="N1779" s="311" t="str">
        <f t="array" ref="N1779">IFERROR(
    XLOOKUP(F1779,
            _xlws.FILTER('Supplier Emission'!$G$15:$G$49,
                   ('Supplier Emission'!$D$15:$D$49=H1779) * ('Supplier Emission'!$F$15:$F$49=$E$1587)),
            _xlws.FILTER('Supplier Emission'!$H$15:$H$49,
                   ('Supplier Emission'!$D$15:$D$49=H1779) * ('Supplier Emission'!$F$15:$F$49=$E$1587)),
            ""),
    "")</f>
        <v/>
      </c>
      <c r="O1779" s="311" t="str">
        <f t="array" ref="O1779">XLOOKUP(1,('Emission Factors'!$E$5:$E$488='GHG emissions calculations'!$F1779)*('Emission Factors'!$H$5:$H$488='GHG emissions calculations'!$H1779),INDEX('Emission Factors'!$E$5:$T$488,0,MATCH('GHG emissions calculations'!O$6,'Emission Factors'!$E$5:$T$5,0)),"",0)</f>
        <v/>
      </c>
      <c r="P1779" s="313" t="str">
        <f t="array" ref="P1779">IFERROR(
    INDEX('Emission Factors'!$E$5:$P$488,
          MATCH(1,
                ('Emission Factors'!$E$5:$E$488 = 'GHG emissions calculations'!$F1779) *
                ('Emission Factors'!$H$5:$H$488 = 'GHG emissions calculations'!$H1779),
                0),
          MATCH('GHG emissions calculations'!P$6,'Emission Factors'!$E$5:$P$5,0)),
    "")</f>
        <v/>
      </c>
      <c r="Q1779" s="311" t="str">
        <f t="array" ref="Q1779">IFERROR(
    IF(
        INDEX('Emission Factors'!$E$5:$P$488,
              MATCH(1,
                    ('Emission Factors'!$E$5:$E$488 = 'GHG emissions calculations'!$F1779) *
                    ('Emission Factors'!$H$5:$H$488 = 'GHG emissions calculations'!$H1779),
                    0),
              MATCH('GHG emissions calculations'!Q$6, 'Emission Factors'!$E$5:$P$5, 0)) &lt;&gt; "",
        INDEX('Emission Factors'!$E$5:$P$488,
              MATCH(1,
                    ('Emission Factors'!$E$5:$E$488 = 'GHG emissions calculations'!$F1779) *
                    ('Emission Factors'!$H$5:$H$488 = 'GHG emissions calculations'!$H1779),
                    0),
              MATCH('GHG emissions calculations'!Q$6, 'Emission Factors'!$E$5:$P$5, 0)),
        ""),
    "")</f>
        <v/>
      </c>
      <c r="R1779" s="311" t="str">
        <f t="array" ref="R1779">IFERROR(
    IF(
        INDEX('Emission Factors'!$E$5:$R$488,
              MATCH(1,
                    ('Emission Factors'!$E$5:$E$488 = 'GHG emissions calculations'!$F1779) *
                    ('Emission Factors'!$H$5:$H$488 = 'GHG emissions calculations'!$H1779),
                    0),
              MATCH('GHG emissions calculations'!R$6, 'Emission Factors'!$E$5:$R$5, 0)) &lt;&gt; "",
        INDEX('Emission Factors'!$E$5:$R$488,
              MATCH(1,
                    ('Emission Factors'!$E$5:$E$488 = 'GHG emissions calculations'!$F1779) *
                    ('Emission Factors'!$H$5:$H$488 = 'GHG emissions calculations'!$H1779),
                    0),
              MATCH('GHG emissions calculations'!R$6, 'Emission Factors'!$E$5:$R$5, 0)),
        ""),
    "")</f>
        <v/>
      </c>
      <c r="S1779" s="312">
        <f t="shared" si="3"/>
        <v>0</v>
      </c>
      <c r="T1779" s="23"/>
    </row>
    <row r="1780" ht="15.75" customHeight="1" outlineLevel="1">
      <c r="A1780" s="23"/>
      <c r="B1780" s="71"/>
      <c r="C1780" s="71"/>
      <c r="D1780" s="71"/>
      <c r="E1780" s="314"/>
      <c r="F1780" s="311" t="str">
        <f>Lists!Z173</f>
        <v>Steel, electrolytic chrome-coated (ECCS) (50% recycling)  - America</v>
      </c>
      <c r="G1780" s="311" t="str">
        <f t="array" ref="G1780">XLOOKUP(1,('Emission Factors'!$E$5:$E$488='GHG emissions calculations'!$F1780)*('Emission Factors'!$H$5:$H$488='GHG emissions calculations'!$H1780),INDEX('Emission Factors'!$E$5:$T$488,0,MATCH('GHG emissions calculations'!G$6,'Emission Factors'!$E$5:$T$5,0)),"",0)</f>
        <v/>
      </c>
      <c r="H1780" s="311" t="s">
        <v>237</v>
      </c>
      <c r="I1780" s="312" t="str">
        <f>IF(
    SUMIFS('Import data'!$L$25:$L$80,
           'Import data'!$J$25:$J$80, F1780,
           'Import data'!$G$25:$G$80, 'GHG emissions calculations'!$H1780,
           'Import data'!$I$25:$I$80,$E$1587) &lt;&gt; 0,
    SUMIFS('Import data'!$L$25:$L$80,
           'Import data'!$J$25:$J$80, F1780,
           'Import data'!$G$25:$G$80, 'GHG emissions calculations'!$H1780,
           'Import data'!$I$25:$I$80,$E$1587),
    ""
)</f>
        <v/>
      </c>
      <c r="J1780" s="311" t="str">
        <f t="array" ref="J1780">IF(
    XLOOKUP(F1780, 'Import data'!$J$26:$J$47, 'Import data'!$M$26:$M$47, "", 0) = "Please add the region-specific supplier emission factor or choose a different region available in the IAEG database.",
    "",
    XLOOKUP(F1780, 'Import data'!$J$26:$J$47, 'Import data'!$M$26:$M$47, "", 0)
)</f>
        <v/>
      </c>
      <c r="K1780" s="311" t="str">
        <f t="array" ref="K1780">IFERROR(
    XLOOKUP(F1780,
            _xlws.FILTER('Supplier Emission'!$G$15:$G$49,
                   ('Supplier Emission'!$D$15:$D$49=H1780) * ('Supplier Emission'!$F$15:$F$49=$E$1587)),
            _xlws.FILTER('Supplier Emission'!$I$15:$I$49,
                   ('Supplier Emission'!$D$15:$D$49=H1780) * ('Supplier Emission'!$F$15:$F$49=$E$1587)),
            ""),
    "")</f>
        <v/>
      </c>
      <c r="L1780" s="311" t="str">
        <f t="array" ref="L1780">IFERROR(
    XLOOKUP(F1780,
            _xlws.FILTER('Supplier Emission'!$G$15:$G$49,
                   ('Supplier Emission'!$D$15:$D$49=H1780) * ('Supplier Emission'!$F$15:$F$49=$E$1587)),
            _xlws.FILTER('Supplier Emission'!$J$15:$J$49,
                   ('Supplier Emission'!$D$15:$D$49=H1780) * ('Supplier Emission'!$F$15:$F$49=$E$1587)),
            ""),
    "")</f>
        <v/>
      </c>
      <c r="M1780" s="311" t="str">
        <f t="array" ref="M1780">IFERROR(
    XLOOKUP(F1780,
            _xlws.FILTER('Supplier Emission'!$G$15:$G$49,
                   ('Supplier Emission'!$D$15:$D$49=H1780) * ('Supplier Emission'!$F$15:$F$49=$E$1587)),
            _xlws.FILTER('Supplier Emission'!$M$15:$M$49,
                   ('Supplier Emission'!$D$15:$D$49=H1780) * ('Supplier Emission'!$F$15:$F$49=$E$1587)),
            ""),
    "")</f>
        <v/>
      </c>
      <c r="N1780" s="311" t="str">
        <f t="array" ref="N1780">IFERROR(
    XLOOKUP(F1780,
            _xlws.FILTER('Supplier Emission'!$G$15:$G$49,
                   ('Supplier Emission'!$D$15:$D$49=H1780) * ('Supplier Emission'!$F$15:$F$49=$E$1587)),
            _xlws.FILTER('Supplier Emission'!$H$15:$H$49,
                   ('Supplier Emission'!$D$15:$D$49=H1780) * ('Supplier Emission'!$F$15:$F$49=$E$1587)),
            ""),
    "")</f>
        <v/>
      </c>
      <c r="O1780" s="311" t="str">
        <f t="array" ref="O1780">XLOOKUP(1,('Emission Factors'!$E$5:$E$488='GHG emissions calculations'!$F1780)*('Emission Factors'!$H$5:$H$488='GHG emissions calculations'!$H1780),INDEX('Emission Factors'!$E$5:$T$488,0,MATCH('GHG emissions calculations'!O$6,'Emission Factors'!$E$5:$T$5,0)),"",0)</f>
        <v/>
      </c>
      <c r="P1780" s="313" t="str">
        <f t="array" ref="P1780">IFERROR(
    INDEX('Emission Factors'!$E$5:$P$488,
          MATCH(1,
                ('Emission Factors'!$E$5:$E$488 = 'GHG emissions calculations'!$F1780) *
                ('Emission Factors'!$H$5:$H$488 = 'GHG emissions calculations'!$H1780),
                0),
          MATCH('GHG emissions calculations'!P$6,'Emission Factors'!$E$5:$P$5,0)),
    "")</f>
        <v/>
      </c>
      <c r="Q1780" s="311" t="str">
        <f t="array" ref="Q1780">IFERROR(
    IF(
        INDEX('Emission Factors'!$E$5:$P$488,
              MATCH(1,
                    ('Emission Factors'!$E$5:$E$488 = 'GHG emissions calculations'!$F1780) *
                    ('Emission Factors'!$H$5:$H$488 = 'GHG emissions calculations'!$H1780),
                    0),
              MATCH('GHG emissions calculations'!Q$6, 'Emission Factors'!$E$5:$P$5, 0)) &lt;&gt; "",
        INDEX('Emission Factors'!$E$5:$P$488,
              MATCH(1,
                    ('Emission Factors'!$E$5:$E$488 = 'GHG emissions calculations'!$F1780) *
                    ('Emission Factors'!$H$5:$H$488 = 'GHG emissions calculations'!$H1780),
                    0),
              MATCH('GHG emissions calculations'!Q$6, 'Emission Factors'!$E$5:$P$5, 0)),
        ""),
    "")</f>
        <v/>
      </c>
      <c r="R1780" s="311" t="str">
        <f t="array" ref="R1780">IFERROR(
    IF(
        INDEX('Emission Factors'!$E$5:$R$488,
              MATCH(1,
                    ('Emission Factors'!$E$5:$E$488 = 'GHG emissions calculations'!$F1780) *
                    ('Emission Factors'!$H$5:$H$488 = 'GHG emissions calculations'!$H1780),
                    0),
              MATCH('GHG emissions calculations'!R$6, 'Emission Factors'!$E$5:$R$5, 0)) &lt;&gt; "",
        INDEX('Emission Factors'!$E$5:$R$488,
              MATCH(1,
                    ('Emission Factors'!$E$5:$E$488 = 'GHG emissions calculations'!$F1780) *
                    ('Emission Factors'!$H$5:$H$488 = 'GHG emissions calculations'!$H1780),
                    0),
              MATCH('GHG emissions calculations'!R$6, 'Emission Factors'!$E$5:$R$5, 0)),
        ""),
    "")</f>
        <v/>
      </c>
      <c r="S1780" s="312">
        <f t="shared" si="3"/>
        <v>0</v>
      </c>
      <c r="T1780" s="23"/>
    </row>
    <row r="1781" ht="15.75" customHeight="1" outlineLevel="1">
      <c r="A1781" s="23"/>
      <c r="B1781" s="71"/>
      <c r="C1781" s="71"/>
      <c r="D1781" s="71"/>
      <c r="E1781" s="314"/>
      <c r="F1781" s="311" t="str">
        <f>Lists!Z176</f>
        <v>Steel, electrolytic chrome-coated (ECCS) (50% recycling)  - Asia</v>
      </c>
      <c r="G1781" s="311" t="str">
        <f t="array" ref="G1781">XLOOKUP(1,('Emission Factors'!$E$5:$E$488='GHG emissions calculations'!$F1781)*('Emission Factors'!$H$5:$H$488='GHG emissions calculations'!$H1781),INDEX('Emission Factors'!$E$5:$T$488,0,MATCH('GHG emissions calculations'!G$6,'Emission Factors'!$E$5:$T$5,0)),"",0)</f>
        <v/>
      </c>
      <c r="H1781" s="311" t="s">
        <v>237</v>
      </c>
      <c r="I1781" s="312" t="str">
        <f>IF(
    SUMIFS('Import data'!$L$25:$L$80,
           'Import data'!$J$25:$J$80, F1781,
           'Import data'!$G$25:$G$80, 'GHG emissions calculations'!$H1781,
           'Import data'!$I$25:$I$80,$E$1587) &lt;&gt; 0,
    SUMIFS('Import data'!$L$25:$L$80,
           'Import data'!$J$25:$J$80, F1781,
           'Import data'!$G$25:$G$80, 'GHG emissions calculations'!$H1781,
           'Import data'!$I$25:$I$80,$E$1587),
    ""
)</f>
        <v/>
      </c>
      <c r="J1781" s="311" t="str">
        <f t="array" ref="J1781">IF(
    XLOOKUP(F1781, 'Import data'!$J$26:$J$47, 'Import data'!$M$26:$M$47, "", 0) = "Please add the region-specific supplier emission factor or choose a different region available in the IAEG database.",
    "",
    XLOOKUP(F1781, 'Import data'!$J$26:$J$47, 'Import data'!$M$26:$M$47, "", 0)
)</f>
        <v/>
      </c>
      <c r="K1781" s="311" t="str">
        <f t="array" ref="K1781">IFERROR(
    XLOOKUP(F1781,
            _xlws.FILTER('Supplier Emission'!$G$15:$G$49,
                   ('Supplier Emission'!$D$15:$D$49=H1781) * ('Supplier Emission'!$F$15:$F$49=$E$1587)),
            _xlws.FILTER('Supplier Emission'!$I$15:$I$49,
                   ('Supplier Emission'!$D$15:$D$49=H1781) * ('Supplier Emission'!$F$15:$F$49=$E$1587)),
            ""),
    "")</f>
        <v/>
      </c>
      <c r="L1781" s="311" t="str">
        <f t="array" ref="L1781">IFERROR(
    XLOOKUP(F1781,
            _xlws.FILTER('Supplier Emission'!$G$15:$G$49,
                   ('Supplier Emission'!$D$15:$D$49=H1781) * ('Supplier Emission'!$F$15:$F$49=$E$1587)),
            _xlws.FILTER('Supplier Emission'!$J$15:$J$49,
                   ('Supplier Emission'!$D$15:$D$49=H1781) * ('Supplier Emission'!$F$15:$F$49=$E$1587)),
            ""),
    "")</f>
        <v/>
      </c>
      <c r="M1781" s="311" t="str">
        <f t="array" ref="M1781">IFERROR(
    XLOOKUP(F1781,
            _xlws.FILTER('Supplier Emission'!$G$15:$G$49,
                   ('Supplier Emission'!$D$15:$D$49=H1781) * ('Supplier Emission'!$F$15:$F$49=$E$1587)),
            _xlws.FILTER('Supplier Emission'!$M$15:$M$49,
                   ('Supplier Emission'!$D$15:$D$49=H1781) * ('Supplier Emission'!$F$15:$F$49=$E$1587)),
            ""),
    "")</f>
        <v/>
      </c>
      <c r="N1781" s="311" t="str">
        <f t="array" ref="N1781">IFERROR(
    XLOOKUP(F1781,
            _xlws.FILTER('Supplier Emission'!$G$15:$G$49,
                   ('Supplier Emission'!$D$15:$D$49=H1781) * ('Supplier Emission'!$F$15:$F$49=$E$1587)),
            _xlws.FILTER('Supplier Emission'!$H$15:$H$49,
                   ('Supplier Emission'!$D$15:$D$49=H1781) * ('Supplier Emission'!$F$15:$F$49=$E$1587)),
            ""),
    "")</f>
        <v/>
      </c>
      <c r="O1781" s="311" t="str">
        <f t="array" ref="O1781">XLOOKUP(1,('Emission Factors'!$E$5:$E$488='GHG emissions calculations'!$F1781)*('Emission Factors'!$H$5:$H$488='GHG emissions calculations'!$H1781),INDEX('Emission Factors'!$E$5:$T$488,0,MATCH('GHG emissions calculations'!O$6,'Emission Factors'!$E$5:$T$5,0)),"",0)</f>
        <v/>
      </c>
      <c r="P1781" s="313" t="str">
        <f t="array" ref="P1781">IFERROR(
    INDEX('Emission Factors'!$E$5:$P$488,
          MATCH(1,
                ('Emission Factors'!$E$5:$E$488 = 'GHG emissions calculations'!$F1781) *
                ('Emission Factors'!$H$5:$H$488 = 'GHG emissions calculations'!$H1781),
                0),
          MATCH('GHG emissions calculations'!P$6,'Emission Factors'!$E$5:$P$5,0)),
    "")</f>
        <v/>
      </c>
      <c r="Q1781" s="311" t="str">
        <f t="array" ref="Q1781">IFERROR(
    IF(
        INDEX('Emission Factors'!$E$5:$P$488,
              MATCH(1,
                    ('Emission Factors'!$E$5:$E$488 = 'GHG emissions calculations'!$F1781) *
                    ('Emission Factors'!$H$5:$H$488 = 'GHG emissions calculations'!$H1781),
                    0),
              MATCH('GHG emissions calculations'!Q$6, 'Emission Factors'!$E$5:$P$5, 0)) &lt;&gt; "",
        INDEX('Emission Factors'!$E$5:$P$488,
              MATCH(1,
                    ('Emission Factors'!$E$5:$E$488 = 'GHG emissions calculations'!$F1781) *
                    ('Emission Factors'!$H$5:$H$488 = 'GHG emissions calculations'!$H1781),
                    0),
              MATCH('GHG emissions calculations'!Q$6, 'Emission Factors'!$E$5:$P$5, 0)),
        ""),
    "")</f>
        <v/>
      </c>
      <c r="R1781" s="311" t="str">
        <f t="array" ref="R1781">IFERROR(
    IF(
        INDEX('Emission Factors'!$E$5:$R$488,
              MATCH(1,
                    ('Emission Factors'!$E$5:$E$488 = 'GHG emissions calculations'!$F1781) *
                    ('Emission Factors'!$H$5:$H$488 = 'GHG emissions calculations'!$H1781),
                    0),
              MATCH('GHG emissions calculations'!R$6, 'Emission Factors'!$E$5:$R$5, 0)) &lt;&gt; "",
        INDEX('Emission Factors'!$E$5:$R$488,
              MATCH(1,
                    ('Emission Factors'!$E$5:$E$488 = 'GHG emissions calculations'!$F1781) *
                    ('Emission Factors'!$H$5:$H$488 = 'GHG emissions calculations'!$H1781),
                    0),
              MATCH('GHG emissions calculations'!R$6, 'Emission Factors'!$E$5:$R$5, 0)),
        ""),
    "")</f>
        <v/>
      </c>
      <c r="S1781" s="312">
        <f t="shared" si="3"/>
        <v>0</v>
      </c>
      <c r="T1781" s="23"/>
    </row>
    <row r="1782" ht="15.75" customHeight="1" outlineLevel="1">
      <c r="A1782" s="23"/>
      <c r="B1782" s="71"/>
      <c r="C1782" s="71"/>
      <c r="D1782" s="71"/>
      <c r="E1782" s="314"/>
      <c r="F1782" s="311" t="str">
        <f>Lists!Z174</f>
        <v>Steel, electrolytic chrome-coated (ECCS) (50% recycling)  - Europe</v>
      </c>
      <c r="G1782" s="311">
        <f t="array" ref="G1782">XLOOKUP(1,('Emission Factors'!$E$5:$E$488='GHG emissions calculations'!$F1782)*('Emission Factors'!$H$5:$H$488='GHG emissions calculations'!$H1782),INDEX('Emission Factors'!$E$5:$T$488,0,MATCH('GHG emissions calculations'!G$6,'Emission Factors'!$E$5:$T$5,0)),"",0)</f>
        <v>3</v>
      </c>
      <c r="H1782" s="311" t="s">
        <v>237</v>
      </c>
      <c r="I1782" s="312" t="str">
        <f>IF(
    SUMIFS('Import data'!$L$25:$L$80,
           'Import data'!$J$25:$J$80, F1782,
           'Import data'!$G$25:$G$80, 'GHG emissions calculations'!$H1782,
           'Import data'!$I$25:$I$80,$E$1587) &lt;&gt; 0,
    SUMIFS('Import data'!$L$25:$L$80,
           'Import data'!$J$25:$J$80, F1782,
           'Import data'!$G$25:$G$80, 'GHG emissions calculations'!$H1782,
           'Import data'!$I$25:$I$80,$E$1587),
    ""
)</f>
        <v/>
      </c>
      <c r="J1782" s="311" t="str">
        <f t="array" ref="J1782">IF(
    XLOOKUP(F1782, 'Import data'!$J$26:$J$47, 'Import data'!$M$26:$M$47, "", 0) = "Please add the region-specific supplier emission factor or choose a different region available in the IAEG database.",
    "",
    XLOOKUP(F1782, 'Import data'!$J$26:$J$47, 'Import data'!$M$26:$M$47, "", 0)
)</f>
        <v/>
      </c>
      <c r="K1782" s="311" t="str">
        <f t="array" ref="K1782">IFERROR(
    XLOOKUP(F1782,
            _xlws.FILTER('Supplier Emission'!$G$15:$G$49,
                   ('Supplier Emission'!$D$15:$D$49=H1782) * ('Supplier Emission'!$F$15:$F$49=$E$1587)),
            _xlws.FILTER('Supplier Emission'!$I$15:$I$49,
                   ('Supplier Emission'!$D$15:$D$49=H1782) * ('Supplier Emission'!$F$15:$F$49=$E$1587)),
            ""),
    "")</f>
        <v/>
      </c>
      <c r="L1782" s="311" t="str">
        <f t="array" ref="L1782">IFERROR(
    XLOOKUP(F1782,
            _xlws.FILTER('Supplier Emission'!$G$15:$G$49,
                   ('Supplier Emission'!$D$15:$D$49=H1782) * ('Supplier Emission'!$F$15:$F$49=$E$1587)),
            _xlws.FILTER('Supplier Emission'!$J$15:$J$49,
                   ('Supplier Emission'!$D$15:$D$49=H1782) * ('Supplier Emission'!$F$15:$F$49=$E$1587)),
            ""),
    "")</f>
        <v/>
      </c>
      <c r="M1782" s="311" t="str">
        <f t="array" ref="M1782">IFERROR(
    XLOOKUP(F1782,
            _xlws.FILTER('Supplier Emission'!$G$15:$G$49,
                   ('Supplier Emission'!$D$15:$D$49=H1782) * ('Supplier Emission'!$F$15:$F$49=$E$1587)),
            _xlws.FILTER('Supplier Emission'!$M$15:$M$49,
                   ('Supplier Emission'!$D$15:$D$49=H1782) * ('Supplier Emission'!$F$15:$F$49=$E$1587)),
            ""),
    "")</f>
        <v/>
      </c>
      <c r="N1782" s="311" t="str">
        <f t="array" ref="N1782">IFERROR(
    XLOOKUP(F1782,
            _xlws.FILTER('Supplier Emission'!$G$15:$G$49,
                   ('Supplier Emission'!$D$15:$D$49=H1782) * ('Supplier Emission'!$F$15:$F$49=$E$1587)),
            _xlws.FILTER('Supplier Emission'!$H$15:$H$49,
                   ('Supplier Emission'!$D$15:$D$49=H1782) * ('Supplier Emission'!$F$15:$F$49=$E$1587)),
            ""),
    "")</f>
        <v/>
      </c>
      <c r="O1782" s="311" t="str">
        <f t="array" ref="O1782">XLOOKUP(1,('Emission Factors'!$E$5:$E$488='GHG emissions calculations'!$F1782)*('Emission Factors'!$H$5:$H$488='GHG emissions calculations'!$H1782),INDEX('Emission Factors'!$E$5:$T$488,0,MATCH('GHG emissions calculations'!O$6,'Emission Factors'!$E$5:$T$5,0)),"",0)</f>
        <v>Acier, rouleaux, chromé (ECCS) pour EEE (50% de recyclage)</v>
      </c>
      <c r="P1782" s="313">
        <f t="array" ref="P1782">IFERROR(
    INDEX('Emission Factors'!$E$5:$P$488,
          MATCH(1,
                ('Emission Factors'!$E$5:$E$488 = 'GHG emissions calculations'!$F1782) *
                ('Emission Factors'!$H$5:$H$488 = 'GHG emissions calculations'!$H1782),
                0),
          MATCH('GHG emissions calculations'!P$6,'Emission Factors'!$E$5:$P$5,0)),
    "")</f>
        <v>1.94</v>
      </c>
      <c r="Q1782" s="311" t="str">
        <f t="array" ref="Q1782">IFERROR(
    IF(
        INDEX('Emission Factors'!$E$5:$P$488,
              MATCH(1,
                    ('Emission Factors'!$E$5:$E$488 = 'GHG emissions calculations'!$F1782) *
                    ('Emission Factors'!$H$5:$H$488 = 'GHG emissions calculations'!$H1782),
                    0),
              MATCH('GHG emissions calculations'!Q$6, 'Emission Factors'!$E$5:$P$5, 0)) &lt;&gt; "",
        INDEX('Emission Factors'!$E$5:$P$488,
              MATCH(1,
                    ('Emission Factors'!$E$5:$E$488 = 'GHG emissions calculations'!$F1782) *
                    ('Emission Factors'!$H$5:$H$488 = 'GHG emissions calculations'!$H1782),
                    0),
              MATCH('GHG emissions calculations'!Q$6, 'Emission Factors'!$E$5:$P$5, 0)),
        ""),
    "")</f>
        <v>kgCO2e/kg</v>
      </c>
      <c r="R1782" s="311" t="str">
        <f t="array" ref="R1782">IFERROR(
    IF(
        INDEX('Emission Factors'!$E$5:$R$488,
              MATCH(1,
                    ('Emission Factors'!$E$5:$E$488 = 'GHG emissions calculations'!$F1782) *
                    ('Emission Factors'!$H$5:$H$488 = 'GHG emissions calculations'!$H1782),
                    0),
              MATCH('GHG emissions calculations'!R$6, 'Emission Factors'!$E$5:$R$5, 0)) &lt;&gt; "",
        INDEX('Emission Factors'!$E$5:$R$488,
              MATCH(1,
                    ('Emission Factors'!$E$5:$E$488 = 'GHG emissions calculations'!$F1782) *
                    ('Emission Factors'!$H$5:$H$488 = 'GHG emissions calculations'!$H1782),
                    0),
              MATCH('GHG emissions calculations'!R$6, 'Emission Factors'!$E$5:$R$5, 0)),
        ""),
    "")</f>
        <v>Europe</v>
      </c>
      <c r="S1782" s="312">
        <f t="shared" si="3"/>
        <v>0</v>
      </c>
      <c r="T1782" s="23"/>
    </row>
    <row r="1783" ht="15.75" customHeight="1" outlineLevel="1">
      <c r="A1783" s="23"/>
      <c r="B1783" s="71"/>
      <c r="C1783" s="71"/>
      <c r="D1783" s="71"/>
      <c r="E1783" s="314"/>
      <c r="F1783" s="311" t="str">
        <f>Lists!Z179</f>
        <v>Steel, electrolytic chrome-coated (ECCS) (50% recycling)  - Global or unspecified region</v>
      </c>
      <c r="G1783" s="311" t="str">
        <f t="array" ref="G1783">XLOOKUP(1,('Emission Factors'!$E$5:$E$488='GHG emissions calculations'!$F1783)*('Emission Factors'!$H$5:$H$488='GHG emissions calculations'!$H1783),INDEX('Emission Factors'!$E$5:$T$488,0,MATCH('GHG emissions calculations'!G$6,'Emission Factors'!$E$5:$T$5,0)),"",0)</f>
        <v/>
      </c>
      <c r="H1783" s="311" t="s">
        <v>237</v>
      </c>
      <c r="I1783" s="312" t="str">
        <f>IF(
    SUMIFS('Import data'!$L$25:$L$80,
           'Import data'!$J$25:$J$80, F1783,
           'Import data'!$G$25:$G$80, 'GHG emissions calculations'!$H1783,
           'Import data'!$I$25:$I$80,$E$1587) &lt;&gt; 0,
    SUMIFS('Import data'!$L$25:$L$80,
           'Import data'!$J$25:$J$80, F1783,
           'Import data'!$G$25:$G$80, 'GHG emissions calculations'!$H1783,
           'Import data'!$I$25:$I$80,$E$1587),
    ""
)</f>
        <v/>
      </c>
      <c r="J1783" s="311" t="str">
        <f t="array" ref="J1783">IF(
    XLOOKUP(F1783, 'Import data'!$J$26:$J$47, 'Import data'!$M$26:$M$47, "", 0) = "Please add the region-specific supplier emission factor or choose a different region available in the IAEG database.",
    "",
    XLOOKUP(F1783, 'Import data'!$J$26:$J$47, 'Import data'!$M$26:$M$47, "", 0)
)</f>
        <v/>
      </c>
      <c r="K1783" s="311" t="str">
        <f t="array" ref="K1783">IFERROR(
    XLOOKUP(F1783,
            _xlws.FILTER('Supplier Emission'!$G$15:$G$49,
                   ('Supplier Emission'!$D$15:$D$49=H1783) * ('Supplier Emission'!$F$15:$F$49=$E$1587)),
            _xlws.FILTER('Supplier Emission'!$I$15:$I$49,
                   ('Supplier Emission'!$D$15:$D$49=H1783) * ('Supplier Emission'!$F$15:$F$49=$E$1587)),
            ""),
    "")</f>
        <v/>
      </c>
      <c r="L1783" s="311" t="str">
        <f t="array" ref="L1783">IFERROR(
    XLOOKUP(F1783,
            _xlws.FILTER('Supplier Emission'!$G$15:$G$49,
                   ('Supplier Emission'!$D$15:$D$49=H1783) * ('Supplier Emission'!$F$15:$F$49=$E$1587)),
            _xlws.FILTER('Supplier Emission'!$J$15:$J$49,
                   ('Supplier Emission'!$D$15:$D$49=H1783) * ('Supplier Emission'!$F$15:$F$49=$E$1587)),
            ""),
    "")</f>
        <v/>
      </c>
      <c r="M1783" s="311" t="str">
        <f t="array" ref="M1783">IFERROR(
    XLOOKUP(F1783,
            _xlws.FILTER('Supplier Emission'!$G$15:$G$49,
                   ('Supplier Emission'!$D$15:$D$49=H1783) * ('Supplier Emission'!$F$15:$F$49=$E$1587)),
            _xlws.FILTER('Supplier Emission'!$M$15:$M$49,
                   ('Supplier Emission'!$D$15:$D$49=H1783) * ('Supplier Emission'!$F$15:$F$49=$E$1587)),
            ""),
    "")</f>
        <v/>
      </c>
      <c r="N1783" s="311" t="str">
        <f t="array" ref="N1783">IFERROR(
    XLOOKUP(F1783,
            _xlws.FILTER('Supplier Emission'!$G$15:$G$49,
                   ('Supplier Emission'!$D$15:$D$49=H1783) * ('Supplier Emission'!$F$15:$F$49=$E$1587)),
            _xlws.FILTER('Supplier Emission'!$H$15:$H$49,
                   ('Supplier Emission'!$D$15:$D$49=H1783) * ('Supplier Emission'!$F$15:$F$49=$E$1587)),
            ""),
    "")</f>
        <v/>
      </c>
      <c r="O1783" s="311" t="str">
        <f t="array" ref="O1783">XLOOKUP(1,('Emission Factors'!$E$5:$E$488='GHG emissions calculations'!$F1783)*('Emission Factors'!$H$5:$H$488='GHG emissions calculations'!$H1783),INDEX('Emission Factors'!$E$5:$T$488,0,MATCH('GHG emissions calculations'!O$6,'Emission Factors'!$E$5:$T$5,0)),"",0)</f>
        <v/>
      </c>
      <c r="P1783" s="313" t="str">
        <f t="array" ref="P1783">IFERROR(
    INDEX('Emission Factors'!$E$5:$P$488,
          MATCH(1,
                ('Emission Factors'!$E$5:$E$488 = 'GHG emissions calculations'!$F1783) *
                ('Emission Factors'!$H$5:$H$488 = 'GHG emissions calculations'!$H1783),
                0),
          MATCH('GHG emissions calculations'!P$6,'Emission Factors'!$E$5:$P$5,0)),
    "")</f>
        <v/>
      </c>
      <c r="Q1783" s="311" t="str">
        <f t="array" ref="Q1783">IFERROR(
    IF(
        INDEX('Emission Factors'!$E$5:$P$488,
              MATCH(1,
                    ('Emission Factors'!$E$5:$E$488 = 'GHG emissions calculations'!$F1783) *
                    ('Emission Factors'!$H$5:$H$488 = 'GHG emissions calculations'!$H1783),
                    0),
              MATCH('GHG emissions calculations'!Q$6, 'Emission Factors'!$E$5:$P$5, 0)) &lt;&gt; "",
        INDEX('Emission Factors'!$E$5:$P$488,
              MATCH(1,
                    ('Emission Factors'!$E$5:$E$488 = 'GHG emissions calculations'!$F1783) *
                    ('Emission Factors'!$H$5:$H$488 = 'GHG emissions calculations'!$H1783),
                    0),
              MATCH('GHG emissions calculations'!Q$6, 'Emission Factors'!$E$5:$P$5, 0)),
        ""),
    "")</f>
        <v/>
      </c>
      <c r="R1783" s="311" t="str">
        <f t="array" ref="R1783">IFERROR(
    IF(
        INDEX('Emission Factors'!$E$5:$R$488,
              MATCH(1,
                    ('Emission Factors'!$E$5:$E$488 = 'GHG emissions calculations'!$F1783) *
                    ('Emission Factors'!$H$5:$H$488 = 'GHG emissions calculations'!$H1783),
                    0),
              MATCH('GHG emissions calculations'!R$6, 'Emission Factors'!$E$5:$R$5, 0)) &lt;&gt; "",
        INDEX('Emission Factors'!$E$5:$R$488,
              MATCH(1,
                    ('Emission Factors'!$E$5:$E$488 = 'GHG emissions calculations'!$F1783) *
                    ('Emission Factors'!$H$5:$H$488 = 'GHG emissions calculations'!$H1783),
                    0),
              MATCH('GHG emissions calculations'!R$6, 'Emission Factors'!$E$5:$R$5, 0)),
        ""),
    "")</f>
        <v/>
      </c>
      <c r="S1783" s="312">
        <f t="shared" si="3"/>
        <v>0</v>
      </c>
      <c r="T1783" s="23"/>
    </row>
    <row r="1784" ht="15.75" customHeight="1" outlineLevel="1">
      <c r="A1784" s="23"/>
      <c r="B1784" s="71"/>
      <c r="C1784" s="71"/>
      <c r="D1784" s="71"/>
      <c r="E1784" s="314"/>
      <c r="F1784" s="311" t="str">
        <f>Lists!Z178</f>
        <v>Steel, electrolytic chrome-coated (ECCS) (50% recycling)  - Middle East</v>
      </c>
      <c r="G1784" s="311" t="str">
        <f t="array" ref="G1784">XLOOKUP(1,('Emission Factors'!$E$5:$E$488='GHG emissions calculations'!$F1784)*('Emission Factors'!$H$5:$H$488='GHG emissions calculations'!$H1784),INDEX('Emission Factors'!$E$5:$T$488,0,MATCH('GHG emissions calculations'!G$6,'Emission Factors'!$E$5:$T$5,0)),"",0)</f>
        <v/>
      </c>
      <c r="H1784" s="311" t="s">
        <v>237</v>
      </c>
      <c r="I1784" s="312" t="str">
        <f>IF(
    SUMIFS('Import data'!$L$25:$L$80,
           'Import data'!$J$25:$J$80, F1784,
           'Import data'!$G$25:$G$80, 'GHG emissions calculations'!$H1784,
           'Import data'!$I$25:$I$80,$E$1587) &lt;&gt; 0,
    SUMIFS('Import data'!$L$25:$L$80,
           'Import data'!$J$25:$J$80, F1784,
           'Import data'!$G$25:$G$80, 'GHG emissions calculations'!$H1784,
           'Import data'!$I$25:$I$80,$E$1587),
    ""
)</f>
        <v/>
      </c>
      <c r="J1784" s="311" t="str">
        <f t="array" ref="J1784">IF(
    XLOOKUP(F1784, 'Import data'!$J$26:$J$47, 'Import data'!$M$26:$M$47, "", 0) = "Please add the region-specific supplier emission factor or choose a different region available in the IAEG database.",
    "",
    XLOOKUP(F1784, 'Import data'!$J$26:$J$47, 'Import data'!$M$26:$M$47, "", 0)
)</f>
        <v/>
      </c>
      <c r="K1784" s="311" t="str">
        <f t="array" ref="K1784">IFERROR(
    XLOOKUP(F1784,
            _xlws.FILTER('Supplier Emission'!$G$15:$G$49,
                   ('Supplier Emission'!$D$15:$D$49=H1784) * ('Supplier Emission'!$F$15:$F$49=$E$1587)),
            _xlws.FILTER('Supplier Emission'!$I$15:$I$49,
                   ('Supplier Emission'!$D$15:$D$49=H1784) * ('Supplier Emission'!$F$15:$F$49=$E$1587)),
            ""),
    "")</f>
        <v/>
      </c>
      <c r="L1784" s="311" t="str">
        <f t="array" ref="L1784">IFERROR(
    XLOOKUP(F1784,
            _xlws.FILTER('Supplier Emission'!$G$15:$G$49,
                   ('Supplier Emission'!$D$15:$D$49=H1784) * ('Supplier Emission'!$F$15:$F$49=$E$1587)),
            _xlws.FILTER('Supplier Emission'!$J$15:$J$49,
                   ('Supplier Emission'!$D$15:$D$49=H1784) * ('Supplier Emission'!$F$15:$F$49=$E$1587)),
            ""),
    "")</f>
        <v/>
      </c>
      <c r="M1784" s="311" t="str">
        <f t="array" ref="M1784">IFERROR(
    XLOOKUP(F1784,
            _xlws.FILTER('Supplier Emission'!$G$15:$G$49,
                   ('Supplier Emission'!$D$15:$D$49=H1784) * ('Supplier Emission'!$F$15:$F$49=$E$1587)),
            _xlws.FILTER('Supplier Emission'!$M$15:$M$49,
                   ('Supplier Emission'!$D$15:$D$49=H1784) * ('Supplier Emission'!$F$15:$F$49=$E$1587)),
            ""),
    "")</f>
        <v/>
      </c>
      <c r="N1784" s="311" t="str">
        <f t="array" ref="N1784">IFERROR(
    XLOOKUP(F1784,
            _xlws.FILTER('Supplier Emission'!$G$15:$G$49,
                   ('Supplier Emission'!$D$15:$D$49=H1784) * ('Supplier Emission'!$F$15:$F$49=$E$1587)),
            _xlws.FILTER('Supplier Emission'!$H$15:$H$49,
                   ('Supplier Emission'!$D$15:$D$49=H1784) * ('Supplier Emission'!$F$15:$F$49=$E$1587)),
            ""),
    "")</f>
        <v/>
      </c>
      <c r="O1784" s="311" t="str">
        <f t="array" ref="O1784">XLOOKUP(1,('Emission Factors'!$E$5:$E$488='GHG emissions calculations'!$F1784)*('Emission Factors'!$H$5:$H$488='GHG emissions calculations'!$H1784),INDEX('Emission Factors'!$E$5:$T$488,0,MATCH('GHG emissions calculations'!O$6,'Emission Factors'!$E$5:$T$5,0)),"",0)</f>
        <v/>
      </c>
      <c r="P1784" s="313" t="str">
        <f t="array" ref="P1784">IFERROR(
    INDEX('Emission Factors'!$E$5:$P$488,
          MATCH(1,
                ('Emission Factors'!$E$5:$E$488 = 'GHG emissions calculations'!$F1784) *
                ('Emission Factors'!$H$5:$H$488 = 'GHG emissions calculations'!$H1784),
                0),
          MATCH('GHG emissions calculations'!P$6,'Emission Factors'!$E$5:$P$5,0)),
    "")</f>
        <v/>
      </c>
      <c r="Q1784" s="311" t="str">
        <f t="array" ref="Q1784">IFERROR(
    IF(
        INDEX('Emission Factors'!$E$5:$P$488,
              MATCH(1,
                    ('Emission Factors'!$E$5:$E$488 = 'GHG emissions calculations'!$F1784) *
                    ('Emission Factors'!$H$5:$H$488 = 'GHG emissions calculations'!$H1784),
                    0),
              MATCH('GHG emissions calculations'!Q$6, 'Emission Factors'!$E$5:$P$5, 0)) &lt;&gt; "",
        INDEX('Emission Factors'!$E$5:$P$488,
              MATCH(1,
                    ('Emission Factors'!$E$5:$E$488 = 'GHG emissions calculations'!$F1784) *
                    ('Emission Factors'!$H$5:$H$488 = 'GHG emissions calculations'!$H1784),
                    0),
              MATCH('GHG emissions calculations'!Q$6, 'Emission Factors'!$E$5:$P$5, 0)),
        ""),
    "")</f>
        <v/>
      </c>
      <c r="R1784" s="311" t="str">
        <f t="array" ref="R1784">IFERROR(
    IF(
        INDEX('Emission Factors'!$E$5:$R$488,
              MATCH(1,
                    ('Emission Factors'!$E$5:$E$488 = 'GHG emissions calculations'!$F1784) *
                    ('Emission Factors'!$H$5:$H$488 = 'GHG emissions calculations'!$H1784),
                    0),
              MATCH('GHG emissions calculations'!R$6, 'Emission Factors'!$E$5:$R$5, 0)) &lt;&gt; "",
        INDEX('Emission Factors'!$E$5:$R$488,
              MATCH(1,
                    ('Emission Factors'!$E$5:$E$488 = 'GHG emissions calculations'!$F1784) *
                    ('Emission Factors'!$H$5:$H$488 = 'GHG emissions calculations'!$H1784),
                    0),
              MATCH('GHG emissions calculations'!R$6, 'Emission Factors'!$E$5:$R$5, 0)),
        ""),
    "")</f>
        <v/>
      </c>
      <c r="S1784" s="312">
        <f t="shared" si="3"/>
        <v>0</v>
      </c>
      <c r="T1784" s="23"/>
    </row>
    <row r="1785" ht="15.75" customHeight="1" outlineLevel="1">
      <c r="A1785" s="23"/>
      <c r="B1785" s="71"/>
      <c r="C1785" s="71"/>
      <c r="D1785" s="71"/>
      <c r="E1785" s="314"/>
      <c r="F1785" s="311" t="str">
        <f>Lists!Z177</f>
        <v>Steel, electrolytic chrome-coated (ECCS) (50% recycling)  - Oceania</v>
      </c>
      <c r="G1785" s="311" t="str">
        <f t="array" ref="G1785">XLOOKUP(1,('Emission Factors'!$E$5:$E$488='GHG emissions calculations'!$F1785)*('Emission Factors'!$H$5:$H$488='GHG emissions calculations'!$H1785),INDEX('Emission Factors'!$E$5:$T$488,0,MATCH('GHG emissions calculations'!G$6,'Emission Factors'!$E$5:$T$5,0)),"",0)</f>
        <v/>
      </c>
      <c r="H1785" s="311" t="s">
        <v>237</v>
      </c>
      <c r="I1785" s="312" t="str">
        <f>IF(
    SUMIFS('Import data'!$L$25:$L$80,
           'Import data'!$J$25:$J$80, F1785,
           'Import data'!$G$25:$G$80, 'GHG emissions calculations'!$H1785,
           'Import data'!$I$25:$I$80,$E$1587) &lt;&gt; 0,
    SUMIFS('Import data'!$L$25:$L$80,
           'Import data'!$J$25:$J$80, F1785,
           'Import data'!$G$25:$G$80, 'GHG emissions calculations'!$H1785,
           'Import data'!$I$25:$I$80,$E$1587),
    ""
)</f>
        <v/>
      </c>
      <c r="J1785" s="311" t="str">
        <f t="array" ref="J1785">IF(
    XLOOKUP(F1785, 'Import data'!$J$26:$J$47, 'Import data'!$M$26:$M$47, "", 0) = "Please add the region-specific supplier emission factor or choose a different region available in the IAEG database.",
    "",
    XLOOKUP(F1785, 'Import data'!$J$26:$J$47, 'Import data'!$M$26:$M$47, "", 0)
)</f>
        <v/>
      </c>
      <c r="K1785" s="311" t="str">
        <f t="array" ref="K1785">IFERROR(
    XLOOKUP(F1785,
            _xlws.FILTER('Supplier Emission'!$G$15:$G$49,
                   ('Supplier Emission'!$D$15:$D$49=H1785) * ('Supplier Emission'!$F$15:$F$49=$E$1587)),
            _xlws.FILTER('Supplier Emission'!$I$15:$I$49,
                   ('Supplier Emission'!$D$15:$D$49=H1785) * ('Supplier Emission'!$F$15:$F$49=$E$1587)),
            ""),
    "")</f>
        <v/>
      </c>
      <c r="L1785" s="311" t="str">
        <f t="array" ref="L1785">IFERROR(
    XLOOKUP(F1785,
            _xlws.FILTER('Supplier Emission'!$G$15:$G$49,
                   ('Supplier Emission'!$D$15:$D$49=H1785) * ('Supplier Emission'!$F$15:$F$49=$E$1587)),
            _xlws.FILTER('Supplier Emission'!$J$15:$J$49,
                   ('Supplier Emission'!$D$15:$D$49=H1785) * ('Supplier Emission'!$F$15:$F$49=$E$1587)),
            ""),
    "")</f>
        <v/>
      </c>
      <c r="M1785" s="311" t="str">
        <f t="array" ref="M1785">IFERROR(
    XLOOKUP(F1785,
            _xlws.FILTER('Supplier Emission'!$G$15:$G$49,
                   ('Supplier Emission'!$D$15:$D$49=H1785) * ('Supplier Emission'!$F$15:$F$49=$E$1587)),
            _xlws.FILTER('Supplier Emission'!$M$15:$M$49,
                   ('Supplier Emission'!$D$15:$D$49=H1785) * ('Supplier Emission'!$F$15:$F$49=$E$1587)),
            ""),
    "")</f>
        <v/>
      </c>
      <c r="N1785" s="311" t="str">
        <f t="array" ref="N1785">IFERROR(
    XLOOKUP(F1785,
            _xlws.FILTER('Supplier Emission'!$G$15:$G$49,
                   ('Supplier Emission'!$D$15:$D$49=H1785) * ('Supplier Emission'!$F$15:$F$49=$E$1587)),
            _xlws.FILTER('Supplier Emission'!$H$15:$H$49,
                   ('Supplier Emission'!$D$15:$D$49=H1785) * ('Supplier Emission'!$F$15:$F$49=$E$1587)),
            ""),
    "")</f>
        <v/>
      </c>
      <c r="O1785" s="311" t="str">
        <f t="array" ref="O1785">XLOOKUP(1,('Emission Factors'!$E$5:$E$488='GHG emissions calculations'!$F1785)*('Emission Factors'!$H$5:$H$488='GHG emissions calculations'!$H1785),INDEX('Emission Factors'!$E$5:$T$488,0,MATCH('GHG emissions calculations'!O$6,'Emission Factors'!$E$5:$T$5,0)),"",0)</f>
        <v/>
      </c>
      <c r="P1785" s="313" t="str">
        <f t="array" ref="P1785">IFERROR(
    INDEX('Emission Factors'!$E$5:$P$488,
          MATCH(1,
                ('Emission Factors'!$E$5:$E$488 = 'GHG emissions calculations'!$F1785) *
                ('Emission Factors'!$H$5:$H$488 = 'GHG emissions calculations'!$H1785),
                0),
          MATCH('GHG emissions calculations'!P$6,'Emission Factors'!$E$5:$P$5,0)),
    "")</f>
        <v/>
      </c>
      <c r="Q1785" s="311" t="str">
        <f t="array" ref="Q1785">IFERROR(
    IF(
        INDEX('Emission Factors'!$E$5:$P$488,
              MATCH(1,
                    ('Emission Factors'!$E$5:$E$488 = 'GHG emissions calculations'!$F1785) *
                    ('Emission Factors'!$H$5:$H$488 = 'GHG emissions calculations'!$H1785),
                    0),
              MATCH('GHG emissions calculations'!Q$6, 'Emission Factors'!$E$5:$P$5, 0)) &lt;&gt; "",
        INDEX('Emission Factors'!$E$5:$P$488,
              MATCH(1,
                    ('Emission Factors'!$E$5:$E$488 = 'GHG emissions calculations'!$F1785) *
                    ('Emission Factors'!$H$5:$H$488 = 'GHG emissions calculations'!$H1785),
                    0),
              MATCH('GHG emissions calculations'!Q$6, 'Emission Factors'!$E$5:$P$5, 0)),
        ""),
    "")</f>
        <v/>
      </c>
      <c r="R1785" s="311" t="str">
        <f t="array" ref="R1785">IFERROR(
    IF(
        INDEX('Emission Factors'!$E$5:$R$488,
              MATCH(1,
                    ('Emission Factors'!$E$5:$E$488 = 'GHG emissions calculations'!$F1785) *
                    ('Emission Factors'!$H$5:$H$488 = 'GHG emissions calculations'!$H1785),
                    0),
              MATCH('GHG emissions calculations'!R$6, 'Emission Factors'!$E$5:$R$5, 0)) &lt;&gt; "",
        INDEX('Emission Factors'!$E$5:$R$488,
              MATCH(1,
                    ('Emission Factors'!$E$5:$E$488 = 'GHG emissions calculations'!$F1785) *
                    ('Emission Factors'!$H$5:$H$488 = 'GHG emissions calculations'!$H1785),
                    0),
              MATCH('GHG emissions calculations'!R$6, 'Emission Factors'!$E$5:$R$5, 0)),
        ""),
    "")</f>
        <v/>
      </c>
      <c r="S1785" s="312">
        <f t="shared" si="3"/>
        <v>0</v>
      </c>
      <c r="T1785" s="23"/>
    </row>
    <row r="1786" ht="15.75" customHeight="1" outlineLevel="1">
      <c r="A1786" s="23"/>
      <c r="B1786" s="71"/>
      <c r="C1786" s="71"/>
      <c r="D1786" s="71"/>
      <c r="E1786" s="314"/>
      <c r="F1786" s="311" t="str">
        <f>Lists!Z182</f>
        <v>Steel, finished cold rolled (0% recycling)  - Africa</v>
      </c>
      <c r="G1786" s="311" t="str">
        <f t="array" ref="G1786">XLOOKUP(1,('Emission Factors'!$E$5:$E$488='GHG emissions calculations'!$F1786)*('Emission Factors'!$H$5:$H$488='GHG emissions calculations'!$H1786),INDEX('Emission Factors'!$E$5:$T$488,0,MATCH('GHG emissions calculations'!G$6,'Emission Factors'!$E$5:$T$5,0)),"",0)</f>
        <v/>
      </c>
      <c r="H1786" s="311" t="s">
        <v>237</v>
      </c>
      <c r="I1786" s="312" t="str">
        <f>IF(
    SUMIFS('Import data'!$L$25:$L$80,
           'Import data'!$J$25:$J$80, F1786,
           'Import data'!$G$25:$G$80, 'GHG emissions calculations'!$H1786,
           'Import data'!$I$25:$I$80,$E$1587) &lt;&gt; 0,
    SUMIFS('Import data'!$L$25:$L$80,
           'Import data'!$J$25:$J$80, F1786,
           'Import data'!$G$25:$G$80, 'GHG emissions calculations'!$H1786,
           'Import data'!$I$25:$I$80,$E$1587),
    ""
)</f>
        <v/>
      </c>
      <c r="J1786" s="311" t="str">
        <f t="array" ref="J1786">IF(
    XLOOKUP(F1786, 'Import data'!$J$26:$J$47, 'Import data'!$M$26:$M$47, "", 0) = "Please add the region-specific supplier emission factor or choose a different region available in the IAEG database.",
    "",
    XLOOKUP(F1786, 'Import data'!$J$26:$J$47, 'Import data'!$M$26:$M$47, "", 0)
)</f>
        <v/>
      </c>
      <c r="K1786" s="311" t="str">
        <f t="array" ref="K1786">IFERROR(
    XLOOKUP(F1786,
            _xlws.FILTER('Supplier Emission'!$G$15:$G$49,
                   ('Supplier Emission'!$D$15:$D$49=H1786) * ('Supplier Emission'!$F$15:$F$49=$E$1587)),
            _xlws.FILTER('Supplier Emission'!$I$15:$I$49,
                   ('Supplier Emission'!$D$15:$D$49=H1786) * ('Supplier Emission'!$F$15:$F$49=$E$1587)),
            ""),
    "")</f>
        <v/>
      </c>
      <c r="L1786" s="311" t="str">
        <f t="array" ref="L1786">IFERROR(
    XLOOKUP(F1786,
            _xlws.FILTER('Supplier Emission'!$G$15:$G$49,
                   ('Supplier Emission'!$D$15:$D$49=H1786) * ('Supplier Emission'!$F$15:$F$49=$E$1587)),
            _xlws.FILTER('Supplier Emission'!$J$15:$J$49,
                   ('Supplier Emission'!$D$15:$D$49=H1786) * ('Supplier Emission'!$F$15:$F$49=$E$1587)),
            ""),
    "")</f>
        <v/>
      </c>
      <c r="M1786" s="311" t="str">
        <f t="array" ref="M1786">IFERROR(
    XLOOKUP(F1786,
            _xlws.FILTER('Supplier Emission'!$G$15:$G$49,
                   ('Supplier Emission'!$D$15:$D$49=H1786) * ('Supplier Emission'!$F$15:$F$49=$E$1587)),
            _xlws.FILTER('Supplier Emission'!$M$15:$M$49,
                   ('Supplier Emission'!$D$15:$D$49=H1786) * ('Supplier Emission'!$F$15:$F$49=$E$1587)),
            ""),
    "")</f>
        <v/>
      </c>
      <c r="N1786" s="311" t="str">
        <f t="array" ref="N1786">IFERROR(
    XLOOKUP(F1786,
            _xlws.FILTER('Supplier Emission'!$G$15:$G$49,
                   ('Supplier Emission'!$D$15:$D$49=H1786) * ('Supplier Emission'!$F$15:$F$49=$E$1587)),
            _xlws.FILTER('Supplier Emission'!$H$15:$H$49,
                   ('Supplier Emission'!$D$15:$D$49=H1786) * ('Supplier Emission'!$F$15:$F$49=$E$1587)),
            ""),
    "")</f>
        <v/>
      </c>
      <c r="O1786" s="311" t="str">
        <f t="array" ref="O1786">XLOOKUP(1,('Emission Factors'!$E$5:$E$488='GHG emissions calculations'!$F1786)*('Emission Factors'!$H$5:$H$488='GHG emissions calculations'!$H1786),INDEX('Emission Factors'!$E$5:$T$488,0,MATCH('GHG emissions calculations'!O$6,'Emission Factors'!$E$5:$T$5,0)),"",0)</f>
        <v/>
      </c>
      <c r="P1786" s="313" t="str">
        <f t="array" ref="P1786">IFERROR(
    INDEX('Emission Factors'!$E$5:$P$488,
          MATCH(1,
                ('Emission Factors'!$E$5:$E$488 = 'GHG emissions calculations'!$F1786) *
                ('Emission Factors'!$H$5:$H$488 = 'GHG emissions calculations'!$H1786),
                0),
          MATCH('GHG emissions calculations'!P$6,'Emission Factors'!$E$5:$P$5,0)),
    "")</f>
        <v/>
      </c>
      <c r="Q1786" s="311" t="str">
        <f t="array" ref="Q1786">IFERROR(
    IF(
        INDEX('Emission Factors'!$E$5:$P$488,
              MATCH(1,
                    ('Emission Factors'!$E$5:$E$488 = 'GHG emissions calculations'!$F1786) *
                    ('Emission Factors'!$H$5:$H$488 = 'GHG emissions calculations'!$H1786),
                    0),
              MATCH('GHG emissions calculations'!Q$6, 'Emission Factors'!$E$5:$P$5, 0)) &lt;&gt; "",
        INDEX('Emission Factors'!$E$5:$P$488,
              MATCH(1,
                    ('Emission Factors'!$E$5:$E$488 = 'GHG emissions calculations'!$F1786) *
                    ('Emission Factors'!$H$5:$H$488 = 'GHG emissions calculations'!$H1786),
                    0),
              MATCH('GHG emissions calculations'!Q$6, 'Emission Factors'!$E$5:$P$5, 0)),
        ""),
    "")</f>
        <v/>
      </c>
      <c r="R1786" s="311" t="str">
        <f t="array" ref="R1786">IFERROR(
    IF(
        INDEX('Emission Factors'!$E$5:$R$488,
              MATCH(1,
                    ('Emission Factors'!$E$5:$E$488 = 'GHG emissions calculations'!$F1786) *
                    ('Emission Factors'!$H$5:$H$488 = 'GHG emissions calculations'!$H1786),
                    0),
              MATCH('GHG emissions calculations'!R$6, 'Emission Factors'!$E$5:$R$5, 0)) &lt;&gt; "",
        INDEX('Emission Factors'!$E$5:$R$488,
              MATCH(1,
                    ('Emission Factors'!$E$5:$E$488 = 'GHG emissions calculations'!$F1786) *
                    ('Emission Factors'!$H$5:$H$488 = 'GHG emissions calculations'!$H1786),
                    0),
              MATCH('GHG emissions calculations'!R$6, 'Emission Factors'!$E$5:$R$5, 0)),
        ""),
    "")</f>
        <v/>
      </c>
      <c r="S1786" s="312">
        <f t="shared" si="3"/>
        <v>0</v>
      </c>
      <c r="T1786" s="23"/>
    </row>
    <row r="1787" ht="15.75" customHeight="1" outlineLevel="1">
      <c r="A1787" s="23"/>
      <c r="B1787" s="71"/>
      <c r="C1787" s="71"/>
      <c r="D1787" s="71"/>
      <c r="E1787" s="314"/>
      <c r="F1787" s="311" t="str">
        <f>Lists!Z180</f>
        <v>Steel, finished cold rolled (0% recycling)  - America</v>
      </c>
      <c r="G1787" s="311" t="str">
        <f t="array" ref="G1787">XLOOKUP(1,('Emission Factors'!$E$5:$E$488='GHG emissions calculations'!$F1787)*('Emission Factors'!$H$5:$H$488='GHG emissions calculations'!$H1787),INDEX('Emission Factors'!$E$5:$T$488,0,MATCH('GHG emissions calculations'!G$6,'Emission Factors'!$E$5:$T$5,0)),"",0)</f>
        <v/>
      </c>
      <c r="H1787" s="311" t="s">
        <v>237</v>
      </c>
      <c r="I1787" s="312" t="str">
        <f>IF(
    SUMIFS('Import data'!$L$25:$L$80,
           'Import data'!$J$25:$J$80, F1787,
           'Import data'!$G$25:$G$80, 'GHG emissions calculations'!$H1787,
           'Import data'!$I$25:$I$80,$E$1587) &lt;&gt; 0,
    SUMIFS('Import data'!$L$25:$L$80,
           'Import data'!$J$25:$J$80, F1787,
           'Import data'!$G$25:$G$80, 'GHG emissions calculations'!$H1787,
           'Import data'!$I$25:$I$80,$E$1587),
    ""
)</f>
        <v/>
      </c>
      <c r="J1787" s="311" t="str">
        <f t="array" ref="J1787">IF(
    XLOOKUP(F1787, 'Import data'!$J$26:$J$47, 'Import data'!$M$26:$M$47, "", 0) = "Please add the region-specific supplier emission factor or choose a different region available in the IAEG database.",
    "",
    XLOOKUP(F1787, 'Import data'!$J$26:$J$47, 'Import data'!$M$26:$M$47, "", 0)
)</f>
        <v/>
      </c>
      <c r="K1787" s="311" t="str">
        <f t="array" ref="K1787">IFERROR(
    XLOOKUP(F1787,
            _xlws.FILTER('Supplier Emission'!$G$15:$G$49,
                   ('Supplier Emission'!$D$15:$D$49=H1787) * ('Supplier Emission'!$F$15:$F$49=$E$1587)),
            _xlws.FILTER('Supplier Emission'!$I$15:$I$49,
                   ('Supplier Emission'!$D$15:$D$49=H1787) * ('Supplier Emission'!$F$15:$F$49=$E$1587)),
            ""),
    "")</f>
        <v/>
      </c>
      <c r="L1787" s="311" t="str">
        <f t="array" ref="L1787">IFERROR(
    XLOOKUP(F1787,
            _xlws.FILTER('Supplier Emission'!$G$15:$G$49,
                   ('Supplier Emission'!$D$15:$D$49=H1787) * ('Supplier Emission'!$F$15:$F$49=$E$1587)),
            _xlws.FILTER('Supplier Emission'!$J$15:$J$49,
                   ('Supplier Emission'!$D$15:$D$49=H1787) * ('Supplier Emission'!$F$15:$F$49=$E$1587)),
            ""),
    "")</f>
        <v/>
      </c>
      <c r="M1787" s="311" t="str">
        <f t="array" ref="M1787">IFERROR(
    XLOOKUP(F1787,
            _xlws.FILTER('Supplier Emission'!$G$15:$G$49,
                   ('Supplier Emission'!$D$15:$D$49=H1787) * ('Supplier Emission'!$F$15:$F$49=$E$1587)),
            _xlws.FILTER('Supplier Emission'!$M$15:$M$49,
                   ('Supplier Emission'!$D$15:$D$49=H1787) * ('Supplier Emission'!$F$15:$F$49=$E$1587)),
            ""),
    "")</f>
        <v/>
      </c>
      <c r="N1787" s="311" t="str">
        <f t="array" ref="N1787">IFERROR(
    XLOOKUP(F1787,
            _xlws.FILTER('Supplier Emission'!$G$15:$G$49,
                   ('Supplier Emission'!$D$15:$D$49=H1787) * ('Supplier Emission'!$F$15:$F$49=$E$1587)),
            _xlws.FILTER('Supplier Emission'!$H$15:$H$49,
                   ('Supplier Emission'!$D$15:$D$49=H1787) * ('Supplier Emission'!$F$15:$F$49=$E$1587)),
            ""),
    "")</f>
        <v/>
      </c>
      <c r="O1787" s="311" t="str">
        <f t="array" ref="O1787">XLOOKUP(1,('Emission Factors'!$E$5:$E$488='GHG emissions calculations'!$F1787)*('Emission Factors'!$H$5:$H$488='GHG emissions calculations'!$H1787),INDEX('Emission Factors'!$E$5:$T$488,0,MATCH('GHG emissions calculations'!O$6,'Emission Factors'!$E$5:$T$5,0)),"",0)</f>
        <v/>
      </c>
      <c r="P1787" s="313" t="str">
        <f t="array" ref="P1787">IFERROR(
    INDEX('Emission Factors'!$E$5:$P$488,
          MATCH(1,
                ('Emission Factors'!$E$5:$E$488 = 'GHG emissions calculations'!$F1787) *
                ('Emission Factors'!$H$5:$H$488 = 'GHG emissions calculations'!$H1787),
                0),
          MATCH('GHG emissions calculations'!P$6,'Emission Factors'!$E$5:$P$5,0)),
    "")</f>
        <v/>
      </c>
      <c r="Q1787" s="311" t="str">
        <f t="array" ref="Q1787">IFERROR(
    IF(
        INDEX('Emission Factors'!$E$5:$P$488,
              MATCH(1,
                    ('Emission Factors'!$E$5:$E$488 = 'GHG emissions calculations'!$F1787) *
                    ('Emission Factors'!$H$5:$H$488 = 'GHG emissions calculations'!$H1787),
                    0),
              MATCH('GHG emissions calculations'!Q$6, 'Emission Factors'!$E$5:$P$5, 0)) &lt;&gt; "",
        INDEX('Emission Factors'!$E$5:$P$488,
              MATCH(1,
                    ('Emission Factors'!$E$5:$E$488 = 'GHG emissions calculations'!$F1787) *
                    ('Emission Factors'!$H$5:$H$488 = 'GHG emissions calculations'!$H1787),
                    0),
              MATCH('GHG emissions calculations'!Q$6, 'Emission Factors'!$E$5:$P$5, 0)),
        ""),
    "")</f>
        <v/>
      </c>
      <c r="R1787" s="311" t="str">
        <f t="array" ref="R1787">IFERROR(
    IF(
        INDEX('Emission Factors'!$E$5:$R$488,
              MATCH(1,
                    ('Emission Factors'!$E$5:$E$488 = 'GHG emissions calculations'!$F1787) *
                    ('Emission Factors'!$H$5:$H$488 = 'GHG emissions calculations'!$H1787),
                    0),
              MATCH('GHG emissions calculations'!R$6, 'Emission Factors'!$E$5:$R$5, 0)) &lt;&gt; "",
        INDEX('Emission Factors'!$E$5:$R$488,
              MATCH(1,
                    ('Emission Factors'!$E$5:$E$488 = 'GHG emissions calculations'!$F1787) *
                    ('Emission Factors'!$H$5:$H$488 = 'GHG emissions calculations'!$H1787),
                    0),
              MATCH('GHG emissions calculations'!R$6, 'Emission Factors'!$E$5:$R$5, 0)),
        ""),
    "")</f>
        <v/>
      </c>
      <c r="S1787" s="312">
        <f t="shared" si="3"/>
        <v>0</v>
      </c>
      <c r="T1787" s="23"/>
    </row>
    <row r="1788" ht="15.75" customHeight="1" outlineLevel="1">
      <c r="A1788" s="23"/>
      <c r="B1788" s="71"/>
      <c r="C1788" s="71"/>
      <c r="D1788" s="71"/>
      <c r="E1788" s="314"/>
      <c r="F1788" s="311" t="str">
        <f>Lists!Z183</f>
        <v>Steel, finished cold rolled (0% recycling)  - Asia</v>
      </c>
      <c r="G1788" s="311" t="str">
        <f t="array" ref="G1788">XLOOKUP(1,('Emission Factors'!$E$5:$E$488='GHG emissions calculations'!$F1788)*('Emission Factors'!$H$5:$H$488='GHG emissions calculations'!$H1788),INDEX('Emission Factors'!$E$5:$T$488,0,MATCH('GHG emissions calculations'!G$6,'Emission Factors'!$E$5:$T$5,0)),"",0)</f>
        <v/>
      </c>
      <c r="H1788" s="311" t="s">
        <v>237</v>
      </c>
      <c r="I1788" s="312" t="str">
        <f>IF(
    SUMIFS('Import data'!$L$25:$L$80,
           'Import data'!$J$25:$J$80, F1788,
           'Import data'!$G$25:$G$80, 'GHG emissions calculations'!$H1788,
           'Import data'!$I$25:$I$80,$E$1587) &lt;&gt; 0,
    SUMIFS('Import data'!$L$25:$L$80,
           'Import data'!$J$25:$J$80, F1788,
           'Import data'!$G$25:$G$80, 'GHG emissions calculations'!$H1788,
           'Import data'!$I$25:$I$80,$E$1587),
    ""
)</f>
        <v/>
      </c>
      <c r="J1788" s="311" t="str">
        <f t="array" ref="J1788">IF(
    XLOOKUP(F1788, 'Import data'!$J$26:$J$47, 'Import data'!$M$26:$M$47, "", 0) = "Please add the region-specific supplier emission factor or choose a different region available in the IAEG database.",
    "",
    XLOOKUP(F1788, 'Import data'!$J$26:$J$47, 'Import data'!$M$26:$M$47, "", 0)
)</f>
        <v/>
      </c>
      <c r="K1788" s="311" t="str">
        <f t="array" ref="K1788">IFERROR(
    XLOOKUP(F1788,
            _xlws.FILTER('Supplier Emission'!$G$15:$G$49,
                   ('Supplier Emission'!$D$15:$D$49=H1788) * ('Supplier Emission'!$F$15:$F$49=$E$1587)),
            _xlws.FILTER('Supplier Emission'!$I$15:$I$49,
                   ('Supplier Emission'!$D$15:$D$49=H1788) * ('Supplier Emission'!$F$15:$F$49=$E$1587)),
            ""),
    "")</f>
        <v/>
      </c>
      <c r="L1788" s="311" t="str">
        <f t="array" ref="L1788">IFERROR(
    XLOOKUP(F1788,
            _xlws.FILTER('Supplier Emission'!$G$15:$G$49,
                   ('Supplier Emission'!$D$15:$D$49=H1788) * ('Supplier Emission'!$F$15:$F$49=$E$1587)),
            _xlws.FILTER('Supplier Emission'!$J$15:$J$49,
                   ('Supplier Emission'!$D$15:$D$49=H1788) * ('Supplier Emission'!$F$15:$F$49=$E$1587)),
            ""),
    "")</f>
        <v/>
      </c>
      <c r="M1788" s="311" t="str">
        <f t="array" ref="M1788">IFERROR(
    XLOOKUP(F1788,
            _xlws.FILTER('Supplier Emission'!$G$15:$G$49,
                   ('Supplier Emission'!$D$15:$D$49=H1788) * ('Supplier Emission'!$F$15:$F$49=$E$1587)),
            _xlws.FILTER('Supplier Emission'!$M$15:$M$49,
                   ('Supplier Emission'!$D$15:$D$49=H1788) * ('Supplier Emission'!$F$15:$F$49=$E$1587)),
            ""),
    "")</f>
        <v/>
      </c>
      <c r="N1788" s="311" t="str">
        <f t="array" ref="N1788">IFERROR(
    XLOOKUP(F1788,
            _xlws.FILTER('Supplier Emission'!$G$15:$G$49,
                   ('Supplier Emission'!$D$15:$D$49=H1788) * ('Supplier Emission'!$F$15:$F$49=$E$1587)),
            _xlws.FILTER('Supplier Emission'!$H$15:$H$49,
                   ('Supplier Emission'!$D$15:$D$49=H1788) * ('Supplier Emission'!$F$15:$F$49=$E$1587)),
            ""),
    "")</f>
        <v/>
      </c>
      <c r="O1788" s="311" t="str">
        <f t="array" ref="O1788">XLOOKUP(1,('Emission Factors'!$E$5:$E$488='GHG emissions calculations'!$F1788)*('Emission Factors'!$H$5:$H$488='GHG emissions calculations'!$H1788),INDEX('Emission Factors'!$E$5:$T$488,0,MATCH('GHG emissions calculations'!O$6,'Emission Factors'!$E$5:$T$5,0)),"",0)</f>
        <v/>
      </c>
      <c r="P1788" s="313" t="str">
        <f t="array" ref="P1788">IFERROR(
    INDEX('Emission Factors'!$E$5:$P$488,
          MATCH(1,
                ('Emission Factors'!$E$5:$E$488 = 'GHG emissions calculations'!$F1788) *
                ('Emission Factors'!$H$5:$H$488 = 'GHG emissions calculations'!$H1788),
                0),
          MATCH('GHG emissions calculations'!P$6,'Emission Factors'!$E$5:$P$5,0)),
    "")</f>
        <v/>
      </c>
      <c r="Q1788" s="311" t="str">
        <f t="array" ref="Q1788">IFERROR(
    IF(
        INDEX('Emission Factors'!$E$5:$P$488,
              MATCH(1,
                    ('Emission Factors'!$E$5:$E$488 = 'GHG emissions calculations'!$F1788) *
                    ('Emission Factors'!$H$5:$H$488 = 'GHG emissions calculations'!$H1788),
                    0),
              MATCH('GHG emissions calculations'!Q$6, 'Emission Factors'!$E$5:$P$5, 0)) &lt;&gt; "",
        INDEX('Emission Factors'!$E$5:$P$488,
              MATCH(1,
                    ('Emission Factors'!$E$5:$E$488 = 'GHG emissions calculations'!$F1788) *
                    ('Emission Factors'!$H$5:$H$488 = 'GHG emissions calculations'!$H1788),
                    0),
              MATCH('GHG emissions calculations'!Q$6, 'Emission Factors'!$E$5:$P$5, 0)),
        ""),
    "")</f>
        <v/>
      </c>
      <c r="R1788" s="311" t="str">
        <f t="array" ref="R1788">IFERROR(
    IF(
        INDEX('Emission Factors'!$E$5:$R$488,
              MATCH(1,
                    ('Emission Factors'!$E$5:$E$488 = 'GHG emissions calculations'!$F1788) *
                    ('Emission Factors'!$H$5:$H$488 = 'GHG emissions calculations'!$H1788),
                    0),
              MATCH('GHG emissions calculations'!R$6, 'Emission Factors'!$E$5:$R$5, 0)) &lt;&gt; "",
        INDEX('Emission Factors'!$E$5:$R$488,
              MATCH(1,
                    ('Emission Factors'!$E$5:$E$488 = 'GHG emissions calculations'!$F1788) *
                    ('Emission Factors'!$H$5:$H$488 = 'GHG emissions calculations'!$H1788),
                    0),
              MATCH('GHG emissions calculations'!R$6, 'Emission Factors'!$E$5:$R$5, 0)),
        ""),
    "")</f>
        <v/>
      </c>
      <c r="S1788" s="312">
        <f t="shared" si="3"/>
        <v>0</v>
      </c>
      <c r="T1788" s="23"/>
    </row>
    <row r="1789" ht="15.75" customHeight="1" outlineLevel="1">
      <c r="A1789" s="23"/>
      <c r="B1789" s="71"/>
      <c r="C1789" s="71"/>
      <c r="D1789" s="71"/>
      <c r="E1789" s="314"/>
      <c r="F1789" s="311" t="str">
        <f>Lists!Z181</f>
        <v>Steel, finished cold rolled (0% recycling)  - Europe</v>
      </c>
      <c r="G1789" s="311" t="str">
        <f t="array" ref="G1789">XLOOKUP(1,('Emission Factors'!$E$5:$E$488='GHG emissions calculations'!$F1789)*('Emission Factors'!$H$5:$H$488='GHG emissions calculations'!$H1789),INDEX('Emission Factors'!$E$5:$T$488,0,MATCH('GHG emissions calculations'!G$6,'Emission Factors'!$E$5:$T$5,0)),"",0)</f>
        <v/>
      </c>
      <c r="H1789" s="311" t="s">
        <v>237</v>
      </c>
      <c r="I1789" s="312" t="str">
        <f>IF(
    SUMIFS('Import data'!$L$25:$L$80,
           'Import data'!$J$25:$J$80, F1789,
           'Import data'!$G$25:$G$80, 'GHG emissions calculations'!$H1789,
           'Import data'!$I$25:$I$80,$E$1587) &lt;&gt; 0,
    SUMIFS('Import data'!$L$25:$L$80,
           'Import data'!$J$25:$J$80, F1789,
           'Import data'!$G$25:$G$80, 'GHG emissions calculations'!$H1789,
           'Import data'!$I$25:$I$80,$E$1587),
    ""
)</f>
        <v/>
      </c>
      <c r="J1789" s="311" t="str">
        <f t="array" ref="J1789">IF(
    XLOOKUP(F1789, 'Import data'!$J$26:$J$47, 'Import data'!$M$26:$M$47, "", 0) = "Please add the region-specific supplier emission factor or choose a different region available in the IAEG database.",
    "",
    XLOOKUP(F1789, 'Import data'!$J$26:$J$47, 'Import data'!$M$26:$M$47, "", 0)
)</f>
        <v/>
      </c>
      <c r="K1789" s="311" t="str">
        <f t="array" ref="K1789">IFERROR(
    XLOOKUP(F1789,
            _xlws.FILTER('Supplier Emission'!$G$15:$G$49,
                   ('Supplier Emission'!$D$15:$D$49=H1789) * ('Supplier Emission'!$F$15:$F$49=$E$1587)),
            _xlws.FILTER('Supplier Emission'!$I$15:$I$49,
                   ('Supplier Emission'!$D$15:$D$49=H1789) * ('Supplier Emission'!$F$15:$F$49=$E$1587)),
            ""),
    "")</f>
        <v/>
      </c>
      <c r="L1789" s="311" t="str">
        <f t="array" ref="L1789">IFERROR(
    XLOOKUP(F1789,
            _xlws.FILTER('Supplier Emission'!$G$15:$G$49,
                   ('Supplier Emission'!$D$15:$D$49=H1789) * ('Supplier Emission'!$F$15:$F$49=$E$1587)),
            _xlws.FILTER('Supplier Emission'!$J$15:$J$49,
                   ('Supplier Emission'!$D$15:$D$49=H1789) * ('Supplier Emission'!$F$15:$F$49=$E$1587)),
            ""),
    "")</f>
        <v/>
      </c>
      <c r="M1789" s="311" t="str">
        <f t="array" ref="M1789">IFERROR(
    XLOOKUP(F1789,
            _xlws.FILTER('Supplier Emission'!$G$15:$G$49,
                   ('Supplier Emission'!$D$15:$D$49=H1789) * ('Supplier Emission'!$F$15:$F$49=$E$1587)),
            _xlws.FILTER('Supplier Emission'!$M$15:$M$49,
                   ('Supplier Emission'!$D$15:$D$49=H1789) * ('Supplier Emission'!$F$15:$F$49=$E$1587)),
            ""),
    "")</f>
        <v/>
      </c>
      <c r="N1789" s="311" t="str">
        <f t="array" ref="N1789">IFERROR(
    XLOOKUP(F1789,
            _xlws.FILTER('Supplier Emission'!$G$15:$G$49,
                   ('Supplier Emission'!$D$15:$D$49=H1789) * ('Supplier Emission'!$F$15:$F$49=$E$1587)),
            _xlws.FILTER('Supplier Emission'!$H$15:$H$49,
                   ('Supplier Emission'!$D$15:$D$49=H1789) * ('Supplier Emission'!$F$15:$F$49=$E$1587)),
            ""),
    "")</f>
        <v/>
      </c>
      <c r="O1789" s="311" t="str">
        <f t="array" ref="O1789">XLOOKUP(1,('Emission Factors'!$E$5:$E$488='GHG emissions calculations'!$F1789)*('Emission Factors'!$H$5:$H$488='GHG emissions calculations'!$H1789),INDEX('Emission Factors'!$E$5:$T$488,0,MATCH('GHG emissions calculations'!O$6,'Emission Factors'!$E$5:$T$5,0)),"",0)</f>
        <v/>
      </c>
      <c r="P1789" s="313" t="str">
        <f t="array" ref="P1789">IFERROR(
    INDEX('Emission Factors'!$E$5:$P$488,
          MATCH(1,
                ('Emission Factors'!$E$5:$E$488 = 'GHG emissions calculations'!$F1789) *
                ('Emission Factors'!$H$5:$H$488 = 'GHG emissions calculations'!$H1789),
                0),
          MATCH('GHG emissions calculations'!P$6,'Emission Factors'!$E$5:$P$5,0)),
    "")</f>
        <v/>
      </c>
      <c r="Q1789" s="311" t="str">
        <f t="array" ref="Q1789">IFERROR(
    IF(
        INDEX('Emission Factors'!$E$5:$P$488,
              MATCH(1,
                    ('Emission Factors'!$E$5:$E$488 = 'GHG emissions calculations'!$F1789) *
                    ('Emission Factors'!$H$5:$H$488 = 'GHG emissions calculations'!$H1789),
                    0),
              MATCH('GHG emissions calculations'!Q$6, 'Emission Factors'!$E$5:$P$5, 0)) &lt;&gt; "",
        INDEX('Emission Factors'!$E$5:$P$488,
              MATCH(1,
                    ('Emission Factors'!$E$5:$E$488 = 'GHG emissions calculations'!$F1789) *
                    ('Emission Factors'!$H$5:$H$488 = 'GHG emissions calculations'!$H1789),
                    0),
              MATCH('GHG emissions calculations'!Q$6, 'Emission Factors'!$E$5:$P$5, 0)),
        ""),
    "")</f>
        <v/>
      </c>
      <c r="R1789" s="311" t="str">
        <f t="array" ref="R1789">IFERROR(
    IF(
        INDEX('Emission Factors'!$E$5:$R$488,
              MATCH(1,
                    ('Emission Factors'!$E$5:$E$488 = 'GHG emissions calculations'!$F1789) *
                    ('Emission Factors'!$H$5:$H$488 = 'GHG emissions calculations'!$H1789),
                    0),
              MATCH('GHG emissions calculations'!R$6, 'Emission Factors'!$E$5:$R$5, 0)) &lt;&gt; "",
        INDEX('Emission Factors'!$E$5:$R$488,
              MATCH(1,
                    ('Emission Factors'!$E$5:$E$488 = 'GHG emissions calculations'!$F1789) *
                    ('Emission Factors'!$H$5:$H$488 = 'GHG emissions calculations'!$H1789),
                    0),
              MATCH('GHG emissions calculations'!R$6, 'Emission Factors'!$E$5:$R$5, 0)),
        ""),
    "")</f>
        <v/>
      </c>
      <c r="S1789" s="312">
        <f t="shared" si="3"/>
        <v>0</v>
      </c>
      <c r="T1789" s="23"/>
    </row>
    <row r="1790" ht="15.75" customHeight="1" outlineLevel="1">
      <c r="A1790" s="23"/>
      <c r="B1790" s="71"/>
      <c r="C1790" s="71"/>
      <c r="D1790" s="71"/>
      <c r="E1790" s="314"/>
      <c r="F1790" s="311" t="str">
        <f>Lists!Z186</f>
        <v>Steel, finished cold rolled (0% recycling)  - Global or unspecified region</v>
      </c>
      <c r="G1790" s="311">
        <f t="array" ref="G1790">XLOOKUP(1,('Emission Factors'!$E$5:$E$488='GHG emissions calculations'!$F1790)*('Emission Factors'!$H$5:$H$488='GHG emissions calculations'!$H1790),INDEX('Emission Factors'!$E$5:$T$488,0,MATCH('GHG emissions calculations'!G$6,'Emission Factors'!$E$5:$T$5,0)),"",0)</f>
        <v>3</v>
      </c>
      <c r="H1790" s="311" t="s">
        <v>237</v>
      </c>
      <c r="I1790" s="312" t="str">
        <f>IF(
    SUMIFS('Import data'!$L$25:$L$80,
           'Import data'!$J$25:$J$80, F1790,
           'Import data'!$G$25:$G$80, 'GHG emissions calculations'!$H1790,
           'Import data'!$I$25:$I$80,$E$1587) &lt;&gt; 0,
    SUMIFS('Import data'!$L$25:$L$80,
           'Import data'!$J$25:$J$80, F1790,
           'Import data'!$G$25:$G$80, 'GHG emissions calculations'!$H1790,
           'Import data'!$I$25:$I$80,$E$1587),
    ""
)</f>
        <v/>
      </c>
      <c r="J1790" s="311" t="str">
        <f t="array" ref="J1790">IF(
    XLOOKUP(F1790, 'Import data'!$J$26:$J$47, 'Import data'!$M$26:$M$47, "", 0) = "Please add the region-specific supplier emission factor or choose a different region available in the IAEG database.",
    "",
    XLOOKUP(F1790, 'Import data'!$J$26:$J$47, 'Import data'!$M$26:$M$47, "", 0)
)</f>
        <v/>
      </c>
      <c r="K1790" s="311" t="str">
        <f t="array" ref="K1790">IFERROR(
    XLOOKUP(F1790,
            _xlws.FILTER('Supplier Emission'!$G$15:$G$49,
                   ('Supplier Emission'!$D$15:$D$49=H1790) * ('Supplier Emission'!$F$15:$F$49=$E$1587)),
            _xlws.FILTER('Supplier Emission'!$I$15:$I$49,
                   ('Supplier Emission'!$D$15:$D$49=H1790) * ('Supplier Emission'!$F$15:$F$49=$E$1587)),
            ""),
    "")</f>
        <v/>
      </c>
      <c r="L1790" s="311" t="str">
        <f t="array" ref="L1790">IFERROR(
    XLOOKUP(F1790,
            _xlws.FILTER('Supplier Emission'!$G$15:$G$49,
                   ('Supplier Emission'!$D$15:$D$49=H1790) * ('Supplier Emission'!$F$15:$F$49=$E$1587)),
            _xlws.FILTER('Supplier Emission'!$J$15:$J$49,
                   ('Supplier Emission'!$D$15:$D$49=H1790) * ('Supplier Emission'!$F$15:$F$49=$E$1587)),
            ""),
    "")</f>
        <v/>
      </c>
      <c r="M1790" s="311" t="str">
        <f t="array" ref="M1790">IFERROR(
    XLOOKUP(F1790,
            _xlws.FILTER('Supplier Emission'!$G$15:$G$49,
                   ('Supplier Emission'!$D$15:$D$49=H1790) * ('Supplier Emission'!$F$15:$F$49=$E$1587)),
            _xlws.FILTER('Supplier Emission'!$M$15:$M$49,
                   ('Supplier Emission'!$D$15:$D$49=H1790) * ('Supplier Emission'!$F$15:$F$49=$E$1587)),
            ""),
    "")</f>
        <v/>
      </c>
      <c r="N1790" s="311" t="str">
        <f t="array" ref="N1790">IFERROR(
    XLOOKUP(F1790,
            _xlws.FILTER('Supplier Emission'!$G$15:$G$49,
                   ('Supplier Emission'!$D$15:$D$49=H1790) * ('Supplier Emission'!$F$15:$F$49=$E$1587)),
            _xlws.FILTER('Supplier Emission'!$H$15:$H$49,
                   ('Supplier Emission'!$D$15:$D$49=H1790) * ('Supplier Emission'!$F$15:$F$49=$E$1587)),
            ""),
    "")</f>
        <v/>
      </c>
      <c r="O1790" s="311" t="str">
        <f t="array" ref="O1790">XLOOKUP(1,('Emission Factors'!$E$5:$E$488='GHG emissions calculations'!$F1790)*('Emission Factors'!$H$5:$H$488='GHG emissions calculations'!$H1790),INDEX('Emission Factors'!$E$5:$T$488,0,MATCH('GHG emissions calculations'!O$6,'Emission Factors'!$E$5:$T$5,0)),"",0)</f>
        <v>Steel - finished cold-rolled coil</v>
      </c>
      <c r="P1790" s="313">
        <f t="array" ref="P1790">IFERROR(
    INDEX('Emission Factors'!$E$5:$P$488,
          MATCH(1,
                ('Emission Factors'!$E$5:$E$488 = 'GHG emissions calculations'!$F1790) *
                ('Emission Factors'!$H$5:$H$488 = 'GHG emissions calculations'!$H1790),
                0),
          MATCH('GHG emissions calculations'!P$6,'Emission Factors'!$E$5:$P$5,0)),
    "")</f>
        <v>2.57</v>
      </c>
      <c r="Q1790" s="311" t="str">
        <f t="array" ref="Q1790">IFERROR(
    IF(
        INDEX('Emission Factors'!$E$5:$P$488,
              MATCH(1,
                    ('Emission Factors'!$E$5:$E$488 = 'GHG emissions calculations'!$F1790) *
                    ('Emission Factors'!$H$5:$H$488 = 'GHG emissions calculations'!$H1790),
                    0),
              MATCH('GHG emissions calculations'!Q$6, 'Emission Factors'!$E$5:$P$5, 0)) &lt;&gt; "",
        INDEX('Emission Factors'!$E$5:$P$488,
              MATCH(1,
                    ('Emission Factors'!$E$5:$E$488 = 'GHG emissions calculations'!$F1790) *
                    ('Emission Factors'!$H$5:$H$488 = 'GHG emissions calculations'!$H1790),
                    0),
              MATCH('GHG emissions calculations'!Q$6, 'Emission Factors'!$E$5:$P$5, 0)),
        ""),
    "")</f>
        <v>kgCO2e/kg</v>
      </c>
      <c r="R1790" s="311" t="str">
        <f t="array" ref="R1790">IFERROR(
    IF(
        INDEX('Emission Factors'!$E$5:$R$488,
              MATCH(1,
                    ('Emission Factors'!$E$5:$E$488 = 'GHG emissions calculations'!$F1790) *
                    ('Emission Factors'!$H$5:$H$488 = 'GHG emissions calculations'!$H1790),
                    0),
              MATCH('GHG emissions calculations'!R$6, 'Emission Factors'!$E$5:$R$5, 0)) &lt;&gt; "",
        INDEX('Emission Factors'!$E$5:$R$488,
              MATCH(1,
                    ('Emission Factors'!$E$5:$E$488 = 'GHG emissions calculations'!$F1790) *
                    ('Emission Factors'!$H$5:$H$488 = 'GHG emissions calculations'!$H1790),
                    0),
              MATCH('GHG emissions calculations'!R$6, 'Emission Factors'!$E$5:$R$5, 0)),
        ""),
    "")</f>
        <v>Global or unspecified region</v>
      </c>
      <c r="S1790" s="312">
        <f t="shared" si="3"/>
        <v>0</v>
      </c>
      <c r="T1790" s="23"/>
    </row>
    <row r="1791" ht="15.75" customHeight="1" outlineLevel="1">
      <c r="A1791" s="23"/>
      <c r="B1791" s="71"/>
      <c r="C1791" s="71"/>
      <c r="D1791" s="71"/>
      <c r="E1791" s="314"/>
      <c r="F1791" s="311" t="str">
        <f>Lists!Z185</f>
        <v>Steel, finished cold rolled (0% recycling)  - Middle East</v>
      </c>
      <c r="G1791" s="311" t="str">
        <f t="array" ref="G1791">XLOOKUP(1,('Emission Factors'!$E$5:$E$488='GHG emissions calculations'!$F1791)*('Emission Factors'!$H$5:$H$488='GHG emissions calculations'!$H1791),INDEX('Emission Factors'!$E$5:$T$488,0,MATCH('GHG emissions calculations'!G$6,'Emission Factors'!$E$5:$T$5,0)),"",0)</f>
        <v/>
      </c>
      <c r="H1791" s="311" t="s">
        <v>237</v>
      </c>
      <c r="I1791" s="312" t="str">
        <f>IF(
    SUMIFS('Import data'!$L$25:$L$80,
           'Import data'!$J$25:$J$80, F1791,
           'Import data'!$G$25:$G$80, 'GHG emissions calculations'!$H1791,
           'Import data'!$I$25:$I$80,$E$1587) &lt;&gt; 0,
    SUMIFS('Import data'!$L$25:$L$80,
           'Import data'!$J$25:$J$80, F1791,
           'Import data'!$G$25:$G$80, 'GHG emissions calculations'!$H1791,
           'Import data'!$I$25:$I$80,$E$1587),
    ""
)</f>
        <v/>
      </c>
      <c r="J1791" s="311" t="str">
        <f t="array" ref="J1791">IF(
    XLOOKUP(F1791, 'Import data'!$J$26:$J$47, 'Import data'!$M$26:$M$47, "", 0) = "Please add the region-specific supplier emission factor or choose a different region available in the IAEG database.",
    "",
    XLOOKUP(F1791, 'Import data'!$J$26:$J$47, 'Import data'!$M$26:$M$47, "", 0)
)</f>
        <v/>
      </c>
      <c r="K1791" s="311" t="str">
        <f t="array" ref="K1791">IFERROR(
    XLOOKUP(F1791,
            _xlws.FILTER('Supplier Emission'!$G$15:$G$49,
                   ('Supplier Emission'!$D$15:$D$49=H1791) * ('Supplier Emission'!$F$15:$F$49=$E$1587)),
            _xlws.FILTER('Supplier Emission'!$I$15:$I$49,
                   ('Supplier Emission'!$D$15:$D$49=H1791) * ('Supplier Emission'!$F$15:$F$49=$E$1587)),
            ""),
    "")</f>
        <v/>
      </c>
      <c r="L1791" s="311" t="str">
        <f t="array" ref="L1791">IFERROR(
    XLOOKUP(F1791,
            _xlws.FILTER('Supplier Emission'!$G$15:$G$49,
                   ('Supplier Emission'!$D$15:$D$49=H1791) * ('Supplier Emission'!$F$15:$F$49=$E$1587)),
            _xlws.FILTER('Supplier Emission'!$J$15:$J$49,
                   ('Supplier Emission'!$D$15:$D$49=H1791) * ('Supplier Emission'!$F$15:$F$49=$E$1587)),
            ""),
    "")</f>
        <v/>
      </c>
      <c r="M1791" s="311" t="str">
        <f t="array" ref="M1791">IFERROR(
    XLOOKUP(F1791,
            _xlws.FILTER('Supplier Emission'!$G$15:$G$49,
                   ('Supplier Emission'!$D$15:$D$49=H1791) * ('Supplier Emission'!$F$15:$F$49=$E$1587)),
            _xlws.FILTER('Supplier Emission'!$M$15:$M$49,
                   ('Supplier Emission'!$D$15:$D$49=H1791) * ('Supplier Emission'!$F$15:$F$49=$E$1587)),
            ""),
    "")</f>
        <v/>
      </c>
      <c r="N1791" s="311" t="str">
        <f t="array" ref="N1791">IFERROR(
    XLOOKUP(F1791,
            _xlws.FILTER('Supplier Emission'!$G$15:$G$49,
                   ('Supplier Emission'!$D$15:$D$49=H1791) * ('Supplier Emission'!$F$15:$F$49=$E$1587)),
            _xlws.FILTER('Supplier Emission'!$H$15:$H$49,
                   ('Supplier Emission'!$D$15:$D$49=H1791) * ('Supplier Emission'!$F$15:$F$49=$E$1587)),
            ""),
    "")</f>
        <v/>
      </c>
      <c r="O1791" s="311" t="str">
        <f t="array" ref="O1791">XLOOKUP(1,('Emission Factors'!$E$5:$E$488='GHG emissions calculations'!$F1791)*('Emission Factors'!$H$5:$H$488='GHG emissions calculations'!$H1791),INDEX('Emission Factors'!$E$5:$T$488,0,MATCH('GHG emissions calculations'!O$6,'Emission Factors'!$E$5:$T$5,0)),"",0)</f>
        <v/>
      </c>
      <c r="P1791" s="313" t="str">
        <f t="array" ref="P1791">IFERROR(
    INDEX('Emission Factors'!$E$5:$P$488,
          MATCH(1,
                ('Emission Factors'!$E$5:$E$488 = 'GHG emissions calculations'!$F1791) *
                ('Emission Factors'!$H$5:$H$488 = 'GHG emissions calculations'!$H1791),
                0),
          MATCH('GHG emissions calculations'!P$6,'Emission Factors'!$E$5:$P$5,0)),
    "")</f>
        <v/>
      </c>
      <c r="Q1791" s="311" t="str">
        <f t="array" ref="Q1791">IFERROR(
    IF(
        INDEX('Emission Factors'!$E$5:$P$488,
              MATCH(1,
                    ('Emission Factors'!$E$5:$E$488 = 'GHG emissions calculations'!$F1791) *
                    ('Emission Factors'!$H$5:$H$488 = 'GHG emissions calculations'!$H1791),
                    0),
              MATCH('GHG emissions calculations'!Q$6, 'Emission Factors'!$E$5:$P$5, 0)) &lt;&gt; "",
        INDEX('Emission Factors'!$E$5:$P$488,
              MATCH(1,
                    ('Emission Factors'!$E$5:$E$488 = 'GHG emissions calculations'!$F1791) *
                    ('Emission Factors'!$H$5:$H$488 = 'GHG emissions calculations'!$H1791),
                    0),
              MATCH('GHG emissions calculations'!Q$6, 'Emission Factors'!$E$5:$P$5, 0)),
        ""),
    "")</f>
        <v/>
      </c>
      <c r="R1791" s="311" t="str">
        <f t="array" ref="R1791">IFERROR(
    IF(
        INDEX('Emission Factors'!$E$5:$R$488,
              MATCH(1,
                    ('Emission Factors'!$E$5:$E$488 = 'GHG emissions calculations'!$F1791) *
                    ('Emission Factors'!$H$5:$H$488 = 'GHG emissions calculations'!$H1791),
                    0),
              MATCH('GHG emissions calculations'!R$6, 'Emission Factors'!$E$5:$R$5, 0)) &lt;&gt; "",
        INDEX('Emission Factors'!$E$5:$R$488,
              MATCH(1,
                    ('Emission Factors'!$E$5:$E$488 = 'GHG emissions calculations'!$F1791) *
                    ('Emission Factors'!$H$5:$H$488 = 'GHG emissions calculations'!$H1791),
                    0),
              MATCH('GHG emissions calculations'!R$6, 'Emission Factors'!$E$5:$R$5, 0)),
        ""),
    "")</f>
        <v/>
      </c>
      <c r="S1791" s="312">
        <f t="shared" si="3"/>
        <v>0</v>
      </c>
      <c r="T1791" s="23"/>
    </row>
    <row r="1792" ht="15.75" customHeight="1" outlineLevel="1">
      <c r="A1792" s="23"/>
      <c r="B1792" s="71"/>
      <c r="C1792" s="71"/>
      <c r="D1792" s="71"/>
      <c r="E1792" s="314"/>
      <c r="F1792" s="311" t="str">
        <f>Lists!Z184</f>
        <v>Steel, finished cold rolled (0% recycling)  - Oceania</v>
      </c>
      <c r="G1792" s="311" t="str">
        <f t="array" ref="G1792">XLOOKUP(1,('Emission Factors'!$E$5:$E$488='GHG emissions calculations'!$F1792)*('Emission Factors'!$H$5:$H$488='GHG emissions calculations'!$H1792),INDEX('Emission Factors'!$E$5:$T$488,0,MATCH('GHG emissions calculations'!G$6,'Emission Factors'!$E$5:$T$5,0)),"",0)</f>
        <v/>
      </c>
      <c r="H1792" s="311" t="s">
        <v>237</v>
      </c>
      <c r="I1792" s="312" t="str">
        <f>IF(
    SUMIFS('Import data'!$L$25:$L$80,
           'Import data'!$J$25:$J$80, F1792,
           'Import data'!$G$25:$G$80, 'GHG emissions calculations'!$H1792,
           'Import data'!$I$25:$I$80,$E$1587) &lt;&gt; 0,
    SUMIFS('Import data'!$L$25:$L$80,
           'Import data'!$J$25:$J$80, F1792,
           'Import data'!$G$25:$G$80, 'GHG emissions calculations'!$H1792,
           'Import data'!$I$25:$I$80,$E$1587),
    ""
)</f>
        <v/>
      </c>
      <c r="J1792" s="311" t="str">
        <f t="array" ref="J1792">IF(
    XLOOKUP(F1792, 'Import data'!$J$26:$J$47, 'Import data'!$M$26:$M$47, "", 0) = "Please add the region-specific supplier emission factor or choose a different region available in the IAEG database.",
    "",
    XLOOKUP(F1792, 'Import data'!$J$26:$J$47, 'Import data'!$M$26:$M$47, "", 0)
)</f>
        <v/>
      </c>
      <c r="K1792" s="311" t="str">
        <f t="array" ref="K1792">IFERROR(
    XLOOKUP(F1792,
            _xlws.FILTER('Supplier Emission'!$G$15:$G$49,
                   ('Supplier Emission'!$D$15:$D$49=H1792) * ('Supplier Emission'!$F$15:$F$49=$E$1587)),
            _xlws.FILTER('Supplier Emission'!$I$15:$I$49,
                   ('Supplier Emission'!$D$15:$D$49=H1792) * ('Supplier Emission'!$F$15:$F$49=$E$1587)),
            ""),
    "")</f>
        <v/>
      </c>
      <c r="L1792" s="311" t="str">
        <f t="array" ref="L1792">IFERROR(
    XLOOKUP(F1792,
            _xlws.FILTER('Supplier Emission'!$G$15:$G$49,
                   ('Supplier Emission'!$D$15:$D$49=H1792) * ('Supplier Emission'!$F$15:$F$49=$E$1587)),
            _xlws.FILTER('Supplier Emission'!$J$15:$J$49,
                   ('Supplier Emission'!$D$15:$D$49=H1792) * ('Supplier Emission'!$F$15:$F$49=$E$1587)),
            ""),
    "")</f>
        <v/>
      </c>
      <c r="M1792" s="311" t="str">
        <f t="array" ref="M1792">IFERROR(
    XLOOKUP(F1792,
            _xlws.FILTER('Supplier Emission'!$G$15:$G$49,
                   ('Supplier Emission'!$D$15:$D$49=H1792) * ('Supplier Emission'!$F$15:$F$49=$E$1587)),
            _xlws.FILTER('Supplier Emission'!$M$15:$M$49,
                   ('Supplier Emission'!$D$15:$D$49=H1792) * ('Supplier Emission'!$F$15:$F$49=$E$1587)),
            ""),
    "")</f>
        <v/>
      </c>
      <c r="N1792" s="311" t="str">
        <f t="array" ref="N1792">IFERROR(
    XLOOKUP(F1792,
            _xlws.FILTER('Supplier Emission'!$G$15:$G$49,
                   ('Supplier Emission'!$D$15:$D$49=H1792) * ('Supplier Emission'!$F$15:$F$49=$E$1587)),
            _xlws.FILTER('Supplier Emission'!$H$15:$H$49,
                   ('Supplier Emission'!$D$15:$D$49=H1792) * ('Supplier Emission'!$F$15:$F$49=$E$1587)),
            ""),
    "")</f>
        <v/>
      </c>
      <c r="O1792" s="311" t="str">
        <f t="array" ref="O1792">XLOOKUP(1,('Emission Factors'!$E$5:$E$488='GHG emissions calculations'!$F1792)*('Emission Factors'!$H$5:$H$488='GHG emissions calculations'!$H1792),INDEX('Emission Factors'!$E$5:$T$488,0,MATCH('GHG emissions calculations'!O$6,'Emission Factors'!$E$5:$T$5,0)),"",0)</f>
        <v/>
      </c>
      <c r="P1792" s="313" t="str">
        <f t="array" ref="P1792">IFERROR(
    INDEX('Emission Factors'!$E$5:$P$488,
          MATCH(1,
                ('Emission Factors'!$E$5:$E$488 = 'GHG emissions calculations'!$F1792) *
                ('Emission Factors'!$H$5:$H$488 = 'GHG emissions calculations'!$H1792),
                0),
          MATCH('GHG emissions calculations'!P$6,'Emission Factors'!$E$5:$P$5,0)),
    "")</f>
        <v/>
      </c>
      <c r="Q1792" s="311" t="str">
        <f t="array" ref="Q1792">IFERROR(
    IF(
        INDEX('Emission Factors'!$E$5:$P$488,
              MATCH(1,
                    ('Emission Factors'!$E$5:$E$488 = 'GHG emissions calculations'!$F1792) *
                    ('Emission Factors'!$H$5:$H$488 = 'GHG emissions calculations'!$H1792),
                    0),
              MATCH('GHG emissions calculations'!Q$6, 'Emission Factors'!$E$5:$P$5, 0)) &lt;&gt; "",
        INDEX('Emission Factors'!$E$5:$P$488,
              MATCH(1,
                    ('Emission Factors'!$E$5:$E$488 = 'GHG emissions calculations'!$F1792) *
                    ('Emission Factors'!$H$5:$H$488 = 'GHG emissions calculations'!$H1792),
                    0),
              MATCH('GHG emissions calculations'!Q$6, 'Emission Factors'!$E$5:$P$5, 0)),
        ""),
    "")</f>
        <v/>
      </c>
      <c r="R1792" s="311" t="str">
        <f t="array" ref="R1792">IFERROR(
    IF(
        INDEX('Emission Factors'!$E$5:$R$488,
              MATCH(1,
                    ('Emission Factors'!$E$5:$E$488 = 'GHG emissions calculations'!$F1792) *
                    ('Emission Factors'!$H$5:$H$488 = 'GHG emissions calculations'!$H1792),
                    0),
              MATCH('GHG emissions calculations'!R$6, 'Emission Factors'!$E$5:$R$5, 0)) &lt;&gt; "",
        INDEX('Emission Factors'!$E$5:$R$488,
              MATCH(1,
                    ('Emission Factors'!$E$5:$E$488 = 'GHG emissions calculations'!$F1792) *
                    ('Emission Factors'!$H$5:$H$488 = 'GHG emissions calculations'!$H1792),
                    0),
              MATCH('GHG emissions calculations'!R$6, 'Emission Factors'!$E$5:$R$5, 0)),
        ""),
    "")</f>
        <v/>
      </c>
      <c r="S1792" s="312">
        <f t="shared" si="3"/>
        <v>0</v>
      </c>
      <c r="T1792" s="23"/>
    </row>
    <row r="1793" ht="15.75" customHeight="1" outlineLevel="1">
      <c r="A1793" s="23"/>
      <c r="B1793" s="71"/>
      <c r="C1793" s="71"/>
      <c r="D1793" s="71"/>
      <c r="E1793" s="314"/>
      <c r="F1793" s="311" t="str">
        <f>Lists!Z189</f>
        <v>Steel, finished cold rolled (50% recycling)  - Africa</v>
      </c>
      <c r="G1793" s="311" t="str">
        <f t="array" ref="G1793">XLOOKUP(1,('Emission Factors'!$E$5:$E$488='GHG emissions calculations'!$F1793)*('Emission Factors'!$H$5:$H$488='GHG emissions calculations'!$H1793),INDEX('Emission Factors'!$E$5:$T$488,0,MATCH('GHG emissions calculations'!G$6,'Emission Factors'!$E$5:$T$5,0)),"",0)</f>
        <v/>
      </c>
      <c r="H1793" s="311" t="s">
        <v>237</v>
      </c>
      <c r="I1793" s="312" t="str">
        <f>IF(
    SUMIFS('Import data'!$L$25:$L$80,
           'Import data'!$J$25:$J$80, F1793,
           'Import data'!$G$25:$G$80, 'GHG emissions calculations'!$H1793,
           'Import data'!$I$25:$I$80,$E$1587) &lt;&gt; 0,
    SUMIFS('Import data'!$L$25:$L$80,
           'Import data'!$J$25:$J$80, F1793,
           'Import data'!$G$25:$G$80, 'GHG emissions calculations'!$H1793,
           'Import data'!$I$25:$I$80,$E$1587),
    ""
)</f>
        <v/>
      </c>
      <c r="J1793" s="311" t="str">
        <f t="array" ref="J1793">IF(
    XLOOKUP(F1793, 'Import data'!$J$26:$J$47, 'Import data'!$M$26:$M$47, "", 0) = "Please add the region-specific supplier emission factor or choose a different region available in the IAEG database.",
    "",
    XLOOKUP(F1793, 'Import data'!$J$26:$J$47, 'Import data'!$M$26:$M$47, "", 0)
)</f>
        <v/>
      </c>
      <c r="K1793" s="311" t="str">
        <f t="array" ref="K1793">IFERROR(
    XLOOKUP(F1793,
            _xlws.FILTER('Supplier Emission'!$G$15:$G$49,
                   ('Supplier Emission'!$D$15:$D$49=H1793) * ('Supplier Emission'!$F$15:$F$49=$E$1587)),
            _xlws.FILTER('Supplier Emission'!$I$15:$I$49,
                   ('Supplier Emission'!$D$15:$D$49=H1793) * ('Supplier Emission'!$F$15:$F$49=$E$1587)),
            ""),
    "")</f>
        <v/>
      </c>
      <c r="L1793" s="311" t="str">
        <f t="array" ref="L1793">IFERROR(
    XLOOKUP(F1793,
            _xlws.FILTER('Supplier Emission'!$G$15:$G$49,
                   ('Supplier Emission'!$D$15:$D$49=H1793) * ('Supplier Emission'!$F$15:$F$49=$E$1587)),
            _xlws.FILTER('Supplier Emission'!$J$15:$J$49,
                   ('Supplier Emission'!$D$15:$D$49=H1793) * ('Supplier Emission'!$F$15:$F$49=$E$1587)),
            ""),
    "")</f>
        <v/>
      </c>
      <c r="M1793" s="311" t="str">
        <f t="array" ref="M1793">IFERROR(
    XLOOKUP(F1793,
            _xlws.FILTER('Supplier Emission'!$G$15:$G$49,
                   ('Supplier Emission'!$D$15:$D$49=H1793) * ('Supplier Emission'!$F$15:$F$49=$E$1587)),
            _xlws.FILTER('Supplier Emission'!$M$15:$M$49,
                   ('Supplier Emission'!$D$15:$D$49=H1793) * ('Supplier Emission'!$F$15:$F$49=$E$1587)),
            ""),
    "")</f>
        <v/>
      </c>
      <c r="N1793" s="311" t="str">
        <f t="array" ref="N1793">IFERROR(
    XLOOKUP(F1793,
            _xlws.FILTER('Supplier Emission'!$G$15:$G$49,
                   ('Supplier Emission'!$D$15:$D$49=H1793) * ('Supplier Emission'!$F$15:$F$49=$E$1587)),
            _xlws.FILTER('Supplier Emission'!$H$15:$H$49,
                   ('Supplier Emission'!$D$15:$D$49=H1793) * ('Supplier Emission'!$F$15:$F$49=$E$1587)),
            ""),
    "")</f>
        <v/>
      </c>
      <c r="O1793" s="311" t="str">
        <f t="array" ref="O1793">XLOOKUP(1,('Emission Factors'!$E$5:$E$488='GHG emissions calculations'!$F1793)*('Emission Factors'!$H$5:$H$488='GHG emissions calculations'!$H1793),INDEX('Emission Factors'!$E$5:$T$488,0,MATCH('GHG emissions calculations'!O$6,'Emission Factors'!$E$5:$T$5,0)),"",0)</f>
        <v/>
      </c>
      <c r="P1793" s="313" t="str">
        <f t="array" ref="P1793">IFERROR(
    INDEX('Emission Factors'!$E$5:$P$488,
          MATCH(1,
                ('Emission Factors'!$E$5:$E$488 = 'GHG emissions calculations'!$F1793) *
                ('Emission Factors'!$H$5:$H$488 = 'GHG emissions calculations'!$H1793),
                0),
          MATCH('GHG emissions calculations'!P$6,'Emission Factors'!$E$5:$P$5,0)),
    "")</f>
        <v/>
      </c>
      <c r="Q1793" s="311" t="str">
        <f t="array" ref="Q1793">IFERROR(
    IF(
        INDEX('Emission Factors'!$E$5:$P$488,
              MATCH(1,
                    ('Emission Factors'!$E$5:$E$488 = 'GHG emissions calculations'!$F1793) *
                    ('Emission Factors'!$H$5:$H$488 = 'GHG emissions calculations'!$H1793),
                    0),
              MATCH('GHG emissions calculations'!Q$6, 'Emission Factors'!$E$5:$P$5, 0)) &lt;&gt; "",
        INDEX('Emission Factors'!$E$5:$P$488,
              MATCH(1,
                    ('Emission Factors'!$E$5:$E$488 = 'GHG emissions calculations'!$F1793) *
                    ('Emission Factors'!$H$5:$H$488 = 'GHG emissions calculations'!$H1793),
                    0),
              MATCH('GHG emissions calculations'!Q$6, 'Emission Factors'!$E$5:$P$5, 0)),
        ""),
    "")</f>
        <v/>
      </c>
      <c r="R1793" s="311" t="str">
        <f t="array" ref="R1793">IFERROR(
    IF(
        INDEX('Emission Factors'!$E$5:$R$488,
              MATCH(1,
                    ('Emission Factors'!$E$5:$E$488 = 'GHG emissions calculations'!$F1793) *
                    ('Emission Factors'!$H$5:$H$488 = 'GHG emissions calculations'!$H1793),
                    0),
              MATCH('GHG emissions calculations'!R$6, 'Emission Factors'!$E$5:$R$5, 0)) &lt;&gt; "",
        INDEX('Emission Factors'!$E$5:$R$488,
              MATCH(1,
                    ('Emission Factors'!$E$5:$E$488 = 'GHG emissions calculations'!$F1793) *
                    ('Emission Factors'!$H$5:$H$488 = 'GHG emissions calculations'!$H1793),
                    0),
              MATCH('GHG emissions calculations'!R$6, 'Emission Factors'!$E$5:$R$5, 0)),
        ""),
    "")</f>
        <v/>
      </c>
      <c r="S1793" s="312">
        <f t="shared" si="3"/>
        <v>0</v>
      </c>
      <c r="T1793" s="23"/>
    </row>
    <row r="1794" ht="15.75" customHeight="1" outlineLevel="1">
      <c r="A1794" s="23"/>
      <c r="B1794" s="71"/>
      <c r="C1794" s="71"/>
      <c r="D1794" s="71"/>
      <c r="E1794" s="314"/>
      <c r="F1794" s="311" t="str">
        <f>Lists!Z187</f>
        <v>Steel, finished cold rolled (50% recycling)  - America</v>
      </c>
      <c r="G1794" s="311" t="str">
        <f t="array" ref="G1794">XLOOKUP(1,('Emission Factors'!$E$5:$E$488='GHG emissions calculations'!$F1794)*('Emission Factors'!$H$5:$H$488='GHG emissions calculations'!$H1794),INDEX('Emission Factors'!$E$5:$T$488,0,MATCH('GHG emissions calculations'!G$6,'Emission Factors'!$E$5:$T$5,0)),"",0)</f>
        <v/>
      </c>
      <c r="H1794" s="311" t="s">
        <v>237</v>
      </c>
      <c r="I1794" s="312" t="str">
        <f>IF(
    SUMIFS('Import data'!$L$25:$L$80,
           'Import data'!$J$25:$J$80, F1794,
           'Import data'!$G$25:$G$80, 'GHG emissions calculations'!$H1794,
           'Import data'!$I$25:$I$80,$E$1587) &lt;&gt; 0,
    SUMIFS('Import data'!$L$25:$L$80,
           'Import data'!$J$25:$J$80, F1794,
           'Import data'!$G$25:$G$80, 'GHG emissions calculations'!$H1794,
           'Import data'!$I$25:$I$80,$E$1587),
    ""
)</f>
        <v/>
      </c>
      <c r="J1794" s="311" t="str">
        <f t="array" ref="J1794">IF(
    XLOOKUP(F1794, 'Import data'!$J$26:$J$47, 'Import data'!$M$26:$M$47, "", 0) = "Please add the region-specific supplier emission factor or choose a different region available in the IAEG database.",
    "",
    XLOOKUP(F1794, 'Import data'!$J$26:$J$47, 'Import data'!$M$26:$M$47, "", 0)
)</f>
        <v/>
      </c>
      <c r="K1794" s="311" t="str">
        <f t="array" ref="K1794">IFERROR(
    XLOOKUP(F1794,
            _xlws.FILTER('Supplier Emission'!$G$15:$G$49,
                   ('Supplier Emission'!$D$15:$D$49=H1794) * ('Supplier Emission'!$F$15:$F$49=$E$1587)),
            _xlws.FILTER('Supplier Emission'!$I$15:$I$49,
                   ('Supplier Emission'!$D$15:$D$49=H1794) * ('Supplier Emission'!$F$15:$F$49=$E$1587)),
            ""),
    "")</f>
        <v/>
      </c>
      <c r="L1794" s="311" t="str">
        <f t="array" ref="L1794">IFERROR(
    XLOOKUP(F1794,
            _xlws.FILTER('Supplier Emission'!$G$15:$G$49,
                   ('Supplier Emission'!$D$15:$D$49=H1794) * ('Supplier Emission'!$F$15:$F$49=$E$1587)),
            _xlws.FILTER('Supplier Emission'!$J$15:$J$49,
                   ('Supplier Emission'!$D$15:$D$49=H1794) * ('Supplier Emission'!$F$15:$F$49=$E$1587)),
            ""),
    "")</f>
        <v/>
      </c>
      <c r="M1794" s="311" t="str">
        <f t="array" ref="M1794">IFERROR(
    XLOOKUP(F1794,
            _xlws.FILTER('Supplier Emission'!$G$15:$G$49,
                   ('Supplier Emission'!$D$15:$D$49=H1794) * ('Supplier Emission'!$F$15:$F$49=$E$1587)),
            _xlws.FILTER('Supplier Emission'!$M$15:$M$49,
                   ('Supplier Emission'!$D$15:$D$49=H1794) * ('Supplier Emission'!$F$15:$F$49=$E$1587)),
            ""),
    "")</f>
        <v/>
      </c>
      <c r="N1794" s="311" t="str">
        <f t="array" ref="N1794">IFERROR(
    XLOOKUP(F1794,
            _xlws.FILTER('Supplier Emission'!$G$15:$G$49,
                   ('Supplier Emission'!$D$15:$D$49=H1794) * ('Supplier Emission'!$F$15:$F$49=$E$1587)),
            _xlws.FILTER('Supplier Emission'!$H$15:$H$49,
                   ('Supplier Emission'!$D$15:$D$49=H1794) * ('Supplier Emission'!$F$15:$F$49=$E$1587)),
            ""),
    "")</f>
        <v/>
      </c>
      <c r="O1794" s="311" t="str">
        <f t="array" ref="O1794">XLOOKUP(1,('Emission Factors'!$E$5:$E$488='GHG emissions calculations'!$F1794)*('Emission Factors'!$H$5:$H$488='GHG emissions calculations'!$H1794),INDEX('Emission Factors'!$E$5:$T$488,0,MATCH('GHG emissions calculations'!O$6,'Emission Factors'!$E$5:$T$5,0)),"",0)</f>
        <v/>
      </c>
      <c r="P1794" s="313" t="str">
        <f t="array" ref="P1794">IFERROR(
    INDEX('Emission Factors'!$E$5:$P$488,
          MATCH(1,
                ('Emission Factors'!$E$5:$E$488 = 'GHG emissions calculations'!$F1794) *
                ('Emission Factors'!$H$5:$H$488 = 'GHG emissions calculations'!$H1794),
                0),
          MATCH('GHG emissions calculations'!P$6,'Emission Factors'!$E$5:$P$5,0)),
    "")</f>
        <v/>
      </c>
      <c r="Q1794" s="311" t="str">
        <f t="array" ref="Q1794">IFERROR(
    IF(
        INDEX('Emission Factors'!$E$5:$P$488,
              MATCH(1,
                    ('Emission Factors'!$E$5:$E$488 = 'GHG emissions calculations'!$F1794) *
                    ('Emission Factors'!$H$5:$H$488 = 'GHG emissions calculations'!$H1794),
                    0),
              MATCH('GHG emissions calculations'!Q$6, 'Emission Factors'!$E$5:$P$5, 0)) &lt;&gt; "",
        INDEX('Emission Factors'!$E$5:$P$488,
              MATCH(1,
                    ('Emission Factors'!$E$5:$E$488 = 'GHG emissions calculations'!$F1794) *
                    ('Emission Factors'!$H$5:$H$488 = 'GHG emissions calculations'!$H1794),
                    0),
              MATCH('GHG emissions calculations'!Q$6, 'Emission Factors'!$E$5:$P$5, 0)),
        ""),
    "")</f>
        <v/>
      </c>
      <c r="R1794" s="311" t="str">
        <f t="array" ref="R1794">IFERROR(
    IF(
        INDEX('Emission Factors'!$E$5:$R$488,
              MATCH(1,
                    ('Emission Factors'!$E$5:$E$488 = 'GHG emissions calculations'!$F1794) *
                    ('Emission Factors'!$H$5:$H$488 = 'GHG emissions calculations'!$H1794),
                    0),
              MATCH('GHG emissions calculations'!R$6, 'Emission Factors'!$E$5:$R$5, 0)) &lt;&gt; "",
        INDEX('Emission Factors'!$E$5:$R$488,
              MATCH(1,
                    ('Emission Factors'!$E$5:$E$488 = 'GHG emissions calculations'!$F1794) *
                    ('Emission Factors'!$H$5:$H$488 = 'GHG emissions calculations'!$H1794),
                    0),
              MATCH('GHG emissions calculations'!R$6, 'Emission Factors'!$E$5:$R$5, 0)),
        ""),
    "")</f>
        <v/>
      </c>
      <c r="S1794" s="312">
        <f t="shared" si="3"/>
        <v>0</v>
      </c>
      <c r="T1794" s="23"/>
    </row>
    <row r="1795" ht="15.75" customHeight="1" outlineLevel="1">
      <c r="A1795" s="23"/>
      <c r="B1795" s="71"/>
      <c r="C1795" s="71"/>
      <c r="D1795" s="71"/>
      <c r="E1795" s="314"/>
      <c r="F1795" s="311" t="str">
        <f>Lists!Z190</f>
        <v>Steel, finished cold rolled (50% recycling)  - Asia</v>
      </c>
      <c r="G1795" s="311" t="str">
        <f t="array" ref="G1795">XLOOKUP(1,('Emission Factors'!$E$5:$E$488='GHG emissions calculations'!$F1795)*('Emission Factors'!$H$5:$H$488='GHG emissions calculations'!$H1795),INDEX('Emission Factors'!$E$5:$T$488,0,MATCH('GHG emissions calculations'!G$6,'Emission Factors'!$E$5:$T$5,0)),"",0)</f>
        <v/>
      </c>
      <c r="H1795" s="311" t="s">
        <v>237</v>
      </c>
      <c r="I1795" s="312" t="str">
        <f>IF(
    SUMIFS('Import data'!$L$25:$L$80,
           'Import data'!$J$25:$J$80, F1795,
           'Import data'!$G$25:$G$80, 'GHG emissions calculations'!$H1795,
           'Import data'!$I$25:$I$80,$E$1587) &lt;&gt; 0,
    SUMIFS('Import data'!$L$25:$L$80,
           'Import data'!$J$25:$J$80, F1795,
           'Import data'!$G$25:$G$80, 'GHG emissions calculations'!$H1795,
           'Import data'!$I$25:$I$80,$E$1587),
    ""
)</f>
        <v/>
      </c>
      <c r="J1795" s="311" t="str">
        <f t="array" ref="J1795">IF(
    XLOOKUP(F1795, 'Import data'!$J$26:$J$47, 'Import data'!$M$26:$M$47, "", 0) = "Please add the region-specific supplier emission factor or choose a different region available in the IAEG database.",
    "",
    XLOOKUP(F1795, 'Import data'!$J$26:$J$47, 'Import data'!$M$26:$M$47, "", 0)
)</f>
        <v/>
      </c>
      <c r="K1795" s="311" t="str">
        <f t="array" ref="K1795">IFERROR(
    XLOOKUP(F1795,
            _xlws.FILTER('Supplier Emission'!$G$15:$G$49,
                   ('Supplier Emission'!$D$15:$D$49=H1795) * ('Supplier Emission'!$F$15:$F$49=$E$1587)),
            _xlws.FILTER('Supplier Emission'!$I$15:$I$49,
                   ('Supplier Emission'!$D$15:$D$49=H1795) * ('Supplier Emission'!$F$15:$F$49=$E$1587)),
            ""),
    "")</f>
        <v/>
      </c>
      <c r="L1795" s="311" t="str">
        <f t="array" ref="L1795">IFERROR(
    XLOOKUP(F1795,
            _xlws.FILTER('Supplier Emission'!$G$15:$G$49,
                   ('Supplier Emission'!$D$15:$D$49=H1795) * ('Supplier Emission'!$F$15:$F$49=$E$1587)),
            _xlws.FILTER('Supplier Emission'!$J$15:$J$49,
                   ('Supplier Emission'!$D$15:$D$49=H1795) * ('Supplier Emission'!$F$15:$F$49=$E$1587)),
            ""),
    "")</f>
        <v/>
      </c>
      <c r="M1795" s="311" t="str">
        <f t="array" ref="M1795">IFERROR(
    XLOOKUP(F1795,
            _xlws.FILTER('Supplier Emission'!$G$15:$G$49,
                   ('Supplier Emission'!$D$15:$D$49=H1795) * ('Supplier Emission'!$F$15:$F$49=$E$1587)),
            _xlws.FILTER('Supplier Emission'!$M$15:$M$49,
                   ('Supplier Emission'!$D$15:$D$49=H1795) * ('Supplier Emission'!$F$15:$F$49=$E$1587)),
            ""),
    "")</f>
        <v/>
      </c>
      <c r="N1795" s="311" t="str">
        <f t="array" ref="N1795">IFERROR(
    XLOOKUP(F1795,
            _xlws.FILTER('Supplier Emission'!$G$15:$G$49,
                   ('Supplier Emission'!$D$15:$D$49=H1795) * ('Supplier Emission'!$F$15:$F$49=$E$1587)),
            _xlws.FILTER('Supplier Emission'!$H$15:$H$49,
                   ('Supplier Emission'!$D$15:$D$49=H1795) * ('Supplier Emission'!$F$15:$F$49=$E$1587)),
            ""),
    "")</f>
        <v/>
      </c>
      <c r="O1795" s="311" t="str">
        <f t="array" ref="O1795">XLOOKUP(1,('Emission Factors'!$E$5:$E$488='GHG emissions calculations'!$F1795)*('Emission Factors'!$H$5:$H$488='GHG emissions calculations'!$H1795),INDEX('Emission Factors'!$E$5:$T$488,0,MATCH('GHG emissions calculations'!O$6,'Emission Factors'!$E$5:$T$5,0)),"",0)</f>
        <v/>
      </c>
      <c r="P1795" s="313" t="str">
        <f t="array" ref="P1795">IFERROR(
    INDEX('Emission Factors'!$E$5:$P$488,
          MATCH(1,
                ('Emission Factors'!$E$5:$E$488 = 'GHG emissions calculations'!$F1795) *
                ('Emission Factors'!$H$5:$H$488 = 'GHG emissions calculations'!$H1795),
                0),
          MATCH('GHG emissions calculations'!P$6,'Emission Factors'!$E$5:$P$5,0)),
    "")</f>
        <v/>
      </c>
      <c r="Q1795" s="311" t="str">
        <f t="array" ref="Q1795">IFERROR(
    IF(
        INDEX('Emission Factors'!$E$5:$P$488,
              MATCH(1,
                    ('Emission Factors'!$E$5:$E$488 = 'GHG emissions calculations'!$F1795) *
                    ('Emission Factors'!$H$5:$H$488 = 'GHG emissions calculations'!$H1795),
                    0),
              MATCH('GHG emissions calculations'!Q$6, 'Emission Factors'!$E$5:$P$5, 0)) &lt;&gt; "",
        INDEX('Emission Factors'!$E$5:$P$488,
              MATCH(1,
                    ('Emission Factors'!$E$5:$E$488 = 'GHG emissions calculations'!$F1795) *
                    ('Emission Factors'!$H$5:$H$488 = 'GHG emissions calculations'!$H1795),
                    0),
              MATCH('GHG emissions calculations'!Q$6, 'Emission Factors'!$E$5:$P$5, 0)),
        ""),
    "")</f>
        <v/>
      </c>
      <c r="R1795" s="311" t="str">
        <f t="array" ref="R1795">IFERROR(
    IF(
        INDEX('Emission Factors'!$E$5:$R$488,
              MATCH(1,
                    ('Emission Factors'!$E$5:$E$488 = 'GHG emissions calculations'!$F1795) *
                    ('Emission Factors'!$H$5:$H$488 = 'GHG emissions calculations'!$H1795),
                    0),
              MATCH('GHG emissions calculations'!R$6, 'Emission Factors'!$E$5:$R$5, 0)) &lt;&gt; "",
        INDEX('Emission Factors'!$E$5:$R$488,
              MATCH(1,
                    ('Emission Factors'!$E$5:$E$488 = 'GHG emissions calculations'!$F1795) *
                    ('Emission Factors'!$H$5:$H$488 = 'GHG emissions calculations'!$H1795),
                    0),
              MATCH('GHG emissions calculations'!R$6, 'Emission Factors'!$E$5:$R$5, 0)),
        ""),
    "")</f>
        <v/>
      </c>
      <c r="S1795" s="312">
        <f t="shared" si="3"/>
        <v>0</v>
      </c>
      <c r="T1795" s="23"/>
    </row>
    <row r="1796" ht="15.75" customHeight="1" outlineLevel="1">
      <c r="A1796" s="23"/>
      <c r="B1796" s="71"/>
      <c r="C1796" s="71"/>
      <c r="D1796" s="71"/>
      <c r="E1796" s="314"/>
      <c r="F1796" s="311" t="str">
        <f>Lists!Z188</f>
        <v>Steel, finished cold rolled (50% recycling)  - Europe</v>
      </c>
      <c r="G1796" s="311">
        <f t="array" ref="G1796">XLOOKUP(1,('Emission Factors'!$E$5:$E$488='GHG emissions calculations'!$F1796)*('Emission Factors'!$H$5:$H$488='GHG emissions calculations'!$H1796),INDEX('Emission Factors'!$E$5:$T$488,0,MATCH('GHG emissions calculations'!G$6,'Emission Factors'!$E$5:$T$5,0)),"",0)</f>
        <v>3</v>
      </c>
      <c r="H1796" s="311" t="s">
        <v>237</v>
      </c>
      <c r="I1796" s="312" t="str">
        <f>IF(
    SUMIFS('Import data'!$L$25:$L$80,
           'Import data'!$J$25:$J$80, F1796,
           'Import data'!$G$25:$G$80, 'GHG emissions calculations'!$H1796,
           'Import data'!$I$25:$I$80,$E$1587) &lt;&gt; 0,
    SUMIFS('Import data'!$L$25:$L$80,
           'Import data'!$J$25:$J$80, F1796,
           'Import data'!$G$25:$G$80, 'GHG emissions calculations'!$H1796,
           'Import data'!$I$25:$I$80,$E$1587),
    ""
)</f>
        <v/>
      </c>
      <c r="J1796" s="311" t="str">
        <f t="array" ref="J1796">IF(
    XLOOKUP(F1796, 'Import data'!$J$26:$J$47, 'Import data'!$M$26:$M$47, "", 0) = "Please add the region-specific supplier emission factor or choose a different region available in the IAEG database.",
    "",
    XLOOKUP(F1796, 'Import data'!$J$26:$J$47, 'Import data'!$M$26:$M$47, "", 0)
)</f>
        <v/>
      </c>
      <c r="K1796" s="311" t="str">
        <f t="array" ref="K1796">IFERROR(
    XLOOKUP(F1796,
            _xlws.FILTER('Supplier Emission'!$G$15:$G$49,
                   ('Supplier Emission'!$D$15:$D$49=H1796) * ('Supplier Emission'!$F$15:$F$49=$E$1587)),
            _xlws.FILTER('Supplier Emission'!$I$15:$I$49,
                   ('Supplier Emission'!$D$15:$D$49=H1796) * ('Supplier Emission'!$F$15:$F$49=$E$1587)),
            ""),
    "")</f>
        <v/>
      </c>
      <c r="L1796" s="311" t="str">
        <f t="array" ref="L1796">IFERROR(
    XLOOKUP(F1796,
            _xlws.FILTER('Supplier Emission'!$G$15:$G$49,
                   ('Supplier Emission'!$D$15:$D$49=H1796) * ('Supplier Emission'!$F$15:$F$49=$E$1587)),
            _xlws.FILTER('Supplier Emission'!$J$15:$J$49,
                   ('Supplier Emission'!$D$15:$D$49=H1796) * ('Supplier Emission'!$F$15:$F$49=$E$1587)),
            ""),
    "")</f>
        <v/>
      </c>
      <c r="M1796" s="311" t="str">
        <f t="array" ref="M1796">IFERROR(
    XLOOKUP(F1796,
            _xlws.FILTER('Supplier Emission'!$G$15:$G$49,
                   ('Supplier Emission'!$D$15:$D$49=H1796) * ('Supplier Emission'!$F$15:$F$49=$E$1587)),
            _xlws.FILTER('Supplier Emission'!$M$15:$M$49,
                   ('Supplier Emission'!$D$15:$D$49=H1796) * ('Supplier Emission'!$F$15:$F$49=$E$1587)),
            ""),
    "")</f>
        <v/>
      </c>
      <c r="N1796" s="311" t="str">
        <f t="array" ref="N1796">IFERROR(
    XLOOKUP(F1796,
            _xlws.FILTER('Supplier Emission'!$G$15:$G$49,
                   ('Supplier Emission'!$D$15:$D$49=H1796) * ('Supplier Emission'!$F$15:$F$49=$E$1587)),
            _xlws.FILTER('Supplier Emission'!$H$15:$H$49,
                   ('Supplier Emission'!$D$15:$D$49=H1796) * ('Supplier Emission'!$F$15:$F$49=$E$1587)),
            ""),
    "")</f>
        <v/>
      </c>
      <c r="O1796" s="311" t="str">
        <f t="array" ref="O1796">XLOOKUP(1,('Emission Factors'!$E$5:$E$488='GHG emissions calculations'!$F1796)*('Emission Factors'!$H$5:$H$488='GHG emissions calculations'!$H1796),INDEX('Emission Factors'!$E$5:$T$488,0,MATCH('GHG emissions calculations'!O$6,'Emission Factors'!$E$5:$T$5,0)),"",0)</f>
        <v>Acier, rouleaux, finis laminés à froid pour EEE (50% de recyclage)</v>
      </c>
      <c r="P1796" s="313">
        <f t="array" ref="P1796">IFERROR(
    INDEX('Emission Factors'!$E$5:$P$488,
          MATCH(1,
                ('Emission Factors'!$E$5:$E$488 = 'GHG emissions calculations'!$F1796) *
                ('Emission Factors'!$H$5:$H$488 = 'GHG emissions calculations'!$H1796),
                0),
          MATCH('GHG emissions calculations'!P$6,'Emission Factors'!$E$5:$P$5,0)),
    "")</f>
        <v>1.79</v>
      </c>
      <c r="Q1796" s="311" t="str">
        <f t="array" ref="Q1796">IFERROR(
    IF(
        INDEX('Emission Factors'!$E$5:$P$488,
              MATCH(1,
                    ('Emission Factors'!$E$5:$E$488 = 'GHG emissions calculations'!$F1796) *
                    ('Emission Factors'!$H$5:$H$488 = 'GHG emissions calculations'!$H1796),
                    0),
              MATCH('GHG emissions calculations'!Q$6, 'Emission Factors'!$E$5:$P$5, 0)) &lt;&gt; "",
        INDEX('Emission Factors'!$E$5:$P$488,
              MATCH(1,
                    ('Emission Factors'!$E$5:$E$488 = 'GHG emissions calculations'!$F1796) *
                    ('Emission Factors'!$H$5:$H$488 = 'GHG emissions calculations'!$H1796),
                    0),
              MATCH('GHG emissions calculations'!Q$6, 'Emission Factors'!$E$5:$P$5, 0)),
        ""),
    "")</f>
        <v>kgCO2e/kg</v>
      </c>
      <c r="R1796" s="311" t="str">
        <f t="array" ref="R1796">IFERROR(
    IF(
        INDEX('Emission Factors'!$E$5:$R$488,
              MATCH(1,
                    ('Emission Factors'!$E$5:$E$488 = 'GHG emissions calculations'!$F1796) *
                    ('Emission Factors'!$H$5:$H$488 = 'GHG emissions calculations'!$H1796),
                    0),
              MATCH('GHG emissions calculations'!R$6, 'Emission Factors'!$E$5:$R$5, 0)) &lt;&gt; "",
        INDEX('Emission Factors'!$E$5:$R$488,
              MATCH(1,
                    ('Emission Factors'!$E$5:$E$488 = 'GHG emissions calculations'!$F1796) *
                    ('Emission Factors'!$H$5:$H$488 = 'GHG emissions calculations'!$H1796),
                    0),
              MATCH('GHG emissions calculations'!R$6, 'Emission Factors'!$E$5:$R$5, 0)),
        ""),
    "")</f>
        <v>Europe</v>
      </c>
      <c r="S1796" s="312">
        <f t="shared" si="3"/>
        <v>0</v>
      </c>
      <c r="T1796" s="23"/>
    </row>
    <row r="1797" ht="15.75" customHeight="1" outlineLevel="1">
      <c r="A1797" s="23"/>
      <c r="B1797" s="71"/>
      <c r="C1797" s="71"/>
      <c r="D1797" s="71"/>
      <c r="E1797" s="314"/>
      <c r="F1797" s="311" t="str">
        <f>Lists!Z193</f>
        <v>Steel, finished cold rolled (50% recycling)  - Global or unspecified region</v>
      </c>
      <c r="G1797" s="311" t="str">
        <f t="array" ref="G1797">XLOOKUP(1,('Emission Factors'!$E$5:$E$488='GHG emissions calculations'!$F1797)*('Emission Factors'!$H$5:$H$488='GHG emissions calculations'!$H1797),INDEX('Emission Factors'!$E$5:$T$488,0,MATCH('GHG emissions calculations'!G$6,'Emission Factors'!$E$5:$T$5,0)),"",0)</f>
        <v/>
      </c>
      <c r="H1797" s="311" t="s">
        <v>237</v>
      </c>
      <c r="I1797" s="312" t="str">
        <f>IF(
    SUMIFS('Import data'!$L$25:$L$80,
           'Import data'!$J$25:$J$80, F1797,
           'Import data'!$G$25:$G$80, 'GHG emissions calculations'!$H1797,
           'Import data'!$I$25:$I$80,$E$1587) &lt;&gt; 0,
    SUMIFS('Import data'!$L$25:$L$80,
           'Import data'!$J$25:$J$80, F1797,
           'Import data'!$G$25:$G$80, 'GHG emissions calculations'!$H1797,
           'Import data'!$I$25:$I$80,$E$1587),
    ""
)</f>
        <v/>
      </c>
      <c r="J1797" s="311" t="str">
        <f t="array" ref="J1797">IF(
    XLOOKUP(F1797, 'Import data'!$J$26:$J$47, 'Import data'!$M$26:$M$47, "", 0) = "Please add the region-specific supplier emission factor or choose a different region available in the IAEG database.",
    "",
    XLOOKUP(F1797, 'Import data'!$J$26:$J$47, 'Import data'!$M$26:$M$47, "", 0)
)</f>
        <v/>
      </c>
      <c r="K1797" s="311" t="str">
        <f t="array" ref="K1797">IFERROR(
    XLOOKUP(F1797,
            _xlws.FILTER('Supplier Emission'!$G$15:$G$49,
                   ('Supplier Emission'!$D$15:$D$49=H1797) * ('Supplier Emission'!$F$15:$F$49=$E$1587)),
            _xlws.FILTER('Supplier Emission'!$I$15:$I$49,
                   ('Supplier Emission'!$D$15:$D$49=H1797) * ('Supplier Emission'!$F$15:$F$49=$E$1587)),
            ""),
    "")</f>
        <v/>
      </c>
      <c r="L1797" s="311" t="str">
        <f t="array" ref="L1797">IFERROR(
    XLOOKUP(F1797,
            _xlws.FILTER('Supplier Emission'!$G$15:$G$49,
                   ('Supplier Emission'!$D$15:$D$49=H1797) * ('Supplier Emission'!$F$15:$F$49=$E$1587)),
            _xlws.FILTER('Supplier Emission'!$J$15:$J$49,
                   ('Supplier Emission'!$D$15:$D$49=H1797) * ('Supplier Emission'!$F$15:$F$49=$E$1587)),
            ""),
    "")</f>
        <v/>
      </c>
      <c r="M1797" s="311" t="str">
        <f t="array" ref="M1797">IFERROR(
    XLOOKUP(F1797,
            _xlws.FILTER('Supplier Emission'!$G$15:$G$49,
                   ('Supplier Emission'!$D$15:$D$49=H1797) * ('Supplier Emission'!$F$15:$F$49=$E$1587)),
            _xlws.FILTER('Supplier Emission'!$M$15:$M$49,
                   ('Supplier Emission'!$D$15:$D$49=H1797) * ('Supplier Emission'!$F$15:$F$49=$E$1587)),
            ""),
    "")</f>
        <v/>
      </c>
      <c r="N1797" s="311" t="str">
        <f t="array" ref="N1797">IFERROR(
    XLOOKUP(F1797,
            _xlws.FILTER('Supplier Emission'!$G$15:$G$49,
                   ('Supplier Emission'!$D$15:$D$49=H1797) * ('Supplier Emission'!$F$15:$F$49=$E$1587)),
            _xlws.FILTER('Supplier Emission'!$H$15:$H$49,
                   ('Supplier Emission'!$D$15:$D$49=H1797) * ('Supplier Emission'!$F$15:$F$49=$E$1587)),
            ""),
    "")</f>
        <v/>
      </c>
      <c r="O1797" s="311" t="str">
        <f t="array" ref="O1797">XLOOKUP(1,('Emission Factors'!$E$5:$E$488='GHG emissions calculations'!$F1797)*('Emission Factors'!$H$5:$H$488='GHG emissions calculations'!$H1797),INDEX('Emission Factors'!$E$5:$T$488,0,MATCH('GHG emissions calculations'!O$6,'Emission Factors'!$E$5:$T$5,0)),"",0)</f>
        <v/>
      </c>
      <c r="P1797" s="313" t="str">
        <f t="array" ref="P1797">IFERROR(
    INDEX('Emission Factors'!$E$5:$P$488,
          MATCH(1,
                ('Emission Factors'!$E$5:$E$488 = 'GHG emissions calculations'!$F1797) *
                ('Emission Factors'!$H$5:$H$488 = 'GHG emissions calculations'!$H1797),
                0),
          MATCH('GHG emissions calculations'!P$6,'Emission Factors'!$E$5:$P$5,0)),
    "")</f>
        <v/>
      </c>
      <c r="Q1797" s="311" t="str">
        <f t="array" ref="Q1797">IFERROR(
    IF(
        INDEX('Emission Factors'!$E$5:$P$488,
              MATCH(1,
                    ('Emission Factors'!$E$5:$E$488 = 'GHG emissions calculations'!$F1797) *
                    ('Emission Factors'!$H$5:$H$488 = 'GHG emissions calculations'!$H1797),
                    0),
              MATCH('GHG emissions calculations'!Q$6, 'Emission Factors'!$E$5:$P$5, 0)) &lt;&gt; "",
        INDEX('Emission Factors'!$E$5:$P$488,
              MATCH(1,
                    ('Emission Factors'!$E$5:$E$488 = 'GHG emissions calculations'!$F1797) *
                    ('Emission Factors'!$H$5:$H$488 = 'GHG emissions calculations'!$H1797),
                    0),
              MATCH('GHG emissions calculations'!Q$6, 'Emission Factors'!$E$5:$P$5, 0)),
        ""),
    "")</f>
        <v/>
      </c>
      <c r="R1797" s="311" t="str">
        <f t="array" ref="R1797">IFERROR(
    IF(
        INDEX('Emission Factors'!$E$5:$R$488,
              MATCH(1,
                    ('Emission Factors'!$E$5:$E$488 = 'GHG emissions calculations'!$F1797) *
                    ('Emission Factors'!$H$5:$H$488 = 'GHG emissions calculations'!$H1797),
                    0),
              MATCH('GHG emissions calculations'!R$6, 'Emission Factors'!$E$5:$R$5, 0)) &lt;&gt; "",
        INDEX('Emission Factors'!$E$5:$R$488,
              MATCH(1,
                    ('Emission Factors'!$E$5:$E$488 = 'GHG emissions calculations'!$F1797) *
                    ('Emission Factors'!$H$5:$H$488 = 'GHG emissions calculations'!$H1797),
                    0),
              MATCH('GHG emissions calculations'!R$6, 'Emission Factors'!$E$5:$R$5, 0)),
        ""),
    "")</f>
        <v/>
      </c>
      <c r="S1797" s="312">
        <f t="shared" si="3"/>
        <v>0</v>
      </c>
      <c r="T1797" s="23"/>
    </row>
    <row r="1798" ht="15.75" customHeight="1" outlineLevel="1">
      <c r="A1798" s="23"/>
      <c r="B1798" s="71"/>
      <c r="C1798" s="71"/>
      <c r="D1798" s="71"/>
      <c r="E1798" s="314"/>
      <c r="F1798" s="311" t="str">
        <f>Lists!Z192</f>
        <v>Steel, finished cold rolled (50% recycling)  - Middle East</v>
      </c>
      <c r="G1798" s="311" t="str">
        <f t="array" ref="G1798">XLOOKUP(1,('Emission Factors'!$E$5:$E$488='GHG emissions calculations'!$F1798)*('Emission Factors'!$H$5:$H$488='GHG emissions calculations'!$H1798),INDEX('Emission Factors'!$E$5:$T$488,0,MATCH('GHG emissions calculations'!G$6,'Emission Factors'!$E$5:$T$5,0)),"",0)</f>
        <v/>
      </c>
      <c r="H1798" s="311" t="s">
        <v>237</v>
      </c>
      <c r="I1798" s="312" t="str">
        <f>IF(
    SUMIFS('Import data'!$L$25:$L$80,
           'Import data'!$J$25:$J$80, F1798,
           'Import data'!$G$25:$G$80, 'GHG emissions calculations'!$H1798,
           'Import data'!$I$25:$I$80,$E$1587) &lt;&gt; 0,
    SUMIFS('Import data'!$L$25:$L$80,
           'Import data'!$J$25:$J$80, F1798,
           'Import data'!$G$25:$G$80, 'GHG emissions calculations'!$H1798,
           'Import data'!$I$25:$I$80,$E$1587),
    ""
)</f>
        <v/>
      </c>
      <c r="J1798" s="311" t="str">
        <f t="array" ref="J1798">IF(
    XLOOKUP(F1798, 'Import data'!$J$26:$J$47, 'Import data'!$M$26:$M$47, "", 0) = "Please add the region-specific supplier emission factor or choose a different region available in the IAEG database.",
    "",
    XLOOKUP(F1798, 'Import data'!$J$26:$J$47, 'Import data'!$M$26:$M$47, "", 0)
)</f>
        <v/>
      </c>
      <c r="K1798" s="311" t="str">
        <f t="array" ref="K1798">IFERROR(
    XLOOKUP(F1798,
            _xlws.FILTER('Supplier Emission'!$G$15:$G$49,
                   ('Supplier Emission'!$D$15:$D$49=H1798) * ('Supplier Emission'!$F$15:$F$49=$E$1587)),
            _xlws.FILTER('Supplier Emission'!$I$15:$I$49,
                   ('Supplier Emission'!$D$15:$D$49=H1798) * ('Supplier Emission'!$F$15:$F$49=$E$1587)),
            ""),
    "")</f>
        <v/>
      </c>
      <c r="L1798" s="311" t="str">
        <f t="array" ref="L1798">IFERROR(
    XLOOKUP(F1798,
            _xlws.FILTER('Supplier Emission'!$G$15:$G$49,
                   ('Supplier Emission'!$D$15:$D$49=H1798) * ('Supplier Emission'!$F$15:$F$49=$E$1587)),
            _xlws.FILTER('Supplier Emission'!$J$15:$J$49,
                   ('Supplier Emission'!$D$15:$D$49=H1798) * ('Supplier Emission'!$F$15:$F$49=$E$1587)),
            ""),
    "")</f>
        <v/>
      </c>
      <c r="M1798" s="311" t="str">
        <f t="array" ref="M1798">IFERROR(
    XLOOKUP(F1798,
            _xlws.FILTER('Supplier Emission'!$G$15:$G$49,
                   ('Supplier Emission'!$D$15:$D$49=H1798) * ('Supplier Emission'!$F$15:$F$49=$E$1587)),
            _xlws.FILTER('Supplier Emission'!$M$15:$M$49,
                   ('Supplier Emission'!$D$15:$D$49=H1798) * ('Supplier Emission'!$F$15:$F$49=$E$1587)),
            ""),
    "")</f>
        <v/>
      </c>
      <c r="N1798" s="311" t="str">
        <f t="array" ref="N1798">IFERROR(
    XLOOKUP(F1798,
            _xlws.FILTER('Supplier Emission'!$G$15:$G$49,
                   ('Supplier Emission'!$D$15:$D$49=H1798) * ('Supplier Emission'!$F$15:$F$49=$E$1587)),
            _xlws.FILTER('Supplier Emission'!$H$15:$H$49,
                   ('Supplier Emission'!$D$15:$D$49=H1798) * ('Supplier Emission'!$F$15:$F$49=$E$1587)),
            ""),
    "")</f>
        <v/>
      </c>
      <c r="O1798" s="311" t="str">
        <f t="array" ref="O1798">XLOOKUP(1,('Emission Factors'!$E$5:$E$488='GHG emissions calculations'!$F1798)*('Emission Factors'!$H$5:$H$488='GHG emissions calculations'!$H1798),INDEX('Emission Factors'!$E$5:$T$488,0,MATCH('GHG emissions calculations'!O$6,'Emission Factors'!$E$5:$T$5,0)),"",0)</f>
        <v/>
      </c>
      <c r="P1798" s="313" t="str">
        <f t="array" ref="P1798">IFERROR(
    INDEX('Emission Factors'!$E$5:$P$488,
          MATCH(1,
                ('Emission Factors'!$E$5:$E$488 = 'GHG emissions calculations'!$F1798) *
                ('Emission Factors'!$H$5:$H$488 = 'GHG emissions calculations'!$H1798),
                0),
          MATCH('GHG emissions calculations'!P$6,'Emission Factors'!$E$5:$P$5,0)),
    "")</f>
        <v/>
      </c>
      <c r="Q1798" s="311" t="str">
        <f t="array" ref="Q1798">IFERROR(
    IF(
        INDEX('Emission Factors'!$E$5:$P$488,
              MATCH(1,
                    ('Emission Factors'!$E$5:$E$488 = 'GHG emissions calculations'!$F1798) *
                    ('Emission Factors'!$H$5:$H$488 = 'GHG emissions calculations'!$H1798),
                    0),
              MATCH('GHG emissions calculations'!Q$6, 'Emission Factors'!$E$5:$P$5, 0)) &lt;&gt; "",
        INDEX('Emission Factors'!$E$5:$P$488,
              MATCH(1,
                    ('Emission Factors'!$E$5:$E$488 = 'GHG emissions calculations'!$F1798) *
                    ('Emission Factors'!$H$5:$H$488 = 'GHG emissions calculations'!$H1798),
                    0),
              MATCH('GHG emissions calculations'!Q$6, 'Emission Factors'!$E$5:$P$5, 0)),
        ""),
    "")</f>
        <v/>
      </c>
      <c r="R1798" s="311" t="str">
        <f t="array" ref="R1798">IFERROR(
    IF(
        INDEX('Emission Factors'!$E$5:$R$488,
              MATCH(1,
                    ('Emission Factors'!$E$5:$E$488 = 'GHG emissions calculations'!$F1798) *
                    ('Emission Factors'!$H$5:$H$488 = 'GHG emissions calculations'!$H1798),
                    0),
              MATCH('GHG emissions calculations'!R$6, 'Emission Factors'!$E$5:$R$5, 0)) &lt;&gt; "",
        INDEX('Emission Factors'!$E$5:$R$488,
              MATCH(1,
                    ('Emission Factors'!$E$5:$E$488 = 'GHG emissions calculations'!$F1798) *
                    ('Emission Factors'!$H$5:$H$488 = 'GHG emissions calculations'!$H1798),
                    0),
              MATCH('GHG emissions calculations'!R$6, 'Emission Factors'!$E$5:$R$5, 0)),
        ""),
    "")</f>
        <v/>
      </c>
      <c r="S1798" s="312">
        <f t="shared" si="3"/>
        <v>0</v>
      </c>
      <c r="T1798" s="23"/>
    </row>
    <row r="1799" ht="15.75" customHeight="1" outlineLevel="1">
      <c r="A1799" s="23"/>
      <c r="B1799" s="71"/>
      <c r="C1799" s="71"/>
      <c r="D1799" s="71"/>
      <c r="E1799" s="314"/>
      <c r="F1799" s="311" t="str">
        <f>Lists!Z191</f>
        <v>Steel, finished cold rolled (50% recycling)  - Oceania</v>
      </c>
      <c r="G1799" s="311" t="str">
        <f t="array" ref="G1799">XLOOKUP(1,('Emission Factors'!$E$5:$E$488='GHG emissions calculations'!$F1799)*('Emission Factors'!$H$5:$H$488='GHG emissions calculations'!$H1799),INDEX('Emission Factors'!$E$5:$T$488,0,MATCH('GHG emissions calculations'!G$6,'Emission Factors'!$E$5:$T$5,0)),"",0)</f>
        <v/>
      </c>
      <c r="H1799" s="311" t="s">
        <v>237</v>
      </c>
      <c r="I1799" s="312" t="str">
        <f>IF(
    SUMIFS('Import data'!$L$25:$L$80,
           'Import data'!$J$25:$J$80, F1799,
           'Import data'!$G$25:$G$80, 'GHG emissions calculations'!$H1799,
           'Import data'!$I$25:$I$80,$E$1587) &lt;&gt; 0,
    SUMIFS('Import data'!$L$25:$L$80,
           'Import data'!$J$25:$J$80, F1799,
           'Import data'!$G$25:$G$80, 'GHG emissions calculations'!$H1799,
           'Import data'!$I$25:$I$80,$E$1587),
    ""
)</f>
        <v/>
      </c>
      <c r="J1799" s="311" t="str">
        <f t="array" ref="J1799">IF(
    XLOOKUP(F1799, 'Import data'!$J$26:$J$47, 'Import data'!$M$26:$M$47, "", 0) = "Please add the region-specific supplier emission factor or choose a different region available in the IAEG database.",
    "",
    XLOOKUP(F1799, 'Import data'!$J$26:$J$47, 'Import data'!$M$26:$M$47, "", 0)
)</f>
        <v/>
      </c>
      <c r="K1799" s="311" t="str">
        <f t="array" ref="K1799">IFERROR(
    XLOOKUP(F1799,
            _xlws.FILTER('Supplier Emission'!$G$15:$G$49,
                   ('Supplier Emission'!$D$15:$D$49=H1799) * ('Supplier Emission'!$F$15:$F$49=$E$1587)),
            _xlws.FILTER('Supplier Emission'!$I$15:$I$49,
                   ('Supplier Emission'!$D$15:$D$49=H1799) * ('Supplier Emission'!$F$15:$F$49=$E$1587)),
            ""),
    "")</f>
        <v/>
      </c>
      <c r="L1799" s="311" t="str">
        <f t="array" ref="L1799">IFERROR(
    XLOOKUP(F1799,
            _xlws.FILTER('Supplier Emission'!$G$15:$G$49,
                   ('Supplier Emission'!$D$15:$D$49=H1799) * ('Supplier Emission'!$F$15:$F$49=$E$1587)),
            _xlws.FILTER('Supplier Emission'!$J$15:$J$49,
                   ('Supplier Emission'!$D$15:$D$49=H1799) * ('Supplier Emission'!$F$15:$F$49=$E$1587)),
            ""),
    "")</f>
        <v/>
      </c>
      <c r="M1799" s="311" t="str">
        <f t="array" ref="M1799">IFERROR(
    XLOOKUP(F1799,
            _xlws.FILTER('Supplier Emission'!$G$15:$G$49,
                   ('Supplier Emission'!$D$15:$D$49=H1799) * ('Supplier Emission'!$F$15:$F$49=$E$1587)),
            _xlws.FILTER('Supplier Emission'!$M$15:$M$49,
                   ('Supplier Emission'!$D$15:$D$49=H1799) * ('Supplier Emission'!$F$15:$F$49=$E$1587)),
            ""),
    "")</f>
        <v/>
      </c>
      <c r="N1799" s="311" t="str">
        <f t="array" ref="N1799">IFERROR(
    XLOOKUP(F1799,
            _xlws.FILTER('Supplier Emission'!$G$15:$G$49,
                   ('Supplier Emission'!$D$15:$D$49=H1799) * ('Supplier Emission'!$F$15:$F$49=$E$1587)),
            _xlws.FILTER('Supplier Emission'!$H$15:$H$49,
                   ('Supplier Emission'!$D$15:$D$49=H1799) * ('Supplier Emission'!$F$15:$F$49=$E$1587)),
            ""),
    "")</f>
        <v/>
      </c>
      <c r="O1799" s="311" t="str">
        <f t="array" ref="O1799">XLOOKUP(1,('Emission Factors'!$E$5:$E$488='GHG emissions calculations'!$F1799)*('Emission Factors'!$H$5:$H$488='GHG emissions calculations'!$H1799),INDEX('Emission Factors'!$E$5:$T$488,0,MATCH('GHG emissions calculations'!O$6,'Emission Factors'!$E$5:$T$5,0)),"",0)</f>
        <v/>
      </c>
      <c r="P1799" s="313" t="str">
        <f t="array" ref="P1799">IFERROR(
    INDEX('Emission Factors'!$E$5:$P$488,
          MATCH(1,
                ('Emission Factors'!$E$5:$E$488 = 'GHG emissions calculations'!$F1799) *
                ('Emission Factors'!$H$5:$H$488 = 'GHG emissions calculations'!$H1799),
                0),
          MATCH('GHG emissions calculations'!P$6,'Emission Factors'!$E$5:$P$5,0)),
    "")</f>
        <v/>
      </c>
      <c r="Q1799" s="311" t="str">
        <f t="array" ref="Q1799">IFERROR(
    IF(
        INDEX('Emission Factors'!$E$5:$P$488,
              MATCH(1,
                    ('Emission Factors'!$E$5:$E$488 = 'GHG emissions calculations'!$F1799) *
                    ('Emission Factors'!$H$5:$H$488 = 'GHG emissions calculations'!$H1799),
                    0),
              MATCH('GHG emissions calculations'!Q$6, 'Emission Factors'!$E$5:$P$5, 0)) &lt;&gt; "",
        INDEX('Emission Factors'!$E$5:$P$488,
              MATCH(1,
                    ('Emission Factors'!$E$5:$E$488 = 'GHG emissions calculations'!$F1799) *
                    ('Emission Factors'!$H$5:$H$488 = 'GHG emissions calculations'!$H1799),
                    0),
              MATCH('GHG emissions calculations'!Q$6, 'Emission Factors'!$E$5:$P$5, 0)),
        ""),
    "")</f>
        <v/>
      </c>
      <c r="R1799" s="311" t="str">
        <f t="array" ref="R1799">IFERROR(
    IF(
        INDEX('Emission Factors'!$E$5:$R$488,
              MATCH(1,
                    ('Emission Factors'!$E$5:$E$488 = 'GHG emissions calculations'!$F1799) *
                    ('Emission Factors'!$H$5:$H$488 = 'GHG emissions calculations'!$H1799),
                    0),
              MATCH('GHG emissions calculations'!R$6, 'Emission Factors'!$E$5:$R$5, 0)) &lt;&gt; "",
        INDEX('Emission Factors'!$E$5:$R$488,
              MATCH(1,
                    ('Emission Factors'!$E$5:$E$488 = 'GHG emissions calculations'!$F1799) *
                    ('Emission Factors'!$H$5:$H$488 = 'GHG emissions calculations'!$H1799),
                    0),
              MATCH('GHG emissions calculations'!R$6, 'Emission Factors'!$E$5:$R$5, 0)),
        ""),
    "")</f>
        <v/>
      </c>
      <c r="S1799" s="312">
        <f t="shared" si="3"/>
        <v>0</v>
      </c>
      <c r="T1799" s="23"/>
    </row>
    <row r="1800" ht="15.75" customHeight="1" outlineLevel="1">
      <c r="A1800" s="23"/>
      <c r="B1800" s="71"/>
      <c r="C1800" s="71"/>
      <c r="D1800" s="71"/>
      <c r="E1800" s="314"/>
      <c r="F1800" s="311" t="str">
        <f>Lists!Z196</f>
        <v>Steel, hot dip galvanized (50% recycling)  - Africa</v>
      </c>
      <c r="G1800" s="311" t="str">
        <f t="array" ref="G1800">XLOOKUP(1,('Emission Factors'!$E$5:$E$488='GHG emissions calculations'!$F1800)*('Emission Factors'!$H$5:$H$488='GHG emissions calculations'!$H1800),INDEX('Emission Factors'!$E$5:$T$488,0,MATCH('GHG emissions calculations'!G$6,'Emission Factors'!$E$5:$T$5,0)),"",0)</f>
        <v/>
      </c>
      <c r="H1800" s="311" t="s">
        <v>237</v>
      </c>
      <c r="I1800" s="312" t="str">
        <f>IF(
    SUMIFS('Import data'!$L$25:$L$80,
           'Import data'!$J$25:$J$80, F1800,
           'Import data'!$G$25:$G$80, 'GHG emissions calculations'!$H1800,
           'Import data'!$I$25:$I$80,$E$1587) &lt;&gt; 0,
    SUMIFS('Import data'!$L$25:$L$80,
           'Import data'!$J$25:$J$80, F1800,
           'Import data'!$G$25:$G$80, 'GHG emissions calculations'!$H1800,
           'Import data'!$I$25:$I$80,$E$1587),
    ""
)</f>
        <v/>
      </c>
      <c r="J1800" s="311" t="str">
        <f t="array" ref="J1800">IF(
    XLOOKUP(F1800, 'Import data'!$J$26:$J$47, 'Import data'!$M$26:$M$47, "", 0) = "Please add the region-specific supplier emission factor or choose a different region available in the IAEG database.",
    "",
    XLOOKUP(F1800, 'Import data'!$J$26:$J$47, 'Import data'!$M$26:$M$47, "", 0)
)</f>
        <v/>
      </c>
      <c r="K1800" s="311" t="str">
        <f t="array" ref="K1800">IFERROR(
    XLOOKUP(F1800,
            _xlws.FILTER('Supplier Emission'!$G$15:$G$49,
                   ('Supplier Emission'!$D$15:$D$49=H1800) * ('Supplier Emission'!$F$15:$F$49=$E$1587)),
            _xlws.FILTER('Supplier Emission'!$I$15:$I$49,
                   ('Supplier Emission'!$D$15:$D$49=H1800) * ('Supplier Emission'!$F$15:$F$49=$E$1587)),
            ""),
    "")</f>
        <v/>
      </c>
      <c r="L1800" s="311" t="str">
        <f t="array" ref="L1800">IFERROR(
    XLOOKUP(F1800,
            _xlws.FILTER('Supplier Emission'!$G$15:$G$49,
                   ('Supplier Emission'!$D$15:$D$49=H1800) * ('Supplier Emission'!$F$15:$F$49=$E$1587)),
            _xlws.FILTER('Supplier Emission'!$J$15:$J$49,
                   ('Supplier Emission'!$D$15:$D$49=H1800) * ('Supplier Emission'!$F$15:$F$49=$E$1587)),
            ""),
    "")</f>
        <v/>
      </c>
      <c r="M1800" s="311" t="str">
        <f t="array" ref="M1800">IFERROR(
    XLOOKUP(F1800,
            _xlws.FILTER('Supplier Emission'!$G$15:$G$49,
                   ('Supplier Emission'!$D$15:$D$49=H1800) * ('Supplier Emission'!$F$15:$F$49=$E$1587)),
            _xlws.FILTER('Supplier Emission'!$M$15:$M$49,
                   ('Supplier Emission'!$D$15:$D$49=H1800) * ('Supplier Emission'!$F$15:$F$49=$E$1587)),
            ""),
    "")</f>
        <v/>
      </c>
      <c r="N1800" s="311" t="str">
        <f t="array" ref="N1800">IFERROR(
    XLOOKUP(F1800,
            _xlws.FILTER('Supplier Emission'!$G$15:$G$49,
                   ('Supplier Emission'!$D$15:$D$49=H1800) * ('Supplier Emission'!$F$15:$F$49=$E$1587)),
            _xlws.FILTER('Supplier Emission'!$H$15:$H$49,
                   ('Supplier Emission'!$D$15:$D$49=H1800) * ('Supplier Emission'!$F$15:$F$49=$E$1587)),
            ""),
    "")</f>
        <v/>
      </c>
      <c r="O1800" s="311" t="str">
        <f t="array" ref="O1800">XLOOKUP(1,('Emission Factors'!$E$5:$E$488='GHG emissions calculations'!$F1800)*('Emission Factors'!$H$5:$H$488='GHG emissions calculations'!$H1800),INDEX('Emission Factors'!$E$5:$T$488,0,MATCH('GHG emissions calculations'!O$6,'Emission Factors'!$E$5:$T$5,0)),"",0)</f>
        <v/>
      </c>
      <c r="P1800" s="313" t="str">
        <f t="array" ref="P1800">IFERROR(
    INDEX('Emission Factors'!$E$5:$P$488,
          MATCH(1,
                ('Emission Factors'!$E$5:$E$488 = 'GHG emissions calculations'!$F1800) *
                ('Emission Factors'!$H$5:$H$488 = 'GHG emissions calculations'!$H1800),
                0),
          MATCH('GHG emissions calculations'!P$6,'Emission Factors'!$E$5:$P$5,0)),
    "")</f>
        <v/>
      </c>
      <c r="Q1800" s="311" t="str">
        <f t="array" ref="Q1800">IFERROR(
    IF(
        INDEX('Emission Factors'!$E$5:$P$488,
              MATCH(1,
                    ('Emission Factors'!$E$5:$E$488 = 'GHG emissions calculations'!$F1800) *
                    ('Emission Factors'!$H$5:$H$488 = 'GHG emissions calculations'!$H1800),
                    0),
              MATCH('GHG emissions calculations'!Q$6, 'Emission Factors'!$E$5:$P$5, 0)) &lt;&gt; "",
        INDEX('Emission Factors'!$E$5:$P$488,
              MATCH(1,
                    ('Emission Factors'!$E$5:$E$488 = 'GHG emissions calculations'!$F1800) *
                    ('Emission Factors'!$H$5:$H$488 = 'GHG emissions calculations'!$H1800),
                    0),
              MATCH('GHG emissions calculations'!Q$6, 'Emission Factors'!$E$5:$P$5, 0)),
        ""),
    "")</f>
        <v/>
      </c>
      <c r="R1800" s="311" t="str">
        <f t="array" ref="R1800">IFERROR(
    IF(
        INDEX('Emission Factors'!$E$5:$R$488,
              MATCH(1,
                    ('Emission Factors'!$E$5:$E$488 = 'GHG emissions calculations'!$F1800) *
                    ('Emission Factors'!$H$5:$H$488 = 'GHG emissions calculations'!$H1800),
                    0),
              MATCH('GHG emissions calculations'!R$6, 'Emission Factors'!$E$5:$R$5, 0)) &lt;&gt; "",
        INDEX('Emission Factors'!$E$5:$R$488,
              MATCH(1,
                    ('Emission Factors'!$E$5:$E$488 = 'GHG emissions calculations'!$F1800) *
                    ('Emission Factors'!$H$5:$H$488 = 'GHG emissions calculations'!$H1800),
                    0),
              MATCH('GHG emissions calculations'!R$6, 'Emission Factors'!$E$5:$R$5, 0)),
        ""),
    "")</f>
        <v/>
      </c>
      <c r="S1800" s="312">
        <f t="shared" si="3"/>
        <v>0</v>
      </c>
      <c r="T1800" s="23"/>
    </row>
    <row r="1801" ht="15.75" customHeight="1" outlineLevel="1">
      <c r="A1801" s="23"/>
      <c r="B1801" s="71"/>
      <c r="C1801" s="71"/>
      <c r="D1801" s="71"/>
      <c r="E1801" s="314"/>
      <c r="F1801" s="311" t="str">
        <f>Lists!Z194</f>
        <v>Steel, hot dip galvanized (50% recycling)  - America</v>
      </c>
      <c r="G1801" s="311" t="str">
        <f t="array" ref="G1801">XLOOKUP(1,('Emission Factors'!$E$5:$E$488='GHG emissions calculations'!$F1801)*('Emission Factors'!$H$5:$H$488='GHG emissions calculations'!$H1801),INDEX('Emission Factors'!$E$5:$T$488,0,MATCH('GHG emissions calculations'!G$6,'Emission Factors'!$E$5:$T$5,0)),"",0)</f>
        <v/>
      </c>
      <c r="H1801" s="311" t="s">
        <v>237</v>
      </c>
      <c r="I1801" s="312" t="str">
        <f>IF(
    SUMIFS('Import data'!$L$25:$L$80,
           'Import data'!$J$25:$J$80, F1801,
           'Import data'!$G$25:$G$80, 'GHG emissions calculations'!$H1801,
           'Import data'!$I$25:$I$80,$E$1587) &lt;&gt; 0,
    SUMIFS('Import data'!$L$25:$L$80,
           'Import data'!$J$25:$J$80, F1801,
           'Import data'!$G$25:$G$80, 'GHG emissions calculations'!$H1801,
           'Import data'!$I$25:$I$80,$E$1587),
    ""
)</f>
        <v/>
      </c>
      <c r="J1801" s="311" t="str">
        <f t="array" ref="J1801">IF(
    XLOOKUP(F1801, 'Import data'!$J$26:$J$47, 'Import data'!$M$26:$M$47, "", 0) = "Please add the region-specific supplier emission factor or choose a different region available in the IAEG database.",
    "",
    XLOOKUP(F1801, 'Import data'!$J$26:$J$47, 'Import data'!$M$26:$M$47, "", 0)
)</f>
        <v/>
      </c>
      <c r="K1801" s="311" t="str">
        <f t="array" ref="K1801">IFERROR(
    XLOOKUP(F1801,
            _xlws.FILTER('Supplier Emission'!$G$15:$G$49,
                   ('Supplier Emission'!$D$15:$D$49=H1801) * ('Supplier Emission'!$F$15:$F$49=$E$1587)),
            _xlws.FILTER('Supplier Emission'!$I$15:$I$49,
                   ('Supplier Emission'!$D$15:$D$49=H1801) * ('Supplier Emission'!$F$15:$F$49=$E$1587)),
            ""),
    "")</f>
        <v/>
      </c>
      <c r="L1801" s="311" t="str">
        <f t="array" ref="L1801">IFERROR(
    XLOOKUP(F1801,
            _xlws.FILTER('Supplier Emission'!$G$15:$G$49,
                   ('Supplier Emission'!$D$15:$D$49=H1801) * ('Supplier Emission'!$F$15:$F$49=$E$1587)),
            _xlws.FILTER('Supplier Emission'!$J$15:$J$49,
                   ('Supplier Emission'!$D$15:$D$49=H1801) * ('Supplier Emission'!$F$15:$F$49=$E$1587)),
            ""),
    "")</f>
        <v/>
      </c>
      <c r="M1801" s="311" t="str">
        <f t="array" ref="M1801">IFERROR(
    XLOOKUP(F1801,
            _xlws.FILTER('Supplier Emission'!$G$15:$G$49,
                   ('Supplier Emission'!$D$15:$D$49=H1801) * ('Supplier Emission'!$F$15:$F$49=$E$1587)),
            _xlws.FILTER('Supplier Emission'!$M$15:$M$49,
                   ('Supplier Emission'!$D$15:$D$49=H1801) * ('Supplier Emission'!$F$15:$F$49=$E$1587)),
            ""),
    "")</f>
        <v/>
      </c>
      <c r="N1801" s="311" t="str">
        <f t="array" ref="N1801">IFERROR(
    XLOOKUP(F1801,
            _xlws.FILTER('Supplier Emission'!$G$15:$G$49,
                   ('Supplier Emission'!$D$15:$D$49=H1801) * ('Supplier Emission'!$F$15:$F$49=$E$1587)),
            _xlws.FILTER('Supplier Emission'!$H$15:$H$49,
                   ('Supplier Emission'!$D$15:$D$49=H1801) * ('Supplier Emission'!$F$15:$F$49=$E$1587)),
            ""),
    "")</f>
        <v/>
      </c>
      <c r="O1801" s="311" t="str">
        <f t="array" ref="O1801">XLOOKUP(1,('Emission Factors'!$E$5:$E$488='GHG emissions calculations'!$F1801)*('Emission Factors'!$H$5:$H$488='GHG emissions calculations'!$H1801),INDEX('Emission Factors'!$E$5:$T$488,0,MATCH('GHG emissions calculations'!O$6,'Emission Factors'!$E$5:$T$5,0)),"",0)</f>
        <v/>
      </c>
      <c r="P1801" s="313" t="str">
        <f t="array" ref="P1801">IFERROR(
    INDEX('Emission Factors'!$E$5:$P$488,
          MATCH(1,
                ('Emission Factors'!$E$5:$E$488 = 'GHG emissions calculations'!$F1801) *
                ('Emission Factors'!$H$5:$H$488 = 'GHG emissions calculations'!$H1801),
                0),
          MATCH('GHG emissions calculations'!P$6,'Emission Factors'!$E$5:$P$5,0)),
    "")</f>
        <v/>
      </c>
      <c r="Q1801" s="311" t="str">
        <f t="array" ref="Q1801">IFERROR(
    IF(
        INDEX('Emission Factors'!$E$5:$P$488,
              MATCH(1,
                    ('Emission Factors'!$E$5:$E$488 = 'GHG emissions calculations'!$F1801) *
                    ('Emission Factors'!$H$5:$H$488 = 'GHG emissions calculations'!$H1801),
                    0),
              MATCH('GHG emissions calculations'!Q$6, 'Emission Factors'!$E$5:$P$5, 0)) &lt;&gt; "",
        INDEX('Emission Factors'!$E$5:$P$488,
              MATCH(1,
                    ('Emission Factors'!$E$5:$E$488 = 'GHG emissions calculations'!$F1801) *
                    ('Emission Factors'!$H$5:$H$488 = 'GHG emissions calculations'!$H1801),
                    0),
              MATCH('GHG emissions calculations'!Q$6, 'Emission Factors'!$E$5:$P$5, 0)),
        ""),
    "")</f>
        <v/>
      </c>
      <c r="R1801" s="311" t="str">
        <f t="array" ref="R1801">IFERROR(
    IF(
        INDEX('Emission Factors'!$E$5:$R$488,
              MATCH(1,
                    ('Emission Factors'!$E$5:$E$488 = 'GHG emissions calculations'!$F1801) *
                    ('Emission Factors'!$H$5:$H$488 = 'GHG emissions calculations'!$H1801),
                    0),
              MATCH('GHG emissions calculations'!R$6, 'Emission Factors'!$E$5:$R$5, 0)) &lt;&gt; "",
        INDEX('Emission Factors'!$E$5:$R$488,
              MATCH(1,
                    ('Emission Factors'!$E$5:$E$488 = 'GHG emissions calculations'!$F1801) *
                    ('Emission Factors'!$H$5:$H$488 = 'GHG emissions calculations'!$H1801),
                    0),
              MATCH('GHG emissions calculations'!R$6, 'Emission Factors'!$E$5:$R$5, 0)),
        ""),
    "")</f>
        <v/>
      </c>
      <c r="S1801" s="312">
        <f t="shared" si="3"/>
        <v>0</v>
      </c>
      <c r="T1801" s="23"/>
    </row>
    <row r="1802" ht="15.75" customHeight="1" outlineLevel="1">
      <c r="A1802" s="23"/>
      <c r="B1802" s="71"/>
      <c r="C1802" s="71"/>
      <c r="D1802" s="71"/>
      <c r="E1802" s="314"/>
      <c r="F1802" s="311" t="str">
        <f>Lists!Z197</f>
        <v>Steel, hot dip galvanized (50% recycling)  - Asia</v>
      </c>
      <c r="G1802" s="311" t="str">
        <f t="array" ref="G1802">XLOOKUP(1,('Emission Factors'!$E$5:$E$488='GHG emissions calculations'!$F1802)*('Emission Factors'!$H$5:$H$488='GHG emissions calculations'!$H1802),INDEX('Emission Factors'!$E$5:$T$488,0,MATCH('GHG emissions calculations'!G$6,'Emission Factors'!$E$5:$T$5,0)),"",0)</f>
        <v/>
      </c>
      <c r="H1802" s="311" t="s">
        <v>237</v>
      </c>
      <c r="I1802" s="312" t="str">
        <f>IF(
    SUMIFS('Import data'!$L$25:$L$80,
           'Import data'!$J$25:$J$80, F1802,
           'Import data'!$G$25:$G$80, 'GHG emissions calculations'!$H1802,
           'Import data'!$I$25:$I$80,$E$1587) &lt;&gt; 0,
    SUMIFS('Import data'!$L$25:$L$80,
           'Import data'!$J$25:$J$80, F1802,
           'Import data'!$G$25:$G$80, 'GHG emissions calculations'!$H1802,
           'Import data'!$I$25:$I$80,$E$1587),
    ""
)</f>
        <v/>
      </c>
      <c r="J1802" s="311" t="str">
        <f t="array" ref="J1802">IF(
    XLOOKUP(F1802, 'Import data'!$J$26:$J$47, 'Import data'!$M$26:$M$47, "", 0) = "Please add the region-specific supplier emission factor or choose a different region available in the IAEG database.",
    "",
    XLOOKUP(F1802, 'Import data'!$J$26:$J$47, 'Import data'!$M$26:$M$47, "", 0)
)</f>
        <v/>
      </c>
      <c r="K1802" s="311" t="str">
        <f t="array" ref="K1802">IFERROR(
    XLOOKUP(F1802,
            _xlws.FILTER('Supplier Emission'!$G$15:$G$49,
                   ('Supplier Emission'!$D$15:$D$49=H1802) * ('Supplier Emission'!$F$15:$F$49=$E$1587)),
            _xlws.FILTER('Supplier Emission'!$I$15:$I$49,
                   ('Supplier Emission'!$D$15:$D$49=H1802) * ('Supplier Emission'!$F$15:$F$49=$E$1587)),
            ""),
    "")</f>
        <v/>
      </c>
      <c r="L1802" s="311" t="str">
        <f t="array" ref="L1802">IFERROR(
    XLOOKUP(F1802,
            _xlws.FILTER('Supplier Emission'!$G$15:$G$49,
                   ('Supplier Emission'!$D$15:$D$49=H1802) * ('Supplier Emission'!$F$15:$F$49=$E$1587)),
            _xlws.FILTER('Supplier Emission'!$J$15:$J$49,
                   ('Supplier Emission'!$D$15:$D$49=H1802) * ('Supplier Emission'!$F$15:$F$49=$E$1587)),
            ""),
    "")</f>
        <v/>
      </c>
      <c r="M1802" s="311" t="str">
        <f t="array" ref="M1802">IFERROR(
    XLOOKUP(F1802,
            _xlws.FILTER('Supplier Emission'!$G$15:$G$49,
                   ('Supplier Emission'!$D$15:$D$49=H1802) * ('Supplier Emission'!$F$15:$F$49=$E$1587)),
            _xlws.FILTER('Supplier Emission'!$M$15:$M$49,
                   ('Supplier Emission'!$D$15:$D$49=H1802) * ('Supplier Emission'!$F$15:$F$49=$E$1587)),
            ""),
    "")</f>
        <v/>
      </c>
      <c r="N1802" s="311" t="str">
        <f t="array" ref="N1802">IFERROR(
    XLOOKUP(F1802,
            _xlws.FILTER('Supplier Emission'!$G$15:$G$49,
                   ('Supplier Emission'!$D$15:$D$49=H1802) * ('Supplier Emission'!$F$15:$F$49=$E$1587)),
            _xlws.FILTER('Supplier Emission'!$H$15:$H$49,
                   ('Supplier Emission'!$D$15:$D$49=H1802) * ('Supplier Emission'!$F$15:$F$49=$E$1587)),
            ""),
    "")</f>
        <v/>
      </c>
      <c r="O1802" s="311" t="str">
        <f t="array" ref="O1802">XLOOKUP(1,('Emission Factors'!$E$5:$E$488='GHG emissions calculations'!$F1802)*('Emission Factors'!$H$5:$H$488='GHG emissions calculations'!$H1802),INDEX('Emission Factors'!$E$5:$T$488,0,MATCH('GHG emissions calculations'!O$6,'Emission Factors'!$E$5:$T$5,0)),"",0)</f>
        <v/>
      </c>
      <c r="P1802" s="313" t="str">
        <f t="array" ref="P1802">IFERROR(
    INDEX('Emission Factors'!$E$5:$P$488,
          MATCH(1,
                ('Emission Factors'!$E$5:$E$488 = 'GHG emissions calculations'!$F1802) *
                ('Emission Factors'!$H$5:$H$488 = 'GHG emissions calculations'!$H1802),
                0),
          MATCH('GHG emissions calculations'!P$6,'Emission Factors'!$E$5:$P$5,0)),
    "")</f>
        <v/>
      </c>
      <c r="Q1802" s="311" t="str">
        <f t="array" ref="Q1802">IFERROR(
    IF(
        INDEX('Emission Factors'!$E$5:$P$488,
              MATCH(1,
                    ('Emission Factors'!$E$5:$E$488 = 'GHG emissions calculations'!$F1802) *
                    ('Emission Factors'!$H$5:$H$488 = 'GHG emissions calculations'!$H1802),
                    0),
              MATCH('GHG emissions calculations'!Q$6, 'Emission Factors'!$E$5:$P$5, 0)) &lt;&gt; "",
        INDEX('Emission Factors'!$E$5:$P$488,
              MATCH(1,
                    ('Emission Factors'!$E$5:$E$488 = 'GHG emissions calculations'!$F1802) *
                    ('Emission Factors'!$H$5:$H$488 = 'GHG emissions calculations'!$H1802),
                    0),
              MATCH('GHG emissions calculations'!Q$6, 'Emission Factors'!$E$5:$P$5, 0)),
        ""),
    "")</f>
        <v/>
      </c>
      <c r="R1802" s="311" t="str">
        <f t="array" ref="R1802">IFERROR(
    IF(
        INDEX('Emission Factors'!$E$5:$R$488,
              MATCH(1,
                    ('Emission Factors'!$E$5:$E$488 = 'GHG emissions calculations'!$F1802) *
                    ('Emission Factors'!$H$5:$H$488 = 'GHG emissions calculations'!$H1802),
                    0),
              MATCH('GHG emissions calculations'!R$6, 'Emission Factors'!$E$5:$R$5, 0)) &lt;&gt; "",
        INDEX('Emission Factors'!$E$5:$R$488,
              MATCH(1,
                    ('Emission Factors'!$E$5:$E$488 = 'GHG emissions calculations'!$F1802) *
                    ('Emission Factors'!$H$5:$H$488 = 'GHG emissions calculations'!$H1802),
                    0),
              MATCH('GHG emissions calculations'!R$6, 'Emission Factors'!$E$5:$R$5, 0)),
        ""),
    "")</f>
        <v/>
      </c>
      <c r="S1802" s="312">
        <f t="shared" si="3"/>
        <v>0</v>
      </c>
      <c r="T1802" s="23"/>
    </row>
    <row r="1803" ht="15.75" customHeight="1" outlineLevel="1">
      <c r="A1803" s="23"/>
      <c r="B1803" s="71"/>
      <c r="C1803" s="71"/>
      <c r="D1803" s="71"/>
      <c r="E1803" s="314"/>
      <c r="F1803" s="311" t="str">
        <f>Lists!Z195</f>
        <v>Steel, hot dip galvanized (50% recycling)  - Europe</v>
      </c>
      <c r="G1803" s="311">
        <f t="array" ref="G1803">XLOOKUP(1,('Emission Factors'!$E$5:$E$488='GHG emissions calculations'!$F1803)*('Emission Factors'!$H$5:$H$488='GHG emissions calculations'!$H1803),INDEX('Emission Factors'!$E$5:$T$488,0,MATCH('GHG emissions calculations'!G$6,'Emission Factors'!$E$5:$T$5,0)),"",0)</f>
        <v>3</v>
      </c>
      <c r="H1803" s="311" t="s">
        <v>237</v>
      </c>
      <c r="I1803" s="312" t="str">
        <f>IF(
    SUMIFS('Import data'!$L$25:$L$80,
           'Import data'!$J$25:$J$80, F1803,
           'Import data'!$G$25:$G$80, 'GHG emissions calculations'!$H1803,
           'Import data'!$I$25:$I$80,$E$1587) &lt;&gt; 0,
    SUMIFS('Import data'!$L$25:$L$80,
           'Import data'!$J$25:$J$80, F1803,
           'Import data'!$G$25:$G$80, 'GHG emissions calculations'!$H1803,
           'Import data'!$I$25:$I$80,$E$1587),
    ""
)</f>
        <v/>
      </c>
      <c r="J1803" s="311" t="str">
        <f t="array" ref="J1803">IF(
    XLOOKUP(F1803, 'Import data'!$J$26:$J$47, 'Import data'!$M$26:$M$47, "", 0) = "Please add the region-specific supplier emission factor or choose a different region available in the IAEG database.",
    "",
    XLOOKUP(F1803, 'Import data'!$J$26:$J$47, 'Import data'!$M$26:$M$47, "", 0)
)</f>
        <v/>
      </c>
      <c r="K1803" s="311" t="str">
        <f t="array" ref="K1803">IFERROR(
    XLOOKUP(F1803,
            _xlws.FILTER('Supplier Emission'!$G$15:$G$49,
                   ('Supplier Emission'!$D$15:$D$49=H1803) * ('Supplier Emission'!$F$15:$F$49=$E$1587)),
            _xlws.FILTER('Supplier Emission'!$I$15:$I$49,
                   ('Supplier Emission'!$D$15:$D$49=H1803) * ('Supplier Emission'!$F$15:$F$49=$E$1587)),
            ""),
    "")</f>
        <v/>
      </c>
      <c r="L1803" s="311" t="str">
        <f t="array" ref="L1803">IFERROR(
    XLOOKUP(F1803,
            _xlws.FILTER('Supplier Emission'!$G$15:$G$49,
                   ('Supplier Emission'!$D$15:$D$49=H1803) * ('Supplier Emission'!$F$15:$F$49=$E$1587)),
            _xlws.FILTER('Supplier Emission'!$J$15:$J$49,
                   ('Supplier Emission'!$D$15:$D$49=H1803) * ('Supplier Emission'!$F$15:$F$49=$E$1587)),
            ""),
    "")</f>
        <v/>
      </c>
      <c r="M1803" s="311" t="str">
        <f t="array" ref="M1803">IFERROR(
    XLOOKUP(F1803,
            _xlws.FILTER('Supplier Emission'!$G$15:$G$49,
                   ('Supplier Emission'!$D$15:$D$49=H1803) * ('Supplier Emission'!$F$15:$F$49=$E$1587)),
            _xlws.FILTER('Supplier Emission'!$M$15:$M$49,
                   ('Supplier Emission'!$D$15:$D$49=H1803) * ('Supplier Emission'!$F$15:$F$49=$E$1587)),
            ""),
    "")</f>
        <v/>
      </c>
      <c r="N1803" s="311" t="str">
        <f t="array" ref="N1803">IFERROR(
    XLOOKUP(F1803,
            _xlws.FILTER('Supplier Emission'!$G$15:$G$49,
                   ('Supplier Emission'!$D$15:$D$49=H1803) * ('Supplier Emission'!$F$15:$F$49=$E$1587)),
            _xlws.FILTER('Supplier Emission'!$H$15:$H$49,
                   ('Supplier Emission'!$D$15:$D$49=H1803) * ('Supplier Emission'!$F$15:$F$49=$E$1587)),
            ""),
    "")</f>
        <v/>
      </c>
      <c r="O1803" s="311" t="str">
        <f t="array" ref="O1803">XLOOKUP(1,('Emission Factors'!$E$5:$E$488='GHG emissions calculations'!$F1803)*('Emission Factors'!$H$5:$H$488='GHG emissions calculations'!$H1803),INDEX('Emission Factors'!$E$5:$T$488,0,MATCH('GHG emissions calculations'!O$6,'Emission Factors'!$E$5:$T$5,0)),"",0)</f>
        <v>Acier, rouleaux, à revêtement organique pour EEE (50% de recyclage)</v>
      </c>
      <c r="P1803" s="313">
        <f t="array" ref="P1803">IFERROR(
    INDEX('Emission Factors'!$E$5:$P$488,
          MATCH(1,
                ('Emission Factors'!$E$5:$E$488 = 'GHG emissions calculations'!$F1803) *
                ('Emission Factors'!$H$5:$H$488 = 'GHG emissions calculations'!$H1803),
                0),
          MATCH('GHG emissions calculations'!P$6,'Emission Factors'!$E$5:$P$5,0)),
    "")</f>
        <v>2.01</v>
      </c>
      <c r="Q1803" s="311" t="str">
        <f t="array" ref="Q1803">IFERROR(
    IF(
        INDEX('Emission Factors'!$E$5:$P$488,
              MATCH(1,
                    ('Emission Factors'!$E$5:$E$488 = 'GHG emissions calculations'!$F1803) *
                    ('Emission Factors'!$H$5:$H$488 = 'GHG emissions calculations'!$H1803),
                    0),
              MATCH('GHG emissions calculations'!Q$6, 'Emission Factors'!$E$5:$P$5, 0)) &lt;&gt; "",
        INDEX('Emission Factors'!$E$5:$P$488,
              MATCH(1,
                    ('Emission Factors'!$E$5:$E$488 = 'GHG emissions calculations'!$F1803) *
                    ('Emission Factors'!$H$5:$H$488 = 'GHG emissions calculations'!$H1803),
                    0),
              MATCH('GHG emissions calculations'!Q$6, 'Emission Factors'!$E$5:$P$5, 0)),
        ""),
    "")</f>
        <v>kgCO2e/kg</v>
      </c>
      <c r="R1803" s="311" t="str">
        <f t="array" ref="R1803">IFERROR(
    IF(
        INDEX('Emission Factors'!$E$5:$R$488,
              MATCH(1,
                    ('Emission Factors'!$E$5:$E$488 = 'GHG emissions calculations'!$F1803) *
                    ('Emission Factors'!$H$5:$H$488 = 'GHG emissions calculations'!$H1803),
                    0),
              MATCH('GHG emissions calculations'!R$6, 'Emission Factors'!$E$5:$R$5, 0)) &lt;&gt; "",
        INDEX('Emission Factors'!$E$5:$R$488,
              MATCH(1,
                    ('Emission Factors'!$E$5:$E$488 = 'GHG emissions calculations'!$F1803) *
                    ('Emission Factors'!$H$5:$H$488 = 'GHG emissions calculations'!$H1803),
                    0),
              MATCH('GHG emissions calculations'!R$6, 'Emission Factors'!$E$5:$R$5, 0)),
        ""),
    "")</f>
        <v>Europe</v>
      </c>
      <c r="S1803" s="312">
        <f t="shared" si="3"/>
        <v>0</v>
      </c>
      <c r="T1803" s="23"/>
    </row>
    <row r="1804" ht="15.75" customHeight="1" outlineLevel="1">
      <c r="A1804" s="23"/>
      <c r="B1804" s="71"/>
      <c r="C1804" s="71"/>
      <c r="D1804" s="71"/>
      <c r="E1804" s="314"/>
      <c r="F1804" s="311" t="str">
        <f>Lists!Z200</f>
        <v>Steel, hot dip galvanized (50% recycling)  - Global or unspecified region</v>
      </c>
      <c r="G1804" s="311" t="str">
        <f t="array" ref="G1804">XLOOKUP(1,('Emission Factors'!$E$5:$E$488='GHG emissions calculations'!$F1804)*('Emission Factors'!$H$5:$H$488='GHG emissions calculations'!$H1804),INDEX('Emission Factors'!$E$5:$T$488,0,MATCH('GHG emissions calculations'!G$6,'Emission Factors'!$E$5:$T$5,0)),"",0)</f>
        <v/>
      </c>
      <c r="H1804" s="311" t="s">
        <v>237</v>
      </c>
      <c r="I1804" s="312" t="str">
        <f>IF(
    SUMIFS('Import data'!$L$25:$L$80,
           'Import data'!$J$25:$J$80, F1804,
           'Import data'!$G$25:$G$80, 'GHG emissions calculations'!$H1804,
           'Import data'!$I$25:$I$80,$E$1587) &lt;&gt; 0,
    SUMIFS('Import data'!$L$25:$L$80,
           'Import data'!$J$25:$J$80, F1804,
           'Import data'!$G$25:$G$80, 'GHG emissions calculations'!$H1804,
           'Import data'!$I$25:$I$80,$E$1587),
    ""
)</f>
        <v/>
      </c>
      <c r="J1804" s="311" t="str">
        <f t="array" ref="J1804">IF(
    XLOOKUP(F1804, 'Import data'!$J$26:$J$47, 'Import data'!$M$26:$M$47, "", 0) = "Please add the region-specific supplier emission factor or choose a different region available in the IAEG database.",
    "",
    XLOOKUP(F1804, 'Import data'!$J$26:$J$47, 'Import data'!$M$26:$M$47, "", 0)
)</f>
        <v/>
      </c>
      <c r="K1804" s="311" t="str">
        <f t="array" ref="K1804">IFERROR(
    XLOOKUP(F1804,
            _xlws.FILTER('Supplier Emission'!$G$15:$G$49,
                   ('Supplier Emission'!$D$15:$D$49=H1804) * ('Supplier Emission'!$F$15:$F$49=$E$1587)),
            _xlws.FILTER('Supplier Emission'!$I$15:$I$49,
                   ('Supplier Emission'!$D$15:$D$49=H1804) * ('Supplier Emission'!$F$15:$F$49=$E$1587)),
            ""),
    "")</f>
        <v/>
      </c>
      <c r="L1804" s="311" t="str">
        <f t="array" ref="L1804">IFERROR(
    XLOOKUP(F1804,
            _xlws.FILTER('Supplier Emission'!$G$15:$G$49,
                   ('Supplier Emission'!$D$15:$D$49=H1804) * ('Supplier Emission'!$F$15:$F$49=$E$1587)),
            _xlws.FILTER('Supplier Emission'!$J$15:$J$49,
                   ('Supplier Emission'!$D$15:$D$49=H1804) * ('Supplier Emission'!$F$15:$F$49=$E$1587)),
            ""),
    "")</f>
        <v/>
      </c>
      <c r="M1804" s="311" t="str">
        <f t="array" ref="M1804">IFERROR(
    XLOOKUP(F1804,
            _xlws.FILTER('Supplier Emission'!$G$15:$G$49,
                   ('Supplier Emission'!$D$15:$D$49=H1804) * ('Supplier Emission'!$F$15:$F$49=$E$1587)),
            _xlws.FILTER('Supplier Emission'!$M$15:$M$49,
                   ('Supplier Emission'!$D$15:$D$49=H1804) * ('Supplier Emission'!$F$15:$F$49=$E$1587)),
            ""),
    "")</f>
        <v/>
      </c>
      <c r="N1804" s="311" t="str">
        <f t="array" ref="N1804">IFERROR(
    XLOOKUP(F1804,
            _xlws.FILTER('Supplier Emission'!$G$15:$G$49,
                   ('Supplier Emission'!$D$15:$D$49=H1804) * ('Supplier Emission'!$F$15:$F$49=$E$1587)),
            _xlws.FILTER('Supplier Emission'!$H$15:$H$49,
                   ('Supplier Emission'!$D$15:$D$49=H1804) * ('Supplier Emission'!$F$15:$F$49=$E$1587)),
            ""),
    "")</f>
        <v/>
      </c>
      <c r="O1804" s="311" t="str">
        <f t="array" ref="O1804">XLOOKUP(1,('Emission Factors'!$E$5:$E$488='GHG emissions calculations'!$F1804)*('Emission Factors'!$H$5:$H$488='GHG emissions calculations'!$H1804),INDEX('Emission Factors'!$E$5:$T$488,0,MATCH('GHG emissions calculations'!O$6,'Emission Factors'!$E$5:$T$5,0)),"",0)</f>
        <v/>
      </c>
      <c r="P1804" s="313" t="str">
        <f t="array" ref="P1804">IFERROR(
    INDEX('Emission Factors'!$E$5:$P$488,
          MATCH(1,
                ('Emission Factors'!$E$5:$E$488 = 'GHG emissions calculations'!$F1804) *
                ('Emission Factors'!$H$5:$H$488 = 'GHG emissions calculations'!$H1804),
                0),
          MATCH('GHG emissions calculations'!P$6,'Emission Factors'!$E$5:$P$5,0)),
    "")</f>
        <v/>
      </c>
      <c r="Q1804" s="311" t="str">
        <f t="array" ref="Q1804">IFERROR(
    IF(
        INDEX('Emission Factors'!$E$5:$P$488,
              MATCH(1,
                    ('Emission Factors'!$E$5:$E$488 = 'GHG emissions calculations'!$F1804) *
                    ('Emission Factors'!$H$5:$H$488 = 'GHG emissions calculations'!$H1804),
                    0),
              MATCH('GHG emissions calculations'!Q$6, 'Emission Factors'!$E$5:$P$5, 0)) &lt;&gt; "",
        INDEX('Emission Factors'!$E$5:$P$488,
              MATCH(1,
                    ('Emission Factors'!$E$5:$E$488 = 'GHG emissions calculations'!$F1804) *
                    ('Emission Factors'!$H$5:$H$488 = 'GHG emissions calculations'!$H1804),
                    0),
              MATCH('GHG emissions calculations'!Q$6, 'Emission Factors'!$E$5:$P$5, 0)),
        ""),
    "")</f>
        <v/>
      </c>
      <c r="R1804" s="311" t="str">
        <f t="array" ref="R1804">IFERROR(
    IF(
        INDEX('Emission Factors'!$E$5:$R$488,
              MATCH(1,
                    ('Emission Factors'!$E$5:$E$488 = 'GHG emissions calculations'!$F1804) *
                    ('Emission Factors'!$H$5:$H$488 = 'GHG emissions calculations'!$H1804),
                    0),
              MATCH('GHG emissions calculations'!R$6, 'Emission Factors'!$E$5:$R$5, 0)) &lt;&gt; "",
        INDEX('Emission Factors'!$E$5:$R$488,
              MATCH(1,
                    ('Emission Factors'!$E$5:$E$488 = 'GHG emissions calculations'!$F1804) *
                    ('Emission Factors'!$H$5:$H$488 = 'GHG emissions calculations'!$H1804),
                    0),
              MATCH('GHG emissions calculations'!R$6, 'Emission Factors'!$E$5:$R$5, 0)),
        ""),
    "")</f>
        <v/>
      </c>
      <c r="S1804" s="312">
        <f t="shared" si="3"/>
        <v>0</v>
      </c>
      <c r="T1804" s="23"/>
    </row>
    <row r="1805" ht="15.75" customHeight="1" outlineLevel="1">
      <c r="A1805" s="23"/>
      <c r="B1805" s="71"/>
      <c r="C1805" s="71"/>
      <c r="D1805" s="71"/>
      <c r="E1805" s="314"/>
      <c r="F1805" s="311" t="str">
        <f>Lists!Z199</f>
        <v>Steel, hot dip galvanized (50% recycling)  - Middle East</v>
      </c>
      <c r="G1805" s="311" t="str">
        <f t="array" ref="G1805">XLOOKUP(1,('Emission Factors'!$E$5:$E$488='GHG emissions calculations'!$F1805)*('Emission Factors'!$H$5:$H$488='GHG emissions calculations'!$H1805),INDEX('Emission Factors'!$E$5:$T$488,0,MATCH('GHG emissions calculations'!G$6,'Emission Factors'!$E$5:$T$5,0)),"",0)</f>
        <v/>
      </c>
      <c r="H1805" s="311" t="s">
        <v>237</v>
      </c>
      <c r="I1805" s="312" t="str">
        <f>IF(
    SUMIFS('Import data'!$L$25:$L$80,
           'Import data'!$J$25:$J$80, F1805,
           'Import data'!$G$25:$G$80, 'GHG emissions calculations'!$H1805,
           'Import data'!$I$25:$I$80,$E$1587) &lt;&gt; 0,
    SUMIFS('Import data'!$L$25:$L$80,
           'Import data'!$J$25:$J$80, F1805,
           'Import data'!$G$25:$G$80, 'GHG emissions calculations'!$H1805,
           'Import data'!$I$25:$I$80,$E$1587),
    ""
)</f>
        <v/>
      </c>
      <c r="J1805" s="311" t="str">
        <f t="array" ref="J1805">IF(
    XLOOKUP(F1805, 'Import data'!$J$26:$J$47, 'Import data'!$M$26:$M$47, "", 0) = "Please add the region-specific supplier emission factor or choose a different region available in the IAEG database.",
    "",
    XLOOKUP(F1805, 'Import data'!$J$26:$J$47, 'Import data'!$M$26:$M$47, "", 0)
)</f>
        <v/>
      </c>
      <c r="K1805" s="311" t="str">
        <f t="array" ref="K1805">IFERROR(
    XLOOKUP(F1805,
            _xlws.FILTER('Supplier Emission'!$G$15:$G$49,
                   ('Supplier Emission'!$D$15:$D$49=H1805) * ('Supplier Emission'!$F$15:$F$49=$E$1587)),
            _xlws.FILTER('Supplier Emission'!$I$15:$I$49,
                   ('Supplier Emission'!$D$15:$D$49=H1805) * ('Supplier Emission'!$F$15:$F$49=$E$1587)),
            ""),
    "")</f>
        <v/>
      </c>
      <c r="L1805" s="311" t="str">
        <f t="array" ref="L1805">IFERROR(
    XLOOKUP(F1805,
            _xlws.FILTER('Supplier Emission'!$G$15:$G$49,
                   ('Supplier Emission'!$D$15:$D$49=H1805) * ('Supplier Emission'!$F$15:$F$49=$E$1587)),
            _xlws.FILTER('Supplier Emission'!$J$15:$J$49,
                   ('Supplier Emission'!$D$15:$D$49=H1805) * ('Supplier Emission'!$F$15:$F$49=$E$1587)),
            ""),
    "")</f>
        <v/>
      </c>
      <c r="M1805" s="311" t="str">
        <f t="array" ref="M1805">IFERROR(
    XLOOKUP(F1805,
            _xlws.FILTER('Supplier Emission'!$G$15:$G$49,
                   ('Supplier Emission'!$D$15:$D$49=H1805) * ('Supplier Emission'!$F$15:$F$49=$E$1587)),
            _xlws.FILTER('Supplier Emission'!$M$15:$M$49,
                   ('Supplier Emission'!$D$15:$D$49=H1805) * ('Supplier Emission'!$F$15:$F$49=$E$1587)),
            ""),
    "")</f>
        <v/>
      </c>
      <c r="N1805" s="311" t="str">
        <f t="array" ref="N1805">IFERROR(
    XLOOKUP(F1805,
            _xlws.FILTER('Supplier Emission'!$G$15:$G$49,
                   ('Supplier Emission'!$D$15:$D$49=H1805) * ('Supplier Emission'!$F$15:$F$49=$E$1587)),
            _xlws.FILTER('Supplier Emission'!$H$15:$H$49,
                   ('Supplier Emission'!$D$15:$D$49=H1805) * ('Supplier Emission'!$F$15:$F$49=$E$1587)),
            ""),
    "")</f>
        <v/>
      </c>
      <c r="O1805" s="311" t="str">
        <f t="array" ref="O1805">XLOOKUP(1,('Emission Factors'!$E$5:$E$488='GHG emissions calculations'!$F1805)*('Emission Factors'!$H$5:$H$488='GHG emissions calculations'!$H1805),INDEX('Emission Factors'!$E$5:$T$488,0,MATCH('GHG emissions calculations'!O$6,'Emission Factors'!$E$5:$T$5,0)),"",0)</f>
        <v/>
      </c>
      <c r="P1805" s="313" t="str">
        <f t="array" ref="P1805">IFERROR(
    INDEX('Emission Factors'!$E$5:$P$488,
          MATCH(1,
                ('Emission Factors'!$E$5:$E$488 = 'GHG emissions calculations'!$F1805) *
                ('Emission Factors'!$H$5:$H$488 = 'GHG emissions calculations'!$H1805),
                0),
          MATCH('GHG emissions calculations'!P$6,'Emission Factors'!$E$5:$P$5,0)),
    "")</f>
        <v/>
      </c>
      <c r="Q1805" s="311" t="str">
        <f t="array" ref="Q1805">IFERROR(
    IF(
        INDEX('Emission Factors'!$E$5:$P$488,
              MATCH(1,
                    ('Emission Factors'!$E$5:$E$488 = 'GHG emissions calculations'!$F1805) *
                    ('Emission Factors'!$H$5:$H$488 = 'GHG emissions calculations'!$H1805),
                    0),
              MATCH('GHG emissions calculations'!Q$6, 'Emission Factors'!$E$5:$P$5, 0)) &lt;&gt; "",
        INDEX('Emission Factors'!$E$5:$P$488,
              MATCH(1,
                    ('Emission Factors'!$E$5:$E$488 = 'GHG emissions calculations'!$F1805) *
                    ('Emission Factors'!$H$5:$H$488 = 'GHG emissions calculations'!$H1805),
                    0),
              MATCH('GHG emissions calculations'!Q$6, 'Emission Factors'!$E$5:$P$5, 0)),
        ""),
    "")</f>
        <v/>
      </c>
      <c r="R1805" s="311" t="str">
        <f t="array" ref="R1805">IFERROR(
    IF(
        INDEX('Emission Factors'!$E$5:$R$488,
              MATCH(1,
                    ('Emission Factors'!$E$5:$E$488 = 'GHG emissions calculations'!$F1805) *
                    ('Emission Factors'!$H$5:$H$488 = 'GHG emissions calculations'!$H1805),
                    0),
              MATCH('GHG emissions calculations'!R$6, 'Emission Factors'!$E$5:$R$5, 0)) &lt;&gt; "",
        INDEX('Emission Factors'!$E$5:$R$488,
              MATCH(1,
                    ('Emission Factors'!$E$5:$E$488 = 'GHG emissions calculations'!$F1805) *
                    ('Emission Factors'!$H$5:$H$488 = 'GHG emissions calculations'!$H1805),
                    0),
              MATCH('GHG emissions calculations'!R$6, 'Emission Factors'!$E$5:$R$5, 0)),
        ""),
    "")</f>
        <v/>
      </c>
      <c r="S1805" s="312">
        <f t="shared" si="3"/>
        <v>0</v>
      </c>
      <c r="T1805" s="23"/>
    </row>
    <row r="1806" ht="15.75" customHeight="1" outlineLevel="1">
      <c r="A1806" s="23"/>
      <c r="B1806" s="71"/>
      <c r="C1806" s="71"/>
      <c r="D1806" s="71"/>
      <c r="E1806" s="314"/>
      <c r="F1806" s="311" t="str">
        <f>Lists!Z198</f>
        <v>Steel, hot dip galvanized (50% recycling)  - Oceania</v>
      </c>
      <c r="G1806" s="311" t="str">
        <f t="array" ref="G1806">XLOOKUP(1,('Emission Factors'!$E$5:$E$488='GHG emissions calculations'!$F1806)*('Emission Factors'!$H$5:$H$488='GHG emissions calculations'!$H1806),INDEX('Emission Factors'!$E$5:$T$488,0,MATCH('GHG emissions calculations'!G$6,'Emission Factors'!$E$5:$T$5,0)),"",0)</f>
        <v/>
      </c>
      <c r="H1806" s="311" t="s">
        <v>237</v>
      </c>
      <c r="I1806" s="312" t="str">
        <f>IF(
    SUMIFS('Import data'!$L$25:$L$80,
           'Import data'!$J$25:$J$80, F1806,
           'Import data'!$G$25:$G$80, 'GHG emissions calculations'!$H1806,
           'Import data'!$I$25:$I$80,$E$1587) &lt;&gt; 0,
    SUMIFS('Import data'!$L$25:$L$80,
           'Import data'!$J$25:$J$80, F1806,
           'Import data'!$G$25:$G$80, 'GHG emissions calculations'!$H1806,
           'Import data'!$I$25:$I$80,$E$1587),
    ""
)</f>
        <v/>
      </c>
      <c r="J1806" s="311" t="str">
        <f t="array" ref="J1806">IF(
    XLOOKUP(F1806, 'Import data'!$J$26:$J$47, 'Import data'!$M$26:$M$47, "", 0) = "Please add the region-specific supplier emission factor or choose a different region available in the IAEG database.",
    "",
    XLOOKUP(F1806, 'Import data'!$J$26:$J$47, 'Import data'!$M$26:$M$47, "", 0)
)</f>
        <v/>
      </c>
      <c r="K1806" s="311" t="str">
        <f t="array" ref="K1806">IFERROR(
    XLOOKUP(F1806,
            _xlws.FILTER('Supplier Emission'!$G$15:$G$49,
                   ('Supplier Emission'!$D$15:$D$49=H1806) * ('Supplier Emission'!$F$15:$F$49=$E$1587)),
            _xlws.FILTER('Supplier Emission'!$I$15:$I$49,
                   ('Supplier Emission'!$D$15:$D$49=H1806) * ('Supplier Emission'!$F$15:$F$49=$E$1587)),
            ""),
    "")</f>
        <v/>
      </c>
      <c r="L1806" s="311" t="str">
        <f t="array" ref="L1806">IFERROR(
    XLOOKUP(F1806,
            _xlws.FILTER('Supplier Emission'!$G$15:$G$49,
                   ('Supplier Emission'!$D$15:$D$49=H1806) * ('Supplier Emission'!$F$15:$F$49=$E$1587)),
            _xlws.FILTER('Supplier Emission'!$J$15:$J$49,
                   ('Supplier Emission'!$D$15:$D$49=H1806) * ('Supplier Emission'!$F$15:$F$49=$E$1587)),
            ""),
    "")</f>
        <v/>
      </c>
      <c r="M1806" s="311" t="str">
        <f t="array" ref="M1806">IFERROR(
    XLOOKUP(F1806,
            _xlws.FILTER('Supplier Emission'!$G$15:$G$49,
                   ('Supplier Emission'!$D$15:$D$49=H1806) * ('Supplier Emission'!$F$15:$F$49=$E$1587)),
            _xlws.FILTER('Supplier Emission'!$M$15:$M$49,
                   ('Supplier Emission'!$D$15:$D$49=H1806) * ('Supplier Emission'!$F$15:$F$49=$E$1587)),
            ""),
    "")</f>
        <v/>
      </c>
      <c r="N1806" s="311" t="str">
        <f t="array" ref="N1806">IFERROR(
    XLOOKUP(F1806,
            _xlws.FILTER('Supplier Emission'!$G$15:$G$49,
                   ('Supplier Emission'!$D$15:$D$49=H1806) * ('Supplier Emission'!$F$15:$F$49=$E$1587)),
            _xlws.FILTER('Supplier Emission'!$H$15:$H$49,
                   ('Supplier Emission'!$D$15:$D$49=H1806) * ('Supplier Emission'!$F$15:$F$49=$E$1587)),
            ""),
    "")</f>
        <v/>
      </c>
      <c r="O1806" s="311" t="str">
        <f t="array" ref="O1806">XLOOKUP(1,('Emission Factors'!$E$5:$E$488='GHG emissions calculations'!$F1806)*('Emission Factors'!$H$5:$H$488='GHG emissions calculations'!$H1806),INDEX('Emission Factors'!$E$5:$T$488,0,MATCH('GHG emissions calculations'!O$6,'Emission Factors'!$E$5:$T$5,0)),"",0)</f>
        <v/>
      </c>
      <c r="P1806" s="313" t="str">
        <f t="array" ref="P1806">IFERROR(
    INDEX('Emission Factors'!$E$5:$P$488,
          MATCH(1,
                ('Emission Factors'!$E$5:$E$488 = 'GHG emissions calculations'!$F1806) *
                ('Emission Factors'!$H$5:$H$488 = 'GHG emissions calculations'!$H1806),
                0),
          MATCH('GHG emissions calculations'!P$6,'Emission Factors'!$E$5:$P$5,0)),
    "")</f>
        <v/>
      </c>
      <c r="Q1806" s="311" t="str">
        <f t="array" ref="Q1806">IFERROR(
    IF(
        INDEX('Emission Factors'!$E$5:$P$488,
              MATCH(1,
                    ('Emission Factors'!$E$5:$E$488 = 'GHG emissions calculations'!$F1806) *
                    ('Emission Factors'!$H$5:$H$488 = 'GHG emissions calculations'!$H1806),
                    0),
              MATCH('GHG emissions calculations'!Q$6, 'Emission Factors'!$E$5:$P$5, 0)) &lt;&gt; "",
        INDEX('Emission Factors'!$E$5:$P$488,
              MATCH(1,
                    ('Emission Factors'!$E$5:$E$488 = 'GHG emissions calculations'!$F1806) *
                    ('Emission Factors'!$H$5:$H$488 = 'GHG emissions calculations'!$H1806),
                    0),
              MATCH('GHG emissions calculations'!Q$6, 'Emission Factors'!$E$5:$P$5, 0)),
        ""),
    "")</f>
        <v/>
      </c>
      <c r="R1806" s="311" t="str">
        <f t="array" ref="R1806">IFERROR(
    IF(
        INDEX('Emission Factors'!$E$5:$R$488,
              MATCH(1,
                    ('Emission Factors'!$E$5:$E$488 = 'GHG emissions calculations'!$F1806) *
                    ('Emission Factors'!$H$5:$H$488 = 'GHG emissions calculations'!$H1806),
                    0),
              MATCH('GHG emissions calculations'!R$6, 'Emission Factors'!$E$5:$R$5, 0)) &lt;&gt; "",
        INDEX('Emission Factors'!$E$5:$R$488,
              MATCH(1,
                    ('Emission Factors'!$E$5:$E$488 = 'GHG emissions calculations'!$F1806) *
                    ('Emission Factors'!$H$5:$H$488 = 'GHG emissions calculations'!$H1806),
                    0),
              MATCH('GHG emissions calculations'!R$6, 'Emission Factors'!$E$5:$R$5, 0)),
        ""),
    "")</f>
        <v/>
      </c>
      <c r="S1806" s="312">
        <f t="shared" si="3"/>
        <v>0</v>
      </c>
      <c r="T1806" s="23"/>
    </row>
    <row r="1807" ht="15.75" customHeight="1" outlineLevel="1">
      <c r="A1807" s="23"/>
      <c r="B1807" s="71"/>
      <c r="C1807" s="71"/>
      <c r="D1807" s="71"/>
      <c r="E1807" s="314"/>
      <c r="F1807" s="311" t="str">
        <f>Lists!Z203</f>
        <v>Steel, organic coated (50% recycling)  - Africa</v>
      </c>
      <c r="G1807" s="311" t="str">
        <f t="array" ref="G1807">XLOOKUP(1,('Emission Factors'!$E$5:$E$488='GHG emissions calculations'!$F1807)*('Emission Factors'!$H$5:$H$488='GHG emissions calculations'!$H1807),INDEX('Emission Factors'!$E$5:$T$488,0,MATCH('GHG emissions calculations'!G$6,'Emission Factors'!$E$5:$T$5,0)),"",0)</f>
        <v/>
      </c>
      <c r="H1807" s="311" t="s">
        <v>237</v>
      </c>
      <c r="I1807" s="312" t="str">
        <f>IF(
    SUMIFS('Import data'!$L$25:$L$80,
           'Import data'!$J$25:$J$80, F1807,
           'Import data'!$G$25:$G$80, 'GHG emissions calculations'!$H1807,
           'Import data'!$I$25:$I$80,$E$1587) &lt;&gt; 0,
    SUMIFS('Import data'!$L$25:$L$80,
           'Import data'!$J$25:$J$80, F1807,
           'Import data'!$G$25:$G$80, 'GHG emissions calculations'!$H1807,
           'Import data'!$I$25:$I$80,$E$1587),
    ""
)</f>
        <v/>
      </c>
      <c r="J1807" s="311" t="str">
        <f t="array" ref="J1807">IF(
    XLOOKUP(F1807, 'Import data'!$J$26:$J$47, 'Import data'!$M$26:$M$47, "", 0) = "Please add the region-specific supplier emission factor or choose a different region available in the IAEG database.",
    "",
    XLOOKUP(F1807, 'Import data'!$J$26:$J$47, 'Import data'!$M$26:$M$47, "", 0)
)</f>
        <v/>
      </c>
      <c r="K1807" s="311" t="str">
        <f t="array" ref="K1807">IFERROR(
    XLOOKUP(F1807,
            _xlws.FILTER('Supplier Emission'!$G$15:$G$49,
                   ('Supplier Emission'!$D$15:$D$49=H1807) * ('Supplier Emission'!$F$15:$F$49=$E$1587)),
            _xlws.FILTER('Supplier Emission'!$I$15:$I$49,
                   ('Supplier Emission'!$D$15:$D$49=H1807) * ('Supplier Emission'!$F$15:$F$49=$E$1587)),
            ""),
    "")</f>
        <v/>
      </c>
      <c r="L1807" s="311" t="str">
        <f t="array" ref="L1807">IFERROR(
    XLOOKUP(F1807,
            _xlws.FILTER('Supplier Emission'!$G$15:$G$49,
                   ('Supplier Emission'!$D$15:$D$49=H1807) * ('Supplier Emission'!$F$15:$F$49=$E$1587)),
            _xlws.FILTER('Supplier Emission'!$J$15:$J$49,
                   ('Supplier Emission'!$D$15:$D$49=H1807) * ('Supplier Emission'!$F$15:$F$49=$E$1587)),
            ""),
    "")</f>
        <v/>
      </c>
      <c r="M1807" s="311" t="str">
        <f t="array" ref="M1807">IFERROR(
    XLOOKUP(F1807,
            _xlws.FILTER('Supplier Emission'!$G$15:$G$49,
                   ('Supplier Emission'!$D$15:$D$49=H1807) * ('Supplier Emission'!$F$15:$F$49=$E$1587)),
            _xlws.FILTER('Supplier Emission'!$M$15:$M$49,
                   ('Supplier Emission'!$D$15:$D$49=H1807) * ('Supplier Emission'!$F$15:$F$49=$E$1587)),
            ""),
    "")</f>
        <v/>
      </c>
      <c r="N1807" s="311" t="str">
        <f t="array" ref="N1807">IFERROR(
    XLOOKUP(F1807,
            _xlws.FILTER('Supplier Emission'!$G$15:$G$49,
                   ('Supplier Emission'!$D$15:$D$49=H1807) * ('Supplier Emission'!$F$15:$F$49=$E$1587)),
            _xlws.FILTER('Supplier Emission'!$H$15:$H$49,
                   ('Supplier Emission'!$D$15:$D$49=H1807) * ('Supplier Emission'!$F$15:$F$49=$E$1587)),
            ""),
    "")</f>
        <v/>
      </c>
      <c r="O1807" s="311" t="str">
        <f t="array" ref="O1807">XLOOKUP(1,('Emission Factors'!$E$5:$E$488='GHG emissions calculations'!$F1807)*('Emission Factors'!$H$5:$H$488='GHG emissions calculations'!$H1807),INDEX('Emission Factors'!$E$5:$T$488,0,MATCH('GHG emissions calculations'!O$6,'Emission Factors'!$E$5:$T$5,0)),"",0)</f>
        <v/>
      </c>
      <c r="P1807" s="313" t="str">
        <f t="array" ref="P1807">IFERROR(
    INDEX('Emission Factors'!$E$5:$P$488,
          MATCH(1,
                ('Emission Factors'!$E$5:$E$488 = 'GHG emissions calculations'!$F1807) *
                ('Emission Factors'!$H$5:$H$488 = 'GHG emissions calculations'!$H1807),
                0),
          MATCH('GHG emissions calculations'!P$6,'Emission Factors'!$E$5:$P$5,0)),
    "")</f>
        <v/>
      </c>
      <c r="Q1807" s="311" t="str">
        <f t="array" ref="Q1807">IFERROR(
    IF(
        INDEX('Emission Factors'!$E$5:$P$488,
              MATCH(1,
                    ('Emission Factors'!$E$5:$E$488 = 'GHG emissions calculations'!$F1807) *
                    ('Emission Factors'!$H$5:$H$488 = 'GHG emissions calculations'!$H1807),
                    0),
              MATCH('GHG emissions calculations'!Q$6, 'Emission Factors'!$E$5:$P$5, 0)) &lt;&gt; "",
        INDEX('Emission Factors'!$E$5:$P$488,
              MATCH(1,
                    ('Emission Factors'!$E$5:$E$488 = 'GHG emissions calculations'!$F1807) *
                    ('Emission Factors'!$H$5:$H$488 = 'GHG emissions calculations'!$H1807),
                    0),
              MATCH('GHG emissions calculations'!Q$6, 'Emission Factors'!$E$5:$P$5, 0)),
        ""),
    "")</f>
        <v/>
      </c>
      <c r="R1807" s="311" t="str">
        <f t="array" ref="R1807">IFERROR(
    IF(
        INDEX('Emission Factors'!$E$5:$R$488,
              MATCH(1,
                    ('Emission Factors'!$E$5:$E$488 = 'GHG emissions calculations'!$F1807) *
                    ('Emission Factors'!$H$5:$H$488 = 'GHG emissions calculations'!$H1807),
                    0),
              MATCH('GHG emissions calculations'!R$6, 'Emission Factors'!$E$5:$R$5, 0)) &lt;&gt; "",
        INDEX('Emission Factors'!$E$5:$R$488,
              MATCH(1,
                    ('Emission Factors'!$E$5:$E$488 = 'GHG emissions calculations'!$F1807) *
                    ('Emission Factors'!$H$5:$H$488 = 'GHG emissions calculations'!$H1807),
                    0),
              MATCH('GHG emissions calculations'!R$6, 'Emission Factors'!$E$5:$R$5, 0)),
        ""),
    "")</f>
        <v/>
      </c>
      <c r="S1807" s="312">
        <f t="shared" si="3"/>
        <v>0</v>
      </c>
      <c r="T1807" s="23"/>
    </row>
    <row r="1808" ht="15.75" customHeight="1" outlineLevel="1">
      <c r="A1808" s="23"/>
      <c r="B1808" s="71"/>
      <c r="C1808" s="71"/>
      <c r="D1808" s="71"/>
      <c r="E1808" s="314"/>
      <c r="F1808" s="311" t="str">
        <f>Lists!Z201</f>
        <v>Steel, organic coated (50% recycling)  - America</v>
      </c>
      <c r="G1808" s="311" t="str">
        <f t="array" ref="G1808">XLOOKUP(1,('Emission Factors'!$E$5:$E$488='GHG emissions calculations'!$F1808)*('Emission Factors'!$H$5:$H$488='GHG emissions calculations'!$H1808),INDEX('Emission Factors'!$E$5:$T$488,0,MATCH('GHG emissions calculations'!G$6,'Emission Factors'!$E$5:$T$5,0)),"",0)</f>
        <v/>
      </c>
      <c r="H1808" s="311" t="s">
        <v>237</v>
      </c>
      <c r="I1808" s="312" t="str">
        <f>IF(
    SUMIFS('Import data'!$L$25:$L$80,
           'Import data'!$J$25:$J$80, F1808,
           'Import data'!$G$25:$G$80, 'GHG emissions calculations'!$H1808,
           'Import data'!$I$25:$I$80,$E$1587) &lt;&gt; 0,
    SUMIFS('Import data'!$L$25:$L$80,
           'Import data'!$J$25:$J$80, F1808,
           'Import data'!$G$25:$G$80, 'GHG emissions calculations'!$H1808,
           'Import data'!$I$25:$I$80,$E$1587),
    ""
)</f>
        <v/>
      </c>
      <c r="J1808" s="311" t="str">
        <f t="array" ref="J1808">IF(
    XLOOKUP(F1808, 'Import data'!$J$26:$J$47, 'Import data'!$M$26:$M$47, "", 0) = "Please add the region-specific supplier emission factor or choose a different region available in the IAEG database.",
    "",
    XLOOKUP(F1808, 'Import data'!$J$26:$J$47, 'Import data'!$M$26:$M$47, "", 0)
)</f>
        <v/>
      </c>
      <c r="K1808" s="311" t="str">
        <f t="array" ref="K1808">IFERROR(
    XLOOKUP(F1808,
            _xlws.FILTER('Supplier Emission'!$G$15:$G$49,
                   ('Supplier Emission'!$D$15:$D$49=H1808) * ('Supplier Emission'!$F$15:$F$49=$E$1587)),
            _xlws.FILTER('Supplier Emission'!$I$15:$I$49,
                   ('Supplier Emission'!$D$15:$D$49=H1808) * ('Supplier Emission'!$F$15:$F$49=$E$1587)),
            ""),
    "")</f>
        <v/>
      </c>
      <c r="L1808" s="311" t="str">
        <f t="array" ref="L1808">IFERROR(
    XLOOKUP(F1808,
            _xlws.FILTER('Supplier Emission'!$G$15:$G$49,
                   ('Supplier Emission'!$D$15:$D$49=H1808) * ('Supplier Emission'!$F$15:$F$49=$E$1587)),
            _xlws.FILTER('Supplier Emission'!$J$15:$J$49,
                   ('Supplier Emission'!$D$15:$D$49=H1808) * ('Supplier Emission'!$F$15:$F$49=$E$1587)),
            ""),
    "")</f>
        <v/>
      </c>
      <c r="M1808" s="311" t="str">
        <f t="array" ref="M1808">IFERROR(
    XLOOKUP(F1808,
            _xlws.FILTER('Supplier Emission'!$G$15:$G$49,
                   ('Supplier Emission'!$D$15:$D$49=H1808) * ('Supplier Emission'!$F$15:$F$49=$E$1587)),
            _xlws.FILTER('Supplier Emission'!$M$15:$M$49,
                   ('Supplier Emission'!$D$15:$D$49=H1808) * ('Supplier Emission'!$F$15:$F$49=$E$1587)),
            ""),
    "")</f>
        <v/>
      </c>
      <c r="N1808" s="311" t="str">
        <f t="array" ref="N1808">IFERROR(
    XLOOKUP(F1808,
            _xlws.FILTER('Supplier Emission'!$G$15:$G$49,
                   ('Supplier Emission'!$D$15:$D$49=H1808) * ('Supplier Emission'!$F$15:$F$49=$E$1587)),
            _xlws.FILTER('Supplier Emission'!$H$15:$H$49,
                   ('Supplier Emission'!$D$15:$D$49=H1808) * ('Supplier Emission'!$F$15:$F$49=$E$1587)),
            ""),
    "")</f>
        <v/>
      </c>
      <c r="O1808" s="311" t="str">
        <f t="array" ref="O1808">XLOOKUP(1,('Emission Factors'!$E$5:$E$488='GHG emissions calculations'!$F1808)*('Emission Factors'!$H$5:$H$488='GHG emissions calculations'!$H1808),INDEX('Emission Factors'!$E$5:$T$488,0,MATCH('GHG emissions calculations'!O$6,'Emission Factors'!$E$5:$T$5,0)),"",0)</f>
        <v/>
      </c>
      <c r="P1808" s="313" t="str">
        <f t="array" ref="P1808">IFERROR(
    INDEX('Emission Factors'!$E$5:$P$488,
          MATCH(1,
                ('Emission Factors'!$E$5:$E$488 = 'GHG emissions calculations'!$F1808) *
                ('Emission Factors'!$H$5:$H$488 = 'GHG emissions calculations'!$H1808),
                0),
          MATCH('GHG emissions calculations'!P$6,'Emission Factors'!$E$5:$P$5,0)),
    "")</f>
        <v/>
      </c>
      <c r="Q1808" s="311" t="str">
        <f t="array" ref="Q1808">IFERROR(
    IF(
        INDEX('Emission Factors'!$E$5:$P$488,
              MATCH(1,
                    ('Emission Factors'!$E$5:$E$488 = 'GHG emissions calculations'!$F1808) *
                    ('Emission Factors'!$H$5:$H$488 = 'GHG emissions calculations'!$H1808),
                    0),
              MATCH('GHG emissions calculations'!Q$6, 'Emission Factors'!$E$5:$P$5, 0)) &lt;&gt; "",
        INDEX('Emission Factors'!$E$5:$P$488,
              MATCH(1,
                    ('Emission Factors'!$E$5:$E$488 = 'GHG emissions calculations'!$F1808) *
                    ('Emission Factors'!$H$5:$H$488 = 'GHG emissions calculations'!$H1808),
                    0),
              MATCH('GHG emissions calculations'!Q$6, 'Emission Factors'!$E$5:$P$5, 0)),
        ""),
    "")</f>
        <v/>
      </c>
      <c r="R1808" s="311" t="str">
        <f t="array" ref="R1808">IFERROR(
    IF(
        INDEX('Emission Factors'!$E$5:$R$488,
              MATCH(1,
                    ('Emission Factors'!$E$5:$E$488 = 'GHG emissions calculations'!$F1808) *
                    ('Emission Factors'!$H$5:$H$488 = 'GHG emissions calculations'!$H1808),
                    0),
              MATCH('GHG emissions calculations'!R$6, 'Emission Factors'!$E$5:$R$5, 0)) &lt;&gt; "",
        INDEX('Emission Factors'!$E$5:$R$488,
              MATCH(1,
                    ('Emission Factors'!$E$5:$E$488 = 'GHG emissions calculations'!$F1808) *
                    ('Emission Factors'!$H$5:$H$488 = 'GHG emissions calculations'!$H1808),
                    0),
              MATCH('GHG emissions calculations'!R$6, 'Emission Factors'!$E$5:$R$5, 0)),
        ""),
    "")</f>
        <v/>
      </c>
      <c r="S1808" s="312">
        <f t="shared" si="3"/>
        <v>0</v>
      </c>
      <c r="T1808" s="23"/>
    </row>
    <row r="1809" ht="15.75" customHeight="1" outlineLevel="1">
      <c r="A1809" s="23"/>
      <c r="B1809" s="71"/>
      <c r="C1809" s="71"/>
      <c r="D1809" s="71"/>
      <c r="E1809" s="314"/>
      <c r="F1809" s="311" t="str">
        <f>Lists!Z204</f>
        <v>Steel, organic coated (50% recycling)  - Asia</v>
      </c>
      <c r="G1809" s="311" t="str">
        <f t="array" ref="G1809">XLOOKUP(1,('Emission Factors'!$E$5:$E$488='GHG emissions calculations'!$F1809)*('Emission Factors'!$H$5:$H$488='GHG emissions calculations'!$H1809),INDEX('Emission Factors'!$E$5:$T$488,0,MATCH('GHG emissions calculations'!G$6,'Emission Factors'!$E$5:$T$5,0)),"",0)</f>
        <v/>
      </c>
      <c r="H1809" s="311" t="s">
        <v>237</v>
      </c>
      <c r="I1809" s="312" t="str">
        <f>IF(
    SUMIFS('Import data'!$L$25:$L$80,
           'Import data'!$J$25:$J$80, F1809,
           'Import data'!$G$25:$G$80, 'GHG emissions calculations'!$H1809,
           'Import data'!$I$25:$I$80,$E$1587) &lt;&gt; 0,
    SUMIFS('Import data'!$L$25:$L$80,
           'Import data'!$J$25:$J$80, F1809,
           'Import data'!$G$25:$G$80, 'GHG emissions calculations'!$H1809,
           'Import data'!$I$25:$I$80,$E$1587),
    ""
)</f>
        <v/>
      </c>
      <c r="J1809" s="311" t="str">
        <f t="array" ref="J1809">IF(
    XLOOKUP(F1809, 'Import data'!$J$26:$J$47, 'Import data'!$M$26:$M$47, "", 0) = "Please add the region-specific supplier emission factor or choose a different region available in the IAEG database.",
    "",
    XLOOKUP(F1809, 'Import data'!$J$26:$J$47, 'Import data'!$M$26:$M$47, "", 0)
)</f>
        <v/>
      </c>
      <c r="K1809" s="311" t="str">
        <f t="array" ref="K1809">IFERROR(
    XLOOKUP(F1809,
            _xlws.FILTER('Supplier Emission'!$G$15:$G$49,
                   ('Supplier Emission'!$D$15:$D$49=H1809) * ('Supplier Emission'!$F$15:$F$49=$E$1587)),
            _xlws.FILTER('Supplier Emission'!$I$15:$I$49,
                   ('Supplier Emission'!$D$15:$D$49=H1809) * ('Supplier Emission'!$F$15:$F$49=$E$1587)),
            ""),
    "")</f>
        <v/>
      </c>
      <c r="L1809" s="311" t="str">
        <f t="array" ref="L1809">IFERROR(
    XLOOKUP(F1809,
            _xlws.FILTER('Supplier Emission'!$G$15:$G$49,
                   ('Supplier Emission'!$D$15:$D$49=H1809) * ('Supplier Emission'!$F$15:$F$49=$E$1587)),
            _xlws.FILTER('Supplier Emission'!$J$15:$J$49,
                   ('Supplier Emission'!$D$15:$D$49=H1809) * ('Supplier Emission'!$F$15:$F$49=$E$1587)),
            ""),
    "")</f>
        <v/>
      </c>
      <c r="M1809" s="311" t="str">
        <f t="array" ref="M1809">IFERROR(
    XLOOKUP(F1809,
            _xlws.FILTER('Supplier Emission'!$G$15:$G$49,
                   ('Supplier Emission'!$D$15:$D$49=H1809) * ('Supplier Emission'!$F$15:$F$49=$E$1587)),
            _xlws.FILTER('Supplier Emission'!$M$15:$M$49,
                   ('Supplier Emission'!$D$15:$D$49=H1809) * ('Supplier Emission'!$F$15:$F$49=$E$1587)),
            ""),
    "")</f>
        <v/>
      </c>
      <c r="N1809" s="311" t="str">
        <f t="array" ref="N1809">IFERROR(
    XLOOKUP(F1809,
            _xlws.FILTER('Supplier Emission'!$G$15:$G$49,
                   ('Supplier Emission'!$D$15:$D$49=H1809) * ('Supplier Emission'!$F$15:$F$49=$E$1587)),
            _xlws.FILTER('Supplier Emission'!$H$15:$H$49,
                   ('Supplier Emission'!$D$15:$D$49=H1809) * ('Supplier Emission'!$F$15:$F$49=$E$1587)),
            ""),
    "")</f>
        <v/>
      </c>
      <c r="O1809" s="311" t="str">
        <f t="array" ref="O1809">XLOOKUP(1,('Emission Factors'!$E$5:$E$488='GHG emissions calculations'!$F1809)*('Emission Factors'!$H$5:$H$488='GHG emissions calculations'!$H1809),INDEX('Emission Factors'!$E$5:$T$488,0,MATCH('GHG emissions calculations'!O$6,'Emission Factors'!$E$5:$T$5,0)),"",0)</f>
        <v/>
      </c>
      <c r="P1809" s="313" t="str">
        <f t="array" ref="P1809">IFERROR(
    INDEX('Emission Factors'!$E$5:$P$488,
          MATCH(1,
                ('Emission Factors'!$E$5:$E$488 = 'GHG emissions calculations'!$F1809) *
                ('Emission Factors'!$H$5:$H$488 = 'GHG emissions calculations'!$H1809),
                0),
          MATCH('GHG emissions calculations'!P$6,'Emission Factors'!$E$5:$P$5,0)),
    "")</f>
        <v/>
      </c>
      <c r="Q1809" s="311" t="str">
        <f t="array" ref="Q1809">IFERROR(
    IF(
        INDEX('Emission Factors'!$E$5:$P$488,
              MATCH(1,
                    ('Emission Factors'!$E$5:$E$488 = 'GHG emissions calculations'!$F1809) *
                    ('Emission Factors'!$H$5:$H$488 = 'GHG emissions calculations'!$H1809),
                    0),
              MATCH('GHG emissions calculations'!Q$6, 'Emission Factors'!$E$5:$P$5, 0)) &lt;&gt; "",
        INDEX('Emission Factors'!$E$5:$P$488,
              MATCH(1,
                    ('Emission Factors'!$E$5:$E$488 = 'GHG emissions calculations'!$F1809) *
                    ('Emission Factors'!$H$5:$H$488 = 'GHG emissions calculations'!$H1809),
                    0),
              MATCH('GHG emissions calculations'!Q$6, 'Emission Factors'!$E$5:$P$5, 0)),
        ""),
    "")</f>
        <v/>
      </c>
      <c r="R1809" s="311" t="str">
        <f t="array" ref="R1809">IFERROR(
    IF(
        INDEX('Emission Factors'!$E$5:$R$488,
              MATCH(1,
                    ('Emission Factors'!$E$5:$E$488 = 'GHG emissions calculations'!$F1809) *
                    ('Emission Factors'!$H$5:$H$488 = 'GHG emissions calculations'!$H1809),
                    0),
              MATCH('GHG emissions calculations'!R$6, 'Emission Factors'!$E$5:$R$5, 0)) &lt;&gt; "",
        INDEX('Emission Factors'!$E$5:$R$488,
              MATCH(1,
                    ('Emission Factors'!$E$5:$E$488 = 'GHG emissions calculations'!$F1809) *
                    ('Emission Factors'!$H$5:$H$488 = 'GHG emissions calculations'!$H1809),
                    0),
              MATCH('GHG emissions calculations'!R$6, 'Emission Factors'!$E$5:$R$5, 0)),
        ""),
    "")</f>
        <v/>
      </c>
      <c r="S1809" s="312">
        <f t="shared" si="3"/>
        <v>0</v>
      </c>
      <c r="T1809" s="23"/>
    </row>
    <row r="1810" ht="15.75" customHeight="1" outlineLevel="1">
      <c r="A1810" s="23"/>
      <c r="B1810" s="71"/>
      <c r="C1810" s="71"/>
      <c r="D1810" s="71"/>
      <c r="E1810" s="314"/>
      <c r="F1810" s="311" t="str">
        <f>Lists!Z202</f>
        <v>Steel, organic coated (50% recycling)  - Europe</v>
      </c>
      <c r="G1810" s="311">
        <f t="array" ref="G1810">XLOOKUP(1,('Emission Factors'!$E$5:$E$488='GHG emissions calculations'!$F1810)*('Emission Factors'!$H$5:$H$488='GHG emissions calculations'!$H1810),INDEX('Emission Factors'!$E$5:$T$488,0,MATCH('GHG emissions calculations'!G$6,'Emission Factors'!$E$5:$T$5,0)),"",0)</f>
        <v>3</v>
      </c>
      <c r="H1810" s="311" t="s">
        <v>237</v>
      </c>
      <c r="I1810" s="312" t="str">
        <f>IF(
    SUMIFS('Import data'!$L$25:$L$80,
           'Import data'!$J$25:$J$80, F1810,
           'Import data'!$G$25:$G$80, 'GHG emissions calculations'!$H1810,
           'Import data'!$I$25:$I$80,$E$1587) &lt;&gt; 0,
    SUMIFS('Import data'!$L$25:$L$80,
           'Import data'!$J$25:$J$80, F1810,
           'Import data'!$G$25:$G$80, 'GHG emissions calculations'!$H1810,
           'Import data'!$I$25:$I$80,$E$1587),
    ""
)</f>
        <v/>
      </c>
      <c r="J1810" s="311" t="str">
        <f t="array" ref="J1810">IF(
    XLOOKUP(F1810, 'Import data'!$J$26:$J$47, 'Import data'!$M$26:$M$47, "", 0) = "Please add the region-specific supplier emission factor or choose a different region available in the IAEG database.",
    "",
    XLOOKUP(F1810, 'Import data'!$J$26:$J$47, 'Import data'!$M$26:$M$47, "", 0)
)</f>
        <v/>
      </c>
      <c r="K1810" s="311" t="str">
        <f t="array" ref="K1810">IFERROR(
    XLOOKUP(F1810,
            _xlws.FILTER('Supplier Emission'!$G$15:$G$49,
                   ('Supplier Emission'!$D$15:$D$49=H1810) * ('Supplier Emission'!$F$15:$F$49=$E$1587)),
            _xlws.FILTER('Supplier Emission'!$I$15:$I$49,
                   ('Supplier Emission'!$D$15:$D$49=H1810) * ('Supplier Emission'!$F$15:$F$49=$E$1587)),
            ""),
    "")</f>
        <v/>
      </c>
      <c r="L1810" s="311" t="str">
        <f t="array" ref="L1810">IFERROR(
    XLOOKUP(F1810,
            _xlws.FILTER('Supplier Emission'!$G$15:$G$49,
                   ('Supplier Emission'!$D$15:$D$49=H1810) * ('Supplier Emission'!$F$15:$F$49=$E$1587)),
            _xlws.FILTER('Supplier Emission'!$J$15:$J$49,
                   ('Supplier Emission'!$D$15:$D$49=H1810) * ('Supplier Emission'!$F$15:$F$49=$E$1587)),
            ""),
    "")</f>
        <v/>
      </c>
      <c r="M1810" s="311" t="str">
        <f t="array" ref="M1810">IFERROR(
    XLOOKUP(F1810,
            _xlws.FILTER('Supplier Emission'!$G$15:$G$49,
                   ('Supplier Emission'!$D$15:$D$49=H1810) * ('Supplier Emission'!$F$15:$F$49=$E$1587)),
            _xlws.FILTER('Supplier Emission'!$M$15:$M$49,
                   ('Supplier Emission'!$D$15:$D$49=H1810) * ('Supplier Emission'!$F$15:$F$49=$E$1587)),
            ""),
    "")</f>
        <v/>
      </c>
      <c r="N1810" s="311" t="str">
        <f t="array" ref="N1810">IFERROR(
    XLOOKUP(F1810,
            _xlws.FILTER('Supplier Emission'!$G$15:$G$49,
                   ('Supplier Emission'!$D$15:$D$49=H1810) * ('Supplier Emission'!$F$15:$F$49=$E$1587)),
            _xlws.FILTER('Supplier Emission'!$H$15:$H$49,
                   ('Supplier Emission'!$D$15:$D$49=H1810) * ('Supplier Emission'!$F$15:$F$49=$E$1587)),
            ""),
    "")</f>
        <v/>
      </c>
      <c r="O1810" s="311" t="str">
        <f t="array" ref="O1810">XLOOKUP(1,('Emission Factors'!$E$5:$E$488='GHG emissions calculations'!$F1810)*('Emission Factors'!$H$5:$H$488='GHG emissions calculations'!$H1810),INDEX('Emission Factors'!$E$5:$T$488,0,MATCH('GHG emissions calculations'!O$6,'Emission Factors'!$E$5:$T$5,0)),"",0)</f>
        <v>Acier, rouleaux, à revêtement organique pour EEE (50% de recyclage)</v>
      </c>
      <c r="P1810" s="313">
        <f t="array" ref="P1810">IFERROR(
    INDEX('Emission Factors'!$E$5:$P$488,
          MATCH(1,
                ('Emission Factors'!$E$5:$E$488 = 'GHG emissions calculations'!$F1810) *
                ('Emission Factors'!$H$5:$H$488 = 'GHG emissions calculations'!$H1810),
                0),
          MATCH('GHG emissions calculations'!P$6,'Emission Factors'!$E$5:$P$5,0)),
    "")</f>
        <v>2.21</v>
      </c>
      <c r="Q1810" s="311" t="str">
        <f t="array" ref="Q1810">IFERROR(
    IF(
        INDEX('Emission Factors'!$E$5:$P$488,
              MATCH(1,
                    ('Emission Factors'!$E$5:$E$488 = 'GHG emissions calculations'!$F1810) *
                    ('Emission Factors'!$H$5:$H$488 = 'GHG emissions calculations'!$H1810),
                    0),
              MATCH('GHG emissions calculations'!Q$6, 'Emission Factors'!$E$5:$P$5, 0)) &lt;&gt; "",
        INDEX('Emission Factors'!$E$5:$P$488,
              MATCH(1,
                    ('Emission Factors'!$E$5:$E$488 = 'GHG emissions calculations'!$F1810) *
                    ('Emission Factors'!$H$5:$H$488 = 'GHG emissions calculations'!$H1810),
                    0),
              MATCH('GHG emissions calculations'!Q$6, 'Emission Factors'!$E$5:$P$5, 0)),
        ""),
    "")</f>
        <v>kgCO2e/kg</v>
      </c>
      <c r="R1810" s="311" t="str">
        <f t="array" ref="R1810">IFERROR(
    IF(
        INDEX('Emission Factors'!$E$5:$R$488,
              MATCH(1,
                    ('Emission Factors'!$E$5:$E$488 = 'GHG emissions calculations'!$F1810) *
                    ('Emission Factors'!$H$5:$H$488 = 'GHG emissions calculations'!$H1810),
                    0),
              MATCH('GHG emissions calculations'!R$6, 'Emission Factors'!$E$5:$R$5, 0)) &lt;&gt; "",
        INDEX('Emission Factors'!$E$5:$R$488,
              MATCH(1,
                    ('Emission Factors'!$E$5:$E$488 = 'GHG emissions calculations'!$F1810) *
                    ('Emission Factors'!$H$5:$H$488 = 'GHG emissions calculations'!$H1810),
                    0),
              MATCH('GHG emissions calculations'!R$6, 'Emission Factors'!$E$5:$R$5, 0)),
        ""),
    "")</f>
        <v>Europe</v>
      </c>
      <c r="S1810" s="312">
        <f t="shared" si="3"/>
        <v>0</v>
      </c>
      <c r="T1810" s="23"/>
    </row>
    <row r="1811" ht="15.75" customHeight="1" outlineLevel="1">
      <c r="A1811" s="23"/>
      <c r="B1811" s="71"/>
      <c r="C1811" s="71"/>
      <c r="D1811" s="71"/>
      <c r="E1811" s="314"/>
      <c r="F1811" s="311" t="str">
        <f>Lists!Z207</f>
        <v>Steel, organic coated (50% recycling)  - Global or unspecified region</v>
      </c>
      <c r="G1811" s="311" t="str">
        <f t="array" ref="G1811">XLOOKUP(1,('Emission Factors'!$E$5:$E$488='GHG emissions calculations'!$F1811)*('Emission Factors'!$H$5:$H$488='GHG emissions calculations'!$H1811),INDEX('Emission Factors'!$E$5:$T$488,0,MATCH('GHG emissions calculations'!G$6,'Emission Factors'!$E$5:$T$5,0)),"",0)</f>
        <v/>
      </c>
      <c r="H1811" s="311" t="s">
        <v>237</v>
      </c>
      <c r="I1811" s="312" t="str">
        <f>IF(
    SUMIFS('Import data'!$L$25:$L$80,
           'Import data'!$J$25:$J$80, F1811,
           'Import data'!$G$25:$G$80, 'GHG emissions calculations'!$H1811,
           'Import data'!$I$25:$I$80,$E$1587) &lt;&gt; 0,
    SUMIFS('Import data'!$L$25:$L$80,
           'Import data'!$J$25:$J$80, F1811,
           'Import data'!$G$25:$G$80, 'GHG emissions calculations'!$H1811,
           'Import data'!$I$25:$I$80,$E$1587),
    ""
)</f>
        <v/>
      </c>
      <c r="J1811" s="311" t="str">
        <f t="array" ref="J1811">IF(
    XLOOKUP(F1811, 'Import data'!$J$26:$J$47, 'Import data'!$M$26:$M$47, "", 0) = "Please add the region-specific supplier emission factor or choose a different region available in the IAEG database.",
    "",
    XLOOKUP(F1811, 'Import data'!$J$26:$J$47, 'Import data'!$M$26:$M$47, "", 0)
)</f>
        <v/>
      </c>
      <c r="K1811" s="311" t="str">
        <f t="array" ref="K1811">IFERROR(
    XLOOKUP(F1811,
            _xlws.FILTER('Supplier Emission'!$G$15:$G$49,
                   ('Supplier Emission'!$D$15:$D$49=H1811) * ('Supplier Emission'!$F$15:$F$49=$E$1587)),
            _xlws.FILTER('Supplier Emission'!$I$15:$I$49,
                   ('Supplier Emission'!$D$15:$D$49=H1811) * ('Supplier Emission'!$F$15:$F$49=$E$1587)),
            ""),
    "")</f>
        <v/>
      </c>
      <c r="L1811" s="311" t="str">
        <f t="array" ref="L1811">IFERROR(
    XLOOKUP(F1811,
            _xlws.FILTER('Supplier Emission'!$G$15:$G$49,
                   ('Supplier Emission'!$D$15:$D$49=H1811) * ('Supplier Emission'!$F$15:$F$49=$E$1587)),
            _xlws.FILTER('Supplier Emission'!$J$15:$J$49,
                   ('Supplier Emission'!$D$15:$D$49=H1811) * ('Supplier Emission'!$F$15:$F$49=$E$1587)),
            ""),
    "")</f>
        <v/>
      </c>
      <c r="M1811" s="311" t="str">
        <f t="array" ref="M1811">IFERROR(
    XLOOKUP(F1811,
            _xlws.FILTER('Supplier Emission'!$G$15:$G$49,
                   ('Supplier Emission'!$D$15:$D$49=H1811) * ('Supplier Emission'!$F$15:$F$49=$E$1587)),
            _xlws.FILTER('Supplier Emission'!$M$15:$M$49,
                   ('Supplier Emission'!$D$15:$D$49=H1811) * ('Supplier Emission'!$F$15:$F$49=$E$1587)),
            ""),
    "")</f>
        <v/>
      </c>
      <c r="N1811" s="311" t="str">
        <f t="array" ref="N1811">IFERROR(
    XLOOKUP(F1811,
            _xlws.FILTER('Supplier Emission'!$G$15:$G$49,
                   ('Supplier Emission'!$D$15:$D$49=H1811) * ('Supplier Emission'!$F$15:$F$49=$E$1587)),
            _xlws.FILTER('Supplier Emission'!$H$15:$H$49,
                   ('Supplier Emission'!$D$15:$D$49=H1811) * ('Supplier Emission'!$F$15:$F$49=$E$1587)),
            ""),
    "")</f>
        <v/>
      </c>
      <c r="O1811" s="311" t="str">
        <f t="array" ref="O1811">XLOOKUP(1,('Emission Factors'!$E$5:$E$488='GHG emissions calculations'!$F1811)*('Emission Factors'!$H$5:$H$488='GHG emissions calculations'!$H1811),INDEX('Emission Factors'!$E$5:$T$488,0,MATCH('GHG emissions calculations'!O$6,'Emission Factors'!$E$5:$T$5,0)),"",0)</f>
        <v/>
      </c>
      <c r="P1811" s="313" t="str">
        <f t="array" ref="P1811">IFERROR(
    INDEX('Emission Factors'!$E$5:$P$488,
          MATCH(1,
                ('Emission Factors'!$E$5:$E$488 = 'GHG emissions calculations'!$F1811) *
                ('Emission Factors'!$H$5:$H$488 = 'GHG emissions calculations'!$H1811),
                0),
          MATCH('GHG emissions calculations'!P$6,'Emission Factors'!$E$5:$P$5,0)),
    "")</f>
        <v/>
      </c>
      <c r="Q1811" s="311" t="str">
        <f t="array" ref="Q1811">IFERROR(
    IF(
        INDEX('Emission Factors'!$E$5:$P$488,
              MATCH(1,
                    ('Emission Factors'!$E$5:$E$488 = 'GHG emissions calculations'!$F1811) *
                    ('Emission Factors'!$H$5:$H$488 = 'GHG emissions calculations'!$H1811),
                    0),
              MATCH('GHG emissions calculations'!Q$6, 'Emission Factors'!$E$5:$P$5, 0)) &lt;&gt; "",
        INDEX('Emission Factors'!$E$5:$P$488,
              MATCH(1,
                    ('Emission Factors'!$E$5:$E$488 = 'GHG emissions calculations'!$F1811) *
                    ('Emission Factors'!$H$5:$H$488 = 'GHG emissions calculations'!$H1811),
                    0),
              MATCH('GHG emissions calculations'!Q$6, 'Emission Factors'!$E$5:$P$5, 0)),
        ""),
    "")</f>
        <v/>
      </c>
      <c r="R1811" s="311" t="str">
        <f t="array" ref="R1811">IFERROR(
    IF(
        INDEX('Emission Factors'!$E$5:$R$488,
              MATCH(1,
                    ('Emission Factors'!$E$5:$E$488 = 'GHG emissions calculations'!$F1811) *
                    ('Emission Factors'!$H$5:$H$488 = 'GHG emissions calculations'!$H1811),
                    0),
              MATCH('GHG emissions calculations'!R$6, 'Emission Factors'!$E$5:$R$5, 0)) &lt;&gt; "",
        INDEX('Emission Factors'!$E$5:$R$488,
              MATCH(1,
                    ('Emission Factors'!$E$5:$E$488 = 'GHG emissions calculations'!$F1811) *
                    ('Emission Factors'!$H$5:$H$488 = 'GHG emissions calculations'!$H1811),
                    0),
              MATCH('GHG emissions calculations'!R$6, 'Emission Factors'!$E$5:$R$5, 0)),
        ""),
    "")</f>
        <v/>
      </c>
      <c r="S1811" s="312">
        <f t="shared" si="3"/>
        <v>0</v>
      </c>
      <c r="T1811" s="23"/>
    </row>
    <row r="1812" ht="15.75" customHeight="1" outlineLevel="1">
      <c r="A1812" s="23"/>
      <c r="B1812" s="71"/>
      <c r="C1812" s="71"/>
      <c r="D1812" s="71"/>
      <c r="E1812" s="314"/>
      <c r="F1812" s="311" t="str">
        <f>Lists!Z206</f>
        <v>Steel, organic coated (50% recycling)  - Middle East</v>
      </c>
      <c r="G1812" s="311" t="str">
        <f t="array" ref="G1812">XLOOKUP(1,('Emission Factors'!$E$5:$E$488='GHG emissions calculations'!$F1812)*('Emission Factors'!$H$5:$H$488='GHG emissions calculations'!$H1812),INDEX('Emission Factors'!$E$5:$T$488,0,MATCH('GHG emissions calculations'!G$6,'Emission Factors'!$E$5:$T$5,0)),"",0)</f>
        <v/>
      </c>
      <c r="H1812" s="311" t="s">
        <v>237</v>
      </c>
      <c r="I1812" s="312" t="str">
        <f>IF(
    SUMIFS('Import data'!$L$25:$L$80,
           'Import data'!$J$25:$J$80, F1812,
           'Import data'!$G$25:$G$80, 'GHG emissions calculations'!$H1812,
           'Import data'!$I$25:$I$80,$E$1587) &lt;&gt; 0,
    SUMIFS('Import data'!$L$25:$L$80,
           'Import data'!$J$25:$J$80, F1812,
           'Import data'!$G$25:$G$80, 'GHG emissions calculations'!$H1812,
           'Import data'!$I$25:$I$80,$E$1587),
    ""
)</f>
        <v/>
      </c>
      <c r="J1812" s="311" t="str">
        <f t="array" ref="J1812">IF(
    XLOOKUP(F1812, 'Import data'!$J$26:$J$47, 'Import data'!$M$26:$M$47, "", 0) = "Please add the region-specific supplier emission factor or choose a different region available in the IAEG database.",
    "",
    XLOOKUP(F1812, 'Import data'!$J$26:$J$47, 'Import data'!$M$26:$M$47, "", 0)
)</f>
        <v/>
      </c>
      <c r="K1812" s="311" t="str">
        <f t="array" ref="K1812">IFERROR(
    XLOOKUP(F1812,
            _xlws.FILTER('Supplier Emission'!$G$15:$G$49,
                   ('Supplier Emission'!$D$15:$D$49=H1812) * ('Supplier Emission'!$F$15:$F$49=$E$1587)),
            _xlws.FILTER('Supplier Emission'!$I$15:$I$49,
                   ('Supplier Emission'!$D$15:$D$49=H1812) * ('Supplier Emission'!$F$15:$F$49=$E$1587)),
            ""),
    "")</f>
        <v/>
      </c>
      <c r="L1812" s="311" t="str">
        <f t="array" ref="L1812">IFERROR(
    XLOOKUP(F1812,
            _xlws.FILTER('Supplier Emission'!$G$15:$G$49,
                   ('Supplier Emission'!$D$15:$D$49=H1812) * ('Supplier Emission'!$F$15:$F$49=$E$1587)),
            _xlws.FILTER('Supplier Emission'!$J$15:$J$49,
                   ('Supplier Emission'!$D$15:$D$49=H1812) * ('Supplier Emission'!$F$15:$F$49=$E$1587)),
            ""),
    "")</f>
        <v/>
      </c>
      <c r="M1812" s="311" t="str">
        <f t="array" ref="M1812">IFERROR(
    XLOOKUP(F1812,
            _xlws.FILTER('Supplier Emission'!$G$15:$G$49,
                   ('Supplier Emission'!$D$15:$D$49=H1812) * ('Supplier Emission'!$F$15:$F$49=$E$1587)),
            _xlws.FILTER('Supplier Emission'!$M$15:$M$49,
                   ('Supplier Emission'!$D$15:$D$49=H1812) * ('Supplier Emission'!$F$15:$F$49=$E$1587)),
            ""),
    "")</f>
        <v/>
      </c>
      <c r="N1812" s="311" t="str">
        <f t="array" ref="N1812">IFERROR(
    XLOOKUP(F1812,
            _xlws.FILTER('Supplier Emission'!$G$15:$G$49,
                   ('Supplier Emission'!$D$15:$D$49=H1812) * ('Supplier Emission'!$F$15:$F$49=$E$1587)),
            _xlws.FILTER('Supplier Emission'!$H$15:$H$49,
                   ('Supplier Emission'!$D$15:$D$49=H1812) * ('Supplier Emission'!$F$15:$F$49=$E$1587)),
            ""),
    "")</f>
        <v/>
      </c>
      <c r="O1812" s="311" t="str">
        <f t="array" ref="O1812">XLOOKUP(1,('Emission Factors'!$E$5:$E$488='GHG emissions calculations'!$F1812)*('Emission Factors'!$H$5:$H$488='GHG emissions calculations'!$H1812),INDEX('Emission Factors'!$E$5:$T$488,0,MATCH('GHG emissions calculations'!O$6,'Emission Factors'!$E$5:$T$5,0)),"",0)</f>
        <v/>
      </c>
      <c r="P1812" s="313" t="str">
        <f t="array" ref="P1812">IFERROR(
    INDEX('Emission Factors'!$E$5:$P$488,
          MATCH(1,
                ('Emission Factors'!$E$5:$E$488 = 'GHG emissions calculations'!$F1812) *
                ('Emission Factors'!$H$5:$H$488 = 'GHG emissions calculations'!$H1812),
                0),
          MATCH('GHG emissions calculations'!P$6,'Emission Factors'!$E$5:$P$5,0)),
    "")</f>
        <v/>
      </c>
      <c r="Q1812" s="311" t="str">
        <f t="array" ref="Q1812">IFERROR(
    IF(
        INDEX('Emission Factors'!$E$5:$P$488,
              MATCH(1,
                    ('Emission Factors'!$E$5:$E$488 = 'GHG emissions calculations'!$F1812) *
                    ('Emission Factors'!$H$5:$H$488 = 'GHG emissions calculations'!$H1812),
                    0),
              MATCH('GHG emissions calculations'!Q$6, 'Emission Factors'!$E$5:$P$5, 0)) &lt;&gt; "",
        INDEX('Emission Factors'!$E$5:$P$488,
              MATCH(1,
                    ('Emission Factors'!$E$5:$E$488 = 'GHG emissions calculations'!$F1812) *
                    ('Emission Factors'!$H$5:$H$488 = 'GHG emissions calculations'!$H1812),
                    0),
              MATCH('GHG emissions calculations'!Q$6, 'Emission Factors'!$E$5:$P$5, 0)),
        ""),
    "")</f>
        <v/>
      </c>
      <c r="R1812" s="311" t="str">
        <f t="array" ref="R1812">IFERROR(
    IF(
        INDEX('Emission Factors'!$E$5:$R$488,
              MATCH(1,
                    ('Emission Factors'!$E$5:$E$488 = 'GHG emissions calculations'!$F1812) *
                    ('Emission Factors'!$H$5:$H$488 = 'GHG emissions calculations'!$H1812),
                    0),
              MATCH('GHG emissions calculations'!R$6, 'Emission Factors'!$E$5:$R$5, 0)) &lt;&gt; "",
        INDEX('Emission Factors'!$E$5:$R$488,
              MATCH(1,
                    ('Emission Factors'!$E$5:$E$488 = 'GHG emissions calculations'!$F1812) *
                    ('Emission Factors'!$H$5:$H$488 = 'GHG emissions calculations'!$H1812),
                    0),
              MATCH('GHG emissions calculations'!R$6, 'Emission Factors'!$E$5:$R$5, 0)),
        ""),
    "")</f>
        <v/>
      </c>
      <c r="S1812" s="312">
        <f t="shared" si="3"/>
        <v>0</v>
      </c>
      <c r="T1812" s="23"/>
    </row>
    <row r="1813" ht="15.75" customHeight="1" outlineLevel="1">
      <c r="A1813" s="23"/>
      <c r="B1813" s="71"/>
      <c r="C1813" s="71"/>
      <c r="D1813" s="71"/>
      <c r="E1813" s="314"/>
      <c r="F1813" s="311" t="str">
        <f>Lists!Z205</f>
        <v>Steel, organic coated (50% recycling)  - Oceania</v>
      </c>
      <c r="G1813" s="311" t="str">
        <f t="array" ref="G1813">XLOOKUP(1,('Emission Factors'!$E$5:$E$488='GHG emissions calculations'!$F1813)*('Emission Factors'!$H$5:$H$488='GHG emissions calculations'!$H1813),INDEX('Emission Factors'!$E$5:$T$488,0,MATCH('GHG emissions calculations'!G$6,'Emission Factors'!$E$5:$T$5,0)),"",0)</f>
        <v/>
      </c>
      <c r="H1813" s="311" t="s">
        <v>237</v>
      </c>
      <c r="I1813" s="312" t="str">
        <f>IF(
    SUMIFS('Import data'!$L$25:$L$80,
           'Import data'!$J$25:$J$80, F1813,
           'Import data'!$G$25:$G$80, 'GHG emissions calculations'!$H1813,
           'Import data'!$I$25:$I$80,$E$1587) &lt;&gt; 0,
    SUMIFS('Import data'!$L$25:$L$80,
           'Import data'!$J$25:$J$80, F1813,
           'Import data'!$G$25:$G$80, 'GHG emissions calculations'!$H1813,
           'Import data'!$I$25:$I$80,$E$1587),
    ""
)</f>
        <v/>
      </c>
      <c r="J1813" s="311" t="str">
        <f t="array" ref="J1813">IF(
    XLOOKUP(F1813, 'Import data'!$J$26:$J$47, 'Import data'!$M$26:$M$47, "", 0) = "Please add the region-specific supplier emission factor or choose a different region available in the IAEG database.",
    "",
    XLOOKUP(F1813, 'Import data'!$J$26:$J$47, 'Import data'!$M$26:$M$47, "", 0)
)</f>
        <v/>
      </c>
      <c r="K1813" s="311" t="str">
        <f t="array" ref="K1813">IFERROR(
    XLOOKUP(F1813,
            _xlws.FILTER('Supplier Emission'!$G$15:$G$49,
                   ('Supplier Emission'!$D$15:$D$49=H1813) * ('Supplier Emission'!$F$15:$F$49=$E$1587)),
            _xlws.FILTER('Supplier Emission'!$I$15:$I$49,
                   ('Supplier Emission'!$D$15:$D$49=H1813) * ('Supplier Emission'!$F$15:$F$49=$E$1587)),
            ""),
    "")</f>
        <v/>
      </c>
      <c r="L1813" s="311" t="str">
        <f t="array" ref="L1813">IFERROR(
    XLOOKUP(F1813,
            _xlws.FILTER('Supplier Emission'!$G$15:$G$49,
                   ('Supplier Emission'!$D$15:$D$49=H1813) * ('Supplier Emission'!$F$15:$F$49=$E$1587)),
            _xlws.FILTER('Supplier Emission'!$J$15:$J$49,
                   ('Supplier Emission'!$D$15:$D$49=H1813) * ('Supplier Emission'!$F$15:$F$49=$E$1587)),
            ""),
    "")</f>
        <v/>
      </c>
      <c r="M1813" s="311" t="str">
        <f t="array" ref="M1813">IFERROR(
    XLOOKUP(F1813,
            _xlws.FILTER('Supplier Emission'!$G$15:$G$49,
                   ('Supplier Emission'!$D$15:$D$49=H1813) * ('Supplier Emission'!$F$15:$F$49=$E$1587)),
            _xlws.FILTER('Supplier Emission'!$M$15:$M$49,
                   ('Supplier Emission'!$D$15:$D$49=H1813) * ('Supplier Emission'!$F$15:$F$49=$E$1587)),
            ""),
    "")</f>
        <v/>
      </c>
      <c r="N1813" s="311" t="str">
        <f t="array" ref="N1813">IFERROR(
    XLOOKUP(F1813,
            _xlws.FILTER('Supplier Emission'!$G$15:$G$49,
                   ('Supplier Emission'!$D$15:$D$49=H1813) * ('Supplier Emission'!$F$15:$F$49=$E$1587)),
            _xlws.FILTER('Supplier Emission'!$H$15:$H$49,
                   ('Supplier Emission'!$D$15:$D$49=H1813) * ('Supplier Emission'!$F$15:$F$49=$E$1587)),
            ""),
    "")</f>
        <v/>
      </c>
      <c r="O1813" s="311" t="str">
        <f t="array" ref="O1813">XLOOKUP(1,('Emission Factors'!$E$5:$E$488='GHG emissions calculations'!$F1813)*('Emission Factors'!$H$5:$H$488='GHG emissions calculations'!$H1813),INDEX('Emission Factors'!$E$5:$T$488,0,MATCH('GHG emissions calculations'!O$6,'Emission Factors'!$E$5:$T$5,0)),"",0)</f>
        <v/>
      </c>
      <c r="P1813" s="313" t="str">
        <f t="array" ref="P1813">IFERROR(
    INDEX('Emission Factors'!$E$5:$P$488,
          MATCH(1,
                ('Emission Factors'!$E$5:$E$488 = 'GHG emissions calculations'!$F1813) *
                ('Emission Factors'!$H$5:$H$488 = 'GHG emissions calculations'!$H1813),
                0),
          MATCH('GHG emissions calculations'!P$6,'Emission Factors'!$E$5:$P$5,0)),
    "")</f>
        <v/>
      </c>
      <c r="Q1813" s="311" t="str">
        <f t="array" ref="Q1813">IFERROR(
    IF(
        INDEX('Emission Factors'!$E$5:$P$488,
              MATCH(1,
                    ('Emission Factors'!$E$5:$E$488 = 'GHG emissions calculations'!$F1813) *
                    ('Emission Factors'!$H$5:$H$488 = 'GHG emissions calculations'!$H1813),
                    0),
              MATCH('GHG emissions calculations'!Q$6, 'Emission Factors'!$E$5:$P$5, 0)) &lt;&gt; "",
        INDEX('Emission Factors'!$E$5:$P$488,
              MATCH(1,
                    ('Emission Factors'!$E$5:$E$488 = 'GHG emissions calculations'!$F1813) *
                    ('Emission Factors'!$H$5:$H$488 = 'GHG emissions calculations'!$H1813),
                    0),
              MATCH('GHG emissions calculations'!Q$6, 'Emission Factors'!$E$5:$P$5, 0)),
        ""),
    "")</f>
        <v/>
      </c>
      <c r="R1813" s="311" t="str">
        <f t="array" ref="R1813">IFERROR(
    IF(
        INDEX('Emission Factors'!$E$5:$R$488,
              MATCH(1,
                    ('Emission Factors'!$E$5:$E$488 = 'GHG emissions calculations'!$F1813) *
                    ('Emission Factors'!$H$5:$H$488 = 'GHG emissions calculations'!$H1813),
                    0),
              MATCH('GHG emissions calculations'!R$6, 'Emission Factors'!$E$5:$R$5, 0)) &lt;&gt; "",
        INDEX('Emission Factors'!$E$5:$R$488,
              MATCH(1,
                    ('Emission Factors'!$E$5:$E$488 = 'GHG emissions calculations'!$F1813) *
                    ('Emission Factors'!$H$5:$H$488 = 'GHG emissions calculations'!$H1813),
                    0),
              MATCH('GHG emissions calculations'!R$6, 'Emission Factors'!$E$5:$R$5, 0)),
        ""),
    "")</f>
        <v/>
      </c>
      <c r="S1813" s="312">
        <f t="shared" si="3"/>
        <v>0</v>
      </c>
      <c r="T1813" s="23"/>
    </row>
    <row r="1814" ht="15.75" customHeight="1" outlineLevel="1">
      <c r="A1814" s="23"/>
      <c r="B1814" s="71"/>
      <c r="C1814" s="71"/>
      <c r="D1814" s="71"/>
      <c r="E1814" s="314"/>
      <c r="F1814" s="311" t="str">
        <f>Lists!Z210</f>
        <v>Steel, tinplated (39.3% of recycling)  - Africa</v>
      </c>
      <c r="G1814" s="311" t="str">
        <f t="array" ref="G1814">XLOOKUP(1,('Emission Factors'!$E$5:$E$488='GHG emissions calculations'!$F1814)*('Emission Factors'!$H$5:$H$488='GHG emissions calculations'!$H1814),INDEX('Emission Factors'!$E$5:$T$488,0,MATCH('GHG emissions calculations'!G$6,'Emission Factors'!$E$5:$T$5,0)),"",0)</f>
        <v/>
      </c>
      <c r="H1814" s="311" t="s">
        <v>237</v>
      </c>
      <c r="I1814" s="312" t="str">
        <f>IF(
    SUMIFS('Import data'!$L$25:$L$80,
           'Import data'!$J$25:$J$80, F1814,
           'Import data'!$G$25:$G$80, 'GHG emissions calculations'!$H1814,
           'Import data'!$I$25:$I$80,$E$1587) &lt;&gt; 0,
    SUMIFS('Import data'!$L$25:$L$80,
           'Import data'!$J$25:$J$80, F1814,
           'Import data'!$G$25:$G$80, 'GHG emissions calculations'!$H1814,
           'Import data'!$I$25:$I$80,$E$1587),
    ""
)</f>
        <v/>
      </c>
      <c r="J1814" s="311" t="str">
        <f t="array" ref="J1814">IF(
    XLOOKUP(F1814, 'Import data'!$J$26:$J$47, 'Import data'!$M$26:$M$47, "", 0) = "Please add the region-specific supplier emission factor or choose a different region available in the IAEG database.",
    "",
    XLOOKUP(F1814, 'Import data'!$J$26:$J$47, 'Import data'!$M$26:$M$47, "", 0)
)</f>
        <v/>
      </c>
      <c r="K1814" s="311" t="str">
        <f t="array" ref="K1814">IFERROR(
    XLOOKUP(F1814,
            _xlws.FILTER('Supplier Emission'!$G$15:$G$49,
                   ('Supplier Emission'!$D$15:$D$49=H1814) * ('Supplier Emission'!$F$15:$F$49=$E$1587)),
            _xlws.FILTER('Supplier Emission'!$I$15:$I$49,
                   ('Supplier Emission'!$D$15:$D$49=H1814) * ('Supplier Emission'!$F$15:$F$49=$E$1587)),
            ""),
    "")</f>
        <v/>
      </c>
      <c r="L1814" s="311" t="str">
        <f t="array" ref="L1814">IFERROR(
    XLOOKUP(F1814,
            _xlws.FILTER('Supplier Emission'!$G$15:$G$49,
                   ('Supplier Emission'!$D$15:$D$49=H1814) * ('Supplier Emission'!$F$15:$F$49=$E$1587)),
            _xlws.FILTER('Supplier Emission'!$J$15:$J$49,
                   ('Supplier Emission'!$D$15:$D$49=H1814) * ('Supplier Emission'!$F$15:$F$49=$E$1587)),
            ""),
    "")</f>
        <v/>
      </c>
      <c r="M1814" s="311" t="str">
        <f t="array" ref="M1814">IFERROR(
    XLOOKUP(F1814,
            _xlws.FILTER('Supplier Emission'!$G$15:$G$49,
                   ('Supplier Emission'!$D$15:$D$49=H1814) * ('Supplier Emission'!$F$15:$F$49=$E$1587)),
            _xlws.FILTER('Supplier Emission'!$M$15:$M$49,
                   ('Supplier Emission'!$D$15:$D$49=H1814) * ('Supplier Emission'!$F$15:$F$49=$E$1587)),
            ""),
    "")</f>
        <v/>
      </c>
      <c r="N1814" s="311" t="str">
        <f t="array" ref="N1814">IFERROR(
    XLOOKUP(F1814,
            _xlws.FILTER('Supplier Emission'!$G$15:$G$49,
                   ('Supplier Emission'!$D$15:$D$49=H1814) * ('Supplier Emission'!$F$15:$F$49=$E$1587)),
            _xlws.FILTER('Supplier Emission'!$H$15:$H$49,
                   ('Supplier Emission'!$D$15:$D$49=H1814) * ('Supplier Emission'!$F$15:$F$49=$E$1587)),
            ""),
    "")</f>
        <v/>
      </c>
      <c r="O1814" s="311" t="str">
        <f t="array" ref="O1814">XLOOKUP(1,('Emission Factors'!$E$5:$E$488='GHG emissions calculations'!$F1814)*('Emission Factors'!$H$5:$H$488='GHG emissions calculations'!$H1814),INDEX('Emission Factors'!$E$5:$T$488,0,MATCH('GHG emissions calculations'!O$6,'Emission Factors'!$E$5:$T$5,0)),"",0)</f>
        <v/>
      </c>
      <c r="P1814" s="313" t="str">
        <f t="array" ref="P1814">IFERROR(
    INDEX('Emission Factors'!$E$5:$P$488,
          MATCH(1,
                ('Emission Factors'!$E$5:$E$488 = 'GHG emissions calculations'!$F1814) *
                ('Emission Factors'!$H$5:$H$488 = 'GHG emissions calculations'!$H1814),
                0),
          MATCH('GHG emissions calculations'!P$6,'Emission Factors'!$E$5:$P$5,0)),
    "")</f>
        <v/>
      </c>
      <c r="Q1814" s="311" t="str">
        <f t="array" ref="Q1814">IFERROR(
    IF(
        INDEX('Emission Factors'!$E$5:$P$488,
              MATCH(1,
                    ('Emission Factors'!$E$5:$E$488 = 'GHG emissions calculations'!$F1814) *
                    ('Emission Factors'!$H$5:$H$488 = 'GHG emissions calculations'!$H1814),
                    0),
              MATCH('GHG emissions calculations'!Q$6, 'Emission Factors'!$E$5:$P$5, 0)) &lt;&gt; "",
        INDEX('Emission Factors'!$E$5:$P$488,
              MATCH(1,
                    ('Emission Factors'!$E$5:$E$488 = 'GHG emissions calculations'!$F1814) *
                    ('Emission Factors'!$H$5:$H$488 = 'GHG emissions calculations'!$H1814),
                    0),
              MATCH('GHG emissions calculations'!Q$6, 'Emission Factors'!$E$5:$P$5, 0)),
        ""),
    "")</f>
        <v/>
      </c>
      <c r="R1814" s="311" t="str">
        <f t="array" ref="R1814">IFERROR(
    IF(
        INDEX('Emission Factors'!$E$5:$R$488,
              MATCH(1,
                    ('Emission Factors'!$E$5:$E$488 = 'GHG emissions calculations'!$F1814) *
                    ('Emission Factors'!$H$5:$H$488 = 'GHG emissions calculations'!$H1814),
                    0),
              MATCH('GHG emissions calculations'!R$6, 'Emission Factors'!$E$5:$R$5, 0)) &lt;&gt; "",
        INDEX('Emission Factors'!$E$5:$R$488,
              MATCH(1,
                    ('Emission Factors'!$E$5:$E$488 = 'GHG emissions calculations'!$F1814) *
                    ('Emission Factors'!$H$5:$H$488 = 'GHG emissions calculations'!$H1814),
                    0),
              MATCH('GHG emissions calculations'!R$6, 'Emission Factors'!$E$5:$R$5, 0)),
        ""),
    "")</f>
        <v/>
      </c>
      <c r="S1814" s="312">
        <f t="shared" si="3"/>
        <v>0</v>
      </c>
      <c r="T1814" s="23"/>
    </row>
    <row r="1815" ht="15.75" customHeight="1" outlineLevel="1">
      <c r="A1815" s="23"/>
      <c r="B1815" s="71"/>
      <c r="C1815" s="71"/>
      <c r="D1815" s="71"/>
      <c r="E1815" s="314"/>
      <c r="F1815" s="311" t="str">
        <f>Lists!Z208</f>
        <v>Steel, tinplated (39.3% of recycling)  - America</v>
      </c>
      <c r="G1815" s="311" t="str">
        <f t="array" ref="G1815">XLOOKUP(1,('Emission Factors'!$E$5:$E$488='GHG emissions calculations'!$F1815)*('Emission Factors'!$H$5:$H$488='GHG emissions calculations'!$H1815),INDEX('Emission Factors'!$E$5:$T$488,0,MATCH('GHG emissions calculations'!G$6,'Emission Factors'!$E$5:$T$5,0)),"",0)</f>
        <v/>
      </c>
      <c r="H1815" s="311" t="s">
        <v>237</v>
      </c>
      <c r="I1815" s="312" t="str">
        <f>IF(
    SUMIFS('Import data'!$L$25:$L$80,
           'Import data'!$J$25:$J$80, F1815,
           'Import data'!$G$25:$G$80, 'GHG emissions calculations'!$H1815,
           'Import data'!$I$25:$I$80,$E$1587) &lt;&gt; 0,
    SUMIFS('Import data'!$L$25:$L$80,
           'Import data'!$J$25:$J$80, F1815,
           'Import data'!$G$25:$G$80, 'GHG emissions calculations'!$H1815,
           'Import data'!$I$25:$I$80,$E$1587),
    ""
)</f>
        <v/>
      </c>
      <c r="J1815" s="311" t="str">
        <f t="array" ref="J1815">IF(
    XLOOKUP(F1815, 'Import data'!$J$26:$J$47, 'Import data'!$M$26:$M$47, "", 0) = "Please add the region-specific supplier emission factor or choose a different region available in the IAEG database.",
    "",
    XLOOKUP(F1815, 'Import data'!$J$26:$J$47, 'Import data'!$M$26:$M$47, "", 0)
)</f>
        <v/>
      </c>
      <c r="K1815" s="311" t="str">
        <f t="array" ref="K1815">IFERROR(
    XLOOKUP(F1815,
            _xlws.FILTER('Supplier Emission'!$G$15:$G$49,
                   ('Supplier Emission'!$D$15:$D$49=H1815) * ('Supplier Emission'!$F$15:$F$49=$E$1587)),
            _xlws.FILTER('Supplier Emission'!$I$15:$I$49,
                   ('Supplier Emission'!$D$15:$D$49=H1815) * ('Supplier Emission'!$F$15:$F$49=$E$1587)),
            ""),
    "")</f>
        <v/>
      </c>
      <c r="L1815" s="311" t="str">
        <f t="array" ref="L1815">IFERROR(
    XLOOKUP(F1815,
            _xlws.FILTER('Supplier Emission'!$G$15:$G$49,
                   ('Supplier Emission'!$D$15:$D$49=H1815) * ('Supplier Emission'!$F$15:$F$49=$E$1587)),
            _xlws.FILTER('Supplier Emission'!$J$15:$J$49,
                   ('Supplier Emission'!$D$15:$D$49=H1815) * ('Supplier Emission'!$F$15:$F$49=$E$1587)),
            ""),
    "")</f>
        <v/>
      </c>
      <c r="M1815" s="311" t="str">
        <f t="array" ref="M1815">IFERROR(
    XLOOKUP(F1815,
            _xlws.FILTER('Supplier Emission'!$G$15:$G$49,
                   ('Supplier Emission'!$D$15:$D$49=H1815) * ('Supplier Emission'!$F$15:$F$49=$E$1587)),
            _xlws.FILTER('Supplier Emission'!$M$15:$M$49,
                   ('Supplier Emission'!$D$15:$D$49=H1815) * ('Supplier Emission'!$F$15:$F$49=$E$1587)),
            ""),
    "")</f>
        <v/>
      </c>
      <c r="N1815" s="311" t="str">
        <f t="array" ref="N1815">IFERROR(
    XLOOKUP(F1815,
            _xlws.FILTER('Supplier Emission'!$G$15:$G$49,
                   ('Supplier Emission'!$D$15:$D$49=H1815) * ('Supplier Emission'!$F$15:$F$49=$E$1587)),
            _xlws.FILTER('Supplier Emission'!$H$15:$H$49,
                   ('Supplier Emission'!$D$15:$D$49=H1815) * ('Supplier Emission'!$F$15:$F$49=$E$1587)),
            ""),
    "")</f>
        <v/>
      </c>
      <c r="O1815" s="311" t="str">
        <f t="array" ref="O1815">XLOOKUP(1,('Emission Factors'!$E$5:$E$488='GHG emissions calculations'!$F1815)*('Emission Factors'!$H$5:$H$488='GHG emissions calculations'!$H1815),INDEX('Emission Factors'!$E$5:$T$488,0,MATCH('GHG emissions calculations'!O$6,'Emission Factors'!$E$5:$T$5,0)),"",0)</f>
        <v/>
      </c>
      <c r="P1815" s="313" t="str">
        <f t="array" ref="P1815">IFERROR(
    INDEX('Emission Factors'!$E$5:$P$488,
          MATCH(1,
                ('Emission Factors'!$E$5:$E$488 = 'GHG emissions calculations'!$F1815) *
                ('Emission Factors'!$H$5:$H$488 = 'GHG emissions calculations'!$H1815),
                0),
          MATCH('GHG emissions calculations'!P$6,'Emission Factors'!$E$5:$P$5,0)),
    "")</f>
        <v/>
      </c>
      <c r="Q1815" s="311" t="str">
        <f t="array" ref="Q1815">IFERROR(
    IF(
        INDEX('Emission Factors'!$E$5:$P$488,
              MATCH(1,
                    ('Emission Factors'!$E$5:$E$488 = 'GHG emissions calculations'!$F1815) *
                    ('Emission Factors'!$H$5:$H$488 = 'GHG emissions calculations'!$H1815),
                    0),
              MATCH('GHG emissions calculations'!Q$6, 'Emission Factors'!$E$5:$P$5, 0)) &lt;&gt; "",
        INDEX('Emission Factors'!$E$5:$P$488,
              MATCH(1,
                    ('Emission Factors'!$E$5:$E$488 = 'GHG emissions calculations'!$F1815) *
                    ('Emission Factors'!$H$5:$H$488 = 'GHG emissions calculations'!$H1815),
                    0),
              MATCH('GHG emissions calculations'!Q$6, 'Emission Factors'!$E$5:$P$5, 0)),
        ""),
    "")</f>
        <v/>
      </c>
      <c r="R1815" s="311" t="str">
        <f t="array" ref="R1815">IFERROR(
    IF(
        INDEX('Emission Factors'!$E$5:$R$488,
              MATCH(1,
                    ('Emission Factors'!$E$5:$E$488 = 'GHG emissions calculations'!$F1815) *
                    ('Emission Factors'!$H$5:$H$488 = 'GHG emissions calculations'!$H1815),
                    0),
              MATCH('GHG emissions calculations'!R$6, 'Emission Factors'!$E$5:$R$5, 0)) &lt;&gt; "",
        INDEX('Emission Factors'!$E$5:$R$488,
              MATCH(1,
                    ('Emission Factors'!$E$5:$E$488 = 'GHG emissions calculations'!$F1815) *
                    ('Emission Factors'!$H$5:$H$488 = 'GHG emissions calculations'!$H1815),
                    0),
              MATCH('GHG emissions calculations'!R$6, 'Emission Factors'!$E$5:$R$5, 0)),
        ""),
    "")</f>
        <v/>
      </c>
      <c r="S1815" s="312">
        <f t="shared" si="3"/>
        <v>0</v>
      </c>
      <c r="T1815" s="23"/>
    </row>
    <row r="1816" ht="15.75" customHeight="1" outlineLevel="1">
      <c r="A1816" s="23"/>
      <c r="B1816" s="71"/>
      <c r="C1816" s="71"/>
      <c r="D1816" s="71"/>
      <c r="E1816" s="314"/>
      <c r="F1816" s="311" t="str">
        <f>Lists!Z211</f>
        <v>Steel, tinplated (39.3% of recycling)  - Asia</v>
      </c>
      <c r="G1816" s="311" t="str">
        <f t="array" ref="G1816">XLOOKUP(1,('Emission Factors'!$E$5:$E$488='GHG emissions calculations'!$F1816)*('Emission Factors'!$H$5:$H$488='GHG emissions calculations'!$H1816),INDEX('Emission Factors'!$E$5:$T$488,0,MATCH('GHG emissions calculations'!G$6,'Emission Factors'!$E$5:$T$5,0)),"",0)</f>
        <v/>
      </c>
      <c r="H1816" s="311" t="s">
        <v>237</v>
      </c>
      <c r="I1816" s="312" t="str">
        <f>IF(
    SUMIFS('Import data'!$L$25:$L$80,
           'Import data'!$J$25:$J$80, F1816,
           'Import data'!$G$25:$G$80, 'GHG emissions calculations'!$H1816,
           'Import data'!$I$25:$I$80,$E$1587) &lt;&gt; 0,
    SUMIFS('Import data'!$L$25:$L$80,
           'Import data'!$J$25:$J$80, F1816,
           'Import data'!$G$25:$G$80, 'GHG emissions calculations'!$H1816,
           'Import data'!$I$25:$I$80,$E$1587),
    ""
)</f>
        <v/>
      </c>
      <c r="J1816" s="311" t="str">
        <f t="array" ref="J1816">IF(
    XLOOKUP(F1816, 'Import data'!$J$26:$J$47, 'Import data'!$M$26:$M$47, "", 0) = "Please add the region-specific supplier emission factor or choose a different region available in the IAEG database.",
    "",
    XLOOKUP(F1816, 'Import data'!$J$26:$J$47, 'Import data'!$M$26:$M$47, "", 0)
)</f>
        <v/>
      </c>
      <c r="K1816" s="311" t="str">
        <f t="array" ref="K1816">IFERROR(
    XLOOKUP(F1816,
            _xlws.FILTER('Supplier Emission'!$G$15:$G$49,
                   ('Supplier Emission'!$D$15:$D$49=H1816) * ('Supplier Emission'!$F$15:$F$49=$E$1587)),
            _xlws.FILTER('Supplier Emission'!$I$15:$I$49,
                   ('Supplier Emission'!$D$15:$D$49=H1816) * ('Supplier Emission'!$F$15:$F$49=$E$1587)),
            ""),
    "")</f>
        <v/>
      </c>
      <c r="L1816" s="311" t="str">
        <f t="array" ref="L1816">IFERROR(
    XLOOKUP(F1816,
            _xlws.FILTER('Supplier Emission'!$G$15:$G$49,
                   ('Supplier Emission'!$D$15:$D$49=H1816) * ('Supplier Emission'!$F$15:$F$49=$E$1587)),
            _xlws.FILTER('Supplier Emission'!$J$15:$J$49,
                   ('Supplier Emission'!$D$15:$D$49=H1816) * ('Supplier Emission'!$F$15:$F$49=$E$1587)),
            ""),
    "")</f>
        <v/>
      </c>
      <c r="M1816" s="311" t="str">
        <f t="array" ref="M1816">IFERROR(
    XLOOKUP(F1816,
            _xlws.FILTER('Supplier Emission'!$G$15:$G$49,
                   ('Supplier Emission'!$D$15:$D$49=H1816) * ('Supplier Emission'!$F$15:$F$49=$E$1587)),
            _xlws.FILTER('Supplier Emission'!$M$15:$M$49,
                   ('Supplier Emission'!$D$15:$D$49=H1816) * ('Supplier Emission'!$F$15:$F$49=$E$1587)),
            ""),
    "")</f>
        <v/>
      </c>
      <c r="N1816" s="311" t="str">
        <f t="array" ref="N1816">IFERROR(
    XLOOKUP(F1816,
            _xlws.FILTER('Supplier Emission'!$G$15:$G$49,
                   ('Supplier Emission'!$D$15:$D$49=H1816) * ('Supplier Emission'!$F$15:$F$49=$E$1587)),
            _xlws.FILTER('Supplier Emission'!$H$15:$H$49,
                   ('Supplier Emission'!$D$15:$D$49=H1816) * ('Supplier Emission'!$F$15:$F$49=$E$1587)),
            ""),
    "")</f>
        <v/>
      </c>
      <c r="O1816" s="311" t="str">
        <f t="array" ref="O1816">XLOOKUP(1,('Emission Factors'!$E$5:$E$488='GHG emissions calculations'!$F1816)*('Emission Factors'!$H$5:$H$488='GHG emissions calculations'!$H1816),INDEX('Emission Factors'!$E$5:$T$488,0,MATCH('GHG emissions calculations'!O$6,'Emission Factors'!$E$5:$T$5,0)),"",0)</f>
        <v/>
      </c>
      <c r="P1816" s="313" t="str">
        <f t="array" ref="P1816">IFERROR(
    INDEX('Emission Factors'!$E$5:$P$488,
          MATCH(1,
                ('Emission Factors'!$E$5:$E$488 = 'GHG emissions calculations'!$F1816) *
                ('Emission Factors'!$H$5:$H$488 = 'GHG emissions calculations'!$H1816),
                0),
          MATCH('GHG emissions calculations'!P$6,'Emission Factors'!$E$5:$P$5,0)),
    "")</f>
        <v/>
      </c>
      <c r="Q1816" s="311" t="str">
        <f t="array" ref="Q1816">IFERROR(
    IF(
        INDEX('Emission Factors'!$E$5:$P$488,
              MATCH(1,
                    ('Emission Factors'!$E$5:$E$488 = 'GHG emissions calculations'!$F1816) *
                    ('Emission Factors'!$H$5:$H$488 = 'GHG emissions calculations'!$H1816),
                    0),
              MATCH('GHG emissions calculations'!Q$6, 'Emission Factors'!$E$5:$P$5, 0)) &lt;&gt; "",
        INDEX('Emission Factors'!$E$5:$P$488,
              MATCH(1,
                    ('Emission Factors'!$E$5:$E$488 = 'GHG emissions calculations'!$F1816) *
                    ('Emission Factors'!$H$5:$H$488 = 'GHG emissions calculations'!$H1816),
                    0),
              MATCH('GHG emissions calculations'!Q$6, 'Emission Factors'!$E$5:$P$5, 0)),
        ""),
    "")</f>
        <v/>
      </c>
      <c r="R1816" s="311" t="str">
        <f t="array" ref="R1816">IFERROR(
    IF(
        INDEX('Emission Factors'!$E$5:$R$488,
              MATCH(1,
                    ('Emission Factors'!$E$5:$E$488 = 'GHG emissions calculations'!$F1816) *
                    ('Emission Factors'!$H$5:$H$488 = 'GHG emissions calculations'!$H1816),
                    0),
              MATCH('GHG emissions calculations'!R$6, 'Emission Factors'!$E$5:$R$5, 0)) &lt;&gt; "",
        INDEX('Emission Factors'!$E$5:$R$488,
              MATCH(1,
                    ('Emission Factors'!$E$5:$E$488 = 'GHG emissions calculations'!$F1816) *
                    ('Emission Factors'!$H$5:$H$488 = 'GHG emissions calculations'!$H1816),
                    0),
              MATCH('GHG emissions calculations'!R$6, 'Emission Factors'!$E$5:$R$5, 0)),
        ""),
    "")</f>
        <v/>
      </c>
      <c r="S1816" s="312">
        <f t="shared" si="3"/>
        <v>0</v>
      </c>
      <c r="T1816" s="23"/>
    </row>
    <row r="1817" ht="15.75" customHeight="1" outlineLevel="1">
      <c r="A1817" s="23"/>
      <c r="B1817" s="71"/>
      <c r="C1817" s="71"/>
      <c r="D1817" s="71"/>
      <c r="E1817" s="314"/>
      <c r="F1817" s="311" t="str">
        <f>Lists!Z209</f>
        <v>Steel, tinplated (39.3% of recycling)  - Europe</v>
      </c>
      <c r="G1817" s="311">
        <f t="array" ref="G1817">XLOOKUP(1,('Emission Factors'!$E$5:$E$488='GHG emissions calculations'!$F1817)*('Emission Factors'!$H$5:$H$488='GHG emissions calculations'!$H1817),INDEX('Emission Factors'!$E$5:$T$488,0,MATCH('GHG emissions calculations'!G$6,'Emission Factors'!$E$5:$T$5,0)),"",0)</f>
        <v>3</v>
      </c>
      <c r="H1817" s="311" t="s">
        <v>237</v>
      </c>
      <c r="I1817" s="312" t="str">
        <f>IF(
    SUMIFS('Import data'!$L$25:$L$80,
           'Import data'!$J$25:$J$80, F1817,
           'Import data'!$G$25:$G$80, 'GHG emissions calculations'!$H1817,
           'Import data'!$I$25:$I$80,$E$1587) &lt;&gt; 0,
    SUMIFS('Import data'!$L$25:$L$80,
           'Import data'!$J$25:$J$80, F1817,
           'Import data'!$G$25:$G$80, 'GHG emissions calculations'!$H1817,
           'Import data'!$I$25:$I$80,$E$1587),
    ""
)</f>
        <v/>
      </c>
      <c r="J1817" s="311" t="str">
        <f t="array" ref="J1817">IF(
    XLOOKUP(F1817, 'Import data'!$J$26:$J$47, 'Import data'!$M$26:$M$47, "", 0) = "Please add the region-specific supplier emission factor or choose a different region available in the IAEG database.",
    "",
    XLOOKUP(F1817, 'Import data'!$J$26:$J$47, 'Import data'!$M$26:$M$47, "", 0)
)</f>
        <v/>
      </c>
      <c r="K1817" s="311" t="str">
        <f t="array" ref="K1817">IFERROR(
    XLOOKUP(F1817,
            _xlws.FILTER('Supplier Emission'!$G$15:$G$49,
                   ('Supplier Emission'!$D$15:$D$49=H1817) * ('Supplier Emission'!$F$15:$F$49=$E$1587)),
            _xlws.FILTER('Supplier Emission'!$I$15:$I$49,
                   ('Supplier Emission'!$D$15:$D$49=H1817) * ('Supplier Emission'!$F$15:$F$49=$E$1587)),
            ""),
    "")</f>
        <v/>
      </c>
      <c r="L1817" s="311" t="str">
        <f t="array" ref="L1817">IFERROR(
    XLOOKUP(F1817,
            _xlws.FILTER('Supplier Emission'!$G$15:$G$49,
                   ('Supplier Emission'!$D$15:$D$49=H1817) * ('Supplier Emission'!$F$15:$F$49=$E$1587)),
            _xlws.FILTER('Supplier Emission'!$J$15:$J$49,
                   ('Supplier Emission'!$D$15:$D$49=H1817) * ('Supplier Emission'!$F$15:$F$49=$E$1587)),
            ""),
    "")</f>
        <v/>
      </c>
      <c r="M1817" s="311" t="str">
        <f t="array" ref="M1817">IFERROR(
    XLOOKUP(F1817,
            _xlws.FILTER('Supplier Emission'!$G$15:$G$49,
                   ('Supplier Emission'!$D$15:$D$49=H1817) * ('Supplier Emission'!$F$15:$F$49=$E$1587)),
            _xlws.FILTER('Supplier Emission'!$M$15:$M$49,
                   ('Supplier Emission'!$D$15:$D$49=H1817) * ('Supplier Emission'!$F$15:$F$49=$E$1587)),
            ""),
    "")</f>
        <v/>
      </c>
      <c r="N1817" s="311" t="str">
        <f t="array" ref="N1817">IFERROR(
    XLOOKUP(F1817,
            _xlws.FILTER('Supplier Emission'!$G$15:$G$49,
                   ('Supplier Emission'!$D$15:$D$49=H1817) * ('Supplier Emission'!$F$15:$F$49=$E$1587)),
            _xlws.FILTER('Supplier Emission'!$H$15:$H$49,
                   ('Supplier Emission'!$D$15:$D$49=H1817) * ('Supplier Emission'!$F$15:$F$49=$E$1587)),
            ""),
    "")</f>
        <v/>
      </c>
      <c r="O1817" s="311" t="str">
        <f t="array" ref="O1817">XLOOKUP(1,('Emission Factors'!$E$5:$E$488='GHG emissions calculations'!$F1817)*('Emission Factors'!$H$5:$H$488='GHG emissions calculations'!$H1817),INDEX('Emission Factors'!$E$5:$T$488,0,MATCH('GHG emissions calculations'!O$6,'Emission Factors'!$E$5:$T$5,0)),"",0)</f>
        <v>Acier, rouleaux, étamé pour emballage industriel (39.3% de recyclage)</v>
      </c>
      <c r="P1817" s="313">
        <f t="array" ref="P1817">IFERROR(
    INDEX('Emission Factors'!$E$5:$P$488,
          MATCH(1,
                ('Emission Factors'!$E$5:$E$488 = 'GHG emissions calculations'!$F1817) *
                ('Emission Factors'!$H$5:$H$488 = 'GHG emissions calculations'!$H1817),
                0),
          MATCH('GHG emissions calculations'!P$6,'Emission Factors'!$E$5:$P$5,0)),
    "")</f>
        <v>2.13</v>
      </c>
      <c r="Q1817" s="311" t="str">
        <f t="array" ref="Q1817">IFERROR(
    IF(
        INDEX('Emission Factors'!$E$5:$P$488,
              MATCH(1,
                    ('Emission Factors'!$E$5:$E$488 = 'GHG emissions calculations'!$F1817) *
                    ('Emission Factors'!$H$5:$H$488 = 'GHG emissions calculations'!$H1817),
                    0),
              MATCH('GHG emissions calculations'!Q$6, 'Emission Factors'!$E$5:$P$5, 0)) &lt;&gt; "",
        INDEX('Emission Factors'!$E$5:$P$488,
              MATCH(1,
                    ('Emission Factors'!$E$5:$E$488 = 'GHG emissions calculations'!$F1817) *
                    ('Emission Factors'!$H$5:$H$488 = 'GHG emissions calculations'!$H1817),
                    0),
              MATCH('GHG emissions calculations'!Q$6, 'Emission Factors'!$E$5:$P$5, 0)),
        ""),
    "")</f>
        <v>kgCO2e/kg</v>
      </c>
      <c r="R1817" s="311" t="str">
        <f t="array" ref="R1817">IFERROR(
    IF(
        INDEX('Emission Factors'!$E$5:$R$488,
              MATCH(1,
                    ('Emission Factors'!$E$5:$E$488 = 'GHG emissions calculations'!$F1817) *
                    ('Emission Factors'!$H$5:$H$488 = 'GHG emissions calculations'!$H1817),
                    0),
              MATCH('GHG emissions calculations'!R$6, 'Emission Factors'!$E$5:$R$5, 0)) &lt;&gt; "",
        INDEX('Emission Factors'!$E$5:$R$488,
              MATCH(1,
                    ('Emission Factors'!$E$5:$E$488 = 'GHG emissions calculations'!$F1817) *
                    ('Emission Factors'!$H$5:$H$488 = 'GHG emissions calculations'!$H1817),
                    0),
              MATCH('GHG emissions calculations'!R$6, 'Emission Factors'!$E$5:$R$5, 0)),
        ""),
    "")</f>
        <v>Europe</v>
      </c>
      <c r="S1817" s="312">
        <f t="shared" si="3"/>
        <v>0</v>
      </c>
      <c r="T1817" s="23"/>
    </row>
    <row r="1818" ht="15.75" customHeight="1" outlineLevel="1">
      <c r="A1818" s="23"/>
      <c r="B1818" s="71"/>
      <c r="C1818" s="71"/>
      <c r="D1818" s="71"/>
      <c r="E1818" s="314"/>
      <c r="F1818" s="311" t="str">
        <f>Lists!Z214</f>
        <v>Steel, tinplated (39.3% of recycling)  - Global or unspecified region</v>
      </c>
      <c r="G1818" s="311" t="str">
        <f t="array" ref="G1818">XLOOKUP(1,('Emission Factors'!$E$5:$E$488='GHG emissions calculations'!$F1818)*('Emission Factors'!$H$5:$H$488='GHG emissions calculations'!$H1818),INDEX('Emission Factors'!$E$5:$T$488,0,MATCH('GHG emissions calculations'!G$6,'Emission Factors'!$E$5:$T$5,0)),"",0)</f>
        <v/>
      </c>
      <c r="H1818" s="311" t="s">
        <v>237</v>
      </c>
      <c r="I1818" s="312" t="str">
        <f>IF(
    SUMIFS('Import data'!$L$25:$L$80,
           'Import data'!$J$25:$J$80, F1818,
           'Import data'!$G$25:$G$80, 'GHG emissions calculations'!$H1818,
           'Import data'!$I$25:$I$80,$E$1587) &lt;&gt; 0,
    SUMIFS('Import data'!$L$25:$L$80,
           'Import data'!$J$25:$J$80, F1818,
           'Import data'!$G$25:$G$80, 'GHG emissions calculations'!$H1818,
           'Import data'!$I$25:$I$80,$E$1587),
    ""
)</f>
        <v/>
      </c>
      <c r="J1818" s="311" t="str">
        <f t="array" ref="J1818">IF(
    XLOOKUP(F1818, 'Import data'!$J$26:$J$47, 'Import data'!$M$26:$M$47, "", 0) = "Please add the region-specific supplier emission factor or choose a different region available in the IAEG database.",
    "",
    XLOOKUP(F1818, 'Import data'!$J$26:$J$47, 'Import data'!$M$26:$M$47, "", 0)
)</f>
        <v/>
      </c>
      <c r="K1818" s="311" t="str">
        <f t="array" ref="K1818">IFERROR(
    XLOOKUP(F1818,
            _xlws.FILTER('Supplier Emission'!$G$15:$G$49,
                   ('Supplier Emission'!$D$15:$D$49=H1818) * ('Supplier Emission'!$F$15:$F$49=$E$1587)),
            _xlws.FILTER('Supplier Emission'!$I$15:$I$49,
                   ('Supplier Emission'!$D$15:$D$49=H1818) * ('Supplier Emission'!$F$15:$F$49=$E$1587)),
            ""),
    "")</f>
        <v/>
      </c>
      <c r="L1818" s="311" t="str">
        <f t="array" ref="L1818">IFERROR(
    XLOOKUP(F1818,
            _xlws.FILTER('Supplier Emission'!$G$15:$G$49,
                   ('Supplier Emission'!$D$15:$D$49=H1818) * ('Supplier Emission'!$F$15:$F$49=$E$1587)),
            _xlws.FILTER('Supplier Emission'!$J$15:$J$49,
                   ('Supplier Emission'!$D$15:$D$49=H1818) * ('Supplier Emission'!$F$15:$F$49=$E$1587)),
            ""),
    "")</f>
        <v/>
      </c>
      <c r="M1818" s="311" t="str">
        <f t="array" ref="M1818">IFERROR(
    XLOOKUP(F1818,
            _xlws.FILTER('Supplier Emission'!$G$15:$G$49,
                   ('Supplier Emission'!$D$15:$D$49=H1818) * ('Supplier Emission'!$F$15:$F$49=$E$1587)),
            _xlws.FILTER('Supplier Emission'!$M$15:$M$49,
                   ('Supplier Emission'!$D$15:$D$49=H1818) * ('Supplier Emission'!$F$15:$F$49=$E$1587)),
            ""),
    "")</f>
        <v/>
      </c>
      <c r="N1818" s="311" t="str">
        <f t="array" ref="N1818">IFERROR(
    XLOOKUP(F1818,
            _xlws.FILTER('Supplier Emission'!$G$15:$G$49,
                   ('Supplier Emission'!$D$15:$D$49=H1818) * ('Supplier Emission'!$F$15:$F$49=$E$1587)),
            _xlws.FILTER('Supplier Emission'!$H$15:$H$49,
                   ('Supplier Emission'!$D$15:$D$49=H1818) * ('Supplier Emission'!$F$15:$F$49=$E$1587)),
            ""),
    "")</f>
        <v/>
      </c>
      <c r="O1818" s="311" t="str">
        <f t="array" ref="O1818">XLOOKUP(1,('Emission Factors'!$E$5:$E$488='GHG emissions calculations'!$F1818)*('Emission Factors'!$H$5:$H$488='GHG emissions calculations'!$H1818),INDEX('Emission Factors'!$E$5:$T$488,0,MATCH('GHG emissions calculations'!O$6,'Emission Factors'!$E$5:$T$5,0)),"",0)</f>
        <v/>
      </c>
      <c r="P1818" s="313" t="str">
        <f t="array" ref="P1818">IFERROR(
    INDEX('Emission Factors'!$E$5:$P$488,
          MATCH(1,
                ('Emission Factors'!$E$5:$E$488 = 'GHG emissions calculations'!$F1818) *
                ('Emission Factors'!$H$5:$H$488 = 'GHG emissions calculations'!$H1818),
                0),
          MATCH('GHG emissions calculations'!P$6,'Emission Factors'!$E$5:$P$5,0)),
    "")</f>
        <v/>
      </c>
      <c r="Q1818" s="311" t="str">
        <f t="array" ref="Q1818">IFERROR(
    IF(
        INDEX('Emission Factors'!$E$5:$P$488,
              MATCH(1,
                    ('Emission Factors'!$E$5:$E$488 = 'GHG emissions calculations'!$F1818) *
                    ('Emission Factors'!$H$5:$H$488 = 'GHG emissions calculations'!$H1818),
                    0),
              MATCH('GHG emissions calculations'!Q$6, 'Emission Factors'!$E$5:$P$5, 0)) &lt;&gt; "",
        INDEX('Emission Factors'!$E$5:$P$488,
              MATCH(1,
                    ('Emission Factors'!$E$5:$E$488 = 'GHG emissions calculations'!$F1818) *
                    ('Emission Factors'!$H$5:$H$488 = 'GHG emissions calculations'!$H1818),
                    0),
              MATCH('GHG emissions calculations'!Q$6, 'Emission Factors'!$E$5:$P$5, 0)),
        ""),
    "")</f>
        <v/>
      </c>
      <c r="R1818" s="311" t="str">
        <f t="array" ref="R1818">IFERROR(
    IF(
        INDEX('Emission Factors'!$E$5:$R$488,
              MATCH(1,
                    ('Emission Factors'!$E$5:$E$488 = 'GHG emissions calculations'!$F1818) *
                    ('Emission Factors'!$H$5:$H$488 = 'GHG emissions calculations'!$H1818),
                    0),
              MATCH('GHG emissions calculations'!R$6, 'Emission Factors'!$E$5:$R$5, 0)) &lt;&gt; "",
        INDEX('Emission Factors'!$E$5:$R$488,
              MATCH(1,
                    ('Emission Factors'!$E$5:$E$488 = 'GHG emissions calculations'!$F1818) *
                    ('Emission Factors'!$H$5:$H$488 = 'GHG emissions calculations'!$H1818),
                    0),
              MATCH('GHG emissions calculations'!R$6, 'Emission Factors'!$E$5:$R$5, 0)),
        ""),
    "")</f>
        <v/>
      </c>
      <c r="S1818" s="312">
        <f t="shared" si="3"/>
        <v>0</v>
      </c>
      <c r="T1818" s="23"/>
    </row>
    <row r="1819" ht="15.75" customHeight="1" outlineLevel="1">
      <c r="A1819" s="23"/>
      <c r="B1819" s="71"/>
      <c r="C1819" s="71"/>
      <c r="D1819" s="71"/>
      <c r="E1819" s="314"/>
      <c r="F1819" s="311" t="str">
        <f>Lists!Z213</f>
        <v>Steel, tinplated (39.3% of recycling)  - Middle East</v>
      </c>
      <c r="G1819" s="311" t="str">
        <f t="array" ref="G1819">XLOOKUP(1,('Emission Factors'!$E$5:$E$488='GHG emissions calculations'!$F1819)*('Emission Factors'!$H$5:$H$488='GHG emissions calculations'!$H1819),INDEX('Emission Factors'!$E$5:$T$488,0,MATCH('GHG emissions calculations'!G$6,'Emission Factors'!$E$5:$T$5,0)),"",0)</f>
        <v/>
      </c>
      <c r="H1819" s="311" t="s">
        <v>237</v>
      </c>
      <c r="I1819" s="312" t="str">
        <f>IF(
    SUMIFS('Import data'!$L$25:$L$80,
           'Import data'!$J$25:$J$80, F1819,
           'Import data'!$G$25:$G$80, 'GHG emissions calculations'!$H1819,
           'Import data'!$I$25:$I$80,$E$1587) &lt;&gt; 0,
    SUMIFS('Import data'!$L$25:$L$80,
           'Import data'!$J$25:$J$80, F1819,
           'Import data'!$G$25:$G$80, 'GHG emissions calculations'!$H1819,
           'Import data'!$I$25:$I$80,$E$1587),
    ""
)</f>
        <v/>
      </c>
      <c r="J1819" s="311" t="str">
        <f t="array" ref="J1819">IF(
    XLOOKUP(F1819, 'Import data'!$J$26:$J$47, 'Import data'!$M$26:$M$47, "", 0) = "Please add the region-specific supplier emission factor or choose a different region available in the IAEG database.",
    "",
    XLOOKUP(F1819, 'Import data'!$J$26:$J$47, 'Import data'!$M$26:$M$47, "", 0)
)</f>
        <v/>
      </c>
      <c r="K1819" s="311" t="str">
        <f t="array" ref="K1819">IFERROR(
    XLOOKUP(F1819,
            _xlws.FILTER('Supplier Emission'!$G$15:$G$49,
                   ('Supplier Emission'!$D$15:$D$49=H1819) * ('Supplier Emission'!$F$15:$F$49=$E$1587)),
            _xlws.FILTER('Supplier Emission'!$I$15:$I$49,
                   ('Supplier Emission'!$D$15:$D$49=H1819) * ('Supplier Emission'!$F$15:$F$49=$E$1587)),
            ""),
    "")</f>
        <v/>
      </c>
      <c r="L1819" s="311" t="str">
        <f t="array" ref="L1819">IFERROR(
    XLOOKUP(F1819,
            _xlws.FILTER('Supplier Emission'!$G$15:$G$49,
                   ('Supplier Emission'!$D$15:$D$49=H1819) * ('Supplier Emission'!$F$15:$F$49=$E$1587)),
            _xlws.FILTER('Supplier Emission'!$J$15:$J$49,
                   ('Supplier Emission'!$D$15:$D$49=H1819) * ('Supplier Emission'!$F$15:$F$49=$E$1587)),
            ""),
    "")</f>
        <v/>
      </c>
      <c r="M1819" s="311" t="str">
        <f t="array" ref="M1819">IFERROR(
    XLOOKUP(F1819,
            _xlws.FILTER('Supplier Emission'!$G$15:$G$49,
                   ('Supplier Emission'!$D$15:$D$49=H1819) * ('Supplier Emission'!$F$15:$F$49=$E$1587)),
            _xlws.FILTER('Supplier Emission'!$M$15:$M$49,
                   ('Supplier Emission'!$D$15:$D$49=H1819) * ('Supplier Emission'!$F$15:$F$49=$E$1587)),
            ""),
    "")</f>
        <v/>
      </c>
      <c r="N1819" s="311" t="str">
        <f t="array" ref="N1819">IFERROR(
    XLOOKUP(F1819,
            _xlws.FILTER('Supplier Emission'!$G$15:$G$49,
                   ('Supplier Emission'!$D$15:$D$49=H1819) * ('Supplier Emission'!$F$15:$F$49=$E$1587)),
            _xlws.FILTER('Supplier Emission'!$H$15:$H$49,
                   ('Supplier Emission'!$D$15:$D$49=H1819) * ('Supplier Emission'!$F$15:$F$49=$E$1587)),
            ""),
    "")</f>
        <v/>
      </c>
      <c r="O1819" s="311" t="str">
        <f t="array" ref="O1819">XLOOKUP(1,('Emission Factors'!$E$5:$E$488='GHG emissions calculations'!$F1819)*('Emission Factors'!$H$5:$H$488='GHG emissions calculations'!$H1819),INDEX('Emission Factors'!$E$5:$T$488,0,MATCH('GHG emissions calculations'!O$6,'Emission Factors'!$E$5:$T$5,0)),"",0)</f>
        <v/>
      </c>
      <c r="P1819" s="313" t="str">
        <f t="array" ref="P1819">IFERROR(
    INDEX('Emission Factors'!$E$5:$P$488,
          MATCH(1,
                ('Emission Factors'!$E$5:$E$488 = 'GHG emissions calculations'!$F1819) *
                ('Emission Factors'!$H$5:$H$488 = 'GHG emissions calculations'!$H1819),
                0),
          MATCH('GHG emissions calculations'!P$6,'Emission Factors'!$E$5:$P$5,0)),
    "")</f>
        <v/>
      </c>
      <c r="Q1819" s="311" t="str">
        <f t="array" ref="Q1819">IFERROR(
    IF(
        INDEX('Emission Factors'!$E$5:$P$488,
              MATCH(1,
                    ('Emission Factors'!$E$5:$E$488 = 'GHG emissions calculations'!$F1819) *
                    ('Emission Factors'!$H$5:$H$488 = 'GHG emissions calculations'!$H1819),
                    0),
              MATCH('GHG emissions calculations'!Q$6, 'Emission Factors'!$E$5:$P$5, 0)) &lt;&gt; "",
        INDEX('Emission Factors'!$E$5:$P$488,
              MATCH(1,
                    ('Emission Factors'!$E$5:$E$488 = 'GHG emissions calculations'!$F1819) *
                    ('Emission Factors'!$H$5:$H$488 = 'GHG emissions calculations'!$H1819),
                    0),
              MATCH('GHG emissions calculations'!Q$6, 'Emission Factors'!$E$5:$P$5, 0)),
        ""),
    "")</f>
        <v/>
      </c>
      <c r="R1819" s="311" t="str">
        <f t="array" ref="R1819">IFERROR(
    IF(
        INDEX('Emission Factors'!$E$5:$R$488,
              MATCH(1,
                    ('Emission Factors'!$E$5:$E$488 = 'GHG emissions calculations'!$F1819) *
                    ('Emission Factors'!$H$5:$H$488 = 'GHG emissions calculations'!$H1819),
                    0),
              MATCH('GHG emissions calculations'!R$6, 'Emission Factors'!$E$5:$R$5, 0)) &lt;&gt; "",
        INDEX('Emission Factors'!$E$5:$R$488,
              MATCH(1,
                    ('Emission Factors'!$E$5:$E$488 = 'GHG emissions calculations'!$F1819) *
                    ('Emission Factors'!$H$5:$H$488 = 'GHG emissions calculations'!$H1819),
                    0),
              MATCH('GHG emissions calculations'!R$6, 'Emission Factors'!$E$5:$R$5, 0)),
        ""),
    "")</f>
        <v/>
      </c>
      <c r="S1819" s="312">
        <f t="shared" si="3"/>
        <v>0</v>
      </c>
      <c r="T1819" s="23"/>
    </row>
    <row r="1820" ht="15.75" customHeight="1" outlineLevel="1">
      <c r="A1820" s="23"/>
      <c r="B1820" s="71"/>
      <c r="C1820" s="71"/>
      <c r="D1820" s="71"/>
      <c r="E1820" s="314"/>
      <c r="F1820" s="311" t="str">
        <f>Lists!Z212</f>
        <v>Steel, tinplated (39.3% of recycling)  - Oceania</v>
      </c>
      <c r="G1820" s="311" t="str">
        <f t="array" ref="G1820">XLOOKUP(1,('Emission Factors'!$E$5:$E$488='GHG emissions calculations'!$F1820)*('Emission Factors'!$H$5:$H$488='GHG emissions calculations'!$H1820),INDEX('Emission Factors'!$E$5:$T$488,0,MATCH('GHG emissions calculations'!G$6,'Emission Factors'!$E$5:$T$5,0)),"",0)</f>
        <v/>
      </c>
      <c r="H1820" s="311" t="s">
        <v>237</v>
      </c>
      <c r="I1820" s="312" t="str">
        <f>IF(
    SUMIFS('Import data'!$L$25:$L$80,
           'Import data'!$J$25:$J$80, F1820,
           'Import data'!$G$25:$G$80, 'GHG emissions calculations'!$H1820,
           'Import data'!$I$25:$I$80,$E$1587) &lt;&gt; 0,
    SUMIFS('Import data'!$L$25:$L$80,
           'Import data'!$J$25:$J$80, F1820,
           'Import data'!$G$25:$G$80, 'GHG emissions calculations'!$H1820,
           'Import data'!$I$25:$I$80,$E$1587),
    ""
)</f>
        <v/>
      </c>
      <c r="J1820" s="311" t="str">
        <f t="array" ref="J1820">IF(
    XLOOKUP(F1820, 'Import data'!$J$26:$J$47, 'Import data'!$M$26:$M$47, "", 0) = "Please add the region-specific supplier emission factor or choose a different region available in the IAEG database.",
    "",
    XLOOKUP(F1820, 'Import data'!$J$26:$J$47, 'Import data'!$M$26:$M$47, "", 0)
)</f>
        <v/>
      </c>
      <c r="K1820" s="311" t="str">
        <f t="array" ref="K1820">IFERROR(
    XLOOKUP(F1820,
            _xlws.FILTER('Supplier Emission'!$G$15:$G$49,
                   ('Supplier Emission'!$D$15:$D$49=H1820) * ('Supplier Emission'!$F$15:$F$49=$E$1587)),
            _xlws.FILTER('Supplier Emission'!$I$15:$I$49,
                   ('Supplier Emission'!$D$15:$D$49=H1820) * ('Supplier Emission'!$F$15:$F$49=$E$1587)),
            ""),
    "")</f>
        <v/>
      </c>
      <c r="L1820" s="311" t="str">
        <f t="array" ref="L1820">IFERROR(
    XLOOKUP(F1820,
            _xlws.FILTER('Supplier Emission'!$G$15:$G$49,
                   ('Supplier Emission'!$D$15:$D$49=H1820) * ('Supplier Emission'!$F$15:$F$49=$E$1587)),
            _xlws.FILTER('Supplier Emission'!$J$15:$J$49,
                   ('Supplier Emission'!$D$15:$D$49=H1820) * ('Supplier Emission'!$F$15:$F$49=$E$1587)),
            ""),
    "")</f>
        <v/>
      </c>
      <c r="M1820" s="311" t="str">
        <f t="array" ref="M1820">IFERROR(
    XLOOKUP(F1820,
            _xlws.FILTER('Supplier Emission'!$G$15:$G$49,
                   ('Supplier Emission'!$D$15:$D$49=H1820) * ('Supplier Emission'!$F$15:$F$49=$E$1587)),
            _xlws.FILTER('Supplier Emission'!$M$15:$M$49,
                   ('Supplier Emission'!$D$15:$D$49=H1820) * ('Supplier Emission'!$F$15:$F$49=$E$1587)),
            ""),
    "")</f>
        <v/>
      </c>
      <c r="N1820" s="311" t="str">
        <f t="array" ref="N1820">IFERROR(
    XLOOKUP(F1820,
            _xlws.FILTER('Supplier Emission'!$G$15:$G$49,
                   ('Supplier Emission'!$D$15:$D$49=H1820) * ('Supplier Emission'!$F$15:$F$49=$E$1587)),
            _xlws.FILTER('Supplier Emission'!$H$15:$H$49,
                   ('Supplier Emission'!$D$15:$D$49=H1820) * ('Supplier Emission'!$F$15:$F$49=$E$1587)),
            ""),
    "")</f>
        <v/>
      </c>
      <c r="O1820" s="311" t="str">
        <f t="array" ref="O1820">XLOOKUP(1,('Emission Factors'!$E$5:$E$488='GHG emissions calculations'!$F1820)*('Emission Factors'!$H$5:$H$488='GHG emissions calculations'!$H1820),INDEX('Emission Factors'!$E$5:$T$488,0,MATCH('GHG emissions calculations'!O$6,'Emission Factors'!$E$5:$T$5,0)),"",0)</f>
        <v/>
      </c>
      <c r="P1820" s="313" t="str">
        <f t="array" ref="P1820">IFERROR(
    INDEX('Emission Factors'!$E$5:$P$488,
          MATCH(1,
                ('Emission Factors'!$E$5:$E$488 = 'GHG emissions calculations'!$F1820) *
                ('Emission Factors'!$H$5:$H$488 = 'GHG emissions calculations'!$H1820),
                0),
          MATCH('GHG emissions calculations'!P$6,'Emission Factors'!$E$5:$P$5,0)),
    "")</f>
        <v/>
      </c>
      <c r="Q1820" s="311" t="str">
        <f t="array" ref="Q1820">IFERROR(
    IF(
        INDEX('Emission Factors'!$E$5:$P$488,
              MATCH(1,
                    ('Emission Factors'!$E$5:$E$488 = 'GHG emissions calculations'!$F1820) *
                    ('Emission Factors'!$H$5:$H$488 = 'GHG emissions calculations'!$H1820),
                    0),
              MATCH('GHG emissions calculations'!Q$6, 'Emission Factors'!$E$5:$P$5, 0)) &lt;&gt; "",
        INDEX('Emission Factors'!$E$5:$P$488,
              MATCH(1,
                    ('Emission Factors'!$E$5:$E$488 = 'GHG emissions calculations'!$F1820) *
                    ('Emission Factors'!$H$5:$H$488 = 'GHG emissions calculations'!$H1820),
                    0),
              MATCH('GHG emissions calculations'!Q$6, 'Emission Factors'!$E$5:$P$5, 0)),
        ""),
    "")</f>
        <v/>
      </c>
      <c r="R1820" s="311" t="str">
        <f t="array" ref="R1820">IFERROR(
    IF(
        INDEX('Emission Factors'!$E$5:$R$488,
              MATCH(1,
                    ('Emission Factors'!$E$5:$E$488 = 'GHG emissions calculations'!$F1820) *
                    ('Emission Factors'!$H$5:$H$488 = 'GHG emissions calculations'!$H1820),
                    0),
              MATCH('GHG emissions calculations'!R$6, 'Emission Factors'!$E$5:$R$5, 0)) &lt;&gt; "",
        INDEX('Emission Factors'!$E$5:$R$488,
              MATCH(1,
                    ('Emission Factors'!$E$5:$E$488 = 'GHG emissions calculations'!$F1820) *
                    ('Emission Factors'!$H$5:$H$488 = 'GHG emissions calculations'!$H1820),
                    0),
              MATCH('GHG emissions calculations'!R$6, 'Emission Factors'!$E$5:$R$5, 0)),
        ""),
    "")</f>
        <v/>
      </c>
      <c r="S1820" s="312">
        <f t="shared" si="3"/>
        <v>0</v>
      </c>
      <c r="T1820" s="23"/>
    </row>
    <row r="1821" ht="15.75" customHeight="1" outlineLevel="1">
      <c r="A1821" s="23"/>
      <c r="B1821" s="71"/>
      <c r="C1821" s="71"/>
      <c r="D1821" s="71"/>
      <c r="E1821" s="314"/>
      <c r="F1821" s="311" t="str">
        <f>Lists!Z217</f>
        <v>Steel, tinplated (54% of recycling)  - Africa</v>
      </c>
      <c r="G1821" s="311" t="str">
        <f t="array" ref="G1821">XLOOKUP(1,('Emission Factors'!$E$5:$E$488='GHG emissions calculations'!$F1821)*('Emission Factors'!$H$5:$H$488='GHG emissions calculations'!$H1821),INDEX('Emission Factors'!$E$5:$T$488,0,MATCH('GHG emissions calculations'!G$6,'Emission Factors'!$E$5:$T$5,0)),"",0)</f>
        <v/>
      </c>
      <c r="H1821" s="311" t="s">
        <v>237</v>
      </c>
      <c r="I1821" s="312" t="str">
        <f>IF(
    SUMIFS('Import data'!$L$25:$L$80,
           'Import data'!$J$25:$J$80, F1821,
           'Import data'!$G$25:$G$80, 'GHG emissions calculations'!$H1821,
           'Import data'!$I$25:$I$80,$E$1587) &lt;&gt; 0,
    SUMIFS('Import data'!$L$25:$L$80,
           'Import data'!$J$25:$J$80, F1821,
           'Import data'!$G$25:$G$80, 'GHG emissions calculations'!$H1821,
           'Import data'!$I$25:$I$80,$E$1587),
    ""
)</f>
        <v/>
      </c>
      <c r="J1821" s="311" t="str">
        <f t="array" ref="J1821">IF(
    XLOOKUP(F1821, 'Import data'!$J$26:$J$47, 'Import data'!$M$26:$M$47, "", 0) = "Please add the region-specific supplier emission factor or choose a different region available in the IAEG database.",
    "",
    XLOOKUP(F1821, 'Import data'!$J$26:$J$47, 'Import data'!$M$26:$M$47, "", 0)
)</f>
        <v/>
      </c>
      <c r="K1821" s="311" t="str">
        <f t="array" ref="K1821">IFERROR(
    XLOOKUP(F1821,
            _xlws.FILTER('Supplier Emission'!$G$15:$G$49,
                   ('Supplier Emission'!$D$15:$D$49=H1821) * ('Supplier Emission'!$F$15:$F$49=$E$1587)),
            _xlws.FILTER('Supplier Emission'!$I$15:$I$49,
                   ('Supplier Emission'!$D$15:$D$49=H1821) * ('Supplier Emission'!$F$15:$F$49=$E$1587)),
            ""),
    "")</f>
        <v/>
      </c>
      <c r="L1821" s="311" t="str">
        <f t="array" ref="L1821">IFERROR(
    XLOOKUP(F1821,
            _xlws.FILTER('Supplier Emission'!$G$15:$G$49,
                   ('Supplier Emission'!$D$15:$D$49=H1821) * ('Supplier Emission'!$F$15:$F$49=$E$1587)),
            _xlws.FILTER('Supplier Emission'!$J$15:$J$49,
                   ('Supplier Emission'!$D$15:$D$49=H1821) * ('Supplier Emission'!$F$15:$F$49=$E$1587)),
            ""),
    "")</f>
        <v/>
      </c>
      <c r="M1821" s="311" t="str">
        <f t="array" ref="M1821">IFERROR(
    XLOOKUP(F1821,
            _xlws.FILTER('Supplier Emission'!$G$15:$G$49,
                   ('Supplier Emission'!$D$15:$D$49=H1821) * ('Supplier Emission'!$F$15:$F$49=$E$1587)),
            _xlws.FILTER('Supplier Emission'!$M$15:$M$49,
                   ('Supplier Emission'!$D$15:$D$49=H1821) * ('Supplier Emission'!$F$15:$F$49=$E$1587)),
            ""),
    "")</f>
        <v/>
      </c>
      <c r="N1821" s="311" t="str">
        <f t="array" ref="N1821">IFERROR(
    XLOOKUP(F1821,
            _xlws.FILTER('Supplier Emission'!$G$15:$G$49,
                   ('Supplier Emission'!$D$15:$D$49=H1821) * ('Supplier Emission'!$F$15:$F$49=$E$1587)),
            _xlws.FILTER('Supplier Emission'!$H$15:$H$49,
                   ('Supplier Emission'!$D$15:$D$49=H1821) * ('Supplier Emission'!$F$15:$F$49=$E$1587)),
            ""),
    "")</f>
        <v/>
      </c>
      <c r="O1821" s="311" t="str">
        <f t="array" ref="O1821">XLOOKUP(1,('Emission Factors'!$E$5:$E$488='GHG emissions calculations'!$F1821)*('Emission Factors'!$H$5:$H$488='GHG emissions calculations'!$H1821),INDEX('Emission Factors'!$E$5:$T$488,0,MATCH('GHG emissions calculations'!O$6,'Emission Factors'!$E$5:$T$5,0)),"",0)</f>
        <v/>
      </c>
      <c r="P1821" s="313" t="str">
        <f t="array" ref="P1821">IFERROR(
    INDEX('Emission Factors'!$E$5:$P$488,
          MATCH(1,
                ('Emission Factors'!$E$5:$E$488 = 'GHG emissions calculations'!$F1821) *
                ('Emission Factors'!$H$5:$H$488 = 'GHG emissions calculations'!$H1821),
                0),
          MATCH('GHG emissions calculations'!P$6,'Emission Factors'!$E$5:$P$5,0)),
    "")</f>
        <v/>
      </c>
      <c r="Q1821" s="311" t="str">
        <f t="array" ref="Q1821">IFERROR(
    IF(
        INDEX('Emission Factors'!$E$5:$P$488,
              MATCH(1,
                    ('Emission Factors'!$E$5:$E$488 = 'GHG emissions calculations'!$F1821) *
                    ('Emission Factors'!$H$5:$H$488 = 'GHG emissions calculations'!$H1821),
                    0),
              MATCH('GHG emissions calculations'!Q$6, 'Emission Factors'!$E$5:$P$5, 0)) &lt;&gt; "",
        INDEX('Emission Factors'!$E$5:$P$488,
              MATCH(1,
                    ('Emission Factors'!$E$5:$E$488 = 'GHG emissions calculations'!$F1821) *
                    ('Emission Factors'!$H$5:$H$488 = 'GHG emissions calculations'!$H1821),
                    0),
              MATCH('GHG emissions calculations'!Q$6, 'Emission Factors'!$E$5:$P$5, 0)),
        ""),
    "")</f>
        <v/>
      </c>
      <c r="R1821" s="311" t="str">
        <f t="array" ref="R1821">IFERROR(
    IF(
        INDEX('Emission Factors'!$E$5:$R$488,
              MATCH(1,
                    ('Emission Factors'!$E$5:$E$488 = 'GHG emissions calculations'!$F1821) *
                    ('Emission Factors'!$H$5:$H$488 = 'GHG emissions calculations'!$H1821),
                    0),
              MATCH('GHG emissions calculations'!R$6, 'Emission Factors'!$E$5:$R$5, 0)) &lt;&gt; "",
        INDEX('Emission Factors'!$E$5:$R$488,
              MATCH(1,
                    ('Emission Factors'!$E$5:$E$488 = 'GHG emissions calculations'!$F1821) *
                    ('Emission Factors'!$H$5:$H$488 = 'GHG emissions calculations'!$H1821),
                    0),
              MATCH('GHG emissions calculations'!R$6, 'Emission Factors'!$E$5:$R$5, 0)),
        ""),
    "")</f>
        <v/>
      </c>
      <c r="S1821" s="312">
        <f t="shared" si="3"/>
        <v>0</v>
      </c>
      <c r="T1821" s="23"/>
    </row>
    <row r="1822" ht="15.75" customHeight="1" outlineLevel="1">
      <c r="A1822" s="23"/>
      <c r="B1822" s="71"/>
      <c r="C1822" s="71"/>
      <c r="D1822" s="71"/>
      <c r="E1822" s="314"/>
      <c r="F1822" s="311" t="str">
        <f>Lists!Z215</f>
        <v>Steel, tinplated (54% of recycling)  - America</v>
      </c>
      <c r="G1822" s="311" t="str">
        <f t="array" ref="G1822">XLOOKUP(1,('Emission Factors'!$E$5:$E$488='GHG emissions calculations'!$F1822)*('Emission Factors'!$H$5:$H$488='GHG emissions calculations'!$H1822),INDEX('Emission Factors'!$E$5:$T$488,0,MATCH('GHG emissions calculations'!G$6,'Emission Factors'!$E$5:$T$5,0)),"",0)</f>
        <v/>
      </c>
      <c r="H1822" s="311" t="s">
        <v>237</v>
      </c>
      <c r="I1822" s="312" t="str">
        <f>IF(
    SUMIFS('Import data'!$L$25:$L$80,
           'Import data'!$J$25:$J$80, F1822,
           'Import data'!$G$25:$G$80, 'GHG emissions calculations'!$H1822,
           'Import data'!$I$25:$I$80,$E$1587) &lt;&gt; 0,
    SUMIFS('Import data'!$L$25:$L$80,
           'Import data'!$J$25:$J$80, F1822,
           'Import data'!$G$25:$G$80, 'GHG emissions calculations'!$H1822,
           'Import data'!$I$25:$I$80,$E$1587),
    ""
)</f>
        <v/>
      </c>
      <c r="J1822" s="311" t="str">
        <f t="array" ref="J1822">IF(
    XLOOKUP(F1822, 'Import data'!$J$26:$J$47, 'Import data'!$M$26:$M$47, "", 0) = "Please add the region-specific supplier emission factor or choose a different region available in the IAEG database.",
    "",
    XLOOKUP(F1822, 'Import data'!$J$26:$J$47, 'Import data'!$M$26:$M$47, "", 0)
)</f>
        <v/>
      </c>
      <c r="K1822" s="311" t="str">
        <f t="array" ref="K1822">IFERROR(
    XLOOKUP(F1822,
            _xlws.FILTER('Supplier Emission'!$G$15:$G$49,
                   ('Supplier Emission'!$D$15:$D$49=H1822) * ('Supplier Emission'!$F$15:$F$49=$E$1587)),
            _xlws.FILTER('Supplier Emission'!$I$15:$I$49,
                   ('Supplier Emission'!$D$15:$D$49=H1822) * ('Supplier Emission'!$F$15:$F$49=$E$1587)),
            ""),
    "")</f>
        <v/>
      </c>
      <c r="L1822" s="311" t="str">
        <f t="array" ref="L1822">IFERROR(
    XLOOKUP(F1822,
            _xlws.FILTER('Supplier Emission'!$G$15:$G$49,
                   ('Supplier Emission'!$D$15:$D$49=H1822) * ('Supplier Emission'!$F$15:$F$49=$E$1587)),
            _xlws.FILTER('Supplier Emission'!$J$15:$J$49,
                   ('Supplier Emission'!$D$15:$D$49=H1822) * ('Supplier Emission'!$F$15:$F$49=$E$1587)),
            ""),
    "")</f>
        <v/>
      </c>
      <c r="M1822" s="311" t="str">
        <f t="array" ref="M1822">IFERROR(
    XLOOKUP(F1822,
            _xlws.FILTER('Supplier Emission'!$G$15:$G$49,
                   ('Supplier Emission'!$D$15:$D$49=H1822) * ('Supplier Emission'!$F$15:$F$49=$E$1587)),
            _xlws.FILTER('Supplier Emission'!$M$15:$M$49,
                   ('Supplier Emission'!$D$15:$D$49=H1822) * ('Supplier Emission'!$F$15:$F$49=$E$1587)),
            ""),
    "")</f>
        <v/>
      </c>
      <c r="N1822" s="311" t="str">
        <f t="array" ref="N1822">IFERROR(
    XLOOKUP(F1822,
            _xlws.FILTER('Supplier Emission'!$G$15:$G$49,
                   ('Supplier Emission'!$D$15:$D$49=H1822) * ('Supplier Emission'!$F$15:$F$49=$E$1587)),
            _xlws.FILTER('Supplier Emission'!$H$15:$H$49,
                   ('Supplier Emission'!$D$15:$D$49=H1822) * ('Supplier Emission'!$F$15:$F$49=$E$1587)),
            ""),
    "")</f>
        <v/>
      </c>
      <c r="O1822" s="311" t="str">
        <f t="array" ref="O1822">XLOOKUP(1,('Emission Factors'!$E$5:$E$488='GHG emissions calculations'!$F1822)*('Emission Factors'!$H$5:$H$488='GHG emissions calculations'!$H1822),INDEX('Emission Factors'!$E$5:$T$488,0,MATCH('GHG emissions calculations'!O$6,'Emission Factors'!$E$5:$T$5,0)),"",0)</f>
        <v/>
      </c>
      <c r="P1822" s="313" t="str">
        <f t="array" ref="P1822">IFERROR(
    INDEX('Emission Factors'!$E$5:$P$488,
          MATCH(1,
                ('Emission Factors'!$E$5:$E$488 = 'GHG emissions calculations'!$F1822) *
                ('Emission Factors'!$H$5:$H$488 = 'GHG emissions calculations'!$H1822),
                0),
          MATCH('GHG emissions calculations'!P$6,'Emission Factors'!$E$5:$P$5,0)),
    "")</f>
        <v/>
      </c>
      <c r="Q1822" s="311" t="str">
        <f t="array" ref="Q1822">IFERROR(
    IF(
        INDEX('Emission Factors'!$E$5:$P$488,
              MATCH(1,
                    ('Emission Factors'!$E$5:$E$488 = 'GHG emissions calculations'!$F1822) *
                    ('Emission Factors'!$H$5:$H$488 = 'GHG emissions calculations'!$H1822),
                    0),
              MATCH('GHG emissions calculations'!Q$6, 'Emission Factors'!$E$5:$P$5, 0)) &lt;&gt; "",
        INDEX('Emission Factors'!$E$5:$P$488,
              MATCH(1,
                    ('Emission Factors'!$E$5:$E$488 = 'GHG emissions calculations'!$F1822) *
                    ('Emission Factors'!$H$5:$H$488 = 'GHG emissions calculations'!$H1822),
                    0),
              MATCH('GHG emissions calculations'!Q$6, 'Emission Factors'!$E$5:$P$5, 0)),
        ""),
    "")</f>
        <v/>
      </c>
      <c r="R1822" s="311" t="str">
        <f t="array" ref="R1822">IFERROR(
    IF(
        INDEX('Emission Factors'!$E$5:$R$488,
              MATCH(1,
                    ('Emission Factors'!$E$5:$E$488 = 'GHG emissions calculations'!$F1822) *
                    ('Emission Factors'!$H$5:$H$488 = 'GHG emissions calculations'!$H1822),
                    0),
              MATCH('GHG emissions calculations'!R$6, 'Emission Factors'!$E$5:$R$5, 0)) &lt;&gt; "",
        INDEX('Emission Factors'!$E$5:$R$488,
              MATCH(1,
                    ('Emission Factors'!$E$5:$E$488 = 'GHG emissions calculations'!$F1822) *
                    ('Emission Factors'!$H$5:$H$488 = 'GHG emissions calculations'!$H1822),
                    0),
              MATCH('GHG emissions calculations'!R$6, 'Emission Factors'!$E$5:$R$5, 0)),
        ""),
    "")</f>
        <v/>
      </c>
      <c r="S1822" s="312">
        <f t="shared" si="3"/>
        <v>0</v>
      </c>
      <c r="T1822" s="23"/>
    </row>
    <row r="1823" ht="15.75" customHeight="1" outlineLevel="1">
      <c r="A1823" s="23"/>
      <c r="B1823" s="71"/>
      <c r="C1823" s="71"/>
      <c r="D1823" s="71"/>
      <c r="E1823" s="314"/>
      <c r="F1823" s="311" t="str">
        <f>Lists!Z218</f>
        <v>Steel, tinplated (54% of recycling)  - Asia</v>
      </c>
      <c r="G1823" s="311" t="str">
        <f t="array" ref="G1823">XLOOKUP(1,('Emission Factors'!$E$5:$E$488='GHG emissions calculations'!$F1823)*('Emission Factors'!$H$5:$H$488='GHG emissions calculations'!$H1823),INDEX('Emission Factors'!$E$5:$T$488,0,MATCH('GHG emissions calculations'!G$6,'Emission Factors'!$E$5:$T$5,0)),"",0)</f>
        <v/>
      </c>
      <c r="H1823" s="311" t="s">
        <v>237</v>
      </c>
      <c r="I1823" s="312" t="str">
        <f>IF(
    SUMIFS('Import data'!$L$25:$L$80,
           'Import data'!$J$25:$J$80, F1823,
           'Import data'!$G$25:$G$80, 'GHG emissions calculations'!$H1823,
           'Import data'!$I$25:$I$80,$E$1587) &lt;&gt; 0,
    SUMIFS('Import data'!$L$25:$L$80,
           'Import data'!$J$25:$J$80, F1823,
           'Import data'!$G$25:$G$80, 'GHG emissions calculations'!$H1823,
           'Import data'!$I$25:$I$80,$E$1587),
    ""
)</f>
        <v/>
      </c>
      <c r="J1823" s="311" t="str">
        <f t="array" ref="J1823">IF(
    XLOOKUP(F1823, 'Import data'!$J$26:$J$47, 'Import data'!$M$26:$M$47, "", 0) = "Please add the region-specific supplier emission factor or choose a different region available in the IAEG database.",
    "",
    XLOOKUP(F1823, 'Import data'!$J$26:$J$47, 'Import data'!$M$26:$M$47, "", 0)
)</f>
        <v/>
      </c>
      <c r="K1823" s="311" t="str">
        <f t="array" ref="K1823">IFERROR(
    XLOOKUP(F1823,
            _xlws.FILTER('Supplier Emission'!$G$15:$G$49,
                   ('Supplier Emission'!$D$15:$D$49=H1823) * ('Supplier Emission'!$F$15:$F$49=$E$1587)),
            _xlws.FILTER('Supplier Emission'!$I$15:$I$49,
                   ('Supplier Emission'!$D$15:$D$49=H1823) * ('Supplier Emission'!$F$15:$F$49=$E$1587)),
            ""),
    "")</f>
        <v/>
      </c>
      <c r="L1823" s="311" t="str">
        <f t="array" ref="L1823">IFERROR(
    XLOOKUP(F1823,
            _xlws.FILTER('Supplier Emission'!$G$15:$G$49,
                   ('Supplier Emission'!$D$15:$D$49=H1823) * ('Supplier Emission'!$F$15:$F$49=$E$1587)),
            _xlws.FILTER('Supplier Emission'!$J$15:$J$49,
                   ('Supplier Emission'!$D$15:$D$49=H1823) * ('Supplier Emission'!$F$15:$F$49=$E$1587)),
            ""),
    "")</f>
        <v/>
      </c>
      <c r="M1823" s="311" t="str">
        <f t="array" ref="M1823">IFERROR(
    XLOOKUP(F1823,
            _xlws.FILTER('Supplier Emission'!$G$15:$G$49,
                   ('Supplier Emission'!$D$15:$D$49=H1823) * ('Supplier Emission'!$F$15:$F$49=$E$1587)),
            _xlws.FILTER('Supplier Emission'!$M$15:$M$49,
                   ('Supplier Emission'!$D$15:$D$49=H1823) * ('Supplier Emission'!$F$15:$F$49=$E$1587)),
            ""),
    "")</f>
        <v/>
      </c>
      <c r="N1823" s="311" t="str">
        <f t="array" ref="N1823">IFERROR(
    XLOOKUP(F1823,
            _xlws.FILTER('Supplier Emission'!$G$15:$G$49,
                   ('Supplier Emission'!$D$15:$D$49=H1823) * ('Supplier Emission'!$F$15:$F$49=$E$1587)),
            _xlws.FILTER('Supplier Emission'!$H$15:$H$49,
                   ('Supplier Emission'!$D$15:$D$49=H1823) * ('Supplier Emission'!$F$15:$F$49=$E$1587)),
            ""),
    "")</f>
        <v/>
      </c>
      <c r="O1823" s="311" t="str">
        <f t="array" ref="O1823">XLOOKUP(1,('Emission Factors'!$E$5:$E$488='GHG emissions calculations'!$F1823)*('Emission Factors'!$H$5:$H$488='GHG emissions calculations'!$H1823),INDEX('Emission Factors'!$E$5:$T$488,0,MATCH('GHG emissions calculations'!O$6,'Emission Factors'!$E$5:$T$5,0)),"",0)</f>
        <v/>
      </c>
      <c r="P1823" s="313" t="str">
        <f t="array" ref="P1823">IFERROR(
    INDEX('Emission Factors'!$E$5:$P$488,
          MATCH(1,
                ('Emission Factors'!$E$5:$E$488 = 'GHG emissions calculations'!$F1823) *
                ('Emission Factors'!$H$5:$H$488 = 'GHG emissions calculations'!$H1823),
                0),
          MATCH('GHG emissions calculations'!P$6,'Emission Factors'!$E$5:$P$5,0)),
    "")</f>
        <v/>
      </c>
      <c r="Q1823" s="311" t="str">
        <f t="array" ref="Q1823">IFERROR(
    IF(
        INDEX('Emission Factors'!$E$5:$P$488,
              MATCH(1,
                    ('Emission Factors'!$E$5:$E$488 = 'GHG emissions calculations'!$F1823) *
                    ('Emission Factors'!$H$5:$H$488 = 'GHG emissions calculations'!$H1823),
                    0),
              MATCH('GHG emissions calculations'!Q$6, 'Emission Factors'!$E$5:$P$5, 0)) &lt;&gt; "",
        INDEX('Emission Factors'!$E$5:$P$488,
              MATCH(1,
                    ('Emission Factors'!$E$5:$E$488 = 'GHG emissions calculations'!$F1823) *
                    ('Emission Factors'!$H$5:$H$488 = 'GHG emissions calculations'!$H1823),
                    0),
              MATCH('GHG emissions calculations'!Q$6, 'Emission Factors'!$E$5:$P$5, 0)),
        ""),
    "")</f>
        <v/>
      </c>
      <c r="R1823" s="311" t="str">
        <f t="array" ref="R1823">IFERROR(
    IF(
        INDEX('Emission Factors'!$E$5:$R$488,
              MATCH(1,
                    ('Emission Factors'!$E$5:$E$488 = 'GHG emissions calculations'!$F1823) *
                    ('Emission Factors'!$H$5:$H$488 = 'GHG emissions calculations'!$H1823),
                    0),
              MATCH('GHG emissions calculations'!R$6, 'Emission Factors'!$E$5:$R$5, 0)) &lt;&gt; "",
        INDEX('Emission Factors'!$E$5:$R$488,
              MATCH(1,
                    ('Emission Factors'!$E$5:$E$488 = 'GHG emissions calculations'!$F1823) *
                    ('Emission Factors'!$H$5:$H$488 = 'GHG emissions calculations'!$H1823),
                    0),
              MATCH('GHG emissions calculations'!R$6, 'Emission Factors'!$E$5:$R$5, 0)),
        ""),
    "")</f>
        <v/>
      </c>
      <c r="S1823" s="312">
        <f t="shared" si="3"/>
        <v>0</v>
      </c>
      <c r="T1823" s="23"/>
    </row>
    <row r="1824" ht="15.75" customHeight="1" outlineLevel="1">
      <c r="A1824" s="23"/>
      <c r="B1824" s="71"/>
      <c r="C1824" s="71"/>
      <c r="D1824" s="71"/>
      <c r="E1824" s="314"/>
      <c r="F1824" s="311" t="str">
        <f>Lists!Z216</f>
        <v>Steel, tinplated (54% of recycling)  - Europe</v>
      </c>
      <c r="G1824" s="311" t="str">
        <f t="array" ref="G1824">XLOOKUP(1,('Emission Factors'!$E$5:$E$488='GHG emissions calculations'!$F1824)*('Emission Factors'!$H$5:$H$488='GHG emissions calculations'!$H1824),INDEX('Emission Factors'!$E$5:$T$488,0,MATCH('GHG emissions calculations'!G$6,'Emission Factors'!$E$5:$T$5,0)),"",0)</f>
        <v/>
      </c>
      <c r="H1824" s="311" t="s">
        <v>237</v>
      </c>
      <c r="I1824" s="312" t="str">
        <f>IF(
    SUMIFS('Import data'!$L$25:$L$80,
           'Import data'!$J$25:$J$80, F1824,
           'Import data'!$G$25:$G$80, 'GHG emissions calculations'!$H1824,
           'Import data'!$I$25:$I$80,$E$1587) &lt;&gt; 0,
    SUMIFS('Import data'!$L$25:$L$80,
           'Import data'!$J$25:$J$80, F1824,
           'Import data'!$G$25:$G$80, 'GHG emissions calculations'!$H1824,
           'Import data'!$I$25:$I$80,$E$1587),
    ""
)</f>
        <v/>
      </c>
      <c r="J1824" s="311" t="str">
        <f t="array" ref="J1824">IF(
    XLOOKUP(F1824, 'Import data'!$J$26:$J$47, 'Import data'!$M$26:$M$47, "", 0) = "Please add the region-specific supplier emission factor or choose a different region available in the IAEG database.",
    "",
    XLOOKUP(F1824, 'Import data'!$J$26:$J$47, 'Import data'!$M$26:$M$47, "", 0)
)</f>
        <v/>
      </c>
      <c r="K1824" s="311" t="str">
        <f t="array" ref="K1824">IFERROR(
    XLOOKUP(F1824,
            _xlws.FILTER('Supplier Emission'!$G$15:$G$49,
                   ('Supplier Emission'!$D$15:$D$49=H1824) * ('Supplier Emission'!$F$15:$F$49=$E$1587)),
            _xlws.FILTER('Supplier Emission'!$I$15:$I$49,
                   ('Supplier Emission'!$D$15:$D$49=H1824) * ('Supplier Emission'!$F$15:$F$49=$E$1587)),
            ""),
    "")</f>
        <v/>
      </c>
      <c r="L1824" s="311" t="str">
        <f t="array" ref="L1824">IFERROR(
    XLOOKUP(F1824,
            _xlws.FILTER('Supplier Emission'!$G$15:$G$49,
                   ('Supplier Emission'!$D$15:$D$49=H1824) * ('Supplier Emission'!$F$15:$F$49=$E$1587)),
            _xlws.FILTER('Supplier Emission'!$J$15:$J$49,
                   ('Supplier Emission'!$D$15:$D$49=H1824) * ('Supplier Emission'!$F$15:$F$49=$E$1587)),
            ""),
    "")</f>
        <v/>
      </c>
      <c r="M1824" s="311" t="str">
        <f t="array" ref="M1824">IFERROR(
    XLOOKUP(F1824,
            _xlws.FILTER('Supplier Emission'!$G$15:$G$49,
                   ('Supplier Emission'!$D$15:$D$49=H1824) * ('Supplier Emission'!$F$15:$F$49=$E$1587)),
            _xlws.FILTER('Supplier Emission'!$M$15:$M$49,
                   ('Supplier Emission'!$D$15:$D$49=H1824) * ('Supplier Emission'!$F$15:$F$49=$E$1587)),
            ""),
    "")</f>
        <v/>
      </c>
      <c r="N1824" s="311" t="str">
        <f t="array" ref="N1824">IFERROR(
    XLOOKUP(F1824,
            _xlws.FILTER('Supplier Emission'!$G$15:$G$49,
                   ('Supplier Emission'!$D$15:$D$49=H1824) * ('Supplier Emission'!$F$15:$F$49=$E$1587)),
            _xlws.FILTER('Supplier Emission'!$H$15:$H$49,
                   ('Supplier Emission'!$D$15:$D$49=H1824) * ('Supplier Emission'!$F$15:$F$49=$E$1587)),
            ""),
    "")</f>
        <v/>
      </c>
      <c r="O1824" s="311" t="str">
        <f t="array" ref="O1824">XLOOKUP(1,('Emission Factors'!$E$5:$E$488='GHG emissions calculations'!$F1824)*('Emission Factors'!$H$5:$H$488='GHG emissions calculations'!$H1824),INDEX('Emission Factors'!$E$5:$T$488,0,MATCH('GHG emissions calculations'!O$6,'Emission Factors'!$E$5:$T$5,0)),"",0)</f>
        <v/>
      </c>
      <c r="P1824" s="313" t="str">
        <f t="array" ref="P1824">IFERROR(
    INDEX('Emission Factors'!$E$5:$P$488,
          MATCH(1,
                ('Emission Factors'!$E$5:$E$488 = 'GHG emissions calculations'!$F1824) *
                ('Emission Factors'!$H$5:$H$488 = 'GHG emissions calculations'!$H1824),
                0),
          MATCH('GHG emissions calculations'!P$6,'Emission Factors'!$E$5:$P$5,0)),
    "")</f>
        <v/>
      </c>
      <c r="Q1824" s="311" t="str">
        <f t="array" ref="Q1824">IFERROR(
    IF(
        INDEX('Emission Factors'!$E$5:$P$488,
              MATCH(1,
                    ('Emission Factors'!$E$5:$E$488 = 'GHG emissions calculations'!$F1824) *
                    ('Emission Factors'!$H$5:$H$488 = 'GHG emissions calculations'!$H1824),
                    0),
              MATCH('GHG emissions calculations'!Q$6, 'Emission Factors'!$E$5:$P$5, 0)) &lt;&gt; "",
        INDEX('Emission Factors'!$E$5:$P$488,
              MATCH(1,
                    ('Emission Factors'!$E$5:$E$488 = 'GHG emissions calculations'!$F1824) *
                    ('Emission Factors'!$H$5:$H$488 = 'GHG emissions calculations'!$H1824),
                    0),
              MATCH('GHG emissions calculations'!Q$6, 'Emission Factors'!$E$5:$P$5, 0)),
        ""),
    "")</f>
        <v/>
      </c>
      <c r="R1824" s="311" t="str">
        <f t="array" ref="R1824">IFERROR(
    IF(
        INDEX('Emission Factors'!$E$5:$R$488,
              MATCH(1,
                    ('Emission Factors'!$E$5:$E$488 = 'GHG emissions calculations'!$F1824) *
                    ('Emission Factors'!$H$5:$H$488 = 'GHG emissions calculations'!$H1824),
                    0),
              MATCH('GHG emissions calculations'!R$6, 'Emission Factors'!$E$5:$R$5, 0)) &lt;&gt; "",
        INDEX('Emission Factors'!$E$5:$R$488,
              MATCH(1,
                    ('Emission Factors'!$E$5:$E$488 = 'GHG emissions calculations'!$F1824) *
                    ('Emission Factors'!$H$5:$H$488 = 'GHG emissions calculations'!$H1824),
                    0),
              MATCH('GHG emissions calculations'!R$6, 'Emission Factors'!$E$5:$R$5, 0)),
        ""),
    "")</f>
        <v/>
      </c>
      <c r="S1824" s="312">
        <f t="shared" si="3"/>
        <v>0</v>
      </c>
      <c r="T1824" s="23"/>
    </row>
    <row r="1825" ht="15.75" customHeight="1" outlineLevel="1">
      <c r="A1825" s="23"/>
      <c r="B1825" s="71"/>
      <c r="C1825" s="71"/>
      <c r="D1825" s="71"/>
      <c r="E1825" s="314"/>
      <c r="F1825" s="311" t="str">
        <f>Lists!Z221</f>
        <v>Steel, tinplated (54% of recycling)  - Global or unspecified region</v>
      </c>
      <c r="G1825" s="311">
        <f t="array" ref="G1825">XLOOKUP(1,('Emission Factors'!$E$5:$E$488='GHG emissions calculations'!$F1825)*('Emission Factors'!$H$5:$H$488='GHG emissions calculations'!$H1825),INDEX('Emission Factors'!$E$5:$T$488,0,MATCH('GHG emissions calculations'!G$6,'Emission Factors'!$E$5:$T$5,0)),"",0)</f>
        <v>3</v>
      </c>
      <c r="H1825" s="311" t="s">
        <v>237</v>
      </c>
      <c r="I1825" s="312" t="str">
        <f>IF(
    SUMIFS('Import data'!$L$25:$L$80,
           'Import data'!$J$25:$J$80, F1825,
           'Import data'!$G$25:$G$80, 'GHG emissions calculations'!$H1825,
           'Import data'!$I$25:$I$80,$E$1587) &lt;&gt; 0,
    SUMIFS('Import data'!$L$25:$L$80,
           'Import data'!$J$25:$J$80, F1825,
           'Import data'!$G$25:$G$80, 'GHG emissions calculations'!$H1825,
           'Import data'!$I$25:$I$80,$E$1587),
    ""
)</f>
        <v/>
      </c>
      <c r="J1825" s="311" t="str">
        <f t="array" ref="J1825">IF(
    XLOOKUP(F1825, 'Import data'!$J$26:$J$47, 'Import data'!$M$26:$M$47, "", 0) = "Please add the region-specific supplier emission factor or choose a different region available in the IAEG database.",
    "",
    XLOOKUP(F1825, 'Import data'!$J$26:$J$47, 'Import data'!$M$26:$M$47, "", 0)
)</f>
        <v/>
      </c>
      <c r="K1825" s="311" t="str">
        <f t="array" ref="K1825">IFERROR(
    XLOOKUP(F1825,
            _xlws.FILTER('Supplier Emission'!$G$15:$G$49,
                   ('Supplier Emission'!$D$15:$D$49=H1825) * ('Supplier Emission'!$F$15:$F$49=$E$1587)),
            _xlws.FILTER('Supplier Emission'!$I$15:$I$49,
                   ('Supplier Emission'!$D$15:$D$49=H1825) * ('Supplier Emission'!$F$15:$F$49=$E$1587)),
            ""),
    "")</f>
        <v/>
      </c>
      <c r="L1825" s="311" t="str">
        <f t="array" ref="L1825">IFERROR(
    XLOOKUP(F1825,
            _xlws.FILTER('Supplier Emission'!$G$15:$G$49,
                   ('Supplier Emission'!$D$15:$D$49=H1825) * ('Supplier Emission'!$F$15:$F$49=$E$1587)),
            _xlws.FILTER('Supplier Emission'!$J$15:$J$49,
                   ('Supplier Emission'!$D$15:$D$49=H1825) * ('Supplier Emission'!$F$15:$F$49=$E$1587)),
            ""),
    "")</f>
        <v/>
      </c>
      <c r="M1825" s="311" t="str">
        <f t="array" ref="M1825">IFERROR(
    XLOOKUP(F1825,
            _xlws.FILTER('Supplier Emission'!$G$15:$G$49,
                   ('Supplier Emission'!$D$15:$D$49=H1825) * ('Supplier Emission'!$F$15:$F$49=$E$1587)),
            _xlws.FILTER('Supplier Emission'!$M$15:$M$49,
                   ('Supplier Emission'!$D$15:$D$49=H1825) * ('Supplier Emission'!$F$15:$F$49=$E$1587)),
            ""),
    "")</f>
        <v/>
      </c>
      <c r="N1825" s="311" t="str">
        <f t="array" ref="N1825">IFERROR(
    XLOOKUP(F1825,
            _xlws.FILTER('Supplier Emission'!$G$15:$G$49,
                   ('Supplier Emission'!$D$15:$D$49=H1825) * ('Supplier Emission'!$F$15:$F$49=$E$1587)),
            _xlws.FILTER('Supplier Emission'!$H$15:$H$49,
                   ('Supplier Emission'!$D$15:$D$49=H1825) * ('Supplier Emission'!$F$15:$F$49=$E$1587)),
            ""),
    "")</f>
        <v/>
      </c>
      <c r="O1825" s="311" t="str">
        <f t="array" ref="O1825">XLOOKUP(1,('Emission Factors'!$E$5:$E$488='GHG emissions calculations'!$F1825)*('Emission Factors'!$H$5:$H$488='GHG emissions calculations'!$H1825),INDEX('Emission Factors'!$E$5:$T$488,0,MATCH('GHG emissions calculations'!O$6,'Emission Factors'!$E$5:$T$5,0)),"",0)</f>
        <v>Steel - Tinplate</v>
      </c>
      <c r="P1825" s="313">
        <f t="array" ref="P1825">IFERROR(
    INDEX('Emission Factors'!$E$5:$P$488,
          MATCH(1,
                ('Emission Factors'!$E$5:$E$488 = 'GHG emissions calculations'!$F1825) *
                ('Emission Factors'!$H$5:$H$488 = 'GHG emissions calculations'!$H1825),
                0),
          MATCH('GHG emissions calculations'!P$6,'Emission Factors'!$E$5:$P$5,0)),
    "")</f>
        <v>2.7</v>
      </c>
      <c r="Q1825" s="311" t="str">
        <f t="array" ref="Q1825">IFERROR(
    IF(
        INDEX('Emission Factors'!$E$5:$P$488,
              MATCH(1,
                    ('Emission Factors'!$E$5:$E$488 = 'GHG emissions calculations'!$F1825) *
                    ('Emission Factors'!$H$5:$H$488 = 'GHG emissions calculations'!$H1825),
                    0),
              MATCH('GHG emissions calculations'!Q$6, 'Emission Factors'!$E$5:$P$5, 0)) &lt;&gt; "",
        INDEX('Emission Factors'!$E$5:$P$488,
              MATCH(1,
                    ('Emission Factors'!$E$5:$E$488 = 'GHG emissions calculations'!$F1825) *
                    ('Emission Factors'!$H$5:$H$488 = 'GHG emissions calculations'!$H1825),
                    0),
              MATCH('GHG emissions calculations'!Q$6, 'Emission Factors'!$E$5:$P$5, 0)),
        ""),
    "")</f>
        <v>kgCO2e/kg</v>
      </c>
      <c r="R1825" s="311" t="str">
        <f t="array" ref="R1825">IFERROR(
    IF(
        INDEX('Emission Factors'!$E$5:$R$488,
              MATCH(1,
                    ('Emission Factors'!$E$5:$E$488 = 'GHG emissions calculations'!$F1825) *
                    ('Emission Factors'!$H$5:$H$488 = 'GHG emissions calculations'!$H1825),
                    0),
              MATCH('GHG emissions calculations'!R$6, 'Emission Factors'!$E$5:$R$5, 0)) &lt;&gt; "",
        INDEX('Emission Factors'!$E$5:$R$488,
              MATCH(1,
                    ('Emission Factors'!$E$5:$E$488 = 'GHG emissions calculations'!$F1825) *
                    ('Emission Factors'!$H$5:$H$488 = 'GHG emissions calculations'!$H1825),
                    0),
              MATCH('GHG emissions calculations'!R$6, 'Emission Factors'!$E$5:$R$5, 0)),
        ""),
    "")</f>
        <v>Global or unspecified region</v>
      </c>
      <c r="S1825" s="312">
        <f t="shared" si="3"/>
        <v>0</v>
      </c>
      <c r="T1825" s="23"/>
    </row>
    <row r="1826" ht="15.75" customHeight="1" outlineLevel="1">
      <c r="A1826" s="23"/>
      <c r="B1826" s="71"/>
      <c r="C1826" s="71"/>
      <c r="D1826" s="71"/>
      <c r="E1826" s="314"/>
      <c r="F1826" s="311" t="str">
        <f>Lists!Z220</f>
        <v>Steel, tinplated (54% of recycling)  - Middle East</v>
      </c>
      <c r="G1826" s="311" t="str">
        <f t="array" ref="G1826">XLOOKUP(1,('Emission Factors'!$E$5:$E$488='GHG emissions calculations'!$F1826)*('Emission Factors'!$H$5:$H$488='GHG emissions calculations'!$H1826),INDEX('Emission Factors'!$E$5:$T$488,0,MATCH('GHG emissions calculations'!G$6,'Emission Factors'!$E$5:$T$5,0)),"",0)</f>
        <v/>
      </c>
      <c r="H1826" s="311" t="s">
        <v>237</v>
      </c>
      <c r="I1826" s="312" t="str">
        <f>IF(
    SUMIFS('Import data'!$L$25:$L$80,
           'Import data'!$J$25:$J$80, F1826,
           'Import data'!$G$25:$G$80, 'GHG emissions calculations'!$H1826,
           'Import data'!$I$25:$I$80,$E$1587) &lt;&gt; 0,
    SUMIFS('Import data'!$L$25:$L$80,
           'Import data'!$J$25:$J$80, F1826,
           'Import data'!$G$25:$G$80, 'GHG emissions calculations'!$H1826,
           'Import data'!$I$25:$I$80,$E$1587),
    ""
)</f>
        <v/>
      </c>
      <c r="J1826" s="311" t="str">
        <f t="array" ref="J1826">IF(
    XLOOKUP(F1826, 'Import data'!$J$26:$J$47, 'Import data'!$M$26:$M$47, "", 0) = "Please add the region-specific supplier emission factor or choose a different region available in the IAEG database.",
    "",
    XLOOKUP(F1826, 'Import data'!$J$26:$J$47, 'Import data'!$M$26:$M$47, "", 0)
)</f>
        <v/>
      </c>
      <c r="K1826" s="311" t="str">
        <f t="array" ref="K1826">IFERROR(
    XLOOKUP(F1826,
            _xlws.FILTER('Supplier Emission'!$G$15:$G$49,
                   ('Supplier Emission'!$D$15:$D$49=H1826) * ('Supplier Emission'!$F$15:$F$49=$E$1587)),
            _xlws.FILTER('Supplier Emission'!$I$15:$I$49,
                   ('Supplier Emission'!$D$15:$D$49=H1826) * ('Supplier Emission'!$F$15:$F$49=$E$1587)),
            ""),
    "")</f>
        <v/>
      </c>
      <c r="L1826" s="311" t="str">
        <f t="array" ref="L1826">IFERROR(
    XLOOKUP(F1826,
            _xlws.FILTER('Supplier Emission'!$G$15:$G$49,
                   ('Supplier Emission'!$D$15:$D$49=H1826) * ('Supplier Emission'!$F$15:$F$49=$E$1587)),
            _xlws.FILTER('Supplier Emission'!$J$15:$J$49,
                   ('Supplier Emission'!$D$15:$D$49=H1826) * ('Supplier Emission'!$F$15:$F$49=$E$1587)),
            ""),
    "")</f>
        <v/>
      </c>
      <c r="M1826" s="311" t="str">
        <f t="array" ref="M1826">IFERROR(
    XLOOKUP(F1826,
            _xlws.FILTER('Supplier Emission'!$G$15:$G$49,
                   ('Supplier Emission'!$D$15:$D$49=H1826) * ('Supplier Emission'!$F$15:$F$49=$E$1587)),
            _xlws.FILTER('Supplier Emission'!$M$15:$M$49,
                   ('Supplier Emission'!$D$15:$D$49=H1826) * ('Supplier Emission'!$F$15:$F$49=$E$1587)),
            ""),
    "")</f>
        <v/>
      </c>
      <c r="N1826" s="311" t="str">
        <f t="array" ref="N1826">IFERROR(
    XLOOKUP(F1826,
            _xlws.FILTER('Supplier Emission'!$G$15:$G$49,
                   ('Supplier Emission'!$D$15:$D$49=H1826) * ('Supplier Emission'!$F$15:$F$49=$E$1587)),
            _xlws.FILTER('Supplier Emission'!$H$15:$H$49,
                   ('Supplier Emission'!$D$15:$D$49=H1826) * ('Supplier Emission'!$F$15:$F$49=$E$1587)),
            ""),
    "")</f>
        <v/>
      </c>
      <c r="O1826" s="311" t="str">
        <f t="array" ref="O1826">XLOOKUP(1,('Emission Factors'!$E$5:$E$488='GHG emissions calculations'!$F1826)*('Emission Factors'!$H$5:$H$488='GHG emissions calculations'!$H1826),INDEX('Emission Factors'!$E$5:$T$488,0,MATCH('GHG emissions calculations'!O$6,'Emission Factors'!$E$5:$T$5,0)),"",0)</f>
        <v/>
      </c>
      <c r="P1826" s="313" t="str">
        <f t="array" ref="P1826">IFERROR(
    INDEX('Emission Factors'!$E$5:$P$488,
          MATCH(1,
                ('Emission Factors'!$E$5:$E$488 = 'GHG emissions calculations'!$F1826) *
                ('Emission Factors'!$H$5:$H$488 = 'GHG emissions calculations'!$H1826),
                0),
          MATCH('GHG emissions calculations'!P$6,'Emission Factors'!$E$5:$P$5,0)),
    "")</f>
        <v/>
      </c>
      <c r="Q1826" s="311" t="str">
        <f t="array" ref="Q1826">IFERROR(
    IF(
        INDEX('Emission Factors'!$E$5:$P$488,
              MATCH(1,
                    ('Emission Factors'!$E$5:$E$488 = 'GHG emissions calculations'!$F1826) *
                    ('Emission Factors'!$H$5:$H$488 = 'GHG emissions calculations'!$H1826),
                    0),
              MATCH('GHG emissions calculations'!Q$6, 'Emission Factors'!$E$5:$P$5, 0)) &lt;&gt; "",
        INDEX('Emission Factors'!$E$5:$P$488,
              MATCH(1,
                    ('Emission Factors'!$E$5:$E$488 = 'GHG emissions calculations'!$F1826) *
                    ('Emission Factors'!$H$5:$H$488 = 'GHG emissions calculations'!$H1826),
                    0),
              MATCH('GHG emissions calculations'!Q$6, 'Emission Factors'!$E$5:$P$5, 0)),
        ""),
    "")</f>
        <v/>
      </c>
      <c r="R1826" s="311" t="str">
        <f t="array" ref="R1826">IFERROR(
    IF(
        INDEX('Emission Factors'!$E$5:$R$488,
              MATCH(1,
                    ('Emission Factors'!$E$5:$E$488 = 'GHG emissions calculations'!$F1826) *
                    ('Emission Factors'!$H$5:$H$488 = 'GHG emissions calculations'!$H1826),
                    0),
              MATCH('GHG emissions calculations'!R$6, 'Emission Factors'!$E$5:$R$5, 0)) &lt;&gt; "",
        INDEX('Emission Factors'!$E$5:$R$488,
              MATCH(1,
                    ('Emission Factors'!$E$5:$E$488 = 'GHG emissions calculations'!$F1826) *
                    ('Emission Factors'!$H$5:$H$488 = 'GHG emissions calculations'!$H1826),
                    0),
              MATCH('GHG emissions calculations'!R$6, 'Emission Factors'!$E$5:$R$5, 0)),
        ""),
    "")</f>
        <v/>
      </c>
      <c r="S1826" s="312">
        <f t="shared" si="3"/>
        <v>0</v>
      </c>
      <c r="T1826" s="23"/>
    </row>
    <row r="1827" ht="15.75" customHeight="1" outlineLevel="1">
      <c r="A1827" s="23"/>
      <c r="B1827" s="71"/>
      <c r="C1827" s="71"/>
      <c r="D1827" s="71"/>
      <c r="E1827" s="314"/>
      <c r="F1827" s="311" t="str">
        <f>Lists!Z219</f>
        <v>Steel, tinplated (54% of recycling)  - Oceania</v>
      </c>
      <c r="G1827" s="311" t="str">
        <f t="array" ref="G1827">XLOOKUP(1,('Emission Factors'!$E$5:$E$488='GHG emissions calculations'!$F1827)*('Emission Factors'!$H$5:$H$488='GHG emissions calculations'!$H1827),INDEX('Emission Factors'!$E$5:$T$488,0,MATCH('GHG emissions calculations'!G$6,'Emission Factors'!$E$5:$T$5,0)),"",0)</f>
        <v/>
      </c>
      <c r="H1827" s="311" t="s">
        <v>237</v>
      </c>
      <c r="I1827" s="312" t="str">
        <f>IF(
    SUMIFS('Import data'!$L$25:$L$80,
           'Import data'!$J$25:$J$80, F1827,
           'Import data'!$G$25:$G$80, 'GHG emissions calculations'!$H1827,
           'Import data'!$I$25:$I$80,$E$1587) &lt;&gt; 0,
    SUMIFS('Import data'!$L$25:$L$80,
           'Import data'!$J$25:$J$80, F1827,
           'Import data'!$G$25:$G$80, 'GHG emissions calculations'!$H1827,
           'Import data'!$I$25:$I$80,$E$1587),
    ""
)</f>
        <v/>
      </c>
      <c r="J1827" s="311" t="str">
        <f t="array" ref="J1827">IF(
    XLOOKUP(F1827, 'Import data'!$J$26:$J$47, 'Import data'!$M$26:$M$47, "", 0) = "Please add the region-specific supplier emission factor or choose a different region available in the IAEG database.",
    "",
    XLOOKUP(F1827, 'Import data'!$J$26:$J$47, 'Import data'!$M$26:$M$47, "", 0)
)</f>
        <v/>
      </c>
      <c r="K1827" s="311" t="str">
        <f t="array" ref="K1827">IFERROR(
    XLOOKUP(F1827,
            _xlws.FILTER('Supplier Emission'!$G$15:$G$49,
                   ('Supplier Emission'!$D$15:$D$49=H1827) * ('Supplier Emission'!$F$15:$F$49=$E$1587)),
            _xlws.FILTER('Supplier Emission'!$I$15:$I$49,
                   ('Supplier Emission'!$D$15:$D$49=H1827) * ('Supplier Emission'!$F$15:$F$49=$E$1587)),
            ""),
    "")</f>
        <v/>
      </c>
      <c r="L1827" s="311" t="str">
        <f t="array" ref="L1827">IFERROR(
    XLOOKUP(F1827,
            _xlws.FILTER('Supplier Emission'!$G$15:$G$49,
                   ('Supplier Emission'!$D$15:$D$49=H1827) * ('Supplier Emission'!$F$15:$F$49=$E$1587)),
            _xlws.FILTER('Supplier Emission'!$J$15:$J$49,
                   ('Supplier Emission'!$D$15:$D$49=H1827) * ('Supplier Emission'!$F$15:$F$49=$E$1587)),
            ""),
    "")</f>
        <v/>
      </c>
      <c r="M1827" s="311" t="str">
        <f t="array" ref="M1827">IFERROR(
    XLOOKUP(F1827,
            _xlws.FILTER('Supplier Emission'!$G$15:$G$49,
                   ('Supplier Emission'!$D$15:$D$49=H1827) * ('Supplier Emission'!$F$15:$F$49=$E$1587)),
            _xlws.FILTER('Supplier Emission'!$M$15:$M$49,
                   ('Supplier Emission'!$D$15:$D$49=H1827) * ('Supplier Emission'!$F$15:$F$49=$E$1587)),
            ""),
    "")</f>
        <v/>
      </c>
      <c r="N1827" s="311" t="str">
        <f t="array" ref="N1827">IFERROR(
    XLOOKUP(F1827,
            _xlws.FILTER('Supplier Emission'!$G$15:$G$49,
                   ('Supplier Emission'!$D$15:$D$49=H1827) * ('Supplier Emission'!$F$15:$F$49=$E$1587)),
            _xlws.FILTER('Supplier Emission'!$H$15:$H$49,
                   ('Supplier Emission'!$D$15:$D$49=H1827) * ('Supplier Emission'!$F$15:$F$49=$E$1587)),
            ""),
    "")</f>
        <v/>
      </c>
      <c r="O1827" s="311" t="str">
        <f t="array" ref="O1827">XLOOKUP(1,('Emission Factors'!$E$5:$E$488='GHG emissions calculations'!$F1827)*('Emission Factors'!$H$5:$H$488='GHG emissions calculations'!$H1827),INDEX('Emission Factors'!$E$5:$T$488,0,MATCH('GHG emissions calculations'!O$6,'Emission Factors'!$E$5:$T$5,0)),"",0)</f>
        <v/>
      </c>
      <c r="P1827" s="313" t="str">
        <f t="array" ref="P1827">IFERROR(
    INDEX('Emission Factors'!$E$5:$P$488,
          MATCH(1,
                ('Emission Factors'!$E$5:$E$488 = 'GHG emissions calculations'!$F1827) *
                ('Emission Factors'!$H$5:$H$488 = 'GHG emissions calculations'!$H1827),
                0),
          MATCH('GHG emissions calculations'!P$6,'Emission Factors'!$E$5:$P$5,0)),
    "")</f>
        <v/>
      </c>
      <c r="Q1827" s="311" t="str">
        <f t="array" ref="Q1827">IFERROR(
    IF(
        INDEX('Emission Factors'!$E$5:$P$488,
              MATCH(1,
                    ('Emission Factors'!$E$5:$E$488 = 'GHG emissions calculations'!$F1827) *
                    ('Emission Factors'!$H$5:$H$488 = 'GHG emissions calculations'!$H1827),
                    0),
              MATCH('GHG emissions calculations'!Q$6, 'Emission Factors'!$E$5:$P$5, 0)) &lt;&gt; "",
        INDEX('Emission Factors'!$E$5:$P$488,
              MATCH(1,
                    ('Emission Factors'!$E$5:$E$488 = 'GHG emissions calculations'!$F1827) *
                    ('Emission Factors'!$H$5:$H$488 = 'GHG emissions calculations'!$H1827),
                    0),
              MATCH('GHG emissions calculations'!Q$6, 'Emission Factors'!$E$5:$P$5, 0)),
        ""),
    "")</f>
        <v/>
      </c>
      <c r="R1827" s="311" t="str">
        <f t="array" ref="R1827">IFERROR(
    IF(
        INDEX('Emission Factors'!$E$5:$R$488,
              MATCH(1,
                    ('Emission Factors'!$E$5:$E$488 = 'GHG emissions calculations'!$F1827) *
                    ('Emission Factors'!$H$5:$H$488 = 'GHG emissions calculations'!$H1827),
                    0),
              MATCH('GHG emissions calculations'!R$6, 'Emission Factors'!$E$5:$R$5, 0)) &lt;&gt; "",
        INDEX('Emission Factors'!$E$5:$R$488,
              MATCH(1,
                    ('Emission Factors'!$E$5:$E$488 = 'GHG emissions calculations'!$F1827) *
                    ('Emission Factors'!$H$5:$H$488 = 'GHG emissions calculations'!$H1827),
                    0),
              MATCH('GHG emissions calculations'!R$6, 'Emission Factors'!$E$5:$R$5, 0)),
        ""),
    "")</f>
        <v/>
      </c>
      <c r="S1827" s="312">
        <f t="shared" si="3"/>
        <v>0</v>
      </c>
      <c r="T1827" s="23"/>
    </row>
    <row r="1828" ht="15.75" customHeight="1" outlineLevel="1">
      <c r="A1828" s="23"/>
      <c r="B1828" s="71"/>
      <c r="C1828" s="71"/>
      <c r="D1828" s="71"/>
      <c r="E1828" s="314"/>
      <c r="F1828" s="311" t="str">
        <f>Lists!Z224</f>
        <v>Steel, tinplated (66.7% of recycling)  - Africa</v>
      </c>
      <c r="G1828" s="311" t="str">
        <f t="array" ref="G1828">XLOOKUP(1,('Emission Factors'!$E$5:$E$488='GHG emissions calculations'!$F1828)*('Emission Factors'!$H$5:$H$488='GHG emissions calculations'!$H1828),INDEX('Emission Factors'!$E$5:$T$488,0,MATCH('GHG emissions calculations'!G$6,'Emission Factors'!$E$5:$T$5,0)),"",0)</f>
        <v/>
      </c>
      <c r="H1828" s="311" t="s">
        <v>237</v>
      </c>
      <c r="I1828" s="312" t="str">
        <f>IF(
    SUMIFS('Import data'!$L$25:$L$80,
           'Import data'!$J$25:$J$80, F1828,
           'Import data'!$G$25:$G$80, 'GHG emissions calculations'!$H1828,
           'Import data'!$I$25:$I$80,$E$1587) &lt;&gt; 0,
    SUMIFS('Import data'!$L$25:$L$80,
           'Import data'!$J$25:$J$80, F1828,
           'Import data'!$G$25:$G$80, 'GHG emissions calculations'!$H1828,
           'Import data'!$I$25:$I$80,$E$1587),
    ""
)</f>
        <v/>
      </c>
      <c r="J1828" s="311" t="str">
        <f t="array" ref="J1828">IF(
    XLOOKUP(F1828, 'Import data'!$J$26:$J$47, 'Import data'!$M$26:$M$47, "", 0) = "Please add the region-specific supplier emission factor or choose a different region available in the IAEG database.",
    "",
    XLOOKUP(F1828, 'Import data'!$J$26:$J$47, 'Import data'!$M$26:$M$47, "", 0)
)</f>
        <v/>
      </c>
      <c r="K1828" s="311" t="str">
        <f t="array" ref="K1828">IFERROR(
    XLOOKUP(F1828,
            _xlws.FILTER('Supplier Emission'!$G$15:$G$49,
                   ('Supplier Emission'!$D$15:$D$49=H1828) * ('Supplier Emission'!$F$15:$F$49=$E$1587)),
            _xlws.FILTER('Supplier Emission'!$I$15:$I$49,
                   ('Supplier Emission'!$D$15:$D$49=H1828) * ('Supplier Emission'!$F$15:$F$49=$E$1587)),
            ""),
    "")</f>
        <v/>
      </c>
      <c r="L1828" s="311" t="str">
        <f t="array" ref="L1828">IFERROR(
    XLOOKUP(F1828,
            _xlws.FILTER('Supplier Emission'!$G$15:$G$49,
                   ('Supplier Emission'!$D$15:$D$49=H1828) * ('Supplier Emission'!$F$15:$F$49=$E$1587)),
            _xlws.FILTER('Supplier Emission'!$J$15:$J$49,
                   ('Supplier Emission'!$D$15:$D$49=H1828) * ('Supplier Emission'!$F$15:$F$49=$E$1587)),
            ""),
    "")</f>
        <v/>
      </c>
      <c r="M1828" s="311" t="str">
        <f t="array" ref="M1828">IFERROR(
    XLOOKUP(F1828,
            _xlws.FILTER('Supplier Emission'!$G$15:$G$49,
                   ('Supplier Emission'!$D$15:$D$49=H1828) * ('Supplier Emission'!$F$15:$F$49=$E$1587)),
            _xlws.FILTER('Supplier Emission'!$M$15:$M$49,
                   ('Supplier Emission'!$D$15:$D$49=H1828) * ('Supplier Emission'!$F$15:$F$49=$E$1587)),
            ""),
    "")</f>
        <v/>
      </c>
      <c r="N1828" s="311" t="str">
        <f t="array" ref="N1828">IFERROR(
    XLOOKUP(F1828,
            _xlws.FILTER('Supplier Emission'!$G$15:$G$49,
                   ('Supplier Emission'!$D$15:$D$49=H1828) * ('Supplier Emission'!$F$15:$F$49=$E$1587)),
            _xlws.FILTER('Supplier Emission'!$H$15:$H$49,
                   ('Supplier Emission'!$D$15:$D$49=H1828) * ('Supplier Emission'!$F$15:$F$49=$E$1587)),
            ""),
    "")</f>
        <v/>
      </c>
      <c r="O1828" s="311" t="str">
        <f t="array" ref="O1828">XLOOKUP(1,('Emission Factors'!$E$5:$E$488='GHG emissions calculations'!$F1828)*('Emission Factors'!$H$5:$H$488='GHG emissions calculations'!$H1828),INDEX('Emission Factors'!$E$5:$T$488,0,MATCH('GHG emissions calculations'!O$6,'Emission Factors'!$E$5:$T$5,0)),"",0)</f>
        <v/>
      </c>
      <c r="P1828" s="313" t="str">
        <f t="array" ref="P1828">IFERROR(
    INDEX('Emission Factors'!$E$5:$P$488,
          MATCH(1,
                ('Emission Factors'!$E$5:$E$488 = 'GHG emissions calculations'!$F1828) *
                ('Emission Factors'!$H$5:$H$488 = 'GHG emissions calculations'!$H1828),
                0),
          MATCH('GHG emissions calculations'!P$6,'Emission Factors'!$E$5:$P$5,0)),
    "")</f>
        <v/>
      </c>
      <c r="Q1828" s="311" t="str">
        <f t="array" ref="Q1828">IFERROR(
    IF(
        INDEX('Emission Factors'!$E$5:$P$488,
              MATCH(1,
                    ('Emission Factors'!$E$5:$E$488 = 'GHG emissions calculations'!$F1828) *
                    ('Emission Factors'!$H$5:$H$488 = 'GHG emissions calculations'!$H1828),
                    0),
              MATCH('GHG emissions calculations'!Q$6, 'Emission Factors'!$E$5:$P$5, 0)) &lt;&gt; "",
        INDEX('Emission Factors'!$E$5:$P$488,
              MATCH(1,
                    ('Emission Factors'!$E$5:$E$488 = 'GHG emissions calculations'!$F1828) *
                    ('Emission Factors'!$H$5:$H$488 = 'GHG emissions calculations'!$H1828),
                    0),
              MATCH('GHG emissions calculations'!Q$6, 'Emission Factors'!$E$5:$P$5, 0)),
        ""),
    "")</f>
        <v/>
      </c>
      <c r="R1828" s="311" t="str">
        <f t="array" ref="R1828">IFERROR(
    IF(
        INDEX('Emission Factors'!$E$5:$R$488,
              MATCH(1,
                    ('Emission Factors'!$E$5:$E$488 = 'GHG emissions calculations'!$F1828) *
                    ('Emission Factors'!$H$5:$H$488 = 'GHG emissions calculations'!$H1828),
                    0),
              MATCH('GHG emissions calculations'!R$6, 'Emission Factors'!$E$5:$R$5, 0)) &lt;&gt; "",
        INDEX('Emission Factors'!$E$5:$R$488,
              MATCH(1,
                    ('Emission Factors'!$E$5:$E$488 = 'GHG emissions calculations'!$F1828) *
                    ('Emission Factors'!$H$5:$H$488 = 'GHG emissions calculations'!$H1828),
                    0),
              MATCH('GHG emissions calculations'!R$6, 'Emission Factors'!$E$5:$R$5, 0)),
        ""),
    "")</f>
        <v/>
      </c>
      <c r="S1828" s="312">
        <f t="shared" si="3"/>
        <v>0</v>
      </c>
      <c r="T1828" s="23"/>
    </row>
    <row r="1829" ht="15.75" customHeight="1" outlineLevel="1">
      <c r="A1829" s="23"/>
      <c r="B1829" s="71"/>
      <c r="C1829" s="71"/>
      <c r="D1829" s="71"/>
      <c r="E1829" s="314"/>
      <c r="F1829" s="311" t="str">
        <f>Lists!Z222</f>
        <v>Steel, tinplated (66.7% of recycling)  - America</v>
      </c>
      <c r="G1829" s="311" t="str">
        <f t="array" ref="G1829">XLOOKUP(1,('Emission Factors'!$E$5:$E$488='GHG emissions calculations'!$F1829)*('Emission Factors'!$H$5:$H$488='GHG emissions calculations'!$H1829),INDEX('Emission Factors'!$E$5:$T$488,0,MATCH('GHG emissions calculations'!G$6,'Emission Factors'!$E$5:$T$5,0)),"",0)</f>
        <v/>
      </c>
      <c r="H1829" s="311" t="s">
        <v>237</v>
      </c>
      <c r="I1829" s="312" t="str">
        <f>IF(
    SUMIFS('Import data'!$L$25:$L$80,
           'Import data'!$J$25:$J$80, F1829,
           'Import data'!$G$25:$G$80, 'GHG emissions calculations'!$H1829,
           'Import data'!$I$25:$I$80,$E$1587) &lt;&gt; 0,
    SUMIFS('Import data'!$L$25:$L$80,
           'Import data'!$J$25:$J$80, F1829,
           'Import data'!$G$25:$G$80, 'GHG emissions calculations'!$H1829,
           'Import data'!$I$25:$I$80,$E$1587),
    ""
)</f>
        <v/>
      </c>
      <c r="J1829" s="311" t="str">
        <f t="array" ref="J1829">IF(
    XLOOKUP(F1829, 'Import data'!$J$26:$J$47, 'Import data'!$M$26:$M$47, "", 0) = "Please add the region-specific supplier emission factor or choose a different region available in the IAEG database.",
    "",
    XLOOKUP(F1829, 'Import data'!$J$26:$J$47, 'Import data'!$M$26:$M$47, "", 0)
)</f>
        <v/>
      </c>
      <c r="K1829" s="311" t="str">
        <f t="array" ref="K1829">IFERROR(
    XLOOKUP(F1829,
            _xlws.FILTER('Supplier Emission'!$G$15:$G$49,
                   ('Supplier Emission'!$D$15:$D$49=H1829) * ('Supplier Emission'!$F$15:$F$49=$E$1587)),
            _xlws.FILTER('Supplier Emission'!$I$15:$I$49,
                   ('Supplier Emission'!$D$15:$D$49=H1829) * ('Supplier Emission'!$F$15:$F$49=$E$1587)),
            ""),
    "")</f>
        <v/>
      </c>
      <c r="L1829" s="311" t="str">
        <f t="array" ref="L1829">IFERROR(
    XLOOKUP(F1829,
            _xlws.FILTER('Supplier Emission'!$G$15:$G$49,
                   ('Supplier Emission'!$D$15:$D$49=H1829) * ('Supplier Emission'!$F$15:$F$49=$E$1587)),
            _xlws.FILTER('Supplier Emission'!$J$15:$J$49,
                   ('Supplier Emission'!$D$15:$D$49=H1829) * ('Supplier Emission'!$F$15:$F$49=$E$1587)),
            ""),
    "")</f>
        <v/>
      </c>
      <c r="M1829" s="311" t="str">
        <f t="array" ref="M1829">IFERROR(
    XLOOKUP(F1829,
            _xlws.FILTER('Supplier Emission'!$G$15:$G$49,
                   ('Supplier Emission'!$D$15:$D$49=H1829) * ('Supplier Emission'!$F$15:$F$49=$E$1587)),
            _xlws.FILTER('Supplier Emission'!$M$15:$M$49,
                   ('Supplier Emission'!$D$15:$D$49=H1829) * ('Supplier Emission'!$F$15:$F$49=$E$1587)),
            ""),
    "")</f>
        <v/>
      </c>
      <c r="N1829" s="311" t="str">
        <f t="array" ref="N1829">IFERROR(
    XLOOKUP(F1829,
            _xlws.FILTER('Supplier Emission'!$G$15:$G$49,
                   ('Supplier Emission'!$D$15:$D$49=H1829) * ('Supplier Emission'!$F$15:$F$49=$E$1587)),
            _xlws.FILTER('Supplier Emission'!$H$15:$H$49,
                   ('Supplier Emission'!$D$15:$D$49=H1829) * ('Supplier Emission'!$F$15:$F$49=$E$1587)),
            ""),
    "")</f>
        <v/>
      </c>
      <c r="O1829" s="311" t="str">
        <f t="array" ref="O1829">XLOOKUP(1,('Emission Factors'!$E$5:$E$488='GHG emissions calculations'!$F1829)*('Emission Factors'!$H$5:$H$488='GHG emissions calculations'!$H1829),INDEX('Emission Factors'!$E$5:$T$488,0,MATCH('GHG emissions calculations'!O$6,'Emission Factors'!$E$5:$T$5,0)),"",0)</f>
        <v/>
      </c>
      <c r="P1829" s="313" t="str">
        <f t="array" ref="P1829">IFERROR(
    INDEX('Emission Factors'!$E$5:$P$488,
          MATCH(1,
                ('Emission Factors'!$E$5:$E$488 = 'GHG emissions calculations'!$F1829) *
                ('Emission Factors'!$H$5:$H$488 = 'GHG emissions calculations'!$H1829),
                0),
          MATCH('GHG emissions calculations'!P$6,'Emission Factors'!$E$5:$P$5,0)),
    "")</f>
        <v/>
      </c>
      <c r="Q1829" s="311" t="str">
        <f t="array" ref="Q1829">IFERROR(
    IF(
        INDEX('Emission Factors'!$E$5:$P$488,
              MATCH(1,
                    ('Emission Factors'!$E$5:$E$488 = 'GHG emissions calculations'!$F1829) *
                    ('Emission Factors'!$H$5:$H$488 = 'GHG emissions calculations'!$H1829),
                    0),
              MATCH('GHG emissions calculations'!Q$6, 'Emission Factors'!$E$5:$P$5, 0)) &lt;&gt; "",
        INDEX('Emission Factors'!$E$5:$P$488,
              MATCH(1,
                    ('Emission Factors'!$E$5:$E$488 = 'GHG emissions calculations'!$F1829) *
                    ('Emission Factors'!$H$5:$H$488 = 'GHG emissions calculations'!$H1829),
                    0),
              MATCH('GHG emissions calculations'!Q$6, 'Emission Factors'!$E$5:$P$5, 0)),
        ""),
    "")</f>
        <v/>
      </c>
      <c r="R1829" s="311" t="str">
        <f t="array" ref="R1829">IFERROR(
    IF(
        INDEX('Emission Factors'!$E$5:$R$488,
              MATCH(1,
                    ('Emission Factors'!$E$5:$E$488 = 'GHG emissions calculations'!$F1829) *
                    ('Emission Factors'!$H$5:$H$488 = 'GHG emissions calculations'!$H1829),
                    0),
              MATCH('GHG emissions calculations'!R$6, 'Emission Factors'!$E$5:$R$5, 0)) &lt;&gt; "",
        INDEX('Emission Factors'!$E$5:$R$488,
              MATCH(1,
                    ('Emission Factors'!$E$5:$E$488 = 'GHG emissions calculations'!$F1829) *
                    ('Emission Factors'!$H$5:$H$488 = 'GHG emissions calculations'!$H1829),
                    0),
              MATCH('GHG emissions calculations'!R$6, 'Emission Factors'!$E$5:$R$5, 0)),
        ""),
    "")</f>
        <v/>
      </c>
      <c r="S1829" s="312">
        <f t="shared" si="3"/>
        <v>0</v>
      </c>
      <c r="T1829" s="23"/>
    </row>
    <row r="1830" ht="15.75" customHeight="1" outlineLevel="1">
      <c r="A1830" s="23"/>
      <c r="B1830" s="71"/>
      <c r="C1830" s="71"/>
      <c r="D1830" s="71"/>
      <c r="E1830" s="314"/>
      <c r="F1830" s="311" t="str">
        <f>Lists!Z225</f>
        <v>Steel, tinplated (66.7% of recycling)  - Asia</v>
      </c>
      <c r="G1830" s="311" t="str">
        <f t="array" ref="G1830">XLOOKUP(1,('Emission Factors'!$E$5:$E$488='GHG emissions calculations'!$F1830)*('Emission Factors'!$H$5:$H$488='GHG emissions calculations'!$H1830),INDEX('Emission Factors'!$E$5:$T$488,0,MATCH('GHG emissions calculations'!G$6,'Emission Factors'!$E$5:$T$5,0)),"",0)</f>
        <v/>
      </c>
      <c r="H1830" s="311" t="s">
        <v>237</v>
      </c>
      <c r="I1830" s="312" t="str">
        <f>IF(
    SUMIFS('Import data'!$L$25:$L$80,
           'Import data'!$J$25:$J$80, F1830,
           'Import data'!$G$25:$G$80, 'GHG emissions calculations'!$H1830,
           'Import data'!$I$25:$I$80,$E$1587) &lt;&gt; 0,
    SUMIFS('Import data'!$L$25:$L$80,
           'Import data'!$J$25:$J$80, F1830,
           'Import data'!$G$25:$G$80, 'GHG emissions calculations'!$H1830,
           'Import data'!$I$25:$I$80,$E$1587),
    ""
)</f>
        <v/>
      </c>
      <c r="J1830" s="311" t="str">
        <f t="array" ref="J1830">IF(
    XLOOKUP(F1830, 'Import data'!$J$26:$J$47, 'Import data'!$M$26:$M$47, "", 0) = "Please add the region-specific supplier emission factor or choose a different region available in the IAEG database.",
    "",
    XLOOKUP(F1830, 'Import data'!$J$26:$J$47, 'Import data'!$M$26:$M$47, "", 0)
)</f>
        <v/>
      </c>
      <c r="K1830" s="311" t="str">
        <f t="array" ref="K1830">IFERROR(
    XLOOKUP(F1830,
            _xlws.FILTER('Supplier Emission'!$G$15:$G$49,
                   ('Supplier Emission'!$D$15:$D$49=H1830) * ('Supplier Emission'!$F$15:$F$49=$E$1587)),
            _xlws.FILTER('Supplier Emission'!$I$15:$I$49,
                   ('Supplier Emission'!$D$15:$D$49=H1830) * ('Supplier Emission'!$F$15:$F$49=$E$1587)),
            ""),
    "")</f>
        <v/>
      </c>
      <c r="L1830" s="311" t="str">
        <f t="array" ref="L1830">IFERROR(
    XLOOKUP(F1830,
            _xlws.FILTER('Supplier Emission'!$G$15:$G$49,
                   ('Supplier Emission'!$D$15:$D$49=H1830) * ('Supplier Emission'!$F$15:$F$49=$E$1587)),
            _xlws.FILTER('Supplier Emission'!$J$15:$J$49,
                   ('Supplier Emission'!$D$15:$D$49=H1830) * ('Supplier Emission'!$F$15:$F$49=$E$1587)),
            ""),
    "")</f>
        <v/>
      </c>
      <c r="M1830" s="311" t="str">
        <f t="array" ref="M1830">IFERROR(
    XLOOKUP(F1830,
            _xlws.FILTER('Supplier Emission'!$G$15:$G$49,
                   ('Supplier Emission'!$D$15:$D$49=H1830) * ('Supplier Emission'!$F$15:$F$49=$E$1587)),
            _xlws.FILTER('Supplier Emission'!$M$15:$M$49,
                   ('Supplier Emission'!$D$15:$D$49=H1830) * ('Supplier Emission'!$F$15:$F$49=$E$1587)),
            ""),
    "")</f>
        <v/>
      </c>
      <c r="N1830" s="311" t="str">
        <f t="array" ref="N1830">IFERROR(
    XLOOKUP(F1830,
            _xlws.FILTER('Supplier Emission'!$G$15:$G$49,
                   ('Supplier Emission'!$D$15:$D$49=H1830) * ('Supplier Emission'!$F$15:$F$49=$E$1587)),
            _xlws.FILTER('Supplier Emission'!$H$15:$H$49,
                   ('Supplier Emission'!$D$15:$D$49=H1830) * ('Supplier Emission'!$F$15:$F$49=$E$1587)),
            ""),
    "")</f>
        <v/>
      </c>
      <c r="O1830" s="311" t="str">
        <f t="array" ref="O1830">XLOOKUP(1,('Emission Factors'!$E$5:$E$488='GHG emissions calculations'!$F1830)*('Emission Factors'!$H$5:$H$488='GHG emissions calculations'!$H1830),INDEX('Emission Factors'!$E$5:$T$488,0,MATCH('GHG emissions calculations'!O$6,'Emission Factors'!$E$5:$T$5,0)),"",0)</f>
        <v/>
      </c>
      <c r="P1830" s="313" t="str">
        <f t="array" ref="P1830">IFERROR(
    INDEX('Emission Factors'!$E$5:$P$488,
          MATCH(1,
                ('Emission Factors'!$E$5:$E$488 = 'GHG emissions calculations'!$F1830) *
                ('Emission Factors'!$H$5:$H$488 = 'GHG emissions calculations'!$H1830),
                0),
          MATCH('GHG emissions calculations'!P$6,'Emission Factors'!$E$5:$P$5,0)),
    "")</f>
        <v/>
      </c>
      <c r="Q1830" s="311" t="str">
        <f t="array" ref="Q1830">IFERROR(
    IF(
        INDEX('Emission Factors'!$E$5:$P$488,
              MATCH(1,
                    ('Emission Factors'!$E$5:$E$488 = 'GHG emissions calculations'!$F1830) *
                    ('Emission Factors'!$H$5:$H$488 = 'GHG emissions calculations'!$H1830),
                    0),
              MATCH('GHG emissions calculations'!Q$6, 'Emission Factors'!$E$5:$P$5, 0)) &lt;&gt; "",
        INDEX('Emission Factors'!$E$5:$P$488,
              MATCH(1,
                    ('Emission Factors'!$E$5:$E$488 = 'GHG emissions calculations'!$F1830) *
                    ('Emission Factors'!$H$5:$H$488 = 'GHG emissions calculations'!$H1830),
                    0),
              MATCH('GHG emissions calculations'!Q$6, 'Emission Factors'!$E$5:$P$5, 0)),
        ""),
    "")</f>
        <v/>
      </c>
      <c r="R1830" s="311" t="str">
        <f t="array" ref="R1830">IFERROR(
    IF(
        INDEX('Emission Factors'!$E$5:$R$488,
              MATCH(1,
                    ('Emission Factors'!$E$5:$E$488 = 'GHG emissions calculations'!$F1830) *
                    ('Emission Factors'!$H$5:$H$488 = 'GHG emissions calculations'!$H1830),
                    0),
              MATCH('GHG emissions calculations'!R$6, 'Emission Factors'!$E$5:$R$5, 0)) &lt;&gt; "",
        INDEX('Emission Factors'!$E$5:$R$488,
              MATCH(1,
                    ('Emission Factors'!$E$5:$E$488 = 'GHG emissions calculations'!$F1830) *
                    ('Emission Factors'!$H$5:$H$488 = 'GHG emissions calculations'!$H1830),
                    0),
              MATCH('GHG emissions calculations'!R$6, 'Emission Factors'!$E$5:$R$5, 0)),
        ""),
    "")</f>
        <v/>
      </c>
      <c r="S1830" s="312">
        <f t="shared" si="3"/>
        <v>0</v>
      </c>
      <c r="T1830" s="23"/>
    </row>
    <row r="1831" ht="15.75" customHeight="1" outlineLevel="1">
      <c r="A1831" s="23"/>
      <c r="B1831" s="71"/>
      <c r="C1831" s="71"/>
      <c r="D1831" s="71"/>
      <c r="E1831" s="314"/>
      <c r="F1831" s="311" t="str">
        <f>Lists!Z223</f>
        <v>Steel, tinplated (66.7% of recycling)  - Europe</v>
      </c>
      <c r="G1831" s="311">
        <f t="array" ref="G1831">XLOOKUP(1,('Emission Factors'!$E$5:$E$488='GHG emissions calculations'!$F1831)*('Emission Factors'!$H$5:$H$488='GHG emissions calculations'!$H1831),INDEX('Emission Factors'!$E$5:$T$488,0,MATCH('GHG emissions calculations'!G$6,'Emission Factors'!$E$5:$T$5,0)),"",0)</f>
        <v>3</v>
      </c>
      <c r="H1831" s="311" t="s">
        <v>237</v>
      </c>
      <c r="I1831" s="312" t="str">
        <f>IF(
    SUMIFS('Import data'!$L$25:$L$80,
           'Import data'!$J$25:$J$80, F1831,
           'Import data'!$G$25:$G$80, 'GHG emissions calculations'!$H1831,
           'Import data'!$I$25:$I$80,$E$1587) &lt;&gt; 0,
    SUMIFS('Import data'!$L$25:$L$80,
           'Import data'!$J$25:$J$80, F1831,
           'Import data'!$G$25:$G$80, 'GHG emissions calculations'!$H1831,
           'Import data'!$I$25:$I$80,$E$1587),
    ""
)</f>
        <v/>
      </c>
      <c r="J1831" s="311" t="str">
        <f t="array" ref="J1831">IF(
    XLOOKUP(F1831, 'Import data'!$J$26:$J$47, 'Import data'!$M$26:$M$47, "", 0) = "Please add the region-specific supplier emission factor or choose a different region available in the IAEG database.",
    "",
    XLOOKUP(F1831, 'Import data'!$J$26:$J$47, 'Import data'!$M$26:$M$47, "", 0)
)</f>
        <v/>
      </c>
      <c r="K1831" s="311" t="str">
        <f t="array" ref="K1831">IFERROR(
    XLOOKUP(F1831,
            _xlws.FILTER('Supplier Emission'!$G$15:$G$49,
                   ('Supplier Emission'!$D$15:$D$49=H1831) * ('Supplier Emission'!$F$15:$F$49=$E$1587)),
            _xlws.FILTER('Supplier Emission'!$I$15:$I$49,
                   ('Supplier Emission'!$D$15:$D$49=H1831) * ('Supplier Emission'!$F$15:$F$49=$E$1587)),
            ""),
    "")</f>
        <v/>
      </c>
      <c r="L1831" s="311" t="str">
        <f t="array" ref="L1831">IFERROR(
    XLOOKUP(F1831,
            _xlws.FILTER('Supplier Emission'!$G$15:$G$49,
                   ('Supplier Emission'!$D$15:$D$49=H1831) * ('Supplier Emission'!$F$15:$F$49=$E$1587)),
            _xlws.FILTER('Supplier Emission'!$J$15:$J$49,
                   ('Supplier Emission'!$D$15:$D$49=H1831) * ('Supplier Emission'!$F$15:$F$49=$E$1587)),
            ""),
    "")</f>
        <v/>
      </c>
      <c r="M1831" s="311" t="str">
        <f t="array" ref="M1831">IFERROR(
    XLOOKUP(F1831,
            _xlws.FILTER('Supplier Emission'!$G$15:$G$49,
                   ('Supplier Emission'!$D$15:$D$49=H1831) * ('Supplier Emission'!$F$15:$F$49=$E$1587)),
            _xlws.FILTER('Supplier Emission'!$M$15:$M$49,
                   ('Supplier Emission'!$D$15:$D$49=H1831) * ('Supplier Emission'!$F$15:$F$49=$E$1587)),
            ""),
    "")</f>
        <v/>
      </c>
      <c r="N1831" s="311" t="str">
        <f t="array" ref="N1831">IFERROR(
    XLOOKUP(F1831,
            _xlws.FILTER('Supplier Emission'!$G$15:$G$49,
                   ('Supplier Emission'!$D$15:$D$49=H1831) * ('Supplier Emission'!$F$15:$F$49=$E$1587)),
            _xlws.FILTER('Supplier Emission'!$H$15:$H$49,
                   ('Supplier Emission'!$D$15:$D$49=H1831) * ('Supplier Emission'!$F$15:$F$49=$E$1587)),
            ""),
    "")</f>
        <v/>
      </c>
      <c r="O1831" s="311" t="str">
        <f t="array" ref="O1831">XLOOKUP(1,('Emission Factors'!$E$5:$E$488='GHG emissions calculations'!$F1831)*('Emission Factors'!$H$5:$H$488='GHG emissions calculations'!$H1831),INDEX('Emission Factors'!$E$5:$T$488,0,MATCH('GHG emissions calculations'!O$6,'Emission Factors'!$E$5:$T$5,0)),"",0)</f>
        <v>Acier, rouleaux, étamé pour emballage ménager (66.7% de recyclage)</v>
      </c>
      <c r="P1831" s="313">
        <f t="array" ref="P1831">IFERROR(
    INDEX('Emission Factors'!$E$5:$P$488,
          MATCH(1,
                ('Emission Factors'!$E$5:$E$488 = 'GHG emissions calculations'!$F1831) *
                ('Emission Factors'!$H$5:$H$488 = 'GHG emissions calculations'!$H1831),
                0),
          MATCH('GHG emissions calculations'!P$6,'Emission Factors'!$E$5:$P$5,0)),
    "")</f>
        <v>1.69</v>
      </c>
      <c r="Q1831" s="311" t="str">
        <f t="array" ref="Q1831">IFERROR(
    IF(
        INDEX('Emission Factors'!$E$5:$P$488,
              MATCH(1,
                    ('Emission Factors'!$E$5:$E$488 = 'GHG emissions calculations'!$F1831) *
                    ('Emission Factors'!$H$5:$H$488 = 'GHG emissions calculations'!$H1831),
                    0),
              MATCH('GHG emissions calculations'!Q$6, 'Emission Factors'!$E$5:$P$5, 0)) &lt;&gt; "",
        INDEX('Emission Factors'!$E$5:$P$488,
              MATCH(1,
                    ('Emission Factors'!$E$5:$E$488 = 'GHG emissions calculations'!$F1831) *
                    ('Emission Factors'!$H$5:$H$488 = 'GHG emissions calculations'!$H1831),
                    0),
              MATCH('GHG emissions calculations'!Q$6, 'Emission Factors'!$E$5:$P$5, 0)),
        ""),
    "")</f>
        <v>kgCO2e/kg</v>
      </c>
      <c r="R1831" s="311" t="str">
        <f t="array" ref="R1831">IFERROR(
    IF(
        INDEX('Emission Factors'!$E$5:$R$488,
              MATCH(1,
                    ('Emission Factors'!$E$5:$E$488 = 'GHG emissions calculations'!$F1831) *
                    ('Emission Factors'!$H$5:$H$488 = 'GHG emissions calculations'!$H1831),
                    0),
              MATCH('GHG emissions calculations'!R$6, 'Emission Factors'!$E$5:$R$5, 0)) &lt;&gt; "",
        INDEX('Emission Factors'!$E$5:$R$488,
              MATCH(1,
                    ('Emission Factors'!$E$5:$E$488 = 'GHG emissions calculations'!$F1831) *
                    ('Emission Factors'!$H$5:$H$488 = 'GHG emissions calculations'!$H1831),
                    0),
              MATCH('GHG emissions calculations'!R$6, 'Emission Factors'!$E$5:$R$5, 0)),
        ""),
    "")</f>
        <v>Europe</v>
      </c>
      <c r="S1831" s="312">
        <f t="shared" si="3"/>
        <v>0</v>
      </c>
      <c r="T1831" s="23"/>
    </row>
    <row r="1832" ht="15.75" customHeight="1" outlineLevel="1">
      <c r="A1832" s="23"/>
      <c r="B1832" s="71"/>
      <c r="C1832" s="71"/>
      <c r="D1832" s="71"/>
      <c r="E1832" s="314"/>
      <c r="F1832" s="311" t="str">
        <f>Lists!Z228</f>
        <v>Steel, tinplated (66.7% of recycling)  - Global or unspecified region</v>
      </c>
      <c r="G1832" s="311" t="str">
        <f t="array" ref="G1832">XLOOKUP(1,('Emission Factors'!$E$5:$E$488='GHG emissions calculations'!$F1832)*('Emission Factors'!$H$5:$H$488='GHG emissions calculations'!$H1832),INDEX('Emission Factors'!$E$5:$T$488,0,MATCH('GHG emissions calculations'!G$6,'Emission Factors'!$E$5:$T$5,0)),"",0)</f>
        <v/>
      </c>
      <c r="H1832" s="311" t="s">
        <v>237</v>
      </c>
      <c r="I1832" s="312" t="str">
        <f>IF(
    SUMIFS('Import data'!$L$25:$L$80,
           'Import data'!$J$25:$J$80, F1832,
           'Import data'!$G$25:$G$80, 'GHG emissions calculations'!$H1832,
           'Import data'!$I$25:$I$80,$E$1587) &lt;&gt; 0,
    SUMIFS('Import data'!$L$25:$L$80,
           'Import data'!$J$25:$J$80, F1832,
           'Import data'!$G$25:$G$80, 'GHG emissions calculations'!$H1832,
           'Import data'!$I$25:$I$80,$E$1587),
    ""
)</f>
        <v/>
      </c>
      <c r="J1832" s="311" t="str">
        <f t="array" ref="J1832">IF(
    XLOOKUP(F1832, 'Import data'!$J$26:$J$47, 'Import data'!$M$26:$M$47, "", 0) = "Please add the region-specific supplier emission factor or choose a different region available in the IAEG database.",
    "",
    XLOOKUP(F1832, 'Import data'!$J$26:$J$47, 'Import data'!$M$26:$M$47, "", 0)
)</f>
        <v/>
      </c>
      <c r="K1832" s="311" t="str">
        <f t="array" ref="K1832">IFERROR(
    XLOOKUP(F1832,
            _xlws.FILTER('Supplier Emission'!$G$15:$G$49,
                   ('Supplier Emission'!$D$15:$D$49=H1832) * ('Supplier Emission'!$F$15:$F$49=$E$1587)),
            _xlws.FILTER('Supplier Emission'!$I$15:$I$49,
                   ('Supplier Emission'!$D$15:$D$49=H1832) * ('Supplier Emission'!$F$15:$F$49=$E$1587)),
            ""),
    "")</f>
        <v/>
      </c>
      <c r="L1832" s="311" t="str">
        <f t="array" ref="L1832">IFERROR(
    XLOOKUP(F1832,
            _xlws.FILTER('Supplier Emission'!$G$15:$G$49,
                   ('Supplier Emission'!$D$15:$D$49=H1832) * ('Supplier Emission'!$F$15:$F$49=$E$1587)),
            _xlws.FILTER('Supplier Emission'!$J$15:$J$49,
                   ('Supplier Emission'!$D$15:$D$49=H1832) * ('Supplier Emission'!$F$15:$F$49=$E$1587)),
            ""),
    "")</f>
        <v/>
      </c>
      <c r="M1832" s="311" t="str">
        <f t="array" ref="M1832">IFERROR(
    XLOOKUP(F1832,
            _xlws.FILTER('Supplier Emission'!$G$15:$G$49,
                   ('Supplier Emission'!$D$15:$D$49=H1832) * ('Supplier Emission'!$F$15:$F$49=$E$1587)),
            _xlws.FILTER('Supplier Emission'!$M$15:$M$49,
                   ('Supplier Emission'!$D$15:$D$49=H1832) * ('Supplier Emission'!$F$15:$F$49=$E$1587)),
            ""),
    "")</f>
        <v/>
      </c>
      <c r="N1832" s="311" t="str">
        <f t="array" ref="N1832">IFERROR(
    XLOOKUP(F1832,
            _xlws.FILTER('Supplier Emission'!$G$15:$G$49,
                   ('Supplier Emission'!$D$15:$D$49=H1832) * ('Supplier Emission'!$F$15:$F$49=$E$1587)),
            _xlws.FILTER('Supplier Emission'!$H$15:$H$49,
                   ('Supplier Emission'!$D$15:$D$49=H1832) * ('Supplier Emission'!$F$15:$F$49=$E$1587)),
            ""),
    "")</f>
        <v/>
      </c>
      <c r="O1832" s="311" t="str">
        <f t="array" ref="O1832">XLOOKUP(1,('Emission Factors'!$E$5:$E$488='GHG emissions calculations'!$F1832)*('Emission Factors'!$H$5:$H$488='GHG emissions calculations'!$H1832),INDEX('Emission Factors'!$E$5:$T$488,0,MATCH('GHG emissions calculations'!O$6,'Emission Factors'!$E$5:$T$5,0)),"",0)</f>
        <v/>
      </c>
      <c r="P1832" s="313" t="str">
        <f t="array" ref="P1832">IFERROR(
    INDEX('Emission Factors'!$E$5:$P$488,
          MATCH(1,
                ('Emission Factors'!$E$5:$E$488 = 'GHG emissions calculations'!$F1832) *
                ('Emission Factors'!$H$5:$H$488 = 'GHG emissions calculations'!$H1832),
                0),
          MATCH('GHG emissions calculations'!P$6,'Emission Factors'!$E$5:$P$5,0)),
    "")</f>
        <v/>
      </c>
      <c r="Q1832" s="311" t="str">
        <f t="array" ref="Q1832">IFERROR(
    IF(
        INDEX('Emission Factors'!$E$5:$P$488,
              MATCH(1,
                    ('Emission Factors'!$E$5:$E$488 = 'GHG emissions calculations'!$F1832) *
                    ('Emission Factors'!$H$5:$H$488 = 'GHG emissions calculations'!$H1832),
                    0),
              MATCH('GHG emissions calculations'!Q$6, 'Emission Factors'!$E$5:$P$5, 0)) &lt;&gt; "",
        INDEX('Emission Factors'!$E$5:$P$488,
              MATCH(1,
                    ('Emission Factors'!$E$5:$E$488 = 'GHG emissions calculations'!$F1832) *
                    ('Emission Factors'!$H$5:$H$488 = 'GHG emissions calculations'!$H1832),
                    0),
              MATCH('GHG emissions calculations'!Q$6, 'Emission Factors'!$E$5:$P$5, 0)),
        ""),
    "")</f>
        <v/>
      </c>
      <c r="R1832" s="311" t="str">
        <f t="array" ref="R1832">IFERROR(
    IF(
        INDEX('Emission Factors'!$E$5:$R$488,
              MATCH(1,
                    ('Emission Factors'!$E$5:$E$488 = 'GHG emissions calculations'!$F1832) *
                    ('Emission Factors'!$H$5:$H$488 = 'GHG emissions calculations'!$H1832),
                    0),
              MATCH('GHG emissions calculations'!R$6, 'Emission Factors'!$E$5:$R$5, 0)) &lt;&gt; "",
        INDEX('Emission Factors'!$E$5:$R$488,
              MATCH(1,
                    ('Emission Factors'!$E$5:$E$488 = 'GHG emissions calculations'!$F1832) *
                    ('Emission Factors'!$H$5:$H$488 = 'GHG emissions calculations'!$H1832),
                    0),
              MATCH('GHG emissions calculations'!R$6, 'Emission Factors'!$E$5:$R$5, 0)),
        ""),
    "")</f>
        <v/>
      </c>
      <c r="S1832" s="312">
        <f t="shared" si="3"/>
        <v>0</v>
      </c>
      <c r="T1832" s="23"/>
    </row>
    <row r="1833" ht="15.75" customHeight="1" outlineLevel="1">
      <c r="A1833" s="23"/>
      <c r="B1833" s="71"/>
      <c r="C1833" s="71"/>
      <c r="D1833" s="71"/>
      <c r="E1833" s="314"/>
      <c r="F1833" s="311" t="str">
        <f>Lists!Z227</f>
        <v>Steel, tinplated (66.7% of recycling)  - Middle East</v>
      </c>
      <c r="G1833" s="311" t="str">
        <f t="array" ref="G1833">XLOOKUP(1,('Emission Factors'!$E$5:$E$488='GHG emissions calculations'!$F1833)*('Emission Factors'!$H$5:$H$488='GHG emissions calculations'!$H1833),INDEX('Emission Factors'!$E$5:$T$488,0,MATCH('GHG emissions calculations'!G$6,'Emission Factors'!$E$5:$T$5,0)),"",0)</f>
        <v/>
      </c>
      <c r="H1833" s="311" t="s">
        <v>237</v>
      </c>
      <c r="I1833" s="312" t="str">
        <f>IF(
    SUMIFS('Import data'!$L$25:$L$80,
           'Import data'!$J$25:$J$80, F1833,
           'Import data'!$G$25:$G$80, 'GHG emissions calculations'!$H1833,
           'Import data'!$I$25:$I$80,$E$1587) &lt;&gt; 0,
    SUMIFS('Import data'!$L$25:$L$80,
           'Import data'!$J$25:$J$80, F1833,
           'Import data'!$G$25:$G$80, 'GHG emissions calculations'!$H1833,
           'Import data'!$I$25:$I$80,$E$1587),
    ""
)</f>
        <v/>
      </c>
      <c r="J1833" s="311" t="str">
        <f t="array" ref="J1833">IF(
    XLOOKUP(F1833, 'Import data'!$J$26:$J$47, 'Import data'!$M$26:$M$47, "", 0) = "Please add the region-specific supplier emission factor or choose a different region available in the IAEG database.",
    "",
    XLOOKUP(F1833, 'Import data'!$J$26:$J$47, 'Import data'!$M$26:$M$47, "", 0)
)</f>
        <v/>
      </c>
      <c r="K1833" s="311" t="str">
        <f t="array" ref="K1833">IFERROR(
    XLOOKUP(F1833,
            _xlws.FILTER('Supplier Emission'!$G$15:$G$49,
                   ('Supplier Emission'!$D$15:$D$49=H1833) * ('Supplier Emission'!$F$15:$F$49=$E$1587)),
            _xlws.FILTER('Supplier Emission'!$I$15:$I$49,
                   ('Supplier Emission'!$D$15:$D$49=H1833) * ('Supplier Emission'!$F$15:$F$49=$E$1587)),
            ""),
    "")</f>
        <v/>
      </c>
      <c r="L1833" s="311" t="str">
        <f t="array" ref="L1833">IFERROR(
    XLOOKUP(F1833,
            _xlws.FILTER('Supplier Emission'!$G$15:$G$49,
                   ('Supplier Emission'!$D$15:$D$49=H1833) * ('Supplier Emission'!$F$15:$F$49=$E$1587)),
            _xlws.FILTER('Supplier Emission'!$J$15:$J$49,
                   ('Supplier Emission'!$D$15:$D$49=H1833) * ('Supplier Emission'!$F$15:$F$49=$E$1587)),
            ""),
    "")</f>
        <v/>
      </c>
      <c r="M1833" s="311" t="str">
        <f t="array" ref="M1833">IFERROR(
    XLOOKUP(F1833,
            _xlws.FILTER('Supplier Emission'!$G$15:$G$49,
                   ('Supplier Emission'!$D$15:$D$49=H1833) * ('Supplier Emission'!$F$15:$F$49=$E$1587)),
            _xlws.FILTER('Supplier Emission'!$M$15:$M$49,
                   ('Supplier Emission'!$D$15:$D$49=H1833) * ('Supplier Emission'!$F$15:$F$49=$E$1587)),
            ""),
    "")</f>
        <v/>
      </c>
      <c r="N1833" s="311" t="str">
        <f t="array" ref="N1833">IFERROR(
    XLOOKUP(F1833,
            _xlws.FILTER('Supplier Emission'!$G$15:$G$49,
                   ('Supplier Emission'!$D$15:$D$49=H1833) * ('Supplier Emission'!$F$15:$F$49=$E$1587)),
            _xlws.FILTER('Supplier Emission'!$H$15:$H$49,
                   ('Supplier Emission'!$D$15:$D$49=H1833) * ('Supplier Emission'!$F$15:$F$49=$E$1587)),
            ""),
    "")</f>
        <v/>
      </c>
      <c r="O1833" s="311" t="str">
        <f t="array" ref="O1833">XLOOKUP(1,('Emission Factors'!$E$5:$E$488='GHG emissions calculations'!$F1833)*('Emission Factors'!$H$5:$H$488='GHG emissions calculations'!$H1833),INDEX('Emission Factors'!$E$5:$T$488,0,MATCH('GHG emissions calculations'!O$6,'Emission Factors'!$E$5:$T$5,0)),"",0)</f>
        <v/>
      </c>
      <c r="P1833" s="313" t="str">
        <f t="array" ref="P1833">IFERROR(
    INDEX('Emission Factors'!$E$5:$P$488,
          MATCH(1,
                ('Emission Factors'!$E$5:$E$488 = 'GHG emissions calculations'!$F1833) *
                ('Emission Factors'!$H$5:$H$488 = 'GHG emissions calculations'!$H1833),
                0),
          MATCH('GHG emissions calculations'!P$6,'Emission Factors'!$E$5:$P$5,0)),
    "")</f>
        <v/>
      </c>
      <c r="Q1833" s="311" t="str">
        <f t="array" ref="Q1833">IFERROR(
    IF(
        INDEX('Emission Factors'!$E$5:$P$488,
              MATCH(1,
                    ('Emission Factors'!$E$5:$E$488 = 'GHG emissions calculations'!$F1833) *
                    ('Emission Factors'!$H$5:$H$488 = 'GHG emissions calculations'!$H1833),
                    0),
              MATCH('GHG emissions calculations'!Q$6, 'Emission Factors'!$E$5:$P$5, 0)) &lt;&gt; "",
        INDEX('Emission Factors'!$E$5:$P$488,
              MATCH(1,
                    ('Emission Factors'!$E$5:$E$488 = 'GHG emissions calculations'!$F1833) *
                    ('Emission Factors'!$H$5:$H$488 = 'GHG emissions calculations'!$H1833),
                    0),
              MATCH('GHG emissions calculations'!Q$6, 'Emission Factors'!$E$5:$P$5, 0)),
        ""),
    "")</f>
        <v/>
      </c>
      <c r="R1833" s="311" t="str">
        <f t="array" ref="R1833">IFERROR(
    IF(
        INDEX('Emission Factors'!$E$5:$R$488,
              MATCH(1,
                    ('Emission Factors'!$E$5:$E$488 = 'GHG emissions calculations'!$F1833) *
                    ('Emission Factors'!$H$5:$H$488 = 'GHG emissions calculations'!$H1833),
                    0),
              MATCH('GHG emissions calculations'!R$6, 'Emission Factors'!$E$5:$R$5, 0)) &lt;&gt; "",
        INDEX('Emission Factors'!$E$5:$R$488,
              MATCH(1,
                    ('Emission Factors'!$E$5:$E$488 = 'GHG emissions calculations'!$F1833) *
                    ('Emission Factors'!$H$5:$H$488 = 'GHG emissions calculations'!$H1833),
                    0),
              MATCH('GHG emissions calculations'!R$6, 'Emission Factors'!$E$5:$R$5, 0)),
        ""),
    "")</f>
        <v/>
      </c>
      <c r="S1833" s="312">
        <f t="shared" si="3"/>
        <v>0</v>
      </c>
      <c r="T1833" s="23"/>
    </row>
    <row r="1834" ht="15.75" customHeight="1" outlineLevel="1">
      <c r="A1834" s="23"/>
      <c r="B1834" s="71"/>
      <c r="C1834" s="71"/>
      <c r="D1834" s="71"/>
      <c r="E1834" s="314"/>
      <c r="F1834" s="311" t="str">
        <f>Lists!Z226</f>
        <v>Steel, tinplated (66.7% of recycling)  - Oceania</v>
      </c>
      <c r="G1834" s="311" t="str">
        <f t="array" ref="G1834">XLOOKUP(1,('Emission Factors'!$E$5:$E$488='GHG emissions calculations'!$F1834)*('Emission Factors'!$H$5:$H$488='GHG emissions calculations'!$H1834),INDEX('Emission Factors'!$E$5:$T$488,0,MATCH('GHG emissions calculations'!G$6,'Emission Factors'!$E$5:$T$5,0)),"",0)</f>
        <v/>
      </c>
      <c r="H1834" s="311" t="s">
        <v>237</v>
      </c>
      <c r="I1834" s="312" t="str">
        <f>IF(
    SUMIFS('Import data'!$L$25:$L$80,
           'Import data'!$J$25:$J$80, F1834,
           'Import data'!$G$25:$G$80, 'GHG emissions calculations'!$H1834,
           'Import data'!$I$25:$I$80,$E$1587) &lt;&gt; 0,
    SUMIFS('Import data'!$L$25:$L$80,
           'Import data'!$J$25:$J$80, F1834,
           'Import data'!$G$25:$G$80, 'GHG emissions calculations'!$H1834,
           'Import data'!$I$25:$I$80,$E$1587),
    ""
)</f>
        <v/>
      </c>
      <c r="J1834" s="311" t="str">
        <f t="array" ref="J1834">IF(
    XLOOKUP(F1834, 'Import data'!$J$26:$J$47, 'Import data'!$M$26:$M$47, "", 0) = "Please add the region-specific supplier emission factor or choose a different region available in the IAEG database.",
    "",
    XLOOKUP(F1834, 'Import data'!$J$26:$J$47, 'Import data'!$M$26:$M$47, "", 0)
)</f>
        <v/>
      </c>
      <c r="K1834" s="311" t="str">
        <f t="array" ref="K1834">IFERROR(
    XLOOKUP(F1834,
            _xlws.FILTER('Supplier Emission'!$G$15:$G$49,
                   ('Supplier Emission'!$D$15:$D$49=H1834) * ('Supplier Emission'!$F$15:$F$49=$E$1587)),
            _xlws.FILTER('Supplier Emission'!$I$15:$I$49,
                   ('Supplier Emission'!$D$15:$D$49=H1834) * ('Supplier Emission'!$F$15:$F$49=$E$1587)),
            ""),
    "")</f>
        <v/>
      </c>
      <c r="L1834" s="311" t="str">
        <f t="array" ref="L1834">IFERROR(
    XLOOKUP(F1834,
            _xlws.FILTER('Supplier Emission'!$G$15:$G$49,
                   ('Supplier Emission'!$D$15:$D$49=H1834) * ('Supplier Emission'!$F$15:$F$49=$E$1587)),
            _xlws.FILTER('Supplier Emission'!$J$15:$J$49,
                   ('Supplier Emission'!$D$15:$D$49=H1834) * ('Supplier Emission'!$F$15:$F$49=$E$1587)),
            ""),
    "")</f>
        <v/>
      </c>
      <c r="M1834" s="311" t="str">
        <f t="array" ref="M1834">IFERROR(
    XLOOKUP(F1834,
            _xlws.FILTER('Supplier Emission'!$G$15:$G$49,
                   ('Supplier Emission'!$D$15:$D$49=H1834) * ('Supplier Emission'!$F$15:$F$49=$E$1587)),
            _xlws.FILTER('Supplier Emission'!$M$15:$M$49,
                   ('Supplier Emission'!$D$15:$D$49=H1834) * ('Supplier Emission'!$F$15:$F$49=$E$1587)),
            ""),
    "")</f>
        <v/>
      </c>
      <c r="N1834" s="311" t="str">
        <f t="array" ref="N1834">IFERROR(
    XLOOKUP(F1834,
            _xlws.FILTER('Supplier Emission'!$G$15:$G$49,
                   ('Supplier Emission'!$D$15:$D$49=H1834) * ('Supplier Emission'!$F$15:$F$49=$E$1587)),
            _xlws.FILTER('Supplier Emission'!$H$15:$H$49,
                   ('Supplier Emission'!$D$15:$D$49=H1834) * ('Supplier Emission'!$F$15:$F$49=$E$1587)),
            ""),
    "")</f>
        <v/>
      </c>
      <c r="O1834" s="311" t="str">
        <f t="array" ref="O1834">XLOOKUP(1,('Emission Factors'!$E$5:$E$488='GHG emissions calculations'!$F1834)*('Emission Factors'!$H$5:$H$488='GHG emissions calculations'!$H1834),INDEX('Emission Factors'!$E$5:$T$488,0,MATCH('GHG emissions calculations'!O$6,'Emission Factors'!$E$5:$T$5,0)),"",0)</f>
        <v/>
      </c>
      <c r="P1834" s="313" t="str">
        <f t="array" ref="P1834">IFERROR(
    INDEX('Emission Factors'!$E$5:$P$488,
          MATCH(1,
                ('Emission Factors'!$E$5:$E$488 = 'GHG emissions calculations'!$F1834) *
                ('Emission Factors'!$H$5:$H$488 = 'GHG emissions calculations'!$H1834),
                0),
          MATCH('GHG emissions calculations'!P$6,'Emission Factors'!$E$5:$P$5,0)),
    "")</f>
        <v/>
      </c>
      <c r="Q1834" s="311" t="str">
        <f t="array" ref="Q1834">IFERROR(
    IF(
        INDEX('Emission Factors'!$E$5:$P$488,
              MATCH(1,
                    ('Emission Factors'!$E$5:$E$488 = 'GHG emissions calculations'!$F1834) *
                    ('Emission Factors'!$H$5:$H$488 = 'GHG emissions calculations'!$H1834),
                    0),
              MATCH('GHG emissions calculations'!Q$6, 'Emission Factors'!$E$5:$P$5, 0)) &lt;&gt; "",
        INDEX('Emission Factors'!$E$5:$P$488,
              MATCH(1,
                    ('Emission Factors'!$E$5:$E$488 = 'GHG emissions calculations'!$F1834) *
                    ('Emission Factors'!$H$5:$H$488 = 'GHG emissions calculations'!$H1834),
                    0),
              MATCH('GHG emissions calculations'!Q$6, 'Emission Factors'!$E$5:$P$5, 0)),
        ""),
    "")</f>
        <v/>
      </c>
      <c r="R1834" s="311" t="str">
        <f t="array" ref="R1834">IFERROR(
    IF(
        INDEX('Emission Factors'!$E$5:$R$488,
              MATCH(1,
                    ('Emission Factors'!$E$5:$E$488 = 'GHG emissions calculations'!$F1834) *
                    ('Emission Factors'!$H$5:$H$488 = 'GHG emissions calculations'!$H1834),
                    0),
              MATCH('GHG emissions calculations'!R$6, 'Emission Factors'!$E$5:$R$5, 0)) &lt;&gt; "",
        INDEX('Emission Factors'!$E$5:$R$488,
              MATCH(1,
                    ('Emission Factors'!$E$5:$E$488 = 'GHG emissions calculations'!$F1834) *
                    ('Emission Factors'!$H$5:$H$488 = 'GHG emissions calculations'!$H1834),
                    0),
              MATCH('GHG emissions calculations'!R$6, 'Emission Factors'!$E$5:$R$5, 0)),
        ""),
    "")</f>
        <v/>
      </c>
      <c r="S1834" s="312">
        <f t="shared" si="3"/>
        <v>0</v>
      </c>
      <c r="T1834" s="23"/>
    </row>
    <row r="1835" ht="15.75" customHeight="1" outlineLevel="1">
      <c r="A1835" s="23"/>
      <c r="B1835" s="71"/>
      <c r="C1835" s="71"/>
      <c r="D1835" s="71"/>
      <c r="E1835" s="314"/>
      <c r="F1835" s="311" t="str">
        <f>Lists!Z231</f>
        <v>Steel, unspecified - Africa</v>
      </c>
      <c r="G1835" s="311" t="str">
        <f t="array" ref="G1835">XLOOKUP(1,('Emission Factors'!$E$5:$E$488='GHG emissions calculations'!$F1835)*('Emission Factors'!$H$5:$H$488='GHG emissions calculations'!$H1835),INDEX('Emission Factors'!$E$5:$T$488,0,MATCH('GHG emissions calculations'!G$6,'Emission Factors'!$E$5:$T$5,0)),"",0)</f>
        <v/>
      </c>
      <c r="H1835" s="311" t="s">
        <v>237</v>
      </c>
      <c r="I1835" s="312" t="str">
        <f>IF(
    SUMIFS('Import data'!$L$25:$L$80,
           'Import data'!$J$25:$J$80, F1835,
           'Import data'!$G$25:$G$80, 'GHG emissions calculations'!$H1835,
           'Import data'!$I$25:$I$80,$E$1587) &lt;&gt; 0,
    SUMIFS('Import data'!$L$25:$L$80,
           'Import data'!$J$25:$J$80, F1835,
           'Import data'!$G$25:$G$80, 'GHG emissions calculations'!$H1835,
           'Import data'!$I$25:$I$80,$E$1587),
    ""
)</f>
        <v/>
      </c>
      <c r="J1835" s="311" t="str">
        <f t="array" ref="J1835">IF(
    XLOOKUP(F1835, 'Import data'!$J$26:$J$47, 'Import data'!$M$26:$M$47, "", 0) = "Please add the region-specific supplier emission factor or choose a different region available in the IAEG database.",
    "",
    XLOOKUP(F1835, 'Import data'!$J$26:$J$47, 'Import data'!$M$26:$M$47, "", 0)
)</f>
        <v/>
      </c>
      <c r="K1835" s="311" t="str">
        <f t="array" ref="K1835">IFERROR(
    XLOOKUP(F1835,
            _xlws.FILTER('Supplier Emission'!$G$15:$G$49,
                   ('Supplier Emission'!$D$15:$D$49=H1835) * ('Supplier Emission'!$F$15:$F$49=$E$1587)),
            _xlws.FILTER('Supplier Emission'!$I$15:$I$49,
                   ('Supplier Emission'!$D$15:$D$49=H1835) * ('Supplier Emission'!$F$15:$F$49=$E$1587)),
            ""),
    "")</f>
        <v/>
      </c>
      <c r="L1835" s="311" t="str">
        <f t="array" ref="L1835">IFERROR(
    XLOOKUP(F1835,
            _xlws.FILTER('Supplier Emission'!$G$15:$G$49,
                   ('Supplier Emission'!$D$15:$D$49=H1835) * ('Supplier Emission'!$F$15:$F$49=$E$1587)),
            _xlws.FILTER('Supplier Emission'!$J$15:$J$49,
                   ('Supplier Emission'!$D$15:$D$49=H1835) * ('Supplier Emission'!$F$15:$F$49=$E$1587)),
            ""),
    "")</f>
        <v/>
      </c>
      <c r="M1835" s="311" t="str">
        <f t="array" ref="M1835">IFERROR(
    XLOOKUP(F1835,
            _xlws.FILTER('Supplier Emission'!$G$15:$G$49,
                   ('Supplier Emission'!$D$15:$D$49=H1835) * ('Supplier Emission'!$F$15:$F$49=$E$1587)),
            _xlws.FILTER('Supplier Emission'!$M$15:$M$49,
                   ('Supplier Emission'!$D$15:$D$49=H1835) * ('Supplier Emission'!$F$15:$F$49=$E$1587)),
            ""),
    "")</f>
        <v/>
      </c>
      <c r="N1835" s="311" t="str">
        <f t="array" ref="N1835">IFERROR(
    XLOOKUP(F1835,
            _xlws.FILTER('Supplier Emission'!$G$15:$G$49,
                   ('Supplier Emission'!$D$15:$D$49=H1835) * ('Supplier Emission'!$F$15:$F$49=$E$1587)),
            _xlws.FILTER('Supplier Emission'!$H$15:$H$49,
                   ('Supplier Emission'!$D$15:$D$49=H1835) * ('Supplier Emission'!$F$15:$F$49=$E$1587)),
            ""),
    "")</f>
        <v/>
      </c>
      <c r="O1835" s="311" t="str">
        <f t="array" ref="O1835">XLOOKUP(1,('Emission Factors'!$E$5:$E$488='GHG emissions calculations'!$F1835)*('Emission Factors'!$H$5:$H$488='GHG emissions calculations'!$H1835),INDEX('Emission Factors'!$E$5:$T$488,0,MATCH('GHG emissions calculations'!O$6,'Emission Factors'!$E$5:$T$5,0)),"",0)</f>
        <v/>
      </c>
      <c r="P1835" s="313" t="str">
        <f t="array" ref="P1835">IFERROR(
    INDEX('Emission Factors'!$E$5:$P$488,
          MATCH(1,
                ('Emission Factors'!$E$5:$E$488 = 'GHG emissions calculations'!$F1835) *
                ('Emission Factors'!$H$5:$H$488 = 'GHG emissions calculations'!$H1835),
                0),
          MATCH('GHG emissions calculations'!P$6,'Emission Factors'!$E$5:$P$5,0)),
    "")</f>
        <v/>
      </c>
      <c r="Q1835" s="311" t="str">
        <f t="array" ref="Q1835">IFERROR(
    IF(
        INDEX('Emission Factors'!$E$5:$P$488,
              MATCH(1,
                    ('Emission Factors'!$E$5:$E$488 = 'GHG emissions calculations'!$F1835) *
                    ('Emission Factors'!$H$5:$H$488 = 'GHG emissions calculations'!$H1835),
                    0),
              MATCH('GHG emissions calculations'!Q$6, 'Emission Factors'!$E$5:$P$5, 0)) &lt;&gt; "",
        INDEX('Emission Factors'!$E$5:$P$488,
              MATCH(1,
                    ('Emission Factors'!$E$5:$E$488 = 'GHG emissions calculations'!$F1835) *
                    ('Emission Factors'!$H$5:$H$488 = 'GHG emissions calculations'!$H1835),
                    0),
              MATCH('GHG emissions calculations'!Q$6, 'Emission Factors'!$E$5:$P$5, 0)),
        ""),
    "")</f>
        <v/>
      </c>
      <c r="R1835" s="311" t="str">
        <f t="array" ref="R1835">IFERROR(
    IF(
        INDEX('Emission Factors'!$E$5:$R$488,
              MATCH(1,
                    ('Emission Factors'!$E$5:$E$488 = 'GHG emissions calculations'!$F1835) *
                    ('Emission Factors'!$H$5:$H$488 = 'GHG emissions calculations'!$H1835),
                    0),
              MATCH('GHG emissions calculations'!R$6, 'Emission Factors'!$E$5:$R$5, 0)) &lt;&gt; "",
        INDEX('Emission Factors'!$E$5:$R$488,
              MATCH(1,
                    ('Emission Factors'!$E$5:$E$488 = 'GHG emissions calculations'!$F1835) *
                    ('Emission Factors'!$H$5:$H$488 = 'GHG emissions calculations'!$H1835),
                    0),
              MATCH('GHG emissions calculations'!R$6, 'Emission Factors'!$E$5:$R$5, 0)),
        ""),
    "")</f>
        <v/>
      </c>
      <c r="S1835" s="312">
        <f t="shared" si="3"/>
        <v>0</v>
      </c>
      <c r="T1835" s="23"/>
    </row>
    <row r="1836" ht="15.75" customHeight="1" outlineLevel="1">
      <c r="A1836" s="23"/>
      <c r="B1836" s="71"/>
      <c r="C1836" s="71"/>
      <c r="D1836" s="71"/>
      <c r="E1836" s="314"/>
      <c r="F1836" s="311" t="str">
        <f>Lists!Z229</f>
        <v>Steel, unspecified - America</v>
      </c>
      <c r="G1836" s="311" t="str">
        <f t="array" ref="G1836">XLOOKUP(1,('Emission Factors'!$E$5:$E$488='GHG emissions calculations'!$F1836)*('Emission Factors'!$H$5:$H$488='GHG emissions calculations'!$H1836),INDEX('Emission Factors'!$E$5:$T$488,0,MATCH('GHG emissions calculations'!G$6,'Emission Factors'!$E$5:$T$5,0)),"",0)</f>
        <v/>
      </c>
      <c r="H1836" s="311" t="s">
        <v>237</v>
      </c>
      <c r="I1836" s="312" t="str">
        <f>IF(
    SUMIFS('Import data'!$L$25:$L$80,
           'Import data'!$J$25:$J$80, F1836,
           'Import data'!$G$25:$G$80, 'GHG emissions calculations'!$H1836,
           'Import data'!$I$25:$I$80,$E$1587) &lt;&gt; 0,
    SUMIFS('Import data'!$L$25:$L$80,
           'Import data'!$J$25:$J$80, F1836,
           'Import data'!$G$25:$G$80, 'GHG emissions calculations'!$H1836,
           'Import data'!$I$25:$I$80,$E$1587),
    ""
)</f>
        <v/>
      </c>
      <c r="J1836" s="311" t="str">
        <f t="array" ref="J1836">IF(
    XLOOKUP(F1836, 'Import data'!$J$26:$J$47, 'Import data'!$M$26:$M$47, "", 0) = "Please add the region-specific supplier emission factor or choose a different region available in the IAEG database.",
    "",
    XLOOKUP(F1836, 'Import data'!$J$26:$J$47, 'Import data'!$M$26:$M$47, "", 0)
)</f>
        <v/>
      </c>
      <c r="K1836" s="311" t="str">
        <f t="array" ref="K1836">IFERROR(
    XLOOKUP(F1836,
            _xlws.FILTER('Supplier Emission'!$G$15:$G$49,
                   ('Supplier Emission'!$D$15:$D$49=H1836) * ('Supplier Emission'!$F$15:$F$49=$E$1587)),
            _xlws.FILTER('Supplier Emission'!$I$15:$I$49,
                   ('Supplier Emission'!$D$15:$D$49=H1836) * ('Supplier Emission'!$F$15:$F$49=$E$1587)),
            ""),
    "")</f>
        <v/>
      </c>
      <c r="L1836" s="311" t="str">
        <f t="array" ref="L1836">IFERROR(
    XLOOKUP(F1836,
            _xlws.FILTER('Supplier Emission'!$G$15:$G$49,
                   ('Supplier Emission'!$D$15:$D$49=H1836) * ('Supplier Emission'!$F$15:$F$49=$E$1587)),
            _xlws.FILTER('Supplier Emission'!$J$15:$J$49,
                   ('Supplier Emission'!$D$15:$D$49=H1836) * ('Supplier Emission'!$F$15:$F$49=$E$1587)),
            ""),
    "")</f>
        <v/>
      </c>
      <c r="M1836" s="311" t="str">
        <f t="array" ref="M1836">IFERROR(
    XLOOKUP(F1836,
            _xlws.FILTER('Supplier Emission'!$G$15:$G$49,
                   ('Supplier Emission'!$D$15:$D$49=H1836) * ('Supplier Emission'!$F$15:$F$49=$E$1587)),
            _xlws.FILTER('Supplier Emission'!$M$15:$M$49,
                   ('Supplier Emission'!$D$15:$D$49=H1836) * ('Supplier Emission'!$F$15:$F$49=$E$1587)),
            ""),
    "")</f>
        <v/>
      </c>
      <c r="N1836" s="311" t="str">
        <f t="array" ref="N1836">IFERROR(
    XLOOKUP(F1836,
            _xlws.FILTER('Supplier Emission'!$G$15:$G$49,
                   ('Supplier Emission'!$D$15:$D$49=H1836) * ('Supplier Emission'!$F$15:$F$49=$E$1587)),
            _xlws.FILTER('Supplier Emission'!$H$15:$H$49,
                   ('Supplier Emission'!$D$15:$D$49=H1836) * ('Supplier Emission'!$F$15:$F$49=$E$1587)),
            ""),
    "")</f>
        <v/>
      </c>
      <c r="O1836" s="311" t="str">
        <f t="array" ref="O1836">XLOOKUP(1,('Emission Factors'!$E$5:$E$488='GHG emissions calculations'!$F1836)*('Emission Factors'!$H$5:$H$488='GHG emissions calculations'!$H1836),INDEX('Emission Factors'!$E$5:$T$488,0,MATCH('GHG emissions calculations'!O$6,'Emission Factors'!$E$5:$T$5,0)),"",0)</f>
        <v/>
      </c>
      <c r="P1836" s="313" t="str">
        <f t="array" ref="P1836">IFERROR(
    INDEX('Emission Factors'!$E$5:$P$488,
          MATCH(1,
                ('Emission Factors'!$E$5:$E$488 = 'GHG emissions calculations'!$F1836) *
                ('Emission Factors'!$H$5:$H$488 = 'GHG emissions calculations'!$H1836),
                0),
          MATCH('GHG emissions calculations'!P$6,'Emission Factors'!$E$5:$P$5,0)),
    "")</f>
        <v/>
      </c>
      <c r="Q1836" s="311" t="str">
        <f t="array" ref="Q1836">IFERROR(
    IF(
        INDEX('Emission Factors'!$E$5:$P$488,
              MATCH(1,
                    ('Emission Factors'!$E$5:$E$488 = 'GHG emissions calculations'!$F1836) *
                    ('Emission Factors'!$H$5:$H$488 = 'GHG emissions calculations'!$H1836),
                    0),
              MATCH('GHG emissions calculations'!Q$6, 'Emission Factors'!$E$5:$P$5, 0)) &lt;&gt; "",
        INDEX('Emission Factors'!$E$5:$P$488,
              MATCH(1,
                    ('Emission Factors'!$E$5:$E$488 = 'GHG emissions calculations'!$F1836) *
                    ('Emission Factors'!$H$5:$H$488 = 'GHG emissions calculations'!$H1836),
                    0),
              MATCH('GHG emissions calculations'!Q$6, 'Emission Factors'!$E$5:$P$5, 0)),
        ""),
    "")</f>
        <v/>
      </c>
      <c r="R1836" s="311" t="str">
        <f t="array" ref="R1836">IFERROR(
    IF(
        INDEX('Emission Factors'!$E$5:$R$488,
              MATCH(1,
                    ('Emission Factors'!$E$5:$E$488 = 'GHG emissions calculations'!$F1836) *
                    ('Emission Factors'!$H$5:$H$488 = 'GHG emissions calculations'!$H1836),
                    0),
              MATCH('GHG emissions calculations'!R$6, 'Emission Factors'!$E$5:$R$5, 0)) &lt;&gt; "",
        INDEX('Emission Factors'!$E$5:$R$488,
              MATCH(1,
                    ('Emission Factors'!$E$5:$E$488 = 'GHG emissions calculations'!$F1836) *
                    ('Emission Factors'!$H$5:$H$488 = 'GHG emissions calculations'!$H1836),
                    0),
              MATCH('GHG emissions calculations'!R$6, 'Emission Factors'!$E$5:$R$5, 0)),
        ""),
    "")</f>
        <v/>
      </c>
      <c r="S1836" s="312">
        <f t="shared" si="3"/>
        <v>0</v>
      </c>
      <c r="T1836" s="23"/>
    </row>
    <row r="1837" ht="15.75" customHeight="1" outlineLevel="1">
      <c r="A1837" s="23"/>
      <c r="B1837" s="71"/>
      <c r="C1837" s="71"/>
      <c r="D1837" s="71"/>
      <c r="E1837" s="314"/>
      <c r="F1837" s="311" t="str">
        <f>Lists!Z232</f>
        <v>Steel, unspecified - Asia</v>
      </c>
      <c r="G1837" s="311" t="str">
        <f t="array" ref="G1837">XLOOKUP(1,('Emission Factors'!$E$5:$E$488='GHG emissions calculations'!$F1837)*('Emission Factors'!$H$5:$H$488='GHG emissions calculations'!$H1837),INDEX('Emission Factors'!$E$5:$T$488,0,MATCH('GHG emissions calculations'!G$6,'Emission Factors'!$E$5:$T$5,0)),"",0)</f>
        <v/>
      </c>
      <c r="H1837" s="311" t="s">
        <v>237</v>
      </c>
      <c r="I1837" s="312" t="str">
        <f>IF(
    SUMIFS('Import data'!$L$25:$L$80,
           'Import data'!$J$25:$J$80, F1837,
           'Import data'!$G$25:$G$80, 'GHG emissions calculations'!$H1837,
           'Import data'!$I$25:$I$80,$E$1587) &lt;&gt; 0,
    SUMIFS('Import data'!$L$25:$L$80,
           'Import data'!$J$25:$J$80, F1837,
           'Import data'!$G$25:$G$80, 'GHG emissions calculations'!$H1837,
           'Import data'!$I$25:$I$80,$E$1587),
    ""
)</f>
        <v/>
      </c>
      <c r="J1837" s="311" t="str">
        <f t="array" ref="J1837">IF(
    XLOOKUP(F1837, 'Import data'!$J$26:$J$47, 'Import data'!$M$26:$M$47, "", 0) = "Please add the region-specific supplier emission factor or choose a different region available in the IAEG database.",
    "",
    XLOOKUP(F1837, 'Import data'!$J$26:$J$47, 'Import data'!$M$26:$M$47, "", 0)
)</f>
        <v/>
      </c>
      <c r="K1837" s="311" t="str">
        <f t="array" ref="K1837">IFERROR(
    XLOOKUP(F1837,
            _xlws.FILTER('Supplier Emission'!$G$15:$G$49,
                   ('Supplier Emission'!$D$15:$D$49=H1837) * ('Supplier Emission'!$F$15:$F$49=$E$1587)),
            _xlws.FILTER('Supplier Emission'!$I$15:$I$49,
                   ('Supplier Emission'!$D$15:$D$49=H1837) * ('Supplier Emission'!$F$15:$F$49=$E$1587)),
            ""),
    "")</f>
        <v/>
      </c>
      <c r="L1837" s="311" t="str">
        <f t="array" ref="L1837">IFERROR(
    XLOOKUP(F1837,
            _xlws.FILTER('Supplier Emission'!$G$15:$G$49,
                   ('Supplier Emission'!$D$15:$D$49=H1837) * ('Supplier Emission'!$F$15:$F$49=$E$1587)),
            _xlws.FILTER('Supplier Emission'!$J$15:$J$49,
                   ('Supplier Emission'!$D$15:$D$49=H1837) * ('Supplier Emission'!$F$15:$F$49=$E$1587)),
            ""),
    "")</f>
        <v/>
      </c>
      <c r="M1837" s="311" t="str">
        <f t="array" ref="M1837">IFERROR(
    XLOOKUP(F1837,
            _xlws.FILTER('Supplier Emission'!$G$15:$G$49,
                   ('Supplier Emission'!$D$15:$D$49=H1837) * ('Supplier Emission'!$F$15:$F$49=$E$1587)),
            _xlws.FILTER('Supplier Emission'!$M$15:$M$49,
                   ('Supplier Emission'!$D$15:$D$49=H1837) * ('Supplier Emission'!$F$15:$F$49=$E$1587)),
            ""),
    "")</f>
        <v/>
      </c>
      <c r="N1837" s="311" t="str">
        <f t="array" ref="N1837">IFERROR(
    XLOOKUP(F1837,
            _xlws.FILTER('Supplier Emission'!$G$15:$G$49,
                   ('Supplier Emission'!$D$15:$D$49=H1837) * ('Supplier Emission'!$F$15:$F$49=$E$1587)),
            _xlws.FILTER('Supplier Emission'!$H$15:$H$49,
                   ('Supplier Emission'!$D$15:$D$49=H1837) * ('Supplier Emission'!$F$15:$F$49=$E$1587)),
            ""),
    "")</f>
        <v/>
      </c>
      <c r="O1837" s="311" t="str">
        <f t="array" ref="O1837">XLOOKUP(1,('Emission Factors'!$E$5:$E$488='GHG emissions calculations'!$F1837)*('Emission Factors'!$H$5:$H$488='GHG emissions calculations'!$H1837),INDEX('Emission Factors'!$E$5:$T$488,0,MATCH('GHG emissions calculations'!O$6,'Emission Factors'!$E$5:$T$5,0)),"",0)</f>
        <v/>
      </c>
      <c r="P1837" s="313" t="str">
        <f t="array" ref="P1837">IFERROR(
    INDEX('Emission Factors'!$E$5:$P$488,
          MATCH(1,
                ('Emission Factors'!$E$5:$E$488 = 'GHG emissions calculations'!$F1837) *
                ('Emission Factors'!$H$5:$H$488 = 'GHG emissions calculations'!$H1837),
                0),
          MATCH('GHG emissions calculations'!P$6,'Emission Factors'!$E$5:$P$5,0)),
    "")</f>
        <v/>
      </c>
      <c r="Q1837" s="311" t="str">
        <f t="array" ref="Q1837">IFERROR(
    IF(
        INDEX('Emission Factors'!$E$5:$P$488,
              MATCH(1,
                    ('Emission Factors'!$E$5:$E$488 = 'GHG emissions calculations'!$F1837) *
                    ('Emission Factors'!$H$5:$H$488 = 'GHG emissions calculations'!$H1837),
                    0),
              MATCH('GHG emissions calculations'!Q$6, 'Emission Factors'!$E$5:$P$5, 0)) &lt;&gt; "",
        INDEX('Emission Factors'!$E$5:$P$488,
              MATCH(1,
                    ('Emission Factors'!$E$5:$E$488 = 'GHG emissions calculations'!$F1837) *
                    ('Emission Factors'!$H$5:$H$488 = 'GHG emissions calculations'!$H1837),
                    0),
              MATCH('GHG emissions calculations'!Q$6, 'Emission Factors'!$E$5:$P$5, 0)),
        ""),
    "")</f>
        <v/>
      </c>
      <c r="R1837" s="311" t="str">
        <f t="array" ref="R1837">IFERROR(
    IF(
        INDEX('Emission Factors'!$E$5:$R$488,
              MATCH(1,
                    ('Emission Factors'!$E$5:$E$488 = 'GHG emissions calculations'!$F1837) *
                    ('Emission Factors'!$H$5:$H$488 = 'GHG emissions calculations'!$H1837),
                    0),
              MATCH('GHG emissions calculations'!R$6, 'Emission Factors'!$E$5:$R$5, 0)) &lt;&gt; "",
        INDEX('Emission Factors'!$E$5:$R$488,
              MATCH(1,
                    ('Emission Factors'!$E$5:$E$488 = 'GHG emissions calculations'!$F1837) *
                    ('Emission Factors'!$H$5:$H$488 = 'GHG emissions calculations'!$H1837),
                    0),
              MATCH('GHG emissions calculations'!R$6, 'Emission Factors'!$E$5:$R$5, 0)),
        ""),
    "")</f>
        <v/>
      </c>
      <c r="S1837" s="312">
        <f t="shared" si="3"/>
        <v>0</v>
      </c>
      <c r="T1837" s="23"/>
    </row>
    <row r="1838" ht="15.75" customHeight="1" outlineLevel="1">
      <c r="A1838" s="23"/>
      <c r="B1838" s="71"/>
      <c r="C1838" s="71"/>
      <c r="D1838" s="71"/>
      <c r="E1838" s="314"/>
      <c r="F1838" s="311" t="str">
        <f>Lists!Z230</f>
        <v>Steel, unspecified - Europe</v>
      </c>
      <c r="G1838" s="311">
        <f t="array" ref="G1838">XLOOKUP(1,('Emission Factors'!$E$5:$E$488='GHG emissions calculations'!$F1838)*('Emission Factors'!$H$5:$H$488='GHG emissions calculations'!$H1838),INDEX('Emission Factors'!$E$5:$T$488,0,MATCH('GHG emissions calculations'!G$6,'Emission Factors'!$E$5:$T$5,0)),"",0)</f>
        <v>2</v>
      </c>
      <c r="H1838" s="311" t="s">
        <v>237</v>
      </c>
      <c r="I1838" s="312" t="str">
        <f>IF(
    SUMIFS('Import data'!$L$25:$L$80,
           'Import data'!$J$25:$J$80, F1838,
           'Import data'!$G$25:$G$80, 'GHG emissions calculations'!$H1838,
           'Import data'!$I$25:$I$80,$E$1587) &lt;&gt; 0,
    SUMIFS('Import data'!$L$25:$L$80,
           'Import data'!$J$25:$J$80, F1838,
           'Import data'!$G$25:$G$80, 'GHG emissions calculations'!$H1838,
           'Import data'!$I$25:$I$80,$E$1587),
    ""
)</f>
        <v/>
      </c>
      <c r="J1838" s="311" t="str">
        <f t="array" ref="J1838">IF(
    XLOOKUP(F1838, 'Import data'!$J$26:$J$47, 'Import data'!$M$26:$M$47, "", 0) = "Please add the region-specific supplier emission factor or choose a different region available in the IAEG database.",
    "",
    XLOOKUP(F1838, 'Import data'!$J$26:$J$47, 'Import data'!$M$26:$M$47, "", 0)
)</f>
        <v/>
      </c>
      <c r="K1838" s="311" t="str">
        <f t="array" ref="K1838">IFERROR(
    XLOOKUP(F1838,
            _xlws.FILTER('Supplier Emission'!$G$15:$G$49,
                   ('Supplier Emission'!$D$15:$D$49=H1838) * ('Supplier Emission'!$F$15:$F$49=$E$1587)),
            _xlws.FILTER('Supplier Emission'!$I$15:$I$49,
                   ('Supplier Emission'!$D$15:$D$49=H1838) * ('Supplier Emission'!$F$15:$F$49=$E$1587)),
            ""),
    "")</f>
        <v/>
      </c>
      <c r="L1838" s="311" t="str">
        <f t="array" ref="L1838">IFERROR(
    XLOOKUP(F1838,
            _xlws.FILTER('Supplier Emission'!$G$15:$G$49,
                   ('Supplier Emission'!$D$15:$D$49=H1838) * ('Supplier Emission'!$F$15:$F$49=$E$1587)),
            _xlws.FILTER('Supplier Emission'!$J$15:$J$49,
                   ('Supplier Emission'!$D$15:$D$49=H1838) * ('Supplier Emission'!$F$15:$F$49=$E$1587)),
            ""),
    "")</f>
        <v/>
      </c>
      <c r="M1838" s="311" t="str">
        <f t="array" ref="M1838">IFERROR(
    XLOOKUP(F1838,
            _xlws.FILTER('Supplier Emission'!$G$15:$G$49,
                   ('Supplier Emission'!$D$15:$D$49=H1838) * ('Supplier Emission'!$F$15:$F$49=$E$1587)),
            _xlws.FILTER('Supplier Emission'!$M$15:$M$49,
                   ('Supplier Emission'!$D$15:$D$49=H1838) * ('Supplier Emission'!$F$15:$F$49=$E$1587)),
            ""),
    "")</f>
        <v/>
      </c>
      <c r="N1838" s="311" t="str">
        <f t="array" ref="N1838">IFERROR(
    XLOOKUP(F1838,
            _xlws.FILTER('Supplier Emission'!$G$15:$G$49,
                   ('Supplier Emission'!$D$15:$D$49=H1838) * ('Supplier Emission'!$F$15:$F$49=$E$1587)),
            _xlws.FILTER('Supplier Emission'!$H$15:$H$49,
                   ('Supplier Emission'!$D$15:$D$49=H1838) * ('Supplier Emission'!$F$15:$F$49=$E$1587)),
            ""),
    "")</f>
        <v/>
      </c>
      <c r="O1838" s="311" t="str">
        <f t="array" ref="O1838">XLOOKUP(1,('Emission Factors'!$E$5:$E$488='GHG emissions calculations'!$F1838)*('Emission Factors'!$H$5:$H$488='GHG emissions calculations'!$H1838),INDEX('Emission Factors'!$E$5:$T$488,0,MATCH('GHG emissions calculations'!O$6,'Emission Factors'!$E$5:$T$5,0)),"",0)</f>
        <v>Steel production</v>
      </c>
      <c r="P1838" s="313">
        <f t="array" ref="P1838">IFERROR(
    INDEX('Emission Factors'!$E$5:$P$488,
          MATCH(1,
                ('Emission Factors'!$E$5:$E$488 = 'GHG emissions calculations'!$F1838) *
                ('Emission Factors'!$H$5:$H$488 = 'GHG emissions calculations'!$H1838),
                0),
          MATCH('GHG emissions calculations'!P$6,'Emission Factors'!$E$5:$P$5,0)),
    "")</f>
        <v>1.3</v>
      </c>
      <c r="Q1838" s="311" t="str">
        <f t="array" ref="Q1838">IFERROR(
    IF(
        INDEX('Emission Factors'!$E$5:$P$488,
              MATCH(1,
                    ('Emission Factors'!$E$5:$E$488 = 'GHG emissions calculations'!$F1838) *
                    ('Emission Factors'!$H$5:$H$488 = 'GHG emissions calculations'!$H1838),
                    0),
              MATCH('GHG emissions calculations'!Q$6, 'Emission Factors'!$E$5:$P$5, 0)) &lt;&gt; "",
        INDEX('Emission Factors'!$E$5:$P$488,
              MATCH(1,
                    ('Emission Factors'!$E$5:$E$488 = 'GHG emissions calculations'!$F1838) *
                    ('Emission Factors'!$H$5:$H$488 = 'GHG emissions calculations'!$H1838),
                    0),
              MATCH('GHG emissions calculations'!Q$6, 'Emission Factors'!$E$5:$P$5, 0)),
        ""),
    "")</f>
        <v>kgCO2e/kg</v>
      </c>
      <c r="R1838" s="311" t="str">
        <f t="array" ref="R1838">IFERROR(
    IF(
        INDEX('Emission Factors'!$E$5:$R$488,
              MATCH(1,
                    ('Emission Factors'!$E$5:$E$488 = 'GHG emissions calculations'!$F1838) *
                    ('Emission Factors'!$H$5:$H$488 = 'GHG emissions calculations'!$H1838),
                    0),
              MATCH('GHG emissions calculations'!R$6, 'Emission Factors'!$E$5:$R$5, 0)) &lt;&gt; "",
        INDEX('Emission Factors'!$E$5:$R$488,
              MATCH(1,
                    ('Emission Factors'!$E$5:$E$488 = 'GHG emissions calculations'!$F1838) *
                    ('Emission Factors'!$H$5:$H$488 = 'GHG emissions calculations'!$H1838),
                    0),
              MATCH('GHG emissions calculations'!R$6, 'Emission Factors'!$E$5:$R$5, 0)),
        ""),
    "")</f>
        <v>Europe</v>
      </c>
      <c r="S1838" s="312">
        <f t="shared" si="3"/>
        <v>0</v>
      </c>
      <c r="T1838" s="23"/>
    </row>
    <row r="1839" ht="15.75" customHeight="1" outlineLevel="1">
      <c r="A1839" s="23"/>
      <c r="B1839" s="71"/>
      <c r="C1839" s="71"/>
      <c r="D1839" s="71"/>
      <c r="E1839" s="314"/>
      <c r="F1839" s="311" t="str">
        <f>Lists!Z235</f>
        <v>Steel, unspecified - Global or unspecified region</v>
      </c>
      <c r="G1839" s="311" t="str">
        <f t="array" ref="G1839">XLOOKUP(1,('Emission Factors'!$E$5:$E$488='GHG emissions calculations'!$F1839)*('Emission Factors'!$H$5:$H$488='GHG emissions calculations'!$H1839),INDEX('Emission Factors'!$E$5:$T$488,0,MATCH('GHG emissions calculations'!G$6,'Emission Factors'!$E$5:$T$5,0)),"",0)</f>
        <v/>
      </c>
      <c r="H1839" s="311" t="s">
        <v>237</v>
      </c>
      <c r="I1839" s="312" t="str">
        <f>IF(
    SUMIFS('Import data'!$L$25:$L$80,
           'Import data'!$J$25:$J$80, F1839,
           'Import data'!$G$25:$G$80, 'GHG emissions calculations'!$H1839,
           'Import data'!$I$25:$I$80,$E$1587) &lt;&gt; 0,
    SUMIFS('Import data'!$L$25:$L$80,
           'Import data'!$J$25:$J$80, F1839,
           'Import data'!$G$25:$G$80, 'GHG emissions calculations'!$H1839,
           'Import data'!$I$25:$I$80,$E$1587),
    ""
)</f>
        <v/>
      </c>
      <c r="J1839" s="311" t="str">
        <f t="array" ref="J1839">IF(
    XLOOKUP(F1839, 'Import data'!$J$26:$J$47, 'Import data'!$M$26:$M$47, "", 0) = "Please add the region-specific supplier emission factor or choose a different region available in the IAEG database.",
    "",
    XLOOKUP(F1839, 'Import data'!$J$26:$J$47, 'Import data'!$M$26:$M$47, "", 0)
)</f>
        <v/>
      </c>
      <c r="K1839" s="311" t="str">
        <f t="array" ref="K1839">IFERROR(
    XLOOKUP(F1839,
            _xlws.FILTER('Supplier Emission'!$G$15:$G$49,
                   ('Supplier Emission'!$D$15:$D$49=H1839) * ('Supplier Emission'!$F$15:$F$49=$E$1587)),
            _xlws.FILTER('Supplier Emission'!$I$15:$I$49,
                   ('Supplier Emission'!$D$15:$D$49=H1839) * ('Supplier Emission'!$F$15:$F$49=$E$1587)),
            ""),
    "")</f>
        <v/>
      </c>
      <c r="L1839" s="311" t="str">
        <f t="array" ref="L1839">IFERROR(
    XLOOKUP(F1839,
            _xlws.FILTER('Supplier Emission'!$G$15:$G$49,
                   ('Supplier Emission'!$D$15:$D$49=H1839) * ('Supplier Emission'!$F$15:$F$49=$E$1587)),
            _xlws.FILTER('Supplier Emission'!$J$15:$J$49,
                   ('Supplier Emission'!$D$15:$D$49=H1839) * ('Supplier Emission'!$F$15:$F$49=$E$1587)),
            ""),
    "")</f>
        <v/>
      </c>
      <c r="M1839" s="311" t="str">
        <f t="array" ref="M1839">IFERROR(
    XLOOKUP(F1839,
            _xlws.FILTER('Supplier Emission'!$G$15:$G$49,
                   ('Supplier Emission'!$D$15:$D$49=H1839) * ('Supplier Emission'!$F$15:$F$49=$E$1587)),
            _xlws.FILTER('Supplier Emission'!$M$15:$M$49,
                   ('Supplier Emission'!$D$15:$D$49=H1839) * ('Supplier Emission'!$F$15:$F$49=$E$1587)),
            ""),
    "")</f>
        <v/>
      </c>
      <c r="N1839" s="311" t="str">
        <f t="array" ref="N1839">IFERROR(
    XLOOKUP(F1839,
            _xlws.FILTER('Supplier Emission'!$G$15:$G$49,
                   ('Supplier Emission'!$D$15:$D$49=H1839) * ('Supplier Emission'!$F$15:$F$49=$E$1587)),
            _xlws.FILTER('Supplier Emission'!$H$15:$H$49,
                   ('Supplier Emission'!$D$15:$D$49=H1839) * ('Supplier Emission'!$F$15:$F$49=$E$1587)),
            ""),
    "")</f>
        <v/>
      </c>
      <c r="O1839" s="311" t="str">
        <f t="array" ref="O1839">XLOOKUP(1,('Emission Factors'!$E$5:$E$488='GHG emissions calculations'!$F1839)*('Emission Factors'!$H$5:$H$488='GHG emissions calculations'!$H1839),INDEX('Emission Factors'!$E$5:$T$488,0,MATCH('GHG emissions calculations'!O$6,'Emission Factors'!$E$5:$T$5,0)),"",0)</f>
        <v/>
      </c>
      <c r="P1839" s="313" t="str">
        <f t="array" ref="P1839">IFERROR(
    INDEX('Emission Factors'!$E$5:$P$488,
          MATCH(1,
                ('Emission Factors'!$E$5:$E$488 = 'GHG emissions calculations'!$F1839) *
                ('Emission Factors'!$H$5:$H$488 = 'GHG emissions calculations'!$H1839),
                0),
          MATCH('GHG emissions calculations'!P$6,'Emission Factors'!$E$5:$P$5,0)),
    "")</f>
        <v/>
      </c>
      <c r="Q1839" s="311" t="str">
        <f t="array" ref="Q1839">IFERROR(
    IF(
        INDEX('Emission Factors'!$E$5:$P$488,
              MATCH(1,
                    ('Emission Factors'!$E$5:$E$488 = 'GHG emissions calculations'!$F1839) *
                    ('Emission Factors'!$H$5:$H$488 = 'GHG emissions calculations'!$H1839),
                    0),
              MATCH('GHG emissions calculations'!Q$6, 'Emission Factors'!$E$5:$P$5, 0)) &lt;&gt; "",
        INDEX('Emission Factors'!$E$5:$P$488,
              MATCH(1,
                    ('Emission Factors'!$E$5:$E$488 = 'GHG emissions calculations'!$F1839) *
                    ('Emission Factors'!$H$5:$H$488 = 'GHG emissions calculations'!$H1839),
                    0),
              MATCH('GHG emissions calculations'!Q$6, 'Emission Factors'!$E$5:$P$5, 0)),
        ""),
    "")</f>
        <v/>
      </c>
      <c r="R1839" s="311" t="str">
        <f t="array" ref="R1839">IFERROR(
    IF(
        INDEX('Emission Factors'!$E$5:$R$488,
              MATCH(1,
                    ('Emission Factors'!$E$5:$E$488 = 'GHG emissions calculations'!$F1839) *
                    ('Emission Factors'!$H$5:$H$488 = 'GHG emissions calculations'!$H1839),
                    0),
              MATCH('GHG emissions calculations'!R$6, 'Emission Factors'!$E$5:$R$5, 0)) &lt;&gt; "",
        INDEX('Emission Factors'!$E$5:$R$488,
              MATCH(1,
                    ('Emission Factors'!$E$5:$E$488 = 'GHG emissions calculations'!$F1839) *
                    ('Emission Factors'!$H$5:$H$488 = 'GHG emissions calculations'!$H1839),
                    0),
              MATCH('GHG emissions calculations'!R$6, 'Emission Factors'!$E$5:$R$5, 0)),
        ""),
    "")</f>
        <v/>
      </c>
      <c r="S1839" s="312">
        <f t="shared" si="3"/>
        <v>0</v>
      </c>
      <c r="T1839" s="23"/>
    </row>
    <row r="1840" ht="15.75" customHeight="1" outlineLevel="1">
      <c r="A1840" s="23"/>
      <c r="B1840" s="71"/>
      <c r="C1840" s="71"/>
      <c r="D1840" s="71"/>
      <c r="E1840" s="314"/>
      <c r="F1840" s="311" t="str">
        <f>Lists!Z234</f>
        <v>Steel, unspecified - Middle East</v>
      </c>
      <c r="G1840" s="311" t="str">
        <f t="array" ref="G1840">XLOOKUP(1,('Emission Factors'!$E$5:$E$488='GHG emissions calculations'!$F1840)*('Emission Factors'!$H$5:$H$488='GHG emissions calculations'!$H1840),INDEX('Emission Factors'!$E$5:$T$488,0,MATCH('GHG emissions calculations'!G$6,'Emission Factors'!$E$5:$T$5,0)),"",0)</f>
        <v/>
      </c>
      <c r="H1840" s="311" t="s">
        <v>237</v>
      </c>
      <c r="I1840" s="312" t="str">
        <f>IF(
    SUMIFS('Import data'!$L$25:$L$80,
           'Import data'!$J$25:$J$80, F1840,
           'Import data'!$G$25:$G$80, 'GHG emissions calculations'!$H1840,
           'Import data'!$I$25:$I$80,$E$1587) &lt;&gt; 0,
    SUMIFS('Import data'!$L$25:$L$80,
           'Import data'!$J$25:$J$80, F1840,
           'Import data'!$G$25:$G$80, 'GHG emissions calculations'!$H1840,
           'Import data'!$I$25:$I$80,$E$1587),
    ""
)</f>
        <v/>
      </c>
      <c r="J1840" s="311" t="str">
        <f t="array" ref="J1840">IF(
    XLOOKUP(F1840, 'Import data'!$J$26:$J$47, 'Import data'!$M$26:$M$47, "", 0) = "Please add the region-specific supplier emission factor or choose a different region available in the IAEG database.",
    "",
    XLOOKUP(F1840, 'Import data'!$J$26:$J$47, 'Import data'!$M$26:$M$47, "", 0)
)</f>
        <v/>
      </c>
      <c r="K1840" s="311" t="str">
        <f t="array" ref="K1840">IFERROR(
    XLOOKUP(F1840,
            _xlws.FILTER('Supplier Emission'!$G$15:$G$49,
                   ('Supplier Emission'!$D$15:$D$49=H1840) * ('Supplier Emission'!$F$15:$F$49=$E$1587)),
            _xlws.FILTER('Supplier Emission'!$I$15:$I$49,
                   ('Supplier Emission'!$D$15:$D$49=H1840) * ('Supplier Emission'!$F$15:$F$49=$E$1587)),
            ""),
    "")</f>
        <v/>
      </c>
      <c r="L1840" s="311" t="str">
        <f t="array" ref="L1840">IFERROR(
    XLOOKUP(F1840,
            _xlws.FILTER('Supplier Emission'!$G$15:$G$49,
                   ('Supplier Emission'!$D$15:$D$49=H1840) * ('Supplier Emission'!$F$15:$F$49=$E$1587)),
            _xlws.FILTER('Supplier Emission'!$J$15:$J$49,
                   ('Supplier Emission'!$D$15:$D$49=H1840) * ('Supplier Emission'!$F$15:$F$49=$E$1587)),
            ""),
    "")</f>
        <v/>
      </c>
      <c r="M1840" s="311" t="str">
        <f t="array" ref="M1840">IFERROR(
    XLOOKUP(F1840,
            _xlws.FILTER('Supplier Emission'!$G$15:$G$49,
                   ('Supplier Emission'!$D$15:$D$49=H1840) * ('Supplier Emission'!$F$15:$F$49=$E$1587)),
            _xlws.FILTER('Supplier Emission'!$M$15:$M$49,
                   ('Supplier Emission'!$D$15:$D$49=H1840) * ('Supplier Emission'!$F$15:$F$49=$E$1587)),
            ""),
    "")</f>
        <v/>
      </c>
      <c r="N1840" s="311" t="str">
        <f t="array" ref="N1840">IFERROR(
    XLOOKUP(F1840,
            _xlws.FILTER('Supplier Emission'!$G$15:$G$49,
                   ('Supplier Emission'!$D$15:$D$49=H1840) * ('Supplier Emission'!$F$15:$F$49=$E$1587)),
            _xlws.FILTER('Supplier Emission'!$H$15:$H$49,
                   ('Supplier Emission'!$D$15:$D$49=H1840) * ('Supplier Emission'!$F$15:$F$49=$E$1587)),
            ""),
    "")</f>
        <v/>
      </c>
      <c r="O1840" s="311" t="str">
        <f t="array" ref="O1840">XLOOKUP(1,('Emission Factors'!$E$5:$E$488='GHG emissions calculations'!$F1840)*('Emission Factors'!$H$5:$H$488='GHG emissions calculations'!$H1840),INDEX('Emission Factors'!$E$5:$T$488,0,MATCH('GHG emissions calculations'!O$6,'Emission Factors'!$E$5:$T$5,0)),"",0)</f>
        <v/>
      </c>
      <c r="P1840" s="313" t="str">
        <f t="array" ref="P1840">IFERROR(
    INDEX('Emission Factors'!$E$5:$P$488,
          MATCH(1,
                ('Emission Factors'!$E$5:$E$488 = 'GHG emissions calculations'!$F1840) *
                ('Emission Factors'!$H$5:$H$488 = 'GHG emissions calculations'!$H1840),
                0),
          MATCH('GHG emissions calculations'!P$6,'Emission Factors'!$E$5:$P$5,0)),
    "")</f>
        <v/>
      </c>
      <c r="Q1840" s="311" t="str">
        <f t="array" ref="Q1840">IFERROR(
    IF(
        INDEX('Emission Factors'!$E$5:$P$488,
              MATCH(1,
                    ('Emission Factors'!$E$5:$E$488 = 'GHG emissions calculations'!$F1840) *
                    ('Emission Factors'!$H$5:$H$488 = 'GHG emissions calculations'!$H1840),
                    0),
              MATCH('GHG emissions calculations'!Q$6, 'Emission Factors'!$E$5:$P$5, 0)) &lt;&gt; "",
        INDEX('Emission Factors'!$E$5:$P$488,
              MATCH(1,
                    ('Emission Factors'!$E$5:$E$488 = 'GHG emissions calculations'!$F1840) *
                    ('Emission Factors'!$H$5:$H$488 = 'GHG emissions calculations'!$H1840),
                    0),
              MATCH('GHG emissions calculations'!Q$6, 'Emission Factors'!$E$5:$P$5, 0)),
        ""),
    "")</f>
        <v/>
      </c>
      <c r="R1840" s="311" t="str">
        <f t="array" ref="R1840">IFERROR(
    IF(
        INDEX('Emission Factors'!$E$5:$R$488,
              MATCH(1,
                    ('Emission Factors'!$E$5:$E$488 = 'GHG emissions calculations'!$F1840) *
                    ('Emission Factors'!$H$5:$H$488 = 'GHG emissions calculations'!$H1840),
                    0),
              MATCH('GHG emissions calculations'!R$6, 'Emission Factors'!$E$5:$R$5, 0)) &lt;&gt; "",
        INDEX('Emission Factors'!$E$5:$R$488,
              MATCH(1,
                    ('Emission Factors'!$E$5:$E$488 = 'GHG emissions calculations'!$F1840) *
                    ('Emission Factors'!$H$5:$H$488 = 'GHG emissions calculations'!$H1840),
                    0),
              MATCH('GHG emissions calculations'!R$6, 'Emission Factors'!$E$5:$R$5, 0)),
        ""),
    "")</f>
        <v/>
      </c>
      <c r="S1840" s="312">
        <f t="shared" si="3"/>
        <v>0</v>
      </c>
      <c r="T1840" s="23"/>
    </row>
    <row r="1841" ht="15.75" customHeight="1" outlineLevel="1">
      <c r="A1841" s="23"/>
      <c r="B1841" s="71"/>
      <c r="C1841" s="71"/>
      <c r="D1841" s="71"/>
      <c r="E1841" s="314"/>
      <c r="F1841" s="311" t="str">
        <f>Lists!Z233</f>
        <v>Steel, unspecified - Oceania</v>
      </c>
      <c r="G1841" s="311" t="str">
        <f t="array" ref="G1841">XLOOKUP(1,('Emission Factors'!$E$5:$E$488='GHG emissions calculations'!$F1841)*('Emission Factors'!$H$5:$H$488='GHG emissions calculations'!$H1841),INDEX('Emission Factors'!$E$5:$T$488,0,MATCH('GHG emissions calculations'!G$6,'Emission Factors'!$E$5:$T$5,0)),"",0)</f>
        <v/>
      </c>
      <c r="H1841" s="311" t="s">
        <v>237</v>
      </c>
      <c r="I1841" s="312" t="str">
        <f>IF(
    SUMIFS('Import data'!$L$25:$L$80,
           'Import data'!$J$25:$J$80, F1841,
           'Import data'!$G$25:$G$80, 'GHG emissions calculations'!$H1841,
           'Import data'!$I$25:$I$80,$E$1587) &lt;&gt; 0,
    SUMIFS('Import data'!$L$25:$L$80,
           'Import data'!$J$25:$J$80, F1841,
           'Import data'!$G$25:$G$80, 'GHG emissions calculations'!$H1841,
           'Import data'!$I$25:$I$80,$E$1587),
    ""
)</f>
        <v/>
      </c>
      <c r="J1841" s="311" t="str">
        <f t="array" ref="J1841">IF(
    XLOOKUP(F1841, 'Import data'!$J$26:$J$47, 'Import data'!$M$26:$M$47, "", 0) = "Please add the region-specific supplier emission factor or choose a different region available in the IAEG database.",
    "",
    XLOOKUP(F1841, 'Import data'!$J$26:$J$47, 'Import data'!$M$26:$M$47, "", 0)
)</f>
        <v/>
      </c>
      <c r="K1841" s="311" t="str">
        <f t="array" ref="K1841">IFERROR(
    XLOOKUP(F1841,
            _xlws.FILTER('Supplier Emission'!$G$15:$G$49,
                   ('Supplier Emission'!$D$15:$D$49=H1841) * ('Supplier Emission'!$F$15:$F$49=$E$1587)),
            _xlws.FILTER('Supplier Emission'!$I$15:$I$49,
                   ('Supplier Emission'!$D$15:$D$49=H1841) * ('Supplier Emission'!$F$15:$F$49=$E$1587)),
            ""),
    "")</f>
        <v/>
      </c>
      <c r="L1841" s="311" t="str">
        <f t="array" ref="L1841">IFERROR(
    XLOOKUP(F1841,
            _xlws.FILTER('Supplier Emission'!$G$15:$G$49,
                   ('Supplier Emission'!$D$15:$D$49=H1841) * ('Supplier Emission'!$F$15:$F$49=$E$1587)),
            _xlws.FILTER('Supplier Emission'!$J$15:$J$49,
                   ('Supplier Emission'!$D$15:$D$49=H1841) * ('Supplier Emission'!$F$15:$F$49=$E$1587)),
            ""),
    "")</f>
        <v/>
      </c>
      <c r="M1841" s="311" t="str">
        <f t="array" ref="M1841">IFERROR(
    XLOOKUP(F1841,
            _xlws.FILTER('Supplier Emission'!$G$15:$G$49,
                   ('Supplier Emission'!$D$15:$D$49=H1841) * ('Supplier Emission'!$F$15:$F$49=$E$1587)),
            _xlws.FILTER('Supplier Emission'!$M$15:$M$49,
                   ('Supplier Emission'!$D$15:$D$49=H1841) * ('Supplier Emission'!$F$15:$F$49=$E$1587)),
            ""),
    "")</f>
        <v/>
      </c>
      <c r="N1841" s="311" t="str">
        <f t="array" ref="N1841">IFERROR(
    XLOOKUP(F1841,
            _xlws.FILTER('Supplier Emission'!$G$15:$G$49,
                   ('Supplier Emission'!$D$15:$D$49=H1841) * ('Supplier Emission'!$F$15:$F$49=$E$1587)),
            _xlws.FILTER('Supplier Emission'!$H$15:$H$49,
                   ('Supplier Emission'!$D$15:$D$49=H1841) * ('Supplier Emission'!$F$15:$F$49=$E$1587)),
            ""),
    "")</f>
        <v/>
      </c>
      <c r="O1841" s="311" t="str">
        <f t="array" ref="O1841">XLOOKUP(1,('Emission Factors'!$E$5:$E$488='GHG emissions calculations'!$F1841)*('Emission Factors'!$H$5:$H$488='GHG emissions calculations'!$H1841),INDEX('Emission Factors'!$E$5:$T$488,0,MATCH('GHG emissions calculations'!O$6,'Emission Factors'!$E$5:$T$5,0)),"",0)</f>
        <v/>
      </c>
      <c r="P1841" s="313" t="str">
        <f t="array" ref="P1841">IFERROR(
    INDEX('Emission Factors'!$E$5:$P$488,
          MATCH(1,
                ('Emission Factors'!$E$5:$E$488 = 'GHG emissions calculations'!$F1841) *
                ('Emission Factors'!$H$5:$H$488 = 'GHG emissions calculations'!$H1841),
                0),
          MATCH('GHG emissions calculations'!P$6,'Emission Factors'!$E$5:$P$5,0)),
    "")</f>
        <v/>
      </c>
      <c r="Q1841" s="311" t="str">
        <f t="array" ref="Q1841">IFERROR(
    IF(
        INDEX('Emission Factors'!$E$5:$P$488,
              MATCH(1,
                    ('Emission Factors'!$E$5:$E$488 = 'GHG emissions calculations'!$F1841) *
                    ('Emission Factors'!$H$5:$H$488 = 'GHG emissions calculations'!$H1841),
                    0),
              MATCH('GHG emissions calculations'!Q$6, 'Emission Factors'!$E$5:$P$5, 0)) &lt;&gt; "",
        INDEX('Emission Factors'!$E$5:$P$488,
              MATCH(1,
                    ('Emission Factors'!$E$5:$E$488 = 'GHG emissions calculations'!$F1841) *
                    ('Emission Factors'!$H$5:$H$488 = 'GHG emissions calculations'!$H1841),
                    0),
              MATCH('GHG emissions calculations'!Q$6, 'Emission Factors'!$E$5:$P$5, 0)),
        ""),
    "")</f>
        <v/>
      </c>
      <c r="R1841" s="311" t="str">
        <f t="array" ref="R1841">IFERROR(
    IF(
        INDEX('Emission Factors'!$E$5:$R$488,
              MATCH(1,
                    ('Emission Factors'!$E$5:$E$488 = 'GHG emissions calculations'!$F1841) *
                    ('Emission Factors'!$H$5:$H$488 = 'GHG emissions calculations'!$H1841),
                    0),
              MATCH('GHG emissions calculations'!R$6, 'Emission Factors'!$E$5:$R$5, 0)) &lt;&gt; "",
        INDEX('Emission Factors'!$E$5:$R$488,
              MATCH(1,
                    ('Emission Factors'!$E$5:$E$488 = 'GHG emissions calculations'!$F1841) *
                    ('Emission Factors'!$H$5:$H$488 = 'GHG emissions calculations'!$H1841),
                    0),
              MATCH('GHG emissions calculations'!R$6, 'Emission Factors'!$E$5:$R$5, 0)),
        ""),
    "")</f>
        <v/>
      </c>
      <c r="S1841" s="312">
        <f t="shared" si="3"/>
        <v>0</v>
      </c>
      <c r="T1841" s="23"/>
    </row>
    <row r="1842" ht="15.75" customHeight="1" outlineLevel="1">
      <c r="A1842" s="23"/>
      <c r="B1842" s="71"/>
      <c r="C1842" s="71"/>
      <c r="D1842" s="71"/>
      <c r="E1842" s="314"/>
      <c r="F1842" s="311" t="str">
        <f>Lists!Z238</f>
        <v>Steel, wire rod (50% recycling)  - Africa</v>
      </c>
      <c r="G1842" s="311" t="str">
        <f t="array" ref="G1842">XLOOKUP(1,('Emission Factors'!$E$5:$E$488='GHG emissions calculations'!$F1842)*('Emission Factors'!$H$5:$H$488='GHG emissions calculations'!$H1842),INDEX('Emission Factors'!$E$5:$T$488,0,MATCH('GHG emissions calculations'!G$6,'Emission Factors'!$E$5:$T$5,0)),"",0)</f>
        <v/>
      </c>
      <c r="H1842" s="311" t="s">
        <v>237</v>
      </c>
      <c r="I1842" s="312" t="str">
        <f>IF(
    SUMIFS('Import data'!$L$25:$L$80,
           'Import data'!$J$25:$J$80, F1842,
           'Import data'!$G$25:$G$80, 'GHG emissions calculations'!$H1842,
           'Import data'!$I$25:$I$80,$E$1587) &lt;&gt; 0,
    SUMIFS('Import data'!$L$25:$L$80,
           'Import data'!$J$25:$J$80, F1842,
           'Import data'!$G$25:$G$80, 'GHG emissions calculations'!$H1842,
           'Import data'!$I$25:$I$80,$E$1587),
    ""
)</f>
        <v/>
      </c>
      <c r="J1842" s="311" t="str">
        <f t="array" ref="J1842">IF(
    XLOOKUP(F1842, 'Import data'!$J$26:$J$47, 'Import data'!$M$26:$M$47, "", 0) = "Please add the region-specific supplier emission factor or choose a different region available in the IAEG database.",
    "",
    XLOOKUP(F1842, 'Import data'!$J$26:$J$47, 'Import data'!$M$26:$M$47, "", 0)
)</f>
        <v/>
      </c>
      <c r="K1842" s="311" t="str">
        <f t="array" ref="K1842">IFERROR(
    XLOOKUP(F1842,
            _xlws.FILTER('Supplier Emission'!$G$15:$G$49,
                   ('Supplier Emission'!$D$15:$D$49=H1842) * ('Supplier Emission'!$F$15:$F$49=$E$1587)),
            _xlws.FILTER('Supplier Emission'!$I$15:$I$49,
                   ('Supplier Emission'!$D$15:$D$49=H1842) * ('Supplier Emission'!$F$15:$F$49=$E$1587)),
            ""),
    "")</f>
        <v/>
      </c>
      <c r="L1842" s="311" t="str">
        <f t="array" ref="L1842">IFERROR(
    XLOOKUP(F1842,
            _xlws.FILTER('Supplier Emission'!$G$15:$G$49,
                   ('Supplier Emission'!$D$15:$D$49=H1842) * ('Supplier Emission'!$F$15:$F$49=$E$1587)),
            _xlws.FILTER('Supplier Emission'!$J$15:$J$49,
                   ('Supplier Emission'!$D$15:$D$49=H1842) * ('Supplier Emission'!$F$15:$F$49=$E$1587)),
            ""),
    "")</f>
        <v/>
      </c>
      <c r="M1842" s="311" t="str">
        <f t="array" ref="M1842">IFERROR(
    XLOOKUP(F1842,
            _xlws.FILTER('Supplier Emission'!$G$15:$G$49,
                   ('Supplier Emission'!$D$15:$D$49=H1842) * ('Supplier Emission'!$F$15:$F$49=$E$1587)),
            _xlws.FILTER('Supplier Emission'!$M$15:$M$49,
                   ('Supplier Emission'!$D$15:$D$49=H1842) * ('Supplier Emission'!$F$15:$F$49=$E$1587)),
            ""),
    "")</f>
        <v/>
      </c>
      <c r="N1842" s="311" t="str">
        <f t="array" ref="N1842">IFERROR(
    XLOOKUP(F1842,
            _xlws.FILTER('Supplier Emission'!$G$15:$G$49,
                   ('Supplier Emission'!$D$15:$D$49=H1842) * ('Supplier Emission'!$F$15:$F$49=$E$1587)),
            _xlws.FILTER('Supplier Emission'!$H$15:$H$49,
                   ('Supplier Emission'!$D$15:$D$49=H1842) * ('Supplier Emission'!$F$15:$F$49=$E$1587)),
            ""),
    "")</f>
        <v/>
      </c>
      <c r="O1842" s="311" t="str">
        <f t="array" ref="O1842">XLOOKUP(1,('Emission Factors'!$E$5:$E$488='GHG emissions calculations'!$F1842)*('Emission Factors'!$H$5:$H$488='GHG emissions calculations'!$H1842),INDEX('Emission Factors'!$E$5:$T$488,0,MATCH('GHG emissions calculations'!O$6,'Emission Factors'!$E$5:$T$5,0)),"",0)</f>
        <v/>
      </c>
      <c r="P1842" s="313" t="str">
        <f t="array" ref="P1842">IFERROR(
    INDEX('Emission Factors'!$E$5:$P$488,
          MATCH(1,
                ('Emission Factors'!$E$5:$E$488 = 'GHG emissions calculations'!$F1842) *
                ('Emission Factors'!$H$5:$H$488 = 'GHG emissions calculations'!$H1842),
                0),
          MATCH('GHG emissions calculations'!P$6,'Emission Factors'!$E$5:$P$5,0)),
    "")</f>
        <v/>
      </c>
      <c r="Q1842" s="311" t="str">
        <f t="array" ref="Q1842">IFERROR(
    IF(
        INDEX('Emission Factors'!$E$5:$P$488,
              MATCH(1,
                    ('Emission Factors'!$E$5:$E$488 = 'GHG emissions calculations'!$F1842) *
                    ('Emission Factors'!$H$5:$H$488 = 'GHG emissions calculations'!$H1842),
                    0),
              MATCH('GHG emissions calculations'!Q$6, 'Emission Factors'!$E$5:$P$5, 0)) &lt;&gt; "",
        INDEX('Emission Factors'!$E$5:$P$488,
              MATCH(1,
                    ('Emission Factors'!$E$5:$E$488 = 'GHG emissions calculations'!$F1842) *
                    ('Emission Factors'!$H$5:$H$488 = 'GHG emissions calculations'!$H1842),
                    0),
              MATCH('GHG emissions calculations'!Q$6, 'Emission Factors'!$E$5:$P$5, 0)),
        ""),
    "")</f>
        <v/>
      </c>
      <c r="R1842" s="311" t="str">
        <f t="array" ref="R1842">IFERROR(
    IF(
        INDEX('Emission Factors'!$E$5:$R$488,
              MATCH(1,
                    ('Emission Factors'!$E$5:$E$488 = 'GHG emissions calculations'!$F1842) *
                    ('Emission Factors'!$H$5:$H$488 = 'GHG emissions calculations'!$H1842),
                    0),
              MATCH('GHG emissions calculations'!R$6, 'Emission Factors'!$E$5:$R$5, 0)) &lt;&gt; "",
        INDEX('Emission Factors'!$E$5:$R$488,
              MATCH(1,
                    ('Emission Factors'!$E$5:$E$488 = 'GHG emissions calculations'!$F1842) *
                    ('Emission Factors'!$H$5:$H$488 = 'GHG emissions calculations'!$H1842),
                    0),
              MATCH('GHG emissions calculations'!R$6, 'Emission Factors'!$E$5:$R$5, 0)),
        ""),
    "")</f>
        <v/>
      </c>
      <c r="S1842" s="312">
        <f t="shared" si="3"/>
        <v>0</v>
      </c>
      <c r="T1842" s="23"/>
    </row>
    <row r="1843" ht="15.75" customHeight="1" outlineLevel="1">
      <c r="A1843" s="23"/>
      <c r="B1843" s="71"/>
      <c r="C1843" s="71"/>
      <c r="D1843" s="71"/>
      <c r="E1843" s="314"/>
      <c r="F1843" s="311" t="str">
        <f>Lists!Z236</f>
        <v>Steel, wire rod (50% recycling)  - America</v>
      </c>
      <c r="G1843" s="311">
        <f t="array" ref="G1843">XLOOKUP(1,('Emission Factors'!$E$5:$E$488='GHG emissions calculations'!$F1843)*('Emission Factors'!$H$5:$H$488='GHG emissions calculations'!$H1843),INDEX('Emission Factors'!$E$5:$T$488,0,MATCH('GHG emissions calculations'!G$6,'Emission Factors'!$E$5:$T$5,0)),"",0)</f>
        <v>3</v>
      </c>
      <c r="H1843" s="311" t="s">
        <v>237</v>
      </c>
      <c r="I1843" s="312" t="str">
        <f>IF(
    SUMIFS('Import data'!$L$25:$L$80,
           'Import data'!$J$25:$J$80, F1843,
           'Import data'!$G$25:$G$80, 'GHG emissions calculations'!$H1843,
           'Import data'!$I$25:$I$80,$E$1587) &lt;&gt; 0,
    SUMIFS('Import data'!$L$25:$L$80,
           'Import data'!$J$25:$J$80, F1843,
           'Import data'!$G$25:$G$80, 'GHG emissions calculations'!$H1843,
           'Import data'!$I$25:$I$80,$E$1587),
    ""
)</f>
        <v/>
      </c>
      <c r="J1843" s="311" t="str">
        <f t="array" ref="J1843">IF(
    XLOOKUP(F1843, 'Import data'!$J$26:$J$47, 'Import data'!$M$26:$M$47, "", 0) = "Please add the region-specific supplier emission factor or choose a different region available in the IAEG database.",
    "",
    XLOOKUP(F1843, 'Import data'!$J$26:$J$47, 'Import data'!$M$26:$M$47, "", 0)
)</f>
        <v/>
      </c>
      <c r="K1843" s="311" t="str">
        <f t="array" ref="K1843">IFERROR(
    XLOOKUP(F1843,
            _xlws.FILTER('Supplier Emission'!$G$15:$G$49,
                   ('Supplier Emission'!$D$15:$D$49=H1843) * ('Supplier Emission'!$F$15:$F$49=$E$1587)),
            _xlws.FILTER('Supplier Emission'!$I$15:$I$49,
                   ('Supplier Emission'!$D$15:$D$49=H1843) * ('Supplier Emission'!$F$15:$F$49=$E$1587)),
            ""),
    "")</f>
        <v/>
      </c>
      <c r="L1843" s="311" t="str">
        <f t="array" ref="L1843">IFERROR(
    XLOOKUP(F1843,
            _xlws.FILTER('Supplier Emission'!$G$15:$G$49,
                   ('Supplier Emission'!$D$15:$D$49=H1843) * ('Supplier Emission'!$F$15:$F$49=$E$1587)),
            _xlws.FILTER('Supplier Emission'!$J$15:$J$49,
                   ('Supplier Emission'!$D$15:$D$49=H1843) * ('Supplier Emission'!$F$15:$F$49=$E$1587)),
            ""),
    "")</f>
        <v/>
      </c>
      <c r="M1843" s="311" t="str">
        <f t="array" ref="M1843">IFERROR(
    XLOOKUP(F1843,
            _xlws.FILTER('Supplier Emission'!$G$15:$G$49,
                   ('Supplier Emission'!$D$15:$D$49=H1843) * ('Supplier Emission'!$F$15:$F$49=$E$1587)),
            _xlws.FILTER('Supplier Emission'!$M$15:$M$49,
                   ('Supplier Emission'!$D$15:$D$49=H1843) * ('Supplier Emission'!$F$15:$F$49=$E$1587)),
            ""),
    "")</f>
        <v/>
      </c>
      <c r="N1843" s="311" t="str">
        <f t="array" ref="N1843">IFERROR(
    XLOOKUP(F1843,
            _xlws.FILTER('Supplier Emission'!$G$15:$G$49,
                   ('Supplier Emission'!$D$15:$D$49=H1843) * ('Supplier Emission'!$F$15:$F$49=$E$1587)),
            _xlws.FILTER('Supplier Emission'!$H$15:$H$49,
                   ('Supplier Emission'!$D$15:$D$49=H1843) * ('Supplier Emission'!$F$15:$F$49=$E$1587)),
            ""),
    "")</f>
        <v/>
      </c>
      <c r="O1843" s="311" t="str">
        <f t="array" ref="O1843">XLOOKUP(1,('Emission Factors'!$E$5:$E$488='GHG emissions calculations'!$F1843)*('Emission Factors'!$H$5:$H$488='GHG emissions calculations'!$H1843),INDEX('Emission Factors'!$E$5:$T$488,0,MATCH('GHG emissions calculations'!O$6,'Emission Factors'!$E$5:$T$5,0)),"",0)</f>
        <v> Steel, wire rod for EEE (50% recycling) </v>
      </c>
      <c r="P1843" s="313">
        <f t="array" ref="P1843">IFERROR(
    INDEX('Emission Factors'!$E$5:$P$488,
          MATCH(1,
                ('Emission Factors'!$E$5:$E$488 = 'GHG emissions calculations'!$F1843) *
                ('Emission Factors'!$H$5:$H$488 = 'GHG emissions calculations'!$H1843),
                0),
          MATCH('GHG emissions calculations'!P$6,'Emission Factors'!$E$5:$P$5,0)),
    "")</f>
        <v>1.5</v>
      </c>
      <c r="Q1843" s="311" t="str">
        <f t="array" ref="Q1843">IFERROR(
    IF(
        INDEX('Emission Factors'!$E$5:$P$488,
              MATCH(1,
                    ('Emission Factors'!$E$5:$E$488 = 'GHG emissions calculations'!$F1843) *
                    ('Emission Factors'!$H$5:$H$488 = 'GHG emissions calculations'!$H1843),
                    0),
              MATCH('GHG emissions calculations'!Q$6, 'Emission Factors'!$E$5:$P$5, 0)) &lt;&gt; "",
        INDEX('Emission Factors'!$E$5:$P$488,
              MATCH(1,
                    ('Emission Factors'!$E$5:$E$488 = 'GHG emissions calculations'!$F1843) *
                    ('Emission Factors'!$H$5:$H$488 = 'GHG emissions calculations'!$H1843),
                    0),
              MATCH('GHG emissions calculations'!Q$6, 'Emission Factors'!$E$5:$P$5, 0)),
        ""),
    "")</f>
        <v>kgCO2e/kg</v>
      </c>
      <c r="R1843" s="311" t="str">
        <f t="array" ref="R1843">IFERROR(
    IF(
        INDEX('Emission Factors'!$E$5:$R$488,
              MATCH(1,
                    ('Emission Factors'!$E$5:$E$488 = 'GHG emissions calculations'!$F1843) *
                    ('Emission Factors'!$H$5:$H$488 = 'GHG emissions calculations'!$H1843),
                    0),
              MATCH('GHG emissions calculations'!R$6, 'Emission Factors'!$E$5:$R$5, 0)) &lt;&gt; "",
        INDEX('Emission Factors'!$E$5:$R$488,
              MATCH(1,
                    ('Emission Factors'!$E$5:$E$488 = 'GHG emissions calculations'!$F1843) *
                    ('Emission Factors'!$H$5:$H$488 = 'GHG emissions calculations'!$H1843),
                    0),
              MATCH('GHG emissions calculations'!R$6, 'Emission Factors'!$E$5:$R$5, 0)),
        ""),
    "")</f>
        <v>America</v>
      </c>
      <c r="S1843" s="312">
        <f t="shared" si="3"/>
        <v>0</v>
      </c>
      <c r="T1843" s="23"/>
    </row>
    <row r="1844" ht="15.75" customHeight="1" outlineLevel="1">
      <c r="A1844" s="23"/>
      <c r="B1844" s="71"/>
      <c r="C1844" s="71"/>
      <c r="D1844" s="71"/>
      <c r="E1844" s="314"/>
      <c r="F1844" s="311" t="str">
        <f>Lists!Z239</f>
        <v>Steel, wire rod (50% recycling)  - Asia</v>
      </c>
      <c r="G1844" s="311" t="str">
        <f t="array" ref="G1844">XLOOKUP(1,('Emission Factors'!$E$5:$E$488='GHG emissions calculations'!$F1844)*('Emission Factors'!$H$5:$H$488='GHG emissions calculations'!$H1844),INDEX('Emission Factors'!$E$5:$T$488,0,MATCH('GHG emissions calculations'!G$6,'Emission Factors'!$E$5:$T$5,0)),"",0)</f>
        <v/>
      </c>
      <c r="H1844" s="311" t="s">
        <v>237</v>
      </c>
      <c r="I1844" s="312" t="str">
        <f>IF(
    SUMIFS('Import data'!$L$25:$L$80,
           'Import data'!$J$25:$J$80, F1844,
           'Import data'!$G$25:$G$80, 'GHG emissions calculations'!$H1844,
           'Import data'!$I$25:$I$80,$E$1587) &lt;&gt; 0,
    SUMIFS('Import data'!$L$25:$L$80,
           'Import data'!$J$25:$J$80, F1844,
           'Import data'!$G$25:$G$80, 'GHG emissions calculations'!$H1844,
           'Import data'!$I$25:$I$80,$E$1587),
    ""
)</f>
        <v/>
      </c>
      <c r="J1844" s="311" t="str">
        <f t="array" ref="J1844">IF(
    XLOOKUP(F1844, 'Import data'!$J$26:$J$47, 'Import data'!$M$26:$M$47, "", 0) = "Please add the region-specific supplier emission factor or choose a different region available in the IAEG database.",
    "",
    XLOOKUP(F1844, 'Import data'!$J$26:$J$47, 'Import data'!$M$26:$M$47, "", 0)
)</f>
        <v/>
      </c>
      <c r="K1844" s="311" t="str">
        <f t="array" ref="K1844">IFERROR(
    XLOOKUP(F1844,
            _xlws.FILTER('Supplier Emission'!$G$15:$G$49,
                   ('Supplier Emission'!$D$15:$D$49=H1844) * ('Supplier Emission'!$F$15:$F$49=$E$1587)),
            _xlws.FILTER('Supplier Emission'!$I$15:$I$49,
                   ('Supplier Emission'!$D$15:$D$49=H1844) * ('Supplier Emission'!$F$15:$F$49=$E$1587)),
            ""),
    "")</f>
        <v/>
      </c>
      <c r="L1844" s="311" t="str">
        <f t="array" ref="L1844">IFERROR(
    XLOOKUP(F1844,
            _xlws.FILTER('Supplier Emission'!$G$15:$G$49,
                   ('Supplier Emission'!$D$15:$D$49=H1844) * ('Supplier Emission'!$F$15:$F$49=$E$1587)),
            _xlws.FILTER('Supplier Emission'!$J$15:$J$49,
                   ('Supplier Emission'!$D$15:$D$49=H1844) * ('Supplier Emission'!$F$15:$F$49=$E$1587)),
            ""),
    "")</f>
        <v/>
      </c>
      <c r="M1844" s="311" t="str">
        <f t="array" ref="M1844">IFERROR(
    XLOOKUP(F1844,
            _xlws.FILTER('Supplier Emission'!$G$15:$G$49,
                   ('Supplier Emission'!$D$15:$D$49=H1844) * ('Supplier Emission'!$F$15:$F$49=$E$1587)),
            _xlws.FILTER('Supplier Emission'!$M$15:$M$49,
                   ('Supplier Emission'!$D$15:$D$49=H1844) * ('Supplier Emission'!$F$15:$F$49=$E$1587)),
            ""),
    "")</f>
        <v/>
      </c>
      <c r="N1844" s="311" t="str">
        <f t="array" ref="N1844">IFERROR(
    XLOOKUP(F1844,
            _xlws.FILTER('Supplier Emission'!$G$15:$G$49,
                   ('Supplier Emission'!$D$15:$D$49=H1844) * ('Supplier Emission'!$F$15:$F$49=$E$1587)),
            _xlws.FILTER('Supplier Emission'!$H$15:$H$49,
                   ('Supplier Emission'!$D$15:$D$49=H1844) * ('Supplier Emission'!$F$15:$F$49=$E$1587)),
            ""),
    "")</f>
        <v/>
      </c>
      <c r="O1844" s="311" t="str">
        <f t="array" ref="O1844">XLOOKUP(1,('Emission Factors'!$E$5:$E$488='GHG emissions calculations'!$F1844)*('Emission Factors'!$H$5:$H$488='GHG emissions calculations'!$H1844),INDEX('Emission Factors'!$E$5:$T$488,0,MATCH('GHG emissions calculations'!O$6,'Emission Factors'!$E$5:$T$5,0)),"",0)</f>
        <v/>
      </c>
      <c r="P1844" s="313" t="str">
        <f t="array" ref="P1844">IFERROR(
    INDEX('Emission Factors'!$E$5:$P$488,
          MATCH(1,
                ('Emission Factors'!$E$5:$E$488 = 'GHG emissions calculations'!$F1844) *
                ('Emission Factors'!$H$5:$H$488 = 'GHG emissions calculations'!$H1844),
                0),
          MATCH('GHG emissions calculations'!P$6,'Emission Factors'!$E$5:$P$5,0)),
    "")</f>
        <v/>
      </c>
      <c r="Q1844" s="311" t="str">
        <f t="array" ref="Q1844">IFERROR(
    IF(
        INDEX('Emission Factors'!$E$5:$P$488,
              MATCH(1,
                    ('Emission Factors'!$E$5:$E$488 = 'GHG emissions calculations'!$F1844) *
                    ('Emission Factors'!$H$5:$H$488 = 'GHG emissions calculations'!$H1844),
                    0),
              MATCH('GHG emissions calculations'!Q$6, 'Emission Factors'!$E$5:$P$5, 0)) &lt;&gt; "",
        INDEX('Emission Factors'!$E$5:$P$488,
              MATCH(1,
                    ('Emission Factors'!$E$5:$E$488 = 'GHG emissions calculations'!$F1844) *
                    ('Emission Factors'!$H$5:$H$488 = 'GHG emissions calculations'!$H1844),
                    0),
              MATCH('GHG emissions calculations'!Q$6, 'Emission Factors'!$E$5:$P$5, 0)),
        ""),
    "")</f>
        <v/>
      </c>
      <c r="R1844" s="311" t="str">
        <f t="array" ref="R1844">IFERROR(
    IF(
        INDEX('Emission Factors'!$E$5:$R$488,
              MATCH(1,
                    ('Emission Factors'!$E$5:$E$488 = 'GHG emissions calculations'!$F1844) *
                    ('Emission Factors'!$H$5:$H$488 = 'GHG emissions calculations'!$H1844),
                    0),
              MATCH('GHG emissions calculations'!R$6, 'Emission Factors'!$E$5:$R$5, 0)) &lt;&gt; "",
        INDEX('Emission Factors'!$E$5:$R$488,
              MATCH(1,
                    ('Emission Factors'!$E$5:$E$488 = 'GHG emissions calculations'!$F1844) *
                    ('Emission Factors'!$H$5:$H$488 = 'GHG emissions calculations'!$H1844),
                    0),
              MATCH('GHG emissions calculations'!R$6, 'Emission Factors'!$E$5:$R$5, 0)),
        ""),
    "")</f>
        <v/>
      </c>
      <c r="S1844" s="312">
        <f t="shared" si="3"/>
        <v>0</v>
      </c>
      <c r="T1844" s="23"/>
    </row>
    <row r="1845" ht="15.75" customHeight="1" outlineLevel="1">
      <c r="A1845" s="23"/>
      <c r="B1845" s="71"/>
      <c r="C1845" s="71"/>
      <c r="D1845" s="71"/>
      <c r="E1845" s="314"/>
      <c r="F1845" s="311" t="str">
        <f>Lists!Z237</f>
        <v>Steel, wire rod (50% recycling)  - Europe</v>
      </c>
      <c r="G1845" s="311" t="str">
        <f t="array" ref="G1845">XLOOKUP(1,('Emission Factors'!$E$5:$E$488='GHG emissions calculations'!$F1845)*('Emission Factors'!$H$5:$H$488='GHG emissions calculations'!$H1845),INDEX('Emission Factors'!$E$5:$T$488,0,MATCH('GHG emissions calculations'!G$6,'Emission Factors'!$E$5:$T$5,0)),"",0)</f>
        <v/>
      </c>
      <c r="H1845" s="311" t="s">
        <v>237</v>
      </c>
      <c r="I1845" s="312" t="str">
        <f>IF(
    SUMIFS('Import data'!$L$25:$L$80,
           'Import data'!$J$25:$J$80, F1845,
           'Import data'!$G$25:$G$80, 'GHG emissions calculations'!$H1845,
           'Import data'!$I$25:$I$80,$E$1587) &lt;&gt; 0,
    SUMIFS('Import data'!$L$25:$L$80,
           'Import data'!$J$25:$J$80, F1845,
           'Import data'!$G$25:$G$80, 'GHG emissions calculations'!$H1845,
           'Import data'!$I$25:$I$80,$E$1587),
    ""
)</f>
        <v/>
      </c>
      <c r="J1845" s="311" t="str">
        <f t="array" ref="J1845">IF(
    XLOOKUP(F1845, 'Import data'!$J$26:$J$47, 'Import data'!$M$26:$M$47, "", 0) = "Please add the region-specific supplier emission factor or choose a different region available in the IAEG database.",
    "",
    XLOOKUP(F1845, 'Import data'!$J$26:$J$47, 'Import data'!$M$26:$M$47, "", 0)
)</f>
        <v/>
      </c>
      <c r="K1845" s="311" t="str">
        <f t="array" ref="K1845">IFERROR(
    XLOOKUP(F1845,
            _xlws.FILTER('Supplier Emission'!$G$15:$G$49,
                   ('Supplier Emission'!$D$15:$D$49=H1845) * ('Supplier Emission'!$F$15:$F$49=$E$1587)),
            _xlws.FILTER('Supplier Emission'!$I$15:$I$49,
                   ('Supplier Emission'!$D$15:$D$49=H1845) * ('Supplier Emission'!$F$15:$F$49=$E$1587)),
            ""),
    "")</f>
        <v/>
      </c>
      <c r="L1845" s="311" t="str">
        <f t="array" ref="L1845">IFERROR(
    XLOOKUP(F1845,
            _xlws.FILTER('Supplier Emission'!$G$15:$G$49,
                   ('Supplier Emission'!$D$15:$D$49=H1845) * ('Supplier Emission'!$F$15:$F$49=$E$1587)),
            _xlws.FILTER('Supplier Emission'!$J$15:$J$49,
                   ('Supplier Emission'!$D$15:$D$49=H1845) * ('Supplier Emission'!$F$15:$F$49=$E$1587)),
            ""),
    "")</f>
        <v/>
      </c>
      <c r="M1845" s="311" t="str">
        <f t="array" ref="M1845">IFERROR(
    XLOOKUP(F1845,
            _xlws.FILTER('Supplier Emission'!$G$15:$G$49,
                   ('Supplier Emission'!$D$15:$D$49=H1845) * ('Supplier Emission'!$F$15:$F$49=$E$1587)),
            _xlws.FILTER('Supplier Emission'!$M$15:$M$49,
                   ('Supplier Emission'!$D$15:$D$49=H1845) * ('Supplier Emission'!$F$15:$F$49=$E$1587)),
            ""),
    "")</f>
        <v/>
      </c>
      <c r="N1845" s="311" t="str">
        <f t="array" ref="N1845">IFERROR(
    XLOOKUP(F1845,
            _xlws.FILTER('Supplier Emission'!$G$15:$G$49,
                   ('Supplier Emission'!$D$15:$D$49=H1845) * ('Supplier Emission'!$F$15:$F$49=$E$1587)),
            _xlws.FILTER('Supplier Emission'!$H$15:$H$49,
                   ('Supplier Emission'!$D$15:$D$49=H1845) * ('Supplier Emission'!$F$15:$F$49=$E$1587)),
            ""),
    "")</f>
        <v/>
      </c>
      <c r="O1845" s="311" t="str">
        <f t="array" ref="O1845">XLOOKUP(1,('Emission Factors'!$E$5:$E$488='GHG emissions calculations'!$F1845)*('Emission Factors'!$H$5:$H$488='GHG emissions calculations'!$H1845),INDEX('Emission Factors'!$E$5:$T$488,0,MATCH('GHG emissions calculations'!O$6,'Emission Factors'!$E$5:$T$5,0)),"",0)</f>
        <v/>
      </c>
      <c r="P1845" s="313" t="str">
        <f t="array" ref="P1845">IFERROR(
    INDEX('Emission Factors'!$E$5:$P$488,
          MATCH(1,
                ('Emission Factors'!$E$5:$E$488 = 'GHG emissions calculations'!$F1845) *
                ('Emission Factors'!$H$5:$H$488 = 'GHG emissions calculations'!$H1845),
                0),
          MATCH('GHG emissions calculations'!P$6,'Emission Factors'!$E$5:$P$5,0)),
    "")</f>
        <v/>
      </c>
      <c r="Q1845" s="311" t="str">
        <f t="array" ref="Q1845">IFERROR(
    IF(
        INDEX('Emission Factors'!$E$5:$P$488,
              MATCH(1,
                    ('Emission Factors'!$E$5:$E$488 = 'GHG emissions calculations'!$F1845) *
                    ('Emission Factors'!$H$5:$H$488 = 'GHG emissions calculations'!$H1845),
                    0),
              MATCH('GHG emissions calculations'!Q$6, 'Emission Factors'!$E$5:$P$5, 0)) &lt;&gt; "",
        INDEX('Emission Factors'!$E$5:$P$488,
              MATCH(1,
                    ('Emission Factors'!$E$5:$E$488 = 'GHG emissions calculations'!$F1845) *
                    ('Emission Factors'!$H$5:$H$488 = 'GHG emissions calculations'!$H1845),
                    0),
              MATCH('GHG emissions calculations'!Q$6, 'Emission Factors'!$E$5:$P$5, 0)),
        ""),
    "")</f>
        <v/>
      </c>
      <c r="R1845" s="311" t="str">
        <f t="array" ref="R1845">IFERROR(
    IF(
        INDEX('Emission Factors'!$E$5:$R$488,
              MATCH(1,
                    ('Emission Factors'!$E$5:$E$488 = 'GHG emissions calculations'!$F1845) *
                    ('Emission Factors'!$H$5:$H$488 = 'GHG emissions calculations'!$H1845),
                    0),
              MATCH('GHG emissions calculations'!R$6, 'Emission Factors'!$E$5:$R$5, 0)) &lt;&gt; "",
        INDEX('Emission Factors'!$E$5:$R$488,
              MATCH(1,
                    ('Emission Factors'!$E$5:$E$488 = 'GHG emissions calculations'!$F1845) *
                    ('Emission Factors'!$H$5:$H$488 = 'GHG emissions calculations'!$H1845),
                    0),
              MATCH('GHG emissions calculations'!R$6, 'Emission Factors'!$E$5:$R$5, 0)),
        ""),
    "")</f>
        <v/>
      </c>
      <c r="S1845" s="312">
        <f t="shared" si="3"/>
        <v>0</v>
      </c>
      <c r="T1845" s="23"/>
    </row>
    <row r="1846" ht="15.75" customHeight="1" outlineLevel="1">
      <c r="A1846" s="23"/>
      <c r="B1846" s="71"/>
      <c r="C1846" s="71"/>
      <c r="D1846" s="71"/>
      <c r="E1846" s="314"/>
      <c r="F1846" s="311" t="str">
        <f>Lists!Z242</f>
        <v>Steel, wire rod (50% recycling)  - Global or unspecified region</v>
      </c>
      <c r="G1846" s="311" t="str">
        <f t="array" ref="G1846">XLOOKUP(1,('Emission Factors'!$E$5:$E$488='GHG emissions calculations'!$F1846)*('Emission Factors'!$H$5:$H$488='GHG emissions calculations'!$H1846),INDEX('Emission Factors'!$E$5:$T$488,0,MATCH('GHG emissions calculations'!G$6,'Emission Factors'!$E$5:$T$5,0)),"",0)</f>
        <v/>
      </c>
      <c r="H1846" s="311" t="s">
        <v>237</v>
      </c>
      <c r="I1846" s="312" t="str">
        <f>IF(
    SUMIFS('Import data'!$L$25:$L$80,
           'Import data'!$J$25:$J$80, F1846,
           'Import data'!$G$25:$G$80, 'GHG emissions calculations'!$H1846,
           'Import data'!$I$25:$I$80,$E$1587) &lt;&gt; 0,
    SUMIFS('Import data'!$L$25:$L$80,
           'Import data'!$J$25:$J$80, F1846,
           'Import data'!$G$25:$G$80, 'GHG emissions calculations'!$H1846,
           'Import data'!$I$25:$I$80,$E$1587),
    ""
)</f>
        <v/>
      </c>
      <c r="J1846" s="311" t="str">
        <f t="array" ref="J1846">IF(
    XLOOKUP(F1846, 'Import data'!$J$26:$J$47, 'Import data'!$M$26:$M$47, "", 0) = "Please add the region-specific supplier emission factor or choose a different region available in the IAEG database.",
    "",
    XLOOKUP(F1846, 'Import data'!$J$26:$J$47, 'Import data'!$M$26:$M$47, "", 0)
)</f>
        <v/>
      </c>
      <c r="K1846" s="311" t="str">
        <f t="array" ref="K1846">IFERROR(
    XLOOKUP(F1846,
            _xlws.FILTER('Supplier Emission'!$G$15:$G$49,
                   ('Supplier Emission'!$D$15:$D$49=H1846) * ('Supplier Emission'!$F$15:$F$49=$E$1587)),
            _xlws.FILTER('Supplier Emission'!$I$15:$I$49,
                   ('Supplier Emission'!$D$15:$D$49=H1846) * ('Supplier Emission'!$F$15:$F$49=$E$1587)),
            ""),
    "")</f>
        <v/>
      </c>
      <c r="L1846" s="311" t="str">
        <f t="array" ref="L1846">IFERROR(
    XLOOKUP(F1846,
            _xlws.FILTER('Supplier Emission'!$G$15:$G$49,
                   ('Supplier Emission'!$D$15:$D$49=H1846) * ('Supplier Emission'!$F$15:$F$49=$E$1587)),
            _xlws.FILTER('Supplier Emission'!$J$15:$J$49,
                   ('Supplier Emission'!$D$15:$D$49=H1846) * ('Supplier Emission'!$F$15:$F$49=$E$1587)),
            ""),
    "")</f>
        <v/>
      </c>
      <c r="M1846" s="311" t="str">
        <f t="array" ref="M1846">IFERROR(
    XLOOKUP(F1846,
            _xlws.FILTER('Supplier Emission'!$G$15:$G$49,
                   ('Supplier Emission'!$D$15:$D$49=H1846) * ('Supplier Emission'!$F$15:$F$49=$E$1587)),
            _xlws.FILTER('Supplier Emission'!$M$15:$M$49,
                   ('Supplier Emission'!$D$15:$D$49=H1846) * ('Supplier Emission'!$F$15:$F$49=$E$1587)),
            ""),
    "")</f>
        <v/>
      </c>
      <c r="N1846" s="311" t="str">
        <f t="array" ref="N1846">IFERROR(
    XLOOKUP(F1846,
            _xlws.FILTER('Supplier Emission'!$G$15:$G$49,
                   ('Supplier Emission'!$D$15:$D$49=H1846) * ('Supplier Emission'!$F$15:$F$49=$E$1587)),
            _xlws.FILTER('Supplier Emission'!$H$15:$H$49,
                   ('Supplier Emission'!$D$15:$D$49=H1846) * ('Supplier Emission'!$F$15:$F$49=$E$1587)),
            ""),
    "")</f>
        <v/>
      </c>
      <c r="O1846" s="311" t="str">
        <f t="array" ref="O1846">XLOOKUP(1,('Emission Factors'!$E$5:$E$488='GHG emissions calculations'!$F1846)*('Emission Factors'!$H$5:$H$488='GHG emissions calculations'!$H1846),INDEX('Emission Factors'!$E$5:$T$488,0,MATCH('GHG emissions calculations'!O$6,'Emission Factors'!$E$5:$T$5,0)),"",0)</f>
        <v/>
      </c>
      <c r="P1846" s="313" t="str">
        <f t="array" ref="P1846">IFERROR(
    INDEX('Emission Factors'!$E$5:$P$488,
          MATCH(1,
                ('Emission Factors'!$E$5:$E$488 = 'GHG emissions calculations'!$F1846) *
                ('Emission Factors'!$H$5:$H$488 = 'GHG emissions calculations'!$H1846),
                0),
          MATCH('GHG emissions calculations'!P$6,'Emission Factors'!$E$5:$P$5,0)),
    "")</f>
        <v/>
      </c>
      <c r="Q1846" s="311" t="str">
        <f t="array" ref="Q1846">IFERROR(
    IF(
        INDEX('Emission Factors'!$E$5:$P$488,
              MATCH(1,
                    ('Emission Factors'!$E$5:$E$488 = 'GHG emissions calculations'!$F1846) *
                    ('Emission Factors'!$H$5:$H$488 = 'GHG emissions calculations'!$H1846),
                    0),
              MATCH('GHG emissions calculations'!Q$6, 'Emission Factors'!$E$5:$P$5, 0)) &lt;&gt; "",
        INDEX('Emission Factors'!$E$5:$P$488,
              MATCH(1,
                    ('Emission Factors'!$E$5:$E$488 = 'GHG emissions calculations'!$F1846) *
                    ('Emission Factors'!$H$5:$H$488 = 'GHG emissions calculations'!$H1846),
                    0),
              MATCH('GHG emissions calculations'!Q$6, 'Emission Factors'!$E$5:$P$5, 0)),
        ""),
    "")</f>
        <v/>
      </c>
      <c r="R1846" s="311" t="str">
        <f t="array" ref="R1846">IFERROR(
    IF(
        INDEX('Emission Factors'!$E$5:$R$488,
              MATCH(1,
                    ('Emission Factors'!$E$5:$E$488 = 'GHG emissions calculations'!$F1846) *
                    ('Emission Factors'!$H$5:$H$488 = 'GHG emissions calculations'!$H1846),
                    0),
              MATCH('GHG emissions calculations'!R$6, 'Emission Factors'!$E$5:$R$5, 0)) &lt;&gt; "",
        INDEX('Emission Factors'!$E$5:$R$488,
              MATCH(1,
                    ('Emission Factors'!$E$5:$E$488 = 'GHG emissions calculations'!$F1846) *
                    ('Emission Factors'!$H$5:$H$488 = 'GHG emissions calculations'!$H1846),
                    0),
              MATCH('GHG emissions calculations'!R$6, 'Emission Factors'!$E$5:$R$5, 0)),
        ""),
    "")</f>
        <v/>
      </c>
      <c r="S1846" s="312">
        <f t="shared" si="3"/>
        <v>0</v>
      </c>
      <c r="T1846" s="23"/>
    </row>
    <row r="1847" ht="15.75" customHeight="1" outlineLevel="1">
      <c r="A1847" s="23"/>
      <c r="B1847" s="71"/>
      <c r="C1847" s="71"/>
      <c r="D1847" s="71"/>
      <c r="E1847" s="314"/>
      <c r="F1847" s="311" t="str">
        <f>Lists!Z241</f>
        <v>Steel, wire rod (50% recycling)  - Middle East</v>
      </c>
      <c r="G1847" s="311" t="str">
        <f t="array" ref="G1847">XLOOKUP(1,('Emission Factors'!$E$5:$E$488='GHG emissions calculations'!$F1847)*('Emission Factors'!$H$5:$H$488='GHG emissions calculations'!$H1847),INDEX('Emission Factors'!$E$5:$T$488,0,MATCH('GHG emissions calculations'!G$6,'Emission Factors'!$E$5:$T$5,0)),"",0)</f>
        <v/>
      </c>
      <c r="H1847" s="311" t="s">
        <v>237</v>
      </c>
      <c r="I1847" s="312" t="str">
        <f>IF(
    SUMIFS('Import data'!$L$25:$L$80,
           'Import data'!$J$25:$J$80, F1847,
           'Import data'!$G$25:$G$80, 'GHG emissions calculations'!$H1847,
           'Import data'!$I$25:$I$80,$E$1587) &lt;&gt; 0,
    SUMIFS('Import data'!$L$25:$L$80,
           'Import data'!$J$25:$J$80, F1847,
           'Import data'!$G$25:$G$80, 'GHG emissions calculations'!$H1847,
           'Import data'!$I$25:$I$80,$E$1587),
    ""
)</f>
        <v/>
      </c>
      <c r="J1847" s="311" t="str">
        <f t="array" ref="J1847">IF(
    XLOOKUP(F1847, 'Import data'!$J$26:$J$47, 'Import data'!$M$26:$M$47, "", 0) = "Please add the region-specific supplier emission factor or choose a different region available in the IAEG database.",
    "",
    XLOOKUP(F1847, 'Import data'!$J$26:$J$47, 'Import data'!$M$26:$M$47, "", 0)
)</f>
        <v/>
      </c>
      <c r="K1847" s="311" t="str">
        <f t="array" ref="K1847">IFERROR(
    XLOOKUP(F1847,
            _xlws.FILTER('Supplier Emission'!$G$15:$G$49,
                   ('Supplier Emission'!$D$15:$D$49=H1847) * ('Supplier Emission'!$F$15:$F$49=$E$1587)),
            _xlws.FILTER('Supplier Emission'!$I$15:$I$49,
                   ('Supplier Emission'!$D$15:$D$49=H1847) * ('Supplier Emission'!$F$15:$F$49=$E$1587)),
            ""),
    "")</f>
        <v/>
      </c>
      <c r="L1847" s="311" t="str">
        <f t="array" ref="L1847">IFERROR(
    XLOOKUP(F1847,
            _xlws.FILTER('Supplier Emission'!$G$15:$G$49,
                   ('Supplier Emission'!$D$15:$D$49=H1847) * ('Supplier Emission'!$F$15:$F$49=$E$1587)),
            _xlws.FILTER('Supplier Emission'!$J$15:$J$49,
                   ('Supplier Emission'!$D$15:$D$49=H1847) * ('Supplier Emission'!$F$15:$F$49=$E$1587)),
            ""),
    "")</f>
        <v/>
      </c>
      <c r="M1847" s="311" t="str">
        <f t="array" ref="M1847">IFERROR(
    XLOOKUP(F1847,
            _xlws.FILTER('Supplier Emission'!$G$15:$G$49,
                   ('Supplier Emission'!$D$15:$D$49=H1847) * ('Supplier Emission'!$F$15:$F$49=$E$1587)),
            _xlws.FILTER('Supplier Emission'!$M$15:$M$49,
                   ('Supplier Emission'!$D$15:$D$49=H1847) * ('Supplier Emission'!$F$15:$F$49=$E$1587)),
            ""),
    "")</f>
        <v/>
      </c>
      <c r="N1847" s="311" t="str">
        <f t="array" ref="N1847">IFERROR(
    XLOOKUP(F1847,
            _xlws.FILTER('Supplier Emission'!$G$15:$G$49,
                   ('Supplier Emission'!$D$15:$D$49=H1847) * ('Supplier Emission'!$F$15:$F$49=$E$1587)),
            _xlws.FILTER('Supplier Emission'!$H$15:$H$49,
                   ('Supplier Emission'!$D$15:$D$49=H1847) * ('Supplier Emission'!$F$15:$F$49=$E$1587)),
            ""),
    "")</f>
        <v/>
      </c>
      <c r="O1847" s="311" t="str">
        <f t="array" ref="O1847">XLOOKUP(1,('Emission Factors'!$E$5:$E$488='GHG emissions calculations'!$F1847)*('Emission Factors'!$H$5:$H$488='GHG emissions calculations'!$H1847),INDEX('Emission Factors'!$E$5:$T$488,0,MATCH('GHG emissions calculations'!O$6,'Emission Factors'!$E$5:$T$5,0)),"",0)</f>
        <v/>
      </c>
      <c r="P1847" s="313" t="str">
        <f t="array" ref="P1847">IFERROR(
    INDEX('Emission Factors'!$E$5:$P$488,
          MATCH(1,
                ('Emission Factors'!$E$5:$E$488 = 'GHG emissions calculations'!$F1847) *
                ('Emission Factors'!$H$5:$H$488 = 'GHG emissions calculations'!$H1847),
                0),
          MATCH('GHG emissions calculations'!P$6,'Emission Factors'!$E$5:$P$5,0)),
    "")</f>
        <v/>
      </c>
      <c r="Q1847" s="311" t="str">
        <f t="array" ref="Q1847">IFERROR(
    IF(
        INDEX('Emission Factors'!$E$5:$P$488,
              MATCH(1,
                    ('Emission Factors'!$E$5:$E$488 = 'GHG emissions calculations'!$F1847) *
                    ('Emission Factors'!$H$5:$H$488 = 'GHG emissions calculations'!$H1847),
                    0),
              MATCH('GHG emissions calculations'!Q$6, 'Emission Factors'!$E$5:$P$5, 0)) &lt;&gt; "",
        INDEX('Emission Factors'!$E$5:$P$488,
              MATCH(1,
                    ('Emission Factors'!$E$5:$E$488 = 'GHG emissions calculations'!$F1847) *
                    ('Emission Factors'!$H$5:$H$488 = 'GHG emissions calculations'!$H1847),
                    0),
              MATCH('GHG emissions calculations'!Q$6, 'Emission Factors'!$E$5:$P$5, 0)),
        ""),
    "")</f>
        <v/>
      </c>
      <c r="R1847" s="311" t="str">
        <f t="array" ref="R1847">IFERROR(
    IF(
        INDEX('Emission Factors'!$E$5:$R$488,
              MATCH(1,
                    ('Emission Factors'!$E$5:$E$488 = 'GHG emissions calculations'!$F1847) *
                    ('Emission Factors'!$H$5:$H$488 = 'GHG emissions calculations'!$H1847),
                    0),
              MATCH('GHG emissions calculations'!R$6, 'Emission Factors'!$E$5:$R$5, 0)) &lt;&gt; "",
        INDEX('Emission Factors'!$E$5:$R$488,
              MATCH(1,
                    ('Emission Factors'!$E$5:$E$488 = 'GHG emissions calculations'!$F1847) *
                    ('Emission Factors'!$H$5:$H$488 = 'GHG emissions calculations'!$H1847),
                    0),
              MATCH('GHG emissions calculations'!R$6, 'Emission Factors'!$E$5:$R$5, 0)),
        ""),
    "")</f>
        <v/>
      </c>
      <c r="S1847" s="312">
        <f t="shared" si="3"/>
        <v>0</v>
      </c>
      <c r="T1847" s="23"/>
    </row>
    <row r="1848" ht="15.75" customHeight="1" outlineLevel="1">
      <c r="A1848" s="23"/>
      <c r="B1848" s="71"/>
      <c r="C1848" s="71"/>
      <c r="D1848" s="71"/>
      <c r="E1848" s="314"/>
      <c r="F1848" s="311" t="str">
        <f>Lists!Z240</f>
        <v>Steel, wire rod (50% recycling)  - Oceania</v>
      </c>
      <c r="G1848" s="311" t="str">
        <f t="array" ref="G1848">XLOOKUP(1,('Emission Factors'!$E$5:$E$488='GHG emissions calculations'!$F1848)*('Emission Factors'!$H$5:$H$488='GHG emissions calculations'!$H1848),INDEX('Emission Factors'!$E$5:$T$488,0,MATCH('GHG emissions calculations'!G$6,'Emission Factors'!$E$5:$T$5,0)),"",0)</f>
        <v/>
      </c>
      <c r="H1848" s="311" t="s">
        <v>237</v>
      </c>
      <c r="I1848" s="312" t="str">
        <f>IF(
    SUMIFS('Import data'!$L$25:$L$80,
           'Import data'!$J$25:$J$80, F1848,
           'Import data'!$G$25:$G$80, 'GHG emissions calculations'!$H1848,
           'Import data'!$I$25:$I$80,$E$1587) &lt;&gt; 0,
    SUMIFS('Import data'!$L$25:$L$80,
           'Import data'!$J$25:$J$80, F1848,
           'Import data'!$G$25:$G$80, 'GHG emissions calculations'!$H1848,
           'Import data'!$I$25:$I$80,$E$1587),
    ""
)</f>
        <v/>
      </c>
      <c r="J1848" s="311" t="str">
        <f t="array" ref="J1848">IF(
    XLOOKUP(F1848, 'Import data'!$J$26:$J$47, 'Import data'!$M$26:$M$47, "", 0) = "Please add the region-specific supplier emission factor or choose a different region available in the IAEG database.",
    "",
    XLOOKUP(F1848, 'Import data'!$J$26:$J$47, 'Import data'!$M$26:$M$47, "", 0)
)</f>
        <v/>
      </c>
      <c r="K1848" s="311" t="str">
        <f t="array" ref="K1848">IFERROR(
    XLOOKUP(F1848,
            _xlws.FILTER('Supplier Emission'!$G$15:$G$49,
                   ('Supplier Emission'!$D$15:$D$49=H1848) * ('Supplier Emission'!$F$15:$F$49=$E$1587)),
            _xlws.FILTER('Supplier Emission'!$I$15:$I$49,
                   ('Supplier Emission'!$D$15:$D$49=H1848) * ('Supplier Emission'!$F$15:$F$49=$E$1587)),
            ""),
    "")</f>
        <v/>
      </c>
      <c r="L1848" s="311" t="str">
        <f t="array" ref="L1848">IFERROR(
    XLOOKUP(F1848,
            _xlws.FILTER('Supplier Emission'!$G$15:$G$49,
                   ('Supplier Emission'!$D$15:$D$49=H1848) * ('Supplier Emission'!$F$15:$F$49=$E$1587)),
            _xlws.FILTER('Supplier Emission'!$J$15:$J$49,
                   ('Supplier Emission'!$D$15:$D$49=H1848) * ('Supplier Emission'!$F$15:$F$49=$E$1587)),
            ""),
    "")</f>
        <v/>
      </c>
      <c r="M1848" s="311" t="str">
        <f t="array" ref="M1848">IFERROR(
    XLOOKUP(F1848,
            _xlws.FILTER('Supplier Emission'!$G$15:$G$49,
                   ('Supplier Emission'!$D$15:$D$49=H1848) * ('Supplier Emission'!$F$15:$F$49=$E$1587)),
            _xlws.FILTER('Supplier Emission'!$M$15:$M$49,
                   ('Supplier Emission'!$D$15:$D$49=H1848) * ('Supplier Emission'!$F$15:$F$49=$E$1587)),
            ""),
    "")</f>
        <v/>
      </c>
      <c r="N1848" s="311" t="str">
        <f t="array" ref="N1848">IFERROR(
    XLOOKUP(F1848,
            _xlws.FILTER('Supplier Emission'!$G$15:$G$49,
                   ('Supplier Emission'!$D$15:$D$49=H1848) * ('Supplier Emission'!$F$15:$F$49=$E$1587)),
            _xlws.FILTER('Supplier Emission'!$H$15:$H$49,
                   ('Supplier Emission'!$D$15:$D$49=H1848) * ('Supplier Emission'!$F$15:$F$49=$E$1587)),
            ""),
    "")</f>
        <v/>
      </c>
      <c r="O1848" s="311" t="str">
        <f t="array" ref="O1848">XLOOKUP(1,('Emission Factors'!$E$5:$E$488='GHG emissions calculations'!$F1848)*('Emission Factors'!$H$5:$H$488='GHG emissions calculations'!$H1848),INDEX('Emission Factors'!$E$5:$T$488,0,MATCH('GHG emissions calculations'!O$6,'Emission Factors'!$E$5:$T$5,0)),"",0)</f>
        <v/>
      </c>
      <c r="P1848" s="313" t="str">
        <f t="array" ref="P1848">IFERROR(
    INDEX('Emission Factors'!$E$5:$P$488,
          MATCH(1,
                ('Emission Factors'!$E$5:$E$488 = 'GHG emissions calculations'!$F1848) *
                ('Emission Factors'!$H$5:$H$488 = 'GHG emissions calculations'!$H1848),
                0),
          MATCH('GHG emissions calculations'!P$6,'Emission Factors'!$E$5:$P$5,0)),
    "")</f>
        <v/>
      </c>
      <c r="Q1848" s="311" t="str">
        <f t="array" ref="Q1848">IFERROR(
    IF(
        INDEX('Emission Factors'!$E$5:$P$488,
              MATCH(1,
                    ('Emission Factors'!$E$5:$E$488 = 'GHG emissions calculations'!$F1848) *
                    ('Emission Factors'!$H$5:$H$488 = 'GHG emissions calculations'!$H1848),
                    0),
              MATCH('GHG emissions calculations'!Q$6, 'Emission Factors'!$E$5:$P$5, 0)) &lt;&gt; "",
        INDEX('Emission Factors'!$E$5:$P$488,
              MATCH(1,
                    ('Emission Factors'!$E$5:$E$488 = 'GHG emissions calculations'!$F1848) *
                    ('Emission Factors'!$H$5:$H$488 = 'GHG emissions calculations'!$H1848),
                    0),
              MATCH('GHG emissions calculations'!Q$6, 'Emission Factors'!$E$5:$P$5, 0)),
        ""),
    "")</f>
        <v/>
      </c>
      <c r="R1848" s="311" t="str">
        <f t="array" ref="R1848">IFERROR(
    IF(
        INDEX('Emission Factors'!$E$5:$R$488,
              MATCH(1,
                    ('Emission Factors'!$E$5:$E$488 = 'GHG emissions calculations'!$F1848) *
                    ('Emission Factors'!$H$5:$H$488 = 'GHG emissions calculations'!$H1848),
                    0),
              MATCH('GHG emissions calculations'!R$6, 'Emission Factors'!$E$5:$R$5, 0)) &lt;&gt; "",
        INDEX('Emission Factors'!$E$5:$R$488,
              MATCH(1,
                    ('Emission Factors'!$E$5:$E$488 = 'GHG emissions calculations'!$F1848) *
                    ('Emission Factors'!$H$5:$H$488 = 'GHG emissions calculations'!$H1848),
                    0),
              MATCH('GHG emissions calculations'!R$6, 'Emission Factors'!$E$5:$R$5, 0)),
        ""),
    "")</f>
        <v/>
      </c>
      <c r="S1848" s="312">
        <f t="shared" si="3"/>
        <v>0</v>
      </c>
      <c r="T1848" s="23"/>
    </row>
    <row r="1849" ht="15.75" customHeight="1" outlineLevel="1">
      <c r="A1849" s="23"/>
      <c r="B1849" s="71"/>
      <c r="C1849" s="71"/>
      <c r="D1849" s="71"/>
      <c r="E1849" s="314"/>
      <c r="F1849" s="311" t="str">
        <f>Lists!Z245</f>
        <v>Titanium, FFC electrowinning process - Africa</v>
      </c>
      <c r="G1849" s="311" t="str">
        <f t="array" ref="G1849">XLOOKUP(1,('Emission Factors'!$E$5:$E$488='GHG emissions calculations'!$F1849)*('Emission Factors'!$H$5:$H$488='GHG emissions calculations'!$H1849),INDEX('Emission Factors'!$E$5:$T$488,0,MATCH('GHG emissions calculations'!G$6,'Emission Factors'!$E$5:$T$5,0)),"",0)</f>
        <v/>
      </c>
      <c r="H1849" s="311" t="s">
        <v>237</v>
      </c>
      <c r="I1849" s="312" t="str">
        <f>IF(
    SUMIFS('Import data'!$L$25:$L$80,
           'Import data'!$J$25:$J$80, F1849,
           'Import data'!$G$25:$G$80, 'GHG emissions calculations'!$H1849,
           'Import data'!$I$25:$I$80,$E$1587) &lt;&gt; 0,
    SUMIFS('Import data'!$L$25:$L$80,
           'Import data'!$J$25:$J$80, F1849,
           'Import data'!$G$25:$G$80, 'GHG emissions calculations'!$H1849,
           'Import data'!$I$25:$I$80,$E$1587),
    ""
)</f>
        <v/>
      </c>
      <c r="J1849" s="311" t="str">
        <f t="array" ref="J1849">IF(
    XLOOKUP(F1849, 'Import data'!$J$26:$J$47, 'Import data'!$M$26:$M$47, "", 0) = "Please add the region-specific supplier emission factor or choose a different region available in the IAEG database.",
    "",
    XLOOKUP(F1849, 'Import data'!$J$26:$J$47, 'Import data'!$M$26:$M$47, "", 0)
)</f>
        <v/>
      </c>
      <c r="K1849" s="311" t="str">
        <f t="array" ref="K1849">IFERROR(
    XLOOKUP(F1849,
            _xlws.FILTER('Supplier Emission'!$G$15:$G$49,
                   ('Supplier Emission'!$D$15:$D$49=H1849) * ('Supplier Emission'!$F$15:$F$49=$E$1587)),
            _xlws.FILTER('Supplier Emission'!$I$15:$I$49,
                   ('Supplier Emission'!$D$15:$D$49=H1849) * ('Supplier Emission'!$F$15:$F$49=$E$1587)),
            ""),
    "")</f>
        <v/>
      </c>
      <c r="L1849" s="311" t="str">
        <f t="array" ref="L1849">IFERROR(
    XLOOKUP(F1849,
            _xlws.FILTER('Supplier Emission'!$G$15:$G$49,
                   ('Supplier Emission'!$D$15:$D$49=H1849) * ('Supplier Emission'!$F$15:$F$49=$E$1587)),
            _xlws.FILTER('Supplier Emission'!$J$15:$J$49,
                   ('Supplier Emission'!$D$15:$D$49=H1849) * ('Supplier Emission'!$F$15:$F$49=$E$1587)),
            ""),
    "")</f>
        <v/>
      </c>
      <c r="M1849" s="311" t="str">
        <f t="array" ref="M1849">IFERROR(
    XLOOKUP(F1849,
            _xlws.FILTER('Supplier Emission'!$G$15:$G$49,
                   ('Supplier Emission'!$D$15:$D$49=H1849) * ('Supplier Emission'!$F$15:$F$49=$E$1587)),
            _xlws.FILTER('Supplier Emission'!$M$15:$M$49,
                   ('Supplier Emission'!$D$15:$D$49=H1849) * ('Supplier Emission'!$F$15:$F$49=$E$1587)),
            ""),
    "")</f>
        <v/>
      </c>
      <c r="N1849" s="311" t="str">
        <f t="array" ref="N1849">IFERROR(
    XLOOKUP(F1849,
            _xlws.FILTER('Supplier Emission'!$G$15:$G$49,
                   ('Supplier Emission'!$D$15:$D$49=H1849) * ('Supplier Emission'!$F$15:$F$49=$E$1587)),
            _xlws.FILTER('Supplier Emission'!$H$15:$H$49,
                   ('Supplier Emission'!$D$15:$D$49=H1849) * ('Supplier Emission'!$F$15:$F$49=$E$1587)),
            ""),
    "")</f>
        <v/>
      </c>
      <c r="O1849" s="311" t="str">
        <f t="array" ref="O1849">XLOOKUP(1,('Emission Factors'!$E$5:$E$488='GHG emissions calculations'!$F1849)*('Emission Factors'!$H$5:$H$488='GHG emissions calculations'!$H1849),INDEX('Emission Factors'!$E$5:$T$488,0,MATCH('GHG emissions calculations'!O$6,'Emission Factors'!$E$5:$T$5,0)),"",0)</f>
        <v/>
      </c>
      <c r="P1849" s="313" t="str">
        <f t="array" ref="P1849">IFERROR(
    INDEX('Emission Factors'!$E$5:$P$488,
          MATCH(1,
                ('Emission Factors'!$E$5:$E$488 = 'GHG emissions calculations'!$F1849) *
                ('Emission Factors'!$H$5:$H$488 = 'GHG emissions calculations'!$H1849),
                0),
          MATCH('GHG emissions calculations'!P$6,'Emission Factors'!$E$5:$P$5,0)),
    "")</f>
        <v/>
      </c>
      <c r="Q1849" s="311" t="str">
        <f t="array" ref="Q1849">IFERROR(
    IF(
        INDEX('Emission Factors'!$E$5:$P$488,
              MATCH(1,
                    ('Emission Factors'!$E$5:$E$488 = 'GHG emissions calculations'!$F1849) *
                    ('Emission Factors'!$H$5:$H$488 = 'GHG emissions calculations'!$H1849),
                    0),
              MATCH('GHG emissions calculations'!Q$6, 'Emission Factors'!$E$5:$P$5, 0)) &lt;&gt; "",
        INDEX('Emission Factors'!$E$5:$P$488,
              MATCH(1,
                    ('Emission Factors'!$E$5:$E$488 = 'GHG emissions calculations'!$F1849) *
                    ('Emission Factors'!$H$5:$H$488 = 'GHG emissions calculations'!$H1849),
                    0),
              MATCH('GHG emissions calculations'!Q$6, 'Emission Factors'!$E$5:$P$5, 0)),
        ""),
    "")</f>
        <v/>
      </c>
      <c r="R1849" s="311" t="str">
        <f t="array" ref="R1849">IFERROR(
    IF(
        INDEX('Emission Factors'!$E$5:$R$488,
              MATCH(1,
                    ('Emission Factors'!$E$5:$E$488 = 'GHG emissions calculations'!$F1849) *
                    ('Emission Factors'!$H$5:$H$488 = 'GHG emissions calculations'!$H1849),
                    0),
              MATCH('GHG emissions calculations'!R$6, 'Emission Factors'!$E$5:$R$5, 0)) &lt;&gt; "",
        INDEX('Emission Factors'!$E$5:$R$488,
              MATCH(1,
                    ('Emission Factors'!$E$5:$E$488 = 'GHG emissions calculations'!$F1849) *
                    ('Emission Factors'!$H$5:$H$488 = 'GHG emissions calculations'!$H1849),
                    0),
              MATCH('GHG emissions calculations'!R$6, 'Emission Factors'!$E$5:$R$5, 0)),
        ""),
    "")</f>
        <v/>
      </c>
      <c r="S1849" s="312">
        <f t="shared" si="3"/>
        <v>0</v>
      </c>
      <c r="T1849" s="23"/>
    </row>
    <row r="1850" ht="15.75" customHeight="1" outlineLevel="1">
      <c r="A1850" s="23"/>
      <c r="B1850" s="71"/>
      <c r="C1850" s="71"/>
      <c r="D1850" s="71"/>
      <c r="E1850" s="314"/>
      <c r="F1850" s="311" t="str">
        <f>Lists!Z243</f>
        <v>Titanium, FFC electrowinning process - America</v>
      </c>
      <c r="G1850" s="311" t="str">
        <f t="array" ref="G1850">XLOOKUP(1,('Emission Factors'!$E$5:$E$488='GHG emissions calculations'!$F1850)*('Emission Factors'!$H$5:$H$488='GHG emissions calculations'!$H1850),INDEX('Emission Factors'!$E$5:$T$488,0,MATCH('GHG emissions calculations'!G$6,'Emission Factors'!$E$5:$T$5,0)),"",0)</f>
        <v/>
      </c>
      <c r="H1850" s="311" t="s">
        <v>237</v>
      </c>
      <c r="I1850" s="312" t="str">
        <f>IF(
    SUMIFS('Import data'!$L$25:$L$80,
           'Import data'!$J$25:$J$80, F1850,
           'Import data'!$G$25:$G$80, 'GHG emissions calculations'!$H1850,
           'Import data'!$I$25:$I$80,$E$1587) &lt;&gt; 0,
    SUMIFS('Import data'!$L$25:$L$80,
           'Import data'!$J$25:$J$80, F1850,
           'Import data'!$G$25:$G$80, 'GHG emissions calculations'!$H1850,
           'Import data'!$I$25:$I$80,$E$1587),
    ""
)</f>
        <v/>
      </c>
      <c r="J1850" s="311" t="str">
        <f t="array" ref="J1850">IF(
    XLOOKUP(F1850, 'Import data'!$J$26:$J$47, 'Import data'!$M$26:$M$47, "", 0) = "Please add the region-specific supplier emission factor or choose a different region available in the IAEG database.",
    "",
    XLOOKUP(F1850, 'Import data'!$J$26:$J$47, 'Import data'!$M$26:$M$47, "", 0)
)</f>
        <v/>
      </c>
      <c r="K1850" s="311" t="str">
        <f t="array" ref="K1850">IFERROR(
    XLOOKUP(F1850,
            _xlws.FILTER('Supplier Emission'!$G$15:$G$49,
                   ('Supplier Emission'!$D$15:$D$49=H1850) * ('Supplier Emission'!$F$15:$F$49=$E$1587)),
            _xlws.FILTER('Supplier Emission'!$I$15:$I$49,
                   ('Supplier Emission'!$D$15:$D$49=H1850) * ('Supplier Emission'!$F$15:$F$49=$E$1587)),
            ""),
    "")</f>
        <v/>
      </c>
      <c r="L1850" s="311" t="str">
        <f t="array" ref="L1850">IFERROR(
    XLOOKUP(F1850,
            _xlws.FILTER('Supplier Emission'!$G$15:$G$49,
                   ('Supplier Emission'!$D$15:$D$49=H1850) * ('Supplier Emission'!$F$15:$F$49=$E$1587)),
            _xlws.FILTER('Supplier Emission'!$J$15:$J$49,
                   ('Supplier Emission'!$D$15:$D$49=H1850) * ('Supplier Emission'!$F$15:$F$49=$E$1587)),
            ""),
    "")</f>
        <v/>
      </c>
      <c r="M1850" s="311" t="str">
        <f t="array" ref="M1850">IFERROR(
    XLOOKUP(F1850,
            _xlws.FILTER('Supplier Emission'!$G$15:$G$49,
                   ('Supplier Emission'!$D$15:$D$49=H1850) * ('Supplier Emission'!$F$15:$F$49=$E$1587)),
            _xlws.FILTER('Supplier Emission'!$M$15:$M$49,
                   ('Supplier Emission'!$D$15:$D$49=H1850) * ('Supplier Emission'!$F$15:$F$49=$E$1587)),
            ""),
    "")</f>
        <v/>
      </c>
      <c r="N1850" s="311" t="str">
        <f t="array" ref="N1850">IFERROR(
    XLOOKUP(F1850,
            _xlws.FILTER('Supplier Emission'!$G$15:$G$49,
                   ('Supplier Emission'!$D$15:$D$49=H1850) * ('Supplier Emission'!$F$15:$F$49=$E$1587)),
            _xlws.FILTER('Supplier Emission'!$H$15:$H$49,
                   ('Supplier Emission'!$D$15:$D$49=H1850) * ('Supplier Emission'!$F$15:$F$49=$E$1587)),
            ""),
    "")</f>
        <v/>
      </c>
      <c r="O1850" s="311" t="str">
        <f t="array" ref="O1850">XLOOKUP(1,('Emission Factors'!$E$5:$E$488='GHG emissions calculations'!$F1850)*('Emission Factors'!$H$5:$H$488='GHG emissions calculations'!$H1850),INDEX('Emission Factors'!$E$5:$T$488,0,MATCH('GHG emissions calculations'!O$6,'Emission Factors'!$E$5:$T$5,0)),"",0)</f>
        <v/>
      </c>
      <c r="P1850" s="313" t="str">
        <f t="array" ref="P1850">IFERROR(
    INDEX('Emission Factors'!$E$5:$P$488,
          MATCH(1,
                ('Emission Factors'!$E$5:$E$488 = 'GHG emissions calculations'!$F1850) *
                ('Emission Factors'!$H$5:$H$488 = 'GHG emissions calculations'!$H1850),
                0),
          MATCH('GHG emissions calculations'!P$6,'Emission Factors'!$E$5:$P$5,0)),
    "")</f>
        <v/>
      </c>
      <c r="Q1850" s="311" t="str">
        <f t="array" ref="Q1850">IFERROR(
    IF(
        INDEX('Emission Factors'!$E$5:$P$488,
              MATCH(1,
                    ('Emission Factors'!$E$5:$E$488 = 'GHG emissions calculations'!$F1850) *
                    ('Emission Factors'!$H$5:$H$488 = 'GHG emissions calculations'!$H1850),
                    0),
              MATCH('GHG emissions calculations'!Q$6, 'Emission Factors'!$E$5:$P$5, 0)) &lt;&gt; "",
        INDEX('Emission Factors'!$E$5:$P$488,
              MATCH(1,
                    ('Emission Factors'!$E$5:$E$488 = 'GHG emissions calculations'!$F1850) *
                    ('Emission Factors'!$H$5:$H$488 = 'GHG emissions calculations'!$H1850),
                    0),
              MATCH('GHG emissions calculations'!Q$6, 'Emission Factors'!$E$5:$P$5, 0)),
        ""),
    "")</f>
        <v/>
      </c>
      <c r="R1850" s="311" t="str">
        <f t="array" ref="R1850">IFERROR(
    IF(
        INDEX('Emission Factors'!$E$5:$R$488,
              MATCH(1,
                    ('Emission Factors'!$E$5:$E$488 = 'GHG emissions calculations'!$F1850) *
                    ('Emission Factors'!$H$5:$H$488 = 'GHG emissions calculations'!$H1850),
                    0),
              MATCH('GHG emissions calculations'!R$6, 'Emission Factors'!$E$5:$R$5, 0)) &lt;&gt; "",
        INDEX('Emission Factors'!$E$5:$R$488,
              MATCH(1,
                    ('Emission Factors'!$E$5:$E$488 = 'GHG emissions calculations'!$F1850) *
                    ('Emission Factors'!$H$5:$H$488 = 'GHG emissions calculations'!$H1850),
                    0),
              MATCH('GHG emissions calculations'!R$6, 'Emission Factors'!$E$5:$R$5, 0)),
        ""),
    "")</f>
        <v/>
      </c>
      <c r="S1850" s="312">
        <f t="shared" si="3"/>
        <v>0</v>
      </c>
      <c r="T1850" s="23"/>
    </row>
    <row r="1851" ht="15.75" customHeight="1" outlineLevel="1">
      <c r="A1851" s="23"/>
      <c r="B1851" s="71"/>
      <c r="C1851" s="71"/>
      <c r="D1851" s="71"/>
      <c r="E1851" s="314"/>
      <c r="F1851" s="311" t="str">
        <f>Lists!Z246</f>
        <v>Titanium, FFC electrowinning process - Asia</v>
      </c>
      <c r="G1851" s="311" t="str">
        <f t="array" ref="G1851">XLOOKUP(1,('Emission Factors'!$E$5:$E$488='GHG emissions calculations'!$F1851)*('Emission Factors'!$H$5:$H$488='GHG emissions calculations'!$H1851),INDEX('Emission Factors'!$E$5:$T$488,0,MATCH('GHG emissions calculations'!G$6,'Emission Factors'!$E$5:$T$5,0)),"",0)</f>
        <v/>
      </c>
      <c r="H1851" s="311" t="s">
        <v>237</v>
      </c>
      <c r="I1851" s="312" t="str">
        <f>IF(
    SUMIFS('Import data'!$L$25:$L$80,
           'Import data'!$J$25:$J$80, F1851,
           'Import data'!$G$25:$G$80, 'GHG emissions calculations'!$H1851,
           'Import data'!$I$25:$I$80,$E$1587) &lt;&gt; 0,
    SUMIFS('Import data'!$L$25:$L$80,
           'Import data'!$J$25:$J$80, F1851,
           'Import data'!$G$25:$G$80, 'GHG emissions calculations'!$H1851,
           'Import data'!$I$25:$I$80,$E$1587),
    ""
)</f>
        <v/>
      </c>
      <c r="J1851" s="311" t="str">
        <f t="array" ref="J1851">IF(
    XLOOKUP(F1851, 'Import data'!$J$26:$J$47, 'Import data'!$M$26:$M$47, "", 0) = "Please add the region-specific supplier emission factor or choose a different region available in the IAEG database.",
    "",
    XLOOKUP(F1851, 'Import data'!$J$26:$J$47, 'Import data'!$M$26:$M$47, "", 0)
)</f>
        <v/>
      </c>
      <c r="K1851" s="311" t="str">
        <f t="array" ref="K1851">IFERROR(
    XLOOKUP(F1851,
            _xlws.FILTER('Supplier Emission'!$G$15:$G$49,
                   ('Supplier Emission'!$D$15:$D$49=H1851) * ('Supplier Emission'!$F$15:$F$49=$E$1587)),
            _xlws.FILTER('Supplier Emission'!$I$15:$I$49,
                   ('Supplier Emission'!$D$15:$D$49=H1851) * ('Supplier Emission'!$F$15:$F$49=$E$1587)),
            ""),
    "")</f>
        <v/>
      </c>
      <c r="L1851" s="311" t="str">
        <f t="array" ref="L1851">IFERROR(
    XLOOKUP(F1851,
            _xlws.FILTER('Supplier Emission'!$G$15:$G$49,
                   ('Supplier Emission'!$D$15:$D$49=H1851) * ('Supplier Emission'!$F$15:$F$49=$E$1587)),
            _xlws.FILTER('Supplier Emission'!$J$15:$J$49,
                   ('Supplier Emission'!$D$15:$D$49=H1851) * ('Supplier Emission'!$F$15:$F$49=$E$1587)),
            ""),
    "")</f>
        <v/>
      </c>
      <c r="M1851" s="311" t="str">
        <f t="array" ref="M1851">IFERROR(
    XLOOKUP(F1851,
            _xlws.FILTER('Supplier Emission'!$G$15:$G$49,
                   ('Supplier Emission'!$D$15:$D$49=H1851) * ('Supplier Emission'!$F$15:$F$49=$E$1587)),
            _xlws.FILTER('Supplier Emission'!$M$15:$M$49,
                   ('Supplier Emission'!$D$15:$D$49=H1851) * ('Supplier Emission'!$F$15:$F$49=$E$1587)),
            ""),
    "")</f>
        <v/>
      </c>
      <c r="N1851" s="311" t="str">
        <f t="array" ref="N1851">IFERROR(
    XLOOKUP(F1851,
            _xlws.FILTER('Supplier Emission'!$G$15:$G$49,
                   ('Supplier Emission'!$D$15:$D$49=H1851) * ('Supplier Emission'!$F$15:$F$49=$E$1587)),
            _xlws.FILTER('Supplier Emission'!$H$15:$H$49,
                   ('Supplier Emission'!$D$15:$D$49=H1851) * ('Supplier Emission'!$F$15:$F$49=$E$1587)),
            ""),
    "")</f>
        <v/>
      </c>
      <c r="O1851" s="311" t="str">
        <f t="array" ref="O1851">XLOOKUP(1,('Emission Factors'!$E$5:$E$488='GHG emissions calculations'!$F1851)*('Emission Factors'!$H$5:$H$488='GHG emissions calculations'!$H1851),INDEX('Emission Factors'!$E$5:$T$488,0,MATCH('GHG emissions calculations'!O$6,'Emission Factors'!$E$5:$T$5,0)),"",0)</f>
        <v/>
      </c>
      <c r="P1851" s="313" t="str">
        <f t="array" ref="P1851">IFERROR(
    INDEX('Emission Factors'!$E$5:$P$488,
          MATCH(1,
                ('Emission Factors'!$E$5:$E$488 = 'GHG emissions calculations'!$F1851) *
                ('Emission Factors'!$H$5:$H$488 = 'GHG emissions calculations'!$H1851),
                0),
          MATCH('GHG emissions calculations'!P$6,'Emission Factors'!$E$5:$P$5,0)),
    "")</f>
        <v/>
      </c>
      <c r="Q1851" s="311" t="str">
        <f t="array" ref="Q1851">IFERROR(
    IF(
        INDEX('Emission Factors'!$E$5:$P$488,
              MATCH(1,
                    ('Emission Factors'!$E$5:$E$488 = 'GHG emissions calculations'!$F1851) *
                    ('Emission Factors'!$H$5:$H$488 = 'GHG emissions calculations'!$H1851),
                    0),
              MATCH('GHG emissions calculations'!Q$6, 'Emission Factors'!$E$5:$P$5, 0)) &lt;&gt; "",
        INDEX('Emission Factors'!$E$5:$P$488,
              MATCH(1,
                    ('Emission Factors'!$E$5:$E$488 = 'GHG emissions calculations'!$F1851) *
                    ('Emission Factors'!$H$5:$H$488 = 'GHG emissions calculations'!$H1851),
                    0),
              MATCH('GHG emissions calculations'!Q$6, 'Emission Factors'!$E$5:$P$5, 0)),
        ""),
    "")</f>
        <v/>
      </c>
      <c r="R1851" s="311" t="str">
        <f t="array" ref="R1851">IFERROR(
    IF(
        INDEX('Emission Factors'!$E$5:$R$488,
              MATCH(1,
                    ('Emission Factors'!$E$5:$E$488 = 'GHG emissions calculations'!$F1851) *
                    ('Emission Factors'!$H$5:$H$488 = 'GHG emissions calculations'!$H1851),
                    0),
              MATCH('GHG emissions calculations'!R$6, 'Emission Factors'!$E$5:$R$5, 0)) &lt;&gt; "",
        INDEX('Emission Factors'!$E$5:$R$488,
              MATCH(1,
                    ('Emission Factors'!$E$5:$E$488 = 'GHG emissions calculations'!$F1851) *
                    ('Emission Factors'!$H$5:$H$488 = 'GHG emissions calculations'!$H1851),
                    0),
              MATCH('GHG emissions calculations'!R$6, 'Emission Factors'!$E$5:$R$5, 0)),
        ""),
    "")</f>
        <v/>
      </c>
      <c r="S1851" s="312">
        <f t="shared" si="3"/>
        <v>0</v>
      </c>
      <c r="T1851" s="23"/>
    </row>
    <row r="1852" ht="15.75" customHeight="1" outlineLevel="1">
      <c r="A1852" s="23"/>
      <c r="B1852" s="71"/>
      <c r="C1852" s="71"/>
      <c r="D1852" s="71"/>
      <c r="E1852" s="314"/>
      <c r="F1852" s="311" t="str">
        <f>Lists!Z244</f>
        <v>Titanium, FFC electrowinning process - Europe</v>
      </c>
      <c r="G1852" s="311" t="str">
        <f t="array" ref="G1852">XLOOKUP(1,('Emission Factors'!$E$5:$E$488='GHG emissions calculations'!$F1852)*('Emission Factors'!$H$5:$H$488='GHG emissions calculations'!$H1852),INDEX('Emission Factors'!$E$5:$T$488,0,MATCH('GHG emissions calculations'!G$6,'Emission Factors'!$E$5:$T$5,0)),"",0)</f>
        <v/>
      </c>
      <c r="H1852" s="311" t="s">
        <v>237</v>
      </c>
      <c r="I1852" s="312" t="str">
        <f>IF(
    SUMIFS('Import data'!$L$25:$L$80,
           'Import data'!$J$25:$J$80, F1852,
           'Import data'!$G$25:$G$80, 'GHG emissions calculations'!$H1852,
           'Import data'!$I$25:$I$80,$E$1587) &lt;&gt; 0,
    SUMIFS('Import data'!$L$25:$L$80,
           'Import data'!$J$25:$J$80, F1852,
           'Import data'!$G$25:$G$80, 'GHG emissions calculations'!$H1852,
           'Import data'!$I$25:$I$80,$E$1587),
    ""
)</f>
        <v/>
      </c>
      <c r="J1852" s="311" t="str">
        <f t="array" ref="J1852">IF(
    XLOOKUP(F1852, 'Import data'!$J$26:$J$47, 'Import data'!$M$26:$M$47, "", 0) = "Please add the region-specific supplier emission factor or choose a different region available in the IAEG database.",
    "",
    XLOOKUP(F1852, 'Import data'!$J$26:$J$47, 'Import data'!$M$26:$M$47, "", 0)
)</f>
        <v/>
      </c>
      <c r="K1852" s="311" t="str">
        <f t="array" ref="K1852">IFERROR(
    XLOOKUP(F1852,
            _xlws.FILTER('Supplier Emission'!$G$15:$G$49,
                   ('Supplier Emission'!$D$15:$D$49=H1852) * ('Supplier Emission'!$F$15:$F$49=$E$1587)),
            _xlws.FILTER('Supplier Emission'!$I$15:$I$49,
                   ('Supplier Emission'!$D$15:$D$49=H1852) * ('Supplier Emission'!$F$15:$F$49=$E$1587)),
            ""),
    "")</f>
        <v/>
      </c>
      <c r="L1852" s="311" t="str">
        <f t="array" ref="L1852">IFERROR(
    XLOOKUP(F1852,
            _xlws.FILTER('Supplier Emission'!$G$15:$G$49,
                   ('Supplier Emission'!$D$15:$D$49=H1852) * ('Supplier Emission'!$F$15:$F$49=$E$1587)),
            _xlws.FILTER('Supplier Emission'!$J$15:$J$49,
                   ('Supplier Emission'!$D$15:$D$49=H1852) * ('Supplier Emission'!$F$15:$F$49=$E$1587)),
            ""),
    "")</f>
        <v/>
      </c>
      <c r="M1852" s="311" t="str">
        <f t="array" ref="M1852">IFERROR(
    XLOOKUP(F1852,
            _xlws.FILTER('Supplier Emission'!$G$15:$G$49,
                   ('Supplier Emission'!$D$15:$D$49=H1852) * ('Supplier Emission'!$F$15:$F$49=$E$1587)),
            _xlws.FILTER('Supplier Emission'!$M$15:$M$49,
                   ('Supplier Emission'!$D$15:$D$49=H1852) * ('Supplier Emission'!$F$15:$F$49=$E$1587)),
            ""),
    "")</f>
        <v/>
      </c>
      <c r="N1852" s="311" t="str">
        <f t="array" ref="N1852">IFERROR(
    XLOOKUP(F1852,
            _xlws.FILTER('Supplier Emission'!$G$15:$G$49,
                   ('Supplier Emission'!$D$15:$D$49=H1852) * ('Supplier Emission'!$F$15:$F$49=$E$1587)),
            _xlws.FILTER('Supplier Emission'!$H$15:$H$49,
                   ('Supplier Emission'!$D$15:$D$49=H1852) * ('Supplier Emission'!$F$15:$F$49=$E$1587)),
            ""),
    "")</f>
        <v/>
      </c>
      <c r="O1852" s="311" t="str">
        <f t="array" ref="O1852">XLOOKUP(1,('Emission Factors'!$E$5:$E$488='GHG emissions calculations'!$F1852)*('Emission Factors'!$H$5:$H$488='GHG emissions calculations'!$H1852),INDEX('Emission Factors'!$E$5:$T$488,0,MATCH('GHG emissions calculations'!O$6,'Emission Factors'!$E$5:$T$5,0)),"",0)</f>
        <v/>
      </c>
      <c r="P1852" s="313" t="str">
        <f t="array" ref="P1852">IFERROR(
    INDEX('Emission Factors'!$E$5:$P$488,
          MATCH(1,
                ('Emission Factors'!$E$5:$E$488 = 'GHG emissions calculations'!$F1852) *
                ('Emission Factors'!$H$5:$H$488 = 'GHG emissions calculations'!$H1852),
                0),
          MATCH('GHG emissions calculations'!P$6,'Emission Factors'!$E$5:$P$5,0)),
    "")</f>
        <v/>
      </c>
      <c r="Q1852" s="311" t="str">
        <f t="array" ref="Q1852">IFERROR(
    IF(
        INDEX('Emission Factors'!$E$5:$P$488,
              MATCH(1,
                    ('Emission Factors'!$E$5:$E$488 = 'GHG emissions calculations'!$F1852) *
                    ('Emission Factors'!$H$5:$H$488 = 'GHG emissions calculations'!$H1852),
                    0),
              MATCH('GHG emissions calculations'!Q$6, 'Emission Factors'!$E$5:$P$5, 0)) &lt;&gt; "",
        INDEX('Emission Factors'!$E$5:$P$488,
              MATCH(1,
                    ('Emission Factors'!$E$5:$E$488 = 'GHG emissions calculations'!$F1852) *
                    ('Emission Factors'!$H$5:$H$488 = 'GHG emissions calculations'!$H1852),
                    0),
              MATCH('GHG emissions calculations'!Q$6, 'Emission Factors'!$E$5:$P$5, 0)),
        ""),
    "")</f>
        <v/>
      </c>
      <c r="R1852" s="311" t="str">
        <f t="array" ref="R1852">IFERROR(
    IF(
        INDEX('Emission Factors'!$E$5:$R$488,
              MATCH(1,
                    ('Emission Factors'!$E$5:$E$488 = 'GHG emissions calculations'!$F1852) *
                    ('Emission Factors'!$H$5:$H$488 = 'GHG emissions calculations'!$H1852),
                    0),
              MATCH('GHG emissions calculations'!R$6, 'Emission Factors'!$E$5:$R$5, 0)) &lt;&gt; "",
        INDEX('Emission Factors'!$E$5:$R$488,
              MATCH(1,
                    ('Emission Factors'!$E$5:$E$488 = 'GHG emissions calculations'!$F1852) *
                    ('Emission Factors'!$H$5:$H$488 = 'GHG emissions calculations'!$H1852),
                    0),
              MATCH('GHG emissions calculations'!R$6, 'Emission Factors'!$E$5:$R$5, 0)),
        ""),
    "")</f>
        <v/>
      </c>
      <c r="S1852" s="312">
        <f t="shared" si="3"/>
        <v>0</v>
      </c>
      <c r="T1852" s="23"/>
    </row>
    <row r="1853" ht="15.75" customHeight="1" outlineLevel="1">
      <c r="A1853" s="23"/>
      <c r="B1853" s="71"/>
      <c r="C1853" s="71"/>
      <c r="D1853" s="71"/>
      <c r="E1853" s="314"/>
      <c r="F1853" s="311" t="str">
        <f>Lists!Z249</f>
        <v>Titanium, FFC electrowinning process - Global or unspecified region</v>
      </c>
      <c r="G1853" s="311">
        <f t="array" ref="G1853">XLOOKUP(1,('Emission Factors'!$E$5:$E$488='GHG emissions calculations'!$F1853)*('Emission Factors'!$H$5:$H$488='GHG emissions calculations'!$H1853),INDEX('Emission Factors'!$E$5:$T$488,0,MATCH('GHG emissions calculations'!G$6,'Emission Factors'!$E$5:$T$5,0)),"",0)</f>
        <v>3</v>
      </c>
      <c r="H1853" s="311" t="s">
        <v>237</v>
      </c>
      <c r="I1853" s="312" t="str">
        <f>IF(
    SUMIFS('Import data'!$L$25:$L$80,
           'Import data'!$J$25:$J$80, F1853,
           'Import data'!$G$25:$G$80, 'GHG emissions calculations'!$H1853,
           'Import data'!$I$25:$I$80,$E$1587) &lt;&gt; 0,
    SUMIFS('Import data'!$L$25:$L$80,
           'Import data'!$J$25:$J$80, F1853,
           'Import data'!$G$25:$G$80, 'GHG emissions calculations'!$H1853,
           'Import data'!$I$25:$I$80,$E$1587),
    ""
)</f>
        <v/>
      </c>
      <c r="J1853" s="311" t="str">
        <f t="array" ref="J1853">IF(
    XLOOKUP(F1853, 'Import data'!$J$26:$J$47, 'Import data'!$M$26:$M$47, "", 0) = "Please add the region-specific supplier emission factor or choose a different region available in the IAEG database.",
    "",
    XLOOKUP(F1853, 'Import data'!$J$26:$J$47, 'Import data'!$M$26:$M$47, "", 0)
)</f>
        <v/>
      </c>
      <c r="K1853" s="311" t="str">
        <f t="array" ref="K1853">IFERROR(
    XLOOKUP(F1853,
            _xlws.FILTER('Supplier Emission'!$G$15:$G$49,
                   ('Supplier Emission'!$D$15:$D$49=H1853) * ('Supplier Emission'!$F$15:$F$49=$E$1587)),
            _xlws.FILTER('Supplier Emission'!$I$15:$I$49,
                   ('Supplier Emission'!$D$15:$D$49=H1853) * ('Supplier Emission'!$F$15:$F$49=$E$1587)),
            ""),
    "")</f>
        <v/>
      </c>
      <c r="L1853" s="311" t="str">
        <f t="array" ref="L1853">IFERROR(
    XLOOKUP(F1853,
            _xlws.FILTER('Supplier Emission'!$G$15:$G$49,
                   ('Supplier Emission'!$D$15:$D$49=H1853) * ('Supplier Emission'!$F$15:$F$49=$E$1587)),
            _xlws.FILTER('Supplier Emission'!$J$15:$J$49,
                   ('Supplier Emission'!$D$15:$D$49=H1853) * ('Supplier Emission'!$F$15:$F$49=$E$1587)),
            ""),
    "")</f>
        <v/>
      </c>
      <c r="M1853" s="311" t="str">
        <f t="array" ref="M1853">IFERROR(
    XLOOKUP(F1853,
            _xlws.FILTER('Supplier Emission'!$G$15:$G$49,
                   ('Supplier Emission'!$D$15:$D$49=H1853) * ('Supplier Emission'!$F$15:$F$49=$E$1587)),
            _xlws.FILTER('Supplier Emission'!$M$15:$M$49,
                   ('Supplier Emission'!$D$15:$D$49=H1853) * ('Supplier Emission'!$F$15:$F$49=$E$1587)),
            ""),
    "")</f>
        <v/>
      </c>
      <c r="N1853" s="311" t="str">
        <f t="array" ref="N1853">IFERROR(
    XLOOKUP(F1853,
            _xlws.FILTER('Supplier Emission'!$G$15:$G$49,
                   ('Supplier Emission'!$D$15:$D$49=H1853) * ('Supplier Emission'!$F$15:$F$49=$E$1587)),
            _xlws.FILTER('Supplier Emission'!$H$15:$H$49,
                   ('Supplier Emission'!$D$15:$D$49=H1853) * ('Supplier Emission'!$F$15:$F$49=$E$1587)),
            ""),
    "")</f>
        <v/>
      </c>
      <c r="O1853" s="311" t="str">
        <f t="array" ref="O1853">XLOOKUP(1,('Emission Factors'!$E$5:$E$488='GHG emissions calculations'!$F1853)*('Emission Factors'!$H$5:$H$488='GHG emissions calculations'!$H1853),INDEX('Emission Factors'!$E$5:$T$488,0,MATCH('GHG emissions calculations'!O$6,'Emission Factors'!$E$5:$T$5,0)),"",0)</f>
        <v>Titanium - FFC electrowinning process</v>
      </c>
      <c r="P1853" s="313">
        <f t="array" ref="P1853">IFERROR(
    INDEX('Emission Factors'!$E$5:$P$488,
          MATCH(1,
                ('Emission Factors'!$E$5:$E$488 = 'GHG emissions calculations'!$F1853) *
                ('Emission Factors'!$H$5:$H$488 = 'GHG emissions calculations'!$H1853),
                0),
          MATCH('GHG emissions calculations'!P$6,'Emission Factors'!$E$5:$P$5,0)),
    "")</f>
        <v>31</v>
      </c>
      <c r="Q1853" s="311" t="str">
        <f t="array" ref="Q1853">IFERROR(
    IF(
        INDEX('Emission Factors'!$E$5:$P$488,
              MATCH(1,
                    ('Emission Factors'!$E$5:$E$488 = 'GHG emissions calculations'!$F1853) *
                    ('Emission Factors'!$H$5:$H$488 = 'GHG emissions calculations'!$H1853),
                    0),
              MATCH('GHG emissions calculations'!Q$6, 'Emission Factors'!$E$5:$P$5, 0)) &lt;&gt; "",
        INDEX('Emission Factors'!$E$5:$P$488,
              MATCH(1,
                    ('Emission Factors'!$E$5:$E$488 = 'GHG emissions calculations'!$F1853) *
                    ('Emission Factors'!$H$5:$H$488 = 'GHG emissions calculations'!$H1853),
                    0),
              MATCH('GHG emissions calculations'!Q$6, 'Emission Factors'!$E$5:$P$5, 0)),
        ""),
    "")</f>
        <v>kgCO2e/kg</v>
      </c>
      <c r="R1853" s="311" t="str">
        <f t="array" ref="R1853">IFERROR(
    IF(
        INDEX('Emission Factors'!$E$5:$R$488,
              MATCH(1,
                    ('Emission Factors'!$E$5:$E$488 = 'GHG emissions calculations'!$F1853) *
                    ('Emission Factors'!$H$5:$H$488 = 'GHG emissions calculations'!$H1853),
                    0),
              MATCH('GHG emissions calculations'!R$6, 'Emission Factors'!$E$5:$R$5, 0)) &lt;&gt; "",
        INDEX('Emission Factors'!$E$5:$R$488,
              MATCH(1,
                    ('Emission Factors'!$E$5:$E$488 = 'GHG emissions calculations'!$F1853) *
                    ('Emission Factors'!$H$5:$H$488 = 'GHG emissions calculations'!$H1853),
                    0),
              MATCH('GHG emissions calculations'!R$6, 'Emission Factors'!$E$5:$R$5, 0)),
        ""),
    "")</f>
        <v>Global or unspecified region</v>
      </c>
      <c r="S1853" s="312">
        <f t="shared" si="3"/>
        <v>0</v>
      </c>
      <c r="T1853" s="23"/>
    </row>
    <row r="1854" ht="15.75" customHeight="1" outlineLevel="1">
      <c r="A1854" s="23"/>
      <c r="B1854" s="71"/>
      <c r="C1854" s="71"/>
      <c r="D1854" s="71"/>
      <c r="E1854" s="314"/>
      <c r="F1854" s="311" t="str">
        <f>Lists!Z248</f>
        <v>Titanium, FFC electrowinning process - Middle East</v>
      </c>
      <c r="G1854" s="311" t="str">
        <f t="array" ref="G1854">XLOOKUP(1,('Emission Factors'!$E$5:$E$488='GHG emissions calculations'!$F1854)*('Emission Factors'!$H$5:$H$488='GHG emissions calculations'!$H1854),INDEX('Emission Factors'!$E$5:$T$488,0,MATCH('GHG emissions calculations'!G$6,'Emission Factors'!$E$5:$T$5,0)),"",0)</f>
        <v/>
      </c>
      <c r="H1854" s="311" t="s">
        <v>237</v>
      </c>
      <c r="I1854" s="312" t="str">
        <f>IF(
    SUMIFS('Import data'!$L$25:$L$80,
           'Import data'!$J$25:$J$80, F1854,
           'Import data'!$G$25:$G$80, 'GHG emissions calculations'!$H1854,
           'Import data'!$I$25:$I$80,$E$1587) &lt;&gt; 0,
    SUMIFS('Import data'!$L$25:$L$80,
           'Import data'!$J$25:$J$80, F1854,
           'Import data'!$G$25:$G$80, 'GHG emissions calculations'!$H1854,
           'Import data'!$I$25:$I$80,$E$1587),
    ""
)</f>
        <v/>
      </c>
      <c r="J1854" s="311" t="str">
        <f t="array" ref="J1854">IF(
    XLOOKUP(F1854, 'Import data'!$J$26:$J$47, 'Import data'!$M$26:$M$47, "", 0) = "Please add the region-specific supplier emission factor or choose a different region available in the IAEG database.",
    "",
    XLOOKUP(F1854, 'Import data'!$J$26:$J$47, 'Import data'!$M$26:$M$47, "", 0)
)</f>
        <v/>
      </c>
      <c r="K1854" s="311" t="str">
        <f t="array" ref="K1854">IFERROR(
    XLOOKUP(F1854,
            _xlws.FILTER('Supplier Emission'!$G$15:$G$49,
                   ('Supplier Emission'!$D$15:$D$49=H1854) * ('Supplier Emission'!$F$15:$F$49=$E$1587)),
            _xlws.FILTER('Supplier Emission'!$I$15:$I$49,
                   ('Supplier Emission'!$D$15:$D$49=H1854) * ('Supplier Emission'!$F$15:$F$49=$E$1587)),
            ""),
    "")</f>
        <v/>
      </c>
      <c r="L1854" s="311" t="str">
        <f t="array" ref="L1854">IFERROR(
    XLOOKUP(F1854,
            _xlws.FILTER('Supplier Emission'!$G$15:$G$49,
                   ('Supplier Emission'!$D$15:$D$49=H1854) * ('Supplier Emission'!$F$15:$F$49=$E$1587)),
            _xlws.FILTER('Supplier Emission'!$J$15:$J$49,
                   ('Supplier Emission'!$D$15:$D$49=H1854) * ('Supplier Emission'!$F$15:$F$49=$E$1587)),
            ""),
    "")</f>
        <v/>
      </c>
      <c r="M1854" s="311" t="str">
        <f t="array" ref="M1854">IFERROR(
    XLOOKUP(F1854,
            _xlws.FILTER('Supplier Emission'!$G$15:$G$49,
                   ('Supplier Emission'!$D$15:$D$49=H1854) * ('Supplier Emission'!$F$15:$F$49=$E$1587)),
            _xlws.FILTER('Supplier Emission'!$M$15:$M$49,
                   ('Supplier Emission'!$D$15:$D$49=H1854) * ('Supplier Emission'!$F$15:$F$49=$E$1587)),
            ""),
    "")</f>
        <v/>
      </c>
      <c r="N1854" s="311" t="str">
        <f t="array" ref="N1854">IFERROR(
    XLOOKUP(F1854,
            _xlws.FILTER('Supplier Emission'!$G$15:$G$49,
                   ('Supplier Emission'!$D$15:$D$49=H1854) * ('Supplier Emission'!$F$15:$F$49=$E$1587)),
            _xlws.FILTER('Supplier Emission'!$H$15:$H$49,
                   ('Supplier Emission'!$D$15:$D$49=H1854) * ('Supplier Emission'!$F$15:$F$49=$E$1587)),
            ""),
    "")</f>
        <v/>
      </c>
      <c r="O1854" s="311" t="str">
        <f t="array" ref="O1854">XLOOKUP(1,('Emission Factors'!$E$5:$E$488='GHG emissions calculations'!$F1854)*('Emission Factors'!$H$5:$H$488='GHG emissions calculations'!$H1854),INDEX('Emission Factors'!$E$5:$T$488,0,MATCH('GHG emissions calculations'!O$6,'Emission Factors'!$E$5:$T$5,0)),"",0)</f>
        <v/>
      </c>
      <c r="P1854" s="313" t="str">
        <f t="array" ref="P1854">IFERROR(
    INDEX('Emission Factors'!$E$5:$P$488,
          MATCH(1,
                ('Emission Factors'!$E$5:$E$488 = 'GHG emissions calculations'!$F1854) *
                ('Emission Factors'!$H$5:$H$488 = 'GHG emissions calculations'!$H1854),
                0),
          MATCH('GHG emissions calculations'!P$6,'Emission Factors'!$E$5:$P$5,0)),
    "")</f>
        <v/>
      </c>
      <c r="Q1854" s="311" t="str">
        <f t="array" ref="Q1854">IFERROR(
    IF(
        INDEX('Emission Factors'!$E$5:$P$488,
              MATCH(1,
                    ('Emission Factors'!$E$5:$E$488 = 'GHG emissions calculations'!$F1854) *
                    ('Emission Factors'!$H$5:$H$488 = 'GHG emissions calculations'!$H1854),
                    0),
              MATCH('GHG emissions calculations'!Q$6, 'Emission Factors'!$E$5:$P$5, 0)) &lt;&gt; "",
        INDEX('Emission Factors'!$E$5:$P$488,
              MATCH(1,
                    ('Emission Factors'!$E$5:$E$488 = 'GHG emissions calculations'!$F1854) *
                    ('Emission Factors'!$H$5:$H$488 = 'GHG emissions calculations'!$H1854),
                    0),
              MATCH('GHG emissions calculations'!Q$6, 'Emission Factors'!$E$5:$P$5, 0)),
        ""),
    "")</f>
        <v/>
      </c>
      <c r="R1854" s="311" t="str">
        <f t="array" ref="R1854">IFERROR(
    IF(
        INDEX('Emission Factors'!$E$5:$R$488,
              MATCH(1,
                    ('Emission Factors'!$E$5:$E$488 = 'GHG emissions calculations'!$F1854) *
                    ('Emission Factors'!$H$5:$H$488 = 'GHG emissions calculations'!$H1854),
                    0),
              MATCH('GHG emissions calculations'!R$6, 'Emission Factors'!$E$5:$R$5, 0)) &lt;&gt; "",
        INDEX('Emission Factors'!$E$5:$R$488,
              MATCH(1,
                    ('Emission Factors'!$E$5:$E$488 = 'GHG emissions calculations'!$F1854) *
                    ('Emission Factors'!$H$5:$H$488 = 'GHG emissions calculations'!$H1854),
                    0),
              MATCH('GHG emissions calculations'!R$6, 'Emission Factors'!$E$5:$R$5, 0)),
        ""),
    "")</f>
        <v/>
      </c>
      <c r="S1854" s="312">
        <f t="shared" si="3"/>
        <v>0</v>
      </c>
      <c r="T1854" s="23"/>
    </row>
    <row r="1855" ht="15.75" customHeight="1" outlineLevel="1">
      <c r="A1855" s="23"/>
      <c r="B1855" s="71"/>
      <c r="C1855" s="71"/>
      <c r="D1855" s="71"/>
      <c r="E1855" s="314"/>
      <c r="F1855" s="311" t="str">
        <f>Lists!Z247</f>
        <v>Titanium, FFC electrowinning process - Oceania</v>
      </c>
      <c r="G1855" s="311" t="str">
        <f t="array" ref="G1855">XLOOKUP(1,('Emission Factors'!$E$5:$E$488='GHG emissions calculations'!$F1855)*('Emission Factors'!$H$5:$H$488='GHG emissions calculations'!$H1855),INDEX('Emission Factors'!$E$5:$T$488,0,MATCH('GHG emissions calculations'!G$6,'Emission Factors'!$E$5:$T$5,0)),"",0)</f>
        <v/>
      </c>
      <c r="H1855" s="311" t="s">
        <v>237</v>
      </c>
      <c r="I1855" s="312" t="str">
        <f>IF(
    SUMIFS('Import data'!$L$25:$L$80,
           'Import data'!$J$25:$J$80, F1855,
           'Import data'!$G$25:$G$80, 'GHG emissions calculations'!$H1855,
           'Import data'!$I$25:$I$80,$E$1587) &lt;&gt; 0,
    SUMIFS('Import data'!$L$25:$L$80,
           'Import data'!$J$25:$J$80, F1855,
           'Import data'!$G$25:$G$80, 'GHG emissions calculations'!$H1855,
           'Import data'!$I$25:$I$80,$E$1587),
    ""
)</f>
        <v/>
      </c>
      <c r="J1855" s="311" t="str">
        <f t="array" ref="J1855">IF(
    XLOOKUP(F1855, 'Import data'!$J$26:$J$47, 'Import data'!$M$26:$M$47, "", 0) = "Please add the region-specific supplier emission factor or choose a different region available in the IAEG database.",
    "",
    XLOOKUP(F1855, 'Import data'!$J$26:$J$47, 'Import data'!$M$26:$M$47, "", 0)
)</f>
        <v/>
      </c>
      <c r="K1855" s="311" t="str">
        <f t="array" ref="K1855">IFERROR(
    XLOOKUP(F1855,
            _xlws.FILTER('Supplier Emission'!$G$15:$G$49,
                   ('Supplier Emission'!$D$15:$D$49=H1855) * ('Supplier Emission'!$F$15:$F$49=$E$1587)),
            _xlws.FILTER('Supplier Emission'!$I$15:$I$49,
                   ('Supplier Emission'!$D$15:$D$49=H1855) * ('Supplier Emission'!$F$15:$F$49=$E$1587)),
            ""),
    "")</f>
        <v/>
      </c>
      <c r="L1855" s="311" t="str">
        <f t="array" ref="L1855">IFERROR(
    XLOOKUP(F1855,
            _xlws.FILTER('Supplier Emission'!$G$15:$G$49,
                   ('Supplier Emission'!$D$15:$D$49=H1855) * ('Supplier Emission'!$F$15:$F$49=$E$1587)),
            _xlws.FILTER('Supplier Emission'!$J$15:$J$49,
                   ('Supplier Emission'!$D$15:$D$49=H1855) * ('Supplier Emission'!$F$15:$F$49=$E$1587)),
            ""),
    "")</f>
        <v/>
      </c>
      <c r="M1855" s="311" t="str">
        <f t="array" ref="M1855">IFERROR(
    XLOOKUP(F1855,
            _xlws.FILTER('Supplier Emission'!$G$15:$G$49,
                   ('Supplier Emission'!$D$15:$D$49=H1855) * ('Supplier Emission'!$F$15:$F$49=$E$1587)),
            _xlws.FILTER('Supplier Emission'!$M$15:$M$49,
                   ('Supplier Emission'!$D$15:$D$49=H1855) * ('Supplier Emission'!$F$15:$F$49=$E$1587)),
            ""),
    "")</f>
        <v/>
      </c>
      <c r="N1855" s="311" t="str">
        <f t="array" ref="N1855">IFERROR(
    XLOOKUP(F1855,
            _xlws.FILTER('Supplier Emission'!$G$15:$G$49,
                   ('Supplier Emission'!$D$15:$D$49=H1855) * ('Supplier Emission'!$F$15:$F$49=$E$1587)),
            _xlws.FILTER('Supplier Emission'!$H$15:$H$49,
                   ('Supplier Emission'!$D$15:$D$49=H1855) * ('Supplier Emission'!$F$15:$F$49=$E$1587)),
            ""),
    "")</f>
        <v/>
      </c>
      <c r="O1855" s="311" t="str">
        <f t="array" ref="O1855">XLOOKUP(1,('Emission Factors'!$E$5:$E$488='GHG emissions calculations'!$F1855)*('Emission Factors'!$H$5:$H$488='GHG emissions calculations'!$H1855),INDEX('Emission Factors'!$E$5:$T$488,0,MATCH('GHG emissions calculations'!O$6,'Emission Factors'!$E$5:$T$5,0)),"",0)</f>
        <v/>
      </c>
      <c r="P1855" s="313" t="str">
        <f t="array" ref="P1855">IFERROR(
    INDEX('Emission Factors'!$E$5:$P$488,
          MATCH(1,
                ('Emission Factors'!$E$5:$E$488 = 'GHG emissions calculations'!$F1855) *
                ('Emission Factors'!$H$5:$H$488 = 'GHG emissions calculations'!$H1855),
                0),
          MATCH('GHG emissions calculations'!P$6,'Emission Factors'!$E$5:$P$5,0)),
    "")</f>
        <v/>
      </c>
      <c r="Q1855" s="311" t="str">
        <f t="array" ref="Q1855">IFERROR(
    IF(
        INDEX('Emission Factors'!$E$5:$P$488,
              MATCH(1,
                    ('Emission Factors'!$E$5:$E$488 = 'GHG emissions calculations'!$F1855) *
                    ('Emission Factors'!$H$5:$H$488 = 'GHG emissions calculations'!$H1855),
                    0),
              MATCH('GHG emissions calculations'!Q$6, 'Emission Factors'!$E$5:$P$5, 0)) &lt;&gt; "",
        INDEX('Emission Factors'!$E$5:$P$488,
              MATCH(1,
                    ('Emission Factors'!$E$5:$E$488 = 'GHG emissions calculations'!$F1855) *
                    ('Emission Factors'!$H$5:$H$488 = 'GHG emissions calculations'!$H1855),
                    0),
              MATCH('GHG emissions calculations'!Q$6, 'Emission Factors'!$E$5:$P$5, 0)),
        ""),
    "")</f>
        <v/>
      </c>
      <c r="R1855" s="311" t="str">
        <f t="array" ref="R1855">IFERROR(
    IF(
        INDEX('Emission Factors'!$E$5:$R$488,
              MATCH(1,
                    ('Emission Factors'!$E$5:$E$488 = 'GHG emissions calculations'!$F1855) *
                    ('Emission Factors'!$H$5:$H$488 = 'GHG emissions calculations'!$H1855),
                    0),
              MATCH('GHG emissions calculations'!R$6, 'Emission Factors'!$E$5:$R$5, 0)) &lt;&gt; "",
        INDEX('Emission Factors'!$E$5:$R$488,
              MATCH(1,
                    ('Emission Factors'!$E$5:$E$488 = 'GHG emissions calculations'!$F1855) *
                    ('Emission Factors'!$H$5:$H$488 = 'GHG emissions calculations'!$H1855),
                    0),
              MATCH('GHG emissions calculations'!R$6, 'Emission Factors'!$E$5:$R$5, 0)),
        ""),
    "")</f>
        <v/>
      </c>
      <c r="S1855" s="312">
        <f t="shared" si="3"/>
        <v>0</v>
      </c>
      <c r="T1855" s="23"/>
    </row>
    <row r="1856" ht="15.75" customHeight="1" outlineLevel="1">
      <c r="A1856" s="23"/>
      <c r="B1856" s="71"/>
      <c r="C1856" s="71"/>
      <c r="D1856" s="71"/>
      <c r="E1856" s="314"/>
      <c r="F1856" s="311" t="str">
        <f>Lists!Z252</f>
        <v>Titanium, kroll process - Africa</v>
      </c>
      <c r="G1856" s="311" t="str">
        <f t="array" ref="G1856">XLOOKUP(1,('Emission Factors'!$E$5:$E$488='GHG emissions calculations'!$F1856)*('Emission Factors'!$H$5:$H$488='GHG emissions calculations'!$H1856),INDEX('Emission Factors'!$E$5:$T$488,0,MATCH('GHG emissions calculations'!G$6,'Emission Factors'!$E$5:$T$5,0)),"",0)</f>
        <v/>
      </c>
      <c r="H1856" s="311" t="s">
        <v>237</v>
      </c>
      <c r="I1856" s="312" t="str">
        <f>IF(
    SUMIFS('Import data'!$L$25:$L$80,
           'Import data'!$J$25:$J$80, F1856,
           'Import data'!$G$25:$G$80, 'GHG emissions calculations'!$H1856,
           'Import data'!$I$25:$I$80,$E$1587) &lt;&gt; 0,
    SUMIFS('Import data'!$L$25:$L$80,
           'Import data'!$J$25:$J$80, F1856,
           'Import data'!$G$25:$G$80, 'GHG emissions calculations'!$H1856,
           'Import data'!$I$25:$I$80,$E$1587),
    ""
)</f>
        <v/>
      </c>
      <c r="J1856" s="311" t="str">
        <f t="array" ref="J1856">IF(
    XLOOKUP(F1856, 'Import data'!$J$26:$J$47, 'Import data'!$M$26:$M$47, "", 0) = "Please add the region-specific supplier emission factor or choose a different region available in the IAEG database.",
    "",
    XLOOKUP(F1856, 'Import data'!$J$26:$J$47, 'Import data'!$M$26:$M$47, "", 0)
)</f>
        <v/>
      </c>
      <c r="K1856" s="311" t="str">
        <f t="array" ref="K1856">IFERROR(
    XLOOKUP(F1856,
            _xlws.FILTER('Supplier Emission'!$G$15:$G$49,
                   ('Supplier Emission'!$D$15:$D$49=H1856) * ('Supplier Emission'!$F$15:$F$49=$E$1587)),
            _xlws.FILTER('Supplier Emission'!$I$15:$I$49,
                   ('Supplier Emission'!$D$15:$D$49=H1856) * ('Supplier Emission'!$F$15:$F$49=$E$1587)),
            ""),
    "")</f>
        <v/>
      </c>
      <c r="L1856" s="311" t="str">
        <f t="array" ref="L1856">IFERROR(
    XLOOKUP(F1856,
            _xlws.FILTER('Supplier Emission'!$G$15:$G$49,
                   ('Supplier Emission'!$D$15:$D$49=H1856) * ('Supplier Emission'!$F$15:$F$49=$E$1587)),
            _xlws.FILTER('Supplier Emission'!$J$15:$J$49,
                   ('Supplier Emission'!$D$15:$D$49=H1856) * ('Supplier Emission'!$F$15:$F$49=$E$1587)),
            ""),
    "")</f>
        <v/>
      </c>
      <c r="M1856" s="311" t="str">
        <f t="array" ref="M1856">IFERROR(
    XLOOKUP(F1856,
            _xlws.FILTER('Supplier Emission'!$G$15:$G$49,
                   ('Supplier Emission'!$D$15:$D$49=H1856) * ('Supplier Emission'!$F$15:$F$49=$E$1587)),
            _xlws.FILTER('Supplier Emission'!$M$15:$M$49,
                   ('Supplier Emission'!$D$15:$D$49=H1856) * ('Supplier Emission'!$F$15:$F$49=$E$1587)),
            ""),
    "")</f>
        <v/>
      </c>
      <c r="N1856" s="311" t="str">
        <f t="array" ref="N1856">IFERROR(
    XLOOKUP(F1856,
            _xlws.FILTER('Supplier Emission'!$G$15:$G$49,
                   ('Supplier Emission'!$D$15:$D$49=H1856) * ('Supplier Emission'!$F$15:$F$49=$E$1587)),
            _xlws.FILTER('Supplier Emission'!$H$15:$H$49,
                   ('Supplier Emission'!$D$15:$D$49=H1856) * ('Supplier Emission'!$F$15:$F$49=$E$1587)),
            ""),
    "")</f>
        <v/>
      </c>
      <c r="O1856" s="311" t="str">
        <f t="array" ref="O1856">XLOOKUP(1,('Emission Factors'!$E$5:$E$488='GHG emissions calculations'!$F1856)*('Emission Factors'!$H$5:$H$488='GHG emissions calculations'!$H1856),INDEX('Emission Factors'!$E$5:$T$488,0,MATCH('GHG emissions calculations'!O$6,'Emission Factors'!$E$5:$T$5,0)),"",0)</f>
        <v/>
      </c>
      <c r="P1856" s="313" t="str">
        <f t="array" ref="P1856">IFERROR(
    INDEX('Emission Factors'!$E$5:$P$488,
          MATCH(1,
                ('Emission Factors'!$E$5:$E$488 = 'GHG emissions calculations'!$F1856) *
                ('Emission Factors'!$H$5:$H$488 = 'GHG emissions calculations'!$H1856),
                0),
          MATCH('GHG emissions calculations'!P$6,'Emission Factors'!$E$5:$P$5,0)),
    "")</f>
        <v/>
      </c>
      <c r="Q1856" s="311" t="str">
        <f t="array" ref="Q1856">IFERROR(
    IF(
        INDEX('Emission Factors'!$E$5:$P$488,
              MATCH(1,
                    ('Emission Factors'!$E$5:$E$488 = 'GHG emissions calculations'!$F1856) *
                    ('Emission Factors'!$H$5:$H$488 = 'GHG emissions calculations'!$H1856),
                    0),
              MATCH('GHG emissions calculations'!Q$6, 'Emission Factors'!$E$5:$P$5, 0)) &lt;&gt; "",
        INDEX('Emission Factors'!$E$5:$P$488,
              MATCH(1,
                    ('Emission Factors'!$E$5:$E$488 = 'GHG emissions calculations'!$F1856) *
                    ('Emission Factors'!$H$5:$H$488 = 'GHG emissions calculations'!$H1856),
                    0),
              MATCH('GHG emissions calculations'!Q$6, 'Emission Factors'!$E$5:$P$5, 0)),
        ""),
    "")</f>
        <v/>
      </c>
      <c r="R1856" s="311" t="str">
        <f t="array" ref="R1856">IFERROR(
    IF(
        INDEX('Emission Factors'!$E$5:$R$488,
              MATCH(1,
                    ('Emission Factors'!$E$5:$E$488 = 'GHG emissions calculations'!$F1856) *
                    ('Emission Factors'!$H$5:$H$488 = 'GHG emissions calculations'!$H1856),
                    0),
              MATCH('GHG emissions calculations'!R$6, 'Emission Factors'!$E$5:$R$5, 0)) &lt;&gt; "",
        INDEX('Emission Factors'!$E$5:$R$488,
              MATCH(1,
                    ('Emission Factors'!$E$5:$E$488 = 'GHG emissions calculations'!$F1856) *
                    ('Emission Factors'!$H$5:$H$488 = 'GHG emissions calculations'!$H1856),
                    0),
              MATCH('GHG emissions calculations'!R$6, 'Emission Factors'!$E$5:$R$5, 0)),
        ""),
    "")</f>
        <v/>
      </c>
      <c r="S1856" s="312">
        <f t="shared" si="3"/>
        <v>0</v>
      </c>
      <c r="T1856" s="23"/>
    </row>
    <row r="1857" ht="15.75" customHeight="1" outlineLevel="1">
      <c r="A1857" s="23"/>
      <c r="B1857" s="71"/>
      <c r="C1857" s="71"/>
      <c r="D1857" s="71"/>
      <c r="E1857" s="314"/>
      <c r="F1857" s="311" t="str">
        <f>Lists!Z250</f>
        <v>Titanium, kroll process - America</v>
      </c>
      <c r="G1857" s="311" t="str">
        <f t="array" ref="G1857">XLOOKUP(1,('Emission Factors'!$E$5:$E$488='GHG emissions calculations'!$F1857)*('Emission Factors'!$H$5:$H$488='GHG emissions calculations'!$H1857),INDEX('Emission Factors'!$E$5:$T$488,0,MATCH('GHG emissions calculations'!G$6,'Emission Factors'!$E$5:$T$5,0)),"",0)</f>
        <v/>
      </c>
      <c r="H1857" s="311" t="s">
        <v>237</v>
      </c>
      <c r="I1857" s="312" t="str">
        <f>IF(
    SUMIFS('Import data'!$L$25:$L$80,
           'Import data'!$J$25:$J$80, F1857,
           'Import data'!$G$25:$G$80, 'GHG emissions calculations'!$H1857,
           'Import data'!$I$25:$I$80,$E$1587) &lt;&gt; 0,
    SUMIFS('Import data'!$L$25:$L$80,
           'Import data'!$J$25:$J$80, F1857,
           'Import data'!$G$25:$G$80, 'GHG emissions calculations'!$H1857,
           'Import data'!$I$25:$I$80,$E$1587),
    ""
)</f>
        <v/>
      </c>
      <c r="J1857" s="311" t="str">
        <f t="array" ref="J1857">IF(
    XLOOKUP(F1857, 'Import data'!$J$26:$J$47, 'Import data'!$M$26:$M$47, "", 0) = "Please add the region-specific supplier emission factor or choose a different region available in the IAEG database.",
    "",
    XLOOKUP(F1857, 'Import data'!$J$26:$J$47, 'Import data'!$M$26:$M$47, "", 0)
)</f>
        <v/>
      </c>
      <c r="K1857" s="311" t="str">
        <f t="array" ref="K1857">IFERROR(
    XLOOKUP(F1857,
            _xlws.FILTER('Supplier Emission'!$G$15:$G$49,
                   ('Supplier Emission'!$D$15:$D$49=H1857) * ('Supplier Emission'!$F$15:$F$49=$E$1587)),
            _xlws.FILTER('Supplier Emission'!$I$15:$I$49,
                   ('Supplier Emission'!$D$15:$D$49=H1857) * ('Supplier Emission'!$F$15:$F$49=$E$1587)),
            ""),
    "")</f>
        <v/>
      </c>
      <c r="L1857" s="311" t="str">
        <f t="array" ref="L1857">IFERROR(
    XLOOKUP(F1857,
            _xlws.FILTER('Supplier Emission'!$G$15:$G$49,
                   ('Supplier Emission'!$D$15:$D$49=H1857) * ('Supplier Emission'!$F$15:$F$49=$E$1587)),
            _xlws.FILTER('Supplier Emission'!$J$15:$J$49,
                   ('Supplier Emission'!$D$15:$D$49=H1857) * ('Supplier Emission'!$F$15:$F$49=$E$1587)),
            ""),
    "")</f>
        <v/>
      </c>
      <c r="M1857" s="311" t="str">
        <f t="array" ref="M1857">IFERROR(
    XLOOKUP(F1857,
            _xlws.FILTER('Supplier Emission'!$G$15:$G$49,
                   ('Supplier Emission'!$D$15:$D$49=H1857) * ('Supplier Emission'!$F$15:$F$49=$E$1587)),
            _xlws.FILTER('Supplier Emission'!$M$15:$M$49,
                   ('Supplier Emission'!$D$15:$D$49=H1857) * ('Supplier Emission'!$F$15:$F$49=$E$1587)),
            ""),
    "")</f>
        <v/>
      </c>
      <c r="N1857" s="311" t="str">
        <f t="array" ref="N1857">IFERROR(
    XLOOKUP(F1857,
            _xlws.FILTER('Supplier Emission'!$G$15:$G$49,
                   ('Supplier Emission'!$D$15:$D$49=H1857) * ('Supplier Emission'!$F$15:$F$49=$E$1587)),
            _xlws.FILTER('Supplier Emission'!$H$15:$H$49,
                   ('Supplier Emission'!$D$15:$D$49=H1857) * ('Supplier Emission'!$F$15:$F$49=$E$1587)),
            ""),
    "")</f>
        <v/>
      </c>
      <c r="O1857" s="311" t="str">
        <f t="array" ref="O1857">XLOOKUP(1,('Emission Factors'!$E$5:$E$488='GHG emissions calculations'!$F1857)*('Emission Factors'!$H$5:$H$488='GHG emissions calculations'!$H1857),INDEX('Emission Factors'!$E$5:$T$488,0,MATCH('GHG emissions calculations'!O$6,'Emission Factors'!$E$5:$T$5,0)),"",0)</f>
        <v/>
      </c>
      <c r="P1857" s="313" t="str">
        <f t="array" ref="P1857">IFERROR(
    INDEX('Emission Factors'!$E$5:$P$488,
          MATCH(1,
                ('Emission Factors'!$E$5:$E$488 = 'GHG emissions calculations'!$F1857) *
                ('Emission Factors'!$H$5:$H$488 = 'GHG emissions calculations'!$H1857),
                0),
          MATCH('GHG emissions calculations'!P$6,'Emission Factors'!$E$5:$P$5,0)),
    "")</f>
        <v/>
      </c>
      <c r="Q1857" s="311" t="str">
        <f t="array" ref="Q1857">IFERROR(
    IF(
        INDEX('Emission Factors'!$E$5:$P$488,
              MATCH(1,
                    ('Emission Factors'!$E$5:$E$488 = 'GHG emissions calculations'!$F1857) *
                    ('Emission Factors'!$H$5:$H$488 = 'GHG emissions calculations'!$H1857),
                    0),
              MATCH('GHG emissions calculations'!Q$6, 'Emission Factors'!$E$5:$P$5, 0)) &lt;&gt; "",
        INDEX('Emission Factors'!$E$5:$P$488,
              MATCH(1,
                    ('Emission Factors'!$E$5:$E$488 = 'GHG emissions calculations'!$F1857) *
                    ('Emission Factors'!$H$5:$H$488 = 'GHG emissions calculations'!$H1857),
                    0),
              MATCH('GHG emissions calculations'!Q$6, 'Emission Factors'!$E$5:$P$5, 0)),
        ""),
    "")</f>
        <v/>
      </c>
      <c r="R1857" s="311" t="str">
        <f t="array" ref="R1857">IFERROR(
    IF(
        INDEX('Emission Factors'!$E$5:$R$488,
              MATCH(1,
                    ('Emission Factors'!$E$5:$E$488 = 'GHG emissions calculations'!$F1857) *
                    ('Emission Factors'!$H$5:$H$488 = 'GHG emissions calculations'!$H1857),
                    0),
              MATCH('GHG emissions calculations'!R$6, 'Emission Factors'!$E$5:$R$5, 0)) &lt;&gt; "",
        INDEX('Emission Factors'!$E$5:$R$488,
              MATCH(1,
                    ('Emission Factors'!$E$5:$E$488 = 'GHG emissions calculations'!$F1857) *
                    ('Emission Factors'!$H$5:$H$488 = 'GHG emissions calculations'!$H1857),
                    0),
              MATCH('GHG emissions calculations'!R$6, 'Emission Factors'!$E$5:$R$5, 0)),
        ""),
    "")</f>
        <v/>
      </c>
      <c r="S1857" s="312">
        <f t="shared" si="3"/>
        <v>0</v>
      </c>
      <c r="T1857" s="23"/>
    </row>
    <row r="1858" ht="15.75" customHeight="1" outlineLevel="1">
      <c r="A1858" s="23"/>
      <c r="B1858" s="71"/>
      <c r="C1858" s="71"/>
      <c r="D1858" s="71"/>
      <c r="E1858" s="314"/>
      <c r="F1858" s="311" t="str">
        <f>Lists!Z253</f>
        <v>Titanium, kroll process - Asia</v>
      </c>
      <c r="G1858" s="311" t="str">
        <f t="array" ref="G1858">XLOOKUP(1,('Emission Factors'!$E$5:$E$488='GHG emissions calculations'!$F1858)*('Emission Factors'!$H$5:$H$488='GHG emissions calculations'!$H1858),INDEX('Emission Factors'!$E$5:$T$488,0,MATCH('GHG emissions calculations'!G$6,'Emission Factors'!$E$5:$T$5,0)),"",0)</f>
        <v/>
      </c>
      <c r="H1858" s="311" t="s">
        <v>237</v>
      </c>
      <c r="I1858" s="312" t="str">
        <f>IF(
    SUMIFS('Import data'!$L$25:$L$80,
           'Import data'!$J$25:$J$80, F1858,
           'Import data'!$G$25:$G$80, 'GHG emissions calculations'!$H1858,
           'Import data'!$I$25:$I$80,$E$1587) &lt;&gt; 0,
    SUMIFS('Import data'!$L$25:$L$80,
           'Import data'!$J$25:$J$80, F1858,
           'Import data'!$G$25:$G$80, 'GHG emissions calculations'!$H1858,
           'Import data'!$I$25:$I$80,$E$1587),
    ""
)</f>
        <v/>
      </c>
      <c r="J1858" s="311" t="str">
        <f t="array" ref="J1858">IF(
    XLOOKUP(F1858, 'Import data'!$J$26:$J$47, 'Import data'!$M$26:$M$47, "", 0) = "Please add the region-specific supplier emission factor or choose a different region available in the IAEG database.",
    "",
    XLOOKUP(F1858, 'Import data'!$J$26:$J$47, 'Import data'!$M$26:$M$47, "", 0)
)</f>
        <v/>
      </c>
      <c r="K1858" s="311" t="str">
        <f t="array" ref="K1858">IFERROR(
    XLOOKUP(F1858,
            _xlws.FILTER('Supplier Emission'!$G$15:$G$49,
                   ('Supplier Emission'!$D$15:$D$49=H1858) * ('Supplier Emission'!$F$15:$F$49=$E$1587)),
            _xlws.FILTER('Supplier Emission'!$I$15:$I$49,
                   ('Supplier Emission'!$D$15:$D$49=H1858) * ('Supplier Emission'!$F$15:$F$49=$E$1587)),
            ""),
    "")</f>
        <v/>
      </c>
      <c r="L1858" s="311" t="str">
        <f t="array" ref="L1858">IFERROR(
    XLOOKUP(F1858,
            _xlws.FILTER('Supplier Emission'!$G$15:$G$49,
                   ('Supplier Emission'!$D$15:$D$49=H1858) * ('Supplier Emission'!$F$15:$F$49=$E$1587)),
            _xlws.FILTER('Supplier Emission'!$J$15:$J$49,
                   ('Supplier Emission'!$D$15:$D$49=H1858) * ('Supplier Emission'!$F$15:$F$49=$E$1587)),
            ""),
    "")</f>
        <v/>
      </c>
      <c r="M1858" s="311" t="str">
        <f t="array" ref="M1858">IFERROR(
    XLOOKUP(F1858,
            _xlws.FILTER('Supplier Emission'!$G$15:$G$49,
                   ('Supplier Emission'!$D$15:$D$49=H1858) * ('Supplier Emission'!$F$15:$F$49=$E$1587)),
            _xlws.FILTER('Supplier Emission'!$M$15:$M$49,
                   ('Supplier Emission'!$D$15:$D$49=H1858) * ('Supplier Emission'!$F$15:$F$49=$E$1587)),
            ""),
    "")</f>
        <v/>
      </c>
      <c r="N1858" s="311" t="str">
        <f t="array" ref="N1858">IFERROR(
    XLOOKUP(F1858,
            _xlws.FILTER('Supplier Emission'!$G$15:$G$49,
                   ('Supplier Emission'!$D$15:$D$49=H1858) * ('Supplier Emission'!$F$15:$F$49=$E$1587)),
            _xlws.FILTER('Supplier Emission'!$H$15:$H$49,
                   ('Supplier Emission'!$D$15:$D$49=H1858) * ('Supplier Emission'!$F$15:$F$49=$E$1587)),
            ""),
    "")</f>
        <v/>
      </c>
      <c r="O1858" s="311" t="str">
        <f t="array" ref="O1858">XLOOKUP(1,('Emission Factors'!$E$5:$E$488='GHG emissions calculations'!$F1858)*('Emission Factors'!$H$5:$H$488='GHG emissions calculations'!$H1858),INDEX('Emission Factors'!$E$5:$T$488,0,MATCH('GHG emissions calculations'!O$6,'Emission Factors'!$E$5:$T$5,0)),"",0)</f>
        <v/>
      </c>
      <c r="P1858" s="313" t="str">
        <f t="array" ref="P1858">IFERROR(
    INDEX('Emission Factors'!$E$5:$P$488,
          MATCH(1,
                ('Emission Factors'!$E$5:$E$488 = 'GHG emissions calculations'!$F1858) *
                ('Emission Factors'!$H$5:$H$488 = 'GHG emissions calculations'!$H1858),
                0),
          MATCH('GHG emissions calculations'!P$6,'Emission Factors'!$E$5:$P$5,0)),
    "")</f>
        <v/>
      </c>
      <c r="Q1858" s="311" t="str">
        <f t="array" ref="Q1858">IFERROR(
    IF(
        INDEX('Emission Factors'!$E$5:$P$488,
              MATCH(1,
                    ('Emission Factors'!$E$5:$E$488 = 'GHG emissions calculations'!$F1858) *
                    ('Emission Factors'!$H$5:$H$488 = 'GHG emissions calculations'!$H1858),
                    0),
              MATCH('GHG emissions calculations'!Q$6, 'Emission Factors'!$E$5:$P$5, 0)) &lt;&gt; "",
        INDEX('Emission Factors'!$E$5:$P$488,
              MATCH(1,
                    ('Emission Factors'!$E$5:$E$488 = 'GHG emissions calculations'!$F1858) *
                    ('Emission Factors'!$H$5:$H$488 = 'GHG emissions calculations'!$H1858),
                    0),
              MATCH('GHG emissions calculations'!Q$6, 'Emission Factors'!$E$5:$P$5, 0)),
        ""),
    "")</f>
        <v/>
      </c>
      <c r="R1858" s="311" t="str">
        <f t="array" ref="R1858">IFERROR(
    IF(
        INDEX('Emission Factors'!$E$5:$R$488,
              MATCH(1,
                    ('Emission Factors'!$E$5:$E$488 = 'GHG emissions calculations'!$F1858) *
                    ('Emission Factors'!$H$5:$H$488 = 'GHG emissions calculations'!$H1858),
                    0),
              MATCH('GHG emissions calculations'!R$6, 'Emission Factors'!$E$5:$R$5, 0)) &lt;&gt; "",
        INDEX('Emission Factors'!$E$5:$R$488,
              MATCH(1,
                    ('Emission Factors'!$E$5:$E$488 = 'GHG emissions calculations'!$F1858) *
                    ('Emission Factors'!$H$5:$H$488 = 'GHG emissions calculations'!$H1858),
                    0),
              MATCH('GHG emissions calculations'!R$6, 'Emission Factors'!$E$5:$R$5, 0)),
        ""),
    "")</f>
        <v/>
      </c>
      <c r="S1858" s="312">
        <f t="shared" si="3"/>
        <v>0</v>
      </c>
      <c r="T1858" s="23"/>
    </row>
    <row r="1859" ht="15.75" customHeight="1" outlineLevel="1">
      <c r="A1859" s="23"/>
      <c r="B1859" s="71"/>
      <c r="C1859" s="71"/>
      <c r="D1859" s="71"/>
      <c r="E1859" s="314"/>
      <c r="F1859" s="311" t="str">
        <f>Lists!Z251</f>
        <v>Titanium, kroll process - Europe</v>
      </c>
      <c r="G1859" s="311" t="str">
        <f t="array" ref="G1859">XLOOKUP(1,('Emission Factors'!$E$5:$E$488='GHG emissions calculations'!$F1859)*('Emission Factors'!$H$5:$H$488='GHG emissions calculations'!$H1859),INDEX('Emission Factors'!$E$5:$T$488,0,MATCH('GHG emissions calculations'!G$6,'Emission Factors'!$E$5:$T$5,0)),"",0)</f>
        <v/>
      </c>
      <c r="H1859" s="311" t="s">
        <v>237</v>
      </c>
      <c r="I1859" s="312" t="str">
        <f>IF(
    SUMIFS('Import data'!$L$25:$L$80,
           'Import data'!$J$25:$J$80, F1859,
           'Import data'!$G$25:$G$80, 'GHG emissions calculations'!$H1859,
           'Import data'!$I$25:$I$80,$E$1587) &lt;&gt; 0,
    SUMIFS('Import data'!$L$25:$L$80,
           'Import data'!$J$25:$J$80, F1859,
           'Import data'!$G$25:$G$80, 'GHG emissions calculations'!$H1859,
           'Import data'!$I$25:$I$80,$E$1587),
    ""
)</f>
        <v/>
      </c>
      <c r="J1859" s="311" t="str">
        <f t="array" ref="J1859">IF(
    XLOOKUP(F1859, 'Import data'!$J$26:$J$47, 'Import data'!$M$26:$M$47, "", 0) = "Please add the region-specific supplier emission factor or choose a different region available in the IAEG database.",
    "",
    XLOOKUP(F1859, 'Import data'!$J$26:$J$47, 'Import data'!$M$26:$M$47, "", 0)
)</f>
        <v/>
      </c>
      <c r="K1859" s="311" t="str">
        <f t="array" ref="K1859">IFERROR(
    XLOOKUP(F1859,
            _xlws.FILTER('Supplier Emission'!$G$15:$G$49,
                   ('Supplier Emission'!$D$15:$D$49=H1859) * ('Supplier Emission'!$F$15:$F$49=$E$1587)),
            _xlws.FILTER('Supplier Emission'!$I$15:$I$49,
                   ('Supplier Emission'!$D$15:$D$49=H1859) * ('Supplier Emission'!$F$15:$F$49=$E$1587)),
            ""),
    "")</f>
        <v/>
      </c>
      <c r="L1859" s="311" t="str">
        <f t="array" ref="L1859">IFERROR(
    XLOOKUP(F1859,
            _xlws.FILTER('Supplier Emission'!$G$15:$G$49,
                   ('Supplier Emission'!$D$15:$D$49=H1859) * ('Supplier Emission'!$F$15:$F$49=$E$1587)),
            _xlws.FILTER('Supplier Emission'!$J$15:$J$49,
                   ('Supplier Emission'!$D$15:$D$49=H1859) * ('Supplier Emission'!$F$15:$F$49=$E$1587)),
            ""),
    "")</f>
        <v/>
      </c>
      <c r="M1859" s="311" t="str">
        <f t="array" ref="M1859">IFERROR(
    XLOOKUP(F1859,
            _xlws.FILTER('Supplier Emission'!$G$15:$G$49,
                   ('Supplier Emission'!$D$15:$D$49=H1859) * ('Supplier Emission'!$F$15:$F$49=$E$1587)),
            _xlws.FILTER('Supplier Emission'!$M$15:$M$49,
                   ('Supplier Emission'!$D$15:$D$49=H1859) * ('Supplier Emission'!$F$15:$F$49=$E$1587)),
            ""),
    "")</f>
        <v/>
      </c>
      <c r="N1859" s="311" t="str">
        <f t="array" ref="N1859">IFERROR(
    XLOOKUP(F1859,
            _xlws.FILTER('Supplier Emission'!$G$15:$G$49,
                   ('Supplier Emission'!$D$15:$D$49=H1859) * ('Supplier Emission'!$F$15:$F$49=$E$1587)),
            _xlws.FILTER('Supplier Emission'!$H$15:$H$49,
                   ('Supplier Emission'!$D$15:$D$49=H1859) * ('Supplier Emission'!$F$15:$F$49=$E$1587)),
            ""),
    "")</f>
        <v/>
      </c>
      <c r="O1859" s="311" t="str">
        <f t="array" ref="O1859">XLOOKUP(1,('Emission Factors'!$E$5:$E$488='GHG emissions calculations'!$F1859)*('Emission Factors'!$H$5:$H$488='GHG emissions calculations'!$H1859),INDEX('Emission Factors'!$E$5:$T$488,0,MATCH('GHG emissions calculations'!O$6,'Emission Factors'!$E$5:$T$5,0)),"",0)</f>
        <v/>
      </c>
      <c r="P1859" s="313" t="str">
        <f t="array" ref="P1859">IFERROR(
    INDEX('Emission Factors'!$E$5:$P$488,
          MATCH(1,
                ('Emission Factors'!$E$5:$E$488 = 'GHG emissions calculations'!$F1859) *
                ('Emission Factors'!$H$5:$H$488 = 'GHG emissions calculations'!$H1859),
                0),
          MATCH('GHG emissions calculations'!P$6,'Emission Factors'!$E$5:$P$5,0)),
    "")</f>
        <v/>
      </c>
      <c r="Q1859" s="311" t="str">
        <f t="array" ref="Q1859">IFERROR(
    IF(
        INDEX('Emission Factors'!$E$5:$P$488,
              MATCH(1,
                    ('Emission Factors'!$E$5:$E$488 = 'GHG emissions calculations'!$F1859) *
                    ('Emission Factors'!$H$5:$H$488 = 'GHG emissions calculations'!$H1859),
                    0),
              MATCH('GHG emissions calculations'!Q$6, 'Emission Factors'!$E$5:$P$5, 0)) &lt;&gt; "",
        INDEX('Emission Factors'!$E$5:$P$488,
              MATCH(1,
                    ('Emission Factors'!$E$5:$E$488 = 'GHG emissions calculations'!$F1859) *
                    ('Emission Factors'!$H$5:$H$488 = 'GHG emissions calculations'!$H1859),
                    0),
              MATCH('GHG emissions calculations'!Q$6, 'Emission Factors'!$E$5:$P$5, 0)),
        ""),
    "")</f>
        <v/>
      </c>
      <c r="R1859" s="311" t="str">
        <f t="array" ref="R1859">IFERROR(
    IF(
        INDEX('Emission Factors'!$E$5:$R$488,
              MATCH(1,
                    ('Emission Factors'!$E$5:$E$488 = 'GHG emissions calculations'!$F1859) *
                    ('Emission Factors'!$H$5:$H$488 = 'GHG emissions calculations'!$H1859),
                    0),
              MATCH('GHG emissions calculations'!R$6, 'Emission Factors'!$E$5:$R$5, 0)) &lt;&gt; "",
        INDEX('Emission Factors'!$E$5:$R$488,
              MATCH(1,
                    ('Emission Factors'!$E$5:$E$488 = 'GHG emissions calculations'!$F1859) *
                    ('Emission Factors'!$H$5:$H$488 = 'GHG emissions calculations'!$H1859),
                    0),
              MATCH('GHG emissions calculations'!R$6, 'Emission Factors'!$E$5:$R$5, 0)),
        ""),
    "")</f>
        <v/>
      </c>
      <c r="S1859" s="312">
        <f t="shared" si="3"/>
        <v>0</v>
      </c>
      <c r="T1859" s="23"/>
    </row>
    <row r="1860" ht="15.75" customHeight="1" outlineLevel="1">
      <c r="A1860" s="23"/>
      <c r="B1860" s="71"/>
      <c r="C1860" s="71"/>
      <c r="D1860" s="71"/>
      <c r="E1860" s="314"/>
      <c r="F1860" s="311" t="str">
        <f>Lists!Z256</f>
        <v>Titanium, kroll process - Global or unspecified region</v>
      </c>
      <c r="G1860" s="311">
        <f t="array" ref="G1860">XLOOKUP(1,('Emission Factors'!$E$5:$E$488='GHG emissions calculations'!$F1860)*('Emission Factors'!$H$5:$H$488='GHG emissions calculations'!$H1860),INDEX('Emission Factors'!$E$5:$T$488,0,MATCH('GHG emissions calculations'!G$6,'Emission Factors'!$E$5:$T$5,0)),"",0)</f>
        <v>3</v>
      </c>
      <c r="H1860" s="311" t="s">
        <v>237</v>
      </c>
      <c r="I1860" s="312" t="str">
        <f>IF(
    SUMIFS('Import data'!$L$25:$L$80,
           'Import data'!$J$25:$J$80, F1860,
           'Import data'!$G$25:$G$80, 'GHG emissions calculations'!$H1860,
           'Import data'!$I$25:$I$80,$E$1587) &lt;&gt; 0,
    SUMIFS('Import data'!$L$25:$L$80,
           'Import data'!$J$25:$J$80, F1860,
           'Import data'!$G$25:$G$80, 'GHG emissions calculations'!$H1860,
           'Import data'!$I$25:$I$80,$E$1587),
    ""
)</f>
        <v/>
      </c>
      <c r="J1860" s="311" t="str">
        <f t="array" ref="J1860">IF(
    XLOOKUP(F1860, 'Import data'!$J$26:$J$47, 'Import data'!$M$26:$M$47, "", 0) = "Please add the region-specific supplier emission factor or choose a different region available in the IAEG database.",
    "",
    XLOOKUP(F1860, 'Import data'!$J$26:$J$47, 'Import data'!$M$26:$M$47, "", 0)
)</f>
        <v/>
      </c>
      <c r="K1860" s="311" t="str">
        <f t="array" ref="K1860">IFERROR(
    XLOOKUP(F1860,
            _xlws.FILTER('Supplier Emission'!$G$15:$G$49,
                   ('Supplier Emission'!$D$15:$D$49=H1860) * ('Supplier Emission'!$F$15:$F$49=$E$1587)),
            _xlws.FILTER('Supplier Emission'!$I$15:$I$49,
                   ('Supplier Emission'!$D$15:$D$49=H1860) * ('Supplier Emission'!$F$15:$F$49=$E$1587)),
            ""),
    "")</f>
        <v/>
      </c>
      <c r="L1860" s="311" t="str">
        <f t="array" ref="L1860">IFERROR(
    XLOOKUP(F1860,
            _xlws.FILTER('Supplier Emission'!$G$15:$G$49,
                   ('Supplier Emission'!$D$15:$D$49=H1860) * ('Supplier Emission'!$F$15:$F$49=$E$1587)),
            _xlws.FILTER('Supplier Emission'!$J$15:$J$49,
                   ('Supplier Emission'!$D$15:$D$49=H1860) * ('Supplier Emission'!$F$15:$F$49=$E$1587)),
            ""),
    "")</f>
        <v/>
      </c>
      <c r="M1860" s="311" t="str">
        <f t="array" ref="M1860">IFERROR(
    XLOOKUP(F1860,
            _xlws.FILTER('Supplier Emission'!$G$15:$G$49,
                   ('Supplier Emission'!$D$15:$D$49=H1860) * ('Supplier Emission'!$F$15:$F$49=$E$1587)),
            _xlws.FILTER('Supplier Emission'!$M$15:$M$49,
                   ('Supplier Emission'!$D$15:$D$49=H1860) * ('Supplier Emission'!$F$15:$F$49=$E$1587)),
            ""),
    "")</f>
        <v/>
      </c>
      <c r="N1860" s="311" t="str">
        <f t="array" ref="N1860">IFERROR(
    XLOOKUP(F1860,
            _xlws.FILTER('Supplier Emission'!$G$15:$G$49,
                   ('Supplier Emission'!$D$15:$D$49=H1860) * ('Supplier Emission'!$F$15:$F$49=$E$1587)),
            _xlws.FILTER('Supplier Emission'!$H$15:$H$49,
                   ('Supplier Emission'!$D$15:$D$49=H1860) * ('Supplier Emission'!$F$15:$F$49=$E$1587)),
            ""),
    "")</f>
        <v/>
      </c>
      <c r="O1860" s="311" t="str">
        <f t="array" ref="O1860">XLOOKUP(1,('Emission Factors'!$E$5:$E$488='GHG emissions calculations'!$F1860)*('Emission Factors'!$H$5:$H$488='GHG emissions calculations'!$H1860),INDEX('Emission Factors'!$E$5:$T$488,0,MATCH('GHG emissions calculations'!O$6,'Emission Factors'!$E$5:$T$5,0)),"",0)</f>
        <v>Titanium - kroll process</v>
      </c>
      <c r="P1860" s="313">
        <f t="array" ref="P1860">IFERROR(
    INDEX('Emission Factors'!$E$5:$P$488,
          MATCH(1,
                ('Emission Factors'!$E$5:$E$488 = 'GHG emissions calculations'!$F1860) *
                ('Emission Factors'!$H$5:$H$488 = 'GHG emissions calculations'!$H1860),
                0),
          MATCH('GHG emissions calculations'!P$6,'Emission Factors'!$E$5:$P$5,0)),
    "")</f>
        <v>35.7</v>
      </c>
      <c r="Q1860" s="311" t="str">
        <f t="array" ref="Q1860">IFERROR(
    IF(
        INDEX('Emission Factors'!$E$5:$P$488,
              MATCH(1,
                    ('Emission Factors'!$E$5:$E$488 = 'GHG emissions calculations'!$F1860) *
                    ('Emission Factors'!$H$5:$H$488 = 'GHG emissions calculations'!$H1860),
                    0),
              MATCH('GHG emissions calculations'!Q$6, 'Emission Factors'!$E$5:$P$5, 0)) &lt;&gt; "",
        INDEX('Emission Factors'!$E$5:$P$488,
              MATCH(1,
                    ('Emission Factors'!$E$5:$E$488 = 'GHG emissions calculations'!$F1860) *
                    ('Emission Factors'!$H$5:$H$488 = 'GHG emissions calculations'!$H1860),
                    0),
              MATCH('GHG emissions calculations'!Q$6, 'Emission Factors'!$E$5:$P$5, 0)),
        ""),
    "")</f>
        <v>kgCO2e/kg</v>
      </c>
      <c r="R1860" s="311" t="str">
        <f t="array" ref="R1860">IFERROR(
    IF(
        INDEX('Emission Factors'!$E$5:$R$488,
              MATCH(1,
                    ('Emission Factors'!$E$5:$E$488 = 'GHG emissions calculations'!$F1860) *
                    ('Emission Factors'!$H$5:$H$488 = 'GHG emissions calculations'!$H1860),
                    0),
              MATCH('GHG emissions calculations'!R$6, 'Emission Factors'!$E$5:$R$5, 0)) &lt;&gt; "",
        INDEX('Emission Factors'!$E$5:$R$488,
              MATCH(1,
                    ('Emission Factors'!$E$5:$E$488 = 'GHG emissions calculations'!$F1860) *
                    ('Emission Factors'!$H$5:$H$488 = 'GHG emissions calculations'!$H1860),
                    0),
              MATCH('GHG emissions calculations'!R$6, 'Emission Factors'!$E$5:$R$5, 0)),
        ""),
    "")</f>
        <v>Global or unspecified region</v>
      </c>
      <c r="S1860" s="312">
        <f t="shared" si="3"/>
        <v>0</v>
      </c>
      <c r="T1860" s="23"/>
    </row>
    <row r="1861" ht="15.75" customHeight="1" outlineLevel="1">
      <c r="A1861" s="23"/>
      <c r="B1861" s="71"/>
      <c r="C1861" s="71"/>
      <c r="D1861" s="71"/>
      <c r="E1861" s="314"/>
      <c r="F1861" s="311" t="str">
        <f>Lists!Z255</f>
        <v>Titanium, kroll process - Middle East</v>
      </c>
      <c r="G1861" s="311" t="str">
        <f t="array" ref="G1861">XLOOKUP(1,('Emission Factors'!$E$5:$E$488='GHG emissions calculations'!$F1861)*('Emission Factors'!$H$5:$H$488='GHG emissions calculations'!$H1861),INDEX('Emission Factors'!$E$5:$T$488,0,MATCH('GHG emissions calculations'!G$6,'Emission Factors'!$E$5:$T$5,0)),"",0)</f>
        <v/>
      </c>
      <c r="H1861" s="311" t="s">
        <v>237</v>
      </c>
      <c r="I1861" s="312" t="str">
        <f>IF(
    SUMIFS('Import data'!$L$25:$L$80,
           'Import data'!$J$25:$J$80, F1861,
           'Import data'!$G$25:$G$80, 'GHG emissions calculations'!$H1861,
           'Import data'!$I$25:$I$80,$E$1587) &lt;&gt; 0,
    SUMIFS('Import data'!$L$25:$L$80,
           'Import data'!$J$25:$J$80, F1861,
           'Import data'!$G$25:$G$80, 'GHG emissions calculations'!$H1861,
           'Import data'!$I$25:$I$80,$E$1587),
    ""
)</f>
        <v/>
      </c>
      <c r="J1861" s="311" t="str">
        <f t="array" ref="J1861">IF(
    XLOOKUP(F1861, 'Import data'!$J$26:$J$47, 'Import data'!$M$26:$M$47, "", 0) = "Please add the region-specific supplier emission factor or choose a different region available in the IAEG database.",
    "",
    XLOOKUP(F1861, 'Import data'!$J$26:$J$47, 'Import data'!$M$26:$M$47, "", 0)
)</f>
        <v/>
      </c>
      <c r="K1861" s="311" t="str">
        <f t="array" ref="K1861">IFERROR(
    XLOOKUP(F1861,
            _xlws.FILTER('Supplier Emission'!$G$15:$G$49,
                   ('Supplier Emission'!$D$15:$D$49=H1861) * ('Supplier Emission'!$F$15:$F$49=$E$1587)),
            _xlws.FILTER('Supplier Emission'!$I$15:$I$49,
                   ('Supplier Emission'!$D$15:$D$49=H1861) * ('Supplier Emission'!$F$15:$F$49=$E$1587)),
            ""),
    "")</f>
        <v/>
      </c>
      <c r="L1861" s="311" t="str">
        <f t="array" ref="L1861">IFERROR(
    XLOOKUP(F1861,
            _xlws.FILTER('Supplier Emission'!$G$15:$G$49,
                   ('Supplier Emission'!$D$15:$D$49=H1861) * ('Supplier Emission'!$F$15:$F$49=$E$1587)),
            _xlws.FILTER('Supplier Emission'!$J$15:$J$49,
                   ('Supplier Emission'!$D$15:$D$49=H1861) * ('Supplier Emission'!$F$15:$F$49=$E$1587)),
            ""),
    "")</f>
        <v/>
      </c>
      <c r="M1861" s="311" t="str">
        <f t="array" ref="M1861">IFERROR(
    XLOOKUP(F1861,
            _xlws.FILTER('Supplier Emission'!$G$15:$G$49,
                   ('Supplier Emission'!$D$15:$D$49=H1861) * ('Supplier Emission'!$F$15:$F$49=$E$1587)),
            _xlws.FILTER('Supplier Emission'!$M$15:$M$49,
                   ('Supplier Emission'!$D$15:$D$49=H1861) * ('Supplier Emission'!$F$15:$F$49=$E$1587)),
            ""),
    "")</f>
        <v/>
      </c>
      <c r="N1861" s="311" t="str">
        <f t="array" ref="N1861">IFERROR(
    XLOOKUP(F1861,
            _xlws.FILTER('Supplier Emission'!$G$15:$G$49,
                   ('Supplier Emission'!$D$15:$D$49=H1861) * ('Supplier Emission'!$F$15:$F$49=$E$1587)),
            _xlws.FILTER('Supplier Emission'!$H$15:$H$49,
                   ('Supplier Emission'!$D$15:$D$49=H1861) * ('Supplier Emission'!$F$15:$F$49=$E$1587)),
            ""),
    "")</f>
        <v/>
      </c>
      <c r="O1861" s="311" t="str">
        <f t="array" ref="O1861">XLOOKUP(1,('Emission Factors'!$E$5:$E$488='GHG emissions calculations'!$F1861)*('Emission Factors'!$H$5:$H$488='GHG emissions calculations'!$H1861),INDEX('Emission Factors'!$E$5:$T$488,0,MATCH('GHG emissions calculations'!O$6,'Emission Factors'!$E$5:$T$5,0)),"",0)</f>
        <v/>
      </c>
      <c r="P1861" s="313" t="str">
        <f t="array" ref="P1861">IFERROR(
    INDEX('Emission Factors'!$E$5:$P$488,
          MATCH(1,
                ('Emission Factors'!$E$5:$E$488 = 'GHG emissions calculations'!$F1861) *
                ('Emission Factors'!$H$5:$H$488 = 'GHG emissions calculations'!$H1861),
                0),
          MATCH('GHG emissions calculations'!P$6,'Emission Factors'!$E$5:$P$5,0)),
    "")</f>
        <v/>
      </c>
      <c r="Q1861" s="311" t="str">
        <f t="array" ref="Q1861">IFERROR(
    IF(
        INDEX('Emission Factors'!$E$5:$P$488,
              MATCH(1,
                    ('Emission Factors'!$E$5:$E$488 = 'GHG emissions calculations'!$F1861) *
                    ('Emission Factors'!$H$5:$H$488 = 'GHG emissions calculations'!$H1861),
                    0),
              MATCH('GHG emissions calculations'!Q$6, 'Emission Factors'!$E$5:$P$5, 0)) &lt;&gt; "",
        INDEX('Emission Factors'!$E$5:$P$488,
              MATCH(1,
                    ('Emission Factors'!$E$5:$E$488 = 'GHG emissions calculations'!$F1861) *
                    ('Emission Factors'!$H$5:$H$488 = 'GHG emissions calculations'!$H1861),
                    0),
              MATCH('GHG emissions calculations'!Q$6, 'Emission Factors'!$E$5:$P$5, 0)),
        ""),
    "")</f>
        <v/>
      </c>
      <c r="R1861" s="311" t="str">
        <f t="array" ref="R1861">IFERROR(
    IF(
        INDEX('Emission Factors'!$E$5:$R$488,
              MATCH(1,
                    ('Emission Factors'!$E$5:$E$488 = 'GHG emissions calculations'!$F1861) *
                    ('Emission Factors'!$H$5:$H$488 = 'GHG emissions calculations'!$H1861),
                    0),
              MATCH('GHG emissions calculations'!R$6, 'Emission Factors'!$E$5:$R$5, 0)) &lt;&gt; "",
        INDEX('Emission Factors'!$E$5:$R$488,
              MATCH(1,
                    ('Emission Factors'!$E$5:$E$488 = 'GHG emissions calculations'!$F1861) *
                    ('Emission Factors'!$H$5:$H$488 = 'GHG emissions calculations'!$H1861),
                    0),
              MATCH('GHG emissions calculations'!R$6, 'Emission Factors'!$E$5:$R$5, 0)),
        ""),
    "")</f>
        <v/>
      </c>
      <c r="S1861" s="312">
        <f t="shared" si="3"/>
        <v>0</v>
      </c>
      <c r="T1861" s="23"/>
    </row>
    <row r="1862" ht="15.75" customHeight="1" outlineLevel="1">
      <c r="A1862" s="23"/>
      <c r="B1862" s="71"/>
      <c r="C1862" s="71"/>
      <c r="D1862" s="71"/>
      <c r="E1862" s="314"/>
      <c r="F1862" s="311" t="str">
        <f>Lists!Z254</f>
        <v>Titanium, kroll process - Oceania</v>
      </c>
      <c r="G1862" s="311" t="str">
        <f t="array" ref="G1862">XLOOKUP(1,('Emission Factors'!$E$5:$E$488='GHG emissions calculations'!$F1862)*('Emission Factors'!$H$5:$H$488='GHG emissions calculations'!$H1862),INDEX('Emission Factors'!$E$5:$T$488,0,MATCH('GHG emissions calculations'!G$6,'Emission Factors'!$E$5:$T$5,0)),"",0)</f>
        <v/>
      </c>
      <c r="H1862" s="311" t="s">
        <v>237</v>
      </c>
      <c r="I1862" s="312" t="str">
        <f>IF(
    SUMIFS('Import data'!$L$25:$L$80,
           'Import data'!$J$25:$J$80, F1862,
           'Import data'!$G$25:$G$80, 'GHG emissions calculations'!$H1862,
           'Import data'!$I$25:$I$80,$E$1587) &lt;&gt; 0,
    SUMIFS('Import data'!$L$25:$L$80,
           'Import data'!$J$25:$J$80, F1862,
           'Import data'!$G$25:$G$80, 'GHG emissions calculations'!$H1862,
           'Import data'!$I$25:$I$80,$E$1587),
    ""
)</f>
        <v/>
      </c>
      <c r="J1862" s="311" t="str">
        <f t="array" ref="J1862">IF(
    XLOOKUP(F1862, 'Import data'!$J$26:$J$47, 'Import data'!$M$26:$M$47, "", 0) = "Please add the region-specific supplier emission factor or choose a different region available in the IAEG database.",
    "",
    XLOOKUP(F1862, 'Import data'!$J$26:$J$47, 'Import data'!$M$26:$M$47, "", 0)
)</f>
        <v/>
      </c>
      <c r="K1862" s="311" t="str">
        <f t="array" ref="K1862">IFERROR(
    XLOOKUP(F1862,
            _xlws.FILTER('Supplier Emission'!$G$15:$G$49,
                   ('Supplier Emission'!$D$15:$D$49=H1862) * ('Supplier Emission'!$F$15:$F$49=$E$1587)),
            _xlws.FILTER('Supplier Emission'!$I$15:$I$49,
                   ('Supplier Emission'!$D$15:$D$49=H1862) * ('Supplier Emission'!$F$15:$F$49=$E$1587)),
            ""),
    "")</f>
        <v/>
      </c>
      <c r="L1862" s="311" t="str">
        <f t="array" ref="L1862">IFERROR(
    XLOOKUP(F1862,
            _xlws.FILTER('Supplier Emission'!$G$15:$G$49,
                   ('Supplier Emission'!$D$15:$D$49=H1862) * ('Supplier Emission'!$F$15:$F$49=$E$1587)),
            _xlws.FILTER('Supplier Emission'!$J$15:$J$49,
                   ('Supplier Emission'!$D$15:$D$49=H1862) * ('Supplier Emission'!$F$15:$F$49=$E$1587)),
            ""),
    "")</f>
        <v/>
      </c>
      <c r="M1862" s="311" t="str">
        <f t="array" ref="M1862">IFERROR(
    XLOOKUP(F1862,
            _xlws.FILTER('Supplier Emission'!$G$15:$G$49,
                   ('Supplier Emission'!$D$15:$D$49=H1862) * ('Supplier Emission'!$F$15:$F$49=$E$1587)),
            _xlws.FILTER('Supplier Emission'!$M$15:$M$49,
                   ('Supplier Emission'!$D$15:$D$49=H1862) * ('Supplier Emission'!$F$15:$F$49=$E$1587)),
            ""),
    "")</f>
        <v/>
      </c>
      <c r="N1862" s="311" t="str">
        <f t="array" ref="N1862">IFERROR(
    XLOOKUP(F1862,
            _xlws.FILTER('Supplier Emission'!$G$15:$G$49,
                   ('Supplier Emission'!$D$15:$D$49=H1862) * ('Supplier Emission'!$F$15:$F$49=$E$1587)),
            _xlws.FILTER('Supplier Emission'!$H$15:$H$49,
                   ('Supplier Emission'!$D$15:$D$49=H1862) * ('Supplier Emission'!$F$15:$F$49=$E$1587)),
            ""),
    "")</f>
        <v/>
      </c>
      <c r="O1862" s="311" t="str">
        <f t="array" ref="O1862">XLOOKUP(1,('Emission Factors'!$E$5:$E$488='GHG emissions calculations'!$F1862)*('Emission Factors'!$H$5:$H$488='GHG emissions calculations'!$H1862),INDEX('Emission Factors'!$E$5:$T$488,0,MATCH('GHG emissions calculations'!O$6,'Emission Factors'!$E$5:$T$5,0)),"",0)</f>
        <v/>
      </c>
      <c r="P1862" s="313" t="str">
        <f t="array" ref="P1862">IFERROR(
    INDEX('Emission Factors'!$E$5:$P$488,
          MATCH(1,
                ('Emission Factors'!$E$5:$E$488 = 'GHG emissions calculations'!$F1862) *
                ('Emission Factors'!$H$5:$H$488 = 'GHG emissions calculations'!$H1862),
                0),
          MATCH('GHG emissions calculations'!P$6,'Emission Factors'!$E$5:$P$5,0)),
    "")</f>
        <v/>
      </c>
      <c r="Q1862" s="311" t="str">
        <f t="array" ref="Q1862">IFERROR(
    IF(
        INDEX('Emission Factors'!$E$5:$P$488,
              MATCH(1,
                    ('Emission Factors'!$E$5:$E$488 = 'GHG emissions calculations'!$F1862) *
                    ('Emission Factors'!$H$5:$H$488 = 'GHG emissions calculations'!$H1862),
                    0),
              MATCH('GHG emissions calculations'!Q$6, 'Emission Factors'!$E$5:$P$5, 0)) &lt;&gt; "",
        INDEX('Emission Factors'!$E$5:$P$488,
              MATCH(1,
                    ('Emission Factors'!$E$5:$E$488 = 'GHG emissions calculations'!$F1862) *
                    ('Emission Factors'!$H$5:$H$488 = 'GHG emissions calculations'!$H1862),
                    0),
              MATCH('GHG emissions calculations'!Q$6, 'Emission Factors'!$E$5:$P$5, 0)),
        ""),
    "")</f>
        <v/>
      </c>
      <c r="R1862" s="311" t="str">
        <f t="array" ref="R1862">IFERROR(
    IF(
        INDEX('Emission Factors'!$E$5:$R$488,
              MATCH(1,
                    ('Emission Factors'!$E$5:$E$488 = 'GHG emissions calculations'!$F1862) *
                    ('Emission Factors'!$H$5:$H$488 = 'GHG emissions calculations'!$H1862),
                    0),
              MATCH('GHG emissions calculations'!R$6, 'Emission Factors'!$E$5:$R$5, 0)) &lt;&gt; "",
        INDEX('Emission Factors'!$E$5:$R$488,
              MATCH(1,
                    ('Emission Factors'!$E$5:$E$488 = 'GHG emissions calculations'!$F1862) *
                    ('Emission Factors'!$H$5:$H$488 = 'GHG emissions calculations'!$H1862),
                    0),
              MATCH('GHG emissions calculations'!R$6, 'Emission Factors'!$E$5:$R$5, 0)),
        ""),
    "")</f>
        <v/>
      </c>
      <c r="S1862" s="312">
        <f t="shared" si="3"/>
        <v>0</v>
      </c>
      <c r="T1862" s="23"/>
    </row>
    <row r="1863" ht="15.75" customHeight="1" outlineLevel="1">
      <c r="A1863" s="23"/>
      <c r="B1863" s="71"/>
      <c r="C1863" s="71"/>
      <c r="D1863" s="71"/>
      <c r="E1863" s="314"/>
      <c r="F1863" s="311" t="str">
        <f>Lists!Z259</f>
        <v>Titanium, plasma powder process - Africa</v>
      </c>
      <c r="G1863" s="311" t="str">
        <f t="array" ref="G1863">XLOOKUP(1,('Emission Factors'!$E$5:$E$488='GHG emissions calculations'!$F1863)*('Emission Factors'!$H$5:$H$488='GHG emissions calculations'!$H1863),INDEX('Emission Factors'!$E$5:$T$488,0,MATCH('GHG emissions calculations'!G$6,'Emission Factors'!$E$5:$T$5,0)),"",0)</f>
        <v/>
      </c>
      <c r="H1863" s="311" t="s">
        <v>237</v>
      </c>
      <c r="I1863" s="312" t="str">
        <f>IF(
    SUMIFS('Import data'!$L$25:$L$80,
           'Import data'!$J$25:$J$80, F1863,
           'Import data'!$G$25:$G$80, 'GHG emissions calculations'!$H1863,
           'Import data'!$I$25:$I$80,$E$1587) &lt;&gt; 0,
    SUMIFS('Import data'!$L$25:$L$80,
           'Import data'!$J$25:$J$80, F1863,
           'Import data'!$G$25:$G$80, 'GHG emissions calculations'!$H1863,
           'Import data'!$I$25:$I$80,$E$1587),
    ""
)</f>
        <v/>
      </c>
      <c r="J1863" s="311" t="str">
        <f t="array" ref="J1863">IF(
    XLOOKUP(F1863, 'Import data'!$J$26:$J$47, 'Import data'!$M$26:$M$47, "", 0) = "Please add the region-specific supplier emission factor or choose a different region available in the IAEG database.",
    "",
    XLOOKUP(F1863, 'Import data'!$J$26:$J$47, 'Import data'!$M$26:$M$47, "", 0)
)</f>
        <v/>
      </c>
      <c r="K1863" s="311" t="str">
        <f t="array" ref="K1863">IFERROR(
    XLOOKUP(F1863,
            _xlws.FILTER('Supplier Emission'!$G$15:$G$49,
                   ('Supplier Emission'!$D$15:$D$49=H1863) * ('Supplier Emission'!$F$15:$F$49=$E$1587)),
            _xlws.FILTER('Supplier Emission'!$I$15:$I$49,
                   ('Supplier Emission'!$D$15:$D$49=H1863) * ('Supplier Emission'!$F$15:$F$49=$E$1587)),
            ""),
    "")</f>
        <v/>
      </c>
      <c r="L1863" s="311" t="str">
        <f t="array" ref="L1863">IFERROR(
    XLOOKUP(F1863,
            _xlws.FILTER('Supplier Emission'!$G$15:$G$49,
                   ('Supplier Emission'!$D$15:$D$49=H1863) * ('Supplier Emission'!$F$15:$F$49=$E$1587)),
            _xlws.FILTER('Supplier Emission'!$J$15:$J$49,
                   ('Supplier Emission'!$D$15:$D$49=H1863) * ('Supplier Emission'!$F$15:$F$49=$E$1587)),
            ""),
    "")</f>
        <v/>
      </c>
      <c r="M1863" s="311" t="str">
        <f t="array" ref="M1863">IFERROR(
    XLOOKUP(F1863,
            _xlws.FILTER('Supplier Emission'!$G$15:$G$49,
                   ('Supplier Emission'!$D$15:$D$49=H1863) * ('Supplier Emission'!$F$15:$F$49=$E$1587)),
            _xlws.FILTER('Supplier Emission'!$M$15:$M$49,
                   ('Supplier Emission'!$D$15:$D$49=H1863) * ('Supplier Emission'!$F$15:$F$49=$E$1587)),
            ""),
    "")</f>
        <v/>
      </c>
      <c r="N1863" s="311" t="str">
        <f t="array" ref="N1863">IFERROR(
    XLOOKUP(F1863,
            _xlws.FILTER('Supplier Emission'!$G$15:$G$49,
                   ('Supplier Emission'!$D$15:$D$49=H1863) * ('Supplier Emission'!$F$15:$F$49=$E$1587)),
            _xlws.FILTER('Supplier Emission'!$H$15:$H$49,
                   ('Supplier Emission'!$D$15:$D$49=H1863) * ('Supplier Emission'!$F$15:$F$49=$E$1587)),
            ""),
    "")</f>
        <v/>
      </c>
      <c r="O1863" s="311" t="str">
        <f t="array" ref="O1863">XLOOKUP(1,('Emission Factors'!$E$5:$E$488='GHG emissions calculations'!$F1863)*('Emission Factors'!$H$5:$H$488='GHG emissions calculations'!$H1863),INDEX('Emission Factors'!$E$5:$T$488,0,MATCH('GHG emissions calculations'!O$6,'Emission Factors'!$E$5:$T$5,0)),"",0)</f>
        <v/>
      </c>
      <c r="P1863" s="313" t="str">
        <f t="array" ref="P1863">IFERROR(
    INDEX('Emission Factors'!$E$5:$P$488,
          MATCH(1,
                ('Emission Factors'!$E$5:$E$488 = 'GHG emissions calculations'!$F1863) *
                ('Emission Factors'!$H$5:$H$488 = 'GHG emissions calculations'!$H1863),
                0),
          MATCH('GHG emissions calculations'!P$6,'Emission Factors'!$E$5:$P$5,0)),
    "")</f>
        <v/>
      </c>
      <c r="Q1863" s="311" t="str">
        <f t="array" ref="Q1863">IFERROR(
    IF(
        INDEX('Emission Factors'!$E$5:$P$488,
              MATCH(1,
                    ('Emission Factors'!$E$5:$E$488 = 'GHG emissions calculations'!$F1863) *
                    ('Emission Factors'!$H$5:$H$488 = 'GHG emissions calculations'!$H1863),
                    0),
              MATCH('GHG emissions calculations'!Q$6, 'Emission Factors'!$E$5:$P$5, 0)) &lt;&gt; "",
        INDEX('Emission Factors'!$E$5:$P$488,
              MATCH(1,
                    ('Emission Factors'!$E$5:$E$488 = 'GHG emissions calculations'!$F1863) *
                    ('Emission Factors'!$H$5:$H$488 = 'GHG emissions calculations'!$H1863),
                    0),
              MATCH('GHG emissions calculations'!Q$6, 'Emission Factors'!$E$5:$P$5, 0)),
        ""),
    "")</f>
        <v/>
      </c>
      <c r="R1863" s="311" t="str">
        <f t="array" ref="R1863">IFERROR(
    IF(
        INDEX('Emission Factors'!$E$5:$R$488,
              MATCH(1,
                    ('Emission Factors'!$E$5:$E$488 = 'GHG emissions calculations'!$F1863) *
                    ('Emission Factors'!$H$5:$H$488 = 'GHG emissions calculations'!$H1863),
                    0),
              MATCH('GHG emissions calculations'!R$6, 'Emission Factors'!$E$5:$R$5, 0)) &lt;&gt; "",
        INDEX('Emission Factors'!$E$5:$R$488,
              MATCH(1,
                    ('Emission Factors'!$E$5:$E$488 = 'GHG emissions calculations'!$F1863) *
                    ('Emission Factors'!$H$5:$H$488 = 'GHG emissions calculations'!$H1863),
                    0),
              MATCH('GHG emissions calculations'!R$6, 'Emission Factors'!$E$5:$R$5, 0)),
        ""),
    "")</f>
        <v/>
      </c>
      <c r="S1863" s="312">
        <f t="shared" si="3"/>
        <v>0</v>
      </c>
      <c r="T1863" s="23"/>
    </row>
    <row r="1864" ht="15.75" customHeight="1" outlineLevel="1">
      <c r="A1864" s="23"/>
      <c r="B1864" s="71"/>
      <c r="C1864" s="71"/>
      <c r="D1864" s="71"/>
      <c r="E1864" s="314"/>
      <c r="F1864" s="311" t="str">
        <f>Lists!Z257</f>
        <v>Titanium, plasma powder process - America</v>
      </c>
      <c r="G1864" s="311" t="str">
        <f t="array" ref="G1864">XLOOKUP(1,('Emission Factors'!$E$5:$E$488='GHG emissions calculations'!$F1864)*('Emission Factors'!$H$5:$H$488='GHG emissions calculations'!$H1864),INDEX('Emission Factors'!$E$5:$T$488,0,MATCH('GHG emissions calculations'!G$6,'Emission Factors'!$E$5:$T$5,0)),"",0)</f>
        <v/>
      </c>
      <c r="H1864" s="311" t="s">
        <v>237</v>
      </c>
      <c r="I1864" s="312" t="str">
        <f>IF(
    SUMIFS('Import data'!$L$25:$L$80,
           'Import data'!$J$25:$J$80, F1864,
           'Import data'!$G$25:$G$80, 'GHG emissions calculations'!$H1864,
           'Import data'!$I$25:$I$80,$E$1587) &lt;&gt; 0,
    SUMIFS('Import data'!$L$25:$L$80,
           'Import data'!$J$25:$J$80, F1864,
           'Import data'!$G$25:$G$80, 'GHG emissions calculations'!$H1864,
           'Import data'!$I$25:$I$80,$E$1587),
    ""
)</f>
        <v/>
      </c>
      <c r="J1864" s="311" t="str">
        <f t="array" ref="J1864">IF(
    XLOOKUP(F1864, 'Import data'!$J$26:$J$47, 'Import data'!$M$26:$M$47, "", 0) = "Please add the region-specific supplier emission factor or choose a different region available in the IAEG database.",
    "",
    XLOOKUP(F1864, 'Import data'!$J$26:$J$47, 'Import data'!$M$26:$M$47, "", 0)
)</f>
        <v/>
      </c>
      <c r="K1864" s="311" t="str">
        <f t="array" ref="K1864">IFERROR(
    XLOOKUP(F1864,
            _xlws.FILTER('Supplier Emission'!$G$15:$G$49,
                   ('Supplier Emission'!$D$15:$D$49=H1864) * ('Supplier Emission'!$F$15:$F$49=$E$1587)),
            _xlws.FILTER('Supplier Emission'!$I$15:$I$49,
                   ('Supplier Emission'!$D$15:$D$49=H1864) * ('Supplier Emission'!$F$15:$F$49=$E$1587)),
            ""),
    "")</f>
        <v/>
      </c>
      <c r="L1864" s="311" t="str">
        <f t="array" ref="L1864">IFERROR(
    XLOOKUP(F1864,
            _xlws.FILTER('Supplier Emission'!$G$15:$G$49,
                   ('Supplier Emission'!$D$15:$D$49=H1864) * ('Supplier Emission'!$F$15:$F$49=$E$1587)),
            _xlws.FILTER('Supplier Emission'!$J$15:$J$49,
                   ('Supplier Emission'!$D$15:$D$49=H1864) * ('Supplier Emission'!$F$15:$F$49=$E$1587)),
            ""),
    "")</f>
        <v/>
      </c>
      <c r="M1864" s="311" t="str">
        <f t="array" ref="M1864">IFERROR(
    XLOOKUP(F1864,
            _xlws.FILTER('Supplier Emission'!$G$15:$G$49,
                   ('Supplier Emission'!$D$15:$D$49=H1864) * ('Supplier Emission'!$F$15:$F$49=$E$1587)),
            _xlws.FILTER('Supplier Emission'!$M$15:$M$49,
                   ('Supplier Emission'!$D$15:$D$49=H1864) * ('Supplier Emission'!$F$15:$F$49=$E$1587)),
            ""),
    "")</f>
        <v/>
      </c>
      <c r="N1864" s="311" t="str">
        <f t="array" ref="N1864">IFERROR(
    XLOOKUP(F1864,
            _xlws.FILTER('Supplier Emission'!$G$15:$G$49,
                   ('Supplier Emission'!$D$15:$D$49=H1864) * ('Supplier Emission'!$F$15:$F$49=$E$1587)),
            _xlws.FILTER('Supplier Emission'!$H$15:$H$49,
                   ('Supplier Emission'!$D$15:$D$49=H1864) * ('Supplier Emission'!$F$15:$F$49=$E$1587)),
            ""),
    "")</f>
        <v/>
      </c>
      <c r="O1864" s="311" t="str">
        <f t="array" ref="O1864">XLOOKUP(1,('Emission Factors'!$E$5:$E$488='GHG emissions calculations'!$F1864)*('Emission Factors'!$H$5:$H$488='GHG emissions calculations'!$H1864),INDEX('Emission Factors'!$E$5:$T$488,0,MATCH('GHG emissions calculations'!O$6,'Emission Factors'!$E$5:$T$5,0)),"",0)</f>
        <v/>
      </c>
      <c r="P1864" s="313" t="str">
        <f t="array" ref="P1864">IFERROR(
    INDEX('Emission Factors'!$E$5:$P$488,
          MATCH(1,
                ('Emission Factors'!$E$5:$E$488 = 'GHG emissions calculations'!$F1864) *
                ('Emission Factors'!$H$5:$H$488 = 'GHG emissions calculations'!$H1864),
                0),
          MATCH('GHG emissions calculations'!P$6,'Emission Factors'!$E$5:$P$5,0)),
    "")</f>
        <v/>
      </c>
      <c r="Q1864" s="311" t="str">
        <f t="array" ref="Q1864">IFERROR(
    IF(
        INDEX('Emission Factors'!$E$5:$P$488,
              MATCH(1,
                    ('Emission Factors'!$E$5:$E$488 = 'GHG emissions calculations'!$F1864) *
                    ('Emission Factors'!$H$5:$H$488 = 'GHG emissions calculations'!$H1864),
                    0),
              MATCH('GHG emissions calculations'!Q$6, 'Emission Factors'!$E$5:$P$5, 0)) &lt;&gt; "",
        INDEX('Emission Factors'!$E$5:$P$488,
              MATCH(1,
                    ('Emission Factors'!$E$5:$E$488 = 'GHG emissions calculations'!$F1864) *
                    ('Emission Factors'!$H$5:$H$488 = 'GHG emissions calculations'!$H1864),
                    0),
              MATCH('GHG emissions calculations'!Q$6, 'Emission Factors'!$E$5:$P$5, 0)),
        ""),
    "")</f>
        <v/>
      </c>
      <c r="R1864" s="311" t="str">
        <f t="array" ref="R1864">IFERROR(
    IF(
        INDEX('Emission Factors'!$E$5:$R$488,
              MATCH(1,
                    ('Emission Factors'!$E$5:$E$488 = 'GHG emissions calculations'!$F1864) *
                    ('Emission Factors'!$H$5:$H$488 = 'GHG emissions calculations'!$H1864),
                    0),
              MATCH('GHG emissions calculations'!R$6, 'Emission Factors'!$E$5:$R$5, 0)) &lt;&gt; "",
        INDEX('Emission Factors'!$E$5:$R$488,
              MATCH(1,
                    ('Emission Factors'!$E$5:$E$488 = 'GHG emissions calculations'!$F1864) *
                    ('Emission Factors'!$H$5:$H$488 = 'GHG emissions calculations'!$H1864),
                    0),
              MATCH('GHG emissions calculations'!R$6, 'Emission Factors'!$E$5:$R$5, 0)),
        ""),
    "")</f>
        <v/>
      </c>
      <c r="S1864" s="312">
        <f t="shared" si="3"/>
        <v>0</v>
      </c>
      <c r="T1864" s="23"/>
    </row>
    <row r="1865" ht="15.75" customHeight="1" outlineLevel="1">
      <c r="A1865" s="23"/>
      <c r="B1865" s="71"/>
      <c r="C1865" s="71"/>
      <c r="D1865" s="71"/>
      <c r="E1865" s="314"/>
      <c r="F1865" s="311" t="str">
        <f>Lists!Z260</f>
        <v>Titanium, plasma powder process - Asia</v>
      </c>
      <c r="G1865" s="311" t="str">
        <f t="array" ref="G1865">XLOOKUP(1,('Emission Factors'!$E$5:$E$488='GHG emissions calculations'!$F1865)*('Emission Factors'!$H$5:$H$488='GHG emissions calculations'!$H1865),INDEX('Emission Factors'!$E$5:$T$488,0,MATCH('GHG emissions calculations'!G$6,'Emission Factors'!$E$5:$T$5,0)),"",0)</f>
        <v/>
      </c>
      <c r="H1865" s="311" t="s">
        <v>237</v>
      </c>
      <c r="I1865" s="312" t="str">
        <f>IF(
    SUMIFS('Import data'!$L$25:$L$80,
           'Import data'!$J$25:$J$80, F1865,
           'Import data'!$G$25:$G$80, 'GHG emissions calculations'!$H1865,
           'Import data'!$I$25:$I$80,$E$1587) &lt;&gt; 0,
    SUMIFS('Import data'!$L$25:$L$80,
           'Import data'!$J$25:$J$80, F1865,
           'Import data'!$G$25:$G$80, 'GHG emissions calculations'!$H1865,
           'Import data'!$I$25:$I$80,$E$1587),
    ""
)</f>
        <v/>
      </c>
      <c r="J1865" s="311" t="str">
        <f t="array" ref="J1865">IF(
    XLOOKUP(F1865, 'Import data'!$J$26:$J$47, 'Import data'!$M$26:$M$47, "", 0) = "Please add the region-specific supplier emission factor or choose a different region available in the IAEG database.",
    "",
    XLOOKUP(F1865, 'Import data'!$J$26:$J$47, 'Import data'!$M$26:$M$47, "", 0)
)</f>
        <v/>
      </c>
      <c r="K1865" s="311" t="str">
        <f t="array" ref="K1865">IFERROR(
    XLOOKUP(F1865,
            _xlws.FILTER('Supplier Emission'!$G$15:$G$49,
                   ('Supplier Emission'!$D$15:$D$49=H1865) * ('Supplier Emission'!$F$15:$F$49=$E$1587)),
            _xlws.FILTER('Supplier Emission'!$I$15:$I$49,
                   ('Supplier Emission'!$D$15:$D$49=H1865) * ('Supplier Emission'!$F$15:$F$49=$E$1587)),
            ""),
    "")</f>
        <v/>
      </c>
      <c r="L1865" s="311" t="str">
        <f t="array" ref="L1865">IFERROR(
    XLOOKUP(F1865,
            _xlws.FILTER('Supplier Emission'!$G$15:$G$49,
                   ('Supplier Emission'!$D$15:$D$49=H1865) * ('Supplier Emission'!$F$15:$F$49=$E$1587)),
            _xlws.FILTER('Supplier Emission'!$J$15:$J$49,
                   ('Supplier Emission'!$D$15:$D$49=H1865) * ('Supplier Emission'!$F$15:$F$49=$E$1587)),
            ""),
    "")</f>
        <v/>
      </c>
      <c r="M1865" s="311" t="str">
        <f t="array" ref="M1865">IFERROR(
    XLOOKUP(F1865,
            _xlws.FILTER('Supplier Emission'!$G$15:$G$49,
                   ('Supplier Emission'!$D$15:$D$49=H1865) * ('Supplier Emission'!$F$15:$F$49=$E$1587)),
            _xlws.FILTER('Supplier Emission'!$M$15:$M$49,
                   ('Supplier Emission'!$D$15:$D$49=H1865) * ('Supplier Emission'!$F$15:$F$49=$E$1587)),
            ""),
    "")</f>
        <v/>
      </c>
      <c r="N1865" s="311" t="str">
        <f t="array" ref="N1865">IFERROR(
    XLOOKUP(F1865,
            _xlws.FILTER('Supplier Emission'!$G$15:$G$49,
                   ('Supplier Emission'!$D$15:$D$49=H1865) * ('Supplier Emission'!$F$15:$F$49=$E$1587)),
            _xlws.FILTER('Supplier Emission'!$H$15:$H$49,
                   ('Supplier Emission'!$D$15:$D$49=H1865) * ('Supplier Emission'!$F$15:$F$49=$E$1587)),
            ""),
    "")</f>
        <v/>
      </c>
      <c r="O1865" s="311" t="str">
        <f t="array" ref="O1865">XLOOKUP(1,('Emission Factors'!$E$5:$E$488='GHG emissions calculations'!$F1865)*('Emission Factors'!$H$5:$H$488='GHG emissions calculations'!$H1865),INDEX('Emission Factors'!$E$5:$T$488,0,MATCH('GHG emissions calculations'!O$6,'Emission Factors'!$E$5:$T$5,0)),"",0)</f>
        <v/>
      </c>
      <c r="P1865" s="313" t="str">
        <f t="array" ref="P1865">IFERROR(
    INDEX('Emission Factors'!$E$5:$P$488,
          MATCH(1,
                ('Emission Factors'!$E$5:$E$488 = 'GHG emissions calculations'!$F1865) *
                ('Emission Factors'!$H$5:$H$488 = 'GHG emissions calculations'!$H1865),
                0),
          MATCH('GHG emissions calculations'!P$6,'Emission Factors'!$E$5:$P$5,0)),
    "")</f>
        <v/>
      </c>
      <c r="Q1865" s="311" t="str">
        <f t="array" ref="Q1865">IFERROR(
    IF(
        INDEX('Emission Factors'!$E$5:$P$488,
              MATCH(1,
                    ('Emission Factors'!$E$5:$E$488 = 'GHG emissions calculations'!$F1865) *
                    ('Emission Factors'!$H$5:$H$488 = 'GHG emissions calculations'!$H1865),
                    0),
              MATCH('GHG emissions calculations'!Q$6, 'Emission Factors'!$E$5:$P$5, 0)) &lt;&gt; "",
        INDEX('Emission Factors'!$E$5:$P$488,
              MATCH(1,
                    ('Emission Factors'!$E$5:$E$488 = 'GHG emissions calculations'!$F1865) *
                    ('Emission Factors'!$H$5:$H$488 = 'GHG emissions calculations'!$H1865),
                    0),
              MATCH('GHG emissions calculations'!Q$6, 'Emission Factors'!$E$5:$P$5, 0)),
        ""),
    "")</f>
        <v/>
      </c>
      <c r="R1865" s="311" t="str">
        <f t="array" ref="R1865">IFERROR(
    IF(
        INDEX('Emission Factors'!$E$5:$R$488,
              MATCH(1,
                    ('Emission Factors'!$E$5:$E$488 = 'GHG emissions calculations'!$F1865) *
                    ('Emission Factors'!$H$5:$H$488 = 'GHG emissions calculations'!$H1865),
                    0),
              MATCH('GHG emissions calculations'!R$6, 'Emission Factors'!$E$5:$R$5, 0)) &lt;&gt; "",
        INDEX('Emission Factors'!$E$5:$R$488,
              MATCH(1,
                    ('Emission Factors'!$E$5:$E$488 = 'GHG emissions calculations'!$F1865) *
                    ('Emission Factors'!$H$5:$H$488 = 'GHG emissions calculations'!$H1865),
                    0),
              MATCH('GHG emissions calculations'!R$6, 'Emission Factors'!$E$5:$R$5, 0)),
        ""),
    "")</f>
        <v/>
      </c>
      <c r="S1865" s="312">
        <f t="shared" si="3"/>
        <v>0</v>
      </c>
      <c r="T1865" s="23"/>
    </row>
    <row r="1866" ht="15.75" customHeight="1" outlineLevel="1">
      <c r="A1866" s="23"/>
      <c r="B1866" s="71"/>
      <c r="C1866" s="71"/>
      <c r="D1866" s="71"/>
      <c r="E1866" s="314"/>
      <c r="F1866" s="311" t="str">
        <f>Lists!Z258</f>
        <v>Titanium, plasma powder process - Europe</v>
      </c>
      <c r="G1866" s="311" t="str">
        <f t="array" ref="G1866">XLOOKUP(1,('Emission Factors'!$E$5:$E$488='GHG emissions calculations'!$F1866)*('Emission Factors'!$H$5:$H$488='GHG emissions calculations'!$H1866),INDEX('Emission Factors'!$E$5:$T$488,0,MATCH('GHG emissions calculations'!G$6,'Emission Factors'!$E$5:$T$5,0)),"",0)</f>
        <v/>
      </c>
      <c r="H1866" s="311" t="s">
        <v>237</v>
      </c>
      <c r="I1866" s="312" t="str">
        <f>IF(
    SUMIFS('Import data'!$L$25:$L$80,
           'Import data'!$J$25:$J$80, F1866,
           'Import data'!$G$25:$G$80, 'GHG emissions calculations'!$H1866,
           'Import data'!$I$25:$I$80,$E$1587) &lt;&gt; 0,
    SUMIFS('Import data'!$L$25:$L$80,
           'Import data'!$J$25:$J$80, F1866,
           'Import data'!$G$25:$G$80, 'GHG emissions calculations'!$H1866,
           'Import data'!$I$25:$I$80,$E$1587),
    ""
)</f>
        <v/>
      </c>
      <c r="J1866" s="311" t="str">
        <f t="array" ref="J1866">IF(
    XLOOKUP(F1866, 'Import data'!$J$26:$J$47, 'Import data'!$M$26:$M$47, "", 0) = "Please add the region-specific supplier emission factor or choose a different region available in the IAEG database.",
    "",
    XLOOKUP(F1866, 'Import data'!$J$26:$J$47, 'Import data'!$M$26:$M$47, "", 0)
)</f>
        <v/>
      </c>
      <c r="K1866" s="311" t="str">
        <f t="array" ref="K1866">IFERROR(
    XLOOKUP(F1866,
            _xlws.FILTER('Supplier Emission'!$G$15:$G$49,
                   ('Supplier Emission'!$D$15:$D$49=H1866) * ('Supplier Emission'!$F$15:$F$49=$E$1587)),
            _xlws.FILTER('Supplier Emission'!$I$15:$I$49,
                   ('Supplier Emission'!$D$15:$D$49=H1866) * ('Supplier Emission'!$F$15:$F$49=$E$1587)),
            ""),
    "")</f>
        <v/>
      </c>
      <c r="L1866" s="311" t="str">
        <f t="array" ref="L1866">IFERROR(
    XLOOKUP(F1866,
            _xlws.FILTER('Supplier Emission'!$G$15:$G$49,
                   ('Supplier Emission'!$D$15:$D$49=H1866) * ('Supplier Emission'!$F$15:$F$49=$E$1587)),
            _xlws.FILTER('Supplier Emission'!$J$15:$J$49,
                   ('Supplier Emission'!$D$15:$D$49=H1866) * ('Supplier Emission'!$F$15:$F$49=$E$1587)),
            ""),
    "")</f>
        <v/>
      </c>
      <c r="M1866" s="311" t="str">
        <f t="array" ref="M1866">IFERROR(
    XLOOKUP(F1866,
            _xlws.FILTER('Supplier Emission'!$G$15:$G$49,
                   ('Supplier Emission'!$D$15:$D$49=H1866) * ('Supplier Emission'!$F$15:$F$49=$E$1587)),
            _xlws.FILTER('Supplier Emission'!$M$15:$M$49,
                   ('Supplier Emission'!$D$15:$D$49=H1866) * ('Supplier Emission'!$F$15:$F$49=$E$1587)),
            ""),
    "")</f>
        <v/>
      </c>
      <c r="N1866" s="311" t="str">
        <f t="array" ref="N1866">IFERROR(
    XLOOKUP(F1866,
            _xlws.FILTER('Supplier Emission'!$G$15:$G$49,
                   ('Supplier Emission'!$D$15:$D$49=H1866) * ('Supplier Emission'!$F$15:$F$49=$E$1587)),
            _xlws.FILTER('Supplier Emission'!$H$15:$H$49,
                   ('Supplier Emission'!$D$15:$D$49=H1866) * ('Supplier Emission'!$F$15:$F$49=$E$1587)),
            ""),
    "")</f>
        <v/>
      </c>
      <c r="O1866" s="311" t="str">
        <f t="array" ref="O1866">XLOOKUP(1,('Emission Factors'!$E$5:$E$488='GHG emissions calculations'!$F1866)*('Emission Factors'!$H$5:$H$488='GHG emissions calculations'!$H1866),INDEX('Emission Factors'!$E$5:$T$488,0,MATCH('GHG emissions calculations'!O$6,'Emission Factors'!$E$5:$T$5,0)),"",0)</f>
        <v/>
      </c>
      <c r="P1866" s="313" t="str">
        <f t="array" ref="P1866">IFERROR(
    INDEX('Emission Factors'!$E$5:$P$488,
          MATCH(1,
                ('Emission Factors'!$E$5:$E$488 = 'GHG emissions calculations'!$F1866) *
                ('Emission Factors'!$H$5:$H$488 = 'GHG emissions calculations'!$H1866),
                0),
          MATCH('GHG emissions calculations'!P$6,'Emission Factors'!$E$5:$P$5,0)),
    "")</f>
        <v/>
      </c>
      <c r="Q1866" s="311" t="str">
        <f t="array" ref="Q1866">IFERROR(
    IF(
        INDEX('Emission Factors'!$E$5:$P$488,
              MATCH(1,
                    ('Emission Factors'!$E$5:$E$488 = 'GHG emissions calculations'!$F1866) *
                    ('Emission Factors'!$H$5:$H$488 = 'GHG emissions calculations'!$H1866),
                    0),
              MATCH('GHG emissions calculations'!Q$6, 'Emission Factors'!$E$5:$P$5, 0)) &lt;&gt; "",
        INDEX('Emission Factors'!$E$5:$P$488,
              MATCH(1,
                    ('Emission Factors'!$E$5:$E$488 = 'GHG emissions calculations'!$F1866) *
                    ('Emission Factors'!$H$5:$H$488 = 'GHG emissions calculations'!$H1866),
                    0),
              MATCH('GHG emissions calculations'!Q$6, 'Emission Factors'!$E$5:$P$5, 0)),
        ""),
    "")</f>
        <v/>
      </c>
      <c r="R1866" s="311" t="str">
        <f t="array" ref="R1866">IFERROR(
    IF(
        INDEX('Emission Factors'!$E$5:$R$488,
              MATCH(1,
                    ('Emission Factors'!$E$5:$E$488 = 'GHG emissions calculations'!$F1866) *
                    ('Emission Factors'!$H$5:$H$488 = 'GHG emissions calculations'!$H1866),
                    0),
              MATCH('GHG emissions calculations'!R$6, 'Emission Factors'!$E$5:$R$5, 0)) &lt;&gt; "",
        INDEX('Emission Factors'!$E$5:$R$488,
              MATCH(1,
                    ('Emission Factors'!$E$5:$E$488 = 'GHG emissions calculations'!$F1866) *
                    ('Emission Factors'!$H$5:$H$488 = 'GHG emissions calculations'!$H1866),
                    0),
              MATCH('GHG emissions calculations'!R$6, 'Emission Factors'!$E$5:$R$5, 0)),
        ""),
    "")</f>
        <v/>
      </c>
      <c r="S1866" s="312">
        <f t="shared" si="3"/>
        <v>0</v>
      </c>
      <c r="T1866" s="23"/>
    </row>
    <row r="1867" ht="15.75" customHeight="1" outlineLevel="1">
      <c r="A1867" s="23"/>
      <c r="B1867" s="71"/>
      <c r="C1867" s="71"/>
      <c r="D1867" s="71"/>
      <c r="E1867" s="314"/>
      <c r="F1867" s="311" t="str">
        <f>Lists!Z263</f>
        <v>Titanium, plasma powder process - Global or unspecified region</v>
      </c>
      <c r="G1867" s="311">
        <f t="array" ref="G1867">XLOOKUP(1,('Emission Factors'!$E$5:$E$488='GHG emissions calculations'!$F1867)*('Emission Factors'!$H$5:$H$488='GHG emissions calculations'!$H1867),INDEX('Emission Factors'!$E$5:$T$488,0,MATCH('GHG emissions calculations'!G$6,'Emission Factors'!$E$5:$T$5,0)),"",0)</f>
        <v>3</v>
      </c>
      <c r="H1867" s="311" t="s">
        <v>237</v>
      </c>
      <c r="I1867" s="312" t="str">
        <f>IF(
    SUMIFS('Import data'!$L$25:$L$80,
           'Import data'!$J$25:$J$80, F1867,
           'Import data'!$G$25:$G$80, 'GHG emissions calculations'!$H1867,
           'Import data'!$I$25:$I$80,$E$1587) &lt;&gt; 0,
    SUMIFS('Import data'!$L$25:$L$80,
           'Import data'!$J$25:$J$80, F1867,
           'Import data'!$G$25:$G$80, 'GHG emissions calculations'!$H1867,
           'Import data'!$I$25:$I$80,$E$1587),
    ""
)</f>
        <v/>
      </c>
      <c r="J1867" s="311" t="str">
        <f t="array" ref="J1867">IF(
    XLOOKUP(F1867, 'Import data'!$J$26:$J$47, 'Import data'!$M$26:$M$47, "", 0) = "Please add the region-specific supplier emission factor or choose a different region available in the IAEG database.",
    "",
    XLOOKUP(F1867, 'Import data'!$J$26:$J$47, 'Import data'!$M$26:$M$47, "", 0)
)</f>
        <v/>
      </c>
      <c r="K1867" s="311" t="str">
        <f t="array" ref="K1867">IFERROR(
    XLOOKUP(F1867,
            _xlws.FILTER('Supplier Emission'!$G$15:$G$49,
                   ('Supplier Emission'!$D$15:$D$49=H1867) * ('Supplier Emission'!$F$15:$F$49=$E$1587)),
            _xlws.FILTER('Supplier Emission'!$I$15:$I$49,
                   ('Supplier Emission'!$D$15:$D$49=H1867) * ('Supplier Emission'!$F$15:$F$49=$E$1587)),
            ""),
    "")</f>
        <v/>
      </c>
      <c r="L1867" s="311" t="str">
        <f t="array" ref="L1867">IFERROR(
    XLOOKUP(F1867,
            _xlws.FILTER('Supplier Emission'!$G$15:$G$49,
                   ('Supplier Emission'!$D$15:$D$49=H1867) * ('Supplier Emission'!$F$15:$F$49=$E$1587)),
            _xlws.FILTER('Supplier Emission'!$J$15:$J$49,
                   ('Supplier Emission'!$D$15:$D$49=H1867) * ('Supplier Emission'!$F$15:$F$49=$E$1587)),
            ""),
    "")</f>
        <v/>
      </c>
      <c r="M1867" s="311" t="str">
        <f t="array" ref="M1867">IFERROR(
    XLOOKUP(F1867,
            _xlws.FILTER('Supplier Emission'!$G$15:$G$49,
                   ('Supplier Emission'!$D$15:$D$49=H1867) * ('Supplier Emission'!$F$15:$F$49=$E$1587)),
            _xlws.FILTER('Supplier Emission'!$M$15:$M$49,
                   ('Supplier Emission'!$D$15:$D$49=H1867) * ('Supplier Emission'!$F$15:$F$49=$E$1587)),
            ""),
    "")</f>
        <v/>
      </c>
      <c r="N1867" s="311" t="str">
        <f t="array" ref="N1867">IFERROR(
    XLOOKUP(F1867,
            _xlws.FILTER('Supplier Emission'!$G$15:$G$49,
                   ('Supplier Emission'!$D$15:$D$49=H1867) * ('Supplier Emission'!$F$15:$F$49=$E$1587)),
            _xlws.FILTER('Supplier Emission'!$H$15:$H$49,
                   ('Supplier Emission'!$D$15:$D$49=H1867) * ('Supplier Emission'!$F$15:$F$49=$E$1587)),
            ""),
    "")</f>
        <v/>
      </c>
      <c r="O1867" s="311" t="str">
        <f t="array" ref="O1867">XLOOKUP(1,('Emission Factors'!$E$5:$E$488='GHG emissions calculations'!$F1867)*('Emission Factors'!$H$5:$H$488='GHG emissions calculations'!$H1867),INDEX('Emission Factors'!$E$5:$T$488,0,MATCH('GHG emissions calculations'!O$6,'Emission Factors'!$E$5:$T$5,0)),"",0)</f>
        <v>Titanium - plasma powder process</v>
      </c>
      <c r="P1867" s="313">
        <f t="array" ref="P1867">IFERROR(
    INDEX('Emission Factors'!$E$5:$P$488,
          MATCH(1,
                ('Emission Factors'!$E$5:$E$488 = 'GHG emissions calculations'!$F1867) *
                ('Emission Factors'!$H$5:$H$488 = 'GHG emissions calculations'!$H1867),
                0),
          MATCH('GHG emissions calculations'!P$6,'Emission Factors'!$E$5:$P$5,0)),
    "")</f>
        <v>33.2</v>
      </c>
      <c r="Q1867" s="311" t="str">
        <f t="array" ref="Q1867">IFERROR(
    IF(
        INDEX('Emission Factors'!$E$5:$P$488,
              MATCH(1,
                    ('Emission Factors'!$E$5:$E$488 = 'GHG emissions calculations'!$F1867) *
                    ('Emission Factors'!$H$5:$H$488 = 'GHG emissions calculations'!$H1867),
                    0),
              MATCH('GHG emissions calculations'!Q$6, 'Emission Factors'!$E$5:$P$5, 0)) &lt;&gt; "",
        INDEX('Emission Factors'!$E$5:$P$488,
              MATCH(1,
                    ('Emission Factors'!$E$5:$E$488 = 'GHG emissions calculations'!$F1867) *
                    ('Emission Factors'!$H$5:$H$488 = 'GHG emissions calculations'!$H1867),
                    0),
              MATCH('GHG emissions calculations'!Q$6, 'Emission Factors'!$E$5:$P$5, 0)),
        ""),
    "")</f>
        <v>kgCO2e/kg</v>
      </c>
      <c r="R1867" s="311" t="str">
        <f t="array" ref="R1867">IFERROR(
    IF(
        INDEX('Emission Factors'!$E$5:$R$488,
              MATCH(1,
                    ('Emission Factors'!$E$5:$E$488 = 'GHG emissions calculations'!$F1867) *
                    ('Emission Factors'!$H$5:$H$488 = 'GHG emissions calculations'!$H1867),
                    0),
              MATCH('GHG emissions calculations'!R$6, 'Emission Factors'!$E$5:$R$5, 0)) &lt;&gt; "",
        INDEX('Emission Factors'!$E$5:$R$488,
              MATCH(1,
                    ('Emission Factors'!$E$5:$E$488 = 'GHG emissions calculations'!$F1867) *
                    ('Emission Factors'!$H$5:$H$488 = 'GHG emissions calculations'!$H1867),
                    0),
              MATCH('GHG emissions calculations'!R$6, 'Emission Factors'!$E$5:$R$5, 0)),
        ""),
    "")</f>
        <v>Global or unspecified region</v>
      </c>
      <c r="S1867" s="312">
        <f t="shared" si="3"/>
        <v>0</v>
      </c>
      <c r="T1867" s="23"/>
    </row>
    <row r="1868" ht="15.75" customHeight="1" outlineLevel="1">
      <c r="A1868" s="23"/>
      <c r="B1868" s="71"/>
      <c r="C1868" s="71"/>
      <c r="D1868" s="71"/>
      <c r="E1868" s="314"/>
      <c r="F1868" s="311" t="str">
        <f>Lists!Z262</f>
        <v>Titanium, plasma powder process - Middle East</v>
      </c>
      <c r="G1868" s="311" t="str">
        <f t="array" ref="G1868">XLOOKUP(1,('Emission Factors'!$E$5:$E$488='GHG emissions calculations'!$F1868)*('Emission Factors'!$H$5:$H$488='GHG emissions calculations'!$H1868),INDEX('Emission Factors'!$E$5:$T$488,0,MATCH('GHG emissions calculations'!G$6,'Emission Factors'!$E$5:$T$5,0)),"",0)</f>
        <v/>
      </c>
      <c r="H1868" s="311" t="s">
        <v>237</v>
      </c>
      <c r="I1868" s="312" t="str">
        <f>IF(
    SUMIFS('Import data'!$L$25:$L$80,
           'Import data'!$J$25:$J$80, F1868,
           'Import data'!$G$25:$G$80, 'GHG emissions calculations'!$H1868,
           'Import data'!$I$25:$I$80,$E$1587) &lt;&gt; 0,
    SUMIFS('Import data'!$L$25:$L$80,
           'Import data'!$J$25:$J$80, F1868,
           'Import data'!$G$25:$G$80, 'GHG emissions calculations'!$H1868,
           'Import data'!$I$25:$I$80,$E$1587),
    ""
)</f>
        <v/>
      </c>
      <c r="J1868" s="311" t="str">
        <f t="array" ref="J1868">IF(
    XLOOKUP(F1868, 'Import data'!$J$26:$J$47, 'Import data'!$M$26:$M$47, "", 0) = "Please add the region-specific supplier emission factor or choose a different region available in the IAEG database.",
    "",
    XLOOKUP(F1868, 'Import data'!$J$26:$J$47, 'Import data'!$M$26:$M$47, "", 0)
)</f>
        <v/>
      </c>
      <c r="K1868" s="311" t="str">
        <f t="array" ref="K1868">IFERROR(
    XLOOKUP(F1868,
            _xlws.FILTER('Supplier Emission'!$G$15:$G$49,
                   ('Supplier Emission'!$D$15:$D$49=H1868) * ('Supplier Emission'!$F$15:$F$49=$E$1587)),
            _xlws.FILTER('Supplier Emission'!$I$15:$I$49,
                   ('Supplier Emission'!$D$15:$D$49=H1868) * ('Supplier Emission'!$F$15:$F$49=$E$1587)),
            ""),
    "")</f>
        <v/>
      </c>
      <c r="L1868" s="311" t="str">
        <f t="array" ref="L1868">IFERROR(
    XLOOKUP(F1868,
            _xlws.FILTER('Supplier Emission'!$G$15:$G$49,
                   ('Supplier Emission'!$D$15:$D$49=H1868) * ('Supplier Emission'!$F$15:$F$49=$E$1587)),
            _xlws.FILTER('Supplier Emission'!$J$15:$J$49,
                   ('Supplier Emission'!$D$15:$D$49=H1868) * ('Supplier Emission'!$F$15:$F$49=$E$1587)),
            ""),
    "")</f>
        <v/>
      </c>
      <c r="M1868" s="311" t="str">
        <f t="array" ref="M1868">IFERROR(
    XLOOKUP(F1868,
            _xlws.FILTER('Supplier Emission'!$G$15:$G$49,
                   ('Supplier Emission'!$D$15:$D$49=H1868) * ('Supplier Emission'!$F$15:$F$49=$E$1587)),
            _xlws.FILTER('Supplier Emission'!$M$15:$M$49,
                   ('Supplier Emission'!$D$15:$D$49=H1868) * ('Supplier Emission'!$F$15:$F$49=$E$1587)),
            ""),
    "")</f>
        <v/>
      </c>
      <c r="N1868" s="311" t="str">
        <f t="array" ref="N1868">IFERROR(
    XLOOKUP(F1868,
            _xlws.FILTER('Supplier Emission'!$G$15:$G$49,
                   ('Supplier Emission'!$D$15:$D$49=H1868) * ('Supplier Emission'!$F$15:$F$49=$E$1587)),
            _xlws.FILTER('Supplier Emission'!$H$15:$H$49,
                   ('Supplier Emission'!$D$15:$D$49=H1868) * ('Supplier Emission'!$F$15:$F$49=$E$1587)),
            ""),
    "")</f>
        <v/>
      </c>
      <c r="O1868" s="311" t="str">
        <f t="array" ref="O1868">XLOOKUP(1,('Emission Factors'!$E$5:$E$488='GHG emissions calculations'!$F1868)*('Emission Factors'!$H$5:$H$488='GHG emissions calculations'!$H1868),INDEX('Emission Factors'!$E$5:$T$488,0,MATCH('GHG emissions calculations'!O$6,'Emission Factors'!$E$5:$T$5,0)),"",0)</f>
        <v/>
      </c>
      <c r="P1868" s="313" t="str">
        <f t="array" ref="P1868">IFERROR(
    INDEX('Emission Factors'!$E$5:$P$488,
          MATCH(1,
                ('Emission Factors'!$E$5:$E$488 = 'GHG emissions calculations'!$F1868) *
                ('Emission Factors'!$H$5:$H$488 = 'GHG emissions calculations'!$H1868),
                0),
          MATCH('GHG emissions calculations'!P$6,'Emission Factors'!$E$5:$P$5,0)),
    "")</f>
        <v/>
      </c>
      <c r="Q1868" s="311" t="str">
        <f t="array" ref="Q1868">IFERROR(
    IF(
        INDEX('Emission Factors'!$E$5:$P$488,
              MATCH(1,
                    ('Emission Factors'!$E$5:$E$488 = 'GHG emissions calculations'!$F1868) *
                    ('Emission Factors'!$H$5:$H$488 = 'GHG emissions calculations'!$H1868),
                    0),
              MATCH('GHG emissions calculations'!Q$6, 'Emission Factors'!$E$5:$P$5, 0)) &lt;&gt; "",
        INDEX('Emission Factors'!$E$5:$P$488,
              MATCH(1,
                    ('Emission Factors'!$E$5:$E$488 = 'GHG emissions calculations'!$F1868) *
                    ('Emission Factors'!$H$5:$H$488 = 'GHG emissions calculations'!$H1868),
                    0),
              MATCH('GHG emissions calculations'!Q$6, 'Emission Factors'!$E$5:$P$5, 0)),
        ""),
    "")</f>
        <v/>
      </c>
      <c r="R1868" s="311" t="str">
        <f t="array" ref="R1868">IFERROR(
    IF(
        INDEX('Emission Factors'!$E$5:$R$488,
              MATCH(1,
                    ('Emission Factors'!$E$5:$E$488 = 'GHG emissions calculations'!$F1868) *
                    ('Emission Factors'!$H$5:$H$488 = 'GHG emissions calculations'!$H1868),
                    0),
              MATCH('GHG emissions calculations'!R$6, 'Emission Factors'!$E$5:$R$5, 0)) &lt;&gt; "",
        INDEX('Emission Factors'!$E$5:$R$488,
              MATCH(1,
                    ('Emission Factors'!$E$5:$E$488 = 'GHG emissions calculations'!$F1868) *
                    ('Emission Factors'!$H$5:$H$488 = 'GHG emissions calculations'!$H1868),
                    0),
              MATCH('GHG emissions calculations'!R$6, 'Emission Factors'!$E$5:$R$5, 0)),
        ""),
    "")</f>
        <v/>
      </c>
      <c r="S1868" s="312">
        <f t="shared" si="3"/>
        <v>0</v>
      </c>
      <c r="T1868" s="23"/>
    </row>
    <row r="1869" ht="15.75" customHeight="1" outlineLevel="1">
      <c r="A1869" s="23"/>
      <c r="B1869" s="71"/>
      <c r="C1869" s="71"/>
      <c r="D1869" s="71"/>
      <c r="E1869" s="314"/>
      <c r="F1869" s="311" t="str">
        <f>Lists!Z261</f>
        <v>Titanium, plasma powder process - Oceania</v>
      </c>
      <c r="G1869" s="311" t="str">
        <f t="array" ref="G1869">XLOOKUP(1,('Emission Factors'!$E$5:$E$488='GHG emissions calculations'!$F1869)*('Emission Factors'!$H$5:$H$488='GHG emissions calculations'!$H1869),INDEX('Emission Factors'!$E$5:$T$488,0,MATCH('GHG emissions calculations'!G$6,'Emission Factors'!$E$5:$T$5,0)),"",0)</f>
        <v/>
      </c>
      <c r="H1869" s="311" t="s">
        <v>237</v>
      </c>
      <c r="I1869" s="312" t="str">
        <f>IF(
    SUMIFS('Import data'!$L$25:$L$80,
           'Import data'!$J$25:$J$80, F1869,
           'Import data'!$G$25:$G$80, 'GHG emissions calculations'!$H1869,
           'Import data'!$I$25:$I$80,$E$1587) &lt;&gt; 0,
    SUMIFS('Import data'!$L$25:$L$80,
           'Import data'!$J$25:$J$80, F1869,
           'Import data'!$G$25:$G$80, 'GHG emissions calculations'!$H1869,
           'Import data'!$I$25:$I$80,$E$1587),
    ""
)</f>
        <v/>
      </c>
      <c r="J1869" s="311" t="str">
        <f t="array" ref="J1869">IF(
    XLOOKUP(F1869, 'Import data'!$J$26:$J$47, 'Import data'!$M$26:$M$47, "", 0) = "Please add the region-specific supplier emission factor or choose a different region available in the IAEG database.",
    "",
    XLOOKUP(F1869, 'Import data'!$J$26:$J$47, 'Import data'!$M$26:$M$47, "", 0)
)</f>
        <v/>
      </c>
      <c r="K1869" s="311" t="str">
        <f t="array" ref="K1869">IFERROR(
    XLOOKUP(F1869,
            _xlws.FILTER('Supplier Emission'!$G$15:$G$49,
                   ('Supplier Emission'!$D$15:$D$49=H1869) * ('Supplier Emission'!$F$15:$F$49=$E$1587)),
            _xlws.FILTER('Supplier Emission'!$I$15:$I$49,
                   ('Supplier Emission'!$D$15:$D$49=H1869) * ('Supplier Emission'!$F$15:$F$49=$E$1587)),
            ""),
    "")</f>
        <v/>
      </c>
      <c r="L1869" s="311" t="str">
        <f t="array" ref="L1869">IFERROR(
    XLOOKUP(F1869,
            _xlws.FILTER('Supplier Emission'!$G$15:$G$49,
                   ('Supplier Emission'!$D$15:$D$49=H1869) * ('Supplier Emission'!$F$15:$F$49=$E$1587)),
            _xlws.FILTER('Supplier Emission'!$J$15:$J$49,
                   ('Supplier Emission'!$D$15:$D$49=H1869) * ('Supplier Emission'!$F$15:$F$49=$E$1587)),
            ""),
    "")</f>
        <v/>
      </c>
      <c r="M1869" s="311" t="str">
        <f t="array" ref="M1869">IFERROR(
    XLOOKUP(F1869,
            _xlws.FILTER('Supplier Emission'!$G$15:$G$49,
                   ('Supplier Emission'!$D$15:$D$49=H1869) * ('Supplier Emission'!$F$15:$F$49=$E$1587)),
            _xlws.FILTER('Supplier Emission'!$M$15:$M$49,
                   ('Supplier Emission'!$D$15:$D$49=H1869) * ('Supplier Emission'!$F$15:$F$49=$E$1587)),
            ""),
    "")</f>
        <v/>
      </c>
      <c r="N1869" s="311" t="str">
        <f t="array" ref="N1869">IFERROR(
    XLOOKUP(F1869,
            _xlws.FILTER('Supplier Emission'!$G$15:$G$49,
                   ('Supplier Emission'!$D$15:$D$49=H1869) * ('Supplier Emission'!$F$15:$F$49=$E$1587)),
            _xlws.FILTER('Supplier Emission'!$H$15:$H$49,
                   ('Supplier Emission'!$D$15:$D$49=H1869) * ('Supplier Emission'!$F$15:$F$49=$E$1587)),
            ""),
    "")</f>
        <v/>
      </c>
      <c r="O1869" s="311" t="str">
        <f t="array" ref="O1869">XLOOKUP(1,('Emission Factors'!$E$5:$E$488='GHG emissions calculations'!$F1869)*('Emission Factors'!$H$5:$H$488='GHG emissions calculations'!$H1869),INDEX('Emission Factors'!$E$5:$T$488,0,MATCH('GHG emissions calculations'!O$6,'Emission Factors'!$E$5:$T$5,0)),"",0)</f>
        <v/>
      </c>
      <c r="P1869" s="313" t="str">
        <f t="array" ref="P1869">IFERROR(
    INDEX('Emission Factors'!$E$5:$P$488,
          MATCH(1,
                ('Emission Factors'!$E$5:$E$488 = 'GHG emissions calculations'!$F1869) *
                ('Emission Factors'!$H$5:$H$488 = 'GHG emissions calculations'!$H1869),
                0),
          MATCH('GHG emissions calculations'!P$6,'Emission Factors'!$E$5:$P$5,0)),
    "")</f>
        <v/>
      </c>
      <c r="Q1869" s="311" t="str">
        <f t="array" ref="Q1869">IFERROR(
    IF(
        INDEX('Emission Factors'!$E$5:$P$488,
              MATCH(1,
                    ('Emission Factors'!$E$5:$E$488 = 'GHG emissions calculations'!$F1869) *
                    ('Emission Factors'!$H$5:$H$488 = 'GHG emissions calculations'!$H1869),
                    0),
              MATCH('GHG emissions calculations'!Q$6, 'Emission Factors'!$E$5:$P$5, 0)) &lt;&gt; "",
        INDEX('Emission Factors'!$E$5:$P$488,
              MATCH(1,
                    ('Emission Factors'!$E$5:$E$488 = 'GHG emissions calculations'!$F1869) *
                    ('Emission Factors'!$H$5:$H$488 = 'GHG emissions calculations'!$H1869),
                    0),
              MATCH('GHG emissions calculations'!Q$6, 'Emission Factors'!$E$5:$P$5, 0)),
        ""),
    "")</f>
        <v/>
      </c>
      <c r="R1869" s="311" t="str">
        <f t="array" ref="R1869">IFERROR(
    IF(
        INDEX('Emission Factors'!$E$5:$R$488,
              MATCH(1,
                    ('Emission Factors'!$E$5:$E$488 = 'GHG emissions calculations'!$F1869) *
                    ('Emission Factors'!$H$5:$H$488 = 'GHG emissions calculations'!$H1869),
                    0),
              MATCH('GHG emissions calculations'!R$6, 'Emission Factors'!$E$5:$R$5, 0)) &lt;&gt; "",
        INDEX('Emission Factors'!$E$5:$R$488,
              MATCH(1,
                    ('Emission Factors'!$E$5:$E$488 = 'GHG emissions calculations'!$F1869) *
                    ('Emission Factors'!$H$5:$H$488 = 'GHG emissions calculations'!$H1869),
                    0),
              MATCH('GHG emissions calculations'!R$6, 'Emission Factors'!$E$5:$R$5, 0)),
        ""),
    "")</f>
        <v/>
      </c>
      <c r="S1869" s="312">
        <f t="shared" si="3"/>
        <v>0</v>
      </c>
      <c r="T1869" s="23"/>
    </row>
    <row r="1870" ht="15.75" customHeight="1" outlineLevel="1">
      <c r="A1870" s="23"/>
      <c r="B1870" s="71"/>
      <c r="C1870" s="71"/>
      <c r="D1870" s="71"/>
      <c r="E1870" s="314"/>
      <c r="F1870" s="311" t="str">
        <f>Lists!Z266</f>
        <v>Titanium, unspecified - Africa</v>
      </c>
      <c r="G1870" s="311" t="str">
        <f t="array" ref="G1870">XLOOKUP(1,('Emission Factors'!$E$5:$E$488='GHG emissions calculations'!$F1870)*('Emission Factors'!$H$5:$H$488='GHG emissions calculations'!$H1870),INDEX('Emission Factors'!$E$5:$T$488,0,MATCH('GHG emissions calculations'!G$6,'Emission Factors'!$E$5:$T$5,0)),"",0)</f>
        <v/>
      </c>
      <c r="H1870" s="311" t="s">
        <v>237</v>
      </c>
      <c r="I1870" s="312" t="str">
        <f>IF(
    SUMIFS('Import data'!$L$25:$L$80,
           'Import data'!$J$25:$J$80, F1870,
           'Import data'!$G$25:$G$80, 'GHG emissions calculations'!$H1870,
           'Import data'!$I$25:$I$80,$E$1587) &lt;&gt; 0,
    SUMIFS('Import data'!$L$25:$L$80,
           'Import data'!$J$25:$J$80, F1870,
           'Import data'!$G$25:$G$80, 'GHG emissions calculations'!$H1870,
           'Import data'!$I$25:$I$80,$E$1587),
    ""
)</f>
        <v/>
      </c>
      <c r="J1870" s="311" t="str">
        <f t="array" ref="J1870">IF(
    XLOOKUP(F1870, 'Import data'!$J$26:$J$47, 'Import data'!$M$26:$M$47, "", 0) = "Please add the region-specific supplier emission factor or choose a different region available in the IAEG database.",
    "",
    XLOOKUP(F1870, 'Import data'!$J$26:$J$47, 'Import data'!$M$26:$M$47, "", 0)
)</f>
        <v/>
      </c>
      <c r="K1870" s="311" t="str">
        <f t="array" ref="K1870">IFERROR(
    XLOOKUP(F1870,
            _xlws.FILTER('Supplier Emission'!$G$15:$G$49,
                   ('Supplier Emission'!$D$15:$D$49=H1870) * ('Supplier Emission'!$F$15:$F$49=$E$1587)),
            _xlws.FILTER('Supplier Emission'!$I$15:$I$49,
                   ('Supplier Emission'!$D$15:$D$49=H1870) * ('Supplier Emission'!$F$15:$F$49=$E$1587)),
            ""),
    "")</f>
        <v/>
      </c>
      <c r="L1870" s="311" t="str">
        <f t="array" ref="L1870">IFERROR(
    XLOOKUP(F1870,
            _xlws.FILTER('Supplier Emission'!$G$15:$G$49,
                   ('Supplier Emission'!$D$15:$D$49=H1870) * ('Supplier Emission'!$F$15:$F$49=$E$1587)),
            _xlws.FILTER('Supplier Emission'!$J$15:$J$49,
                   ('Supplier Emission'!$D$15:$D$49=H1870) * ('Supplier Emission'!$F$15:$F$49=$E$1587)),
            ""),
    "")</f>
        <v/>
      </c>
      <c r="M1870" s="311" t="str">
        <f t="array" ref="M1870">IFERROR(
    XLOOKUP(F1870,
            _xlws.FILTER('Supplier Emission'!$G$15:$G$49,
                   ('Supplier Emission'!$D$15:$D$49=H1870) * ('Supplier Emission'!$F$15:$F$49=$E$1587)),
            _xlws.FILTER('Supplier Emission'!$M$15:$M$49,
                   ('Supplier Emission'!$D$15:$D$49=H1870) * ('Supplier Emission'!$F$15:$F$49=$E$1587)),
            ""),
    "")</f>
        <v/>
      </c>
      <c r="N1870" s="311" t="str">
        <f t="array" ref="N1870">IFERROR(
    XLOOKUP(F1870,
            _xlws.FILTER('Supplier Emission'!$G$15:$G$49,
                   ('Supplier Emission'!$D$15:$D$49=H1870) * ('Supplier Emission'!$F$15:$F$49=$E$1587)),
            _xlws.FILTER('Supplier Emission'!$H$15:$H$49,
                   ('Supplier Emission'!$D$15:$D$49=H1870) * ('Supplier Emission'!$F$15:$F$49=$E$1587)),
            ""),
    "")</f>
        <v/>
      </c>
      <c r="O1870" s="311" t="str">
        <f t="array" ref="O1870">XLOOKUP(1,('Emission Factors'!$E$5:$E$488='GHG emissions calculations'!$F1870)*('Emission Factors'!$H$5:$H$488='GHG emissions calculations'!$H1870),INDEX('Emission Factors'!$E$5:$T$488,0,MATCH('GHG emissions calculations'!O$6,'Emission Factors'!$E$5:$T$5,0)),"",0)</f>
        <v/>
      </c>
      <c r="P1870" s="313" t="str">
        <f t="array" ref="P1870">IFERROR(
    INDEX('Emission Factors'!$E$5:$P$488,
          MATCH(1,
                ('Emission Factors'!$E$5:$E$488 = 'GHG emissions calculations'!$F1870) *
                ('Emission Factors'!$H$5:$H$488 = 'GHG emissions calculations'!$H1870),
                0),
          MATCH('GHG emissions calculations'!P$6,'Emission Factors'!$E$5:$P$5,0)),
    "")</f>
        <v/>
      </c>
      <c r="Q1870" s="311" t="str">
        <f t="array" ref="Q1870">IFERROR(
    IF(
        INDEX('Emission Factors'!$E$5:$P$488,
              MATCH(1,
                    ('Emission Factors'!$E$5:$E$488 = 'GHG emissions calculations'!$F1870) *
                    ('Emission Factors'!$H$5:$H$488 = 'GHG emissions calculations'!$H1870),
                    0),
              MATCH('GHG emissions calculations'!Q$6, 'Emission Factors'!$E$5:$P$5, 0)) &lt;&gt; "",
        INDEX('Emission Factors'!$E$5:$P$488,
              MATCH(1,
                    ('Emission Factors'!$E$5:$E$488 = 'GHG emissions calculations'!$F1870) *
                    ('Emission Factors'!$H$5:$H$488 = 'GHG emissions calculations'!$H1870),
                    0),
              MATCH('GHG emissions calculations'!Q$6, 'Emission Factors'!$E$5:$P$5, 0)),
        ""),
    "")</f>
        <v/>
      </c>
      <c r="R1870" s="311" t="str">
        <f t="array" ref="R1870">IFERROR(
    IF(
        INDEX('Emission Factors'!$E$5:$R$488,
              MATCH(1,
                    ('Emission Factors'!$E$5:$E$488 = 'GHG emissions calculations'!$F1870) *
                    ('Emission Factors'!$H$5:$H$488 = 'GHG emissions calculations'!$H1870),
                    0),
              MATCH('GHG emissions calculations'!R$6, 'Emission Factors'!$E$5:$R$5, 0)) &lt;&gt; "",
        INDEX('Emission Factors'!$E$5:$R$488,
              MATCH(1,
                    ('Emission Factors'!$E$5:$E$488 = 'GHG emissions calculations'!$F1870) *
                    ('Emission Factors'!$H$5:$H$488 = 'GHG emissions calculations'!$H1870),
                    0),
              MATCH('GHG emissions calculations'!R$6, 'Emission Factors'!$E$5:$R$5, 0)),
        ""),
    "")</f>
        <v/>
      </c>
      <c r="S1870" s="312">
        <f t="shared" si="3"/>
        <v>0</v>
      </c>
      <c r="T1870" s="23"/>
    </row>
    <row r="1871" ht="15.75" customHeight="1" outlineLevel="1">
      <c r="A1871" s="23"/>
      <c r="B1871" s="71"/>
      <c r="C1871" s="71"/>
      <c r="D1871" s="71"/>
      <c r="E1871" s="314"/>
      <c r="F1871" s="311" t="str">
        <f>Lists!Z264</f>
        <v>Titanium, unspecified - America</v>
      </c>
      <c r="G1871" s="311">
        <f t="array" ref="G1871">XLOOKUP(1,('Emission Factors'!$E$5:$E$488='GHG emissions calculations'!$F1871)*('Emission Factors'!$H$5:$H$488='GHG emissions calculations'!$H1871),INDEX('Emission Factors'!$E$5:$T$488,0,MATCH('GHG emissions calculations'!G$6,'Emission Factors'!$E$5:$T$5,0)),"",0)</f>
        <v>2</v>
      </c>
      <c r="H1871" s="311" t="s">
        <v>237</v>
      </c>
      <c r="I1871" s="312" t="str">
        <f>IF(
    SUMIFS('Import data'!$L$25:$L$80,
           'Import data'!$J$25:$J$80, F1871,
           'Import data'!$G$25:$G$80, 'GHG emissions calculations'!$H1871,
           'Import data'!$I$25:$I$80,$E$1587) &lt;&gt; 0,
    SUMIFS('Import data'!$L$25:$L$80,
           'Import data'!$J$25:$J$80, F1871,
           'Import data'!$G$25:$G$80, 'GHG emissions calculations'!$H1871,
           'Import data'!$I$25:$I$80,$E$1587),
    ""
)</f>
        <v/>
      </c>
      <c r="J1871" s="311" t="str">
        <f t="array" ref="J1871">IF(
    XLOOKUP(F1871, 'Import data'!$J$26:$J$47, 'Import data'!$M$26:$M$47, "", 0) = "Please add the region-specific supplier emission factor or choose a different region available in the IAEG database.",
    "",
    XLOOKUP(F1871, 'Import data'!$J$26:$J$47, 'Import data'!$M$26:$M$47, "", 0)
)</f>
        <v/>
      </c>
      <c r="K1871" s="311" t="str">
        <f t="array" ref="K1871">IFERROR(
    XLOOKUP(F1871,
            _xlws.FILTER('Supplier Emission'!$G$15:$G$49,
                   ('Supplier Emission'!$D$15:$D$49=H1871) * ('Supplier Emission'!$F$15:$F$49=$E$1587)),
            _xlws.FILTER('Supplier Emission'!$I$15:$I$49,
                   ('Supplier Emission'!$D$15:$D$49=H1871) * ('Supplier Emission'!$F$15:$F$49=$E$1587)),
            ""),
    "")</f>
        <v/>
      </c>
      <c r="L1871" s="311" t="str">
        <f t="array" ref="L1871">IFERROR(
    XLOOKUP(F1871,
            _xlws.FILTER('Supplier Emission'!$G$15:$G$49,
                   ('Supplier Emission'!$D$15:$D$49=H1871) * ('Supplier Emission'!$F$15:$F$49=$E$1587)),
            _xlws.FILTER('Supplier Emission'!$J$15:$J$49,
                   ('Supplier Emission'!$D$15:$D$49=H1871) * ('Supplier Emission'!$F$15:$F$49=$E$1587)),
            ""),
    "")</f>
        <v/>
      </c>
      <c r="M1871" s="311" t="str">
        <f t="array" ref="M1871">IFERROR(
    XLOOKUP(F1871,
            _xlws.FILTER('Supplier Emission'!$G$15:$G$49,
                   ('Supplier Emission'!$D$15:$D$49=H1871) * ('Supplier Emission'!$F$15:$F$49=$E$1587)),
            _xlws.FILTER('Supplier Emission'!$M$15:$M$49,
                   ('Supplier Emission'!$D$15:$D$49=H1871) * ('Supplier Emission'!$F$15:$F$49=$E$1587)),
            ""),
    "")</f>
        <v/>
      </c>
      <c r="N1871" s="311" t="str">
        <f t="array" ref="N1871">IFERROR(
    XLOOKUP(F1871,
            _xlws.FILTER('Supplier Emission'!$G$15:$G$49,
                   ('Supplier Emission'!$D$15:$D$49=H1871) * ('Supplier Emission'!$F$15:$F$49=$E$1587)),
            _xlws.FILTER('Supplier Emission'!$H$15:$H$49,
                   ('Supplier Emission'!$D$15:$D$49=H1871) * ('Supplier Emission'!$F$15:$F$49=$E$1587)),
            ""),
    "")</f>
        <v/>
      </c>
      <c r="O1871" s="311" t="str">
        <f t="array" ref="O1871">XLOOKUP(1,('Emission Factors'!$E$5:$E$488='GHG emissions calculations'!$F1871)*('Emission Factors'!$H$5:$H$488='GHG emissions calculations'!$H1871),INDEX('Emission Factors'!$E$5:$T$488,0,MATCH('GHG emissions calculations'!O$6,'Emission Factors'!$E$5:$T$5,0)),"",0)</f>
        <v>Titanium</v>
      </c>
      <c r="P1871" s="313">
        <f t="array" ref="P1871">IFERROR(
    INDEX('Emission Factors'!$E$5:$P$488,
          MATCH(1,
                ('Emission Factors'!$E$5:$E$488 = 'GHG emissions calculations'!$F1871) *
                ('Emission Factors'!$H$5:$H$488 = 'GHG emissions calculations'!$H1871),
                0),
          MATCH('GHG emissions calculations'!P$6,'Emission Factors'!$E$5:$P$5,0)),
    "")</f>
        <v>17</v>
      </c>
      <c r="Q1871" s="311" t="str">
        <f t="array" ref="Q1871">IFERROR(
    IF(
        INDEX('Emission Factors'!$E$5:$P$488,
              MATCH(1,
                    ('Emission Factors'!$E$5:$E$488 = 'GHG emissions calculations'!$F1871) *
                    ('Emission Factors'!$H$5:$H$488 = 'GHG emissions calculations'!$H1871),
                    0),
              MATCH('GHG emissions calculations'!Q$6, 'Emission Factors'!$E$5:$P$5, 0)) &lt;&gt; "",
        INDEX('Emission Factors'!$E$5:$P$488,
              MATCH(1,
                    ('Emission Factors'!$E$5:$E$488 = 'GHG emissions calculations'!$F1871) *
                    ('Emission Factors'!$H$5:$H$488 = 'GHG emissions calculations'!$H1871),
                    0),
              MATCH('GHG emissions calculations'!Q$6, 'Emission Factors'!$E$5:$P$5, 0)),
        ""),
    "")</f>
        <v>kgCO2e/kg</v>
      </c>
      <c r="R1871" s="311" t="str">
        <f t="array" ref="R1871">IFERROR(
    IF(
        INDEX('Emission Factors'!$E$5:$R$488,
              MATCH(1,
                    ('Emission Factors'!$E$5:$E$488 = 'GHG emissions calculations'!$F1871) *
                    ('Emission Factors'!$H$5:$H$488 = 'GHG emissions calculations'!$H1871),
                    0),
              MATCH('GHG emissions calculations'!R$6, 'Emission Factors'!$E$5:$R$5, 0)) &lt;&gt; "",
        INDEX('Emission Factors'!$E$5:$R$488,
              MATCH(1,
                    ('Emission Factors'!$E$5:$E$488 = 'GHG emissions calculations'!$F1871) *
                    ('Emission Factors'!$H$5:$H$488 = 'GHG emissions calculations'!$H1871),
                    0),
              MATCH('GHG emissions calculations'!R$6, 'Emission Factors'!$E$5:$R$5, 0)),
        ""),
    "")</f>
        <v>America</v>
      </c>
      <c r="S1871" s="312">
        <f t="shared" si="3"/>
        <v>0</v>
      </c>
      <c r="T1871" s="23"/>
    </row>
    <row r="1872" ht="15.75" customHeight="1" outlineLevel="1">
      <c r="A1872" s="23"/>
      <c r="B1872" s="71"/>
      <c r="C1872" s="71"/>
      <c r="D1872" s="71"/>
      <c r="E1872" s="314"/>
      <c r="F1872" s="311" t="str">
        <f>Lists!Z267</f>
        <v>Titanium, unspecified - Asia</v>
      </c>
      <c r="G1872" s="311" t="str">
        <f t="array" ref="G1872">XLOOKUP(1,('Emission Factors'!$E$5:$E$488='GHG emissions calculations'!$F1872)*('Emission Factors'!$H$5:$H$488='GHG emissions calculations'!$H1872),INDEX('Emission Factors'!$E$5:$T$488,0,MATCH('GHG emissions calculations'!G$6,'Emission Factors'!$E$5:$T$5,0)),"",0)</f>
        <v/>
      </c>
      <c r="H1872" s="311" t="s">
        <v>237</v>
      </c>
      <c r="I1872" s="312" t="str">
        <f>IF(
    SUMIFS('Import data'!$L$25:$L$80,
           'Import data'!$J$25:$J$80, F1872,
           'Import data'!$G$25:$G$80, 'GHG emissions calculations'!$H1872,
           'Import data'!$I$25:$I$80,$E$1587) &lt;&gt; 0,
    SUMIFS('Import data'!$L$25:$L$80,
           'Import data'!$J$25:$J$80, F1872,
           'Import data'!$G$25:$G$80, 'GHG emissions calculations'!$H1872,
           'Import data'!$I$25:$I$80,$E$1587),
    ""
)</f>
        <v/>
      </c>
      <c r="J1872" s="311" t="str">
        <f t="array" ref="J1872">IF(
    XLOOKUP(F1872, 'Import data'!$J$26:$J$47, 'Import data'!$M$26:$M$47, "", 0) = "Please add the region-specific supplier emission factor or choose a different region available in the IAEG database.",
    "",
    XLOOKUP(F1872, 'Import data'!$J$26:$J$47, 'Import data'!$M$26:$M$47, "", 0)
)</f>
        <v/>
      </c>
      <c r="K1872" s="311" t="str">
        <f t="array" ref="K1872">IFERROR(
    XLOOKUP(F1872,
            _xlws.FILTER('Supplier Emission'!$G$15:$G$49,
                   ('Supplier Emission'!$D$15:$D$49=H1872) * ('Supplier Emission'!$F$15:$F$49=$E$1587)),
            _xlws.FILTER('Supplier Emission'!$I$15:$I$49,
                   ('Supplier Emission'!$D$15:$D$49=H1872) * ('Supplier Emission'!$F$15:$F$49=$E$1587)),
            ""),
    "")</f>
        <v/>
      </c>
      <c r="L1872" s="311" t="str">
        <f t="array" ref="L1872">IFERROR(
    XLOOKUP(F1872,
            _xlws.FILTER('Supplier Emission'!$G$15:$G$49,
                   ('Supplier Emission'!$D$15:$D$49=H1872) * ('Supplier Emission'!$F$15:$F$49=$E$1587)),
            _xlws.FILTER('Supplier Emission'!$J$15:$J$49,
                   ('Supplier Emission'!$D$15:$D$49=H1872) * ('Supplier Emission'!$F$15:$F$49=$E$1587)),
            ""),
    "")</f>
        <v/>
      </c>
      <c r="M1872" s="311" t="str">
        <f t="array" ref="M1872">IFERROR(
    XLOOKUP(F1872,
            _xlws.FILTER('Supplier Emission'!$G$15:$G$49,
                   ('Supplier Emission'!$D$15:$D$49=H1872) * ('Supplier Emission'!$F$15:$F$49=$E$1587)),
            _xlws.FILTER('Supplier Emission'!$M$15:$M$49,
                   ('Supplier Emission'!$D$15:$D$49=H1872) * ('Supplier Emission'!$F$15:$F$49=$E$1587)),
            ""),
    "")</f>
        <v/>
      </c>
      <c r="N1872" s="311" t="str">
        <f t="array" ref="N1872">IFERROR(
    XLOOKUP(F1872,
            _xlws.FILTER('Supplier Emission'!$G$15:$G$49,
                   ('Supplier Emission'!$D$15:$D$49=H1872) * ('Supplier Emission'!$F$15:$F$49=$E$1587)),
            _xlws.FILTER('Supplier Emission'!$H$15:$H$49,
                   ('Supplier Emission'!$D$15:$D$49=H1872) * ('Supplier Emission'!$F$15:$F$49=$E$1587)),
            ""),
    "")</f>
        <v/>
      </c>
      <c r="O1872" s="311" t="str">
        <f t="array" ref="O1872">XLOOKUP(1,('Emission Factors'!$E$5:$E$488='GHG emissions calculations'!$F1872)*('Emission Factors'!$H$5:$H$488='GHG emissions calculations'!$H1872),INDEX('Emission Factors'!$E$5:$T$488,0,MATCH('GHG emissions calculations'!O$6,'Emission Factors'!$E$5:$T$5,0)),"",0)</f>
        <v/>
      </c>
      <c r="P1872" s="313" t="str">
        <f t="array" ref="P1872">IFERROR(
    INDEX('Emission Factors'!$E$5:$P$488,
          MATCH(1,
                ('Emission Factors'!$E$5:$E$488 = 'GHG emissions calculations'!$F1872) *
                ('Emission Factors'!$H$5:$H$488 = 'GHG emissions calculations'!$H1872),
                0),
          MATCH('GHG emissions calculations'!P$6,'Emission Factors'!$E$5:$P$5,0)),
    "")</f>
        <v/>
      </c>
      <c r="Q1872" s="311" t="str">
        <f t="array" ref="Q1872">IFERROR(
    IF(
        INDEX('Emission Factors'!$E$5:$P$488,
              MATCH(1,
                    ('Emission Factors'!$E$5:$E$488 = 'GHG emissions calculations'!$F1872) *
                    ('Emission Factors'!$H$5:$H$488 = 'GHG emissions calculations'!$H1872),
                    0),
              MATCH('GHG emissions calculations'!Q$6, 'Emission Factors'!$E$5:$P$5, 0)) &lt;&gt; "",
        INDEX('Emission Factors'!$E$5:$P$488,
              MATCH(1,
                    ('Emission Factors'!$E$5:$E$488 = 'GHG emissions calculations'!$F1872) *
                    ('Emission Factors'!$H$5:$H$488 = 'GHG emissions calculations'!$H1872),
                    0),
              MATCH('GHG emissions calculations'!Q$6, 'Emission Factors'!$E$5:$P$5, 0)),
        ""),
    "")</f>
        <v/>
      </c>
      <c r="R1872" s="311" t="str">
        <f t="array" ref="R1872">IFERROR(
    IF(
        INDEX('Emission Factors'!$E$5:$R$488,
              MATCH(1,
                    ('Emission Factors'!$E$5:$E$488 = 'GHG emissions calculations'!$F1872) *
                    ('Emission Factors'!$H$5:$H$488 = 'GHG emissions calculations'!$H1872),
                    0),
              MATCH('GHG emissions calculations'!R$6, 'Emission Factors'!$E$5:$R$5, 0)) &lt;&gt; "",
        INDEX('Emission Factors'!$E$5:$R$488,
              MATCH(1,
                    ('Emission Factors'!$E$5:$E$488 = 'GHG emissions calculations'!$F1872) *
                    ('Emission Factors'!$H$5:$H$488 = 'GHG emissions calculations'!$H1872),
                    0),
              MATCH('GHG emissions calculations'!R$6, 'Emission Factors'!$E$5:$R$5, 0)),
        ""),
    "")</f>
        <v/>
      </c>
      <c r="S1872" s="312">
        <f t="shared" si="3"/>
        <v>0</v>
      </c>
      <c r="T1872" s="23"/>
    </row>
    <row r="1873" ht="15.75" customHeight="1" outlineLevel="1">
      <c r="A1873" s="23"/>
      <c r="B1873" s="71"/>
      <c r="C1873" s="71"/>
      <c r="D1873" s="71"/>
      <c r="E1873" s="314"/>
      <c r="F1873" s="311" t="str">
        <f>Lists!Z265</f>
        <v>Titanium, unspecified - Europe</v>
      </c>
      <c r="G1873" s="311" t="str">
        <f t="array" ref="G1873">XLOOKUP(1,('Emission Factors'!$E$5:$E$488='GHG emissions calculations'!$F1873)*('Emission Factors'!$H$5:$H$488='GHG emissions calculations'!$H1873),INDEX('Emission Factors'!$E$5:$T$488,0,MATCH('GHG emissions calculations'!G$6,'Emission Factors'!$E$5:$T$5,0)),"",0)</f>
        <v/>
      </c>
      <c r="H1873" s="311" t="s">
        <v>237</v>
      </c>
      <c r="I1873" s="312" t="str">
        <f>IF(
    SUMIFS('Import data'!$L$25:$L$80,
           'Import data'!$J$25:$J$80, F1873,
           'Import data'!$G$25:$G$80, 'GHG emissions calculations'!$H1873,
           'Import data'!$I$25:$I$80,$E$1587) &lt;&gt; 0,
    SUMIFS('Import data'!$L$25:$L$80,
           'Import data'!$J$25:$J$80, F1873,
           'Import data'!$G$25:$G$80, 'GHG emissions calculations'!$H1873,
           'Import data'!$I$25:$I$80,$E$1587),
    ""
)</f>
        <v/>
      </c>
      <c r="J1873" s="311" t="str">
        <f t="array" ref="J1873">IF(
    XLOOKUP(F1873, 'Import data'!$J$26:$J$47, 'Import data'!$M$26:$M$47, "", 0) = "Please add the region-specific supplier emission factor or choose a different region available in the IAEG database.",
    "",
    XLOOKUP(F1873, 'Import data'!$J$26:$J$47, 'Import data'!$M$26:$M$47, "", 0)
)</f>
        <v/>
      </c>
      <c r="K1873" s="311" t="str">
        <f t="array" ref="K1873">IFERROR(
    XLOOKUP(F1873,
            _xlws.FILTER('Supplier Emission'!$G$15:$G$49,
                   ('Supplier Emission'!$D$15:$D$49=H1873) * ('Supplier Emission'!$F$15:$F$49=$E$1587)),
            _xlws.FILTER('Supplier Emission'!$I$15:$I$49,
                   ('Supplier Emission'!$D$15:$D$49=H1873) * ('Supplier Emission'!$F$15:$F$49=$E$1587)),
            ""),
    "")</f>
        <v/>
      </c>
      <c r="L1873" s="311" t="str">
        <f t="array" ref="L1873">IFERROR(
    XLOOKUP(F1873,
            _xlws.FILTER('Supplier Emission'!$G$15:$G$49,
                   ('Supplier Emission'!$D$15:$D$49=H1873) * ('Supplier Emission'!$F$15:$F$49=$E$1587)),
            _xlws.FILTER('Supplier Emission'!$J$15:$J$49,
                   ('Supplier Emission'!$D$15:$D$49=H1873) * ('Supplier Emission'!$F$15:$F$49=$E$1587)),
            ""),
    "")</f>
        <v/>
      </c>
      <c r="M1873" s="311" t="str">
        <f t="array" ref="M1873">IFERROR(
    XLOOKUP(F1873,
            _xlws.FILTER('Supplier Emission'!$G$15:$G$49,
                   ('Supplier Emission'!$D$15:$D$49=H1873) * ('Supplier Emission'!$F$15:$F$49=$E$1587)),
            _xlws.FILTER('Supplier Emission'!$M$15:$M$49,
                   ('Supplier Emission'!$D$15:$D$49=H1873) * ('Supplier Emission'!$F$15:$F$49=$E$1587)),
            ""),
    "")</f>
        <v/>
      </c>
      <c r="N1873" s="311" t="str">
        <f t="array" ref="N1873">IFERROR(
    XLOOKUP(F1873,
            _xlws.FILTER('Supplier Emission'!$G$15:$G$49,
                   ('Supplier Emission'!$D$15:$D$49=H1873) * ('Supplier Emission'!$F$15:$F$49=$E$1587)),
            _xlws.FILTER('Supplier Emission'!$H$15:$H$49,
                   ('Supplier Emission'!$D$15:$D$49=H1873) * ('Supplier Emission'!$F$15:$F$49=$E$1587)),
            ""),
    "")</f>
        <v/>
      </c>
      <c r="O1873" s="311" t="str">
        <f t="array" ref="O1873">XLOOKUP(1,('Emission Factors'!$E$5:$E$488='GHG emissions calculations'!$F1873)*('Emission Factors'!$H$5:$H$488='GHG emissions calculations'!$H1873),INDEX('Emission Factors'!$E$5:$T$488,0,MATCH('GHG emissions calculations'!O$6,'Emission Factors'!$E$5:$T$5,0)),"",0)</f>
        <v/>
      </c>
      <c r="P1873" s="313" t="str">
        <f t="array" ref="P1873">IFERROR(
    INDEX('Emission Factors'!$E$5:$P$488,
          MATCH(1,
                ('Emission Factors'!$E$5:$E$488 = 'GHG emissions calculations'!$F1873) *
                ('Emission Factors'!$H$5:$H$488 = 'GHG emissions calculations'!$H1873),
                0),
          MATCH('GHG emissions calculations'!P$6,'Emission Factors'!$E$5:$P$5,0)),
    "")</f>
        <v/>
      </c>
      <c r="Q1873" s="311" t="str">
        <f t="array" ref="Q1873">IFERROR(
    IF(
        INDEX('Emission Factors'!$E$5:$P$488,
              MATCH(1,
                    ('Emission Factors'!$E$5:$E$488 = 'GHG emissions calculations'!$F1873) *
                    ('Emission Factors'!$H$5:$H$488 = 'GHG emissions calculations'!$H1873),
                    0),
              MATCH('GHG emissions calculations'!Q$6, 'Emission Factors'!$E$5:$P$5, 0)) &lt;&gt; "",
        INDEX('Emission Factors'!$E$5:$P$488,
              MATCH(1,
                    ('Emission Factors'!$E$5:$E$488 = 'GHG emissions calculations'!$F1873) *
                    ('Emission Factors'!$H$5:$H$488 = 'GHG emissions calculations'!$H1873),
                    0),
              MATCH('GHG emissions calculations'!Q$6, 'Emission Factors'!$E$5:$P$5, 0)),
        ""),
    "")</f>
        <v/>
      </c>
      <c r="R1873" s="311" t="str">
        <f t="array" ref="R1873">IFERROR(
    IF(
        INDEX('Emission Factors'!$E$5:$R$488,
              MATCH(1,
                    ('Emission Factors'!$E$5:$E$488 = 'GHG emissions calculations'!$F1873) *
                    ('Emission Factors'!$H$5:$H$488 = 'GHG emissions calculations'!$H1873),
                    0),
              MATCH('GHG emissions calculations'!R$6, 'Emission Factors'!$E$5:$R$5, 0)) &lt;&gt; "",
        INDEX('Emission Factors'!$E$5:$R$488,
              MATCH(1,
                    ('Emission Factors'!$E$5:$E$488 = 'GHG emissions calculations'!$F1873) *
                    ('Emission Factors'!$H$5:$H$488 = 'GHG emissions calculations'!$H1873),
                    0),
              MATCH('GHG emissions calculations'!R$6, 'Emission Factors'!$E$5:$R$5, 0)),
        ""),
    "")</f>
        <v/>
      </c>
      <c r="S1873" s="312">
        <f t="shared" si="3"/>
        <v>0</v>
      </c>
      <c r="T1873" s="23"/>
    </row>
    <row r="1874" ht="15.75" customHeight="1" outlineLevel="1">
      <c r="A1874" s="23"/>
      <c r="B1874" s="71"/>
      <c r="C1874" s="71"/>
      <c r="D1874" s="71"/>
      <c r="E1874" s="314"/>
      <c r="F1874" s="311" t="str">
        <f>Lists!Z270</f>
        <v>Titanium, unspecified - Global or unspecified region</v>
      </c>
      <c r="G1874" s="311" t="str">
        <f t="array" ref="G1874">XLOOKUP(1,('Emission Factors'!$E$5:$E$488='GHG emissions calculations'!$F1874)*('Emission Factors'!$H$5:$H$488='GHG emissions calculations'!$H1874),INDEX('Emission Factors'!$E$5:$T$488,0,MATCH('GHG emissions calculations'!G$6,'Emission Factors'!$E$5:$T$5,0)),"",0)</f>
        <v/>
      </c>
      <c r="H1874" s="311" t="s">
        <v>237</v>
      </c>
      <c r="I1874" s="312" t="str">
        <f>IF(
    SUMIFS('Import data'!$L$25:$L$80,
           'Import data'!$J$25:$J$80, F1874,
           'Import data'!$G$25:$G$80, 'GHG emissions calculations'!$H1874,
           'Import data'!$I$25:$I$80,$E$1587) &lt;&gt; 0,
    SUMIFS('Import data'!$L$25:$L$80,
           'Import data'!$J$25:$J$80, F1874,
           'Import data'!$G$25:$G$80, 'GHG emissions calculations'!$H1874,
           'Import data'!$I$25:$I$80,$E$1587),
    ""
)</f>
        <v/>
      </c>
      <c r="J1874" s="311" t="str">
        <f t="array" ref="J1874">IF(
    XLOOKUP(F1874, 'Import data'!$J$26:$J$47, 'Import data'!$M$26:$M$47, "", 0) = "Please add the region-specific supplier emission factor or choose a different region available in the IAEG database.",
    "",
    XLOOKUP(F1874, 'Import data'!$J$26:$J$47, 'Import data'!$M$26:$M$47, "", 0)
)</f>
        <v/>
      </c>
      <c r="K1874" s="311" t="str">
        <f t="array" ref="K1874">IFERROR(
    XLOOKUP(F1874,
            _xlws.FILTER('Supplier Emission'!$G$15:$G$49,
                   ('Supplier Emission'!$D$15:$D$49=H1874) * ('Supplier Emission'!$F$15:$F$49=$E$1587)),
            _xlws.FILTER('Supplier Emission'!$I$15:$I$49,
                   ('Supplier Emission'!$D$15:$D$49=H1874) * ('Supplier Emission'!$F$15:$F$49=$E$1587)),
            ""),
    "")</f>
        <v/>
      </c>
      <c r="L1874" s="311" t="str">
        <f t="array" ref="L1874">IFERROR(
    XLOOKUP(F1874,
            _xlws.FILTER('Supplier Emission'!$G$15:$G$49,
                   ('Supplier Emission'!$D$15:$D$49=H1874) * ('Supplier Emission'!$F$15:$F$49=$E$1587)),
            _xlws.FILTER('Supplier Emission'!$J$15:$J$49,
                   ('Supplier Emission'!$D$15:$D$49=H1874) * ('Supplier Emission'!$F$15:$F$49=$E$1587)),
            ""),
    "")</f>
        <v/>
      </c>
      <c r="M1874" s="311" t="str">
        <f t="array" ref="M1874">IFERROR(
    XLOOKUP(F1874,
            _xlws.FILTER('Supplier Emission'!$G$15:$G$49,
                   ('Supplier Emission'!$D$15:$D$49=H1874) * ('Supplier Emission'!$F$15:$F$49=$E$1587)),
            _xlws.FILTER('Supplier Emission'!$M$15:$M$49,
                   ('Supplier Emission'!$D$15:$D$49=H1874) * ('Supplier Emission'!$F$15:$F$49=$E$1587)),
            ""),
    "")</f>
        <v/>
      </c>
      <c r="N1874" s="311" t="str">
        <f t="array" ref="N1874">IFERROR(
    XLOOKUP(F1874,
            _xlws.FILTER('Supplier Emission'!$G$15:$G$49,
                   ('Supplier Emission'!$D$15:$D$49=H1874) * ('Supplier Emission'!$F$15:$F$49=$E$1587)),
            _xlws.FILTER('Supplier Emission'!$H$15:$H$49,
                   ('Supplier Emission'!$D$15:$D$49=H1874) * ('Supplier Emission'!$F$15:$F$49=$E$1587)),
            ""),
    "")</f>
        <v/>
      </c>
      <c r="O1874" s="311" t="str">
        <f t="array" ref="O1874">XLOOKUP(1,('Emission Factors'!$E$5:$E$488='GHG emissions calculations'!$F1874)*('Emission Factors'!$H$5:$H$488='GHG emissions calculations'!$H1874),INDEX('Emission Factors'!$E$5:$T$488,0,MATCH('GHG emissions calculations'!O$6,'Emission Factors'!$E$5:$T$5,0)),"",0)</f>
        <v/>
      </c>
      <c r="P1874" s="313" t="str">
        <f t="array" ref="P1874">IFERROR(
    INDEX('Emission Factors'!$E$5:$P$488,
          MATCH(1,
                ('Emission Factors'!$E$5:$E$488 = 'GHG emissions calculations'!$F1874) *
                ('Emission Factors'!$H$5:$H$488 = 'GHG emissions calculations'!$H1874),
                0),
          MATCH('GHG emissions calculations'!P$6,'Emission Factors'!$E$5:$P$5,0)),
    "")</f>
        <v/>
      </c>
      <c r="Q1874" s="311" t="str">
        <f t="array" ref="Q1874">IFERROR(
    IF(
        INDEX('Emission Factors'!$E$5:$P$488,
              MATCH(1,
                    ('Emission Factors'!$E$5:$E$488 = 'GHG emissions calculations'!$F1874) *
                    ('Emission Factors'!$H$5:$H$488 = 'GHG emissions calculations'!$H1874),
                    0),
              MATCH('GHG emissions calculations'!Q$6, 'Emission Factors'!$E$5:$P$5, 0)) &lt;&gt; "",
        INDEX('Emission Factors'!$E$5:$P$488,
              MATCH(1,
                    ('Emission Factors'!$E$5:$E$488 = 'GHG emissions calculations'!$F1874) *
                    ('Emission Factors'!$H$5:$H$488 = 'GHG emissions calculations'!$H1874),
                    0),
              MATCH('GHG emissions calculations'!Q$6, 'Emission Factors'!$E$5:$P$5, 0)),
        ""),
    "")</f>
        <v/>
      </c>
      <c r="R1874" s="311" t="str">
        <f t="array" ref="R1874">IFERROR(
    IF(
        INDEX('Emission Factors'!$E$5:$R$488,
              MATCH(1,
                    ('Emission Factors'!$E$5:$E$488 = 'GHG emissions calculations'!$F1874) *
                    ('Emission Factors'!$H$5:$H$488 = 'GHG emissions calculations'!$H1874),
                    0),
              MATCH('GHG emissions calculations'!R$6, 'Emission Factors'!$E$5:$R$5, 0)) &lt;&gt; "",
        INDEX('Emission Factors'!$E$5:$R$488,
              MATCH(1,
                    ('Emission Factors'!$E$5:$E$488 = 'GHG emissions calculations'!$F1874) *
                    ('Emission Factors'!$H$5:$H$488 = 'GHG emissions calculations'!$H1874),
                    0),
              MATCH('GHG emissions calculations'!R$6, 'Emission Factors'!$E$5:$R$5, 0)),
        ""),
    "")</f>
        <v/>
      </c>
      <c r="S1874" s="312">
        <f t="shared" si="3"/>
        <v>0</v>
      </c>
      <c r="T1874" s="23"/>
    </row>
    <row r="1875" ht="15.75" customHeight="1" outlineLevel="1">
      <c r="A1875" s="23"/>
      <c r="B1875" s="71"/>
      <c r="C1875" s="71"/>
      <c r="D1875" s="71"/>
      <c r="E1875" s="314"/>
      <c r="F1875" s="311" t="str">
        <f>Lists!Z269</f>
        <v>Titanium, unspecified - Middle East</v>
      </c>
      <c r="G1875" s="311" t="str">
        <f t="array" ref="G1875">XLOOKUP(1,('Emission Factors'!$E$5:$E$488='GHG emissions calculations'!$F1875)*('Emission Factors'!$H$5:$H$488='GHG emissions calculations'!$H1875),INDEX('Emission Factors'!$E$5:$T$488,0,MATCH('GHG emissions calculations'!G$6,'Emission Factors'!$E$5:$T$5,0)),"",0)</f>
        <v/>
      </c>
      <c r="H1875" s="311" t="s">
        <v>237</v>
      </c>
      <c r="I1875" s="312" t="str">
        <f>IF(
    SUMIFS('Import data'!$L$25:$L$80,
           'Import data'!$J$25:$J$80, F1875,
           'Import data'!$G$25:$G$80, 'GHG emissions calculations'!$H1875,
           'Import data'!$I$25:$I$80,$E$1587) &lt;&gt; 0,
    SUMIFS('Import data'!$L$25:$L$80,
           'Import data'!$J$25:$J$80, F1875,
           'Import data'!$G$25:$G$80, 'GHG emissions calculations'!$H1875,
           'Import data'!$I$25:$I$80,$E$1587),
    ""
)</f>
        <v/>
      </c>
      <c r="J1875" s="311" t="str">
        <f t="array" ref="J1875">IF(
    XLOOKUP(F1875, 'Import data'!$J$26:$J$47, 'Import data'!$M$26:$M$47, "", 0) = "Please add the region-specific supplier emission factor or choose a different region available in the IAEG database.",
    "",
    XLOOKUP(F1875, 'Import data'!$J$26:$J$47, 'Import data'!$M$26:$M$47, "", 0)
)</f>
        <v/>
      </c>
      <c r="K1875" s="311" t="str">
        <f t="array" ref="K1875">IFERROR(
    XLOOKUP(F1875,
            _xlws.FILTER('Supplier Emission'!$G$15:$G$49,
                   ('Supplier Emission'!$D$15:$D$49=H1875) * ('Supplier Emission'!$F$15:$F$49=$E$1587)),
            _xlws.FILTER('Supplier Emission'!$I$15:$I$49,
                   ('Supplier Emission'!$D$15:$D$49=H1875) * ('Supplier Emission'!$F$15:$F$49=$E$1587)),
            ""),
    "")</f>
        <v/>
      </c>
      <c r="L1875" s="311" t="str">
        <f t="array" ref="L1875">IFERROR(
    XLOOKUP(F1875,
            _xlws.FILTER('Supplier Emission'!$G$15:$G$49,
                   ('Supplier Emission'!$D$15:$D$49=H1875) * ('Supplier Emission'!$F$15:$F$49=$E$1587)),
            _xlws.FILTER('Supplier Emission'!$J$15:$J$49,
                   ('Supplier Emission'!$D$15:$D$49=H1875) * ('Supplier Emission'!$F$15:$F$49=$E$1587)),
            ""),
    "")</f>
        <v/>
      </c>
      <c r="M1875" s="311" t="str">
        <f t="array" ref="M1875">IFERROR(
    XLOOKUP(F1875,
            _xlws.FILTER('Supplier Emission'!$G$15:$G$49,
                   ('Supplier Emission'!$D$15:$D$49=H1875) * ('Supplier Emission'!$F$15:$F$49=$E$1587)),
            _xlws.FILTER('Supplier Emission'!$M$15:$M$49,
                   ('Supplier Emission'!$D$15:$D$49=H1875) * ('Supplier Emission'!$F$15:$F$49=$E$1587)),
            ""),
    "")</f>
        <v/>
      </c>
      <c r="N1875" s="311" t="str">
        <f t="array" ref="N1875">IFERROR(
    XLOOKUP(F1875,
            _xlws.FILTER('Supplier Emission'!$G$15:$G$49,
                   ('Supplier Emission'!$D$15:$D$49=H1875) * ('Supplier Emission'!$F$15:$F$49=$E$1587)),
            _xlws.FILTER('Supplier Emission'!$H$15:$H$49,
                   ('Supplier Emission'!$D$15:$D$49=H1875) * ('Supplier Emission'!$F$15:$F$49=$E$1587)),
            ""),
    "")</f>
        <v/>
      </c>
      <c r="O1875" s="311" t="str">
        <f t="array" ref="O1875">XLOOKUP(1,('Emission Factors'!$E$5:$E$488='GHG emissions calculations'!$F1875)*('Emission Factors'!$H$5:$H$488='GHG emissions calculations'!$H1875),INDEX('Emission Factors'!$E$5:$T$488,0,MATCH('GHG emissions calculations'!O$6,'Emission Factors'!$E$5:$T$5,0)),"",0)</f>
        <v/>
      </c>
      <c r="P1875" s="313" t="str">
        <f t="array" ref="P1875">IFERROR(
    INDEX('Emission Factors'!$E$5:$P$488,
          MATCH(1,
                ('Emission Factors'!$E$5:$E$488 = 'GHG emissions calculations'!$F1875) *
                ('Emission Factors'!$H$5:$H$488 = 'GHG emissions calculations'!$H1875),
                0),
          MATCH('GHG emissions calculations'!P$6,'Emission Factors'!$E$5:$P$5,0)),
    "")</f>
        <v/>
      </c>
      <c r="Q1875" s="311" t="str">
        <f t="array" ref="Q1875">IFERROR(
    IF(
        INDEX('Emission Factors'!$E$5:$P$488,
              MATCH(1,
                    ('Emission Factors'!$E$5:$E$488 = 'GHG emissions calculations'!$F1875) *
                    ('Emission Factors'!$H$5:$H$488 = 'GHG emissions calculations'!$H1875),
                    0),
              MATCH('GHG emissions calculations'!Q$6, 'Emission Factors'!$E$5:$P$5, 0)) &lt;&gt; "",
        INDEX('Emission Factors'!$E$5:$P$488,
              MATCH(1,
                    ('Emission Factors'!$E$5:$E$488 = 'GHG emissions calculations'!$F1875) *
                    ('Emission Factors'!$H$5:$H$488 = 'GHG emissions calculations'!$H1875),
                    0),
              MATCH('GHG emissions calculations'!Q$6, 'Emission Factors'!$E$5:$P$5, 0)),
        ""),
    "")</f>
        <v/>
      </c>
      <c r="R1875" s="311" t="str">
        <f t="array" ref="R1875">IFERROR(
    IF(
        INDEX('Emission Factors'!$E$5:$R$488,
              MATCH(1,
                    ('Emission Factors'!$E$5:$E$488 = 'GHG emissions calculations'!$F1875) *
                    ('Emission Factors'!$H$5:$H$488 = 'GHG emissions calculations'!$H1875),
                    0),
              MATCH('GHG emissions calculations'!R$6, 'Emission Factors'!$E$5:$R$5, 0)) &lt;&gt; "",
        INDEX('Emission Factors'!$E$5:$R$488,
              MATCH(1,
                    ('Emission Factors'!$E$5:$E$488 = 'GHG emissions calculations'!$F1875) *
                    ('Emission Factors'!$H$5:$H$488 = 'GHG emissions calculations'!$H1875),
                    0),
              MATCH('GHG emissions calculations'!R$6, 'Emission Factors'!$E$5:$R$5, 0)),
        ""),
    "")</f>
        <v/>
      </c>
      <c r="S1875" s="312">
        <f t="shared" si="3"/>
        <v>0</v>
      </c>
      <c r="T1875" s="23"/>
    </row>
    <row r="1876" ht="15.75" customHeight="1" outlineLevel="1">
      <c r="A1876" s="23"/>
      <c r="B1876" s="71"/>
      <c r="C1876" s="71"/>
      <c r="D1876" s="71"/>
      <c r="E1876" s="314"/>
      <c r="F1876" s="311" t="str">
        <f>Lists!Z268</f>
        <v>Titanium, unspecified - Oceania</v>
      </c>
      <c r="G1876" s="311" t="str">
        <f t="array" ref="G1876">XLOOKUP(1,('Emission Factors'!$E$5:$E$488='GHG emissions calculations'!$F1876)*('Emission Factors'!$H$5:$H$488='GHG emissions calculations'!$H1876),INDEX('Emission Factors'!$E$5:$T$488,0,MATCH('GHG emissions calculations'!G$6,'Emission Factors'!$E$5:$T$5,0)),"",0)</f>
        <v/>
      </c>
      <c r="H1876" s="311" t="s">
        <v>237</v>
      </c>
      <c r="I1876" s="312" t="str">
        <f>IF(
    SUMIFS('Import data'!$L$25:$L$80,
           'Import data'!$J$25:$J$80, F1876,
           'Import data'!$G$25:$G$80, 'GHG emissions calculations'!$H1876,
           'Import data'!$I$25:$I$80,$E$1587) &lt;&gt; 0,
    SUMIFS('Import data'!$L$25:$L$80,
           'Import data'!$J$25:$J$80, F1876,
           'Import data'!$G$25:$G$80, 'GHG emissions calculations'!$H1876,
           'Import data'!$I$25:$I$80,$E$1587),
    ""
)</f>
        <v/>
      </c>
      <c r="J1876" s="311" t="str">
        <f t="array" ref="J1876">IF(
    XLOOKUP(F1876, 'Import data'!$J$26:$J$47, 'Import data'!$M$26:$M$47, "", 0) = "Please add the region-specific supplier emission factor or choose a different region available in the IAEG database.",
    "",
    XLOOKUP(F1876, 'Import data'!$J$26:$J$47, 'Import data'!$M$26:$M$47, "", 0)
)</f>
        <v/>
      </c>
      <c r="K1876" s="311" t="str">
        <f t="array" ref="K1876">IFERROR(
    XLOOKUP(F1876,
            _xlws.FILTER('Supplier Emission'!$G$15:$G$49,
                   ('Supplier Emission'!$D$15:$D$49=H1876) * ('Supplier Emission'!$F$15:$F$49=$E$1587)),
            _xlws.FILTER('Supplier Emission'!$I$15:$I$49,
                   ('Supplier Emission'!$D$15:$D$49=H1876) * ('Supplier Emission'!$F$15:$F$49=$E$1587)),
            ""),
    "")</f>
        <v/>
      </c>
      <c r="L1876" s="311" t="str">
        <f t="array" ref="L1876">IFERROR(
    XLOOKUP(F1876,
            _xlws.FILTER('Supplier Emission'!$G$15:$G$49,
                   ('Supplier Emission'!$D$15:$D$49=H1876) * ('Supplier Emission'!$F$15:$F$49=$E$1587)),
            _xlws.FILTER('Supplier Emission'!$J$15:$J$49,
                   ('Supplier Emission'!$D$15:$D$49=H1876) * ('Supplier Emission'!$F$15:$F$49=$E$1587)),
            ""),
    "")</f>
        <v/>
      </c>
      <c r="M1876" s="311" t="str">
        <f t="array" ref="M1876">IFERROR(
    XLOOKUP(F1876,
            _xlws.FILTER('Supplier Emission'!$G$15:$G$49,
                   ('Supplier Emission'!$D$15:$D$49=H1876) * ('Supplier Emission'!$F$15:$F$49=$E$1587)),
            _xlws.FILTER('Supplier Emission'!$M$15:$M$49,
                   ('Supplier Emission'!$D$15:$D$49=H1876) * ('Supplier Emission'!$F$15:$F$49=$E$1587)),
            ""),
    "")</f>
        <v/>
      </c>
      <c r="N1876" s="311" t="str">
        <f t="array" ref="N1876">IFERROR(
    XLOOKUP(F1876,
            _xlws.FILTER('Supplier Emission'!$G$15:$G$49,
                   ('Supplier Emission'!$D$15:$D$49=H1876) * ('Supplier Emission'!$F$15:$F$49=$E$1587)),
            _xlws.FILTER('Supplier Emission'!$H$15:$H$49,
                   ('Supplier Emission'!$D$15:$D$49=H1876) * ('Supplier Emission'!$F$15:$F$49=$E$1587)),
            ""),
    "")</f>
        <v/>
      </c>
      <c r="O1876" s="311" t="str">
        <f t="array" ref="O1876">XLOOKUP(1,('Emission Factors'!$E$5:$E$488='GHG emissions calculations'!$F1876)*('Emission Factors'!$H$5:$H$488='GHG emissions calculations'!$H1876),INDEX('Emission Factors'!$E$5:$T$488,0,MATCH('GHG emissions calculations'!O$6,'Emission Factors'!$E$5:$T$5,0)),"",0)</f>
        <v/>
      </c>
      <c r="P1876" s="313" t="str">
        <f t="array" ref="P1876">IFERROR(
    INDEX('Emission Factors'!$E$5:$P$488,
          MATCH(1,
                ('Emission Factors'!$E$5:$E$488 = 'GHG emissions calculations'!$F1876) *
                ('Emission Factors'!$H$5:$H$488 = 'GHG emissions calculations'!$H1876),
                0),
          MATCH('GHG emissions calculations'!P$6,'Emission Factors'!$E$5:$P$5,0)),
    "")</f>
        <v/>
      </c>
      <c r="Q1876" s="311" t="str">
        <f t="array" ref="Q1876">IFERROR(
    IF(
        INDEX('Emission Factors'!$E$5:$P$488,
              MATCH(1,
                    ('Emission Factors'!$E$5:$E$488 = 'GHG emissions calculations'!$F1876) *
                    ('Emission Factors'!$H$5:$H$488 = 'GHG emissions calculations'!$H1876),
                    0),
              MATCH('GHG emissions calculations'!Q$6, 'Emission Factors'!$E$5:$P$5, 0)) &lt;&gt; "",
        INDEX('Emission Factors'!$E$5:$P$488,
              MATCH(1,
                    ('Emission Factors'!$E$5:$E$488 = 'GHG emissions calculations'!$F1876) *
                    ('Emission Factors'!$H$5:$H$488 = 'GHG emissions calculations'!$H1876),
                    0),
              MATCH('GHG emissions calculations'!Q$6, 'Emission Factors'!$E$5:$P$5, 0)),
        ""),
    "")</f>
        <v/>
      </c>
      <c r="R1876" s="311" t="str">
        <f t="array" ref="R1876">IFERROR(
    IF(
        INDEX('Emission Factors'!$E$5:$R$488,
              MATCH(1,
                    ('Emission Factors'!$E$5:$E$488 = 'GHG emissions calculations'!$F1876) *
                    ('Emission Factors'!$H$5:$H$488 = 'GHG emissions calculations'!$H1876),
                    0),
              MATCH('GHG emissions calculations'!R$6, 'Emission Factors'!$E$5:$R$5, 0)) &lt;&gt; "",
        INDEX('Emission Factors'!$E$5:$R$488,
              MATCH(1,
                    ('Emission Factors'!$E$5:$E$488 = 'GHG emissions calculations'!$F1876) *
                    ('Emission Factors'!$H$5:$H$488 = 'GHG emissions calculations'!$H1876),
                    0),
              MATCH('GHG emissions calculations'!R$6, 'Emission Factors'!$E$5:$R$5, 0)),
        ""),
    "")</f>
        <v/>
      </c>
      <c r="S1876" s="312">
        <f t="shared" si="3"/>
        <v>0</v>
      </c>
      <c r="T1876" s="23"/>
    </row>
    <row r="1877" ht="15.75" customHeight="1" outlineLevel="1">
      <c r="A1877" s="23"/>
      <c r="B1877" s="71"/>
      <c r="C1877" s="71"/>
      <c r="D1877" s="71"/>
      <c r="E1877" s="314"/>
      <c r="F1877" s="311" t="str">
        <f>Lists!Y71</f>
        <v>Virgin Ferroalloy - Africa</v>
      </c>
      <c r="G1877" s="311" t="str">
        <f t="array" ref="G1877">XLOOKUP(1,('Emission Factors'!$E$5:$E$488='GHG emissions calculations'!$F1877)*('Emission Factors'!$H$5:$H$488='GHG emissions calculations'!$H1877),INDEX('Emission Factors'!$E$5:$T$488,0,MATCH('GHG emissions calculations'!G$6,'Emission Factors'!$E$5:$T$5,0)),"",0)</f>
        <v/>
      </c>
      <c r="H1877" s="311" t="s">
        <v>238</v>
      </c>
      <c r="I1877" s="312" t="str">
        <f>IF(
    SUMIFS('Import data'!$L$25:$L$80,
           'Import data'!$J$25:$J$80, F1877,
           'Import data'!$G$25:$G$80, 'GHG emissions calculations'!$H1877,
           'Import data'!$I$25:$I$80,$E$1587) &lt;&gt; 0,
    SUMIFS('Import data'!$L$25:$L$80,
           'Import data'!$J$25:$J$80, F1877,
           'Import data'!$G$25:$G$80, 'GHG emissions calculations'!$H1877,
           'Import data'!$I$25:$I$80,$E$1587),
    ""
)</f>
        <v/>
      </c>
      <c r="J1877" s="311" t="str">
        <f t="array" ref="J1877">IF(
    XLOOKUP(F1877, 'Import data'!$J$26:$J$47, 'Import data'!$M$26:$M$47, "", 0) = "Please add the region-specific supplier emission factor or choose a different region available in the IAEG database.",
    "",
    XLOOKUP(F1877, 'Import data'!$J$26:$J$47, 'Import data'!$M$26:$M$47, "", 0)
)</f>
        <v/>
      </c>
      <c r="K1877" s="311" t="str">
        <f t="array" ref="K1877">IFERROR(
    XLOOKUP(F1877,
            _xlws.FILTER('Supplier Emission'!$G$15:$G$49,
                   ('Supplier Emission'!$D$15:$D$49=H1877) * ('Supplier Emission'!$F$15:$F$49=$E$1587)),
            _xlws.FILTER('Supplier Emission'!$I$15:$I$49,
                   ('Supplier Emission'!$D$15:$D$49=H1877) * ('Supplier Emission'!$F$15:$F$49=$E$1587)),
            ""),
    "")</f>
        <v/>
      </c>
      <c r="L1877" s="311" t="str">
        <f t="array" ref="L1877">IFERROR(
    XLOOKUP(F1877,
            _xlws.FILTER('Supplier Emission'!$G$15:$G$49,
                   ('Supplier Emission'!$D$15:$D$49=H1877) * ('Supplier Emission'!$F$15:$F$49=$E$1587)),
            _xlws.FILTER('Supplier Emission'!$J$15:$J$49,
                   ('Supplier Emission'!$D$15:$D$49=H1877) * ('Supplier Emission'!$F$15:$F$49=$E$1587)),
            ""),
    "")</f>
        <v/>
      </c>
      <c r="M1877" s="311" t="str">
        <f t="array" ref="M1877">IFERROR(
    XLOOKUP(F1877,
            _xlws.FILTER('Supplier Emission'!$G$15:$G$49,
                   ('Supplier Emission'!$D$15:$D$49=H1877) * ('Supplier Emission'!$F$15:$F$49=$E$1587)),
            _xlws.FILTER('Supplier Emission'!$M$15:$M$49,
                   ('Supplier Emission'!$D$15:$D$49=H1877) * ('Supplier Emission'!$F$15:$F$49=$E$1587)),
            ""),
    "")</f>
        <v/>
      </c>
      <c r="N1877" s="311" t="str">
        <f t="array" ref="N1877">IFERROR(
    XLOOKUP(F1877,
            _xlws.FILTER('Supplier Emission'!$G$15:$G$49,
                   ('Supplier Emission'!$D$15:$D$49=H1877) * ('Supplier Emission'!$F$15:$F$49=$E$1587)),
            _xlws.FILTER('Supplier Emission'!$H$15:$H$49,
                   ('Supplier Emission'!$D$15:$D$49=H1877) * ('Supplier Emission'!$F$15:$F$49=$E$1587)),
            ""),
    "")</f>
        <v/>
      </c>
      <c r="O1877" s="311" t="str">
        <f t="array" ref="O1877">XLOOKUP(1,('Emission Factors'!$E$5:$E$488='GHG emissions calculations'!$F1877)*('Emission Factors'!$H$5:$H$488='GHG emissions calculations'!$H1877),INDEX('Emission Factors'!$E$5:$T$488,0,MATCH('GHG emissions calculations'!O$6,'Emission Factors'!$E$5:$T$5,0)),"",0)</f>
        <v/>
      </c>
      <c r="P1877" s="313" t="str">
        <f t="array" ref="P1877">IFERROR(
    INDEX('Emission Factors'!$E$5:$P$488,
          MATCH(1,
                ('Emission Factors'!$E$5:$E$488 = 'GHG emissions calculations'!$F1877) *
                ('Emission Factors'!$H$5:$H$488 = 'GHG emissions calculations'!$H1877),
                0),
          MATCH('GHG emissions calculations'!P$6,'Emission Factors'!$E$5:$P$5,0)),
    "")</f>
        <v/>
      </c>
      <c r="Q1877" s="311" t="str">
        <f t="array" ref="Q1877">IFERROR(
    IF(
        INDEX('Emission Factors'!$E$5:$P$488,
              MATCH(1,
                    ('Emission Factors'!$E$5:$E$488 = 'GHG emissions calculations'!$F1877) *
                    ('Emission Factors'!$H$5:$H$488 = 'GHG emissions calculations'!$H1877),
                    0),
              MATCH('GHG emissions calculations'!Q$6, 'Emission Factors'!$E$5:$P$5, 0)) &lt;&gt; "",
        INDEX('Emission Factors'!$E$5:$P$488,
              MATCH(1,
                    ('Emission Factors'!$E$5:$E$488 = 'GHG emissions calculations'!$F1877) *
                    ('Emission Factors'!$H$5:$H$488 = 'GHG emissions calculations'!$H1877),
                    0),
              MATCH('GHG emissions calculations'!Q$6, 'Emission Factors'!$E$5:$P$5, 0)),
        ""),
    "")</f>
        <v/>
      </c>
      <c r="R1877" s="311" t="str">
        <f t="array" ref="R1877">IFERROR(
    IF(
        INDEX('Emission Factors'!$E$5:$R$488,
              MATCH(1,
                    ('Emission Factors'!$E$5:$E$488 = 'GHG emissions calculations'!$F1877) *
                    ('Emission Factors'!$H$5:$H$488 = 'GHG emissions calculations'!$H1877),
                    0),
              MATCH('GHG emissions calculations'!R$6, 'Emission Factors'!$E$5:$R$5, 0)) &lt;&gt; "",
        INDEX('Emission Factors'!$E$5:$R$488,
              MATCH(1,
                    ('Emission Factors'!$E$5:$E$488 = 'GHG emissions calculations'!$F1877) *
                    ('Emission Factors'!$H$5:$H$488 = 'GHG emissions calculations'!$H1877),
                    0),
              MATCH('GHG emissions calculations'!R$6, 'Emission Factors'!$E$5:$R$5, 0)),
        ""),
    "")</f>
        <v/>
      </c>
      <c r="S1877" s="312">
        <f t="shared" si="3"/>
        <v>0</v>
      </c>
      <c r="T1877" s="23"/>
    </row>
    <row r="1878" ht="15.75" customHeight="1" outlineLevel="1">
      <c r="A1878" s="23"/>
      <c r="B1878" s="71"/>
      <c r="C1878" s="71"/>
      <c r="D1878" s="71"/>
      <c r="E1878" s="314"/>
      <c r="F1878" s="311" t="str">
        <f>Lists!Y69</f>
        <v>Virgin Ferroalloy - America</v>
      </c>
      <c r="G1878" s="311" t="str">
        <f t="array" ref="G1878">XLOOKUP(1,('Emission Factors'!$E$5:$E$488='GHG emissions calculations'!$F1878)*('Emission Factors'!$H$5:$H$488='GHG emissions calculations'!$H1878),INDEX('Emission Factors'!$E$5:$T$488,0,MATCH('GHG emissions calculations'!G$6,'Emission Factors'!$E$5:$T$5,0)),"",0)</f>
        <v/>
      </c>
      <c r="H1878" s="311" t="s">
        <v>238</v>
      </c>
      <c r="I1878" s="312" t="str">
        <f>IF(
    SUMIFS('Import data'!$L$25:$L$80,
           'Import data'!$J$25:$J$80, F1878,
           'Import data'!$G$25:$G$80, 'GHG emissions calculations'!$H1878,
           'Import data'!$I$25:$I$80,$E$1587) &lt;&gt; 0,
    SUMIFS('Import data'!$L$25:$L$80,
           'Import data'!$J$25:$J$80, F1878,
           'Import data'!$G$25:$G$80, 'GHG emissions calculations'!$H1878,
           'Import data'!$I$25:$I$80,$E$1587),
    ""
)</f>
        <v/>
      </c>
      <c r="J1878" s="311" t="str">
        <f t="array" ref="J1878">IF(
    XLOOKUP(F1878, 'Import data'!$J$26:$J$47, 'Import data'!$M$26:$M$47, "", 0) = "Please add the region-specific supplier emission factor or choose a different region available in the IAEG database.",
    "",
    XLOOKUP(F1878, 'Import data'!$J$26:$J$47, 'Import data'!$M$26:$M$47, "", 0)
)</f>
        <v/>
      </c>
      <c r="K1878" s="311" t="str">
        <f t="array" ref="K1878">IFERROR(
    XLOOKUP(F1878,
            _xlws.FILTER('Supplier Emission'!$G$15:$G$49,
                   ('Supplier Emission'!$D$15:$D$49=H1878) * ('Supplier Emission'!$F$15:$F$49=$E$1587)),
            _xlws.FILTER('Supplier Emission'!$I$15:$I$49,
                   ('Supplier Emission'!$D$15:$D$49=H1878) * ('Supplier Emission'!$F$15:$F$49=$E$1587)),
            ""),
    "")</f>
        <v/>
      </c>
      <c r="L1878" s="311" t="str">
        <f t="array" ref="L1878">IFERROR(
    XLOOKUP(F1878,
            _xlws.FILTER('Supplier Emission'!$G$15:$G$49,
                   ('Supplier Emission'!$D$15:$D$49=H1878) * ('Supplier Emission'!$F$15:$F$49=$E$1587)),
            _xlws.FILTER('Supplier Emission'!$J$15:$J$49,
                   ('Supplier Emission'!$D$15:$D$49=H1878) * ('Supplier Emission'!$F$15:$F$49=$E$1587)),
            ""),
    "")</f>
        <v/>
      </c>
      <c r="M1878" s="311" t="str">
        <f t="array" ref="M1878">IFERROR(
    XLOOKUP(F1878,
            _xlws.FILTER('Supplier Emission'!$G$15:$G$49,
                   ('Supplier Emission'!$D$15:$D$49=H1878) * ('Supplier Emission'!$F$15:$F$49=$E$1587)),
            _xlws.FILTER('Supplier Emission'!$M$15:$M$49,
                   ('Supplier Emission'!$D$15:$D$49=H1878) * ('Supplier Emission'!$F$15:$F$49=$E$1587)),
            ""),
    "")</f>
        <v/>
      </c>
      <c r="N1878" s="311" t="str">
        <f t="array" ref="N1878">IFERROR(
    XLOOKUP(F1878,
            _xlws.FILTER('Supplier Emission'!$G$15:$G$49,
                   ('Supplier Emission'!$D$15:$D$49=H1878) * ('Supplier Emission'!$F$15:$F$49=$E$1587)),
            _xlws.FILTER('Supplier Emission'!$H$15:$H$49,
                   ('Supplier Emission'!$D$15:$D$49=H1878) * ('Supplier Emission'!$F$15:$F$49=$E$1587)),
            ""),
    "")</f>
        <v/>
      </c>
      <c r="O1878" s="311" t="str">
        <f t="array" ref="O1878">XLOOKUP(1,('Emission Factors'!$E$5:$E$488='GHG emissions calculations'!$F1878)*('Emission Factors'!$H$5:$H$488='GHG emissions calculations'!$H1878),INDEX('Emission Factors'!$E$5:$T$488,0,MATCH('GHG emissions calculations'!O$6,'Emission Factors'!$E$5:$T$5,0)),"",0)</f>
        <v>Primary iron/steel and ferroalloy products</v>
      </c>
      <c r="P1878" s="313">
        <f t="array" ref="P1878">IFERROR(
    INDEX('Emission Factors'!$E$5:$P$488,
          MATCH(1,
                ('Emission Factors'!$E$5:$E$488 = 'GHG emissions calculations'!$F1878) *
                ('Emission Factors'!$H$5:$H$488 = 'GHG emissions calculations'!$H1878),
                0),
          MATCH('GHG emissions calculations'!P$6,'Emission Factors'!$E$5:$P$5,0)),
    "")</f>
        <v>998.4059656</v>
      </c>
      <c r="Q1878" s="311" t="str">
        <f t="array" ref="Q1878">IFERROR(
    IF(
        INDEX('Emission Factors'!$E$5:$P$488,
              MATCH(1,
                    ('Emission Factors'!$E$5:$E$488 = 'GHG emissions calculations'!$F1878) *
                    ('Emission Factors'!$H$5:$H$488 = 'GHG emissions calculations'!$H1878),
                    0),
              MATCH('GHG emissions calculations'!Q$6, 'Emission Factors'!$E$5:$P$5, 0)) &lt;&gt; "",
        INDEX('Emission Factors'!$E$5:$P$488,
              MATCH(1,
                    ('Emission Factors'!$E$5:$E$488 = 'GHG emissions calculations'!$F1878) *
                    ('Emission Factors'!$H$5:$H$488 = 'GHG emissions calculations'!$H1878),
                    0),
              MATCH('GHG emissions calculations'!Q$6, 'Emission Factors'!$E$5:$P$5, 0)),
        ""),
    "")</f>
        <v>kgCO2e / k€</v>
      </c>
      <c r="R1878" s="311" t="str">
        <f t="array" ref="R1878">IFERROR(
    IF(
        INDEX('Emission Factors'!$E$5:$R$488,
              MATCH(1,
                    ('Emission Factors'!$E$5:$E$488 = 'GHG emissions calculations'!$F1878) *
                    ('Emission Factors'!$H$5:$H$488 = 'GHG emissions calculations'!$H1878),
                    0),
              MATCH('GHG emissions calculations'!R$6, 'Emission Factors'!$E$5:$R$5, 0)) &lt;&gt; "",
        INDEX('Emission Factors'!$E$5:$R$488,
              MATCH(1,
                    ('Emission Factors'!$E$5:$E$488 = 'GHG emissions calculations'!$F1878) *
                    ('Emission Factors'!$H$5:$H$488 = 'GHG emissions calculations'!$H1878),
                    0),
              MATCH('GHG emissions calculations'!R$6, 'Emission Factors'!$E$5:$R$5, 0)),
        ""),
    "")</f>
        <v>America</v>
      </c>
      <c r="S1878" s="312">
        <f t="shared" si="3"/>
        <v>0</v>
      </c>
      <c r="T1878" s="23"/>
    </row>
    <row r="1879" ht="15.75" customHeight="1" outlineLevel="1">
      <c r="A1879" s="23"/>
      <c r="B1879" s="71"/>
      <c r="C1879" s="71"/>
      <c r="D1879" s="71"/>
      <c r="E1879" s="314"/>
      <c r="F1879" s="311" t="str">
        <f>Lists!Y72</f>
        <v>Virgin Ferroalloy - Asia</v>
      </c>
      <c r="G1879" s="311" t="str">
        <f t="array" ref="G1879">XLOOKUP(1,('Emission Factors'!$E$5:$E$488='GHG emissions calculations'!$F1879)*('Emission Factors'!$H$5:$H$488='GHG emissions calculations'!$H1879),INDEX('Emission Factors'!$E$5:$T$488,0,MATCH('GHG emissions calculations'!G$6,'Emission Factors'!$E$5:$T$5,0)),"",0)</f>
        <v/>
      </c>
      <c r="H1879" s="311" t="s">
        <v>238</v>
      </c>
      <c r="I1879" s="312" t="str">
        <f>IF(
    SUMIFS('Import data'!$L$25:$L$80,
           'Import data'!$J$25:$J$80, F1879,
           'Import data'!$G$25:$G$80, 'GHG emissions calculations'!$H1879,
           'Import data'!$I$25:$I$80,$E$1587) &lt;&gt; 0,
    SUMIFS('Import data'!$L$25:$L$80,
           'Import data'!$J$25:$J$80, F1879,
           'Import data'!$G$25:$G$80, 'GHG emissions calculations'!$H1879,
           'Import data'!$I$25:$I$80,$E$1587),
    ""
)</f>
        <v/>
      </c>
      <c r="J1879" s="311" t="str">
        <f t="array" ref="J1879">IF(
    XLOOKUP(F1879, 'Import data'!$J$26:$J$47, 'Import data'!$M$26:$M$47, "", 0) = "Please add the region-specific supplier emission factor or choose a different region available in the IAEG database.",
    "",
    XLOOKUP(F1879, 'Import data'!$J$26:$J$47, 'Import data'!$M$26:$M$47, "", 0)
)</f>
        <v/>
      </c>
      <c r="K1879" s="311" t="str">
        <f t="array" ref="K1879">IFERROR(
    XLOOKUP(F1879,
            _xlws.FILTER('Supplier Emission'!$G$15:$G$49,
                   ('Supplier Emission'!$D$15:$D$49=H1879) * ('Supplier Emission'!$F$15:$F$49=$E$1587)),
            _xlws.FILTER('Supplier Emission'!$I$15:$I$49,
                   ('Supplier Emission'!$D$15:$D$49=H1879) * ('Supplier Emission'!$F$15:$F$49=$E$1587)),
            ""),
    "")</f>
        <v/>
      </c>
      <c r="L1879" s="311" t="str">
        <f t="array" ref="L1879">IFERROR(
    XLOOKUP(F1879,
            _xlws.FILTER('Supplier Emission'!$G$15:$G$49,
                   ('Supplier Emission'!$D$15:$D$49=H1879) * ('Supplier Emission'!$F$15:$F$49=$E$1587)),
            _xlws.FILTER('Supplier Emission'!$J$15:$J$49,
                   ('Supplier Emission'!$D$15:$D$49=H1879) * ('Supplier Emission'!$F$15:$F$49=$E$1587)),
            ""),
    "")</f>
        <v/>
      </c>
      <c r="M1879" s="311" t="str">
        <f t="array" ref="M1879">IFERROR(
    XLOOKUP(F1879,
            _xlws.FILTER('Supplier Emission'!$G$15:$G$49,
                   ('Supplier Emission'!$D$15:$D$49=H1879) * ('Supplier Emission'!$F$15:$F$49=$E$1587)),
            _xlws.FILTER('Supplier Emission'!$M$15:$M$49,
                   ('Supplier Emission'!$D$15:$D$49=H1879) * ('Supplier Emission'!$F$15:$F$49=$E$1587)),
            ""),
    "")</f>
        <v/>
      </c>
      <c r="N1879" s="311" t="str">
        <f t="array" ref="N1879">IFERROR(
    XLOOKUP(F1879,
            _xlws.FILTER('Supplier Emission'!$G$15:$G$49,
                   ('Supplier Emission'!$D$15:$D$49=H1879) * ('Supplier Emission'!$F$15:$F$49=$E$1587)),
            _xlws.FILTER('Supplier Emission'!$H$15:$H$49,
                   ('Supplier Emission'!$D$15:$D$49=H1879) * ('Supplier Emission'!$F$15:$F$49=$E$1587)),
            ""),
    "")</f>
        <v/>
      </c>
      <c r="O1879" s="311" t="str">
        <f t="array" ref="O1879">XLOOKUP(1,('Emission Factors'!$E$5:$E$488='GHG emissions calculations'!$F1879)*('Emission Factors'!$H$5:$H$488='GHG emissions calculations'!$H1879),INDEX('Emission Factors'!$E$5:$T$488,0,MATCH('GHG emissions calculations'!O$6,'Emission Factors'!$E$5:$T$5,0)),"",0)</f>
        <v/>
      </c>
      <c r="P1879" s="313" t="str">
        <f t="array" ref="P1879">IFERROR(
    INDEX('Emission Factors'!$E$5:$P$488,
          MATCH(1,
                ('Emission Factors'!$E$5:$E$488 = 'GHG emissions calculations'!$F1879) *
                ('Emission Factors'!$H$5:$H$488 = 'GHG emissions calculations'!$H1879),
                0),
          MATCH('GHG emissions calculations'!P$6,'Emission Factors'!$E$5:$P$5,0)),
    "")</f>
        <v/>
      </c>
      <c r="Q1879" s="311" t="str">
        <f t="array" ref="Q1879">IFERROR(
    IF(
        INDEX('Emission Factors'!$E$5:$P$488,
              MATCH(1,
                    ('Emission Factors'!$E$5:$E$488 = 'GHG emissions calculations'!$F1879) *
                    ('Emission Factors'!$H$5:$H$488 = 'GHG emissions calculations'!$H1879),
                    0),
              MATCH('GHG emissions calculations'!Q$6, 'Emission Factors'!$E$5:$P$5, 0)) &lt;&gt; "",
        INDEX('Emission Factors'!$E$5:$P$488,
              MATCH(1,
                    ('Emission Factors'!$E$5:$E$488 = 'GHG emissions calculations'!$F1879) *
                    ('Emission Factors'!$H$5:$H$488 = 'GHG emissions calculations'!$H1879),
                    0),
              MATCH('GHG emissions calculations'!Q$6, 'Emission Factors'!$E$5:$P$5, 0)),
        ""),
    "")</f>
        <v/>
      </c>
      <c r="R1879" s="311" t="str">
        <f t="array" ref="R1879">IFERROR(
    IF(
        INDEX('Emission Factors'!$E$5:$R$488,
              MATCH(1,
                    ('Emission Factors'!$E$5:$E$488 = 'GHG emissions calculations'!$F1879) *
                    ('Emission Factors'!$H$5:$H$488 = 'GHG emissions calculations'!$H1879),
                    0),
              MATCH('GHG emissions calculations'!R$6, 'Emission Factors'!$E$5:$R$5, 0)) &lt;&gt; "",
        INDEX('Emission Factors'!$E$5:$R$488,
              MATCH(1,
                    ('Emission Factors'!$E$5:$E$488 = 'GHG emissions calculations'!$F1879) *
                    ('Emission Factors'!$H$5:$H$488 = 'GHG emissions calculations'!$H1879),
                    0),
              MATCH('GHG emissions calculations'!R$6, 'Emission Factors'!$E$5:$R$5, 0)),
        ""),
    "")</f>
        <v/>
      </c>
      <c r="S1879" s="312">
        <f t="shared" si="3"/>
        <v>0</v>
      </c>
      <c r="T1879" s="23"/>
    </row>
    <row r="1880" ht="15.75" customHeight="1" outlineLevel="1">
      <c r="A1880" s="23"/>
      <c r="B1880" s="71"/>
      <c r="C1880" s="71"/>
      <c r="D1880" s="71"/>
      <c r="E1880" s="314"/>
      <c r="F1880" s="311" t="str">
        <f>Lists!Y70</f>
        <v>Virgin Ferroalloy - Europe</v>
      </c>
      <c r="G1880" s="311" t="str">
        <f t="array" ref="G1880">XLOOKUP(1,('Emission Factors'!$E$5:$E$488='GHG emissions calculations'!$F1880)*('Emission Factors'!$H$5:$H$488='GHG emissions calculations'!$H1880),INDEX('Emission Factors'!$E$5:$T$488,0,MATCH('GHG emissions calculations'!G$6,'Emission Factors'!$E$5:$T$5,0)),"",0)</f>
        <v/>
      </c>
      <c r="H1880" s="311" t="s">
        <v>238</v>
      </c>
      <c r="I1880" s="312" t="str">
        <f>IF(
    SUMIFS('Import data'!$L$25:$L$80,
           'Import data'!$J$25:$J$80, F1880,
           'Import data'!$G$25:$G$80, 'GHG emissions calculations'!$H1880,
           'Import data'!$I$25:$I$80,$E$1587) &lt;&gt; 0,
    SUMIFS('Import data'!$L$25:$L$80,
           'Import data'!$J$25:$J$80, F1880,
           'Import data'!$G$25:$G$80, 'GHG emissions calculations'!$H1880,
           'Import data'!$I$25:$I$80,$E$1587),
    ""
)</f>
        <v/>
      </c>
      <c r="J1880" s="311" t="str">
        <f t="array" ref="J1880">IF(
    XLOOKUP(F1880, 'Import data'!$J$26:$J$47, 'Import data'!$M$26:$M$47, "", 0) = "Please add the region-specific supplier emission factor or choose a different region available in the IAEG database.",
    "",
    XLOOKUP(F1880, 'Import data'!$J$26:$J$47, 'Import data'!$M$26:$M$47, "", 0)
)</f>
        <v/>
      </c>
      <c r="K1880" s="311" t="str">
        <f t="array" ref="K1880">IFERROR(
    XLOOKUP(F1880,
            _xlws.FILTER('Supplier Emission'!$G$15:$G$49,
                   ('Supplier Emission'!$D$15:$D$49=H1880) * ('Supplier Emission'!$F$15:$F$49=$E$1587)),
            _xlws.FILTER('Supplier Emission'!$I$15:$I$49,
                   ('Supplier Emission'!$D$15:$D$49=H1880) * ('Supplier Emission'!$F$15:$F$49=$E$1587)),
            ""),
    "")</f>
        <v/>
      </c>
      <c r="L1880" s="311" t="str">
        <f t="array" ref="L1880">IFERROR(
    XLOOKUP(F1880,
            _xlws.FILTER('Supplier Emission'!$G$15:$G$49,
                   ('Supplier Emission'!$D$15:$D$49=H1880) * ('Supplier Emission'!$F$15:$F$49=$E$1587)),
            _xlws.FILTER('Supplier Emission'!$J$15:$J$49,
                   ('Supplier Emission'!$D$15:$D$49=H1880) * ('Supplier Emission'!$F$15:$F$49=$E$1587)),
            ""),
    "")</f>
        <v/>
      </c>
      <c r="M1880" s="311" t="str">
        <f t="array" ref="M1880">IFERROR(
    XLOOKUP(F1880,
            _xlws.FILTER('Supplier Emission'!$G$15:$G$49,
                   ('Supplier Emission'!$D$15:$D$49=H1880) * ('Supplier Emission'!$F$15:$F$49=$E$1587)),
            _xlws.FILTER('Supplier Emission'!$M$15:$M$49,
                   ('Supplier Emission'!$D$15:$D$49=H1880) * ('Supplier Emission'!$F$15:$F$49=$E$1587)),
            ""),
    "")</f>
        <v/>
      </c>
      <c r="N1880" s="311" t="str">
        <f t="array" ref="N1880">IFERROR(
    XLOOKUP(F1880,
            _xlws.FILTER('Supplier Emission'!$G$15:$G$49,
                   ('Supplier Emission'!$D$15:$D$49=H1880) * ('Supplier Emission'!$F$15:$F$49=$E$1587)),
            _xlws.FILTER('Supplier Emission'!$H$15:$H$49,
                   ('Supplier Emission'!$D$15:$D$49=H1880) * ('Supplier Emission'!$F$15:$F$49=$E$1587)),
            ""),
    "")</f>
        <v/>
      </c>
      <c r="O1880" s="311" t="str">
        <f t="array" ref="O1880">XLOOKUP(1,('Emission Factors'!$E$5:$E$488='GHG emissions calculations'!$F1880)*('Emission Factors'!$H$5:$H$488='GHG emissions calculations'!$H1880),INDEX('Emission Factors'!$E$5:$T$488,0,MATCH('GHG emissions calculations'!O$6,'Emission Factors'!$E$5:$T$5,0)),"",0)</f>
        <v/>
      </c>
      <c r="P1880" s="313" t="str">
        <f t="array" ref="P1880">IFERROR(
    INDEX('Emission Factors'!$E$5:$P$488,
          MATCH(1,
                ('Emission Factors'!$E$5:$E$488 = 'GHG emissions calculations'!$F1880) *
                ('Emission Factors'!$H$5:$H$488 = 'GHG emissions calculations'!$H1880),
                0),
          MATCH('GHG emissions calculations'!P$6,'Emission Factors'!$E$5:$P$5,0)),
    "")</f>
        <v/>
      </c>
      <c r="Q1880" s="311" t="str">
        <f t="array" ref="Q1880">IFERROR(
    IF(
        INDEX('Emission Factors'!$E$5:$P$488,
              MATCH(1,
                    ('Emission Factors'!$E$5:$E$488 = 'GHG emissions calculations'!$F1880) *
                    ('Emission Factors'!$H$5:$H$488 = 'GHG emissions calculations'!$H1880),
                    0),
              MATCH('GHG emissions calculations'!Q$6, 'Emission Factors'!$E$5:$P$5, 0)) &lt;&gt; "",
        INDEX('Emission Factors'!$E$5:$P$488,
              MATCH(1,
                    ('Emission Factors'!$E$5:$E$488 = 'GHG emissions calculations'!$F1880) *
                    ('Emission Factors'!$H$5:$H$488 = 'GHG emissions calculations'!$H1880),
                    0),
              MATCH('GHG emissions calculations'!Q$6, 'Emission Factors'!$E$5:$P$5, 0)),
        ""),
    "")</f>
        <v/>
      </c>
      <c r="R1880" s="311" t="str">
        <f t="array" ref="R1880">IFERROR(
    IF(
        INDEX('Emission Factors'!$E$5:$R$488,
              MATCH(1,
                    ('Emission Factors'!$E$5:$E$488 = 'GHG emissions calculations'!$F1880) *
                    ('Emission Factors'!$H$5:$H$488 = 'GHG emissions calculations'!$H1880),
                    0),
              MATCH('GHG emissions calculations'!R$6, 'Emission Factors'!$E$5:$R$5, 0)) &lt;&gt; "",
        INDEX('Emission Factors'!$E$5:$R$488,
              MATCH(1,
                    ('Emission Factors'!$E$5:$E$488 = 'GHG emissions calculations'!$F1880) *
                    ('Emission Factors'!$H$5:$H$488 = 'GHG emissions calculations'!$H1880),
                    0),
              MATCH('GHG emissions calculations'!R$6, 'Emission Factors'!$E$5:$R$5, 0)),
        ""),
    "")</f>
        <v/>
      </c>
      <c r="S1880" s="312">
        <f t="shared" si="3"/>
        <v>0</v>
      </c>
      <c r="T1880" s="23"/>
    </row>
    <row r="1881" ht="15.75" customHeight="1" outlineLevel="1">
      <c r="A1881" s="23"/>
      <c r="B1881" s="71"/>
      <c r="C1881" s="71"/>
      <c r="D1881" s="71"/>
      <c r="E1881" s="314"/>
      <c r="F1881" s="311" t="str">
        <f>Lists!Y75</f>
        <v>Virgin Ferroalloy - Global or unspecified region</v>
      </c>
      <c r="G1881" s="311" t="str">
        <f t="array" ref="G1881">XLOOKUP(1,('Emission Factors'!$E$5:$E$488='GHG emissions calculations'!$F1881)*('Emission Factors'!$H$5:$H$488='GHG emissions calculations'!$H1881),INDEX('Emission Factors'!$E$5:$T$488,0,MATCH('GHG emissions calculations'!G$6,'Emission Factors'!$E$5:$T$5,0)),"",0)</f>
        <v/>
      </c>
      <c r="H1881" s="311" t="s">
        <v>238</v>
      </c>
      <c r="I1881" s="312" t="str">
        <f>IF(
    SUMIFS('Import data'!$L$25:$L$80,
           'Import data'!$J$25:$J$80, F1881,
           'Import data'!$G$25:$G$80, 'GHG emissions calculations'!$H1881,
           'Import data'!$I$25:$I$80,$E$1587) &lt;&gt; 0,
    SUMIFS('Import data'!$L$25:$L$80,
           'Import data'!$J$25:$J$80, F1881,
           'Import data'!$G$25:$G$80, 'GHG emissions calculations'!$H1881,
           'Import data'!$I$25:$I$80,$E$1587),
    ""
)</f>
        <v/>
      </c>
      <c r="J1881" s="311" t="str">
        <f t="array" ref="J1881">IF(
    XLOOKUP(F1881, 'Import data'!$J$26:$J$47, 'Import data'!$M$26:$M$47, "", 0) = "Please add the region-specific supplier emission factor or choose a different region available in the IAEG database.",
    "",
    XLOOKUP(F1881, 'Import data'!$J$26:$J$47, 'Import data'!$M$26:$M$47, "", 0)
)</f>
        <v/>
      </c>
      <c r="K1881" s="311" t="str">
        <f t="array" ref="K1881">IFERROR(
    XLOOKUP(F1881,
            _xlws.FILTER('Supplier Emission'!$G$15:$G$49,
                   ('Supplier Emission'!$D$15:$D$49=H1881) * ('Supplier Emission'!$F$15:$F$49=$E$1587)),
            _xlws.FILTER('Supplier Emission'!$I$15:$I$49,
                   ('Supplier Emission'!$D$15:$D$49=H1881) * ('Supplier Emission'!$F$15:$F$49=$E$1587)),
            ""),
    "")</f>
        <v/>
      </c>
      <c r="L1881" s="311" t="str">
        <f t="array" ref="L1881">IFERROR(
    XLOOKUP(F1881,
            _xlws.FILTER('Supplier Emission'!$G$15:$G$49,
                   ('Supplier Emission'!$D$15:$D$49=H1881) * ('Supplier Emission'!$F$15:$F$49=$E$1587)),
            _xlws.FILTER('Supplier Emission'!$J$15:$J$49,
                   ('Supplier Emission'!$D$15:$D$49=H1881) * ('Supplier Emission'!$F$15:$F$49=$E$1587)),
            ""),
    "")</f>
        <v/>
      </c>
      <c r="M1881" s="311" t="str">
        <f t="array" ref="M1881">IFERROR(
    XLOOKUP(F1881,
            _xlws.FILTER('Supplier Emission'!$G$15:$G$49,
                   ('Supplier Emission'!$D$15:$D$49=H1881) * ('Supplier Emission'!$F$15:$F$49=$E$1587)),
            _xlws.FILTER('Supplier Emission'!$M$15:$M$49,
                   ('Supplier Emission'!$D$15:$D$49=H1881) * ('Supplier Emission'!$F$15:$F$49=$E$1587)),
            ""),
    "")</f>
        <v/>
      </c>
      <c r="N1881" s="311" t="str">
        <f t="array" ref="N1881">IFERROR(
    XLOOKUP(F1881,
            _xlws.FILTER('Supplier Emission'!$G$15:$G$49,
                   ('Supplier Emission'!$D$15:$D$49=H1881) * ('Supplier Emission'!$F$15:$F$49=$E$1587)),
            _xlws.FILTER('Supplier Emission'!$H$15:$H$49,
                   ('Supplier Emission'!$D$15:$D$49=H1881) * ('Supplier Emission'!$F$15:$F$49=$E$1587)),
            ""),
    "")</f>
        <v/>
      </c>
      <c r="O1881" s="311" t="str">
        <f t="array" ref="O1881">XLOOKUP(1,('Emission Factors'!$E$5:$E$488='GHG emissions calculations'!$F1881)*('Emission Factors'!$H$5:$H$488='GHG emissions calculations'!$H1881),INDEX('Emission Factors'!$E$5:$T$488,0,MATCH('GHG emissions calculations'!O$6,'Emission Factors'!$E$5:$T$5,0)),"",0)</f>
        <v/>
      </c>
      <c r="P1881" s="313" t="str">
        <f t="array" ref="P1881">IFERROR(
    INDEX('Emission Factors'!$E$5:$P$488,
          MATCH(1,
                ('Emission Factors'!$E$5:$E$488 = 'GHG emissions calculations'!$F1881) *
                ('Emission Factors'!$H$5:$H$488 = 'GHG emissions calculations'!$H1881),
                0),
          MATCH('GHG emissions calculations'!P$6,'Emission Factors'!$E$5:$P$5,0)),
    "")</f>
        <v/>
      </c>
      <c r="Q1881" s="311" t="str">
        <f t="array" ref="Q1881">IFERROR(
    IF(
        INDEX('Emission Factors'!$E$5:$P$488,
              MATCH(1,
                    ('Emission Factors'!$E$5:$E$488 = 'GHG emissions calculations'!$F1881) *
                    ('Emission Factors'!$H$5:$H$488 = 'GHG emissions calculations'!$H1881),
                    0),
              MATCH('GHG emissions calculations'!Q$6, 'Emission Factors'!$E$5:$P$5, 0)) &lt;&gt; "",
        INDEX('Emission Factors'!$E$5:$P$488,
              MATCH(1,
                    ('Emission Factors'!$E$5:$E$488 = 'GHG emissions calculations'!$F1881) *
                    ('Emission Factors'!$H$5:$H$488 = 'GHG emissions calculations'!$H1881),
                    0),
              MATCH('GHG emissions calculations'!Q$6, 'Emission Factors'!$E$5:$P$5, 0)),
        ""),
    "")</f>
        <v/>
      </c>
      <c r="R1881" s="311" t="str">
        <f t="array" ref="R1881">IFERROR(
    IF(
        INDEX('Emission Factors'!$E$5:$R$488,
              MATCH(1,
                    ('Emission Factors'!$E$5:$E$488 = 'GHG emissions calculations'!$F1881) *
                    ('Emission Factors'!$H$5:$H$488 = 'GHG emissions calculations'!$H1881),
                    0),
              MATCH('GHG emissions calculations'!R$6, 'Emission Factors'!$E$5:$R$5, 0)) &lt;&gt; "",
        INDEX('Emission Factors'!$E$5:$R$488,
              MATCH(1,
                    ('Emission Factors'!$E$5:$E$488 = 'GHG emissions calculations'!$F1881) *
                    ('Emission Factors'!$H$5:$H$488 = 'GHG emissions calculations'!$H1881),
                    0),
              MATCH('GHG emissions calculations'!R$6, 'Emission Factors'!$E$5:$R$5, 0)),
        ""),
    "")</f>
        <v/>
      </c>
      <c r="S1881" s="312">
        <f t="shared" si="3"/>
        <v>0</v>
      </c>
      <c r="T1881" s="23"/>
    </row>
    <row r="1882" ht="15.75" customHeight="1" outlineLevel="1">
      <c r="A1882" s="23"/>
      <c r="B1882" s="71"/>
      <c r="C1882" s="71"/>
      <c r="D1882" s="71"/>
      <c r="E1882" s="314"/>
      <c r="F1882" s="311" t="str">
        <f>Lists!Y74</f>
        <v>Virgin Ferroalloy - Middle East</v>
      </c>
      <c r="G1882" s="311" t="str">
        <f t="array" ref="G1882">XLOOKUP(1,('Emission Factors'!$E$5:$E$488='GHG emissions calculations'!$F1882)*('Emission Factors'!$H$5:$H$488='GHG emissions calculations'!$H1882),INDEX('Emission Factors'!$E$5:$T$488,0,MATCH('GHG emissions calculations'!G$6,'Emission Factors'!$E$5:$T$5,0)),"",0)</f>
        <v/>
      </c>
      <c r="H1882" s="311" t="s">
        <v>238</v>
      </c>
      <c r="I1882" s="312" t="str">
        <f>IF(
    SUMIFS('Import data'!$L$25:$L$80,
           'Import data'!$J$25:$J$80, F1882,
           'Import data'!$G$25:$G$80, 'GHG emissions calculations'!$H1882,
           'Import data'!$I$25:$I$80,$E$1587) &lt;&gt; 0,
    SUMIFS('Import data'!$L$25:$L$80,
           'Import data'!$J$25:$J$80, F1882,
           'Import data'!$G$25:$G$80, 'GHG emissions calculations'!$H1882,
           'Import data'!$I$25:$I$80,$E$1587),
    ""
)</f>
        <v/>
      </c>
      <c r="J1882" s="311" t="str">
        <f t="array" ref="J1882">IF(
    XLOOKUP(F1882, 'Import data'!$J$26:$J$47, 'Import data'!$M$26:$M$47, "", 0) = "Please add the region-specific supplier emission factor or choose a different region available in the IAEG database.",
    "",
    XLOOKUP(F1882, 'Import data'!$J$26:$J$47, 'Import data'!$M$26:$M$47, "", 0)
)</f>
        <v/>
      </c>
      <c r="K1882" s="311" t="str">
        <f t="array" ref="K1882">IFERROR(
    XLOOKUP(F1882,
            _xlws.FILTER('Supplier Emission'!$G$15:$G$49,
                   ('Supplier Emission'!$D$15:$D$49=H1882) * ('Supplier Emission'!$F$15:$F$49=$E$1587)),
            _xlws.FILTER('Supplier Emission'!$I$15:$I$49,
                   ('Supplier Emission'!$D$15:$D$49=H1882) * ('Supplier Emission'!$F$15:$F$49=$E$1587)),
            ""),
    "")</f>
        <v/>
      </c>
      <c r="L1882" s="311" t="str">
        <f t="array" ref="L1882">IFERROR(
    XLOOKUP(F1882,
            _xlws.FILTER('Supplier Emission'!$G$15:$G$49,
                   ('Supplier Emission'!$D$15:$D$49=H1882) * ('Supplier Emission'!$F$15:$F$49=$E$1587)),
            _xlws.FILTER('Supplier Emission'!$J$15:$J$49,
                   ('Supplier Emission'!$D$15:$D$49=H1882) * ('Supplier Emission'!$F$15:$F$49=$E$1587)),
            ""),
    "")</f>
        <v/>
      </c>
      <c r="M1882" s="311" t="str">
        <f t="array" ref="M1882">IFERROR(
    XLOOKUP(F1882,
            _xlws.FILTER('Supplier Emission'!$G$15:$G$49,
                   ('Supplier Emission'!$D$15:$D$49=H1882) * ('Supplier Emission'!$F$15:$F$49=$E$1587)),
            _xlws.FILTER('Supplier Emission'!$M$15:$M$49,
                   ('Supplier Emission'!$D$15:$D$49=H1882) * ('Supplier Emission'!$F$15:$F$49=$E$1587)),
            ""),
    "")</f>
        <v/>
      </c>
      <c r="N1882" s="311" t="str">
        <f t="array" ref="N1882">IFERROR(
    XLOOKUP(F1882,
            _xlws.FILTER('Supplier Emission'!$G$15:$G$49,
                   ('Supplier Emission'!$D$15:$D$49=H1882) * ('Supplier Emission'!$F$15:$F$49=$E$1587)),
            _xlws.FILTER('Supplier Emission'!$H$15:$H$49,
                   ('Supplier Emission'!$D$15:$D$49=H1882) * ('Supplier Emission'!$F$15:$F$49=$E$1587)),
            ""),
    "")</f>
        <v/>
      </c>
      <c r="O1882" s="311" t="str">
        <f t="array" ref="O1882">XLOOKUP(1,('Emission Factors'!$E$5:$E$488='GHG emissions calculations'!$F1882)*('Emission Factors'!$H$5:$H$488='GHG emissions calculations'!$H1882),INDEX('Emission Factors'!$E$5:$T$488,0,MATCH('GHG emissions calculations'!O$6,'Emission Factors'!$E$5:$T$5,0)),"",0)</f>
        <v/>
      </c>
      <c r="P1882" s="313" t="str">
        <f t="array" ref="P1882">IFERROR(
    INDEX('Emission Factors'!$E$5:$P$488,
          MATCH(1,
                ('Emission Factors'!$E$5:$E$488 = 'GHG emissions calculations'!$F1882) *
                ('Emission Factors'!$H$5:$H$488 = 'GHG emissions calculations'!$H1882),
                0),
          MATCH('GHG emissions calculations'!P$6,'Emission Factors'!$E$5:$P$5,0)),
    "")</f>
        <v/>
      </c>
      <c r="Q1882" s="311" t="str">
        <f t="array" ref="Q1882">IFERROR(
    IF(
        INDEX('Emission Factors'!$E$5:$P$488,
              MATCH(1,
                    ('Emission Factors'!$E$5:$E$488 = 'GHG emissions calculations'!$F1882) *
                    ('Emission Factors'!$H$5:$H$488 = 'GHG emissions calculations'!$H1882),
                    0),
              MATCH('GHG emissions calculations'!Q$6, 'Emission Factors'!$E$5:$P$5, 0)) &lt;&gt; "",
        INDEX('Emission Factors'!$E$5:$P$488,
              MATCH(1,
                    ('Emission Factors'!$E$5:$E$488 = 'GHG emissions calculations'!$F1882) *
                    ('Emission Factors'!$H$5:$H$488 = 'GHG emissions calculations'!$H1882),
                    0),
              MATCH('GHG emissions calculations'!Q$6, 'Emission Factors'!$E$5:$P$5, 0)),
        ""),
    "")</f>
        <v/>
      </c>
      <c r="R1882" s="311" t="str">
        <f t="array" ref="R1882">IFERROR(
    IF(
        INDEX('Emission Factors'!$E$5:$R$488,
              MATCH(1,
                    ('Emission Factors'!$E$5:$E$488 = 'GHG emissions calculations'!$F1882) *
                    ('Emission Factors'!$H$5:$H$488 = 'GHG emissions calculations'!$H1882),
                    0),
              MATCH('GHG emissions calculations'!R$6, 'Emission Factors'!$E$5:$R$5, 0)) &lt;&gt; "",
        INDEX('Emission Factors'!$E$5:$R$488,
              MATCH(1,
                    ('Emission Factors'!$E$5:$E$488 = 'GHG emissions calculations'!$F1882) *
                    ('Emission Factors'!$H$5:$H$488 = 'GHG emissions calculations'!$H1882),
                    0),
              MATCH('GHG emissions calculations'!R$6, 'Emission Factors'!$E$5:$R$5, 0)),
        ""),
    "")</f>
        <v/>
      </c>
      <c r="S1882" s="312">
        <f t="shared" si="3"/>
        <v>0</v>
      </c>
      <c r="T1882" s="23"/>
    </row>
    <row r="1883" ht="15.75" customHeight="1" outlineLevel="1">
      <c r="A1883" s="23"/>
      <c r="B1883" s="71"/>
      <c r="C1883" s="71"/>
      <c r="D1883" s="71"/>
      <c r="E1883" s="314"/>
      <c r="F1883" s="311" t="str">
        <f>Lists!Y73</f>
        <v>Virgin Ferroalloy - Oceania</v>
      </c>
      <c r="G1883" s="311" t="str">
        <f t="array" ref="G1883">XLOOKUP(1,('Emission Factors'!$E$5:$E$488='GHG emissions calculations'!$F1883)*('Emission Factors'!$H$5:$H$488='GHG emissions calculations'!$H1883),INDEX('Emission Factors'!$E$5:$T$488,0,MATCH('GHG emissions calculations'!G$6,'Emission Factors'!$E$5:$T$5,0)),"",0)</f>
        <v/>
      </c>
      <c r="H1883" s="311" t="s">
        <v>238</v>
      </c>
      <c r="I1883" s="312" t="str">
        <f>IF(
    SUMIFS('Import data'!$L$25:$L$80,
           'Import data'!$J$25:$J$80, F1883,
           'Import data'!$G$25:$G$80, 'GHG emissions calculations'!$H1883,
           'Import data'!$I$25:$I$80,$E$1587) &lt;&gt; 0,
    SUMIFS('Import data'!$L$25:$L$80,
           'Import data'!$J$25:$J$80, F1883,
           'Import data'!$G$25:$G$80, 'GHG emissions calculations'!$H1883,
           'Import data'!$I$25:$I$80,$E$1587),
    ""
)</f>
        <v/>
      </c>
      <c r="J1883" s="311" t="str">
        <f t="array" ref="J1883">IF(
    XLOOKUP(F1883, 'Import data'!$J$26:$J$47, 'Import data'!$M$26:$M$47, "", 0) = "Please add the region-specific supplier emission factor or choose a different region available in the IAEG database.",
    "",
    XLOOKUP(F1883, 'Import data'!$J$26:$J$47, 'Import data'!$M$26:$M$47, "", 0)
)</f>
        <v/>
      </c>
      <c r="K1883" s="311" t="str">
        <f t="array" ref="K1883">IFERROR(
    XLOOKUP(F1883,
            _xlws.FILTER('Supplier Emission'!$G$15:$G$49,
                   ('Supplier Emission'!$D$15:$D$49=H1883) * ('Supplier Emission'!$F$15:$F$49=$E$1587)),
            _xlws.FILTER('Supplier Emission'!$I$15:$I$49,
                   ('Supplier Emission'!$D$15:$D$49=H1883) * ('Supplier Emission'!$F$15:$F$49=$E$1587)),
            ""),
    "")</f>
        <v/>
      </c>
      <c r="L1883" s="311" t="str">
        <f t="array" ref="L1883">IFERROR(
    XLOOKUP(F1883,
            _xlws.FILTER('Supplier Emission'!$G$15:$G$49,
                   ('Supplier Emission'!$D$15:$D$49=H1883) * ('Supplier Emission'!$F$15:$F$49=$E$1587)),
            _xlws.FILTER('Supplier Emission'!$J$15:$J$49,
                   ('Supplier Emission'!$D$15:$D$49=H1883) * ('Supplier Emission'!$F$15:$F$49=$E$1587)),
            ""),
    "")</f>
        <v/>
      </c>
      <c r="M1883" s="311" t="str">
        <f t="array" ref="M1883">IFERROR(
    XLOOKUP(F1883,
            _xlws.FILTER('Supplier Emission'!$G$15:$G$49,
                   ('Supplier Emission'!$D$15:$D$49=H1883) * ('Supplier Emission'!$F$15:$F$49=$E$1587)),
            _xlws.FILTER('Supplier Emission'!$M$15:$M$49,
                   ('Supplier Emission'!$D$15:$D$49=H1883) * ('Supplier Emission'!$F$15:$F$49=$E$1587)),
            ""),
    "")</f>
        <v/>
      </c>
      <c r="N1883" s="311" t="str">
        <f t="array" ref="N1883">IFERROR(
    XLOOKUP(F1883,
            _xlws.FILTER('Supplier Emission'!$G$15:$G$49,
                   ('Supplier Emission'!$D$15:$D$49=H1883) * ('Supplier Emission'!$F$15:$F$49=$E$1587)),
            _xlws.FILTER('Supplier Emission'!$H$15:$H$49,
                   ('Supplier Emission'!$D$15:$D$49=H1883) * ('Supplier Emission'!$F$15:$F$49=$E$1587)),
            ""),
    "")</f>
        <v/>
      </c>
      <c r="O1883" s="311" t="str">
        <f t="array" ref="O1883">XLOOKUP(1,('Emission Factors'!$E$5:$E$488='GHG emissions calculations'!$F1883)*('Emission Factors'!$H$5:$H$488='GHG emissions calculations'!$H1883),INDEX('Emission Factors'!$E$5:$T$488,0,MATCH('GHG emissions calculations'!O$6,'Emission Factors'!$E$5:$T$5,0)),"",0)</f>
        <v/>
      </c>
      <c r="P1883" s="313" t="str">
        <f t="array" ref="P1883">IFERROR(
    INDEX('Emission Factors'!$E$5:$P$488,
          MATCH(1,
                ('Emission Factors'!$E$5:$E$488 = 'GHG emissions calculations'!$F1883) *
                ('Emission Factors'!$H$5:$H$488 = 'GHG emissions calculations'!$H1883),
                0),
          MATCH('GHG emissions calculations'!P$6,'Emission Factors'!$E$5:$P$5,0)),
    "")</f>
        <v/>
      </c>
      <c r="Q1883" s="311" t="str">
        <f t="array" ref="Q1883">IFERROR(
    IF(
        INDEX('Emission Factors'!$E$5:$P$488,
              MATCH(1,
                    ('Emission Factors'!$E$5:$E$488 = 'GHG emissions calculations'!$F1883) *
                    ('Emission Factors'!$H$5:$H$488 = 'GHG emissions calculations'!$H1883),
                    0),
              MATCH('GHG emissions calculations'!Q$6, 'Emission Factors'!$E$5:$P$5, 0)) &lt;&gt; "",
        INDEX('Emission Factors'!$E$5:$P$488,
              MATCH(1,
                    ('Emission Factors'!$E$5:$E$488 = 'GHG emissions calculations'!$F1883) *
                    ('Emission Factors'!$H$5:$H$488 = 'GHG emissions calculations'!$H1883),
                    0),
              MATCH('GHG emissions calculations'!Q$6, 'Emission Factors'!$E$5:$P$5, 0)),
        ""),
    "")</f>
        <v/>
      </c>
      <c r="R1883" s="311" t="str">
        <f t="array" ref="R1883">IFERROR(
    IF(
        INDEX('Emission Factors'!$E$5:$R$488,
              MATCH(1,
                    ('Emission Factors'!$E$5:$E$488 = 'GHG emissions calculations'!$F1883) *
                    ('Emission Factors'!$H$5:$H$488 = 'GHG emissions calculations'!$H1883),
                    0),
              MATCH('GHG emissions calculations'!R$6, 'Emission Factors'!$E$5:$R$5, 0)) &lt;&gt; "",
        INDEX('Emission Factors'!$E$5:$R$488,
              MATCH(1,
                    ('Emission Factors'!$E$5:$E$488 = 'GHG emissions calculations'!$F1883) *
                    ('Emission Factors'!$H$5:$H$488 = 'GHG emissions calculations'!$H1883),
                    0),
              MATCH('GHG emissions calculations'!R$6, 'Emission Factors'!$E$5:$R$5, 0)),
        ""),
    "")</f>
        <v/>
      </c>
      <c r="S1883" s="312">
        <f t="shared" si="3"/>
        <v>0</v>
      </c>
      <c r="T1883" s="23"/>
    </row>
    <row r="1884" ht="15.75" customHeight="1" outlineLevel="1">
      <c r="A1884" s="23"/>
      <c r="B1884" s="71"/>
      <c r="C1884" s="71"/>
      <c r="D1884" s="71"/>
      <c r="E1884" s="314"/>
      <c r="F1884" s="311" t="str">
        <f>Lists!Z301</f>
        <v>Zinc production - Africa</v>
      </c>
      <c r="G1884" s="311" t="str">
        <f t="array" ref="G1884">XLOOKUP(1,('Emission Factors'!$E$5:$E$488='GHG emissions calculations'!$F1884)*('Emission Factors'!$H$5:$H$488='GHG emissions calculations'!$H1884),INDEX('Emission Factors'!$E$5:$T$488,0,MATCH('GHG emissions calculations'!G$6,'Emission Factors'!$E$5:$T$5,0)),"",0)</f>
        <v/>
      </c>
      <c r="H1884" s="311" t="s">
        <v>237</v>
      </c>
      <c r="I1884" s="312" t="str">
        <f>IF(
    SUMIFS('Import data'!$L$25:$L$80,
           'Import data'!$J$25:$J$80, F1884,
           'Import data'!$G$25:$G$80, 'GHG emissions calculations'!$H1884,
           'Import data'!$I$25:$I$80,$E$1587) &lt;&gt; 0,
    SUMIFS('Import data'!$L$25:$L$80,
           'Import data'!$J$25:$J$80, F1884,
           'Import data'!$G$25:$G$80, 'GHG emissions calculations'!$H1884,
           'Import data'!$I$25:$I$80,$E$1587),
    ""
)</f>
        <v/>
      </c>
      <c r="J1884" s="311" t="str">
        <f t="array" ref="J1884">IF(
    XLOOKUP(F1884, 'Import data'!$J$26:$J$47, 'Import data'!$M$26:$M$47, "", 0) = "Please add the region-specific supplier emission factor or choose a different region available in the IAEG database.",
    "",
    XLOOKUP(F1884, 'Import data'!$J$26:$J$47, 'Import data'!$M$26:$M$47, "", 0)
)</f>
        <v/>
      </c>
      <c r="K1884" s="311" t="str">
        <f t="array" ref="K1884">IFERROR(
    XLOOKUP(F1884,
            _xlws.FILTER('Supplier Emission'!$G$15:$G$49,
                   ('Supplier Emission'!$D$15:$D$49=H1884) * ('Supplier Emission'!$F$15:$F$49=$E$1587)),
            _xlws.FILTER('Supplier Emission'!$I$15:$I$49,
                   ('Supplier Emission'!$D$15:$D$49=H1884) * ('Supplier Emission'!$F$15:$F$49=$E$1587)),
            ""),
    "")</f>
        <v/>
      </c>
      <c r="L1884" s="311" t="str">
        <f t="array" ref="L1884">IFERROR(
    XLOOKUP(F1884,
            _xlws.FILTER('Supplier Emission'!$G$15:$G$49,
                   ('Supplier Emission'!$D$15:$D$49=H1884) * ('Supplier Emission'!$F$15:$F$49=$E$1587)),
            _xlws.FILTER('Supplier Emission'!$J$15:$J$49,
                   ('Supplier Emission'!$D$15:$D$49=H1884) * ('Supplier Emission'!$F$15:$F$49=$E$1587)),
            ""),
    "")</f>
        <v/>
      </c>
      <c r="M1884" s="311" t="str">
        <f t="array" ref="M1884">IFERROR(
    XLOOKUP(F1884,
            _xlws.FILTER('Supplier Emission'!$G$15:$G$49,
                   ('Supplier Emission'!$D$15:$D$49=H1884) * ('Supplier Emission'!$F$15:$F$49=$E$1587)),
            _xlws.FILTER('Supplier Emission'!$M$15:$M$49,
                   ('Supplier Emission'!$D$15:$D$49=H1884) * ('Supplier Emission'!$F$15:$F$49=$E$1587)),
            ""),
    "")</f>
        <v/>
      </c>
      <c r="N1884" s="311" t="str">
        <f t="array" ref="N1884">IFERROR(
    XLOOKUP(F1884,
            _xlws.FILTER('Supplier Emission'!$G$15:$G$49,
                   ('Supplier Emission'!$D$15:$D$49=H1884) * ('Supplier Emission'!$F$15:$F$49=$E$1587)),
            _xlws.FILTER('Supplier Emission'!$H$15:$H$49,
                   ('Supplier Emission'!$D$15:$D$49=H1884) * ('Supplier Emission'!$F$15:$F$49=$E$1587)),
            ""),
    "")</f>
        <v/>
      </c>
      <c r="O1884" s="311" t="str">
        <f t="array" ref="O1884">XLOOKUP(1,('Emission Factors'!$E$5:$E$488='GHG emissions calculations'!$F1884)*('Emission Factors'!$H$5:$H$488='GHG emissions calculations'!$H1884),INDEX('Emission Factors'!$E$5:$T$488,0,MATCH('GHG emissions calculations'!O$6,'Emission Factors'!$E$5:$T$5,0)),"",0)</f>
        <v/>
      </c>
      <c r="P1884" s="313" t="str">
        <f t="array" ref="P1884">IFERROR(
    INDEX('Emission Factors'!$E$5:$P$488,
          MATCH(1,
                ('Emission Factors'!$E$5:$E$488 = 'GHG emissions calculations'!$F1884) *
                ('Emission Factors'!$H$5:$H$488 = 'GHG emissions calculations'!$H1884),
                0),
          MATCH('GHG emissions calculations'!P$6,'Emission Factors'!$E$5:$P$5,0)),
    "")</f>
        <v/>
      </c>
      <c r="Q1884" s="311" t="str">
        <f t="array" ref="Q1884">IFERROR(
    IF(
        INDEX('Emission Factors'!$E$5:$P$488,
              MATCH(1,
                    ('Emission Factors'!$E$5:$E$488 = 'GHG emissions calculations'!$F1884) *
                    ('Emission Factors'!$H$5:$H$488 = 'GHG emissions calculations'!$H1884),
                    0),
              MATCH('GHG emissions calculations'!Q$6, 'Emission Factors'!$E$5:$P$5, 0)) &lt;&gt; "",
        INDEX('Emission Factors'!$E$5:$P$488,
              MATCH(1,
                    ('Emission Factors'!$E$5:$E$488 = 'GHG emissions calculations'!$F1884) *
                    ('Emission Factors'!$H$5:$H$488 = 'GHG emissions calculations'!$H1884),
                    0),
              MATCH('GHG emissions calculations'!Q$6, 'Emission Factors'!$E$5:$P$5, 0)),
        ""),
    "")</f>
        <v/>
      </c>
      <c r="R1884" s="311" t="str">
        <f t="array" ref="R1884">IFERROR(
    IF(
        INDEX('Emission Factors'!$E$5:$R$488,
              MATCH(1,
                    ('Emission Factors'!$E$5:$E$488 = 'GHG emissions calculations'!$F1884) *
                    ('Emission Factors'!$H$5:$H$488 = 'GHG emissions calculations'!$H1884),
                    0),
              MATCH('GHG emissions calculations'!R$6, 'Emission Factors'!$E$5:$R$5, 0)) &lt;&gt; "",
        INDEX('Emission Factors'!$E$5:$R$488,
              MATCH(1,
                    ('Emission Factors'!$E$5:$E$488 = 'GHG emissions calculations'!$F1884) *
                    ('Emission Factors'!$H$5:$H$488 = 'GHG emissions calculations'!$H1884),
                    0),
              MATCH('GHG emissions calculations'!R$6, 'Emission Factors'!$E$5:$R$5, 0)),
        ""),
    "")</f>
        <v/>
      </c>
      <c r="S1884" s="312">
        <f t="shared" si="3"/>
        <v>0</v>
      </c>
      <c r="T1884" s="23"/>
    </row>
    <row r="1885" ht="15.75" customHeight="1" outlineLevel="1">
      <c r="A1885" s="23"/>
      <c r="B1885" s="71"/>
      <c r="C1885" s="71"/>
      <c r="D1885" s="71"/>
      <c r="E1885" s="314"/>
      <c r="F1885" s="311" t="str">
        <f>Lists!Z299</f>
        <v>Zinc production - America</v>
      </c>
      <c r="G1885" s="311" t="str">
        <f t="array" ref="G1885">XLOOKUP(1,('Emission Factors'!$E$5:$E$488='GHG emissions calculations'!$F1885)*('Emission Factors'!$H$5:$H$488='GHG emissions calculations'!$H1885),INDEX('Emission Factors'!$E$5:$T$488,0,MATCH('GHG emissions calculations'!G$6,'Emission Factors'!$E$5:$T$5,0)),"",0)</f>
        <v/>
      </c>
      <c r="H1885" s="311" t="s">
        <v>237</v>
      </c>
      <c r="I1885" s="312" t="str">
        <f>IF(
    SUMIFS('Import data'!$L$25:$L$80,
           'Import data'!$J$25:$J$80, F1885,
           'Import data'!$G$25:$G$80, 'GHG emissions calculations'!$H1885,
           'Import data'!$I$25:$I$80,$E$1587) &lt;&gt; 0,
    SUMIFS('Import data'!$L$25:$L$80,
           'Import data'!$J$25:$J$80, F1885,
           'Import data'!$G$25:$G$80, 'GHG emissions calculations'!$H1885,
           'Import data'!$I$25:$I$80,$E$1587),
    ""
)</f>
        <v/>
      </c>
      <c r="J1885" s="311" t="str">
        <f t="array" ref="J1885">IF(
    XLOOKUP(F1885, 'Import data'!$J$26:$J$47, 'Import data'!$M$26:$M$47, "", 0) = "Please add the region-specific supplier emission factor or choose a different region available in the IAEG database.",
    "",
    XLOOKUP(F1885, 'Import data'!$J$26:$J$47, 'Import data'!$M$26:$M$47, "", 0)
)</f>
        <v/>
      </c>
      <c r="K1885" s="311" t="str">
        <f t="array" ref="K1885">IFERROR(
    XLOOKUP(F1885,
            _xlws.FILTER('Supplier Emission'!$G$15:$G$49,
                   ('Supplier Emission'!$D$15:$D$49=H1885) * ('Supplier Emission'!$F$15:$F$49=$E$1587)),
            _xlws.FILTER('Supplier Emission'!$I$15:$I$49,
                   ('Supplier Emission'!$D$15:$D$49=H1885) * ('Supplier Emission'!$F$15:$F$49=$E$1587)),
            ""),
    "")</f>
        <v/>
      </c>
      <c r="L1885" s="311" t="str">
        <f t="array" ref="L1885">IFERROR(
    XLOOKUP(F1885,
            _xlws.FILTER('Supplier Emission'!$G$15:$G$49,
                   ('Supplier Emission'!$D$15:$D$49=H1885) * ('Supplier Emission'!$F$15:$F$49=$E$1587)),
            _xlws.FILTER('Supplier Emission'!$J$15:$J$49,
                   ('Supplier Emission'!$D$15:$D$49=H1885) * ('Supplier Emission'!$F$15:$F$49=$E$1587)),
            ""),
    "")</f>
        <v/>
      </c>
      <c r="M1885" s="311" t="str">
        <f t="array" ref="M1885">IFERROR(
    XLOOKUP(F1885,
            _xlws.FILTER('Supplier Emission'!$G$15:$G$49,
                   ('Supplier Emission'!$D$15:$D$49=H1885) * ('Supplier Emission'!$F$15:$F$49=$E$1587)),
            _xlws.FILTER('Supplier Emission'!$M$15:$M$49,
                   ('Supplier Emission'!$D$15:$D$49=H1885) * ('Supplier Emission'!$F$15:$F$49=$E$1587)),
            ""),
    "")</f>
        <v/>
      </c>
      <c r="N1885" s="311" t="str">
        <f t="array" ref="N1885">IFERROR(
    XLOOKUP(F1885,
            _xlws.FILTER('Supplier Emission'!$G$15:$G$49,
                   ('Supplier Emission'!$D$15:$D$49=H1885) * ('Supplier Emission'!$F$15:$F$49=$E$1587)),
            _xlws.FILTER('Supplier Emission'!$H$15:$H$49,
                   ('Supplier Emission'!$D$15:$D$49=H1885) * ('Supplier Emission'!$F$15:$F$49=$E$1587)),
            ""),
    "")</f>
        <v/>
      </c>
      <c r="O1885" s="311" t="str">
        <f t="array" ref="O1885">XLOOKUP(1,('Emission Factors'!$E$5:$E$488='GHG emissions calculations'!$F1885)*('Emission Factors'!$H$5:$H$488='GHG emissions calculations'!$H1885),INDEX('Emission Factors'!$E$5:$T$488,0,MATCH('GHG emissions calculations'!O$6,'Emission Factors'!$E$5:$T$5,0)),"",0)</f>
        <v/>
      </c>
      <c r="P1885" s="313" t="str">
        <f t="array" ref="P1885">IFERROR(
    INDEX('Emission Factors'!$E$5:$P$488,
          MATCH(1,
                ('Emission Factors'!$E$5:$E$488 = 'GHG emissions calculations'!$F1885) *
                ('Emission Factors'!$H$5:$H$488 = 'GHG emissions calculations'!$H1885),
                0),
          MATCH('GHG emissions calculations'!P$6,'Emission Factors'!$E$5:$P$5,0)),
    "")</f>
        <v/>
      </c>
      <c r="Q1885" s="311" t="str">
        <f t="array" ref="Q1885">IFERROR(
    IF(
        INDEX('Emission Factors'!$E$5:$P$488,
              MATCH(1,
                    ('Emission Factors'!$E$5:$E$488 = 'GHG emissions calculations'!$F1885) *
                    ('Emission Factors'!$H$5:$H$488 = 'GHG emissions calculations'!$H1885),
                    0),
              MATCH('GHG emissions calculations'!Q$6, 'Emission Factors'!$E$5:$P$5, 0)) &lt;&gt; "",
        INDEX('Emission Factors'!$E$5:$P$488,
              MATCH(1,
                    ('Emission Factors'!$E$5:$E$488 = 'GHG emissions calculations'!$F1885) *
                    ('Emission Factors'!$H$5:$H$488 = 'GHG emissions calculations'!$H1885),
                    0),
              MATCH('GHG emissions calculations'!Q$6, 'Emission Factors'!$E$5:$P$5, 0)),
        ""),
    "")</f>
        <v/>
      </c>
      <c r="R1885" s="311" t="str">
        <f t="array" ref="R1885">IFERROR(
    IF(
        INDEX('Emission Factors'!$E$5:$R$488,
              MATCH(1,
                    ('Emission Factors'!$E$5:$E$488 = 'GHG emissions calculations'!$F1885) *
                    ('Emission Factors'!$H$5:$H$488 = 'GHG emissions calculations'!$H1885),
                    0),
              MATCH('GHG emissions calculations'!R$6, 'Emission Factors'!$E$5:$R$5, 0)) &lt;&gt; "",
        INDEX('Emission Factors'!$E$5:$R$488,
              MATCH(1,
                    ('Emission Factors'!$E$5:$E$488 = 'GHG emissions calculations'!$F1885) *
                    ('Emission Factors'!$H$5:$H$488 = 'GHG emissions calculations'!$H1885),
                    0),
              MATCH('GHG emissions calculations'!R$6, 'Emission Factors'!$E$5:$R$5, 0)),
        ""),
    "")</f>
        <v/>
      </c>
      <c r="S1885" s="312">
        <f t="shared" si="3"/>
        <v>0</v>
      </c>
      <c r="T1885" s="23"/>
    </row>
    <row r="1886" ht="15.75" customHeight="1" outlineLevel="1">
      <c r="A1886" s="23"/>
      <c r="B1886" s="71"/>
      <c r="C1886" s="71"/>
      <c r="D1886" s="71"/>
      <c r="E1886" s="314"/>
      <c r="F1886" s="311" t="str">
        <f>Lists!Z302</f>
        <v>Zinc production - Asia</v>
      </c>
      <c r="G1886" s="311" t="str">
        <f t="array" ref="G1886">XLOOKUP(1,('Emission Factors'!$E$5:$E$488='GHG emissions calculations'!$F1886)*('Emission Factors'!$H$5:$H$488='GHG emissions calculations'!$H1886),INDEX('Emission Factors'!$E$5:$T$488,0,MATCH('GHG emissions calculations'!G$6,'Emission Factors'!$E$5:$T$5,0)),"",0)</f>
        <v/>
      </c>
      <c r="H1886" s="311" t="s">
        <v>237</v>
      </c>
      <c r="I1886" s="312" t="str">
        <f>IF(
    SUMIFS('Import data'!$L$25:$L$80,
           'Import data'!$J$25:$J$80, F1886,
           'Import data'!$G$25:$G$80, 'GHG emissions calculations'!$H1886,
           'Import data'!$I$25:$I$80,$E$1587) &lt;&gt; 0,
    SUMIFS('Import data'!$L$25:$L$80,
           'Import data'!$J$25:$J$80, F1886,
           'Import data'!$G$25:$G$80, 'GHG emissions calculations'!$H1886,
           'Import data'!$I$25:$I$80,$E$1587),
    ""
)</f>
        <v/>
      </c>
      <c r="J1886" s="311" t="str">
        <f t="array" ref="J1886">IF(
    XLOOKUP(F1886, 'Import data'!$J$26:$J$47, 'Import data'!$M$26:$M$47, "", 0) = "Please add the region-specific supplier emission factor or choose a different region available in the IAEG database.",
    "",
    XLOOKUP(F1886, 'Import data'!$J$26:$J$47, 'Import data'!$M$26:$M$47, "", 0)
)</f>
        <v/>
      </c>
      <c r="K1886" s="311" t="str">
        <f t="array" ref="K1886">IFERROR(
    XLOOKUP(F1886,
            _xlws.FILTER('Supplier Emission'!$G$15:$G$49,
                   ('Supplier Emission'!$D$15:$D$49=H1886) * ('Supplier Emission'!$F$15:$F$49=$E$1587)),
            _xlws.FILTER('Supplier Emission'!$I$15:$I$49,
                   ('Supplier Emission'!$D$15:$D$49=H1886) * ('Supplier Emission'!$F$15:$F$49=$E$1587)),
            ""),
    "")</f>
        <v/>
      </c>
      <c r="L1886" s="311" t="str">
        <f t="array" ref="L1886">IFERROR(
    XLOOKUP(F1886,
            _xlws.FILTER('Supplier Emission'!$G$15:$G$49,
                   ('Supplier Emission'!$D$15:$D$49=H1886) * ('Supplier Emission'!$F$15:$F$49=$E$1587)),
            _xlws.FILTER('Supplier Emission'!$J$15:$J$49,
                   ('Supplier Emission'!$D$15:$D$49=H1886) * ('Supplier Emission'!$F$15:$F$49=$E$1587)),
            ""),
    "")</f>
        <v/>
      </c>
      <c r="M1886" s="311" t="str">
        <f t="array" ref="M1886">IFERROR(
    XLOOKUP(F1886,
            _xlws.FILTER('Supplier Emission'!$G$15:$G$49,
                   ('Supplier Emission'!$D$15:$D$49=H1886) * ('Supplier Emission'!$F$15:$F$49=$E$1587)),
            _xlws.FILTER('Supplier Emission'!$M$15:$M$49,
                   ('Supplier Emission'!$D$15:$D$49=H1886) * ('Supplier Emission'!$F$15:$F$49=$E$1587)),
            ""),
    "")</f>
        <v/>
      </c>
      <c r="N1886" s="311" t="str">
        <f t="array" ref="N1886">IFERROR(
    XLOOKUP(F1886,
            _xlws.FILTER('Supplier Emission'!$G$15:$G$49,
                   ('Supplier Emission'!$D$15:$D$49=H1886) * ('Supplier Emission'!$F$15:$F$49=$E$1587)),
            _xlws.FILTER('Supplier Emission'!$H$15:$H$49,
                   ('Supplier Emission'!$D$15:$D$49=H1886) * ('Supplier Emission'!$F$15:$F$49=$E$1587)),
            ""),
    "")</f>
        <v/>
      </c>
      <c r="O1886" s="311" t="str">
        <f t="array" ref="O1886">XLOOKUP(1,('Emission Factors'!$E$5:$E$488='GHG emissions calculations'!$F1886)*('Emission Factors'!$H$5:$H$488='GHG emissions calculations'!$H1886),INDEX('Emission Factors'!$E$5:$T$488,0,MATCH('GHG emissions calculations'!O$6,'Emission Factors'!$E$5:$T$5,0)),"",0)</f>
        <v/>
      </c>
      <c r="P1886" s="313" t="str">
        <f t="array" ref="P1886">IFERROR(
    INDEX('Emission Factors'!$E$5:$P$488,
          MATCH(1,
                ('Emission Factors'!$E$5:$E$488 = 'GHG emissions calculations'!$F1886) *
                ('Emission Factors'!$H$5:$H$488 = 'GHG emissions calculations'!$H1886),
                0),
          MATCH('GHG emissions calculations'!P$6,'Emission Factors'!$E$5:$P$5,0)),
    "")</f>
        <v/>
      </c>
      <c r="Q1886" s="311" t="str">
        <f t="array" ref="Q1886">IFERROR(
    IF(
        INDEX('Emission Factors'!$E$5:$P$488,
              MATCH(1,
                    ('Emission Factors'!$E$5:$E$488 = 'GHG emissions calculations'!$F1886) *
                    ('Emission Factors'!$H$5:$H$488 = 'GHG emissions calculations'!$H1886),
                    0),
              MATCH('GHG emissions calculations'!Q$6, 'Emission Factors'!$E$5:$P$5, 0)) &lt;&gt; "",
        INDEX('Emission Factors'!$E$5:$P$488,
              MATCH(1,
                    ('Emission Factors'!$E$5:$E$488 = 'GHG emissions calculations'!$F1886) *
                    ('Emission Factors'!$H$5:$H$488 = 'GHG emissions calculations'!$H1886),
                    0),
              MATCH('GHG emissions calculations'!Q$6, 'Emission Factors'!$E$5:$P$5, 0)),
        ""),
    "")</f>
        <v/>
      </c>
      <c r="R1886" s="311" t="str">
        <f t="array" ref="R1886">IFERROR(
    IF(
        INDEX('Emission Factors'!$E$5:$R$488,
              MATCH(1,
                    ('Emission Factors'!$E$5:$E$488 = 'GHG emissions calculations'!$F1886) *
                    ('Emission Factors'!$H$5:$H$488 = 'GHG emissions calculations'!$H1886),
                    0),
              MATCH('GHG emissions calculations'!R$6, 'Emission Factors'!$E$5:$R$5, 0)) &lt;&gt; "",
        INDEX('Emission Factors'!$E$5:$R$488,
              MATCH(1,
                    ('Emission Factors'!$E$5:$E$488 = 'GHG emissions calculations'!$F1886) *
                    ('Emission Factors'!$H$5:$H$488 = 'GHG emissions calculations'!$H1886),
                    0),
              MATCH('GHG emissions calculations'!R$6, 'Emission Factors'!$E$5:$R$5, 0)),
        ""),
    "")</f>
        <v/>
      </c>
      <c r="S1886" s="312">
        <f t="shared" si="3"/>
        <v>0</v>
      </c>
      <c r="T1886" s="23"/>
    </row>
    <row r="1887" ht="15.75" customHeight="1" outlineLevel="1">
      <c r="A1887" s="23"/>
      <c r="B1887" s="71"/>
      <c r="C1887" s="71"/>
      <c r="D1887" s="71"/>
      <c r="E1887" s="314"/>
      <c r="F1887" s="311" t="str">
        <f>Lists!Z300</f>
        <v>Zinc production - Europe</v>
      </c>
      <c r="G1887" s="311" t="str">
        <f t="array" ref="G1887">XLOOKUP(1,('Emission Factors'!$E$5:$E$488='GHG emissions calculations'!$F1887)*('Emission Factors'!$H$5:$H$488='GHG emissions calculations'!$H1887),INDEX('Emission Factors'!$E$5:$T$488,0,MATCH('GHG emissions calculations'!G$6,'Emission Factors'!$E$5:$T$5,0)),"",0)</f>
        <v/>
      </c>
      <c r="H1887" s="311" t="s">
        <v>237</v>
      </c>
      <c r="I1887" s="312" t="str">
        <f>IF(
    SUMIFS('Import data'!$L$25:$L$80,
           'Import data'!$J$25:$J$80, F1887,
           'Import data'!$G$25:$G$80, 'GHG emissions calculations'!$H1887,
           'Import data'!$I$25:$I$80,$E$1587) &lt;&gt; 0,
    SUMIFS('Import data'!$L$25:$L$80,
           'Import data'!$J$25:$J$80, F1887,
           'Import data'!$G$25:$G$80, 'GHG emissions calculations'!$H1887,
           'Import data'!$I$25:$I$80,$E$1587),
    ""
)</f>
        <v/>
      </c>
      <c r="J1887" s="311" t="str">
        <f t="array" ref="J1887">IF(
    XLOOKUP(F1887, 'Import data'!$J$26:$J$47, 'Import data'!$M$26:$M$47, "", 0) = "Please add the region-specific supplier emission factor or choose a different region available in the IAEG database.",
    "",
    XLOOKUP(F1887, 'Import data'!$J$26:$J$47, 'Import data'!$M$26:$M$47, "", 0)
)</f>
        <v/>
      </c>
      <c r="K1887" s="311" t="str">
        <f t="array" ref="K1887">IFERROR(
    XLOOKUP(F1887,
            _xlws.FILTER('Supplier Emission'!$G$15:$G$49,
                   ('Supplier Emission'!$D$15:$D$49=H1887) * ('Supplier Emission'!$F$15:$F$49=$E$1587)),
            _xlws.FILTER('Supplier Emission'!$I$15:$I$49,
                   ('Supplier Emission'!$D$15:$D$49=H1887) * ('Supplier Emission'!$F$15:$F$49=$E$1587)),
            ""),
    "")</f>
        <v/>
      </c>
      <c r="L1887" s="311" t="str">
        <f t="array" ref="L1887">IFERROR(
    XLOOKUP(F1887,
            _xlws.FILTER('Supplier Emission'!$G$15:$G$49,
                   ('Supplier Emission'!$D$15:$D$49=H1887) * ('Supplier Emission'!$F$15:$F$49=$E$1587)),
            _xlws.FILTER('Supplier Emission'!$J$15:$J$49,
                   ('Supplier Emission'!$D$15:$D$49=H1887) * ('Supplier Emission'!$F$15:$F$49=$E$1587)),
            ""),
    "")</f>
        <v/>
      </c>
      <c r="M1887" s="311" t="str">
        <f t="array" ref="M1887">IFERROR(
    XLOOKUP(F1887,
            _xlws.FILTER('Supplier Emission'!$G$15:$G$49,
                   ('Supplier Emission'!$D$15:$D$49=H1887) * ('Supplier Emission'!$F$15:$F$49=$E$1587)),
            _xlws.FILTER('Supplier Emission'!$M$15:$M$49,
                   ('Supplier Emission'!$D$15:$D$49=H1887) * ('Supplier Emission'!$F$15:$F$49=$E$1587)),
            ""),
    "")</f>
        <v/>
      </c>
      <c r="N1887" s="311" t="str">
        <f t="array" ref="N1887">IFERROR(
    XLOOKUP(F1887,
            _xlws.FILTER('Supplier Emission'!$G$15:$G$49,
                   ('Supplier Emission'!$D$15:$D$49=H1887) * ('Supplier Emission'!$F$15:$F$49=$E$1587)),
            _xlws.FILTER('Supplier Emission'!$H$15:$H$49,
                   ('Supplier Emission'!$D$15:$D$49=H1887) * ('Supplier Emission'!$F$15:$F$49=$E$1587)),
            ""),
    "")</f>
        <v/>
      </c>
      <c r="O1887" s="311" t="str">
        <f t="array" ref="O1887">XLOOKUP(1,('Emission Factors'!$E$5:$E$488='GHG emissions calculations'!$F1887)*('Emission Factors'!$H$5:$H$488='GHG emissions calculations'!$H1887),INDEX('Emission Factors'!$E$5:$T$488,0,MATCH('GHG emissions calculations'!O$6,'Emission Factors'!$E$5:$T$5,0)),"",0)</f>
        <v/>
      </c>
      <c r="P1887" s="313" t="str">
        <f t="array" ref="P1887">IFERROR(
    INDEX('Emission Factors'!$E$5:$P$488,
          MATCH(1,
                ('Emission Factors'!$E$5:$E$488 = 'GHG emissions calculations'!$F1887) *
                ('Emission Factors'!$H$5:$H$488 = 'GHG emissions calculations'!$H1887),
                0),
          MATCH('GHG emissions calculations'!P$6,'Emission Factors'!$E$5:$P$5,0)),
    "")</f>
        <v/>
      </c>
      <c r="Q1887" s="311" t="str">
        <f t="array" ref="Q1887">IFERROR(
    IF(
        INDEX('Emission Factors'!$E$5:$P$488,
              MATCH(1,
                    ('Emission Factors'!$E$5:$E$488 = 'GHG emissions calculations'!$F1887) *
                    ('Emission Factors'!$H$5:$H$488 = 'GHG emissions calculations'!$H1887),
                    0),
              MATCH('GHG emissions calculations'!Q$6, 'Emission Factors'!$E$5:$P$5, 0)) &lt;&gt; "",
        INDEX('Emission Factors'!$E$5:$P$488,
              MATCH(1,
                    ('Emission Factors'!$E$5:$E$488 = 'GHG emissions calculations'!$F1887) *
                    ('Emission Factors'!$H$5:$H$488 = 'GHG emissions calculations'!$H1887),
                    0),
              MATCH('GHG emissions calculations'!Q$6, 'Emission Factors'!$E$5:$P$5, 0)),
        ""),
    "")</f>
        <v/>
      </c>
      <c r="R1887" s="311" t="str">
        <f t="array" ref="R1887">IFERROR(
    IF(
        INDEX('Emission Factors'!$E$5:$R$488,
              MATCH(1,
                    ('Emission Factors'!$E$5:$E$488 = 'GHG emissions calculations'!$F1887) *
                    ('Emission Factors'!$H$5:$H$488 = 'GHG emissions calculations'!$H1887),
                    0),
              MATCH('GHG emissions calculations'!R$6, 'Emission Factors'!$E$5:$R$5, 0)) &lt;&gt; "",
        INDEX('Emission Factors'!$E$5:$R$488,
              MATCH(1,
                    ('Emission Factors'!$E$5:$E$488 = 'GHG emissions calculations'!$F1887) *
                    ('Emission Factors'!$H$5:$H$488 = 'GHG emissions calculations'!$H1887),
                    0),
              MATCH('GHG emissions calculations'!R$6, 'Emission Factors'!$E$5:$R$5, 0)),
        ""),
    "")</f>
        <v/>
      </c>
      <c r="S1887" s="312">
        <f t="shared" si="3"/>
        <v>0</v>
      </c>
      <c r="T1887" s="23"/>
    </row>
    <row r="1888" ht="15.75" customHeight="1" outlineLevel="1">
      <c r="A1888" s="23"/>
      <c r="B1888" s="71"/>
      <c r="C1888" s="71"/>
      <c r="D1888" s="71"/>
      <c r="E1888" s="314"/>
      <c r="F1888" s="311" t="str">
        <f>Lists!Z305</f>
        <v>Zinc production - Global or unspecified region</v>
      </c>
      <c r="G1888" s="311" t="str">
        <f t="array" ref="G1888">XLOOKUP(1,('Emission Factors'!$E$5:$E$488='GHG emissions calculations'!$F1888)*('Emission Factors'!$H$5:$H$488='GHG emissions calculations'!$H1888),INDEX('Emission Factors'!$E$5:$T$488,0,MATCH('GHG emissions calculations'!G$6,'Emission Factors'!$E$5:$T$5,0)),"",0)</f>
        <v/>
      </c>
      <c r="H1888" s="311" t="s">
        <v>237</v>
      </c>
      <c r="I1888" s="312" t="str">
        <f>IF(
    SUMIFS('Import data'!$L$25:$L$80,
           'Import data'!$J$25:$J$80, F1888,
           'Import data'!$G$25:$G$80, 'GHG emissions calculations'!$H1888,
           'Import data'!$I$25:$I$80,$E$1587) &lt;&gt; 0,
    SUMIFS('Import data'!$L$25:$L$80,
           'Import data'!$J$25:$J$80, F1888,
           'Import data'!$G$25:$G$80, 'GHG emissions calculations'!$H1888,
           'Import data'!$I$25:$I$80,$E$1587),
    ""
)</f>
        <v/>
      </c>
      <c r="J1888" s="311" t="str">
        <f t="array" ref="J1888">IF(
    XLOOKUP(F1888, 'Import data'!$J$26:$J$47, 'Import data'!$M$26:$M$47, "", 0) = "Please add the region-specific supplier emission factor or choose a different region available in the IAEG database.",
    "",
    XLOOKUP(F1888, 'Import data'!$J$26:$J$47, 'Import data'!$M$26:$M$47, "", 0)
)</f>
        <v/>
      </c>
      <c r="K1888" s="311" t="str">
        <f t="array" ref="K1888">IFERROR(
    XLOOKUP(F1888,
            _xlws.FILTER('Supplier Emission'!$G$15:$G$49,
                   ('Supplier Emission'!$D$15:$D$49=H1888) * ('Supplier Emission'!$F$15:$F$49=$E$1587)),
            _xlws.FILTER('Supplier Emission'!$I$15:$I$49,
                   ('Supplier Emission'!$D$15:$D$49=H1888) * ('Supplier Emission'!$F$15:$F$49=$E$1587)),
            ""),
    "")</f>
        <v/>
      </c>
      <c r="L1888" s="311" t="str">
        <f t="array" ref="L1888">IFERROR(
    XLOOKUP(F1888,
            _xlws.FILTER('Supplier Emission'!$G$15:$G$49,
                   ('Supplier Emission'!$D$15:$D$49=H1888) * ('Supplier Emission'!$F$15:$F$49=$E$1587)),
            _xlws.FILTER('Supplier Emission'!$J$15:$J$49,
                   ('Supplier Emission'!$D$15:$D$49=H1888) * ('Supplier Emission'!$F$15:$F$49=$E$1587)),
            ""),
    "")</f>
        <v/>
      </c>
      <c r="M1888" s="311" t="str">
        <f t="array" ref="M1888">IFERROR(
    XLOOKUP(F1888,
            _xlws.FILTER('Supplier Emission'!$G$15:$G$49,
                   ('Supplier Emission'!$D$15:$D$49=H1888) * ('Supplier Emission'!$F$15:$F$49=$E$1587)),
            _xlws.FILTER('Supplier Emission'!$M$15:$M$49,
                   ('Supplier Emission'!$D$15:$D$49=H1888) * ('Supplier Emission'!$F$15:$F$49=$E$1587)),
            ""),
    "")</f>
        <v/>
      </c>
      <c r="N1888" s="311" t="str">
        <f t="array" ref="N1888">IFERROR(
    XLOOKUP(F1888,
            _xlws.FILTER('Supplier Emission'!$G$15:$G$49,
                   ('Supplier Emission'!$D$15:$D$49=H1888) * ('Supplier Emission'!$F$15:$F$49=$E$1587)),
            _xlws.FILTER('Supplier Emission'!$H$15:$H$49,
                   ('Supplier Emission'!$D$15:$D$49=H1888) * ('Supplier Emission'!$F$15:$F$49=$E$1587)),
            ""),
    "")</f>
        <v/>
      </c>
      <c r="O1888" s="311" t="str">
        <f t="array" ref="O1888">XLOOKUP(1,('Emission Factors'!$E$5:$E$488='GHG emissions calculations'!$F1888)*('Emission Factors'!$H$5:$H$488='GHG emissions calculations'!$H1888),INDEX('Emission Factors'!$E$5:$T$488,0,MATCH('GHG emissions calculations'!O$6,'Emission Factors'!$E$5:$T$5,0)),"",0)</f>
        <v/>
      </c>
      <c r="P1888" s="313" t="str">
        <f t="array" ref="P1888">IFERROR(
    INDEX('Emission Factors'!$E$5:$P$488,
          MATCH(1,
                ('Emission Factors'!$E$5:$E$488 = 'GHG emissions calculations'!$F1888) *
                ('Emission Factors'!$H$5:$H$488 = 'GHG emissions calculations'!$H1888),
                0),
          MATCH('GHG emissions calculations'!P$6,'Emission Factors'!$E$5:$P$5,0)),
    "")</f>
        <v/>
      </c>
      <c r="Q1888" s="311" t="str">
        <f t="array" ref="Q1888">IFERROR(
    IF(
        INDEX('Emission Factors'!$E$5:$P$488,
              MATCH(1,
                    ('Emission Factors'!$E$5:$E$488 = 'GHG emissions calculations'!$F1888) *
                    ('Emission Factors'!$H$5:$H$488 = 'GHG emissions calculations'!$H1888),
                    0),
              MATCH('GHG emissions calculations'!Q$6, 'Emission Factors'!$E$5:$P$5, 0)) &lt;&gt; "",
        INDEX('Emission Factors'!$E$5:$P$488,
              MATCH(1,
                    ('Emission Factors'!$E$5:$E$488 = 'GHG emissions calculations'!$F1888) *
                    ('Emission Factors'!$H$5:$H$488 = 'GHG emissions calculations'!$H1888),
                    0),
              MATCH('GHG emissions calculations'!Q$6, 'Emission Factors'!$E$5:$P$5, 0)),
        ""),
    "")</f>
        <v/>
      </c>
      <c r="R1888" s="311" t="str">
        <f t="array" ref="R1888">IFERROR(
    IF(
        INDEX('Emission Factors'!$E$5:$R$488,
              MATCH(1,
                    ('Emission Factors'!$E$5:$E$488 = 'GHG emissions calculations'!$F1888) *
                    ('Emission Factors'!$H$5:$H$488 = 'GHG emissions calculations'!$H1888),
                    0),
              MATCH('GHG emissions calculations'!R$6, 'Emission Factors'!$E$5:$R$5, 0)) &lt;&gt; "",
        INDEX('Emission Factors'!$E$5:$R$488,
              MATCH(1,
                    ('Emission Factors'!$E$5:$E$488 = 'GHG emissions calculations'!$F1888) *
                    ('Emission Factors'!$H$5:$H$488 = 'GHG emissions calculations'!$H1888),
                    0),
              MATCH('GHG emissions calculations'!R$6, 'Emission Factors'!$E$5:$R$5, 0)),
        ""),
    "")</f>
        <v/>
      </c>
      <c r="S1888" s="312">
        <f t="shared" si="3"/>
        <v>0</v>
      </c>
      <c r="T1888" s="23"/>
    </row>
    <row r="1889" ht="15.75" customHeight="1" outlineLevel="1">
      <c r="A1889" s="23"/>
      <c r="B1889" s="71"/>
      <c r="C1889" s="71"/>
      <c r="D1889" s="71"/>
      <c r="E1889" s="314"/>
      <c r="F1889" s="311" t="str">
        <f>Lists!Z304</f>
        <v>Zinc production - Middle East</v>
      </c>
      <c r="G1889" s="311" t="str">
        <f t="array" ref="G1889">XLOOKUP(1,('Emission Factors'!$E$5:$E$488='GHG emissions calculations'!$F1889)*('Emission Factors'!$H$5:$H$488='GHG emissions calculations'!$H1889),INDEX('Emission Factors'!$E$5:$T$488,0,MATCH('GHG emissions calculations'!G$6,'Emission Factors'!$E$5:$T$5,0)),"",0)</f>
        <v/>
      </c>
      <c r="H1889" s="311" t="s">
        <v>237</v>
      </c>
      <c r="I1889" s="312" t="str">
        <f>IF(
    SUMIFS('Import data'!$L$25:$L$80,
           'Import data'!$J$25:$J$80, F1889,
           'Import data'!$G$25:$G$80, 'GHG emissions calculations'!$H1889,
           'Import data'!$I$25:$I$80,$E$1587) &lt;&gt; 0,
    SUMIFS('Import data'!$L$25:$L$80,
           'Import data'!$J$25:$J$80, F1889,
           'Import data'!$G$25:$G$80, 'GHG emissions calculations'!$H1889,
           'Import data'!$I$25:$I$80,$E$1587),
    ""
)</f>
        <v/>
      </c>
      <c r="J1889" s="311" t="str">
        <f t="array" ref="J1889">IF(
    XLOOKUP(F1889, 'Import data'!$J$26:$J$47, 'Import data'!$M$26:$M$47, "", 0) = "Please add the region-specific supplier emission factor or choose a different region available in the IAEG database.",
    "",
    XLOOKUP(F1889, 'Import data'!$J$26:$J$47, 'Import data'!$M$26:$M$47, "", 0)
)</f>
        <v/>
      </c>
      <c r="K1889" s="311" t="str">
        <f t="array" ref="K1889">IFERROR(
    XLOOKUP(F1889,
            _xlws.FILTER('Supplier Emission'!$G$15:$G$49,
                   ('Supplier Emission'!$D$15:$D$49=H1889) * ('Supplier Emission'!$F$15:$F$49=$E$1587)),
            _xlws.FILTER('Supplier Emission'!$I$15:$I$49,
                   ('Supplier Emission'!$D$15:$D$49=H1889) * ('Supplier Emission'!$F$15:$F$49=$E$1587)),
            ""),
    "")</f>
        <v/>
      </c>
      <c r="L1889" s="311" t="str">
        <f t="array" ref="L1889">IFERROR(
    XLOOKUP(F1889,
            _xlws.FILTER('Supplier Emission'!$G$15:$G$49,
                   ('Supplier Emission'!$D$15:$D$49=H1889) * ('Supplier Emission'!$F$15:$F$49=$E$1587)),
            _xlws.FILTER('Supplier Emission'!$J$15:$J$49,
                   ('Supplier Emission'!$D$15:$D$49=H1889) * ('Supplier Emission'!$F$15:$F$49=$E$1587)),
            ""),
    "")</f>
        <v/>
      </c>
      <c r="M1889" s="311" t="str">
        <f t="array" ref="M1889">IFERROR(
    XLOOKUP(F1889,
            _xlws.FILTER('Supplier Emission'!$G$15:$G$49,
                   ('Supplier Emission'!$D$15:$D$49=H1889) * ('Supplier Emission'!$F$15:$F$49=$E$1587)),
            _xlws.FILTER('Supplier Emission'!$M$15:$M$49,
                   ('Supplier Emission'!$D$15:$D$49=H1889) * ('Supplier Emission'!$F$15:$F$49=$E$1587)),
            ""),
    "")</f>
        <v/>
      </c>
      <c r="N1889" s="311" t="str">
        <f t="array" ref="N1889">IFERROR(
    XLOOKUP(F1889,
            _xlws.FILTER('Supplier Emission'!$G$15:$G$49,
                   ('Supplier Emission'!$D$15:$D$49=H1889) * ('Supplier Emission'!$F$15:$F$49=$E$1587)),
            _xlws.FILTER('Supplier Emission'!$H$15:$H$49,
                   ('Supplier Emission'!$D$15:$D$49=H1889) * ('Supplier Emission'!$F$15:$F$49=$E$1587)),
            ""),
    "")</f>
        <v/>
      </c>
      <c r="O1889" s="311" t="str">
        <f t="array" ref="O1889">XLOOKUP(1,('Emission Factors'!$E$5:$E$488='GHG emissions calculations'!$F1889)*('Emission Factors'!$H$5:$H$488='GHG emissions calculations'!$H1889),INDEX('Emission Factors'!$E$5:$T$488,0,MATCH('GHG emissions calculations'!O$6,'Emission Factors'!$E$5:$T$5,0)),"",0)</f>
        <v/>
      </c>
      <c r="P1889" s="313" t="str">
        <f t="array" ref="P1889">IFERROR(
    INDEX('Emission Factors'!$E$5:$P$488,
          MATCH(1,
                ('Emission Factors'!$E$5:$E$488 = 'GHG emissions calculations'!$F1889) *
                ('Emission Factors'!$H$5:$H$488 = 'GHG emissions calculations'!$H1889),
                0),
          MATCH('GHG emissions calculations'!P$6,'Emission Factors'!$E$5:$P$5,0)),
    "")</f>
        <v/>
      </c>
      <c r="Q1889" s="311" t="str">
        <f t="array" ref="Q1889">IFERROR(
    IF(
        INDEX('Emission Factors'!$E$5:$P$488,
              MATCH(1,
                    ('Emission Factors'!$E$5:$E$488 = 'GHG emissions calculations'!$F1889) *
                    ('Emission Factors'!$H$5:$H$488 = 'GHG emissions calculations'!$H1889),
                    0),
              MATCH('GHG emissions calculations'!Q$6, 'Emission Factors'!$E$5:$P$5, 0)) &lt;&gt; "",
        INDEX('Emission Factors'!$E$5:$P$488,
              MATCH(1,
                    ('Emission Factors'!$E$5:$E$488 = 'GHG emissions calculations'!$F1889) *
                    ('Emission Factors'!$H$5:$H$488 = 'GHG emissions calculations'!$H1889),
                    0),
              MATCH('GHG emissions calculations'!Q$6, 'Emission Factors'!$E$5:$P$5, 0)),
        ""),
    "")</f>
        <v/>
      </c>
      <c r="R1889" s="311" t="str">
        <f t="array" ref="R1889">IFERROR(
    IF(
        INDEX('Emission Factors'!$E$5:$R$488,
              MATCH(1,
                    ('Emission Factors'!$E$5:$E$488 = 'GHG emissions calculations'!$F1889) *
                    ('Emission Factors'!$H$5:$H$488 = 'GHG emissions calculations'!$H1889),
                    0),
              MATCH('GHG emissions calculations'!R$6, 'Emission Factors'!$E$5:$R$5, 0)) &lt;&gt; "",
        INDEX('Emission Factors'!$E$5:$R$488,
              MATCH(1,
                    ('Emission Factors'!$E$5:$E$488 = 'GHG emissions calculations'!$F1889) *
                    ('Emission Factors'!$H$5:$H$488 = 'GHG emissions calculations'!$H1889),
                    0),
              MATCH('GHG emissions calculations'!R$6, 'Emission Factors'!$E$5:$R$5, 0)),
        ""),
    "")</f>
        <v/>
      </c>
      <c r="S1889" s="312">
        <f t="shared" si="3"/>
        <v>0</v>
      </c>
      <c r="T1889" s="23"/>
    </row>
    <row r="1890" ht="15.75" customHeight="1" outlineLevel="1">
      <c r="A1890" s="23"/>
      <c r="B1890" s="71"/>
      <c r="C1890" s="71"/>
      <c r="D1890" s="71"/>
      <c r="E1890" s="314"/>
      <c r="F1890" s="311" t="str">
        <f>Lists!Z303</f>
        <v>Zinc production - Oceania</v>
      </c>
      <c r="G1890" s="311">
        <f t="array" ref="G1890">XLOOKUP(1,('Emission Factors'!$E$5:$E$488='GHG emissions calculations'!$F1890)*('Emission Factors'!$H$5:$H$488='GHG emissions calculations'!$H1890),INDEX('Emission Factors'!$E$5:$T$488,0,MATCH('GHG emissions calculations'!G$6,'Emission Factors'!$E$5:$T$5,0)),"",0)</f>
        <v>3</v>
      </c>
      <c r="H1890" s="311" t="s">
        <v>237</v>
      </c>
      <c r="I1890" s="312" t="str">
        <f>IF(
    SUMIFS('Import data'!$L$25:$L$80,
           'Import data'!$J$25:$J$80, F1890,
           'Import data'!$G$25:$G$80, 'GHG emissions calculations'!$H1890,
           'Import data'!$I$25:$I$80,$E$1587) &lt;&gt; 0,
    SUMIFS('Import data'!$L$25:$L$80,
           'Import data'!$J$25:$J$80, F1890,
           'Import data'!$G$25:$G$80, 'GHG emissions calculations'!$H1890,
           'Import data'!$I$25:$I$80,$E$1587),
    ""
)</f>
        <v/>
      </c>
      <c r="J1890" s="311" t="str">
        <f t="array" ref="J1890">IF(
    XLOOKUP(F1890, 'Import data'!$J$26:$J$47, 'Import data'!$M$26:$M$47, "", 0) = "Please add the region-specific supplier emission factor or choose a different region available in the IAEG database.",
    "",
    XLOOKUP(F1890, 'Import data'!$J$26:$J$47, 'Import data'!$M$26:$M$47, "", 0)
)</f>
        <v/>
      </c>
      <c r="K1890" s="311" t="str">
        <f t="array" ref="K1890">IFERROR(
    XLOOKUP(F1890,
            _xlws.FILTER('Supplier Emission'!$G$15:$G$49,
                   ('Supplier Emission'!$D$15:$D$49=H1890) * ('Supplier Emission'!$F$15:$F$49=$E$1587)),
            _xlws.FILTER('Supplier Emission'!$I$15:$I$49,
                   ('Supplier Emission'!$D$15:$D$49=H1890) * ('Supplier Emission'!$F$15:$F$49=$E$1587)),
            ""),
    "")</f>
        <v/>
      </c>
      <c r="L1890" s="311" t="str">
        <f t="array" ref="L1890">IFERROR(
    XLOOKUP(F1890,
            _xlws.FILTER('Supplier Emission'!$G$15:$G$49,
                   ('Supplier Emission'!$D$15:$D$49=H1890) * ('Supplier Emission'!$F$15:$F$49=$E$1587)),
            _xlws.FILTER('Supplier Emission'!$J$15:$J$49,
                   ('Supplier Emission'!$D$15:$D$49=H1890) * ('Supplier Emission'!$F$15:$F$49=$E$1587)),
            ""),
    "")</f>
        <v/>
      </c>
      <c r="M1890" s="311" t="str">
        <f t="array" ref="M1890">IFERROR(
    XLOOKUP(F1890,
            _xlws.FILTER('Supplier Emission'!$G$15:$G$49,
                   ('Supplier Emission'!$D$15:$D$49=H1890) * ('Supplier Emission'!$F$15:$F$49=$E$1587)),
            _xlws.FILTER('Supplier Emission'!$M$15:$M$49,
                   ('Supplier Emission'!$D$15:$D$49=H1890) * ('Supplier Emission'!$F$15:$F$49=$E$1587)),
            ""),
    "")</f>
        <v/>
      </c>
      <c r="N1890" s="311" t="str">
        <f t="array" ref="N1890">IFERROR(
    XLOOKUP(F1890,
            _xlws.FILTER('Supplier Emission'!$G$15:$G$49,
                   ('Supplier Emission'!$D$15:$D$49=H1890) * ('Supplier Emission'!$F$15:$F$49=$E$1587)),
            _xlws.FILTER('Supplier Emission'!$H$15:$H$49,
                   ('Supplier Emission'!$D$15:$D$49=H1890) * ('Supplier Emission'!$F$15:$F$49=$E$1587)),
            ""),
    "")</f>
        <v/>
      </c>
      <c r="O1890" s="311" t="str">
        <f t="array" ref="O1890">XLOOKUP(1,('Emission Factors'!$E$5:$E$488='GHG emissions calculations'!$F1890)*('Emission Factors'!$H$5:$H$488='GHG emissions calculations'!$H1890),INDEX('Emission Factors'!$E$5:$T$488,0,MATCH('GHG emissions calculations'!O$6,'Emission Factors'!$E$5:$T$5,0)),"",0)</f>
        <v>Zinc primary at regional storage</v>
      </c>
      <c r="P1890" s="313">
        <f t="array" ref="P1890">IFERROR(
    INDEX('Emission Factors'!$E$5:$P$488,
          MATCH(1,
                ('Emission Factors'!$E$5:$E$488 = 'GHG emissions calculations'!$F1890) *
                ('Emission Factors'!$H$5:$H$488 = 'GHG emissions calculations'!$H1890),
                0),
          MATCH('GHG emissions calculations'!P$6,'Emission Factors'!$E$5:$P$5,0)),
    "")</f>
        <v>4.819</v>
      </c>
      <c r="Q1890" s="311" t="str">
        <f t="array" ref="Q1890">IFERROR(
    IF(
        INDEX('Emission Factors'!$E$5:$P$488,
              MATCH(1,
                    ('Emission Factors'!$E$5:$E$488 = 'GHG emissions calculations'!$F1890) *
                    ('Emission Factors'!$H$5:$H$488 = 'GHG emissions calculations'!$H1890),
                    0),
              MATCH('GHG emissions calculations'!Q$6, 'Emission Factors'!$E$5:$P$5, 0)) &lt;&gt; "",
        INDEX('Emission Factors'!$E$5:$P$488,
              MATCH(1,
                    ('Emission Factors'!$E$5:$E$488 = 'GHG emissions calculations'!$F1890) *
                    ('Emission Factors'!$H$5:$H$488 = 'GHG emissions calculations'!$H1890),
                    0),
              MATCH('GHG emissions calculations'!Q$6, 'Emission Factors'!$E$5:$P$5, 0)),
        ""),
    "")</f>
        <v>kgCO2e/kg</v>
      </c>
      <c r="R1890" s="311" t="str">
        <f t="array" ref="R1890">IFERROR(
    IF(
        INDEX('Emission Factors'!$E$5:$R$488,
              MATCH(1,
                    ('Emission Factors'!$E$5:$E$488 = 'GHG emissions calculations'!$F1890) *
                    ('Emission Factors'!$H$5:$H$488 = 'GHG emissions calculations'!$H1890),
                    0),
              MATCH('GHG emissions calculations'!R$6, 'Emission Factors'!$E$5:$R$5, 0)) &lt;&gt; "",
        INDEX('Emission Factors'!$E$5:$R$488,
              MATCH(1,
                    ('Emission Factors'!$E$5:$E$488 = 'GHG emissions calculations'!$F1890) *
                    ('Emission Factors'!$H$5:$H$488 = 'GHG emissions calculations'!$H1890),
                    0),
              MATCH('GHG emissions calculations'!R$6, 'Emission Factors'!$E$5:$R$5, 0)),
        ""),
    "")</f>
        <v>Oceania</v>
      </c>
      <c r="S1890" s="312">
        <f t="shared" si="3"/>
        <v>0</v>
      </c>
      <c r="T1890" s="23"/>
    </row>
    <row r="1891" ht="15.75" customHeight="1" outlineLevel="1">
      <c r="A1891" s="23"/>
      <c r="B1891" s="71"/>
      <c r="C1891" s="71"/>
      <c r="D1891" s="71"/>
      <c r="E1891" s="314"/>
      <c r="F1891" s="311" t="str">
        <f>Lists!Z273</f>
        <v>Zinc, concentrate - Africa</v>
      </c>
      <c r="G1891" s="311" t="str">
        <f t="array" ref="G1891">XLOOKUP(1,('Emission Factors'!$E$5:$E$488='GHG emissions calculations'!$F1891)*('Emission Factors'!$H$5:$H$488='GHG emissions calculations'!$H1891),INDEX('Emission Factors'!$E$5:$T$488,0,MATCH('GHG emissions calculations'!G$6,'Emission Factors'!$E$5:$T$5,0)),"",0)</f>
        <v/>
      </c>
      <c r="H1891" s="311" t="s">
        <v>237</v>
      </c>
      <c r="I1891" s="312" t="str">
        <f>IF(
    SUMIFS('Import data'!$L$25:$L$80,
           'Import data'!$J$25:$J$80, F1891,
           'Import data'!$G$25:$G$80, 'GHG emissions calculations'!$H1891,
           'Import data'!$I$25:$I$80,$E$1587) &lt;&gt; 0,
    SUMIFS('Import data'!$L$25:$L$80,
           'Import data'!$J$25:$J$80, F1891,
           'Import data'!$G$25:$G$80, 'GHG emissions calculations'!$H1891,
           'Import data'!$I$25:$I$80,$E$1587),
    ""
)</f>
        <v/>
      </c>
      <c r="J1891" s="311" t="str">
        <f t="array" ref="J1891">IF(
    XLOOKUP(F1891, 'Import data'!$J$26:$J$47, 'Import data'!$M$26:$M$47, "", 0) = "Please add the region-specific supplier emission factor or choose a different region available in the IAEG database.",
    "",
    XLOOKUP(F1891, 'Import data'!$J$26:$J$47, 'Import data'!$M$26:$M$47, "", 0)
)</f>
        <v/>
      </c>
      <c r="K1891" s="311" t="str">
        <f t="array" ref="K1891">IFERROR(
    XLOOKUP(F1891,
            _xlws.FILTER('Supplier Emission'!$G$15:$G$49,
                   ('Supplier Emission'!$D$15:$D$49=H1891) * ('Supplier Emission'!$F$15:$F$49=$E$1587)),
            _xlws.FILTER('Supplier Emission'!$I$15:$I$49,
                   ('Supplier Emission'!$D$15:$D$49=H1891) * ('Supplier Emission'!$F$15:$F$49=$E$1587)),
            ""),
    "")</f>
        <v/>
      </c>
      <c r="L1891" s="311" t="str">
        <f t="array" ref="L1891">IFERROR(
    XLOOKUP(F1891,
            _xlws.FILTER('Supplier Emission'!$G$15:$G$49,
                   ('Supplier Emission'!$D$15:$D$49=H1891) * ('Supplier Emission'!$F$15:$F$49=$E$1587)),
            _xlws.FILTER('Supplier Emission'!$J$15:$J$49,
                   ('Supplier Emission'!$D$15:$D$49=H1891) * ('Supplier Emission'!$F$15:$F$49=$E$1587)),
            ""),
    "")</f>
        <v/>
      </c>
      <c r="M1891" s="311" t="str">
        <f t="array" ref="M1891">IFERROR(
    XLOOKUP(F1891,
            _xlws.FILTER('Supplier Emission'!$G$15:$G$49,
                   ('Supplier Emission'!$D$15:$D$49=H1891) * ('Supplier Emission'!$F$15:$F$49=$E$1587)),
            _xlws.FILTER('Supplier Emission'!$M$15:$M$49,
                   ('Supplier Emission'!$D$15:$D$49=H1891) * ('Supplier Emission'!$F$15:$F$49=$E$1587)),
            ""),
    "")</f>
        <v/>
      </c>
      <c r="N1891" s="311" t="str">
        <f t="array" ref="N1891">IFERROR(
    XLOOKUP(F1891,
            _xlws.FILTER('Supplier Emission'!$G$15:$G$49,
                   ('Supplier Emission'!$D$15:$D$49=H1891) * ('Supplier Emission'!$F$15:$F$49=$E$1587)),
            _xlws.FILTER('Supplier Emission'!$H$15:$H$49,
                   ('Supplier Emission'!$D$15:$D$49=H1891) * ('Supplier Emission'!$F$15:$F$49=$E$1587)),
            ""),
    "")</f>
        <v/>
      </c>
      <c r="O1891" s="311" t="str">
        <f t="array" ref="O1891">XLOOKUP(1,('Emission Factors'!$E$5:$E$488='GHG emissions calculations'!$F1891)*('Emission Factors'!$H$5:$H$488='GHG emissions calculations'!$H1891),INDEX('Emission Factors'!$E$5:$T$488,0,MATCH('GHG emissions calculations'!O$6,'Emission Factors'!$E$5:$T$5,0)),"",0)</f>
        <v/>
      </c>
      <c r="P1891" s="313" t="str">
        <f t="array" ref="P1891">IFERROR(
    INDEX('Emission Factors'!$E$5:$P$488,
          MATCH(1,
                ('Emission Factors'!$E$5:$E$488 = 'GHG emissions calculations'!$F1891) *
                ('Emission Factors'!$H$5:$H$488 = 'GHG emissions calculations'!$H1891),
                0),
          MATCH('GHG emissions calculations'!P$6,'Emission Factors'!$E$5:$P$5,0)),
    "")</f>
        <v/>
      </c>
      <c r="Q1891" s="311" t="str">
        <f t="array" ref="Q1891">IFERROR(
    IF(
        INDEX('Emission Factors'!$E$5:$P$488,
              MATCH(1,
                    ('Emission Factors'!$E$5:$E$488 = 'GHG emissions calculations'!$F1891) *
                    ('Emission Factors'!$H$5:$H$488 = 'GHG emissions calculations'!$H1891),
                    0),
              MATCH('GHG emissions calculations'!Q$6, 'Emission Factors'!$E$5:$P$5, 0)) &lt;&gt; "",
        INDEX('Emission Factors'!$E$5:$P$488,
              MATCH(1,
                    ('Emission Factors'!$E$5:$E$488 = 'GHG emissions calculations'!$F1891) *
                    ('Emission Factors'!$H$5:$H$488 = 'GHG emissions calculations'!$H1891),
                    0),
              MATCH('GHG emissions calculations'!Q$6, 'Emission Factors'!$E$5:$P$5, 0)),
        ""),
    "")</f>
        <v/>
      </c>
      <c r="R1891" s="311" t="str">
        <f t="array" ref="R1891">IFERROR(
    IF(
        INDEX('Emission Factors'!$E$5:$R$488,
              MATCH(1,
                    ('Emission Factors'!$E$5:$E$488 = 'GHG emissions calculations'!$F1891) *
                    ('Emission Factors'!$H$5:$H$488 = 'GHG emissions calculations'!$H1891),
                    0),
              MATCH('GHG emissions calculations'!R$6, 'Emission Factors'!$E$5:$R$5, 0)) &lt;&gt; "",
        INDEX('Emission Factors'!$E$5:$R$488,
              MATCH(1,
                    ('Emission Factors'!$E$5:$E$488 = 'GHG emissions calculations'!$F1891) *
                    ('Emission Factors'!$H$5:$H$488 = 'GHG emissions calculations'!$H1891),
                    0),
              MATCH('GHG emissions calculations'!R$6, 'Emission Factors'!$E$5:$R$5, 0)),
        ""),
    "")</f>
        <v/>
      </c>
      <c r="S1891" s="312">
        <f t="shared" si="3"/>
        <v>0</v>
      </c>
      <c r="T1891" s="23"/>
    </row>
    <row r="1892" ht="15.75" customHeight="1" outlineLevel="1">
      <c r="A1892" s="23"/>
      <c r="B1892" s="71"/>
      <c r="C1892" s="71"/>
      <c r="D1892" s="71"/>
      <c r="E1892" s="314"/>
      <c r="F1892" s="311" t="str">
        <f>Lists!Z271</f>
        <v>Zinc, concentrate - America</v>
      </c>
      <c r="G1892" s="311" t="str">
        <f t="array" ref="G1892">XLOOKUP(1,('Emission Factors'!$E$5:$E$488='GHG emissions calculations'!$F1892)*('Emission Factors'!$H$5:$H$488='GHG emissions calculations'!$H1892),INDEX('Emission Factors'!$E$5:$T$488,0,MATCH('GHG emissions calculations'!G$6,'Emission Factors'!$E$5:$T$5,0)),"",0)</f>
        <v/>
      </c>
      <c r="H1892" s="311" t="s">
        <v>237</v>
      </c>
      <c r="I1892" s="312" t="str">
        <f>IF(
    SUMIFS('Import data'!$L$25:$L$80,
           'Import data'!$J$25:$J$80, F1892,
           'Import data'!$G$25:$G$80, 'GHG emissions calculations'!$H1892,
           'Import data'!$I$25:$I$80,$E$1587) &lt;&gt; 0,
    SUMIFS('Import data'!$L$25:$L$80,
           'Import data'!$J$25:$J$80, F1892,
           'Import data'!$G$25:$G$80, 'GHG emissions calculations'!$H1892,
           'Import data'!$I$25:$I$80,$E$1587),
    ""
)</f>
        <v/>
      </c>
      <c r="J1892" s="311" t="str">
        <f t="array" ref="J1892">IF(
    XLOOKUP(F1892, 'Import data'!$J$26:$J$47, 'Import data'!$M$26:$M$47, "", 0) = "Please add the region-specific supplier emission factor or choose a different region available in the IAEG database.",
    "",
    XLOOKUP(F1892, 'Import data'!$J$26:$J$47, 'Import data'!$M$26:$M$47, "", 0)
)</f>
        <v/>
      </c>
      <c r="K1892" s="311" t="str">
        <f t="array" ref="K1892">IFERROR(
    XLOOKUP(F1892,
            _xlws.FILTER('Supplier Emission'!$G$15:$G$49,
                   ('Supplier Emission'!$D$15:$D$49=H1892) * ('Supplier Emission'!$F$15:$F$49=$E$1587)),
            _xlws.FILTER('Supplier Emission'!$I$15:$I$49,
                   ('Supplier Emission'!$D$15:$D$49=H1892) * ('Supplier Emission'!$F$15:$F$49=$E$1587)),
            ""),
    "")</f>
        <v/>
      </c>
      <c r="L1892" s="311" t="str">
        <f t="array" ref="L1892">IFERROR(
    XLOOKUP(F1892,
            _xlws.FILTER('Supplier Emission'!$G$15:$G$49,
                   ('Supplier Emission'!$D$15:$D$49=H1892) * ('Supplier Emission'!$F$15:$F$49=$E$1587)),
            _xlws.FILTER('Supplier Emission'!$J$15:$J$49,
                   ('Supplier Emission'!$D$15:$D$49=H1892) * ('Supplier Emission'!$F$15:$F$49=$E$1587)),
            ""),
    "")</f>
        <v/>
      </c>
      <c r="M1892" s="311" t="str">
        <f t="array" ref="M1892">IFERROR(
    XLOOKUP(F1892,
            _xlws.FILTER('Supplier Emission'!$G$15:$G$49,
                   ('Supplier Emission'!$D$15:$D$49=H1892) * ('Supplier Emission'!$F$15:$F$49=$E$1587)),
            _xlws.FILTER('Supplier Emission'!$M$15:$M$49,
                   ('Supplier Emission'!$D$15:$D$49=H1892) * ('Supplier Emission'!$F$15:$F$49=$E$1587)),
            ""),
    "")</f>
        <v/>
      </c>
      <c r="N1892" s="311" t="str">
        <f t="array" ref="N1892">IFERROR(
    XLOOKUP(F1892,
            _xlws.FILTER('Supplier Emission'!$G$15:$G$49,
                   ('Supplier Emission'!$D$15:$D$49=H1892) * ('Supplier Emission'!$F$15:$F$49=$E$1587)),
            _xlws.FILTER('Supplier Emission'!$H$15:$H$49,
                   ('Supplier Emission'!$D$15:$D$49=H1892) * ('Supplier Emission'!$F$15:$F$49=$E$1587)),
            ""),
    "")</f>
        <v/>
      </c>
      <c r="O1892" s="311" t="str">
        <f t="array" ref="O1892">XLOOKUP(1,('Emission Factors'!$E$5:$E$488='GHG emissions calculations'!$F1892)*('Emission Factors'!$H$5:$H$488='GHG emissions calculations'!$H1892),INDEX('Emission Factors'!$E$5:$T$488,0,MATCH('GHG emissions calculations'!O$6,'Emission Factors'!$E$5:$T$5,0)),"",0)</f>
        <v/>
      </c>
      <c r="P1892" s="313" t="str">
        <f t="array" ref="P1892">IFERROR(
    INDEX('Emission Factors'!$E$5:$P$488,
          MATCH(1,
                ('Emission Factors'!$E$5:$E$488 = 'GHG emissions calculations'!$F1892) *
                ('Emission Factors'!$H$5:$H$488 = 'GHG emissions calculations'!$H1892),
                0),
          MATCH('GHG emissions calculations'!P$6,'Emission Factors'!$E$5:$P$5,0)),
    "")</f>
        <v/>
      </c>
      <c r="Q1892" s="311" t="str">
        <f t="array" ref="Q1892">IFERROR(
    IF(
        INDEX('Emission Factors'!$E$5:$P$488,
              MATCH(1,
                    ('Emission Factors'!$E$5:$E$488 = 'GHG emissions calculations'!$F1892) *
                    ('Emission Factors'!$H$5:$H$488 = 'GHG emissions calculations'!$H1892),
                    0),
              MATCH('GHG emissions calculations'!Q$6, 'Emission Factors'!$E$5:$P$5, 0)) &lt;&gt; "",
        INDEX('Emission Factors'!$E$5:$P$488,
              MATCH(1,
                    ('Emission Factors'!$E$5:$E$488 = 'GHG emissions calculations'!$F1892) *
                    ('Emission Factors'!$H$5:$H$488 = 'GHG emissions calculations'!$H1892),
                    0),
              MATCH('GHG emissions calculations'!Q$6, 'Emission Factors'!$E$5:$P$5, 0)),
        ""),
    "")</f>
        <v/>
      </c>
      <c r="R1892" s="311" t="str">
        <f t="array" ref="R1892">IFERROR(
    IF(
        INDEX('Emission Factors'!$E$5:$R$488,
              MATCH(1,
                    ('Emission Factors'!$E$5:$E$488 = 'GHG emissions calculations'!$F1892) *
                    ('Emission Factors'!$H$5:$H$488 = 'GHG emissions calculations'!$H1892),
                    0),
              MATCH('GHG emissions calculations'!R$6, 'Emission Factors'!$E$5:$R$5, 0)) &lt;&gt; "",
        INDEX('Emission Factors'!$E$5:$R$488,
              MATCH(1,
                    ('Emission Factors'!$E$5:$E$488 = 'GHG emissions calculations'!$F1892) *
                    ('Emission Factors'!$H$5:$H$488 = 'GHG emissions calculations'!$H1892),
                    0),
              MATCH('GHG emissions calculations'!R$6, 'Emission Factors'!$E$5:$R$5, 0)),
        ""),
    "")</f>
        <v/>
      </c>
      <c r="S1892" s="312">
        <f t="shared" si="3"/>
        <v>0</v>
      </c>
      <c r="T1892" s="23"/>
    </row>
    <row r="1893" ht="15.75" customHeight="1" outlineLevel="1">
      <c r="A1893" s="23"/>
      <c r="B1893" s="71"/>
      <c r="C1893" s="71"/>
      <c r="D1893" s="71"/>
      <c r="E1893" s="314"/>
      <c r="F1893" s="311" t="str">
        <f>Lists!Z274</f>
        <v>Zinc, concentrate - Asia</v>
      </c>
      <c r="G1893" s="311" t="str">
        <f t="array" ref="G1893">XLOOKUP(1,('Emission Factors'!$E$5:$E$488='GHG emissions calculations'!$F1893)*('Emission Factors'!$H$5:$H$488='GHG emissions calculations'!$H1893),INDEX('Emission Factors'!$E$5:$T$488,0,MATCH('GHG emissions calculations'!G$6,'Emission Factors'!$E$5:$T$5,0)),"",0)</f>
        <v/>
      </c>
      <c r="H1893" s="311" t="s">
        <v>237</v>
      </c>
      <c r="I1893" s="312" t="str">
        <f>IF(
    SUMIFS('Import data'!$L$25:$L$80,
           'Import data'!$J$25:$J$80, F1893,
           'Import data'!$G$25:$G$80, 'GHG emissions calculations'!$H1893,
           'Import data'!$I$25:$I$80,$E$1587) &lt;&gt; 0,
    SUMIFS('Import data'!$L$25:$L$80,
           'Import data'!$J$25:$J$80, F1893,
           'Import data'!$G$25:$G$80, 'GHG emissions calculations'!$H1893,
           'Import data'!$I$25:$I$80,$E$1587),
    ""
)</f>
        <v/>
      </c>
      <c r="J1893" s="311" t="str">
        <f t="array" ref="J1893">IF(
    XLOOKUP(F1893, 'Import data'!$J$26:$J$47, 'Import data'!$M$26:$M$47, "", 0) = "Please add the region-specific supplier emission factor or choose a different region available in the IAEG database.",
    "",
    XLOOKUP(F1893, 'Import data'!$J$26:$J$47, 'Import data'!$M$26:$M$47, "", 0)
)</f>
        <v/>
      </c>
      <c r="K1893" s="311" t="str">
        <f t="array" ref="K1893">IFERROR(
    XLOOKUP(F1893,
            _xlws.FILTER('Supplier Emission'!$G$15:$G$49,
                   ('Supplier Emission'!$D$15:$D$49=H1893) * ('Supplier Emission'!$F$15:$F$49=$E$1587)),
            _xlws.FILTER('Supplier Emission'!$I$15:$I$49,
                   ('Supplier Emission'!$D$15:$D$49=H1893) * ('Supplier Emission'!$F$15:$F$49=$E$1587)),
            ""),
    "")</f>
        <v/>
      </c>
      <c r="L1893" s="311" t="str">
        <f t="array" ref="L1893">IFERROR(
    XLOOKUP(F1893,
            _xlws.FILTER('Supplier Emission'!$G$15:$G$49,
                   ('Supplier Emission'!$D$15:$D$49=H1893) * ('Supplier Emission'!$F$15:$F$49=$E$1587)),
            _xlws.FILTER('Supplier Emission'!$J$15:$J$49,
                   ('Supplier Emission'!$D$15:$D$49=H1893) * ('Supplier Emission'!$F$15:$F$49=$E$1587)),
            ""),
    "")</f>
        <v/>
      </c>
      <c r="M1893" s="311" t="str">
        <f t="array" ref="M1893">IFERROR(
    XLOOKUP(F1893,
            _xlws.FILTER('Supplier Emission'!$G$15:$G$49,
                   ('Supplier Emission'!$D$15:$D$49=H1893) * ('Supplier Emission'!$F$15:$F$49=$E$1587)),
            _xlws.FILTER('Supplier Emission'!$M$15:$M$49,
                   ('Supplier Emission'!$D$15:$D$49=H1893) * ('Supplier Emission'!$F$15:$F$49=$E$1587)),
            ""),
    "")</f>
        <v/>
      </c>
      <c r="N1893" s="311" t="str">
        <f t="array" ref="N1893">IFERROR(
    XLOOKUP(F1893,
            _xlws.FILTER('Supplier Emission'!$G$15:$G$49,
                   ('Supplier Emission'!$D$15:$D$49=H1893) * ('Supplier Emission'!$F$15:$F$49=$E$1587)),
            _xlws.FILTER('Supplier Emission'!$H$15:$H$49,
                   ('Supplier Emission'!$D$15:$D$49=H1893) * ('Supplier Emission'!$F$15:$F$49=$E$1587)),
            ""),
    "")</f>
        <v/>
      </c>
      <c r="O1893" s="311" t="str">
        <f t="array" ref="O1893">XLOOKUP(1,('Emission Factors'!$E$5:$E$488='GHG emissions calculations'!$F1893)*('Emission Factors'!$H$5:$H$488='GHG emissions calculations'!$H1893),INDEX('Emission Factors'!$E$5:$T$488,0,MATCH('GHG emissions calculations'!O$6,'Emission Factors'!$E$5:$T$5,0)),"",0)</f>
        <v/>
      </c>
      <c r="P1893" s="313" t="str">
        <f t="array" ref="P1893">IFERROR(
    INDEX('Emission Factors'!$E$5:$P$488,
          MATCH(1,
                ('Emission Factors'!$E$5:$E$488 = 'GHG emissions calculations'!$F1893) *
                ('Emission Factors'!$H$5:$H$488 = 'GHG emissions calculations'!$H1893),
                0),
          MATCH('GHG emissions calculations'!P$6,'Emission Factors'!$E$5:$P$5,0)),
    "")</f>
        <v/>
      </c>
      <c r="Q1893" s="311" t="str">
        <f t="array" ref="Q1893">IFERROR(
    IF(
        INDEX('Emission Factors'!$E$5:$P$488,
              MATCH(1,
                    ('Emission Factors'!$E$5:$E$488 = 'GHG emissions calculations'!$F1893) *
                    ('Emission Factors'!$H$5:$H$488 = 'GHG emissions calculations'!$H1893),
                    0),
              MATCH('GHG emissions calculations'!Q$6, 'Emission Factors'!$E$5:$P$5, 0)) &lt;&gt; "",
        INDEX('Emission Factors'!$E$5:$P$488,
              MATCH(1,
                    ('Emission Factors'!$E$5:$E$488 = 'GHG emissions calculations'!$F1893) *
                    ('Emission Factors'!$H$5:$H$488 = 'GHG emissions calculations'!$H1893),
                    0),
              MATCH('GHG emissions calculations'!Q$6, 'Emission Factors'!$E$5:$P$5, 0)),
        ""),
    "")</f>
        <v/>
      </c>
      <c r="R1893" s="311" t="str">
        <f t="array" ref="R1893">IFERROR(
    IF(
        INDEX('Emission Factors'!$E$5:$R$488,
              MATCH(1,
                    ('Emission Factors'!$E$5:$E$488 = 'GHG emissions calculations'!$F1893) *
                    ('Emission Factors'!$H$5:$H$488 = 'GHG emissions calculations'!$H1893),
                    0),
              MATCH('GHG emissions calculations'!R$6, 'Emission Factors'!$E$5:$R$5, 0)) &lt;&gt; "",
        INDEX('Emission Factors'!$E$5:$R$488,
              MATCH(1,
                    ('Emission Factors'!$E$5:$E$488 = 'GHG emissions calculations'!$F1893) *
                    ('Emission Factors'!$H$5:$H$488 = 'GHG emissions calculations'!$H1893),
                    0),
              MATCH('GHG emissions calculations'!R$6, 'Emission Factors'!$E$5:$R$5, 0)),
        ""),
    "")</f>
        <v/>
      </c>
      <c r="S1893" s="312">
        <f t="shared" si="3"/>
        <v>0</v>
      </c>
      <c r="T1893" s="23"/>
    </row>
    <row r="1894" ht="15.75" customHeight="1" outlineLevel="1">
      <c r="A1894" s="23"/>
      <c r="B1894" s="71"/>
      <c r="C1894" s="71"/>
      <c r="D1894" s="71"/>
      <c r="E1894" s="314"/>
      <c r="F1894" s="311" t="str">
        <f>Lists!Z272</f>
        <v>Zinc, concentrate - Europe</v>
      </c>
      <c r="G1894" s="311" t="str">
        <f t="array" ref="G1894">XLOOKUP(1,('Emission Factors'!$E$5:$E$488='GHG emissions calculations'!$F1894)*('Emission Factors'!$H$5:$H$488='GHG emissions calculations'!$H1894),INDEX('Emission Factors'!$E$5:$T$488,0,MATCH('GHG emissions calculations'!G$6,'Emission Factors'!$E$5:$T$5,0)),"",0)</f>
        <v/>
      </c>
      <c r="H1894" s="311" t="s">
        <v>237</v>
      </c>
      <c r="I1894" s="312" t="str">
        <f>IF(
    SUMIFS('Import data'!$L$25:$L$80,
           'Import data'!$J$25:$J$80, F1894,
           'Import data'!$G$25:$G$80, 'GHG emissions calculations'!$H1894,
           'Import data'!$I$25:$I$80,$E$1587) &lt;&gt; 0,
    SUMIFS('Import data'!$L$25:$L$80,
           'Import data'!$J$25:$J$80, F1894,
           'Import data'!$G$25:$G$80, 'GHG emissions calculations'!$H1894,
           'Import data'!$I$25:$I$80,$E$1587),
    ""
)</f>
        <v/>
      </c>
      <c r="J1894" s="311" t="str">
        <f t="array" ref="J1894">IF(
    XLOOKUP(F1894, 'Import data'!$J$26:$J$47, 'Import data'!$M$26:$M$47, "", 0) = "Please add the region-specific supplier emission factor or choose a different region available in the IAEG database.",
    "",
    XLOOKUP(F1894, 'Import data'!$J$26:$J$47, 'Import data'!$M$26:$M$47, "", 0)
)</f>
        <v/>
      </c>
      <c r="K1894" s="311" t="str">
        <f t="array" ref="K1894">IFERROR(
    XLOOKUP(F1894,
            _xlws.FILTER('Supplier Emission'!$G$15:$G$49,
                   ('Supplier Emission'!$D$15:$D$49=H1894) * ('Supplier Emission'!$F$15:$F$49=$E$1587)),
            _xlws.FILTER('Supplier Emission'!$I$15:$I$49,
                   ('Supplier Emission'!$D$15:$D$49=H1894) * ('Supplier Emission'!$F$15:$F$49=$E$1587)),
            ""),
    "")</f>
        <v/>
      </c>
      <c r="L1894" s="311" t="str">
        <f t="array" ref="L1894">IFERROR(
    XLOOKUP(F1894,
            _xlws.FILTER('Supplier Emission'!$G$15:$G$49,
                   ('Supplier Emission'!$D$15:$D$49=H1894) * ('Supplier Emission'!$F$15:$F$49=$E$1587)),
            _xlws.FILTER('Supplier Emission'!$J$15:$J$49,
                   ('Supplier Emission'!$D$15:$D$49=H1894) * ('Supplier Emission'!$F$15:$F$49=$E$1587)),
            ""),
    "")</f>
        <v/>
      </c>
      <c r="M1894" s="311" t="str">
        <f t="array" ref="M1894">IFERROR(
    XLOOKUP(F1894,
            _xlws.FILTER('Supplier Emission'!$G$15:$G$49,
                   ('Supplier Emission'!$D$15:$D$49=H1894) * ('Supplier Emission'!$F$15:$F$49=$E$1587)),
            _xlws.FILTER('Supplier Emission'!$M$15:$M$49,
                   ('Supplier Emission'!$D$15:$D$49=H1894) * ('Supplier Emission'!$F$15:$F$49=$E$1587)),
            ""),
    "")</f>
        <v/>
      </c>
      <c r="N1894" s="311" t="str">
        <f t="array" ref="N1894">IFERROR(
    XLOOKUP(F1894,
            _xlws.FILTER('Supplier Emission'!$G$15:$G$49,
                   ('Supplier Emission'!$D$15:$D$49=H1894) * ('Supplier Emission'!$F$15:$F$49=$E$1587)),
            _xlws.FILTER('Supplier Emission'!$H$15:$H$49,
                   ('Supplier Emission'!$D$15:$D$49=H1894) * ('Supplier Emission'!$F$15:$F$49=$E$1587)),
            ""),
    "")</f>
        <v/>
      </c>
      <c r="O1894" s="311" t="str">
        <f t="array" ref="O1894">XLOOKUP(1,('Emission Factors'!$E$5:$E$488='GHG emissions calculations'!$F1894)*('Emission Factors'!$H$5:$H$488='GHG emissions calculations'!$H1894),INDEX('Emission Factors'!$E$5:$T$488,0,MATCH('GHG emissions calculations'!O$6,'Emission Factors'!$E$5:$T$5,0)),"",0)</f>
        <v/>
      </c>
      <c r="P1894" s="313" t="str">
        <f t="array" ref="P1894">IFERROR(
    INDEX('Emission Factors'!$E$5:$P$488,
          MATCH(1,
                ('Emission Factors'!$E$5:$E$488 = 'GHG emissions calculations'!$F1894) *
                ('Emission Factors'!$H$5:$H$488 = 'GHG emissions calculations'!$H1894),
                0),
          MATCH('GHG emissions calculations'!P$6,'Emission Factors'!$E$5:$P$5,0)),
    "")</f>
        <v/>
      </c>
      <c r="Q1894" s="311" t="str">
        <f t="array" ref="Q1894">IFERROR(
    IF(
        INDEX('Emission Factors'!$E$5:$P$488,
              MATCH(1,
                    ('Emission Factors'!$E$5:$E$488 = 'GHG emissions calculations'!$F1894) *
                    ('Emission Factors'!$H$5:$H$488 = 'GHG emissions calculations'!$H1894),
                    0),
              MATCH('GHG emissions calculations'!Q$6, 'Emission Factors'!$E$5:$P$5, 0)) &lt;&gt; "",
        INDEX('Emission Factors'!$E$5:$P$488,
              MATCH(1,
                    ('Emission Factors'!$E$5:$E$488 = 'GHG emissions calculations'!$F1894) *
                    ('Emission Factors'!$H$5:$H$488 = 'GHG emissions calculations'!$H1894),
                    0),
              MATCH('GHG emissions calculations'!Q$6, 'Emission Factors'!$E$5:$P$5, 0)),
        ""),
    "")</f>
        <v/>
      </c>
      <c r="R1894" s="311" t="str">
        <f t="array" ref="R1894">IFERROR(
    IF(
        INDEX('Emission Factors'!$E$5:$R$488,
              MATCH(1,
                    ('Emission Factors'!$E$5:$E$488 = 'GHG emissions calculations'!$F1894) *
                    ('Emission Factors'!$H$5:$H$488 = 'GHG emissions calculations'!$H1894),
                    0),
              MATCH('GHG emissions calculations'!R$6, 'Emission Factors'!$E$5:$R$5, 0)) &lt;&gt; "",
        INDEX('Emission Factors'!$E$5:$R$488,
              MATCH(1,
                    ('Emission Factors'!$E$5:$E$488 = 'GHG emissions calculations'!$F1894) *
                    ('Emission Factors'!$H$5:$H$488 = 'GHG emissions calculations'!$H1894),
                    0),
              MATCH('GHG emissions calculations'!R$6, 'Emission Factors'!$E$5:$R$5, 0)),
        ""),
    "")</f>
        <v/>
      </c>
      <c r="S1894" s="312">
        <f t="shared" si="3"/>
        <v>0</v>
      </c>
      <c r="T1894" s="23"/>
    </row>
    <row r="1895" ht="15.75" customHeight="1" outlineLevel="1">
      <c r="A1895" s="23"/>
      <c r="B1895" s="71"/>
      <c r="C1895" s="71"/>
      <c r="D1895" s="71"/>
      <c r="E1895" s="314"/>
      <c r="F1895" s="311" t="str">
        <f>Lists!Z277</f>
        <v>Zinc, concentrate - Global or unspecified region</v>
      </c>
      <c r="G1895" s="311">
        <f t="array" ref="G1895">XLOOKUP(1,('Emission Factors'!$E$5:$E$488='GHG emissions calculations'!$F1895)*('Emission Factors'!$H$5:$H$488='GHG emissions calculations'!$H1895),INDEX('Emission Factors'!$E$5:$T$488,0,MATCH('GHG emissions calculations'!G$6,'Emission Factors'!$E$5:$T$5,0)),"",0)</f>
        <v>3</v>
      </c>
      <c r="H1895" s="311" t="s">
        <v>237</v>
      </c>
      <c r="I1895" s="312" t="str">
        <f>IF(
    SUMIFS('Import data'!$L$25:$L$80,
           'Import data'!$J$25:$J$80, F1895,
           'Import data'!$G$25:$G$80, 'GHG emissions calculations'!$H1895,
           'Import data'!$I$25:$I$80,$E$1587) &lt;&gt; 0,
    SUMIFS('Import data'!$L$25:$L$80,
           'Import data'!$J$25:$J$80, F1895,
           'Import data'!$G$25:$G$80, 'GHG emissions calculations'!$H1895,
           'Import data'!$I$25:$I$80,$E$1587),
    ""
)</f>
        <v/>
      </c>
      <c r="J1895" s="311" t="str">
        <f t="array" ref="J1895">IF(
    XLOOKUP(F1895, 'Import data'!$J$26:$J$47, 'Import data'!$M$26:$M$47, "", 0) = "Please add the region-specific supplier emission factor or choose a different region available in the IAEG database.",
    "",
    XLOOKUP(F1895, 'Import data'!$J$26:$J$47, 'Import data'!$M$26:$M$47, "", 0)
)</f>
        <v/>
      </c>
      <c r="K1895" s="311" t="str">
        <f t="array" ref="K1895">IFERROR(
    XLOOKUP(F1895,
            _xlws.FILTER('Supplier Emission'!$G$15:$G$49,
                   ('Supplier Emission'!$D$15:$D$49=H1895) * ('Supplier Emission'!$F$15:$F$49=$E$1587)),
            _xlws.FILTER('Supplier Emission'!$I$15:$I$49,
                   ('Supplier Emission'!$D$15:$D$49=H1895) * ('Supplier Emission'!$F$15:$F$49=$E$1587)),
            ""),
    "")</f>
        <v/>
      </c>
      <c r="L1895" s="311" t="str">
        <f t="array" ref="L1895">IFERROR(
    XLOOKUP(F1895,
            _xlws.FILTER('Supplier Emission'!$G$15:$G$49,
                   ('Supplier Emission'!$D$15:$D$49=H1895) * ('Supplier Emission'!$F$15:$F$49=$E$1587)),
            _xlws.FILTER('Supplier Emission'!$J$15:$J$49,
                   ('Supplier Emission'!$D$15:$D$49=H1895) * ('Supplier Emission'!$F$15:$F$49=$E$1587)),
            ""),
    "")</f>
        <v/>
      </c>
      <c r="M1895" s="311" t="str">
        <f t="array" ref="M1895">IFERROR(
    XLOOKUP(F1895,
            _xlws.FILTER('Supplier Emission'!$G$15:$G$49,
                   ('Supplier Emission'!$D$15:$D$49=H1895) * ('Supplier Emission'!$F$15:$F$49=$E$1587)),
            _xlws.FILTER('Supplier Emission'!$M$15:$M$49,
                   ('Supplier Emission'!$D$15:$D$49=H1895) * ('Supplier Emission'!$F$15:$F$49=$E$1587)),
            ""),
    "")</f>
        <v/>
      </c>
      <c r="N1895" s="311" t="str">
        <f t="array" ref="N1895">IFERROR(
    XLOOKUP(F1895,
            _xlws.FILTER('Supplier Emission'!$G$15:$G$49,
                   ('Supplier Emission'!$D$15:$D$49=H1895) * ('Supplier Emission'!$F$15:$F$49=$E$1587)),
            _xlws.FILTER('Supplier Emission'!$H$15:$H$49,
                   ('Supplier Emission'!$D$15:$D$49=H1895) * ('Supplier Emission'!$F$15:$F$49=$E$1587)),
            ""),
    "")</f>
        <v/>
      </c>
      <c r="O1895" s="311" t="str">
        <f t="array" ref="O1895">XLOOKUP(1,('Emission Factors'!$E$5:$E$488='GHG emissions calculations'!$F1895)*('Emission Factors'!$H$5:$H$488='GHG emissions calculations'!$H1895),INDEX('Emission Factors'!$E$5:$T$488,0,MATCH('GHG emissions calculations'!O$6,'Emission Factors'!$E$5:$T$5,0)),"",0)</f>
        <v>Zinc concentrate - production of zinc concentrate</v>
      </c>
      <c r="P1895" s="313">
        <f t="array" ref="P1895">IFERROR(
    INDEX('Emission Factors'!$E$5:$P$488,
          MATCH(1,
                ('Emission Factors'!$E$5:$E$488 = 'GHG emissions calculations'!$F1895) *
                ('Emission Factors'!$H$5:$H$488 = 'GHG emissions calculations'!$H1895),
                0),
          MATCH('GHG emissions calculations'!P$6,'Emission Factors'!$E$5:$P$5,0)),
    "")</f>
        <v>0.431</v>
      </c>
      <c r="Q1895" s="311" t="str">
        <f t="array" ref="Q1895">IFERROR(
    IF(
        INDEX('Emission Factors'!$E$5:$P$488,
              MATCH(1,
                    ('Emission Factors'!$E$5:$E$488 = 'GHG emissions calculations'!$F1895) *
                    ('Emission Factors'!$H$5:$H$488 = 'GHG emissions calculations'!$H1895),
                    0),
              MATCH('GHG emissions calculations'!Q$6, 'Emission Factors'!$E$5:$P$5, 0)) &lt;&gt; "",
        INDEX('Emission Factors'!$E$5:$P$488,
              MATCH(1,
                    ('Emission Factors'!$E$5:$E$488 = 'GHG emissions calculations'!$F1895) *
                    ('Emission Factors'!$H$5:$H$488 = 'GHG emissions calculations'!$H1895),
                    0),
              MATCH('GHG emissions calculations'!Q$6, 'Emission Factors'!$E$5:$P$5, 0)),
        ""),
    "")</f>
        <v>kgCO2e/kg</v>
      </c>
      <c r="R1895" s="311" t="str">
        <f t="array" ref="R1895">IFERROR(
    IF(
        INDEX('Emission Factors'!$E$5:$R$488,
              MATCH(1,
                    ('Emission Factors'!$E$5:$E$488 = 'GHG emissions calculations'!$F1895) *
                    ('Emission Factors'!$H$5:$H$488 = 'GHG emissions calculations'!$H1895),
                    0),
              MATCH('GHG emissions calculations'!R$6, 'Emission Factors'!$E$5:$R$5, 0)) &lt;&gt; "",
        INDEX('Emission Factors'!$E$5:$R$488,
              MATCH(1,
                    ('Emission Factors'!$E$5:$E$488 = 'GHG emissions calculations'!$F1895) *
                    ('Emission Factors'!$H$5:$H$488 = 'GHG emissions calculations'!$H1895),
                    0),
              MATCH('GHG emissions calculations'!R$6, 'Emission Factors'!$E$5:$R$5, 0)),
        ""),
    "")</f>
        <v>Global or unspecified region</v>
      </c>
      <c r="S1895" s="312">
        <f t="shared" si="3"/>
        <v>0</v>
      </c>
      <c r="T1895" s="23"/>
    </row>
    <row r="1896" ht="15.75" customHeight="1" outlineLevel="1">
      <c r="A1896" s="23"/>
      <c r="B1896" s="71"/>
      <c r="C1896" s="71"/>
      <c r="D1896" s="71"/>
      <c r="E1896" s="314"/>
      <c r="F1896" s="311" t="str">
        <f>Lists!Z276</f>
        <v>Zinc, concentrate - Middle East</v>
      </c>
      <c r="G1896" s="311" t="str">
        <f t="array" ref="G1896">XLOOKUP(1,('Emission Factors'!$E$5:$E$488='GHG emissions calculations'!$F1896)*('Emission Factors'!$H$5:$H$488='GHG emissions calculations'!$H1896),INDEX('Emission Factors'!$E$5:$T$488,0,MATCH('GHG emissions calculations'!G$6,'Emission Factors'!$E$5:$T$5,0)),"",0)</f>
        <v/>
      </c>
      <c r="H1896" s="311" t="s">
        <v>237</v>
      </c>
      <c r="I1896" s="312" t="str">
        <f>IF(
    SUMIFS('Import data'!$L$25:$L$80,
           'Import data'!$J$25:$J$80, F1896,
           'Import data'!$G$25:$G$80, 'GHG emissions calculations'!$H1896,
           'Import data'!$I$25:$I$80,$E$1587) &lt;&gt; 0,
    SUMIFS('Import data'!$L$25:$L$80,
           'Import data'!$J$25:$J$80, F1896,
           'Import data'!$G$25:$G$80, 'GHG emissions calculations'!$H1896,
           'Import data'!$I$25:$I$80,$E$1587),
    ""
)</f>
        <v/>
      </c>
      <c r="J1896" s="311" t="str">
        <f t="array" ref="J1896">IF(
    XLOOKUP(F1896, 'Import data'!$J$26:$J$47, 'Import data'!$M$26:$M$47, "", 0) = "Please add the region-specific supplier emission factor or choose a different region available in the IAEG database.",
    "",
    XLOOKUP(F1896, 'Import data'!$J$26:$J$47, 'Import data'!$M$26:$M$47, "", 0)
)</f>
        <v/>
      </c>
      <c r="K1896" s="311" t="str">
        <f t="array" ref="K1896">IFERROR(
    XLOOKUP(F1896,
            _xlws.FILTER('Supplier Emission'!$G$15:$G$49,
                   ('Supplier Emission'!$D$15:$D$49=H1896) * ('Supplier Emission'!$F$15:$F$49=$E$1587)),
            _xlws.FILTER('Supplier Emission'!$I$15:$I$49,
                   ('Supplier Emission'!$D$15:$D$49=H1896) * ('Supplier Emission'!$F$15:$F$49=$E$1587)),
            ""),
    "")</f>
        <v/>
      </c>
      <c r="L1896" s="311" t="str">
        <f t="array" ref="L1896">IFERROR(
    XLOOKUP(F1896,
            _xlws.FILTER('Supplier Emission'!$G$15:$G$49,
                   ('Supplier Emission'!$D$15:$D$49=H1896) * ('Supplier Emission'!$F$15:$F$49=$E$1587)),
            _xlws.FILTER('Supplier Emission'!$J$15:$J$49,
                   ('Supplier Emission'!$D$15:$D$49=H1896) * ('Supplier Emission'!$F$15:$F$49=$E$1587)),
            ""),
    "")</f>
        <v/>
      </c>
      <c r="M1896" s="311" t="str">
        <f t="array" ref="M1896">IFERROR(
    XLOOKUP(F1896,
            _xlws.FILTER('Supplier Emission'!$G$15:$G$49,
                   ('Supplier Emission'!$D$15:$D$49=H1896) * ('Supplier Emission'!$F$15:$F$49=$E$1587)),
            _xlws.FILTER('Supplier Emission'!$M$15:$M$49,
                   ('Supplier Emission'!$D$15:$D$49=H1896) * ('Supplier Emission'!$F$15:$F$49=$E$1587)),
            ""),
    "")</f>
        <v/>
      </c>
      <c r="N1896" s="311" t="str">
        <f t="array" ref="N1896">IFERROR(
    XLOOKUP(F1896,
            _xlws.FILTER('Supplier Emission'!$G$15:$G$49,
                   ('Supplier Emission'!$D$15:$D$49=H1896) * ('Supplier Emission'!$F$15:$F$49=$E$1587)),
            _xlws.FILTER('Supplier Emission'!$H$15:$H$49,
                   ('Supplier Emission'!$D$15:$D$49=H1896) * ('Supplier Emission'!$F$15:$F$49=$E$1587)),
            ""),
    "")</f>
        <v/>
      </c>
      <c r="O1896" s="311" t="str">
        <f t="array" ref="O1896">XLOOKUP(1,('Emission Factors'!$E$5:$E$488='GHG emissions calculations'!$F1896)*('Emission Factors'!$H$5:$H$488='GHG emissions calculations'!$H1896),INDEX('Emission Factors'!$E$5:$T$488,0,MATCH('GHG emissions calculations'!O$6,'Emission Factors'!$E$5:$T$5,0)),"",0)</f>
        <v/>
      </c>
      <c r="P1896" s="313" t="str">
        <f t="array" ref="P1896">IFERROR(
    INDEX('Emission Factors'!$E$5:$P$488,
          MATCH(1,
                ('Emission Factors'!$E$5:$E$488 = 'GHG emissions calculations'!$F1896) *
                ('Emission Factors'!$H$5:$H$488 = 'GHG emissions calculations'!$H1896),
                0),
          MATCH('GHG emissions calculations'!P$6,'Emission Factors'!$E$5:$P$5,0)),
    "")</f>
        <v/>
      </c>
      <c r="Q1896" s="311" t="str">
        <f t="array" ref="Q1896">IFERROR(
    IF(
        INDEX('Emission Factors'!$E$5:$P$488,
              MATCH(1,
                    ('Emission Factors'!$E$5:$E$488 = 'GHG emissions calculations'!$F1896) *
                    ('Emission Factors'!$H$5:$H$488 = 'GHG emissions calculations'!$H1896),
                    0),
              MATCH('GHG emissions calculations'!Q$6, 'Emission Factors'!$E$5:$P$5, 0)) &lt;&gt; "",
        INDEX('Emission Factors'!$E$5:$P$488,
              MATCH(1,
                    ('Emission Factors'!$E$5:$E$488 = 'GHG emissions calculations'!$F1896) *
                    ('Emission Factors'!$H$5:$H$488 = 'GHG emissions calculations'!$H1896),
                    0),
              MATCH('GHG emissions calculations'!Q$6, 'Emission Factors'!$E$5:$P$5, 0)),
        ""),
    "")</f>
        <v/>
      </c>
      <c r="R1896" s="311" t="str">
        <f t="array" ref="R1896">IFERROR(
    IF(
        INDEX('Emission Factors'!$E$5:$R$488,
              MATCH(1,
                    ('Emission Factors'!$E$5:$E$488 = 'GHG emissions calculations'!$F1896) *
                    ('Emission Factors'!$H$5:$H$488 = 'GHG emissions calculations'!$H1896),
                    0),
              MATCH('GHG emissions calculations'!R$6, 'Emission Factors'!$E$5:$R$5, 0)) &lt;&gt; "",
        INDEX('Emission Factors'!$E$5:$R$488,
              MATCH(1,
                    ('Emission Factors'!$E$5:$E$488 = 'GHG emissions calculations'!$F1896) *
                    ('Emission Factors'!$H$5:$H$488 = 'GHG emissions calculations'!$H1896),
                    0),
              MATCH('GHG emissions calculations'!R$6, 'Emission Factors'!$E$5:$R$5, 0)),
        ""),
    "")</f>
        <v/>
      </c>
      <c r="S1896" s="312">
        <f t="shared" si="3"/>
        <v>0</v>
      </c>
      <c r="T1896" s="23"/>
    </row>
    <row r="1897" ht="15.75" customHeight="1" outlineLevel="1">
      <c r="A1897" s="23"/>
      <c r="B1897" s="71"/>
      <c r="C1897" s="71"/>
      <c r="D1897" s="71"/>
      <c r="E1897" s="314"/>
      <c r="F1897" s="311" t="str">
        <f>Lists!Z275</f>
        <v>Zinc, concentrate - Oceania</v>
      </c>
      <c r="G1897" s="311" t="str">
        <f t="array" ref="G1897">XLOOKUP(1,('Emission Factors'!$E$5:$E$488='GHG emissions calculations'!$F1897)*('Emission Factors'!$H$5:$H$488='GHG emissions calculations'!$H1897),INDEX('Emission Factors'!$E$5:$T$488,0,MATCH('GHG emissions calculations'!G$6,'Emission Factors'!$E$5:$T$5,0)),"",0)</f>
        <v/>
      </c>
      <c r="H1897" s="311" t="s">
        <v>237</v>
      </c>
      <c r="I1897" s="312" t="str">
        <f>IF(
    SUMIFS('Import data'!$L$25:$L$80,
           'Import data'!$J$25:$J$80, F1897,
           'Import data'!$G$25:$G$80, 'GHG emissions calculations'!$H1897,
           'Import data'!$I$25:$I$80,$E$1587) &lt;&gt; 0,
    SUMIFS('Import data'!$L$25:$L$80,
           'Import data'!$J$25:$J$80, F1897,
           'Import data'!$G$25:$G$80, 'GHG emissions calculations'!$H1897,
           'Import data'!$I$25:$I$80,$E$1587),
    ""
)</f>
        <v/>
      </c>
      <c r="J1897" s="311" t="str">
        <f t="array" ref="J1897">IF(
    XLOOKUP(F1897, 'Import data'!$J$26:$J$47, 'Import data'!$M$26:$M$47, "", 0) = "Please add the region-specific supplier emission factor or choose a different region available in the IAEG database.",
    "",
    XLOOKUP(F1897, 'Import data'!$J$26:$J$47, 'Import data'!$M$26:$M$47, "", 0)
)</f>
        <v/>
      </c>
      <c r="K1897" s="311" t="str">
        <f t="array" ref="K1897">IFERROR(
    XLOOKUP(F1897,
            _xlws.FILTER('Supplier Emission'!$G$15:$G$49,
                   ('Supplier Emission'!$D$15:$D$49=H1897) * ('Supplier Emission'!$F$15:$F$49=$E$1587)),
            _xlws.FILTER('Supplier Emission'!$I$15:$I$49,
                   ('Supplier Emission'!$D$15:$D$49=H1897) * ('Supplier Emission'!$F$15:$F$49=$E$1587)),
            ""),
    "")</f>
        <v/>
      </c>
      <c r="L1897" s="311" t="str">
        <f t="array" ref="L1897">IFERROR(
    XLOOKUP(F1897,
            _xlws.FILTER('Supplier Emission'!$G$15:$G$49,
                   ('Supplier Emission'!$D$15:$D$49=H1897) * ('Supplier Emission'!$F$15:$F$49=$E$1587)),
            _xlws.FILTER('Supplier Emission'!$J$15:$J$49,
                   ('Supplier Emission'!$D$15:$D$49=H1897) * ('Supplier Emission'!$F$15:$F$49=$E$1587)),
            ""),
    "")</f>
        <v/>
      </c>
      <c r="M1897" s="311" t="str">
        <f t="array" ref="M1897">IFERROR(
    XLOOKUP(F1897,
            _xlws.FILTER('Supplier Emission'!$G$15:$G$49,
                   ('Supplier Emission'!$D$15:$D$49=H1897) * ('Supplier Emission'!$F$15:$F$49=$E$1587)),
            _xlws.FILTER('Supplier Emission'!$M$15:$M$49,
                   ('Supplier Emission'!$D$15:$D$49=H1897) * ('Supplier Emission'!$F$15:$F$49=$E$1587)),
            ""),
    "")</f>
        <v/>
      </c>
      <c r="N1897" s="311" t="str">
        <f t="array" ref="N1897">IFERROR(
    XLOOKUP(F1897,
            _xlws.FILTER('Supplier Emission'!$G$15:$G$49,
                   ('Supplier Emission'!$D$15:$D$49=H1897) * ('Supplier Emission'!$F$15:$F$49=$E$1587)),
            _xlws.FILTER('Supplier Emission'!$H$15:$H$49,
                   ('Supplier Emission'!$D$15:$D$49=H1897) * ('Supplier Emission'!$F$15:$F$49=$E$1587)),
            ""),
    "")</f>
        <v/>
      </c>
      <c r="O1897" s="311" t="str">
        <f t="array" ref="O1897">XLOOKUP(1,('Emission Factors'!$E$5:$E$488='GHG emissions calculations'!$F1897)*('Emission Factors'!$H$5:$H$488='GHG emissions calculations'!$H1897),INDEX('Emission Factors'!$E$5:$T$488,0,MATCH('GHG emissions calculations'!O$6,'Emission Factors'!$E$5:$T$5,0)),"",0)</f>
        <v/>
      </c>
      <c r="P1897" s="313" t="str">
        <f t="array" ref="P1897">IFERROR(
    INDEX('Emission Factors'!$E$5:$P$488,
          MATCH(1,
                ('Emission Factors'!$E$5:$E$488 = 'GHG emissions calculations'!$F1897) *
                ('Emission Factors'!$H$5:$H$488 = 'GHG emissions calculations'!$H1897),
                0),
          MATCH('GHG emissions calculations'!P$6,'Emission Factors'!$E$5:$P$5,0)),
    "")</f>
        <v/>
      </c>
      <c r="Q1897" s="311" t="str">
        <f t="array" ref="Q1897">IFERROR(
    IF(
        INDEX('Emission Factors'!$E$5:$P$488,
              MATCH(1,
                    ('Emission Factors'!$E$5:$E$488 = 'GHG emissions calculations'!$F1897) *
                    ('Emission Factors'!$H$5:$H$488 = 'GHG emissions calculations'!$H1897),
                    0),
              MATCH('GHG emissions calculations'!Q$6, 'Emission Factors'!$E$5:$P$5, 0)) &lt;&gt; "",
        INDEX('Emission Factors'!$E$5:$P$488,
              MATCH(1,
                    ('Emission Factors'!$E$5:$E$488 = 'GHG emissions calculations'!$F1897) *
                    ('Emission Factors'!$H$5:$H$488 = 'GHG emissions calculations'!$H1897),
                    0),
              MATCH('GHG emissions calculations'!Q$6, 'Emission Factors'!$E$5:$P$5, 0)),
        ""),
    "")</f>
        <v/>
      </c>
      <c r="R1897" s="311" t="str">
        <f t="array" ref="R1897">IFERROR(
    IF(
        INDEX('Emission Factors'!$E$5:$R$488,
              MATCH(1,
                    ('Emission Factors'!$E$5:$E$488 = 'GHG emissions calculations'!$F1897) *
                    ('Emission Factors'!$H$5:$H$488 = 'GHG emissions calculations'!$H1897),
                    0),
              MATCH('GHG emissions calculations'!R$6, 'Emission Factors'!$E$5:$R$5, 0)) &lt;&gt; "",
        INDEX('Emission Factors'!$E$5:$R$488,
              MATCH(1,
                    ('Emission Factors'!$E$5:$E$488 = 'GHG emissions calculations'!$F1897) *
                    ('Emission Factors'!$H$5:$H$488 = 'GHG emissions calculations'!$H1897),
                    0),
              MATCH('GHG emissions calculations'!R$6, 'Emission Factors'!$E$5:$R$5, 0)),
        ""),
    "")</f>
        <v/>
      </c>
      <c r="S1897" s="312">
        <f t="shared" si="3"/>
        <v>0</v>
      </c>
      <c r="T1897" s="23"/>
    </row>
    <row r="1898" ht="15.75" customHeight="1" outlineLevel="1">
      <c r="A1898" s="23"/>
      <c r="B1898" s="71"/>
      <c r="C1898" s="71"/>
      <c r="D1898" s="71"/>
      <c r="E1898" s="314"/>
      <c r="F1898" s="311" t="str">
        <f>Lists!Z280</f>
        <v>Zinc, special high-grade (SHG) - Africa</v>
      </c>
      <c r="G1898" s="311" t="str">
        <f t="array" ref="G1898">XLOOKUP(1,('Emission Factors'!$E$5:$E$488='GHG emissions calculations'!$F1898)*('Emission Factors'!$H$5:$H$488='GHG emissions calculations'!$H1898),INDEX('Emission Factors'!$E$5:$T$488,0,MATCH('GHG emissions calculations'!G$6,'Emission Factors'!$E$5:$T$5,0)),"",0)</f>
        <v/>
      </c>
      <c r="H1898" s="311" t="s">
        <v>237</v>
      </c>
      <c r="I1898" s="312" t="str">
        <f>IF(
    SUMIFS('Import data'!$L$25:$L$80,
           'Import data'!$J$25:$J$80, F1898,
           'Import data'!$G$25:$G$80, 'GHG emissions calculations'!$H1898,
           'Import data'!$I$25:$I$80,$E$1587) &lt;&gt; 0,
    SUMIFS('Import data'!$L$25:$L$80,
           'Import data'!$J$25:$J$80, F1898,
           'Import data'!$G$25:$G$80, 'GHG emissions calculations'!$H1898,
           'Import data'!$I$25:$I$80,$E$1587),
    ""
)</f>
        <v/>
      </c>
      <c r="J1898" s="311" t="str">
        <f t="array" ref="J1898">IF(
    XLOOKUP(F1898, 'Import data'!$J$26:$J$47, 'Import data'!$M$26:$M$47, "", 0) = "Please add the region-specific supplier emission factor or choose a different region available in the IAEG database.",
    "",
    XLOOKUP(F1898, 'Import data'!$J$26:$J$47, 'Import data'!$M$26:$M$47, "", 0)
)</f>
        <v/>
      </c>
      <c r="K1898" s="311" t="str">
        <f t="array" ref="K1898">IFERROR(
    XLOOKUP(F1898,
            _xlws.FILTER('Supplier Emission'!$G$15:$G$49,
                   ('Supplier Emission'!$D$15:$D$49=H1898) * ('Supplier Emission'!$F$15:$F$49=$E$1587)),
            _xlws.FILTER('Supplier Emission'!$I$15:$I$49,
                   ('Supplier Emission'!$D$15:$D$49=H1898) * ('Supplier Emission'!$F$15:$F$49=$E$1587)),
            ""),
    "")</f>
        <v/>
      </c>
      <c r="L1898" s="311" t="str">
        <f t="array" ref="L1898">IFERROR(
    XLOOKUP(F1898,
            _xlws.FILTER('Supplier Emission'!$G$15:$G$49,
                   ('Supplier Emission'!$D$15:$D$49=H1898) * ('Supplier Emission'!$F$15:$F$49=$E$1587)),
            _xlws.FILTER('Supplier Emission'!$J$15:$J$49,
                   ('Supplier Emission'!$D$15:$D$49=H1898) * ('Supplier Emission'!$F$15:$F$49=$E$1587)),
            ""),
    "")</f>
        <v/>
      </c>
      <c r="M1898" s="311" t="str">
        <f t="array" ref="M1898">IFERROR(
    XLOOKUP(F1898,
            _xlws.FILTER('Supplier Emission'!$G$15:$G$49,
                   ('Supplier Emission'!$D$15:$D$49=H1898) * ('Supplier Emission'!$F$15:$F$49=$E$1587)),
            _xlws.FILTER('Supplier Emission'!$M$15:$M$49,
                   ('Supplier Emission'!$D$15:$D$49=H1898) * ('Supplier Emission'!$F$15:$F$49=$E$1587)),
            ""),
    "")</f>
        <v/>
      </c>
      <c r="N1898" s="311" t="str">
        <f t="array" ref="N1898">IFERROR(
    XLOOKUP(F1898,
            _xlws.FILTER('Supplier Emission'!$G$15:$G$49,
                   ('Supplier Emission'!$D$15:$D$49=H1898) * ('Supplier Emission'!$F$15:$F$49=$E$1587)),
            _xlws.FILTER('Supplier Emission'!$H$15:$H$49,
                   ('Supplier Emission'!$D$15:$D$49=H1898) * ('Supplier Emission'!$F$15:$F$49=$E$1587)),
            ""),
    "")</f>
        <v/>
      </c>
      <c r="O1898" s="311" t="str">
        <f t="array" ref="O1898">XLOOKUP(1,('Emission Factors'!$E$5:$E$488='GHG emissions calculations'!$F1898)*('Emission Factors'!$H$5:$H$488='GHG emissions calculations'!$H1898),INDEX('Emission Factors'!$E$5:$T$488,0,MATCH('GHG emissions calculations'!O$6,'Emission Factors'!$E$5:$T$5,0)),"",0)</f>
        <v/>
      </c>
      <c r="P1898" s="313" t="str">
        <f t="array" ref="P1898">IFERROR(
    INDEX('Emission Factors'!$E$5:$P$488,
          MATCH(1,
                ('Emission Factors'!$E$5:$E$488 = 'GHG emissions calculations'!$F1898) *
                ('Emission Factors'!$H$5:$H$488 = 'GHG emissions calculations'!$H1898),
                0),
          MATCH('GHG emissions calculations'!P$6,'Emission Factors'!$E$5:$P$5,0)),
    "")</f>
        <v/>
      </c>
      <c r="Q1898" s="311" t="str">
        <f t="array" ref="Q1898">IFERROR(
    IF(
        INDEX('Emission Factors'!$E$5:$P$488,
              MATCH(1,
                    ('Emission Factors'!$E$5:$E$488 = 'GHG emissions calculations'!$F1898) *
                    ('Emission Factors'!$H$5:$H$488 = 'GHG emissions calculations'!$H1898),
                    0),
              MATCH('GHG emissions calculations'!Q$6, 'Emission Factors'!$E$5:$P$5, 0)) &lt;&gt; "",
        INDEX('Emission Factors'!$E$5:$P$488,
              MATCH(1,
                    ('Emission Factors'!$E$5:$E$488 = 'GHG emissions calculations'!$F1898) *
                    ('Emission Factors'!$H$5:$H$488 = 'GHG emissions calculations'!$H1898),
                    0),
              MATCH('GHG emissions calculations'!Q$6, 'Emission Factors'!$E$5:$P$5, 0)),
        ""),
    "")</f>
        <v/>
      </c>
      <c r="R1898" s="311" t="str">
        <f t="array" ref="R1898">IFERROR(
    IF(
        INDEX('Emission Factors'!$E$5:$R$488,
              MATCH(1,
                    ('Emission Factors'!$E$5:$E$488 = 'GHG emissions calculations'!$F1898) *
                    ('Emission Factors'!$H$5:$H$488 = 'GHG emissions calculations'!$H1898),
                    0),
              MATCH('GHG emissions calculations'!R$6, 'Emission Factors'!$E$5:$R$5, 0)) &lt;&gt; "",
        INDEX('Emission Factors'!$E$5:$R$488,
              MATCH(1,
                    ('Emission Factors'!$E$5:$E$488 = 'GHG emissions calculations'!$F1898) *
                    ('Emission Factors'!$H$5:$H$488 = 'GHG emissions calculations'!$H1898),
                    0),
              MATCH('GHG emissions calculations'!R$6, 'Emission Factors'!$E$5:$R$5, 0)),
        ""),
    "")</f>
        <v/>
      </c>
      <c r="S1898" s="312">
        <f t="shared" si="3"/>
        <v>0</v>
      </c>
      <c r="T1898" s="23"/>
    </row>
    <row r="1899" ht="15.75" customHeight="1" outlineLevel="1">
      <c r="A1899" s="23"/>
      <c r="B1899" s="71"/>
      <c r="C1899" s="71"/>
      <c r="D1899" s="71"/>
      <c r="E1899" s="314"/>
      <c r="F1899" s="311" t="str">
        <f>Lists!Z278</f>
        <v>Zinc, special high-grade (SHG) - America</v>
      </c>
      <c r="G1899" s="311" t="str">
        <f t="array" ref="G1899">XLOOKUP(1,('Emission Factors'!$E$5:$E$488='GHG emissions calculations'!$F1899)*('Emission Factors'!$H$5:$H$488='GHG emissions calculations'!$H1899),INDEX('Emission Factors'!$E$5:$T$488,0,MATCH('GHG emissions calculations'!G$6,'Emission Factors'!$E$5:$T$5,0)),"",0)</f>
        <v/>
      </c>
      <c r="H1899" s="311" t="s">
        <v>237</v>
      </c>
      <c r="I1899" s="312" t="str">
        <f>IF(
    SUMIFS('Import data'!$L$25:$L$80,
           'Import data'!$J$25:$J$80, F1899,
           'Import data'!$G$25:$G$80, 'GHG emissions calculations'!$H1899,
           'Import data'!$I$25:$I$80,$E$1587) &lt;&gt; 0,
    SUMIFS('Import data'!$L$25:$L$80,
           'Import data'!$J$25:$J$80, F1899,
           'Import data'!$G$25:$G$80, 'GHG emissions calculations'!$H1899,
           'Import data'!$I$25:$I$80,$E$1587),
    ""
)</f>
        <v/>
      </c>
      <c r="J1899" s="311" t="str">
        <f t="array" ref="J1899">IF(
    XLOOKUP(F1899, 'Import data'!$J$26:$J$47, 'Import data'!$M$26:$M$47, "", 0) = "Please add the region-specific supplier emission factor or choose a different region available in the IAEG database.",
    "",
    XLOOKUP(F1899, 'Import data'!$J$26:$J$47, 'Import data'!$M$26:$M$47, "", 0)
)</f>
        <v/>
      </c>
      <c r="K1899" s="311" t="str">
        <f t="array" ref="K1899">IFERROR(
    XLOOKUP(F1899,
            _xlws.FILTER('Supplier Emission'!$G$15:$G$49,
                   ('Supplier Emission'!$D$15:$D$49=H1899) * ('Supplier Emission'!$F$15:$F$49=$E$1587)),
            _xlws.FILTER('Supplier Emission'!$I$15:$I$49,
                   ('Supplier Emission'!$D$15:$D$49=H1899) * ('Supplier Emission'!$F$15:$F$49=$E$1587)),
            ""),
    "")</f>
        <v/>
      </c>
      <c r="L1899" s="311" t="str">
        <f t="array" ref="L1899">IFERROR(
    XLOOKUP(F1899,
            _xlws.FILTER('Supplier Emission'!$G$15:$G$49,
                   ('Supplier Emission'!$D$15:$D$49=H1899) * ('Supplier Emission'!$F$15:$F$49=$E$1587)),
            _xlws.FILTER('Supplier Emission'!$J$15:$J$49,
                   ('Supplier Emission'!$D$15:$D$49=H1899) * ('Supplier Emission'!$F$15:$F$49=$E$1587)),
            ""),
    "")</f>
        <v/>
      </c>
      <c r="M1899" s="311" t="str">
        <f t="array" ref="M1899">IFERROR(
    XLOOKUP(F1899,
            _xlws.FILTER('Supplier Emission'!$G$15:$G$49,
                   ('Supplier Emission'!$D$15:$D$49=H1899) * ('Supplier Emission'!$F$15:$F$49=$E$1587)),
            _xlws.FILTER('Supplier Emission'!$M$15:$M$49,
                   ('Supplier Emission'!$D$15:$D$49=H1899) * ('Supplier Emission'!$F$15:$F$49=$E$1587)),
            ""),
    "")</f>
        <v/>
      </c>
      <c r="N1899" s="311" t="str">
        <f t="array" ref="N1899">IFERROR(
    XLOOKUP(F1899,
            _xlws.FILTER('Supplier Emission'!$G$15:$G$49,
                   ('Supplier Emission'!$D$15:$D$49=H1899) * ('Supplier Emission'!$F$15:$F$49=$E$1587)),
            _xlws.FILTER('Supplier Emission'!$H$15:$H$49,
                   ('Supplier Emission'!$D$15:$D$49=H1899) * ('Supplier Emission'!$F$15:$F$49=$E$1587)),
            ""),
    "")</f>
        <v/>
      </c>
      <c r="O1899" s="311" t="str">
        <f t="array" ref="O1899">XLOOKUP(1,('Emission Factors'!$E$5:$E$488='GHG emissions calculations'!$F1899)*('Emission Factors'!$H$5:$H$488='GHG emissions calculations'!$H1899),INDEX('Emission Factors'!$E$5:$T$488,0,MATCH('GHG emissions calculations'!O$6,'Emission Factors'!$E$5:$T$5,0)),"",0)</f>
        <v/>
      </c>
      <c r="P1899" s="313" t="str">
        <f t="array" ref="P1899">IFERROR(
    INDEX('Emission Factors'!$E$5:$P$488,
          MATCH(1,
                ('Emission Factors'!$E$5:$E$488 = 'GHG emissions calculations'!$F1899) *
                ('Emission Factors'!$H$5:$H$488 = 'GHG emissions calculations'!$H1899),
                0),
          MATCH('GHG emissions calculations'!P$6,'Emission Factors'!$E$5:$P$5,0)),
    "")</f>
        <v/>
      </c>
      <c r="Q1899" s="311" t="str">
        <f t="array" ref="Q1899">IFERROR(
    IF(
        INDEX('Emission Factors'!$E$5:$P$488,
              MATCH(1,
                    ('Emission Factors'!$E$5:$E$488 = 'GHG emissions calculations'!$F1899) *
                    ('Emission Factors'!$H$5:$H$488 = 'GHG emissions calculations'!$H1899),
                    0),
              MATCH('GHG emissions calculations'!Q$6, 'Emission Factors'!$E$5:$P$5, 0)) &lt;&gt; "",
        INDEX('Emission Factors'!$E$5:$P$488,
              MATCH(1,
                    ('Emission Factors'!$E$5:$E$488 = 'GHG emissions calculations'!$F1899) *
                    ('Emission Factors'!$H$5:$H$488 = 'GHG emissions calculations'!$H1899),
                    0),
              MATCH('GHG emissions calculations'!Q$6, 'Emission Factors'!$E$5:$P$5, 0)),
        ""),
    "")</f>
        <v/>
      </c>
      <c r="R1899" s="311" t="str">
        <f t="array" ref="R1899">IFERROR(
    IF(
        INDEX('Emission Factors'!$E$5:$R$488,
              MATCH(1,
                    ('Emission Factors'!$E$5:$E$488 = 'GHG emissions calculations'!$F1899) *
                    ('Emission Factors'!$H$5:$H$488 = 'GHG emissions calculations'!$H1899),
                    0),
              MATCH('GHG emissions calculations'!R$6, 'Emission Factors'!$E$5:$R$5, 0)) &lt;&gt; "",
        INDEX('Emission Factors'!$E$5:$R$488,
              MATCH(1,
                    ('Emission Factors'!$E$5:$E$488 = 'GHG emissions calculations'!$F1899) *
                    ('Emission Factors'!$H$5:$H$488 = 'GHG emissions calculations'!$H1899),
                    0),
              MATCH('GHG emissions calculations'!R$6, 'Emission Factors'!$E$5:$R$5, 0)),
        ""),
    "")</f>
        <v/>
      </c>
      <c r="S1899" s="312">
        <f t="shared" si="3"/>
        <v>0</v>
      </c>
      <c r="T1899" s="23"/>
    </row>
    <row r="1900" ht="15.75" customHeight="1" outlineLevel="1">
      <c r="A1900" s="23"/>
      <c r="B1900" s="71"/>
      <c r="C1900" s="71"/>
      <c r="D1900" s="71"/>
      <c r="E1900" s="314"/>
      <c r="F1900" s="311" t="str">
        <f>Lists!Z281</f>
        <v>Zinc, special high-grade (SHG) - Asia</v>
      </c>
      <c r="G1900" s="311" t="str">
        <f t="array" ref="G1900">XLOOKUP(1,('Emission Factors'!$E$5:$E$488='GHG emissions calculations'!$F1900)*('Emission Factors'!$H$5:$H$488='GHG emissions calculations'!$H1900),INDEX('Emission Factors'!$E$5:$T$488,0,MATCH('GHG emissions calculations'!G$6,'Emission Factors'!$E$5:$T$5,0)),"",0)</f>
        <v/>
      </c>
      <c r="H1900" s="311" t="s">
        <v>237</v>
      </c>
      <c r="I1900" s="312" t="str">
        <f>IF(
    SUMIFS('Import data'!$L$25:$L$80,
           'Import data'!$J$25:$J$80, F1900,
           'Import data'!$G$25:$G$80, 'GHG emissions calculations'!$H1900,
           'Import data'!$I$25:$I$80,$E$1587) &lt;&gt; 0,
    SUMIFS('Import data'!$L$25:$L$80,
           'Import data'!$J$25:$J$80, F1900,
           'Import data'!$G$25:$G$80, 'GHG emissions calculations'!$H1900,
           'Import data'!$I$25:$I$80,$E$1587),
    ""
)</f>
        <v/>
      </c>
      <c r="J1900" s="311" t="str">
        <f t="array" ref="J1900">IF(
    XLOOKUP(F1900, 'Import data'!$J$26:$J$47, 'Import data'!$M$26:$M$47, "", 0) = "Please add the region-specific supplier emission factor or choose a different region available in the IAEG database.",
    "",
    XLOOKUP(F1900, 'Import data'!$J$26:$J$47, 'Import data'!$M$26:$M$47, "", 0)
)</f>
        <v/>
      </c>
      <c r="K1900" s="311" t="str">
        <f t="array" ref="K1900">IFERROR(
    XLOOKUP(F1900,
            _xlws.FILTER('Supplier Emission'!$G$15:$G$49,
                   ('Supplier Emission'!$D$15:$D$49=H1900) * ('Supplier Emission'!$F$15:$F$49=$E$1587)),
            _xlws.FILTER('Supplier Emission'!$I$15:$I$49,
                   ('Supplier Emission'!$D$15:$D$49=H1900) * ('Supplier Emission'!$F$15:$F$49=$E$1587)),
            ""),
    "")</f>
        <v/>
      </c>
      <c r="L1900" s="311" t="str">
        <f t="array" ref="L1900">IFERROR(
    XLOOKUP(F1900,
            _xlws.FILTER('Supplier Emission'!$G$15:$G$49,
                   ('Supplier Emission'!$D$15:$D$49=H1900) * ('Supplier Emission'!$F$15:$F$49=$E$1587)),
            _xlws.FILTER('Supplier Emission'!$J$15:$J$49,
                   ('Supplier Emission'!$D$15:$D$49=H1900) * ('Supplier Emission'!$F$15:$F$49=$E$1587)),
            ""),
    "")</f>
        <v/>
      </c>
      <c r="M1900" s="311" t="str">
        <f t="array" ref="M1900">IFERROR(
    XLOOKUP(F1900,
            _xlws.FILTER('Supplier Emission'!$G$15:$G$49,
                   ('Supplier Emission'!$D$15:$D$49=H1900) * ('Supplier Emission'!$F$15:$F$49=$E$1587)),
            _xlws.FILTER('Supplier Emission'!$M$15:$M$49,
                   ('Supplier Emission'!$D$15:$D$49=H1900) * ('Supplier Emission'!$F$15:$F$49=$E$1587)),
            ""),
    "")</f>
        <v/>
      </c>
      <c r="N1900" s="311" t="str">
        <f t="array" ref="N1900">IFERROR(
    XLOOKUP(F1900,
            _xlws.FILTER('Supplier Emission'!$G$15:$G$49,
                   ('Supplier Emission'!$D$15:$D$49=H1900) * ('Supplier Emission'!$F$15:$F$49=$E$1587)),
            _xlws.FILTER('Supplier Emission'!$H$15:$H$49,
                   ('Supplier Emission'!$D$15:$D$49=H1900) * ('Supplier Emission'!$F$15:$F$49=$E$1587)),
            ""),
    "")</f>
        <v/>
      </c>
      <c r="O1900" s="311" t="str">
        <f t="array" ref="O1900">XLOOKUP(1,('Emission Factors'!$E$5:$E$488='GHG emissions calculations'!$F1900)*('Emission Factors'!$H$5:$H$488='GHG emissions calculations'!$H1900),INDEX('Emission Factors'!$E$5:$T$488,0,MATCH('GHG emissions calculations'!O$6,'Emission Factors'!$E$5:$T$5,0)),"",0)</f>
        <v/>
      </c>
      <c r="P1900" s="313" t="str">
        <f t="array" ref="P1900">IFERROR(
    INDEX('Emission Factors'!$E$5:$P$488,
          MATCH(1,
                ('Emission Factors'!$E$5:$E$488 = 'GHG emissions calculations'!$F1900) *
                ('Emission Factors'!$H$5:$H$488 = 'GHG emissions calculations'!$H1900),
                0),
          MATCH('GHG emissions calculations'!P$6,'Emission Factors'!$E$5:$P$5,0)),
    "")</f>
        <v/>
      </c>
      <c r="Q1900" s="311" t="str">
        <f t="array" ref="Q1900">IFERROR(
    IF(
        INDEX('Emission Factors'!$E$5:$P$488,
              MATCH(1,
                    ('Emission Factors'!$E$5:$E$488 = 'GHG emissions calculations'!$F1900) *
                    ('Emission Factors'!$H$5:$H$488 = 'GHG emissions calculations'!$H1900),
                    0),
              MATCH('GHG emissions calculations'!Q$6, 'Emission Factors'!$E$5:$P$5, 0)) &lt;&gt; "",
        INDEX('Emission Factors'!$E$5:$P$488,
              MATCH(1,
                    ('Emission Factors'!$E$5:$E$488 = 'GHG emissions calculations'!$F1900) *
                    ('Emission Factors'!$H$5:$H$488 = 'GHG emissions calculations'!$H1900),
                    0),
              MATCH('GHG emissions calculations'!Q$6, 'Emission Factors'!$E$5:$P$5, 0)),
        ""),
    "")</f>
        <v/>
      </c>
      <c r="R1900" s="311" t="str">
        <f t="array" ref="R1900">IFERROR(
    IF(
        INDEX('Emission Factors'!$E$5:$R$488,
              MATCH(1,
                    ('Emission Factors'!$E$5:$E$488 = 'GHG emissions calculations'!$F1900) *
                    ('Emission Factors'!$H$5:$H$488 = 'GHG emissions calculations'!$H1900),
                    0),
              MATCH('GHG emissions calculations'!R$6, 'Emission Factors'!$E$5:$R$5, 0)) &lt;&gt; "",
        INDEX('Emission Factors'!$E$5:$R$488,
              MATCH(1,
                    ('Emission Factors'!$E$5:$E$488 = 'GHG emissions calculations'!$F1900) *
                    ('Emission Factors'!$H$5:$H$488 = 'GHG emissions calculations'!$H1900),
                    0),
              MATCH('GHG emissions calculations'!R$6, 'Emission Factors'!$E$5:$R$5, 0)),
        ""),
    "")</f>
        <v/>
      </c>
      <c r="S1900" s="312">
        <f t="shared" si="3"/>
        <v>0</v>
      </c>
      <c r="T1900" s="23"/>
    </row>
    <row r="1901" ht="15.75" customHeight="1" outlineLevel="1">
      <c r="A1901" s="23"/>
      <c r="B1901" s="71"/>
      <c r="C1901" s="71"/>
      <c r="D1901" s="71"/>
      <c r="E1901" s="314"/>
      <c r="F1901" s="311" t="str">
        <f>Lists!Z279</f>
        <v>Zinc, special high-grade (SHG) - Europe</v>
      </c>
      <c r="G1901" s="311">
        <f t="array" ref="G1901">XLOOKUP(1,('Emission Factors'!$E$5:$E$488='GHG emissions calculations'!$F1901)*('Emission Factors'!$H$5:$H$488='GHG emissions calculations'!$H1901),INDEX('Emission Factors'!$E$5:$T$488,0,MATCH('GHG emissions calculations'!G$6,'Emission Factors'!$E$5:$T$5,0)),"",0)</f>
        <v>3</v>
      </c>
      <c r="H1901" s="311" t="s">
        <v>237</v>
      </c>
      <c r="I1901" s="312" t="str">
        <f>IF(
    SUMIFS('Import data'!$L$25:$L$80,
           'Import data'!$J$25:$J$80, F1901,
           'Import data'!$G$25:$G$80, 'GHG emissions calculations'!$H1901,
           'Import data'!$I$25:$I$80,$E$1587) &lt;&gt; 0,
    SUMIFS('Import data'!$L$25:$L$80,
           'Import data'!$J$25:$J$80, F1901,
           'Import data'!$G$25:$G$80, 'GHG emissions calculations'!$H1901,
           'Import data'!$I$25:$I$80,$E$1587),
    ""
)</f>
        <v/>
      </c>
      <c r="J1901" s="311" t="str">
        <f t="array" ref="J1901">IF(
    XLOOKUP(F1901, 'Import data'!$J$26:$J$47, 'Import data'!$M$26:$M$47, "", 0) = "Please add the region-specific supplier emission factor or choose a different region available in the IAEG database.",
    "",
    XLOOKUP(F1901, 'Import data'!$J$26:$J$47, 'Import data'!$M$26:$M$47, "", 0)
)</f>
        <v/>
      </c>
      <c r="K1901" s="311" t="str">
        <f t="array" ref="K1901">IFERROR(
    XLOOKUP(F1901,
            _xlws.FILTER('Supplier Emission'!$G$15:$G$49,
                   ('Supplier Emission'!$D$15:$D$49=H1901) * ('Supplier Emission'!$F$15:$F$49=$E$1587)),
            _xlws.FILTER('Supplier Emission'!$I$15:$I$49,
                   ('Supplier Emission'!$D$15:$D$49=H1901) * ('Supplier Emission'!$F$15:$F$49=$E$1587)),
            ""),
    "")</f>
        <v/>
      </c>
      <c r="L1901" s="311" t="str">
        <f t="array" ref="L1901">IFERROR(
    XLOOKUP(F1901,
            _xlws.FILTER('Supplier Emission'!$G$15:$G$49,
                   ('Supplier Emission'!$D$15:$D$49=H1901) * ('Supplier Emission'!$F$15:$F$49=$E$1587)),
            _xlws.FILTER('Supplier Emission'!$J$15:$J$49,
                   ('Supplier Emission'!$D$15:$D$49=H1901) * ('Supplier Emission'!$F$15:$F$49=$E$1587)),
            ""),
    "")</f>
        <v/>
      </c>
      <c r="M1901" s="311" t="str">
        <f t="array" ref="M1901">IFERROR(
    XLOOKUP(F1901,
            _xlws.FILTER('Supplier Emission'!$G$15:$G$49,
                   ('Supplier Emission'!$D$15:$D$49=H1901) * ('Supplier Emission'!$F$15:$F$49=$E$1587)),
            _xlws.FILTER('Supplier Emission'!$M$15:$M$49,
                   ('Supplier Emission'!$D$15:$D$49=H1901) * ('Supplier Emission'!$F$15:$F$49=$E$1587)),
            ""),
    "")</f>
        <v/>
      </c>
      <c r="N1901" s="311" t="str">
        <f t="array" ref="N1901">IFERROR(
    XLOOKUP(F1901,
            _xlws.FILTER('Supplier Emission'!$G$15:$G$49,
                   ('Supplier Emission'!$D$15:$D$49=H1901) * ('Supplier Emission'!$F$15:$F$49=$E$1587)),
            _xlws.FILTER('Supplier Emission'!$H$15:$H$49,
                   ('Supplier Emission'!$D$15:$D$49=H1901) * ('Supplier Emission'!$F$15:$F$49=$E$1587)),
            ""),
    "")</f>
        <v/>
      </c>
      <c r="O1901" s="311" t="str">
        <f t="array" ref="O1901">XLOOKUP(1,('Emission Factors'!$E$5:$E$488='GHG emissions calculations'!$F1901)*('Emission Factors'!$H$5:$H$488='GHG emissions calculations'!$H1901),INDEX('Emission Factors'!$E$5:$T$488,0,MATCH('GHG emissions calculations'!O$6,'Emission Factors'!$E$5:$T$5,0)),"",0)</f>
        <v>SHGZ - Special High-grade  Zinc</v>
      </c>
      <c r="P1901" s="313">
        <f t="array" ref="P1901">IFERROR(
    INDEX('Emission Factors'!$E$5:$P$488,
          MATCH(1,
                ('Emission Factors'!$E$5:$E$488 = 'GHG emissions calculations'!$F1901) *
                ('Emission Factors'!$H$5:$H$488 = 'GHG emissions calculations'!$H1901),
                0),
          MATCH('GHG emissions calculations'!P$6,'Emission Factors'!$E$5:$P$5,0)),
    "")</f>
        <v>3.818</v>
      </c>
      <c r="Q1901" s="311" t="str">
        <f t="array" ref="Q1901">IFERROR(
    IF(
        INDEX('Emission Factors'!$E$5:$P$488,
              MATCH(1,
                    ('Emission Factors'!$E$5:$E$488 = 'GHG emissions calculations'!$F1901) *
                    ('Emission Factors'!$H$5:$H$488 = 'GHG emissions calculations'!$H1901),
                    0),
              MATCH('GHG emissions calculations'!Q$6, 'Emission Factors'!$E$5:$P$5, 0)) &lt;&gt; "",
        INDEX('Emission Factors'!$E$5:$P$488,
              MATCH(1,
                    ('Emission Factors'!$E$5:$E$488 = 'GHG emissions calculations'!$F1901) *
                    ('Emission Factors'!$H$5:$H$488 = 'GHG emissions calculations'!$H1901),
                    0),
              MATCH('GHG emissions calculations'!Q$6, 'Emission Factors'!$E$5:$P$5, 0)),
        ""),
    "")</f>
        <v>kgCO2e/kg</v>
      </c>
      <c r="R1901" s="311" t="str">
        <f t="array" ref="R1901">IFERROR(
    IF(
        INDEX('Emission Factors'!$E$5:$R$488,
              MATCH(1,
                    ('Emission Factors'!$E$5:$E$488 = 'GHG emissions calculations'!$F1901) *
                    ('Emission Factors'!$H$5:$H$488 = 'GHG emissions calculations'!$H1901),
                    0),
              MATCH('GHG emissions calculations'!R$6, 'Emission Factors'!$E$5:$R$5, 0)) &lt;&gt; "",
        INDEX('Emission Factors'!$E$5:$R$488,
              MATCH(1,
                    ('Emission Factors'!$E$5:$E$488 = 'GHG emissions calculations'!$F1901) *
                    ('Emission Factors'!$H$5:$H$488 = 'GHG emissions calculations'!$H1901),
                    0),
              MATCH('GHG emissions calculations'!R$6, 'Emission Factors'!$E$5:$R$5, 0)),
        ""),
    "")</f>
        <v>Europe</v>
      </c>
      <c r="S1901" s="312">
        <f t="shared" si="3"/>
        <v>0</v>
      </c>
      <c r="T1901" s="23"/>
    </row>
    <row r="1902" ht="15.75" customHeight="1" outlineLevel="1">
      <c r="A1902" s="23"/>
      <c r="B1902" s="71"/>
      <c r="C1902" s="71"/>
      <c r="D1902" s="71"/>
      <c r="E1902" s="314"/>
      <c r="F1902" s="311" t="str">
        <f>Lists!Z284</f>
        <v>Zinc, special high-grade (SHG) - Global or unspecified region</v>
      </c>
      <c r="G1902" s="311" t="str">
        <f t="array" ref="G1902">XLOOKUP(1,('Emission Factors'!$E$5:$E$488='GHG emissions calculations'!$F1902)*('Emission Factors'!$H$5:$H$488='GHG emissions calculations'!$H1902),INDEX('Emission Factors'!$E$5:$T$488,0,MATCH('GHG emissions calculations'!G$6,'Emission Factors'!$E$5:$T$5,0)),"",0)</f>
        <v/>
      </c>
      <c r="H1902" s="311" t="s">
        <v>237</v>
      </c>
      <c r="I1902" s="312" t="str">
        <f>IF(
    SUMIFS('Import data'!$L$25:$L$80,
           'Import data'!$J$25:$J$80, F1902,
           'Import data'!$G$25:$G$80, 'GHG emissions calculations'!$H1902,
           'Import data'!$I$25:$I$80,$E$1587) &lt;&gt; 0,
    SUMIFS('Import data'!$L$25:$L$80,
           'Import data'!$J$25:$J$80, F1902,
           'Import data'!$G$25:$G$80, 'GHG emissions calculations'!$H1902,
           'Import data'!$I$25:$I$80,$E$1587),
    ""
)</f>
        <v/>
      </c>
      <c r="J1902" s="311" t="str">
        <f t="array" ref="J1902">IF(
    XLOOKUP(F1902, 'Import data'!$J$26:$J$47, 'Import data'!$M$26:$M$47, "", 0) = "Please add the region-specific supplier emission factor or choose a different region available in the IAEG database.",
    "",
    XLOOKUP(F1902, 'Import data'!$J$26:$J$47, 'Import data'!$M$26:$M$47, "", 0)
)</f>
        <v/>
      </c>
      <c r="K1902" s="311" t="str">
        <f t="array" ref="K1902">IFERROR(
    XLOOKUP(F1902,
            _xlws.FILTER('Supplier Emission'!$G$15:$G$49,
                   ('Supplier Emission'!$D$15:$D$49=H1902) * ('Supplier Emission'!$F$15:$F$49=$E$1587)),
            _xlws.FILTER('Supplier Emission'!$I$15:$I$49,
                   ('Supplier Emission'!$D$15:$D$49=H1902) * ('Supplier Emission'!$F$15:$F$49=$E$1587)),
            ""),
    "")</f>
        <v/>
      </c>
      <c r="L1902" s="311" t="str">
        <f t="array" ref="L1902">IFERROR(
    XLOOKUP(F1902,
            _xlws.FILTER('Supplier Emission'!$G$15:$G$49,
                   ('Supplier Emission'!$D$15:$D$49=H1902) * ('Supplier Emission'!$F$15:$F$49=$E$1587)),
            _xlws.FILTER('Supplier Emission'!$J$15:$J$49,
                   ('Supplier Emission'!$D$15:$D$49=H1902) * ('Supplier Emission'!$F$15:$F$49=$E$1587)),
            ""),
    "")</f>
        <v/>
      </c>
      <c r="M1902" s="311" t="str">
        <f t="array" ref="M1902">IFERROR(
    XLOOKUP(F1902,
            _xlws.FILTER('Supplier Emission'!$G$15:$G$49,
                   ('Supplier Emission'!$D$15:$D$49=H1902) * ('Supplier Emission'!$F$15:$F$49=$E$1587)),
            _xlws.FILTER('Supplier Emission'!$M$15:$M$49,
                   ('Supplier Emission'!$D$15:$D$49=H1902) * ('Supplier Emission'!$F$15:$F$49=$E$1587)),
            ""),
    "")</f>
        <v/>
      </c>
      <c r="N1902" s="311" t="str">
        <f t="array" ref="N1902">IFERROR(
    XLOOKUP(F1902,
            _xlws.FILTER('Supplier Emission'!$G$15:$G$49,
                   ('Supplier Emission'!$D$15:$D$49=H1902) * ('Supplier Emission'!$F$15:$F$49=$E$1587)),
            _xlws.FILTER('Supplier Emission'!$H$15:$H$49,
                   ('Supplier Emission'!$D$15:$D$49=H1902) * ('Supplier Emission'!$F$15:$F$49=$E$1587)),
            ""),
    "")</f>
        <v/>
      </c>
      <c r="O1902" s="311" t="str">
        <f t="array" ref="O1902">XLOOKUP(1,('Emission Factors'!$E$5:$E$488='GHG emissions calculations'!$F1902)*('Emission Factors'!$H$5:$H$488='GHG emissions calculations'!$H1902),INDEX('Emission Factors'!$E$5:$T$488,0,MATCH('GHG emissions calculations'!O$6,'Emission Factors'!$E$5:$T$5,0)),"",0)</f>
        <v/>
      </c>
      <c r="P1902" s="313" t="str">
        <f t="array" ref="P1902">IFERROR(
    INDEX('Emission Factors'!$E$5:$P$488,
          MATCH(1,
                ('Emission Factors'!$E$5:$E$488 = 'GHG emissions calculations'!$F1902) *
                ('Emission Factors'!$H$5:$H$488 = 'GHG emissions calculations'!$H1902),
                0),
          MATCH('GHG emissions calculations'!P$6,'Emission Factors'!$E$5:$P$5,0)),
    "")</f>
        <v/>
      </c>
      <c r="Q1902" s="311" t="str">
        <f t="array" ref="Q1902">IFERROR(
    IF(
        INDEX('Emission Factors'!$E$5:$P$488,
              MATCH(1,
                    ('Emission Factors'!$E$5:$E$488 = 'GHG emissions calculations'!$F1902) *
                    ('Emission Factors'!$H$5:$H$488 = 'GHG emissions calculations'!$H1902),
                    0),
              MATCH('GHG emissions calculations'!Q$6, 'Emission Factors'!$E$5:$P$5, 0)) &lt;&gt; "",
        INDEX('Emission Factors'!$E$5:$P$488,
              MATCH(1,
                    ('Emission Factors'!$E$5:$E$488 = 'GHG emissions calculations'!$F1902) *
                    ('Emission Factors'!$H$5:$H$488 = 'GHG emissions calculations'!$H1902),
                    0),
              MATCH('GHG emissions calculations'!Q$6, 'Emission Factors'!$E$5:$P$5, 0)),
        ""),
    "")</f>
        <v/>
      </c>
      <c r="R1902" s="311" t="str">
        <f t="array" ref="R1902">IFERROR(
    IF(
        INDEX('Emission Factors'!$E$5:$R$488,
              MATCH(1,
                    ('Emission Factors'!$E$5:$E$488 = 'GHG emissions calculations'!$F1902) *
                    ('Emission Factors'!$H$5:$H$488 = 'GHG emissions calculations'!$H1902),
                    0),
              MATCH('GHG emissions calculations'!R$6, 'Emission Factors'!$E$5:$R$5, 0)) &lt;&gt; "",
        INDEX('Emission Factors'!$E$5:$R$488,
              MATCH(1,
                    ('Emission Factors'!$E$5:$E$488 = 'GHG emissions calculations'!$F1902) *
                    ('Emission Factors'!$H$5:$H$488 = 'GHG emissions calculations'!$H1902),
                    0),
              MATCH('GHG emissions calculations'!R$6, 'Emission Factors'!$E$5:$R$5, 0)),
        ""),
    "")</f>
        <v/>
      </c>
      <c r="S1902" s="312">
        <f t="shared" si="3"/>
        <v>0</v>
      </c>
      <c r="T1902" s="23"/>
    </row>
    <row r="1903" ht="15.75" customHeight="1" outlineLevel="1">
      <c r="A1903" s="23"/>
      <c r="B1903" s="71"/>
      <c r="C1903" s="71"/>
      <c r="D1903" s="71"/>
      <c r="E1903" s="314"/>
      <c r="F1903" s="311" t="str">
        <f>Lists!Z283</f>
        <v>Zinc, special high-grade (SHG) - Middle East</v>
      </c>
      <c r="G1903" s="311" t="str">
        <f t="array" ref="G1903">XLOOKUP(1,('Emission Factors'!$E$5:$E$488='GHG emissions calculations'!$F1903)*('Emission Factors'!$H$5:$H$488='GHG emissions calculations'!$H1903),INDEX('Emission Factors'!$E$5:$T$488,0,MATCH('GHG emissions calculations'!G$6,'Emission Factors'!$E$5:$T$5,0)),"",0)</f>
        <v/>
      </c>
      <c r="H1903" s="311" t="s">
        <v>237</v>
      </c>
      <c r="I1903" s="312" t="str">
        <f>IF(
    SUMIFS('Import data'!$L$25:$L$80,
           'Import data'!$J$25:$J$80, F1903,
           'Import data'!$G$25:$G$80, 'GHG emissions calculations'!$H1903,
           'Import data'!$I$25:$I$80,$E$1587) &lt;&gt; 0,
    SUMIFS('Import data'!$L$25:$L$80,
           'Import data'!$J$25:$J$80, F1903,
           'Import data'!$G$25:$G$80, 'GHG emissions calculations'!$H1903,
           'Import data'!$I$25:$I$80,$E$1587),
    ""
)</f>
        <v/>
      </c>
      <c r="J1903" s="311" t="str">
        <f t="array" ref="J1903">IF(
    XLOOKUP(F1903, 'Import data'!$J$26:$J$47, 'Import data'!$M$26:$M$47, "", 0) = "Please add the region-specific supplier emission factor or choose a different region available in the IAEG database.",
    "",
    XLOOKUP(F1903, 'Import data'!$J$26:$J$47, 'Import data'!$M$26:$M$47, "", 0)
)</f>
        <v/>
      </c>
      <c r="K1903" s="311" t="str">
        <f t="array" ref="K1903">IFERROR(
    XLOOKUP(F1903,
            _xlws.FILTER('Supplier Emission'!$G$15:$G$49,
                   ('Supplier Emission'!$D$15:$D$49=H1903) * ('Supplier Emission'!$F$15:$F$49=$E$1587)),
            _xlws.FILTER('Supplier Emission'!$I$15:$I$49,
                   ('Supplier Emission'!$D$15:$D$49=H1903) * ('Supplier Emission'!$F$15:$F$49=$E$1587)),
            ""),
    "")</f>
        <v/>
      </c>
      <c r="L1903" s="311" t="str">
        <f t="array" ref="L1903">IFERROR(
    XLOOKUP(F1903,
            _xlws.FILTER('Supplier Emission'!$G$15:$G$49,
                   ('Supplier Emission'!$D$15:$D$49=H1903) * ('Supplier Emission'!$F$15:$F$49=$E$1587)),
            _xlws.FILTER('Supplier Emission'!$J$15:$J$49,
                   ('Supplier Emission'!$D$15:$D$49=H1903) * ('Supplier Emission'!$F$15:$F$49=$E$1587)),
            ""),
    "")</f>
        <v/>
      </c>
      <c r="M1903" s="311" t="str">
        <f t="array" ref="M1903">IFERROR(
    XLOOKUP(F1903,
            _xlws.FILTER('Supplier Emission'!$G$15:$G$49,
                   ('Supplier Emission'!$D$15:$D$49=H1903) * ('Supplier Emission'!$F$15:$F$49=$E$1587)),
            _xlws.FILTER('Supplier Emission'!$M$15:$M$49,
                   ('Supplier Emission'!$D$15:$D$49=H1903) * ('Supplier Emission'!$F$15:$F$49=$E$1587)),
            ""),
    "")</f>
        <v/>
      </c>
      <c r="N1903" s="311" t="str">
        <f t="array" ref="N1903">IFERROR(
    XLOOKUP(F1903,
            _xlws.FILTER('Supplier Emission'!$G$15:$G$49,
                   ('Supplier Emission'!$D$15:$D$49=H1903) * ('Supplier Emission'!$F$15:$F$49=$E$1587)),
            _xlws.FILTER('Supplier Emission'!$H$15:$H$49,
                   ('Supplier Emission'!$D$15:$D$49=H1903) * ('Supplier Emission'!$F$15:$F$49=$E$1587)),
            ""),
    "")</f>
        <v/>
      </c>
      <c r="O1903" s="311" t="str">
        <f t="array" ref="O1903">XLOOKUP(1,('Emission Factors'!$E$5:$E$488='GHG emissions calculations'!$F1903)*('Emission Factors'!$H$5:$H$488='GHG emissions calculations'!$H1903),INDEX('Emission Factors'!$E$5:$T$488,0,MATCH('GHG emissions calculations'!O$6,'Emission Factors'!$E$5:$T$5,0)),"",0)</f>
        <v/>
      </c>
      <c r="P1903" s="313" t="str">
        <f t="array" ref="P1903">IFERROR(
    INDEX('Emission Factors'!$E$5:$P$488,
          MATCH(1,
                ('Emission Factors'!$E$5:$E$488 = 'GHG emissions calculations'!$F1903) *
                ('Emission Factors'!$H$5:$H$488 = 'GHG emissions calculations'!$H1903),
                0),
          MATCH('GHG emissions calculations'!P$6,'Emission Factors'!$E$5:$P$5,0)),
    "")</f>
        <v/>
      </c>
      <c r="Q1903" s="311" t="str">
        <f t="array" ref="Q1903">IFERROR(
    IF(
        INDEX('Emission Factors'!$E$5:$P$488,
              MATCH(1,
                    ('Emission Factors'!$E$5:$E$488 = 'GHG emissions calculations'!$F1903) *
                    ('Emission Factors'!$H$5:$H$488 = 'GHG emissions calculations'!$H1903),
                    0),
              MATCH('GHG emissions calculations'!Q$6, 'Emission Factors'!$E$5:$P$5, 0)) &lt;&gt; "",
        INDEX('Emission Factors'!$E$5:$P$488,
              MATCH(1,
                    ('Emission Factors'!$E$5:$E$488 = 'GHG emissions calculations'!$F1903) *
                    ('Emission Factors'!$H$5:$H$488 = 'GHG emissions calculations'!$H1903),
                    0),
              MATCH('GHG emissions calculations'!Q$6, 'Emission Factors'!$E$5:$P$5, 0)),
        ""),
    "")</f>
        <v/>
      </c>
      <c r="R1903" s="311" t="str">
        <f t="array" ref="R1903">IFERROR(
    IF(
        INDEX('Emission Factors'!$E$5:$R$488,
              MATCH(1,
                    ('Emission Factors'!$E$5:$E$488 = 'GHG emissions calculations'!$F1903) *
                    ('Emission Factors'!$H$5:$H$488 = 'GHG emissions calculations'!$H1903),
                    0),
              MATCH('GHG emissions calculations'!R$6, 'Emission Factors'!$E$5:$R$5, 0)) &lt;&gt; "",
        INDEX('Emission Factors'!$E$5:$R$488,
              MATCH(1,
                    ('Emission Factors'!$E$5:$E$488 = 'GHG emissions calculations'!$F1903) *
                    ('Emission Factors'!$H$5:$H$488 = 'GHG emissions calculations'!$H1903),
                    0),
              MATCH('GHG emissions calculations'!R$6, 'Emission Factors'!$E$5:$R$5, 0)),
        ""),
    "")</f>
        <v/>
      </c>
      <c r="S1903" s="312">
        <f t="shared" si="3"/>
        <v>0</v>
      </c>
      <c r="T1903" s="23"/>
    </row>
    <row r="1904" ht="15.75" customHeight="1" outlineLevel="1">
      <c r="A1904" s="23"/>
      <c r="B1904" s="71"/>
      <c r="C1904" s="71"/>
      <c r="D1904" s="71"/>
      <c r="E1904" s="314"/>
      <c r="F1904" s="311" t="str">
        <f>Lists!Z282</f>
        <v>Zinc, special high-grade (SHG) - Oceania</v>
      </c>
      <c r="G1904" s="311" t="str">
        <f t="array" ref="G1904">XLOOKUP(1,('Emission Factors'!$E$5:$E$488='GHG emissions calculations'!$F1904)*('Emission Factors'!$H$5:$H$488='GHG emissions calculations'!$H1904),INDEX('Emission Factors'!$E$5:$T$488,0,MATCH('GHG emissions calculations'!G$6,'Emission Factors'!$E$5:$T$5,0)),"",0)</f>
        <v/>
      </c>
      <c r="H1904" s="311" t="s">
        <v>237</v>
      </c>
      <c r="I1904" s="312" t="str">
        <f>IF(
    SUMIFS('Import data'!$L$25:$L$80,
           'Import data'!$J$25:$J$80, F1904,
           'Import data'!$G$25:$G$80, 'GHG emissions calculations'!$H1904,
           'Import data'!$I$25:$I$80,$E$1587) &lt;&gt; 0,
    SUMIFS('Import data'!$L$25:$L$80,
           'Import data'!$J$25:$J$80, F1904,
           'Import data'!$G$25:$G$80, 'GHG emissions calculations'!$H1904,
           'Import data'!$I$25:$I$80,$E$1587),
    ""
)</f>
        <v/>
      </c>
      <c r="J1904" s="311" t="str">
        <f t="array" ref="J1904">IF(
    XLOOKUP(F1904, 'Import data'!$J$26:$J$47, 'Import data'!$M$26:$M$47, "", 0) = "Please add the region-specific supplier emission factor or choose a different region available in the IAEG database.",
    "",
    XLOOKUP(F1904, 'Import data'!$J$26:$J$47, 'Import data'!$M$26:$M$47, "", 0)
)</f>
        <v/>
      </c>
      <c r="K1904" s="311" t="str">
        <f t="array" ref="K1904">IFERROR(
    XLOOKUP(F1904,
            _xlws.FILTER('Supplier Emission'!$G$15:$G$49,
                   ('Supplier Emission'!$D$15:$D$49=H1904) * ('Supplier Emission'!$F$15:$F$49=$E$1587)),
            _xlws.FILTER('Supplier Emission'!$I$15:$I$49,
                   ('Supplier Emission'!$D$15:$D$49=H1904) * ('Supplier Emission'!$F$15:$F$49=$E$1587)),
            ""),
    "")</f>
        <v/>
      </c>
      <c r="L1904" s="311" t="str">
        <f t="array" ref="L1904">IFERROR(
    XLOOKUP(F1904,
            _xlws.FILTER('Supplier Emission'!$G$15:$G$49,
                   ('Supplier Emission'!$D$15:$D$49=H1904) * ('Supplier Emission'!$F$15:$F$49=$E$1587)),
            _xlws.FILTER('Supplier Emission'!$J$15:$J$49,
                   ('Supplier Emission'!$D$15:$D$49=H1904) * ('Supplier Emission'!$F$15:$F$49=$E$1587)),
            ""),
    "")</f>
        <v/>
      </c>
      <c r="M1904" s="311" t="str">
        <f t="array" ref="M1904">IFERROR(
    XLOOKUP(F1904,
            _xlws.FILTER('Supplier Emission'!$G$15:$G$49,
                   ('Supplier Emission'!$D$15:$D$49=H1904) * ('Supplier Emission'!$F$15:$F$49=$E$1587)),
            _xlws.FILTER('Supplier Emission'!$M$15:$M$49,
                   ('Supplier Emission'!$D$15:$D$49=H1904) * ('Supplier Emission'!$F$15:$F$49=$E$1587)),
            ""),
    "")</f>
        <v/>
      </c>
      <c r="N1904" s="311" t="str">
        <f t="array" ref="N1904">IFERROR(
    XLOOKUP(F1904,
            _xlws.FILTER('Supplier Emission'!$G$15:$G$49,
                   ('Supplier Emission'!$D$15:$D$49=H1904) * ('Supplier Emission'!$F$15:$F$49=$E$1587)),
            _xlws.FILTER('Supplier Emission'!$H$15:$H$49,
                   ('Supplier Emission'!$D$15:$D$49=H1904) * ('Supplier Emission'!$F$15:$F$49=$E$1587)),
            ""),
    "")</f>
        <v/>
      </c>
      <c r="O1904" s="311" t="str">
        <f t="array" ref="O1904">XLOOKUP(1,('Emission Factors'!$E$5:$E$488='GHG emissions calculations'!$F1904)*('Emission Factors'!$H$5:$H$488='GHG emissions calculations'!$H1904),INDEX('Emission Factors'!$E$5:$T$488,0,MATCH('GHG emissions calculations'!O$6,'Emission Factors'!$E$5:$T$5,0)),"",0)</f>
        <v/>
      </c>
      <c r="P1904" s="313" t="str">
        <f t="array" ref="P1904">IFERROR(
    INDEX('Emission Factors'!$E$5:$P$488,
          MATCH(1,
                ('Emission Factors'!$E$5:$E$488 = 'GHG emissions calculations'!$F1904) *
                ('Emission Factors'!$H$5:$H$488 = 'GHG emissions calculations'!$H1904),
                0),
          MATCH('GHG emissions calculations'!P$6,'Emission Factors'!$E$5:$P$5,0)),
    "")</f>
        <v/>
      </c>
      <c r="Q1904" s="311" t="str">
        <f t="array" ref="Q1904">IFERROR(
    IF(
        INDEX('Emission Factors'!$E$5:$P$488,
              MATCH(1,
                    ('Emission Factors'!$E$5:$E$488 = 'GHG emissions calculations'!$F1904) *
                    ('Emission Factors'!$H$5:$H$488 = 'GHG emissions calculations'!$H1904),
                    0),
              MATCH('GHG emissions calculations'!Q$6, 'Emission Factors'!$E$5:$P$5, 0)) &lt;&gt; "",
        INDEX('Emission Factors'!$E$5:$P$488,
              MATCH(1,
                    ('Emission Factors'!$E$5:$E$488 = 'GHG emissions calculations'!$F1904) *
                    ('Emission Factors'!$H$5:$H$488 = 'GHG emissions calculations'!$H1904),
                    0),
              MATCH('GHG emissions calculations'!Q$6, 'Emission Factors'!$E$5:$P$5, 0)),
        ""),
    "")</f>
        <v/>
      </c>
      <c r="R1904" s="311" t="str">
        <f t="array" ref="R1904">IFERROR(
    IF(
        INDEX('Emission Factors'!$E$5:$R$488,
              MATCH(1,
                    ('Emission Factors'!$E$5:$E$488 = 'GHG emissions calculations'!$F1904) *
                    ('Emission Factors'!$H$5:$H$488 = 'GHG emissions calculations'!$H1904),
                    0),
              MATCH('GHG emissions calculations'!R$6, 'Emission Factors'!$E$5:$R$5, 0)) &lt;&gt; "",
        INDEX('Emission Factors'!$E$5:$R$488,
              MATCH(1,
                    ('Emission Factors'!$E$5:$E$488 = 'GHG emissions calculations'!$F1904) *
                    ('Emission Factors'!$H$5:$H$488 = 'GHG emissions calculations'!$H1904),
                    0),
              MATCH('GHG emissions calculations'!R$6, 'Emission Factors'!$E$5:$R$5, 0)),
        ""),
    "")</f>
        <v/>
      </c>
      <c r="S1904" s="312">
        <f t="shared" si="3"/>
        <v>0</v>
      </c>
      <c r="T1904" s="23"/>
    </row>
    <row r="1905" ht="15.75" customHeight="1" outlineLevel="1">
      <c r="A1905" s="23"/>
      <c r="B1905" s="71"/>
      <c r="C1905" s="71"/>
      <c r="D1905" s="71"/>
      <c r="E1905" s="314"/>
      <c r="F1905" s="311" t="str">
        <f>Lists!Z287</f>
        <v>Zinc, unspecified - Africa</v>
      </c>
      <c r="G1905" s="311" t="str">
        <f t="array" ref="G1905">XLOOKUP(1,('Emission Factors'!$E$5:$E$488='GHG emissions calculations'!$F1905)*('Emission Factors'!$H$5:$H$488='GHG emissions calculations'!$H1905),INDEX('Emission Factors'!$E$5:$T$488,0,MATCH('GHG emissions calculations'!G$6,'Emission Factors'!$E$5:$T$5,0)),"",0)</f>
        <v/>
      </c>
      <c r="H1905" s="311" t="s">
        <v>237</v>
      </c>
      <c r="I1905" s="312" t="str">
        <f>IF(
    SUMIFS('Import data'!$L$25:$L$80,
           'Import data'!$J$25:$J$80, F1905,
           'Import data'!$G$25:$G$80, 'GHG emissions calculations'!$H1905,
           'Import data'!$I$25:$I$80,$E$1587) &lt;&gt; 0,
    SUMIFS('Import data'!$L$25:$L$80,
           'Import data'!$J$25:$J$80, F1905,
           'Import data'!$G$25:$G$80, 'GHG emissions calculations'!$H1905,
           'Import data'!$I$25:$I$80,$E$1587),
    ""
)</f>
        <v/>
      </c>
      <c r="J1905" s="311" t="str">
        <f t="array" ref="J1905">IF(
    XLOOKUP(F1905, 'Import data'!$J$26:$J$47, 'Import data'!$M$26:$M$47, "", 0) = "Please add the region-specific supplier emission factor or choose a different region available in the IAEG database.",
    "",
    XLOOKUP(F1905, 'Import data'!$J$26:$J$47, 'Import data'!$M$26:$M$47, "", 0)
)</f>
        <v/>
      </c>
      <c r="K1905" s="311" t="str">
        <f t="array" ref="K1905">IFERROR(
    XLOOKUP(F1905,
            _xlws.FILTER('Supplier Emission'!$G$15:$G$49,
                   ('Supplier Emission'!$D$15:$D$49=H1905) * ('Supplier Emission'!$F$15:$F$49=$E$1587)),
            _xlws.FILTER('Supplier Emission'!$I$15:$I$49,
                   ('Supplier Emission'!$D$15:$D$49=H1905) * ('Supplier Emission'!$F$15:$F$49=$E$1587)),
            ""),
    "")</f>
        <v/>
      </c>
      <c r="L1905" s="311" t="str">
        <f t="array" ref="L1905">IFERROR(
    XLOOKUP(F1905,
            _xlws.FILTER('Supplier Emission'!$G$15:$G$49,
                   ('Supplier Emission'!$D$15:$D$49=H1905) * ('Supplier Emission'!$F$15:$F$49=$E$1587)),
            _xlws.FILTER('Supplier Emission'!$J$15:$J$49,
                   ('Supplier Emission'!$D$15:$D$49=H1905) * ('Supplier Emission'!$F$15:$F$49=$E$1587)),
            ""),
    "")</f>
        <v/>
      </c>
      <c r="M1905" s="311" t="str">
        <f t="array" ref="M1905">IFERROR(
    XLOOKUP(F1905,
            _xlws.FILTER('Supplier Emission'!$G$15:$G$49,
                   ('Supplier Emission'!$D$15:$D$49=H1905) * ('Supplier Emission'!$F$15:$F$49=$E$1587)),
            _xlws.FILTER('Supplier Emission'!$M$15:$M$49,
                   ('Supplier Emission'!$D$15:$D$49=H1905) * ('Supplier Emission'!$F$15:$F$49=$E$1587)),
            ""),
    "")</f>
        <v/>
      </c>
      <c r="N1905" s="311" t="str">
        <f t="array" ref="N1905">IFERROR(
    XLOOKUP(F1905,
            _xlws.FILTER('Supplier Emission'!$G$15:$G$49,
                   ('Supplier Emission'!$D$15:$D$49=H1905) * ('Supplier Emission'!$F$15:$F$49=$E$1587)),
            _xlws.FILTER('Supplier Emission'!$H$15:$H$49,
                   ('Supplier Emission'!$D$15:$D$49=H1905) * ('Supplier Emission'!$F$15:$F$49=$E$1587)),
            ""),
    "")</f>
        <v/>
      </c>
      <c r="O1905" s="311" t="str">
        <f t="array" ref="O1905">XLOOKUP(1,('Emission Factors'!$E$5:$E$488='GHG emissions calculations'!$F1905)*('Emission Factors'!$H$5:$H$488='GHG emissions calculations'!$H1905),INDEX('Emission Factors'!$E$5:$T$488,0,MATCH('GHG emissions calculations'!O$6,'Emission Factors'!$E$5:$T$5,0)),"",0)</f>
        <v/>
      </c>
      <c r="P1905" s="313" t="str">
        <f t="array" ref="P1905">IFERROR(
    INDEX('Emission Factors'!$E$5:$P$488,
          MATCH(1,
                ('Emission Factors'!$E$5:$E$488 = 'GHG emissions calculations'!$F1905) *
                ('Emission Factors'!$H$5:$H$488 = 'GHG emissions calculations'!$H1905),
                0),
          MATCH('GHG emissions calculations'!P$6,'Emission Factors'!$E$5:$P$5,0)),
    "")</f>
        <v/>
      </c>
      <c r="Q1905" s="311" t="str">
        <f t="array" ref="Q1905">IFERROR(
    IF(
        INDEX('Emission Factors'!$E$5:$P$488,
              MATCH(1,
                    ('Emission Factors'!$E$5:$E$488 = 'GHG emissions calculations'!$F1905) *
                    ('Emission Factors'!$H$5:$H$488 = 'GHG emissions calculations'!$H1905),
                    0),
              MATCH('GHG emissions calculations'!Q$6, 'Emission Factors'!$E$5:$P$5, 0)) &lt;&gt; "",
        INDEX('Emission Factors'!$E$5:$P$488,
              MATCH(1,
                    ('Emission Factors'!$E$5:$E$488 = 'GHG emissions calculations'!$F1905) *
                    ('Emission Factors'!$H$5:$H$488 = 'GHG emissions calculations'!$H1905),
                    0),
              MATCH('GHG emissions calculations'!Q$6, 'Emission Factors'!$E$5:$P$5, 0)),
        ""),
    "")</f>
        <v/>
      </c>
      <c r="R1905" s="311" t="str">
        <f t="array" ref="R1905">IFERROR(
    IF(
        INDEX('Emission Factors'!$E$5:$R$488,
              MATCH(1,
                    ('Emission Factors'!$E$5:$E$488 = 'GHG emissions calculations'!$F1905) *
                    ('Emission Factors'!$H$5:$H$488 = 'GHG emissions calculations'!$H1905),
                    0),
              MATCH('GHG emissions calculations'!R$6, 'Emission Factors'!$E$5:$R$5, 0)) &lt;&gt; "",
        INDEX('Emission Factors'!$E$5:$R$488,
              MATCH(1,
                    ('Emission Factors'!$E$5:$E$488 = 'GHG emissions calculations'!$F1905) *
                    ('Emission Factors'!$H$5:$H$488 = 'GHG emissions calculations'!$H1905),
                    0),
              MATCH('GHG emissions calculations'!R$6, 'Emission Factors'!$E$5:$R$5, 0)),
        ""),
    "")</f>
        <v/>
      </c>
      <c r="S1905" s="312">
        <f t="shared" si="3"/>
        <v>0</v>
      </c>
      <c r="T1905" s="23"/>
    </row>
    <row r="1906" ht="15.75" customHeight="1" outlineLevel="1">
      <c r="A1906" s="23"/>
      <c r="B1906" s="71"/>
      <c r="C1906" s="71"/>
      <c r="D1906" s="71"/>
      <c r="E1906" s="314"/>
      <c r="F1906" s="311" t="str">
        <f>Lists!Z285</f>
        <v>Zinc, unspecified - America</v>
      </c>
      <c r="G1906" s="311" t="str">
        <f t="array" ref="G1906">XLOOKUP(1,('Emission Factors'!$E$5:$E$488='GHG emissions calculations'!$F1906)*('Emission Factors'!$H$5:$H$488='GHG emissions calculations'!$H1906),INDEX('Emission Factors'!$E$5:$T$488,0,MATCH('GHG emissions calculations'!G$6,'Emission Factors'!$E$5:$T$5,0)),"",0)</f>
        <v/>
      </c>
      <c r="H1906" s="311" t="s">
        <v>237</v>
      </c>
      <c r="I1906" s="312" t="str">
        <f>IF(
    SUMIFS('Import data'!$L$25:$L$80,
           'Import data'!$J$25:$J$80, F1906,
           'Import data'!$G$25:$G$80, 'GHG emissions calculations'!$H1906,
           'Import data'!$I$25:$I$80,$E$1587) &lt;&gt; 0,
    SUMIFS('Import data'!$L$25:$L$80,
           'Import data'!$J$25:$J$80, F1906,
           'Import data'!$G$25:$G$80, 'GHG emissions calculations'!$H1906,
           'Import data'!$I$25:$I$80,$E$1587),
    ""
)</f>
        <v/>
      </c>
      <c r="J1906" s="311" t="str">
        <f t="array" ref="J1906">IF(
    XLOOKUP(F1906, 'Import data'!$J$26:$J$47, 'Import data'!$M$26:$M$47, "", 0) = "Please add the region-specific supplier emission factor or choose a different region available in the IAEG database.",
    "",
    XLOOKUP(F1906, 'Import data'!$J$26:$J$47, 'Import data'!$M$26:$M$47, "", 0)
)</f>
        <v/>
      </c>
      <c r="K1906" s="311" t="str">
        <f t="array" ref="K1906">IFERROR(
    XLOOKUP(F1906,
            _xlws.FILTER('Supplier Emission'!$G$15:$G$49,
                   ('Supplier Emission'!$D$15:$D$49=H1906) * ('Supplier Emission'!$F$15:$F$49=$E$1587)),
            _xlws.FILTER('Supplier Emission'!$I$15:$I$49,
                   ('Supplier Emission'!$D$15:$D$49=H1906) * ('Supplier Emission'!$F$15:$F$49=$E$1587)),
            ""),
    "")</f>
        <v/>
      </c>
      <c r="L1906" s="311" t="str">
        <f t="array" ref="L1906">IFERROR(
    XLOOKUP(F1906,
            _xlws.FILTER('Supplier Emission'!$G$15:$G$49,
                   ('Supplier Emission'!$D$15:$D$49=H1906) * ('Supplier Emission'!$F$15:$F$49=$E$1587)),
            _xlws.FILTER('Supplier Emission'!$J$15:$J$49,
                   ('Supplier Emission'!$D$15:$D$49=H1906) * ('Supplier Emission'!$F$15:$F$49=$E$1587)),
            ""),
    "")</f>
        <v/>
      </c>
      <c r="M1906" s="311" t="str">
        <f t="array" ref="M1906">IFERROR(
    XLOOKUP(F1906,
            _xlws.FILTER('Supplier Emission'!$G$15:$G$49,
                   ('Supplier Emission'!$D$15:$D$49=H1906) * ('Supplier Emission'!$F$15:$F$49=$E$1587)),
            _xlws.FILTER('Supplier Emission'!$M$15:$M$49,
                   ('Supplier Emission'!$D$15:$D$49=H1906) * ('Supplier Emission'!$F$15:$F$49=$E$1587)),
            ""),
    "")</f>
        <v/>
      </c>
      <c r="N1906" s="311" t="str">
        <f t="array" ref="N1906">IFERROR(
    XLOOKUP(F1906,
            _xlws.FILTER('Supplier Emission'!$G$15:$G$49,
                   ('Supplier Emission'!$D$15:$D$49=H1906) * ('Supplier Emission'!$F$15:$F$49=$E$1587)),
            _xlws.FILTER('Supplier Emission'!$H$15:$H$49,
                   ('Supplier Emission'!$D$15:$D$49=H1906) * ('Supplier Emission'!$F$15:$F$49=$E$1587)),
            ""),
    "")</f>
        <v/>
      </c>
      <c r="O1906" s="311" t="str">
        <f t="array" ref="O1906">XLOOKUP(1,('Emission Factors'!$E$5:$E$488='GHG emissions calculations'!$F1906)*('Emission Factors'!$H$5:$H$488='GHG emissions calculations'!$H1906),INDEX('Emission Factors'!$E$5:$T$488,0,MATCH('GHG emissions calculations'!O$6,'Emission Factors'!$E$5:$T$5,0)),"",0)</f>
        <v/>
      </c>
      <c r="P1906" s="313" t="str">
        <f t="array" ref="P1906">IFERROR(
    INDEX('Emission Factors'!$E$5:$P$488,
          MATCH(1,
                ('Emission Factors'!$E$5:$E$488 = 'GHG emissions calculations'!$F1906) *
                ('Emission Factors'!$H$5:$H$488 = 'GHG emissions calculations'!$H1906),
                0),
          MATCH('GHG emissions calculations'!P$6,'Emission Factors'!$E$5:$P$5,0)),
    "")</f>
        <v/>
      </c>
      <c r="Q1906" s="311" t="str">
        <f t="array" ref="Q1906">IFERROR(
    IF(
        INDEX('Emission Factors'!$E$5:$P$488,
              MATCH(1,
                    ('Emission Factors'!$E$5:$E$488 = 'GHG emissions calculations'!$F1906) *
                    ('Emission Factors'!$H$5:$H$488 = 'GHG emissions calculations'!$H1906),
                    0),
              MATCH('GHG emissions calculations'!Q$6, 'Emission Factors'!$E$5:$P$5, 0)) &lt;&gt; "",
        INDEX('Emission Factors'!$E$5:$P$488,
              MATCH(1,
                    ('Emission Factors'!$E$5:$E$488 = 'GHG emissions calculations'!$F1906) *
                    ('Emission Factors'!$H$5:$H$488 = 'GHG emissions calculations'!$H1906),
                    0),
              MATCH('GHG emissions calculations'!Q$6, 'Emission Factors'!$E$5:$P$5, 0)),
        ""),
    "")</f>
        <v/>
      </c>
      <c r="R1906" s="311" t="str">
        <f t="array" ref="R1906">IFERROR(
    IF(
        INDEX('Emission Factors'!$E$5:$R$488,
              MATCH(1,
                    ('Emission Factors'!$E$5:$E$488 = 'GHG emissions calculations'!$F1906) *
                    ('Emission Factors'!$H$5:$H$488 = 'GHG emissions calculations'!$H1906),
                    0),
              MATCH('GHG emissions calculations'!R$6, 'Emission Factors'!$E$5:$R$5, 0)) &lt;&gt; "",
        INDEX('Emission Factors'!$E$5:$R$488,
              MATCH(1,
                    ('Emission Factors'!$E$5:$E$488 = 'GHG emissions calculations'!$F1906) *
                    ('Emission Factors'!$H$5:$H$488 = 'GHG emissions calculations'!$H1906),
                    0),
              MATCH('GHG emissions calculations'!R$6, 'Emission Factors'!$E$5:$R$5, 0)),
        ""),
    "")</f>
        <v/>
      </c>
      <c r="S1906" s="312">
        <f t="shared" si="3"/>
        <v>0</v>
      </c>
      <c r="T1906" s="23"/>
    </row>
    <row r="1907" ht="15.75" customHeight="1" outlineLevel="1">
      <c r="A1907" s="23"/>
      <c r="B1907" s="71"/>
      <c r="C1907" s="71"/>
      <c r="D1907" s="71"/>
      <c r="E1907" s="314"/>
      <c r="F1907" s="311" t="str">
        <f>Lists!Z288</f>
        <v>Zinc, unspecified - Asia</v>
      </c>
      <c r="G1907" s="311" t="str">
        <f t="array" ref="G1907">XLOOKUP(1,('Emission Factors'!$E$5:$E$488='GHG emissions calculations'!$F1907)*('Emission Factors'!$H$5:$H$488='GHG emissions calculations'!$H1907),INDEX('Emission Factors'!$E$5:$T$488,0,MATCH('GHG emissions calculations'!G$6,'Emission Factors'!$E$5:$T$5,0)),"",0)</f>
        <v/>
      </c>
      <c r="H1907" s="311" t="s">
        <v>237</v>
      </c>
      <c r="I1907" s="312" t="str">
        <f>IF(
    SUMIFS('Import data'!$L$25:$L$80,
           'Import data'!$J$25:$J$80, F1907,
           'Import data'!$G$25:$G$80, 'GHG emissions calculations'!$H1907,
           'Import data'!$I$25:$I$80,$E$1587) &lt;&gt; 0,
    SUMIFS('Import data'!$L$25:$L$80,
           'Import data'!$J$25:$J$80, F1907,
           'Import data'!$G$25:$G$80, 'GHG emissions calculations'!$H1907,
           'Import data'!$I$25:$I$80,$E$1587),
    ""
)</f>
        <v/>
      </c>
      <c r="J1907" s="311" t="str">
        <f t="array" ref="J1907">IF(
    XLOOKUP(F1907, 'Import data'!$J$26:$J$47, 'Import data'!$M$26:$M$47, "", 0) = "Please add the region-specific supplier emission factor or choose a different region available in the IAEG database.",
    "",
    XLOOKUP(F1907, 'Import data'!$J$26:$J$47, 'Import data'!$M$26:$M$47, "", 0)
)</f>
        <v/>
      </c>
      <c r="K1907" s="311" t="str">
        <f t="array" ref="K1907">IFERROR(
    XLOOKUP(F1907,
            _xlws.FILTER('Supplier Emission'!$G$15:$G$49,
                   ('Supplier Emission'!$D$15:$D$49=H1907) * ('Supplier Emission'!$F$15:$F$49=$E$1587)),
            _xlws.FILTER('Supplier Emission'!$I$15:$I$49,
                   ('Supplier Emission'!$D$15:$D$49=H1907) * ('Supplier Emission'!$F$15:$F$49=$E$1587)),
            ""),
    "")</f>
        <v/>
      </c>
      <c r="L1907" s="311" t="str">
        <f t="array" ref="L1907">IFERROR(
    XLOOKUP(F1907,
            _xlws.FILTER('Supplier Emission'!$G$15:$G$49,
                   ('Supplier Emission'!$D$15:$D$49=H1907) * ('Supplier Emission'!$F$15:$F$49=$E$1587)),
            _xlws.FILTER('Supplier Emission'!$J$15:$J$49,
                   ('Supplier Emission'!$D$15:$D$49=H1907) * ('Supplier Emission'!$F$15:$F$49=$E$1587)),
            ""),
    "")</f>
        <v/>
      </c>
      <c r="M1907" s="311" t="str">
        <f t="array" ref="M1907">IFERROR(
    XLOOKUP(F1907,
            _xlws.FILTER('Supplier Emission'!$G$15:$G$49,
                   ('Supplier Emission'!$D$15:$D$49=H1907) * ('Supplier Emission'!$F$15:$F$49=$E$1587)),
            _xlws.FILTER('Supplier Emission'!$M$15:$M$49,
                   ('Supplier Emission'!$D$15:$D$49=H1907) * ('Supplier Emission'!$F$15:$F$49=$E$1587)),
            ""),
    "")</f>
        <v/>
      </c>
      <c r="N1907" s="311" t="str">
        <f t="array" ref="N1907">IFERROR(
    XLOOKUP(F1907,
            _xlws.FILTER('Supplier Emission'!$G$15:$G$49,
                   ('Supplier Emission'!$D$15:$D$49=H1907) * ('Supplier Emission'!$F$15:$F$49=$E$1587)),
            _xlws.FILTER('Supplier Emission'!$H$15:$H$49,
                   ('Supplier Emission'!$D$15:$D$49=H1907) * ('Supplier Emission'!$F$15:$F$49=$E$1587)),
            ""),
    "")</f>
        <v/>
      </c>
      <c r="O1907" s="311" t="str">
        <f t="array" ref="O1907">XLOOKUP(1,('Emission Factors'!$E$5:$E$488='GHG emissions calculations'!$F1907)*('Emission Factors'!$H$5:$H$488='GHG emissions calculations'!$H1907),INDEX('Emission Factors'!$E$5:$T$488,0,MATCH('GHG emissions calculations'!O$6,'Emission Factors'!$E$5:$T$5,0)),"",0)</f>
        <v/>
      </c>
      <c r="P1907" s="313" t="str">
        <f t="array" ref="P1907">IFERROR(
    INDEX('Emission Factors'!$E$5:$P$488,
          MATCH(1,
                ('Emission Factors'!$E$5:$E$488 = 'GHG emissions calculations'!$F1907) *
                ('Emission Factors'!$H$5:$H$488 = 'GHG emissions calculations'!$H1907),
                0),
          MATCH('GHG emissions calculations'!P$6,'Emission Factors'!$E$5:$P$5,0)),
    "")</f>
        <v/>
      </c>
      <c r="Q1907" s="311" t="str">
        <f t="array" ref="Q1907">IFERROR(
    IF(
        INDEX('Emission Factors'!$E$5:$P$488,
              MATCH(1,
                    ('Emission Factors'!$E$5:$E$488 = 'GHG emissions calculations'!$F1907) *
                    ('Emission Factors'!$H$5:$H$488 = 'GHG emissions calculations'!$H1907),
                    0),
              MATCH('GHG emissions calculations'!Q$6, 'Emission Factors'!$E$5:$P$5, 0)) &lt;&gt; "",
        INDEX('Emission Factors'!$E$5:$P$488,
              MATCH(1,
                    ('Emission Factors'!$E$5:$E$488 = 'GHG emissions calculations'!$F1907) *
                    ('Emission Factors'!$H$5:$H$488 = 'GHG emissions calculations'!$H1907),
                    0),
              MATCH('GHG emissions calculations'!Q$6, 'Emission Factors'!$E$5:$P$5, 0)),
        ""),
    "")</f>
        <v/>
      </c>
      <c r="R1907" s="311" t="str">
        <f t="array" ref="R1907">IFERROR(
    IF(
        INDEX('Emission Factors'!$E$5:$R$488,
              MATCH(1,
                    ('Emission Factors'!$E$5:$E$488 = 'GHG emissions calculations'!$F1907) *
                    ('Emission Factors'!$H$5:$H$488 = 'GHG emissions calculations'!$H1907),
                    0),
              MATCH('GHG emissions calculations'!R$6, 'Emission Factors'!$E$5:$R$5, 0)) &lt;&gt; "",
        INDEX('Emission Factors'!$E$5:$R$488,
              MATCH(1,
                    ('Emission Factors'!$E$5:$E$488 = 'GHG emissions calculations'!$F1907) *
                    ('Emission Factors'!$H$5:$H$488 = 'GHG emissions calculations'!$H1907),
                    0),
              MATCH('GHG emissions calculations'!R$6, 'Emission Factors'!$E$5:$R$5, 0)),
        ""),
    "")</f>
        <v/>
      </c>
      <c r="S1907" s="312">
        <f t="shared" si="3"/>
        <v>0</v>
      </c>
      <c r="T1907" s="23"/>
    </row>
    <row r="1908" ht="15.75" customHeight="1" outlineLevel="1">
      <c r="A1908" s="23"/>
      <c r="B1908" s="71"/>
      <c r="C1908" s="71"/>
      <c r="D1908" s="71"/>
      <c r="E1908" s="314"/>
      <c r="F1908" s="311" t="str">
        <f>Lists!Z286</f>
        <v>Zinc, unspecified - Europe</v>
      </c>
      <c r="G1908" s="311">
        <f t="array" ref="G1908">XLOOKUP(1,('Emission Factors'!$E$5:$E$488='GHG emissions calculations'!$F1908)*('Emission Factors'!$H$5:$H$488='GHG emissions calculations'!$H1908),INDEX('Emission Factors'!$E$5:$T$488,0,MATCH('GHG emissions calculations'!G$6,'Emission Factors'!$E$5:$T$5,0)),"",0)</f>
        <v>2</v>
      </c>
      <c r="H1908" s="311" t="s">
        <v>237</v>
      </c>
      <c r="I1908" s="312" t="str">
        <f>IF(
    SUMIFS('Import data'!$L$25:$L$80,
           'Import data'!$J$25:$J$80, F1908,
           'Import data'!$G$25:$G$80, 'GHG emissions calculations'!$H1908,
           'Import data'!$I$25:$I$80,$E$1587) &lt;&gt; 0,
    SUMIFS('Import data'!$L$25:$L$80,
           'Import data'!$J$25:$J$80, F1908,
           'Import data'!$G$25:$G$80, 'GHG emissions calculations'!$H1908,
           'Import data'!$I$25:$I$80,$E$1587),
    ""
)</f>
        <v/>
      </c>
      <c r="J1908" s="311" t="str">
        <f t="array" ref="J1908">IF(
    XLOOKUP(F1908, 'Import data'!$J$26:$J$47, 'Import data'!$M$26:$M$47, "", 0) = "Please add the region-specific supplier emission factor or choose a different region available in the IAEG database.",
    "",
    XLOOKUP(F1908, 'Import data'!$J$26:$J$47, 'Import data'!$M$26:$M$47, "", 0)
)</f>
        <v/>
      </c>
      <c r="K1908" s="311" t="str">
        <f t="array" ref="K1908">IFERROR(
    XLOOKUP(F1908,
            _xlws.FILTER('Supplier Emission'!$G$15:$G$49,
                   ('Supplier Emission'!$D$15:$D$49=H1908) * ('Supplier Emission'!$F$15:$F$49=$E$1587)),
            _xlws.FILTER('Supplier Emission'!$I$15:$I$49,
                   ('Supplier Emission'!$D$15:$D$49=H1908) * ('Supplier Emission'!$F$15:$F$49=$E$1587)),
            ""),
    "")</f>
        <v/>
      </c>
      <c r="L1908" s="311" t="str">
        <f t="array" ref="L1908">IFERROR(
    XLOOKUP(F1908,
            _xlws.FILTER('Supplier Emission'!$G$15:$G$49,
                   ('Supplier Emission'!$D$15:$D$49=H1908) * ('Supplier Emission'!$F$15:$F$49=$E$1587)),
            _xlws.FILTER('Supplier Emission'!$J$15:$J$49,
                   ('Supplier Emission'!$D$15:$D$49=H1908) * ('Supplier Emission'!$F$15:$F$49=$E$1587)),
            ""),
    "")</f>
        <v/>
      </c>
      <c r="M1908" s="311" t="str">
        <f t="array" ref="M1908">IFERROR(
    XLOOKUP(F1908,
            _xlws.FILTER('Supplier Emission'!$G$15:$G$49,
                   ('Supplier Emission'!$D$15:$D$49=H1908) * ('Supplier Emission'!$F$15:$F$49=$E$1587)),
            _xlws.FILTER('Supplier Emission'!$M$15:$M$49,
                   ('Supplier Emission'!$D$15:$D$49=H1908) * ('Supplier Emission'!$F$15:$F$49=$E$1587)),
            ""),
    "")</f>
        <v/>
      </c>
      <c r="N1908" s="311" t="str">
        <f t="array" ref="N1908">IFERROR(
    XLOOKUP(F1908,
            _xlws.FILTER('Supplier Emission'!$G$15:$G$49,
                   ('Supplier Emission'!$D$15:$D$49=H1908) * ('Supplier Emission'!$F$15:$F$49=$E$1587)),
            _xlws.FILTER('Supplier Emission'!$H$15:$H$49,
                   ('Supplier Emission'!$D$15:$D$49=H1908) * ('Supplier Emission'!$F$15:$F$49=$E$1587)),
            ""),
    "")</f>
        <v/>
      </c>
      <c r="O1908" s="311" t="str">
        <f t="array" ref="O1908">XLOOKUP(1,('Emission Factors'!$E$5:$E$488='GHG emissions calculations'!$F1908)*('Emission Factors'!$H$5:$H$488='GHG emissions calculations'!$H1908),INDEX('Emission Factors'!$E$5:$T$488,0,MATCH('GHG emissions calculations'!O$6,'Emission Factors'!$E$5:$T$5,0)),"",0)</f>
        <v>Zinc concentrate</v>
      </c>
      <c r="P1908" s="313">
        <f t="array" ref="P1908">IFERROR(
    INDEX('Emission Factors'!$E$5:$P$488,
          MATCH(1,
                ('Emission Factors'!$E$5:$E$488 = 'GHG emissions calculations'!$F1908) *
                ('Emission Factors'!$H$5:$H$488 = 'GHG emissions calculations'!$H1908),
                0),
          MATCH('GHG emissions calculations'!P$6,'Emission Factors'!$E$5:$P$5,0)),
    "")</f>
        <v>1.122</v>
      </c>
      <c r="Q1908" s="311" t="str">
        <f t="array" ref="Q1908">IFERROR(
    IF(
        INDEX('Emission Factors'!$E$5:$P$488,
              MATCH(1,
                    ('Emission Factors'!$E$5:$E$488 = 'GHG emissions calculations'!$F1908) *
                    ('Emission Factors'!$H$5:$H$488 = 'GHG emissions calculations'!$H1908),
                    0),
              MATCH('GHG emissions calculations'!Q$6, 'Emission Factors'!$E$5:$P$5, 0)) &lt;&gt; "",
        INDEX('Emission Factors'!$E$5:$P$488,
              MATCH(1,
                    ('Emission Factors'!$E$5:$E$488 = 'GHG emissions calculations'!$F1908) *
                    ('Emission Factors'!$H$5:$H$488 = 'GHG emissions calculations'!$H1908),
                    0),
              MATCH('GHG emissions calculations'!Q$6, 'Emission Factors'!$E$5:$P$5, 0)),
        ""),
    "")</f>
        <v>kgCO2e/kg</v>
      </c>
      <c r="R1908" s="311" t="str">
        <f t="array" ref="R1908">IFERROR(
    IF(
        INDEX('Emission Factors'!$E$5:$R$488,
              MATCH(1,
                    ('Emission Factors'!$E$5:$E$488 = 'GHG emissions calculations'!$F1908) *
                    ('Emission Factors'!$H$5:$H$488 = 'GHG emissions calculations'!$H1908),
                    0),
              MATCH('GHG emissions calculations'!R$6, 'Emission Factors'!$E$5:$R$5, 0)) &lt;&gt; "",
        INDEX('Emission Factors'!$E$5:$R$488,
              MATCH(1,
                    ('Emission Factors'!$E$5:$E$488 = 'GHG emissions calculations'!$F1908) *
                    ('Emission Factors'!$H$5:$H$488 = 'GHG emissions calculations'!$H1908),
                    0),
              MATCH('GHG emissions calculations'!R$6, 'Emission Factors'!$E$5:$R$5, 0)),
        ""),
    "")</f>
        <v>Europe</v>
      </c>
      <c r="S1908" s="312">
        <f t="shared" si="3"/>
        <v>0</v>
      </c>
      <c r="T1908" s="23"/>
    </row>
    <row r="1909" ht="15.75" customHeight="1" outlineLevel="1">
      <c r="A1909" s="23"/>
      <c r="B1909" s="71"/>
      <c r="C1909" s="71"/>
      <c r="D1909" s="71"/>
      <c r="E1909" s="314"/>
      <c r="F1909" s="311" t="str">
        <f>Lists!Z291</f>
        <v>Zinc, unspecified - Global or unspecified region</v>
      </c>
      <c r="G1909" s="311" t="str">
        <f t="array" ref="G1909">XLOOKUP(1,('Emission Factors'!$E$5:$E$488='GHG emissions calculations'!$F1909)*('Emission Factors'!$H$5:$H$488='GHG emissions calculations'!$H1909),INDEX('Emission Factors'!$E$5:$T$488,0,MATCH('GHG emissions calculations'!G$6,'Emission Factors'!$E$5:$T$5,0)),"",0)</f>
        <v/>
      </c>
      <c r="H1909" s="311" t="s">
        <v>237</v>
      </c>
      <c r="I1909" s="312" t="str">
        <f>IF(
    SUMIFS('Import data'!$L$25:$L$80,
           'Import data'!$J$25:$J$80, F1909,
           'Import data'!$G$25:$G$80, 'GHG emissions calculations'!$H1909,
           'Import data'!$I$25:$I$80,$E$1587) &lt;&gt; 0,
    SUMIFS('Import data'!$L$25:$L$80,
           'Import data'!$J$25:$J$80, F1909,
           'Import data'!$G$25:$G$80, 'GHG emissions calculations'!$H1909,
           'Import data'!$I$25:$I$80,$E$1587),
    ""
)</f>
        <v/>
      </c>
      <c r="J1909" s="311" t="str">
        <f t="array" ref="J1909">IF(
    XLOOKUP(F1909, 'Import data'!$J$26:$J$47, 'Import data'!$M$26:$M$47, "", 0) = "Please add the region-specific supplier emission factor or choose a different region available in the IAEG database.",
    "",
    XLOOKUP(F1909, 'Import data'!$J$26:$J$47, 'Import data'!$M$26:$M$47, "", 0)
)</f>
        <v/>
      </c>
      <c r="K1909" s="311" t="str">
        <f t="array" ref="K1909">IFERROR(
    XLOOKUP(F1909,
            _xlws.FILTER('Supplier Emission'!$G$15:$G$49,
                   ('Supplier Emission'!$D$15:$D$49=H1909) * ('Supplier Emission'!$F$15:$F$49=$E$1587)),
            _xlws.FILTER('Supplier Emission'!$I$15:$I$49,
                   ('Supplier Emission'!$D$15:$D$49=H1909) * ('Supplier Emission'!$F$15:$F$49=$E$1587)),
            ""),
    "")</f>
        <v/>
      </c>
      <c r="L1909" s="311" t="str">
        <f t="array" ref="L1909">IFERROR(
    XLOOKUP(F1909,
            _xlws.FILTER('Supplier Emission'!$G$15:$G$49,
                   ('Supplier Emission'!$D$15:$D$49=H1909) * ('Supplier Emission'!$F$15:$F$49=$E$1587)),
            _xlws.FILTER('Supplier Emission'!$J$15:$J$49,
                   ('Supplier Emission'!$D$15:$D$49=H1909) * ('Supplier Emission'!$F$15:$F$49=$E$1587)),
            ""),
    "")</f>
        <v/>
      </c>
      <c r="M1909" s="311" t="str">
        <f t="array" ref="M1909">IFERROR(
    XLOOKUP(F1909,
            _xlws.FILTER('Supplier Emission'!$G$15:$G$49,
                   ('Supplier Emission'!$D$15:$D$49=H1909) * ('Supplier Emission'!$F$15:$F$49=$E$1587)),
            _xlws.FILTER('Supplier Emission'!$M$15:$M$49,
                   ('Supplier Emission'!$D$15:$D$49=H1909) * ('Supplier Emission'!$F$15:$F$49=$E$1587)),
            ""),
    "")</f>
        <v/>
      </c>
      <c r="N1909" s="311" t="str">
        <f t="array" ref="N1909">IFERROR(
    XLOOKUP(F1909,
            _xlws.FILTER('Supplier Emission'!$G$15:$G$49,
                   ('Supplier Emission'!$D$15:$D$49=H1909) * ('Supplier Emission'!$F$15:$F$49=$E$1587)),
            _xlws.FILTER('Supplier Emission'!$H$15:$H$49,
                   ('Supplier Emission'!$D$15:$D$49=H1909) * ('Supplier Emission'!$F$15:$F$49=$E$1587)),
            ""),
    "")</f>
        <v/>
      </c>
      <c r="O1909" s="311" t="str">
        <f t="array" ref="O1909">XLOOKUP(1,('Emission Factors'!$E$5:$E$488='GHG emissions calculations'!$F1909)*('Emission Factors'!$H$5:$H$488='GHG emissions calculations'!$H1909),INDEX('Emission Factors'!$E$5:$T$488,0,MATCH('GHG emissions calculations'!O$6,'Emission Factors'!$E$5:$T$5,0)),"",0)</f>
        <v/>
      </c>
      <c r="P1909" s="313" t="str">
        <f t="array" ref="P1909">IFERROR(
    INDEX('Emission Factors'!$E$5:$P$488,
          MATCH(1,
                ('Emission Factors'!$E$5:$E$488 = 'GHG emissions calculations'!$F1909) *
                ('Emission Factors'!$H$5:$H$488 = 'GHG emissions calculations'!$H1909),
                0),
          MATCH('GHG emissions calculations'!P$6,'Emission Factors'!$E$5:$P$5,0)),
    "")</f>
        <v/>
      </c>
      <c r="Q1909" s="311" t="str">
        <f t="array" ref="Q1909">IFERROR(
    IF(
        INDEX('Emission Factors'!$E$5:$P$488,
              MATCH(1,
                    ('Emission Factors'!$E$5:$E$488 = 'GHG emissions calculations'!$F1909) *
                    ('Emission Factors'!$H$5:$H$488 = 'GHG emissions calculations'!$H1909),
                    0),
              MATCH('GHG emissions calculations'!Q$6, 'Emission Factors'!$E$5:$P$5, 0)) &lt;&gt; "",
        INDEX('Emission Factors'!$E$5:$P$488,
              MATCH(1,
                    ('Emission Factors'!$E$5:$E$488 = 'GHG emissions calculations'!$F1909) *
                    ('Emission Factors'!$H$5:$H$488 = 'GHG emissions calculations'!$H1909),
                    0),
              MATCH('GHG emissions calculations'!Q$6, 'Emission Factors'!$E$5:$P$5, 0)),
        ""),
    "")</f>
        <v/>
      </c>
      <c r="R1909" s="311" t="str">
        <f t="array" ref="R1909">IFERROR(
    IF(
        INDEX('Emission Factors'!$E$5:$R$488,
              MATCH(1,
                    ('Emission Factors'!$E$5:$E$488 = 'GHG emissions calculations'!$F1909) *
                    ('Emission Factors'!$H$5:$H$488 = 'GHG emissions calculations'!$H1909),
                    0),
              MATCH('GHG emissions calculations'!R$6, 'Emission Factors'!$E$5:$R$5, 0)) &lt;&gt; "",
        INDEX('Emission Factors'!$E$5:$R$488,
              MATCH(1,
                    ('Emission Factors'!$E$5:$E$488 = 'GHG emissions calculations'!$F1909) *
                    ('Emission Factors'!$H$5:$H$488 = 'GHG emissions calculations'!$H1909),
                    0),
              MATCH('GHG emissions calculations'!R$6, 'Emission Factors'!$E$5:$R$5, 0)),
        ""),
    "")</f>
        <v/>
      </c>
      <c r="S1909" s="312">
        <f t="shared" si="3"/>
        <v>0</v>
      </c>
      <c r="T1909" s="23"/>
    </row>
    <row r="1910" ht="15.75" customHeight="1" outlineLevel="1">
      <c r="A1910" s="23"/>
      <c r="B1910" s="71"/>
      <c r="C1910" s="71"/>
      <c r="D1910" s="71"/>
      <c r="E1910" s="314"/>
      <c r="F1910" s="311" t="str">
        <f>Lists!Z290</f>
        <v>Zinc, unspecified - Middle East</v>
      </c>
      <c r="G1910" s="311" t="str">
        <f t="array" ref="G1910">XLOOKUP(1,('Emission Factors'!$E$5:$E$488='GHG emissions calculations'!$F1910)*('Emission Factors'!$H$5:$H$488='GHG emissions calculations'!$H1910),INDEX('Emission Factors'!$E$5:$T$488,0,MATCH('GHG emissions calculations'!G$6,'Emission Factors'!$E$5:$T$5,0)),"",0)</f>
        <v/>
      </c>
      <c r="H1910" s="311" t="s">
        <v>237</v>
      </c>
      <c r="I1910" s="312" t="str">
        <f>IF(
    SUMIFS('Import data'!$L$25:$L$80,
           'Import data'!$J$25:$J$80, F1910,
           'Import data'!$G$25:$G$80, 'GHG emissions calculations'!$H1910,
           'Import data'!$I$25:$I$80,$E$1587) &lt;&gt; 0,
    SUMIFS('Import data'!$L$25:$L$80,
           'Import data'!$J$25:$J$80, F1910,
           'Import data'!$G$25:$G$80, 'GHG emissions calculations'!$H1910,
           'Import data'!$I$25:$I$80,$E$1587),
    ""
)</f>
        <v/>
      </c>
      <c r="J1910" s="311" t="str">
        <f t="array" ref="J1910">IF(
    XLOOKUP(F1910, 'Import data'!$J$26:$J$47, 'Import data'!$M$26:$M$47, "", 0) = "Please add the region-specific supplier emission factor or choose a different region available in the IAEG database.",
    "",
    XLOOKUP(F1910, 'Import data'!$J$26:$J$47, 'Import data'!$M$26:$M$47, "", 0)
)</f>
        <v/>
      </c>
      <c r="K1910" s="311" t="str">
        <f t="array" ref="K1910">IFERROR(
    XLOOKUP(F1910,
            _xlws.FILTER('Supplier Emission'!$G$15:$G$49,
                   ('Supplier Emission'!$D$15:$D$49=H1910) * ('Supplier Emission'!$F$15:$F$49=$E$1587)),
            _xlws.FILTER('Supplier Emission'!$I$15:$I$49,
                   ('Supplier Emission'!$D$15:$D$49=H1910) * ('Supplier Emission'!$F$15:$F$49=$E$1587)),
            ""),
    "")</f>
        <v/>
      </c>
      <c r="L1910" s="311" t="str">
        <f t="array" ref="L1910">IFERROR(
    XLOOKUP(F1910,
            _xlws.FILTER('Supplier Emission'!$G$15:$G$49,
                   ('Supplier Emission'!$D$15:$D$49=H1910) * ('Supplier Emission'!$F$15:$F$49=$E$1587)),
            _xlws.FILTER('Supplier Emission'!$J$15:$J$49,
                   ('Supplier Emission'!$D$15:$D$49=H1910) * ('Supplier Emission'!$F$15:$F$49=$E$1587)),
            ""),
    "")</f>
        <v/>
      </c>
      <c r="M1910" s="311" t="str">
        <f t="array" ref="M1910">IFERROR(
    XLOOKUP(F1910,
            _xlws.FILTER('Supplier Emission'!$G$15:$G$49,
                   ('Supplier Emission'!$D$15:$D$49=H1910) * ('Supplier Emission'!$F$15:$F$49=$E$1587)),
            _xlws.FILTER('Supplier Emission'!$M$15:$M$49,
                   ('Supplier Emission'!$D$15:$D$49=H1910) * ('Supplier Emission'!$F$15:$F$49=$E$1587)),
            ""),
    "")</f>
        <v/>
      </c>
      <c r="N1910" s="311" t="str">
        <f t="array" ref="N1910">IFERROR(
    XLOOKUP(F1910,
            _xlws.FILTER('Supplier Emission'!$G$15:$G$49,
                   ('Supplier Emission'!$D$15:$D$49=H1910) * ('Supplier Emission'!$F$15:$F$49=$E$1587)),
            _xlws.FILTER('Supplier Emission'!$H$15:$H$49,
                   ('Supplier Emission'!$D$15:$D$49=H1910) * ('Supplier Emission'!$F$15:$F$49=$E$1587)),
            ""),
    "")</f>
        <v/>
      </c>
      <c r="O1910" s="311" t="str">
        <f t="array" ref="O1910">XLOOKUP(1,('Emission Factors'!$E$5:$E$488='GHG emissions calculations'!$F1910)*('Emission Factors'!$H$5:$H$488='GHG emissions calculations'!$H1910),INDEX('Emission Factors'!$E$5:$T$488,0,MATCH('GHG emissions calculations'!O$6,'Emission Factors'!$E$5:$T$5,0)),"",0)</f>
        <v/>
      </c>
      <c r="P1910" s="313" t="str">
        <f t="array" ref="P1910">IFERROR(
    INDEX('Emission Factors'!$E$5:$P$488,
          MATCH(1,
                ('Emission Factors'!$E$5:$E$488 = 'GHG emissions calculations'!$F1910) *
                ('Emission Factors'!$H$5:$H$488 = 'GHG emissions calculations'!$H1910),
                0),
          MATCH('GHG emissions calculations'!P$6,'Emission Factors'!$E$5:$P$5,0)),
    "")</f>
        <v/>
      </c>
      <c r="Q1910" s="311" t="str">
        <f t="array" ref="Q1910">IFERROR(
    IF(
        INDEX('Emission Factors'!$E$5:$P$488,
              MATCH(1,
                    ('Emission Factors'!$E$5:$E$488 = 'GHG emissions calculations'!$F1910) *
                    ('Emission Factors'!$H$5:$H$488 = 'GHG emissions calculations'!$H1910),
                    0),
              MATCH('GHG emissions calculations'!Q$6, 'Emission Factors'!$E$5:$P$5, 0)) &lt;&gt; "",
        INDEX('Emission Factors'!$E$5:$P$488,
              MATCH(1,
                    ('Emission Factors'!$E$5:$E$488 = 'GHG emissions calculations'!$F1910) *
                    ('Emission Factors'!$H$5:$H$488 = 'GHG emissions calculations'!$H1910),
                    0),
              MATCH('GHG emissions calculations'!Q$6, 'Emission Factors'!$E$5:$P$5, 0)),
        ""),
    "")</f>
        <v/>
      </c>
      <c r="R1910" s="311" t="str">
        <f t="array" ref="R1910">IFERROR(
    IF(
        INDEX('Emission Factors'!$E$5:$R$488,
              MATCH(1,
                    ('Emission Factors'!$E$5:$E$488 = 'GHG emissions calculations'!$F1910) *
                    ('Emission Factors'!$H$5:$H$488 = 'GHG emissions calculations'!$H1910),
                    0),
              MATCH('GHG emissions calculations'!R$6, 'Emission Factors'!$E$5:$R$5, 0)) &lt;&gt; "",
        INDEX('Emission Factors'!$E$5:$R$488,
              MATCH(1,
                    ('Emission Factors'!$E$5:$E$488 = 'GHG emissions calculations'!$F1910) *
                    ('Emission Factors'!$H$5:$H$488 = 'GHG emissions calculations'!$H1910),
                    0),
              MATCH('GHG emissions calculations'!R$6, 'Emission Factors'!$E$5:$R$5, 0)),
        ""),
    "")</f>
        <v/>
      </c>
      <c r="S1910" s="312">
        <f t="shared" si="3"/>
        <v>0</v>
      </c>
      <c r="T1910" s="23"/>
    </row>
    <row r="1911" ht="15.75" customHeight="1" outlineLevel="1">
      <c r="A1911" s="23"/>
      <c r="B1911" s="71"/>
      <c r="C1911" s="71"/>
      <c r="D1911" s="71"/>
      <c r="E1911" s="314"/>
      <c r="F1911" s="311" t="str">
        <f>Lists!Z289</f>
        <v>Zinc, unspecified - Oceania</v>
      </c>
      <c r="G1911" s="311" t="str">
        <f t="array" ref="G1911">XLOOKUP(1,('Emission Factors'!$E$5:$E$488='GHG emissions calculations'!$F1911)*('Emission Factors'!$H$5:$H$488='GHG emissions calculations'!$H1911),INDEX('Emission Factors'!$E$5:$T$488,0,MATCH('GHG emissions calculations'!G$6,'Emission Factors'!$E$5:$T$5,0)),"",0)</f>
        <v/>
      </c>
      <c r="H1911" s="311" t="s">
        <v>237</v>
      </c>
      <c r="I1911" s="312" t="str">
        <f>IF(
    SUMIFS('Import data'!$L$25:$L$80,
           'Import data'!$J$25:$J$80, F1911,
           'Import data'!$G$25:$G$80, 'GHG emissions calculations'!$H1911,
           'Import data'!$I$25:$I$80,$E$1587) &lt;&gt; 0,
    SUMIFS('Import data'!$L$25:$L$80,
           'Import data'!$J$25:$J$80, F1911,
           'Import data'!$G$25:$G$80, 'GHG emissions calculations'!$H1911,
           'Import data'!$I$25:$I$80,$E$1587),
    ""
)</f>
        <v/>
      </c>
      <c r="J1911" s="311" t="str">
        <f t="array" ref="J1911">IF(
    XLOOKUP(F1911, 'Import data'!$J$26:$J$47, 'Import data'!$M$26:$M$47, "", 0) = "Please add the region-specific supplier emission factor or choose a different region available in the IAEG database.",
    "",
    XLOOKUP(F1911, 'Import data'!$J$26:$J$47, 'Import data'!$M$26:$M$47, "", 0)
)</f>
        <v/>
      </c>
      <c r="K1911" s="311" t="str">
        <f t="array" ref="K1911">IFERROR(
    XLOOKUP(F1911,
            _xlws.FILTER('Supplier Emission'!$G$15:$G$49,
                   ('Supplier Emission'!$D$15:$D$49=H1911) * ('Supplier Emission'!$F$15:$F$49=$E$1587)),
            _xlws.FILTER('Supplier Emission'!$I$15:$I$49,
                   ('Supplier Emission'!$D$15:$D$49=H1911) * ('Supplier Emission'!$F$15:$F$49=$E$1587)),
            ""),
    "")</f>
        <v/>
      </c>
      <c r="L1911" s="311" t="str">
        <f t="array" ref="L1911">IFERROR(
    XLOOKUP(F1911,
            _xlws.FILTER('Supplier Emission'!$G$15:$G$49,
                   ('Supplier Emission'!$D$15:$D$49=H1911) * ('Supplier Emission'!$F$15:$F$49=$E$1587)),
            _xlws.FILTER('Supplier Emission'!$J$15:$J$49,
                   ('Supplier Emission'!$D$15:$D$49=H1911) * ('Supplier Emission'!$F$15:$F$49=$E$1587)),
            ""),
    "")</f>
        <v/>
      </c>
      <c r="M1911" s="311" t="str">
        <f t="array" ref="M1911">IFERROR(
    XLOOKUP(F1911,
            _xlws.FILTER('Supplier Emission'!$G$15:$G$49,
                   ('Supplier Emission'!$D$15:$D$49=H1911) * ('Supplier Emission'!$F$15:$F$49=$E$1587)),
            _xlws.FILTER('Supplier Emission'!$M$15:$M$49,
                   ('Supplier Emission'!$D$15:$D$49=H1911) * ('Supplier Emission'!$F$15:$F$49=$E$1587)),
            ""),
    "")</f>
        <v/>
      </c>
      <c r="N1911" s="311" t="str">
        <f t="array" ref="N1911">IFERROR(
    XLOOKUP(F1911,
            _xlws.FILTER('Supplier Emission'!$G$15:$G$49,
                   ('Supplier Emission'!$D$15:$D$49=H1911) * ('Supplier Emission'!$F$15:$F$49=$E$1587)),
            _xlws.FILTER('Supplier Emission'!$H$15:$H$49,
                   ('Supplier Emission'!$D$15:$D$49=H1911) * ('Supplier Emission'!$F$15:$F$49=$E$1587)),
            ""),
    "")</f>
        <v/>
      </c>
      <c r="O1911" s="311" t="str">
        <f t="array" ref="O1911">XLOOKUP(1,('Emission Factors'!$E$5:$E$488='GHG emissions calculations'!$F1911)*('Emission Factors'!$H$5:$H$488='GHG emissions calculations'!$H1911),INDEX('Emission Factors'!$E$5:$T$488,0,MATCH('GHG emissions calculations'!O$6,'Emission Factors'!$E$5:$T$5,0)),"",0)</f>
        <v/>
      </c>
      <c r="P1911" s="313" t="str">
        <f t="array" ref="P1911">IFERROR(
    INDEX('Emission Factors'!$E$5:$P$488,
          MATCH(1,
                ('Emission Factors'!$E$5:$E$488 = 'GHG emissions calculations'!$F1911) *
                ('Emission Factors'!$H$5:$H$488 = 'GHG emissions calculations'!$H1911),
                0),
          MATCH('GHG emissions calculations'!P$6,'Emission Factors'!$E$5:$P$5,0)),
    "")</f>
        <v/>
      </c>
      <c r="Q1911" s="311" t="str">
        <f t="array" ref="Q1911">IFERROR(
    IF(
        INDEX('Emission Factors'!$E$5:$P$488,
              MATCH(1,
                    ('Emission Factors'!$E$5:$E$488 = 'GHG emissions calculations'!$F1911) *
                    ('Emission Factors'!$H$5:$H$488 = 'GHG emissions calculations'!$H1911),
                    0),
              MATCH('GHG emissions calculations'!Q$6, 'Emission Factors'!$E$5:$P$5, 0)) &lt;&gt; "",
        INDEX('Emission Factors'!$E$5:$P$488,
              MATCH(1,
                    ('Emission Factors'!$E$5:$E$488 = 'GHG emissions calculations'!$F1911) *
                    ('Emission Factors'!$H$5:$H$488 = 'GHG emissions calculations'!$H1911),
                    0),
              MATCH('GHG emissions calculations'!Q$6, 'Emission Factors'!$E$5:$P$5, 0)),
        ""),
    "")</f>
        <v/>
      </c>
      <c r="R1911" s="311" t="str">
        <f t="array" ref="R1911">IFERROR(
    IF(
        INDEX('Emission Factors'!$E$5:$R$488,
              MATCH(1,
                    ('Emission Factors'!$E$5:$E$488 = 'GHG emissions calculations'!$F1911) *
                    ('Emission Factors'!$H$5:$H$488 = 'GHG emissions calculations'!$H1911),
                    0),
              MATCH('GHG emissions calculations'!R$6, 'Emission Factors'!$E$5:$R$5, 0)) &lt;&gt; "",
        INDEX('Emission Factors'!$E$5:$R$488,
              MATCH(1,
                    ('Emission Factors'!$E$5:$E$488 = 'GHG emissions calculations'!$F1911) *
                    ('Emission Factors'!$H$5:$H$488 = 'GHG emissions calculations'!$H1911),
                    0),
              MATCH('GHG emissions calculations'!R$6, 'Emission Factors'!$E$5:$R$5, 0)),
        ""),
    "")</f>
        <v/>
      </c>
      <c r="S1911" s="312">
        <f t="shared" si="3"/>
        <v>0</v>
      </c>
      <c r="T1911" s="23"/>
    </row>
    <row r="1912" ht="15.75" customHeight="1" outlineLevel="1">
      <c r="A1912" s="23"/>
      <c r="B1912" s="71"/>
      <c r="C1912" s="71"/>
      <c r="D1912" s="71"/>
      <c r="E1912" s="314"/>
      <c r="F1912" s="311" t="str">
        <f>Lists!Z294</f>
        <v>Zinc, Zamak - Africa</v>
      </c>
      <c r="G1912" s="311" t="str">
        <f t="array" ref="G1912">XLOOKUP(1,('Emission Factors'!$E$5:$E$488='GHG emissions calculations'!$F1912)*('Emission Factors'!$H$5:$H$488='GHG emissions calculations'!$H1912),INDEX('Emission Factors'!$E$5:$T$488,0,MATCH('GHG emissions calculations'!G$6,'Emission Factors'!$E$5:$T$5,0)),"",0)</f>
        <v/>
      </c>
      <c r="H1912" s="311" t="s">
        <v>237</v>
      </c>
      <c r="I1912" s="312" t="str">
        <f>IF(
    SUMIFS('Import data'!$L$25:$L$80,
           'Import data'!$J$25:$J$80, F1912,
           'Import data'!$G$25:$G$80, 'GHG emissions calculations'!$H1912,
           'Import data'!$I$25:$I$80,$E$1587) &lt;&gt; 0,
    SUMIFS('Import data'!$L$25:$L$80,
           'Import data'!$J$25:$J$80, F1912,
           'Import data'!$G$25:$G$80, 'GHG emissions calculations'!$H1912,
           'Import data'!$I$25:$I$80,$E$1587),
    ""
)</f>
        <v/>
      </c>
      <c r="J1912" s="311" t="str">
        <f t="array" ref="J1912">IF(
    XLOOKUP(F1912, 'Import data'!$J$26:$J$47, 'Import data'!$M$26:$M$47, "", 0) = "Please add the region-specific supplier emission factor or choose a different region available in the IAEG database.",
    "",
    XLOOKUP(F1912, 'Import data'!$J$26:$J$47, 'Import data'!$M$26:$M$47, "", 0)
)</f>
        <v/>
      </c>
      <c r="K1912" s="311" t="str">
        <f t="array" ref="K1912">IFERROR(
    XLOOKUP(F1912,
            _xlws.FILTER('Supplier Emission'!$G$15:$G$49,
                   ('Supplier Emission'!$D$15:$D$49=H1912) * ('Supplier Emission'!$F$15:$F$49=$E$1587)),
            _xlws.FILTER('Supplier Emission'!$I$15:$I$49,
                   ('Supplier Emission'!$D$15:$D$49=H1912) * ('Supplier Emission'!$F$15:$F$49=$E$1587)),
            ""),
    "")</f>
        <v/>
      </c>
      <c r="L1912" s="311" t="str">
        <f t="array" ref="L1912">IFERROR(
    XLOOKUP(F1912,
            _xlws.FILTER('Supplier Emission'!$G$15:$G$49,
                   ('Supplier Emission'!$D$15:$D$49=H1912) * ('Supplier Emission'!$F$15:$F$49=$E$1587)),
            _xlws.FILTER('Supplier Emission'!$J$15:$J$49,
                   ('Supplier Emission'!$D$15:$D$49=H1912) * ('Supplier Emission'!$F$15:$F$49=$E$1587)),
            ""),
    "")</f>
        <v/>
      </c>
      <c r="M1912" s="311" t="str">
        <f t="array" ref="M1912">IFERROR(
    XLOOKUP(F1912,
            _xlws.FILTER('Supplier Emission'!$G$15:$G$49,
                   ('Supplier Emission'!$D$15:$D$49=H1912) * ('Supplier Emission'!$F$15:$F$49=$E$1587)),
            _xlws.FILTER('Supplier Emission'!$M$15:$M$49,
                   ('Supplier Emission'!$D$15:$D$49=H1912) * ('Supplier Emission'!$F$15:$F$49=$E$1587)),
            ""),
    "")</f>
        <v/>
      </c>
      <c r="N1912" s="311" t="str">
        <f t="array" ref="N1912">IFERROR(
    XLOOKUP(F1912,
            _xlws.FILTER('Supplier Emission'!$G$15:$G$49,
                   ('Supplier Emission'!$D$15:$D$49=H1912) * ('Supplier Emission'!$F$15:$F$49=$E$1587)),
            _xlws.FILTER('Supplier Emission'!$H$15:$H$49,
                   ('Supplier Emission'!$D$15:$D$49=H1912) * ('Supplier Emission'!$F$15:$F$49=$E$1587)),
            ""),
    "")</f>
        <v/>
      </c>
      <c r="O1912" s="311" t="str">
        <f t="array" ref="O1912">XLOOKUP(1,('Emission Factors'!$E$5:$E$488='GHG emissions calculations'!$F1912)*('Emission Factors'!$H$5:$H$488='GHG emissions calculations'!$H1912),INDEX('Emission Factors'!$E$5:$T$488,0,MATCH('GHG emissions calculations'!O$6,'Emission Factors'!$E$5:$T$5,0)),"",0)</f>
        <v/>
      </c>
      <c r="P1912" s="313" t="str">
        <f t="array" ref="P1912">IFERROR(
    INDEX('Emission Factors'!$E$5:$P$488,
          MATCH(1,
                ('Emission Factors'!$E$5:$E$488 = 'GHG emissions calculations'!$F1912) *
                ('Emission Factors'!$H$5:$H$488 = 'GHG emissions calculations'!$H1912),
                0),
          MATCH('GHG emissions calculations'!P$6,'Emission Factors'!$E$5:$P$5,0)),
    "")</f>
        <v/>
      </c>
      <c r="Q1912" s="311" t="str">
        <f t="array" ref="Q1912">IFERROR(
    IF(
        INDEX('Emission Factors'!$E$5:$P$488,
              MATCH(1,
                    ('Emission Factors'!$E$5:$E$488 = 'GHG emissions calculations'!$F1912) *
                    ('Emission Factors'!$H$5:$H$488 = 'GHG emissions calculations'!$H1912),
                    0),
              MATCH('GHG emissions calculations'!Q$6, 'Emission Factors'!$E$5:$P$5, 0)) &lt;&gt; "",
        INDEX('Emission Factors'!$E$5:$P$488,
              MATCH(1,
                    ('Emission Factors'!$E$5:$E$488 = 'GHG emissions calculations'!$F1912) *
                    ('Emission Factors'!$H$5:$H$488 = 'GHG emissions calculations'!$H1912),
                    0),
              MATCH('GHG emissions calculations'!Q$6, 'Emission Factors'!$E$5:$P$5, 0)),
        ""),
    "")</f>
        <v/>
      </c>
      <c r="R1912" s="311" t="str">
        <f t="array" ref="R1912">IFERROR(
    IF(
        INDEX('Emission Factors'!$E$5:$R$488,
              MATCH(1,
                    ('Emission Factors'!$E$5:$E$488 = 'GHG emissions calculations'!$F1912) *
                    ('Emission Factors'!$H$5:$H$488 = 'GHG emissions calculations'!$H1912),
                    0),
              MATCH('GHG emissions calculations'!R$6, 'Emission Factors'!$E$5:$R$5, 0)) &lt;&gt; "",
        INDEX('Emission Factors'!$E$5:$R$488,
              MATCH(1,
                    ('Emission Factors'!$E$5:$E$488 = 'GHG emissions calculations'!$F1912) *
                    ('Emission Factors'!$H$5:$H$488 = 'GHG emissions calculations'!$H1912),
                    0),
              MATCH('GHG emissions calculations'!R$6, 'Emission Factors'!$E$5:$R$5, 0)),
        ""),
    "")</f>
        <v/>
      </c>
      <c r="S1912" s="312">
        <f t="shared" si="3"/>
        <v>0</v>
      </c>
      <c r="T1912" s="23"/>
    </row>
    <row r="1913" ht="15.75" customHeight="1" outlineLevel="1">
      <c r="A1913" s="23"/>
      <c r="B1913" s="71"/>
      <c r="C1913" s="71"/>
      <c r="D1913" s="71"/>
      <c r="E1913" s="314"/>
      <c r="F1913" s="311" t="str">
        <f>Lists!Z292</f>
        <v>Zinc, Zamak - America</v>
      </c>
      <c r="G1913" s="311" t="str">
        <f t="array" ref="G1913">XLOOKUP(1,('Emission Factors'!$E$5:$E$488='GHG emissions calculations'!$F1913)*('Emission Factors'!$H$5:$H$488='GHG emissions calculations'!$H1913),INDEX('Emission Factors'!$E$5:$T$488,0,MATCH('GHG emissions calculations'!G$6,'Emission Factors'!$E$5:$T$5,0)),"",0)</f>
        <v/>
      </c>
      <c r="H1913" s="311" t="s">
        <v>237</v>
      </c>
      <c r="I1913" s="312" t="str">
        <f>IF(
    SUMIFS('Import data'!$L$25:$L$80,
           'Import data'!$J$25:$J$80, F1913,
           'Import data'!$G$25:$G$80, 'GHG emissions calculations'!$H1913,
           'Import data'!$I$25:$I$80,$E$1587) &lt;&gt; 0,
    SUMIFS('Import data'!$L$25:$L$80,
           'Import data'!$J$25:$J$80, F1913,
           'Import data'!$G$25:$G$80, 'GHG emissions calculations'!$H1913,
           'Import data'!$I$25:$I$80,$E$1587),
    ""
)</f>
        <v/>
      </c>
      <c r="J1913" s="311" t="str">
        <f t="array" ref="J1913">IF(
    XLOOKUP(F1913, 'Import data'!$J$26:$J$47, 'Import data'!$M$26:$M$47, "", 0) = "Please add the region-specific supplier emission factor or choose a different region available in the IAEG database.",
    "",
    XLOOKUP(F1913, 'Import data'!$J$26:$J$47, 'Import data'!$M$26:$M$47, "", 0)
)</f>
        <v/>
      </c>
      <c r="K1913" s="311" t="str">
        <f t="array" ref="K1913">IFERROR(
    XLOOKUP(F1913,
            _xlws.FILTER('Supplier Emission'!$G$15:$G$49,
                   ('Supplier Emission'!$D$15:$D$49=H1913) * ('Supplier Emission'!$F$15:$F$49=$E$1587)),
            _xlws.FILTER('Supplier Emission'!$I$15:$I$49,
                   ('Supplier Emission'!$D$15:$D$49=H1913) * ('Supplier Emission'!$F$15:$F$49=$E$1587)),
            ""),
    "")</f>
        <v/>
      </c>
      <c r="L1913" s="311" t="str">
        <f t="array" ref="L1913">IFERROR(
    XLOOKUP(F1913,
            _xlws.FILTER('Supplier Emission'!$G$15:$G$49,
                   ('Supplier Emission'!$D$15:$D$49=H1913) * ('Supplier Emission'!$F$15:$F$49=$E$1587)),
            _xlws.FILTER('Supplier Emission'!$J$15:$J$49,
                   ('Supplier Emission'!$D$15:$D$49=H1913) * ('Supplier Emission'!$F$15:$F$49=$E$1587)),
            ""),
    "")</f>
        <v/>
      </c>
      <c r="M1913" s="311" t="str">
        <f t="array" ref="M1913">IFERROR(
    XLOOKUP(F1913,
            _xlws.FILTER('Supplier Emission'!$G$15:$G$49,
                   ('Supplier Emission'!$D$15:$D$49=H1913) * ('Supplier Emission'!$F$15:$F$49=$E$1587)),
            _xlws.FILTER('Supplier Emission'!$M$15:$M$49,
                   ('Supplier Emission'!$D$15:$D$49=H1913) * ('Supplier Emission'!$F$15:$F$49=$E$1587)),
            ""),
    "")</f>
        <v/>
      </c>
      <c r="N1913" s="311" t="str">
        <f t="array" ref="N1913">IFERROR(
    XLOOKUP(F1913,
            _xlws.FILTER('Supplier Emission'!$G$15:$G$49,
                   ('Supplier Emission'!$D$15:$D$49=H1913) * ('Supplier Emission'!$F$15:$F$49=$E$1587)),
            _xlws.FILTER('Supplier Emission'!$H$15:$H$49,
                   ('Supplier Emission'!$D$15:$D$49=H1913) * ('Supplier Emission'!$F$15:$F$49=$E$1587)),
            ""),
    "")</f>
        <v/>
      </c>
      <c r="O1913" s="311" t="str">
        <f t="array" ref="O1913">XLOOKUP(1,('Emission Factors'!$E$5:$E$488='GHG emissions calculations'!$F1913)*('Emission Factors'!$H$5:$H$488='GHG emissions calculations'!$H1913),INDEX('Emission Factors'!$E$5:$T$488,0,MATCH('GHG emissions calculations'!O$6,'Emission Factors'!$E$5:$T$5,0)),"",0)</f>
        <v/>
      </c>
      <c r="P1913" s="313" t="str">
        <f t="array" ref="P1913">IFERROR(
    INDEX('Emission Factors'!$E$5:$P$488,
          MATCH(1,
                ('Emission Factors'!$E$5:$E$488 = 'GHG emissions calculations'!$F1913) *
                ('Emission Factors'!$H$5:$H$488 = 'GHG emissions calculations'!$H1913),
                0),
          MATCH('GHG emissions calculations'!P$6,'Emission Factors'!$E$5:$P$5,0)),
    "")</f>
        <v/>
      </c>
      <c r="Q1913" s="311" t="str">
        <f t="array" ref="Q1913">IFERROR(
    IF(
        INDEX('Emission Factors'!$E$5:$P$488,
              MATCH(1,
                    ('Emission Factors'!$E$5:$E$488 = 'GHG emissions calculations'!$F1913) *
                    ('Emission Factors'!$H$5:$H$488 = 'GHG emissions calculations'!$H1913),
                    0),
              MATCH('GHG emissions calculations'!Q$6, 'Emission Factors'!$E$5:$P$5, 0)) &lt;&gt; "",
        INDEX('Emission Factors'!$E$5:$P$488,
              MATCH(1,
                    ('Emission Factors'!$E$5:$E$488 = 'GHG emissions calculations'!$F1913) *
                    ('Emission Factors'!$H$5:$H$488 = 'GHG emissions calculations'!$H1913),
                    0),
              MATCH('GHG emissions calculations'!Q$6, 'Emission Factors'!$E$5:$P$5, 0)),
        ""),
    "")</f>
        <v/>
      </c>
      <c r="R1913" s="311" t="str">
        <f t="array" ref="R1913">IFERROR(
    IF(
        INDEX('Emission Factors'!$E$5:$R$488,
              MATCH(1,
                    ('Emission Factors'!$E$5:$E$488 = 'GHG emissions calculations'!$F1913) *
                    ('Emission Factors'!$H$5:$H$488 = 'GHG emissions calculations'!$H1913),
                    0),
              MATCH('GHG emissions calculations'!R$6, 'Emission Factors'!$E$5:$R$5, 0)) &lt;&gt; "",
        INDEX('Emission Factors'!$E$5:$R$488,
              MATCH(1,
                    ('Emission Factors'!$E$5:$E$488 = 'GHG emissions calculations'!$F1913) *
                    ('Emission Factors'!$H$5:$H$488 = 'GHG emissions calculations'!$H1913),
                    0),
              MATCH('GHG emissions calculations'!R$6, 'Emission Factors'!$E$5:$R$5, 0)),
        ""),
    "")</f>
        <v/>
      </c>
      <c r="S1913" s="312">
        <f t="shared" si="3"/>
        <v>0</v>
      </c>
      <c r="T1913" s="23"/>
    </row>
    <row r="1914" ht="15.75" customHeight="1" outlineLevel="1">
      <c r="A1914" s="23"/>
      <c r="B1914" s="71"/>
      <c r="C1914" s="71"/>
      <c r="D1914" s="71"/>
      <c r="E1914" s="314"/>
      <c r="F1914" s="311" t="str">
        <f>Lists!Z295</f>
        <v>Zinc, Zamak - Asia</v>
      </c>
      <c r="G1914" s="311" t="str">
        <f t="array" ref="G1914">XLOOKUP(1,('Emission Factors'!$E$5:$E$488='GHG emissions calculations'!$F1914)*('Emission Factors'!$H$5:$H$488='GHG emissions calculations'!$H1914),INDEX('Emission Factors'!$E$5:$T$488,0,MATCH('GHG emissions calculations'!G$6,'Emission Factors'!$E$5:$T$5,0)),"",0)</f>
        <v/>
      </c>
      <c r="H1914" s="311" t="s">
        <v>237</v>
      </c>
      <c r="I1914" s="312" t="str">
        <f>IF(
    SUMIFS('Import data'!$L$25:$L$80,
           'Import data'!$J$25:$J$80, F1914,
           'Import data'!$G$25:$G$80, 'GHG emissions calculations'!$H1914,
           'Import data'!$I$25:$I$80,$E$1587) &lt;&gt; 0,
    SUMIFS('Import data'!$L$25:$L$80,
           'Import data'!$J$25:$J$80, F1914,
           'Import data'!$G$25:$G$80, 'GHG emissions calculations'!$H1914,
           'Import data'!$I$25:$I$80,$E$1587),
    ""
)</f>
        <v/>
      </c>
      <c r="J1914" s="311" t="str">
        <f t="array" ref="J1914">IF(
    XLOOKUP(F1914, 'Import data'!$J$26:$J$47, 'Import data'!$M$26:$M$47, "", 0) = "Please add the region-specific supplier emission factor or choose a different region available in the IAEG database.",
    "",
    XLOOKUP(F1914, 'Import data'!$J$26:$J$47, 'Import data'!$M$26:$M$47, "", 0)
)</f>
        <v/>
      </c>
      <c r="K1914" s="311" t="str">
        <f t="array" ref="K1914">IFERROR(
    XLOOKUP(F1914,
            _xlws.FILTER('Supplier Emission'!$G$15:$G$49,
                   ('Supplier Emission'!$D$15:$D$49=H1914) * ('Supplier Emission'!$F$15:$F$49=$E$1587)),
            _xlws.FILTER('Supplier Emission'!$I$15:$I$49,
                   ('Supplier Emission'!$D$15:$D$49=H1914) * ('Supplier Emission'!$F$15:$F$49=$E$1587)),
            ""),
    "")</f>
        <v/>
      </c>
      <c r="L1914" s="311" t="str">
        <f t="array" ref="L1914">IFERROR(
    XLOOKUP(F1914,
            _xlws.FILTER('Supplier Emission'!$G$15:$G$49,
                   ('Supplier Emission'!$D$15:$D$49=H1914) * ('Supplier Emission'!$F$15:$F$49=$E$1587)),
            _xlws.FILTER('Supplier Emission'!$J$15:$J$49,
                   ('Supplier Emission'!$D$15:$D$49=H1914) * ('Supplier Emission'!$F$15:$F$49=$E$1587)),
            ""),
    "")</f>
        <v/>
      </c>
      <c r="M1914" s="311" t="str">
        <f t="array" ref="M1914">IFERROR(
    XLOOKUP(F1914,
            _xlws.FILTER('Supplier Emission'!$G$15:$G$49,
                   ('Supplier Emission'!$D$15:$D$49=H1914) * ('Supplier Emission'!$F$15:$F$49=$E$1587)),
            _xlws.FILTER('Supplier Emission'!$M$15:$M$49,
                   ('Supplier Emission'!$D$15:$D$49=H1914) * ('Supplier Emission'!$F$15:$F$49=$E$1587)),
            ""),
    "")</f>
        <v/>
      </c>
      <c r="N1914" s="311" t="str">
        <f t="array" ref="N1914">IFERROR(
    XLOOKUP(F1914,
            _xlws.FILTER('Supplier Emission'!$G$15:$G$49,
                   ('Supplier Emission'!$D$15:$D$49=H1914) * ('Supplier Emission'!$F$15:$F$49=$E$1587)),
            _xlws.FILTER('Supplier Emission'!$H$15:$H$49,
                   ('Supplier Emission'!$D$15:$D$49=H1914) * ('Supplier Emission'!$F$15:$F$49=$E$1587)),
            ""),
    "")</f>
        <v/>
      </c>
      <c r="O1914" s="311" t="str">
        <f t="array" ref="O1914">XLOOKUP(1,('Emission Factors'!$E$5:$E$488='GHG emissions calculations'!$F1914)*('Emission Factors'!$H$5:$H$488='GHG emissions calculations'!$H1914),INDEX('Emission Factors'!$E$5:$T$488,0,MATCH('GHG emissions calculations'!O$6,'Emission Factors'!$E$5:$T$5,0)),"",0)</f>
        <v/>
      </c>
      <c r="P1914" s="313" t="str">
        <f t="array" ref="P1914">IFERROR(
    INDEX('Emission Factors'!$E$5:$P$488,
          MATCH(1,
                ('Emission Factors'!$E$5:$E$488 = 'GHG emissions calculations'!$F1914) *
                ('Emission Factors'!$H$5:$H$488 = 'GHG emissions calculations'!$H1914),
                0),
          MATCH('GHG emissions calculations'!P$6,'Emission Factors'!$E$5:$P$5,0)),
    "")</f>
        <v/>
      </c>
      <c r="Q1914" s="311" t="str">
        <f t="array" ref="Q1914">IFERROR(
    IF(
        INDEX('Emission Factors'!$E$5:$P$488,
              MATCH(1,
                    ('Emission Factors'!$E$5:$E$488 = 'GHG emissions calculations'!$F1914) *
                    ('Emission Factors'!$H$5:$H$488 = 'GHG emissions calculations'!$H1914),
                    0),
              MATCH('GHG emissions calculations'!Q$6, 'Emission Factors'!$E$5:$P$5, 0)) &lt;&gt; "",
        INDEX('Emission Factors'!$E$5:$P$488,
              MATCH(1,
                    ('Emission Factors'!$E$5:$E$488 = 'GHG emissions calculations'!$F1914) *
                    ('Emission Factors'!$H$5:$H$488 = 'GHG emissions calculations'!$H1914),
                    0),
              MATCH('GHG emissions calculations'!Q$6, 'Emission Factors'!$E$5:$P$5, 0)),
        ""),
    "")</f>
        <v/>
      </c>
      <c r="R1914" s="311" t="str">
        <f t="array" ref="R1914">IFERROR(
    IF(
        INDEX('Emission Factors'!$E$5:$R$488,
              MATCH(1,
                    ('Emission Factors'!$E$5:$E$488 = 'GHG emissions calculations'!$F1914) *
                    ('Emission Factors'!$H$5:$H$488 = 'GHG emissions calculations'!$H1914),
                    0),
              MATCH('GHG emissions calculations'!R$6, 'Emission Factors'!$E$5:$R$5, 0)) &lt;&gt; "",
        INDEX('Emission Factors'!$E$5:$R$488,
              MATCH(1,
                    ('Emission Factors'!$E$5:$E$488 = 'GHG emissions calculations'!$F1914) *
                    ('Emission Factors'!$H$5:$H$488 = 'GHG emissions calculations'!$H1914),
                    0),
              MATCH('GHG emissions calculations'!R$6, 'Emission Factors'!$E$5:$R$5, 0)),
        ""),
    "")</f>
        <v/>
      </c>
      <c r="S1914" s="312">
        <f t="shared" si="3"/>
        <v>0</v>
      </c>
      <c r="T1914" s="23"/>
    </row>
    <row r="1915" ht="15.75" customHeight="1" outlineLevel="1">
      <c r="A1915" s="23"/>
      <c r="B1915" s="71"/>
      <c r="C1915" s="71"/>
      <c r="D1915" s="71"/>
      <c r="E1915" s="314"/>
      <c r="F1915" s="311" t="str">
        <f>Lists!Z293</f>
        <v>Zinc, Zamak - Europe</v>
      </c>
      <c r="G1915" s="311">
        <f t="array" ref="G1915">XLOOKUP(1,('Emission Factors'!$E$5:$E$488='GHG emissions calculations'!$F1915)*('Emission Factors'!$H$5:$H$488='GHG emissions calculations'!$H1915),INDEX('Emission Factors'!$E$5:$T$488,0,MATCH('GHG emissions calculations'!G$6,'Emission Factors'!$E$5:$T$5,0)),"",0)</f>
        <v>2</v>
      </c>
      <c r="H1915" s="311" t="s">
        <v>237</v>
      </c>
      <c r="I1915" s="312" t="str">
        <f>IF(
    SUMIFS('Import data'!$L$25:$L$80,
           'Import data'!$J$25:$J$80, F1915,
           'Import data'!$G$25:$G$80, 'GHG emissions calculations'!$H1915,
           'Import data'!$I$25:$I$80,$E$1587) &lt;&gt; 0,
    SUMIFS('Import data'!$L$25:$L$80,
           'Import data'!$J$25:$J$80, F1915,
           'Import data'!$G$25:$G$80, 'GHG emissions calculations'!$H1915,
           'Import data'!$I$25:$I$80,$E$1587),
    ""
)</f>
        <v/>
      </c>
      <c r="J1915" s="311" t="str">
        <f t="array" ref="J1915">IF(
    XLOOKUP(F1915, 'Import data'!$J$26:$J$47, 'Import data'!$M$26:$M$47, "", 0) = "Please add the region-specific supplier emission factor or choose a different region available in the IAEG database.",
    "",
    XLOOKUP(F1915, 'Import data'!$J$26:$J$47, 'Import data'!$M$26:$M$47, "", 0)
)</f>
        <v/>
      </c>
      <c r="K1915" s="311" t="str">
        <f t="array" ref="K1915">IFERROR(
    XLOOKUP(F1915,
            _xlws.FILTER('Supplier Emission'!$G$15:$G$49,
                   ('Supplier Emission'!$D$15:$D$49=H1915) * ('Supplier Emission'!$F$15:$F$49=$E$1587)),
            _xlws.FILTER('Supplier Emission'!$I$15:$I$49,
                   ('Supplier Emission'!$D$15:$D$49=H1915) * ('Supplier Emission'!$F$15:$F$49=$E$1587)),
            ""),
    "")</f>
        <v/>
      </c>
      <c r="L1915" s="311" t="str">
        <f t="array" ref="L1915">IFERROR(
    XLOOKUP(F1915,
            _xlws.FILTER('Supplier Emission'!$G$15:$G$49,
                   ('Supplier Emission'!$D$15:$D$49=H1915) * ('Supplier Emission'!$F$15:$F$49=$E$1587)),
            _xlws.FILTER('Supplier Emission'!$J$15:$J$49,
                   ('Supplier Emission'!$D$15:$D$49=H1915) * ('Supplier Emission'!$F$15:$F$49=$E$1587)),
            ""),
    "")</f>
        <v/>
      </c>
      <c r="M1915" s="311" t="str">
        <f t="array" ref="M1915">IFERROR(
    XLOOKUP(F1915,
            _xlws.FILTER('Supplier Emission'!$G$15:$G$49,
                   ('Supplier Emission'!$D$15:$D$49=H1915) * ('Supplier Emission'!$F$15:$F$49=$E$1587)),
            _xlws.FILTER('Supplier Emission'!$M$15:$M$49,
                   ('Supplier Emission'!$D$15:$D$49=H1915) * ('Supplier Emission'!$F$15:$F$49=$E$1587)),
            ""),
    "")</f>
        <v/>
      </c>
      <c r="N1915" s="311" t="str">
        <f t="array" ref="N1915">IFERROR(
    XLOOKUP(F1915,
            _xlws.FILTER('Supplier Emission'!$G$15:$G$49,
                   ('Supplier Emission'!$D$15:$D$49=H1915) * ('Supplier Emission'!$F$15:$F$49=$E$1587)),
            _xlws.FILTER('Supplier Emission'!$H$15:$H$49,
                   ('Supplier Emission'!$D$15:$D$49=H1915) * ('Supplier Emission'!$F$15:$F$49=$E$1587)),
            ""),
    "")</f>
        <v/>
      </c>
      <c r="O1915" s="311" t="str">
        <f t="array" ref="O1915">XLOOKUP(1,('Emission Factors'!$E$5:$E$488='GHG emissions calculations'!$F1915)*('Emission Factors'!$H$5:$H$488='GHG emissions calculations'!$H1915),INDEX('Emission Factors'!$E$5:$T$488,0,MATCH('GHG emissions calculations'!O$6,'Emission Factors'!$E$5:$T$5,0)),"",0)</f>
        <v> Zamak zinc alloy (ZnAlMgCu) </v>
      </c>
      <c r="P1915" s="313">
        <f t="array" ref="P1915">IFERROR(
    INDEX('Emission Factors'!$E$5:$P$488,
          MATCH(1,
                ('Emission Factors'!$E$5:$E$488 = 'GHG emissions calculations'!$F1915) *
                ('Emission Factors'!$H$5:$H$488 = 'GHG emissions calculations'!$H1915),
                0),
          MATCH('GHG emissions calculations'!P$6,'Emission Factors'!$E$5:$P$5,0)),
    "")</f>
        <v>5.177</v>
      </c>
      <c r="Q1915" s="311" t="str">
        <f t="array" ref="Q1915">IFERROR(
    IF(
        INDEX('Emission Factors'!$E$5:$P$488,
              MATCH(1,
                    ('Emission Factors'!$E$5:$E$488 = 'GHG emissions calculations'!$F1915) *
                    ('Emission Factors'!$H$5:$H$488 = 'GHG emissions calculations'!$H1915),
                    0),
              MATCH('GHG emissions calculations'!Q$6, 'Emission Factors'!$E$5:$P$5, 0)) &lt;&gt; "",
        INDEX('Emission Factors'!$E$5:$P$488,
              MATCH(1,
                    ('Emission Factors'!$E$5:$E$488 = 'GHG emissions calculations'!$F1915) *
                    ('Emission Factors'!$H$5:$H$488 = 'GHG emissions calculations'!$H1915),
                    0),
              MATCH('GHG emissions calculations'!Q$6, 'Emission Factors'!$E$5:$P$5, 0)),
        ""),
    "")</f>
        <v>kgCO2e/kg</v>
      </c>
      <c r="R1915" s="311" t="str">
        <f t="array" ref="R1915">IFERROR(
    IF(
        INDEX('Emission Factors'!$E$5:$R$488,
              MATCH(1,
                    ('Emission Factors'!$E$5:$E$488 = 'GHG emissions calculations'!$F1915) *
                    ('Emission Factors'!$H$5:$H$488 = 'GHG emissions calculations'!$H1915),
                    0),
              MATCH('GHG emissions calculations'!R$6, 'Emission Factors'!$E$5:$R$5, 0)) &lt;&gt; "",
        INDEX('Emission Factors'!$E$5:$R$488,
              MATCH(1,
                    ('Emission Factors'!$E$5:$E$488 = 'GHG emissions calculations'!$F1915) *
                    ('Emission Factors'!$H$5:$H$488 = 'GHG emissions calculations'!$H1915),
                    0),
              MATCH('GHG emissions calculations'!R$6, 'Emission Factors'!$E$5:$R$5, 0)),
        ""),
    "")</f>
        <v>Europe</v>
      </c>
      <c r="S1915" s="312">
        <f t="shared" si="3"/>
        <v>0</v>
      </c>
      <c r="T1915" s="23"/>
    </row>
    <row r="1916" ht="15.75" customHeight="1" outlineLevel="1">
      <c r="A1916" s="23"/>
      <c r="B1916" s="71"/>
      <c r="C1916" s="71"/>
      <c r="D1916" s="71"/>
      <c r="E1916" s="314"/>
      <c r="F1916" s="311" t="str">
        <f>Lists!Z298</f>
        <v>Zinc, Zamak - Global or unspecified region</v>
      </c>
      <c r="G1916" s="311" t="str">
        <f t="array" ref="G1916">XLOOKUP(1,('Emission Factors'!$E$5:$E$488='GHG emissions calculations'!$F1916)*('Emission Factors'!$H$5:$H$488='GHG emissions calculations'!$H1916),INDEX('Emission Factors'!$E$5:$T$488,0,MATCH('GHG emissions calculations'!G$6,'Emission Factors'!$E$5:$T$5,0)),"",0)</f>
        <v/>
      </c>
      <c r="H1916" s="311" t="s">
        <v>237</v>
      </c>
      <c r="I1916" s="312" t="str">
        <f>IF(
    SUMIFS('Import data'!$L$25:$L$80,
           'Import data'!$J$25:$J$80, F1916,
           'Import data'!$G$25:$G$80, 'GHG emissions calculations'!$H1916,
           'Import data'!$I$25:$I$80,$E$1587) &lt;&gt; 0,
    SUMIFS('Import data'!$L$25:$L$80,
           'Import data'!$J$25:$J$80, F1916,
           'Import data'!$G$25:$G$80, 'GHG emissions calculations'!$H1916,
           'Import data'!$I$25:$I$80,$E$1587),
    ""
)</f>
        <v/>
      </c>
      <c r="J1916" s="311" t="str">
        <f t="array" ref="J1916">IF(
    XLOOKUP(F1916, 'Import data'!$J$26:$J$47, 'Import data'!$M$26:$M$47, "", 0) = "Please add the region-specific supplier emission factor or choose a different region available in the IAEG database.",
    "",
    XLOOKUP(F1916, 'Import data'!$J$26:$J$47, 'Import data'!$M$26:$M$47, "", 0)
)</f>
        <v/>
      </c>
      <c r="K1916" s="311" t="str">
        <f t="array" ref="K1916">IFERROR(
    XLOOKUP(F1916,
            _xlws.FILTER('Supplier Emission'!$G$15:$G$49,
                   ('Supplier Emission'!$D$15:$D$49=H1916) * ('Supplier Emission'!$F$15:$F$49=$E$1587)),
            _xlws.FILTER('Supplier Emission'!$I$15:$I$49,
                   ('Supplier Emission'!$D$15:$D$49=H1916) * ('Supplier Emission'!$F$15:$F$49=$E$1587)),
            ""),
    "")</f>
        <v/>
      </c>
      <c r="L1916" s="311" t="str">
        <f t="array" ref="L1916">IFERROR(
    XLOOKUP(F1916,
            _xlws.FILTER('Supplier Emission'!$G$15:$G$49,
                   ('Supplier Emission'!$D$15:$D$49=H1916) * ('Supplier Emission'!$F$15:$F$49=$E$1587)),
            _xlws.FILTER('Supplier Emission'!$J$15:$J$49,
                   ('Supplier Emission'!$D$15:$D$49=H1916) * ('Supplier Emission'!$F$15:$F$49=$E$1587)),
            ""),
    "")</f>
        <v/>
      </c>
      <c r="M1916" s="311" t="str">
        <f t="array" ref="M1916">IFERROR(
    XLOOKUP(F1916,
            _xlws.FILTER('Supplier Emission'!$G$15:$G$49,
                   ('Supplier Emission'!$D$15:$D$49=H1916) * ('Supplier Emission'!$F$15:$F$49=$E$1587)),
            _xlws.FILTER('Supplier Emission'!$M$15:$M$49,
                   ('Supplier Emission'!$D$15:$D$49=H1916) * ('Supplier Emission'!$F$15:$F$49=$E$1587)),
            ""),
    "")</f>
        <v/>
      </c>
      <c r="N1916" s="311" t="str">
        <f t="array" ref="N1916">IFERROR(
    XLOOKUP(F1916,
            _xlws.FILTER('Supplier Emission'!$G$15:$G$49,
                   ('Supplier Emission'!$D$15:$D$49=H1916) * ('Supplier Emission'!$F$15:$F$49=$E$1587)),
            _xlws.FILTER('Supplier Emission'!$H$15:$H$49,
                   ('Supplier Emission'!$D$15:$D$49=H1916) * ('Supplier Emission'!$F$15:$F$49=$E$1587)),
            ""),
    "")</f>
        <v/>
      </c>
      <c r="O1916" s="311" t="str">
        <f t="array" ref="O1916">XLOOKUP(1,('Emission Factors'!$E$5:$E$488='GHG emissions calculations'!$F1916)*('Emission Factors'!$H$5:$H$488='GHG emissions calculations'!$H1916),INDEX('Emission Factors'!$E$5:$T$488,0,MATCH('GHG emissions calculations'!O$6,'Emission Factors'!$E$5:$T$5,0)),"",0)</f>
        <v/>
      </c>
      <c r="P1916" s="313" t="str">
        <f t="array" ref="P1916">IFERROR(
    INDEX('Emission Factors'!$E$5:$P$488,
          MATCH(1,
                ('Emission Factors'!$E$5:$E$488 = 'GHG emissions calculations'!$F1916) *
                ('Emission Factors'!$H$5:$H$488 = 'GHG emissions calculations'!$H1916),
                0),
          MATCH('GHG emissions calculations'!P$6,'Emission Factors'!$E$5:$P$5,0)),
    "")</f>
        <v/>
      </c>
      <c r="Q1916" s="311" t="str">
        <f t="array" ref="Q1916">IFERROR(
    IF(
        INDEX('Emission Factors'!$E$5:$P$488,
              MATCH(1,
                    ('Emission Factors'!$E$5:$E$488 = 'GHG emissions calculations'!$F1916) *
                    ('Emission Factors'!$H$5:$H$488 = 'GHG emissions calculations'!$H1916),
                    0),
              MATCH('GHG emissions calculations'!Q$6, 'Emission Factors'!$E$5:$P$5, 0)) &lt;&gt; "",
        INDEX('Emission Factors'!$E$5:$P$488,
              MATCH(1,
                    ('Emission Factors'!$E$5:$E$488 = 'GHG emissions calculations'!$F1916) *
                    ('Emission Factors'!$H$5:$H$488 = 'GHG emissions calculations'!$H1916),
                    0),
              MATCH('GHG emissions calculations'!Q$6, 'Emission Factors'!$E$5:$P$5, 0)),
        ""),
    "")</f>
        <v/>
      </c>
      <c r="R1916" s="311" t="str">
        <f t="array" ref="R1916">IFERROR(
    IF(
        INDEX('Emission Factors'!$E$5:$R$488,
              MATCH(1,
                    ('Emission Factors'!$E$5:$E$488 = 'GHG emissions calculations'!$F1916) *
                    ('Emission Factors'!$H$5:$H$488 = 'GHG emissions calculations'!$H1916),
                    0),
              MATCH('GHG emissions calculations'!R$6, 'Emission Factors'!$E$5:$R$5, 0)) &lt;&gt; "",
        INDEX('Emission Factors'!$E$5:$R$488,
              MATCH(1,
                    ('Emission Factors'!$E$5:$E$488 = 'GHG emissions calculations'!$F1916) *
                    ('Emission Factors'!$H$5:$H$488 = 'GHG emissions calculations'!$H1916),
                    0),
              MATCH('GHG emissions calculations'!R$6, 'Emission Factors'!$E$5:$R$5, 0)),
        ""),
    "")</f>
        <v/>
      </c>
      <c r="S1916" s="312">
        <f t="shared" si="3"/>
        <v>0</v>
      </c>
      <c r="T1916" s="23"/>
    </row>
    <row r="1917" ht="15.75" customHeight="1" outlineLevel="1">
      <c r="A1917" s="23"/>
      <c r="B1917" s="71"/>
      <c r="C1917" s="71"/>
      <c r="D1917" s="71"/>
      <c r="E1917" s="314"/>
      <c r="F1917" s="311" t="str">
        <f>Lists!Z297</f>
        <v>Zinc, Zamak - Middle East</v>
      </c>
      <c r="G1917" s="311" t="str">
        <f t="array" ref="G1917">XLOOKUP(1,('Emission Factors'!$E$5:$E$488='GHG emissions calculations'!$F1917)*('Emission Factors'!$H$5:$H$488='GHG emissions calculations'!$H1917),INDEX('Emission Factors'!$E$5:$T$488,0,MATCH('GHG emissions calculations'!G$6,'Emission Factors'!$E$5:$T$5,0)),"",0)</f>
        <v/>
      </c>
      <c r="H1917" s="311" t="s">
        <v>237</v>
      </c>
      <c r="I1917" s="312" t="str">
        <f>IF(
    SUMIFS('Import data'!$L$25:$L$80,
           'Import data'!$J$25:$J$80, F1917,
           'Import data'!$G$25:$G$80, 'GHG emissions calculations'!$H1917,
           'Import data'!$I$25:$I$80,$E$1587) &lt;&gt; 0,
    SUMIFS('Import data'!$L$25:$L$80,
           'Import data'!$J$25:$J$80, F1917,
           'Import data'!$G$25:$G$80, 'GHG emissions calculations'!$H1917,
           'Import data'!$I$25:$I$80,$E$1587),
    ""
)</f>
        <v/>
      </c>
      <c r="J1917" s="311" t="str">
        <f t="array" ref="J1917">IF(
    XLOOKUP(F1917, 'Import data'!$J$26:$J$47, 'Import data'!$M$26:$M$47, "", 0) = "Please add the region-specific supplier emission factor or choose a different region available in the IAEG database.",
    "",
    XLOOKUP(F1917, 'Import data'!$J$26:$J$47, 'Import data'!$M$26:$M$47, "", 0)
)</f>
        <v/>
      </c>
      <c r="K1917" s="311" t="str">
        <f t="array" ref="K1917">IFERROR(
    XLOOKUP(F1917,
            _xlws.FILTER('Supplier Emission'!$G$15:$G$49,
                   ('Supplier Emission'!$D$15:$D$49=H1917) * ('Supplier Emission'!$F$15:$F$49=$E$1587)),
            _xlws.FILTER('Supplier Emission'!$I$15:$I$49,
                   ('Supplier Emission'!$D$15:$D$49=H1917) * ('Supplier Emission'!$F$15:$F$49=$E$1587)),
            ""),
    "")</f>
        <v/>
      </c>
      <c r="L1917" s="311" t="str">
        <f t="array" ref="L1917">IFERROR(
    XLOOKUP(F1917,
            _xlws.FILTER('Supplier Emission'!$G$15:$G$49,
                   ('Supplier Emission'!$D$15:$D$49=H1917) * ('Supplier Emission'!$F$15:$F$49=$E$1587)),
            _xlws.FILTER('Supplier Emission'!$J$15:$J$49,
                   ('Supplier Emission'!$D$15:$D$49=H1917) * ('Supplier Emission'!$F$15:$F$49=$E$1587)),
            ""),
    "")</f>
        <v/>
      </c>
      <c r="M1917" s="311" t="str">
        <f t="array" ref="M1917">IFERROR(
    XLOOKUP(F1917,
            _xlws.FILTER('Supplier Emission'!$G$15:$G$49,
                   ('Supplier Emission'!$D$15:$D$49=H1917) * ('Supplier Emission'!$F$15:$F$49=$E$1587)),
            _xlws.FILTER('Supplier Emission'!$M$15:$M$49,
                   ('Supplier Emission'!$D$15:$D$49=H1917) * ('Supplier Emission'!$F$15:$F$49=$E$1587)),
            ""),
    "")</f>
        <v/>
      </c>
      <c r="N1917" s="311" t="str">
        <f t="array" ref="N1917">IFERROR(
    XLOOKUP(F1917,
            _xlws.FILTER('Supplier Emission'!$G$15:$G$49,
                   ('Supplier Emission'!$D$15:$D$49=H1917) * ('Supplier Emission'!$F$15:$F$49=$E$1587)),
            _xlws.FILTER('Supplier Emission'!$H$15:$H$49,
                   ('Supplier Emission'!$D$15:$D$49=H1917) * ('Supplier Emission'!$F$15:$F$49=$E$1587)),
            ""),
    "")</f>
        <v/>
      </c>
      <c r="O1917" s="311" t="str">
        <f t="array" ref="O1917">XLOOKUP(1,('Emission Factors'!$E$5:$E$488='GHG emissions calculations'!$F1917)*('Emission Factors'!$H$5:$H$488='GHG emissions calculations'!$H1917),INDEX('Emission Factors'!$E$5:$T$488,0,MATCH('GHG emissions calculations'!O$6,'Emission Factors'!$E$5:$T$5,0)),"",0)</f>
        <v/>
      </c>
      <c r="P1917" s="313" t="str">
        <f t="array" ref="P1917">IFERROR(
    INDEX('Emission Factors'!$E$5:$P$488,
          MATCH(1,
                ('Emission Factors'!$E$5:$E$488 = 'GHG emissions calculations'!$F1917) *
                ('Emission Factors'!$H$5:$H$488 = 'GHG emissions calculations'!$H1917),
                0),
          MATCH('GHG emissions calculations'!P$6,'Emission Factors'!$E$5:$P$5,0)),
    "")</f>
        <v/>
      </c>
      <c r="Q1917" s="311" t="str">
        <f t="array" ref="Q1917">IFERROR(
    IF(
        INDEX('Emission Factors'!$E$5:$P$488,
              MATCH(1,
                    ('Emission Factors'!$E$5:$E$488 = 'GHG emissions calculations'!$F1917) *
                    ('Emission Factors'!$H$5:$H$488 = 'GHG emissions calculations'!$H1917),
                    0),
              MATCH('GHG emissions calculations'!Q$6, 'Emission Factors'!$E$5:$P$5, 0)) &lt;&gt; "",
        INDEX('Emission Factors'!$E$5:$P$488,
              MATCH(1,
                    ('Emission Factors'!$E$5:$E$488 = 'GHG emissions calculations'!$F1917) *
                    ('Emission Factors'!$H$5:$H$488 = 'GHG emissions calculations'!$H1917),
                    0),
              MATCH('GHG emissions calculations'!Q$6, 'Emission Factors'!$E$5:$P$5, 0)),
        ""),
    "")</f>
        <v/>
      </c>
      <c r="R1917" s="311" t="str">
        <f t="array" ref="R1917">IFERROR(
    IF(
        INDEX('Emission Factors'!$E$5:$R$488,
              MATCH(1,
                    ('Emission Factors'!$E$5:$E$488 = 'GHG emissions calculations'!$F1917) *
                    ('Emission Factors'!$H$5:$H$488 = 'GHG emissions calculations'!$H1917),
                    0),
              MATCH('GHG emissions calculations'!R$6, 'Emission Factors'!$E$5:$R$5, 0)) &lt;&gt; "",
        INDEX('Emission Factors'!$E$5:$R$488,
              MATCH(1,
                    ('Emission Factors'!$E$5:$E$488 = 'GHG emissions calculations'!$F1917) *
                    ('Emission Factors'!$H$5:$H$488 = 'GHG emissions calculations'!$H1917),
                    0),
              MATCH('GHG emissions calculations'!R$6, 'Emission Factors'!$E$5:$R$5, 0)),
        ""),
    "")</f>
        <v/>
      </c>
      <c r="S1917" s="312">
        <f t="shared" si="3"/>
        <v>0</v>
      </c>
      <c r="T1917" s="23"/>
    </row>
    <row r="1918" ht="15.75" customHeight="1" outlineLevel="1">
      <c r="A1918" s="23"/>
      <c r="B1918" s="71"/>
      <c r="C1918" s="71"/>
      <c r="D1918" s="71"/>
      <c r="E1918" s="315"/>
      <c r="F1918" s="311" t="str">
        <f>Lists!Z296</f>
        <v>Zinc, Zamak - Oceania</v>
      </c>
      <c r="G1918" s="311" t="str">
        <f t="array" ref="G1918">XLOOKUP(1,('Emission Factors'!$E$5:$E$488='GHG emissions calculations'!$F1918)*('Emission Factors'!$H$5:$H$488='GHG emissions calculations'!$H1918),INDEX('Emission Factors'!$E$5:$T$488,0,MATCH('GHG emissions calculations'!G$6,'Emission Factors'!$E$5:$T$5,0)),"",0)</f>
        <v/>
      </c>
      <c r="H1918" s="311" t="s">
        <v>237</v>
      </c>
      <c r="I1918" s="312" t="str">
        <f>IF(
    SUMIFS('Import data'!$L$25:$L$80,
           'Import data'!$J$25:$J$80, F1918,
           'Import data'!$G$25:$G$80, 'GHG emissions calculations'!$H1918,
           'Import data'!$I$25:$I$80,$E$1587) &lt;&gt; 0,
    SUMIFS('Import data'!$L$25:$L$80,
           'Import data'!$J$25:$J$80, F1918,
           'Import data'!$G$25:$G$80, 'GHG emissions calculations'!$H1918,
           'Import data'!$I$25:$I$80,$E$1587),
    ""
)</f>
        <v/>
      </c>
      <c r="J1918" s="311" t="str">
        <f t="array" ref="J1918">IF(
    XLOOKUP(F1918, 'Import data'!$J$26:$J$47, 'Import data'!$M$26:$M$47, "", 0) = "Please add the region-specific supplier emission factor or choose a different region available in the IAEG database.",
    "",
    XLOOKUP(F1918, 'Import data'!$J$26:$J$47, 'Import data'!$M$26:$M$47, "", 0)
)</f>
        <v/>
      </c>
      <c r="K1918" s="311" t="str">
        <f t="array" ref="K1918">IFERROR(
    XLOOKUP(F1918,
            _xlws.FILTER('Supplier Emission'!$G$15:$G$49,
                   ('Supplier Emission'!$D$15:$D$49=H1918) * ('Supplier Emission'!$F$15:$F$49=$E$1587)),
            _xlws.FILTER('Supplier Emission'!$I$15:$I$49,
                   ('Supplier Emission'!$D$15:$D$49=H1918) * ('Supplier Emission'!$F$15:$F$49=$E$1587)),
            ""),
    "")</f>
        <v/>
      </c>
      <c r="L1918" s="311" t="str">
        <f t="array" ref="L1918">IFERROR(
    XLOOKUP(F1918,
            _xlws.FILTER('Supplier Emission'!$G$15:$G$49,
                   ('Supplier Emission'!$D$15:$D$49=H1918) * ('Supplier Emission'!$F$15:$F$49=$E$1587)),
            _xlws.FILTER('Supplier Emission'!$J$15:$J$49,
                   ('Supplier Emission'!$D$15:$D$49=H1918) * ('Supplier Emission'!$F$15:$F$49=$E$1587)),
            ""),
    "")</f>
        <v/>
      </c>
      <c r="M1918" s="311" t="str">
        <f t="array" ref="M1918">IFERROR(
    XLOOKUP(F1918,
            _xlws.FILTER('Supplier Emission'!$G$15:$G$49,
                   ('Supplier Emission'!$D$15:$D$49=H1918) * ('Supplier Emission'!$F$15:$F$49=$E$1587)),
            _xlws.FILTER('Supplier Emission'!$M$15:$M$49,
                   ('Supplier Emission'!$D$15:$D$49=H1918) * ('Supplier Emission'!$F$15:$F$49=$E$1587)),
            ""),
    "")</f>
        <v/>
      </c>
      <c r="N1918" s="311" t="str">
        <f t="array" ref="N1918">IFERROR(
    XLOOKUP(F1918,
            _xlws.FILTER('Supplier Emission'!$G$15:$G$49,
                   ('Supplier Emission'!$D$15:$D$49=H1918) * ('Supplier Emission'!$F$15:$F$49=$E$1587)),
            _xlws.FILTER('Supplier Emission'!$H$15:$H$49,
                   ('Supplier Emission'!$D$15:$D$49=H1918) * ('Supplier Emission'!$F$15:$F$49=$E$1587)),
            ""),
    "")</f>
        <v/>
      </c>
      <c r="O1918" s="311" t="str">
        <f t="array" ref="O1918">XLOOKUP(1,('Emission Factors'!$E$5:$E$488='GHG emissions calculations'!$F1918)*('Emission Factors'!$H$5:$H$488='GHG emissions calculations'!$H1918),INDEX('Emission Factors'!$E$5:$T$488,0,MATCH('GHG emissions calculations'!O$6,'Emission Factors'!$E$5:$T$5,0)),"",0)</f>
        <v/>
      </c>
      <c r="P1918" s="313" t="str">
        <f t="array" ref="P1918">IFERROR(
    INDEX('Emission Factors'!$E$5:$P$488,
          MATCH(1,
                ('Emission Factors'!$E$5:$E$488 = 'GHG emissions calculations'!$F1918) *
                ('Emission Factors'!$H$5:$H$488 = 'GHG emissions calculations'!$H1918),
                0),
          MATCH('GHG emissions calculations'!P$6,'Emission Factors'!$E$5:$P$5,0)),
    "")</f>
        <v/>
      </c>
      <c r="Q1918" s="311" t="str">
        <f t="array" ref="Q1918">IFERROR(
    IF(
        INDEX('Emission Factors'!$E$5:$P$488,
              MATCH(1,
                    ('Emission Factors'!$E$5:$E$488 = 'GHG emissions calculations'!$F1918) *
                    ('Emission Factors'!$H$5:$H$488 = 'GHG emissions calculations'!$H1918),
                    0),
              MATCH('GHG emissions calculations'!Q$6, 'Emission Factors'!$E$5:$P$5, 0)) &lt;&gt; "",
        INDEX('Emission Factors'!$E$5:$P$488,
              MATCH(1,
                    ('Emission Factors'!$E$5:$E$488 = 'GHG emissions calculations'!$F1918) *
                    ('Emission Factors'!$H$5:$H$488 = 'GHG emissions calculations'!$H1918),
                    0),
              MATCH('GHG emissions calculations'!Q$6, 'Emission Factors'!$E$5:$P$5, 0)),
        ""),
    "")</f>
        <v/>
      </c>
      <c r="R1918" s="311" t="str">
        <f t="array" ref="R1918">IFERROR(
    IF(
        INDEX('Emission Factors'!$E$5:$R$488,
              MATCH(1,
                    ('Emission Factors'!$E$5:$E$488 = 'GHG emissions calculations'!$F1918) *
                    ('Emission Factors'!$H$5:$H$488 = 'GHG emissions calculations'!$H1918),
                    0),
              MATCH('GHG emissions calculations'!R$6, 'Emission Factors'!$E$5:$R$5, 0)) &lt;&gt; "",
        INDEX('Emission Factors'!$E$5:$R$488,
              MATCH(1,
                    ('Emission Factors'!$E$5:$E$488 = 'GHG emissions calculations'!$F1918) *
                    ('Emission Factors'!$H$5:$H$488 = 'GHG emissions calculations'!$H1918),
                    0),
              MATCH('GHG emissions calculations'!R$6, 'Emission Factors'!$E$5:$R$5, 0)),
        ""),
    "")</f>
        <v/>
      </c>
      <c r="S1918" s="312">
        <f t="shared" si="3"/>
        <v>0</v>
      </c>
      <c r="T1918" s="23"/>
    </row>
    <row r="1919" ht="15.75" customHeight="1" outlineLevel="1">
      <c r="A1919" s="23"/>
      <c r="B1919" s="71"/>
      <c r="C1919" s="71"/>
      <c r="D1919" s="71"/>
      <c r="E1919" s="310" t="s">
        <v>205</v>
      </c>
      <c r="F1919" s="311" t="str">
        <f>Lists!AB27</f>
        <v>Carbon fiber, high strengths, long fibers - Africa</v>
      </c>
      <c r="G1919" s="311" t="str">
        <f t="array" ref="G1919">XLOOKUP(1,('Emission Factors'!$E$5:$E$488='GHG emissions calculations'!$F1919)*('Emission Factors'!$H$5:$H$488='GHG emissions calculations'!$H1919),INDEX('Emission Factors'!$E$5:$T$488,0,MATCH('GHG emissions calculations'!G$6,'Emission Factors'!$E$5:$T$5,0)),"",0)</f>
        <v/>
      </c>
      <c r="H1919" s="311" t="s">
        <v>237</v>
      </c>
      <c r="I1919" s="312" t="str">
        <f>IF(
    SUMIFS('Import data'!$L$25:$L$80,
           'Import data'!$J$25:$J$80, F1919,
           'Import data'!$G$25:$G$80, 'GHG emissions calculations'!$H1919,
           'Import data'!$I$25:$I$80,$E$1919) &lt;&gt; 0,
    SUMIFS('Import data'!$L$25:$L$80,
           'Import data'!$J$25:$J$80, F1919,
           'Import data'!$G$25:$G$80, 'GHG emissions calculations'!$H1919,
           'Import data'!$I$25:$I$80,$E$1919),
    ""
)</f>
        <v/>
      </c>
      <c r="J1919" s="311" t="str">
        <f t="array" ref="J1919">IF(
    XLOOKUP(F1919, 'Import data'!$J$26:$J$47, 'Import data'!$M$26:$M$47, "", 0) = "Please add the region-specific supplier emission factor or choose a different region available in the IAEG database.",
    "",
    XLOOKUP(F1919, 'Import data'!$J$26:$J$47, 'Import data'!$M$26:$M$47, "", 0)
)</f>
        <v/>
      </c>
      <c r="K1919" s="311" t="str">
        <f t="array" ref="K1919">IFERROR(
    XLOOKUP(F1919,
            _xlws.FILTER('Supplier Emission'!$G$15:$G$49,
                   ('Supplier Emission'!$D$15:$D$49=H1919) * ('Supplier Emission'!$F$15:$F$49=$E$1919)),
            _xlws.FILTER('Supplier Emission'!$I$15:$I$49,
                   ('Supplier Emission'!$D$15:$D$49=H1919) * ('Supplier Emission'!$F$15:$F$49=$E$1919)),
            ""),
    "")</f>
        <v/>
      </c>
      <c r="L1919" s="311" t="str">
        <f t="array" ref="L1919">IFERROR(
    XLOOKUP(F1919,
            _xlws.FILTER('Supplier Emission'!$G$15:$G$49,
                   ('Supplier Emission'!$D$15:$D$49=H1919) * ('Supplier Emission'!$F$15:$F$49=$E$1919)),
            _xlws.FILTER('Supplier Emission'!$J$15:$J$49,
                   ('Supplier Emission'!$D$15:$D$49=H1919) * ('Supplier Emission'!$F$15:$F$49=$E$1919)),
            ""),
    "")</f>
        <v/>
      </c>
      <c r="M1919" s="311" t="str">
        <f t="array" ref="M1919">IFERROR(
    XLOOKUP(F1919,
            _xlws.FILTER('Supplier Emission'!$G$15:$G$49,
                   ('Supplier Emission'!$D$15:$D$49=H1919) * ('Supplier Emission'!$F$15:$F$49=$E$1919)),
            _xlws.FILTER('Supplier Emission'!$M$15:$M$49,
                   ('Supplier Emission'!$D$15:$D$49=H1919) * ('Supplier Emission'!$F$15:$F$49=$E$1919)),
            ""),
    "")</f>
        <v/>
      </c>
      <c r="N1919" s="311" t="str">
        <f t="array" ref="N1919">IFERROR(
    XLOOKUP(F1919,
            _xlws.FILTER('Supplier Emission'!$G$15:$G$49,
                   ('Supplier Emission'!$D$15:$D$49=H1919) * ('Supplier Emission'!$F$15:$F$49=$E$1919)),
            _xlws.FILTER('Supplier Emission'!$H$15:$H$49,
                   ('Supplier Emission'!$D$15:$D$49=H1919) * ('Supplier Emission'!$F$15:$F$49=$E$1919)),
            ""),
    "")</f>
        <v/>
      </c>
      <c r="O1919" s="311" t="str">
        <f t="array" ref="O1919">XLOOKUP(1,('Emission Factors'!$E$5:$E$488='GHG emissions calculations'!$F1919)*('Emission Factors'!$H$5:$H$488='GHG emissions calculations'!$H1919),INDEX('Emission Factors'!$E$5:$T$488,0,MATCH('GHG emissions calculations'!O$6,'Emission Factors'!$E$5:$T$5,0)),"",0)</f>
        <v/>
      </c>
      <c r="P1919" s="313" t="str">
        <f t="array" ref="P1919">IFERROR(
    INDEX('Emission Factors'!$E$5:$P$488,
          MATCH(1,
                ('Emission Factors'!$E$5:$E$488 = 'GHG emissions calculations'!$F1919) *
                ('Emission Factors'!$H$5:$H$488 = 'GHG emissions calculations'!$H1919),
                0),
          MATCH('GHG emissions calculations'!P$6,'Emission Factors'!$E$5:$P$5,0)),
    "")</f>
        <v/>
      </c>
      <c r="Q1919" s="311" t="str">
        <f t="array" ref="Q1919">IFERROR(
    IF(
        INDEX('Emission Factors'!$E$5:$P$488,
              MATCH(1,
                    ('Emission Factors'!$E$5:$E$488 = 'GHG emissions calculations'!$F1919) *
                    ('Emission Factors'!$H$5:$H$488 = 'GHG emissions calculations'!$H1919),
                    0),
              MATCH('GHG emissions calculations'!Q$6, 'Emission Factors'!$E$5:$P$5, 0)) &lt;&gt; "",
        INDEX('Emission Factors'!$E$5:$P$488,
              MATCH(1,
                    ('Emission Factors'!$E$5:$E$488 = 'GHG emissions calculations'!$F1919) *
                    ('Emission Factors'!$H$5:$H$488 = 'GHG emissions calculations'!$H1919),
                    0),
              MATCH('GHG emissions calculations'!Q$6, 'Emission Factors'!$E$5:$P$5, 0)),
        ""),
    "")</f>
        <v/>
      </c>
      <c r="R1919" s="311" t="str">
        <f t="array" ref="R1919">IFERROR(
    IF(
        INDEX('Emission Factors'!$E$5:$R$488,
              MATCH(1,
                    ('Emission Factors'!$E$5:$E$488 = 'GHG emissions calculations'!$F1919) *
                    ('Emission Factors'!$H$5:$H$488 = 'GHG emissions calculations'!$H1919),
                    0),
              MATCH('GHG emissions calculations'!R$6, 'Emission Factors'!$E$5:$R$5, 0)) &lt;&gt; "",
        INDEX('Emission Factors'!$E$5:$R$488,
              MATCH(1,
                    ('Emission Factors'!$E$5:$E$488 = 'GHG emissions calculations'!$F1919) *
                    ('Emission Factors'!$H$5:$H$488 = 'GHG emissions calculations'!$H1919),
                    0),
              MATCH('GHG emissions calculations'!R$6, 'Emission Factors'!$E$5:$R$5, 0)),
        ""),
    "")</f>
        <v/>
      </c>
      <c r="S1919" s="312">
        <f t="shared" si="3"/>
        <v>0</v>
      </c>
      <c r="T1919" s="23"/>
    </row>
    <row r="1920" ht="15.75" customHeight="1" outlineLevel="1">
      <c r="A1920" s="23"/>
      <c r="B1920" s="71"/>
      <c r="C1920" s="71"/>
      <c r="D1920" s="71"/>
      <c r="E1920" s="314"/>
      <c r="F1920" s="316" t="str">
        <f>Lists!AB25</f>
        <v>Carbon fiber, high strengths, long fibers - America</v>
      </c>
      <c r="G1920" s="316" t="str">
        <f t="array" ref="G1920">XLOOKUP(1,('Emission Factors'!$E$5:$E$488='GHG emissions calculations'!$F1920)*('Emission Factors'!$H$5:$H$488='GHG emissions calculations'!$H1920),INDEX('Emission Factors'!$E$5:$T$488,0,MATCH('GHG emissions calculations'!G$6,'Emission Factors'!$E$5:$T$5,0)),"",0)</f>
        <v/>
      </c>
      <c r="H1920" s="316" t="s">
        <v>237</v>
      </c>
      <c r="I1920" s="312" t="str">
        <f>IF(
    SUMIFS('Import data'!$L$25:$L$80,
           'Import data'!$J$25:$J$80, F1920,
           'Import data'!$G$25:$G$80, 'GHG emissions calculations'!$H1920,
           'Import data'!$I$25:$I$80,$E$1919) &lt;&gt; 0,
    SUMIFS('Import data'!$L$25:$L$80,
           'Import data'!$J$25:$J$80, F1920,
           'Import data'!$G$25:$G$80, 'GHG emissions calculations'!$H1920,
           'Import data'!$I$25:$I$80,$E$1919),
    ""
)</f>
        <v/>
      </c>
      <c r="J1920" s="316" t="str">
        <f t="array" ref="J1920">IF(
    XLOOKUP(F1920, 'Import data'!$J$26:$J$47, 'Import data'!$M$26:$M$47, "", 0) = "Please add the region-specific supplier emission factor or choose a different region available in the IAEG database.",
    "",
    XLOOKUP(F1920, 'Import data'!$J$26:$J$47, 'Import data'!$M$26:$M$47, "", 0)
)</f>
        <v/>
      </c>
      <c r="K1920" s="311" t="str">
        <f t="array" ref="K1920">IFERROR(
    XLOOKUP(F1920,
            _xlws.FILTER('Supplier Emission'!$G$15:$G$49,
                   ('Supplier Emission'!$D$15:$D$49=H1920) * ('Supplier Emission'!$F$15:$F$49=$E$1919)),
            _xlws.FILTER('Supplier Emission'!$I$15:$I$49,
                   ('Supplier Emission'!$D$15:$D$49=H1920) * ('Supplier Emission'!$F$15:$F$49=$E$1919)),
            ""),
    "")</f>
        <v/>
      </c>
      <c r="L1920" s="311" t="str">
        <f t="array" ref="L1920">IFERROR(
    XLOOKUP(F1920,
            _xlws.FILTER('Supplier Emission'!$G$15:$G$49,
                   ('Supplier Emission'!$D$15:$D$49=H1920) * ('Supplier Emission'!$F$15:$F$49=$E$1919)),
            _xlws.FILTER('Supplier Emission'!$J$15:$J$49,
                   ('Supplier Emission'!$D$15:$D$49=H1920) * ('Supplier Emission'!$F$15:$F$49=$E$1919)),
            ""),
    "")</f>
        <v/>
      </c>
      <c r="M1920" s="311" t="str">
        <f t="array" ref="M1920">IFERROR(
    XLOOKUP(F1920,
            _xlws.FILTER('Supplier Emission'!$G$15:$G$49,
                   ('Supplier Emission'!$D$15:$D$49=H1920) * ('Supplier Emission'!$F$15:$F$49=$E$1919)),
            _xlws.FILTER('Supplier Emission'!$M$15:$M$49,
                   ('Supplier Emission'!$D$15:$D$49=H1920) * ('Supplier Emission'!$F$15:$F$49=$E$1919)),
            ""),
    "")</f>
        <v/>
      </c>
      <c r="N1920" s="311" t="str">
        <f t="array" ref="N1920">IFERROR(
    XLOOKUP(F1920,
            _xlws.FILTER('Supplier Emission'!$G$15:$G$49,
                   ('Supplier Emission'!$D$15:$D$49=H1920) * ('Supplier Emission'!$F$15:$F$49=$E$1919)),
            _xlws.FILTER('Supplier Emission'!$H$15:$H$49,
                   ('Supplier Emission'!$D$15:$D$49=H1920) * ('Supplier Emission'!$F$15:$F$49=$E$1919)),
            ""),
    "")</f>
        <v/>
      </c>
      <c r="O1920" s="317" t="str">
        <f t="array" ref="O1920">XLOOKUP(1,('Emission Factors'!$E$5:$E$488='GHG emissions calculations'!$F1920)*('Emission Factors'!$H$5:$H$488='GHG emissions calculations'!$H1920),INDEX('Emission Factors'!$E$5:$T$488,0,MATCH('GHG emissions calculations'!O$6,'Emission Factors'!$E$5:$T$5,0)),"",0)</f>
        <v/>
      </c>
      <c r="P1920" s="313" t="str">
        <f t="array" ref="P1920">IFERROR(
    INDEX('Emission Factors'!$E$5:$P$488,
          MATCH(1,
                ('Emission Factors'!$E$5:$E$488 = 'GHG emissions calculations'!$F1920) *
                ('Emission Factors'!$H$5:$H$488 = 'GHG emissions calculations'!$H1920),
                0),
          MATCH('GHG emissions calculations'!P$6,'Emission Factors'!$E$5:$P$5,0)),
    "")</f>
        <v/>
      </c>
      <c r="Q1920" s="311" t="str">
        <f t="array" ref="Q1920">IFERROR(
    IF(
        INDEX('Emission Factors'!$E$5:$P$488,
              MATCH(1,
                    ('Emission Factors'!$E$5:$E$488 = 'GHG emissions calculations'!$F1920) *
                    ('Emission Factors'!$H$5:$H$488 = 'GHG emissions calculations'!$H1920),
                    0),
              MATCH('GHG emissions calculations'!Q$6, 'Emission Factors'!$E$5:$P$5, 0)) &lt;&gt; "",
        INDEX('Emission Factors'!$E$5:$P$488,
              MATCH(1,
                    ('Emission Factors'!$E$5:$E$488 = 'GHG emissions calculations'!$F1920) *
                    ('Emission Factors'!$H$5:$H$488 = 'GHG emissions calculations'!$H1920),
                    0),
              MATCH('GHG emissions calculations'!Q$6, 'Emission Factors'!$E$5:$P$5, 0)),
        ""),
    "")</f>
        <v/>
      </c>
      <c r="R1920" s="311" t="str">
        <f t="array" ref="R1920">IFERROR(
    IF(
        INDEX('Emission Factors'!$E$5:$R$488,
              MATCH(1,
                    ('Emission Factors'!$E$5:$E$488 = 'GHG emissions calculations'!$F1920) *
                    ('Emission Factors'!$H$5:$H$488 = 'GHG emissions calculations'!$H1920),
                    0),
              MATCH('GHG emissions calculations'!R$6, 'Emission Factors'!$E$5:$R$5, 0)) &lt;&gt; "",
        INDEX('Emission Factors'!$E$5:$R$488,
              MATCH(1,
                    ('Emission Factors'!$E$5:$E$488 = 'GHG emissions calculations'!$F1920) *
                    ('Emission Factors'!$H$5:$H$488 = 'GHG emissions calculations'!$H1920),
                    0),
              MATCH('GHG emissions calculations'!R$6, 'Emission Factors'!$E$5:$R$5, 0)),
        ""),
    "")</f>
        <v/>
      </c>
      <c r="S1920" s="312">
        <f t="shared" si="3"/>
        <v>0</v>
      </c>
      <c r="T1920" s="23"/>
    </row>
    <row r="1921" ht="15.75" customHeight="1" outlineLevel="1">
      <c r="A1921" s="23"/>
      <c r="B1921" s="71"/>
      <c r="C1921" s="71"/>
      <c r="D1921" s="71"/>
      <c r="E1921" s="314"/>
      <c r="F1921" s="311" t="str">
        <f>Lists!AB28</f>
        <v>Carbon fiber, high strengths, long fibers - Asia</v>
      </c>
      <c r="G1921" s="311" t="str">
        <f t="array" ref="G1921">XLOOKUP(1,('Emission Factors'!$E$5:$E$488='GHG emissions calculations'!$F1921)*('Emission Factors'!$H$5:$H$488='GHG emissions calculations'!$H1921),INDEX('Emission Factors'!$E$5:$T$488,0,MATCH('GHG emissions calculations'!G$6,'Emission Factors'!$E$5:$T$5,0)),"",0)</f>
        <v/>
      </c>
      <c r="H1921" s="311" t="s">
        <v>237</v>
      </c>
      <c r="I1921" s="312" t="str">
        <f>IF(
    SUMIFS('Import data'!$L$25:$L$80,
           'Import data'!$J$25:$J$80, F1921,
           'Import data'!$G$25:$G$80, 'GHG emissions calculations'!$H1921,
           'Import data'!$I$25:$I$80,$E$1919) &lt;&gt; 0,
    SUMIFS('Import data'!$L$25:$L$80,
           'Import data'!$J$25:$J$80, F1921,
           'Import data'!$G$25:$G$80, 'GHG emissions calculations'!$H1921,
           'Import data'!$I$25:$I$80,$E$1919),
    ""
)</f>
        <v/>
      </c>
      <c r="J1921" s="311" t="str">
        <f t="array" ref="J1921">IF(
    XLOOKUP(F1921, 'Import data'!$J$26:$J$47, 'Import data'!$M$26:$M$47, "", 0) = "Please add the region-specific supplier emission factor or choose a different region available in the IAEG database.",
    "",
    XLOOKUP(F1921, 'Import data'!$J$26:$J$47, 'Import data'!$M$26:$M$47, "", 0)
)</f>
        <v/>
      </c>
      <c r="K1921" s="311" t="str">
        <f t="array" ref="K1921">IFERROR(
    XLOOKUP(F1921,
            _xlws.FILTER('Supplier Emission'!$G$15:$G$49,
                   ('Supplier Emission'!$D$15:$D$49=H1921) * ('Supplier Emission'!$F$15:$F$49=$E$1919)),
            _xlws.FILTER('Supplier Emission'!$I$15:$I$49,
                   ('Supplier Emission'!$D$15:$D$49=H1921) * ('Supplier Emission'!$F$15:$F$49=$E$1919)),
            ""),
    "")</f>
        <v/>
      </c>
      <c r="L1921" s="311" t="str">
        <f t="array" ref="L1921">IFERROR(
    XLOOKUP(F1921,
            _xlws.FILTER('Supplier Emission'!$G$15:$G$49,
                   ('Supplier Emission'!$D$15:$D$49=H1921) * ('Supplier Emission'!$F$15:$F$49=$E$1919)),
            _xlws.FILTER('Supplier Emission'!$J$15:$J$49,
                   ('Supplier Emission'!$D$15:$D$49=H1921) * ('Supplier Emission'!$F$15:$F$49=$E$1919)),
            ""),
    "")</f>
        <v/>
      </c>
      <c r="M1921" s="311" t="str">
        <f t="array" ref="M1921">IFERROR(
    XLOOKUP(F1921,
            _xlws.FILTER('Supplier Emission'!$G$15:$G$49,
                   ('Supplier Emission'!$D$15:$D$49=H1921) * ('Supplier Emission'!$F$15:$F$49=$E$1919)),
            _xlws.FILTER('Supplier Emission'!$M$15:$M$49,
                   ('Supplier Emission'!$D$15:$D$49=H1921) * ('Supplier Emission'!$F$15:$F$49=$E$1919)),
            ""),
    "")</f>
        <v/>
      </c>
      <c r="N1921" s="311" t="str">
        <f t="array" ref="N1921">IFERROR(
    XLOOKUP(F1921,
            _xlws.FILTER('Supplier Emission'!$G$15:$G$49,
                   ('Supplier Emission'!$D$15:$D$49=H1921) * ('Supplier Emission'!$F$15:$F$49=$E$1919)),
            _xlws.FILTER('Supplier Emission'!$H$15:$H$49,
                   ('Supplier Emission'!$D$15:$D$49=H1921) * ('Supplier Emission'!$F$15:$F$49=$E$1919)),
            ""),
    "")</f>
        <v/>
      </c>
      <c r="O1921" s="311" t="str">
        <f t="array" ref="O1921">XLOOKUP(1,('Emission Factors'!$E$5:$E$488='GHG emissions calculations'!$F1921)*('Emission Factors'!$H$5:$H$488='GHG emissions calculations'!$H1921),INDEX('Emission Factors'!$E$5:$T$488,0,MATCH('GHG emissions calculations'!O$6,'Emission Factors'!$E$5:$T$5,0)),"",0)</f>
        <v/>
      </c>
      <c r="P1921" s="313" t="str">
        <f t="array" ref="P1921">IFERROR(
    INDEX('Emission Factors'!$E$5:$P$488,
          MATCH(1,
                ('Emission Factors'!$E$5:$E$488 = 'GHG emissions calculations'!$F1921) *
                ('Emission Factors'!$H$5:$H$488 = 'GHG emissions calculations'!$H1921),
                0),
          MATCH('GHG emissions calculations'!P$6,'Emission Factors'!$E$5:$P$5,0)),
    "")</f>
        <v/>
      </c>
      <c r="Q1921" s="311" t="str">
        <f t="array" ref="Q1921">IFERROR(
    IF(
        INDEX('Emission Factors'!$E$5:$P$488,
              MATCH(1,
                    ('Emission Factors'!$E$5:$E$488 = 'GHG emissions calculations'!$F1921) *
                    ('Emission Factors'!$H$5:$H$488 = 'GHG emissions calculations'!$H1921),
                    0),
              MATCH('GHG emissions calculations'!Q$6, 'Emission Factors'!$E$5:$P$5, 0)) &lt;&gt; "",
        INDEX('Emission Factors'!$E$5:$P$488,
              MATCH(1,
                    ('Emission Factors'!$E$5:$E$488 = 'GHG emissions calculations'!$F1921) *
                    ('Emission Factors'!$H$5:$H$488 = 'GHG emissions calculations'!$H1921),
                    0),
              MATCH('GHG emissions calculations'!Q$6, 'Emission Factors'!$E$5:$P$5, 0)),
        ""),
    "")</f>
        <v/>
      </c>
      <c r="R1921" s="311" t="str">
        <f t="array" ref="R1921">IFERROR(
    IF(
        INDEX('Emission Factors'!$E$5:$R$488,
              MATCH(1,
                    ('Emission Factors'!$E$5:$E$488 = 'GHG emissions calculations'!$F1921) *
                    ('Emission Factors'!$H$5:$H$488 = 'GHG emissions calculations'!$H1921),
                    0),
              MATCH('GHG emissions calculations'!R$6, 'Emission Factors'!$E$5:$R$5, 0)) &lt;&gt; "",
        INDEX('Emission Factors'!$E$5:$R$488,
              MATCH(1,
                    ('Emission Factors'!$E$5:$E$488 = 'GHG emissions calculations'!$F1921) *
                    ('Emission Factors'!$H$5:$H$488 = 'GHG emissions calculations'!$H1921),
                    0),
              MATCH('GHG emissions calculations'!R$6, 'Emission Factors'!$E$5:$R$5, 0)),
        ""),
    "")</f>
        <v/>
      </c>
      <c r="S1921" s="312">
        <f t="shared" si="3"/>
        <v>0</v>
      </c>
      <c r="T1921" s="23"/>
    </row>
    <row r="1922" ht="15.75" customHeight="1" outlineLevel="1">
      <c r="A1922" s="23"/>
      <c r="B1922" s="71"/>
      <c r="C1922" s="71"/>
      <c r="D1922" s="71"/>
      <c r="E1922" s="314"/>
      <c r="F1922" s="311" t="str">
        <f>Lists!AB26</f>
        <v>Carbon fiber, high strengths, long fibers - Europe</v>
      </c>
      <c r="G1922" s="311">
        <f t="array" ref="G1922">XLOOKUP(1,('Emission Factors'!$E$5:$E$488='GHG emissions calculations'!$F1922)*('Emission Factors'!$H$5:$H$488='GHG emissions calculations'!$H1922),INDEX('Emission Factors'!$E$5:$T$488,0,MATCH('GHG emissions calculations'!G$6,'Emission Factors'!$E$5:$T$5,0)),"",0)</f>
        <v>3</v>
      </c>
      <c r="H1922" s="311" t="s">
        <v>237</v>
      </c>
      <c r="I1922" s="312" t="str">
        <f>IF(
    SUMIFS('Import data'!$L$25:$L$80,
           'Import data'!$J$25:$J$80, F1922,
           'Import data'!$G$25:$G$80, 'GHG emissions calculations'!$H1922,
           'Import data'!$I$25:$I$80,$E$1919) &lt;&gt; 0,
    SUMIFS('Import data'!$L$25:$L$80,
           'Import data'!$J$25:$J$80, F1922,
           'Import data'!$G$25:$G$80, 'GHG emissions calculations'!$H1922,
           'Import data'!$I$25:$I$80,$E$1919),
    ""
)</f>
        <v/>
      </c>
      <c r="J1922" s="311" t="str">
        <f t="array" ref="J1922">IF(
    XLOOKUP(F1922, 'Import data'!$J$26:$J$47, 'Import data'!$M$26:$M$47, "", 0) = "Please add the region-specific supplier emission factor or choose a different region available in the IAEG database.",
    "",
    XLOOKUP(F1922, 'Import data'!$J$26:$J$47, 'Import data'!$M$26:$M$47, "", 0)
)</f>
        <v/>
      </c>
      <c r="K1922" s="311" t="str">
        <f t="array" ref="K1922">IFERROR(
    XLOOKUP(F1922,
            _xlws.FILTER('Supplier Emission'!$G$15:$G$49,
                   ('Supplier Emission'!$D$15:$D$49=H1922) * ('Supplier Emission'!$F$15:$F$49=$E$1919)),
            _xlws.FILTER('Supplier Emission'!$I$15:$I$49,
                   ('Supplier Emission'!$D$15:$D$49=H1922) * ('Supplier Emission'!$F$15:$F$49=$E$1919)),
            ""),
    "")</f>
        <v/>
      </c>
      <c r="L1922" s="311" t="str">
        <f t="array" ref="L1922">IFERROR(
    XLOOKUP(F1922,
            _xlws.FILTER('Supplier Emission'!$G$15:$G$49,
                   ('Supplier Emission'!$D$15:$D$49=H1922) * ('Supplier Emission'!$F$15:$F$49=$E$1919)),
            _xlws.FILTER('Supplier Emission'!$J$15:$J$49,
                   ('Supplier Emission'!$D$15:$D$49=H1922) * ('Supplier Emission'!$F$15:$F$49=$E$1919)),
            ""),
    "")</f>
        <v/>
      </c>
      <c r="M1922" s="311" t="str">
        <f t="array" ref="M1922">IFERROR(
    XLOOKUP(F1922,
            _xlws.FILTER('Supplier Emission'!$G$15:$G$49,
                   ('Supplier Emission'!$D$15:$D$49=H1922) * ('Supplier Emission'!$F$15:$F$49=$E$1919)),
            _xlws.FILTER('Supplier Emission'!$M$15:$M$49,
                   ('Supplier Emission'!$D$15:$D$49=H1922) * ('Supplier Emission'!$F$15:$F$49=$E$1919)),
            ""),
    "")</f>
        <v/>
      </c>
      <c r="N1922" s="311" t="str">
        <f t="array" ref="N1922">IFERROR(
    XLOOKUP(F1922,
            _xlws.FILTER('Supplier Emission'!$G$15:$G$49,
                   ('Supplier Emission'!$D$15:$D$49=H1922) * ('Supplier Emission'!$F$15:$F$49=$E$1919)),
            _xlws.FILTER('Supplier Emission'!$H$15:$H$49,
                   ('Supplier Emission'!$D$15:$D$49=H1922) * ('Supplier Emission'!$F$15:$F$49=$E$1919)),
            ""),
    "")</f>
        <v/>
      </c>
      <c r="O1922" s="311" t="str">
        <f t="array" ref="O1922">XLOOKUP(1,('Emission Factors'!$E$5:$E$488='GHG emissions calculations'!$F1922)*('Emission Factors'!$H$5:$H$488='GHG emissions calculations'!$H1922),INDEX('Emission Factors'!$E$5:$T$488,0,MATCH('GHG emissions calculations'!O$6,'Emission Factors'!$E$5:$T$5,0)),"",0)</f>
        <v>Fibre de carbone (CF, depuis PAN, haute résistance, fibres longues)</v>
      </c>
      <c r="P1922" s="313">
        <f t="array" ref="P1922">IFERROR(
    INDEX('Emission Factors'!$E$5:$P$488,
          MATCH(1,
                ('Emission Factors'!$E$5:$E$488 = 'GHG emissions calculations'!$F1922) *
                ('Emission Factors'!$H$5:$H$488 = 'GHG emissions calculations'!$H1922),
                0),
          MATCH('GHG emissions calculations'!P$6,'Emission Factors'!$E$5:$P$5,0)),
    "")</f>
        <v>40.8</v>
      </c>
      <c r="Q1922" s="311" t="str">
        <f t="array" ref="Q1922">IFERROR(
    IF(
        INDEX('Emission Factors'!$E$5:$P$488,
              MATCH(1,
                    ('Emission Factors'!$E$5:$E$488 = 'GHG emissions calculations'!$F1922) *
                    ('Emission Factors'!$H$5:$H$488 = 'GHG emissions calculations'!$H1922),
                    0),
              MATCH('GHG emissions calculations'!Q$6, 'Emission Factors'!$E$5:$P$5, 0)) &lt;&gt; "",
        INDEX('Emission Factors'!$E$5:$P$488,
              MATCH(1,
                    ('Emission Factors'!$E$5:$E$488 = 'GHG emissions calculations'!$F1922) *
                    ('Emission Factors'!$H$5:$H$488 = 'GHG emissions calculations'!$H1922),
                    0),
              MATCH('GHG emissions calculations'!Q$6, 'Emission Factors'!$E$5:$P$5, 0)),
        ""),
    "")</f>
        <v>kgCO2e/kg</v>
      </c>
      <c r="R1922" s="311" t="str">
        <f t="array" ref="R1922">IFERROR(
    IF(
        INDEX('Emission Factors'!$E$5:$R$488,
              MATCH(1,
                    ('Emission Factors'!$E$5:$E$488 = 'GHG emissions calculations'!$F1922) *
                    ('Emission Factors'!$H$5:$H$488 = 'GHG emissions calculations'!$H1922),
                    0),
              MATCH('GHG emissions calculations'!R$6, 'Emission Factors'!$E$5:$R$5, 0)) &lt;&gt; "",
        INDEX('Emission Factors'!$E$5:$R$488,
              MATCH(1,
                    ('Emission Factors'!$E$5:$E$488 = 'GHG emissions calculations'!$F1922) *
                    ('Emission Factors'!$H$5:$H$488 = 'GHG emissions calculations'!$H1922),
                    0),
              MATCH('GHG emissions calculations'!R$6, 'Emission Factors'!$E$5:$R$5, 0)),
        ""),
    "")</f>
        <v>Europe</v>
      </c>
      <c r="S1922" s="312">
        <f t="shared" si="3"/>
        <v>0</v>
      </c>
      <c r="T1922" s="23"/>
    </row>
    <row r="1923" ht="15.75" customHeight="1" outlineLevel="1">
      <c r="A1923" s="23"/>
      <c r="B1923" s="71"/>
      <c r="C1923" s="71"/>
      <c r="D1923" s="71"/>
      <c r="E1923" s="314"/>
      <c r="F1923" s="311" t="str">
        <f>Lists!AB31</f>
        <v>Carbon fiber, high strengths, long fibers - Global or unspecified region</v>
      </c>
      <c r="G1923" s="311" t="str">
        <f t="array" ref="G1923">XLOOKUP(1,('Emission Factors'!$E$5:$E$488='GHG emissions calculations'!$F1923)*('Emission Factors'!$H$5:$H$488='GHG emissions calculations'!$H1923),INDEX('Emission Factors'!$E$5:$T$488,0,MATCH('GHG emissions calculations'!G$6,'Emission Factors'!$E$5:$T$5,0)),"",0)</f>
        <v/>
      </c>
      <c r="H1923" s="311" t="s">
        <v>237</v>
      </c>
      <c r="I1923" s="312" t="str">
        <f>IF(
    SUMIFS('Import data'!$L$25:$L$80,
           'Import data'!$J$25:$J$80, F1923,
           'Import data'!$G$25:$G$80, 'GHG emissions calculations'!$H1923,
           'Import data'!$I$25:$I$80,$E$1919) &lt;&gt; 0,
    SUMIFS('Import data'!$L$25:$L$80,
           'Import data'!$J$25:$J$80, F1923,
           'Import data'!$G$25:$G$80, 'GHG emissions calculations'!$H1923,
           'Import data'!$I$25:$I$80,$E$1919),
    ""
)</f>
        <v/>
      </c>
      <c r="J1923" s="311" t="str">
        <f t="array" ref="J1923">IF(
    XLOOKUP(F1923, 'Import data'!$J$26:$J$47, 'Import data'!$M$26:$M$47, "", 0) = "Please add the region-specific supplier emission factor or choose a different region available in the IAEG database.",
    "",
    XLOOKUP(F1923, 'Import data'!$J$26:$J$47, 'Import data'!$M$26:$M$47, "", 0)
)</f>
        <v/>
      </c>
      <c r="K1923" s="311" t="str">
        <f t="array" ref="K1923">IFERROR(
    XLOOKUP(F1923,
            _xlws.FILTER('Supplier Emission'!$G$15:$G$49,
                   ('Supplier Emission'!$D$15:$D$49=H1923) * ('Supplier Emission'!$F$15:$F$49=$E$1919)),
            _xlws.FILTER('Supplier Emission'!$I$15:$I$49,
                   ('Supplier Emission'!$D$15:$D$49=H1923) * ('Supplier Emission'!$F$15:$F$49=$E$1919)),
            ""),
    "")</f>
        <v/>
      </c>
      <c r="L1923" s="311" t="str">
        <f t="array" ref="L1923">IFERROR(
    XLOOKUP(F1923,
            _xlws.FILTER('Supplier Emission'!$G$15:$G$49,
                   ('Supplier Emission'!$D$15:$D$49=H1923) * ('Supplier Emission'!$F$15:$F$49=$E$1919)),
            _xlws.FILTER('Supplier Emission'!$J$15:$J$49,
                   ('Supplier Emission'!$D$15:$D$49=H1923) * ('Supplier Emission'!$F$15:$F$49=$E$1919)),
            ""),
    "")</f>
        <v/>
      </c>
      <c r="M1923" s="311" t="str">
        <f t="array" ref="M1923">IFERROR(
    XLOOKUP(F1923,
            _xlws.FILTER('Supplier Emission'!$G$15:$G$49,
                   ('Supplier Emission'!$D$15:$D$49=H1923) * ('Supplier Emission'!$F$15:$F$49=$E$1919)),
            _xlws.FILTER('Supplier Emission'!$M$15:$M$49,
                   ('Supplier Emission'!$D$15:$D$49=H1923) * ('Supplier Emission'!$F$15:$F$49=$E$1919)),
            ""),
    "")</f>
        <v/>
      </c>
      <c r="N1923" s="311" t="str">
        <f t="array" ref="N1923">IFERROR(
    XLOOKUP(F1923,
            _xlws.FILTER('Supplier Emission'!$G$15:$G$49,
                   ('Supplier Emission'!$D$15:$D$49=H1923) * ('Supplier Emission'!$F$15:$F$49=$E$1919)),
            _xlws.FILTER('Supplier Emission'!$H$15:$H$49,
                   ('Supplier Emission'!$D$15:$D$49=H1923) * ('Supplier Emission'!$F$15:$F$49=$E$1919)),
            ""),
    "")</f>
        <v/>
      </c>
      <c r="O1923" s="311" t="str">
        <f t="array" ref="O1923">XLOOKUP(1,('Emission Factors'!$E$5:$E$488='GHG emissions calculations'!$F1923)*('Emission Factors'!$H$5:$H$488='GHG emissions calculations'!$H1923),INDEX('Emission Factors'!$E$5:$T$488,0,MATCH('GHG emissions calculations'!O$6,'Emission Factors'!$E$5:$T$5,0)),"",0)</f>
        <v/>
      </c>
      <c r="P1923" s="313" t="str">
        <f t="array" ref="P1923">IFERROR(
    INDEX('Emission Factors'!$E$5:$P$488,
          MATCH(1,
                ('Emission Factors'!$E$5:$E$488 = 'GHG emissions calculations'!$F1923) *
                ('Emission Factors'!$H$5:$H$488 = 'GHG emissions calculations'!$H1923),
                0),
          MATCH('GHG emissions calculations'!P$6,'Emission Factors'!$E$5:$P$5,0)),
    "")</f>
        <v/>
      </c>
      <c r="Q1923" s="311" t="str">
        <f t="array" ref="Q1923">IFERROR(
    IF(
        INDEX('Emission Factors'!$E$5:$P$488,
              MATCH(1,
                    ('Emission Factors'!$E$5:$E$488 = 'GHG emissions calculations'!$F1923) *
                    ('Emission Factors'!$H$5:$H$488 = 'GHG emissions calculations'!$H1923),
                    0),
              MATCH('GHG emissions calculations'!Q$6, 'Emission Factors'!$E$5:$P$5, 0)) &lt;&gt; "",
        INDEX('Emission Factors'!$E$5:$P$488,
              MATCH(1,
                    ('Emission Factors'!$E$5:$E$488 = 'GHG emissions calculations'!$F1923) *
                    ('Emission Factors'!$H$5:$H$488 = 'GHG emissions calculations'!$H1923),
                    0),
              MATCH('GHG emissions calculations'!Q$6, 'Emission Factors'!$E$5:$P$5, 0)),
        ""),
    "")</f>
        <v/>
      </c>
      <c r="R1923" s="311" t="str">
        <f t="array" ref="R1923">IFERROR(
    IF(
        INDEX('Emission Factors'!$E$5:$R$488,
              MATCH(1,
                    ('Emission Factors'!$E$5:$E$488 = 'GHG emissions calculations'!$F1923) *
                    ('Emission Factors'!$H$5:$H$488 = 'GHG emissions calculations'!$H1923),
                    0),
              MATCH('GHG emissions calculations'!R$6, 'Emission Factors'!$E$5:$R$5, 0)) &lt;&gt; "",
        INDEX('Emission Factors'!$E$5:$R$488,
              MATCH(1,
                    ('Emission Factors'!$E$5:$E$488 = 'GHG emissions calculations'!$F1923) *
                    ('Emission Factors'!$H$5:$H$488 = 'GHG emissions calculations'!$H1923),
                    0),
              MATCH('GHG emissions calculations'!R$6, 'Emission Factors'!$E$5:$R$5, 0)),
        ""),
    "")</f>
        <v/>
      </c>
      <c r="S1923" s="312">
        <f t="shared" si="3"/>
        <v>0</v>
      </c>
      <c r="T1923" s="23"/>
    </row>
    <row r="1924" ht="15.75" customHeight="1" outlineLevel="1">
      <c r="A1924" s="23"/>
      <c r="B1924" s="71"/>
      <c r="C1924" s="71"/>
      <c r="D1924" s="71"/>
      <c r="E1924" s="314"/>
      <c r="F1924" s="311" t="str">
        <f>Lists!AB30</f>
        <v>Carbon fiber, high strengths, long fibers - Middle East</v>
      </c>
      <c r="G1924" s="311" t="str">
        <f t="array" ref="G1924">XLOOKUP(1,('Emission Factors'!$E$5:$E$488='GHG emissions calculations'!$F1924)*('Emission Factors'!$H$5:$H$488='GHG emissions calculations'!$H1924),INDEX('Emission Factors'!$E$5:$T$488,0,MATCH('GHG emissions calculations'!G$6,'Emission Factors'!$E$5:$T$5,0)),"",0)</f>
        <v/>
      </c>
      <c r="H1924" s="311" t="s">
        <v>237</v>
      </c>
      <c r="I1924" s="312" t="str">
        <f>IF(
    SUMIFS('Import data'!$L$25:$L$80,
           'Import data'!$J$25:$J$80, F1924,
           'Import data'!$G$25:$G$80, 'GHG emissions calculations'!$H1924,
           'Import data'!$I$25:$I$80,$E$1919) &lt;&gt; 0,
    SUMIFS('Import data'!$L$25:$L$80,
           'Import data'!$J$25:$J$80, F1924,
           'Import data'!$G$25:$G$80, 'GHG emissions calculations'!$H1924,
           'Import data'!$I$25:$I$80,$E$1919),
    ""
)</f>
        <v/>
      </c>
      <c r="J1924" s="311" t="str">
        <f t="array" ref="J1924">IF(
    XLOOKUP(F1924, 'Import data'!$J$26:$J$47, 'Import data'!$M$26:$M$47, "", 0) = "Please add the region-specific supplier emission factor or choose a different region available in the IAEG database.",
    "",
    XLOOKUP(F1924, 'Import data'!$J$26:$J$47, 'Import data'!$M$26:$M$47, "", 0)
)</f>
        <v/>
      </c>
      <c r="K1924" s="311" t="str">
        <f t="array" ref="K1924">IFERROR(
    XLOOKUP(F1924,
            _xlws.FILTER('Supplier Emission'!$G$15:$G$49,
                   ('Supplier Emission'!$D$15:$D$49=H1924) * ('Supplier Emission'!$F$15:$F$49=$E$1919)),
            _xlws.FILTER('Supplier Emission'!$I$15:$I$49,
                   ('Supplier Emission'!$D$15:$D$49=H1924) * ('Supplier Emission'!$F$15:$F$49=$E$1919)),
            ""),
    "")</f>
        <v/>
      </c>
      <c r="L1924" s="311" t="str">
        <f t="array" ref="L1924">IFERROR(
    XLOOKUP(F1924,
            _xlws.FILTER('Supplier Emission'!$G$15:$G$49,
                   ('Supplier Emission'!$D$15:$D$49=H1924) * ('Supplier Emission'!$F$15:$F$49=$E$1919)),
            _xlws.FILTER('Supplier Emission'!$J$15:$J$49,
                   ('Supplier Emission'!$D$15:$D$49=H1924) * ('Supplier Emission'!$F$15:$F$49=$E$1919)),
            ""),
    "")</f>
        <v/>
      </c>
      <c r="M1924" s="311" t="str">
        <f t="array" ref="M1924">IFERROR(
    XLOOKUP(F1924,
            _xlws.FILTER('Supplier Emission'!$G$15:$G$49,
                   ('Supplier Emission'!$D$15:$D$49=H1924) * ('Supplier Emission'!$F$15:$F$49=$E$1919)),
            _xlws.FILTER('Supplier Emission'!$M$15:$M$49,
                   ('Supplier Emission'!$D$15:$D$49=H1924) * ('Supplier Emission'!$F$15:$F$49=$E$1919)),
            ""),
    "")</f>
        <v/>
      </c>
      <c r="N1924" s="311" t="str">
        <f t="array" ref="N1924">IFERROR(
    XLOOKUP(F1924,
            _xlws.FILTER('Supplier Emission'!$G$15:$G$49,
                   ('Supplier Emission'!$D$15:$D$49=H1924) * ('Supplier Emission'!$F$15:$F$49=$E$1919)),
            _xlws.FILTER('Supplier Emission'!$H$15:$H$49,
                   ('Supplier Emission'!$D$15:$D$49=H1924) * ('Supplier Emission'!$F$15:$F$49=$E$1919)),
            ""),
    "")</f>
        <v/>
      </c>
      <c r="O1924" s="311" t="str">
        <f t="array" ref="O1924">XLOOKUP(1,('Emission Factors'!$E$5:$E$488='GHG emissions calculations'!$F1924)*('Emission Factors'!$H$5:$H$488='GHG emissions calculations'!$H1924),INDEX('Emission Factors'!$E$5:$T$488,0,MATCH('GHG emissions calculations'!O$6,'Emission Factors'!$E$5:$T$5,0)),"",0)</f>
        <v/>
      </c>
      <c r="P1924" s="313" t="str">
        <f t="array" ref="P1924">IFERROR(
    INDEX('Emission Factors'!$E$5:$P$488,
          MATCH(1,
                ('Emission Factors'!$E$5:$E$488 = 'GHG emissions calculations'!$F1924) *
                ('Emission Factors'!$H$5:$H$488 = 'GHG emissions calculations'!$H1924),
                0),
          MATCH('GHG emissions calculations'!P$6,'Emission Factors'!$E$5:$P$5,0)),
    "")</f>
        <v/>
      </c>
      <c r="Q1924" s="311" t="str">
        <f t="array" ref="Q1924">IFERROR(
    IF(
        INDEX('Emission Factors'!$E$5:$P$488,
              MATCH(1,
                    ('Emission Factors'!$E$5:$E$488 = 'GHG emissions calculations'!$F1924) *
                    ('Emission Factors'!$H$5:$H$488 = 'GHG emissions calculations'!$H1924),
                    0),
              MATCH('GHG emissions calculations'!Q$6, 'Emission Factors'!$E$5:$P$5, 0)) &lt;&gt; "",
        INDEX('Emission Factors'!$E$5:$P$488,
              MATCH(1,
                    ('Emission Factors'!$E$5:$E$488 = 'GHG emissions calculations'!$F1924) *
                    ('Emission Factors'!$H$5:$H$488 = 'GHG emissions calculations'!$H1924),
                    0),
              MATCH('GHG emissions calculations'!Q$6, 'Emission Factors'!$E$5:$P$5, 0)),
        ""),
    "")</f>
        <v/>
      </c>
      <c r="R1924" s="311" t="str">
        <f t="array" ref="R1924">IFERROR(
    IF(
        INDEX('Emission Factors'!$E$5:$R$488,
              MATCH(1,
                    ('Emission Factors'!$E$5:$E$488 = 'GHG emissions calculations'!$F1924) *
                    ('Emission Factors'!$H$5:$H$488 = 'GHG emissions calculations'!$H1924),
                    0),
              MATCH('GHG emissions calculations'!R$6, 'Emission Factors'!$E$5:$R$5, 0)) &lt;&gt; "",
        INDEX('Emission Factors'!$E$5:$R$488,
              MATCH(1,
                    ('Emission Factors'!$E$5:$E$488 = 'GHG emissions calculations'!$F1924) *
                    ('Emission Factors'!$H$5:$H$488 = 'GHG emissions calculations'!$H1924),
                    0),
              MATCH('GHG emissions calculations'!R$6, 'Emission Factors'!$E$5:$R$5, 0)),
        ""),
    "")</f>
        <v/>
      </c>
      <c r="S1924" s="312">
        <f t="shared" si="3"/>
        <v>0</v>
      </c>
      <c r="T1924" s="23"/>
    </row>
    <row r="1925" ht="15.75" customHeight="1" outlineLevel="1">
      <c r="A1925" s="23"/>
      <c r="B1925" s="71"/>
      <c r="C1925" s="71"/>
      <c r="D1925" s="71"/>
      <c r="E1925" s="314"/>
      <c r="F1925" s="311" t="str">
        <f>Lists!AB29</f>
        <v>Carbon fiber, high strengths, long fibers - Oceania</v>
      </c>
      <c r="G1925" s="311" t="str">
        <f t="array" ref="G1925">XLOOKUP(1,('Emission Factors'!$E$5:$E$488='GHG emissions calculations'!$F1925)*('Emission Factors'!$H$5:$H$488='GHG emissions calculations'!$H1925),INDEX('Emission Factors'!$E$5:$T$488,0,MATCH('GHG emissions calculations'!G$6,'Emission Factors'!$E$5:$T$5,0)),"",0)</f>
        <v/>
      </c>
      <c r="H1925" s="311" t="s">
        <v>237</v>
      </c>
      <c r="I1925" s="312" t="str">
        <f>IF(
    SUMIFS('Import data'!$L$25:$L$80,
           'Import data'!$J$25:$J$80, F1925,
           'Import data'!$G$25:$G$80, 'GHG emissions calculations'!$H1925,
           'Import data'!$I$25:$I$80,$E$1919) &lt;&gt; 0,
    SUMIFS('Import data'!$L$25:$L$80,
           'Import data'!$J$25:$J$80, F1925,
           'Import data'!$G$25:$G$80, 'GHG emissions calculations'!$H1925,
           'Import data'!$I$25:$I$80,$E$1919),
    ""
)</f>
        <v/>
      </c>
      <c r="J1925" s="311" t="str">
        <f t="array" ref="J1925">IF(
    XLOOKUP(F1925, 'Import data'!$J$26:$J$47, 'Import data'!$M$26:$M$47, "", 0) = "Please add the region-specific supplier emission factor or choose a different region available in the IAEG database.",
    "",
    XLOOKUP(F1925, 'Import data'!$J$26:$J$47, 'Import data'!$M$26:$M$47, "", 0)
)</f>
        <v/>
      </c>
      <c r="K1925" s="311" t="str">
        <f t="array" ref="K1925">IFERROR(
    XLOOKUP(F1925,
            _xlws.FILTER('Supplier Emission'!$G$15:$G$49,
                   ('Supplier Emission'!$D$15:$D$49=H1925) * ('Supplier Emission'!$F$15:$F$49=$E$1919)),
            _xlws.FILTER('Supplier Emission'!$I$15:$I$49,
                   ('Supplier Emission'!$D$15:$D$49=H1925) * ('Supplier Emission'!$F$15:$F$49=$E$1919)),
            ""),
    "")</f>
        <v/>
      </c>
      <c r="L1925" s="311" t="str">
        <f t="array" ref="L1925">IFERROR(
    XLOOKUP(F1925,
            _xlws.FILTER('Supplier Emission'!$G$15:$G$49,
                   ('Supplier Emission'!$D$15:$D$49=H1925) * ('Supplier Emission'!$F$15:$F$49=$E$1919)),
            _xlws.FILTER('Supplier Emission'!$J$15:$J$49,
                   ('Supplier Emission'!$D$15:$D$49=H1925) * ('Supplier Emission'!$F$15:$F$49=$E$1919)),
            ""),
    "")</f>
        <v/>
      </c>
      <c r="M1925" s="311" t="str">
        <f t="array" ref="M1925">IFERROR(
    XLOOKUP(F1925,
            _xlws.FILTER('Supplier Emission'!$G$15:$G$49,
                   ('Supplier Emission'!$D$15:$D$49=H1925) * ('Supplier Emission'!$F$15:$F$49=$E$1919)),
            _xlws.FILTER('Supplier Emission'!$M$15:$M$49,
                   ('Supplier Emission'!$D$15:$D$49=H1925) * ('Supplier Emission'!$F$15:$F$49=$E$1919)),
            ""),
    "")</f>
        <v/>
      </c>
      <c r="N1925" s="311" t="str">
        <f t="array" ref="N1925">IFERROR(
    XLOOKUP(F1925,
            _xlws.FILTER('Supplier Emission'!$G$15:$G$49,
                   ('Supplier Emission'!$D$15:$D$49=H1925) * ('Supplier Emission'!$F$15:$F$49=$E$1919)),
            _xlws.FILTER('Supplier Emission'!$H$15:$H$49,
                   ('Supplier Emission'!$D$15:$D$49=H1925) * ('Supplier Emission'!$F$15:$F$49=$E$1919)),
            ""),
    "")</f>
        <v/>
      </c>
      <c r="O1925" s="311" t="str">
        <f t="array" ref="O1925">XLOOKUP(1,('Emission Factors'!$E$5:$E$488='GHG emissions calculations'!$F1925)*('Emission Factors'!$H$5:$H$488='GHG emissions calculations'!$H1925),INDEX('Emission Factors'!$E$5:$T$488,0,MATCH('GHG emissions calculations'!O$6,'Emission Factors'!$E$5:$T$5,0)),"",0)</f>
        <v/>
      </c>
      <c r="P1925" s="313" t="str">
        <f t="array" ref="P1925">IFERROR(
    INDEX('Emission Factors'!$E$5:$P$488,
          MATCH(1,
                ('Emission Factors'!$E$5:$E$488 = 'GHG emissions calculations'!$F1925) *
                ('Emission Factors'!$H$5:$H$488 = 'GHG emissions calculations'!$H1925),
                0),
          MATCH('GHG emissions calculations'!P$6,'Emission Factors'!$E$5:$P$5,0)),
    "")</f>
        <v/>
      </c>
      <c r="Q1925" s="311" t="str">
        <f t="array" ref="Q1925">IFERROR(
    IF(
        INDEX('Emission Factors'!$E$5:$P$488,
              MATCH(1,
                    ('Emission Factors'!$E$5:$E$488 = 'GHG emissions calculations'!$F1925) *
                    ('Emission Factors'!$H$5:$H$488 = 'GHG emissions calculations'!$H1925),
                    0),
              MATCH('GHG emissions calculations'!Q$6, 'Emission Factors'!$E$5:$P$5, 0)) &lt;&gt; "",
        INDEX('Emission Factors'!$E$5:$P$488,
              MATCH(1,
                    ('Emission Factors'!$E$5:$E$488 = 'GHG emissions calculations'!$F1925) *
                    ('Emission Factors'!$H$5:$H$488 = 'GHG emissions calculations'!$H1925),
                    0),
              MATCH('GHG emissions calculations'!Q$6, 'Emission Factors'!$E$5:$P$5, 0)),
        ""),
    "")</f>
        <v/>
      </c>
      <c r="R1925" s="311" t="str">
        <f t="array" ref="R1925">IFERROR(
    IF(
        INDEX('Emission Factors'!$E$5:$R$488,
              MATCH(1,
                    ('Emission Factors'!$E$5:$E$488 = 'GHG emissions calculations'!$F1925) *
                    ('Emission Factors'!$H$5:$H$488 = 'GHG emissions calculations'!$H1925),
                    0),
              MATCH('GHG emissions calculations'!R$6, 'Emission Factors'!$E$5:$R$5, 0)) &lt;&gt; "",
        INDEX('Emission Factors'!$E$5:$R$488,
              MATCH(1,
                    ('Emission Factors'!$E$5:$E$488 = 'GHG emissions calculations'!$F1925) *
                    ('Emission Factors'!$H$5:$H$488 = 'GHG emissions calculations'!$H1925),
                    0),
              MATCH('GHG emissions calculations'!R$6, 'Emission Factors'!$E$5:$R$5, 0)),
        ""),
    "")</f>
        <v/>
      </c>
      <c r="S1925" s="312">
        <f t="shared" si="3"/>
        <v>0</v>
      </c>
      <c r="T1925" s="23"/>
    </row>
    <row r="1926" ht="15.75" customHeight="1" outlineLevel="1">
      <c r="A1926" s="23"/>
      <c r="B1926" s="71"/>
      <c r="C1926" s="71"/>
      <c r="D1926" s="71"/>
      <c r="E1926" s="314"/>
      <c r="F1926" s="311" t="str">
        <f>Lists!AB34</f>
        <v>Carbon fiber, short fibers - Africa</v>
      </c>
      <c r="G1926" s="311" t="str">
        <f t="array" ref="G1926">XLOOKUP(1,('Emission Factors'!$E$5:$E$488='GHG emissions calculations'!$F1926)*('Emission Factors'!$H$5:$H$488='GHG emissions calculations'!$H1926),INDEX('Emission Factors'!$E$5:$T$488,0,MATCH('GHG emissions calculations'!G$6,'Emission Factors'!$E$5:$T$5,0)),"",0)</f>
        <v/>
      </c>
      <c r="H1926" s="311" t="s">
        <v>237</v>
      </c>
      <c r="I1926" s="312" t="str">
        <f>IF(
    SUMIFS('Import data'!$L$25:$L$80,
           'Import data'!$J$25:$J$80, F1926,
           'Import data'!$G$25:$G$80, 'GHG emissions calculations'!$H1926,
           'Import data'!$I$25:$I$80,$E$1919) &lt;&gt; 0,
    SUMIFS('Import data'!$L$25:$L$80,
           'Import data'!$J$25:$J$80, F1926,
           'Import data'!$G$25:$G$80, 'GHG emissions calculations'!$H1926,
           'Import data'!$I$25:$I$80,$E$1919),
    ""
)</f>
        <v/>
      </c>
      <c r="J1926" s="311" t="str">
        <f t="array" ref="J1926">IF(
    XLOOKUP(F1926, 'Import data'!$J$26:$J$47, 'Import data'!$M$26:$M$47, "", 0) = "Please add the region-specific supplier emission factor or choose a different region available in the IAEG database.",
    "",
    XLOOKUP(F1926, 'Import data'!$J$26:$J$47, 'Import data'!$M$26:$M$47, "", 0)
)</f>
        <v/>
      </c>
      <c r="K1926" s="311" t="str">
        <f t="array" ref="K1926">IFERROR(
    XLOOKUP(F1926,
            _xlws.FILTER('Supplier Emission'!$G$15:$G$49,
                   ('Supplier Emission'!$D$15:$D$49=H1926) * ('Supplier Emission'!$F$15:$F$49=$E$1919)),
            _xlws.FILTER('Supplier Emission'!$I$15:$I$49,
                   ('Supplier Emission'!$D$15:$D$49=H1926) * ('Supplier Emission'!$F$15:$F$49=$E$1919)),
            ""),
    "")</f>
        <v/>
      </c>
      <c r="L1926" s="311" t="str">
        <f t="array" ref="L1926">IFERROR(
    XLOOKUP(F1926,
            _xlws.FILTER('Supplier Emission'!$G$15:$G$49,
                   ('Supplier Emission'!$D$15:$D$49=H1926) * ('Supplier Emission'!$F$15:$F$49=$E$1919)),
            _xlws.FILTER('Supplier Emission'!$J$15:$J$49,
                   ('Supplier Emission'!$D$15:$D$49=H1926) * ('Supplier Emission'!$F$15:$F$49=$E$1919)),
            ""),
    "")</f>
        <v/>
      </c>
      <c r="M1926" s="311" t="str">
        <f t="array" ref="M1926">IFERROR(
    XLOOKUP(F1926,
            _xlws.FILTER('Supplier Emission'!$G$15:$G$49,
                   ('Supplier Emission'!$D$15:$D$49=H1926) * ('Supplier Emission'!$F$15:$F$49=$E$1919)),
            _xlws.FILTER('Supplier Emission'!$M$15:$M$49,
                   ('Supplier Emission'!$D$15:$D$49=H1926) * ('Supplier Emission'!$F$15:$F$49=$E$1919)),
            ""),
    "")</f>
        <v/>
      </c>
      <c r="N1926" s="311" t="str">
        <f t="array" ref="N1926">IFERROR(
    XLOOKUP(F1926,
            _xlws.FILTER('Supplier Emission'!$G$15:$G$49,
                   ('Supplier Emission'!$D$15:$D$49=H1926) * ('Supplier Emission'!$F$15:$F$49=$E$1919)),
            _xlws.FILTER('Supplier Emission'!$H$15:$H$49,
                   ('Supplier Emission'!$D$15:$D$49=H1926) * ('Supplier Emission'!$F$15:$F$49=$E$1919)),
            ""),
    "")</f>
        <v/>
      </c>
      <c r="O1926" s="311" t="str">
        <f t="array" ref="O1926">XLOOKUP(1,('Emission Factors'!$E$5:$E$488='GHG emissions calculations'!$F1926)*('Emission Factors'!$H$5:$H$488='GHG emissions calculations'!$H1926),INDEX('Emission Factors'!$E$5:$T$488,0,MATCH('GHG emissions calculations'!O$6,'Emission Factors'!$E$5:$T$5,0)),"",0)</f>
        <v/>
      </c>
      <c r="P1926" s="313" t="str">
        <f t="array" ref="P1926">IFERROR(
    INDEX('Emission Factors'!$E$5:$P$488,
          MATCH(1,
                ('Emission Factors'!$E$5:$E$488 = 'GHG emissions calculations'!$F1926) *
                ('Emission Factors'!$H$5:$H$488 = 'GHG emissions calculations'!$H1926),
                0),
          MATCH('GHG emissions calculations'!P$6,'Emission Factors'!$E$5:$P$5,0)),
    "")</f>
        <v/>
      </c>
      <c r="Q1926" s="311" t="str">
        <f t="array" ref="Q1926">IFERROR(
    IF(
        INDEX('Emission Factors'!$E$5:$P$488,
              MATCH(1,
                    ('Emission Factors'!$E$5:$E$488 = 'GHG emissions calculations'!$F1926) *
                    ('Emission Factors'!$H$5:$H$488 = 'GHG emissions calculations'!$H1926),
                    0),
              MATCH('GHG emissions calculations'!Q$6, 'Emission Factors'!$E$5:$P$5, 0)) &lt;&gt; "",
        INDEX('Emission Factors'!$E$5:$P$488,
              MATCH(1,
                    ('Emission Factors'!$E$5:$E$488 = 'GHG emissions calculations'!$F1926) *
                    ('Emission Factors'!$H$5:$H$488 = 'GHG emissions calculations'!$H1926),
                    0),
              MATCH('GHG emissions calculations'!Q$6, 'Emission Factors'!$E$5:$P$5, 0)),
        ""),
    "")</f>
        <v/>
      </c>
      <c r="R1926" s="311" t="str">
        <f t="array" ref="R1926">IFERROR(
    IF(
        INDEX('Emission Factors'!$E$5:$R$488,
              MATCH(1,
                    ('Emission Factors'!$E$5:$E$488 = 'GHG emissions calculations'!$F1926) *
                    ('Emission Factors'!$H$5:$H$488 = 'GHG emissions calculations'!$H1926),
                    0),
              MATCH('GHG emissions calculations'!R$6, 'Emission Factors'!$E$5:$R$5, 0)) &lt;&gt; "",
        INDEX('Emission Factors'!$E$5:$R$488,
              MATCH(1,
                    ('Emission Factors'!$E$5:$E$488 = 'GHG emissions calculations'!$F1926) *
                    ('Emission Factors'!$H$5:$H$488 = 'GHG emissions calculations'!$H1926),
                    0),
              MATCH('GHG emissions calculations'!R$6, 'Emission Factors'!$E$5:$R$5, 0)),
        ""),
    "")</f>
        <v/>
      </c>
      <c r="S1926" s="312">
        <f t="shared" si="3"/>
        <v>0</v>
      </c>
      <c r="T1926" s="23"/>
    </row>
    <row r="1927" ht="15.75" customHeight="1" outlineLevel="1">
      <c r="A1927" s="23"/>
      <c r="B1927" s="71"/>
      <c r="C1927" s="71"/>
      <c r="D1927" s="71"/>
      <c r="E1927" s="314"/>
      <c r="F1927" s="311" t="str">
        <f>Lists!AB32</f>
        <v>Carbon fiber, short fibers - America</v>
      </c>
      <c r="G1927" s="311" t="str">
        <f t="array" ref="G1927">XLOOKUP(1,('Emission Factors'!$E$5:$E$488='GHG emissions calculations'!$F1927)*('Emission Factors'!$H$5:$H$488='GHG emissions calculations'!$H1927),INDEX('Emission Factors'!$E$5:$T$488,0,MATCH('GHG emissions calculations'!G$6,'Emission Factors'!$E$5:$T$5,0)),"",0)</f>
        <v/>
      </c>
      <c r="H1927" s="311" t="s">
        <v>237</v>
      </c>
      <c r="I1927" s="312" t="str">
        <f>IF(
    SUMIFS('Import data'!$L$25:$L$80,
           'Import data'!$J$25:$J$80, F1927,
           'Import data'!$G$25:$G$80, 'GHG emissions calculations'!$H1927,
           'Import data'!$I$25:$I$80,$E$1919) &lt;&gt; 0,
    SUMIFS('Import data'!$L$25:$L$80,
           'Import data'!$J$25:$J$80, F1927,
           'Import data'!$G$25:$G$80, 'GHG emissions calculations'!$H1927,
           'Import data'!$I$25:$I$80,$E$1919),
    ""
)</f>
        <v/>
      </c>
      <c r="J1927" s="311" t="str">
        <f t="array" ref="J1927">IF(
    XLOOKUP(F1927, 'Import data'!$J$26:$J$47, 'Import data'!$M$26:$M$47, "", 0) = "Please add the region-specific supplier emission factor or choose a different region available in the IAEG database.",
    "",
    XLOOKUP(F1927, 'Import data'!$J$26:$J$47, 'Import data'!$M$26:$M$47, "", 0)
)</f>
        <v/>
      </c>
      <c r="K1927" s="311" t="str">
        <f t="array" ref="K1927">IFERROR(
    XLOOKUP(F1927,
            _xlws.FILTER('Supplier Emission'!$G$15:$G$49,
                   ('Supplier Emission'!$D$15:$D$49=H1927) * ('Supplier Emission'!$F$15:$F$49=$E$1919)),
            _xlws.FILTER('Supplier Emission'!$I$15:$I$49,
                   ('Supplier Emission'!$D$15:$D$49=H1927) * ('Supplier Emission'!$F$15:$F$49=$E$1919)),
            ""),
    "")</f>
        <v/>
      </c>
      <c r="L1927" s="311" t="str">
        <f t="array" ref="L1927">IFERROR(
    XLOOKUP(F1927,
            _xlws.FILTER('Supplier Emission'!$G$15:$G$49,
                   ('Supplier Emission'!$D$15:$D$49=H1927) * ('Supplier Emission'!$F$15:$F$49=$E$1919)),
            _xlws.FILTER('Supplier Emission'!$J$15:$J$49,
                   ('Supplier Emission'!$D$15:$D$49=H1927) * ('Supplier Emission'!$F$15:$F$49=$E$1919)),
            ""),
    "")</f>
        <v/>
      </c>
      <c r="M1927" s="311" t="str">
        <f t="array" ref="M1927">IFERROR(
    XLOOKUP(F1927,
            _xlws.FILTER('Supplier Emission'!$G$15:$G$49,
                   ('Supplier Emission'!$D$15:$D$49=H1927) * ('Supplier Emission'!$F$15:$F$49=$E$1919)),
            _xlws.FILTER('Supplier Emission'!$M$15:$M$49,
                   ('Supplier Emission'!$D$15:$D$49=H1927) * ('Supplier Emission'!$F$15:$F$49=$E$1919)),
            ""),
    "")</f>
        <v/>
      </c>
      <c r="N1927" s="311" t="str">
        <f t="array" ref="N1927">IFERROR(
    XLOOKUP(F1927,
            _xlws.FILTER('Supplier Emission'!$G$15:$G$49,
                   ('Supplier Emission'!$D$15:$D$49=H1927) * ('Supplier Emission'!$F$15:$F$49=$E$1919)),
            _xlws.FILTER('Supplier Emission'!$H$15:$H$49,
                   ('Supplier Emission'!$D$15:$D$49=H1927) * ('Supplier Emission'!$F$15:$F$49=$E$1919)),
            ""),
    "")</f>
        <v/>
      </c>
      <c r="O1927" s="311" t="str">
        <f t="array" ref="O1927">XLOOKUP(1,('Emission Factors'!$E$5:$E$488='GHG emissions calculations'!$F1927)*('Emission Factors'!$H$5:$H$488='GHG emissions calculations'!$H1927),INDEX('Emission Factors'!$E$5:$T$488,0,MATCH('GHG emissions calculations'!O$6,'Emission Factors'!$E$5:$T$5,0)),"",0)</f>
        <v/>
      </c>
      <c r="P1927" s="313" t="str">
        <f t="array" ref="P1927">IFERROR(
    INDEX('Emission Factors'!$E$5:$P$488,
          MATCH(1,
                ('Emission Factors'!$E$5:$E$488 = 'GHG emissions calculations'!$F1927) *
                ('Emission Factors'!$H$5:$H$488 = 'GHG emissions calculations'!$H1927),
                0),
          MATCH('GHG emissions calculations'!P$6,'Emission Factors'!$E$5:$P$5,0)),
    "")</f>
        <v/>
      </c>
      <c r="Q1927" s="311" t="str">
        <f t="array" ref="Q1927">IFERROR(
    IF(
        INDEX('Emission Factors'!$E$5:$P$488,
              MATCH(1,
                    ('Emission Factors'!$E$5:$E$488 = 'GHG emissions calculations'!$F1927) *
                    ('Emission Factors'!$H$5:$H$488 = 'GHG emissions calculations'!$H1927),
                    0),
              MATCH('GHG emissions calculations'!Q$6, 'Emission Factors'!$E$5:$P$5, 0)) &lt;&gt; "",
        INDEX('Emission Factors'!$E$5:$P$488,
              MATCH(1,
                    ('Emission Factors'!$E$5:$E$488 = 'GHG emissions calculations'!$F1927) *
                    ('Emission Factors'!$H$5:$H$488 = 'GHG emissions calculations'!$H1927),
                    0),
              MATCH('GHG emissions calculations'!Q$6, 'Emission Factors'!$E$5:$P$5, 0)),
        ""),
    "")</f>
        <v/>
      </c>
      <c r="R1927" s="311" t="str">
        <f t="array" ref="R1927">IFERROR(
    IF(
        INDEX('Emission Factors'!$E$5:$R$488,
              MATCH(1,
                    ('Emission Factors'!$E$5:$E$488 = 'GHG emissions calculations'!$F1927) *
                    ('Emission Factors'!$H$5:$H$488 = 'GHG emissions calculations'!$H1927),
                    0),
              MATCH('GHG emissions calculations'!R$6, 'Emission Factors'!$E$5:$R$5, 0)) &lt;&gt; "",
        INDEX('Emission Factors'!$E$5:$R$488,
              MATCH(1,
                    ('Emission Factors'!$E$5:$E$488 = 'GHG emissions calculations'!$F1927) *
                    ('Emission Factors'!$H$5:$H$488 = 'GHG emissions calculations'!$H1927),
                    0),
              MATCH('GHG emissions calculations'!R$6, 'Emission Factors'!$E$5:$R$5, 0)),
        ""),
    "")</f>
        <v/>
      </c>
      <c r="S1927" s="312">
        <f t="shared" si="3"/>
        <v>0</v>
      </c>
      <c r="T1927" s="23"/>
    </row>
    <row r="1928" ht="15.75" customHeight="1" outlineLevel="1">
      <c r="A1928" s="23"/>
      <c r="B1928" s="71"/>
      <c r="C1928" s="71"/>
      <c r="D1928" s="71"/>
      <c r="E1928" s="314"/>
      <c r="F1928" s="311" t="str">
        <f>Lists!AB35</f>
        <v>Carbon fiber, short fibers - Asia</v>
      </c>
      <c r="G1928" s="311" t="str">
        <f t="array" ref="G1928">XLOOKUP(1,('Emission Factors'!$E$5:$E$488='GHG emissions calculations'!$F1928)*('Emission Factors'!$H$5:$H$488='GHG emissions calculations'!$H1928),INDEX('Emission Factors'!$E$5:$T$488,0,MATCH('GHG emissions calculations'!G$6,'Emission Factors'!$E$5:$T$5,0)),"",0)</f>
        <v/>
      </c>
      <c r="H1928" s="311" t="s">
        <v>237</v>
      </c>
      <c r="I1928" s="312" t="str">
        <f>IF(
    SUMIFS('Import data'!$L$25:$L$80,
           'Import data'!$J$25:$J$80, F1928,
           'Import data'!$G$25:$G$80, 'GHG emissions calculations'!$H1928,
           'Import data'!$I$25:$I$80,$E$1919) &lt;&gt; 0,
    SUMIFS('Import data'!$L$25:$L$80,
           'Import data'!$J$25:$J$80, F1928,
           'Import data'!$G$25:$G$80, 'GHG emissions calculations'!$H1928,
           'Import data'!$I$25:$I$80,$E$1919),
    ""
)</f>
        <v/>
      </c>
      <c r="J1928" s="311" t="str">
        <f t="array" ref="J1928">IF(
    XLOOKUP(F1928, 'Import data'!$J$26:$J$47, 'Import data'!$M$26:$M$47, "", 0) = "Please add the region-specific supplier emission factor or choose a different region available in the IAEG database.",
    "",
    XLOOKUP(F1928, 'Import data'!$J$26:$J$47, 'Import data'!$M$26:$M$47, "", 0)
)</f>
        <v/>
      </c>
      <c r="K1928" s="311" t="str">
        <f t="array" ref="K1928">IFERROR(
    XLOOKUP(F1928,
            _xlws.FILTER('Supplier Emission'!$G$15:$G$49,
                   ('Supplier Emission'!$D$15:$D$49=H1928) * ('Supplier Emission'!$F$15:$F$49=$E$1919)),
            _xlws.FILTER('Supplier Emission'!$I$15:$I$49,
                   ('Supplier Emission'!$D$15:$D$49=H1928) * ('Supplier Emission'!$F$15:$F$49=$E$1919)),
            ""),
    "")</f>
        <v/>
      </c>
      <c r="L1928" s="311" t="str">
        <f t="array" ref="L1928">IFERROR(
    XLOOKUP(F1928,
            _xlws.FILTER('Supplier Emission'!$G$15:$G$49,
                   ('Supplier Emission'!$D$15:$D$49=H1928) * ('Supplier Emission'!$F$15:$F$49=$E$1919)),
            _xlws.FILTER('Supplier Emission'!$J$15:$J$49,
                   ('Supplier Emission'!$D$15:$D$49=H1928) * ('Supplier Emission'!$F$15:$F$49=$E$1919)),
            ""),
    "")</f>
        <v/>
      </c>
      <c r="M1928" s="311" t="str">
        <f t="array" ref="M1928">IFERROR(
    XLOOKUP(F1928,
            _xlws.FILTER('Supplier Emission'!$G$15:$G$49,
                   ('Supplier Emission'!$D$15:$D$49=H1928) * ('Supplier Emission'!$F$15:$F$49=$E$1919)),
            _xlws.FILTER('Supplier Emission'!$M$15:$M$49,
                   ('Supplier Emission'!$D$15:$D$49=H1928) * ('Supplier Emission'!$F$15:$F$49=$E$1919)),
            ""),
    "")</f>
        <v/>
      </c>
      <c r="N1928" s="311" t="str">
        <f t="array" ref="N1928">IFERROR(
    XLOOKUP(F1928,
            _xlws.FILTER('Supplier Emission'!$G$15:$G$49,
                   ('Supplier Emission'!$D$15:$D$49=H1928) * ('Supplier Emission'!$F$15:$F$49=$E$1919)),
            _xlws.FILTER('Supplier Emission'!$H$15:$H$49,
                   ('Supplier Emission'!$D$15:$D$49=H1928) * ('Supplier Emission'!$F$15:$F$49=$E$1919)),
            ""),
    "")</f>
        <v/>
      </c>
      <c r="O1928" s="311" t="str">
        <f t="array" ref="O1928">XLOOKUP(1,('Emission Factors'!$E$5:$E$488='GHG emissions calculations'!$F1928)*('Emission Factors'!$H$5:$H$488='GHG emissions calculations'!$H1928),INDEX('Emission Factors'!$E$5:$T$488,0,MATCH('GHG emissions calculations'!O$6,'Emission Factors'!$E$5:$T$5,0)),"",0)</f>
        <v/>
      </c>
      <c r="P1928" s="313" t="str">
        <f t="array" ref="P1928">IFERROR(
    INDEX('Emission Factors'!$E$5:$P$488,
          MATCH(1,
                ('Emission Factors'!$E$5:$E$488 = 'GHG emissions calculations'!$F1928) *
                ('Emission Factors'!$H$5:$H$488 = 'GHG emissions calculations'!$H1928),
                0),
          MATCH('GHG emissions calculations'!P$6,'Emission Factors'!$E$5:$P$5,0)),
    "")</f>
        <v/>
      </c>
      <c r="Q1928" s="311" t="str">
        <f t="array" ref="Q1928">IFERROR(
    IF(
        INDEX('Emission Factors'!$E$5:$P$488,
              MATCH(1,
                    ('Emission Factors'!$E$5:$E$488 = 'GHG emissions calculations'!$F1928) *
                    ('Emission Factors'!$H$5:$H$488 = 'GHG emissions calculations'!$H1928),
                    0),
              MATCH('GHG emissions calculations'!Q$6, 'Emission Factors'!$E$5:$P$5, 0)) &lt;&gt; "",
        INDEX('Emission Factors'!$E$5:$P$488,
              MATCH(1,
                    ('Emission Factors'!$E$5:$E$488 = 'GHG emissions calculations'!$F1928) *
                    ('Emission Factors'!$H$5:$H$488 = 'GHG emissions calculations'!$H1928),
                    0),
              MATCH('GHG emissions calculations'!Q$6, 'Emission Factors'!$E$5:$P$5, 0)),
        ""),
    "")</f>
        <v/>
      </c>
      <c r="R1928" s="311" t="str">
        <f t="array" ref="R1928">IFERROR(
    IF(
        INDEX('Emission Factors'!$E$5:$R$488,
              MATCH(1,
                    ('Emission Factors'!$E$5:$E$488 = 'GHG emissions calculations'!$F1928) *
                    ('Emission Factors'!$H$5:$H$488 = 'GHG emissions calculations'!$H1928),
                    0),
              MATCH('GHG emissions calculations'!R$6, 'Emission Factors'!$E$5:$R$5, 0)) &lt;&gt; "",
        INDEX('Emission Factors'!$E$5:$R$488,
              MATCH(1,
                    ('Emission Factors'!$E$5:$E$488 = 'GHG emissions calculations'!$F1928) *
                    ('Emission Factors'!$H$5:$H$488 = 'GHG emissions calculations'!$H1928),
                    0),
              MATCH('GHG emissions calculations'!R$6, 'Emission Factors'!$E$5:$R$5, 0)),
        ""),
    "")</f>
        <v/>
      </c>
      <c r="S1928" s="312">
        <f t="shared" si="3"/>
        <v>0</v>
      </c>
      <c r="T1928" s="23"/>
    </row>
    <row r="1929" ht="15.75" customHeight="1" outlineLevel="1">
      <c r="A1929" s="23"/>
      <c r="B1929" s="71"/>
      <c r="C1929" s="71"/>
      <c r="D1929" s="71"/>
      <c r="E1929" s="314"/>
      <c r="F1929" s="311" t="str">
        <f>Lists!AB33</f>
        <v>Carbon fiber, short fibers - Europe</v>
      </c>
      <c r="G1929" s="311">
        <f t="array" ref="G1929">XLOOKUP(1,('Emission Factors'!$E$5:$E$488='GHG emissions calculations'!$F1929)*('Emission Factors'!$H$5:$H$488='GHG emissions calculations'!$H1929),INDEX('Emission Factors'!$E$5:$T$488,0,MATCH('GHG emissions calculations'!G$6,'Emission Factors'!$E$5:$T$5,0)),"",0)</f>
        <v>3</v>
      </c>
      <c r="H1929" s="311" t="s">
        <v>237</v>
      </c>
      <c r="I1929" s="312" t="str">
        <f>IF(
    SUMIFS('Import data'!$L$25:$L$80,
           'Import data'!$J$25:$J$80, F1929,
           'Import data'!$G$25:$G$80, 'GHG emissions calculations'!$H1929,
           'Import data'!$I$25:$I$80,$E$1919) &lt;&gt; 0,
    SUMIFS('Import data'!$L$25:$L$80,
           'Import data'!$J$25:$J$80, F1929,
           'Import data'!$G$25:$G$80, 'GHG emissions calculations'!$H1929,
           'Import data'!$I$25:$I$80,$E$1919),
    ""
)</f>
        <v/>
      </c>
      <c r="J1929" s="311" t="str">
        <f t="array" ref="J1929">IF(
    XLOOKUP(F1929, 'Import data'!$J$26:$J$47, 'Import data'!$M$26:$M$47, "", 0) = "Please add the region-specific supplier emission factor or choose a different region available in the IAEG database.",
    "",
    XLOOKUP(F1929, 'Import data'!$J$26:$J$47, 'Import data'!$M$26:$M$47, "", 0)
)</f>
        <v/>
      </c>
      <c r="K1929" s="311" t="str">
        <f t="array" ref="K1929">IFERROR(
    XLOOKUP(F1929,
            _xlws.FILTER('Supplier Emission'!$G$15:$G$49,
                   ('Supplier Emission'!$D$15:$D$49=H1929) * ('Supplier Emission'!$F$15:$F$49=$E$1919)),
            _xlws.FILTER('Supplier Emission'!$I$15:$I$49,
                   ('Supplier Emission'!$D$15:$D$49=H1929) * ('Supplier Emission'!$F$15:$F$49=$E$1919)),
            ""),
    "")</f>
        <v/>
      </c>
      <c r="L1929" s="311" t="str">
        <f t="array" ref="L1929">IFERROR(
    XLOOKUP(F1929,
            _xlws.FILTER('Supplier Emission'!$G$15:$G$49,
                   ('Supplier Emission'!$D$15:$D$49=H1929) * ('Supplier Emission'!$F$15:$F$49=$E$1919)),
            _xlws.FILTER('Supplier Emission'!$J$15:$J$49,
                   ('Supplier Emission'!$D$15:$D$49=H1929) * ('Supplier Emission'!$F$15:$F$49=$E$1919)),
            ""),
    "")</f>
        <v/>
      </c>
      <c r="M1929" s="311" t="str">
        <f t="array" ref="M1929">IFERROR(
    XLOOKUP(F1929,
            _xlws.FILTER('Supplier Emission'!$G$15:$G$49,
                   ('Supplier Emission'!$D$15:$D$49=H1929) * ('Supplier Emission'!$F$15:$F$49=$E$1919)),
            _xlws.FILTER('Supplier Emission'!$M$15:$M$49,
                   ('Supplier Emission'!$D$15:$D$49=H1929) * ('Supplier Emission'!$F$15:$F$49=$E$1919)),
            ""),
    "")</f>
        <v/>
      </c>
      <c r="N1929" s="311" t="str">
        <f t="array" ref="N1929">IFERROR(
    XLOOKUP(F1929,
            _xlws.FILTER('Supplier Emission'!$G$15:$G$49,
                   ('Supplier Emission'!$D$15:$D$49=H1929) * ('Supplier Emission'!$F$15:$F$49=$E$1919)),
            _xlws.FILTER('Supplier Emission'!$H$15:$H$49,
                   ('Supplier Emission'!$D$15:$D$49=H1929) * ('Supplier Emission'!$F$15:$F$49=$E$1919)),
            ""),
    "")</f>
        <v/>
      </c>
      <c r="O1929" s="311" t="str">
        <f t="array" ref="O1929">XLOOKUP(1,('Emission Factors'!$E$5:$E$488='GHG emissions calculations'!$F1929)*('Emission Factors'!$H$5:$H$488='GHG emissions calculations'!$H1929),INDEX('Emission Factors'!$E$5:$T$488,0,MATCH('GHG emissions calculations'!O$6,'Emission Factors'!$E$5:$T$5,0)),"",0)</f>
        <v>Fibre de carbone (CF, depuis PAN, fibres courtes)</v>
      </c>
      <c r="P1929" s="313">
        <f t="array" ref="P1929">IFERROR(
    INDEX('Emission Factors'!$E$5:$P$488,
          MATCH(1,
                ('Emission Factors'!$E$5:$E$488 = 'GHG emissions calculations'!$F1929) *
                ('Emission Factors'!$H$5:$H$488 = 'GHG emissions calculations'!$H1929),
                0),
          MATCH('GHG emissions calculations'!P$6,'Emission Factors'!$E$5:$P$5,0)),
    "")</f>
        <v>18.4</v>
      </c>
      <c r="Q1929" s="311" t="str">
        <f t="array" ref="Q1929">IFERROR(
    IF(
        INDEX('Emission Factors'!$E$5:$P$488,
              MATCH(1,
                    ('Emission Factors'!$E$5:$E$488 = 'GHG emissions calculations'!$F1929) *
                    ('Emission Factors'!$H$5:$H$488 = 'GHG emissions calculations'!$H1929),
                    0),
              MATCH('GHG emissions calculations'!Q$6, 'Emission Factors'!$E$5:$P$5, 0)) &lt;&gt; "",
        INDEX('Emission Factors'!$E$5:$P$488,
              MATCH(1,
                    ('Emission Factors'!$E$5:$E$488 = 'GHG emissions calculations'!$F1929) *
                    ('Emission Factors'!$H$5:$H$488 = 'GHG emissions calculations'!$H1929),
                    0),
              MATCH('GHG emissions calculations'!Q$6, 'Emission Factors'!$E$5:$P$5, 0)),
        ""),
    "")</f>
        <v>kgCO2e/kg</v>
      </c>
      <c r="R1929" s="311" t="str">
        <f t="array" ref="R1929">IFERROR(
    IF(
        INDEX('Emission Factors'!$E$5:$R$488,
              MATCH(1,
                    ('Emission Factors'!$E$5:$E$488 = 'GHG emissions calculations'!$F1929) *
                    ('Emission Factors'!$H$5:$H$488 = 'GHG emissions calculations'!$H1929),
                    0),
              MATCH('GHG emissions calculations'!R$6, 'Emission Factors'!$E$5:$R$5, 0)) &lt;&gt; "",
        INDEX('Emission Factors'!$E$5:$R$488,
              MATCH(1,
                    ('Emission Factors'!$E$5:$E$488 = 'GHG emissions calculations'!$F1929) *
                    ('Emission Factors'!$H$5:$H$488 = 'GHG emissions calculations'!$H1929),
                    0),
              MATCH('GHG emissions calculations'!R$6, 'Emission Factors'!$E$5:$R$5, 0)),
        ""),
    "")</f>
        <v>Europe</v>
      </c>
      <c r="S1929" s="312">
        <f t="shared" si="3"/>
        <v>0</v>
      </c>
      <c r="T1929" s="23"/>
    </row>
    <row r="1930" ht="15.75" customHeight="1" outlineLevel="1">
      <c r="A1930" s="23"/>
      <c r="B1930" s="71"/>
      <c r="C1930" s="71"/>
      <c r="D1930" s="71"/>
      <c r="E1930" s="314"/>
      <c r="F1930" s="311" t="str">
        <f>Lists!AB38</f>
        <v>Carbon fiber, short fibers - Global or unspecified region</v>
      </c>
      <c r="G1930" s="311" t="str">
        <f t="array" ref="G1930">XLOOKUP(1,('Emission Factors'!$E$5:$E$488='GHG emissions calculations'!$F1930)*('Emission Factors'!$H$5:$H$488='GHG emissions calculations'!$H1930),INDEX('Emission Factors'!$E$5:$T$488,0,MATCH('GHG emissions calculations'!G$6,'Emission Factors'!$E$5:$T$5,0)),"",0)</f>
        <v/>
      </c>
      <c r="H1930" s="311" t="s">
        <v>237</v>
      </c>
      <c r="I1930" s="312" t="str">
        <f>IF(
    SUMIFS('Import data'!$L$25:$L$80,
           'Import data'!$J$25:$J$80, F1930,
           'Import data'!$G$25:$G$80, 'GHG emissions calculations'!$H1930,
           'Import data'!$I$25:$I$80,$E$1919) &lt;&gt; 0,
    SUMIFS('Import data'!$L$25:$L$80,
           'Import data'!$J$25:$J$80, F1930,
           'Import data'!$G$25:$G$80, 'GHG emissions calculations'!$H1930,
           'Import data'!$I$25:$I$80,$E$1919),
    ""
)</f>
        <v/>
      </c>
      <c r="J1930" s="311" t="str">
        <f t="array" ref="J1930">IF(
    XLOOKUP(F1930, 'Import data'!$J$26:$J$47, 'Import data'!$M$26:$M$47, "", 0) = "Please add the region-specific supplier emission factor or choose a different region available in the IAEG database.",
    "",
    XLOOKUP(F1930, 'Import data'!$J$26:$J$47, 'Import data'!$M$26:$M$47, "", 0)
)</f>
        <v/>
      </c>
      <c r="K1930" s="311" t="str">
        <f t="array" ref="K1930">IFERROR(
    XLOOKUP(F1930,
            _xlws.FILTER('Supplier Emission'!$G$15:$G$49,
                   ('Supplier Emission'!$D$15:$D$49=H1930) * ('Supplier Emission'!$F$15:$F$49=$E$1919)),
            _xlws.FILTER('Supplier Emission'!$I$15:$I$49,
                   ('Supplier Emission'!$D$15:$D$49=H1930) * ('Supplier Emission'!$F$15:$F$49=$E$1919)),
            ""),
    "")</f>
        <v/>
      </c>
      <c r="L1930" s="311" t="str">
        <f t="array" ref="L1930">IFERROR(
    XLOOKUP(F1930,
            _xlws.FILTER('Supplier Emission'!$G$15:$G$49,
                   ('Supplier Emission'!$D$15:$D$49=H1930) * ('Supplier Emission'!$F$15:$F$49=$E$1919)),
            _xlws.FILTER('Supplier Emission'!$J$15:$J$49,
                   ('Supplier Emission'!$D$15:$D$49=H1930) * ('Supplier Emission'!$F$15:$F$49=$E$1919)),
            ""),
    "")</f>
        <v/>
      </c>
      <c r="M1930" s="311" t="str">
        <f t="array" ref="M1930">IFERROR(
    XLOOKUP(F1930,
            _xlws.FILTER('Supplier Emission'!$G$15:$G$49,
                   ('Supplier Emission'!$D$15:$D$49=H1930) * ('Supplier Emission'!$F$15:$F$49=$E$1919)),
            _xlws.FILTER('Supplier Emission'!$M$15:$M$49,
                   ('Supplier Emission'!$D$15:$D$49=H1930) * ('Supplier Emission'!$F$15:$F$49=$E$1919)),
            ""),
    "")</f>
        <v/>
      </c>
      <c r="N1930" s="311" t="str">
        <f t="array" ref="N1930">IFERROR(
    XLOOKUP(F1930,
            _xlws.FILTER('Supplier Emission'!$G$15:$G$49,
                   ('Supplier Emission'!$D$15:$D$49=H1930) * ('Supplier Emission'!$F$15:$F$49=$E$1919)),
            _xlws.FILTER('Supplier Emission'!$H$15:$H$49,
                   ('Supplier Emission'!$D$15:$D$49=H1930) * ('Supplier Emission'!$F$15:$F$49=$E$1919)),
            ""),
    "")</f>
        <v/>
      </c>
      <c r="O1930" s="311" t="str">
        <f t="array" ref="O1930">XLOOKUP(1,('Emission Factors'!$E$5:$E$488='GHG emissions calculations'!$F1930)*('Emission Factors'!$H$5:$H$488='GHG emissions calculations'!$H1930),INDEX('Emission Factors'!$E$5:$T$488,0,MATCH('GHG emissions calculations'!O$6,'Emission Factors'!$E$5:$T$5,0)),"",0)</f>
        <v/>
      </c>
      <c r="P1930" s="313" t="str">
        <f t="array" ref="P1930">IFERROR(
    INDEX('Emission Factors'!$E$5:$P$488,
          MATCH(1,
                ('Emission Factors'!$E$5:$E$488 = 'GHG emissions calculations'!$F1930) *
                ('Emission Factors'!$H$5:$H$488 = 'GHG emissions calculations'!$H1930),
                0),
          MATCH('GHG emissions calculations'!P$6,'Emission Factors'!$E$5:$P$5,0)),
    "")</f>
        <v/>
      </c>
      <c r="Q1930" s="311" t="str">
        <f t="array" ref="Q1930">IFERROR(
    IF(
        INDEX('Emission Factors'!$E$5:$P$488,
              MATCH(1,
                    ('Emission Factors'!$E$5:$E$488 = 'GHG emissions calculations'!$F1930) *
                    ('Emission Factors'!$H$5:$H$488 = 'GHG emissions calculations'!$H1930),
                    0),
              MATCH('GHG emissions calculations'!Q$6, 'Emission Factors'!$E$5:$P$5, 0)) &lt;&gt; "",
        INDEX('Emission Factors'!$E$5:$P$488,
              MATCH(1,
                    ('Emission Factors'!$E$5:$E$488 = 'GHG emissions calculations'!$F1930) *
                    ('Emission Factors'!$H$5:$H$488 = 'GHG emissions calculations'!$H1930),
                    0),
              MATCH('GHG emissions calculations'!Q$6, 'Emission Factors'!$E$5:$P$5, 0)),
        ""),
    "")</f>
        <v/>
      </c>
      <c r="R1930" s="311" t="str">
        <f t="array" ref="R1930">IFERROR(
    IF(
        INDEX('Emission Factors'!$E$5:$R$488,
              MATCH(1,
                    ('Emission Factors'!$E$5:$E$488 = 'GHG emissions calculations'!$F1930) *
                    ('Emission Factors'!$H$5:$H$488 = 'GHG emissions calculations'!$H1930),
                    0),
              MATCH('GHG emissions calculations'!R$6, 'Emission Factors'!$E$5:$R$5, 0)) &lt;&gt; "",
        INDEX('Emission Factors'!$E$5:$R$488,
              MATCH(1,
                    ('Emission Factors'!$E$5:$E$488 = 'GHG emissions calculations'!$F1930) *
                    ('Emission Factors'!$H$5:$H$488 = 'GHG emissions calculations'!$H1930),
                    0),
              MATCH('GHG emissions calculations'!R$6, 'Emission Factors'!$E$5:$R$5, 0)),
        ""),
    "")</f>
        <v/>
      </c>
      <c r="S1930" s="312">
        <f t="shared" si="3"/>
        <v>0</v>
      </c>
      <c r="T1930" s="23"/>
    </row>
    <row r="1931" ht="15.75" customHeight="1" outlineLevel="1">
      <c r="A1931" s="23"/>
      <c r="B1931" s="71"/>
      <c r="C1931" s="71"/>
      <c r="D1931" s="71"/>
      <c r="E1931" s="314"/>
      <c r="F1931" s="311" t="str">
        <f>Lists!AB37</f>
        <v>Carbon fiber, short fibers - Middle East</v>
      </c>
      <c r="G1931" s="311" t="str">
        <f t="array" ref="G1931">XLOOKUP(1,('Emission Factors'!$E$5:$E$488='GHG emissions calculations'!$F1931)*('Emission Factors'!$H$5:$H$488='GHG emissions calculations'!$H1931),INDEX('Emission Factors'!$E$5:$T$488,0,MATCH('GHG emissions calculations'!G$6,'Emission Factors'!$E$5:$T$5,0)),"",0)</f>
        <v/>
      </c>
      <c r="H1931" s="311" t="s">
        <v>237</v>
      </c>
      <c r="I1931" s="312" t="str">
        <f>IF(
    SUMIFS('Import data'!$L$25:$L$80,
           'Import data'!$J$25:$J$80, F1931,
           'Import data'!$G$25:$G$80, 'GHG emissions calculations'!$H1931,
           'Import data'!$I$25:$I$80,$E$1919) &lt;&gt; 0,
    SUMIFS('Import data'!$L$25:$L$80,
           'Import data'!$J$25:$J$80, F1931,
           'Import data'!$G$25:$G$80, 'GHG emissions calculations'!$H1931,
           'Import data'!$I$25:$I$80,$E$1919),
    ""
)</f>
        <v/>
      </c>
      <c r="J1931" s="311" t="str">
        <f t="array" ref="J1931">IF(
    XLOOKUP(F1931, 'Import data'!$J$26:$J$47, 'Import data'!$M$26:$M$47, "", 0) = "Please add the region-specific supplier emission factor or choose a different region available in the IAEG database.",
    "",
    XLOOKUP(F1931, 'Import data'!$J$26:$J$47, 'Import data'!$M$26:$M$47, "", 0)
)</f>
        <v/>
      </c>
      <c r="K1931" s="311" t="str">
        <f t="array" ref="K1931">IFERROR(
    XLOOKUP(F1931,
            _xlws.FILTER('Supplier Emission'!$G$15:$G$49,
                   ('Supplier Emission'!$D$15:$D$49=H1931) * ('Supplier Emission'!$F$15:$F$49=$E$1919)),
            _xlws.FILTER('Supplier Emission'!$I$15:$I$49,
                   ('Supplier Emission'!$D$15:$D$49=H1931) * ('Supplier Emission'!$F$15:$F$49=$E$1919)),
            ""),
    "")</f>
        <v/>
      </c>
      <c r="L1931" s="311" t="str">
        <f t="array" ref="L1931">IFERROR(
    XLOOKUP(F1931,
            _xlws.FILTER('Supplier Emission'!$G$15:$G$49,
                   ('Supplier Emission'!$D$15:$D$49=H1931) * ('Supplier Emission'!$F$15:$F$49=$E$1919)),
            _xlws.FILTER('Supplier Emission'!$J$15:$J$49,
                   ('Supplier Emission'!$D$15:$D$49=H1931) * ('Supplier Emission'!$F$15:$F$49=$E$1919)),
            ""),
    "")</f>
        <v/>
      </c>
      <c r="M1931" s="311" t="str">
        <f t="array" ref="M1931">IFERROR(
    XLOOKUP(F1931,
            _xlws.FILTER('Supplier Emission'!$G$15:$G$49,
                   ('Supplier Emission'!$D$15:$D$49=H1931) * ('Supplier Emission'!$F$15:$F$49=$E$1919)),
            _xlws.FILTER('Supplier Emission'!$M$15:$M$49,
                   ('Supplier Emission'!$D$15:$D$49=H1931) * ('Supplier Emission'!$F$15:$F$49=$E$1919)),
            ""),
    "")</f>
        <v/>
      </c>
      <c r="N1931" s="311" t="str">
        <f t="array" ref="N1931">IFERROR(
    XLOOKUP(F1931,
            _xlws.FILTER('Supplier Emission'!$G$15:$G$49,
                   ('Supplier Emission'!$D$15:$D$49=H1931) * ('Supplier Emission'!$F$15:$F$49=$E$1919)),
            _xlws.FILTER('Supplier Emission'!$H$15:$H$49,
                   ('Supplier Emission'!$D$15:$D$49=H1931) * ('Supplier Emission'!$F$15:$F$49=$E$1919)),
            ""),
    "")</f>
        <v/>
      </c>
      <c r="O1931" s="311" t="str">
        <f t="array" ref="O1931">XLOOKUP(1,('Emission Factors'!$E$5:$E$488='GHG emissions calculations'!$F1931)*('Emission Factors'!$H$5:$H$488='GHG emissions calculations'!$H1931),INDEX('Emission Factors'!$E$5:$T$488,0,MATCH('GHG emissions calculations'!O$6,'Emission Factors'!$E$5:$T$5,0)),"",0)</f>
        <v/>
      </c>
      <c r="P1931" s="313" t="str">
        <f t="array" ref="P1931">IFERROR(
    INDEX('Emission Factors'!$E$5:$P$488,
          MATCH(1,
                ('Emission Factors'!$E$5:$E$488 = 'GHG emissions calculations'!$F1931) *
                ('Emission Factors'!$H$5:$H$488 = 'GHG emissions calculations'!$H1931),
                0),
          MATCH('GHG emissions calculations'!P$6,'Emission Factors'!$E$5:$P$5,0)),
    "")</f>
        <v/>
      </c>
      <c r="Q1931" s="311" t="str">
        <f t="array" ref="Q1931">IFERROR(
    IF(
        INDEX('Emission Factors'!$E$5:$P$488,
              MATCH(1,
                    ('Emission Factors'!$E$5:$E$488 = 'GHG emissions calculations'!$F1931) *
                    ('Emission Factors'!$H$5:$H$488 = 'GHG emissions calculations'!$H1931),
                    0),
              MATCH('GHG emissions calculations'!Q$6, 'Emission Factors'!$E$5:$P$5, 0)) &lt;&gt; "",
        INDEX('Emission Factors'!$E$5:$P$488,
              MATCH(1,
                    ('Emission Factors'!$E$5:$E$488 = 'GHG emissions calculations'!$F1931) *
                    ('Emission Factors'!$H$5:$H$488 = 'GHG emissions calculations'!$H1931),
                    0),
              MATCH('GHG emissions calculations'!Q$6, 'Emission Factors'!$E$5:$P$5, 0)),
        ""),
    "")</f>
        <v/>
      </c>
      <c r="R1931" s="311" t="str">
        <f t="array" ref="R1931">IFERROR(
    IF(
        INDEX('Emission Factors'!$E$5:$R$488,
              MATCH(1,
                    ('Emission Factors'!$E$5:$E$488 = 'GHG emissions calculations'!$F1931) *
                    ('Emission Factors'!$H$5:$H$488 = 'GHG emissions calculations'!$H1931),
                    0),
              MATCH('GHG emissions calculations'!R$6, 'Emission Factors'!$E$5:$R$5, 0)) &lt;&gt; "",
        INDEX('Emission Factors'!$E$5:$R$488,
              MATCH(1,
                    ('Emission Factors'!$E$5:$E$488 = 'GHG emissions calculations'!$F1931) *
                    ('Emission Factors'!$H$5:$H$488 = 'GHG emissions calculations'!$H1931),
                    0),
              MATCH('GHG emissions calculations'!R$6, 'Emission Factors'!$E$5:$R$5, 0)),
        ""),
    "")</f>
        <v/>
      </c>
      <c r="S1931" s="312">
        <f t="shared" si="3"/>
        <v>0</v>
      </c>
      <c r="T1931" s="23"/>
    </row>
    <row r="1932" ht="15.75" customHeight="1" outlineLevel="1">
      <c r="A1932" s="23"/>
      <c r="B1932" s="71"/>
      <c r="C1932" s="71"/>
      <c r="D1932" s="71"/>
      <c r="E1932" s="314"/>
      <c r="F1932" s="311" t="str">
        <f>Lists!AB36</f>
        <v>Carbon fiber, short fibers - Oceania</v>
      </c>
      <c r="G1932" s="311" t="str">
        <f t="array" ref="G1932">XLOOKUP(1,('Emission Factors'!$E$5:$E$488='GHG emissions calculations'!$F1932)*('Emission Factors'!$H$5:$H$488='GHG emissions calculations'!$H1932),INDEX('Emission Factors'!$E$5:$T$488,0,MATCH('GHG emissions calculations'!G$6,'Emission Factors'!$E$5:$T$5,0)),"",0)</f>
        <v/>
      </c>
      <c r="H1932" s="311" t="s">
        <v>237</v>
      </c>
      <c r="I1932" s="312" t="str">
        <f>IF(
    SUMIFS('Import data'!$L$25:$L$80,
           'Import data'!$J$25:$J$80, F1932,
           'Import data'!$G$25:$G$80, 'GHG emissions calculations'!$H1932,
           'Import data'!$I$25:$I$80,$E$1919) &lt;&gt; 0,
    SUMIFS('Import data'!$L$25:$L$80,
           'Import data'!$J$25:$J$80, F1932,
           'Import data'!$G$25:$G$80, 'GHG emissions calculations'!$H1932,
           'Import data'!$I$25:$I$80,$E$1919),
    ""
)</f>
        <v/>
      </c>
      <c r="J1932" s="311" t="str">
        <f t="array" ref="J1932">IF(
    XLOOKUP(F1932, 'Import data'!$J$26:$J$47, 'Import data'!$M$26:$M$47, "", 0) = "Please add the region-specific supplier emission factor or choose a different region available in the IAEG database.",
    "",
    XLOOKUP(F1932, 'Import data'!$J$26:$J$47, 'Import data'!$M$26:$M$47, "", 0)
)</f>
        <v/>
      </c>
      <c r="K1932" s="311" t="str">
        <f t="array" ref="K1932">IFERROR(
    XLOOKUP(F1932,
            _xlws.FILTER('Supplier Emission'!$G$15:$G$49,
                   ('Supplier Emission'!$D$15:$D$49=H1932) * ('Supplier Emission'!$F$15:$F$49=$E$1919)),
            _xlws.FILTER('Supplier Emission'!$I$15:$I$49,
                   ('Supplier Emission'!$D$15:$D$49=H1932) * ('Supplier Emission'!$F$15:$F$49=$E$1919)),
            ""),
    "")</f>
        <v/>
      </c>
      <c r="L1932" s="311" t="str">
        <f t="array" ref="L1932">IFERROR(
    XLOOKUP(F1932,
            _xlws.FILTER('Supplier Emission'!$G$15:$G$49,
                   ('Supplier Emission'!$D$15:$D$49=H1932) * ('Supplier Emission'!$F$15:$F$49=$E$1919)),
            _xlws.FILTER('Supplier Emission'!$J$15:$J$49,
                   ('Supplier Emission'!$D$15:$D$49=H1932) * ('Supplier Emission'!$F$15:$F$49=$E$1919)),
            ""),
    "")</f>
        <v/>
      </c>
      <c r="M1932" s="311" t="str">
        <f t="array" ref="M1932">IFERROR(
    XLOOKUP(F1932,
            _xlws.FILTER('Supplier Emission'!$G$15:$G$49,
                   ('Supplier Emission'!$D$15:$D$49=H1932) * ('Supplier Emission'!$F$15:$F$49=$E$1919)),
            _xlws.FILTER('Supplier Emission'!$M$15:$M$49,
                   ('Supplier Emission'!$D$15:$D$49=H1932) * ('Supplier Emission'!$F$15:$F$49=$E$1919)),
            ""),
    "")</f>
        <v/>
      </c>
      <c r="N1932" s="311" t="str">
        <f t="array" ref="N1932">IFERROR(
    XLOOKUP(F1932,
            _xlws.FILTER('Supplier Emission'!$G$15:$G$49,
                   ('Supplier Emission'!$D$15:$D$49=H1932) * ('Supplier Emission'!$F$15:$F$49=$E$1919)),
            _xlws.FILTER('Supplier Emission'!$H$15:$H$49,
                   ('Supplier Emission'!$D$15:$D$49=H1932) * ('Supplier Emission'!$F$15:$F$49=$E$1919)),
            ""),
    "")</f>
        <v/>
      </c>
      <c r="O1932" s="311" t="str">
        <f t="array" ref="O1932">XLOOKUP(1,('Emission Factors'!$E$5:$E$488='GHG emissions calculations'!$F1932)*('Emission Factors'!$H$5:$H$488='GHG emissions calculations'!$H1932),INDEX('Emission Factors'!$E$5:$T$488,0,MATCH('GHG emissions calculations'!O$6,'Emission Factors'!$E$5:$T$5,0)),"",0)</f>
        <v/>
      </c>
      <c r="P1932" s="313" t="str">
        <f t="array" ref="P1932">IFERROR(
    INDEX('Emission Factors'!$E$5:$P$488,
          MATCH(1,
                ('Emission Factors'!$E$5:$E$488 = 'GHG emissions calculations'!$F1932) *
                ('Emission Factors'!$H$5:$H$488 = 'GHG emissions calculations'!$H1932),
                0),
          MATCH('GHG emissions calculations'!P$6,'Emission Factors'!$E$5:$P$5,0)),
    "")</f>
        <v/>
      </c>
      <c r="Q1932" s="311" t="str">
        <f t="array" ref="Q1932">IFERROR(
    IF(
        INDEX('Emission Factors'!$E$5:$P$488,
              MATCH(1,
                    ('Emission Factors'!$E$5:$E$488 = 'GHG emissions calculations'!$F1932) *
                    ('Emission Factors'!$H$5:$H$488 = 'GHG emissions calculations'!$H1932),
                    0),
              MATCH('GHG emissions calculations'!Q$6, 'Emission Factors'!$E$5:$P$5, 0)) &lt;&gt; "",
        INDEX('Emission Factors'!$E$5:$P$488,
              MATCH(1,
                    ('Emission Factors'!$E$5:$E$488 = 'GHG emissions calculations'!$F1932) *
                    ('Emission Factors'!$H$5:$H$488 = 'GHG emissions calculations'!$H1932),
                    0),
              MATCH('GHG emissions calculations'!Q$6, 'Emission Factors'!$E$5:$P$5, 0)),
        ""),
    "")</f>
        <v/>
      </c>
      <c r="R1932" s="311" t="str">
        <f t="array" ref="R1932">IFERROR(
    IF(
        INDEX('Emission Factors'!$E$5:$R$488,
              MATCH(1,
                    ('Emission Factors'!$E$5:$E$488 = 'GHG emissions calculations'!$F1932) *
                    ('Emission Factors'!$H$5:$H$488 = 'GHG emissions calculations'!$H1932),
                    0),
              MATCH('GHG emissions calculations'!R$6, 'Emission Factors'!$E$5:$R$5, 0)) &lt;&gt; "",
        INDEX('Emission Factors'!$E$5:$R$488,
              MATCH(1,
                    ('Emission Factors'!$E$5:$E$488 = 'GHG emissions calculations'!$F1932) *
                    ('Emission Factors'!$H$5:$H$488 = 'GHG emissions calculations'!$H1932),
                    0),
              MATCH('GHG emissions calculations'!R$6, 'Emission Factors'!$E$5:$R$5, 0)),
        ""),
    "")</f>
        <v/>
      </c>
      <c r="S1932" s="312">
        <f t="shared" si="3"/>
        <v>0</v>
      </c>
      <c r="T1932" s="23"/>
    </row>
    <row r="1933" ht="15.75" customHeight="1" outlineLevel="1">
      <c r="A1933" s="23"/>
      <c r="B1933" s="71"/>
      <c r="C1933" s="71"/>
      <c r="D1933" s="71"/>
      <c r="E1933" s="314"/>
      <c r="F1933" s="311" t="str">
        <f>Lists!AB39</f>
        <v>Drinking water - America</v>
      </c>
      <c r="G1933" s="311" t="str">
        <f t="array" ref="G1933">XLOOKUP(1,('Emission Factors'!$E$5:$E$488='GHG emissions calculations'!$F1933)*('Emission Factors'!$H$5:$H$488='GHG emissions calculations'!$H1933),INDEX('Emission Factors'!$E$5:$T$488,0,MATCH('GHG emissions calculations'!G$6,'Emission Factors'!$E$5:$T$5,0)),"",0)</f>
        <v/>
      </c>
      <c r="H1933" s="311" t="s">
        <v>237</v>
      </c>
      <c r="I1933" s="312" t="str">
        <f>IF(
    SUMIFS('Import data'!$L$25:$L$80,
           'Import data'!$J$25:$J$80, F1933,
           'Import data'!$G$25:$G$80, 'GHG emissions calculations'!$H1933,
           'Import data'!$I$25:$I$80,$E$1919) &lt;&gt; 0,
    SUMIFS('Import data'!$L$25:$L$80,
           'Import data'!$J$25:$J$80, F1933,
           'Import data'!$G$25:$G$80, 'GHG emissions calculations'!$H1933,
           'Import data'!$I$25:$I$80,$E$1919),
    ""
)</f>
        <v/>
      </c>
      <c r="J1933" s="311" t="str">
        <f t="array" ref="J1933">IF(
    XLOOKUP(F1933, 'Import data'!$J$26:$J$47, 'Import data'!$M$26:$M$47, "", 0) = "Please add the region-specific supplier emission factor or choose a different region available in the IAEG database.",
    "",
    XLOOKUP(F1933, 'Import data'!$J$26:$J$47, 'Import data'!$M$26:$M$47, "", 0)
)</f>
        <v/>
      </c>
      <c r="K1933" s="311" t="str">
        <f t="array" ref="K1933">IFERROR(
    XLOOKUP(F1933,
            _xlws.FILTER('Supplier Emission'!$G$15:$G$49,
                   ('Supplier Emission'!$D$15:$D$49=H1933) * ('Supplier Emission'!$F$15:$F$49=$E$1919)),
            _xlws.FILTER('Supplier Emission'!$I$15:$I$49,
                   ('Supplier Emission'!$D$15:$D$49=H1933) * ('Supplier Emission'!$F$15:$F$49=$E$1919)),
            ""),
    "")</f>
        <v/>
      </c>
      <c r="L1933" s="311" t="str">
        <f t="array" ref="L1933">IFERROR(
    XLOOKUP(F1933,
            _xlws.FILTER('Supplier Emission'!$G$15:$G$49,
                   ('Supplier Emission'!$D$15:$D$49=H1933) * ('Supplier Emission'!$F$15:$F$49=$E$1919)),
            _xlws.FILTER('Supplier Emission'!$J$15:$J$49,
                   ('Supplier Emission'!$D$15:$D$49=H1933) * ('Supplier Emission'!$F$15:$F$49=$E$1919)),
            ""),
    "")</f>
        <v/>
      </c>
      <c r="M1933" s="311" t="str">
        <f t="array" ref="M1933">IFERROR(
    XLOOKUP(F1933,
            _xlws.FILTER('Supplier Emission'!$G$15:$G$49,
                   ('Supplier Emission'!$D$15:$D$49=H1933) * ('Supplier Emission'!$F$15:$F$49=$E$1919)),
            _xlws.FILTER('Supplier Emission'!$M$15:$M$49,
                   ('Supplier Emission'!$D$15:$D$49=H1933) * ('Supplier Emission'!$F$15:$F$49=$E$1919)),
            ""),
    "")</f>
        <v/>
      </c>
      <c r="N1933" s="311" t="str">
        <f t="array" ref="N1933">IFERROR(
    XLOOKUP(F1933,
            _xlws.FILTER('Supplier Emission'!$G$15:$G$49,
                   ('Supplier Emission'!$D$15:$D$49=H1933) * ('Supplier Emission'!$F$15:$F$49=$E$1919)),
            _xlws.FILTER('Supplier Emission'!$H$15:$H$49,
                   ('Supplier Emission'!$D$15:$D$49=H1933) * ('Supplier Emission'!$F$15:$F$49=$E$1919)),
            ""),
    "")</f>
        <v/>
      </c>
      <c r="O1933" s="311" t="str">
        <f t="array" ref="O1933">XLOOKUP(1,('Emission Factors'!$E$5:$E$488='GHG emissions calculations'!$F1933)*('Emission Factors'!$H$5:$H$488='GHG emissions calculations'!$H1933),INDEX('Emission Factors'!$E$5:$T$488,0,MATCH('GHG emissions calculations'!O$6,'Emission Factors'!$E$5:$T$5,0)),"",0)</f>
        <v/>
      </c>
      <c r="P1933" s="313" t="str">
        <f t="array" ref="P1933">IFERROR(
    INDEX('Emission Factors'!$E$5:$P$488,
          MATCH(1,
                ('Emission Factors'!$E$5:$E$488 = 'GHG emissions calculations'!$F1933) *
                ('Emission Factors'!$H$5:$H$488 = 'GHG emissions calculations'!$H1933),
                0),
          MATCH('GHG emissions calculations'!P$6,'Emission Factors'!$E$5:$P$5,0)),
    "")</f>
        <v/>
      </c>
      <c r="Q1933" s="311" t="str">
        <f t="array" ref="Q1933">IFERROR(
    IF(
        INDEX('Emission Factors'!$E$5:$P$488,
              MATCH(1,
                    ('Emission Factors'!$E$5:$E$488 = 'GHG emissions calculations'!$F1933) *
                    ('Emission Factors'!$H$5:$H$488 = 'GHG emissions calculations'!$H1933),
                    0),
              MATCH('GHG emissions calculations'!Q$6, 'Emission Factors'!$E$5:$P$5, 0)) &lt;&gt; "",
        INDEX('Emission Factors'!$E$5:$P$488,
              MATCH(1,
                    ('Emission Factors'!$E$5:$E$488 = 'GHG emissions calculations'!$F1933) *
                    ('Emission Factors'!$H$5:$H$488 = 'GHG emissions calculations'!$H1933),
                    0),
              MATCH('GHG emissions calculations'!Q$6, 'Emission Factors'!$E$5:$P$5, 0)),
        ""),
    "")</f>
        <v/>
      </c>
      <c r="R1933" s="311" t="str">
        <f t="array" ref="R1933">IFERROR(
    IF(
        INDEX('Emission Factors'!$E$5:$R$488,
              MATCH(1,
                    ('Emission Factors'!$E$5:$E$488 = 'GHG emissions calculations'!$F1933) *
                    ('Emission Factors'!$H$5:$H$488 = 'GHG emissions calculations'!$H1933),
                    0),
              MATCH('GHG emissions calculations'!R$6, 'Emission Factors'!$E$5:$R$5, 0)) &lt;&gt; "",
        INDEX('Emission Factors'!$E$5:$R$488,
              MATCH(1,
                    ('Emission Factors'!$E$5:$E$488 = 'GHG emissions calculations'!$F1933) *
                    ('Emission Factors'!$H$5:$H$488 = 'GHG emissions calculations'!$H1933),
                    0),
              MATCH('GHG emissions calculations'!R$6, 'Emission Factors'!$E$5:$R$5, 0)),
        ""),
    "")</f>
        <v/>
      </c>
      <c r="S1933" s="312">
        <f t="shared" si="3"/>
        <v>0</v>
      </c>
      <c r="T1933" s="23"/>
    </row>
    <row r="1934" ht="15.75" customHeight="1" outlineLevel="1">
      <c r="A1934" s="23"/>
      <c r="B1934" s="71"/>
      <c r="C1934" s="71"/>
      <c r="D1934" s="71"/>
      <c r="E1934" s="314"/>
      <c r="F1934" s="311" t="str">
        <f>Lists!AB40</f>
        <v>Drinking water - Europe</v>
      </c>
      <c r="G1934" s="311">
        <f t="array" ref="G1934">XLOOKUP(1,('Emission Factors'!$E$5:$E$488='GHG emissions calculations'!$F1934)*('Emission Factors'!$H$5:$H$488='GHG emissions calculations'!$H1934),INDEX('Emission Factors'!$E$5:$T$488,0,MATCH('GHG emissions calculations'!G$6,'Emission Factors'!$E$5:$T$5,0)),"",0)</f>
        <v>2</v>
      </c>
      <c r="H1934" s="311" t="s">
        <v>237</v>
      </c>
      <c r="I1934" s="312" t="str">
        <f>IF(
    SUMIFS('Import data'!$L$25:$L$80,
           'Import data'!$J$25:$J$80, F1934,
           'Import data'!$G$25:$G$80, 'GHG emissions calculations'!$H1934,
           'Import data'!$I$25:$I$80,$E$1919) &lt;&gt; 0,
    SUMIFS('Import data'!$L$25:$L$80,
           'Import data'!$J$25:$J$80, F1934,
           'Import data'!$G$25:$G$80, 'GHG emissions calculations'!$H1934,
           'Import data'!$I$25:$I$80,$E$1919),
    ""
)</f>
        <v/>
      </c>
      <c r="J1934" s="311" t="str">
        <f t="array" ref="J1934">IF(
    XLOOKUP(F1934, 'Import data'!$J$26:$J$47, 'Import data'!$M$26:$M$47, "", 0) = "Please add the region-specific supplier emission factor or choose a different region available in the IAEG database.",
    "",
    XLOOKUP(F1934, 'Import data'!$J$26:$J$47, 'Import data'!$M$26:$M$47, "", 0)
)</f>
        <v/>
      </c>
      <c r="K1934" s="311" t="str">
        <f t="array" ref="K1934">IFERROR(
    XLOOKUP(F1934,
            _xlws.FILTER('Supplier Emission'!$G$15:$G$49,
                   ('Supplier Emission'!$D$15:$D$49=H1934) * ('Supplier Emission'!$F$15:$F$49=$E$1919)),
            _xlws.FILTER('Supplier Emission'!$I$15:$I$49,
                   ('Supplier Emission'!$D$15:$D$49=H1934) * ('Supplier Emission'!$F$15:$F$49=$E$1919)),
            ""),
    "")</f>
        <v/>
      </c>
      <c r="L1934" s="311" t="str">
        <f t="array" ref="L1934">IFERROR(
    XLOOKUP(F1934,
            _xlws.FILTER('Supplier Emission'!$G$15:$G$49,
                   ('Supplier Emission'!$D$15:$D$49=H1934) * ('Supplier Emission'!$F$15:$F$49=$E$1919)),
            _xlws.FILTER('Supplier Emission'!$J$15:$J$49,
                   ('Supplier Emission'!$D$15:$D$49=H1934) * ('Supplier Emission'!$F$15:$F$49=$E$1919)),
            ""),
    "")</f>
        <v/>
      </c>
      <c r="M1934" s="311" t="str">
        <f t="array" ref="M1934">IFERROR(
    XLOOKUP(F1934,
            _xlws.FILTER('Supplier Emission'!$G$15:$G$49,
                   ('Supplier Emission'!$D$15:$D$49=H1934) * ('Supplier Emission'!$F$15:$F$49=$E$1919)),
            _xlws.FILTER('Supplier Emission'!$M$15:$M$49,
                   ('Supplier Emission'!$D$15:$D$49=H1934) * ('Supplier Emission'!$F$15:$F$49=$E$1919)),
            ""),
    "")</f>
        <v/>
      </c>
      <c r="N1934" s="311" t="str">
        <f t="array" ref="N1934">IFERROR(
    XLOOKUP(F1934,
            _xlws.FILTER('Supplier Emission'!$G$15:$G$49,
                   ('Supplier Emission'!$D$15:$D$49=H1934) * ('Supplier Emission'!$F$15:$F$49=$E$1919)),
            _xlws.FILTER('Supplier Emission'!$H$15:$H$49,
                   ('Supplier Emission'!$D$15:$D$49=H1934) * ('Supplier Emission'!$F$15:$F$49=$E$1919)),
            ""),
    "")</f>
        <v/>
      </c>
      <c r="O1934" s="313" t="str">
        <f t="array" ref="O1934">XLOOKUP(1,('Emission Factors'!$E$5:$E$488='GHG emissions calculations'!$F1934)*('Emission Factors'!$H$5:$H$488='GHG emissions calculations'!$H1934),INDEX('Emission Factors'!$E$5:$T$488,0,MATCH('GHG emissions calculations'!O$6,'Emission Factors'!$E$5:$T$5,0)),"",0)</f>
        <v>Drinking water</v>
      </c>
      <c r="P1934" s="313">
        <f t="array" ref="P1934">IFERROR(
    INDEX('Emission Factors'!$E$5:$P$488,
          MATCH(1,
                ('Emission Factors'!$E$5:$E$488 = 'GHG emissions calculations'!$F1934) *
                ('Emission Factors'!$H$5:$H$488 = 'GHG emissions calculations'!$H1934),
                0),
          MATCH('GHG emissions calculations'!P$6,'Emission Factors'!$E$5:$P$5,0)),
    "")</f>
        <v>0.0001</v>
      </c>
      <c r="Q1934" s="311" t="str">
        <f t="array" ref="Q1934">IFERROR(
    IF(
        INDEX('Emission Factors'!$E$5:$P$488,
              MATCH(1,
                    ('Emission Factors'!$E$5:$E$488 = 'GHG emissions calculations'!$F1934) *
                    ('Emission Factors'!$H$5:$H$488 = 'GHG emissions calculations'!$H1934),
                    0),
              MATCH('GHG emissions calculations'!Q$6, 'Emission Factors'!$E$5:$P$5, 0)) &lt;&gt; "",
        INDEX('Emission Factors'!$E$5:$P$488,
              MATCH(1,
                    ('Emission Factors'!$E$5:$E$488 = 'GHG emissions calculations'!$F1934) *
                    ('Emission Factors'!$H$5:$H$488 = 'GHG emissions calculations'!$H1934),
                    0),
              MATCH('GHG emissions calculations'!Q$6, 'Emission Factors'!$E$5:$P$5, 0)),
        ""),
    "")</f>
        <v>kgCO2e/kg</v>
      </c>
      <c r="R1934" s="311" t="str">
        <f t="array" ref="R1934">IFERROR(
    IF(
        INDEX('Emission Factors'!$E$5:$R$488,
              MATCH(1,
                    ('Emission Factors'!$E$5:$E$488 = 'GHG emissions calculations'!$F1934) *
                    ('Emission Factors'!$H$5:$H$488 = 'GHG emissions calculations'!$H1934),
                    0),
              MATCH('GHG emissions calculations'!R$6, 'Emission Factors'!$E$5:$R$5, 0)) &lt;&gt; "",
        INDEX('Emission Factors'!$E$5:$R$488,
              MATCH(1,
                    ('Emission Factors'!$E$5:$E$488 = 'GHG emissions calculations'!$F1934) *
                    ('Emission Factors'!$H$5:$H$488 = 'GHG emissions calculations'!$H1934),
                    0),
              MATCH('GHG emissions calculations'!R$6, 'Emission Factors'!$E$5:$R$5, 0)),
        ""),
    "")</f>
        <v>Europe</v>
      </c>
      <c r="S1934" s="312">
        <f t="shared" si="3"/>
        <v>0</v>
      </c>
      <c r="T1934" s="23"/>
    </row>
    <row r="1935" ht="15.75" customHeight="1" outlineLevel="1">
      <c r="A1935" s="23"/>
      <c r="B1935" s="71"/>
      <c r="C1935" s="71"/>
      <c r="D1935" s="71"/>
      <c r="E1935" s="314"/>
      <c r="F1935" s="311" t="str">
        <f>Lists!AB41</f>
        <v>Drinking water - Africa</v>
      </c>
      <c r="G1935" s="311" t="str">
        <f t="array" ref="G1935">XLOOKUP(1,('Emission Factors'!$E$5:$E$488='GHG emissions calculations'!$F1935)*('Emission Factors'!$H$5:$H$488='GHG emissions calculations'!$H1935),INDEX('Emission Factors'!$E$5:$T$488,0,MATCH('GHG emissions calculations'!G$6,'Emission Factors'!$E$5:$T$5,0)),"",0)</f>
        <v/>
      </c>
      <c r="H1935" s="311" t="s">
        <v>237</v>
      </c>
      <c r="I1935" s="312" t="str">
        <f>IF(
    SUMIFS('Import data'!$L$25:$L$80,
           'Import data'!$J$25:$J$80, F1935,
           'Import data'!$G$25:$G$80, 'GHG emissions calculations'!$H1935,
           'Import data'!$I$25:$I$80,$E$1919) &lt;&gt; 0,
    SUMIFS('Import data'!$L$25:$L$80,
           'Import data'!$J$25:$J$80, F1935,
           'Import data'!$G$25:$G$80, 'GHG emissions calculations'!$H1935,
           'Import data'!$I$25:$I$80,$E$1919),
    ""
)</f>
        <v/>
      </c>
      <c r="J1935" s="311" t="str">
        <f t="array" ref="J1935">IF(
    XLOOKUP(F1935, 'Import data'!$J$26:$J$47, 'Import data'!$M$26:$M$47, "", 0) = "Please add the region-specific supplier emission factor or choose a different region available in the IAEG database.",
    "",
    XLOOKUP(F1935, 'Import data'!$J$26:$J$47, 'Import data'!$M$26:$M$47, "", 0)
)</f>
        <v/>
      </c>
      <c r="K1935" s="311" t="str">
        <f t="array" ref="K1935">IFERROR(
    XLOOKUP(F1935,
            _xlws.FILTER('Supplier Emission'!$G$15:$G$49,
                   ('Supplier Emission'!$D$15:$D$49=H1935) * ('Supplier Emission'!$F$15:$F$49=$E$1919)),
            _xlws.FILTER('Supplier Emission'!$I$15:$I$49,
                   ('Supplier Emission'!$D$15:$D$49=H1935) * ('Supplier Emission'!$F$15:$F$49=$E$1919)),
            ""),
    "")</f>
        <v/>
      </c>
      <c r="L1935" s="311" t="str">
        <f t="array" ref="L1935">IFERROR(
    XLOOKUP(F1935,
            _xlws.FILTER('Supplier Emission'!$G$15:$G$49,
                   ('Supplier Emission'!$D$15:$D$49=H1935) * ('Supplier Emission'!$F$15:$F$49=$E$1919)),
            _xlws.FILTER('Supplier Emission'!$J$15:$J$49,
                   ('Supplier Emission'!$D$15:$D$49=H1935) * ('Supplier Emission'!$F$15:$F$49=$E$1919)),
            ""),
    "")</f>
        <v/>
      </c>
      <c r="M1935" s="311" t="str">
        <f t="array" ref="M1935">IFERROR(
    XLOOKUP(F1935,
            _xlws.FILTER('Supplier Emission'!$G$15:$G$49,
                   ('Supplier Emission'!$D$15:$D$49=H1935) * ('Supplier Emission'!$F$15:$F$49=$E$1919)),
            _xlws.FILTER('Supplier Emission'!$M$15:$M$49,
                   ('Supplier Emission'!$D$15:$D$49=H1935) * ('Supplier Emission'!$F$15:$F$49=$E$1919)),
            ""),
    "")</f>
        <v/>
      </c>
      <c r="N1935" s="311" t="str">
        <f t="array" ref="N1935">IFERROR(
    XLOOKUP(F1935,
            _xlws.FILTER('Supplier Emission'!$G$15:$G$49,
                   ('Supplier Emission'!$D$15:$D$49=H1935) * ('Supplier Emission'!$F$15:$F$49=$E$1919)),
            _xlws.FILTER('Supplier Emission'!$H$15:$H$49,
                   ('Supplier Emission'!$D$15:$D$49=H1935) * ('Supplier Emission'!$F$15:$F$49=$E$1919)),
            ""),
    "")</f>
        <v/>
      </c>
      <c r="O1935" s="311" t="str">
        <f t="array" ref="O1935">XLOOKUP(1,('Emission Factors'!$E$5:$E$488='GHG emissions calculations'!$F1935)*('Emission Factors'!$H$5:$H$488='GHG emissions calculations'!$H1935),INDEX('Emission Factors'!$E$5:$T$488,0,MATCH('GHG emissions calculations'!O$6,'Emission Factors'!$E$5:$T$5,0)),"",0)</f>
        <v/>
      </c>
      <c r="P1935" s="313" t="str">
        <f t="array" ref="P1935">IFERROR(
    INDEX('Emission Factors'!$E$5:$P$488,
          MATCH(1,
                ('Emission Factors'!$E$5:$E$488 = 'GHG emissions calculations'!$F1935) *
                ('Emission Factors'!$H$5:$H$488 = 'GHG emissions calculations'!$H1935),
                0),
          MATCH('GHG emissions calculations'!P$6,'Emission Factors'!$E$5:$P$5,0)),
    "")</f>
        <v/>
      </c>
      <c r="Q1935" s="311" t="str">
        <f t="array" ref="Q1935">IFERROR(
    IF(
        INDEX('Emission Factors'!$E$5:$P$488,
              MATCH(1,
                    ('Emission Factors'!$E$5:$E$488 = 'GHG emissions calculations'!$F1935) *
                    ('Emission Factors'!$H$5:$H$488 = 'GHG emissions calculations'!$H1935),
                    0),
              MATCH('GHG emissions calculations'!Q$6, 'Emission Factors'!$E$5:$P$5, 0)) &lt;&gt; "",
        INDEX('Emission Factors'!$E$5:$P$488,
              MATCH(1,
                    ('Emission Factors'!$E$5:$E$488 = 'GHG emissions calculations'!$F1935) *
                    ('Emission Factors'!$H$5:$H$488 = 'GHG emissions calculations'!$H1935),
                    0),
              MATCH('GHG emissions calculations'!Q$6, 'Emission Factors'!$E$5:$P$5, 0)),
        ""),
    "")</f>
        <v/>
      </c>
      <c r="R1935" s="311" t="str">
        <f t="array" ref="R1935">IFERROR(
    IF(
        INDEX('Emission Factors'!$E$5:$R$488,
              MATCH(1,
                    ('Emission Factors'!$E$5:$E$488 = 'GHG emissions calculations'!$F1935) *
                    ('Emission Factors'!$H$5:$H$488 = 'GHG emissions calculations'!$H1935),
                    0),
              MATCH('GHG emissions calculations'!R$6, 'Emission Factors'!$E$5:$R$5, 0)) &lt;&gt; "",
        INDEX('Emission Factors'!$E$5:$R$488,
              MATCH(1,
                    ('Emission Factors'!$E$5:$E$488 = 'GHG emissions calculations'!$F1935) *
                    ('Emission Factors'!$H$5:$H$488 = 'GHG emissions calculations'!$H1935),
                    0),
              MATCH('GHG emissions calculations'!R$6, 'Emission Factors'!$E$5:$R$5, 0)),
        ""),
    "")</f>
        <v/>
      </c>
      <c r="S1935" s="312">
        <f t="shared" si="3"/>
        <v>0</v>
      </c>
      <c r="T1935" s="23"/>
    </row>
    <row r="1936" ht="15.75" customHeight="1" outlineLevel="1">
      <c r="A1936" s="23"/>
      <c r="B1936" s="71"/>
      <c r="C1936" s="71"/>
      <c r="D1936" s="71"/>
      <c r="E1936" s="314"/>
      <c r="F1936" s="311" t="str">
        <f>Lists!AB42</f>
        <v>Drinking water - Asia</v>
      </c>
      <c r="G1936" s="311" t="str">
        <f t="array" ref="G1936">XLOOKUP(1,('Emission Factors'!$E$5:$E$488='GHG emissions calculations'!$F1936)*('Emission Factors'!$H$5:$H$488='GHG emissions calculations'!$H1936),INDEX('Emission Factors'!$E$5:$T$488,0,MATCH('GHG emissions calculations'!G$6,'Emission Factors'!$E$5:$T$5,0)),"",0)</f>
        <v/>
      </c>
      <c r="H1936" s="311" t="s">
        <v>237</v>
      </c>
      <c r="I1936" s="312" t="str">
        <f>IF(
    SUMIFS('Import data'!$L$25:$L$80,
           'Import data'!$J$25:$J$80, F1936,
           'Import data'!$G$25:$G$80, 'GHG emissions calculations'!$H1936,
           'Import data'!$I$25:$I$80,$E$1919) &lt;&gt; 0,
    SUMIFS('Import data'!$L$25:$L$80,
           'Import data'!$J$25:$J$80, F1936,
           'Import data'!$G$25:$G$80, 'GHG emissions calculations'!$H1936,
           'Import data'!$I$25:$I$80,$E$1919),
    ""
)</f>
        <v/>
      </c>
      <c r="J1936" s="311" t="str">
        <f t="array" ref="J1936">IF(
    XLOOKUP(F1936, 'Import data'!$J$26:$J$47, 'Import data'!$M$26:$M$47, "", 0) = "Please add the region-specific supplier emission factor or choose a different region available in the IAEG database.",
    "",
    XLOOKUP(F1936, 'Import data'!$J$26:$J$47, 'Import data'!$M$26:$M$47, "", 0)
)</f>
        <v/>
      </c>
      <c r="K1936" s="311" t="str">
        <f t="array" ref="K1936">IFERROR(
    XLOOKUP(F1936,
            _xlws.FILTER('Supplier Emission'!$G$15:$G$49,
                   ('Supplier Emission'!$D$15:$D$49=H1936) * ('Supplier Emission'!$F$15:$F$49=$E$1919)),
            _xlws.FILTER('Supplier Emission'!$I$15:$I$49,
                   ('Supplier Emission'!$D$15:$D$49=H1936) * ('Supplier Emission'!$F$15:$F$49=$E$1919)),
            ""),
    "")</f>
        <v/>
      </c>
      <c r="L1936" s="311" t="str">
        <f t="array" ref="L1936">IFERROR(
    XLOOKUP(F1936,
            _xlws.FILTER('Supplier Emission'!$G$15:$G$49,
                   ('Supplier Emission'!$D$15:$D$49=H1936) * ('Supplier Emission'!$F$15:$F$49=$E$1919)),
            _xlws.FILTER('Supplier Emission'!$J$15:$J$49,
                   ('Supplier Emission'!$D$15:$D$49=H1936) * ('Supplier Emission'!$F$15:$F$49=$E$1919)),
            ""),
    "")</f>
        <v/>
      </c>
      <c r="M1936" s="311" t="str">
        <f t="array" ref="M1936">IFERROR(
    XLOOKUP(F1936,
            _xlws.FILTER('Supplier Emission'!$G$15:$G$49,
                   ('Supplier Emission'!$D$15:$D$49=H1936) * ('Supplier Emission'!$F$15:$F$49=$E$1919)),
            _xlws.FILTER('Supplier Emission'!$M$15:$M$49,
                   ('Supplier Emission'!$D$15:$D$49=H1936) * ('Supplier Emission'!$F$15:$F$49=$E$1919)),
            ""),
    "")</f>
        <v/>
      </c>
      <c r="N1936" s="311" t="str">
        <f t="array" ref="N1936">IFERROR(
    XLOOKUP(F1936,
            _xlws.FILTER('Supplier Emission'!$G$15:$G$49,
                   ('Supplier Emission'!$D$15:$D$49=H1936) * ('Supplier Emission'!$F$15:$F$49=$E$1919)),
            _xlws.FILTER('Supplier Emission'!$H$15:$H$49,
                   ('Supplier Emission'!$D$15:$D$49=H1936) * ('Supplier Emission'!$F$15:$F$49=$E$1919)),
            ""),
    "")</f>
        <v/>
      </c>
      <c r="O1936" s="311" t="str">
        <f t="array" ref="O1936">XLOOKUP(1,('Emission Factors'!$E$5:$E$488='GHG emissions calculations'!$F1936)*('Emission Factors'!$H$5:$H$488='GHG emissions calculations'!$H1936),INDEX('Emission Factors'!$E$5:$T$488,0,MATCH('GHG emissions calculations'!O$6,'Emission Factors'!$E$5:$T$5,0)),"",0)</f>
        <v/>
      </c>
      <c r="P1936" s="313" t="str">
        <f t="array" ref="P1936">IFERROR(
    INDEX('Emission Factors'!$E$5:$P$488,
          MATCH(1,
                ('Emission Factors'!$E$5:$E$488 = 'GHG emissions calculations'!$F1936) *
                ('Emission Factors'!$H$5:$H$488 = 'GHG emissions calculations'!$H1936),
                0),
          MATCH('GHG emissions calculations'!P$6,'Emission Factors'!$E$5:$P$5,0)),
    "")</f>
        <v/>
      </c>
      <c r="Q1936" s="311" t="str">
        <f t="array" ref="Q1936">IFERROR(
    IF(
        INDEX('Emission Factors'!$E$5:$P$488,
              MATCH(1,
                    ('Emission Factors'!$E$5:$E$488 = 'GHG emissions calculations'!$F1936) *
                    ('Emission Factors'!$H$5:$H$488 = 'GHG emissions calculations'!$H1936),
                    0),
              MATCH('GHG emissions calculations'!Q$6, 'Emission Factors'!$E$5:$P$5, 0)) &lt;&gt; "",
        INDEX('Emission Factors'!$E$5:$P$488,
              MATCH(1,
                    ('Emission Factors'!$E$5:$E$488 = 'GHG emissions calculations'!$F1936) *
                    ('Emission Factors'!$H$5:$H$488 = 'GHG emissions calculations'!$H1936),
                    0),
              MATCH('GHG emissions calculations'!Q$6, 'Emission Factors'!$E$5:$P$5, 0)),
        ""),
    "")</f>
        <v/>
      </c>
      <c r="R1936" s="311" t="str">
        <f t="array" ref="R1936">IFERROR(
    IF(
        INDEX('Emission Factors'!$E$5:$R$488,
              MATCH(1,
                    ('Emission Factors'!$E$5:$E$488 = 'GHG emissions calculations'!$F1936) *
                    ('Emission Factors'!$H$5:$H$488 = 'GHG emissions calculations'!$H1936),
                    0),
              MATCH('GHG emissions calculations'!R$6, 'Emission Factors'!$E$5:$R$5, 0)) &lt;&gt; "",
        INDEX('Emission Factors'!$E$5:$R$488,
              MATCH(1,
                    ('Emission Factors'!$E$5:$E$488 = 'GHG emissions calculations'!$F1936) *
                    ('Emission Factors'!$H$5:$H$488 = 'GHG emissions calculations'!$H1936),
                    0),
              MATCH('GHG emissions calculations'!R$6, 'Emission Factors'!$E$5:$R$5, 0)),
        ""),
    "")</f>
        <v/>
      </c>
      <c r="S1936" s="312">
        <f t="shared" si="3"/>
        <v>0</v>
      </c>
      <c r="T1936" s="23"/>
    </row>
    <row r="1937" ht="15.75" customHeight="1" outlineLevel="1">
      <c r="A1937" s="23"/>
      <c r="B1937" s="71"/>
      <c r="C1937" s="71"/>
      <c r="D1937" s="71"/>
      <c r="E1937" s="314"/>
      <c r="F1937" s="311" t="str">
        <f>Lists!AB43</f>
        <v>Drinking water - Oceania</v>
      </c>
      <c r="G1937" s="311" t="str">
        <f t="array" ref="G1937">XLOOKUP(1,('Emission Factors'!$E$5:$E$488='GHG emissions calculations'!$F1937)*('Emission Factors'!$H$5:$H$488='GHG emissions calculations'!$H1937),INDEX('Emission Factors'!$E$5:$T$488,0,MATCH('GHG emissions calculations'!G$6,'Emission Factors'!$E$5:$T$5,0)),"",0)</f>
        <v/>
      </c>
      <c r="H1937" s="311" t="s">
        <v>237</v>
      </c>
      <c r="I1937" s="312" t="str">
        <f>IF(
    SUMIFS('Import data'!$L$25:$L$80,
           'Import data'!$J$25:$J$80, F1937,
           'Import data'!$G$25:$G$80, 'GHG emissions calculations'!$H1937,
           'Import data'!$I$25:$I$80,$E$1919) &lt;&gt; 0,
    SUMIFS('Import data'!$L$25:$L$80,
           'Import data'!$J$25:$J$80, F1937,
           'Import data'!$G$25:$G$80, 'GHG emissions calculations'!$H1937,
           'Import data'!$I$25:$I$80,$E$1919),
    ""
)</f>
        <v/>
      </c>
      <c r="J1937" s="311" t="str">
        <f t="array" ref="J1937">IF(
    XLOOKUP(F1937, 'Import data'!$J$26:$J$47, 'Import data'!$M$26:$M$47, "", 0) = "Please add the region-specific supplier emission factor or choose a different region available in the IAEG database.",
    "",
    XLOOKUP(F1937, 'Import data'!$J$26:$J$47, 'Import data'!$M$26:$M$47, "", 0)
)</f>
        <v/>
      </c>
      <c r="K1937" s="311" t="str">
        <f t="array" ref="K1937">IFERROR(
    XLOOKUP(F1937,
            _xlws.FILTER('Supplier Emission'!$G$15:$G$49,
                   ('Supplier Emission'!$D$15:$D$49=H1937) * ('Supplier Emission'!$F$15:$F$49=$E$1919)),
            _xlws.FILTER('Supplier Emission'!$I$15:$I$49,
                   ('Supplier Emission'!$D$15:$D$49=H1937) * ('Supplier Emission'!$F$15:$F$49=$E$1919)),
            ""),
    "")</f>
        <v/>
      </c>
      <c r="L1937" s="311" t="str">
        <f t="array" ref="L1937">IFERROR(
    XLOOKUP(F1937,
            _xlws.FILTER('Supplier Emission'!$G$15:$G$49,
                   ('Supplier Emission'!$D$15:$D$49=H1937) * ('Supplier Emission'!$F$15:$F$49=$E$1919)),
            _xlws.FILTER('Supplier Emission'!$J$15:$J$49,
                   ('Supplier Emission'!$D$15:$D$49=H1937) * ('Supplier Emission'!$F$15:$F$49=$E$1919)),
            ""),
    "")</f>
        <v/>
      </c>
      <c r="M1937" s="311" t="str">
        <f t="array" ref="M1937">IFERROR(
    XLOOKUP(F1937,
            _xlws.FILTER('Supplier Emission'!$G$15:$G$49,
                   ('Supplier Emission'!$D$15:$D$49=H1937) * ('Supplier Emission'!$F$15:$F$49=$E$1919)),
            _xlws.FILTER('Supplier Emission'!$M$15:$M$49,
                   ('Supplier Emission'!$D$15:$D$49=H1937) * ('Supplier Emission'!$F$15:$F$49=$E$1919)),
            ""),
    "")</f>
        <v/>
      </c>
      <c r="N1937" s="311" t="str">
        <f t="array" ref="N1937">IFERROR(
    XLOOKUP(F1937,
            _xlws.FILTER('Supplier Emission'!$G$15:$G$49,
                   ('Supplier Emission'!$D$15:$D$49=H1937) * ('Supplier Emission'!$F$15:$F$49=$E$1919)),
            _xlws.FILTER('Supplier Emission'!$H$15:$H$49,
                   ('Supplier Emission'!$D$15:$D$49=H1937) * ('Supplier Emission'!$F$15:$F$49=$E$1919)),
            ""),
    "")</f>
        <v/>
      </c>
      <c r="O1937" s="311" t="str">
        <f t="array" ref="O1937">XLOOKUP(1,('Emission Factors'!$E$5:$E$488='GHG emissions calculations'!$F1937)*('Emission Factors'!$H$5:$H$488='GHG emissions calculations'!$H1937),INDEX('Emission Factors'!$E$5:$T$488,0,MATCH('GHG emissions calculations'!O$6,'Emission Factors'!$E$5:$T$5,0)),"",0)</f>
        <v/>
      </c>
      <c r="P1937" s="313" t="str">
        <f t="array" ref="P1937">IFERROR(
    INDEX('Emission Factors'!$E$5:$P$488,
          MATCH(1,
                ('Emission Factors'!$E$5:$E$488 = 'GHG emissions calculations'!$F1937) *
                ('Emission Factors'!$H$5:$H$488 = 'GHG emissions calculations'!$H1937),
                0),
          MATCH('GHG emissions calculations'!P$6,'Emission Factors'!$E$5:$P$5,0)),
    "")</f>
        <v/>
      </c>
      <c r="Q1937" s="311" t="str">
        <f t="array" ref="Q1937">IFERROR(
    IF(
        INDEX('Emission Factors'!$E$5:$P$488,
              MATCH(1,
                    ('Emission Factors'!$E$5:$E$488 = 'GHG emissions calculations'!$F1937) *
                    ('Emission Factors'!$H$5:$H$488 = 'GHG emissions calculations'!$H1937),
                    0),
              MATCH('GHG emissions calculations'!Q$6, 'Emission Factors'!$E$5:$P$5, 0)) &lt;&gt; "",
        INDEX('Emission Factors'!$E$5:$P$488,
              MATCH(1,
                    ('Emission Factors'!$E$5:$E$488 = 'GHG emissions calculations'!$F1937) *
                    ('Emission Factors'!$H$5:$H$488 = 'GHG emissions calculations'!$H1937),
                    0),
              MATCH('GHG emissions calculations'!Q$6, 'Emission Factors'!$E$5:$P$5, 0)),
        ""),
    "")</f>
        <v/>
      </c>
      <c r="R1937" s="311" t="str">
        <f t="array" ref="R1937">IFERROR(
    IF(
        INDEX('Emission Factors'!$E$5:$R$488,
              MATCH(1,
                    ('Emission Factors'!$E$5:$E$488 = 'GHG emissions calculations'!$F1937) *
                    ('Emission Factors'!$H$5:$H$488 = 'GHG emissions calculations'!$H1937),
                    0),
              MATCH('GHG emissions calculations'!R$6, 'Emission Factors'!$E$5:$R$5, 0)) &lt;&gt; "",
        INDEX('Emission Factors'!$E$5:$R$488,
              MATCH(1,
                    ('Emission Factors'!$E$5:$E$488 = 'GHG emissions calculations'!$F1937) *
                    ('Emission Factors'!$H$5:$H$488 = 'GHG emissions calculations'!$H1937),
                    0),
              MATCH('GHG emissions calculations'!R$6, 'Emission Factors'!$E$5:$R$5, 0)),
        ""),
    "")</f>
        <v/>
      </c>
      <c r="S1937" s="312">
        <f t="shared" si="3"/>
        <v>0</v>
      </c>
      <c r="T1937" s="23"/>
    </row>
    <row r="1938" ht="15.75" customHeight="1" outlineLevel="1">
      <c r="A1938" s="23"/>
      <c r="B1938" s="71"/>
      <c r="C1938" s="71"/>
      <c r="D1938" s="71"/>
      <c r="E1938" s="314"/>
      <c r="F1938" s="311" t="str">
        <f>Lists!AB44</f>
        <v>Drinking water - Middle East</v>
      </c>
      <c r="G1938" s="311" t="str">
        <f t="array" ref="G1938">XLOOKUP(1,('Emission Factors'!$E$5:$E$488='GHG emissions calculations'!$F1938)*('Emission Factors'!$H$5:$H$488='GHG emissions calculations'!$H1938),INDEX('Emission Factors'!$E$5:$T$488,0,MATCH('GHG emissions calculations'!G$6,'Emission Factors'!$E$5:$T$5,0)),"",0)</f>
        <v/>
      </c>
      <c r="H1938" s="311" t="s">
        <v>237</v>
      </c>
      <c r="I1938" s="312" t="str">
        <f>IF(
    SUMIFS('Import data'!$L$25:$L$80,
           'Import data'!$J$25:$J$80, F1938,
           'Import data'!$G$25:$G$80, 'GHG emissions calculations'!$H1938,
           'Import data'!$I$25:$I$80,$E$1919) &lt;&gt; 0,
    SUMIFS('Import data'!$L$25:$L$80,
           'Import data'!$J$25:$J$80, F1938,
           'Import data'!$G$25:$G$80, 'GHG emissions calculations'!$H1938,
           'Import data'!$I$25:$I$80,$E$1919),
    ""
)</f>
        <v/>
      </c>
      <c r="J1938" s="311" t="str">
        <f t="array" ref="J1938">IF(
    XLOOKUP(F1938, 'Import data'!$J$26:$J$47, 'Import data'!$M$26:$M$47, "", 0) = "Please add the region-specific supplier emission factor or choose a different region available in the IAEG database.",
    "",
    XLOOKUP(F1938, 'Import data'!$J$26:$J$47, 'Import data'!$M$26:$M$47, "", 0)
)</f>
        <v/>
      </c>
      <c r="K1938" s="311" t="str">
        <f t="array" ref="K1938">IFERROR(
    XLOOKUP(F1938,
            _xlws.FILTER('Supplier Emission'!$G$15:$G$49,
                   ('Supplier Emission'!$D$15:$D$49=H1938) * ('Supplier Emission'!$F$15:$F$49=$E$1919)),
            _xlws.FILTER('Supplier Emission'!$I$15:$I$49,
                   ('Supplier Emission'!$D$15:$D$49=H1938) * ('Supplier Emission'!$F$15:$F$49=$E$1919)),
            ""),
    "")</f>
        <v/>
      </c>
      <c r="L1938" s="311" t="str">
        <f t="array" ref="L1938">IFERROR(
    XLOOKUP(F1938,
            _xlws.FILTER('Supplier Emission'!$G$15:$G$49,
                   ('Supplier Emission'!$D$15:$D$49=H1938) * ('Supplier Emission'!$F$15:$F$49=$E$1919)),
            _xlws.FILTER('Supplier Emission'!$J$15:$J$49,
                   ('Supplier Emission'!$D$15:$D$49=H1938) * ('Supplier Emission'!$F$15:$F$49=$E$1919)),
            ""),
    "")</f>
        <v/>
      </c>
      <c r="M1938" s="311" t="str">
        <f t="array" ref="M1938">IFERROR(
    XLOOKUP(F1938,
            _xlws.FILTER('Supplier Emission'!$G$15:$G$49,
                   ('Supplier Emission'!$D$15:$D$49=H1938) * ('Supplier Emission'!$F$15:$F$49=$E$1919)),
            _xlws.FILTER('Supplier Emission'!$M$15:$M$49,
                   ('Supplier Emission'!$D$15:$D$49=H1938) * ('Supplier Emission'!$F$15:$F$49=$E$1919)),
            ""),
    "")</f>
        <v/>
      </c>
      <c r="N1938" s="311" t="str">
        <f t="array" ref="N1938">IFERROR(
    XLOOKUP(F1938,
            _xlws.FILTER('Supplier Emission'!$G$15:$G$49,
                   ('Supplier Emission'!$D$15:$D$49=H1938) * ('Supplier Emission'!$F$15:$F$49=$E$1919)),
            _xlws.FILTER('Supplier Emission'!$H$15:$H$49,
                   ('Supplier Emission'!$D$15:$D$49=H1938) * ('Supplier Emission'!$F$15:$F$49=$E$1919)),
            ""),
    "")</f>
        <v/>
      </c>
      <c r="O1938" s="311" t="str">
        <f t="array" ref="O1938">XLOOKUP(1,('Emission Factors'!$E$5:$E$488='GHG emissions calculations'!$F1938)*('Emission Factors'!$H$5:$H$488='GHG emissions calculations'!$H1938),INDEX('Emission Factors'!$E$5:$T$488,0,MATCH('GHG emissions calculations'!O$6,'Emission Factors'!$E$5:$T$5,0)),"",0)</f>
        <v/>
      </c>
      <c r="P1938" s="313" t="str">
        <f t="array" ref="P1938">IFERROR(
    INDEX('Emission Factors'!$E$5:$P$488,
          MATCH(1,
                ('Emission Factors'!$E$5:$E$488 = 'GHG emissions calculations'!$F1938) *
                ('Emission Factors'!$H$5:$H$488 = 'GHG emissions calculations'!$H1938),
                0),
          MATCH('GHG emissions calculations'!P$6,'Emission Factors'!$E$5:$P$5,0)),
    "")</f>
        <v/>
      </c>
      <c r="Q1938" s="311" t="str">
        <f t="array" ref="Q1938">IFERROR(
    IF(
        INDEX('Emission Factors'!$E$5:$P$488,
              MATCH(1,
                    ('Emission Factors'!$E$5:$E$488 = 'GHG emissions calculations'!$F1938) *
                    ('Emission Factors'!$H$5:$H$488 = 'GHG emissions calculations'!$H1938),
                    0),
              MATCH('GHG emissions calculations'!Q$6, 'Emission Factors'!$E$5:$P$5, 0)) &lt;&gt; "",
        INDEX('Emission Factors'!$E$5:$P$488,
              MATCH(1,
                    ('Emission Factors'!$E$5:$E$488 = 'GHG emissions calculations'!$F1938) *
                    ('Emission Factors'!$H$5:$H$488 = 'GHG emissions calculations'!$H1938),
                    0),
              MATCH('GHG emissions calculations'!Q$6, 'Emission Factors'!$E$5:$P$5, 0)),
        ""),
    "")</f>
        <v/>
      </c>
      <c r="R1938" s="311" t="str">
        <f t="array" ref="R1938">IFERROR(
    IF(
        INDEX('Emission Factors'!$E$5:$R$488,
              MATCH(1,
                    ('Emission Factors'!$E$5:$E$488 = 'GHG emissions calculations'!$F1938) *
                    ('Emission Factors'!$H$5:$H$488 = 'GHG emissions calculations'!$H1938),
                    0),
              MATCH('GHG emissions calculations'!R$6, 'Emission Factors'!$E$5:$R$5, 0)) &lt;&gt; "",
        INDEX('Emission Factors'!$E$5:$R$488,
              MATCH(1,
                    ('Emission Factors'!$E$5:$E$488 = 'GHG emissions calculations'!$F1938) *
                    ('Emission Factors'!$H$5:$H$488 = 'GHG emissions calculations'!$H1938),
                    0),
              MATCH('GHG emissions calculations'!R$6, 'Emission Factors'!$E$5:$R$5, 0)),
        ""),
    "")</f>
        <v/>
      </c>
      <c r="S1938" s="312">
        <f t="shared" si="3"/>
        <v>0</v>
      </c>
      <c r="T1938" s="23"/>
    </row>
    <row r="1939" ht="15.75" customHeight="1" outlineLevel="1">
      <c r="A1939" s="23"/>
      <c r="B1939" s="71"/>
      <c r="C1939" s="71"/>
      <c r="D1939" s="71"/>
      <c r="E1939" s="314"/>
      <c r="F1939" s="311" t="str">
        <f>Lists!AB45</f>
        <v>Drinking water - Global or unspecified region</v>
      </c>
      <c r="G1939" s="311" t="str">
        <f t="array" ref="G1939">XLOOKUP(1,('Emission Factors'!$E$5:$E$488='GHG emissions calculations'!$F1939)*('Emission Factors'!$H$5:$H$488='GHG emissions calculations'!$H1939),INDEX('Emission Factors'!$E$5:$T$488,0,MATCH('GHG emissions calculations'!G$6,'Emission Factors'!$E$5:$T$5,0)),"",0)</f>
        <v/>
      </c>
      <c r="H1939" s="311" t="s">
        <v>237</v>
      </c>
      <c r="I1939" s="312" t="str">
        <f>IF(
    SUMIFS('Import data'!$L$25:$L$80,
           'Import data'!$J$25:$J$80, F1939,
           'Import data'!$G$25:$G$80, 'GHG emissions calculations'!$H1939,
           'Import data'!$I$25:$I$80,$E$1919) &lt;&gt; 0,
    SUMIFS('Import data'!$L$25:$L$80,
           'Import data'!$J$25:$J$80, F1939,
           'Import data'!$G$25:$G$80, 'GHG emissions calculations'!$H1939,
           'Import data'!$I$25:$I$80,$E$1919),
    ""
)</f>
        <v/>
      </c>
      <c r="J1939" s="311" t="str">
        <f t="array" ref="J1939">IF(
    XLOOKUP(F1939, 'Import data'!$J$26:$J$47, 'Import data'!$M$26:$M$47, "", 0) = "Please add the region-specific supplier emission factor or choose a different region available in the IAEG database.",
    "",
    XLOOKUP(F1939, 'Import data'!$J$26:$J$47, 'Import data'!$M$26:$M$47, "", 0)
)</f>
        <v/>
      </c>
      <c r="K1939" s="311" t="str">
        <f t="array" ref="K1939">IFERROR(
    XLOOKUP(F1939,
            _xlws.FILTER('Supplier Emission'!$G$15:$G$49,
                   ('Supplier Emission'!$D$15:$D$49=H1939) * ('Supplier Emission'!$F$15:$F$49=$E$1919)),
            _xlws.FILTER('Supplier Emission'!$I$15:$I$49,
                   ('Supplier Emission'!$D$15:$D$49=H1939) * ('Supplier Emission'!$F$15:$F$49=$E$1919)),
            ""),
    "")</f>
        <v/>
      </c>
      <c r="L1939" s="311" t="str">
        <f t="array" ref="L1939">IFERROR(
    XLOOKUP(F1939,
            _xlws.FILTER('Supplier Emission'!$G$15:$G$49,
                   ('Supplier Emission'!$D$15:$D$49=H1939) * ('Supplier Emission'!$F$15:$F$49=$E$1919)),
            _xlws.FILTER('Supplier Emission'!$J$15:$J$49,
                   ('Supplier Emission'!$D$15:$D$49=H1939) * ('Supplier Emission'!$F$15:$F$49=$E$1919)),
            ""),
    "")</f>
        <v/>
      </c>
      <c r="M1939" s="311" t="str">
        <f t="array" ref="M1939">IFERROR(
    XLOOKUP(F1939,
            _xlws.FILTER('Supplier Emission'!$G$15:$G$49,
                   ('Supplier Emission'!$D$15:$D$49=H1939) * ('Supplier Emission'!$F$15:$F$49=$E$1919)),
            _xlws.FILTER('Supplier Emission'!$M$15:$M$49,
                   ('Supplier Emission'!$D$15:$D$49=H1939) * ('Supplier Emission'!$F$15:$F$49=$E$1919)),
            ""),
    "")</f>
        <v/>
      </c>
      <c r="N1939" s="311" t="str">
        <f t="array" ref="N1939">IFERROR(
    XLOOKUP(F1939,
            _xlws.FILTER('Supplier Emission'!$G$15:$G$49,
                   ('Supplier Emission'!$D$15:$D$49=H1939) * ('Supplier Emission'!$F$15:$F$49=$E$1919)),
            _xlws.FILTER('Supplier Emission'!$H$15:$H$49,
                   ('Supplier Emission'!$D$15:$D$49=H1939) * ('Supplier Emission'!$F$15:$F$49=$E$1919)),
            ""),
    "")</f>
        <v/>
      </c>
      <c r="O1939" s="311" t="str">
        <f t="array" ref="O1939">XLOOKUP(1,('Emission Factors'!$E$5:$E$488='GHG emissions calculations'!$F1939)*('Emission Factors'!$H$5:$H$488='GHG emissions calculations'!$H1939),INDEX('Emission Factors'!$E$5:$T$488,0,MATCH('GHG emissions calculations'!O$6,'Emission Factors'!$E$5:$T$5,0)),"",0)</f>
        <v/>
      </c>
      <c r="P1939" s="313" t="str">
        <f t="array" ref="P1939">IFERROR(
    INDEX('Emission Factors'!$E$5:$P$488,
          MATCH(1,
                ('Emission Factors'!$E$5:$E$488 = 'GHG emissions calculations'!$F1939) *
                ('Emission Factors'!$H$5:$H$488 = 'GHG emissions calculations'!$H1939),
                0),
          MATCH('GHG emissions calculations'!P$6,'Emission Factors'!$E$5:$P$5,0)),
    "")</f>
        <v/>
      </c>
      <c r="Q1939" s="311" t="str">
        <f t="array" ref="Q1939">IFERROR(
    IF(
        INDEX('Emission Factors'!$E$5:$P$488,
              MATCH(1,
                    ('Emission Factors'!$E$5:$E$488 = 'GHG emissions calculations'!$F1939) *
                    ('Emission Factors'!$H$5:$H$488 = 'GHG emissions calculations'!$H1939),
                    0),
              MATCH('GHG emissions calculations'!Q$6, 'Emission Factors'!$E$5:$P$5, 0)) &lt;&gt; "",
        INDEX('Emission Factors'!$E$5:$P$488,
              MATCH(1,
                    ('Emission Factors'!$E$5:$E$488 = 'GHG emissions calculations'!$F1939) *
                    ('Emission Factors'!$H$5:$H$488 = 'GHG emissions calculations'!$H1939),
                    0),
              MATCH('GHG emissions calculations'!Q$6, 'Emission Factors'!$E$5:$P$5, 0)),
        ""),
    "")</f>
        <v/>
      </c>
      <c r="R1939" s="311" t="str">
        <f t="array" ref="R1939">IFERROR(
    IF(
        INDEX('Emission Factors'!$E$5:$R$488,
              MATCH(1,
                    ('Emission Factors'!$E$5:$E$488 = 'GHG emissions calculations'!$F1939) *
                    ('Emission Factors'!$H$5:$H$488 = 'GHG emissions calculations'!$H1939),
                    0),
              MATCH('GHG emissions calculations'!R$6, 'Emission Factors'!$E$5:$R$5, 0)) &lt;&gt; "",
        INDEX('Emission Factors'!$E$5:$R$488,
              MATCH(1,
                    ('Emission Factors'!$E$5:$E$488 = 'GHG emissions calculations'!$F1939) *
                    ('Emission Factors'!$H$5:$H$488 = 'GHG emissions calculations'!$H1939),
                    0),
              MATCH('GHG emissions calculations'!R$6, 'Emission Factors'!$E$5:$R$5, 0)),
        ""),
    "")</f>
        <v/>
      </c>
      <c r="S1939" s="312">
        <f t="shared" si="3"/>
        <v>0</v>
      </c>
      <c r="T1939" s="23"/>
    </row>
    <row r="1940" ht="15.75" customHeight="1" outlineLevel="1">
      <c r="A1940" s="23"/>
      <c r="B1940" s="71"/>
      <c r="C1940" s="71"/>
      <c r="D1940" s="71"/>
      <c r="E1940" s="314"/>
      <c r="F1940" s="311" t="str">
        <f>Lists!AA27</f>
        <v>Drinking water - Africa</v>
      </c>
      <c r="G1940" s="311" t="str">
        <f t="array" ref="G1940">XLOOKUP(1,('Emission Factors'!$E$5:$E$488='GHG emissions calculations'!$F1940)*('Emission Factors'!$H$5:$H$488='GHG emissions calculations'!$H1940),INDEX('Emission Factors'!$E$5:$T$488,0,MATCH('GHG emissions calculations'!G$6,'Emission Factors'!$E$5:$T$5,0)),"",0)</f>
        <v/>
      </c>
      <c r="H1940" s="311" t="s">
        <v>238</v>
      </c>
      <c r="I1940" s="312" t="str">
        <f>IF(
    SUMIFS('Import data'!$L$25:$L$80,
           'Import data'!$J$25:$J$80, F1940,
           'Import data'!$G$25:$G$80, 'GHG emissions calculations'!$H1940,
           'Import data'!$I$25:$I$80,$E$1919) &lt;&gt; 0,
    SUMIFS('Import data'!$L$25:$L$80,
           'Import data'!$J$25:$J$80, F1940,
           'Import data'!$G$25:$G$80, 'GHG emissions calculations'!$H1940,
           'Import data'!$I$25:$I$80,$E$1919),
    ""
)</f>
        <v/>
      </c>
      <c r="J1940" s="311" t="str">
        <f t="array" ref="J1940">IF(
    XLOOKUP(F1940, 'Import data'!$J$26:$J$47, 'Import data'!$M$26:$M$47, "", 0) = "Please add the region-specific supplier emission factor or choose a different region available in the IAEG database.",
    "",
    XLOOKUP(F1940, 'Import data'!$J$26:$J$47, 'Import data'!$M$26:$M$47, "", 0)
)</f>
        <v/>
      </c>
      <c r="K1940" s="311" t="str">
        <f t="array" ref="K1940">IFERROR(
    XLOOKUP(F1940,
            _xlws.FILTER('Supplier Emission'!$G$15:$G$49,
                   ('Supplier Emission'!$D$15:$D$49=H1940) * ('Supplier Emission'!$F$15:$F$49=$E$1919)),
            _xlws.FILTER('Supplier Emission'!$I$15:$I$49,
                   ('Supplier Emission'!$D$15:$D$49=H1940) * ('Supplier Emission'!$F$15:$F$49=$E$1919)),
            ""),
    "")</f>
        <v/>
      </c>
      <c r="L1940" s="311" t="str">
        <f t="array" ref="L1940">IFERROR(
    XLOOKUP(F1940,
            _xlws.FILTER('Supplier Emission'!$G$15:$G$49,
                   ('Supplier Emission'!$D$15:$D$49=H1940) * ('Supplier Emission'!$F$15:$F$49=$E$1919)),
            _xlws.FILTER('Supplier Emission'!$J$15:$J$49,
                   ('Supplier Emission'!$D$15:$D$49=H1940) * ('Supplier Emission'!$F$15:$F$49=$E$1919)),
            ""),
    "")</f>
        <v/>
      </c>
      <c r="M1940" s="311" t="str">
        <f t="array" ref="M1940">IFERROR(
    XLOOKUP(F1940,
            _xlws.FILTER('Supplier Emission'!$G$15:$G$49,
                   ('Supplier Emission'!$D$15:$D$49=H1940) * ('Supplier Emission'!$F$15:$F$49=$E$1919)),
            _xlws.FILTER('Supplier Emission'!$M$15:$M$49,
                   ('Supplier Emission'!$D$15:$D$49=H1940) * ('Supplier Emission'!$F$15:$F$49=$E$1919)),
            ""),
    "")</f>
        <v/>
      </c>
      <c r="N1940" s="311" t="str">
        <f t="array" ref="N1940">IFERROR(
    XLOOKUP(F1940,
            _xlws.FILTER('Supplier Emission'!$G$15:$G$49,
                   ('Supplier Emission'!$D$15:$D$49=H1940) * ('Supplier Emission'!$F$15:$F$49=$E$1919)),
            _xlws.FILTER('Supplier Emission'!$H$15:$H$49,
                   ('Supplier Emission'!$D$15:$D$49=H1940) * ('Supplier Emission'!$F$15:$F$49=$E$1919)),
            ""),
    "")</f>
        <v/>
      </c>
      <c r="O1940" s="311" t="str">
        <f t="array" ref="O1940">XLOOKUP(1,('Emission Factors'!$E$5:$E$488='GHG emissions calculations'!$F1940)*('Emission Factors'!$H$5:$H$488='GHG emissions calculations'!$H1940),INDEX('Emission Factors'!$E$5:$T$488,0,MATCH('GHG emissions calculations'!O$6,'Emission Factors'!$E$5:$T$5,0)),"",0)</f>
        <v/>
      </c>
      <c r="P1940" s="313" t="str">
        <f t="array" ref="P1940">IFERROR(
    INDEX('Emission Factors'!$E$5:$P$488,
          MATCH(1,
                ('Emission Factors'!$E$5:$E$488 = 'GHG emissions calculations'!$F1940) *
                ('Emission Factors'!$H$5:$H$488 = 'GHG emissions calculations'!$H1940),
                0),
          MATCH('GHG emissions calculations'!P$6,'Emission Factors'!$E$5:$P$5,0)),
    "")</f>
        <v/>
      </c>
      <c r="Q1940" s="311" t="str">
        <f t="array" ref="Q1940">IFERROR(
    IF(
        INDEX('Emission Factors'!$E$5:$P$488,
              MATCH(1,
                    ('Emission Factors'!$E$5:$E$488 = 'GHG emissions calculations'!$F1940) *
                    ('Emission Factors'!$H$5:$H$488 = 'GHG emissions calculations'!$H1940),
                    0),
              MATCH('GHG emissions calculations'!Q$6, 'Emission Factors'!$E$5:$P$5, 0)) &lt;&gt; "",
        INDEX('Emission Factors'!$E$5:$P$488,
              MATCH(1,
                    ('Emission Factors'!$E$5:$E$488 = 'GHG emissions calculations'!$F1940) *
                    ('Emission Factors'!$H$5:$H$488 = 'GHG emissions calculations'!$H1940),
                    0),
              MATCH('GHG emissions calculations'!Q$6, 'Emission Factors'!$E$5:$P$5, 0)),
        ""),
    "")</f>
        <v/>
      </c>
      <c r="R1940" s="311" t="str">
        <f t="array" ref="R1940">IFERROR(
    IF(
        INDEX('Emission Factors'!$E$5:$R$488,
              MATCH(1,
                    ('Emission Factors'!$E$5:$E$488 = 'GHG emissions calculations'!$F1940) *
                    ('Emission Factors'!$H$5:$H$488 = 'GHG emissions calculations'!$H1940),
                    0),
              MATCH('GHG emissions calculations'!R$6, 'Emission Factors'!$E$5:$R$5, 0)) &lt;&gt; "",
        INDEX('Emission Factors'!$E$5:$R$488,
              MATCH(1,
                    ('Emission Factors'!$E$5:$E$488 = 'GHG emissions calculations'!$F1940) *
                    ('Emission Factors'!$H$5:$H$488 = 'GHG emissions calculations'!$H1940),
                    0),
              MATCH('GHG emissions calculations'!R$6, 'Emission Factors'!$E$5:$R$5, 0)),
        ""),
    "")</f>
        <v/>
      </c>
      <c r="S1940" s="312">
        <f t="shared" si="3"/>
        <v>0</v>
      </c>
      <c r="T1940" s="23"/>
    </row>
    <row r="1941" ht="15.75" customHeight="1" outlineLevel="1">
      <c r="A1941" s="23"/>
      <c r="B1941" s="71"/>
      <c r="C1941" s="71"/>
      <c r="D1941" s="71"/>
      <c r="E1941" s="314"/>
      <c r="F1941" s="311" t="str">
        <f>Lists!AA25</f>
        <v>Drinking water - America</v>
      </c>
      <c r="G1941" s="311">
        <f t="array" ref="G1941">XLOOKUP(1,('Emission Factors'!$E$5:$E$488='GHG emissions calculations'!$F1941)*('Emission Factors'!$H$5:$H$488='GHG emissions calculations'!$H1941),INDEX('Emission Factors'!$E$5:$T$488,0,MATCH('GHG emissions calculations'!G$6,'Emission Factors'!$E$5:$T$5,0)),"",0)</f>
        <v>2</v>
      </c>
      <c r="H1941" s="311" t="s">
        <v>238</v>
      </c>
      <c r="I1941" s="312" t="str">
        <f>IF(
    SUMIFS('Import data'!$L$25:$L$80,
           'Import data'!$J$25:$J$80, F1941,
           'Import data'!$G$25:$G$80, 'GHG emissions calculations'!$H1941,
           'Import data'!$I$25:$I$80,$E$1919) &lt;&gt; 0,
    SUMIFS('Import data'!$L$25:$L$80,
           'Import data'!$J$25:$J$80, F1941,
           'Import data'!$G$25:$G$80, 'GHG emissions calculations'!$H1941,
           'Import data'!$I$25:$I$80,$E$1919),
    ""
)</f>
        <v/>
      </c>
      <c r="J1941" s="311" t="str">
        <f t="array" ref="J1941">IF(
    XLOOKUP(F1941, 'Import data'!$J$26:$J$47, 'Import data'!$M$26:$M$47, "", 0) = "Please add the region-specific supplier emission factor or choose a different region available in the IAEG database.",
    "",
    XLOOKUP(F1941, 'Import data'!$J$26:$J$47, 'Import data'!$M$26:$M$47, "", 0)
)</f>
        <v/>
      </c>
      <c r="K1941" s="311" t="str">
        <f t="array" ref="K1941">IFERROR(
    XLOOKUP(F1941,
            _xlws.FILTER('Supplier Emission'!$G$15:$G$49,
                   ('Supplier Emission'!$D$15:$D$49=H1941) * ('Supplier Emission'!$F$15:$F$49=$E$1919)),
            _xlws.FILTER('Supplier Emission'!$I$15:$I$49,
                   ('Supplier Emission'!$D$15:$D$49=H1941) * ('Supplier Emission'!$F$15:$F$49=$E$1919)),
            ""),
    "")</f>
        <v/>
      </c>
      <c r="L1941" s="311" t="str">
        <f t="array" ref="L1941">IFERROR(
    XLOOKUP(F1941,
            _xlws.FILTER('Supplier Emission'!$G$15:$G$49,
                   ('Supplier Emission'!$D$15:$D$49=H1941) * ('Supplier Emission'!$F$15:$F$49=$E$1919)),
            _xlws.FILTER('Supplier Emission'!$J$15:$J$49,
                   ('Supplier Emission'!$D$15:$D$49=H1941) * ('Supplier Emission'!$F$15:$F$49=$E$1919)),
            ""),
    "")</f>
        <v/>
      </c>
      <c r="M1941" s="311" t="str">
        <f t="array" ref="M1941">IFERROR(
    XLOOKUP(F1941,
            _xlws.FILTER('Supplier Emission'!$G$15:$G$49,
                   ('Supplier Emission'!$D$15:$D$49=H1941) * ('Supplier Emission'!$F$15:$F$49=$E$1919)),
            _xlws.FILTER('Supplier Emission'!$M$15:$M$49,
                   ('Supplier Emission'!$D$15:$D$49=H1941) * ('Supplier Emission'!$F$15:$F$49=$E$1919)),
            ""),
    "")</f>
        <v/>
      </c>
      <c r="N1941" s="311" t="str">
        <f t="array" ref="N1941">IFERROR(
    XLOOKUP(F1941,
            _xlws.FILTER('Supplier Emission'!$G$15:$G$49,
                   ('Supplier Emission'!$D$15:$D$49=H1941) * ('Supplier Emission'!$F$15:$F$49=$E$1919)),
            _xlws.FILTER('Supplier Emission'!$H$15:$H$49,
                   ('Supplier Emission'!$D$15:$D$49=H1941) * ('Supplier Emission'!$F$15:$F$49=$E$1919)),
            ""),
    "")</f>
        <v/>
      </c>
      <c r="O1941" s="313" t="str">
        <f t="array" ref="O1941">XLOOKUP(1,('Emission Factors'!$E$5:$E$488='GHG emissions calculations'!$F1941)*('Emission Factors'!$H$5:$H$488='GHG emissions calculations'!$H1941),INDEX('Emission Factors'!$E$5:$T$488,0,MATCH('GHG emissions calculations'!O$6,'Emission Factors'!$E$5:$T$5,0)),"",0)</f>
        <v>Drinking water and wastewater treatment</v>
      </c>
      <c r="P1941" s="313">
        <f t="array" ref="P1941">IFERROR(
    INDEX('Emission Factors'!$E$5:$P$488,
          MATCH(1,
                ('Emission Factors'!$E$5:$E$488 = 'GHG emissions calculations'!$F1941) *
                ('Emission Factors'!$H$5:$H$488 = 'GHG emissions calculations'!$H1941),
                0),
          MATCH('GHG emissions calculations'!P$6,'Emission Factors'!$E$5:$P$5,0)),
    "")</f>
        <v>506.6677003</v>
      </c>
      <c r="Q1941" s="311" t="str">
        <f t="array" ref="Q1941">IFERROR(
    IF(
        INDEX('Emission Factors'!$E$5:$P$488,
              MATCH(1,
                    ('Emission Factors'!$E$5:$E$488 = 'GHG emissions calculations'!$F1941) *
                    ('Emission Factors'!$H$5:$H$488 = 'GHG emissions calculations'!$H1941),
                    0),
              MATCH('GHG emissions calculations'!Q$6, 'Emission Factors'!$E$5:$P$5, 0)) &lt;&gt; "",
        INDEX('Emission Factors'!$E$5:$P$488,
              MATCH(1,
                    ('Emission Factors'!$E$5:$E$488 = 'GHG emissions calculations'!$F1941) *
                    ('Emission Factors'!$H$5:$H$488 = 'GHG emissions calculations'!$H1941),
                    0),
              MATCH('GHG emissions calculations'!Q$6, 'Emission Factors'!$E$5:$P$5, 0)),
        ""),
    "")</f>
        <v>kgCO2e / k€</v>
      </c>
      <c r="R1941" s="311" t="str">
        <f t="array" ref="R1941">IFERROR(
    IF(
        INDEX('Emission Factors'!$E$5:$R$488,
              MATCH(1,
                    ('Emission Factors'!$E$5:$E$488 = 'GHG emissions calculations'!$F1941) *
                    ('Emission Factors'!$H$5:$H$488 = 'GHG emissions calculations'!$H1941),
                    0),
              MATCH('GHG emissions calculations'!R$6, 'Emission Factors'!$E$5:$R$5, 0)) &lt;&gt; "",
        INDEX('Emission Factors'!$E$5:$R$488,
              MATCH(1,
                    ('Emission Factors'!$E$5:$E$488 = 'GHG emissions calculations'!$F1941) *
                    ('Emission Factors'!$H$5:$H$488 = 'GHG emissions calculations'!$H1941),
                    0),
              MATCH('GHG emissions calculations'!R$6, 'Emission Factors'!$E$5:$R$5, 0)),
        ""),
    "")</f>
        <v>America</v>
      </c>
      <c r="S1941" s="312">
        <f t="shared" si="3"/>
        <v>0</v>
      </c>
      <c r="T1941" s="23"/>
    </row>
    <row r="1942" ht="15.75" customHeight="1" outlineLevel="1">
      <c r="A1942" s="23"/>
      <c r="B1942" s="71"/>
      <c r="C1942" s="71"/>
      <c r="D1942" s="71"/>
      <c r="E1942" s="314"/>
      <c r="F1942" s="311" t="str">
        <f>Lists!AA28</f>
        <v>Drinking water - Asia</v>
      </c>
      <c r="G1942" s="311" t="str">
        <f t="array" ref="G1942">XLOOKUP(1,('Emission Factors'!$E$5:$E$488='GHG emissions calculations'!$F1942)*('Emission Factors'!$H$5:$H$488='GHG emissions calculations'!$H1942),INDEX('Emission Factors'!$E$5:$T$488,0,MATCH('GHG emissions calculations'!G$6,'Emission Factors'!$E$5:$T$5,0)),"",0)</f>
        <v/>
      </c>
      <c r="H1942" s="311" t="s">
        <v>238</v>
      </c>
      <c r="I1942" s="312" t="str">
        <f>IF(
    SUMIFS('Import data'!$L$25:$L$80,
           'Import data'!$J$25:$J$80, F1942,
           'Import data'!$G$25:$G$80, 'GHG emissions calculations'!$H1942,
           'Import data'!$I$25:$I$80,$E$1919) &lt;&gt; 0,
    SUMIFS('Import data'!$L$25:$L$80,
           'Import data'!$J$25:$J$80, F1942,
           'Import data'!$G$25:$G$80, 'GHG emissions calculations'!$H1942,
           'Import data'!$I$25:$I$80,$E$1919),
    ""
)</f>
        <v/>
      </c>
      <c r="J1942" s="311" t="str">
        <f t="array" ref="J1942">IF(
    XLOOKUP(F1942, 'Import data'!$J$26:$J$47, 'Import data'!$M$26:$M$47, "", 0) = "Please add the region-specific supplier emission factor or choose a different region available in the IAEG database.",
    "",
    XLOOKUP(F1942, 'Import data'!$J$26:$J$47, 'Import data'!$M$26:$M$47, "", 0)
)</f>
        <v/>
      </c>
      <c r="K1942" s="311" t="str">
        <f t="array" ref="K1942">IFERROR(
    XLOOKUP(F1942,
            _xlws.FILTER('Supplier Emission'!$G$15:$G$49,
                   ('Supplier Emission'!$D$15:$D$49=H1942) * ('Supplier Emission'!$F$15:$F$49=$E$1919)),
            _xlws.FILTER('Supplier Emission'!$I$15:$I$49,
                   ('Supplier Emission'!$D$15:$D$49=H1942) * ('Supplier Emission'!$F$15:$F$49=$E$1919)),
            ""),
    "")</f>
        <v/>
      </c>
      <c r="L1942" s="311" t="str">
        <f t="array" ref="L1942">IFERROR(
    XLOOKUP(F1942,
            _xlws.FILTER('Supplier Emission'!$G$15:$G$49,
                   ('Supplier Emission'!$D$15:$D$49=H1942) * ('Supplier Emission'!$F$15:$F$49=$E$1919)),
            _xlws.FILTER('Supplier Emission'!$J$15:$J$49,
                   ('Supplier Emission'!$D$15:$D$49=H1942) * ('Supplier Emission'!$F$15:$F$49=$E$1919)),
            ""),
    "")</f>
        <v/>
      </c>
      <c r="M1942" s="311" t="str">
        <f t="array" ref="M1942">IFERROR(
    XLOOKUP(F1942,
            _xlws.FILTER('Supplier Emission'!$G$15:$G$49,
                   ('Supplier Emission'!$D$15:$D$49=H1942) * ('Supplier Emission'!$F$15:$F$49=$E$1919)),
            _xlws.FILTER('Supplier Emission'!$M$15:$M$49,
                   ('Supplier Emission'!$D$15:$D$49=H1942) * ('Supplier Emission'!$F$15:$F$49=$E$1919)),
            ""),
    "")</f>
        <v/>
      </c>
      <c r="N1942" s="311" t="str">
        <f t="array" ref="N1942">IFERROR(
    XLOOKUP(F1942,
            _xlws.FILTER('Supplier Emission'!$G$15:$G$49,
                   ('Supplier Emission'!$D$15:$D$49=H1942) * ('Supplier Emission'!$F$15:$F$49=$E$1919)),
            _xlws.FILTER('Supplier Emission'!$H$15:$H$49,
                   ('Supplier Emission'!$D$15:$D$49=H1942) * ('Supplier Emission'!$F$15:$F$49=$E$1919)),
            ""),
    "")</f>
        <v/>
      </c>
      <c r="O1942" s="311" t="str">
        <f t="array" ref="O1942">XLOOKUP(1,('Emission Factors'!$E$5:$E$488='GHG emissions calculations'!$F1942)*('Emission Factors'!$H$5:$H$488='GHG emissions calculations'!$H1942),INDEX('Emission Factors'!$E$5:$T$488,0,MATCH('GHG emissions calculations'!O$6,'Emission Factors'!$E$5:$T$5,0)),"",0)</f>
        <v/>
      </c>
      <c r="P1942" s="313" t="str">
        <f t="array" ref="P1942">IFERROR(
    INDEX('Emission Factors'!$E$5:$P$488,
          MATCH(1,
                ('Emission Factors'!$E$5:$E$488 = 'GHG emissions calculations'!$F1942) *
                ('Emission Factors'!$H$5:$H$488 = 'GHG emissions calculations'!$H1942),
                0),
          MATCH('GHG emissions calculations'!P$6,'Emission Factors'!$E$5:$P$5,0)),
    "")</f>
        <v/>
      </c>
      <c r="Q1942" s="311" t="str">
        <f t="array" ref="Q1942">IFERROR(
    IF(
        INDEX('Emission Factors'!$E$5:$P$488,
              MATCH(1,
                    ('Emission Factors'!$E$5:$E$488 = 'GHG emissions calculations'!$F1942) *
                    ('Emission Factors'!$H$5:$H$488 = 'GHG emissions calculations'!$H1942),
                    0),
              MATCH('GHG emissions calculations'!Q$6, 'Emission Factors'!$E$5:$P$5, 0)) &lt;&gt; "",
        INDEX('Emission Factors'!$E$5:$P$488,
              MATCH(1,
                    ('Emission Factors'!$E$5:$E$488 = 'GHG emissions calculations'!$F1942) *
                    ('Emission Factors'!$H$5:$H$488 = 'GHG emissions calculations'!$H1942),
                    0),
              MATCH('GHG emissions calculations'!Q$6, 'Emission Factors'!$E$5:$P$5, 0)),
        ""),
    "")</f>
        <v/>
      </c>
      <c r="R1942" s="311" t="str">
        <f t="array" ref="R1942">IFERROR(
    IF(
        INDEX('Emission Factors'!$E$5:$R$488,
              MATCH(1,
                    ('Emission Factors'!$E$5:$E$488 = 'GHG emissions calculations'!$F1942) *
                    ('Emission Factors'!$H$5:$H$488 = 'GHG emissions calculations'!$H1942),
                    0),
              MATCH('GHG emissions calculations'!R$6, 'Emission Factors'!$E$5:$R$5, 0)) &lt;&gt; "",
        INDEX('Emission Factors'!$E$5:$R$488,
              MATCH(1,
                    ('Emission Factors'!$E$5:$E$488 = 'GHG emissions calculations'!$F1942) *
                    ('Emission Factors'!$H$5:$H$488 = 'GHG emissions calculations'!$H1942),
                    0),
              MATCH('GHG emissions calculations'!R$6, 'Emission Factors'!$E$5:$R$5, 0)),
        ""),
    "")</f>
        <v/>
      </c>
      <c r="S1942" s="312">
        <f t="shared" si="3"/>
        <v>0</v>
      </c>
      <c r="T1942" s="23"/>
    </row>
    <row r="1943" ht="15.75" customHeight="1" outlineLevel="1">
      <c r="A1943" s="23"/>
      <c r="B1943" s="71"/>
      <c r="C1943" s="71"/>
      <c r="D1943" s="71"/>
      <c r="E1943" s="314"/>
      <c r="F1943" s="316" t="str">
        <f>Lists!AA26</f>
        <v>Drinking water - Europe</v>
      </c>
      <c r="G1943" s="316" t="str">
        <f t="array" ref="G1943">XLOOKUP(1,('Emission Factors'!$E$5:$E$488='GHG emissions calculations'!$F1943)*('Emission Factors'!$H$5:$H$488='GHG emissions calculations'!$H1943),INDEX('Emission Factors'!$E$5:$T$488,0,MATCH('GHG emissions calculations'!G$6,'Emission Factors'!$E$5:$T$5,0)),"",0)</f>
        <v/>
      </c>
      <c r="H1943" s="316" t="s">
        <v>238</v>
      </c>
      <c r="I1943" s="312" t="str">
        <f>IF(
    SUMIFS('Import data'!$L$25:$L$80,
           'Import data'!$J$25:$J$80, F1943,
           'Import data'!$G$25:$G$80, 'GHG emissions calculations'!$H1943,
           'Import data'!$I$25:$I$80,$E$1919) &lt;&gt; 0,
    SUMIFS('Import data'!$L$25:$L$80,
           'Import data'!$J$25:$J$80, F1943,
           'Import data'!$G$25:$G$80, 'GHG emissions calculations'!$H1943,
           'Import data'!$I$25:$I$80,$E$1919),
    ""
)</f>
        <v/>
      </c>
      <c r="J1943" s="316" t="str">
        <f t="array" ref="J1943">IF(
    XLOOKUP(F1943, 'Import data'!$J$26:$J$47, 'Import data'!$M$26:$M$47, "", 0) = "Please add the region-specific supplier emission factor or choose a different region available in the IAEG database.",
    "",
    XLOOKUP(F1943, 'Import data'!$J$26:$J$47, 'Import data'!$M$26:$M$47, "", 0)
)</f>
        <v/>
      </c>
      <c r="K1943" s="311" t="str">
        <f t="array" ref="K1943">IFERROR(
    XLOOKUP(F1943,
            _xlws.FILTER('Supplier Emission'!$G$15:$G$49,
                   ('Supplier Emission'!$D$15:$D$49=H1943) * ('Supplier Emission'!$F$15:$F$49=$E$1919)),
            _xlws.FILTER('Supplier Emission'!$I$15:$I$49,
                   ('Supplier Emission'!$D$15:$D$49=H1943) * ('Supplier Emission'!$F$15:$F$49=$E$1919)),
            ""),
    "")</f>
        <v/>
      </c>
      <c r="L1943" s="311" t="str">
        <f t="array" ref="L1943">IFERROR(
    XLOOKUP(F1943,
            _xlws.FILTER('Supplier Emission'!$G$15:$G$49,
                   ('Supplier Emission'!$D$15:$D$49=H1943) * ('Supplier Emission'!$F$15:$F$49=$E$1919)),
            _xlws.FILTER('Supplier Emission'!$J$15:$J$49,
                   ('Supplier Emission'!$D$15:$D$49=H1943) * ('Supplier Emission'!$F$15:$F$49=$E$1919)),
            ""),
    "")</f>
        <v/>
      </c>
      <c r="M1943" s="311" t="str">
        <f t="array" ref="M1943">IFERROR(
    XLOOKUP(F1943,
            _xlws.FILTER('Supplier Emission'!$G$15:$G$49,
                   ('Supplier Emission'!$D$15:$D$49=H1943) * ('Supplier Emission'!$F$15:$F$49=$E$1919)),
            _xlws.FILTER('Supplier Emission'!$M$15:$M$49,
                   ('Supplier Emission'!$D$15:$D$49=H1943) * ('Supplier Emission'!$F$15:$F$49=$E$1919)),
            ""),
    "")</f>
        <v/>
      </c>
      <c r="N1943" s="311" t="str">
        <f t="array" ref="N1943">IFERROR(
    XLOOKUP(F1943,
            _xlws.FILTER('Supplier Emission'!$G$15:$G$49,
                   ('Supplier Emission'!$D$15:$D$49=H1943) * ('Supplier Emission'!$F$15:$F$49=$E$1919)),
            _xlws.FILTER('Supplier Emission'!$H$15:$H$49,
                   ('Supplier Emission'!$D$15:$D$49=H1943) * ('Supplier Emission'!$F$15:$F$49=$E$1919)),
            ""),
    "")</f>
        <v/>
      </c>
      <c r="O1943" s="317" t="str">
        <f t="array" ref="O1943">XLOOKUP(1,('Emission Factors'!$E$5:$E$488='GHG emissions calculations'!$F1943)*('Emission Factors'!$H$5:$H$488='GHG emissions calculations'!$H1943),INDEX('Emission Factors'!$E$5:$T$488,0,MATCH('GHG emissions calculations'!O$6,'Emission Factors'!$E$5:$T$5,0)),"",0)</f>
        <v/>
      </c>
      <c r="P1943" s="313" t="str">
        <f t="array" ref="P1943">IFERROR(
    INDEX('Emission Factors'!$E$5:$P$488,
          MATCH(1,
                ('Emission Factors'!$E$5:$E$488 = 'GHG emissions calculations'!$F1943) *
                ('Emission Factors'!$H$5:$H$488 = 'GHG emissions calculations'!$H1943),
                0),
          MATCH('GHG emissions calculations'!P$6,'Emission Factors'!$E$5:$P$5,0)),
    "")</f>
        <v/>
      </c>
      <c r="Q1943" s="311" t="str">
        <f t="array" ref="Q1943">IFERROR(
    IF(
        INDEX('Emission Factors'!$E$5:$P$488,
              MATCH(1,
                    ('Emission Factors'!$E$5:$E$488 = 'GHG emissions calculations'!$F1943) *
                    ('Emission Factors'!$H$5:$H$488 = 'GHG emissions calculations'!$H1943),
                    0),
              MATCH('GHG emissions calculations'!Q$6, 'Emission Factors'!$E$5:$P$5, 0)) &lt;&gt; "",
        INDEX('Emission Factors'!$E$5:$P$488,
              MATCH(1,
                    ('Emission Factors'!$E$5:$E$488 = 'GHG emissions calculations'!$F1943) *
                    ('Emission Factors'!$H$5:$H$488 = 'GHG emissions calculations'!$H1943),
                    0),
              MATCH('GHG emissions calculations'!Q$6, 'Emission Factors'!$E$5:$P$5, 0)),
        ""),
    "")</f>
        <v/>
      </c>
      <c r="R1943" s="311" t="str">
        <f t="array" ref="R1943">IFERROR(
    IF(
        INDEX('Emission Factors'!$E$5:$R$488,
              MATCH(1,
                    ('Emission Factors'!$E$5:$E$488 = 'GHG emissions calculations'!$F1943) *
                    ('Emission Factors'!$H$5:$H$488 = 'GHG emissions calculations'!$H1943),
                    0),
              MATCH('GHG emissions calculations'!R$6, 'Emission Factors'!$E$5:$R$5, 0)) &lt;&gt; "",
        INDEX('Emission Factors'!$E$5:$R$488,
              MATCH(1,
                    ('Emission Factors'!$E$5:$E$488 = 'GHG emissions calculations'!$F1943) *
                    ('Emission Factors'!$H$5:$H$488 = 'GHG emissions calculations'!$H1943),
                    0),
              MATCH('GHG emissions calculations'!R$6, 'Emission Factors'!$E$5:$R$5, 0)),
        ""),
    "")</f>
        <v/>
      </c>
      <c r="S1943" s="312">
        <f t="shared" si="3"/>
        <v>0</v>
      </c>
      <c r="T1943" s="23"/>
    </row>
    <row r="1944" ht="15.75" customHeight="1" outlineLevel="1">
      <c r="A1944" s="23"/>
      <c r="B1944" s="71"/>
      <c r="C1944" s="71"/>
      <c r="D1944" s="71"/>
      <c r="E1944" s="314"/>
      <c r="F1944" s="311" t="str">
        <f>Lists!AA31</f>
        <v>Drinking water - Global or unspecified region</v>
      </c>
      <c r="G1944" s="311" t="str">
        <f t="array" ref="G1944">XLOOKUP(1,('Emission Factors'!$E$5:$E$488='GHG emissions calculations'!$F1944)*('Emission Factors'!$H$5:$H$488='GHG emissions calculations'!$H1944),INDEX('Emission Factors'!$E$5:$T$488,0,MATCH('GHG emissions calculations'!G$6,'Emission Factors'!$E$5:$T$5,0)),"",0)</f>
        <v/>
      </c>
      <c r="H1944" s="311" t="s">
        <v>238</v>
      </c>
      <c r="I1944" s="312" t="str">
        <f>IF(
    SUMIFS('Import data'!$L$25:$L$80,
           'Import data'!$J$25:$J$80, F1944,
           'Import data'!$G$25:$G$80, 'GHG emissions calculations'!$H1944,
           'Import data'!$I$25:$I$80,$E$1919) &lt;&gt; 0,
    SUMIFS('Import data'!$L$25:$L$80,
           'Import data'!$J$25:$J$80, F1944,
           'Import data'!$G$25:$G$80, 'GHG emissions calculations'!$H1944,
           'Import data'!$I$25:$I$80,$E$1919),
    ""
)</f>
        <v/>
      </c>
      <c r="J1944" s="311" t="str">
        <f t="array" ref="J1944">IF(
    XLOOKUP(F1944, 'Import data'!$J$26:$J$47, 'Import data'!$M$26:$M$47, "", 0) = "Please add the region-specific supplier emission factor or choose a different region available in the IAEG database.",
    "",
    XLOOKUP(F1944, 'Import data'!$J$26:$J$47, 'Import data'!$M$26:$M$47, "", 0)
)</f>
        <v/>
      </c>
      <c r="K1944" s="311" t="str">
        <f t="array" ref="K1944">IFERROR(
    XLOOKUP(F1944,
            _xlws.FILTER('Supplier Emission'!$G$15:$G$49,
                   ('Supplier Emission'!$D$15:$D$49=H1944) * ('Supplier Emission'!$F$15:$F$49=$E$1919)),
            _xlws.FILTER('Supplier Emission'!$I$15:$I$49,
                   ('Supplier Emission'!$D$15:$D$49=H1944) * ('Supplier Emission'!$F$15:$F$49=$E$1919)),
            ""),
    "")</f>
        <v/>
      </c>
      <c r="L1944" s="311" t="str">
        <f t="array" ref="L1944">IFERROR(
    XLOOKUP(F1944,
            _xlws.FILTER('Supplier Emission'!$G$15:$G$49,
                   ('Supplier Emission'!$D$15:$D$49=H1944) * ('Supplier Emission'!$F$15:$F$49=$E$1919)),
            _xlws.FILTER('Supplier Emission'!$J$15:$J$49,
                   ('Supplier Emission'!$D$15:$D$49=H1944) * ('Supplier Emission'!$F$15:$F$49=$E$1919)),
            ""),
    "")</f>
        <v/>
      </c>
      <c r="M1944" s="311" t="str">
        <f t="array" ref="M1944">IFERROR(
    XLOOKUP(F1944,
            _xlws.FILTER('Supplier Emission'!$G$15:$G$49,
                   ('Supplier Emission'!$D$15:$D$49=H1944) * ('Supplier Emission'!$F$15:$F$49=$E$1919)),
            _xlws.FILTER('Supplier Emission'!$M$15:$M$49,
                   ('Supplier Emission'!$D$15:$D$49=H1944) * ('Supplier Emission'!$F$15:$F$49=$E$1919)),
            ""),
    "")</f>
        <v/>
      </c>
      <c r="N1944" s="311" t="str">
        <f t="array" ref="N1944">IFERROR(
    XLOOKUP(F1944,
            _xlws.FILTER('Supplier Emission'!$G$15:$G$49,
                   ('Supplier Emission'!$D$15:$D$49=H1944) * ('Supplier Emission'!$F$15:$F$49=$E$1919)),
            _xlws.FILTER('Supplier Emission'!$H$15:$H$49,
                   ('Supplier Emission'!$D$15:$D$49=H1944) * ('Supplier Emission'!$F$15:$F$49=$E$1919)),
            ""),
    "")</f>
        <v/>
      </c>
      <c r="O1944" s="311" t="str">
        <f t="array" ref="O1944">XLOOKUP(1,('Emission Factors'!$E$5:$E$488='GHG emissions calculations'!$F1944)*('Emission Factors'!$H$5:$H$488='GHG emissions calculations'!$H1944),INDEX('Emission Factors'!$E$5:$T$488,0,MATCH('GHG emissions calculations'!O$6,'Emission Factors'!$E$5:$T$5,0)),"",0)</f>
        <v/>
      </c>
      <c r="P1944" s="313" t="str">
        <f t="array" ref="P1944">IFERROR(
    INDEX('Emission Factors'!$E$5:$P$488,
          MATCH(1,
                ('Emission Factors'!$E$5:$E$488 = 'GHG emissions calculations'!$F1944) *
                ('Emission Factors'!$H$5:$H$488 = 'GHG emissions calculations'!$H1944),
                0),
          MATCH('GHG emissions calculations'!P$6,'Emission Factors'!$E$5:$P$5,0)),
    "")</f>
        <v/>
      </c>
      <c r="Q1944" s="311" t="str">
        <f t="array" ref="Q1944">IFERROR(
    IF(
        INDEX('Emission Factors'!$E$5:$P$488,
              MATCH(1,
                    ('Emission Factors'!$E$5:$E$488 = 'GHG emissions calculations'!$F1944) *
                    ('Emission Factors'!$H$5:$H$488 = 'GHG emissions calculations'!$H1944),
                    0),
              MATCH('GHG emissions calculations'!Q$6, 'Emission Factors'!$E$5:$P$5, 0)) &lt;&gt; "",
        INDEX('Emission Factors'!$E$5:$P$488,
              MATCH(1,
                    ('Emission Factors'!$E$5:$E$488 = 'GHG emissions calculations'!$F1944) *
                    ('Emission Factors'!$H$5:$H$488 = 'GHG emissions calculations'!$H1944),
                    0),
              MATCH('GHG emissions calculations'!Q$6, 'Emission Factors'!$E$5:$P$5, 0)),
        ""),
    "")</f>
        <v/>
      </c>
      <c r="R1944" s="311" t="str">
        <f t="array" ref="R1944">IFERROR(
    IF(
        INDEX('Emission Factors'!$E$5:$R$488,
              MATCH(1,
                    ('Emission Factors'!$E$5:$E$488 = 'GHG emissions calculations'!$F1944) *
                    ('Emission Factors'!$H$5:$H$488 = 'GHG emissions calculations'!$H1944),
                    0),
              MATCH('GHG emissions calculations'!R$6, 'Emission Factors'!$E$5:$R$5, 0)) &lt;&gt; "",
        INDEX('Emission Factors'!$E$5:$R$488,
              MATCH(1,
                    ('Emission Factors'!$E$5:$E$488 = 'GHG emissions calculations'!$F1944) *
                    ('Emission Factors'!$H$5:$H$488 = 'GHG emissions calculations'!$H1944),
                    0),
              MATCH('GHG emissions calculations'!R$6, 'Emission Factors'!$E$5:$R$5, 0)),
        ""),
    "")</f>
        <v/>
      </c>
      <c r="S1944" s="312">
        <f t="shared" si="3"/>
        <v>0</v>
      </c>
      <c r="T1944" s="23"/>
    </row>
    <row r="1945" ht="15.75" customHeight="1" outlineLevel="1">
      <c r="A1945" s="23"/>
      <c r="B1945" s="71"/>
      <c r="C1945" s="71"/>
      <c r="D1945" s="71"/>
      <c r="E1945" s="314"/>
      <c r="F1945" s="311" t="str">
        <f>Lists!AA30</f>
        <v>Drinking water - Middle East</v>
      </c>
      <c r="G1945" s="311" t="str">
        <f t="array" ref="G1945">XLOOKUP(1,('Emission Factors'!$E$5:$E$488='GHG emissions calculations'!$F1945)*('Emission Factors'!$H$5:$H$488='GHG emissions calculations'!$H1945),INDEX('Emission Factors'!$E$5:$T$488,0,MATCH('GHG emissions calculations'!G$6,'Emission Factors'!$E$5:$T$5,0)),"",0)</f>
        <v/>
      </c>
      <c r="H1945" s="311" t="s">
        <v>238</v>
      </c>
      <c r="I1945" s="312" t="str">
        <f>IF(
    SUMIFS('Import data'!$L$25:$L$80,
           'Import data'!$J$25:$J$80, F1945,
           'Import data'!$G$25:$G$80, 'GHG emissions calculations'!$H1945,
           'Import data'!$I$25:$I$80,$E$1919) &lt;&gt; 0,
    SUMIFS('Import data'!$L$25:$L$80,
           'Import data'!$J$25:$J$80, F1945,
           'Import data'!$G$25:$G$80, 'GHG emissions calculations'!$H1945,
           'Import data'!$I$25:$I$80,$E$1919),
    ""
)</f>
        <v/>
      </c>
      <c r="J1945" s="311" t="str">
        <f t="array" ref="J1945">IF(
    XLOOKUP(F1945, 'Import data'!$J$26:$J$47, 'Import data'!$M$26:$M$47, "", 0) = "Please add the region-specific supplier emission factor or choose a different region available in the IAEG database.",
    "",
    XLOOKUP(F1945, 'Import data'!$J$26:$J$47, 'Import data'!$M$26:$M$47, "", 0)
)</f>
        <v/>
      </c>
      <c r="K1945" s="311" t="str">
        <f t="array" ref="K1945">IFERROR(
    XLOOKUP(F1945,
            _xlws.FILTER('Supplier Emission'!$G$15:$G$49,
                   ('Supplier Emission'!$D$15:$D$49=H1945) * ('Supplier Emission'!$F$15:$F$49=$E$1919)),
            _xlws.FILTER('Supplier Emission'!$I$15:$I$49,
                   ('Supplier Emission'!$D$15:$D$49=H1945) * ('Supplier Emission'!$F$15:$F$49=$E$1919)),
            ""),
    "")</f>
        <v/>
      </c>
      <c r="L1945" s="311" t="str">
        <f t="array" ref="L1945">IFERROR(
    XLOOKUP(F1945,
            _xlws.FILTER('Supplier Emission'!$G$15:$G$49,
                   ('Supplier Emission'!$D$15:$D$49=H1945) * ('Supplier Emission'!$F$15:$F$49=$E$1919)),
            _xlws.FILTER('Supplier Emission'!$J$15:$J$49,
                   ('Supplier Emission'!$D$15:$D$49=H1945) * ('Supplier Emission'!$F$15:$F$49=$E$1919)),
            ""),
    "")</f>
        <v/>
      </c>
      <c r="M1945" s="311" t="str">
        <f t="array" ref="M1945">IFERROR(
    XLOOKUP(F1945,
            _xlws.FILTER('Supplier Emission'!$G$15:$G$49,
                   ('Supplier Emission'!$D$15:$D$49=H1945) * ('Supplier Emission'!$F$15:$F$49=$E$1919)),
            _xlws.FILTER('Supplier Emission'!$M$15:$M$49,
                   ('Supplier Emission'!$D$15:$D$49=H1945) * ('Supplier Emission'!$F$15:$F$49=$E$1919)),
            ""),
    "")</f>
        <v/>
      </c>
      <c r="N1945" s="311" t="str">
        <f t="array" ref="N1945">IFERROR(
    XLOOKUP(F1945,
            _xlws.FILTER('Supplier Emission'!$G$15:$G$49,
                   ('Supplier Emission'!$D$15:$D$49=H1945) * ('Supplier Emission'!$F$15:$F$49=$E$1919)),
            _xlws.FILTER('Supplier Emission'!$H$15:$H$49,
                   ('Supplier Emission'!$D$15:$D$49=H1945) * ('Supplier Emission'!$F$15:$F$49=$E$1919)),
            ""),
    "")</f>
        <v/>
      </c>
      <c r="O1945" s="311" t="str">
        <f t="array" ref="O1945">XLOOKUP(1,('Emission Factors'!$E$5:$E$488='GHG emissions calculations'!$F1945)*('Emission Factors'!$H$5:$H$488='GHG emissions calculations'!$H1945),INDEX('Emission Factors'!$E$5:$T$488,0,MATCH('GHG emissions calculations'!O$6,'Emission Factors'!$E$5:$T$5,0)),"",0)</f>
        <v/>
      </c>
      <c r="P1945" s="313" t="str">
        <f t="array" ref="P1945">IFERROR(
    INDEX('Emission Factors'!$E$5:$P$488,
          MATCH(1,
                ('Emission Factors'!$E$5:$E$488 = 'GHG emissions calculations'!$F1945) *
                ('Emission Factors'!$H$5:$H$488 = 'GHG emissions calculations'!$H1945),
                0),
          MATCH('GHG emissions calculations'!P$6,'Emission Factors'!$E$5:$P$5,0)),
    "")</f>
        <v/>
      </c>
      <c r="Q1945" s="311" t="str">
        <f t="array" ref="Q1945">IFERROR(
    IF(
        INDEX('Emission Factors'!$E$5:$P$488,
              MATCH(1,
                    ('Emission Factors'!$E$5:$E$488 = 'GHG emissions calculations'!$F1945) *
                    ('Emission Factors'!$H$5:$H$488 = 'GHG emissions calculations'!$H1945),
                    0),
              MATCH('GHG emissions calculations'!Q$6, 'Emission Factors'!$E$5:$P$5, 0)) &lt;&gt; "",
        INDEX('Emission Factors'!$E$5:$P$488,
              MATCH(1,
                    ('Emission Factors'!$E$5:$E$488 = 'GHG emissions calculations'!$F1945) *
                    ('Emission Factors'!$H$5:$H$488 = 'GHG emissions calculations'!$H1945),
                    0),
              MATCH('GHG emissions calculations'!Q$6, 'Emission Factors'!$E$5:$P$5, 0)),
        ""),
    "")</f>
        <v/>
      </c>
      <c r="R1945" s="311" t="str">
        <f t="array" ref="R1945">IFERROR(
    IF(
        INDEX('Emission Factors'!$E$5:$R$488,
              MATCH(1,
                    ('Emission Factors'!$E$5:$E$488 = 'GHG emissions calculations'!$F1945) *
                    ('Emission Factors'!$H$5:$H$488 = 'GHG emissions calculations'!$H1945),
                    0),
              MATCH('GHG emissions calculations'!R$6, 'Emission Factors'!$E$5:$R$5, 0)) &lt;&gt; "",
        INDEX('Emission Factors'!$E$5:$R$488,
              MATCH(1,
                    ('Emission Factors'!$E$5:$E$488 = 'GHG emissions calculations'!$F1945) *
                    ('Emission Factors'!$H$5:$H$488 = 'GHG emissions calculations'!$H1945),
                    0),
              MATCH('GHG emissions calculations'!R$6, 'Emission Factors'!$E$5:$R$5, 0)),
        ""),
    "")</f>
        <v/>
      </c>
      <c r="S1945" s="312">
        <f t="shared" si="3"/>
        <v>0</v>
      </c>
      <c r="T1945" s="23"/>
    </row>
    <row r="1946" ht="15.75" customHeight="1" outlineLevel="1">
      <c r="A1946" s="23"/>
      <c r="B1946" s="71"/>
      <c r="C1946" s="71"/>
      <c r="D1946" s="71"/>
      <c r="E1946" s="314"/>
      <c r="F1946" s="311" t="str">
        <f>Lists!AA29</f>
        <v>Drinking water - Oceania</v>
      </c>
      <c r="G1946" s="311" t="str">
        <f t="array" ref="G1946">XLOOKUP(1,('Emission Factors'!$E$5:$E$488='GHG emissions calculations'!$F1946)*('Emission Factors'!$H$5:$H$488='GHG emissions calculations'!$H1946),INDEX('Emission Factors'!$E$5:$T$488,0,MATCH('GHG emissions calculations'!G$6,'Emission Factors'!$E$5:$T$5,0)),"",0)</f>
        <v/>
      </c>
      <c r="H1946" s="311" t="s">
        <v>238</v>
      </c>
      <c r="I1946" s="312" t="str">
        <f>IF(
    SUMIFS('Import data'!$L$25:$L$80,
           'Import data'!$J$25:$J$80, F1946,
           'Import data'!$G$25:$G$80, 'GHG emissions calculations'!$H1946,
           'Import data'!$I$25:$I$80,$E$1919) &lt;&gt; 0,
    SUMIFS('Import data'!$L$25:$L$80,
           'Import data'!$J$25:$J$80, F1946,
           'Import data'!$G$25:$G$80, 'GHG emissions calculations'!$H1946,
           'Import data'!$I$25:$I$80,$E$1919),
    ""
)</f>
        <v/>
      </c>
      <c r="J1946" s="311" t="str">
        <f t="array" ref="J1946">IF(
    XLOOKUP(F1946, 'Import data'!$J$26:$J$47, 'Import data'!$M$26:$M$47, "", 0) = "Please add the region-specific supplier emission factor or choose a different region available in the IAEG database.",
    "",
    XLOOKUP(F1946, 'Import data'!$J$26:$J$47, 'Import data'!$M$26:$M$47, "", 0)
)</f>
        <v/>
      </c>
      <c r="K1946" s="311" t="str">
        <f t="array" ref="K1946">IFERROR(
    XLOOKUP(F1946,
            _xlws.FILTER('Supplier Emission'!$G$15:$G$49,
                   ('Supplier Emission'!$D$15:$D$49=H1946) * ('Supplier Emission'!$F$15:$F$49=$E$1919)),
            _xlws.FILTER('Supplier Emission'!$I$15:$I$49,
                   ('Supplier Emission'!$D$15:$D$49=H1946) * ('Supplier Emission'!$F$15:$F$49=$E$1919)),
            ""),
    "")</f>
        <v/>
      </c>
      <c r="L1946" s="311" t="str">
        <f t="array" ref="L1946">IFERROR(
    XLOOKUP(F1946,
            _xlws.FILTER('Supplier Emission'!$G$15:$G$49,
                   ('Supplier Emission'!$D$15:$D$49=H1946) * ('Supplier Emission'!$F$15:$F$49=$E$1919)),
            _xlws.FILTER('Supplier Emission'!$J$15:$J$49,
                   ('Supplier Emission'!$D$15:$D$49=H1946) * ('Supplier Emission'!$F$15:$F$49=$E$1919)),
            ""),
    "")</f>
        <v/>
      </c>
      <c r="M1946" s="311" t="str">
        <f t="array" ref="M1946">IFERROR(
    XLOOKUP(F1946,
            _xlws.FILTER('Supplier Emission'!$G$15:$G$49,
                   ('Supplier Emission'!$D$15:$D$49=H1946) * ('Supplier Emission'!$F$15:$F$49=$E$1919)),
            _xlws.FILTER('Supplier Emission'!$M$15:$M$49,
                   ('Supplier Emission'!$D$15:$D$49=H1946) * ('Supplier Emission'!$F$15:$F$49=$E$1919)),
            ""),
    "")</f>
        <v/>
      </c>
      <c r="N1946" s="311" t="str">
        <f t="array" ref="N1946">IFERROR(
    XLOOKUP(F1946,
            _xlws.FILTER('Supplier Emission'!$G$15:$G$49,
                   ('Supplier Emission'!$D$15:$D$49=H1946) * ('Supplier Emission'!$F$15:$F$49=$E$1919)),
            _xlws.FILTER('Supplier Emission'!$H$15:$H$49,
                   ('Supplier Emission'!$D$15:$D$49=H1946) * ('Supplier Emission'!$F$15:$F$49=$E$1919)),
            ""),
    "")</f>
        <v/>
      </c>
      <c r="O1946" s="311" t="str">
        <f t="array" ref="O1946">XLOOKUP(1,('Emission Factors'!$E$5:$E$488='GHG emissions calculations'!$F1946)*('Emission Factors'!$H$5:$H$488='GHG emissions calculations'!$H1946),INDEX('Emission Factors'!$E$5:$T$488,0,MATCH('GHG emissions calculations'!O$6,'Emission Factors'!$E$5:$T$5,0)),"",0)</f>
        <v/>
      </c>
      <c r="P1946" s="313" t="str">
        <f t="array" ref="P1946">IFERROR(
    INDEX('Emission Factors'!$E$5:$P$488,
          MATCH(1,
                ('Emission Factors'!$E$5:$E$488 = 'GHG emissions calculations'!$F1946) *
                ('Emission Factors'!$H$5:$H$488 = 'GHG emissions calculations'!$H1946),
                0),
          MATCH('GHG emissions calculations'!P$6,'Emission Factors'!$E$5:$P$5,0)),
    "")</f>
        <v/>
      </c>
      <c r="Q1946" s="311" t="str">
        <f t="array" ref="Q1946">IFERROR(
    IF(
        INDEX('Emission Factors'!$E$5:$P$488,
              MATCH(1,
                    ('Emission Factors'!$E$5:$E$488 = 'GHG emissions calculations'!$F1946) *
                    ('Emission Factors'!$H$5:$H$488 = 'GHG emissions calculations'!$H1946),
                    0),
              MATCH('GHG emissions calculations'!Q$6, 'Emission Factors'!$E$5:$P$5, 0)) &lt;&gt; "",
        INDEX('Emission Factors'!$E$5:$P$488,
              MATCH(1,
                    ('Emission Factors'!$E$5:$E$488 = 'GHG emissions calculations'!$F1946) *
                    ('Emission Factors'!$H$5:$H$488 = 'GHG emissions calculations'!$H1946),
                    0),
              MATCH('GHG emissions calculations'!Q$6, 'Emission Factors'!$E$5:$P$5, 0)),
        ""),
    "")</f>
        <v/>
      </c>
      <c r="R1946" s="311" t="str">
        <f t="array" ref="R1946">IFERROR(
    IF(
        INDEX('Emission Factors'!$E$5:$R$488,
              MATCH(1,
                    ('Emission Factors'!$E$5:$E$488 = 'GHG emissions calculations'!$F1946) *
                    ('Emission Factors'!$H$5:$H$488 = 'GHG emissions calculations'!$H1946),
                    0),
              MATCH('GHG emissions calculations'!R$6, 'Emission Factors'!$E$5:$R$5, 0)) &lt;&gt; "",
        INDEX('Emission Factors'!$E$5:$R$488,
              MATCH(1,
                    ('Emission Factors'!$E$5:$E$488 = 'GHG emissions calculations'!$F1946) *
                    ('Emission Factors'!$H$5:$H$488 = 'GHG emissions calculations'!$H1946),
                    0),
              MATCH('GHG emissions calculations'!R$6, 'Emission Factors'!$E$5:$R$5, 0)),
        ""),
    "")</f>
        <v/>
      </c>
      <c r="S1946" s="312">
        <f t="shared" si="3"/>
        <v>0</v>
      </c>
      <c r="T1946" s="23"/>
    </row>
    <row r="1947" ht="15.75" customHeight="1" outlineLevel="1">
      <c r="A1947" s="23"/>
      <c r="B1947" s="71"/>
      <c r="C1947" s="71"/>
      <c r="D1947" s="71"/>
      <c r="E1947" s="314"/>
      <c r="F1947" s="311" t="str">
        <f>Lists!AA34</f>
        <v>Fabrics for seat, unknown mass and material - Africa</v>
      </c>
      <c r="G1947" s="311" t="str">
        <f t="array" ref="G1947">XLOOKUP(1,('Emission Factors'!$E$5:$E$488='GHG emissions calculations'!$F1947)*('Emission Factors'!$H$5:$H$488='GHG emissions calculations'!$H1947),INDEX('Emission Factors'!$E$5:$T$488,0,MATCH('GHG emissions calculations'!G$6,'Emission Factors'!$E$5:$T$5,0)),"",0)</f>
        <v/>
      </c>
      <c r="H1947" s="311" t="s">
        <v>238</v>
      </c>
      <c r="I1947" s="312" t="str">
        <f>IF(
    SUMIFS('Import data'!$L$25:$L$80,
           'Import data'!$J$25:$J$80, F1947,
           'Import data'!$G$25:$G$80, 'GHG emissions calculations'!$H1947,
           'Import data'!$I$25:$I$80,$E$1919) &lt;&gt; 0,
    SUMIFS('Import data'!$L$25:$L$80,
           'Import data'!$J$25:$J$80, F1947,
           'Import data'!$G$25:$G$80, 'GHG emissions calculations'!$H1947,
           'Import data'!$I$25:$I$80,$E$1919),
    ""
)</f>
        <v/>
      </c>
      <c r="J1947" s="311" t="str">
        <f t="array" ref="J1947">IF(
    XLOOKUP(F1947, 'Import data'!$J$26:$J$47, 'Import data'!$M$26:$M$47, "", 0) = "Please add the region-specific supplier emission factor or choose a different region available in the IAEG database.",
    "",
    XLOOKUP(F1947, 'Import data'!$J$26:$J$47, 'Import data'!$M$26:$M$47, "", 0)
)</f>
        <v/>
      </c>
      <c r="K1947" s="311" t="str">
        <f t="array" ref="K1947">IFERROR(
    XLOOKUP(F1947,
            _xlws.FILTER('Supplier Emission'!$G$15:$G$49,
                   ('Supplier Emission'!$D$15:$D$49=H1947) * ('Supplier Emission'!$F$15:$F$49=$E$1919)),
            _xlws.FILTER('Supplier Emission'!$I$15:$I$49,
                   ('Supplier Emission'!$D$15:$D$49=H1947) * ('Supplier Emission'!$F$15:$F$49=$E$1919)),
            ""),
    "")</f>
        <v/>
      </c>
      <c r="L1947" s="311" t="str">
        <f t="array" ref="L1947">IFERROR(
    XLOOKUP(F1947,
            _xlws.FILTER('Supplier Emission'!$G$15:$G$49,
                   ('Supplier Emission'!$D$15:$D$49=H1947) * ('Supplier Emission'!$F$15:$F$49=$E$1919)),
            _xlws.FILTER('Supplier Emission'!$J$15:$J$49,
                   ('Supplier Emission'!$D$15:$D$49=H1947) * ('Supplier Emission'!$F$15:$F$49=$E$1919)),
            ""),
    "")</f>
        <v/>
      </c>
      <c r="M1947" s="311" t="str">
        <f t="array" ref="M1947">IFERROR(
    XLOOKUP(F1947,
            _xlws.FILTER('Supplier Emission'!$G$15:$G$49,
                   ('Supplier Emission'!$D$15:$D$49=H1947) * ('Supplier Emission'!$F$15:$F$49=$E$1919)),
            _xlws.FILTER('Supplier Emission'!$M$15:$M$49,
                   ('Supplier Emission'!$D$15:$D$49=H1947) * ('Supplier Emission'!$F$15:$F$49=$E$1919)),
            ""),
    "")</f>
        <v/>
      </c>
      <c r="N1947" s="311" t="str">
        <f t="array" ref="N1947">IFERROR(
    XLOOKUP(F1947,
            _xlws.FILTER('Supplier Emission'!$G$15:$G$49,
                   ('Supplier Emission'!$D$15:$D$49=H1947) * ('Supplier Emission'!$F$15:$F$49=$E$1919)),
            _xlws.FILTER('Supplier Emission'!$H$15:$H$49,
                   ('Supplier Emission'!$D$15:$D$49=H1947) * ('Supplier Emission'!$F$15:$F$49=$E$1919)),
            ""),
    "")</f>
        <v/>
      </c>
      <c r="O1947" s="311" t="str">
        <f t="array" ref="O1947">XLOOKUP(1,('Emission Factors'!$E$5:$E$488='GHG emissions calculations'!$F1947)*('Emission Factors'!$H$5:$H$488='GHG emissions calculations'!$H1947),INDEX('Emission Factors'!$E$5:$T$488,0,MATCH('GHG emissions calculations'!O$6,'Emission Factors'!$E$5:$T$5,0)),"",0)</f>
        <v/>
      </c>
      <c r="P1947" s="313" t="str">
        <f t="array" ref="P1947">IFERROR(
    INDEX('Emission Factors'!$E$5:$P$488,
          MATCH(1,
                ('Emission Factors'!$E$5:$E$488 = 'GHG emissions calculations'!$F1947) *
                ('Emission Factors'!$H$5:$H$488 = 'GHG emissions calculations'!$H1947),
                0),
          MATCH('GHG emissions calculations'!P$6,'Emission Factors'!$E$5:$P$5,0)),
    "")</f>
        <v/>
      </c>
      <c r="Q1947" s="311" t="str">
        <f t="array" ref="Q1947">IFERROR(
    IF(
        INDEX('Emission Factors'!$E$5:$P$488,
              MATCH(1,
                    ('Emission Factors'!$E$5:$E$488 = 'GHG emissions calculations'!$F1947) *
                    ('Emission Factors'!$H$5:$H$488 = 'GHG emissions calculations'!$H1947),
                    0),
              MATCH('GHG emissions calculations'!Q$6, 'Emission Factors'!$E$5:$P$5, 0)) &lt;&gt; "",
        INDEX('Emission Factors'!$E$5:$P$488,
              MATCH(1,
                    ('Emission Factors'!$E$5:$E$488 = 'GHG emissions calculations'!$F1947) *
                    ('Emission Factors'!$H$5:$H$488 = 'GHG emissions calculations'!$H1947),
                    0),
              MATCH('GHG emissions calculations'!Q$6, 'Emission Factors'!$E$5:$P$5, 0)),
        ""),
    "")</f>
        <v/>
      </c>
      <c r="R1947" s="311" t="str">
        <f t="array" ref="R1947">IFERROR(
    IF(
        INDEX('Emission Factors'!$E$5:$R$488,
              MATCH(1,
                    ('Emission Factors'!$E$5:$E$488 = 'GHG emissions calculations'!$F1947) *
                    ('Emission Factors'!$H$5:$H$488 = 'GHG emissions calculations'!$H1947),
                    0),
              MATCH('GHG emissions calculations'!R$6, 'Emission Factors'!$E$5:$R$5, 0)) &lt;&gt; "",
        INDEX('Emission Factors'!$E$5:$R$488,
              MATCH(1,
                    ('Emission Factors'!$E$5:$E$488 = 'GHG emissions calculations'!$F1947) *
                    ('Emission Factors'!$H$5:$H$488 = 'GHG emissions calculations'!$H1947),
                    0),
              MATCH('GHG emissions calculations'!R$6, 'Emission Factors'!$E$5:$R$5, 0)),
        ""),
    "")</f>
        <v/>
      </c>
      <c r="S1947" s="312">
        <f t="shared" si="3"/>
        <v>0</v>
      </c>
      <c r="T1947" s="23"/>
    </row>
    <row r="1948" ht="15.75" customHeight="1" outlineLevel="1">
      <c r="A1948" s="23"/>
      <c r="B1948" s="71"/>
      <c r="C1948" s="71"/>
      <c r="D1948" s="71"/>
      <c r="E1948" s="314"/>
      <c r="F1948" s="311" t="str">
        <f>Lists!AA32</f>
        <v>Fabrics for seat, unknown mass and material - America</v>
      </c>
      <c r="G1948" s="311">
        <f t="array" ref="G1948">XLOOKUP(1,('Emission Factors'!$E$5:$E$488='GHG emissions calculations'!$F1948)*('Emission Factors'!$H$5:$H$488='GHG emissions calculations'!$H1948),INDEX('Emission Factors'!$E$5:$T$488,0,MATCH('GHG emissions calculations'!G$6,'Emission Factors'!$E$5:$T$5,0)),"",0)</f>
        <v>1</v>
      </c>
      <c r="H1948" s="311" t="s">
        <v>238</v>
      </c>
      <c r="I1948" s="312" t="str">
        <f>IF(
    SUMIFS('Import data'!$L$25:$L$80,
           'Import data'!$J$25:$J$80, F1948,
           'Import data'!$G$25:$G$80, 'GHG emissions calculations'!$H1948,
           'Import data'!$I$25:$I$80,$E$1919) &lt;&gt; 0,
    SUMIFS('Import data'!$L$25:$L$80,
           'Import data'!$J$25:$J$80, F1948,
           'Import data'!$G$25:$G$80, 'GHG emissions calculations'!$H1948,
           'Import data'!$I$25:$I$80,$E$1919),
    ""
)</f>
        <v/>
      </c>
      <c r="J1948" s="311" t="str">
        <f t="array" ref="J1948">IF(
    XLOOKUP(F1948, 'Import data'!$J$26:$J$47, 'Import data'!$M$26:$M$47, "", 0) = "Please add the region-specific supplier emission factor or choose a different region available in the IAEG database.",
    "",
    XLOOKUP(F1948, 'Import data'!$J$26:$J$47, 'Import data'!$M$26:$M$47, "", 0)
)</f>
        <v/>
      </c>
      <c r="K1948" s="311" t="str">
        <f t="array" ref="K1948">IFERROR(
    XLOOKUP(F1948,
            _xlws.FILTER('Supplier Emission'!$G$15:$G$49,
                   ('Supplier Emission'!$D$15:$D$49=H1948) * ('Supplier Emission'!$F$15:$F$49=$E$1919)),
            _xlws.FILTER('Supplier Emission'!$I$15:$I$49,
                   ('Supplier Emission'!$D$15:$D$49=H1948) * ('Supplier Emission'!$F$15:$F$49=$E$1919)),
            ""),
    "")</f>
        <v/>
      </c>
      <c r="L1948" s="311" t="str">
        <f t="array" ref="L1948">IFERROR(
    XLOOKUP(F1948,
            _xlws.FILTER('Supplier Emission'!$G$15:$G$49,
                   ('Supplier Emission'!$D$15:$D$49=H1948) * ('Supplier Emission'!$F$15:$F$49=$E$1919)),
            _xlws.FILTER('Supplier Emission'!$J$15:$J$49,
                   ('Supplier Emission'!$D$15:$D$49=H1948) * ('Supplier Emission'!$F$15:$F$49=$E$1919)),
            ""),
    "")</f>
        <v/>
      </c>
      <c r="M1948" s="311" t="str">
        <f t="array" ref="M1948">IFERROR(
    XLOOKUP(F1948,
            _xlws.FILTER('Supplier Emission'!$G$15:$G$49,
                   ('Supplier Emission'!$D$15:$D$49=H1948) * ('Supplier Emission'!$F$15:$F$49=$E$1919)),
            _xlws.FILTER('Supplier Emission'!$M$15:$M$49,
                   ('Supplier Emission'!$D$15:$D$49=H1948) * ('Supplier Emission'!$F$15:$F$49=$E$1919)),
            ""),
    "")</f>
        <v/>
      </c>
      <c r="N1948" s="311" t="str">
        <f t="array" ref="N1948">IFERROR(
    XLOOKUP(F1948,
            _xlws.FILTER('Supplier Emission'!$G$15:$G$49,
                   ('Supplier Emission'!$D$15:$D$49=H1948) * ('Supplier Emission'!$F$15:$F$49=$E$1919)),
            _xlws.FILTER('Supplier Emission'!$H$15:$H$49,
                   ('Supplier Emission'!$D$15:$D$49=H1948) * ('Supplier Emission'!$F$15:$F$49=$E$1919)),
            ""),
    "")</f>
        <v/>
      </c>
      <c r="O1948" s="311" t="str">
        <f t="array" ref="O1948">XLOOKUP(1,('Emission Factors'!$E$5:$E$488='GHG emissions calculations'!$F1948)*('Emission Factors'!$H$5:$H$488='GHG emissions calculations'!$H1948),INDEX('Emission Factors'!$E$5:$T$488,0,MATCH('GHG emissions calculations'!O$6,'Emission Factors'!$E$5:$T$5,0)),"",0)</f>
        <v>Vehicle seating and interior trim (upholstery)</v>
      </c>
      <c r="P1948" s="313">
        <f t="array" ref="P1948">IFERROR(
    INDEX('Emission Factors'!$E$5:$P$488,
          MATCH(1,
                ('Emission Factors'!$E$5:$E$488 = 'GHG emissions calculations'!$F1948) *
                ('Emission Factors'!$H$5:$H$488 = 'GHG emissions calculations'!$H1948),
                0),
          MATCH('GHG emissions calculations'!P$6,'Emission Factors'!$E$5:$P$5,0)),
    "")</f>
        <v>403</v>
      </c>
      <c r="Q1948" s="311" t="str">
        <f t="array" ref="Q1948">IFERROR(
    IF(
        INDEX('Emission Factors'!$E$5:$P$488,
              MATCH(1,
                    ('Emission Factors'!$E$5:$E$488 = 'GHG emissions calculations'!$F1948) *
                    ('Emission Factors'!$H$5:$H$488 = 'GHG emissions calculations'!$H1948),
                    0),
              MATCH('GHG emissions calculations'!Q$6, 'Emission Factors'!$E$5:$P$5, 0)) &lt;&gt; "",
        INDEX('Emission Factors'!$E$5:$P$488,
              MATCH(1,
                    ('Emission Factors'!$E$5:$E$488 = 'GHG emissions calculations'!$F1948) *
                    ('Emission Factors'!$H$5:$H$488 = 'GHG emissions calculations'!$H1948),
                    0),
              MATCH('GHG emissions calculations'!Q$6, 'Emission Factors'!$E$5:$P$5, 0)),
        ""),
    "")</f>
        <v>kgCO2e / k€</v>
      </c>
      <c r="R1948" s="311" t="str">
        <f t="array" ref="R1948">IFERROR(
    IF(
        INDEX('Emission Factors'!$E$5:$R$488,
              MATCH(1,
                    ('Emission Factors'!$E$5:$E$488 = 'GHG emissions calculations'!$F1948) *
                    ('Emission Factors'!$H$5:$H$488 = 'GHG emissions calculations'!$H1948),
                    0),
              MATCH('GHG emissions calculations'!R$6, 'Emission Factors'!$E$5:$R$5, 0)) &lt;&gt; "",
        INDEX('Emission Factors'!$E$5:$R$488,
              MATCH(1,
                    ('Emission Factors'!$E$5:$E$488 = 'GHG emissions calculations'!$F1948) *
                    ('Emission Factors'!$H$5:$H$488 = 'GHG emissions calculations'!$H1948),
                    0),
              MATCH('GHG emissions calculations'!R$6, 'Emission Factors'!$E$5:$R$5, 0)),
        ""),
    "")</f>
        <v>America</v>
      </c>
      <c r="S1948" s="312">
        <f t="shared" si="3"/>
        <v>0</v>
      </c>
      <c r="T1948" s="23"/>
    </row>
    <row r="1949" ht="15.75" customHeight="1" outlineLevel="1">
      <c r="A1949" s="23"/>
      <c r="B1949" s="71"/>
      <c r="C1949" s="71"/>
      <c r="D1949" s="71"/>
      <c r="E1949" s="314"/>
      <c r="F1949" s="311" t="str">
        <f>Lists!AA35</f>
        <v>Fabrics for seat, unknown mass and material - Asia</v>
      </c>
      <c r="G1949" s="311" t="str">
        <f t="array" ref="G1949">XLOOKUP(1,('Emission Factors'!$E$5:$E$488='GHG emissions calculations'!$F1949)*('Emission Factors'!$H$5:$H$488='GHG emissions calculations'!$H1949),INDEX('Emission Factors'!$E$5:$T$488,0,MATCH('GHG emissions calculations'!G$6,'Emission Factors'!$E$5:$T$5,0)),"",0)</f>
        <v/>
      </c>
      <c r="H1949" s="311" t="s">
        <v>238</v>
      </c>
      <c r="I1949" s="312" t="str">
        <f>IF(
    SUMIFS('Import data'!$L$25:$L$80,
           'Import data'!$J$25:$J$80, F1949,
           'Import data'!$G$25:$G$80, 'GHG emissions calculations'!$H1949,
           'Import data'!$I$25:$I$80,$E$1919) &lt;&gt; 0,
    SUMIFS('Import data'!$L$25:$L$80,
           'Import data'!$J$25:$J$80, F1949,
           'Import data'!$G$25:$G$80, 'GHG emissions calculations'!$H1949,
           'Import data'!$I$25:$I$80,$E$1919),
    ""
)</f>
        <v/>
      </c>
      <c r="J1949" s="311" t="str">
        <f t="array" ref="J1949">IF(
    XLOOKUP(F1949, 'Import data'!$J$26:$J$47, 'Import data'!$M$26:$M$47, "", 0) = "Please add the region-specific supplier emission factor or choose a different region available in the IAEG database.",
    "",
    XLOOKUP(F1949, 'Import data'!$J$26:$J$47, 'Import data'!$M$26:$M$47, "", 0)
)</f>
        <v/>
      </c>
      <c r="K1949" s="311" t="str">
        <f t="array" ref="K1949">IFERROR(
    XLOOKUP(F1949,
            _xlws.FILTER('Supplier Emission'!$G$15:$G$49,
                   ('Supplier Emission'!$D$15:$D$49=H1949) * ('Supplier Emission'!$F$15:$F$49=$E$1919)),
            _xlws.FILTER('Supplier Emission'!$I$15:$I$49,
                   ('Supplier Emission'!$D$15:$D$49=H1949) * ('Supplier Emission'!$F$15:$F$49=$E$1919)),
            ""),
    "")</f>
        <v/>
      </c>
      <c r="L1949" s="311" t="str">
        <f t="array" ref="L1949">IFERROR(
    XLOOKUP(F1949,
            _xlws.FILTER('Supplier Emission'!$G$15:$G$49,
                   ('Supplier Emission'!$D$15:$D$49=H1949) * ('Supplier Emission'!$F$15:$F$49=$E$1919)),
            _xlws.FILTER('Supplier Emission'!$J$15:$J$49,
                   ('Supplier Emission'!$D$15:$D$49=H1949) * ('Supplier Emission'!$F$15:$F$49=$E$1919)),
            ""),
    "")</f>
        <v/>
      </c>
      <c r="M1949" s="311" t="str">
        <f t="array" ref="M1949">IFERROR(
    XLOOKUP(F1949,
            _xlws.FILTER('Supplier Emission'!$G$15:$G$49,
                   ('Supplier Emission'!$D$15:$D$49=H1949) * ('Supplier Emission'!$F$15:$F$49=$E$1919)),
            _xlws.FILTER('Supplier Emission'!$M$15:$M$49,
                   ('Supplier Emission'!$D$15:$D$49=H1949) * ('Supplier Emission'!$F$15:$F$49=$E$1919)),
            ""),
    "")</f>
        <v/>
      </c>
      <c r="N1949" s="311" t="str">
        <f t="array" ref="N1949">IFERROR(
    XLOOKUP(F1949,
            _xlws.FILTER('Supplier Emission'!$G$15:$G$49,
                   ('Supplier Emission'!$D$15:$D$49=H1949) * ('Supplier Emission'!$F$15:$F$49=$E$1919)),
            _xlws.FILTER('Supplier Emission'!$H$15:$H$49,
                   ('Supplier Emission'!$D$15:$D$49=H1949) * ('Supplier Emission'!$F$15:$F$49=$E$1919)),
            ""),
    "")</f>
        <v/>
      </c>
      <c r="O1949" s="311" t="str">
        <f t="array" ref="O1949">XLOOKUP(1,('Emission Factors'!$E$5:$E$488='GHG emissions calculations'!$F1949)*('Emission Factors'!$H$5:$H$488='GHG emissions calculations'!$H1949),INDEX('Emission Factors'!$E$5:$T$488,0,MATCH('GHG emissions calculations'!O$6,'Emission Factors'!$E$5:$T$5,0)),"",0)</f>
        <v/>
      </c>
      <c r="P1949" s="313" t="str">
        <f t="array" ref="P1949">IFERROR(
    INDEX('Emission Factors'!$E$5:$P$488,
          MATCH(1,
                ('Emission Factors'!$E$5:$E$488 = 'GHG emissions calculations'!$F1949) *
                ('Emission Factors'!$H$5:$H$488 = 'GHG emissions calculations'!$H1949),
                0),
          MATCH('GHG emissions calculations'!P$6,'Emission Factors'!$E$5:$P$5,0)),
    "")</f>
        <v/>
      </c>
      <c r="Q1949" s="311" t="str">
        <f t="array" ref="Q1949">IFERROR(
    IF(
        INDEX('Emission Factors'!$E$5:$P$488,
              MATCH(1,
                    ('Emission Factors'!$E$5:$E$488 = 'GHG emissions calculations'!$F1949) *
                    ('Emission Factors'!$H$5:$H$488 = 'GHG emissions calculations'!$H1949),
                    0),
              MATCH('GHG emissions calculations'!Q$6, 'Emission Factors'!$E$5:$P$5, 0)) &lt;&gt; "",
        INDEX('Emission Factors'!$E$5:$P$488,
              MATCH(1,
                    ('Emission Factors'!$E$5:$E$488 = 'GHG emissions calculations'!$F1949) *
                    ('Emission Factors'!$H$5:$H$488 = 'GHG emissions calculations'!$H1949),
                    0),
              MATCH('GHG emissions calculations'!Q$6, 'Emission Factors'!$E$5:$P$5, 0)),
        ""),
    "")</f>
        <v/>
      </c>
      <c r="R1949" s="311" t="str">
        <f t="array" ref="R1949">IFERROR(
    IF(
        INDEX('Emission Factors'!$E$5:$R$488,
              MATCH(1,
                    ('Emission Factors'!$E$5:$E$488 = 'GHG emissions calculations'!$F1949) *
                    ('Emission Factors'!$H$5:$H$488 = 'GHG emissions calculations'!$H1949),
                    0),
              MATCH('GHG emissions calculations'!R$6, 'Emission Factors'!$E$5:$R$5, 0)) &lt;&gt; "",
        INDEX('Emission Factors'!$E$5:$R$488,
              MATCH(1,
                    ('Emission Factors'!$E$5:$E$488 = 'GHG emissions calculations'!$F1949) *
                    ('Emission Factors'!$H$5:$H$488 = 'GHG emissions calculations'!$H1949),
                    0),
              MATCH('GHG emissions calculations'!R$6, 'Emission Factors'!$E$5:$R$5, 0)),
        ""),
    "")</f>
        <v/>
      </c>
      <c r="S1949" s="312">
        <f t="shared" si="3"/>
        <v>0</v>
      </c>
      <c r="T1949" s="23"/>
    </row>
    <row r="1950" ht="15.75" customHeight="1" outlineLevel="1">
      <c r="A1950" s="23"/>
      <c r="B1950" s="71"/>
      <c r="C1950" s="71"/>
      <c r="D1950" s="71"/>
      <c r="E1950" s="314"/>
      <c r="F1950" s="311" t="str">
        <f>Lists!AA33</f>
        <v>Fabrics for seat, unknown mass and material - Europe</v>
      </c>
      <c r="G1950" s="311" t="str">
        <f t="array" ref="G1950">XLOOKUP(1,('Emission Factors'!$E$5:$E$488='GHG emissions calculations'!$F1950)*('Emission Factors'!$H$5:$H$488='GHG emissions calculations'!$H1950),INDEX('Emission Factors'!$E$5:$T$488,0,MATCH('GHG emissions calculations'!G$6,'Emission Factors'!$E$5:$T$5,0)),"",0)</f>
        <v/>
      </c>
      <c r="H1950" s="311" t="s">
        <v>238</v>
      </c>
      <c r="I1950" s="312" t="str">
        <f>IF(
    SUMIFS('Import data'!$L$25:$L$80,
           'Import data'!$J$25:$J$80, F1950,
           'Import data'!$G$25:$G$80, 'GHG emissions calculations'!$H1950,
           'Import data'!$I$25:$I$80,$E$1919) &lt;&gt; 0,
    SUMIFS('Import data'!$L$25:$L$80,
           'Import data'!$J$25:$J$80, F1950,
           'Import data'!$G$25:$G$80, 'GHG emissions calculations'!$H1950,
           'Import data'!$I$25:$I$80,$E$1919),
    ""
)</f>
        <v/>
      </c>
      <c r="J1950" s="311" t="str">
        <f t="array" ref="J1950">IF(
    XLOOKUP(F1950, 'Import data'!$J$26:$J$47, 'Import data'!$M$26:$M$47, "", 0) = "Please add the region-specific supplier emission factor or choose a different region available in the IAEG database.",
    "",
    XLOOKUP(F1950, 'Import data'!$J$26:$J$47, 'Import data'!$M$26:$M$47, "", 0)
)</f>
        <v/>
      </c>
      <c r="K1950" s="311" t="str">
        <f t="array" ref="K1950">IFERROR(
    XLOOKUP(F1950,
            _xlws.FILTER('Supplier Emission'!$G$15:$G$49,
                   ('Supplier Emission'!$D$15:$D$49=H1950) * ('Supplier Emission'!$F$15:$F$49=$E$1919)),
            _xlws.FILTER('Supplier Emission'!$I$15:$I$49,
                   ('Supplier Emission'!$D$15:$D$49=H1950) * ('Supplier Emission'!$F$15:$F$49=$E$1919)),
            ""),
    "")</f>
        <v/>
      </c>
      <c r="L1950" s="311" t="str">
        <f t="array" ref="L1950">IFERROR(
    XLOOKUP(F1950,
            _xlws.FILTER('Supplier Emission'!$G$15:$G$49,
                   ('Supplier Emission'!$D$15:$D$49=H1950) * ('Supplier Emission'!$F$15:$F$49=$E$1919)),
            _xlws.FILTER('Supplier Emission'!$J$15:$J$49,
                   ('Supplier Emission'!$D$15:$D$49=H1950) * ('Supplier Emission'!$F$15:$F$49=$E$1919)),
            ""),
    "")</f>
        <v/>
      </c>
      <c r="M1950" s="311" t="str">
        <f t="array" ref="M1950">IFERROR(
    XLOOKUP(F1950,
            _xlws.FILTER('Supplier Emission'!$G$15:$G$49,
                   ('Supplier Emission'!$D$15:$D$49=H1950) * ('Supplier Emission'!$F$15:$F$49=$E$1919)),
            _xlws.FILTER('Supplier Emission'!$M$15:$M$49,
                   ('Supplier Emission'!$D$15:$D$49=H1950) * ('Supplier Emission'!$F$15:$F$49=$E$1919)),
            ""),
    "")</f>
        <v/>
      </c>
      <c r="N1950" s="311" t="str">
        <f t="array" ref="N1950">IFERROR(
    XLOOKUP(F1950,
            _xlws.FILTER('Supplier Emission'!$G$15:$G$49,
                   ('Supplier Emission'!$D$15:$D$49=H1950) * ('Supplier Emission'!$F$15:$F$49=$E$1919)),
            _xlws.FILTER('Supplier Emission'!$H$15:$H$49,
                   ('Supplier Emission'!$D$15:$D$49=H1950) * ('Supplier Emission'!$F$15:$F$49=$E$1919)),
            ""),
    "")</f>
        <v/>
      </c>
      <c r="O1950" s="311" t="str">
        <f t="array" ref="O1950">XLOOKUP(1,('Emission Factors'!$E$5:$E$488='GHG emissions calculations'!$F1950)*('Emission Factors'!$H$5:$H$488='GHG emissions calculations'!$H1950),INDEX('Emission Factors'!$E$5:$T$488,0,MATCH('GHG emissions calculations'!O$6,'Emission Factors'!$E$5:$T$5,0)),"",0)</f>
        <v/>
      </c>
      <c r="P1950" s="313" t="str">
        <f t="array" ref="P1950">IFERROR(
    INDEX('Emission Factors'!$E$5:$P$488,
          MATCH(1,
                ('Emission Factors'!$E$5:$E$488 = 'GHG emissions calculations'!$F1950) *
                ('Emission Factors'!$H$5:$H$488 = 'GHG emissions calculations'!$H1950),
                0),
          MATCH('GHG emissions calculations'!P$6,'Emission Factors'!$E$5:$P$5,0)),
    "")</f>
        <v/>
      </c>
      <c r="Q1950" s="311" t="str">
        <f t="array" ref="Q1950">IFERROR(
    IF(
        INDEX('Emission Factors'!$E$5:$P$488,
              MATCH(1,
                    ('Emission Factors'!$E$5:$E$488 = 'GHG emissions calculations'!$F1950) *
                    ('Emission Factors'!$H$5:$H$488 = 'GHG emissions calculations'!$H1950),
                    0),
              MATCH('GHG emissions calculations'!Q$6, 'Emission Factors'!$E$5:$P$5, 0)) &lt;&gt; "",
        INDEX('Emission Factors'!$E$5:$P$488,
              MATCH(1,
                    ('Emission Factors'!$E$5:$E$488 = 'GHG emissions calculations'!$F1950) *
                    ('Emission Factors'!$H$5:$H$488 = 'GHG emissions calculations'!$H1950),
                    0),
              MATCH('GHG emissions calculations'!Q$6, 'Emission Factors'!$E$5:$P$5, 0)),
        ""),
    "")</f>
        <v/>
      </c>
      <c r="R1950" s="311" t="str">
        <f t="array" ref="R1950">IFERROR(
    IF(
        INDEX('Emission Factors'!$E$5:$R$488,
              MATCH(1,
                    ('Emission Factors'!$E$5:$E$488 = 'GHG emissions calculations'!$F1950) *
                    ('Emission Factors'!$H$5:$H$488 = 'GHG emissions calculations'!$H1950),
                    0),
              MATCH('GHG emissions calculations'!R$6, 'Emission Factors'!$E$5:$R$5, 0)) &lt;&gt; "",
        INDEX('Emission Factors'!$E$5:$R$488,
              MATCH(1,
                    ('Emission Factors'!$E$5:$E$488 = 'GHG emissions calculations'!$F1950) *
                    ('Emission Factors'!$H$5:$H$488 = 'GHG emissions calculations'!$H1950),
                    0),
              MATCH('GHG emissions calculations'!R$6, 'Emission Factors'!$E$5:$R$5, 0)),
        ""),
    "")</f>
        <v/>
      </c>
      <c r="S1950" s="312">
        <f t="shared" si="3"/>
        <v>0</v>
      </c>
      <c r="T1950" s="23"/>
    </row>
    <row r="1951" ht="15.75" customHeight="1" outlineLevel="1">
      <c r="A1951" s="23"/>
      <c r="B1951" s="71"/>
      <c r="C1951" s="71"/>
      <c r="D1951" s="71"/>
      <c r="E1951" s="314"/>
      <c r="F1951" s="311" t="str">
        <f>Lists!AA38</f>
        <v>Fabrics for seat, unknown mass and material - Global or unspecified region</v>
      </c>
      <c r="G1951" s="311" t="str">
        <f t="array" ref="G1951">XLOOKUP(1,('Emission Factors'!$E$5:$E$488='GHG emissions calculations'!$F1951)*('Emission Factors'!$H$5:$H$488='GHG emissions calculations'!$H1951),INDEX('Emission Factors'!$E$5:$T$488,0,MATCH('GHG emissions calculations'!G$6,'Emission Factors'!$E$5:$T$5,0)),"",0)</f>
        <v/>
      </c>
      <c r="H1951" s="311" t="s">
        <v>238</v>
      </c>
      <c r="I1951" s="312" t="str">
        <f>IF(
    SUMIFS('Import data'!$L$25:$L$80,
           'Import data'!$J$25:$J$80, F1951,
           'Import data'!$G$25:$G$80, 'GHG emissions calculations'!$H1951,
           'Import data'!$I$25:$I$80,$E$1919) &lt;&gt; 0,
    SUMIFS('Import data'!$L$25:$L$80,
           'Import data'!$J$25:$J$80, F1951,
           'Import data'!$G$25:$G$80, 'GHG emissions calculations'!$H1951,
           'Import data'!$I$25:$I$80,$E$1919),
    ""
)</f>
        <v/>
      </c>
      <c r="J1951" s="311" t="str">
        <f t="array" ref="J1951">IF(
    XLOOKUP(F1951, 'Import data'!$J$26:$J$47, 'Import data'!$M$26:$M$47, "", 0) = "Please add the region-specific supplier emission factor or choose a different region available in the IAEG database.",
    "",
    XLOOKUP(F1951, 'Import data'!$J$26:$J$47, 'Import data'!$M$26:$M$47, "", 0)
)</f>
        <v/>
      </c>
      <c r="K1951" s="311" t="str">
        <f t="array" ref="K1951">IFERROR(
    XLOOKUP(F1951,
            _xlws.FILTER('Supplier Emission'!$G$15:$G$49,
                   ('Supplier Emission'!$D$15:$D$49=H1951) * ('Supplier Emission'!$F$15:$F$49=$E$1919)),
            _xlws.FILTER('Supplier Emission'!$I$15:$I$49,
                   ('Supplier Emission'!$D$15:$D$49=H1951) * ('Supplier Emission'!$F$15:$F$49=$E$1919)),
            ""),
    "")</f>
        <v/>
      </c>
      <c r="L1951" s="311" t="str">
        <f t="array" ref="L1951">IFERROR(
    XLOOKUP(F1951,
            _xlws.FILTER('Supplier Emission'!$G$15:$G$49,
                   ('Supplier Emission'!$D$15:$D$49=H1951) * ('Supplier Emission'!$F$15:$F$49=$E$1919)),
            _xlws.FILTER('Supplier Emission'!$J$15:$J$49,
                   ('Supplier Emission'!$D$15:$D$49=H1951) * ('Supplier Emission'!$F$15:$F$49=$E$1919)),
            ""),
    "")</f>
        <v/>
      </c>
      <c r="M1951" s="311" t="str">
        <f t="array" ref="M1951">IFERROR(
    XLOOKUP(F1951,
            _xlws.FILTER('Supplier Emission'!$G$15:$G$49,
                   ('Supplier Emission'!$D$15:$D$49=H1951) * ('Supplier Emission'!$F$15:$F$49=$E$1919)),
            _xlws.FILTER('Supplier Emission'!$M$15:$M$49,
                   ('Supplier Emission'!$D$15:$D$49=H1951) * ('Supplier Emission'!$F$15:$F$49=$E$1919)),
            ""),
    "")</f>
        <v/>
      </c>
      <c r="N1951" s="311" t="str">
        <f t="array" ref="N1951">IFERROR(
    XLOOKUP(F1951,
            _xlws.FILTER('Supplier Emission'!$G$15:$G$49,
                   ('Supplier Emission'!$D$15:$D$49=H1951) * ('Supplier Emission'!$F$15:$F$49=$E$1919)),
            _xlws.FILTER('Supplier Emission'!$H$15:$H$49,
                   ('Supplier Emission'!$D$15:$D$49=H1951) * ('Supplier Emission'!$F$15:$F$49=$E$1919)),
            ""),
    "")</f>
        <v/>
      </c>
      <c r="O1951" s="311" t="str">
        <f t="array" ref="O1951">XLOOKUP(1,('Emission Factors'!$E$5:$E$488='GHG emissions calculations'!$F1951)*('Emission Factors'!$H$5:$H$488='GHG emissions calculations'!$H1951),INDEX('Emission Factors'!$E$5:$T$488,0,MATCH('GHG emissions calculations'!O$6,'Emission Factors'!$E$5:$T$5,0)),"",0)</f>
        <v/>
      </c>
      <c r="P1951" s="313" t="str">
        <f t="array" ref="P1951">IFERROR(
    INDEX('Emission Factors'!$E$5:$P$488,
          MATCH(1,
                ('Emission Factors'!$E$5:$E$488 = 'GHG emissions calculations'!$F1951) *
                ('Emission Factors'!$H$5:$H$488 = 'GHG emissions calculations'!$H1951),
                0),
          MATCH('GHG emissions calculations'!P$6,'Emission Factors'!$E$5:$P$5,0)),
    "")</f>
        <v/>
      </c>
      <c r="Q1951" s="311" t="str">
        <f t="array" ref="Q1951">IFERROR(
    IF(
        INDEX('Emission Factors'!$E$5:$P$488,
              MATCH(1,
                    ('Emission Factors'!$E$5:$E$488 = 'GHG emissions calculations'!$F1951) *
                    ('Emission Factors'!$H$5:$H$488 = 'GHG emissions calculations'!$H1951),
                    0),
              MATCH('GHG emissions calculations'!Q$6, 'Emission Factors'!$E$5:$P$5, 0)) &lt;&gt; "",
        INDEX('Emission Factors'!$E$5:$P$488,
              MATCH(1,
                    ('Emission Factors'!$E$5:$E$488 = 'GHG emissions calculations'!$F1951) *
                    ('Emission Factors'!$H$5:$H$488 = 'GHG emissions calculations'!$H1951),
                    0),
              MATCH('GHG emissions calculations'!Q$6, 'Emission Factors'!$E$5:$P$5, 0)),
        ""),
    "")</f>
        <v/>
      </c>
      <c r="R1951" s="311" t="str">
        <f t="array" ref="R1951">IFERROR(
    IF(
        INDEX('Emission Factors'!$E$5:$R$488,
              MATCH(1,
                    ('Emission Factors'!$E$5:$E$488 = 'GHG emissions calculations'!$F1951) *
                    ('Emission Factors'!$H$5:$H$488 = 'GHG emissions calculations'!$H1951),
                    0),
              MATCH('GHG emissions calculations'!R$6, 'Emission Factors'!$E$5:$R$5, 0)) &lt;&gt; "",
        INDEX('Emission Factors'!$E$5:$R$488,
              MATCH(1,
                    ('Emission Factors'!$E$5:$E$488 = 'GHG emissions calculations'!$F1951) *
                    ('Emission Factors'!$H$5:$H$488 = 'GHG emissions calculations'!$H1951),
                    0),
              MATCH('GHG emissions calculations'!R$6, 'Emission Factors'!$E$5:$R$5, 0)),
        ""),
    "")</f>
        <v/>
      </c>
      <c r="S1951" s="312">
        <f t="shared" si="3"/>
        <v>0</v>
      </c>
      <c r="T1951" s="23"/>
    </row>
    <row r="1952" ht="15.75" customHeight="1" outlineLevel="1">
      <c r="A1952" s="23"/>
      <c r="B1952" s="71"/>
      <c r="C1952" s="71"/>
      <c r="D1952" s="71"/>
      <c r="E1952" s="314"/>
      <c r="F1952" s="311" t="str">
        <f>Lists!AA37</f>
        <v>Fabrics for seat, unknown mass and material - Middle East</v>
      </c>
      <c r="G1952" s="311" t="str">
        <f t="array" ref="G1952">XLOOKUP(1,('Emission Factors'!$E$5:$E$488='GHG emissions calculations'!$F1952)*('Emission Factors'!$H$5:$H$488='GHG emissions calculations'!$H1952),INDEX('Emission Factors'!$E$5:$T$488,0,MATCH('GHG emissions calculations'!G$6,'Emission Factors'!$E$5:$T$5,0)),"",0)</f>
        <v/>
      </c>
      <c r="H1952" s="311" t="s">
        <v>238</v>
      </c>
      <c r="I1952" s="312" t="str">
        <f>IF(
    SUMIFS('Import data'!$L$25:$L$80,
           'Import data'!$J$25:$J$80, F1952,
           'Import data'!$G$25:$G$80, 'GHG emissions calculations'!$H1952,
           'Import data'!$I$25:$I$80,$E$1919) &lt;&gt; 0,
    SUMIFS('Import data'!$L$25:$L$80,
           'Import data'!$J$25:$J$80, F1952,
           'Import data'!$G$25:$G$80, 'GHG emissions calculations'!$H1952,
           'Import data'!$I$25:$I$80,$E$1919),
    ""
)</f>
        <v/>
      </c>
      <c r="J1952" s="311" t="str">
        <f t="array" ref="J1952">IF(
    XLOOKUP(F1952, 'Import data'!$J$26:$J$47, 'Import data'!$M$26:$M$47, "", 0) = "Please add the region-specific supplier emission factor or choose a different region available in the IAEG database.",
    "",
    XLOOKUP(F1952, 'Import data'!$J$26:$J$47, 'Import data'!$M$26:$M$47, "", 0)
)</f>
        <v/>
      </c>
      <c r="K1952" s="311" t="str">
        <f t="array" ref="K1952">IFERROR(
    XLOOKUP(F1952,
            _xlws.FILTER('Supplier Emission'!$G$15:$G$49,
                   ('Supplier Emission'!$D$15:$D$49=H1952) * ('Supplier Emission'!$F$15:$F$49=$E$1919)),
            _xlws.FILTER('Supplier Emission'!$I$15:$I$49,
                   ('Supplier Emission'!$D$15:$D$49=H1952) * ('Supplier Emission'!$F$15:$F$49=$E$1919)),
            ""),
    "")</f>
        <v/>
      </c>
      <c r="L1952" s="311" t="str">
        <f t="array" ref="L1952">IFERROR(
    XLOOKUP(F1952,
            _xlws.FILTER('Supplier Emission'!$G$15:$G$49,
                   ('Supplier Emission'!$D$15:$D$49=H1952) * ('Supplier Emission'!$F$15:$F$49=$E$1919)),
            _xlws.FILTER('Supplier Emission'!$J$15:$J$49,
                   ('Supplier Emission'!$D$15:$D$49=H1952) * ('Supplier Emission'!$F$15:$F$49=$E$1919)),
            ""),
    "")</f>
        <v/>
      </c>
      <c r="M1952" s="311" t="str">
        <f t="array" ref="M1952">IFERROR(
    XLOOKUP(F1952,
            _xlws.FILTER('Supplier Emission'!$G$15:$G$49,
                   ('Supplier Emission'!$D$15:$D$49=H1952) * ('Supplier Emission'!$F$15:$F$49=$E$1919)),
            _xlws.FILTER('Supplier Emission'!$M$15:$M$49,
                   ('Supplier Emission'!$D$15:$D$49=H1952) * ('Supplier Emission'!$F$15:$F$49=$E$1919)),
            ""),
    "")</f>
        <v/>
      </c>
      <c r="N1952" s="311" t="str">
        <f t="array" ref="N1952">IFERROR(
    XLOOKUP(F1952,
            _xlws.FILTER('Supplier Emission'!$G$15:$G$49,
                   ('Supplier Emission'!$D$15:$D$49=H1952) * ('Supplier Emission'!$F$15:$F$49=$E$1919)),
            _xlws.FILTER('Supplier Emission'!$H$15:$H$49,
                   ('Supplier Emission'!$D$15:$D$49=H1952) * ('Supplier Emission'!$F$15:$F$49=$E$1919)),
            ""),
    "")</f>
        <v/>
      </c>
      <c r="O1952" s="311" t="str">
        <f t="array" ref="O1952">XLOOKUP(1,('Emission Factors'!$E$5:$E$488='GHG emissions calculations'!$F1952)*('Emission Factors'!$H$5:$H$488='GHG emissions calculations'!$H1952),INDEX('Emission Factors'!$E$5:$T$488,0,MATCH('GHG emissions calculations'!O$6,'Emission Factors'!$E$5:$T$5,0)),"",0)</f>
        <v/>
      </c>
      <c r="P1952" s="313" t="str">
        <f t="array" ref="P1952">IFERROR(
    INDEX('Emission Factors'!$E$5:$P$488,
          MATCH(1,
                ('Emission Factors'!$E$5:$E$488 = 'GHG emissions calculations'!$F1952) *
                ('Emission Factors'!$H$5:$H$488 = 'GHG emissions calculations'!$H1952),
                0),
          MATCH('GHG emissions calculations'!P$6,'Emission Factors'!$E$5:$P$5,0)),
    "")</f>
        <v/>
      </c>
      <c r="Q1952" s="311" t="str">
        <f t="array" ref="Q1952">IFERROR(
    IF(
        INDEX('Emission Factors'!$E$5:$P$488,
              MATCH(1,
                    ('Emission Factors'!$E$5:$E$488 = 'GHG emissions calculations'!$F1952) *
                    ('Emission Factors'!$H$5:$H$488 = 'GHG emissions calculations'!$H1952),
                    0),
              MATCH('GHG emissions calculations'!Q$6, 'Emission Factors'!$E$5:$P$5, 0)) &lt;&gt; "",
        INDEX('Emission Factors'!$E$5:$P$488,
              MATCH(1,
                    ('Emission Factors'!$E$5:$E$488 = 'GHG emissions calculations'!$F1952) *
                    ('Emission Factors'!$H$5:$H$488 = 'GHG emissions calculations'!$H1952),
                    0),
              MATCH('GHG emissions calculations'!Q$6, 'Emission Factors'!$E$5:$P$5, 0)),
        ""),
    "")</f>
        <v/>
      </c>
      <c r="R1952" s="311" t="str">
        <f t="array" ref="R1952">IFERROR(
    IF(
        INDEX('Emission Factors'!$E$5:$R$488,
              MATCH(1,
                    ('Emission Factors'!$E$5:$E$488 = 'GHG emissions calculations'!$F1952) *
                    ('Emission Factors'!$H$5:$H$488 = 'GHG emissions calculations'!$H1952),
                    0),
              MATCH('GHG emissions calculations'!R$6, 'Emission Factors'!$E$5:$R$5, 0)) &lt;&gt; "",
        INDEX('Emission Factors'!$E$5:$R$488,
              MATCH(1,
                    ('Emission Factors'!$E$5:$E$488 = 'GHG emissions calculations'!$F1952) *
                    ('Emission Factors'!$H$5:$H$488 = 'GHG emissions calculations'!$H1952),
                    0),
              MATCH('GHG emissions calculations'!R$6, 'Emission Factors'!$E$5:$R$5, 0)),
        ""),
    "")</f>
        <v/>
      </c>
      <c r="S1952" s="312">
        <f t="shared" si="3"/>
        <v>0</v>
      </c>
      <c r="T1952" s="23"/>
    </row>
    <row r="1953" ht="15.75" customHeight="1" outlineLevel="1">
      <c r="A1953" s="23"/>
      <c r="B1953" s="71"/>
      <c r="C1953" s="71"/>
      <c r="D1953" s="71"/>
      <c r="E1953" s="314"/>
      <c r="F1953" s="311" t="str">
        <f>Lists!AA36</f>
        <v>Fabrics for seat, unknown mass and material - Oceania</v>
      </c>
      <c r="G1953" s="311" t="str">
        <f t="array" ref="G1953">XLOOKUP(1,('Emission Factors'!$E$5:$E$488='GHG emissions calculations'!$F1953)*('Emission Factors'!$H$5:$H$488='GHG emissions calculations'!$H1953),INDEX('Emission Factors'!$E$5:$T$488,0,MATCH('GHG emissions calculations'!G$6,'Emission Factors'!$E$5:$T$5,0)),"",0)</f>
        <v/>
      </c>
      <c r="H1953" s="311" t="s">
        <v>238</v>
      </c>
      <c r="I1953" s="312" t="str">
        <f>IF(
    SUMIFS('Import data'!$L$25:$L$80,
           'Import data'!$J$25:$J$80, F1953,
           'Import data'!$G$25:$G$80, 'GHG emissions calculations'!$H1953,
           'Import data'!$I$25:$I$80,$E$1919) &lt;&gt; 0,
    SUMIFS('Import data'!$L$25:$L$80,
           'Import data'!$J$25:$J$80, F1953,
           'Import data'!$G$25:$G$80, 'GHG emissions calculations'!$H1953,
           'Import data'!$I$25:$I$80,$E$1919),
    ""
)</f>
        <v/>
      </c>
      <c r="J1953" s="311" t="str">
        <f t="array" ref="J1953">IF(
    XLOOKUP(F1953, 'Import data'!$J$26:$J$47, 'Import data'!$M$26:$M$47, "", 0) = "Please add the region-specific supplier emission factor or choose a different region available in the IAEG database.",
    "",
    XLOOKUP(F1953, 'Import data'!$J$26:$J$47, 'Import data'!$M$26:$M$47, "", 0)
)</f>
        <v/>
      </c>
      <c r="K1953" s="311" t="str">
        <f t="array" ref="K1953">IFERROR(
    XLOOKUP(F1953,
            _xlws.FILTER('Supplier Emission'!$G$15:$G$49,
                   ('Supplier Emission'!$D$15:$D$49=H1953) * ('Supplier Emission'!$F$15:$F$49=$E$1919)),
            _xlws.FILTER('Supplier Emission'!$I$15:$I$49,
                   ('Supplier Emission'!$D$15:$D$49=H1953) * ('Supplier Emission'!$F$15:$F$49=$E$1919)),
            ""),
    "")</f>
        <v/>
      </c>
      <c r="L1953" s="311" t="str">
        <f t="array" ref="L1953">IFERROR(
    XLOOKUP(F1953,
            _xlws.FILTER('Supplier Emission'!$G$15:$G$49,
                   ('Supplier Emission'!$D$15:$D$49=H1953) * ('Supplier Emission'!$F$15:$F$49=$E$1919)),
            _xlws.FILTER('Supplier Emission'!$J$15:$J$49,
                   ('Supplier Emission'!$D$15:$D$49=H1953) * ('Supplier Emission'!$F$15:$F$49=$E$1919)),
            ""),
    "")</f>
        <v/>
      </c>
      <c r="M1953" s="311" t="str">
        <f t="array" ref="M1953">IFERROR(
    XLOOKUP(F1953,
            _xlws.FILTER('Supplier Emission'!$G$15:$G$49,
                   ('Supplier Emission'!$D$15:$D$49=H1953) * ('Supplier Emission'!$F$15:$F$49=$E$1919)),
            _xlws.FILTER('Supplier Emission'!$M$15:$M$49,
                   ('Supplier Emission'!$D$15:$D$49=H1953) * ('Supplier Emission'!$F$15:$F$49=$E$1919)),
            ""),
    "")</f>
        <v/>
      </c>
      <c r="N1953" s="311" t="str">
        <f t="array" ref="N1953">IFERROR(
    XLOOKUP(F1953,
            _xlws.FILTER('Supplier Emission'!$G$15:$G$49,
                   ('Supplier Emission'!$D$15:$D$49=H1953) * ('Supplier Emission'!$F$15:$F$49=$E$1919)),
            _xlws.FILTER('Supplier Emission'!$H$15:$H$49,
                   ('Supplier Emission'!$D$15:$D$49=H1953) * ('Supplier Emission'!$F$15:$F$49=$E$1919)),
            ""),
    "")</f>
        <v/>
      </c>
      <c r="O1953" s="311" t="str">
        <f t="array" ref="O1953">XLOOKUP(1,('Emission Factors'!$E$5:$E$488='GHG emissions calculations'!$F1953)*('Emission Factors'!$H$5:$H$488='GHG emissions calculations'!$H1953),INDEX('Emission Factors'!$E$5:$T$488,0,MATCH('GHG emissions calculations'!O$6,'Emission Factors'!$E$5:$T$5,0)),"",0)</f>
        <v/>
      </c>
      <c r="P1953" s="313" t="str">
        <f t="array" ref="P1953">IFERROR(
    INDEX('Emission Factors'!$E$5:$P$488,
          MATCH(1,
                ('Emission Factors'!$E$5:$E$488 = 'GHG emissions calculations'!$F1953) *
                ('Emission Factors'!$H$5:$H$488 = 'GHG emissions calculations'!$H1953),
                0),
          MATCH('GHG emissions calculations'!P$6,'Emission Factors'!$E$5:$P$5,0)),
    "")</f>
        <v/>
      </c>
      <c r="Q1953" s="311" t="str">
        <f t="array" ref="Q1953">IFERROR(
    IF(
        INDEX('Emission Factors'!$E$5:$P$488,
              MATCH(1,
                    ('Emission Factors'!$E$5:$E$488 = 'GHG emissions calculations'!$F1953) *
                    ('Emission Factors'!$H$5:$H$488 = 'GHG emissions calculations'!$H1953),
                    0),
              MATCH('GHG emissions calculations'!Q$6, 'Emission Factors'!$E$5:$P$5, 0)) &lt;&gt; "",
        INDEX('Emission Factors'!$E$5:$P$488,
              MATCH(1,
                    ('Emission Factors'!$E$5:$E$488 = 'GHG emissions calculations'!$F1953) *
                    ('Emission Factors'!$H$5:$H$488 = 'GHG emissions calculations'!$H1953),
                    0),
              MATCH('GHG emissions calculations'!Q$6, 'Emission Factors'!$E$5:$P$5, 0)),
        ""),
    "")</f>
        <v/>
      </c>
      <c r="R1953" s="311" t="str">
        <f t="array" ref="R1953">IFERROR(
    IF(
        INDEX('Emission Factors'!$E$5:$R$488,
              MATCH(1,
                    ('Emission Factors'!$E$5:$E$488 = 'GHG emissions calculations'!$F1953) *
                    ('Emission Factors'!$H$5:$H$488 = 'GHG emissions calculations'!$H1953),
                    0),
              MATCH('GHG emissions calculations'!R$6, 'Emission Factors'!$E$5:$R$5, 0)) &lt;&gt; "",
        INDEX('Emission Factors'!$E$5:$R$488,
              MATCH(1,
                    ('Emission Factors'!$E$5:$E$488 = 'GHG emissions calculations'!$F1953) *
                    ('Emission Factors'!$H$5:$H$488 = 'GHG emissions calculations'!$H1953),
                    0),
              MATCH('GHG emissions calculations'!R$6, 'Emission Factors'!$E$5:$R$5, 0)),
        ""),
    "")</f>
        <v/>
      </c>
      <c r="S1953" s="312">
        <f t="shared" si="3"/>
        <v>0</v>
      </c>
      <c r="T1953" s="23"/>
    </row>
    <row r="1954" ht="15.75" customHeight="1" outlineLevel="1">
      <c r="A1954" s="23"/>
      <c r="B1954" s="71"/>
      <c r="C1954" s="71"/>
      <c r="D1954" s="71"/>
      <c r="E1954" s="314"/>
      <c r="F1954" s="311" t="str">
        <f>Lists!AB48</f>
        <v>Fabrics for seat, unknown material - Africa</v>
      </c>
      <c r="G1954" s="311" t="str">
        <f t="array" ref="G1954">XLOOKUP(1,('Emission Factors'!$E$5:$E$488='GHG emissions calculations'!$F1954)*('Emission Factors'!$H$5:$H$488='GHG emissions calculations'!$H1954),INDEX('Emission Factors'!$E$5:$T$488,0,MATCH('GHG emissions calculations'!G$6,'Emission Factors'!$E$5:$T$5,0)),"",0)</f>
        <v/>
      </c>
      <c r="H1954" s="311" t="s">
        <v>237</v>
      </c>
      <c r="I1954" s="312" t="str">
        <f>IF(
    SUMIFS('Import data'!$L$25:$L$80,
           'Import data'!$J$25:$J$80, F1954,
           'Import data'!$G$25:$G$80, 'GHG emissions calculations'!$H1954,
           'Import data'!$I$25:$I$80,$E$1919) &lt;&gt; 0,
    SUMIFS('Import data'!$L$25:$L$80,
           'Import data'!$J$25:$J$80, F1954,
           'Import data'!$G$25:$G$80, 'GHG emissions calculations'!$H1954,
           'Import data'!$I$25:$I$80,$E$1919),
    ""
)</f>
        <v/>
      </c>
      <c r="J1954" s="311" t="str">
        <f t="array" ref="J1954">IF(
    XLOOKUP(F1954, 'Import data'!$J$26:$J$47, 'Import data'!$M$26:$M$47, "", 0) = "Please add the region-specific supplier emission factor or choose a different region available in the IAEG database.",
    "",
    XLOOKUP(F1954, 'Import data'!$J$26:$J$47, 'Import data'!$M$26:$M$47, "", 0)
)</f>
        <v/>
      </c>
      <c r="K1954" s="311" t="str">
        <f t="array" ref="K1954">IFERROR(
    XLOOKUP(F1954,
            _xlws.FILTER('Supplier Emission'!$G$15:$G$49,
                   ('Supplier Emission'!$D$15:$D$49=H1954) * ('Supplier Emission'!$F$15:$F$49=$E$1919)),
            _xlws.FILTER('Supplier Emission'!$I$15:$I$49,
                   ('Supplier Emission'!$D$15:$D$49=H1954) * ('Supplier Emission'!$F$15:$F$49=$E$1919)),
            ""),
    "")</f>
        <v/>
      </c>
      <c r="L1954" s="311" t="str">
        <f t="array" ref="L1954">IFERROR(
    XLOOKUP(F1954,
            _xlws.FILTER('Supplier Emission'!$G$15:$G$49,
                   ('Supplier Emission'!$D$15:$D$49=H1954) * ('Supplier Emission'!$F$15:$F$49=$E$1919)),
            _xlws.FILTER('Supplier Emission'!$J$15:$J$49,
                   ('Supplier Emission'!$D$15:$D$49=H1954) * ('Supplier Emission'!$F$15:$F$49=$E$1919)),
            ""),
    "")</f>
        <v/>
      </c>
      <c r="M1954" s="311" t="str">
        <f t="array" ref="M1954">IFERROR(
    XLOOKUP(F1954,
            _xlws.FILTER('Supplier Emission'!$G$15:$G$49,
                   ('Supplier Emission'!$D$15:$D$49=H1954) * ('Supplier Emission'!$F$15:$F$49=$E$1919)),
            _xlws.FILTER('Supplier Emission'!$M$15:$M$49,
                   ('Supplier Emission'!$D$15:$D$49=H1954) * ('Supplier Emission'!$F$15:$F$49=$E$1919)),
            ""),
    "")</f>
        <v/>
      </c>
      <c r="N1954" s="311" t="str">
        <f t="array" ref="N1954">IFERROR(
    XLOOKUP(F1954,
            _xlws.FILTER('Supplier Emission'!$G$15:$G$49,
                   ('Supplier Emission'!$D$15:$D$49=H1954) * ('Supplier Emission'!$F$15:$F$49=$E$1919)),
            _xlws.FILTER('Supplier Emission'!$H$15:$H$49,
                   ('Supplier Emission'!$D$15:$D$49=H1954) * ('Supplier Emission'!$F$15:$F$49=$E$1919)),
            ""),
    "")</f>
        <v/>
      </c>
      <c r="O1954" s="311" t="str">
        <f t="array" ref="O1954">XLOOKUP(1,('Emission Factors'!$E$5:$E$488='GHG emissions calculations'!$F1954)*('Emission Factors'!$H$5:$H$488='GHG emissions calculations'!$H1954),INDEX('Emission Factors'!$E$5:$T$488,0,MATCH('GHG emissions calculations'!O$6,'Emission Factors'!$E$5:$T$5,0)),"",0)</f>
        <v/>
      </c>
      <c r="P1954" s="313" t="str">
        <f t="array" ref="P1954">IFERROR(
    INDEX('Emission Factors'!$E$5:$P$488,
          MATCH(1,
                ('Emission Factors'!$E$5:$E$488 = 'GHG emissions calculations'!$F1954) *
                ('Emission Factors'!$H$5:$H$488 = 'GHG emissions calculations'!$H1954),
                0),
          MATCH('GHG emissions calculations'!P$6,'Emission Factors'!$E$5:$P$5,0)),
    "")</f>
        <v/>
      </c>
      <c r="Q1954" s="311" t="str">
        <f t="array" ref="Q1954">IFERROR(
    IF(
        INDEX('Emission Factors'!$E$5:$P$488,
              MATCH(1,
                    ('Emission Factors'!$E$5:$E$488 = 'GHG emissions calculations'!$F1954) *
                    ('Emission Factors'!$H$5:$H$488 = 'GHG emissions calculations'!$H1954),
                    0),
              MATCH('GHG emissions calculations'!Q$6, 'Emission Factors'!$E$5:$P$5, 0)) &lt;&gt; "",
        INDEX('Emission Factors'!$E$5:$P$488,
              MATCH(1,
                    ('Emission Factors'!$E$5:$E$488 = 'GHG emissions calculations'!$F1954) *
                    ('Emission Factors'!$H$5:$H$488 = 'GHG emissions calculations'!$H1954),
                    0),
              MATCH('GHG emissions calculations'!Q$6, 'Emission Factors'!$E$5:$P$5, 0)),
        ""),
    "")</f>
        <v/>
      </c>
      <c r="R1954" s="311" t="str">
        <f t="array" ref="R1954">IFERROR(
    IF(
        INDEX('Emission Factors'!$E$5:$R$488,
              MATCH(1,
                    ('Emission Factors'!$E$5:$E$488 = 'GHG emissions calculations'!$F1954) *
                    ('Emission Factors'!$H$5:$H$488 = 'GHG emissions calculations'!$H1954),
                    0),
              MATCH('GHG emissions calculations'!R$6, 'Emission Factors'!$E$5:$R$5, 0)) &lt;&gt; "",
        INDEX('Emission Factors'!$E$5:$R$488,
              MATCH(1,
                    ('Emission Factors'!$E$5:$E$488 = 'GHG emissions calculations'!$F1954) *
                    ('Emission Factors'!$H$5:$H$488 = 'GHG emissions calculations'!$H1954),
                    0),
              MATCH('GHG emissions calculations'!R$6, 'Emission Factors'!$E$5:$R$5, 0)),
        ""),
    "")</f>
        <v/>
      </c>
      <c r="S1954" s="312">
        <f t="shared" si="3"/>
        <v>0</v>
      </c>
      <c r="T1954" s="23"/>
    </row>
    <row r="1955" ht="15.75" customHeight="1" outlineLevel="1">
      <c r="A1955" s="23"/>
      <c r="B1955" s="71"/>
      <c r="C1955" s="71"/>
      <c r="D1955" s="71"/>
      <c r="E1955" s="314"/>
      <c r="F1955" s="311" t="str">
        <f>Lists!AB46</f>
        <v>Fabrics for seat, unknown material - America</v>
      </c>
      <c r="G1955" s="311" t="str">
        <f t="array" ref="G1955">XLOOKUP(1,('Emission Factors'!$E$5:$E$488='GHG emissions calculations'!$F1955)*('Emission Factors'!$H$5:$H$488='GHG emissions calculations'!$H1955),INDEX('Emission Factors'!$E$5:$T$488,0,MATCH('GHG emissions calculations'!G$6,'Emission Factors'!$E$5:$T$5,0)),"",0)</f>
        <v/>
      </c>
      <c r="H1955" s="311" t="s">
        <v>237</v>
      </c>
      <c r="I1955" s="312" t="str">
        <f>IF(
    SUMIFS('Import data'!$L$25:$L$80,
           'Import data'!$J$25:$J$80, F1955,
           'Import data'!$G$25:$G$80, 'GHG emissions calculations'!$H1955,
           'Import data'!$I$25:$I$80,$E$1919) &lt;&gt; 0,
    SUMIFS('Import data'!$L$25:$L$80,
           'Import data'!$J$25:$J$80, F1955,
           'Import data'!$G$25:$G$80, 'GHG emissions calculations'!$H1955,
           'Import data'!$I$25:$I$80,$E$1919),
    ""
)</f>
        <v/>
      </c>
      <c r="J1955" s="311" t="str">
        <f t="array" ref="J1955">IF(
    XLOOKUP(F1955, 'Import data'!$J$26:$J$47, 'Import data'!$M$26:$M$47, "", 0) = "Please add the region-specific supplier emission factor or choose a different region available in the IAEG database.",
    "",
    XLOOKUP(F1955, 'Import data'!$J$26:$J$47, 'Import data'!$M$26:$M$47, "", 0)
)</f>
        <v/>
      </c>
      <c r="K1955" s="311" t="str">
        <f t="array" ref="K1955">IFERROR(
    XLOOKUP(F1955,
            _xlws.FILTER('Supplier Emission'!$G$15:$G$49,
                   ('Supplier Emission'!$D$15:$D$49=H1955) * ('Supplier Emission'!$F$15:$F$49=$E$1919)),
            _xlws.FILTER('Supplier Emission'!$I$15:$I$49,
                   ('Supplier Emission'!$D$15:$D$49=H1955) * ('Supplier Emission'!$F$15:$F$49=$E$1919)),
            ""),
    "")</f>
        <v/>
      </c>
      <c r="L1955" s="311" t="str">
        <f t="array" ref="L1955">IFERROR(
    XLOOKUP(F1955,
            _xlws.FILTER('Supplier Emission'!$G$15:$G$49,
                   ('Supplier Emission'!$D$15:$D$49=H1955) * ('Supplier Emission'!$F$15:$F$49=$E$1919)),
            _xlws.FILTER('Supplier Emission'!$J$15:$J$49,
                   ('Supplier Emission'!$D$15:$D$49=H1955) * ('Supplier Emission'!$F$15:$F$49=$E$1919)),
            ""),
    "")</f>
        <v/>
      </c>
      <c r="M1955" s="311" t="str">
        <f t="array" ref="M1955">IFERROR(
    XLOOKUP(F1955,
            _xlws.FILTER('Supplier Emission'!$G$15:$G$49,
                   ('Supplier Emission'!$D$15:$D$49=H1955) * ('Supplier Emission'!$F$15:$F$49=$E$1919)),
            _xlws.FILTER('Supplier Emission'!$M$15:$M$49,
                   ('Supplier Emission'!$D$15:$D$49=H1955) * ('Supplier Emission'!$F$15:$F$49=$E$1919)),
            ""),
    "")</f>
        <v/>
      </c>
      <c r="N1955" s="311" t="str">
        <f t="array" ref="N1955">IFERROR(
    XLOOKUP(F1955,
            _xlws.FILTER('Supplier Emission'!$G$15:$G$49,
                   ('Supplier Emission'!$D$15:$D$49=H1955) * ('Supplier Emission'!$F$15:$F$49=$E$1919)),
            _xlws.FILTER('Supplier Emission'!$H$15:$H$49,
                   ('Supplier Emission'!$D$15:$D$49=H1955) * ('Supplier Emission'!$F$15:$F$49=$E$1919)),
            ""),
    "")</f>
        <v/>
      </c>
      <c r="O1955" s="311" t="str">
        <f t="array" ref="O1955">XLOOKUP(1,('Emission Factors'!$E$5:$E$488='GHG emissions calculations'!$F1955)*('Emission Factors'!$H$5:$H$488='GHG emissions calculations'!$H1955),INDEX('Emission Factors'!$E$5:$T$488,0,MATCH('GHG emissions calculations'!O$6,'Emission Factors'!$E$5:$T$5,0)),"",0)</f>
        <v/>
      </c>
      <c r="P1955" s="313" t="str">
        <f t="array" ref="P1955">IFERROR(
    INDEX('Emission Factors'!$E$5:$P$488,
          MATCH(1,
                ('Emission Factors'!$E$5:$E$488 = 'GHG emissions calculations'!$F1955) *
                ('Emission Factors'!$H$5:$H$488 = 'GHG emissions calculations'!$H1955),
                0),
          MATCH('GHG emissions calculations'!P$6,'Emission Factors'!$E$5:$P$5,0)),
    "")</f>
        <v/>
      </c>
      <c r="Q1955" s="311" t="str">
        <f t="array" ref="Q1955">IFERROR(
    IF(
        INDEX('Emission Factors'!$E$5:$P$488,
              MATCH(1,
                    ('Emission Factors'!$E$5:$E$488 = 'GHG emissions calculations'!$F1955) *
                    ('Emission Factors'!$H$5:$H$488 = 'GHG emissions calculations'!$H1955),
                    0),
              MATCH('GHG emissions calculations'!Q$6, 'Emission Factors'!$E$5:$P$5, 0)) &lt;&gt; "",
        INDEX('Emission Factors'!$E$5:$P$488,
              MATCH(1,
                    ('Emission Factors'!$E$5:$E$488 = 'GHG emissions calculations'!$F1955) *
                    ('Emission Factors'!$H$5:$H$488 = 'GHG emissions calculations'!$H1955),
                    0),
              MATCH('GHG emissions calculations'!Q$6, 'Emission Factors'!$E$5:$P$5, 0)),
        ""),
    "")</f>
        <v/>
      </c>
      <c r="R1955" s="311" t="str">
        <f t="array" ref="R1955">IFERROR(
    IF(
        INDEX('Emission Factors'!$E$5:$R$488,
              MATCH(1,
                    ('Emission Factors'!$E$5:$E$488 = 'GHG emissions calculations'!$F1955) *
                    ('Emission Factors'!$H$5:$H$488 = 'GHG emissions calculations'!$H1955),
                    0),
              MATCH('GHG emissions calculations'!R$6, 'Emission Factors'!$E$5:$R$5, 0)) &lt;&gt; "",
        INDEX('Emission Factors'!$E$5:$R$488,
              MATCH(1,
                    ('Emission Factors'!$E$5:$E$488 = 'GHG emissions calculations'!$F1955) *
                    ('Emission Factors'!$H$5:$H$488 = 'GHG emissions calculations'!$H1955),
                    0),
              MATCH('GHG emissions calculations'!R$6, 'Emission Factors'!$E$5:$R$5, 0)),
        ""),
    "")</f>
        <v/>
      </c>
      <c r="S1955" s="312">
        <f t="shared" si="3"/>
        <v>0</v>
      </c>
      <c r="T1955" s="23"/>
    </row>
    <row r="1956" ht="15.75" customHeight="1" outlineLevel="1">
      <c r="A1956" s="23"/>
      <c r="B1956" s="71"/>
      <c r="C1956" s="71"/>
      <c r="D1956" s="71"/>
      <c r="E1956" s="314"/>
      <c r="F1956" s="311" t="str">
        <f>Lists!AB49</f>
        <v>Fabrics for seat, unknown material - Asia</v>
      </c>
      <c r="G1956" s="311" t="str">
        <f t="array" ref="G1956">XLOOKUP(1,('Emission Factors'!$E$5:$E$488='GHG emissions calculations'!$F1956)*('Emission Factors'!$H$5:$H$488='GHG emissions calculations'!$H1956),INDEX('Emission Factors'!$E$5:$T$488,0,MATCH('GHG emissions calculations'!G$6,'Emission Factors'!$E$5:$T$5,0)),"",0)</f>
        <v/>
      </c>
      <c r="H1956" s="311" t="s">
        <v>237</v>
      </c>
      <c r="I1956" s="312" t="str">
        <f>IF(
    SUMIFS('Import data'!$L$25:$L$80,
           'Import data'!$J$25:$J$80, F1956,
           'Import data'!$G$25:$G$80, 'GHG emissions calculations'!$H1956,
           'Import data'!$I$25:$I$80,$E$1919) &lt;&gt; 0,
    SUMIFS('Import data'!$L$25:$L$80,
           'Import data'!$J$25:$J$80, F1956,
           'Import data'!$G$25:$G$80, 'GHG emissions calculations'!$H1956,
           'Import data'!$I$25:$I$80,$E$1919),
    ""
)</f>
        <v/>
      </c>
      <c r="J1956" s="311" t="str">
        <f t="array" ref="J1956">IF(
    XLOOKUP(F1956, 'Import data'!$J$26:$J$47, 'Import data'!$M$26:$M$47, "", 0) = "Please add the region-specific supplier emission factor or choose a different region available in the IAEG database.",
    "",
    XLOOKUP(F1956, 'Import data'!$J$26:$J$47, 'Import data'!$M$26:$M$47, "", 0)
)</f>
        <v/>
      </c>
      <c r="K1956" s="311" t="str">
        <f t="array" ref="K1956">IFERROR(
    XLOOKUP(F1956,
            _xlws.FILTER('Supplier Emission'!$G$15:$G$49,
                   ('Supplier Emission'!$D$15:$D$49=H1956) * ('Supplier Emission'!$F$15:$F$49=$E$1919)),
            _xlws.FILTER('Supplier Emission'!$I$15:$I$49,
                   ('Supplier Emission'!$D$15:$D$49=H1956) * ('Supplier Emission'!$F$15:$F$49=$E$1919)),
            ""),
    "")</f>
        <v/>
      </c>
      <c r="L1956" s="311" t="str">
        <f t="array" ref="L1956">IFERROR(
    XLOOKUP(F1956,
            _xlws.FILTER('Supplier Emission'!$G$15:$G$49,
                   ('Supplier Emission'!$D$15:$D$49=H1956) * ('Supplier Emission'!$F$15:$F$49=$E$1919)),
            _xlws.FILTER('Supplier Emission'!$J$15:$J$49,
                   ('Supplier Emission'!$D$15:$D$49=H1956) * ('Supplier Emission'!$F$15:$F$49=$E$1919)),
            ""),
    "")</f>
        <v/>
      </c>
      <c r="M1956" s="311" t="str">
        <f t="array" ref="M1956">IFERROR(
    XLOOKUP(F1956,
            _xlws.FILTER('Supplier Emission'!$G$15:$G$49,
                   ('Supplier Emission'!$D$15:$D$49=H1956) * ('Supplier Emission'!$F$15:$F$49=$E$1919)),
            _xlws.FILTER('Supplier Emission'!$M$15:$M$49,
                   ('Supplier Emission'!$D$15:$D$49=H1956) * ('Supplier Emission'!$F$15:$F$49=$E$1919)),
            ""),
    "")</f>
        <v/>
      </c>
      <c r="N1956" s="311" t="str">
        <f t="array" ref="N1956">IFERROR(
    XLOOKUP(F1956,
            _xlws.FILTER('Supplier Emission'!$G$15:$G$49,
                   ('Supplier Emission'!$D$15:$D$49=H1956) * ('Supplier Emission'!$F$15:$F$49=$E$1919)),
            _xlws.FILTER('Supplier Emission'!$H$15:$H$49,
                   ('Supplier Emission'!$D$15:$D$49=H1956) * ('Supplier Emission'!$F$15:$F$49=$E$1919)),
            ""),
    "")</f>
        <v/>
      </c>
      <c r="O1956" s="311" t="str">
        <f t="array" ref="O1956">XLOOKUP(1,('Emission Factors'!$E$5:$E$488='GHG emissions calculations'!$F1956)*('Emission Factors'!$H$5:$H$488='GHG emissions calculations'!$H1956),INDEX('Emission Factors'!$E$5:$T$488,0,MATCH('GHG emissions calculations'!O$6,'Emission Factors'!$E$5:$T$5,0)),"",0)</f>
        <v/>
      </c>
      <c r="P1956" s="313" t="str">
        <f t="array" ref="P1956">IFERROR(
    INDEX('Emission Factors'!$E$5:$P$488,
          MATCH(1,
                ('Emission Factors'!$E$5:$E$488 = 'GHG emissions calculations'!$F1956) *
                ('Emission Factors'!$H$5:$H$488 = 'GHG emissions calculations'!$H1956),
                0),
          MATCH('GHG emissions calculations'!P$6,'Emission Factors'!$E$5:$P$5,0)),
    "")</f>
        <v/>
      </c>
      <c r="Q1956" s="311" t="str">
        <f t="array" ref="Q1956">IFERROR(
    IF(
        INDEX('Emission Factors'!$E$5:$P$488,
              MATCH(1,
                    ('Emission Factors'!$E$5:$E$488 = 'GHG emissions calculations'!$F1956) *
                    ('Emission Factors'!$H$5:$H$488 = 'GHG emissions calculations'!$H1956),
                    0),
              MATCH('GHG emissions calculations'!Q$6, 'Emission Factors'!$E$5:$P$5, 0)) &lt;&gt; "",
        INDEX('Emission Factors'!$E$5:$P$488,
              MATCH(1,
                    ('Emission Factors'!$E$5:$E$488 = 'GHG emissions calculations'!$F1956) *
                    ('Emission Factors'!$H$5:$H$488 = 'GHG emissions calculations'!$H1956),
                    0),
              MATCH('GHG emissions calculations'!Q$6, 'Emission Factors'!$E$5:$P$5, 0)),
        ""),
    "")</f>
        <v/>
      </c>
      <c r="R1956" s="311" t="str">
        <f t="array" ref="R1956">IFERROR(
    IF(
        INDEX('Emission Factors'!$E$5:$R$488,
              MATCH(1,
                    ('Emission Factors'!$E$5:$E$488 = 'GHG emissions calculations'!$F1956) *
                    ('Emission Factors'!$H$5:$H$488 = 'GHG emissions calculations'!$H1956),
                    0),
              MATCH('GHG emissions calculations'!R$6, 'Emission Factors'!$E$5:$R$5, 0)) &lt;&gt; "",
        INDEX('Emission Factors'!$E$5:$R$488,
              MATCH(1,
                    ('Emission Factors'!$E$5:$E$488 = 'GHG emissions calculations'!$F1956) *
                    ('Emission Factors'!$H$5:$H$488 = 'GHG emissions calculations'!$H1956),
                    0),
              MATCH('GHG emissions calculations'!R$6, 'Emission Factors'!$E$5:$R$5, 0)),
        ""),
    "")</f>
        <v/>
      </c>
      <c r="S1956" s="312">
        <f t="shared" si="3"/>
        <v>0</v>
      </c>
      <c r="T1956" s="23"/>
    </row>
    <row r="1957" ht="15.75" customHeight="1" outlineLevel="1">
      <c r="A1957" s="23"/>
      <c r="B1957" s="71"/>
      <c r="C1957" s="71"/>
      <c r="D1957" s="71"/>
      <c r="E1957" s="314"/>
      <c r="F1957" s="311" t="str">
        <f>Lists!AB47</f>
        <v>Fabrics for seat, unknown material - Europe</v>
      </c>
      <c r="G1957" s="311" t="str">
        <f t="array" ref="G1957">XLOOKUP(1,('Emission Factors'!$E$5:$E$488='GHG emissions calculations'!$F1957)*('Emission Factors'!$H$5:$H$488='GHG emissions calculations'!$H1957),INDEX('Emission Factors'!$E$5:$T$488,0,MATCH('GHG emissions calculations'!G$6,'Emission Factors'!$E$5:$T$5,0)),"",0)</f>
        <v/>
      </c>
      <c r="H1957" s="311" t="s">
        <v>237</v>
      </c>
      <c r="I1957" s="312" t="str">
        <f>IF(
    SUMIFS('Import data'!$L$25:$L$80,
           'Import data'!$J$25:$J$80, F1957,
           'Import data'!$G$25:$G$80, 'GHG emissions calculations'!$H1957,
           'Import data'!$I$25:$I$80,$E$1919) &lt;&gt; 0,
    SUMIFS('Import data'!$L$25:$L$80,
           'Import data'!$J$25:$J$80, F1957,
           'Import data'!$G$25:$G$80, 'GHG emissions calculations'!$H1957,
           'Import data'!$I$25:$I$80,$E$1919),
    ""
)</f>
        <v/>
      </c>
      <c r="J1957" s="311" t="str">
        <f t="array" ref="J1957">IF(
    XLOOKUP(F1957, 'Import data'!$J$26:$J$47, 'Import data'!$M$26:$M$47, "", 0) = "Please add the region-specific supplier emission factor or choose a different region available in the IAEG database.",
    "",
    XLOOKUP(F1957, 'Import data'!$J$26:$J$47, 'Import data'!$M$26:$M$47, "", 0)
)</f>
        <v/>
      </c>
      <c r="K1957" s="311" t="str">
        <f t="array" ref="K1957">IFERROR(
    XLOOKUP(F1957,
            _xlws.FILTER('Supplier Emission'!$G$15:$G$49,
                   ('Supplier Emission'!$D$15:$D$49=H1957) * ('Supplier Emission'!$F$15:$F$49=$E$1919)),
            _xlws.FILTER('Supplier Emission'!$I$15:$I$49,
                   ('Supplier Emission'!$D$15:$D$49=H1957) * ('Supplier Emission'!$F$15:$F$49=$E$1919)),
            ""),
    "")</f>
        <v/>
      </c>
      <c r="L1957" s="311" t="str">
        <f t="array" ref="L1957">IFERROR(
    XLOOKUP(F1957,
            _xlws.FILTER('Supplier Emission'!$G$15:$G$49,
                   ('Supplier Emission'!$D$15:$D$49=H1957) * ('Supplier Emission'!$F$15:$F$49=$E$1919)),
            _xlws.FILTER('Supplier Emission'!$J$15:$J$49,
                   ('Supplier Emission'!$D$15:$D$49=H1957) * ('Supplier Emission'!$F$15:$F$49=$E$1919)),
            ""),
    "")</f>
        <v/>
      </c>
      <c r="M1957" s="311" t="str">
        <f t="array" ref="M1957">IFERROR(
    XLOOKUP(F1957,
            _xlws.FILTER('Supplier Emission'!$G$15:$G$49,
                   ('Supplier Emission'!$D$15:$D$49=H1957) * ('Supplier Emission'!$F$15:$F$49=$E$1919)),
            _xlws.FILTER('Supplier Emission'!$M$15:$M$49,
                   ('Supplier Emission'!$D$15:$D$49=H1957) * ('Supplier Emission'!$F$15:$F$49=$E$1919)),
            ""),
    "")</f>
        <v/>
      </c>
      <c r="N1957" s="311" t="str">
        <f t="array" ref="N1957">IFERROR(
    XLOOKUP(F1957,
            _xlws.FILTER('Supplier Emission'!$G$15:$G$49,
                   ('Supplier Emission'!$D$15:$D$49=H1957) * ('Supplier Emission'!$F$15:$F$49=$E$1919)),
            _xlws.FILTER('Supplier Emission'!$H$15:$H$49,
                   ('Supplier Emission'!$D$15:$D$49=H1957) * ('Supplier Emission'!$F$15:$F$49=$E$1919)),
            ""),
    "")</f>
        <v/>
      </c>
      <c r="O1957" s="311" t="str">
        <f t="array" ref="O1957">XLOOKUP(1,('Emission Factors'!$E$5:$E$488='GHG emissions calculations'!$F1957)*('Emission Factors'!$H$5:$H$488='GHG emissions calculations'!$H1957),INDEX('Emission Factors'!$E$5:$T$488,0,MATCH('GHG emissions calculations'!O$6,'Emission Factors'!$E$5:$T$5,0)),"",0)</f>
        <v/>
      </c>
      <c r="P1957" s="313" t="str">
        <f t="array" ref="P1957">IFERROR(
    INDEX('Emission Factors'!$E$5:$P$488,
          MATCH(1,
                ('Emission Factors'!$E$5:$E$488 = 'GHG emissions calculations'!$F1957) *
                ('Emission Factors'!$H$5:$H$488 = 'GHG emissions calculations'!$H1957),
                0),
          MATCH('GHG emissions calculations'!P$6,'Emission Factors'!$E$5:$P$5,0)),
    "")</f>
        <v/>
      </c>
      <c r="Q1957" s="311" t="str">
        <f t="array" ref="Q1957">IFERROR(
    IF(
        INDEX('Emission Factors'!$E$5:$P$488,
              MATCH(1,
                    ('Emission Factors'!$E$5:$E$488 = 'GHG emissions calculations'!$F1957) *
                    ('Emission Factors'!$H$5:$H$488 = 'GHG emissions calculations'!$H1957),
                    0),
              MATCH('GHG emissions calculations'!Q$6, 'Emission Factors'!$E$5:$P$5, 0)) &lt;&gt; "",
        INDEX('Emission Factors'!$E$5:$P$488,
              MATCH(1,
                    ('Emission Factors'!$E$5:$E$488 = 'GHG emissions calculations'!$F1957) *
                    ('Emission Factors'!$H$5:$H$488 = 'GHG emissions calculations'!$H1957),
                    0),
              MATCH('GHG emissions calculations'!Q$6, 'Emission Factors'!$E$5:$P$5, 0)),
        ""),
    "")</f>
        <v/>
      </c>
      <c r="R1957" s="311" t="str">
        <f t="array" ref="R1957">IFERROR(
    IF(
        INDEX('Emission Factors'!$E$5:$R$488,
              MATCH(1,
                    ('Emission Factors'!$E$5:$E$488 = 'GHG emissions calculations'!$F1957) *
                    ('Emission Factors'!$H$5:$H$488 = 'GHG emissions calculations'!$H1957),
                    0),
              MATCH('GHG emissions calculations'!R$6, 'Emission Factors'!$E$5:$R$5, 0)) &lt;&gt; "",
        INDEX('Emission Factors'!$E$5:$R$488,
              MATCH(1,
                    ('Emission Factors'!$E$5:$E$488 = 'GHG emissions calculations'!$F1957) *
                    ('Emission Factors'!$H$5:$H$488 = 'GHG emissions calculations'!$H1957),
                    0),
              MATCH('GHG emissions calculations'!R$6, 'Emission Factors'!$E$5:$R$5, 0)),
        ""),
    "")</f>
        <v/>
      </c>
      <c r="S1957" s="312">
        <f t="shared" si="3"/>
        <v>0</v>
      </c>
      <c r="T1957" s="23"/>
    </row>
    <row r="1958" ht="15.75" customHeight="1" outlineLevel="1">
      <c r="A1958" s="23"/>
      <c r="B1958" s="71"/>
      <c r="C1958" s="71"/>
      <c r="D1958" s="71"/>
      <c r="E1958" s="314"/>
      <c r="F1958" s="311" t="str">
        <f>Lists!AB52</f>
        <v>Fabrics for seat, unknown material - Global or unspecified region</v>
      </c>
      <c r="G1958" s="311">
        <f t="array" ref="G1958">XLOOKUP(1,('Emission Factors'!$E$5:$E$488='GHG emissions calculations'!$F1958)*('Emission Factors'!$H$5:$H$488='GHG emissions calculations'!$H1958),INDEX('Emission Factors'!$E$5:$T$488,0,MATCH('GHG emissions calculations'!G$6,'Emission Factors'!$E$5:$T$5,0)),"",0)</f>
        <v>1</v>
      </c>
      <c r="H1958" s="311" t="s">
        <v>237</v>
      </c>
      <c r="I1958" s="312" t="str">
        <f>IF(
    SUMIFS('Import data'!$L$25:$L$80,
           'Import data'!$J$25:$J$80, F1958,
           'Import data'!$G$25:$G$80, 'GHG emissions calculations'!$H1958,
           'Import data'!$I$25:$I$80,$E$1919) &lt;&gt; 0,
    SUMIFS('Import data'!$L$25:$L$80,
           'Import data'!$J$25:$J$80, F1958,
           'Import data'!$G$25:$G$80, 'GHG emissions calculations'!$H1958,
           'Import data'!$I$25:$I$80,$E$1919),
    ""
)</f>
        <v/>
      </c>
      <c r="J1958" s="311" t="str">
        <f t="array" ref="J1958">IF(
    XLOOKUP(F1958, 'Import data'!$J$26:$J$47, 'Import data'!$M$26:$M$47, "", 0) = "Please add the region-specific supplier emission factor or choose a different region available in the IAEG database.",
    "",
    XLOOKUP(F1958, 'Import data'!$J$26:$J$47, 'Import data'!$M$26:$M$47, "", 0)
)</f>
        <v/>
      </c>
      <c r="K1958" s="311" t="str">
        <f t="array" ref="K1958">IFERROR(
    XLOOKUP(F1958,
            _xlws.FILTER('Supplier Emission'!$G$15:$G$49,
                   ('Supplier Emission'!$D$15:$D$49=H1958) * ('Supplier Emission'!$F$15:$F$49=$E$1919)),
            _xlws.FILTER('Supplier Emission'!$I$15:$I$49,
                   ('Supplier Emission'!$D$15:$D$49=H1958) * ('Supplier Emission'!$F$15:$F$49=$E$1919)),
            ""),
    "")</f>
        <v/>
      </c>
      <c r="L1958" s="311" t="str">
        <f t="array" ref="L1958">IFERROR(
    XLOOKUP(F1958,
            _xlws.FILTER('Supplier Emission'!$G$15:$G$49,
                   ('Supplier Emission'!$D$15:$D$49=H1958) * ('Supplier Emission'!$F$15:$F$49=$E$1919)),
            _xlws.FILTER('Supplier Emission'!$J$15:$J$49,
                   ('Supplier Emission'!$D$15:$D$49=H1958) * ('Supplier Emission'!$F$15:$F$49=$E$1919)),
            ""),
    "")</f>
        <v/>
      </c>
      <c r="M1958" s="311" t="str">
        <f t="array" ref="M1958">IFERROR(
    XLOOKUP(F1958,
            _xlws.FILTER('Supplier Emission'!$G$15:$G$49,
                   ('Supplier Emission'!$D$15:$D$49=H1958) * ('Supplier Emission'!$F$15:$F$49=$E$1919)),
            _xlws.FILTER('Supplier Emission'!$M$15:$M$49,
                   ('Supplier Emission'!$D$15:$D$49=H1958) * ('Supplier Emission'!$F$15:$F$49=$E$1919)),
            ""),
    "")</f>
        <v/>
      </c>
      <c r="N1958" s="311" t="str">
        <f t="array" ref="N1958">IFERROR(
    XLOOKUP(F1958,
            _xlws.FILTER('Supplier Emission'!$G$15:$G$49,
                   ('Supplier Emission'!$D$15:$D$49=H1958) * ('Supplier Emission'!$F$15:$F$49=$E$1919)),
            _xlws.FILTER('Supplier Emission'!$H$15:$H$49,
                   ('Supplier Emission'!$D$15:$D$49=H1958) * ('Supplier Emission'!$F$15:$F$49=$E$1919)),
            ""),
    "")</f>
        <v/>
      </c>
      <c r="O1958" s="311" t="str">
        <f t="array" ref="O1958">XLOOKUP(1,('Emission Factors'!$E$5:$E$488='GHG emissions calculations'!$F1958)*('Emission Factors'!$H$5:$H$488='GHG emissions calculations'!$H1958),INDEX('Emission Factors'!$E$5:$T$488,0,MATCH('GHG emissions calculations'!O$6,'Emission Factors'!$E$5:$T$5,0)),"",0)</f>
        <v>Complexe (mousse polyuréthane de 1.5 mm d'épaisseur, support textile polyamide/élasthanne de 75 g/m²)</v>
      </c>
      <c r="P1958" s="313">
        <f t="array" ref="P1958">IFERROR(
    INDEX('Emission Factors'!$E$5:$P$488,
          MATCH(1,
                ('Emission Factors'!$E$5:$E$488 = 'GHG emissions calculations'!$F1958) *
                ('Emission Factors'!$H$5:$H$488 = 'GHG emissions calculations'!$H1958),
                0),
          MATCH('GHG emissions calculations'!P$6,'Emission Factors'!$E$5:$P$5,0)),
    "")</f>
        <v>10.2</v>
      </c>
      <c r="Q1958" s="311" t="str">
        <f t="array" ref="Q1958">IFERROR(
    IF(
        INDEX('Emission Factors'!$E$5:$P$488,
              MATCH(1,
                    ('Emission Factors'!$E$5:$E$488 = 'GHG emissions calculations'!$F1958) *
                    ('Emission Factors'!$H$5:$H$488 = 'GHG emissions calculations'!$H1958),
                    0),
              MATCH('GHG emissions calculations'!Q$6, 'Emission Factors'!$E$5:$P$5, 0)) &lt;&gt; "",
        INDEX('Emission Factors'!$E$5:$P$488,
              MATCH(1,
                    ('Emission Factors'!$E$5:$E$488 = 'GHG emissions calculations'!$F1958) *
                    ('Emission Factors'!$H$5:$H$488 = 'GHG emissions calculations'!$H1958),
                    0),
              MATCH('GHG emissions calculations'!Q$6, 'Emission Factors'!$E$5:$P$5, 0)),
        ""),
    "")</f>
        <v>kgCO2e/kg</v>
      </c>
      <c r="R1958" s="311" t="str">
        <f t="array" ref="R1958">IFERROR(
    IF(
        INDEX('Emission Factors'!$E$5:$R$488,
              MATCH(1,
                    ('Emission Factors'!$E$5:$E$488 = 'GHG emissions calculations'!$F1958) *
                    ('Emission Factors'!$H$5:$H$488 = 'GHG emissions calculations'!$H1958),
                    0),
              MATCH('GHG emissions calculations'!R$6, 'Emission Factors'!$E$5:$R$5, 0)) &lt;&gt; "",
        INDEX('Emission Factors'!$E$5:$R$488,
              MATCH(1,
                    ('Emission Factors'!$E$5:$E$488 = 'GHG emissions calculations'!$F1958) *
                    ('Emission Factors'!$H$5:$H$488 = 'GHG emissions calculations'!$H1958),
                    0),
              MATCH('GHG emissions calculations'!R$6, 'Emission Factors'!$E$5:$R$5, 0)),
        ""),
    "")</f>
        <v>Global or unspecified region</v>
      </c>
      <c r="S1958" s="312">
        <f t="shared" si="3"/>
        <v>0</v>
      </c>
      <c r="T1958" s="23"/>
    </row>
    <row r="1959" ht="15.75" customHeight="1" outlineLevel="1">
      <c r="A1959" s="23"/>
      <c r="B1959" s="71"/>
      <c r="C1959" s="71"/>
      <c r="D1959" s="71"/>
      <c r="E1959" s="314"/>
      <c r="F1959" s="311" t="str">
        <f>Lists!AB51</f>
        <v>Fabrics for seat, unknown material - Middle East</v>
      </c>
      <c r="G1959" s="311" t="str">
        <f t="array" ref="G1959">XLOOKUP(1,('Emission Factors'!$E$5:$E$488='GHG emissions calculations'!$F1959)*('Emission Factors'!$H$5:$H$488='GHG emissions calculations'!$H1959),INDEX('Emission Factors'!$E$5:$T$488,0,MATCH('GHG emissions calculations'!G$6,'Emission Factors'!$E$5:$T$5,0)),"",0)</f>
        <v/>
      </c>
      <c r="H1959" s="311" t="s">
        <v>237</v>
      </c>
      <c r="I1959" s="312" t="str">
        <f>IF(
    SUMIFS('Import data'!$L$25:$L$80,
           'Import data'!$J$25:$J$80, F1959,
           'Import data'!$G$25:$G$80, 'GHG emissions calculations'!$H1959,
           'Import data'!$I$25:$I$80,$E$1919) &lt;&gt; 0,
    SUMIFS('Import data'!$L$25:$L$80,
           'Import data'!$J$25:$J$80, F1959,
           'Import data'!$G$25:$G$80, 'GHG emissions calculations'!$H1959,
           'Import data'!$I$25:$I$80,$E$1919),
    ""
)</f>
        <v/>
      </c>
      <c r="J1959" s="311" t="str">
        <f t="array" ref="J1959">IF(
    XLOOKUP(F1959, 'Import data'!$J$26:$J$47, 'Import data'!$M$26:$M$47, "", 0) = "Please add the region-specific supplier emission factor or choose a different region available in the IAEG database.",
    "",
    XLOOKUP(F1959, 'Import data'!$J$26:$J$47, 'Import data'!$M$26:$M$47, "", 0)
)</f>
        <v/>
      </c>
      <c r="K1959" s="311" t="str">
        <f t="array" ref="K1959">IFERROR(
    XLOOKUP(F1959,
            _xlws.FILTER('Supplier Emission'!$G$15:$G$49,
                   ('Supplier Emission'!$D$15:$D$49=H1959) * ('Supplier Emission'!$F$15:$F$49=$E$1919)),
            _xlws.FILTER('Supplier Emission'!$I$15:$I$49,
                   ('Supplier Emission'!$D$15:$D$49=H1959) * ('Supplier Emission'!$F$15:$F$49=$E$1919)),
            ""),
    "")</f>
        <v/>
      </c>
      <c r="L1959" s="311" t="str">
        <f t="array" ref="L1959">IFERROR(
    XLOOKUP(F1959,
            _xlws.FILTER('Supplier Emission'!$G$15:$G$49,
                   ('Supplier Emission'!$D$15:$D$49=H1959) * ('Supplier Emission'!$F$15:$F$49=$E$1919)),
            _xlws.FILTER('Supplier Emission'!$J$15:$J$49,
                   ('Supplier Emission'!$D$15:$D$49=H1959) * ('Supplier Emission'!$F$15:$F$49=$E$1919)),
            ""),
    "")</f>
        <v/>
      </c>
      <c r="M1959" s="311" t="str">
        <f t="array" ref="M1959">IFERROR(
    XLOOKUP(F1959,
            _xlws.FILTER('Supplier Emission'!$G$15:$G$49,
                   ('Supplier Emission'!$D$15:$D$49=H1959) * ('Supplier Emission'!$F$15:$F$49=$E$1919)),
            _xlws.FILTER('Supplier Emission'!$M$15:$M$49,
                   ('Supplier Emission'!$D$15:$D$49=H1959) * ('Supplier Emission'!$F$15:$F$49=$E$1919)),
            ""),
    "")</f>
        <v/>
      </c>
      <c r="N1959" s="311" t="str">
        <f t="array" ref="N1959">IFERROR(
    XLOOKUP(F1959,
            _xlws.FILTER('Supplier Emission'!$G$15:$G$49,
                   ('Supplier Emission'!$D$15:$D$49=H1959) * ('Supplier Emission'!$F$15:$F$49=$E$1919)),
            _xlws.FILTER('Supplier Emission'!$H$15:$H$49,
                   ('Supplier Emission'!$D$15:$D$49=H1959) * ('Supplier Emission'!$F$15:$F$49=$E$1919)),
            ""),
    "")</f>
        <v/>
      </c>
      <c r="O1959" s="311" t="str">
        <f t="array" ref="O1959">XLOOKUP(1,('Emission Factors'!$E$5:$E$488='GHG emissions calculations'!$F1959)*('Emission Factors'!$H$5:$H$488='GHG emissions calculations'!$H1959),INDEX('Emission Factors'!$E$5:$T$488,0,MATCH('GHG emissions calculations'!O$6,'Emission Factors'!$E$5:$T$5,0)),"",0)</f>
        <v/>
      </c>
      <c r="P1959" s="313" t="str">
        <f t="array" ref="P1959">IFERROR(
    INDEX('Emission Factors'!$E$5:$P$488,
          MATCH(1,
                ('Emission Factors'!$E$5:$E$488 = 'GHG emissions calculations'!$F1959) *
                ('Emission Factors'!$H$5:$H$488 = 'GHG emissions calculations'!$H1959),
                0),
          MATCH('GHG emissions calculations'!P$6,'Emission Factors'!$E$5:$P$5,0)),
    "")</f>
        <v/>
      </c>
      <c r="Q1959" s="311" t="str">
        <f t="array" ref="Q1959">IFERROR(
    IF(
        INDEX('Emission Factors'!$E$5:$P$488,
              MATCH(1,
                    ('Emission Factors'!$E$5:$E$488 = 'GHG emissions calculations'!$F1959) *
                    ('Emission Factors'!$H$5:$H$488 = 'GHG emissions calculations'!$H1959),
                    0),
              MATCH('GHG emissions calculations'!Q$6, 'Emission Factors'!$E$5:$P$5, 0)) &lt;&gt; "",
        INDEX('Emission Factors'!$E$5:$P$488,
              MATCH(1,
                    ('Emission Factors'!$E$5:$E$488 = 'GHG emissions calculations'!$F1959) *
                    ('Emission Factors'!$H$5:$H$488 = 'GHG emissions calculations'!$H1959),
                    0),
              MATCH('GHG emissions calculations'!Q$6, 'Emission Factors'!$E$5:$P$5, 0)),
        ""),
    "")</f>
        <v/>
      </c>
      <c r="R1959" s="311" t="str">
        <f t="array" ref="R1959">IFERROR(
    IF(
        INDEX('Emission Factors'!$E$5:$R$488,
              MATCH(1,
                    ('Emission Factors'!$E$5:$E$488 = 'GHG emissions calculations'!$F1959) *
                    ('Emission Factors'!$H$5:$H$488 = 'GHG emissions calculations'!$H1959),
                    0),
              MATCH('GHG emissions calculations'!R$6, 'Emission Factors'!$E$5:$R$5, 0)) &lt;&gt; "",
        INDEX('Emission Factors'!$E$5:$R$488,
              MATCH(1,
                    ('Emission Factors'!$E$5:$E$488 = 'GHG emissions calculations'!$F1959) *
                    ('Emission Factors'!$H$5:$H$488 = 'GHG emissions calculations'!$H1959),
                    0),
              MATCH('GHG emissions calculations'!R$6, 'Emission Factors'!$E$5:$R$5, 0)),
        ""),
    "")</f>
        <v/>
      </c>
      <c r="S1959" s="312">
        <f t="shared" si="3"/>
        <v>0</v>
      </c>
      <c r="T1959" s="23"/>
    </row>
    <row r="1960" ht="15.75" customHeight="1" outlineLevel="1">
      <c r="A1960" s="23"/>
      <c r="B1960" s="71"/>
      <c r="C1960" s="71"/>
      <c r="D1960" s="71"/>
      <c r="E1960" s="314"/>
      <c r="F1960" s="311" t="str">
        <f>Lists!AB50</f>
        <v>Fabrics for seat, unknown material - Oceania</v>
      </c>
      <c r="G1960" s="311" t="str">
        <f t="array" ref="G1960">XLOOKUP(1,('Emission Factors'!$E$5:$E$488='GHG emissions calculations'!$F1960)*('Emission Factors'!$H$5:$H$488='GHG emissions calculations'!$H1960),INDEX('Emission Factors'!$E$5:$T$488,0,MATCH('GHG emissions calculations'!G$6,'Emission Factors'!$E$5:$T$5,0)),"",0)</f>
        <v/>
      </c>
      <c r="H1960" s="311" t="s">
        <v>237</v>
      </c>
      <c r="I1960" s="312" t="str">
        <f>IF(
    SUMIFS('Import data'!$L$25:$L$80,
           'Import data'!$J$25:$J$80, F1960,
           'Import data'!$G$25:$G$80, 'GHG emissions calculations'!$H1960,
           'Import data'!$I$25:$I$80,$E$1919) &lt;&gt; 0,
    SUMIFS('Import data'!$L$25:$L$80,
           'Import data'!$J$25:$J$80, F1960,
           'Import data'!$G$25:$G$80, 'GHG emissions calculations'!$H1960,
           'Import data'!$I$25:$I$80,$E$1919),
    ""
)</f>
        <v/>
      </c>
      <c r="J1960" s="311" t="str">
        <f t="array" ref="J1960">IF(
    XLOOKUP(F1960, 'Import data'!$J$26:$J$47, 'Import data'!$M$26:$M$47, "", 0) = "Please add the region-specific supplier emission factor or choose a different region available in the IAEG database.",
    "",
    XLOOKUP(F1960, 'Import data'!$J$26:$J$47, 'Import data'!$M$26:$M$47, "", 0)
)</f>
        <v/>
      </c>
      <c r="K1960" s="311" t="str">
        <f t="array" ref="K1960">IFERROR(
    XLOOKUP(F1960,
            _xlws.FILTER('Supplier Emission'!$G$15:$G$49,
                   ('Supplier Emission'!$D$15:$D$49=H1960) * ('Supplier Emission'!$F$15:$F$49=$E$1919)),
            _xlws.FILTER('Supplier Emission'!$I$15:$I$49,
                   ('Supplier Emission'!$D$15:$D$49=H1960) * ('Supplier Emission'!$F$15:$F$49=$E$1919)),
            ""),
    "")</f>
        <v/>
      </c>
      <c r="L1960" s="311" t="str">
        <f t="array" ref="L1960">IFERROR(
    XLOOKUP(F1960,
            _xlws.FILTER('Supplier Emission'!$G$15:$G$49,
                   ('Supplier Emission'!$D$15:$D$49=H1960) * ('Supplier Emission'!$F$15:$F$49=$E$1919)),
            _xlws.FILTER('Supplier Emission'!$J$15:$J$49,
                   ('Supplier Emission'!$D$15:$D$49=H1960) * ('Supplier Emission'!$F$15:$F$49=$E$1919)),
            ""),
    "")</f>
        <v/>
      </c>
      <c r="M1960" s="311" t="str">
        <f t="array" ref="M1960">IFERROR(
    XLOOKUP(F1960,
            _xlws.FILTER('Supplier Emission'!$G$15:$G$49,
                   ('Supplier Emission'!$D$15:$D$49=H1960) * ('Supplier Emission'!$F$15:$F$49=$E$1919)),
            _xlws.FILTER('Supplier Emission'!$M$15:$M$49,
                   ('Supplier Emission'!$D$15:$D$49=H1960) * ('Supplier Emission'!$F$15:$F$49=$E$1919)),
            ""),
    "")</f>
        <v/>
      </c>
      <c r="N1960" s="311" t="str">
        <f t="array" ref="N1960">IFERROR(
    XLOOKUP(F1960,
            _xlws.FILTER('Supplier Emission'!$G$15:$G$49,
                   ('Supplier Emission'!$D$15:$D$49=H1960) * ('Supplier Emission'!$F$15:$F$49=$E$1919)),
            _xlws.FILTER('Supplier Emission'!$H$15:$H$49,
                   ('Supplier Emission'!$D$15:$D$49=H1960) * ('Supplier Emission'!$F$15:$F$49=$E$1919)),
            ""),
    "")</f>
        <v/>
      </c>
      <c r="O1960" s="311" t="str">
        <f t="array" ref="O1960">XLOOKUP(1,('Emission Factors'!$E$5:$E$488='GHG emissions calculations'!$F1960)*('Emission Factors'!$H$5:$H$488='GHG emissions calculations'!$H1960),INDEX('Emission Factors'!$E$5:$T$488,0,MATCH('GHG emissions calculations'!O$6,'Emission Factors'!$E$5:$T$5,0)),"",0)</f>
        <v/>
      </c>
      <c r="P1960" s="313" t="str">
        <f t="array" ref="P1960">IFERROR(
    INDEX('Emission Factors'!$E$5:$P$488,
          MATCH(1,
                ('Emission Factors'!$E$5:$E$488 = 'GHG emissions calculations'!$F1960) *
                ('Emission Factors'!$H$5:$H$488 = 'GHG emissions calculations'!$H1960),
                0),
          MATCH('GHG emissions calculations'!P$6,'Emission Factors'!$E$5:$P$5,0)),
    "")</f>
        <v/>
      </c>
      <c r="Q1960" s="311" t="str">
        <f t="array" ref="Q1960">IFERROR(
    IF(
        INDEX('Emission Factors'!$E$5:$P$488,
              MATCH(1,
                    ('Emission Factors'!$E$5:$E$488 = 'GHG emissions calculations'!$F1960) *
                    ('Emission Factors'!$H$5:$H$488 = 'GHG emissions calculations'!$H1960),
                    0),
              MATCH('GHG emissions calculations'!Q$6, 'Emission Factors'!$E$5:$P$5, 0)) &lt;&gt; "",
        INDEX('Emission Factors'!$E$5:$P$488,
              MATCH(1,
                    ('Emission Factors'!$E$5:$E$488 = 'GHG emissions calculations'!$F1960) *
                    ('Emission Factors'!$H$5:$H$488 = 'GHG emissions calculations'!$H1960),
                    0),
              MATCH('GHG emissions calculations'!Q$6, 'Emission Factors'!$E$5:$P$5, 0)),
        ""),
    "")</f>
        <v/>
      </c>
      <c r="R1960" s="311" t="str">
        <f t="array" ref="R1960">IFERROR(
    IF(
        INDEX('Emission Factors'!$E$5:$R$488,
              MATCH(1,
                    ('Emission Factors'!$E$5:$E$488 = 'GHG emissions calculations'!$F1960) *
                    ('Emission Factors'!$H$5:$H$488 = 'GHG emissions calculations'!$H1960),
                    0),
              MATCH('GHG emissions calculations'!R$6, 'Emission Factors'!$E$5:$R$5, 0)) &lt;&gt; "",
        INDEX('Emission Factors'!$E$5:$R$488,
              MATCH(1,
                    ('Emission Factors'!$E$5:$E$488 = 'GHG emissions calculations'!$F1960) *
                    ('Emission Factors'!$H$5:$H$488 = 'GHG emissions calculations'!$H1960),
                    0),
              MATCH('GHG emissions calculations'!R$6, 'Emission Factors'!$E$5:$R$5, 0)),
        ""),
    "")</f>
        <v/>
      </c>
      <c r="S1960" s="312">
        <f t="shared" si="3"/>
        <v>0</v>
      </c>
      <c r="T1960" s="23"/>
    </row>
    <row r="1961" ht="15.75" customHeight="1" outlineLevel="1">
      <c r="A1961" s="23"/>
      <c r="B1961" s="71"/>
      <c r="C1961" s="71"/>
      <c r="D1961" s="71"/>
      <c r="E1961" s="314"/>
      <c r="F1961" s="311" t="str">
        <f>Lists!AA48</f>
        <v>Foam, polystyrene foam  - Africa</v>
      </c>
      <c r="G1961" s="311" t="str">
        <f t="array" ref="G1961">XLOOKUP(1,('Emission Factors'!$E$5:$E$488='GHG emissions calculations'!$F1961)*('Emission Factors'!$H$5:$H$488='GHG emissions calculations'!$H1961),INDEX('Emission Factors'!$E$5:$T$488,0,MATCH('GHG emissions calculations'!G$6,'Emission Factors'!$E$5:$T$5,0)),"",0)</f>
        <v/>
      </c>
      <c r="H1961" s="311" t="s">
        <v>238</v>
      </c>
      <c r="I1961" s="312" t="str">
        <f>IF(
    SUMIFS('Import data'!$L$25:$L$80,
           'Import data'!$J$25:$J$80, F1961,
           'Import data'!$G$25:$G$80, 'GHG emissions calculations'!$H1961,
           'Import data'!$I$25:$I$80,$E$1919) &lt;&gt; 0,
    SUMIFS('Import data'!$L$25:$L$80,
           'Import data'!$J$25:$J$80, F1961,
           'Import data'!$G$25:$G$80, 'GHG emissions calculations'!$H1961,
           'Import data'!$I$25:$I$80,$E$1919),
    ""
)</f>
        <v/>
      </c>
      <c r="J1961" s="311" t="str">
        <f t="array" ref="J1961">IF(
    XLOOKUP(F1961, 'Import data'!$J$26:$J$47, 'Import data'!$M$26:$M$47, "", 0) = "Please add the region-specific supplier emission factor or choose a different region available in the IAEG database.",
    "",
    XLOOKUP(F1961, 'Import data'!$J$26:$J$47, 'Import data'!$M$26:$M$47, "", 0)
)</f>
        <v/>
      </c>
      <c r="K1961" s="311" t="str">
        <f t="array" ref="K1961">IFERROR(
    XLOOKUP(F1961,
            _xlws.FILTER('Supplier Emission'!$G$15:$G$49,
                   ('Supplier Emission'!$D$15:$D$49=H1961) * ('Supplier Emission'!$F$15:$F$49=$E$1919)),
            _xlws.FILTER('Supplier Emission'!$I$15:$I$49,
                   ('Supplier Emission'!$D$15:$D$49=H1961) * ('Supplier Emission'!$F$15:$F$49=$E$1919)),
            ""),
    "")</f>
        <v/>
      </c>
      <c r="L1961" s="311" t="str">
        <f t="array" ref="L1961">IFERROR(
    XLOOKUP(F1961,
            _xlws.FILTER('Supplier Emission'!$G$15:$G$49,
                   ('Supplier Emission'!$D$15:$D$49=H1961) * ('Supplier Emission'!$F$15:$F$49=$E$1919)),
            _xlws.FILTER('Supplier Emission'!$J$15:$J$49,
                   ('Supplier Emission'!$D$15:$D$49=H1961) * ('Supplier Emission'!$F$15:$F$49=$E$1919)),
            ""),
    "")</f>
        <v/>
      </c>
      <c r="M1961" s="311" t="str">
        <f t="array" ref="M1961">IFERROR(
    XLOOKUP(F1961,
            _xlws.FILTER('Supplier Emission'!$G$15:$G$49,
                   ('Supplier Emission'!$D$15:$D$49=H1961) * ('Supplier Emission'!$F$15:$F$49=$E$1919)),
            _xlws.FILTER('Supplier Emission'!$M$15:$M$49,
                   ('Supplier Emission'!$D$15:$D$49=H1961) * ('Supplier Emission'!$F$15:$F$49=$E$1919)),
            ""),
    "")</f>
        <v/>
      </c>
      <c r="N1961" s="311" t="str">
        <f t="array" ref="N1961">IFERROR(
    XLOOKUP(F1961,
            _xlws.FILTER('Supplier Emission'!$G$15:$G$49,
                   ('Supplier Emission'!$D$15:$D$49=H1961) * ('Supplier Emission'!$F$15:$F$49=$E$1919)),
            _xlws.FILTER('Supplier Emission'!$H$15:$H$49,
                   ('Supplier Emission'!$D$15:$D$49=H1961) * ('Supplier Emission'!$F$15:$F$49=$E$1919)),
            ""),
    "")</f>
        <v/>
      </c>
      <c r="O1961" s="311" t="str">
        <f t="array" ref="O1961">XLOOKUP(1,('Emission Factors'!$E$5:$E$488='GHG emissions calculations'!$F1961)*('Emission Factors'!$H$5:$H$488='GHG emissions calculations'!$H1961),INDEX('Emission Factors'!$E$5:$T$488,0,MATCH('GHG emissions calculations'!O$6,'Emission Factors'!$E$5:$T$5,0)),"",0)</f>
        <v/>
      </c>
      <c r="P1961" s="313" t="str">
        <f t="array" ref="P1961">IFERROR(
    INDEX('Emission Factors'!$E$5:$P$488,
          MATCH(1,
                ('Emission Factors'!$E$5:$E$488 = 'GHG emissions calculations'!$F1961) *
                ('Emission Factors'!$H$5:$H$488 = 'GHG emissions calculations'!$H1961),
                0),
          MATCH('GHG emissions calculations'!P$6,'Emission Factors'!$E$5:$P$5,0)),
    "")</f>
        <v/>
      </c>
      <c r="Q1961" s="311" t="str">
        <f t="array" ref="Q1961">IFERROR(
    IF(
        INDEX('Emission Factors'!$E$5:$P$488,
              MATCH(1,
                    ('Emission Factors'!$E$5:$E$488 = 'GHG emissions calculations'!$F1961) *
                    ('Emission Factors'!$H$5:$H$488 = 'GHG emissions calculations'!$H1961),
                    0),
              MATCH('GHG emissions calculations'!Q$6, 'Emission Factors'!$E$5:$P$5, 0)) &lt;&gt; "",
        INDEX('Emission Factors'!$E$5:$P$488,
              MATCH(1,
                    ('Emission Factors'!$E$5:$E$488 = 'GHG emissions calculations'!$F1961) *
                    ('Emission Factors'!$H$5:$H$488 = 'GHG emissions calculations'!$H1961),
                    0),
              MATCH('GHG emissions calculations'!Q$6, 'Emission Factors'!$E$5:$P$5, 0)),
        ""),
    "")</f>
        <v/>
      </c>
      <c r="R1961" s="311" t="str">
        <f t="array" ref="R1961">IFERROR(
    IF(
        INDEX('Emission Factors'!$E$5:$R$488,
              MATCH(1,
                    ('Emission Factors'!$E$5:$E$488 = 'GHG emissions calculations'!$F1961) *
                    ('Emission Factors'!$H$5:$H$488 = 'GHG emissions calculations'!$H1961),
                    0),
              MATCH('GHG emissions calculations'!R$6, 'Emission Factors'!$E$5:$R$5, 0)) &lt;&gt; "",
        INDEX('Emission Factors'!$E$5:$R$488,
              MATCH(1,
                    ('Emission Factors'!$E$5:$E$488 = 'GHG emissions calculations'!$F1961) *
                    ('Emission Factors'!$H$5:$H$488 = 'GHG emissions calculations'!$H1961),
                    0),
              MATCH('GHG emissions calculations'!R$6, 'Emission Factors'!$E$5:$R$5, 0)),
        ""),
    "")</f>
        <v/>
      </c>
      <c r="S1961" s="312">
        <f t="shared" si="3"/>
        <v>0</v>
      </c>
      <c r="T1961" s="23"/>
    </row>
    <row r="1962" ht="15.75" customHeight="1" outlineLevel="1">
      <c r="A1962" s="23"/>
      <c r="B1962" s="71"/>
      <c r="C1962" s="71"/>
      <c r="D1962" s="71"/>
      <c r="E1962" s="314"/>
      <c r="F1962" s="311" t="str">
        <f>Lists!AA46</f>
        <v>Foam, polystyrene foam  - America</v>
      </c>
      <c r="G1962" s="311">
        <f t="array" ref="G1962">XLOOKUP(1,('Emission Factors'!$E$5:$E$488='GHG emissions calculations'!$F1962)*('Emission Factors'!$H$5:$H$488='GHG emissions calculations'!$H1962),INDEX('Emission Factors'!$E$5:$T$488,0,MATCH('GHG emissions calculations'!G$6,'Emission Factors'!$E$5:$T$5,0)),"",0)</f>
        <v>3</v>
      </c>
      <c r="H1962" s="311" t="s">
        <v>238</v>
      </c>
      <c r="I1962" s="312" t="str">
        <f>IF(
    SUMIFS('Import data'!$L$25:$L$80,
           'Import data'!$J$25:$J$80, F1962,
           'Import data'!$G$25:$G$80, 'GHG emissions calculations'!$H1962,
           'Import data'!$I$25:$I$80,$E$1919) &lt;&gt; 0,
    SUMIFS('Import data'!$L$25:$L$80,
           'Import data'!$J$25:$J$80, F1962,
           'Import data'!$G$25:$G$80, 'GHG emissions calculations'!$H1962,
           'Import data'!$I$25:$I$80,$E$1919),
    ""
)</f>
        <v/>
      </c>
      <c r="J1962" s="311" t="str">
        <f t="array" ref="J1962">IF(
    XLOOKUP(F1962, 'Import data'!$J$26:$J$47, 'Import data'!$M$26:$M$47, "", 0) = "Please add the region-specific supplier emission factor or choose a different region available in the IAEG database.",
    "",
    XLOOKUP(F1962, 'Import data'!$J$26:$J$47, 'Import data'!$M$26:$M$47, "", 0)
)</f>
        <v/>
      </c>
      <c r="K1962" s="311" t="str">
        <f t="array" ref="K1962">IFERROR(
    XLOOKUP(F1962,
            _xlws.FILTER('Supplier Emission'!$G$15:$G$49,
                   ('Supplier Emission'!$D$15:$D$49=H1962) * ('Supplier Emission'!$F$15:$F$49=$E$1919)),
            _xlws.FILTER('Supplier Emission'!$I$15:$I$49,
                   ('Supplier Emission'!$D$15:$D$49=H1962) * ('Supplier Emission'!$F$15:$F$49=$E$1919)),
            ""),
    "")</f>
        <v/>
      </c>
      <c r="L1962" s="311" t="str">
        <f t="array" ref="L1962">IFERROR(
    XLOOKUP(F1962,
            _xlws.FILTER('Supplier Emission'!$G$15:$G$49,
                   ('Supplier Emission'!$D$15:$D$49=H1962) * ('Supplier Emission'!$F$15:$F$49=$E$1919)),
            _xlws.FILTER('Supplier Emission'!$J$15:$J$49,
                   ('Supplier Emission'!$D$15:$D$49=H1962) * ('Supplier Emission'!$F$15:$F$49=$E$1919)),
            ""),
    "")</f>
        <v/>
      </c>
      <c r="M1962" s="311" t="str">
        <f t="array" ref="M1962">IFERROR(
    XLOOKUP(F1962,
            _xlws.FILTER('Supplier Emission'!$G$15:$G$49,
                   ('Supplier Emission'!$D$15:$D$49=H1962) * ('Supplier Emission'!$F$15:$F$49=$E$1919)),
            _xlws.FILTER('Supplier Emission'!$M$15:$M$49,
                   ('Supplier Emission'!$D$15:$D$49=H1962) * ('Supplier Emission'!$F$15:$F$49=$E$1919)),
            ""),
    "")</f>
        <v/>
      </c>
      <c r="N1962" s="311" t="str">
        <f t="array" ref="N1962">IFERROR(
    XLOOKUP(F1962,
            _xlws.FILTER('Supplier Emission'!$G$15:$G$49,
                   ('Supplier Emission'!$D$15:$D$49=H1962) * ('Supplier Emission'!$F$15:$F$49=$E$1919)),
            _xlws.FILTER('Supplier Emission'!$H$15:$H$49,
                   ('Supplier Emission'!$D$15:$D$49=H1962) * ('Supplier Emission'!$F$15:$F$49=$E$1919)),
            ""),
    "")</f>
        <v/>
      </c>
      <c r="O1962" s="313" t="str">
        <f t="array" ref="O1962">XLOOKUP(1,('Emission Factors'!$E$5:$E$488='GHG emissions calculations'!$F1962)*('Emission Factors'!$H$5:$H$488='GHG emissions calculations'!$H1962),INDEX('Emission Factors'!$E$5:$T$488,0,MATCH('GHG emissions calculations'!O$6,'Emission Factors'!$E$5:$T$5,0)),"",0)</f>
        <v>Polystyrene foam products</v>
      </c>
      <c r="P1962" s="313">
        <f t="array" ref="P1962">IFERROR(
    INDEX('Emission Factors'!$E$5:$P$488,
          MATCH(1,
                ('Emission Factors'!$E$5:$E$488 = 'GHG emissions calculations'!$F1962) *
                ('Emission Factors'!$H$5:$H$488 = 'GHG emissions calculations'!$H1962),
                0),
          MATCH('GHG emissions calculations'!P$6,'Emission Factors'!$E$5:$P$5,0)),
    "")</f>
        <v>271</v>
      </c>
      <c r="Q1962" s="311" t="str">
        <f t="array" ref="Q1962">IFERROR(
    IF(
        INDEX('Emission Factors'!$E$5:$P$488,
              MATCH(1,
                    ('Emission Factors'!$E$5:$E$488 = 'GHG emissions calculations'!$F1962) *
                    ('Emission Factors'!$H$5:$H$488 = 'GHG emissions calculations'!$H1962),
                    0),
              MATCH('GHG emissions calculations'!Q$6, 'Emission Factors'!$E$5:$P$5, 0)) &lt;&gt; "",
        INDEX('Emission Factors'!$E$5:$P$488,
              MATCH(1,
                    ('Emission Factors'!$E$5:$E$488 = 'GHG emissions calculations'!$F1962) *
                    ('Emission Factors'!$H$5:$H$488 = 'GHG emissions calculations'!$H1962),
                    0),
              MATCH('GHG emissions calculations'!Q$6, 'Emission Factors'!$E$5:$P$5, 0)),
        ""),
    "")</f>
        <v>kgCO2e / k€</v>
      </c>
      <c r="R1962" s="311" t="str">
        <f t="array" ref="R1962">IFERROR(
    IF(
        INDEX('Emission Factors'!$E$5:$R$488,
              MATCH(1,
                    ('Emission Factors'!$E$5:$E$488 = 'GHG emissions calculations'!$F1962) *
                    ('Emission Factors'!$H$5:$H$488 = 'GHG emissions calculations'!$H1962),
                    0),
              MATCH('GHG emissions calculations'!R$6, 'Emission Factors'!$E$5:$R$5, 0)) &lt;&gt; "",
        INDEX('Emission Factors'!$E$5:$R$488,
              MATCH(1,
                    ('Emission Factors'!$E$5:$E$488 = 'GHG emissions calculations'!$F1962) *
                    ('Emission Factors'!$H$5:$H$488 = 'GHG emissions calculations'!$H1962),
                    0),
              MATCH('GHG emissions calculations'!R$6, 'Emission Factors'!$E$5:$R$5, 0)),
        ""),
    "")</f>
        <v>America</v>
      </c>
      <c r="S1962" s="312">
        <f t="shared" si="3"/>
        <v>0</v>
      </c>
      <c r="T1962" s="23"/>
    </row>
    <row r="1963" ht="15.75" customHeight="1" outlineLevel="1">
      <c r="A1963" s="23"/>
      <c r="B1963" s="71"/>
      <c r="C1963" s="71"/>
      <c r="D1963" s="71"/>
      <c r="E1963" s="314"/>
      <c r="F1963" s="311" t="str">
        <f>Lists!AA49</f>
        <v>Foam, polystyrene foam  - Asia</v>
      </c>
      <c r="G1963" s="311" t="str">
        <f t="array" ref="G1963">XLOOKUP(1,('Emission Factors'!$E$5:$E$488='GHG emissions calculations'!$F1963)*('Emission Factors'!$H$5:$H$488='GHG emissions calculations'!$H1963),INDEX('Emission Factors'!$E$5:$T$488,0,MATCH('GHG emissions calculations'!G$6,'Emission Factors'!$E$5:$T$5,0)),"",0)</f>
        <v/>
      </c>
      <c r="H1963" s="311" t="s">
        <v>238</v>
      </c>
      <c r="I1963" s="312" t="str">
        <f>IF(
    SUMIFS('Import data'!$L$25:$L$80,
           'Import data'!$J$25:$J$80, F1963,
           'Import data'!$G$25:$G$80, 'GHG emissions calculations'!$H1963,
           'Import data'!$I$25:$I$80,$E$1919) &lt;&gt; 0,
    SUMIFS('Import data'!$L$25:$L$80,
           'Import data'!$J$25:$J$80, F1963,
           'Import data'!$G$25:$G$80, 'GHG emissions calculations'!$H1963,
           'Import data'!$I$25:$I$80,$E$1919),
    ""
)</f>
        <v/>
      </c>
      <c r="J1963" s="311" t="str">
        <f t="array" ref="J1963">IF(
    XLOOKUP(F1963, 'Import data'!$J$26:$J$47, 'Import data'!$M$26:$M$47, "", 0) = "Please add the region-specific supplier emission factor or choose a different region available in the IAEG database.",
    "",
    XLOOKUP(F1963, 'Import data'!$J$26:$J$47, 'Import data'!$M$26:$M$47, "", 0)
)</f>
        <v/>
      </c>
      <c r="K1963" s="311" t="str">
        <f t="array" ref="K1963">IFERROR(
    XLOOKUP(F1963,
            _xlws.FILTER('Supplier Emission'!$G$15:$G$49,
                   ('Supplier Emission'!$D$15:$D$49=H1963) * ('Supplier Emission'!$F$15:$F$49=$E$1919)),
            _xlws.FILTER('Supplier Emission'!$I$15:$I$49,
                   ('Supplier Emission'!$D$15:$D$49=H1963) * ('Supplier Emission'!$F$15:$F$49=$E$1919)),
            ""),
    "")</f>
        <v/>
      </c>
      <c r="L1963" s="311" t="str">
        <f t="array" ref="L1963">IFERROR(
    XLOOKUP(F1963,
            _xlws.FILTER('Supplier Emission'!$G$15:$G$49,
                   ('Supplier Emission'!$D$15:$D$49=H1963) * ('Supplier Emission'!$F$15:$F$49=$E$1919)),
            _xlws.FILTER('Supplier Emission'!$J$15:$J$49,
                   ('Supplier Emission'!$D$15:$D$49=H1963) * ('Supplier Emission'!$F$15:$F$49=$E$1919)),
            ""),
    "")</f>
        <v/>
      </c>
      <c r="M1963" s="311" t="str">
        <f t="array" ref="M1963">IFERROR(
    XLOOKUP(F1963,
            _xlws.FILTER('Supplier Emission'!$G$15:$G$49,
                   ('Supplier Emission'!$D$15:$D$49=H1963) * ('Supplier Emission'!$F$15:$F$49=$E$1919)),
            _xlws.FILTER('Supplier Emission'!$M$15:$M$49,
                   ('Supplier Emission'!$D$15:$D$49=H1963) * ('Supplier Emission'!$F$15:$F$49=$E$1919)),
            ""),
    "")</f>
        <v/>
      </c>
      <c r="N1963" s="311" t="str">
        <f t="array" ref="N1963">IFERROR(
    XLOOKUP(F1963,
            _xlws.FILTER('Supplier Emission'!$G$15:$G$49,
                   ('Supplier Emission'!$D$15:$D$49=H1963) * ('Supplier Emission'!$F$15:$F$49=$E$1919)),
            _xlws.FILTER('Supplier Emission'!$H$15:$H$49,
                   ('Supplier Emission'!$D$15:$D$49=H1963) * ('Supplier Emission'!$F$15:$F$49=$E$1919)),
            ""),
    "")</f>
        <v/>
      </c>
      <c r="O1963" s="311" t="str">
        <f t="array" ref="O1963">XLOOKUP(1,('Emission Factors'!$E$5:$E$488='GHG emissions calculations'!$F1963)*('Emission Factors'!$H$5:$H$488='GHG emissions calculations'!$H1963),INDEX('Emission Factors'!$E$5:$T$488,0,MATCH('GHG emissions calculations'!O$6,'Emission Factors'!$E$5:$T$5,0)),"",0)</f>
        <v/>
      </c>
      <c r="P1963" s="313" t="str">
        <f t="array" ref="P1963">IFERROR(
    INDEX('Emission Factors'!$E$5:$P$488,
          MATCH(1,
                ('Emission Factors'!$E$5:$E$488 = 'GHG emissions calculations'!$F1963) *
                ('Emission Factors'!$H$5:$H$488 = 'GHG emissions calculations'!$H1963),
                0),
          MATCH('GHG emissions calculations'!P$6,'Emission Factors'!$E$5:$P$5,0)),
    "")</f>
        <v/>
      </c>
      <c r="Q1963" s="311" t="str">
        <f t="array" ref="Q1963">IFERROR(
    IF(
        INDEX('Emission Factors'!$E$5:$P$488,
              MATCH(1,
                    ('Emission Factors'!$E$5:$E$488 = 'GHG emissions calculations'!$F1963) *
                    ('Emission Factors'!$H$5:$H$488 = 'GHG emissions calculations'!$H1963),
                    0),
              MATCH('GHG emissions calculations'!Q$6, 'Emission Factors'!$E$5:$P$5, 0)) &lt;&gt; "",
        INDEX('Emission Factors'!$E$5:$P$488,
              MATCH(1,
                    ('Emission Factors'!$E$5:$E$488 = 'GHG emissions calculations'!$F1963) *
                    ('Emission Factors'!$H$5:$H$488 = 'GHG emissions calculations'!$H1963),
                    0),
              MATCH('GHG emissions calculations'!Q$6, 'Emission Factors'!$E$5:$P$5, 0)),
        ""),
    "")</f>
        <v/>
      </c>
      <c r="R1963" s="311" t="str">
        <f t="array" ref="R1963">IFERROR(
    IF(
        INDEX('Emission Factors'!$E$5:$R$488,
              MATCH(1,
                    ('Emission Factors'!$E$5:$E$488 = 'GHG emissions calculations'!$F1963) *
                    ('Emission Factors'!$H$5:$H$488 = 'GHG emissions calculations'!$H1963),
                    0),
              MATCH('GHG emissions calculations'!R$6, 'Emission Factors'!$E$5:$R$5, 0)) &lt;&gt; "",
        INDEX('Emission Factors'!$E$5:$R$488,
              MATCH(1,
                    ('Emission Factors'!$E$5:$E$488 = 'GHG emissions calculations'!$F1963) *
                    ('Emission Factors'!$H$5:$H$488 = 'GHG emissions calculations'!$H1963),
                    0),
              MATCH('GHG emissions calculations'!R$6, 'Emission Factors'!$E$5:$R$5, 0)),
        ""),
    "")</f>
        <v/>
      </c>
      <c r="S1963" s="312">
        <f t="shared" si="3"/>
        <v>0</v>
      </c>
      <c r="T1963" s="23"/>
    </row>
    <row r="1964" ht="15.75" customHeight="1" outlineLevel="1">
      <c r="A1964" s="23"/>
      <c r="B1964" s="71"/>
      <c r="C1964" s="71"/>
      <c r="D1964" s="71"/>
      <c r="E1964" s="314"/>
      <c r="F1964" s="311" t="str">
        <f>Lists!AA47</f>
        <v>Foam, polystyrene foam  - Europe</v>
      </c>
      <c r="G1964" s="311" t="str">
        <f t="array" ref="G1964">XLOOKUP(1,('Emission Factors'!$E$5:$E$488='GHG emissions calculations'!$F1964)*('Emission Factors'!$H$5:$H$488='GHG emissions calculations'!$H1964),INDEX('Emission Factors'!$E$5:$T$488,0,MATCH('GHG emissions calculations'!G$6,'Emission Factors'!$E$5:$T$5,0)),"",0)</f>
        <v/>
      </c>
      <c r="H1964" s="311" t="s">
        <v>238</v>
      </c>
      <c r="I1964" s="312" t="str">
        <f>IF(
    SUMIFS('Import data'!$L$25:$L$80,
           'Import data'!$J$25:$J$80, F1964,
           'Import data'!$G$25:$G$80, 'GHG emissions calculations'!$H1964,
           'Import data'!$I$25:$I$80,$E$1919) &lt;&gt; 0,
    SUMIFS('Import data'!$L$25:$L$80,
           'Import data'!$J$25:$J$80, F1964,
           'Import data'!$G$25:$G$80, 'GHG emissions calculations'!$H1964,
           'Import data'!$I$25:$I$80,$E$1919),
    ""
)</f>
        <v/>
      </c>
      <c r="J1964" s="311" t="str">
        <f t="array" ref="J1964">IF(
    XLOOKUP(F1964, 'Import data'!$J$26:$J$47, 'Import data'!$M$26:$M$47, "", 0) = "Please add the region-specific supplier emission factor or choose a different region available in the IAEG database.",
    "",
    XLOOKUP(F1964, 'Import data'!$J$26:$J$47, 'Import data'!$M$26:$M$47, "", 0)
)</f>
        <v/>
      </c>
      <c r="K1964" s="311" t="str">
        <f t="array" ref="K1964">IFERROR(
    XLOOKUP(F1964,
            _xlws.FILTER('Supplier Emission'!$G$15:$G$49,
                   ('Supplier Emission'!$D$15:$D$49=H1964) * ('Supplier Emission'!$F$15:$F$49=$E$1919)),
            _xlws.FILTER('Supplier Emission'!$I$15:$I$49,
                   ('Supplier Emission'!$D$15:$D$49=H1964) * ('Supplier Emission'!$F$15:$F$49=$E$1919)),
            ""),
    "")</f>
        <v/>
      </c>
      <c r="L1964" s="311" t="str">
        <f t="array" ref="L1964">IFERROR(
    XLOOKUP(F1964,
            _xlws.FILTER('Supplier Emission'!$G$15:$G$49,
                   ('Supplier Emission'!$D$15:$D$49=H1964) * ('Supplier Emission'!$F$15:$F$49=$E$1919)),
            _xlws.FILTER('Supplier Emission'!$J$15:$J$49,
                   ('Supplier Emission'!$D$15:$D$49=H1964) * ('Supplier Emission'!$F$15:$F$49=$E$1919)),
            ""),
    "")</f>
        <v/>
      </c>
      <c r="M1964" s="311" t="str">
        <f t="array" ref="M1964">IFERROR(
    XLOOKUP(F1964,
            _xlws.FILTER('Supplier Emission'!$G$15:$G$49,
                   ('Supplier Emission'!$D$15:$D$49=H1964) * ('Supplier Emission'!$F$15:$F$49=$E$1919)),
            _xlws.FILTER('Supplier Emission'!$M$15:$M$49,
                   ('Supplier Emission'!$D$15:$D$49=H1964) * ('Supplier Emission'!$F$15:$F$49=$E$1919)),
            ""),
    "")</f>
        <v/>
      </c>
      <c r="N1964" s="311" t="str">
        <f t="array" ref="N1964">IFERROR(
    XLOOKUP(F1964,
            _xlws.FILTER('Supplier Emission'!$G$15:$G$49,
                   ('Supplier Emission'!$D$15:$D$49=H1964) * ('Supplier Emission'!$F$15:$F$49=$E$1919)),
            _xlws.FILTER('Supplier Emission'!$H$15:$H$49,
                   ('Supplier Emission'!$D$15:$D$49=H1964) * ('Supplier Emission'!$F$15:$F$49=$E$1919)),
            ""),
    "")</f>
        <v/>
      </c>
      <c r="O1964" s="311" t="str">
        <f t="array" ref="O1964">XLOOKUP(1,('Emission Factors'!$E$5:$E$488='GHG emissions calculations'!$F1964)*('Emission Factors'!$H$5:$H$488='GHG emissions calculations'!$H1964),INDEX('Emission Factors'!$E$5:$T$488,0,MATCH('GHG emissions calculations'!O$6,'Emission Factors'!$E$5:$T$5,0)),"",0)</f>
        <v/>
      </c>
      <c r="P1964" s="313" t="str">
        <f t="array" ref="P1964">IFERROR(
    INDEX('Emission Factors'!$E$5:$P$488,
          MATCH(1,
                ('Emission Factors'!$E$5:$E$488 = 'GHG emissions calculations'!$F1964) *
                ('Emission Factors'!$H$5:$H$488 = 'GHG emissions calculations'!$H1964),
                0),
          MATCH('GHG emissions calculations'!P$6,'Emission Factors'!$E$5:$P$5,0)),
    "")</f>
        <v/>
      </c>
      <c r="Q1964" s="311" t="str">
        <f t="array" ref="Q1964">IFERROR(
    IF(
        INDEX('Emission Factors'!$E$5:$P$488,
              MATCH(1,
                    ('Emission Factors'!$E$5:$E$488 = 'GHG emissions calculations'!$F1964) *
                    ('Emission Factors'!$H$5:$H$488 = 'GHG emissions calculations'!$H1964),
                    0),
              MATCH('GHG emissions calculations'!Q$6, 'Emission Factors'!$E$5:$P$5, 0)) &lt;&gt; "",
        INDEX('Emission Factors'!$E$5:$P$488,
              MATCH(1,
                    ('Emission Factors'!$E$5:$E$488 = 'GHG emissions calculations'!$F1964) *
                    ('Emission Factors'!$H$5:$H$488 = 'GHG emissions calculations'!$H1964),
                    0),
              MATCH('GHG emissions calculations'!Q$6, 'Emission Factors'!$E$5:$P$5, 0)),
        ""),
    "")</f>
        <v/>
      </c>
      <c r="R1964" s="311" t="str">
        <f t="array" ref="R1964">IFERROR(
    IF(
        INDEX('Emission Factors'!$E$5:$R$488,
              MATCH(1,
                    ('Emission Factors'!$E$5:$E$488 = 'GHG emissions calculations'!$F1964) *
                    ('Emission Factors'!$H$5:$H$488 = 'GHG emissions calculations'!$H1964),
                    0),
              MATCH('GHG emissions calculations'!R$6, 'Emission Factors'!$E$5:$R$5, 0)) &lt;&gt; "",
        INDEX('Emission Factors'!$E$5:$R$488,
              MATCH(1,
                    ('Emission Factors'!$E$5:$E$488 = 'GHG emissions calculations'!$F1964) *
                    ('Emission Factors'!$H$5:$H$488 = 'GHG emissions calculations'!$H1964),
                    0),
              MATCH('GHG emissions calculations'!R$6, 'Emission Factors'!$E$5:$R$5, 0)),
        ""),
    "")</f>
        <v/>
      </c>
      <c r="S1964" s="312">
        <f t="shared" si="3"/>
        <v>0</v>
      </c>
      <c r="T1964" s="23"/>
    </row>
    <row r="1965" ht="15.75" customHeight="1" outlineLevel="1">
      <c r="A1965" s="23"/>
      <c r="B1965" s="71"/>
      <c r="C1965" s="71"/>
      <c r="D1965" s="71"/>
      <c r="E1965" s="314"/>
      <c r="F1965" s="311" t="str">
        <f>Lists!AA52</f>
        <v>Foam, polystyrene foam  - Global or unspecified region</v>
      </c>
      <c r="G1965" s="311" t="str">
        <f t="array" ref="G1965">XLOOKUP(1,('Emission Factors'!$E$5:$E$488='GHG emissions calculations'!$F1965)*('Emission Factors'!$H$5:$H$488='GHG emissions calculations'!$H1965),INDEX('Emission Factors'!$E$5:$T$488,0,MATCH('GHG emissions calculations'!G$6,'Emission Factors'!$E$5:$T$5,0)),"",0)</f>
        <v/>
      </c>
      <c r="H1965" s="311" t="s">
        <v>238</v>
      </c>
      <c r="I1965" s="312" t="str">
        <f>IF(
    SUMIFS('Import data'!$L$25:$L$80,
           'Import data'!$J$25:$J$80, F1965,
           'Import data'!$G$25:$G$80, 'GHG emissions calculations'!$H1965,
           'Import data'!$I$25:$I$80,$E$1919) &lt;&gt; 0,
    SUMIFS('Import data'!$L$25:$L$80,
           'Import data'!$J$25:$J$80, F1965,
           'Import data'!$G$25:$G$80, 'GHG emissions calculations'!$H1965,
           'Import data'!$I$25:$I$80,$E$1919),
    ""
)</f>
        <v/>
      </c>
      <c r="J1965" s="311" t="str">
        <f t="array" ref="J1965">IF(
    XLOOKUP(F1965, 'Import data'!$J$26:$J$47, 'Import data'!$M$26:$M$47, "", 0) = "Please add the region-specific supplier emission factor or choose a different region available in the IAEG database.",
    "",
    XLOOKUP(F1965, 'Import data'!$J$26:$J$47, 'Import data'!$M$26:$M$47, "", 0)
)</f>
        <v/>
      </c>
      <c r="K1965" s="311" t="str">
        <f t="array" ref="K1965">IFERROR(
    XLOOKUP(F1965,
            _xlws.FILTER('Supplier Emission'!$G$15:$G$49,
                   ('Supplier Emission'!$D$15:$D$49=H1965) * ('Supplier Emission'!$F$15:$F$49=$E$1919)),
            _xlws.FILTER('Supplier Emission'!$I$15:$I$49,
                   ('Supplier Emission'!$D$15:$D$49=H1965) * ('Supplier Emission'!$F$15:$F$49=$E$1919)),
            ""),
    "")</f>
        <v/>
      </c>
      <c r="L1965" s="311" t="str">
        <f t="array" ref="L1965">IFERROR(
    XLOOKUP(F1965,
            _xlws.FILTER('Supplier Emission'!$G$15:$G$49,
                   ('Supplier Emission'!$D$15:$D$49=H1965) * ('Supplier Emission'!$F$15:$F$49=$E$1919)),
            _xlws.FILTER('Supplier Emission'!$J$15:$J$49,
                   ('Supplier Emission'!$D$15:$D$49=H1965) * ('Supplier Emission'!$F$15:$F$49=$E$1919)),
            ""),
    "")</f>
        <v/>
      </c>
      <c r="M1965" s="311" t="str">
        <f t="array" ref="M1965">IFERROR(
    XLOOKUP(F1965,
            _xlws.FILTER('Supplier Emission'!$G$15:$G$49,
                   ('Supplier Emission'!$D$15:$D$49=H1965) * ('Supplier Emission'!$F$15:$F$49=$E$1919)),
            _xlws.FILTER('Supplier Emission'!$M$15:$M$49,
                   ('Supplier Emission'!$D$15:$D$49=H1965) * ('Supplier Emission'!$F$15:$F$49=$E$1919)),
            ""),
    "")</f>
        <v/>
      </c>
      <c r="N1965" s="311" t="str">
        <f t="array" ref="N1965">IFERROR(
    XLOOKUP(F1965,
            _xlws.FILTER('Supplier Emission'!$G$15:$G$49,
                   ('Supplier Emission'!$D$15:$D$49=H1965) * ('Supplier Emission'!$F$15:$F$49=$E$1919)),
            _xlws.FILTER('Supplier Emission'!$H$15:$H$49,
                   ('Supplier Emission'!$D$15:$D$49=H1965) * ('Supplier Emission'!$F$15:$F$49=$E$1919)),
            ""),
    "")</f>
        <v/>
      </c>
      <c r="O1965" s="311" t="str">
        <f t="array" ref="O1965">XLOOKUP(1,('Emission Factors'!$E$5:$E$488='GHG emissions calculations'!$F1965)*('Emission Factors'!$H$5:$H$488='GHG emissions calculations'!$H1965),INDEX('Emission Factors'!$E$5:$T$488,0,MATCH('GHG emissions calculations'!O$6,'Emission Factors'!$E$5:$T$5,0)),"",0)</f>
        <v/>
      </c>
      <c r="P1965" s="313" t="str">
        <f t="array" ref="P1965">IFERROR(
    INDEX('Emission Factors'!$E$5:$P$488,
          MATCH(1,
                ('Emission Factors'!$E$5:$E$488 = 'GHG emissions calculations'!$F1965) *
                ('Emission Factors'!$H$5:$H$488 = 'GHG emissions calculations'!$H1965),
                0),
          MATCH('GHG emissions calculations'!P$6,'Emission Factors'!$E$5:$P$5,0)),
    "")</f>
        <v/>
      </c>
      <c r="Q1965" s="311" t="str">
        <f t="array" ref="Q1965">IFERROR(
    IF(
        INDEX('Emission Factors'!$E$5:$P$488,
              MATCH(1,
                    ('Emission Factors'!$E$5:$E$488 = 'GHG emissions calculations'!$F1965) *
                    ('Emission Factors'!$H$5:$H$488 = 'GHG emissions calculations'!$H1965),
                    0),
              MATCH('GHG emissions calculations'!Q$6, 'Emission Factors'!$E$5:$P$5, 0)) &lt;&gt; "",
        INDEX('Emission Factors'!$E$5:$P$488,
              MATCH(1,
                    ('Emission Factors'!$E$5:$E$488 = 'GHG emissions calculations'!$F1965) *
                    ('Emission Factors'!$H$5:$H$488 = 'GHG emissions calculations'!$H1965),
                    0),
              MATCH('GHG emissions calculations'!Q$6, 'Emission Factors'!$E$5:$P$5, 0)),
        ""),
    "")</f>
        <v/>
      </c>
      <c r="R1965" s="311" t="str">
        <f t="array" ref="R1965">IFERROR(
    IF(
        INDEX('Emission Factors'!$E$5:$R$488,
              MATCH(1,
                    ('Emission Factors'!$E$5:$E$488 = 'GHG emissions calculations'!$F1965) *
                    ('Emission Factors'!$H$5:$H$488 = 'GHG emissions calculations'!$H1965),
                    0),
              MATCH('GHG emissions calculations'!R$6, 'Emission Factors'!$E$5:$R$5, 0)) &lt;&gt; "",
        INDEX('Emission Factors'!$E$5:$R$488,
              MATCH(1,
                    ('Emission Factors'!$E$5:$E$488 = 'GHG emissions calculations'!$F1965) *
                    ('Emission Factors'!$H$5:$H$488 = 'GHG emissions calculations'!$H1965),
                    0),
              MATCH('GHG emissions calculations'!R$6, 'Emission Factors'!$E$5:$R$5, 0)),
        ""),
    "")</f>
        <v/>
      </c>
      <c r="S1965" s="312">
        <f t="shared" si="3"/>
        <v>0</v>
      </c>
      <c r="T1965" s="23"/>
    </row>
    <row r="1966" ht="15.75" customHeight="1" outlineLevel="1">
      <c r="A1966" s="23"/>
      <c r="B1966" s="71"/>
      <c r="C1966" s="71"/>
      <c r="D1966" s="71"/>
      <c r="E1966" s="314"/>
      <c r="F1966" s="311" t="str">
        <f>Lists!AA51</f>
        <v>Foam, polystyrene foam  - Middle East</v>
      </c>
      <c r="G1966" s="311" t="str">
        <f t="array" ref="G1966">XLOOKUP(1,('Emission Factors'!$E$5:$E$488='GHG emissions calculations'!$F1966)*('Emission Factors'!$H$5:$H$488='GHG emissions calculations'!$H1966),INDEX('Emission Factors'!$E$5:$T$488,0,MATCH('GHG emissions calculations'!G$6,'Emission Factors'!$E$5:$T$5,0)),"",0)</f>
        <v/>
      </c>
      <c r="H1966" s="311" t="s">
        <v>238</v>
      </c>
      <c r="I1966" s="312" t="str">
        <f>IF(
    SUMIFS('Import data'!$L$25:$L$80,
           'Import data'!$J$25:$J$80, F1966,
           'Import data'!$G$25:$G$80, 'GHG emissions calculations'!$H1966,
           'Import data'!$I$25:$I$80,$E$1919) &lt;&gt; 0,
    SUMIFS('Import data'!$L$25:$L$80,
           'Import data'!$J$25:$J$80, F1966,
           'Import data'!$G$25:$G$80, 'GHG emissions calculations'!$H1966,
           'Import data'!$I$25:$I$80,$E$1919),
    ""
)</f>
        <v/>
      </c>
      <c r="J1966" s="311" t="str">
        <f t="array" ref="J1966">IF(
    XLOOKUP(F1966, 'Import data'!$J$26:$J$47, 'Import data'!$M$26:$M$47, "", 0) = "Please add the region-specific supplier emission factor or choose a different region available in the IAEG database.",
    "",
    XLOOKUP(F1966, 'Import data'!$J$26:$J$47, 'Import data'!$M$26:$M$47, "", 0)
)</f>
        <v/>
      </c>
      <c r="K1966" s="311" t="str">
        <f t="array" ref="K1966">IFERROR(
    XLOOKUP(F1966,
            _xlws.FILTER('Supplier Emission'!$G$15:$G$49,
                   ('Supplier Emission'!$D$15:$D$49=H1966) * ('Supplier Emission'!$F$15:$F$49=$E$1919)),
            _xlws.FILTER('Supplier Emission'!$I$15:$I$49,
                   ('Supplier Emission'!$D$15:$D$49=H1966) * ('Supplier Emission'!$F$15:$F$49=$E$1919)),
            ""),
    "")</f>
        <v/>
      </c>
      <c r="L1966" s="311" t="str">
        <f t="array" ref="L1966">IFERROR(
    XLOOKUP(F1966,
            _xlws.FILTER('Supplier Emission'!$G$15:$G$49,
                   ('Supplier Emission'!$D$15:$D$49=H1966) * ('Supplier Emission'!$F$15:$F$49=$E$1919)),
            _xlws.FILTER('Supplier Emission'!$J$15:$J$49,
                   ('Supplier Emission'!$D$15:$D$49=H1966) * ('Supplier Emission'!$F$15:$F$49=$E$1919)),
            ""),
    "")</f>
        <v/>
      </c>
      <c r="M1966" s="311" t="str">
        <f t="array" ref="M1966">IFERROR(
    XLOOKUP(F1966,
            _xlws.FILTER('Supplier Emission'!$G$15:$G$49,
                   ('Supplier Emission'!$D$15:$D$49=H1966) * ('Supplier Emission'!$F$15:$F$49=$E$1919)),
            _xlws.FILTER('Supplier Emission'!$M$15:$M$49,
                   ('Supplier Emission'!$D$15:$D$49=H1966) * ('Supplier Emission'!$F$15:$F$49=$E$1919)),
            ""),
    "")</f>
        <v/>
      </c>
      <c r="N1966" s="311" t="str">
        <f t="array" ref="N1966">IFERROR(
    XLOOKUP(F1966,
            _xlws.FILTER('Supplier Emission'!$G$15:$G$49,
                   ('Supplier Emission'!$D$15:$D$49=H1966) * ('Supplier Emission'!$F$15:$F$49=$E$1919)),
            _xlws.FILTER('Supplier Emission'!$H$15:$H$49,
                   ('Supplier Emission'!$D$15:$D$49=H1966) * ('Supplier Emission'!$F$15:$F$49=$E$1919)),
            ""),
    "")</f>
        <v/>
      </c>
      <c r="O1966" s="311" t="str">
        <f t="array" ref="O1966">XLOOKUP(1,('Emission Factors'!$E$5:$E$488='GHG emissions calculations'!$F1966)*('Emission Factors'!$H$5:$H$488='GHG emissions calculations'!$H1966),INDEX('Emission Factors'!$E$5:$T$488,0,MATCH('GHG emissions calculations'!O$6,'Emission Factors'!$E$5:$T$5,0)),"",0)</f>
        <v/>
      </c>
      <c r="P1966" s="313" t="str">
        <f t="array" ref="P1966">IFERROR(
    INDEX('Emission Factors'!$E$5:$P$488,
          MATCH(1,
                ('Emission Factors'!$E$5:$E$488 = 'GHG emissions calculations'!$F1966) *
                ('Emission Factors'!$H$5:$H$488 = 'GHG emissions calculations'!$H1966),
                0),
          MATCH('GHG emissions calculations'!P$6,'Emission Factors'!$E$5:$P$5,0)),
    "")</f>
        <v/>
      </c>
      <c r="Q1966" s="311" t="str">
        <f t="array" ref="Q1966">IFERROR(
    IF(
        INDEX('Emission Factors'!$E$5:$P$488,
              MATCH(1,
                    ('Emission Factors'!$E$5:$E$488 = 'GHG emissions calculations'!$F1966) *
                    ('Emission Factors'!$H$5:$H$488 = 'GHG emissions calculations'!$H1966),
                    0),
              MATCH('GHG emissions calculations'!Q$6, 'Emission Factors'!$E$5:$P$5, 0)) &lt;&gt; "",
        INDEX('Emission Factors'!$E$5:$P$488,
              MATCH(1,
                    ('Emission Factors'!$E$5:$E$488 = 'GHG emissions calculations'!$F1966) *
                    ('Emission Factors'!$H$5:$H$488 = 'GHG emissions calculations'!$H1966),
                    0),
              MATCH('GHG emissions calculations'!Q$6, 'Emission Factors'!$E$5:$P$5, 0)),
        ""),
    "")</f>
        <v/>
      </c>
      <c r="R1966" s="311" t="str">
        <f t="array" ref="R1966">IFERROR(
    IF(
        INDEX('Emission Factors'!$E$5:$R$488,
              MATCH(1,
                    ('Emission Factors'!$E$5:$E$488 = 'GHG emissions calculations'!$F1966) *
                    ('Emission Factors'!$H$5:$H$488 = 'GHG emissions calculations'!$H1966),
                    0),
              MATCH('GHG emissions calculations'!R$6, 'Emission Factors'!$E$5:$R$5, 0)) &lt;&gt; "",
        INDEX('Emission Factors'!$E$5:$R$488,
              MATCH(1,
                    ('Emission Factors'!$E$5:$E$488 = 'GHG emissions calculations'!$F1966) *
                    ('Emission Factors'!$H$5:$H$488 = 'GHG emissions calculations'!$H1966),
                    0),
              MATCH('GHG emissions calculations'!R$6, 'Emission Factors'!$E$5:$R$5, 0)),
        ""),
    "")</f>
        <v/>
      </c>
      <c r="S1966" s="312">
        <f t="shared" si="3"/>
        <v>0</v>
      </c>
      <c r="T1966" s="23"/>
    </row>
    <row r="1967" ht="15.75" customHeight="1" outlineLevel="1">
      <c r="A1967" s="23"/>
      <c r="B1967" s="71"/>
      <c r="C1967" s="71"/>
      <c r="D1967" s="71"/>
      <c r="E1967" s="314"/>
      <c r="F1967" s="311" t="str">
        <f>Lists!AA50</f>
        <v>Foam, polystyrene foam  - Oceania</v>
      </c>
      <c r="G1967" s="311" t="str">
        <f t="array" ref="G1967">XLOOKUP(1,('Emission Factors'!$E$5:$E$488='GHG emissions calculations'!$F1967)*('Emission Factors'!$H$5:$H$488='GHG emissions calculations'!$H1967),INDEX('Emission Factors'!$E$5:$T$488,0,MATCH('GHG emissions calculations'!G$6,'Emission Factors'!$E$5:$T$5,0)),"",0)</f>
        <v/>
      </c>
      <c r="H1967" s="311" t="s">
        <v>238</v>
      </c>
      <c r="I1967" s="312" t="str">
        <f>IF(
    SUMIFS('Import data'!$L$25:$L$80,
           'Import data'!$J$25:$J$80, F1967,
           'Import data'!$G$25:$G$80, 'GHG emissions calculations'!$H1967,
           'Import data'!$I$25:$I$80,$E$1919) &lt;&gt; 0,
    SUMIFS('Import data'!$L$25:$L$80,
           'Import data'!$J$25:$J$80, F1967,
           'Import data'!$G$25:$G$80, 'GHG emissions calculations'!$H1967,
           'Import data'!$I$25:$I$80,$E$1919),
    ""
)</f>
        <v/>
      </c>
      <c r="J1967" s="311" t="str">
        <f t="array" ref="J1967">IF(
    XLOOKUP(F1967, 'Import data'!$J$26:$J$47, 'Import data'!$M$26:$M$47, "", 0) = "Please add the region-specific supplier emission factor or choose a different region available in the IAEG database.",
    "",
    XLOOKUP(F1967, 'Import data'!$J$26:$J$47, 'Import data'!$M$26:$M$47, "", 0)
)</f>
        <v/>
      </c>
      <c r="K1967" s="311" t="str">
        <f t="array" ref="K1967">IFERROR(
    XLOOKUP(F1967,
            _xlws.FILTER('Supplier Emission'!$G$15:$G$49,
                   ('Supplier Emission'!$D$15:$D$49=H1967) * ('Supplier Emission'!$F$15:$F$49=$E$1919)),
            _xlws.FILTER('Supplier Emission'!$I$15:$I$49,
                   ('Supplier Emission'!$D$15:$D$49=H1967) * ('Supplier Emission'!$F$15:$F$49=$E$1919)),
            ""),
    "")</f>
        <v/>
      </c>
      <c r="L1967" s="311" t="str">
        <f t="array" ref="L1967">IFERROR(
    XLOOKUP(F1967,
            _xlws.FILTER('Supplier Emission'!$G$15:$G$49,
                   ('Supplier Emission'!$D$15:$D$49=H1967) * ('Supplier Emission'!$F$15:$F$49=$E$1919)),
            _xlws.FILTER('Supplier Emission'!$J$15:$J$49,
                   ('Supplier Emission'!$D$15:$D$49=H1967) * ('Supplier Emission'!$F$15:$F$49=$E$1919)),
            ""),
    "")</f>
        <v/>
      </c>
      <c r="M1967" s="311" t="str">
        <f t="array" ref="M1967">IFERROR(
    XLOOKUP(F1967,
            _xlws.FILTER('Supplier Emission'!$G$15:$G$49,
                   ('Supplier Emission'!$D$15:$D$49=H1967) * ('Supplier Emission'!$F$15:$F$49=$E$1919)),
            _xlws.FILTER('Supplier Emission'!$M$15:$M$49,
                   ('Supplier Emission'!$D$15:$D$49=H1967) * ('Supplier Emission'!$F$15:$F$49=$E$1919)),
            ""),
    "")</f>
        <v/>
      </c>
      <c r="N1967" s="311" t="str">
        <f t="array" ref="N1967">IFERROR(
    XLOOKUP(F1967,
            _xlws.FILTER('Supplier Emission'!$G$15:$G$49,
                   ('Supplier Emission'!$D$15:$D$49=H1967) * ('Supplier Emission'!$F$15:$F$49=$E$1919)),
            _xlws.FILTER('Supplier Emission'!$H$15:$H$49,
                   ('Supplier Emission'!$D$15:$D$49=H1967) * ('Supplier Emission'!$F$15:$F$49=$E$1919)),
            ""),
    "")</f>
        <v/>
      </c>
      <c r="O1967" s="311" t="str">
        <f t="array" ref="O1967">XLOOKUP(1,('Emission Factors'!$E$5:$E$488='GHG emissions calculations'!$F1967)*('Emission Factors'!$H$5:$H$488='GHG emissions calculations'!$H1967),INDEX('Emission Factors'!$E$5:$T$488,0,MATCH('GHG emissions calculations'!O$6,'Emission Factors'!$E$5:$T$5,0)),"",0)</f>
        <v/>
      </c>
      <c r="P1967" s="313" t="str">
        <f t="array" ref="P1967">IFERROR(
    INDEX('Emission Factors'!$E$5:$P$488,
          MATCH(1,
                ('Emission Factors'!$E$5:$E$488 = 'GHG emissions calculations'!$F1967) *
                ('Emission Factors'!$H$5:$H$488 = 'GHG emissions calculations'!$H1967),
                0),
          MATCH('GHG emissions calculations'!P$6,'Emission Factors'!$E$5:$P$5,0)),
    "")</f>
        <v/>
      </c>
      <c r="Q1967" s="311" t="str">
        <f t="array" ref="Q1967">IFERROR(
    IF(
        INDEX('Emission Factors'!$E$5:$P$488,
              MATCH(1,
                    ('Emission Factors'!$E$5:$E$488 = 'GHG emissions calculations'!$F1967) *
                    ('Emission Factors'!$H$5:$H$488 = 'GHG emissions calculations'!$H1967),
                    0),
              MATCH('GHG emissions calculations'!Q$6, 'Emission Factors'!$E$5:$P$5, 0)) &lt;&gt; "",
        INDEX('Emission Factors'!$E$5:$P$488,
              MATCH(1,
                    ('Emission Factors'!$E$5:$E$488 = 'GHG emissions calculations'!$F1967) *
                    ('Emission Factors'!$H$5:$H$488 = 'GHG emissions calculations'!$H1967),
                    0),
              MATCH('GHG emissions calculations'!Q$6, 'Emission Factors'!$E$5:$P$5, 0)),
        ""),
    "")</f>
        <v/>
      </c>
      <c r="R1967" s="311" t="str">
        <f t="array" ref="R1967">IFERROR(
    IF(
        INDEX('Emission Factors'!$E$5:$R$488,
              MATCH(1,
                    ('Emission Factors'!$E$5:$E$488 = 'GHG emissions calculations'!$F1967) *
                    ('Emission Factors'!$H$5:$H$488 = 'GHG emissions calculations'!$H1967),
                    0),
              MATCH('GHG emissions calculations'!R$6, 'Emission Factors'!$E$5:$R$5, 0)) &lt;&gt; "",
        INDEX('Emission Factors'!$E$5:$R$488,
              MATCH(1,
                    ('Emission Factors'!$E$5:$E$488 = 'GHG emissions calculations'!$F1967) *
                    ('Emission Factors'!$H$5:$H$488 = 'GHG emissions calculations'!$H1967),
                    0),
              MATCH('GHG emissions calculations'!R$6, 'Emission Factors'!$E$5:$R$5, 0)),
        ""),
    "")</f>
        <v/>
      </c>
      <c r="S1967" s="312">
        <f t="shared" si="3"/>
        <v>0</v>
      </c>
      <c r="T1967" s="23"/>
    </row>
    <row r="1968" ht="15.75" customHeight="1" outlineLevel="1">
      <c r="A1968" s="23"/>
      <c r="B1968" s="71"/>
      <c r="C1968" s="71"/>
      <c r="D1968" s="71"/>
      <c r="E1968" s="314"/>
      <c r="F1968" s="311" t="str">
        <f>Lists!AB55</f>
        <v>Foam, polystyrene foam - Africa</v>
      </c>
      <c r="G1968" s="311" t="str">
        <f t="array" ref="G1968">XLOOKUP(1,('Emission Factors'!$E$5:$E$488='GHG emissions calculations'!$F1968)*('Emission Factors'!$H$5:$H$488='GHG emissions calculations'!$H1968),INDEX('Emission Factors'!$E$5:$T$488,0,MATCH('GHG emissions calculations'!G$6,'Emission Factors'!$E$5:$T$5,0)),"",0)</f>
        <v/>
      </c>
      <c r="H1968" s="311" t="s">
        <v>237</v>
      </c>
      <c r="I1968" s="312" t="str">
        <f>IF(
    SUMIFS('Import data'!$L$25:$L$80,
           'Import data'!$J$25:$J$80, F1968,
           'Import data'!$G$25:$G$80, 'GHG emissions calculations'!$H1968,
           'Import data'!$I$25:$I$80,$E$1919) &lt;&gt; 0,
    SUMIFS('Import data'!$L$25:$L$80,
           'Import data'!$J$25:$J$80, F1968,
           'Import data'!$G$25:$G$80, 'GHG emissions calculations'!$H1968,
           'Import data'!$I$25:$I$80,$E$1919),
    ""
)</f>
        <v/>
      </c>
      <c r="J1968" s="311" t="str">
        <f t="array" ref="J1968">IF(
    XLOOKUP(F1968, 'Import data'!$J$26:$J$47, 'Import data'!$M$26:$M$47, "", 0) = "Please add the region-specific supplier emission factor or choose a different region available in the IAEG database.",
    "",
    XLOOKUP(F1968, 'Import data'!$J$26:$J$47, 'Import data'!$M$26:$M$47, "", 0)
)</f>
        <v/>
      </c>
      <c r="K1968" s="311" t="str">
        <f t="array" ref="K1968">IFERROR(
    XLOOKUP(F1968,
            _xlws.FILTER('Supplier Emission'!$G$15:$G$49,
                   ('Supplier Emission'!$D$15:$D$49=H1968) * ('Supplier Emission'!$F$15:$F$49=$E$1919)),
            _xlws.FILTER('Supplier Emission'!$I$15:$I$49,
                   ('Supplier Emission'!$D$15:$D$49=H1968) * ('Supplier Emission'!$F$15:$F$49=$E$1919)),
            ""),
    "")</f>
        <v/>
      </c>
      <c r="L1968" s="311" t="str">
        <f t="array" ref="L1968">IFERROR(
    XLOOKUP(F1968,
            _xlws.FILTER('Supplier Emission'!$G$15:$G$49,
                   ('Supplier Emission'!$D$15:$D$49=H1968) * ('Supplier Emission'!$F$15:$F$49=$E$1919)),
            _xlws.FILTER('Supplier Emission'!$J$15:$J$49,
                   ('Supplier Emission'!$D$15:$D$49=H1968) * ('Supplier Emission'!$F$15:$F$49=$E$1919)),
            ""),
    "")</f>
        <v/>
      </c>
      <c r="M1968" s="311" t="str">
        <f t="array" ref="M1968">IFERROR(
    XLOOKUP(F1968,
            _xlws.FILTER('Supplier Emission'!$G$15:$G$49,
                   ('Supplier Emission'!$D$15:$D$49=H1968) * ('Supplier Emission'!$F$15:$F$49=$E$1919)),
            _xlws.FILTER('Supplier Emission'!$M$15:$M$49,
                   ('Supplier Emission'!$D$15:$D$49=H1968) * ('Supplier Emission'!$F$15:$F$49=$E$1919)),
            ""),
    "")</f>
        <v/>
      </c>
      <c r="N1968" s="311" t="str">
        <f t="array" ref="N1968">IFERROR(
    XLOOKUP(F1968,
            _xlws.FILTER('Supplier Emission'!$G$15:$G$49,
                   ('Supplier Emission'!$D$15:$D$49=H1968) * ('Supplier Emission'!$F$15:$F$49=$E$1919)),
            _xlws.FILTER('Supplier Emission'!$H$15:$H$49,
                   ('Supplier Emission'!$D$15:$D$49=H1968) * ('Supplier Emission'!$F$15:$F$49=$E$1919)),
            ""),
    "")</f>
        <v/>
      </c>
      <c r="O1968" s="311" t="str">
        <f t="array" ref="O1968">XLOOKUP(1,('Emission Factors'!$E$5:$E$488='GHG emissions calculations'!$F1968)*('Emission Factors'!$H$5:$H$488='GHG emissions calculations'!$H1968),INDEX('Emission Factors'!$E$5:$T$488,0,MATCH('GHG emissions calculations'!O$6,'Emission Factors'!$E$5:$T$5,0)),"",0)</f>
        <v/>
      </c>
      <c r="P1968" s="313" t="str">
        <f t="array" ref="P1968">IFERROR(
    INDEX('Emission Factors'!$E$5:$P$488,
          MATCH(1,
                ('Emission Factors'!$E$5:$E$488 = 'GHG emissions calculations'!$F1968) *
                ('Emission Factors'!$H$5:$H$488 = 'GHG emissions calculations'!$H1968),
                0),
          MATCH('GHG emissions calculations'!P$6,'Emission Factors'!$E$5:$P$5,0)),
    "")</f>
        <v/>
      </c>
      <c r="Q1968" s="311" t="str">
        <f t="array" ref="Q1968">IFERROR(
    IF(
        INDEX('Emission Factors'!$E$5:$P$488,
              MATCH(1,
                    ('Emission Factors'!$E$5:$E$488 = 'GHG emissions calculations'!$F1968) *
                    ('Emission Factors'!$H$5:$H$488 = 'GHG emissions calculations'!$H1968),
                    0),
              MATCH('GHG emissions calculations'!Q$6, 'Emission Factors'!$E$5:$P$5, 0)) &lt;&gt; "",
        INDEX('Emission Factors'!$E$5:$P$488,
              MATCH(1,
                    ('Emission Factors'!$E$5:$E$488 = 'GHG emissions calculations'!$F1968) *
                    ('Emission Factors'!$H$5:$H$488 = 'GHG emissions calculations'!$H1968),
                    0),
              MATCH('GHG emissions calculations'!Q$6, 'Emission Factors'!$E$5:$P$5, 0)),
        ""),
    "")</f>
        <v/>
      </c>
      <c r="R1968" s="311" t="str">
        <f t="array" ref="R1968">IFERROR(
    IF(
        INDEX('Emission Factors'!$E$5:$R$488,
              MATCH(1,
                    ('Emission Factors'!$E$5:$E$488 = 'GHG emissions calculations'!$F1968) *
                    ('Emission Factors'!$H$5:$H$488 = 'GHG emissions calculations'!$H1968),
                    0),
              MATCH('GHG emissions calculations'!R$6, 'Emission Factors'!$E$5:$R$5, 0)) &lt;&gt; "",
        INDEX('Emission Factors'!$E$5:$R$488,
              MATCH(1,
                    ('Emission Factors'!$E$5:$E$488 = 'GHG emissions calculations'!$F1968) *
                    ('Emission Factors'!$H$5:$H$488 = 'GHG emissions calculations'!$H1968),
                    0),
              MATCH('GHG emissions calculations'!R$6, 'Emission Factors'!$E$5:$R$5, 0)),
        ""),
    "")</f>
        <v/>
      </c>
      <c r="S1968" s="312">
        <f t="shared" si="3"/>
        <v>0</v>
      </c>
      <c r="T1968" s="23"/>
    </row>
    <row r="1969" ht="15.75" customHeight="1" outlineLevel="1">
      <c r="A1969" s="23"/>
      <c r="B1969" s="71"/>
      <c r="C1969" s="71"/>
      <c r="D1969" s="71"/>
      <c r="E1969" s="314"/>
      <c r="F1969" s="311" t="str">
        <f>Lists!AB53</f>
        <v>Foam, polystyrene foam - America</v>
      </c>
      <c r="G1969" s="311" t="str">
        <f t="array" ref="G1969">XLOOKUP(1,('Emission Factors'!$E$5:$E$488='GHG emissions calculations'!$F1969)*('Emission Factors'!$H$5:$H$488='GHG emissions calculations'!$H1969),INDEX('Emission Factors'!$E$5:$T$488,0,MATCH('GHG emissions calculations'!G$6,'Emission Factors'!$E$5:$T$5,0)),"",0)</f>
        <v/>
      </c>
      <c r="H1969" s="311" t="s">
        <v>237</v>
      </c>
      <c r="I1969" s="312" t="str">
        <f>IF(
    SUMIFS('Import data'!$L$25:$L$80,
           'Import data'!$J$25:$J$80, F1969,
           'Import data'!$G$25:$G$80, 'GHG emissions calculations'!$H1969,
           'Import data'!$I$25:$I$80,$E$1919) &lt;&gt; 0,
    SUMIFS('Import data'!$L$25:$L$80,
           'Import data'!$J$25:$J$80, F1969,
           'Import data'!$G$25:$G$80, 'GHG emissions calculations'!$H1969,
           'Import data'!$I$25:$I$80,$E$1919),
    ""
)</f>
        <v/>
      </c>
      <c r="J1969" s="311" t="str">
        <f t="array" ref="J1969">IF(
    XLOOKUP(F1969, 'Import data'!$J$26:$J$47, 'Import data'!$M$26:$M$47, "", 0) = "Please add the region-specific supplier emission factor or choose a different region available in the IAEG database.",
    "",
    XLOOKUP(F1969, 'Import data'!$J$26:$J$47, 'Import data'!$M$26:$M$47, "", 0)
)</f>
        <v/>
      </c>
      <c r="K1969" s="311" t="str">
        <f t="array" ref="K1969">IFERROR(
    XLOOKUP(F1969,
            _xlws.FILTER('Supplier Emission'!$G$15:$G$49,
                   ('Supplier Emission'!$D$15:$D$49=H1969) * ('Supplier Emission'!$F$15:$F$49=$E$1919)),
            _xlws.FILTER('Supplier Emission'!$I$15:$I$49,
                   ('Supplier Emission'!$D$15:$D$49=H1969) * ('Supplier Emission'!$F$15:$F$49=$E$1919)),
            ""),
    "")</f>
        <v/>
      </c>
      <c r="L1969" s="311" t="str">
        <f t="array" ref="L1969">IFERROR(
    XLOOKUP(F1969,
            _xlws.FILTER('Supplier Emission'!$G$15:$G$49,
                   ('Supplier Emission'!$D$15:$D$49=H1969) * ('Supplier Emission'!$F$15:$F$49=$E$1919)),
            _xlws.FILTER('Supplier Emission'!$J$15:$J$49,
                   ('Supplier Emission'!$D$15:$D$49=H1969) * ('Supplier Emission'!$F$15:$F$49=$E$1919)),
            ""),
    "")</f>
        <v/>
      </c>
      <c r="M1969" s="311" t="str">
        <f t="array" ref="M1969">IFERROR(
    XLOOKUP(F1969,
            _xlws.FILTER('Supplier Emission'!$G$15:$G$49,
                   ('Supplier Emission'!$D$15:$D$49=H1969) * ('Supplier Emission'!$F$15:$F$49=$E$1919)),
            _xlws.FILTER('Supplier Emission'!$M$15:$M$49,
                   ('Supplier Emission'!$D$15:$D$49=H1969) * ('Supplier Emission'!$F$15:$F$49=$E$1919)),
            ""),
    "")</f>
        <v/>
      </c>
      <c r="N1969" s="311" t="str">
        <f t="array" ref="N1969">IFERROR(
    XLOOKUP(F1969,
            _xlws.FILTER('Supplier Emission'!$G$15:$G$49,
                   ('Supplier Emission'!$D$15:$D$49=H1969) * ('Supplier Emission'!$F$15:$F$49=$E$1919)),
            _xlws.FILTER('Supplier Emission'!$H$15:$H$49,
                   ('Supplier Emission'!$D$15:$D$49=H1969) * ('Supplier Emission'!$F$15:$F$49=$E$1919)),
            ""),
    "")</f>
        <v/>
      </c>
      <c r="O1969" s="311" t="str">
        <f t="array" ref="O1969">XLOOKUP(1,('Emission Factors'!$E$5:$E$488='GHG emissions calculations'!$F1969)*('Emission Factors'!$H$5:$H$488='GHG emissions calculations'!$H1969),INDEX('Emission Factors'!$E$5:$T$488,0,MATCH('GHG emissions calculations'!O$6,'Emission Factors'!$E$5:$T$5,0)),"",0)</f>
        <v/>
      </c>
      <c r="P1969" s="313" t="str">
        <f t="array" ref="P1969">IFERROR(
    INDEX('Emission Factors'!$E$5:$P$488,
          MATCH(1,
                ('Emission Factors'!$E$5:$E$488 = 'GHG emissions calculations'!$F1969) *
                ('Emission Factors'!$H$5:$H$488 = 'GHG emissions calculations'!$H1969),
                0),
          MATCH('GHG emissions calculations'!P$6,'Emission Factors'!$E$5:$P$5,0)),
    "")</f>
        <v/>
      </c>
      <c r="Q1969" s="311" t="str">
        <f t="array" ref="Q1969">IFERROR(
    IF(
        INDEX('Emission Factors'!$E$5:$P$488,
              MATCH(1,
                    ('Emission Factors'!$E$5:$E$488 = 'GHG emissions calculations'!$F1969) *
                    ('Emission Factors'!$H$5:$H$488 = 'GHG emissions calculations'!$H1969),
                    0),
              MATCH('GHG emissions calculations'!Q$6, 'Emission Factors'!$E$5:$P$5, 0)) &lt;&gt; "",
        INDEX('Emission Factors'!$E$5:$P$488,
              MATCH(1,
                    ('Emission Factors'!$E$5:$E$488 = 'GHG emissions calculations'!$F1969) *
                    ('Emission Factors'!$H$5:$H$488 = 'GHG emissions calculations'!$H1969),
                    0),
              MATCH('GHG emissions calculations'!Q$6, 'Emission Factors'!$E$5:$P$5, 0)),
        ""),
    "")</f>
        <v/>
      </c>
      <c r="R1969" s="311" t="str">
        <f t="array" ref="R1969">IFERROR(
    IF(
        INDEX('Emission Factors'!$E$5:$R$488,
              MATCH(1,
                    ('Emission Factors'!$E$5:$E$488 = 'GHG emissions calculations'!$F1969) *
                    ('Emission Factors'!$H$5:$H$488 = 'GHG emissions calculations'!$H1969),
                    0),
              MATCH('GHG emissions calculations'!R$6, 'Emission Factors'!$E$5:$R$5, 0)) &lt;&gt; "",
        INDEX('Emission Factors'!$E$5:$R$488,
              MATCH(1,
                    ('Emission Factors'!$E$5:$E$488 = 'GHG emissions calculations'!$F1969) *
                    ('Emission Factors'!$H$5:$H$488 = 'GHG emissions calculations'!$H1969),
                    0),
              MATCH('GHG emissions calculations'!R$6, 'Emission Factors'!$E$5:$R$5, 0)),
        ""),
    "")</f>
        <v/>
      </c>
      <c r="S1969" s="312">
        <f t="shared" si="3"/>
        <v>0</v>
      </c>
      <c r="T1969" s="23"/>
    </row>
    <row r="1970" ht="15.75" customHeight="1" outlineLevel="1">
      <c r="A1970" s="23"/>
      <c r="B1970" s="71"/>
      <c r="C1970" s="71"/>
      <c r="D1970" s="71"/>
      <c r="E1970" s="314"/>
      <c r="F1970" s="311" t="str">
        <f>Lists!AB56</f>
        <v>Foam, polystyrene foam - Asia</v>
      </c>
      <c r="G1970" s="311" t="str">
        <f t="array" ref="G1970">XLOOKUP(1,('Emission Factors'!$E$5:$E$488='GHG emissions calculations'!$F1970)*('Emission Factors'!$H$5:$H$488='GHG emissions calculations'!$H1970),INDEX('Emission Factors'!$E$5:$T$488,0,MATCH('GHG emissions calculations'!G$6,'Emission Factors'!$E$5:$T$5,0)),"",0)</f>
        <v/>
      </c>
      <c r="H1970" s="311" t="s">
        <v>237</v>
      </c>
      <c r="I1970" s="312" t="str">
        <f>IF(
    SUMIFS('Import data'!$L$25:$L$80,
           'Import data'!$J$25:$J$80, F1970,
           'Import data'!$G$25:$G$80, 'GHG emissions calculations'!$H1970,
           'Import data'!$I$25:$I$80,$E$1919) &lt;&gt; 0,
    SUMIFS('Import data'!$L$25:$L$80,
           'Import data'!$J$25:$J$80, F1970,
           'Import data'!$G$25:$G$80, 'GHG emissions calculations'!$H1970,
           'Import data'!$I$25:$I$80,$E$1919),
    ""
)</f>
        <v/>
      </c>
      <c r="J1970" s="311" t="str">
        <f t="array" ref="J1970">IF(
    XLOOKUP(F1970, 'Import data'!$J$26:$J$47, 'Import data'!$M$26:$M$47, "", 0) = "Please add the region-specific supplier emission factor or choose a different region available in the IAEG database.",
    "",
    XLOOKUP(F1970, 'Import data'!$J$26:$J$47, 'Import data'!$M$26:$M$47, "", 0)
)</f>
        <v/>
      </c>
      <c r="K1970" s="311" t="str">
        <f t="array" ref="K1970">IFERROR(
    XLOOKUP(F1970,
            _xlws.FILTER('Supplier Emission'!$G$15:$G$49,
                   ('Supplier Emission'!$D$15:$D$49=H1970) * ('Supplier Emission'!$F$15:$F$49=$E$1919)),
            _xlws.FILTER('Supplier Emission'!$I$15:$I$49,
                   ('Supplier Emission'!$D$15:$D$49=H1970) * ('Supplier Emission'!$F$15:$F$49=$E$1919)),
            ""),
    "")</f>
        <v/>
      </c>
      <c r="L1970" s="311" t="str">
        <f t="array" ref="L1970">IFERROR(
    XLOOKUP(F1970,
            _xlws.FILTER('Supplier Emission'!$G$15:$G$49,
                   ('Supplier Emission'!$D$15:$D$49=H1970) * ('Supplier Emission'!$F$15:$F$49=$E$1919)),
            _xlws.FILTER('Supplier Emission'!$J$15:$J$49,
                   ('Supplier Emission'!$D$15:$D$49=H1970) * ('Supplier Emission'!$F$15:$F$49=$E$1919)),
            ""),
    "")</f>
        <v/>
      </c>
      <c r="M1970" s="311" t="str">
        <f t="array" ref="M1970">IFERROR(
    XLOOKUP(F1970,
            _xlws.FILTER('Supplier Emission'!$G$15:$G$49,
                   ('Supplier Emission'!$D$15:$D$49=H1970) * ('Supplier Emission'!$F$15:$F$49=$E$1919)),
            _xlws.FILTER('Supplier Emission'!$M$15:$M$49,
                   ('Supplier Emission'!$D$15:$D$49=H1970) * ('Supplier Emission'!$F$15:$F$49=$E$1919)),
            ""),
    "")</f>
        <v/>
      </c>
      <c r="N1970" s="311" t="str">
        <f t="array" ref="N1970">IFERROR(
    XLOOKUP(F1970,
            _xlws.FILTER('Supplier Emission'!$G$15:$G$49,
                   ('Supplier Emission'!$D$15:$D$49=H1970) * ('Supplier Emission'!$F$15:$F$49=$E$1919)),
            _xlws.FILTER('Supplier Emission'!$H$15:$H$49,
                   ('Supplier Emission'!$D$15:$D$49=H1970) * ('Supplier Emission'!$F$15:$F$49=$E$1919)),
            ""),
    "")</f>
        <v/>
      </c>
      <c r="O1970" s="311" t="str">
        <f t="array" ref="O1970">XLOOKUP(1,('Emission Factors'!$E$5:$E$488='GHG emissions calculations'!$F1970)*('Emission Factors'!$H$5:$H$488='GHG emissions calculations'!$H1970),INDEX('Emission Factors'!$E$5:$T$488,0,MATCH('GHG emissions calculations'!O$6,'Emission Factors'!$E$5:$T$5,0)),"",0)</f>
        <v/>
      </c>
      <c r="P1970" s="313" t="str">
        <f t="array" ref="P1970">IFERROR(
    INDEX('Emission Factors'!$E$5:$P$488,
          MATCH(1,
                ('Emission Factors'!$E$5:$E$488 = 'GHG emissions calculations'!$F1970) *
                ('Emission Factors'!$H$5:$H$488 = 'GHG emissions calculations'!$H1970),
                0),
          MATCH('GHG emissions calculations'!P$6,'Emission Factors'!$E$5:$P$5,0)),
    "")</f>
        <v/>
      </c>
      <c r="Q1970" s="311" t="str">
        <f t="array" ref="Q1970">IFERROR(
    IF(
        INDEX('Emission Factors'!$E$5:$P$488,
              MATCH(1,
                    ('Emission Factors'!$E$5:$E$488 = 'GHG emissions calculations'!$F1970) *
                    ('Emission Factors'!$H$5:$H$488 = 'GHG emissions calculations'!$H1970),
                    0),
              MATCH('GHG emissions calculations'!Q$6, 'Emission Factors'!$E$5:$P$5, 0)) &lt;&gt; "",
        INDEX('Emission Factors'!$E$5:$P$488,
              MATCH(1,
                    ('Emission Factors'!$E$5:$E$488 = 'GHG emissions calculations'!$F1970) *
                    ('Emission Factors'!$H$5:$H$488 = 'GHG emissions calculations'!$H1970),
                    0),
              MATCH('GHG emissions calculations'!Q$6, 'Emission Factors'!$E$5:$P$5, 0)),
        ""),
    "")</f>
        <v/>
      </c>
      <c r="R1970" s="311" t="str">
        <f t="array" ref="R1970">IFERROR(
    IF(
        INDEX('Emission Factors'!$E$5:$R$488,
              MATCH(1,
                    ('Emission Factors'!$E$5:$E$488 = 'GHG emissions calculations'!$F1970) *
                    ('Emission Factors'!$H$5:$H$488 = 'GHG emissions calculations'!$H1970),
                    0),
              MATCH('GHG emissions calculations'!R$6, 'Emission Factors'!$E$5:$R$5, 0)) &lt;&gt; "",
        INDEX('Emission Factors'!$E$5:$R$488,
              MATCH(1,
                    ('Emission Factors'!$E$5:$E$488 = 'GHG emissions calculations'!$F1970) *
                    ('Emission Factors'!$H$5:$H$488 = 'GHG emissions calculations'!$H1970),
                    0),
              MATCH('GHG emissions calculations'!R$6, 'Emission Factors'!$E$5:$R$5, 0)),
        ""),
    "")</f>
        <v/>
      </c>
      <c r="S1970" s="312">
        <f t="shared" si="3"/>
        <v>0</v>
      </c>
      <c r="T1970" s="23"/>
    </row>
    <row r="1971" ht="15.75" customHeight="1" outlineLevel="1">
      <c r="A1971" s="23"/>
      <c r="B1971" s="71"/>
      <c r="C1971" s="71"/>
      <c r="D1971" s="71"/>
      <c r="E1971" s="314"/>
      <c r="F1971" s="311" t="str">
        <f>Lists!AB54</f>
        <v>Foam, polystyrene foam - Europe</v>
      </c>
      <c r="G1971" s="311">
        <f t="array" ref="G1971">XLOOKUP(1,('Emission Factors'!$E$5:$E$488='GHG emissions calculations'!$F1971)*('Emission Factors'!$H$5:$H$488='GHG emissions calculations'!$H1971),INDEX('Emission Factors'!$E$5:$T$488,0,MATCH('GHG emissions calculations'!G$6,'Emission Factors'!$E$5:$T$5,0)),"",0)</f>
        <v>3</v>
      </c>
      <c r="H1971" s="311" t="s">
        <v>237</v>
      </c>
      <c r="I1971" s="312" t="str">
        <f>IF(
    SUMIFS('Import data'!$L$25:$L$80,
           'Import data'!$J$25:$J$80, F1971,
           'Import data'!$G$25:$G$80, 'GHG emissions calculations'!$H1971,
           'Import data'!$I$25:$I$80,$E$1919) &lt;&gt; 0,
    SUMIFS('Import data'!$L$25:$L$80,
           'Import data'!$J$25:$J$80, F1971,
           'Import data'!$G$25:$G$80, 'GHG emissions calculations'!$H1971,
           'Import data'!$I$25:$I$80,$E$1919),
    ""
)</f>
        <v/>
      </c>
      <c r="J1971" s="311" t="str">
        <f t="array" ref="J1971">IF(
    XLOOKUP(F1971, 'Import data'!$J$26:$J$47, 'Import data'!$M$26:$M$47, "", 0) = "Please add the region-specific supplier emission factor or choose a different region available in the IAEG database.",
    "",
    XLOOKUP(F1971, 'Import data'!$J$26:$J$47, 'Import data'!$M$26:$M$47, "", 0)
)</f>
        <v/>
      </c>
      <c r="K1971" s="311" t="str">
        <f t="array" ref="K1971">IFERROR(
    XLOOKUP(F1971,
            _xlws.FILTER('Supplier Emission'!$G$15:$G$49,
                   ('Supplier Emission'!$D$15:$D$49=H1971) * ('Supplier Emission'!$F$15:$F$49=$E$1919)),
            _xlws.FILTER('Supplier Emission'!$I$15:$I$49,
                   ('Supplier Emission'!$D$15:$D$49=H1971) * ('Supplier Emission'!$F$15:$F$49=$E$1919)),
            ""),
    "")</f>
        <v/>
      </c>
      <c r="L1971" s="311" t="str">
        <f t="array" ref="L1971">IFERROR(
    XLOOKUP(F1971,
            _xlws.FILTER('Supplier Emission'!$G$15:$G$49,
                   ('Supplier Emission'!$D$15:$D$49=H1971) * ('Supplier Emission'!$F$15:$F$49=$E$1919)),
            _xlws.FILTER('Supplier Emission'!$J$15:$J$49,
                   ('Supplier Emission'!$D$15:$D$49=H1971) * ('Supplier Emission'!$F$15:$F$49=$E$1919)),
            ""),
    "")</f>
        <v/>
      </c>
      <c r="M1971" s="311" t="str">
        <f t="array" ref="M1971">IFERROR(
    XLOOKUP(F1971,
            _xlws.FILTER('Supplier Emission'!$G$15:$G$49,
                   ('Supplier Emission'!$D$15:$D$49=H1971) * ('Supplier Emission'!$F$15:$F$49=$E$1919)),
            _xlws.FILTER('Supplier Emission'!$M$15:$M$49,
                   ('Supplier Emission'!$D$15:$D$49=H1971) * ('Supplier Emission'!$F$15:$F$49=$E$1919)),
            ""),
    "")</f>
        <v/>
      </c>
      <c r="N1971" s="311" t="str">
        <f t="array" ref="N1971">IFERROR(
    XLOOKUP(F1971,
            _xlws.FILTER('Supplier Emission'!$G$15:$G$49,
                   ('Supplier Emission'!$D$15:$D$49=H1971) * ('Supplier Emission'!$F$15:$F$49=$E$1919)),
            _xlws.FILTER('Supplier Emission'!$H$15:$H$49,
                   ('Supplier Emission'!$D$15:$D$49=H1971) * ('Supplier Emission'!$F$15:$F$49=$E$1919)),
            ""),
    "")</f>
        <v/>
      </c>
      <c r="O1971" s="311" t="str">
        <f t="array" ref="O1971">XLOOKUP(1,('Emission Factors'!$E$5:$E$488='GHG emissions calculations'!$F1971)*('Emission Factors'!$H$5:$H$488='GHG emissions calculations'!$H1971),INDEX('Emission Factors'!$E$5:$T$488,0,MATCH('GHG emissions calculations'!O$6,'Emission Factors'!$E$5:$T$5,0)),"",0)</f>
        <v>Polystyrène expansé, mousse (PS 12)), RER</v>
      </c>
      <c r="P1971" s="313">
        <f t="array" ref="P1971">IFERROR(
    INDEX('Emission Factors'!$E$5:$P$488,
          MATCH(1,
                ('Emission Factors'!$E$5:$E$488 = 'GHG emissions calculations'!$F1971) *
                ('Emission Factors'!$H$5:$H$488 = 'GHG emissions calculations'!$H1971),
                0),
          MATCH('GHG emissions calculations'!P$6,'Emission Factors'!$E$5:$P$5,0)),
    "")</f>
        <v>2.95</v>
      </c>
      <c r="Q1971" s="311" t="str">
        <f t="array" ref="Q1971">IFERROR(
    IF(
        INDEX('Emission Factors'!$E$5:$P$488,
              MATCH(1,
                    ('Emission Factors'!$E$5:$E$488 = 'GHG emissions calculations'!$F1971) *
                    ('Emission Factors'!$H$5:$H$488 = 'GHG emissions calculations'!$H1971),
                    0),
              MATCH('GHG emissions calculations'!Q$6, 'Emission Factors'!$E$5:$P$5, 0)) &lt;&gt; "",
        INDEX('Emission Factors'!$E$5:$P$488,
              MATCH(1,
                    ('Emission Factors'!$E$5:$E$488 = 'GHG emissions calculations'!$F1971) *
                    ('Emission Factors'!$H$5:$H$488 = 'GHG emissions calculations'!$H1971),
                    0),
              MATCH('GHG emissions calculations'!Q$6, 'Emission Factors'!$E$5:$P$5, 0)),
        ""),
    "")</f>
        <v>kgCO2e/kg</v>
      </c>
      <c r="R1971" s="311" t="str">
        <f t="array" ref="R1971">IFERROR(
    IF(
        INDEX('Emission Factors'!$E$5:$R$488,
              MATCH(1,
                    ('Emission Factors'!$E$5:$E$488 = 'GHG emissions calculations'!$F1971) *
                    ('Emission Factors'!$H$5:$H$488 = 'GHG emissions calculations'!$H1971),
                    0),
              MATCH('GHG emissions calculations'!R$6, 'Emission Factors'!$E$5:$R$5, 0)) &lt;&gt; "",
        INDEX('Emission Factors'!$E$5:$R$488,
              MATCH(1,
                    ('Emission Factors'!$E$5:$E$488 = 'GHG emissions calculations'!$F1971) *
                    ('Emission Factors'!$H$5:$H$488 = 'GHG emissions calculations'!$H1971),
                    0),
              MATCH('GHG emissions calculations'!R$6, 'Emission Factors'!$E$5:$R$5, 0)),
        ""),
    "")</f>
        <v>Europe</v>
      </c>
      <c r="S1971" s="312">
        <f t="shared" si="3"/>
        <v>0</v>
      </c>
      <c r="T1971" s="23"/>
    </row>
    <row r="1972" ht="15.75" customHeight="1" outlineLevel="1">
      <c r="A1972" s="23"/>
      <c r="B1972" s="71"/>
      <c r="C1972" s="71"/>
      <c r="D1972" s="71"/>
      <c r="E1972" s="314"/>
      <c r="F1972" s="311" t="str">
        <f>Lists!AB59</f>
        <v>Foam, polystyrene foam - Global or unspecified region</v>
      </c>
      <c r="G1972" s="311" t="str">
        <f t="array" ref="G1972">XLOOKUP(1,('Emission Factors'!$E$5:$E$488='GHG emissions calculations'!$F1972)*('Emission Factors'!$H$5:$H$488='GHG emissions calculations'!$H1972),INDEX('Emission Factors'!$E$5:$T$488,0,MATCH('GHG emissions calculations'!G$6,'Emission Factors'!$E$5:$T$5,0)),"",0)</f>
        <v/>
      </c>
      <c r="H1972" s="311" t="s">
        <v>237</v>
      </c>
      <c r="I1972" s="312" t="str">
        <f>IF(
    SUMIFS('Import data'!$L$25:$L$80,
           'Import data'!$J$25:$J$80, F1972,
           'Import data'!$G$25:$G$80, 'GHG emissions calculations'!$H1972,
           'Import data'!$I$25:$I$80,$E$1919) &lt;&gt; 0,
    SUMIFS('Import data'!$L$25:$L$80,
           'Import data'!$J$25:$J$80, F1972,
           'Import data'!$G$25:$G$80, 'GHG emissions calculations'!$H1972,
           'Import data'!$I$25:$I$80,$E$1919),
    ""
)</f>
        <v/>
      </c>
      <c r="J1972" s="311" t="str">
        <f t="array" ref="J1972">IF(
    XLOOKUP(F1972, 'Import data'!$J$26:$J$47, 'Import data'!$M$26:$M$47, "", 0) = "Please add the region-specific supplier emission factor or choose a different region available in the IAEG database.",
    "",
    XLOOKUP(F1972, 'Import data'!$J$26:$J$47, 'Import data'!$M$26:$M$47, "", 0)
)</f>
        <v/>
      </c>
      <c r="K1972" s="311" t="str">
        <f t="array" ref="K1972">IFERROR(
    XLOOKUP(F1972,
            _xlws.FILTER('Supplier Emission'!$G$15:$G$49,
                   ('Supplier Emission'!$D$15:$D$49=H1972) * ('Supplier Emission'!$F$15:$F$49=$E$1919)),
            _xlws.FILTER('Supplier Emission'!$I$15:$I$49,
                   ('Supplier Emission'!$D$15:$D$49=H1972) * ('Supplier Emission'!$F$15:$F$49=$E$1919)),
            ""),
    "")</f>
        <v/>
      </c>
      <c r="L1972" s="311" t="str">
        <f t="array" ref="L1972">IFERROR(
    XLOOKUP(F1972,
            _xlws.FILTER('Supplier Emission'!$G$15:$G$49,
                   ('Supplier Emission'!$D$15:$D$49=H1972) * ('Supplier Emission'!$F$15:$F$49=$E$1919)),
            _xlws.FILTER('Supplier Emission'!$J$15:$J$49,
                   ('Supplier Emission'!$D$15:$D$49=H1972) * ('Supplier Emission'!$F$15:$F$49=$E$1919)),
            ""),
    "")</f>
        <v/>
      </c>
      <c r="M1972" s="311" t="str">
        <f t="array" ref="M1972">IFERROR(
    XLOOKUP(F1972,
            _xlws.FILTER('Supplier Emission'!$G$15:$G$49,
                   ('Supplier Emission'!$D$15:$D$49=H1972) * ('Supplier Emission'!$F$15:$F$49=$E$1919)),
            _xlws.FILTER('Supplier Emission'!$M$15:$M$49,
                   ('Supplier Emission'!$D$15:$D$49=H1972) * ('Supplier Emission'!$F$15:$F$49=$E$1919)),
            ""),
    "")</f>
        <v/>
      </c>
      <c r="N1972" s="311" t="str">
        <f t="array" ref="N1972">IFERROR(
    XLOOKUP(F1972,
            _xlws.FILTER('Supplier Emission'!$G$15:$G$49,
                   ('Supplier Emission'!$D$15:$D$49=H1972) * ('Supplier Emission'!$F$15:$F$49=$E$1919)),
            _xlws.FILTER('Supplier Emission'!$H$15:$H$49,
                   ('Supplier Emission'!$D$15:$D$49=H1972) * ('Supplier Emission'!$F$15:$F$49=$E$1919)),
            ""),
    "")</f>
        <v/>
      </c>
      <c r="O1972" s="311" t="str">
        <f t="array" ref="O1972">XLOOKUP(1,('Emission Factors'!$E$5:$E$488='GHG emissions calculations'!$F1972)*('Emission Factors'!$H$5:$H$488='GHG emissions calculations'!$H1972),INDEX('Emission Factors'!$E$5:$T$488,0,MATCH('GHG emissions calculations'!O$6,'Emission Factors'!$E$5:$T$5,0)),"",0)</f>
        <v/>
      </c>
      <c r="P1972" s="313" t="str">
        <f t="array" ref="P1972">IFERROR(
    INDEX('Emission Factors'!$E$5:$P$488,
          MATCH(1,
                ('Emission Factors'!$E$5:$E$488 = 'GHG emissions calculations'!$F1972) *
                ('Emission Factors'!$H$5:$H$488 = 'GHG emissions calculations'!$H1972),
                0),
          MATCH('GHG emissions calculations'!P$6,'Emission Factors'!$E$5:$P$5,0)),
    "")</f>
        <v/>
      </c>
      <c r="Q1972" s="311" t="str">
        <f t="array" ref="Q1972">IFERROR(
    IF(
        INDEX('Emission Factors'!$E$5:$P$488,
              MATCH(1,
                    ('Emission Factors'!$E$5:$E$488 = 'GHG emissions calculations'!$F1972) *
                    ('Emission Factors'!$H$5:$H$488 = 'GHG emissions calculations'!$H1972),
                    0),
              MATCH('GHG emissions calculations'!Q$6, 'Emission Factors'!$E$5:$P$5, 0)) &lt;&gt; "",
        INDEX('Emission Factors'!$E$5:$P$488,
              MATCH(1,
                    ('Emission Factors'!$E$5:$E$488 = 'GHG emissions calculations'!$F1972) *
                    ('Emission Factors'!$H$5:$H$488 = 'GHG emissions calculations'!$H1972),
                    0),
              MATCH('GHG emissions calculations'!Q$6, 'Emission Factors'!$E$5:$P$5, 0)),
        ""),
    "")</f>
        <v/>
      </c>
      <c r="R1972" s="311" t="str">
        <f t="array" ref="R1972">IFERROR(
    IF(
        INDEX('Emission Factors'!$E$5:$R$488,
              MATCH(1,
                    ('Emission Factors'!$E$5:$E$488 = 'GHG emissions calculations'!$F1972) *
                    ('Emission Factors'!$H$5:$H$488 = 'GHG emissions calculations'!$H1972),
                    0),
              MATCH('GHG emissions calculations'!R$6, 'Emission Factors'!$E$5:$R$5, 0)) &lt;&gt; "",
        INDEX('Emission Factors'!$E$5:$R$488,
              MATCH(1,
                    ('Emission Factors'!$E$5:$E$488 = 'GHG emissions calculations'!$F1972) *
                    ('Emission Factors'!$H$5:$H$488 = 'GHG emissions calculations'!$H1972),
                    0),
              MATCH('GHG emissions calculations'!R$6, 'Emission Factors'!$E$5:$R$5, 0)),
        ""),
    "")</f>
        <v/>
      </c>
      <c r="S1972" s="312">
        <f t="shared" si="3"/>
        <v>0</v>
      </c>
      <c r="T1972" s="23"/>
    </row>
    <row r="1973" ht="15.75" customHeight="1" outlineLevel="1">
      <c r="A1973" s="23"/>
      <c r="B1973" s="71"/>
      <c r="C1973" s="71"/>
      <c r="D1973" s="71"/>
      <c r="E1973" s="314"/>
      <c r="F1973" s="311" t="str">
        <f>Lists!AB58</f>
        <v>Foam, polystyrene foam - Middle East</v>
      </c>
      <c r="G1973" s="311" t="str">
        <f t="array" ref="G1973">XLOOKUP(1,('Emission Factors'!$E$5:$E$488='GHG emissions calculations'!$F1973)*('Emission Factors'!$H$5:$H$488='GHG emissions calculations'!$H1973),INDEX('Emission Factors'!$E$5:$T$488,0,MATCH('GHG emissions calculations'!G$6,'Emission Factors'!$E$5:$T$5,0)),"",0)</f>
        <v/>
      </c>
      <c r="H1973" s="311" t="s">
        <v>237</v>
      </c>
      <c r="I1973" s="312" t="str">
        <f>IF(
    SUMIFS('Import data'!$L$25:$L$80,
           'Import data'!$J$25:$J$80, F1973,
           'Import data'!$G$25:$G$80, 'GHG emissions calculations'!$H1973,
           'Import data'!$I$25:$I$80,$E$1919) &lt;&gt; 0,
    SUMIFS('Import data'!$L$25:$L$80,
           'Import data'!$J$25:$J$80, F1973,
           'Import data'!$G$25:$G$80, 'GHG emissions calculations'!$H1973,
           'Import data'!$I$25:$I$80,$E$1919),
    ""
)</f>
        <v/>
      </c>
      <c r="J1973" s="311" t="str">
        <f t="array" ref="J1973">IF(
    XLOOKUP(F1973, 'Import data'!$J$26:$J$47, 'Import data'!$M$26:$M$47, "", 0) = "Please add the region-specific supplier emission factor or choose a different region available in the IAEG database.",
    "",
    XLOOKUP(F1973, 'Import data'!$J$26:$J$47, 'Import data'!$M$26:$M$47, "", 0)
)</f>
        <v/>
      </c>
      <c r="K1973" s="311" t="str">
        <f t="array" ref="K1973">IFERROR(
    XLOOKUP(F1973,
            _xlws.FILTER('Supplier Emission'!$G$15:$G$49,
                   ('Supplier Emission'!$D$15:$D$49=H1973) * ('Supplier Emission'!$F$15:$F$49=$E$1919)),
            _xlws.FILTER('Supplier Emission'!$I$15:$I$49,
                   ('Supplier Emission'!$D$15:$D$49=H1973) * ('Supplier Emission'!$F$15:$F$49=$E$1919)),
            ""),
    "")</f>
        <v/>
      </c>
      <c r="L1973" s="311" t="str">
        <f t="array" ref="L1973">IFERROR(
    XLOOKUP(F1973,
            _xlws.FILTER('Supplier Emission'!$G$15:$G$49,
                   ('Supplier Emission'!$D$15:$D$49=H1973) * ('Supplier Emission'!$F$15:$F$49=$E$1919)),
            _xlws.FILTER('Supplier Emission'!$J$15:$J$49,
                   ('Supplier Emission'!$D$15:$D$49=H1973) * ('Supplier Emission'!$F$15:$F$49=$E$1919)),
            ""),
    "")</f>
        <v/>
      </c>
      <c r="M1973" s="311" t="str">
        <f t="array" ref="M1973">IFERROR(
    XLOOKUP(F1973,
            _xlws.FILTER('Supplier Emission'!$G$15:$G$49,
                   ('Supplier Emission'!$D$15:$D$49=H1973) * ('Supplier Emission'!$F$15:$F$49=$E$1919)),
            _xlws.FILTER('Supplier Emission'!$M$15:$M$49,
                   ('Supplier Emission'!$D$15:$D$49=H1973) * ('Supplier Emission'!$F$15:$F$49=$E$1919)),
            ""),
    "")</f>
        <v/>
      </c>
      <c r="N1973" s="311" t="str">
        <f t="array" ref="N1973">IFERROR(
    XLOOKUP(F1973,
            _xlws.FILTER('Supplier Emission'!$G$15:$G$49,
                   ('Supplier Emission'!$D$15:$D$49=H1973) * ('Supplier Emission'!$F$15:$F$49=$E$1919)),
            _xlws.FILTER('Supplier Emission'!$H$15:$H$49,
                   ('Supplier Emission'!$D$15:$D$49=H1973) * ('Supplier Emission'!$F$15:$F$49=$E$1919)),
            ""),
    "")</f>
        <v/>
      </c>
      <c r="O1973" s="311" t="str">
        <f t="array" ref="O1973">XLOOKUP(1,('Emission Factors'!$E$5:$E$488='GHG emissions calculations'!$F1973)*('Emission Factors'!$H$5:$H$488='GHG emissions calculations'!$H1973),INDEX('Emission Factors'!$E$5:$T$488,0,MATCH('GHG emissions calculations'!O$6,'Emission Factors'!$E$5:$T$5,0)),"",0)</f>
        <v/>
      </c>
      <c r="P1973" s="313" t="str">
        <f t="array" ref="P1973">IFERROR(
    INDEX('Emission Factors'!$E$5:$P$488,
          MATCH(1,
                ('Emission Factors'!$E$5:$E$488 = 'GHG emissions calculations'!$F1973) *
                ('Emission Factors'!$H$5:$H$488 = 'GHG emissions calculations'!$H1973),
                0),
          MATCH('GHG emissions calculations'!P$6,'Emission Factors'!$E$5:$P$5,0)),
    "")</f>
        <v/>
      </c>
      <c r="Q1973" s="311" t="str">
        <f t="array" ref="Q1973">IFERROR(
    IF(
        INDEX('Emission Factors'!$E$5:$P$488,
              MATCH(1,
                    ('Emission Factors'!$E$5:$E$488 = 'GHG emissions calculations'!$F1973) *
                    ('Emission Factors'!$H$5:$H$488 = 'GHG emissions calculations'!$H1973),
                    0),
              MATCH('GHG emissions calculations'!Q$6, 'Emission Factors'!$E$5:$P$5, 0)) &lt;&gt; "",
        INDEX('Emission Factors'!$E$5:$P$488,
              MATCH(1,
                    ('Emission Factors'!$E$5:$E$488 = 'GHG emissions calculations'!$F1973) *
                    ('Emission Factors'!$H$5:$H$488 = 'GHG emissions calculations'!$H1973),
                    0),
              MATCH('GHG emissions calculations'!Q$6, 'Emission Factors'!$E$5:$P$5, 0)),
        ""),
    "")</f>
        <v/>
      </c>
      <c r="R1973" s="311" t="str">
        <f t="array" ref="R1973">IFERROR(
    IF(
        INDEX('Emission Factors'!$E$5:$R$488,
              MATCH(1,
                    ('Emission Factors'!$E$5:$E$488 = 'GHG emissions calculations'!$F1973) *
                    ('Emission Factors'!$H$5:$H$488 = 'GHG emissions calculations'!$H1973),
                    0),
              MATCH('GHG emissions calculations'!R$6, 'Emission Factors'!$E$5:$R$5, 0)) &lt;&gt; "",
        INDEX('Emission Factors'!$E$5:$R$488,
              MATCH(1,
                    ('Emission Factors'!$E$5:$E$488 = 'GHG emissions calculations'!$F1973) *
                    ('Emission Factors'!$H$5:$H$488 = 'GHG emissions calculations'!$H1973),
                    0),
              MATCH('GHG emissions calculations'!R$6, 'Emission Factors'!$E$5:$R$5, 0)),
        ""),
    "")</f>
        <v/>
      </c>
      <c r="S1973" s="312">
        <f t="shared" si="3"/>
        <v>0</v>
      </c>
      <c r="T1973" s="23"/>
    </row>
    <row r="1974" ht="15.75" customHeight="1" outlineLevel="1">
      <c r="A1974" s="23"/>
      <c r="B1974" s="71"/>
      <c r="C1974" s="71"/>
      <c r="D1974" s="71"/>
      <c r="E1974" s="314"/>
      <c r="F1974" s="311" t="str">
        <f>Lists!AB57</f>
        <v>Foam, polystyrene foam - Oceania</v>
      </c>
      <c r="G1974" s="311" t="str">
        <f t="array" ref="G1974">XLOOKUP(1,('Emission Factors'!$E$5:$E$488='GHG emissions calculations'!$F1974)*('Emission Factors'!$H$5:$H$488='GHG emissions calculations'!$H1974),INDEX('Emission Factors'!$E$5:$T$488,0,MATCH('GHG emissions calculations'!G$6,'Emission Factors'!$E$5:$T$5,0)),"",0)</f>
        <v/>
      </c>
      <c r="H1974" s="311" t="s">
        <v>237</v>
      </c>
      <c r="I1974" s="312" t="str">
        <f>IF(
    SUMIFS('Import data'!$L$25:$L$80,
           'Import data'!$J$25:$J$80, F1974,
           'Import data'!$G$25:$G$80, 'GHG emissions calculations'!$H1974,
           'Import data'!$I$25:$I$80,$E$1919) &lt;&gt; 0,
    SUMIFS('Import data'!$L$25:$L$80,
           'Import data'!$J$25:$J$80, F1974,
           'Import data'!$G$25:$G$80, 'GHG emissions calculations'!$H1974,
           'Import data'!$I$25:$I$80,$E$1919),
    ""
)</f>
        <v/>
      </c>
      <c r="J1974" s="311" t="str">
        <f t="array" ref="J1974">IF(
    XLOOKUP(F1974, 'Import data'!$J$26:$J$47, 'Import data'!$M$26:$M$47, "", 0) = "Please add the region-specific supplier emission factor or choose a different region available in the IAEG database.",
    "",
    XLOOKUP(F1974, 'Import data'!$J$26:$J$47, 'Import data'!$M$26:$M$47, "", 0)
)</f>
        <v/>
      </c>
      <c r="K1974" s="311" t="str">
        <f t="array" ref="K1974">IFERROR(
    XLOOKUP(F1974,
            _xlws.FILTER('Supplier Emission'!$G$15:$G$49,
                   ('Supplier Emission'!$D$15:$D$49=H1974) * ('Supplier Emission'!$F$15:$F$49=$E$1919)),
            _xlws.FILTER('Supplier Emission'!$I$15:$I$49,
                   ('Supplier Emission'!$D$15:$D$49=H1974) * ('Supplier Emission'!$F$15:$F$49=$E$1919)),
            ""),
    "")</f>
        <v/>
      </c>
      <c r="L1974" s="311" t="str">
        <f t="array" ref="L1974">IFERROR(
    XLOOKUP(F1974,
            _xlws.FILTER('Supplier Emission'!$G$15:$G$49,
                   ('Supplier Emission'!$D$15:$D$49=H1974) * ('Supplier Emission'!$F$15:$F$49=$E$1919)),
            _xlws.FILTER('Supplier Emission'!$J$15:$J$49,
                   ('Supplier Emission'!$D$15:$D$49=H1974) * ('Supplier Emission'!$F$15:$F$49=$E$1919)),
            ""),
    "")</f>
        <v/>
      </c>
      <c r="M1974" s="311" t="str">
        <f t="array" ref="M1974">IFERROR(
    XLOOKUP(F1974,
            _xlws.FILTER('Supplier Emission'!$G$15:$G$49,
                   ('Supplier Emission'!$D$15:$D$49=H1974) * ('Supplier Emission'!$F$15:$F$49=$E$1919)),
            _xlws.FILTER('Supplier Emission'!$M$15:$M$49,
                   ('Supplier Emission'!$D$15:$D$49=H1974) * ('Supplier Emission'!$F$15:$F$49=$E$1919)),
            ""),
    "")</f>
        <v/>
      </c>
      <c r="N1974" s="311" t="str">
        <f t="array" ref="N1974">IFERROR(
    XLOOKUP(F1974,
            _xlws.FILTER('Supplier Emission'!$G$15:$G$49,
                   ('Supplier Emission'!$D$15:$D$49=H1974) * ('Supplier Emission'!$F$15:$F$49=$E$1919)),
            _xlws.FILTER('Supplier Emission'!$H$15:$H$49,
                   ('Supplier Emission'!$D$15:$D$49=H1974) * ('Supplier Emission'!$F$15:$F$49=$E$1919)),
            ""),
    "")</f>
        <v/>
      </c>
      <c r="O1974" s="311" t="str">
        <f t="array" ref="O1974">XLOOKUP(1,('Emission Factors'!$E$5:$E$488='GHG emissions calculations'!$F1974)*('Emission Factors'!$H$5:$H$488='GHG emissions calculations'!$H1974),INDEX('Emission Factors'!$E$5:$T$488,0,MATCH('GHG emissions calculations'!O$6,'Emission Factors'!$E$5:$T$5,0)),"",0)</f>
        <v/>
      </c>
      <c r="P1974" s="313" t="str">
        <f t="array" ref="P1974">IFERROR(
    INDEX('Emission Factors'!$E$5:$P$488,
          MATCH(1,
                ('Emission Factors'!$E$5:$E$488 = 'GHG emissions calculations'!$F1974) *
                ('Emission Factors'!$H$5:$H$488 = 'GHG emissions calculations'!$H1974),
                0),
          MATCH('GHG emissions calculations'!P$6,'Emission Factors'!$E$5:$P$5,0)),
    "")</f>
        <v/>
      </c>
      <c r="Q1974" s="311" t="str">
        <f t="array" ref="Q1974">IFERROR(
    IF(
        INDEX('Emission Factors'!$E$5:$P$488,
              MATCH(1,
                    ('Emission Factors'!$E$5:$E$488 = 'GHG emissions calculations'!$F1974) *
                    ('Emission Factors'!$H$5:$H$488 = 'GHG emissions calculations'!$H1974),
                    0),
              MATCH('GHG emissions calculations'!Q$6, 'Emission Factors'!$E$5:$P$5, 0)) &lt;&gt; "",
        INDEX('Emission Factors'!$E$5:$P$488,
              MATCH(1,
                    ('Emission Factors'!$E$5:$E$488 = 'GHG emissions calculations'!$F1974) *
                    ('Emission Factors'!$H$5:$H$488 = 'GHG emissions calculations'!$H1974),
                    0),
              MATCH('GHG emissions calculations'!Q$6, 'Emission Factors'!$E$5:$P$5, 0)),
        ""),
    "")</f>
        <v/>
      </c>
      <c r="R1974" s="311" t="str">
        <f t="array" ref="R1974">IFERROR(
    IF(
        INDEX('Emission Factors'!$E$5:$R$488,
              MATCH(1,
                    ('Emission Factors'!$E$5:$E$488 = 'GHG emissions calculations'!$F1974) *
                    ('Emission Factors'!$H$5:$H$488 = 'GHG emissions calculations'!$H1974),
                    0),
              MATCH('GHG emissions calculations'!R$6, 'Emission Factors'!$E$5:$R$5, 0)) &lt;&gt; "",
        INDEX('Emission Factors'!$E$5:$R$488,
              MATCH(1,
                    ('Emission Factors'!$E$5:$E$488 = 'GHG emissions calculations'!$F1974) *
                    ('Emission Factors'!$H$5:$H$488 = 'GHG emissions calculations'!$H1974),
                    0),
              MATCH('GHG emissions calculations'!R$6, 'Emission Factors'!$E$5:$R$5, 0)),
        ""),
    "")</f>
        <v/>
      </c>
      <c r="S1974" s="312">
        <f t="shared" si="3"/>
        <v>0</v>
      </c>
      <c r="T1974" s="23"/>
    </row>
    <row r="1975" ht="15.75" customHeight="1" outlineLevel="1">
      <c r="A1975" s="23"/>
      <c r="B1975" s="71"/>
      <c r="C1975" s="71"/>
      <c r="D1975" s="71"/>
      <c r="E1975" s="314"/>
      <c r="F1975" s="311" t="str">
        <f>Lists!AB62</f>
        <v>Foam, polyurethane flexible foam (PU) - Africa</v>
      </c>
      <c r="G1975" s="311" t="str">
        <f t="array" ref="G1975">XLOOKUP(1,('Emission Factors'!$E$5:$E$488='GHG emissions calculations'!$F1975)*('Emission Factors'!$H$5:$H$488='GHG emissions calculations'!$H1975),INDEX('Emission Factors'!$E$5:$T$488,0,MATCH('GHG emissions calculations'!G$6,'Emission Factors'!$E$5:$T$5,0)),"",0)</f>
        <v/>
      </c>
      <c r="H1975" s="311" t="s">
        <v>237</v>
      </c>
      <c r="I1975" s="312" t="str">
        <f>IF(
    SUMIFS('Import data'!$L$25:$L$80,
           'Import data'!$J$25:$J$80, F1975,
           'Import data'!$G$25:$G$80, 'GHG emissions calculations'!$H1975,
           'Import data'!$I$25:$I$80,$E$1919) &lt;&gt; 0,
    SUMIFS('Import data'!$L$25:$L$80,
           'Import data'!$J$25:$J$80, F1975,
           'Import data'!$G$25:$G$80, 'GHG emissions calculations'!$H1975,
           'Import data'!$I$25:$I$80,$E$1919),
    ""
)</f>
        <v/>
      </c>
      <c r="J1975" s="311" t="str">
        <f t="array" ref="J1975">IF(
    XLOOKUP(F1975, 'Import data'!$J$26:$J$47, 'Import data'!$M$26:$M$47, "", 0) = "Please add the region-specific supplier emission factor or choose a different region available in the IAEG database.",
    "",
    XLOOKUP(F1975, 'Import data'!$J$26:$J$47, 'Import data'!$M$26:$M$47, "", 0)
)</f>
        <v/>
      </c>
      <c r="K1975" s="311" t="str">
        <f t="array" ref="K1975">IFERROR(
    XLOOKUP(F1975,
            _xlws.FILTER('Supplier Emission'!$G$15:$G$49,
                   ('Supplier Emission'!$D$15:$D$49=H1975) * ('Supplier Emission'!$F$15:$F$49=$E$1919)),
            _xlws.FILTER('Supplier Emission'!$I$15:$I$49,
                   ('Supplier Emission'!$D$15:$D$49=H1975) * ('Supplier Emission'!$F$15:$F$49=$E$1919)),
            ""),
    "")</f>
        <v/>
      </c>
      <c r="L1975" s="311" t="str">
        <f t="array" ref="L1975">IFERROR(
    XLOOKUP(F1975,
            _xlws.FILTER('Supplier Emission'!$G$15:$G$49,
                   ('Supplier Emission'!$D$15:$D$49=H1975) * ('Supplier Emission'!$F$15:$F$49=$E$1919)),
            _xlws.FILTER('Supplier Emission'!$J$15:$J$49,
                   ('Supplier Emission'!$D$15:$D$49=H1975) * ('Supplier Emission'!$F$15:$F$49=$E$1919)),
            ""),
    "")</f>
        <v/>
      </c>
      <c r="M1975" s="311" t="str">
        <f t="array" ref="M1975">IFERROR(
    XLOOKUP(F1975,
            _xlws.FILTER('Supplier Emission'!$G$15:$G$49,
                   ('Supplier Emission'!$D$15:$D$49=H1975) * ('Supplier Emission'!$F$15:$F$49=$E$1919)),
            _xlws.FILTER('Supplier Emission'!$M$15:$M$49,
                   ('Supplier Emission'!$D$15:$D$49=H1975) * ('Supplier Emission'!$F$15:$F$49=$E$1919)),
            ""),
    "")</f>
        <v/>
      </c>
      <c r="N1975" s="311" t="str">
        <f t="array" ref="N1975">IFERROR(
    XLOOKUP(F1975,
            _xlws.FILTER('Supplier Emission'!$G$15:$G$49,
                   ('Supplier Emission'!$D$15:$D$49=H1975) * ('Supplier Emission'!$F$15:$F$49=$E$1919)),
            _xlws.FILTER('Supplier Emission'!$H$15:$H$49,
                   ('Supplier Emission'!$D$15:$D$49=H1975) * ('Supplier Emission'!$F$15:$F$49=$E$1919)),
            ""),
    "")</f>
        <v/>
      </c>
      <c r="O1975" s="311" t="str">
        <f t="array" ref="O1975">XLOOKUP(1,('Emission Factors'!$E$5:$E$488='GHG emissions calculations'!$F1975)*('Emission Factors'!$H$5:$H$488='GHG emissions calculations'!$H1975),INDEX('Emission Factors'!$E$5:$T$488,0,MATCH('GHG emissions calculations'!O$6,'Emission Factors'!$E$5:$T$5,0)),"",0)</f>
        <v/>
      </c>
      <c r="P1975" s="313" t="str">
        <f t="array" ref="P1975">IFERROR(
    INDEX('Emission Factors'!$E$5:$P$488,
          MATCH(1,
                ('Emission Factors'!$E$5:$E$488 = 'GHG emissions calculations'!$F1975) *
                ('Emission Factors'!$H$5:$H$488 = 'GHG emissions calculations'!$H1975),
                0),
          MATCH('GHG emissions calculations'!P$6,'Emission Factors'!$E$5:$P$5,0)),
    "")</f>
        <v/>
      </c>
      <c r="Q1975" s="311" t="str">
        <f t="array" ref="Q1975">IFERROR(
    IF(
        INDEX('Emission Factors'!$E$5:$P$488,
              MATCH(1,
                    ('Emission Factors'!$E$5:$E$488 = 'GHG emissions calculations'!$F1975) *
                    ('Emission Factors'!$H$5:$H$488 = 'GHG emissions calculations'!$H1975),
                    0),
              MATCH('GHG emissions calculations'!Q$6, 'Emission Factors'!$E$5:$P$5, 0)) &lt;&gt; "",
        INDEX('Emission Factors'!$E$5:$P$488,
              MATCH(1,
                    ('Emission Factors'!$E$5:$E$488 = 'GHG emissions calculations'!$F1975) *
                    ('Emission Factors'!$H$5:$H$488 = 'GHG emissions calculations'!$H1975),
                    0),
              MATCH('GHG emissions calculations'!Q$6, 'Emission Factors'!$E$5:$P$5, 0)),
        ""),
    "")</f>
        <v/>
      </c>
      <c r="R1975" s="311" t="str">
        <f t="array" ref="R1975">IFERROR(
    IF(
        INDEX('Emission Factors'!$E$5:$R$488,
              MATCH(1,
                    ('Emission Factors'!$E$5:$E$488 = 'GHG emissions calculations'!$F1975) *
                    ('Emission Factors'!$H$5:$H$488 = 'GHG emissions calculations'!$H1975),
                    0),
              MATCH('GHG emissions calculations'!R$6, 'Emission Factors'!$E$5:$R$5, 0)) &lt;&gt; "",
        INDEX('Emission Factors'!$E$5:$R$488,
              MATCH(1,
                    ('Emission Factors'!$E$5:$E$488 = 'GHG emissions calculations'!$F1975) *
                    ('Emission Factors'!$H$5:$H$488 = 'GHG emissions calculations'!$H1975),
                    0),
              MATCH('GHG emissions calculations'!R$6, 'Emission Factors'!$E$5:$R$5, 0)),
        ""),
    "")</f>
        <v/>
      </c>
      <c r="S1975" s="312">
        <f t="shared" si="3"/>
        <v>0</v>
      </c>
      <c r="T1975" s="23"/>
    </row>
    <row r="1976" ht="15.75" customHeight="1" outlineLevel="1">
      <c r="A1976" s="23"/>
      <c r="B1976" s="71"/>
      <c r="C1976" s="71"/>
      <c r="D1976" s="71"/>
      <c r="E1976" s="314"/>
      <c r="F1976" s="311" t="str">
        <f>Lists!AB60</f>
        <v>Foam, polyurethane flexible foam (PU) - America</v>
      </c>
      <c r="G1976" s="311" t="str">
        <f t="array" ref="G1976">XLOOKUP(1,('Emission Factors'!$E$5:$E$488='GHG emissions calculations'!$F1976)*('Emission Factors'!$H$5:$H$488='GHG emissions calculations'!$H1976),INDEX('Emission Factors'!$E$5:$T$488,0,MATCH('GHG emissions calculations'!G$6,'Emission Factors'!$E$5:$T$5,0)),"",0)</f>
        <v/>
      </c>
      <c r="H1976" s="311" t="s">
        <v>237</v>
      </c>
      <c r="I1976" s="312" t="str">
        <f>IF(
    SUMIFS('Import data'!$L$25:$L$80,
           'Import data'!$J$25:$J$80, F1976,
           'Import data'!$G$25:$G$80, 'GHG emissions calculations'!$H1976,
           'Import data'!$I$25:$I$80,$E$1919) &lt;&gt; 0,
    SUMIFS('Import data'!$L$25:$L$80,
           'Import data'!$J$25:$J$80, F1976,
           'Import data'!$G$25:$G$80, 'GHG emissions calculations'!$H1976,
           'Import data'!$I$25:$I$80,$E$1919),
    ""
)</f>
        <v/>
      </c>
      <c r="J1976" s="311" t="str">
        <f t="array" ref="J1976">IF(
    XLOOKUP(F1976, 'Import data'!$J$26:$J$47, 'Import data'!$M$26:$M$47, "", 0) = "Please add the region-specific supplier emission factor or choose a different region available in the IAEG database.",
    "",
    XLOOKUP(F1976, 'Import data'!$J$26:$J$47, 'Import data'!$M$26:$M$47, "", 0)
)</f>
        <v/>
      </c>
      <c r="K1976" s="311" t="str">
        <f t="array" ref="K1976">IFERROR(
    XLOOKUP(F1976,
            _xlws.FILTER('Supplier Emission'!$G$15:$G$49,
                   ('Supplier Emission'!$D$15:$D$49=H1976) * ('Supplier Emission'!$F$15:$F$49=$E$1919)),
            _xlws.FILTER('Supplier Emission'!$I$15:$I$49,
                   ('Supplier Emission'!$D$15:$D$49=H1976) * ('Supplier Emission'!$F$15:$F$49=$E$1919)),
            ""),
    "")</f>
        <v/>
      </c>
      <c r="L1976" s="311" t="str">
        <f t="array" ref="L1976">IFERROR(
    XLOOKUP(F1976,
            _xlws.FILTER('Supplier Emission'!$G$15:$G$49,
                   ('Supplier Emission'!$D$15:$D$49=H1976) * ('Supplier Emission'!$F$15:$F$49=$E$1919)),
            _xlws.FILTER('Supplier Emission'!$J$15:$J$49,
                   ('Supplier Emission'!$D$15:$D$49=H1976) * ('Supplier Emission'!$F$15:$F$49=$E$1919)),
            ""),
    "")</f>
        <v/>
      </c>
      <c r="M1976" s="311" t="str">
        <f t="array" ref="M1976">IFERROR(
    XLOOKUP(F1976,
            _xlws.FILTER('Supplier Emission'!$G$15:$G$49,
                   ('Supplier Emission'!$D$15:$D$49=H1976) * ('Supplier Emission'!$F$15:$F$49=$E$1919)),
            _xlws.FILTER('Supplier Emission'!$M$15:$M$49,
                   ('Supplier Emission'!$D$15:$D$49=H1976) * ('Supplier Emission'!$F$15:$F$49=$E$1919)),
            ""),
    "")</f>
        <v/>
      </c>
      <c r="N1976" s="311" t="str">
        <f t="array" ref="N1976">IFERROR(
    XLOOKUP(F1976,
            _xlws.FILTER('Supplier Emission'!$G$15:$G$49,
                   ('Supplier Emission'!$D$15:$D$49=H1976) * ('Supplier Emission'!$F$15:$F$49=$E$1919)),
            _xlws.FILTER('Supplier Emission'!$H$15:$H$49,
                   ('Supplier Emission'!$D$15:$D$49=H1976) * ('Supplier Emission'!$F$15:$F$49=$E$1919)),
            ""),
    "")</f>
        <v/>
      </c>
      <c r="O1976" s="311" t="str">
        <f t="array" ref="O1976">XLOOKUP(1,('Emission Factors'!$E$5:$E$488='GHG emissions calculations'!$F1976)*('Emission Factors'!$H$5:$H$488='GHG emissions calculations'!$H1976),INDEX('Emission Factors'!$E$5:$T$488,0,MATCH('GHG emissions calculations'!O$6,'Emission Factors'!$E$5:$T$5,0)),"",0)</f>
        <v/>
      </c>
      <c r="P1976" s="313" t="str">
        <f t="array" ref="P1976">IFERROR(
    INDEX('Emission Factors'!$E$5:$P$488,
          MATCH(1,
                ('Emission Factors'!$E$5:$E$488 = 'GHG emissions calculations'!$F1976) *
                ('Emission Factors'!$H$5:$H$488 = 'GHG emissions calculations'!$H1976),
                0),
          MATCH('GHG emissions calculations'!P$6,'Emission Factors'!$E$5:$P$5,0)),
    "")</f>
        <v/>
      </c>
      <c r="Q1976" s="311" t="str">
        <f t="array" ref="Q1976">IFERROR(
    IF(
        INDEX('Emission Factors'!$E$5:$P$488,
              MATCH(1,
                    ('Emission Factors'!$E$5:$E$488 = 'GHG emissions calculations'!$F1976) *
                    ('Emission Factors'!$H$5:$H$488 = 'GHG emissions calculations'!$H1976),
                    0),
              MATCH('GHG emissions calculations'!Q$6, 'Emission Factors'!$E$5:$P$5, 0)) &lt;&gt; "",
        INDEX('Emission Factors'!$E$5:$P$488,
              MATCH(1,
                    ('Emission Factors'!$E$5:$E$488 = 'GHG emissions calculations'!$F1976) *
                    ('Emission Factors'!$H$5:$H$488 = 'GHG emissions calculations'!$H1976),
                    0),
              MATCH('GHG emissions calculations'!Q$6, 'Emission Factors'!$E$5:$P$5, 0)),
        ""),
    "")</f>
        <v/>
      </c>
      <c r="R1976" s="311" t="str">
        <f t="array" ref="R1976">IFERROR(
    IF(
        INDEX('Emission Factors'!$E$5:$R$488,
              MATCH(1,
                    ('Emission Factors'!$E$5:$E$488 = 'GHG emissions calculations'!$F1976) *
                    ('Emission Factors'!$H$5:$H$488 = 'GHG emissions calculations'!$H1976),
                    0),
              MATCH('GHG emissions calculations'!R$6, 'Emission Factors'!$E$5:$R$5, 0)) &lt;&gt; "",
        INDEX('Emission Factors'!$E$5:$R$488,
              MATCH(1,
                    ('Emission Factors'!$E$5:$E$488 = 'GHG emissions calculations'!$F1976) *
                    ('Emission Factors'!$H$5:$H$488 = 'GHG emissions calculations'!$H1976),
                    0),
              MATCH('GHG emissions calculations'!R$6, 'Emission Factors'!$E$5:$R$5, 0)),
        ""),
    "")</f>
        <v/>
      </c>
      <c r="S1976" s="312">
        <f t="shared" si="3"/>
        <v>0</v>
      </c>
      <c r="T1976" s="23"/>
    </row>
    <row r="1977" ht="15.75" customHeight="1" outlineLevel="1">
      <c r="A1977" s="23"/>
      <c r="B1977" s="71"/>
      <c r="C1977" s="71"/>
      <c r="D1977" s="71"/>
      <c r="E1977" s="314"/>
      <c r="F1977" s="311" t="str">
        <f>Lists!AB63</f>
        <v>Foam, polyurethane flexible foam (PU) - Asia</v>
      </c>
      <c r="G1977" s="311" t="str">
        <f t="array" ref="G1977">XLOOKUP(1,('Emission Factors'!$E$5:$E$488='GHG emissions calculations'!$F1977)*('Emission Factors'!$H$5:$H$488='GHG emissions calculations'!$H1977),INDEX('Emission Factors'!$E$5:$T$488,0,MATCH('GHG emissions calculations'!G$6,'Emission Factors'!$E$5:$T$5,0)),"",0)</f>
        <v/>
      </c>
      <c r="H1977" s="311" t="s">
        <v>237</v>
      </c>
      <c r="I1977" s="312" t="str">
        <f>IF(
    SUMIFS('Import data'!$L$25:$L$80,
           'Import data'!$J$25:$J$80, F1977,
           'Import data'!$G$25:$G$80, 'GHG emissions calculations'!$H1977,
           'Import data'!$I$25:$I$80,$E$1919) &lt;&gt; 0,
    SUMIFS('Import data'!$L$25:$L$80,
           'Import data'!$J$25:$J$80, F1977,
           'Import data'!$G$25:$G$80, 'GHG emissions calculations'!$H1977,
           'Import data'!$I$25:$I$80,$E$1919),
    ""
)</f>
        <v/>
      </c>
      <c r="J1977" s="311" t="str">
        <f t="array" ref="J1977">IF(
    XLOOKUP(F1977, 'Import data'!$J$26:$J$47, 'Import data'!$M$26:$M$47, "", 0) = "Please add the region-specific supplier emission factor or choose a different region available in the IAEG database.",
    "",
    XLOOKUP(F1977, 'Import data'!$J$26:$J$47, 'Import data'!$M$26:$M$47, "", 0)
)</f>
        <v/>
      </c>
      <c r="K1977" s="311" t="str">
        <f t="array" ref="K1977">IFERROR(
    XLOOKUP(F1977,
            _xlws.FILTER('Supplier Emission'!$G$15:$G$49,
                   ('Supplier Emission'!$D$15:$D$49=H1977) * ('Supplier Emission'!$F$15:$F$49=$E$1919)),
            _xlws.FILTER('Supplier Emission'!$I$15:$I$49,
                   ('Supplier Emission'!$D$15:$D$49=H1977) * ('Supplier Emission'!$F$15:$F$49=$E$1919)),
            ""),
    "")</f>
        <v/>
      </c>
      <c r="L1977" s="311" t="str">
        <f t="array" ref="L1977">IFERROR(
    XLOOKUP(F1977,
            _xlws.FILTER('Supplier Emission'!$G$15:$G$49,
                   ('Supplier Emission'!$D$15:$D$49=H1977) * ('Supplier Emission'!$F$15:$F$49=$E$1919)),
            _xlws.FILTER('Supplier Emission'!$J$15:$J$49,
                   ('Supplier Emission'!$D$15:$D$49=H1977) * ('Supplier Emission'!$F$15:$F$49=$E$1919)),
            ""),
    "")</f>
        <v/>
      </c>
      <c r="M1977" s="311" t="str">
        <f t="array" ref="M1977">IFERROR(
    XLOOKUP(F1977,
            _xlws.FILTER('Supplier Emission'!$G$15:$G$49,
                   ('Supplier Emission'!$D$15:$D$49=H1977) * ('Supplier Emission'!$F$15:$F$49=$E$1919)),
            _xlws.FILTER('Supplier Emission'!$M$15:$M$49,
                   ('Supplier Emission'!$D$15:$D$49=H1977) * ('Supplier Emission'!$F$15:$F$49=$E$1919)),
            ""),
    "")</f>
        <v/>
      </c>
      <c r="N1977" s="311" t="str">
        <f t="array" ref="N1977">IFERROR(
    XLOOKUP(F1977,
            _xlws.FILTER('Supplier Emission'!$G$15:$G$49,
                   ('Supplier Emission'!$D$15:$D$49=H1977) * ('Supplier Emission'!$F$15:$F$49=$E$1919)),
            _xlws.FILTER('Supplier Emission'!$H$15:$H$49,
                   ('Supplier Emission'!$D$15:$D$49=H1977) * ('Supplier Emission'!$F$15:$F$49=$E$1919)),
            ""),
    "")</f>
        <v/>
      </c>
      <c r="O1977" s="311" t="str">
        <f t="array" ref="O1977">XLOOKUP(1,('Emission Factors'!$E$5:$E$488='GHG emissions calculations'!$F1977)*('Emission Factors'!$H$5:$H$488='GHG emissions calculations'!$H1977),INDEX('Emission Factors'!$E$5:$T$488,0,MATCH('GHG emissions calculations'!O$6,'Emission Factors'!$E$5:$T$5,0)),"",0)</f>
        <v/>
      </c>
      <c r="P1977" s="313" t="str">
        <f t="array" ref="P1977">IFERROR(
    INDEX('Emission Factors'!$E$5:$P$488,
          MATCH(1,
                ('Emission Factors'!$E$5:$E$488 = 'GHG emissions calculations'!$F1977) *
                ('Emission Factors'!$H$5:$H$488 = 'GHG emissions calculations'!$H1977),
                0),
          MATCH('GHG emissions calculations'!P$6,'Emission Factors'!$E$5:$P$5,0)),
    "")</f>
        <v/>
      </c>
      <c r="Q1977" s="311" t="str">
        <f t="array" ref="Q1977">IFERROR(
    IF(
        INDEX('Emission Factors'!$E$5:$P$488,
              MATCH(1,
                    ('Emission Factors'!$E$5:$E$488 = 'GHG emissions calculations'!$F1977) *
                    ('Emission Factors'!$H$5:$H$488 = 'GHG emissions calculations'!$H1977),
                    0),
              MATCH('GHG emissions calculations'!Q$6, 'Emission Factors'!$E$5:$P$5, 0)) &lt;&gt; "",
        INDEX('Emission Factors'!$E$5:$P$488,
              MATCH(1,
                    ('Emission Factors'!$E$5:$E$488 = 'GHG emissions calculations'!$F1977) *
                    ('Emission Factors'!$H$5:$H$488 = 'GHG emissions calculations'!$H1977),
                    0),
              MATCH('GHG emissions calculations'!Q$6, 'Emission Factors'!$E$5:$P$5, 0)),
        ""),
    "")</f>
        <v/>
      </c>
      <c r="R1977" s="311" t="str">
        <f t="array" ref="R1977">IFERROR(
    IF(
        INDEX('Emission Factors'!$E$5:$R$488,
              MATCH(1,
                    ('Emission Factors'!$E$5:$E$488 = 'GHG emissions calculations'!$F1977) *
                    ('Emission Factors'!$H$5:$H$488 = 'GHG emissions calculations'!$H1977),
                    0),
              MATCH('GHG emissions calculations'!R$6, 'Emission Factors'!$E$5:$R$5, 0)) &lt;&gt; "",
        INDEX('Emission Factors'!$E$5:$R$488,
              MATCH(1,
                    ('Emission Factors'!$E$5:$E$488 = 'GHG emissions calculations'!$F1977) *
                    ('Emission Factors'!$H$5:$H$488 = 'GHG emissions calculations'!$H1977),
                    0),
              MATCH('GHG emissions calculations'!R$6, 'Emission Factors'!$E$5:$R$5, 0)),
        ""),
    "")</f>
        <v/>
      </c>
      <c r="S1977" s="312">
        <f t="shared" si="3"/>
        <v>0</v>
      </c>
      <c r="T1977" s="23"/>
    </row>
    <row r="1978" ht="15.75" customHeight="1" outlineLevel="1">
      <c r="A1978" s="23"/>
      <c r="B1978" s="71"/>
      <c r="C1978" s="71"/>
      <c r="D1978" s="71"/>
      <c r="E1978" s="314"/>
      <c r="F1978" s="311" t="str">
        <f>Lists!AB61</f>
        <v>Foam, polyurethane flexible foam (PU) - Europe</v>
      </c>
      <c r="G1978" s="311" t="str">
        <f t="array" ref="G1978">XLOOKUP(1,('Emission Factors'!$E$5:$E$488='GHG emissions calculations'!$F1978)*('Emission Factors'!$H$5:$H$488='GHG emissions calculations'!$H1978),INDEX('Emission Factors'!$E$5:$T$488,0,MATCH('GHG emissions calculations'!G$6,'Emission Factors'!$E$5:$T$5,0)),"",0)</f>
        <v/>
      </c>
      <c r="H1978" s="311" t="s">
        <v>237</v>
      </c>
      <c r="I1978" s="312" t="str">
        <f>IF(
    SUMIFS('Import data'!$L$25:$L$80,
           'Import data'!$J$25:$J$80, F1978,
           'Import data'!$G$25:$G$80, 'GHG emissions calculations'!$H1978,
           'Import data'!$I$25:$I$80,$E$1919) &lt;&gt; 0,
    SUMIFS('Import data'!$L$25:$L$80,
           'Import data'!$J$25:$J$80, F1978,
           'Import data'!$G$25:$G$80, 'GHG emissions calculations'!$H1978,
           'Import data'!$I$25:$I$80,$E$1919),
    ""
)</f>
        <v/>
      </c>
      <c r="J1978" s="311" t="str">
        <f t="array" ref="J1978">IF(
    XLOOKUP(F1978, 'Import data'!$J$26:$J$47, 'Import data'!$M$26:$M$47, "", 0) = "Please add the region-specific supplier emission factor or choose a different region available in the IAEG database.",
    "",
    XLOOKUP(F1978, 'Import data'!$J$26:$J$47, 'Import data'!$M$26:$M$47, "", 0)
)</f>
        <v/>
      </c>
      <c r="K1978" s="311" t="str">
        <f t="array" ref="K1978">IFERROR(
    XLOOKUP(F1978,
            _xlws.FILTER('Supplier Emission'!$G$15:$G$49,
                   ('Supplier Emission'!$D$15:$D$49=H1978) * ('Supplier Emission'!$F$15:$F$49=$E$1919)),
            _xlws.FILTER('Supplier Emission'!$I$15:$I$49,
                   ('Supplier Emission'!$D$15:$D$49=H1978) * ('Supplier Emission'!$F$15:$F$49=$E$1919)),
            ""),
    "")</f>
        <v/>
      </c>
      <c r="L1978" s="311" t="str">
        <f t="array" ref="L1978">IFERROR(
    XLOOKUP(F1978,
            _xlws.FILTER('Supplier Emission'!$G$15:$G$49,
                   ('Supplier Emission'!$D$15:$D$49=H1978) * ('Supplier Emission'!$F$15:$F$49=$E$1919)),
            _xlws.FILTER('Supplier Emission'!$J$15:$J$49,
                   ('Supplier Emission'!$D$15:$D$49=H1978) * ('Supplier Emission'!$F$15:$F$49=$E$1919)),
            ""),
    "")</f>
        <v/>
      </c>
      <c r="M1978" s="311" t="str">
        <f t="array" ref="M1978">IFERROR(
    XLOOKUP(F1978,
            _xlws.FILTER('Supplier Emission'!$G$15:$G$49,
                   ('Supplier Emission'!$D$15:$D$49=H1978) * ('Supplier Emission'!$F$15:$F$49=$E$1919)),
            _xlws.FILTER('Supplier Emission'!$M$15:$M$49,
                   ('Supplier Emission'!$D$15:$D$49=H1978) * ('Supplier Emission'!$F$15:$F$49=$E$1919)),
            ""),
    "")</f>
        <v/>
      </c>
      <c r="N1978" s="311" t="str">
        <f t="array" ref="N1978">IFERROR(
    XLOOKUP(F1978,
            _xlws.FILTER('Supplier Emission'!$G$15:$G$49,
                   ('Supplier Emission'!$D$15:$D$49=H1978) * ('Supplier Emission'!$F$15:$F$49=$E$1919)),
            _xlws.FILTER('Supplier Emission'!$H$15:$H$49,
                   ('Supplier Emission'!$D$15:$D$49=H1978) * ('Supplier Emission'!$F$15:$F$49=$E$1919)),
            ""),
    "")</f>
        <v/>
      </c>
      <c r="O1978" s="311" t="str">
        <f t="array" ref="O1978">XLOOKUP(1,('Emission Factors'!$E$5:$E$488='GHG emissions calculations'!$F1978)*('Emission Factors'!$H$5:$H$488='GHG emissions calculations'!$H1978),INDEX('Emission Factors'!$E$5:$T$488,0,MATCH('GHG emissions calculations'!O$6,'Emission Factors'!$E$5:$T$5,0)),"",0)</f>
        <v/>
      </c>
      <c r="P1978" s="313" t="str">
        <f t="array" ref="P1978">IFERROR(
    INDEX('Emission Factors'!$E$5:$P$488,
          MATCH(1,
                ('Emission Factors'!$E$5:$E$488 = 'GHG emissions calculations'!$F1978) *
                ('Emission Factors'!$H$5:$H$488 = 'GHG emissions calculations'!$H1978),
                0),
          MATCH('GHG emissions calculations'!P$6,'Emission Factors'!$E$5:$P$5,0)),
    "")</f>
        <v/>
      </c>
      <c r="Q1978" s="311" t="str">
        <f t="array" ref="Q1978">IFERROR(
    IF(
        INDEX('Emission Factors'!$E$5:$P$488,
              MATCH(1,
                    ('Emission Factors'!$E$5:$E$488 = 'GHG emissions calculations'!$F1978) *
                    ('Emission Factors'!$H$5:$H$488 = 'GHG emissions calculations'!$H1978),
                    0),
              MATCH('GHG emissions calculations'!Q$6, 'Emission Factors'!$E$5:$P$5, 0)) &lt;&gt; "",
        INDEX('Emission Factors'!$E$5:$P$488,
              MATCH(1,
                    ('Emission Factors'!$E$5:$E$488 = 'GHG emissions calculations'!$F1978) *
                    ('Emission Factors'!$H$5:$H$488 = 'GHG emissions calculations'!$H1978),
                    0),
              MATCH('GHG emissions calculations'!Q$6, 'Emission Factors'!$E$5:$P$5, 0)),
        ""),
    "")</f>
        <v/>
      </c>
      <c r="R1978" s="311" t="str">
        <f t="array" ref="R1978">IFERROR(
    IF(
        INDEX('Emission Factors'!$E$5:$R$488,
              MATCH(1,
                    ('Emission Factors'!$E$5:$E$488 = 'GHG emissions calculations'!$F1978) *
                    ('Emission Factors'!$H$5:$H$488 = 'GHG emissions calculations'!$H1978),
                    0),
              MATCH('GHG emissions calculations'!R$6, 'Emission Factors'!$E$5:$R$5, 0)) &lt;&gt; "",
        INDEX('Emission Factors'!$E$5:$R$488,
              MATCH(1,
                    ('Emission Factors'!$E$5:$E$488 = 'GHG emissions calculations'!$F1978) *
                    ('Emission Factors'!$H$5:$H$488 = 'GHG emissions calculations'!$H1978),
                    0),
              MATCH('GHG emissions calculations'!R$6, 'Emission Factors'!$E$5:$R$5, 0)),
        ""),
    "")</f>
        <v/>
      </c>
      <c r="S1978" s="312">
        <f t="shared" si="3"/>
        <v>0</v>
      </c>
      <c r="T1978" s="23"/>
    </row>
    <row r="1979" ht="15.75" customHeight="1" outlineLevel="1">
      <c r="A1979" s="23"/>
      <c r="B1979" s="71"/>
      <c r="C1979" s="71"/>
      <c r="D1979" s="71"/>
      <c r="E1979" s="314"/>
      <c r="F1979" s="311" t="str">
        <f>Lists!AB66</f>
        <v>Foam, polyurethane flexible foam (PU) - Global or unspecified region</v>
      </c>
      <c r="G1979" s="311" t="str">
        <f t="array" ref="G1979">XLOOKUP(1,('Emission Factors'!$E$5:$E$488='GHG emissions calculations'!$F1979)*('Emission Factors'!$H$5:$H$488='GHG emissions calculations'!$H1979),INDEX('Emission Factors'!$E$5:$T$488,0,MATCH('GHG emissions calculations'!G$6,'Emission Factors'!$E$5:$T$5,0)),"",0)</f>
        <v/>
      </c>
      <c r="H1979" s="311" t="s">
        <v>237</v>
      </c>
      <c r="I1979" s="312" t="str">
        <f>IF(
    SUMIFS('Import data'!$L$25:$L$80,
           'Import data'!$J$25:$J$80, F1979,
           'Import data'!$G$25:$G$80, 'GHG emissions calculations'!$H1979,
           'Import data'!$I$25:$I$80,$E$1919) &lt;&gt; 0,
    SUMIFS('Import data'!$L$25:$L$80,
           'Import data'!$J$25:$J$80, F1979,
           'Import data'!$G$25:$G$80, 'GHG emissions calculations'!$H1979,
           'Import data'!$I$25:$I$80,$E$1919),
    ""
)</f>
        <v/>
      </c>
      <c r="J1979" s="311" t="str">
        <f t="array" ref="J1979">IF(
    XLOOKUP(F1979, 'Import data'!$J$26:$J$47, 'Import data'!$M$26:$M$47, "", 0) = "Please add the region-specific supplier emission factor or choose a different region available in the IAEG database.",
    "",
    XLOOKUP(F1979, 'Import data'!$J$26:$J$47, 'Import data'!$M$26:$M$47, "", 0)
)</f>
        <v/>
      </c>
      <c r="K1979" s="311" t="str">
        <f t="array" ref="K1979">IFERROR(
    XLOOKUP(F1979,
            _xlws.FILTER('Supplier Emission'!$G$15:$G$49,
                   ('Supplier Emission'!$D$15:$D$49=H1979) * ('Supplier Emission'!$F$15:$F$49=$E$1919)),
            _xlws.FILTER('Supplier Emission'!$I$15:$I$49,
                   ('Supplier Emission'!$D$15:$D$49=H1979) * ('Supplier Emission'!$F$15:$F$49=$E$1919)),
            ""),
    "")</f>
        <v/>
      </c>
      <c r="L1979" s="311" t="str">
        <f t="array" ref="L1979">IFERROR(
    XLOOKUP(F1979,
            _xlws.FILTER('Supplier Emission'!$G$15:$G$49,
                   ('Supplier Emission'!$D$15:$D$49=H1979) * ('Supplier Emission'!$F$15:$F$49=$E$1919)),
            _xlws.FILTER('Supplier Emission'!$J$15:$J$49,
                   ('Supplier Emission'!$D$15:$D$49=H1979) * ('Supplier Emission'!$F$15:$F$49=$E$1919)),
            ""),
    "")</f>
        <v/>
      </c>
      <c r="M1979" s="311" t="str">
        <f t="array" ref="M1979">IFERROR(
    XLOOKUP(F1979,
            _xlws.FILTER('Supplier Emission'!$G$15:$G$49,
                   ('Supplier Emission'!$D$15:$D$49=H1979) * ('Supplier Emission'!$F$15:$F$49=$E$1919)),
            _xlws.FILTER('Supplier Emission'!$M$15:$M$49,
                   ('Supplier Emission'!$D$15:$D$49=H1979) * ('Supplier Emission'!$F$15:$F$49=$E$1919)),
            ""),
    "")</f>
        <v/>
      </c>
      <c r="N1979" s="311" t="str">
        <f t="array" ref="N1979">IFERROR(
    XLOOKUP(F1979,
            _xlws.FILTER('Supplier Emission'!$G$15:$G$49,
                   ('Supplier Emission'!$D$15:$D$49=H1979) * ('Supplier Emission'!$F$15:$F$49=$E$1919)),
            _xlws.FILTER('Supplier Emission'!$H$15:$H$49,
                   ('Supplier Emission'!$D$15:$D$49=H1979) * ('Supplier Emission'!$F$15:$F$49=$E$1919)),
            ""),
    "")</f>
        <v/>
      </c>
      <c r="O1979" s="311" t="str">
        <f t="array" ref="O1979">XLOOKUP(1,('Emission Factors'!$E$5:$E$488='GHG emissions calculations'!$F1979)*('Emission Factors'!$H$5:$H$488='GHG emissions calculations'!$H1979),INDEX('Emission Factors'!$E$5:$T$488,0,MATCH('GHG emissions calculations'!O$6,'Emission Factors'!$E$5:$T$5,0)),"",0)</f>
        <v/>
      </c>
      <c r="P1979" s="313" t="str">
        <f t="array" ref="P1979">IFERROR(
    INDEX('Emission Factors'!$E$5:$P$488,
          MATCH(1,
                ('Emission Factors'!$E$5:$E$488 = 'GHG emissions calculations'!$F1979) *
                ('Emission Factors'!$H$5:$H$488 = 'GHG emissions calculations'!$H1979),
                0),
          MATCH('GHG emissions calculations'!P$6,'Emission Factors'!$E$5:$P$5,0)),
    "")</f>
        <v/>
      </c>
      <c r="Q1979" s="311" t="str">
        <f t="array" ref="Q1979">IFERROR(
    IF(
        INDEX('Emission Factors'!$E$5:$P$488,
              MATCH(1,
                    ('Emission Factors'!$E$5:$E$488 = 'GHG emissions calculations'!$F1979) *
                    ('Emission Factors'!$H$5:$H$488 = 'GHG emissions calculations'!$H1979),
                    0),
              MATCH('GHG emissions calculations'!Q$6, 'Emission Factors'!$E$5:$P$5, 0)) &lt;&gt; "",
        INDEX('Emission Factors'!$E$5:$P$488,
              MATCH(1,
                    ('Emission Factors'!$E$5:$E$488 = 'GHG emissions calculations'!$F1979) *
                    ('Emission Factors'!$H$5:$H$488 = 'GHG emissions calculations'!$H1979),
                    0),
              MATCH('GHG emissions calculations'!Q$6, 'Emission Factors'!$E$5:$P$5, 0)),
        ""),
    "")</f>
        <v/>
      </c>
      <c r="R1979" s="311" t="str">
        <f t="array" ref="R1979">IFERROR(
    IF(
        INDEX('Emission Factors'!$E$5:$R$488,
              MATCH(1,
                    ('Emission Factors'!$E$5:$E$488 = 'GHG emissions calculations'!$F1979) *
                    ('Emission Factors'!$H$5:$H$488 = 'GHG emissions calculations'!$H1979),
                    0),
              MATCH('GHG emissions calculations'!R$6, 'Emission Factors'!$E$5:$R$5, 0)) &lt;&gt; "",
        INDEX('Emission Factors'!$E$5:$R$488,
              MATCH(1,
                    ('Emission Factors'!$E$5:$E$488 = 'GHG emissions calculations'!$F1979) *
                    ('Emission Factors'!$H$5:$H$488 = 'GHG emissions calculations'!$H1979),
                    0),
              MATCH('GHG emissions calculations'!R$6, 'Emission Factors'!$E$5:$R$5, 0)),
        ""),
    "")</f>
        <v/>
      </c>
      <c r="S1979" s="312">
        <f t="shared" si="3"/>
        <v>0</v>
      </c>
      <c r="T1979" s="23"/>
    </row>
    <row r="1980" ht="15.75" customHeight="1" outlineLevel="1">
      <c r="A1980" s="23"/>
      <c r="B1980" s="71"/>
      <c r="C1980" s="71"/>
      <c r="D1980" s="71"/>
      <c r="E1980" s="314"/>
      <c r="F1980" s="311" t="str">
        <f>Lists!AB65</f>
        <v>Foam, polyurethane flexible foam (PU) - Middle East</v>
      </c>
      <c r="G1980" s="311" t="str">
        <f t="array" ref="G1980">XLOOKUP(1,('Emission Factors'!$E$5:$E$488='GHG emissions calculations'!$F1980)*('Emission Factors'!$H$5:$H$488='GHG emissions calculations'!$H1980),INDEX('Emission Factors'!$E$5:$T$488,0,MATCH('GHG emissions calculations'!G$6,'Emission Factors'!$E$5:$T$5,0)),"",0)</f>
        <v/>
      </c>
      <c r="H1980" s="311" t="s">
        <v>237</v>
      </c>
      <c r="I1980" s="312" t="str">
        <f>IF(
    SUMIFS('Import data'!$L$25:$L$80,
           'Import data'!$J$25:$J$80, F1980,
           'Import data'!$G$25:$G$80, 'GHG emissions calculations'!$H1980,
           'Import data'!$I$25:$I$80,$E$1919) &lt;&gt; 0,
    SUMIFS('Import data'!$L$25:$L$80,
           'Import data'!$J$25:$J$80, F1980,
           'Import data'!$G$25:$G$80, 'GHG emissions calculations'!$H1980,
           'Import data'!$I$25:$I$80,$E$1919),
    ""
)</f>
        <v/>
      </c>
      <c r="J1980" s="311" t="str">
        <f t="array" ref="J1980">IF(
    XLOOKUP(F1980, 'Import data'!$J$26:$J$47, 'Import data'!$M$26:$M$47, "", 0) = "Please add the region-specific supplier emission factor or choose a different region available in the IAEG database.",
    "",
    XLOOKUP(F1980, 'Import data'!$J$26:$J$47, 'Import data'!$M$26:$M$47, "", 0)
)</f>
        <v/>
      </c>
      <c r="K1980" s="311" t="str">
        <f t="array" ref="K1980">IFERROR(
    XLOOKUP(F1980,
            _xlws.FILTER('Supplier Emission'!$G$15:$G$49,
                   ('Supplier Emission'!$D$15:$D$49=H1980) * ('Supplier Emission'!$F$15:$F$49=$E$1919)),
            _xlws.FILTER('Supplier Emission'!$I$15:$I$49,
                   ('Supplier Emission'!$D$15:$D$49=H1980) * ('Supplier Emission'!$F$15:$F$49=$E$1919)),
            ""),
    "")</f>
        <v/>
      </c>
      <c r="L1980" s="311" t="str">
        <f t="array" ref="L1980">IFERROR(
    XLOOKUP(F1980,
            _xlws.FILTER('Supplier Emission'!$G$15:$G$49,
                   ('Supplier Emission'!$D$15:$D$49=H1980) * ('Supplier Emission'!$F$15:$F$49=$E$1919)),
            _xlws.FILTER('Supplier Emission'!$J$15:$J$49,
                   ('Supplier Emission'!$D$15:$D$49=H1980) * ('Supplier Emission'!$F$15:$F$49=$E$1919)),
            ""),
    "")</f>
        <v/>
      </c>
      <c r="M1980" s="311" t="str">
        <f t="array" ref="M1980">IFERROR(
    XLOOKUP(F1980,
            _xlws.FILTER('Supplier Emission'!$G$15:$G$49,
                   ('Supplier Emission'!$D$15:$D$49=H1980) * ('Supplier Emission'!$F$15:$F$49=$E$1919)),
            _xlws.FILTER('Supplier Emission'!$M$15:$M$49,
                   ('Supplier Emission'!$D$15:$D$49=H1980) * ('Supplier Emission'!$F$15:$F$49=$E$1919)),
            ""),
    "")</f>
        <v/>
      </c>
      <c r="N1980" s="311" t="str">
        <f t="array" ref="N1980">IFERROR(
    XLOOKUP(F1980,
            _xlws.FILTER('Supplier Emission'!$G$15:$G$49,
                   ('Supplier Emission'!$D$15:$D$49=H1980) * ('Supplier Emission'!$F$15:$F$49=$E$1919)),
            _xlws.FILTER('Supplier Emission'!$H$15:$H$49,
                   ('Supplier Emission'!$D$15:$D$49=H1980) * ('Supplier Emission'!$F$15:$F$49=$E$1919)),
            ""),
    "")</f>
        <v/>
      </c>
      <c r="O1980" s="311" t="str">
        <f t="array" ref="O1980">XLOOKUP(1,('Emission Factors'!$E$5:$E$488='GHG emissions calculations'!$F1980)*('Emission Factors'!$H$5:$H$488='GHG emissions calculations'!$H1980),INDEX('Emission Factors'!$E$5:$T$488,0,MATCH('GHG emissions calculations'!O$6,'Emission Factors'!$E$5:$T$5,0)),"",0)</f>
        <v/>
      </c>
      <c r="P1980" s="313" t="str">
        <f t="array" ref="P1980">IFERROR(
    INDEX('Emission Factors'!$E$5:$P$488,
          MATCH(1,
                ('Emission Factors'!$E$5:$E$488 = 'GHG emissions calculations'!$F1980) *
                ('Emission Factors'!$H$5:$H$488 = 'GHG emissions calculations'!$H1980),
                0),
          MATCH('GHG emissions calculations'!P$6,'Emission Factors'!$E$5:$P$5,0)),
    "")</f>
        <v/>
      </c>
      <c r="Q1980" s="311" t="str">
        <f t="array" ref="Q1980">IFERROR(
    IF(
        INDEX('Emission Factors'!$E$5:$P$488,
              MATCH(1,
                    ('Emission Factors'!$E$5:$E$488 = 'GHG emissions calculations'!$F1980) *
                    ('Emission Factors'!$H$5:$H$488 = 'GHG emissions calculations'!$H1980),
                    0),
              MATCH('GHG emissions calculations'!Q$6, 'Emission Factors'!$E$5:$P$5, 0)) &lt;&gt; "",
        INDEX('Emission Factors'!$E$5:$P$488,
              MATCH(1,
                    ('Emission Factors'!$E$5:$E$488 = 'GHG emissions calculations'!$F1980) *
                    ('Emission Factors'!$H$5:$H$488 = 'GHG emissions calculations'!$H1980),
                    0),
              MATCH('GHG emissions calculations'!Q$6, 'Emission Factors'!$E$5:$P$5, 0)),
        ""),
    "")</f>
        <v/>
      </c>
      <c r="R1980" s="311" t="str">
        <f t="array" ref="R1980">IFERROR(
    IF(
        INDEX('Emission Factors'!$E$5:$R$488,
              MATCH(1,
                    ('Emission Factors'!$E$5:$E$488 = 'GHG emissions calculations'!$F1980) *
                    ('Emission Factors'!$H$5:$H$488 = 'GHG emissions calculations'!$H1980),
                    0),
              MATCH('GHG emissions calculations'!R$6, 'Emission Factors'!$E$5:$R$5, 0)) &lt;&gt; "",
        INDEX('Emission Factors'!$E$5:$R$488,
              MATCH(1,
                    ('Emission Factors'!$E$5:$E$488 = 'GHG emissions calculations'!$F1980) *
                    ('Emission Factors'!$H$5:$H$488 = 'GHG emissions calculations'!$H1980),
                    0),
              MATCH('GHG emissions calculations'!R$6, 'Emission Factors'!$E$5:$R$5, 0)),
        ""),
    "")</f>
        <v/>
      </c>
      <c r="S1980" s="312">
        <f t="shared" si="3"/>
        <v>0</v>
      </c>
      <c r="T1980" s="23"/>
    </row>
    <row r="1981" ht="15.75" customHeight="1" outlineLevel="1">
      <c r="A1981" s="23"/>
      <c r="B1981" s="71"/>
      <c r="C1981" s="71"/>
      <c r="D1981" s="71"/>
      <c r="E1981" s="314"/>
      <c r="F1981" s="311" t="str">
        <f>Lists!AB64</f>
        <v>Foam, polyurethane flexible foam (PU) - Oceania</v>
      </c>
      <c r="G1981" s="311">
        <f t="array" ref="G1981">XLOOKUP(1,('Emission Factors'!$E$5:$E$488='GHG emissions calculations'!$F1981)*('Emission Factors'!$H$5:$H$488='GHG emissions calculations'!$H1981),INDEX('Emission Factors'!$E$5:$T$488,0,MATCH('GHG emissions calculations'!G$6,'Emission Factors'!$E$5:$T$5,0)),"",0)</f>
        <v>3</v>
      </c>
      <c r="H1981" s="311" t="s">
        <v>237</v>
      </c>
      <c r="I1981" s="312" t="str">
        <f>IF(
    SUMIFS('Import data'!$L$25:$L$80,
           'Import data'!$J$25:$J$80, F1981,
           'Import data'!$G$25:$G$80, 'GHG emissions calculations'!$H1981,
           'Import data'!$I$25:$I$80,$E$1919) &lt;&gt; 0,
    SUMIFS('Import data'!$L$25:$L$80,
           'Import data'!$J$25:$J$80, F1981,
           'Import data'!$G$25:$G$80, 'GHG emissions calculations'!$H1981,
           'Import data'!$I$25:$I$80,$E$1919),
    ""
)</f>
        <v/>
      </c>
      <c r="J1981" s="311" t="str">
        <f t="array" ref="J1981">IF(
    XLOOKUP(F1981, 'Import data'!$J$26:$J$47, 'Import data'!$M$26:$M$47, "", 0) = "Please add the region-specific supplier emission factor or choose a different region available in the IAEG database.",
    "",
    XLOOKUP(F1981, 'Import data'!$J$26:$J$47, 'Import data'!$M$26:$M$47, "", 0)
)</f>
        <v/>
      </c>
      <c r="K1981" s="311" t="str">
        <f t="array" ref="K1981">IFERROR(
    XLOOKUP(F1981,
            _xlws.FILTER('Supplier Emission'!$G$15:$G$49,
                   ('Supplier Emission'!$D$15:$D$49=H1981) * ('Supplier Emission'!$F$15:$F$49=$E$1919)),
            _xlws.FILTER('Supplier Emission'!$I$15:$I$49,
                   ('Supplier Emission'!$D$15:$D$49=H1981) * ('Supplier Emission'!$F$15:$F$49=$E$1919)),
            ""),
    "")</f>
        <v/>
      </c>
      <c r="L1981" s="311" t="str">
        <f t="array" ref="L1981">IFERROR(
    XLOOKUP(F1981,
            _xlws.FILTER('Supplier Emission'!$G$15:$G$49,
                   ('Supplier Emission'!$D$15:$D$49=H1981) * ('Supplier Emission'!$F$15:$F$49=$E$1919)),
            _xlws.FILTER('Supplier Emission'!$J$15:$J$49,
                   ('Supplier Emission'!$D$15:$D$49=H1981) * ('Supplier Emission'!$F$15:$F$49=$E$1919)),
            ""),
    "")</f>
        <v/>
      </c>
      <c r="M1981" s="311" t="str">
        <f t="array" ref="M1981">IFERROR(
    XLOOKUP(F1981,
            _xlws.FILTER('Supplier Emission'!$G$15:$G$49,
                   ('Supplier Emission'!$D$15:$D$49=H1981) * ('Supplier Emission'!$F$15:$F$49=$E$1919)),
            _xlws.FILTER('Supplier Emission'!$M$15:$M$49,
                   ('Supplier Emission'!$D$15:$D$49=H1981) * ('Supplier Emission'!$F$15:$F$49=$E$1919)),
            ""),
    "")</f>
        <v/>
      </c>
      <c r="N1981" s="311" t="str">
        <f t="array" ref="N1981">IFERROR(
    XLOOKUP(F1981,
            _xlws.FILTER('Supplier Emission'!$G$15:$G$49,
                   ('Supplier Emission'!$D$15:$D$49=H1981) * ('Supplier Emission'!$F$15:$F$49=$E$1919)),
            _xlws.FILTER('Supplier Emission'!$H$15:$H$49,
                   ('Supplier Emission'!$D$15:$D$49=H1981) * ('Supplier Emission'!$F$15:$F$49=$E$1919)),
            ""),
    "")</f>
        <v/>
      </c>
      <c r="O1981" s="311" t="str">
        <f t="array" ref="O1981">XLOOKUP(1,('Emission Factors'!$E$5:$E$488='GHG emissions calculations'!$F1981)*('Emission Factors'!$H$5:$H$488='GHG emissions calculations'!$H1981),INDEX('Emission Factors'!$E$5:$T$488,0,MATCH('GHG emissions calculations'!O$6,'Emission Factors'!$E$5:$T$5,0)),"",0)</f>
        <v>Polyurethane flexible foam (at plant)</v>
      </c>
      <c r="P1981" s="313">
        <f t="array" ref="P1981">IFERROR(
    INDEX('Emission Factors'!$E$5:$P$488,
          MATCH(1,
                ('Emission Factors'!$E$5:$E$488 = 'GHG emissions calculations'!$F1981) *
                ('Emission Factors'!$H$5:$H$488 = 'GHG emissions calculations'!$H1981),
                0),
          MATCH('GHG emissions calculations'!P$6,'Emission Factors'!$E$5:$P$5,0)),
    "")</f>
        <v>5.061</v>
      </c>
      <c r="Q1981" s="311" t="str">
        <f t="array" ref="Q1981">IFERROR(
    IF(
        INDEX('Emission Factors'!$E$5:$P$488,
              MATCH(1,
                    ('Emission Factors'!$E$5:$E$488 = 'GHG emissions calculations'!$F1981) *
                    ('Emission Factors'!$H$5:$H$488 = 'GHG emissions calculations'!$H1981),
                    0),
              MATCH('GHG emissions calculations'!Q$6, 'Emission Factors'!$E$5:$P$5, 0)) &lt;&gt; "",
        INDEX('Emission Factors'!$E$5:$P$488,
              MATCH(1,
                    ('Emission Factors'!$E$5:$E$488 = 'GHG emissions calculations'!$F1981) *
                    ('Emission Factors'!$H$5:$H$488 = 'GHG emissions calculations'!$H1981),
                    0),
              MATCH('GHG emissions calculations'!Q$6, 'Emission Factors'!$E$5:$P$5, 0)),
        ""),
    "")</f>
        <v>kgCO2e/kg</v>
      </c>
      <c r="R1981" s="311" t="str">
        <f t="array" ref="R1981">IFERROR(
    IF(
        INDEX('Emission Factors'!$E$5:$R$488,
              MATCH(1,
                    ('Emission Factors'!$E$5:$E$488 = 'GHG emissions calculations'!$F1981) *
                    ('Emission Factors'!$H$5:$H$488 = 'GHG emissions calculations'!$H1981),
                    0),
              MATCH('GHG emissions calculations'!R$6, 'Emission Factors'!$E$5:$R$5, 0)) &lt;&gt; "",
        INDEX('Emission Factors'!$E$5:$R$488,
              MATCH(1,
                    ('Emission Factors'!$E$5:$E$488 = 'GHG emissions calculations'!$F1981) *
                    ('Emission Factors'!$H$5:$H$488 = 'GHG emissions calculations'!$H1981),
                    0),
              MATCH('GHG emissions calculations'!R$6, 'Emission Factors'!$E$5:$R$5, 0)),
        ""),
    "")</f>
        <v>Oceania</v>
      </c>
      <c r="S1981" s="312">
        <f t="shared" si="3"/>
        <v>0</v>
      </c>
      <c r="T1981" s="23"/>
    </row>
    <row r="1982" ht="15.75" customHeight="1" outlineLevel="1">
      <c r="A1982" s="23"/>
      <c r="B1982" s="71"/>
      <c r="C1982" s="71"/>
      <c r="D1982" s="71"/>
      <c r="E1982" s="314"/>
      <c r="F1982" s="311" t="str">
        <f>Lists!AB69</f>
        <v>Foam, polyurethane rigid foam (PU) - Africa</v>
      </c>
      <c r="G1982" s="311" t="str">
        <f t="array" ref="G1982">XLOOKUP(1,('Emission Factors'!$E$5:$E$488='GHG emissions calculations'!$F1982)*('Emission Factors'!$H$5:$H$488='GHG emissions calculations'!$H1982),INDEX('Emission Factors'!$E$5:$T$488,0,MATCH('GHG emissions calculations'!G$6,'Emission Factors'!$E$5:$T$5,0)),"",0)</f>
        <v/>
      </c>
      <c r="H1982" s="311" t="s">
        <v>237</v>
      </c>
      <c r="I1982" s="312" t="str">
        <f>IF(
    SUMIFS('Import data'!$L$25:$L$80,
           'Import data'!$J$25:$J$80, F1982,
           'Import data'!$G$25:$G$80, 'GHG emissions calculations'!$H1982,
           'Import data'!$I$25:$I$80,$E$1919) &lt;&gt; 0,
    SUMIFS('Import data'!$L$25:$L$80,
           'Import data'!$J$25:$J$80, F1982,
           'Import data'!$G$25:$G$80, 'GHG emissions calculations'!$H1982,
           'Import data'!$I$25:$I$80,$E$1919),
    ""
)</f>
        <v/>
      </c>
      <c r="J1982" s="311" t="str">
        <f t="array" ref="J1982">IF(
    XLOOKUP(F1982, 'Import data'!$J$26:$J$47, 'Import data'!$M$26:$M$47, "", 0) = "Please add the region-specific supplier emission factor or choose a different region available in the IAEG database.",
    "",
    XLOOKUP(F1982, 'Import data'!$J$26:$J$47, 'Import data'!$M$26:$M$47, "", 0)
)</f>
        <v/>
      </c>
      <c r="K1982" s="311" t="str">
        <f t="array" ref="K1982">IFERROR(
    XLOOKUP(F1982,
            _xlws.FILTER('Supplier Emission'!$G$15:$G$49,
                   ('Supplier Emission'!$D$15:$D$49=H1982) * ('Supplier Emission'!$F$15:$F$49=$E$1919)),
            _xlws.FILTER('Supplier Emission'!$I$15:$I$49,
                   ('Supplier Emission'!$D$15:$D$49=H1982) * ('Supplier Emission'!$F$15:$F$49=$E$1919)),
            ""),
    "")</f>
        <v/>
      </c>
      <c r="L1982" s="311" t="str">
        <f t="array" ref="L1982">IFERROR(
    XLOOKUP(F1982,
            _xlws.FILTER('Supplier Emission'!$G$15:$G$49,
                   ('Supplier Emission'!$D$15:$D$49=H1982) * ('Supplier Emission'!$F$15:$F$49=$E$1919)),
            _xlws.FILTER('Supplier Emission'!$J$15:$J$49,
                   ('Supplier Emission'!$D$15:$D$49=H1982) * ('Supplier Emission'!$F$15:$F$49=$E$1919)),
            ""),
    "")</f>
        <v/>
      </c>
      <c r="M1982" s="311" t="str">
        <f t="array" ref="M1982">IFERROR(
    XLOOKUP(F1982,
            _xlws.FILTER('Supplier Emission'!$G$15:$G$49,
                   ('Supplier Emission'!$D$15:$D$49=H1982) * ('Supplier Emission'!$F$15:$F$49=$E$1919)),
            _xlws.FILTER('Supplier Emission'!$M$15:$M$49,
                   ('Supplier Emission'!$D$15:$D$49=H1982) * ('Supplier Emission'!$F$15:$F$49=$E$1919)),
            ""),
    "")</f>
        <v/>
      </c>
      <c r="N1982" s="311" t="str">
        <f t="array" ref="N1982">IFERROR(
    XLOOKUP(F1982,
            _xlws.FILTER('Supplier Emission'!$G$15:$G$49,
                   ('Supplier Emission'!$D$15:$D$49=H1982) * ('Supplier Emission'!$F$15:$F$49=$E$1919)),
            _xlws.FILTER('Supplier Emission'!$H$15:$H$49,
                   ('Supplier Emission'!$D$15:$D$49=H1982) * ('Supplier Emission'!$F$15:$F$49=$E$1919)),
            ""),
    "")</f>
        <v/>
      </c>
      <c r="O1982" s="311" t="str">
        <f t="array" ref="O1982">XLOOKUP(1,('Emission Factors'!$E$5:$E$488='GHG emissions calculations'!$F1982)*('Emission Factors'!$H$5:$H$488='GHG emissions calculations'!$H1982),INDEX('Emission Factors'!$E$5:$T$488,0,MATCH('GHG emissions calculations'!O$6,'Emission Factors'!$E$5:$T$5,0)),"",0)</f>
        <v/>
      </c>
      <c r="P1982" s="313" t="str">
        <f t="array" ref="P1982">IFERROR(
    INDEX('Emission Factors'!$E$5:$P$488,
          MATCH(1,
                ('Emission Factors'!$E$5:$E$488 = 'GHG emissions calculations'!$F1982) *
                ('Emission Factors'!$H$5:$H$488 = 'GHG emissions calculations'!$H1982),
                0),
          MATCH('GHG emissions calculations'!P$6,'Emission Factors'!$E$5:$P$5,0)),
    "")</f>
        <v/>
      </c>
      <c r="Q1982" s="311" t="str">
        <f t="array" ref="Q1982">IFERROR(
    IF(
        INDEX('Emission Factors'!$E$5:$P$488,
              MATCH(1,
                    ('Emission Factors'!$E$5:$E$488 = 'GHG emissions calculations'!$F1982) *
                    ('Emission Factors'!$H$5:$H$488 = 'GHG emissions calculations'!$H1982),
                    0),
              MATCH('GHG emissions calculations'!Q$6, 'Emission Factors'!$E$5:$P$5, 0)) &lt;&gt; "",
        INDEX('Emission Factors'!$E$5:$P$488,
              MATCH(1,
                    ('Emission Factors'!$E$5:$E$488 = 'GHG emissions calculations'!$F1982) *
                    ('Emission Factors'!$H$5:$H$488 = 'GHG emissions calculations'!$H1982),
                    0),
              MATCH('GHG emissions calculations'!Q$6, 'Emission Factors'!$E$5:$P$5, 0)),
        ""),
    "")</f>
        <v/>
      </c>
      <c r="R1982" s="311" t="str">
        <f t="array" ref="R1982">IFERROR(
    IF(
        INDEX('Emission Factors'!$E$5:$R$488,
              MATCH(1,
                    ('Emission Factors'!$E$5:$E$488 = 'GHG emissions calculations'!$F1982) *
                    ('Emission Factors'!$H$5:$H$488 = 'GHG emissions calculations'!$H1982),
                    0),
              MATCH('GHG emissions calculations'!R$6, 'Emission Factors'!$E$5:$R$5, 0)) &lt;&gt; "",
        INDEX('Emission Factors'!$E$5:$R$488,
              MATCH(1,
                    ('Emission Factors'!$E$5:$E$488 = 'GHG emissions calculations'!$F1982) *
                    ('Emission Factors'!$H$5:$H$488 = 'GHG emissions calculations'!$H1982),
                    0),
              MATCH('GHG emissions calculations'!R$6, 'Emission Factors'!$E$5:$R$5, 0)),
        ""),
    "")</f>
        <v/>
      </c>
      <c r="S1982" s="312">
        <f t="shared" si="3"/>
        <v>0</v>
      </c>
      <c r="T1982" s="23"/>
    </row>
    <row r="1983" ht="15.75" customHeight="1" outlineLevel="1">
      <c r="A1983" s="23"/>
      <c r="B1983" s="71"/>
      <c r="C1983" s="71"/>
      <c r="D1983" s="71"/>
      <c r="E1983" s="314"/>
      <c r="F1983" s="311" t="str">
        <f>Lists!AB67</f>
        <v>Foam, polyurethane rigid foam (PU) - America</v>
      </c>
      <c r="G1983" s="311" t="str">
        <f t="array" ref="G1983">XLOOKUP(1,('Emission Factors'!$E$5:$E$488='GHG emissions calculations'!$F1983)*('Emission Factors'!$H$5:$H$488='GHG emissions calculations'!$H1983),INDEX('Emission Factors'!$E$5:$T$488,0,MATCH('GHG emissions calculations'!G$6,'Emission Factors'!$E$5:$T$5,0)),"",0)</f>
        <v/>
      </c>
      <c r="H1983" s="311" t="s">
        <v>237</v>
      </c>
      <c r="I1983" s="312" t="str">
        <f>IF(
    SUMIFS('Import data'!$L$25:$L$80,
           'Import data'!$J$25:$J$80, F1983,
           'Import data'!$G$25:$G$80, 'GHG emissions calculations'!$H1983,
           'Import data'!$I$25:$I$80,$E$1919) &lt;&gt; 0,
    SUMIFS('Import data'!$L$25:$L$80,
           'Import data'!$J$25:$J$80, F1983,
           'Import data'!$G$25:$G$80, 'GHG emissions calculations'!$H1983,
           'Import data'!$I$25:$I$80,$E$1919),
    ""
)</f>
        <v/>
      </c>
      <c r="J1983" s="311" t="str">
        <f t="array" ref="J1983">IF(
    XLOOKUP(F1983, 'Import data'!$J$26:$J$47, 'Import data'!$M$26:$M$47, "", 0) = "Please add the region-specific supplier emission factor or choose a different region available in the IAEG database.",
    "",
    XLOOKUP(F1983, 'Import data'!$J$26:$J$47, 'Import data'!$M$26:$M$47, "", 0)
)</f>
        <v/>
      </c>
      <c r="K1983" s="311" t="str">
        <f t="array" ref="K1983">IFERROR(
    XLOOKUP(F1983,
            _xlws.FILTER('Supplier Emission'!$G$15:$G$49,
                   ('Supplier Emission'!$D$15:$D$49=H1983) * ('Supplier Emission'!$F$15:$F$49=$E$1919)),
            _xlws.FILTER('Supplier Emission'!$I$15:$I$49,
                   ('Supplier Emission'!$D$15:$D$49=H1983) * ('Supplier Emission'!$F$15:$F$49=$E$1919)),
            ""),
    "")</f>
        <v/>
      </c>
      <c r="L1983" s="311" t="str">
        <f t="array" ref="L1983">IFERROR(
    XLOOKUP(F1983,
            _xlws.FILTER('Supplier Emission'!$G$15:$G$49,
                   ('Supplier Emission'!$D$15:$D$49=H1983) * ('Supplier Emission'!$F$15:$F$49=$E$1919)),
            _xlws.FILTER('Supplier Emission'!$J$15:$J$49,
                   ('Supplier Emission'!$D$15:$D$49=H1983) * ('Supplier Emission'!$F$15:$F$49=$E$1919)),
            ""),
    "")</f>
        <v/>
      </c>
      <c r="M1983" s="311" t="str">
        <f t="array" ref="M1983">IFERROR(
    XLOOKUP(F1983,
            _xlws.FILTER('Supplier Emission'!$G$15:$G$49,
                   ('Supplier Emission'!$D$15:$D$49=H1983) * ('Supplier Emission'!$F$15:$F$49=$E$1919)),
            _xlws.FILTER('Supplier Emission'!$M$15:$M$49,
                   ('Supplier Emission'!$D$15:$D$49=H1983) * ('Supplier Emission'!$F$15:$F$49=$E$1919)),
            ""),
    "")</f>
        <v/>
      </c>
      <c r="N1983" s="311" t="str">
        <f t="array" ref="N1983">IFERROR(
    XLOOKUP(F1983,
            _xlws.FILTER('Supplier Emission'!$G$15:$G$49,
                   ('Supplier Emission'!$D$15:$D$49=H1983) * ('Supplier Emission'!$F$15:$F$49=$E$1919)),
            _xlws.FILTER('Supplier Emission'!$H$15:$H$49,
                   ('Supplier Emission'!$D$15:$D$49=H1983) * ('Supplier Emission'!$F$15:$F$49=$E$1919)),
            ""),
    "")</f>
        <v/>
      </c>
      <c r="O1983" s="311" t="str">
        <f t="array" ref="O1983">XLOOKUP(1,('Emission Factors'!$E$5:$E$488='GHG emissions calculations'!$F1983)*('Emission Factors'!$H$5:$H$488='GHG emissions calculations'!$H1983),INDEX('Emission Factors'!$E$5:$T$488,0,MATCH('GHG emissions calculations'!O$6,'Emission Factors'!$E$5:$T$5,0)),"",0)</f>
        <v/>
      </c>
      <c r="P1983" s="313" t="str">
        <f t="array" ref="P1983">IFERROR(
    INDEX('Emission Factors'!$E$5:$P$488,
          MATCH(1,
                ('Emission Factors'!$E$5:$E$488 = 'GHG emissions calculations'!$F1983) *
                ('Emission Factors'!$H$5:$H$488 = 'GHG emissions calculations'!$H1983),
                0),
          MATCH('GHG emissions calculations'!P$6,'Emission Factors'!$E$5:$P$5,0)),
    "")</f>
        <v/>
      </c>
      <c r="Q1983" s="311" t="str">
        <f t="array" ref="Q1983">IFERROR(
    IF(
        INDEX('Emission Factors'!$E$5:$P$488,
              MATCH(1,
                    ('Emission Factors'!$E$5:$E$488 = 'GHG emissions calculations'!$F1983) *
                    ('Emission Factors'!$H$5:$H$488 = 'GHG emissions calculations'!$H1983),
                    0),
              MATCH('GHG emissions calculations'!Q$6, 'Emission Factors'!$E$5:$P$5, 0)) &lt;&gt; "",
        INDEX('Emission Factors'!$E$5:$P$488,
              MATCH(1,
                    ('Emission Factors'!$E$5:$E$488 = 'GHG emissions calculations'!$F1983) *
                    ('Emission Factors'!$H$5:$H$488 = 'GHG emissions calculations'!$H1983),
                    0),
              MATCH('GHG emissions calculations'!Q$6, 'Emission Factors'!$E$5:$P$5, 0)),
        ""),
    "")</f>
        <v/>
      </c>
      <c r="R1983" s="311" t="str">
        <f t="array" ref="R1983">IFERROR(
    IF(
        INDEX('Emission Factors'!$E$5:$R$488,
              MATCH(1,
                    ('Emission Factors'!$E$5:$E$488 = 'GHG emissions calculations'!$F1983) *
                    ('Emission Factors'!$H$5:$H$488 = 'GHG emissions calculations'!$H1983),
                    0),
              MATCH('GHG emissions calculations'!R$6, 'Emission Factors'!$E$5:$R$5, 0)) &lt;&gt; "",
        INDEX('Emission Factors'!$E$5:$R$488,
              MATCH(1,
                    ('Emission Factors'!$E$5:$E$488 = 'GHG emissions calculations'!$F1983) *
                    ('Emission Factors'!$H$5:$H$488 = 'GHG emissions calculations'!$H1983),
                    0),
              MATCH('GHG emissions calculations'!R$6, 'Emission Factors'!$E$5:$R$5, 0)),
        ""),
    "")</f>
        <v/>
      </c>
      <c r="S1983" s="312">
        <f t="shared" si="3"/>
        <v>0</v>
      </c>
      <c r="T1983" s="23"/>
    </row>
    <row r="1984" ht="15.75" customHeight="1" outlineLevel="1">
      <c r="A1984" s="23"/>
      <c r="B1984" s="71"/>
      <c r="C1984" s="71"/>
      <c r="D1984" s="71"/>
      <c r="E1984" s="314"/>
      <c r="F1984" s="311" t="str">
        <f>Lists!AB70</f>
        <v>Foam, polyurethane rigid foam (PU) - Asia</v>
      </c>
      <c r="G1984" s="311" t="str">
        <f t="array" ref="G1984">XLOOKUP(1,('Emission Factors'!$E$5:$E$488='GHG emissions calculations'!$F1984)*('Emission Factors'!$H$5:$H$488='GHG emissions calculations'!$H1984),INDEX('Emission Factors'!$E$5:$T$488,0,MATCH('GHG emissions calculations'!G$6,'Emission Factors'!$E$5:$T$5,0)),"",0)</f>
        <v/>
      </c>
      <c r="H1984" s="311" t="s">
        <v>237</v>
      </c>
      <c r="I1984" s="312" t="str">
        <f>IF(
    SUMIFS('Import data'!$L$25:$L$80,
           'Import data'!$J$25:$J$80, F1984,
           'Import data'!$G$25:$G$80, 'GHG emissions calculations'!$H1984,
           'Import data'!$I$25:$I$80,$E$1919) &lt;&gt; 0,
    SUMIFS('Import data'!$L$25:$L$80,
           'Import data'!$J$25:$J$80, F1984,
           'Import data'!$G$25:$G$80, 'GHG emissions calculations'!$H1984,
           'Import data'!$I$25:$I$80,$E$1919),
    ""
)</f>
        <v/>
      </c>
      <c r="J1984" s="311" t="str">
        <f t="array" ref="J1984">IF(
    XLOOKUP(F1984, 'Import data'!$J$26:$J$47, 'Import data'!$M$26:$M$47, "", 0) = "Please add the region-specific supplier emission factor or choose a different region available in the IAEG database.",
    "",
    XLOOKUP(F1984, 'Import data'!$J$26:$J$47, 'Import data'!$M$26:$M$47, "", 0)
)</f>
        <v/>
      </c>
      <c r="K1984" s="311" t="str">
        <f t="array" ref="K1984">IFERROR(
    XLOOKUP(F1984,
            _xlws.FILTER('Supplier Emission'!$G$15:$G$49,
                   ('Supplier Emission'!$D$15:$D$49=H1984) * ('Supplier Emission'!$F$15:$F$49=$E$1919)),
            _xlws.FILTER('Supplier Emission'!$I$15:$I$49,
                   ('Supplier Emission'!$D$15:$D$49=H1984) * ('Supplier Emission'!$F$15:$F$49=$E$1919)),
            ""),
    "")</f>
        <v/>
      </c>
      <c r="L1984" s="311" t="str">
        <f t="array" ref="L1984">IFERROR(
    XLOOKUP(F1984,
            _xlws.FILTER('Supplier Emission'!$G$15:$G$49,
                   ('Supplier Emission'!$D$15:$D$49=H1984) * ('Supplier Emission'!$F$15:$F$49=$E$1919)),
            _xlws.FILTER('Supplier Emission'!$J$15:$J$49,
                   ('Supplier Emission'!$D$15:$D$49=H1984) * ('Supplier Emission'!$F$15:$F$49=$E$1919)),
            ""),
    "")</f>
        <v/>
      </c>
      <c r="M1984" s="311" t="str">
        <f t="array" ref="M1984">IFERROR(
    XLOOKUP(F1984,
            _xlws.FILTER('Supplier Emission'!$G$15:$G$49,
                   ('Supplier Emission'!$D$15:$D$49=H1984) * ('Supplier Emission'!$F$15:$F$49=$E$1919)),
            _xlws.FILTER('Supplier Emission'!$M$15:$M$49,
                   ('Supplier Emission'!$D$15:$D$49=H1984) * ('Supplier Emission'!$F$15:$F$49=$E$1919)),
            ""),
    "")</f>
        <v/>
      </c>
      <c r="N1984" s="311" t="str">
        <f t="array" ref="N1984">IFERROR(
    XLOOKUP(F1984,
            _xlws.FILTER('Supplier Emission'!$G$15:$G$49,
                   ('Supplier Emission'!$D$15:$D$49=H1984) * ('Supplier Emission'!$F$15:$F$49=$E$1919)),
            _xlws.FILTER('Supplier Emission'!$H$15:$H$49,
                   ('Supplier Emission'!$D$15:$D$49=H1984) * ('Supplier Emission'!$F$15:$F$49=$E$1919)),
            ""),
    "")</f>
        <v/>
      </c>
      <c r="O1984" s="311" t="str">
        <f t="array" ref="O1984">XLOOKUP(1,('Emission Factors'!$E$5:$E$488='GHG emissions calculations'!$F1984)*('Emission Factors'!$H$5:$H$488='GHG emissions calculations'!$H1984),INDEX('Emission Factors'!$E$5:$T$488,0,MATCH('GHG emissions calculations'!O$6,'Emission Factors'!$E$5:$T$5,0)),"",0)</f>
        <v/>
      </c>
      <c r="P1984" s="313" t="str">
        <f t="array" ref="P1984">IFERROR(
    INDEX('Emission Factors'!$E$5:$P$488,
          MATCH(1,
                ('Emission Factors'!$E$5:$E$488 = 'GHG emissions calculations'!$F1984) *
                ('Emission Factors'!$H$5:$H$488 = 'GHG emissions calculations'!$H1984),
                0),
          MATCH('GHG emissions calculations'!P$6,'Emission Factors'!$E$5:$P$5,0)),
    "")</f>
        <v/>
      </c>
      <c r="Q1984" s="311" t="str">
        <f t="array" ref="Q1984">IFERROR(
    IF(
        INDEX('Emission Factors'!$E$5:$P$488,
              MATCH(1,
                    ('Emission Factors'!$E$5:$E$488 = 'GHG emissions calculations'!$F1984) *
                    ('Emission Factors'!$H$5:$H$488 = 'GHG emissions calculations'!$H1984),
                    0),
              MATCH('GHG emissions calculations'!Q$6, 'Emission Factors'!$E$5:$P$5, 0)) &lt;&gt; "",
        INDEX('Emission Factors'!$E$5:$P$488,
              MATCH(1,
                    ('Emission Factors'!$E$5:$E$488 = 'GHG emissions calculations'!$F1984) *
                    ('Emission Factors'!$H$5:$H$488 = 'GHG emissions calculations'!$H1984),
                    0),
              MATCH('GHG emissions calculations'!Q$6, 'Emission Factors'!$E$5:$P$5, 0)),
        ""),
    "")</f>
        <v/>
      </c>
      <c r="R1984" s="311" t="str">
        <f t="array" ref="R1984">IFERROR(
    IF(
        INDEX('Emission Factors'!$E$5:$R$488,
              MATCH(1,
                    ('Emission Factors'!$E$5:$E$488 = 'GHG emissions calculations'!$F1984) *
                    ('Emission Factors'!$H$5:$H$488 = 'GHG emissions calculations'!$H1984),
                    0),
              MATCH('GHG emissions calculations'!R$6, 'Emission Factors'!$E$5:$R$5, 0)) &lt;&gt; "",
        INDEX('Emission Factors'!$E$5:$R$488,
              MATCH(1,
                    ('Emission Factors'!$E$5:$E$488 = 'GHG emissions calculations'!$F1984) *
                    ('Emission Factors'!$H$5:$H$488 = 'GHG emissions calculations'!$H1984),
                    0),
              MATCH('GHG emissions calculations'!R$6, 'Emission Factors'!$E$5:$R$5, 0)),
        ""),
    "")</f>
        <v/>
      </c>
      <c r="S1984" s="312">
        <f t="shared" si="3"/>
        <v>0</v>
      </c>
      <c r="T1984" s="23"/>
    </row>
    <row r="1985" ht="15.75" customHeight="1" outlineLevel="1">
      <c r="A1985" s="23"/>
      <c r="B1985" s="71"/>
      <c r="C1985" s="71"/>
      <c r="D1985" s="71"/>
      <c r="E1985" s="314"/>
      <c r="F1985" s="311" t="str">
        <f>Lists!AB68</f>
        <v>Foam, polyurethane rigid foam (PU) - Europe</v>
      </c>
      <c r="G1985" s="311">
        <f t="array" ref="G1985">XLOOKUP(1,('Emission Factors'!$E$5:$E$488='GHG emissions calculations'!$F1985)*('Emission Factors'!$H$5:$H$488='GHG emissions calculations'!$H1985),INDEX('Emission Factors'!$E$5:$T$488,0,MATCH('GHG emissions calculations'!G$6,'Emission Factors'!$E$5:$T$5,0)),"",0)</f>
        <v>3</v>
      </c>
      <c r="H1985" s="311" t="s">
        <v>237</v>
      </c>
      <c r="I1985" s="312" t="str">
        <f>IF(
    SUMIFS('Import data'!$L$25:$L$80,
           'Import data'!$J$25:$J$80, F1985,
           'Import data'!$G$25:$G$80, 'GHG emissions calculations'!$H1985,
           'Import data'!$I$25:$I$80,$E$1919) &lt;&gt; 0,
    SUMIFS('Import data'!$L$25:$L$80,
           'Import data'!$J$25:$J$80, F1985,
           'Import data'!$G$25:$G$80, 'GHG emissions calculations'!$H1985,
           'Import data'!$I$25:$I$80,$E$1919),
    ""
)</f>
        <v/>
      </c>
      <c r="J1985" s="311" t="str">
        <f t="array" ref="J1985">IF(
    XLOOKUP(F1985, 'Import data'!$J$26:$J$47, 'Import data'!$M$26:$M$47, "", 0) = "Please add the region-specific supplier emission factor or choose a different region available in the IAEG database.",
    "",
    XLOOKUP(F1985, 'Import data'!$J$26:$J$47, 'Import data'!$M$26:$M$47, "", 0)
)</f>
        <v/>
      </c>
      <c r="K1985" s="311" t="str">
        <f t="array" ref="K1985">IFERROR(
    XLOOKUP(F1985,
            _xlws.FILTER('Supplier Emission'!$G$15:$G$49,
                   ('Supplier Emission'!$D$15:$D$49=H1985) * ('Supplier Emission'!$F$15:$F$49=$E$1919)),
            _xlws.FILTER('Supplier Emission'!$I$15:$I$49,
                   ('Supplier Emission'!$D$15:$D$49=H1985) * ('Supplier Emission'!$F$15:$F$49=$E$1919)),
            ""),
    "")</f>
        <v/>
      </c>
      <c r="L1985" s="311" t="str">
        <f t="array" ref="L1985">IFERROR(
    XLOOKUP(F1985,
            _xlws.FILTER('Supplier Emission'!$G$15:$G$49,
                   ('Supplier Emission'!$D$15:$D$49=H1985) * ('Supplier Emission'!$F$15:$F$49=$E$1919)),
            _xlws.FILTER('Supplier Emission'!$J$15:$J$49,
                   ('Supplier Emission'!$D$15:$D$49=H1985) * ('Supplier Emission'!$F$15:$F$49=$E$1919)),
            ""),
    "")</f>
        <v/>
      </c>
      <c r="M1985" s="311" t="str">
        <f t="array" ref="M1985">IFERROR(
    XLOOKUP(F1985,
            _xlws.FILTER('Supplier Emission'!$G$15:$G$49,
                   ('Supplier Emission'!$D$15:$D$49=H1985) * ('Supplier Emission'!$F$15:$F$49=$E$1919)),
            _xlws.FILTER('Supplier Emission'!$M$15:$M$49,
                   ('Supplier Emission'!$D$15:$D$49=H1985) * ('Supplier Emission'!$F$15:$F$49=$E$1919)),
            ""),
    "")</f>
        <v/>
      </c>
      <c r="N1985" s="311" t="str">
        <f t="array" ref="N1985">IFERROR(
    XLOOKUP(F1985,
            _xlws.FILTER('Supplier Emission'!$G$15:$G$49,
                   ('Supplier Emission'!$D$15:$D$49=H1985) * ('Supplier Emission'!$F$15:$F$49=$E$1919)),
            _xlws.FILTER('Supplier Emission'!$H$15:$H$49,
                   ('Supplier Emission'!$D$15:$D$49=H1985) * ('Supplier Emission'!$F$15:$F$49=$E$1919)),
            ""),
    "")</f>
        <v/>
      </c>
      <c r="O1985" s="311" t="str">
        <f t="array" ref="O1985">XLOOKUP(1,('Emission Factors'!$E$5:$E$488='GHG emissions calculations'!$F1985)*('Emission Factors'!$H$5:$H$488='GHG emissions calculations'!$H1985),INDEX('Emission Factors'!$E$5:$T$488,0,MATCH('GHG emissions calculations'!O$6,'Emission Factors'!$E$5:$T$5,0)),"",0)</f>
        <v>Foam, polyurethane rigid foam (PU)</v>
      </c>
      <c r="P1985" s="313">
        <f t="array" ref="P1985">IFERROR(
    INDEX('Emission Factors'!$E$5:$P$488,
          MATCH(1,
                ('Emission Factors'!$E$5:$E$488 = 'GHG emissions calculations'!$F1985) *
                ('Emission Factors'!$H$5:$H$488 = 'GHG emissions calculations'!$H1985),
                0),
          MATCH('GHG emissions calculations'!P$6,'Emission Factors'!$E$5:$P$5,0)),
    "")</f>
        <v>4.37</v>
      </c>
      <c r="Q1985" s="311" t="str">
        <f t="array" ref="Q1985">IFERROR(
    IF(
        INDEX('Emission Factors'!$E$5:$P$488,
              MATCH(1,
                    ('Emission Factors'!$E$5:$E$488 = 'GHG emissions calculations'!$F1985) *
                    ('Emission Factors'!$H$5:$H$488 = 'GHG emissions calculations'!$H1985),
                    0),
              MATCH('GHG emissions calculations'!Q$6, 'Emission Factors'!$E$5:$P$5, 0)) &lt;&gt; "",
        INDEX('Emission Factors'!$E$5:$P$488,
              MATCH(1,
                    ('Emission Factors'!$E$5:$E$488 = 'GHG emissions calculations'!$F1985) *
                    ('Emission Factors'!$H$5:$H$488 = 'GHG emissions calculations'!$H1985),
                    0),
              MATCH('GHG emissions calculations'!Q$6, 'Emission Factors'!$E$5:$P$5, 0)),
        ""),
    "")</f>
        <v>kgCO2e/kg</v>
      </c>
      <c r="R1985" s="311" t="str">
        <f t="array" ref="R1985">IFERROR(
    IF(
        INDEX('Emission Factors'!$E$5:$R$488,
              MATCH(1,
                    ('Emission Factors'!$E$5:$E$488 = 'GHG emissions calculations'!$F1985) *
                    ('Emission Factors'!$H$5:$H$488 = 'GHG emissions calculations'!$H1985),
                    0),
              MATCH('GHG emissions calculations'!R$6, 'Emission Factors'!$E$5:$R$5, 0)) &lt;&gt; "",
        INDEX('Emission Factors'!$E$5:$R$488,
              MATCH(1,
                    ('Emission Factors'!$E$5:$E$488 = 'GHG emissions calculations'!$F1985) *
                    ('Emission Factors'!$H$5:$H$488 = 'GHG emissions calculations'!$H1985),
                    0),
              MATCH('GHG emissions calculations'!R$6, 'Emission Factors'!$E$5:$R$5, 0)),
        ""),
    "")</f>
        <v>Europe</v>
      </c>
      <c r="S1985" s="312">
        <f t="shared" si="3"/>
        <v>0</v>
      </c>
      <c r="T1985" s="23"/>
    </row>
    <row r="1986" ht="15.75" customHeight="1" outlineLevel="1">
      <c r="A1986" s="23"/>
      <c r="B1986" s="71"/>
      <c r="C1986" s="71"/>
      <c r="D1986" s="71"/>
      <c r="E1986" s="314"/>
      <c r="F1986" s="311" t="str">
        <f>Lists!AB73</f>
        <v>Foam, polyurethane rigid foam (PU) - Global or unspecified region</v>
      </c>
      <c r="G1986" s="311" t="str">
        <f t="array" ref="G1986">XLOOKUP(1,('Emission Factors'!$E$5:$E$488='GHG emissions calculations'!$F1986)*('Emission Factors'!$H$5:$H$488='GHG emissions calculations'!$H1986),INDEX('Emission Factors'!$E$5:$T$488,0,MATCH('GHG emissions calculations'!G$6,'Emission Factors'!$E$5:$T$5,0)),"",0)</f>
        <v/>
      </c>
      <c r="H1986" s="311" t="s">
        <v>237</v>
      </c>
      <c r="I1986" s="312" t="str">
        <f>IF(
    SUMIFS('Import data'!$L$25:$L$80,
           'Import data'!$J$25:$J$80, F1986,
           'Import data'!$G$25:$G$80, 'GHG emissions calculations'!$H1986,
           'Import data'!$I$25:$I$80,$E$1919) &lt;&gt; 0,
    SUMIFS('Import data'!$L$25:$L$80,
           'Import data'!$J$25:$J$80, F1986,
           'Import data'!$G$25:$G$80, 'GHG emissions calculations'!$H1986,
           'Import data'!$I$25:$I$80,$E$1919),
    ""
)</f>
        <v/>
      </c>
      <c r="J1986" s="311" t="str">
        <f t="array" ref="J1986">IF(
    XLOOKUP(F1986, 'Import data'!$J$26:$J$47, 'Import data'!$M$26:$M$47, "", 0) = "Please add the region-specific supplier emission factor or choose a different region available in the IAEG database.",
    "",
    XLOOKUP(F1986, 'Import data'!$J$26:$J$47, 'Import data'!$M$26:$M$47, "", 0)
)</f>
        <v/>
      </c>
      <c r="K1986" s="311" t="str">
        <f t="array" ref="K1986">IFERROR(
    XLOOKUP(F1986,
            _xlws.FILTER('Supplier Emission'!$G$15:$G$49,
                   ('Supplier Emission'!$D$15:$D$49=H1986) * ('Supplier Emission'!$F$15:$F$49=$E$1919)),
            _xlws.FILTER('Supplier Emission'!$I$15:$I$49,
                   ('Supplier Emission'!$D$15:$D$49=H1986) * ('Supplier Emission'!$F$15:$F$49=$E$1919)),
            ""),
    "")</f>
        <v/>
      </c>
      <c r="L1986" s="311" t="str">
        <f t="array" ref="L1986">IFERROR(
    XLOOKUP(F1986,
            _xlws.FILTER('Supplier Emission'!$G$15:$G$49,
                   ('Supplier Emission'!$D$15:$D$49=H1986) * ('Supplier Emission'!$F$15:$F$49=$E$1919)),
            _xlws.FILTER('Supplier Emission'!$J$15:$J$49,
                   ('Supplier Emission'!$D$15:$D$49=H1986) * ('Supplier Emission'!$F$15:$F$49=$E$1919)),
            ""),
    "")</f>
        <v/>
      </c>
      <c r="M1986" s="311" t="str">
        <f t="array" ref="M1986">IFERROR(
    XLOOKUP(F1986,
            _xlws.FILTER('Supplier Emission'!$G$15:$G$49,
                   ('Supplier Emission'!$D$15:$D$49=H1986) * ('Supplier Emission'!$F$15:$F$49=$E$1919)),
            _xlws.FILTER('Supplier Emission'!$M$15:$M$49,
                   ('Supplier Emission'!$D$15:$D$49=H1986) * ('Supplier Emission'!$F$15:$F$49=$E$1919)),
            ""),
    "")</f>
        <v/>
      </c>
      <c r="N1986" s="311" t="str">
        <f t="array" ref="N1986">IFERROR(
    XLOOKUP(F1986,
            _xlws.FILTER('Supplier Emission'!$G$15:$G$49,
                   ('Supplier Emission'!$D$15:$D$49=H1986) * ('Supplier Emission'!$F$15:$F$49=$E$1919)),
            _xlws.FILTER('Supplier Emission'!$H$15:$H$49,
                   ('Supplier Emission'!$D$15:$D$49=H1986) * ('Supplier Emission'!$F$15:$F$49=$E$1919)),
            ""),
    "")</f>
        <v/>
      </c>
      <c r="O1986" s="311" t="str">
        <f t="array" ref="O1986">XLOOKUP(1,('Emission Factors'!$E$5:$E$488='GHG emissions calculations'!$F1986)*('Emission Factors'!$H$5:$H$488='GHG emissions calculations'!$H1986),INDEX('Emission Factors'!$E$5:$T$488,0,MATCH('GHG emissions calculations'!O$6,'Emission Factors'!$E$5:$T$5,0)),"",0)</f>
        <v/>
      </c>
      <c r="P1986" s="313" t="str">
        <f t="array" ref="P1986">IFERROR(
    INDEX('Emission Factors'!$E$5:$P$488,
          MATCH(1,
                ('Emission Factors'!$E$5:$E$488 = 'GHG emissions calculations'!$F1986) *
                ('Emission Factors'!$H$5:$H$488 = 'GHG emissions calculations'!$H1986),
                0),
          MATCH('GHG emissions calculations'!P$6,'Emission Factors'!$E$5:$P$5,0)),
    "")</f>
        <v/>
      </c>
      <c r="Q1986" s="311" t="str">
        <f t="array" ref="Q1986">IFERROR(
    IF(
        INDEX('Emission Factors'!$E$5:$P$488,
              MATCH(1,
                    ('Emission Factors'!$E$5:$E$488 = 'GHG emissions calculations'!$F1986) *
                    ('Emission Factors'!$H$5:$H$488 = 'GHG emissions calculations'!$H1986),
                    0),
              MATCH('GHG emissions calculations'!Q$6, 'Emission Factors'!$E$5:$P$5, 0)) &lt;&gt; "",
        INDEX('Emission Factors'!$E$5:$P$488,
              MATCH(1,
                    ('Emission Factors'!$E$5:$E$488 = 'GHG emissions calculations'!$F1986) *
                    ('Emission Factors'!$H$5:$H$488 = 'GHG emissions calculations'!$H1986),
                    0),
              MATCH('GHG emissions calculations'!Q$6, 'Emission Factors'!$E$5:$P$5, 0)),
        ""),
    "")</f>
        <v/>
      </c>
      <c r="R1986" s="311" t="str">
        <f t="array" ref="R1986">IFERROR(
    IF(
        INDEX('Emission Factors'!$E$5:$R$488,
              MATCH(1,
                    ('Emission Factors'!$E$5:$E$488 = 'GHG emissions calculations'!$F1986) *
                    ('Emission Factors'!$H$5:$H$488 = 'GHG emissions calculations'!$H1986),
                    0),
              MATCH('GHG emissions calculations'!R$6, 'Emission Factors'!$E$5:$R$5, 0)) &lt;&gt; "",
        INDEX('Emission Factors'!$E$5:$R$488,
              MATCH(1,
                    ('Emission Factors'!$E$5:$E$488 = 'GHG emissions calculations'!$F1986) *
                    ('Emission Factors'!$H$5:$H$488 = 'GHG emissions calculations'!$H1986),
                    0),
              MATCH('GHG emissions calculations'!R$6, 'Emission Factors'!$E$5:$R$5, 0)),
        ""),
    "")</f>
        <v/>
      </c>
      <c r="S1986" s="312">
        <f t="shared" si="3"/>
        <v>0</v>
      </c>
      <c r="T1986" s="23"/>
    </row>
    <row r="1987" ht="15.75" customHeight="1" outlineLevel="1">
      <c r="A1987" s="23"/>
      <c r="B1987" s="71"/>
      <c r="C1987" s="71"/>
      <c r="D1987" s="71"/>
      <c r="E1987" s="314"/>
      <c r="F1987" s="311" t="str">
        <f>Lists!AB72</f>
        <v>Foam, polyurethane rigid foam (PU) - Middle East</v>
      </c>
      <c r="G1987" s="311" t="str">
        <f t="array" ref="G1987">XLOOKUP(1,('Emission Factors'!$E$5:$E$488='GHG emissions calculations'!$F1987)*('Emission Factors'!$H$5:$H$488='GHG emissions calculations'!$H1987),INDEX('Emission Factors'!$E$5:$T$488,0,MATCH('GHG emissions calculations'!G$6,'Emission Factors'!$E$5:$T$5,0)),"",0)</f>
        <v/>
      </c>
      <c r="H1987" s="311" t="s">
        <v>237</v>
      </c>
      <c r="I1987" s="312" t="str">
        <f>IF(
    SUMIFS('Import data'!$L$25:$L$80,
           'Import data'!$J$25:$J$80, F1987,
           'Import data'!$G$25:$G$80, 'GHG emissions calculations'!$H1987,
           'Import data'!$I$25:$I$80,$E$1919) &lt;&gt; 0,
    SUMIFS('Import data'!$L$25:$L$80,
           'Import data'!$J$25:$J$80, F1987,
           'Import data'!$G$25:$G$80, 'GHG emissions calculations'!$H1987,
           'Import data'!$I$25:$I$80,$E$1919),
    ""
)</f>
        <v/>
      </c>
      <c r="J1987" s="311" t="str">
        <f t="array" ref="J1987">IF(
    XLOOKUP(F1987, 'Import data'!$J$26:$J$47, 'Import data'!$M$26:$M$47, "", 0) = "Please add the region-specific supplier emission factor or choose a different region available in the IAEG database.",
    "",
    XLOOKUP(F1987, 'Import data'!$J$26:$J$47, 'Import data'!$M$26:$M$47, "", 0)
)</f>
        <v/>
      </c>
      <c r="K1987" s="311" t="str">
        <f t="array" ref="K1987">IFERROR(
    XLOOKUP(F1987,
            _xlws.FILTER('Supplier Emission'!$G$15:$G$49,
                   ('Supplier Emission'!$D$15:$D$49=H1987) * ('Supplier Emission'!$F$15:$F$49=$E$1919)),
            _xlws.FILTER('Supplier Emission'!$I$15:$I$49,
                   ('Supplier Emission'!$D$15:$D$49=H1987) * ('Supplier Emission'!$F$15:$F$49=$E$1919)),
            ""),
    "")</f>
        <v/>
      </c>
      <c r="L1987" s="311" t="str">
        <f t="array" ref="L1987">IFERROR(
    XLOOKUP(F1987,
            _xlws.FILTER('Supplier Emission'!$G$15:$G$49,
                   ('Supplier Emission'!$D$15:$D$49=H1987) * ('Supplier Emission'!$F$15:$F$49=$E$1919)),
            _xlws.FILTER('Supplier Emission'!$J$15:$J$49,
                   ('Supplier Emission'!$D$15:$D$49=H1987) * ('Supplier Emission'!$F$15:$F$49=$E$1919)),
            ""),
    "")</f>
        <v/>
      </c>
      <c r="M1987" s="311" t="str">
        <f t="array" ref="M1987">IFERROR(
    XLOOKUP(F1987,
            _xlws.FILTER('Supplier Emission'!$G$15:$G$49,
                   ('Supplier Emission'!$D$15:$D$49=H1987) * ('Supplier Emission'!$F$15:$F$49=$E$1919)),
            _xlws.FILTER('Supplier Emission'!$M$15:$M$49,
                   ('Supplier Emission'!$D$15:$D$49=H1987) * ('Supplier Emission'!$F$15:$F$49=$E$1919)),
            ""),
    "")</f>
        <v/>
      </c>
      <c r="N1987" s="311" t="str">
        <f t="array" ref="N1987">IFERROR(
    XLOOKUP(F1987,
            _xlws.FILTER('Supplier Emission'!$G$15:$G$49,
                   ('Supplier Emission'!$D$15:$D$49=H1987) * ('Supplier Emission'!$F$15:$F$49=$E$1919)),
            _xlws.FILTER('Supplier Emission'!$H$15:$H$49,
                   ('Supplier Emission'!$D$15:$D$49=H1987) * ('Supplier Emission'!$F$15:$F$49=$E$1919)),
            ""),
    "")</f>
        <v/>
      </c>
      <c r="O1987" s="311" t="str">
        <f t="array" ref="O1987">XLOOKUP(1,('Emission Factors'!$E$5:$E$488='GHG emissions calculations'!$F1987)*('Emission Factors'!$H$5:$H$488='GHG emissions calculations'!$H1987),INDEX('Emission Factors'!$E$5:$T$488,0,MATCH('GHG emissions calculations'!O$6,'Emission Factors'!$E$5:$T$5,0)),"",0)</f>
        <v/>
      </c>
      <c r="P1987" s="313" t="str">
        <f t="array" ref="P1987">IFERROR(
    INDEX('Emission Factors'!$E$5:$P$488,
          MATCH(1,
                ('Emission Factors'!$E$5:$E$488 = 'GHG emissions calculations'!$F1987) *
                ('Emission Factors'!$H$5:$H$488 = 'GHG emissions calculations'!$H1987),
                0),
          MATCH('GHG emissions calculations'!P$6,'Emission Factors'!$E$5:$P$5,0)),
    "")</f>
        <v/>
      </c>
      <c r="Q1987" s="311" t="str">
        <f t="array" ref="Q1987">IFERROR(
    IF(
        INDEX('Emission Factors'!$E$5:$P$488,
              MATCH(1,
                    ('Emission Factors'!$E$5:$E$488 = 'GHG emissions calculations'!$F1987) *
                    ('Emission Factors'!$H$5:$H$488 = 'GHG emissions calculations'!$H1987),
                    0),
              MATCH('GHG emissions calculations'!Q$6, 'Emission Factors'!$E$5:$P$5, 0)) &lt;&gt; "",
        INDEX('Emission Factors'!$E$5:$P$488,
              MATCH(1,
                    ('Emission Factors'!$E$5:$E$488 = 'GHG emissions calculations'!$F1987) *
                    ('Emission Factors'!$H$5:$H$488 = 'GHG emissions calculations'!$H1987),
                    0),
              MATCH('GHG emissions calculations'!Q$6, 'Emission Factors'!$E$5:$P$5, 0)),
        ""),
    "")</f>
        <v/>
      </c>
      <c r="R1987" s="311" t="str">
        <f t="array" ref="R1987">IFERROR(
    IF(
        INDEX('Emission Factors'!$E$5:$R$488,
              MATCH(1,
                    ('Emission Factors'!$E$5:$E$488 = 'GHG emissions calculations'!$F1987) *
                    ('Emission Factors'!$H$5:$H$488 = 'GHG emissions calculations'!$H1987),
                    0),
              MATCH('GHG emissions calculations'!R$6, 'Emission Factors'!$E$5:$R$5, 0)) &lt;&gt; "",
        INDEX('Emission Factors'!$E$5:$R$488,
              MATCH(1,
                    ('Emission Factors'!$E$5:$E$488 = 'GHG emissions calculations'!$F1987) *
                    ('Emission Factors'!$H$5:$H$488 = 'GHG emissions calculations'!$H1987),
                    0),
              MATCH('GHG emissions calculations'!R$6, 'Emission Factors'!$E$5:$R$5, 0)),
        ""),
    "")</f>
        <v/>
      </c>
      <c r="S1987" s="312">
        <f t="shared" si="3"/>
        <v>0</v>
      </c>
      <c r="T1987" s="23"/>
    </row>
    <row r="1988" ht="15.75" customHeight="1" outlineLevel="1">
      <c r="A1988" s="23"/>
      <c r="B1988" s="71"/>
      <c r="C1988" s="71"/>
      <c r="D1988" s="71"/>
      <c r="E1988" s="314"/>
      <c r="F1988" s="311" t="str">
        <f>Lists!AB71</f>
        <v>Foam, polyurethane rigid foam (PU) - Oceania</v>
      </c>
      <c r="G1988" s="311" t="str">
        <f t="array" ref="G1988">XLOOKUP(1,('Emission Factors'!$E$5:$E$488='GHG emissions calculations'!$F1988)*('Emission Factors'!$H$5:$H$488='GHG emissions calculations'!$H1988),INDEX('Emission Factors'!$E$5:$T$488,0,MATCH('GHG emissions calculations'!G$6,'Emission Factors'!$E$5:$T$5,0)),"",0)</f>
        <v/>
      </c>
      <c r="H1988" s="311" t="s">
        <v>237</v>
      </c>
      <c r="I1988" s="312" t="str">
        <f>IF(
    SUMIFS('Import data'!$L$25:$L$80,
           'Import data'!$J$25:$J$80, F1988,
           'Import data'!$G$25:$G$80, 'GHG emissions calculations'!$H1988,
           'Import data'!$I$25:$I$80,$E$1919) &lt;&gt; 0,
    SUMIFS('Import data'!$L$25:$L$80,
           'Import data'!$J$25:$J$80, F1988,
           'Import data'!$G$25:$G$80, 'GHG emissions calculations'!$H1988,
           'Import data'!$I$25:$I$80,$E$1919),
    ""
)</f>
        <v/>
      </c>
      <c r="J1988" s="311" t="str">
        <f t="array" ref="J1988">IF(
    XLOOKUP(F1988, 'Import data'!$J$26:$J$47, 'Import data'!$M$26:$M$47, "", 0) = "Please add the region-specific supplier emission factor or choose a different region available in the IAEG database.",
    "",
    XLOOKUP(F1988, 'Import data'!$J$26:$J$47, 'Import data'!$M$26:$M$47, "", 0)
)</f>
        <v/>
      </c>
      <c r="K1988" s="311" t="str">
        <f t="array" ref="K1988">IFERROR(
    XLOOKUP(F1988,
            _xlws.FILTER('Supplier Emission'!$G$15:$G$49,
                   ('Supplier Emission'!$D$15:$D$49=H1988) * ('Supplier Emission'!$F$15:$F$49=$E$1919)),
            _xlws.FILTER('Supplier Emission'!$I$15:$I$49,
                   ('Supplier Emission'!$D$15:$D$49=H1988) * ('Supplier Emission'!$F$15:$F$49=$E$1919)),
            ""),
    "")</f>
        <v/>
      </c>
      <c r="L1988" s="311" t="str">
        <f t="array" ref="L1988">IFERROR(
    XLOOKUP(F1988,
            _xlws.FILTER('Supplier Emission'!$G$15:$G$49,
                   ('Supplier Emission'!$D$15:$D$49=H1988) * ('Supplier Emission'!$F$15:$F$49=$E$1919)),
            _xlws.FILTER('Supplier Emission'!$J$15:$J$49,
                   ('Supplier Emission'!$D$15:$D$49=H1988) * ('Supplier Emission'!$F$15:$F$49=$E$1919)),
            ""),
    "")</f>
        <v/>
      </c>
      <c r="M1988" s="311" t="str">
        <f t="array" ref="M1988">IFERROR(
    XLOOKUP(F1988,
            _xlws.FILTER('Supplier Emission'!$G$15:$G$49,
                   ('Supplier Emission'!$D$15:$D$49=H1988) * ('Supplier Emission'!$F$15:$F$49=$E$1919)),
            _xlws.FILTER('Supplier Emission'!$M$15:$M$49,
                   ('Supplier Emission'!$D$15:$D$49=H1988) * ('Supplier Emission'!$F$15:$F$49=$E$1919)),
            ""),
    "")</f>
        <v/>
      </c>
      <c r="N1988" s="311" t="str">
        <f t="array" ref="N1988">IFERROR(
    XLOOKUP(F1988,
            _xlws.FILTER('Supplier Emission'!$G$15:$G$49,
                   ('Supplier Emission'!$D$15:$D$49=H1988) * ('Supplier Emission'!$F$15:$F$49=$E$1919)),
            _xlws.FILTER('Supplier Emission'!$H$15:$H$49,
                   ('Supplier Emission'!$D$15:$D$49=H1988) * ('Supplier Emission'!$F$15:$F$49=$E$1919)),
            ""),
    "")</f>
        <v/>
      </c>
      <c r="O1988" s="311" t="str">
        <f t="array" ref="O1988">XLOOKUP(1,('Emission Factors'!$E$5:$E$488='GHG emissions calculations'!$F1988)*('Emission Factors'!$H$5:$H$488='GHG emissions calculations'!$H1988),INDEX('Emission Factors'!$E$5:$T$488,0,MATCH('GHG emissions calculations'!O$6,'Emission Factors'!$E$5:$T$5,0)),"",0)</f>
        <v/>
      </c>
      <c r="P1988" s="313" t="str">
        <f t="array" ref="P1988">IFERROR(
    INDEX('Emission Factors'!$E$5:$P$488,
          MATCH(1,
                ('Emission Factors'!$E$5:$E$488 = 'GHG emissions calculations'!$F1988) *
                ('Emission Factors'!$H$5:$H$488 = 'GHG emissions calculations'!$H1988),
                0),
          MATCH('GHG emissions calculations'!P$6,'Emission Factors'!$E$5:$P$5,0)),
    "")</f>
        <v/>
      </c>
      <c r="Q1988" s="311" t="str">
        <f t="array" ref="Q1988">IFERROR(
    IF(
        INDEX('Emission Factors'!$E$5:$P$488,
              MATCH(1,
                    ('Emission Factors'!$E$5:$E$488 = 'GHG emissions calculations'!$F1988) *
                    ('Emission Factors'!$H$5:$H$488 = 'GHG emissions calculations'!$H1988),
                    0),
              MATCH('GHG emissions calculations'!Q$6, 'Emission Factors'!$E$5:$P$5, 0)) &lt;&gt; "",
        INDEX('Emission Factors'!$E$5:$P$488,
              MATCH(1,
                    ('Emission Factors'!$E$5:$E$488 = 'GHG emissions calculations'!$F1988) *
                    ('Emission Factors'!$H$5:$H$488 = 'GHG emissions calculations'!$H1988),
                    0),
              MATCH('GHG emissions calculations'!Q$6, 'Emission Factors'!$E$5:$P$5, 0)),
        ""),
    "")</f>
        <v/>
      </c>
      <c r="R1988" s="311" t="str">
        <f t="array" ref="R1988">IFERROR(
    IF(
        INDEX('Emission Factors'!$E$5:$R$488,
              MATCH(1,
                    ('Emission Factors'!$E$5:$E$488 = 'GHG emissions calculations'!$F1988) *
                    ('Emission Factors'!$H$5:$H$488 = 'GHG emissions calculations'!$H1988),
                    0),
              MATCH('GHG emissions calculations'!R$6, 'Emission Factors'!$E$5:$R$5, 0)) &lt;&gt; "",
        INDEX('Emission Factors'!$E$5:$R$488,
              MATCH(1,
                    ('Emission Factors'!$E$5:$E$488 = 'GHG emissions calculations'!$F1988) *
                    ('Emission Factors'!$H$5:$H$488 = 'GHG emissions calculations'!$H1988),
                    0),
              MATCH('GHG emissions calculations'!R$6, 'Emission Factors'!$E$5:$R$5, 0)),
        ""),
    "")</f>
        <v/>
      </c>
      <c r="S1988" s="312">
        <f t="shared" si="3"/>
        <v>0</v>
      </c>
      <c r="T1988" s="23"/>
    </row>
    <row r="1989" ht="15.75" customHeight="1" outlineLevel="1">
      <c r="A1989" s="23"/>
      <c r="B1989" s="71"/>
      <c r="C1989" s="71"/>
      <c r="D1989" s="71"/>
      <c r="E1989" s="314"/>
      <c r="F1989" s="311" t="str">
        <f>Lists!AB76</f>
        <v>Foam, urea formaldehyde foam  - Africa</v>
      </c>
      <c r="G1989" s="311" t="str">
        <f t="array" ref="G1989">XLOOKUP(1,('Emission Factors'!$E$5:$E$488='GHG emissions calculations'!$F1989)*('Emission Factors'!$H$5:$H$488='GHG emissions calculations'!$H1989),INDEX('Emission Factors'!$E$5:$T$488,0,MATCH('GHG emissions calculations'!G$6,'Emission Factors'!$E$5:$T$5,0)),"",0)</f>
        <v/>
      </c>
      <c r="H1989" s="311" t="s">
        <v>237</v>
      </c>
      <c r="I1989" s="312" t="str">
        <f>IF(
    SUMIFS('Import data'!$L$25:$L$80,
           'Import data'!$J$25:$J$80, F1989,
           'Import data'!$G$25:$G$80, 'GHG emissions calculations'!$H1989,
           'Import data'!$I$25:$I$80,$E$1919) &lt;&gt; 0,
    SUMIFS('Import data'!$L$25:$L$80,
           'Import data'!$J$25:$J$80, F1989,
           'Import data'!$G$25:$G$80, 'GHG emissions calculations'!$H1989,
           'Import data'!$I$25:$I$80,$E$1919),
    ""
)</f>
        <v/>
      </c>
      <c r="J1989" s="311" t="str">
        <f t="array" ref="J1989">IF(
    XLOOKUP(F1989, 'Import data'!$J$26:$J$47, 'Import data'!$M$26:$M$47, "", 0) = "Please add the region-specific supplier emission factor or choose a different region available in the IAEG database.",
    "",
    XLOOKUP(F1989, 'Import data'!$J$26:$J$47, 'Import data'!$M$26:$M$47, "", 0)
)</f>
        <v/>
      </c>
      <c r="K1989" s="311" t="str">
        <f t="array" ref="K1989">IFERROR(
    XLOOKUP(F1989,
            _xlws.FILTER('Supplier Emission'!$G$15:$G$49,
                   ('Supplier Emission'!$D$15:$D$49=H1989) * ('Supplier Emission'!$F$15:$F$49=$E$1919)),
            _xlws.FILTER('Supplier Emission'!$I$15:$I$49,
                   ('Supplier Emission'!$D$15:$D$49=H1989) * ('Supplier Emission'!$F$15:$F$49=$E$1919)),
            ""),
    "")</f>
        <v/>
      </c>
      <c r="L1989" s="311" t="str">
        <f t="array" ref="L1989">IFERROR(
    XLOOKUP(F1989,
            _xlws.FILTER('Supplier Emission'!$G$15:$G$49,
                   ('Supplier Emission'!$D$15:$D$49=H1989) * ('Supplier Emission'!$F$15:$F$49=$E$1919)),
            _xlws.FILTER('Supplier Emission'!$J$15:$J$49,
                   ('Supplier Emission'!$D$15:$D$49=H1989) * ('Supplier Emission'!$F$15:$F$49=$E$1919)),
            ""),
    "")</f>
        <v/>
      </c>
      <c r="M1989" s="311" t="str">
        <f t="array" ref="M1989">IFERROR(
    XLOOKUP(F1989,
            _xlws.FILTER('Supplier Emission'!$G$15:$G$49,
                   ('Supplier Emission'!$D$15:$D$49=H1989) * ('Supplier Emission'!$F$15:$F$49=$E$1919)),
            _xlws.FILTER('Supplier Emission'!$M$15:$M$49,
                   ('Supplier Emission'!$D$15:$D$49=H1989) * ('Supplier Emission'!$F$15:$F$49=$E$1919)),
            ""),
    "")</f>
        <v/>
      </c>
      <c r="N1989" s="311" t="str">
        <f t="array" ref="N1989">IFERROR(
    XLOOKUP(F1989,
            _xlws.FILTER('Supplier Emission'!$G$15:$G$49,
                   ('Supplier Emission'!$D$15:$D$49=H1989) * ('Supplier Emission'!$F$15:$F$49=$E$1919)),
            _xlws.FILTER('Supplier Emission'!$H$15:$H$49,
                   ('Supplier Emission'!$D$15:$D$49=H1989) * ('Supplier Emission'!$F$15:$F$49=$E$1919)),
            ""),
    "")</f>
        <v/>
      </c>
      <c r="O1989" s="311" t="str">
        <f t="array" ref="O1989">XLOOKUP(1,('Emission Factors'!$E$5:$E$488='GHG emissions calculations'!$F1989)*('Emission Factors'!$H$5:$H$488='GHG emissions calculations'!$H1989),INDEX('Emission Factors'!$E$5:$T$488,0,MATCH('GHG emissions calculations'!O$6,'Emission Factors'!$E$5:$T$5,0)),"",0)</f>
        <v/>
      </c>
      <c r="P1989" s="313" t="str">
        <f t="array" ref="P1989">IFERROR(
    INDEX('Emission Factors'!$E$5:$P$488,
          MATCH(1,
                ('Emission Factors'!$E$5:$E$488 = 'GHG emissions calculations'!$F1989) *
                ('Emission Factors'!$H$5:$H$488 = 'GHG emissions calculations'!$H1989),
                0),
          MATCH('GHG emissions calculations'!P$6,'Emission Factors'!$E$5:$P$5,0)),
    "")</f>
        <v/>
      </c>
      <c r="Q1989" s="311" t="str">
        <f t="array" ref="Q1989">IFERROR(
    IF(
        INDEX('Emission Factors'!$E$5:$P$488,
              MATCH(1,
                    ('Emission Factors'!$E$5:$E$488 = 'GHG emissions calculations'!$F1989) *
                    ('Emission Factors'!$H$5:$H$488 = 'GHG emissions calculations'!$H1989),
                    0),
              MATCH('GHG emissions calculations'!Q$6, 'Emission Factors'!$E$5:$P$5, 0)) &lt;&gt; "",
        INDEX('Emission Factors'!$E$5:$P$488,
              MATCH(1,
                    ('Emission Factors'!$E$5:$E$488 = 'GHG emissions calculations'!$F1989) *
                    ('Emission Factors'!$H$5:$H$488 = 'GHG emissions calculations'!$H1989),
                    0),
              MATCH('GHG emissions calculations'!Q$6, 'Emission Factors'!$E$5:$P$5, 0)),
        ""),
    "")</f>
        <v/>
      </c>
      <c r="R1989" s="311" t="str">
        <f t="array" ref="R1989">IFERROR(
    IF(
        INDEX('Emission Factors'!$E$5:$R$488,
              MATCH(1,
                    ('Emission Factors'!$E$5:$E$488 = 'GHG emissions calculations'!$F1989) *
                    ('Emission Factors'!$H$5:$H$488 = 'GHG emissions calculations'!$H1989),
                    0),
              MATCH('GHG emissions calculations'!R$6, 'Emission Factors'!$E$5:$R$5, 0)) &lt;&gt; "",
        INDEX('Emission Factors'!$E$5:$R$488,
              MATCH(1,
                    ('Emission Factors'!$E$5:$E$488 = 'GHG emissions calculations'!$F1989) *
                    ('Emission Factors'!$H$5:$H$488 = 'GHG emissions calculations'!$H1989),
                    0),
              MATCH('GHG emissions calculations'!R$6, 'Emission Factors'!$E$5:$R$5, 0)),
        ""),
    "")</f>
        <v/>
      </c>
      <c r="S1989" s="312">
        <f t="shared" si="3"/>
        <v>0</v>
      </c>
      <c r="T1989" s="23"/>
    </row>
    <row r="1990" ht="15.75" customHeight="1" outlineLevel="1">
      <c r="A1990" s="23"/>
      <c r="B1990" s="71"/>
      <c r="C1990" s="71"/>
      <c r="D1990" s="71"/>
      <c r="E1990" s="314"/>
      <c r="F1990" s="311" t="str">
        <f>Lists!AB74</f>
        <v>Foam, urea formaldehyde foam  - America</v>
      </c>
      <c r="G1990" s="311" t="str">
        <f t="array" ref="G1990">XLOOKUP(1,('Emission Factors'!$E$5:$E$488='GHG emissions calculations'!$F1990)*('Emission Factors'!$H$5:$H$488='GHG emissions calculations'!$H1990),INDEX('Emission Factors'!$E$5:$T$488,0,MATCH('GHG emissions calculations'!G$6,'Emission Factors'!$E$5:$T$5,0)),"",0)</f>
        <v/>
      </c>
      <c r="H1990" s="311" t="s">
        <v>237</v>
      </c>
      <c r="I1990" s="312" t="str">
        <f>IF(
    SUMIFS('Import data'!$L$25:$L$80,
           'Import data'!$J$25:$J$80, F1990,
           'Import data'!$G$25:$G$80, 'GHG emissions calculations'!$H1990,
           'Import data'!$I$25:$I$80,$E$1919) &lt;&gt; 0,
    SUMIFS('Import data'!$L$25:$L$80,
           'Import data'!$J$25:$J$80, F1990,
           'Import data'!$G$25:$G$80, 'GHG emissions calculations'!$H1990,
           'Import data'!$I$25:$I$80,$E$1919),
    ""
)</f>
        <v/>
      </c>
      <c r="J1990" s="311" t="str">
        <f t="array" ref="J1990">IF(
    XLOOKUP(F1990, 'Import data'!$J$26:$J$47, 'Import data'!$M$26:$M$47, "", 0) = "Please add the region-specific supplier emission factor or choose a different region available in the IAEG database.",
    "",
    XLOOKUP(F1990, 'Import data'!$J$26:$J$47, 'Import data'!$M$26:$M$47, "", 0)
)</f>
        <v/>
      </c>
      <c r="K1990" s="311" t="str">
        <f t="array" ref="K1990">IFERROR(
    XLOOKUP(F1990,
            _xlws.FILTER('Supplier Emission'!$G$15:$G$49,
                   ('Supplier Emission'!$D$15:$D$49=H1990) * ('Supplier Emission'!$F$15:$F$49=$E$1919)),
            _xlws.FILTER('Supplier Emission'!$I$15:$I$49,
                   ('Supplier Emission'!$D$15:$D$49=H1990) * ('Supplier Emission'!$F$15:$F$49=$E$1919)),
            ""),
    "")</f>
        <v/>
      </c>
      <c r="L1990" s="311" t="str">
        <f t="array" ref="L1990">IFERROR(
    XLOOKUP(F1990,
            _xlws.FILTER('Supplier Emission'!$G$15:$G$49,
                   ('Supplier Emission'!$D$15:$D$49=H1990) * ('Supplier Emission'!$F$15:$F$49=$E$1919)),
            _xlws.FILTER('Supplier Emission'!$J$15:$J$49,
                   ('Supplier Emission'!$D$15:$D$49=H1990) * ('Supplier Emission'!$F$15:$F$49=$E$1919)),
            ""),
    "")</f>
        <v/>
      </c>
      <c r="M1990" s="311" t="str">
        <f t="array" ref="M1990">IFERROR(
    XLOOKUP(F1990,
            _xlws.FILTER('Supplier Emission'!$G$15:$G$49,
                   ('Supplier Emission'!$D$15:$D$49=H1990) * ('Supplier Emission'!$F$15:$F$49=$E$1919)),
            _xlws.FILTER('Supplier Emission'!$M$15:$M$49,
                   ('Supplier Emission'!$D$15:$D$49=H1990) * ('Supplier Emission'!$F$15:$F$49=$E$1919)),
            ""),
    "")</f>
        <v/>
      </c>
      <c r="N1990" s="311" t="str">
        <f t="array" ref="N1990">IFERROR(
    XLOOKUP(F1990,
            _xlws.FILTER('Supplier Emission'!$G$15:$G$49,
                   ('Supplier Emission'!$D$15:$D$49=H1990) * ('Supplier Emission'!$F$15:$F$49=$E$1919)),
            _xlws.FILTER('Supplier Emission'!$H$15:$H$49,
                   ('Supplier Emission'!$D$15:$D$49=H1990) * ('Supplier Emission'!$F$15:$F$49=$E$1919)),
            ""),
    "")</f>
        <v/>
      </c>
      <c r="O1990" s="311" t="str">
        <f t="array" ref="O1990">XLOOKUP(1,('Emission Factors'!$E$5:$E$488='GHG emissions calculations'!$F1990)*('Emission Factors'!$H$5:$H$488='GHG emissions calculations'!$H1990),INDEX('Emission Factors'!$E$5:$T$488,0,MATCH('GHG emissions calculations'!O$6,'Emission Factors'!$E$5:$T$5,0)),"",0)</f>
        <v/>
      </c>
      <c r="P1990" s="313" t="str">
        <f t="array" ref="P1990">IFERROR(
    INDEX('Emission Factors'!$E$5:$P$488,
          MATCH(1,
                ('Emission Factors'!$E$5:$E$488 = 'GHG emissions calculations'!$F1990) *
                ('Emission Factors'!$H$5:$H$488 = 'GHG emissions calculations'!$H1990),
                0),
          MATCH('GHG emissions calculations'!P$6,'Emission Factors'!$E$5:$P$5,0)),
    "")</f>
        <v/>
      </c>
      <c r="Q1990" s="311" t="str">
        <f t="array" ref="Q1990">IFERROR(
    IF(
        INDEX('Emission Factors'!$E$5:$P$488,
              MATCH(1,
                    ('Emission Factors'!$E$5:$E$488 = 'GHG emissions calculations'!$F1990) *
                    ('Emission Factors'!$H$5:$H$488 = 'GHG emissions calculations'!$H1990),
                    0),
              MATCH('GHG emissions calculations'!Q$6, 'Emission Factors'!$E$5:$P$5, 0)) &lt;&gt; "",
        INDEX('Emission Factors'!$E$5:$P$488,
              MATCH(1,
                    ('Emission Factors'!$E$5:$E$488 = 'GHG emissions calculations'!$F1990) *
                    ('Emission Factors'!$H$5:$H$488 = 'GHG emissions calculations'!$H1990),
                    0),
              MATCH('GHG emissions calculations'!Q$6, 'Emission Factors'!$E$5:$P$5, 0)),
        ""),
    "")</f>
        <v/>
      </c>
      <c r="R1990" s="311" t="str">
        <f t="array" ref="R1990">IFERROR(
    IF(
        INDEX('Emission Factors'!$E$5:$R$488,
              MATCH(1,
                    ('Emission Factors'!$E$5:$E$488 = 'GHG emissions calculations'!$F1990) *
                    ('Emission Factors'!$H$5:$H$488 = 'GHG emissions calculations'!$H1990),
                    0),
              MATCH('GHG emissions calculations'!R$6, 'Emission Factors'!$E$5:$R$5, 0)) &lt;&gt; "",
        INDEX('Emission Factors'!$E$5:$R$488,
              MATCH(1,
                    ('Emission Factors'!$E$5:$E$488 = 'GHG emissions calculations'!$F1990) *
                    ('Emission Factors'!$H$5:$H$488 = 'GHG emissions calculations'!$H1990),
                    0),
              MATCH('GHG emissions calculations'!R$6, 'Emission Factors'!$E$5:$R$5, 0)),
        ""),
    "")</f>
        <v/>
      </c>
      <c r="S1990" s="312">
        <f t="shared" si="3"/>
        <v>0</v>
      </c>
      <c r="T1990" s="23"/>
    </row>
    <row r="1991" ht="15.75" customHeight="1" outlineLevel="1">
      <c r="A1991" s="23"/>
      <c r="B1991" s="71"/>
      <c r="C1991" s="71"/>
      <c r="D1991" s="71"/>
      <c r="E1991" s="314"/>
      <c r="F1991" s="311" t="str">
        <f>Lists!AB77</f>
        <v>Foam, urea formaldehyde foam  - Asia</v>
      </c>
      <c r="G1991" s="311" t="str">
        <f t="array" ref="G1991">XLOOKUP(1,('Emission Factors'!$E$5:$E$488='GHG emissions calculations'!$F1991)*('Emission Factors'!$H$5:$H$488='GHG emissions calculations'!$H1991),INDEX('Emission Factors'!$E$5:$T$488,0,MATCH('GHG emissions calculations'!G$6,'Emission Factors'!$E$5:$T$5,0)),"",0)</f>
        <v/>
      </c>
      <c r="H1991" s="311" t="s">
        <v>237</v>
      </c>
      <c r="I1991" s="312" t="str">
        <f>IF(
    SUMIFS('Import data'!$L$25:$L$80,
           'Import data'!$J$25:$J$80, F1991,
           'Import data'!$G$25:$G$80, 'GHG emissions calculations'!$H1991,
           'Import data'!$I$25:$I$80,$E$1919) &lt;&gt; 0,
    SUMIFS('Import data'!$L$25:$L$80,
           'Import data'!$J$25:$J$80, F1991,
           'Import data'!$G$25:$G$80, 'GHG emissions calculations'!$H1991,
           'Import data'!$I$25:$I$80,$E$1919),
    ""
)</f>
        <v/>
      </c>
      <c r="J1991" s="311" t="str">
        <f t="array" ref="J1991">IF(
    XLOOKUP(F1991, 'Import data'!$J$26:$J$47, 'Import data'!$M$26:$M$47, "", 0) = "Please add the region-specific supplier emission factor or choose a different region available in the IAEG database.",
    "",
    XLOOKUP(F1991, 'Import data'!$J$26:$J$47, 'Import data'!$M$26:$M$47, "", 0)
)</f>
        <v/>
      </c>
      <c r="K1991" s="311" t="str">
        <f t="array" ref="K1991">IFERROR(
    XLOOKUP(F1991,
            _xlws.FILTER('Supplier Emission'!$G$15:$G$49,
                   ('Supplier Emission'!$D$15:$D$49=H1991) * ('Supplier Emission'!$F$15:$F$49=$E$1919)),
            _xlws.FILTER('Supplier Emission'!$I$15:$I$49,
                   ('Supplier Emission'!$D$15:$D$49=H1991) * ('Supplier Emission'!$F$15:$F$49=$E$1919)),
            ""),
    "")</f>
        <v/>
      </c>
      <c r="L1991" s="311" t="str">
        <f t="array" ref="L1991">IFERROR(
    XLOOKUP(F1991,
            _xlws.FILTER('Supplier Emission'!$G$15:$G$49,
                   ('Supplier Emission'!$D$15:$D$49=H1991) * ('Supplier Emission'!$F$15:$F$49=$E$1919)),
            _xlws.FILTER('Supplier Emission'!$J$15:$J$49,
                   ('Supplier Emission'!$D$15:$D$49=H1991) * ('Supplier Emission'!$F$15:$F$49=$E$1919)),
            ""),
    "")</f>
        <v/>
      </c>
      <c r="M1991" s="311" t="str">
        <f t="array" ref="M1991">IFERROR(
    XLOOKUP(F1991,
            _xlws.FILTER('Supplier Emission'!$G$15:$G$49,
                   ('Supplier Emission'!$D$15:$D$49=H1991) * ('Supplier Emission'!$F$15:$F$49=$E$1919)),
            _xlws.FILTER('Supplier Emission'!$M$15:$M$49,
                   ('Supplier Emission'!$D$15:$D$49=H1991) * ('Supplier Emission'!$F$15:$F$49=$E$1919)),
            ""),
    "")</f>
        <v/>
      </c>
      <c r="N1991" s="311" t="str">
        <f t="array" ref="N1991">IFERROR(
    XLOOKUP(F1991,
            _xlws.FILTER('Supplier Emission'!$G$15:$G$49,
                   ('Supplier Emission'!$D$15:$D$49=H1991) * ('Supplier Emission'!$F$15:$F$49=$E$1919)),
            _xlws.FILTER('Supplier Emission'!$H$15:$H$49,
                   ('Supplier Emission'!$D$15:$D$49=H1991) * ('Supplier Emission'!$F$15:$F$49=$E$1919)),
            ""),
    "")</f>
        <v/>
      </c>
      <c r="O1991" s="311" t="str">
        <f t="array" ref="O1991">XLOOKUP(1,('Emission Factors'!$E$5:$E$488='GHG emissions calculations'!$F1991)*('Emission Factors'!$H$5:$H$488='GHG emissions calculations'!$H1991),INDEX('Emission Factors'!$E$5:$T$488,0,MATCH('GHG emissions calculations'!O$6,'Emission Factors'!$E$5:$T$5,0)),"",0)</f>
        <v/>
      </c>
      <c r="P1991" s="313" t="str">
        <f t="array" ref="P1991">IFERROR(
    INDEX('Emission Factors'!$E$5:$P$488,
          MATCH(1,
                ('Emission Factors'!$E$5:$E$488 = 'GHG emissions calculations'!$F1991) *
                ('Emission Factors'!$H$5:$H$488 = 'GHG emissions calculations'!$H1991),
                0),
          MATCH('GHG emissions calculations'!P$6,'Emission Factors'!$E$5:$P$5,0)),
    "")</f>
        <v/>
      </c>
      <c r="Q1991" s="311" t="str">
        <f t="array" ref="Q1991">IFERROR(
    IF(
        INDEX('Emission Factors'!$E$5:$P$488,
              MATCH(1,
                    ('Emission Factors'!$E$5:$E$488 = 'GHG emissions calculations'!$F1991) *
                    ('Emission Factors'!$H$5:$H$488 = 'GHG emissions calculations'!$H1991),
                    0),
              MATCH('GHG emissions calculations'!Q$6, 'Emission Factors'!$E$5:$P$5, 0)) &lt;&gt; "",
        INDEX('Emission Factors'!$E$5:$P$488,
              MATCH(1,
                    ('Emission Factors'!$E$5:$E$488 = 'GHG emissions calculations'!$F1991) *
                    ('Emission Factors'!$H$5:$H$488 = 'GHG emissions calculations'!$H1991),
                    0),
              MATCH('GHG emissions calculations'!Q$6, 'Emission Factors'!$E$5:$P$5, 0)),
        ""),
    "")</f>
        <v/>
      </c>
      <c r="R1991" s="311" t="str">
        <f t="array" ref="R1991">IFERROR(
    IF(
        INDEX('Emission Factors'!$E$5:$R$488,
              MATCH(1,
                    ('Emission Factors'!$E$5:$E$488 = 'GHG emissions calculations'!$F1991) *
                    ('Emission Factors'!$H$5:$H$488 = 'GHG emissions calculations'!$H1991),
                    0),
              MATCH('GHG emissions calculations'!R$6, 'Emission Factors'!$E$5:$R$5, 0)) &lt;&gt; "",
        INDEX('Emission Factors'!$E$5:$R$488,
              MATCH(1,
                    ('Emission Factors'!$E$5:$E$488 = 'GHG emissions calculations'!$F1991) *
                    ('Emission Factors'!$H$5:$H$488 = 'GHG emissions calculations'!$H1991),
                    0),
              MATCH('GHG emissions calculations'!R$6, 'Emission Factors'!$E$5:$R$5, 0)),
        ""),
    "")</f>
        <v/>
      </c>
      <c r="S1991" s="312">
        <f t="shared" si="3"/>
        <v>0</v>
      </c>
      <c r="T1991" s="23"/>
    </row>
    <row r="1992" ht="15.75" customHeight="1" outlineLevel="1">
      <c r="A1992" s="23"/>
      <c r="B1992" s="71"/>
      <c r="C1992" s="71"/>
      <c r="D1992" s="71"/>
      <c r="E1992" s="314"/>
      <c r="F1992" s="311" t="str">
        <f>Lists!AB75</f>
        <v>Foam, urea formaldehyde foam  - Europe</v>
      </c>
      <c r="G1992" s="311">
        <f t="array" ref="G1992">XLOOKUP(1,('Emission Factors'!$E$5:$E$488='GHG emissions calculations'!$F1992)*('Emission Factors'!$H$5:$H$488='GHG emissions calculations'!$H1992),INDEX('Emission Factors'!$E$5:$T$488,0,MATCH('GHG emissions calculations'!G$6,'Emission Factors'!$E$5:$T$5,0)),"",0)</f>
        <v>3</v>
      </c>
      <c r="H1992" s="311" t="s">
        <v>237</v>
      </c>
      <c r="I1992" s="312" t="str">
        <f>IF(
    SUMIFS('Import data'!$L$25:$L$80,
           'Import data'!$J$25:$J$80, F1992,
           'Import data'!$G$25:$G$80, 'GHG emissions calculations'!$H1992,
           'Import data'!$I$25:$I$80,$E$1919) &lt;&gt; 0,
    SUMIFS('Import data'!$L$25:$L$80,
           'Import data'!$J$25:$J$80, F1992,
           'Import data'!$G$25:$G$80, 'GHG emissions calculations'!$H1992,
           'Import data'!$I$25:$I$80,$E$1919),
    ""
)</f>
        <v/>
      </c>
      <c r="J1992" s="311" t="str">
        <f t="array" ref="J1992">IF(
    XLOOKUP(F1992, 'Import data'!$J$26:$J$47, 'Import data'!$M$26:$M$47, "", 0) = "Please add the region-specific supplier emission factor or choose a different region available in the IAEG database.",
    "",
    XLOOKUP(F1992, 'Import data'!$J$26:$J$47, 'Import data'!$M$26:$M$47, "", 0)
)</f>
        <v/>
      </c>
      <c r="K1992" s="311" t="str">
        <f t="array" ref="K1992">IFERROR(
    XLOOKUP(F1992,
            _xlws.FILTER('Supplier Emission'!$G$15:$G$49,
                   ('Supplier Emission'!$D$15:$D$49=H1992) * ('Supplier Emission'!$F$15:$F$49=$E$1919)),
            _xlws.FILTER('Supplier Emission'!$I$15:$I$49,
                   ('Supplier Emission'!$D$15:$D$49=H1992) * ('Supplier Emission'!$F$15:$F$49=$E$1919)),
            ""),
    "")</f>
        <v/>
      </c>
      <c r="L1992" s="311" t="str">
        <f t="array" ref="L1992">IFERROR(
    XLOOKUP(F1992,
            _xlws.FILTER('Supplier Emission'!$G$15:$G$49,
                   ('Supplier Emission'!$D$15:$D$49=H1992) * ('Supplier Emission'!$F$15:$F$49=$E$1919)),
            _xlws.FILTER('Supplier Emission'!$J$15:$J$49,
                   ('Supplier Emission'!$D$15:$D$49=H1992) * ('Supplier Emission'!$F$15:$F$49=$E$1919)),
            ""),
    "")</f>
        <v/>
      </c>
      <c r="M1992" s="311" t="str">
        <f t="array" ref="M1992">IFERROR(
    XLOOKUP(F1992,
            _xlws.FILTER('Supplier Emission'!$G$15:$G$49,
                   ('Supplier Emission'!$D$15:$D$49=H1992) * ('Supplier Emission'!$F$15:$F$49=$E$1919)),
            _xlws.FILTER('Supplier Emission'!$M$15:$M$49,
                   ('Supplier Emission'!$D$15:$D$49=H1992) * ('Supplier Emission'!$F$15:$F$49=$E$1919)),
            ""),
    "")</f>
        <v/>
      </c>
      <c r="N1992" s="311" t="str">
        <f t="array" ref="N1992">IFERROR(
    XLOOKUP(F1992,
            _xlws.FILTER('Supplier Emission'!$G$15:$G$49,
                   ('Supplier Emission'!$D$15:$D$49=H1992) * ('Supplier Emission'!$F$15:$F$49=$E$1919)),
            _xlws.FILTER('Supplier Emission'!$H$15:$H$49,
                   ('Supplier Emission'!$D$15:$D$49=H1992) * ('Supplier Emission'!$F$15:$F$49=$E$1919)),
            ""),
    "")</f>
        <v/>
      </c>
      <c r="O1992" s="313" t="str">
        <f t="array" ref="O1992">XLOOKUP(1,('Emission Factors'!$E$5:$E$488='GHG emissions calculations'!$F1992)*('Emission Factors'!$H$5:$H$488='GHG emissions calculations'!$H1992),INDEX('Emission Factors'!$E$5:$T$488,0,MATCH('GHG emissions calculations'!O$6,'Emission Factors'!$E$5:$T$5,0)),"",0)</f>
        <v>Urea formaldehyde resin in-situ foam (urea-formaldehyde foam insulation - UFFI)</v>
      </c>
      <c r="P1992" s="313">
        <f t="array" ref="P1992">IFERROR(
    INDEX('Emission Factors'!$E$5:$P$488,
          MATCH(1,
                ('Emission Factors'!$E$5:$E$488 = 'GHG emissions calculations'!$F1992) *
                ('Emission Factors'!$H$5:$H$488 = 'GHG emissions calculations'!$H1992),
                0),
          MATCH('GHG emissions calculations'!P$6,'Emission Factors'!$E$5:$P$5,0)),
    "")</f>
        <v>2.8</v>
      </c>
      <c r="Q1992" s="311" t="str">
        <f t="array" ref="Q1992">IFERROR(
    IF(
        INDEX('Emission Factors'!$E$5:$P$488,
              MATCH(1,
                    ('Emission Factors'!$E$5:$E$488 = 'GHG emissions calculations'!$F1992) *
                    ('Emission Factors'!$H$5:$H$488 = 'GHG emissions calculations'!$H1992),
                    0),
              MATCH('GHG emissions calculations'!Q$6, 'Emission Factors'!$E$5:$P$5, 0)) &lt;&gt; "",
        INDEX('Emission Factors'!$E$5:$P$488,
              MATCH(1,
                    ('Emission Factors'!$E$5:$E$488 = 'GHG emissions calculations'!$F1992) *
                    ('Emission Factors'!$H$5:$H$488 = 'GHG emissions calculations'!$H1992),
                    0),
              MATCH('GHG emissions calculations'!Q$6, 'Emission Factors'!$E$5:$P$5, 0)),
        ""),
    "")</f>
        <v>kgCO2e/kg</v>
      </c>
      <c r="R1992" s="311" t="str">
        <f t="array" ref="R1992">IFERROR(
    IF(
        INDEX('Emission Factors'!$E$5:$R$488,
              MATCH(1,
                    ('Emission Factors'!$E$5:$E$488 = 'GHG emissions calculations'!$F1992) *
                    ('Emission Factors'!$H$5:$H$488 = 'GHG emissions calculations'!$H1992),
                    0),
              MATCH('GHG emissions calculations'!R$6, 'Emission Factors'!$E$5:$R$5, 0)) &lt;&gt; "",
        INDEX('Emission Factors'!$E$5:$R$488,
              MATCH(1,
                    ('Emission Factors'!$E$5:$E$488 = 'GHG emissions calculations'!$F1992) *
                    ('Emission Factors'!$H$5:$H$488 = 'GHG emissions calculations'!$H1992),
                    0),
              MATCH('GHG emissions calculations'!R$6, 'Emission Factors'!$E$5:$R$5, 0)),
        ""),
    "")</f>
        <v>Europe</v>
      </c>
      <c r="S1992" s="312">
        <f t="shared" si="3"/>
        <v>0</v>
      </c>
      <c r="T1992" s="23"/>
    </row>
    <row r="1993" ht="15.75" customHeight="1" outlineLevel="1">
      <c r="A1993" s="23"/>
      <c r="B1993" s="71"/>
      <c r="C1993" s="71"/>
      <c r="D1993" s="71"/>
      <c r="E1993" s="314"/>
      <c r="F1993" s="311" t="str">
        <f>Lists!AB80</f>
        <v>Foam, urea formaldehyde foam  - Global or unspecified region</v>
      </c>
      <c r="G1993" s="311" t="str">
        <f t="array" ref="G1993">XLOOKUP(1,('Emission Factors'!$E$5:$E$488='GHG emissions calculations'!$F1993)*('Emission Factors'!$H$5:$H$488='GHG emissions calculations'!$H1993),INDEX('Emission Factors'!$E$5:$T$488,0,MATCH('GHG emissions calculations'!G$6,'Emission Factors'!$E$5:$T$5,0)),"",0)</f>
        <v/>
      </c>
      <c r="H1993" s="311" t="s">
        <v>237</v>
      </c>
      <c r="I1993" s="312" t="str">
        <f>IF(
    SUMIFS('Import data'!$L$25:$L$80,
           'Import data'!$J$25:$J$80, F1993,
           'Import data'!$G$25:$G$80, 'GHG emissions calculations'!$H1993,
           'Import data'!$I$25:$I$80,$E$1919) &lt;&gt; 0,
    SUMIFS('Import data'!$L$25:$L$80,
           'Import data'!$J$25:$J$80, F1993,
           'Import data'!$G$25:$G$80, 'GHG emissions calculations'!$H1993,
           'Import data'!$I$25:$I$80,$E$1919),
    ""
)</f>
        <v/>
      </c>
      <c r="J1993" s="311" t="str">
        <f t="array" ref="J1993">IF(
    XLOOKUP(F1993, 'Import data'!$J$26:$J$47, 'Import data'!$M$26:$M$47, "", 0) = "Please add the region-specific supplier emission factor or choose a different region available in the IAEG database.",
    "",
    XLOOKUP(F1993, 'Import data'!$J$26:$J$47, 'Import data'!$M$26:$M$47, "", 0)
)</f>
        <v/>
      </c>
      <c r="K1993" s="311" t="str">
        <f t="array" ref="K1993">IFERROR(
    XLOOKUP(F1993,
            _xlws.FILTER('Supplier Emission'!$G$15:$G$49,
                   ('Supplier Emission'!$D$15:$D$49=H1993) * ('Supplier Emission'!$F$15:$F$49=$E$1919)),
            _xlws.FILTER('Supplier Emission'!$I$15:$I$49,
                   ('Supplier Emission'!$D$15:$D$49=H1993) * ('Supplier Emission'!$F$15:$F$49=$E$1919)),
            ""),
    "")</f>
        <v/>
      </c>
      <c r="L1993" s="311" t="str">
        <f t="array" ref="L1993">IFERROR(
    XLOOKUP(F1993,
            _xlws.FILTER('Supplier Emission'!$G$15:$G$49,
                   ('Supplier Emission'!$D$15:$D$49=H1993) * ('Supplier Emission'!$F$15:$F$49=$E$1919)),
            _xlws.FILTER('Supplier Emission'!$J$15:$J$49,
                   ('Supplier Emission'!$D$15:$D$49=H1993) * ('Supplier Emission'!$F$15:$F$49=$E$1919)),
            ""),
    "")</f>
        <v/>
      </c>
      <c r="M1993" s="311" t="str">
        <f t="array" ref="M1993">IFERROR(
    XLOOKUP(F1993,
            _xlws.FILTER('Supplier Emission'!$G$15:$G$49,
                   ('Supplier Emission'!$D$15:$D$49=H1993) * ('Supplier Emission'!$F$15:$F$49=$E$1919)),
            _xlws.FILTER('Supplier Emission'!$M$15:$M$49,
                   ('Supplier Emission'!$D$15:$D$49=H1993) * ('Supplier Emission'!$F$15:$F$49=$E$1919)),
            ""),
    "")</f>
        <v/>
      </c>
      <c r="N1993" s="311" t="str">
        <f t="array" ref="N1993">IFERROR(
    XLOOKUP(F1993,
            _xlws.FILTER('Supplier Emission'!$G$15:$G$49,
                   ('Supplier Emission'!$D$15:$D$49=H1993) * ('Supplier Emission'!$F$15:$F$49=$E$1919)),
            _xlws.FILTER('Supplier Emission'!$H$15:$H$49,
                   ('Supplier Emission'!$D$15:$D$49=H1993) * ('Supplier Emission'!$F$15:$F$49=$E$1919)),
            ""),
    "")</f>
        <v/>
      </c>
      <c r="O1993" s="311" t="str">
        <f t="array" ref="O1993">XLOOKUP(1,('Emission Factors'!$E$5:$E$488='GHG emissions calculations'!$F1993)*('Emission Factors'!$H$5:$H$488='GHG emissions calculations'!$H1993),INDEX('Emission Factors'!$E$5:$T$488,0,MATCH('GHG emissions calculations'!O$6,'Emission Factors'!$E$5:$T$5,0)),"",0)</f>
        <v/>
      </c>
      <c r="P1993" s="313" t="str">
        <f t="array" ref="P1993">IFERROR(
    INDEX('Emission Factors'!$E$5:$P$488,
          MATCH(1,
                ('Emission Factors'!$E$5:$E$488 = 'GHG emissions calculations'!$F1993) *
                ('Emission Factors'!$H$5:$H$488 = 'GHG emissions calculations'!$H1993),
                0),
          MATCH('GHG emissions calculations'!P$6,'Emission Factors'!$E$5:$P$5,0)),
    "")</f>
        <v/>
      </c>
      <c r="Q1993" s="311" t="str">
        <f t="array" ref="Q1993">IFERROR(
    IF(
        INDEX('Emission Factors'!$E$5:$P$488,
              MATCH(1,
                    ('Emission Factors'!$E$5:$E$488 = 'GHG emissions calculations'!$F1993) *
                    ('Emission Factors'!$H$5:$H$488 = 'GHG emissions calculations'!$H1993),
                    0),
              MATCH('GHG emissions calculations'!Q$6, 'Emission Factors'!$E$5:$P$5, 0)) &lt;&gt; "",
        INDEX('Emission Factors'!$E$5:$P$488,
              MATCH(1,
                    ('Emission Factors'!$E$5:$E$488 = 'GHG emissions calculations'!$F1993) *
                    ('Emission Factors'!$H$5:$H$488 = 'GHG emissions calculations'!$H1993),
                    0),
              MATCH('GHG emissions calculations'!Q$6, 'Emission Factors'!$E$5:$P$5, 0)),
        ""),
    "")</f>
        <v/>
      </c>
      <c r="R1993" s="311" t="str">
        <f t="array" ref="R1993">IFERROR(
    IF(
        INDEX('Emission Factors'!$E$5:$R$488,
              MATCH(1,
                    ('Emission Factors'!$E$5:$E$488 = 'GHG emissions calculations'!$F1993) *
                    ('Emission Factors'!$H$5:$H$488 = 'GHG emissions calculations'!$H1993),
                    0),
              MATCH('GHG emissions calculations'!R$6, 'Emission Factors'!$E$5:$R$5, 0)) &lt;&gt; "",
        INDEX('Emission Factors'!$E$5:$R$488,
              MATCH(1,
                    ('Emission Factors'!$E$5:$E$488 = 'GHG emissions calculations'!$F1993) *
                    ('Emission Factors'!$H$5:$H$488 = 'GHG emissions calculations'!$H1993),
                    0),
              MATCH('GHG emissions calculations'!R$6, 'Emission Factors'!$E$5:$R$5, 0)),
        ""),
    "")</f>
        <v/>
      </c>
      <c r="S1993" s="312">
        <f t="shared" si="3"/>
        <v>0</v>
      </c>
      <c r="T1993" s="23"/>
    </row>
    <row r="1994" ht="15.75" customHeight="1" outlineLevel="1">
      <c r="A1994" s="23"/>
      <c r="B1994" s="71"/>
      <c r="C1994" s="71"/>
      <c r="D1994" s="71"/>
      <c r="E1994" s="314"/>
      <c r="F1994" s="311" t="str">
        <f>Lists!AB79</f>
        <v>Foam, urea formaldehyde foam  - Middle East</v>
      </c>
      <c r="G1994" s="311" t="str">
        <f t="array" ref="G1994">XLOOKUP(1,('Emission Factors'!$E$5:$E$488='GHG emissions calculations'!$F1994)*('Emission Factors'!$H$5:$H$488='GHG emissions calculations'!$H1994),INDEX('Emission Factors'!$E$5:$T$488,0,MATCH('GHG emissions calculations'!G$6,'Emission Factors'!$E$5:$T$5,0)),"",0)</f>
        <v/>
      </c>
      <c r="H1994" s="311" t="s">
        <v>237</v>
      </c>
      <c r="I1994" s="312" t="str">
        <f>IF(
    SUMIFS('Import data'!$L$25:$L$80,
           'Import data'!$J$25:$J$80, F1994,
           'Import data'!$G$25:$G$80, 'GHG emissions calculations'!$H1994,
           'Import data'!$I$25:$I$80,$E$1919) &lt;&gt; 0,
    SUMIFS('Import data'!$L$25:$L$80,
           'Import data'!$J$25:$J$80, F1994,
           'Import data'!$G$25:$G$80, 'GHG emissions calculations'!$H1994,
           'Import data'!$I$25:$I$80,$E$1919),
    ""
)</f>
        <v/>
      </c>
      <c r="J1994" s="311" t="str">
        <f t="array" ref="J1994">IF(
    XLOOKUP(F1994, 'Import data'!$J$26:$J$47, 'Import data'!$M$26:$M$47, "", 0) = "Please add the region-specific supplier emission factor or choose a different region available in the IAEG database.",
    "",
    XLOOKUP(F1994, 'Import data'!$J$26:$J$47, 'Import data'!$M$26:$M$47, "", 0)
)</f>
        <v/>
      </c>
      <c r="K1994" s="311" t="str">
        <f t="array" ref="K1994">IFERROR(
    XLOOKUP(F1994,
            _xlws.FILTER('Supplier Emission'!$G$15:$G$49,
                   ('Supplier Emission'!$D$15:$D$49=H1994) * ('Supplier Emission'!$F$15:$F$49=$E$1919)),
            _xlws.FILTER('Supplier Emission'!$I$15:$I$49,
                   ('Supplier Emission'!$D$15:$D$49=H1994) * ('Supplier Emission'!$F$15:$F$49=$E$1919)),
            ""),
    "")</f>
        <v/>
      </c>
      <c r="L1994" s="311" t="str">
        <f t="array" ref="L1994">IFERROR(
    XLOOKUP(F1994,
            _xlws.FILTER('Supplier Emission'!$G$15:$G$49,
                   ('Supplier Emission'!$D$15:$D$49=H1994) * ('Supplier Emission'!$F$15:$F$49=$E$1919)),
            _xlws.FILTER('Supplier Emission'!$J$15:$J$49,
                   ('Supplier Emission'!$D$15:$D$49=H1994) * ('Supplier Emission'!$F$15:$F$49=$E$1919)),
            ""),
    "")</f>
        <v/>
      </c>
      <c r="M1994" s="311" t="str">
        <f t="array" ref="M1994">IFERROR(
    XLOOKUP(F1994,
            _xlws.FILTER('Supplier Emission'!$G$15:$G$49,
                   ('Supplier Emission'!$D$15:$D$49=H1994) * ('Supplier Emission'!$F$15:$F$49=$E$1919)),
            _xlws.FILTER('Supplier Emission'!$M$15:$M$49,
                   ('Supplier Emission'!$D$15:$D$49=H1994) * ('Supplier Emission'!$F$15:$F$49=$E$1919)),
            ""),
    "")</f>
        <v/>
      </c>
      <c r="N1994" s="311" t="str">
        <f t="array" ref="N1994">IFERROR(
    XLOOKUP(F1994,
            _xlws.FILTER('Supplier Emission'!$G$15:$G$49,
                   ('Supplier Emission'!$D$15:$D$49=H1994) * ('Supplier Emission'!$F$15:$F$49=$E$1919)),
            _xlws.FILTER('Supplier Emission'!$H$15:$H$49,
                   ('Supplier Emission'!$D$15:$D$49=H1994) * ('Supplier Emission'!$F$15:$F$49=$E$1919)),
            ""),
    "")</f>
        <v/>
      </c>
      <c r="O1994" s="311" t="str">
        <f t="array" ref="O1994">XLOOKUP(1,('Emission Factors'!$E$5:$E$488='GHG emissions calculations'!$F1994)*('Emission Factors'!$H$5:$H$488='GHG emissions calculations'!$H1994),INDEX('Emission Factors'!$E$5:$T$488,0,MATCH('GHG emissions calculations'!O$6,'Emission Factors'!$E$5:$T$5,0)),"",0)</f>
        <v/>
      </c>
      <c r="P1994" s="313" t="str">
        <f t="array" ref="P1994">IFERROR(
    INDEX('Emission Factors'!$E$5:$P$488,
          MATCH(1,
                ('Emission Factors'!$E$5:$E$488 = 'GHG emissions calculations'!$F1994) *
                ('Emission Factors'!$H$5:$H$488 = 'GHG emissions calculations'!$H1994),
                0),
          MATCH('GHG emissions calculations'!P$6,'Emission Factors'!$E$5:$P$5,0)),
    "")</f>
        <v/>
      </c>
      <c r="Q1994" s="311" t="str">
        <f t="array" ref="Q1994">IFERROR(
    IF(
        INDEX('Emission Factors'!$E$5:$P$488,
              MATCH(1,
                    ('Emission Factors'!$E$5:$E$488 = 'GHG emissions calculations'!$F1994) *
                    ('Emission Factors'!$H$5:$H$488 = 'GHG emissions calculations'!$H1994),
                    0),
              MATCH('GHG emissions calculations'!Q$6, 'Emission Factors'!$E$5:$P$5, 0)) &lt;&gt; "",
        INDEX('Emission Factors'!$E$5:$P$488,
              MATCH(1,
                    ('Emission Factors'!$E$5:$E$488 = 'GHG emissions calculations'!$F1994) *
                    ('Emission Factors'!$H$5:$H$488 = 'GHG emissions calculations'!$H1994),
                    0),
              MATCH('GHG emissions calculations'!Q$6, 'Emission Factors'!$E$5:$P$5, 0)),
        ""),
    "")</f>
        <v/>
      </c>
      <c r="R1994" s="311" t="str">
        <f t="array" ref="R1994">IFERROR(
    IF(
        INDEX('Emission Factors'!$E$5:$R$488,
              MATCH(1,
                    ('Emission Factors'!$E$5:$E$488 = 'GHG emissions calculations'!$F1994) *
                    ('Emission Factors'!$H$5:$H$488 = 'GHG emissions calculations'!$H1994),
                    0),
              MATCH('GHG emissions calculations'!R$6, 'Emission Factors'!$E$5:$R$5, 0)) &lt;&gt; "",
        INDEX('Emission Factors'!$E$5:$R$488,
              MATCH(1,
                    ('Emission Factors'!$E$5:$E$488 = 'GHG emissions calculations'!$F1994) *
                    ('Emission Factors'!$H$5:$H$488 = 'GHG emissions calculations'!$H1994),
                    0),
              MATCH('GHG emissions calculations'!R$6, 'Emission Factors'!$E$5:$R$5, 0)),
        ""),
    "")</f>
        <v/>
      </c>
      <c r="S1994" s="312">
        <f t="shared" si="3"/>
        <v>0</v>
      </c>
      <c r="T1994" s="23"/>
    </row>
    <row r="1995" ht="15.75" customHeight="1" outlineLevel="1">
      <c r="A1995" s="23"/>
      <c r="B1995" s="71"/>
      <c r="C1995" s="71"/>
      <c r="D1995" s="71"/>
      <c r="E1995" s="314"/>
      <c r="F1995" s="311" t="str">
        <f>Lists!AB78</f>
        <v>Foam, urea formaldehyde foam  - Oceania</v>
      </c>
      <c r="G1995" s="311" t="str">
        <f t="array" ref="G1995">XLOOKUP(1,('Emission Factors'!$E$5:$E$488='GHG emissions calculations'!$F1995)*('Emission Factors'!$H$5:$H$488='GHG emissions calculations'!$H1995),INDEX('Emission Factors'!$E$5:$T$488,0,MATCH('GHG emissions calculations'!G$6,'Emission Factors'!$E$5:$T$5,0)),"",0)</f>
        <v/>
      </c>
      <c r="H1995" s="311" t="s">
        <v>237</v>
      </c>
      <c r="I1995" s="312" t="str">
        <f>IF(
    SUMIFS('Import data'!$L$25:$L$80,
           'Import data'!$J$25:$J$80, F1995,
           'Import data'!$G$25:$G$80, 'GHG emissions calculations'!$H1995,
           'Import data'!$I$25:$I$80,$E$1919) &lt;&gt; 0,
    SUMIFS('Import data'!$L$25:$L$80,
           'Import data'!$J$25:$J$80, F1995,
           'Import data'!$G$25:$G$80, 'GHG emissions calculations'!$H1995,
           'Import data'!$I$25:$I$80,$E$1919),
    ""
)</f>
        <v/>
      </c>
      <c r="J1995" s="311" t="str">
        <f t="array" ref="J1995">IF(
    XLOOKUP(F1995, 'Import data'!$J$26:$J$47, 'Import data'!$M$26:$M$47, "", 0) = "Please add the region-specific supplier emission factor or choose a different region available in the IAEG database.",
    "",
    XLOOKUP(F1995, 'Import data'!$J$26:$J$47, 'Import data'!$M$26:$M$47, "", 0)
)</f>
        <v/>
      </c>
      <c r="K1995" s="311" t="str">
        <f t="array" ref="K1995">IFERROR(
    XLOOKUP(F1995,
            _xlws.FILTER('Supplier Emission'!$G$15:$G$49,
                   ('Supplier Emission'!$D$15:$D$49=H1995) * ('Supplier Emission'!$F$15:$F$49=$E$1919)),
            _xlws.FILTER('Supplier Emission'!$I$15:$I$49,
                   ('Supplier Emission'!$D$15:$D$49=H1995) * ('Supplier Emission'!$F$15:$F$49=$E$1919)),
            ""),
    "")</f>
        <v/>
      </c>
      <c r="L1995" s="311" t="str">
        <f t="array" ref="L1995">IFERROR(
    XLOOKUP(F1995,
            _xlws.FILTER('Supplier Emission'!$G$15:$G$49,
                   ('Supplier Emission'!$D$15:$D$49=H1995) * ('Supplier Emission'!$F$15:$F$49=$E$1919)),
            _xlws.FILTER('Supplier Emission'!$J$15:$J$49,
                   ('Supplier Emission'!$D$15:$D$49=H1995) * ('Supplier Emission'!$F$15:$F$49=$E$1919)),
            ""),
    "")</f>
        <v/>
      </c>
      <c r="M1995" s="311" t="str">
        <f t="array" ref="M1995">IFERROR(
    XLOOKUP(F1995,
            _xlws.FILTER('Supplier Emission'!$G$15:$G$49,
                   ('Supplier Emission'!$D$15:$D$49=H1995) * ('Supplier Emission'!$F$15:$F$49=$E$1919)),
            _xlws.FILTER('Supplier Emission'!$M$15:$M$49,
                   ('Supplier Emission'!$D$15:$D$49=H1995) * ('Supplier Emission'!$F$15:$F$49=$E$1919)),
            ""),
    "")</f>
        <v/>
      </c>
      <c r="N1995" s="311" t="str">
        <f t="array" ref="N1995">IFERROR(
    XLOOKUP(F1995,
            _xlws.FILTER('Supplier Emission'!$G$15:$G$49,
                   ('Supplier Emission'!$D$15:$D$49=H1995) * ('Supplier Emission'!$F$15:$F$49=$E$1919)),
            _xlws.FILTER('Supplier Emission'!$H$15:$H$49,
                   ('Supplier Emission'!$D$15:$D$49=H1995) * ('Supplier Emission'!$F$15:$F$49=$E$1919)),
            ""),
    "")</f>
        <v/>
      </c>
      <c r="O1995" s="311" t="str">
        <f t="array" ref="O1995">XLOOKUP(1,('Emission Factors'!$E$5:$E$488='GHG emissions calculations'!$F1995)*('Emission Factors'!$H$5:$H$488='GHG emissions calculations'!$H1995),INDEX('Emission Factors'!$E$5:$T$488,0,MATCH('GHG emissions calculations'!O$6,'Emission Factors'!$E$5:$T$5,0)),"",0)</f>
        <v/>
      </c>
      <c r="P1995" s="313" t="str">
        <f t="array" ref="P1995">IFERROR(
    INDEX('Emission Factors'!$E$5:$P$488,
          MATCH(1,
                ('Emission Factors'!$E$5:$E$488 = 'GHG emissions calculations'!$F1995) *
                ('Emission Factors'!$H$5:$H$488 = 'GHG emissions calculations'!$H1995),
                0),
          MATCH('GHG emissions calculations'!P$6,'Emission Factors'!$E$5:$P$5,0)),
    "")</f>
        <v/>
      </c>
      <c r="Q1995" s="311" t="str">
        <f t="array" ref="Q1995">IFERROR(
    IF(
        INDEX('Emission Factors'!$E$5:$P$488,
              MATCH(1,
                    ('Emission Factors'!$E$5:$E$488 = 'GHG emissions calculations'!$F1995) *
                    ('Emission Factors'!$H$5:$H$488 = 'GHG emissions calculations'!$H1995),
                    0),
              MATCH('GHG emissions calculations'!Q$6, 'Emission Factors'!$E$5:$P$5, 0)) &lt;&gt; "",
        INDEX('Emission Factors'!$E$5:$P$488,
              MATCH(1,
                    ('Emission Factors'!$E$5:$E$488 = 'GHG emissions calculations'!$F1995) *
                    ('Emission Factors'!$H$5:$H$488 = 'GHG emissions calculations'!$H1995),
                    0),
              MATCH('GHG emissions calculations'!Q$6, 'Emission Factors'!$E$5:$P$5, 0)),
        ""),
    "")</f>
        <v/>
      </c>
      <c r="R1995" s="311" t="str">
        <f t="array" ref="R1995">IFERROR(
    IF(
        INDEX('Emission Factors'!$E$5:$R$488,
              MATCH(1,
                    ('Emission Factors'!$E$5:$E$488 = 'GHG emissions calculations'!$F1995) *
                    ('Emission Factors'!$H$5:$H$488 = 'GHG emissions calculations'!$H1995),
                    0),
              MATCH('GHG emissions calculations'!R$6, 'Emission Factors'!$E$5:$R$5, 0)) &lt;&gt; "",
        INDEX('Emission Factors'!$E$5:$R$488,
              MATCH(1,
                    ('Emission Factors'!$E$5:$E$488 = 'GHG emissions calculations'!$F1995) *
                    ('Emission Factors'!$H$5:$H$488 = 'GHG emissions calculations'!$H1995),
                    0),
              MATCH('GHG emissions calculations'!R$6, 'Emission Factors'!$E$5:$R$5, 0)),
        ""),
    "")</f>
        <v/>
      </c>
      <c r="S1995" s="312">
        <f t="shared" si="3"/>
        <v>0</v>
      </c>
      <c r="T1995" s="23"/>
    </row>
    <row r="1996" ht="15.75" customHeight="1" outlineLevel="1">
      <c r="A1996" s="23"/>
      <c r="B1996" s="71"/>
      <c r="C1996" s="71"/>
      <c r="D1996" s="71"/>
      <c r="E1996" s="314"/>
      <c r="F1996" s="311" t="str">
        <f>Lists!AA41</f>
        <v>Foams, unknown material and mass - Africa</v>
      </c>
      <c r="G1996" s="311" t="str">
        <f t="array" ref="G1996">XLOOKUP(1,('Emission Factors'!$E$5:$E$488='GHG emissions calculations'!$F1996)*('Emission Factors'!$H$5:$H$488='GHG emissions calculations'!$H1996),INDEX('Emission Factors'!$E$5:$T$488,0,MATCH('GHG emissions calculations'!G$6,'Emission Factors'!$E$5:$T$5,0)),"",0)</f>
        <v/>
      </c>
      <c r="H1996" s="311" t="s">
        <v>238</v>
      </c>
      <c r="I1996" s="312" t="str">
        <f>IF(
    SUMIFS('Import data'!$L$25:$L$80,
           'Import data'!$J$25:$J$80, F1996,
           'Import data'!$G$25:$G$80, 'GHG emissions calculations'!$H1996,
           'Import data'!$I$25:$I$80,$E$1919) &lt;&gt; 0,
    SUMIFS('Import data'!$L$25:$L$80,
           'Import data'!$J$25:$J$80, F1996,
           'Import data'!$G$25:$G$80, 'GHG emissions calculations'!$H1996,
           'Import data'!$I$25:$I$80,$E$1919),
    ""
)</f>
        <v/>
      </c>
      <c r="J1996" s="311" t="str">
        <f t="array" ref="J1996">IF(
    XLOOKUP(F1996, 'Import data'!$J$26:$J$47, 'Import data'!$M$26:$M$47, "", 0) = "Please add the region-specific supplier emission factor or choose a different region available in the IAEG database.",
    "",
    XLOOKUP(F1996, 'Import data'!$J$26:$J$47, 'Import data'!$M$26:$M$47, "", 0)
)</f>
        <v/>
      </c>
      <c r="K1996" s="311" t="str">
        <f t="array" ref="K1996">IFERROR(
    XLOOKUP(F1996,
            _xlws.FILTER('Supplier Emission'!$G$15:$G$49,
                   ('Supplier Emission'!$D$15:$D$49=H1996) * ('Supplier Emission'!$F$15:$F$49=$E$1919)),
            _xlws.FILTER('Supplier Emission'!$I$15:$I$49,
                   ('Supplier Emission'!$D$15:$D$49=H1996) * ('Supplier Emission'!$F$15:$F$49=$E$1919)),
            ""),
    "")</f>
        <v/>
      </c>
      <c r="L1996" s="311" t="str">
        <f t="array" ref="L1996">IFERROR(
    XLOOKUP(F1996,
            _xlws.FILTER('Supplier Emission'!$G$15:$G$49,
                   ('Supplier Emission'!$D$15:$D$49=H1996) * ('Supplier Emission'!$F$15:$F$49=$E$1919)),
            _xlws.FILTER('Supplier Emission'!$J$15:$J$49,
                   ('Supplier Emission'!$D$15:$D$49=H1996) * ('Supplier Emission'!$F$15:$F$49=$E$1919)),
            ""),
    "")</f>
        <v/>
      </c>
      <c r="M1996" s="311" t="str">
        <f t="array" ref="M1996">IFERROR(
    XLOOKUP(F1996,
            _xlws.FILTER('Supplier Emission'!$G$15:$G$49,
                   ('Supplier Emission'!$D$15:$D$49=H1996) * ('Supplier Emission'!$F$15:$F$49=$E$1919)),
            _xlws.FILTER('Supplier Emission'!$M$15:$M$49,
                   ('Supplier Emission'!$D$15:$D$49=H1996) * ('Supplier Emission'!$F$15:$F$49=$E$1919)),
            ""),
    "")</f>
        <v/>
      </c>
      <c r="N1996" s="311" t="str">
        <f t="array" ref="N1996">IFERROR(
    XLOOKUP(F1996,
            _xlws.FILTER('Supplier Emission'!$G$15:$G$49,
                   ('Supplier Emission'!$D$15:$D$49=H1996) * ('Supplier Emission'!$F$15:$F$49=$E$1919)),
            _xlws.FILTER('Supplier Emission'!$H$15:$H$49,
                   ('Supplier Emission'!$D$15:$D$49=H1996) * ('Supplier Emission'!$F$15:$F$49=$E$1919)),
            ""),
    "")</f>
        <v/>
      </c>
      <c r="O1996" s="311" t="str">
        <f t="array" ref="O1996">XLOOKUP(1,('Emission Factors'!$E$5:$E$488='GHG emissions calculations'!$F1996)*('Emission Factors'!$H$5:$H$488='GHG emissions calculations'!$H1996),INDEX('Emission Factors'!$E$5:$T$488,0,MATCH('GHG emissions calculations'!O$6,'Emission Factors'!$E$5:$T$5,0)),"",0)</f>
        <v/>
      </c>
      <c r="P1996" s="313" t="str">
        <f t="array" ref="P1996">IFERROR(
    INDEX('Emission Factors'!$E$5:$P$488,
          MATCH(1,
                ('Emission Factors'!$E$5:$E$488 = 'GHG emissions calculations'!$F1996) *
                ('Emission Factors'!$H$5:$H$488 = 'GHG emissions calculations'!$H1996),
                0),
          MATCH('GHG emissions calculations'!P$6,'Emission Factors'!$E$5:$P$5,0)),
    "")</f>
        <v/>
      </c>
      <c r="Q1996" s="311" t="str">
        <f t="array" ref="Q1996">IFERROR(
    IF(
        INDEX('Emission Factors'!$E$5:$P$488,
              MATCH(1,
                    ('Emission Factors'!$E$5:$E$488 = 'GHG emissions calculations'!$F1996) *
                    ('Emission Factors'!$H$5:$H$488 = 'GHG emissions calculations'!$H1996),
                    0),
              MATCH('GHG emissions calculations'!Q$6, 'Emission Factors'!$E$5:$P$5, 0)) &lt;&gt; "",
        INDEX('Emission Factors'!$E$5:$P$488,
              MATCH(1,
                    ('Emission Factors'!$E$5:$E$488 = 'GHG emissions calculations'!$F1996) *
                    ('Emission Factors'!$H$5:$H$488 = 'GHG emissions calculations'!$H1996),
                    0),
              MATCH('GHG emissions calculations'!Q$6, 'Emission Factors'!$E$5:$P$5, 0)),
        ""),
    "")</f>
        <v/>
      </c>
      <c r="R1996" s="311" t="str">
        <f t="array" ref="R1996">IFERROR(
    IF(
        INDEX('Emission Factors'!$E$5:$R$488,
              MATCH(1,
                    ('Emission Factors'!$E$5:$E$488 = 'GHG emissions calculations'!$F1996) *
                    ('Emission Factors'!$H$5:$H$488 = 'GHG emissions calculations'!$H1996),
                    0),
              MATCH('GHG emissions calculations'!R$6, 'Emission Factors'!$E$5:$R$5, 0)) &lt;&gt; "",
        INDEX('Emission Factors'!$E$5:$R$488,
              MATCH(1,
                    ('Emission Factors'!$E$5:$E$488 = 'GHG emissions calculations'!$F1996) *
                    ('Emission Factors'!$H$5:$H$488 = 'GHG emissions calculations'!$H1996),
                    0),
              MATCH('GHG emissions calculations'!R$6, 'Emission Factors'!$E$5:$R$5, 0)),
        ""),
    "")</f>
        <v/>
      </c>
      <c r="S1996" s="312">
        <f t="shared" si="3"/>
        <v>0</v>
      </c>
      <c r="T1996" s="23"/>
    </row>
    <row r="1997" ht="15.75" customHeight="1" outlineLevel="1">
      <c r="A1997" s="23"/>
      <c r="B1997" s="71"/>
      <c r="C1997" s="71"/>
      <c r="D1997" s="71"/>
      <c r="E1997" s="314"/>
      <c r="F1997" s="311" t="str">
        <f>Lists!AA39</f>
        <v>Foams, unknown material and mass - America</v>
      </c>
      <c r="G1997" s="311">
        <f t="array" ref="G1997">XLOOKUP(1,('Emission Factors'!$E$5:$E$488='GHG emissions calculations'!$F1997)*('Emission Factors'!$H$5:$H$488='GHG emissions calculations'!$H1997),INDEX('Emission Factors'!$E$5:$T$488,0,MATCH('GHG emissions calculations'!G$6,'Emission Factors'!$E$5:$T$5,0)),"",0)</f>
        <v>2</v>
      </c>
      <c r="H1997" s="311" t="s">
        <v>238</v>
      </c>
      <c r="I1997" s="312" t="str">
        <f>IF(
    SUMIFS('Import data'!$L$25:$L$80,
           'Import data'!$J$25:$J$80, F1997,
           'Import data'!$G$25:$G$80, 'GHG emissions calculations'!$H1997,
           'Import data'!$I$25:$I$80,$E$1919) &lt;&gt; 0,
    SUMIFS('Import data'!$L$25:$L$80,
           'Import data'!$J$25:$J$80, F1997,
           'Import data'!$G$25:$G$80, 'GHG emissions calculations'!$H1997,
           'Import data'!$I$25:$I$80,$E$1919),
    ""
)</f>
        <v/>
      </c>
      <c r="J1997" s="311" t="str">
        <f t="array" ref="J1997">IF(
    XLOOKUP(F1997, 'Import data'!$J$26:$J$47, 'Import data'!$M$26:$M$47, "", 0) = "Please add the region-specific supplier emission factor or choose a different region available in the IAEG database.",
    "",
    XLOOKUP(F1997, 'Import data'!$J$26:$J$47, 'Import data'!$M$26:$M$47, "", 0)
)</f>
        <v/>
      </c>
      <c r="K1997" s="311" t="str">
        <f t="array" ref="K1997">IFERROR(
    XLOOKUP(F1997,
            _xlws.FILTER('Supplier Emission'!$G$15:$G$49,
                   ('Supplier Emission'!$D$15:$D$49=H1997) * ('Supplier Emission'!$F$15:$F$49=$E$1919)),
            _xlws.FILTER('Supplier Emission'!$I$15:$I$49,
                   ('Supplier Emission'!$D$15:$D$49=H1997) * ('Supplier Emission'!$F$15:$F$49=$E$1919)),
            ""),
    "")</f>
        <v/>
      </c>
      <c r="L1997" s="311" t="str">
        <f t="array" ref="L1997">IFERROR(
    XLOOKUP(F1997,
            _xlws.FILTER('Supplier Emission'!$G$15:$G$49,
                   ('Supplier Emission'!$D$15:$D$49=H1997) * ('Supplier Emission'!$F$15:$F$49=$E$1919)),
            _xlws.FILTER('Supplier Emission'!$J$15:$J$49,
                   ('Supplier Emission'!$D$15:$D$49=H1997) * ('Supplier Emission'!$F$15:$F$49=$E$1919)),
            ""),
    "")</f>
        <v/>
      </c>
      <c r="M1997" s="311" t="str">
        <f t="array" ref="M1997">IFERROR(
    XLOOKUP(F1997,
            _xlws.FILTER('Supplier Emission'!$G$15:$G$49,
                   ('Supplier Emission'!$D$15:$D$49=H1997) * ('Supplier Emission'!$F$15:$F$49=$E$1919)),
            _xlws.FILTER('Supplier Emission'!$M$15:$M$49,
                   ('Supplier Emission'!$D$15:$D$49=H1997) * ('Supplier Emission'!$F$15:$F$49=$E$1919)),
            ""),
    "")</f>
        <v/>
      </c>
      <c r="N1997" s="311" t="str">
        <f t="array" ref="N1997">IFERROR(
    XLOOKUP(F1997,
            _xlws.FILTER('Supplier Emission'!$G$15:$G$49,
                   ('Supplier Emission'!$D$15:$D$49=H1997) * ('Supplier Emission'!$F$15:$F$49=$E$1919)),
            _xlws.FILTER('Supplier Emission'!$H$15:$H$49,
                   ('Supplier Emission'!$D$15:$D$49=H1997) * ('Supplier Emission'!$F$15:$F$49=$E$1919)),
            ""),
    "")</f>
        <v/>
      </c>
      <c r="O1997" s="311" t="str">
        <f t="array" ref="O1997">XLOOKUP(1,('Emission Factors'!$E$5:$E$488='GHG emissions calculations'!$F1997)*('Emission Factors'!$H$5:$H$488='GHG emissions calculations'!$H1997),INDEX('Emission Factors'!$E$5:$T$488,0,MATCH('GHG emissions calculations'!O$6,'Emission Factors'!$E$5:$T$5,0)),"",0)</f>
        <v>Urethane and other foam products (except polystyrene)</v>
      </c>
      <c r="P1997" s="313">
        <f t="array" ref="P1997">IFERROR(
    INDEX('Emission Factors'!$E$5:$P$488,
          MATCH(1,
                ('Emission Factors'!$E$5:$E$488 = 'GHG emissions calculations'!$F1997) *
                ('Emission Factors'!$H$5:$H$488 = 'GHG emissions calculations'!$H1997),
                0),
          MATCH('GHG emissions calculations'!P$6,'Emission Factors'!$E$5:$P$5,0)),
    "")</f>
        <v>360</v>
      </c>
      <c r="Q1997" s="311" t="str">
        <f t="array" ref="Q1997">IFERROR(
    IF(
        INDEX('Emission Factors'!$E$5:$P$488,
              MATCH(1,
                    ('Emission Factors'!$E$5:$E$488 = 'GHG emissions calculations'!$F1997) *
                    ('Emission Factors'!$H$5:$H$488 = 'GHG emissions calculations'!$H1997),
                    0),
              MATCH('GHG emissions calculations'!Q$6, 'Emission Factors'!$E$5:$P$5, 0)) &lt;&gt; "",
        INDEX('Emission Factors'!$E$5:$P$488,
              MATCH(1,
                    ('Emission Factors'!$E$5:$E$488 = 'GHG emissions calculations'!$F1997) *
                    ('Emission Factors'!$H$5:$H$488 = 'GHG emissions calculations'!$H1997),
                    0),
              MATCH('GHG emissions calculations'!Q$6, 'Emission Factors'!$E$5:$P$5, 0)),
        ""),
    "")</f>
        <v>kgCO2e / k€</v>
      </c>
      <c r="R1997" s="311" t="str">
        <f t="array" ref="R1997">IFERROR(
    IF(
        INDEX('Emission Factors'!$E$5:$R$488,
              MATCH(1,
                    ('Emission Factors'!$E$5:$E$488 = 'GHG emissions calculations'!$F1997) *
                    ('Emission Factors'!$H$5:$H$488 = 'GHG emissions calculations'!$H1997),
                    0),
              MATCH('GHG emissions calculations'!R$6, 'Emission Factors'!$E$5:$R$5, 0)) &lt;&gt; "",
        INDEX('Emission Factors'!$E$5:$R$488,
              MATCH(1,
                    ('Emission Factors'!$E$5:$E$488 = 'GHG emissions calculations'!$F1997) *
                    ('Emission Factors'!$H$5:$H$488 = 'GHG emissions calculations'!$H1997),
                    0),
              MATCH('GHG emissions calculations'!R$6, 'Emission Factors'!$E$5:$R$5, 0)),
        ""),
    "")</f>
        <v>America</v>
      </c>
      <c r="S1997" s="312">
        <f t="shared" si="3"/>
        <v>0</v>
      </c>
      <c r="T1997" s="23"/>
    </row>
    <row r="1998" ht="15.75" customHeight="1" outlineLevel="1">
      <c r="A1998" s="23"/>
      <c r="B1998" s="71"/>
      <c r="C1998" s="71"/>
      <c r="D1998" s="71"/>
      <c r="E1998" s="314"/>
      <c r="F1998" s="311" t="str">
        <f>Lists!AA42</f>
        <v>Foams, unknown material and mass - Asia</v>
      </c>
      <c r="G1998" s="311" t="str">
        <f t="array" ref="G1998">XLOOKUP(1,('Emission Factors'!$E$5:$E$488='GHG emissions calculations'!$F1998)*('Emission Factors'!$H$5:$H$488='GHG emissions calculations'!$H1998),INDEX('Emission Factors'!$E$5:$T$488,0,MATCH('GHG emissions calculations'!G$6,'Emission Factors'!$E$5:$T$5,0)),"",0)</f>
        <v/>
      </c>
      <c r="H1998" s="311" t="s">
        <v>238</v>
      </c>
      <c r="I1998" s="312" t="str">
        <f>IF(
    SUMIFS('Import data'!$L$25:$L$80,
           'Import data'!$J$25:$J$80, F1998,
           'Import data'!$G$25:$G$80, 'GHG emissions calculations'!$H1998,
           'Import data'!$I$25:$I$80,$E$1919) &lt;&gt; 0,
    SUMIFS('Import data'!$L$25:$L$80,
           'Import data'!$J$25:$J$80, F1998,
           'Import data'!$G$25:$G$80, 'GHG emissions calculations'!$H1998,
           'Import data'!$I$25:$I$80,$E$1919),
    ""
)</f>
        <v/>
      </c>
      <c r="J1998" s="311" t="str">
        <f t="array" ref="J1998">IF(
    XLOOKUP(F1998, 'Import data'!$J$26:$J$47, 'Import data'!$M$26:$M$47, "", 0) = "Please add the region-specific supplier emission factor or choose a different region available in the IAEG database.",
    "",
    XLOOKUP(F1998, 'Import data'!$J$26:$J$47, 'Import data'!$M$26:$M$47, "", 0)
)</f>
        <v/>
      </c>
      <c r="K1998" s="311" t="str">
        <f t="array" ref="K1998">IFERROR(
    XLOOKUP(F1998,
            _xlws.FILTER('Supplier Emission'!$G$15:$G$49,
                   ('Supplier Emission'!$D$15:$D$49=H1998) * ('Supplier Emission'!$F$15:$F$49=$E$1919)),
            _xlws.FILTER('Supplier Emission'!$I$15:$I$49,
                   ('Supplier Emission'!$D$15:$D$49=H1998) * ('Supplier Emission'!$F$15:$F$49=$E$1919)),
            ""),
    "")</f>
        <v/>
      </c>
      <c r="L1998" s="311" t="str">
        <f t="array" ref="L1998">IFERROR(
    XLOOKUP(F1998,
            _xlws.FILTER('Supplier Emission'!$G$15:$G$49,
                   ('Supplier Emission'!$D$15:$D$49=H1998) * ('Supplier Emission'!$F$15:$F$49=$E$1919)),
            _xlws.FILTER('Supplier Emission'!$J$15:$J$49,
                   ('Supplier Emission'!$D$15:$D$49=H1998) * ('Supplier Emission'!$F$15:$F$49=$E$1919)),
            ""),
    "")</f>
        <v/>
      </c>
      <c r="M1998" s="311" t="str">
        <f t="array" ref="M1998">IFERROR(
    XLOOKUP(F1998,
            _xlws.FILTER('Supplier Emission'!$G$15:$G$49,
                   ('Supplier Emission'!$D$15:$D$49=H1998) * ('Supplier Emission'!$F$15:$F$49=$E$1919)),
            _xlws.FILTER('Supplier Emission'!$M$15:$M$49,
                   ('Supplier Emission'!$D$15:$D$49=H1998) * ('Supplier Emission'!$F$15:$F$49=$E$1919)),
            ""),
    "")</f>
        <v/>
      </c>
      <c r="N1998" s="311" t="str">
        <f t="array" ref="N1998">IFERROR(
    XLOOKUP(F1998,
            _xlws.FILTER('Supplier Emission'!$G$15:$G$49,
                   ('Supplier Emission'!$D$15:$D$49=H1998) * ('Supplier Emission'!$F$15:$F$49=$E$1919)),
            _xlws.FILTER('Supplier Emission'!$H$15:$H$49,
                   ('Supplier Emission'!$D$15:$D$49=H1998) * ('Supplier Emission'!$F$15:$F$49=$E$1919)),
            ""),
    "")</f>
        <v/>
      </c>
      <c r="O1998" s="311" t="str">
        <f t="array" ref="O1998">XLOOKUP(1,('Emission Factors'!$E$5:$E$488='GHG emissions calculations'!$F1998)*('Emission Factors'!$H$5:$H$488='GHG emissions calculations'!$H1998),INDEX('Emission Factors'!$E$5:$T$488,0,MATCH('GHG emissions calculations'!O$6,'Emission Factors'!$E$5:$T$5,0)),"",0)</f>
        <v/>
      </c>
      <c r="P1998" s="313" t="str">
        <f t="array" ref="P1998">IFERROR(
    INDEX('Emission Factors'!$E$5:$P$488,
          MATCH(1,
                ('Emission Factors'!$E$5:$E$488 = 'GHG emissions calculations'!$F1998) *
                ('Emission Factors'!$H$5:$H$488 = 'GHG emissions calculations'!$H1998),
                0),
          MATCH('GHG emissions calculations'!P$6,'Emission Factors'!$E$5:$P$5,0)),
    "")</f>
        <v/>
      </c>
      <c r="Q1998" s="311" t="str">
        <f t="array" ref="Q1998">IFERROR(
    IF(
        INDEX('Emission Factors'!$E$5:$P$488,
              MATCH(1,
                    ('Emission Factors'!$E$5:$E$488 = 'GHG emissions calculations'!$F1998) *
                    ('Emission Factors'!$H$5:$H$488 = 'GHG emissions calculations'!$H1998),
                    0),
              MATCH('GHG emissions calculations'!Q$6, 'Emission Factors'!$E$5:$P$5, 0)) &lt;&gt; "",
        INDEX('Emission Factors'!$E$5:$P$488,
              MATCH(1,
                    ('Emission Factors'!$E$5:$E$488 = 'GHG emissions calculations'!$F1998) *
                    ('Emission Factors'!$H$5:$H$488 = 'GHG emissions calculations'!$H1998),
                    0),
              MATCH('GHG emissions calculations'!Q$6, 'Emission Factors'!$E$5:$P$5, 0)),
        ""),
    "")</f>
        <v/>
      </c>
      <c r="R1998" s="311" t="str">
        <f t="array" ref="R1998">IFERROR(
    IF(
        INDEX('Emission Factors'!$E$5:$R$488,
              MATCH(1,
                    ('Emission Factors'!$E$5:$E$488 = 'GHG emissions calculations'!$F1998) *
                    ('Emission Factors'!$H$5:$H$488 = 'GHG emissions calculations'!$H1998),
                    0),
              MATCH('GHG emissions calculations'!R$6, 'Emission Factors'!$E$5:$R$5, 0)) &lt;&gt; "",
        INDEX('Emission Factors'!$E$5:$R$488,
              MATCH(1,
                    ('Emission Factors'!$E$5:$E$488 = 'GHG emissions calculations'!$F1998) *
                    ('Emission Factors'!$H$5:$H$488 = 'GHG emissions calculations'!$H1998),
                    0),
              MATCH('GHG emissions calculations'!R$6, 'Emission Factors'!$E$5:$R$5, 0)),
        ""),
    "")</f>
        <v/>
      </c>
      <c r="S1998" s="312">
        <f t="shared" si="3"/>
        <v>0</v>
      </c>
      <c r="T1998" s="23"/>
    </row>
    <row r="1999" ht="15.75" customHeight="1" outlineLevel="1">
      <c r="A1999" s="23"/>
      <c r="B1999" s="71"/>
      <c r="C1999" s="71"/>
      <c r="D1999" s="71"/>
      <c r="E1999" s="314"/>
      <c r="F1999" s="311" t="str">
        <f>Lists!AA40</f>
        <v>Foams, unknown material and mass - Europe</v>
      </c>
      <c r="G1999" s="311" t="str">
        <f t="array" ref="G1999">XLOOKUP(1,('Emission Factors'!$E$5:$E$488='GHG emissions calculations'!$F1999)*('Emission Factors'!$H$5:$H$488='GHG emissions calculations'!$H1999),INDEX('Emission Factors'!$E$5:$T$488,0,MATCH('GHG emissions calculations'!G$6,'Emission Factors'!$E$5:$T$5,0)),"",0)</f>
        <v/>
      </c>
      <c r="H1999" s="311" t="s">
        <v>238</v>
      </c>
      <c r="I1999" s="312" t="str">
        <f>IF(
    SUMIFS('Import data'!$L$25:$L$80,
           'Import data'!$J$25:$J$80, F1999,
           'Import data'!$G$25:$G$80, 'GHG emissions calculations'!$H1999,
           'Import data'!$I$25:$I$80,$E$1919) &lt;&gt; 0,
    SUMIFS('Import data'!$L$25:$L$80,
           'Import data'!$J$25:$J$80, F1999,
           'Import data'!$G$25:$G$80, 'GHG emissions calculations'!$H1999,
           'Import data'!$I$25:$I$80,$E$1919),
    ""
)</f>
        <v/>
      </c>
      <c r="J1999" s="311" t="str">
        <f t="array" ref="J1999">IF(
    XLOOKUP(F1999, 'Import data'!$J$26:$J$47, 'Import data'!$M$26:$M$47, "", 0) = "Please add the region-specific supplier emission factor or choose a different region available in the IAEG database.",
    "",
    XLOOKUP(F1999, 'Import data'!$J$26:$J$47, 'Import data'!$M$26:$M$47, "", 0)
)</f>
        <v/>
      </c>
      <c r="K1999" s="311" t="str">
        <f t="array" ref="K1999">IFERROR(
    XLOOKUP(F1999,
            _xlws.FILTER('Supplier Emission'!$G$15:$G$49,
                   ('Supplier Emission'!$D$15:$D$49=H1999) * ('Supplier Emission'!$F$15:$F$49=$E$1919)),
            _xlws.FILTER('Supplier Emission'!$I$15:$I$49,
                   ('Supplier Emission'!$D$15:$D$49=H1999) * ('Supplier Emission'!$F$15:$F$49=$E$1919)),
            ""),
    "")</f>
        <v/>
      </c>
      <c r="L1999" s="311" t="str">
        <f t="array" ref="L1999">IFERROR(
    XLOOKUP(F1999,
            _xlws.FILTER('Supplier Emission'!$G$15:$G$49,
                   ('Supplier Emission'!$D$15:$D$49=H1999) * ('Supplier Emission'!$F$15:$F$49=$E$1919)),
            _xlws.FILTER('Supplier Emission'!$J$15:$J$49,
                   ('Supplier Emission'!$D$15:$D$49=H1999) * ('Supplier Emission'!$F$15:$F$49=$E$1919)),
            ""),
    "")</f>
        <v/>
      </c>
      <c r="M1999" s="311" t="str">
        <f t="array" ref="M1999">IFERROR(
    XLOOKUP(F1999,
            _xlws.FILTER('Supplier Emission'!$G$15:$G$49,
                   ('Supplier Emission'!$D$15:$D$49=H1999) * ('Supplier Emission'!$F$15:$F$49=$E$1919)),
            _xlws.FILTER('Supplier Emission'!$M$15:$M$49,
                   ('Supplier Emission'!$D$15:$D$49=H1999) * ('Supplier Emission'!$F$15:$F$49=$E$1919)),
            ""),
    "")</f>
        <v/>
      </c>
      <c r="N1999" s="311" t="str">
        <f t="array" ref="N1999">IFERROR(
    XLOOKUP(F1999,
            _xlws.FILTER('Supplier Emission'!$G$15:$G$49,
                   ('Supplier Emission'!$D$15:$D$49=H1999) * ('Supplier Emission'!$F$15:$F$49=$E$1919)),
            _xlws.FILTER('Supplier Emission'!$H$15:$H$49,
                   ('Supplier Emission'!$D$15:$D$49=H1999) * ('Supplier Emission'!$F$15:$F$49=$E$1919)),
            ""),
    "")</f>
        <v/>
      </c>
      <c r="O1999" s="311" t="str">
        <f t="array" ref="O1999">XLOOKUP(1,('Emission Factors'!$E$5:$E$488='GHG emissions calculations'!$F1999)*('Emission Factors'!$H$5:$H$488='GHG emissions calculations'!$H1999),INDEX('Emission Factors'!$E$5:$T$488,0,MATCH('GHG emissions calculations'!O$6,'Emission Factors'!$E$5:$T$5,0)),"",0)</f>
        <v/>
      </c>
      <c r="P1999" s="313" t="str">
        <f t="array" ref="P1999">IFERROR(
    INDEX('Emission Factors'!$E$5:$P$488,
          MATCH(1,
                ('Emission Factors'!$E$5:$E$488 = 'GHG emissions calculations'!$F1999) *
                ('Emission Factors'!$H$5:$H$488 = 'GHG emissions calculations'!$H1999),
                0),
          MATCH('GHG emissions calculations'!P$6,'Emission Factors'!$E$5:$P$5,0)),
    "")</f>
        <v/>
      </c>
      <c r="Q1999" s="311" t="str">
        <f t="array" ref="Q1999">IFERROR(
    IF(
        INDEX('Emission Factors'!$E$5:$P$488,
              MATCH(1,
                    ('Emission Factors'!$E$5:$E$488 = 'GHG emissions calculations'!$F1999) *
                    ('Emission Factors'!$H$5:$H$488 = 'GHG emissions calculations'!$H1999),
                    0),
              MATCH('GHG emissions calculations'!Q$6, 'Emission Factors'!$E$5:$P$5, 0)) &lt;&gt; "",
        INDEX('Emission Factors'!$E$5:$P$488,
              MATCH(1,
                    ('Emission Factors'!$E$5:$E$488 = 'GHG emissions calculations'!$F1999) *
                    ('Emission Factors'!$H$5:$H$488 = 'GHG emissions calculations'!$H1999),
                    0),
              MATCH('GHG emissions calculations'!Q$6, 'Emission Factors'!$E$5:$P$5, 0)),
        ""),
    "")</f>
        <v/>
      </c>
      <c r="R1999" s="311" t="str">
        <f t="array" ref="R1999">IFERROR(
    IF(
        INDEX('Emission Factors'!$E$5:$R$488,
              MATCH(1,
                    ('Emission Factors'!$E$5:$E$488 = 'GHG emissions calculations'!$F1999) *
                    ('Emission Factors'!$H$5:$H$488 = 'GHG emissions calculations'!$H1999),
                    0),
              MATCH('GHG emissions calculations'!R$6, 'Emission Factors'!$E$5:$R$5, 0)) &lt;&gt; "",
        INDEX('Emission Factors'!$E$5:$R$488,
              MATCH(1,
                    ('Emission Factors'!$E$5:$E$488 = 'GHG emissions calculations'!$F1999) *
                    ('Emission Factors'!$H$5:$H$488 = 'GHG emissions calculations'!$H1999),
                    0),
              MATCH('GHG emissions calculations'!R$6, 'Emission Factors'!$E$5:$R$5, 0)),
        ""),
    "")</f>
        <v/>
      </c>
      <c r="S1999" s="312">
        <f t="shared" si="3"/>
        <v>0</v>
      </c>
      <c r="T1999" s="23"/>
    </row>
    <row r="2000" ht="15.75" customHeight="1" outlineLevel="1">
      <c r="A2000" s="23"/>
      <c r="B2000" s="71"/>
      <c r="C2000" s="71"/>
      <c r="D2000" s="71"/>
      <c r="E2000" s="314"/>
      <c r="F2000" s="311" t="str">
        <f>Lists!AA45</f>
        <v>Foams, unknown material and mass - Global or unspecified region</v>
      </c>
      <c r="G2000" s="311" t="str">
        <f t="array" ref="G2000">XLOOKUP(1,('Emission Factors'!$E$5:$E$488='GHG emissions calculations'!$F2000)*('Emission Factors'!$H$5:$H$488='GHG emissions calculations'!$H2000),INDEX('Emission Factors'!$E$5:$T$488,0,MATCH('GHG emissions calculations'!G$6,'Emission Factors'!$E$5:$T$5,0)),"",0)</f>
        <v/>
      </c>
      <c r="H2000" s="311" t="s">
        <v>238</v>
      </c>
      <c r="I2000" s="312" t="str">
        <f>IF(
    SUMIFS('Import data'!$L$25:$L$80,
           'Import data'!$J$25:$J$80, F2000,
           'Import data'!$G$25:$G$80, 'GHG emissions calculations'!$H2000,
           'Import data'!$I$25:$I$80,$E$1919) &lt;&gt; 0,
    SUMIFS('Import data'!$L$25:$L$80,
           'Import data'!$J$25:$J$80, F2000,
           'Import data'!$G$25:$G$80, 'GHG emissions calculations'!$H2000,
           'Import data'!$I$25:$I$80,$E$1919),
    ""
)</f>
        <v/>
      </c>
      <c r="J2000" s="311" t="str">
        <f t="array" ref="J2000">IF(
    XLOOKUP(F2000, 'Import data'!$J$26:$J$47, 'Import data'!$M$26:$M$47, "", 0) = "Please add the region-specific supplier emission factor or choose a different region available in the IAEG database.",
    "",
    XLOOKUP(F2000, 'Import data'!$J$26:$J$47, 'Import data'!$M$26:$M$47, "", 0)
)</f>
        <v/>
      </c>
      <c r="K2000" s="311" t="str">
        <f t="array" ref="K2000">IFERROR(
    XLOOKUP(F2000,
            _xlws.FILTER('Supplier Emission'!$G$15:$G$49,
                   ('Supplier Emission'!$D$15:$D$49=H2000) * ('Supplier Emission'!$F$15:$F$49=$E$1919)),
            _xlws.FILTER('Supplier Emission'!$I$15:$I$49,
                   ('Supplier Emission'!$D$15:$D$49=H2000) * ('Supplier Emission'!$F$15:$F$49=$E$1919)),
            ""),
    "")</f>
        <v/>
      </c>
      <c r="L2000" s="311" t="str">
        <f t="array" ref="L2000">IFERROR(
    XLOOKUP(F2000,
            _xlws.FILTER('Supplier Emission'!$G$15:$G$49,
                   ('Supplier Emission'!$D$15:$D$49=H2000) * ('Supplier Emission'!$F$15:$F$49=$E$1919)),
            _xlws.FILTER('Supplier Emission'!$J$15:$J$49,
                   ('Supplier Emission'!$D$15:$D$49=H2000) * ('Supplier Emission'!$F$15:$F$49=$E$1919)),
            ""),
    "")</f>
        <v/>
      </c>
      <c r="M2000" s="311" t="str">
        <f t="array" ref="M2000">IFERROR(
    XLOOKUP(F2000,
            _xlws.FILTER('Supplier Emission'!$G$15:$G$49,
                   ('Supplier Emission'!$D$15:$D$49=H2000) * ('Supplier Emission'!$F$15:$F$49=$E$1919)),
            _xlws.FILTER('Supplier Emission'!$M$15:$M$49,
                   ('Supplier Emission'!$D$15:$D$49=H2000) * ('Supplier Emission'!$F$15:$F$49=$E$1919)),
            ""),
    "")</f>
        <v/>
      </c>
      <c r="N2000" s="311" t="str">
        <f t="array" ref="N2000">IFERROR(
    XLOOKUP(F2000,
            _xlws.FILTER('Supplier Emission'!$G$15:$G$49,
                   ('Supplier Emission'!$D$15:$D$49=H2000) * ('Supplier Emission'!$F$15:$F$49=$E$1919)),
            _xlws.FILTER('Supplier Emission'!$H$15:$H$49,
                   ('Supplier Emission'!$D$15:$D$49=H2000) * ('Supplier Emission'!$F$15:$F$49=$E$1919)),
            ""),
    "")</f>
        <v/>
      </c>
      <c r="O2000" s="311" t="str">
        <f t="array" ref="O2000">XLOOKUP(1,('Emission Factors'!$E$5:$E$488='GHG emissions calculations'!$F2000)*('Emission Factors'!$H$5:$H$488='GHG emissions calculations'!$H2000),INDEX('Emission Factors'!$E$5:$T$488,0,MATCH('GHG emissions calculations'!O$6,'Emission Factors'!$E$5:$T$5,0)),"",0)</f>
        <v/>
      </c>
      <c r="P2000" s="313" t="str">
        <f t="array" ref="P2000">IFERROR(
    INDEX('Emission Factors'!$E$5:$P$488,
          MATCH(1,
                ('Emission Factors'!$E$5:$E$488 = 'GHG emissions calculations'!$F2000) *
                ('Emission Factors'!$H$5:$H$488 = 'GHG emissions calculations'!$H2000),
                0),
          MATCH('GHG emissions calculations'!P$6,'Emission Factors'!$E$5:$P$5,0)),
    "")</f>
        <v/>
      </c>
      <c r="Q2000" s="311" t="str">
        <f t="array" ref="Q2000">IFERROR(
    IF(
        INDEX('Emission Factors'!$E$5:$P$488,
              MATCH(1,
                    ('Emission Factors'!$E$5:$E$488 = 'GHG emissions calculations'!$F2000) *
                    ('Emission Factors'!$H$5:$H$488 = 'GHG emissions calculations'!$H2000),
                    0),
              MATCH('GHG emissions calculations'!Q$6, 'Emission Factors'!$E$5:$P$5, 0)) &lt;&gt; "",
        INDEX('Emission Factors'!$E$5:$P$488,
              MATCH(1,
                    ('Emission Factors'!$E$5:$E$488 = 'GHG emissions calculations'!$F2000) *
                    ('Emission Factors'!$H$5:$H$488 = 'GHG emissions calculations'!$H2000),
                    0),
              MATCH('GHG emissions calculations'!Q$6, 'Emission Factors'!$E$5:$P$5, 0)),
        ""),
    "")</f>
        <v/>
      </c>
      <c r="R2000" s="311" t="str">
        <f t="array" ref="R2000">IFERROR(
    IF(
        INDEX('Emission Factors'!$E$5:$R$488,
              MATCH(1,
                    ('Emission Factors'!$E$5:$E$488 = 'GHG emissions calculations'!$F2000) *
                    ('Emission Factors'!$H$5:$H$488 = 'GHG emissions calculations'!$H2000),
                    0),
              MATCH('GHG emissions calculations'!R$6, 'Emission Factors'!$E$5:$R$5, 0)) &lt;&gt; "",
        INDEX('Emission Factors'!$E$5:$R$488,
              MATCH(1,
                    ('Emission Factors'!$E$5:$E$488 = 'GHG emissions calculations'!$F2000) *
                    ('Emission Factors'!$H$5:$H$488 = 'GHG emissions calculations'!$H2000),
                    0),
              MATCH('GHG emissions calculations'!R$6, 'Emission Factors'!$E$5:$R$5, 0)),
        ""),
    "")</f>
        <v/>
      </c>
      <c r="S2000" s="312">
        <f t="shared" si="3"/>
        <v>0</v>
      </c>
      <c r="T2000" s="23"/>
    </row>
    <row r="2001" ht="15.75" customHeight="1" outlineLevel="1">
      <c r="A2001" s="23"/>
      <c r="B2001" s="71"/>
      <c r="C2001" s="71"/>
      <c r="D2001" s="71"/>
      <c r="E2001" s="314"/>
      <c r="F2001" s="311" t="str">
        <f>Lists!AA44</f>
        <v>Foams, unknown material and mass - Middle East</v>
      </c>
      <c r="G2001" s="311" t="str">
        <f t="array" ref="G2001">XLOOKUP(1,('Emission Factors'!$E$5:$E$488='GHG emissions calculations'!$F2001)*('Emission Factors'!$H$5:$H$488='GHG emissions calculations'!$H2001),INDEX('Emission Factors'!$E$5:$T$488,0,MATCH('GHG emissions calculations'!G$6,'Emission Factors'!$E$5:$T$5,0)),"",0)</f>
        <v/>
      </c>
      <c r="H2001" s="311" t="s">
        <v>238</v>
      </c>
      <c r="I2001" s="312" t="str">
        <f>IF(
    SUMIFS('Import data'!$L$25:$L$80,
           'Import data'!$J$25:$J$80, F2001,
           'Import data'!$G$25:$G$80, 'GHG emissions calculations'!$H2001,
           'Import data'!$I$25:$I$80,$E$1919) &lt;&gt; 0,
    SUMIFS('Import data'!$L$25:$L$80,
           'Import data'!$J$25:$J$80, F2001,
           'Import data'!$G$25:$G$80, 'GHG emissions calculations'!$H2001,
           'Import data'!$I$25:$I$80,$E$1919),
    ""
)</f>
        <v/>
      </c>
      <c r="J2001" s="311" t="str">
        <f t="array" ref="J2001">IF(
    XLOOKUP(F2001, 'Import data'!$J$26:$J$47, 'Import data'!$M$26:$M$47, "", 0) = "Please add the region-specific supplier emission factor or choose a different region available in the IAEG database.",
    "",
    XLOOKUP(F2001, 'Import data'!$J$26:$J$47, 'Import data'!$M$26:$M$47, "", 0)
)</f>
        <v/>
      </c>
      <c r="K2001" s="311" t="str">
        <f t="array" ref="K2001">IFERROR(
    XLOOKUP(F2001,
            _xlws.FILTER('Supplier Emission'!$G$15:$G$49,
                   ('Supplier Emission'!$D$15:$D$49=H2001) * ('Supplier Emission'!$F$15:$F$49=$E$1919)),
            _xlws.FILTER('Supplier Emission'!$I$15:$I$49,
                   ('Supplier Emission'!$D$15:$D$49=H2001) * ('Supplier Emission'!$F$15:$F$49=$E$1919)),
            ""),
    "")</f>
        <v/>
      </c>
      <c r="L2001" s="311" t="str">
        <f t="array" ref="L2001">IFERROR(
    XLOOKUP(F2001,
            _xlws.FILTER('Supplier Emission'!$G$15:$G$49,
                   ('Supplier Emission'!$D$15:$D$49=H2001) * ('Supplier Emission'!$F$15:$F$49=$E$1919)),
            _xlws.FILTER('Supplier Emission'!$J$15:$J$49,
                   ('Supplier Emission'!$D$15:$D$49=H2001) * ('Supplier Emission'!$F$15:$F$49=$E$1919)),
            ""),
    "")</f>
        <v/>
      </c>
      <c r="M2001" s="311" t="str">
        <f t="array" ref="M2001">IFERROR(
    XLOOKUP(F2001,
            _xlws.FILTER('Supplier Emission'!$G$15:$G$49,
                   ('Supplier Emission'!$D$15:$D$49=H2001) * ('Supplier Emission'!$F$15:$F$49=$E$1919)),
            _xlws.FILTER('Supplier Emission'!$M$15:$M$49,
                   ('Supplier Emission'!$D$15:$D$49=H2001) * ('Supplier Emission'!$F$15:$F$49=$E$1919)),
            ""),
    "")</f>
        <v/>
      </c>
      <c r="N2001" s="311" t="str">
        <f t="array" ref="N2001">IFERROR(
    XLOOKUP(F2001,
            _xlws.FILTER('Supplier Emission'!$G$15:$G$49,
                   ('Supplier Emission'!$D$15:$D$49=H2001) * ('Supplier Emission'!$F$15:$F$49=$E$1919)),
            _xlws.FILTER('Supplier Emission'!$H$15:$H$49,
                   ('Supplier Emission'!$D$15:$D$49=H2001) * ('Supplier Emission'!$F$15:$F$49=$E$1919)),
            ""),
    "")</f>
        <v/>
      </c>
      <c r="O2001" s="311" t="str">
        <f t="array" ref="O2001">XLOOKUP(1,('Emission Factors'!$E$5:$E$488='GHG emissions calculations'!$F2001)*('Emission Factors'!$H$5:$H$488='GHG emissions calculations'!$H2001),INDEX('Emission Factors'!$E$5:$T$488,0,MATCH('GHG emissions calculations'!O$6,'Emission Factors'!$E$5:$T$5,0)),"",0)</f>
        <v/>
      </c>
      <c r="P2001" s="313" t="str">
        <f t="array" ref="P2001">IFERROR(
    INDEX('Emission Factors'!$E$5:$P$488,
          MATCH(1,
                ('Emission Factors'!$E$5:$E$488 = 'GHG emissions calculations'!$F2001) *
                ('Emission Factors'!$H$5:$H$488 = 'GHG emissions calculations'!$H2001),
                0),
          MATCH('GHG emissions calculations'!P$6,'Emission Factors'!$E$5:$P$5,0)),
    "")</f>
        <v/>
      </c>
      <c r="Q2001" s="311" t="str">
        <f t="array" ref="Q2001">IFERROR(
    IF(
        INDEX('Emission Factors'!$E$5:$P$488,
              MATCH(1,
                    ('Emission Factors'!$E$5:$E$488 = 'GHG emissions calculations'!$F2001) *
                    ('Emission Factors'!$H$5:$H$488 = 'GHG emissions calculations'!$H2001),
                    0),
              MATCH('GHG emissions calculations'!Q$6, 'Emission Factors'!$E$5:$P$5, 0)) &lt;&gt; "",
        INDEX('Emission Factors'!$E$5:$P$488,
              MATCH(1,
                    ('Emission Factors'!$E$5:$E$488 = 'GHG emissions calculations'!$F2001) *
                    ('Emission Factors'!$H$5:$H$488 = 'GHG emissions calculations'!$H2001),
                    0),
              MATCH('GHG emissions calculations'!Q$6, 'Emission Factors'!$E$5:$P$5, 0)),
        ""),
    "")</f>
        <v/>
      </c>
      <c r="R2001" s="311" t="str">
        <f t="array" ref="R2001">IFERROR(
    IF(
        INDEX('Emission Factors'!$E$5:$R$488,
              MATCH(1,
                    ('Emission Factors'!$E$5:$E$488 = 'GHG emissions calculations'!$F2001) *
                    ('Emission Factors'!$H$5:$H$488 = 'GHG emissions calculations'!$H2001),
                    0),
              MATCH('GHG emissions calculations'!R$6, 'Emission Factors'!$E$5:$R$5, 0)) &lt;&gt; "",
        INDEX('Emission Factors'!$E$5:$R$488,
              MATCH(1,
                    ('Emission Factors'!$E$5:$E$488 = 'GHG emissions calculations'!$F2001) *
                    ('Emission Factors'!$H$5:$H$488 = 'GHG emissions calculations'!$H2001),
                    0),
              MATCH('GHG emissions calculations'!R$6, 'Emission Factors'!$E$5:$R$5, 0)),
        ""),
    "")</f>
        <v/>
      </c>
      <c r="S2001" s="312">
        <f t="shared" si="3"/>
        <v>0</v>
      </c>
      <c r="T2001" s="23"/>
    </row>
    <row r="2002" ht="15.75" customHeight="1" outlineLevel="1">
      <c r="A2002" s="23"/>
      <c r="B2002" s="71"/>
      <c r="C2002" s="71"/>
      <c r="D2002" s="71"/>
      <c r="E2002" s="314"/>
      <c r="F2002" s="311" t="str">
        <f>Lists!AA43</f>
        <v>Foams, unknown material and mass - Oceania</v>
      </c>
      <c r="G2002" s="311" t="str">
        <f t="array" ref="G2002">XLOOKUP(1,('Emission Factors'!$E$5:$E$488='GHG emissions calculations'!$F2002)*('Emission Factors'!$H$5:$H$488='GHG emissions calculations'!$H2002),INDEX('Emission Factors'!$E$5:$T$488,0,MATCH('GHG emissions calculations'!G$6,'Emission Factors'!$E$5:$T$5,0)),"",0)</f>
        <v/>
      </c>
      <c r="H2002" s="311" t="s">
        <v>238</v>
      </c>
      <c r="I2002" s="312" t="str">
        <f>IF(
    SUMIFS('Import data'!$L$25:$L$80,
           'Import data'!$J$25:$J$80, F2002,
           'Import data'!$G$25:$G$80, 'GHG emissions calculations'!$H2002,
           'Import data'!$I$25:$I$80,$E$1919) &lt;&gt; 0,
    SUMIFS('Import data'!$L$25:$L$80,
           'Import data'!$J$25:$J$80, F2002,
           'Import data'!$G$25:$G$80, 'GHG emissions calculations'!$H2002,
           'Import data'!$I$25:$I$80,$E$1919),
    ""
)</f>
        <v/>
      </c>
      <c r="J2002" s="311" t="str">
        <f t="array" ref="J2002">IF(
    XLOOKUP(F2002, 'Import data'!$J$26:$J$47, 'Import data'!$M$26:$M$47, "", 0) = "Please add the region-specific supplier emission factor or choose a different region available in the IAEG database.",
    "",
    XLOOKUP(F2002, 'Import data'!$J$26:$J$47, 'Import data'!$M$26:$M$47, "", 0)
)</f>
        <v/>
      </c>
      <c r="K2002" s="311" t="str">
        <f t="array" ref="K2002">IFERROR(
    XLOOKUP(F2002,
            _xlws.FILTER('Supplier Emission'!$G$15:$G$49,
                   ('Supplier Emission'!$D$15:$D$49=H2002) * ('Supplier Emission'!$F$15:$F$49=$E$1919)),
            _xlws.FILTER('Supplier Emission'!$I$15:$I$49,
                   ('Supplier Emission'!$D$15:$D$49=H2002) * ('Supplier Emission'!$F$15:$F$49=$E$1919)),
            ""),
    "")</f>
        <v/>
      </c>
      <c r="L2002" s="311" t="str">
        <f t="array" ref="L2002">IFERROR(
    XLOOKUP(F2002,
            _xlws.FILTER('Supplier Emission'!$G$15:$G$49,
                   ('Supplier Emission'!$D$15:$D$49=H2002) * ('Supplier Emission'!$F$15:$F$49=$E$1919)),
            _xlws.FILTER('Supplier Emission'!$J$15:$J$49,
                   ('Supplier Emission'!$D$15:$D$49=H2002) * ('Supplier Emission'!$F$15:$F$49=$E$1919)),
            ""),
    "")</f>
        <v/>
      </c>
      <c r="M2002" s="311" t="str">
        <f t="array" ref="M2002">IFERROR(
    XLOOKUP(F2002,
            _xlws.FILTER('Supplier Emission'!$G$15:$G$49,
                   ('Supplier Emission'!$D$15:$D$49=H2002) * ('Supplier Emission'!$F$15:$F$49=$E$1919)),
            _xlws.FILTER('Supplier Emission'!$M$15:$M$49,
                   ('Supplier Emission'!$D$15:$D$49=H2002) * ('Supplier Emission'!$F$15:$F$49=$E$1919)),
            ""),
    "")</f>
        <v/>
      </c>
      <c r="N2002" s="311" t="str">
        <f t="array" ref="N2002">IFERROR(
    XLOOKUP(F2002,
            _xlws.FILTER('Supplier Emission'!$G$15:$G$49,
                   ('Supplier Emission'!$D$15:$D$49=H2002) * ('Supplier Emission'!$F$15:$F$49=$E$1919)),
            _xlws.FILTER('Supplier Emission'!$H$15:$H$49,
                   ('Supplier Emission'!$D$15:$D$49=H2002) * ('Supplier Emission'!$F$15:$F$49=$E$1919)),
            ""),
    "")</f>
        <v/>
      </c>
      <c r="O2002" s="311" t="str">
        <f t="array" ref="O2002">XLOOKUP(1,('Emission Factors'!$E$5:$E$488='GHG emissions calculations'!$F2002)*('Emission Factors'!$H$5:$H$488='GHG emissions calculations'!$H2002),INDEX('Emission Factors'!$E$5:$T$488,0,MATCH('GHG emissions calculations'!O$6,'Emission Factors'!$E$5:$T$5,0)),"",0)</f>
        <v/>
      </c>
      <c r="P2002" s="313" t="str">
        <f t="array" ref="P2002">IFERROR(
    INDEX('Emission Factors'!$E$5:$P$488,
          MATCH(1,
                ('Emission Factors'!$E$5:$E$488 = 'GHG emissions calculations'!$F2002) *
                ('Emission Factors'!$H$5:$H$488 = 'GHG emissions calculations'!$H2002),
                0),
          MATCH('GHG emissions calculations'!P$6,'Emission Factors'!$E$5:$P$5,0)),
    "")</f>
        <v/>
      </c>
      <c r="Q2002" s="311" t="str">
        <f t="array" ref="Q2002">IFERROR(
    IF(
        INDEX('Emission Factors'!$E$5:$P$488,
              MATCH(1,
                    ('Emission Factors'!$E$5:$E$488 = 'GHG emissions calculations'!$F2002) *
                    ('Emission Factors'!$H$5:$H$488 = 'GHG emissions calculations'!$H2002),
                    0),
              MATCH('GHG emissions calculations'!Q$6, 'Emission Factors'!$E$5:$P$5, 0)) &lt;&gt; "",
        INDEX('Emission Factors'!$E$5:$P$488,
              MATCH(1,
                    ('Emission Factors'!$E$5:$E$488 = 'GHG emissions calculations'!$F2002) *
                    ('Emission Factors'!$H$5:$H$488 = 'GHG emissions calculations'!$H2002),
                    0),
              MATCH('GHG emissions calculations'!Q$6, 'Emission Factors'!$E$5:$P$5, 0)),
        ""),
    "")</f>
        <v/>
      </c>
      <c r="R2002" s="311" t="str">
        <f t="array" ref="R2002">IFERROR(
    IF(
        INDEX('Emission Factors'!$E$5:$R$488,
              MATCH(1,
                    ('Emission Factors'!$E$5:$E$488 = 'GHG emissions calculations'!$F2002) *
                    ('Emission Factors'!$H$5:$H$488 = 'GHG emissions calculations'!$H2002),
                    0),
              MATCH('GHG emissions calculations'!R$6, 'Emission Factors'!$E$5:$R$5, 0)) &lt;&gt; "",
        INDEX('Emission Factors'!$E$5:$R$488,
              MATCH(1,
                    ('Emission Factors'!$E$5:$E$488 = 'GHG emissions calculations'!$F2002) *
                    ('Emission Factors'!$H$5:$H$488 = 'GHG emissions calculations'!$H2002),
                    0),
              MATCH('GHG emissions calculations'!R$6, 'Emission Factors'!$E$5:$R$5, 0)),
        ""),
    "")</f>
        <v/>
      </c>
      <c r="S2002" s="312">
        <f t="shared" si="3"/>
        <v>0</v>
      </c>
      <c r="T2002" s="23"/>
    </row>
    <row r="2003" ht="15.75" customHeight="1" outlineLevel="1">
      <c r="A2003" s="23"/>
      <c r="B2003" s="71"/>
      <c r="C2003" s="71"/>
      <c r="D2003" s="71"/>
      <c r="E2003" s="314"/>
      <c r="F2003" s="311" t="str">
        <f>Lists!AB83</f>
        <v>Glass fibers, high strength - Africa</v>
      </c>
      <c r="G2003" s="311" t="str">
        <f t="array" ref="G2003">XLOOKUP(1,('Emission Factors'!$E$5:$E$488='GHG emissions calculations'!$F2003)*('Emission Factors'!$H$5:$H$488='GHG emissions calculations'!$H2003),INDEX('Emission Factors'!$E$5:$T$488,0,MATCH('GHG emissions calculations'!G$6,'Emission Factors'!$E$5:$T$5,0)),"",0)</f>
        <v/>
      </c>
      <c r="H2003" s="311" t="s">
        <v>237</v>
      </c>
      <c r="I2003" s="312" t="str">
        <f>IF(
    SUMIFS('Import data'!$L$25:$L$80,
           'Import data'!$J$25:$J$80, F2003,
           'Import data'!$G$25:$G$80, 'GHG emissions calculations'!$H2003,
           'Import data'!$I$25:$I$80,$E$1919) &lt;&gt; 0,
    SUMIFS('Import data'!$L$25:$L$80,
           'Import data'!$J$25:$J$80, F2003,
           'Import data'!$G$25:$G$80, 'GHG emissions calculations'!$H2003,
           'Import data'!$I$25:$I$80,$E$1919),
    ""
)</f>
        <v/>
      </c>
      <c r="J2003" s="311" t="str">
        <f t="array" ref="J2003">IF(
    XLOOKUP(F2003, 'Import data'!$J$26:$J$47, 'Import data'!$M$26:$M$47, "", 0) = "Please add the region-specific supplier emission factor or choose a different region available in the IAEG database.",
    "",
    XLOOKUP(F2003, 'Import data'!$J$26:$J$47, 'Import data'!$M$26:$M$47, "", 0)
)</f>
        <v/>
      </c>
      <c r="K2003" s="311" t="str">
        <f t="array" ref="K2003">IFERROR(
    XLOOKUP(F2003,
            _xlws.FILTER('Supplier Emission'!$G$15:$G$49,
                   ('Supplier Emission'!$D$15:$D$49=H2003) * ('Supplier Emission'!$F$15:$F$49=$E$1919)),
            _xlws.FILTER('Supplier Emission'!$I$15:$I$49,
                   ('Supplier Emission'!$D$15:$D$49=H2003) * ('Supplier Emission'!$F$15:$F$49=$E$1919)),
            ""),
    "")</f>
        <v/>
      </c>
      <c r="L2003" s="311" t="str">
        <f t="array" ref="L2003">IFERROR(
    XLOOKUP(F2003,
            _xlws.FILTER('Supplier Emission'!$G$15:$G$49,
                   ('Supplier Emission'!$D$15:$D$49=H2003) * ('Supplier Emission'!$F$15:$F$49=$E$1919)),
            _xlws.FILTER('Supplier Emission'!$J$15:$J$49,
                   ('Supplier Emission'!$D$15:$D$49=H2003) * ('Supplier Emission'!$F$15:$F$49=$E$1919)),
            ""),
    "")</f>
        <v/>
      </c>
      <c r="M2003" s="311" t="str">
        <f t="array" ref="M2003">IFERROR(
    XLOOKUP(F2003,
            _xlws.FILTER('Supplier Emission'!$G$15:$G$49,
                   ('Supplier Emission'!$D$15:$D$49=H2003) * ('Supplier Emission'!$F$15:$F$49=$E$1919)),
            _xlws.FILTER('Supplier Emission'!$M$15:$M$49,
                   ('Supplier Emission'!$D$15:$D$49=H2003) * ('Supplier Emission'!$F$15:$F$49=$E$1919)),
            ""),
    "")</f>
        <v/>
      </c>
      <c r="N2003" s="311" t="str">
        <f t="array" ref="N2003">IFERROR(
    XLOOKUP(F2003,
            _xlws.FILTER('Supplier Emission'!$G$15:$G$49,
                   ('Supplier Emission'!$D$15:$D$49=H2003) * ('Supplier Emission'!$F$15:$F$49=$E$1919)),
            _xlws.FILTER('Supplier Emission'!$H$15:$H$49,
                   ('Supplier Emission'!$D$15:$D$49=H2003) * ('Supplier Emission'!$F$15:$F$49=$E$1919)),
            ""),
    "")</f>
        <v/>
      </c>
      <c r="O2003" s="311" t="str">
        <f t="array" ref="O2003">XLOOKUP(1,('Emission Factors'!$E$5:$E$488='GHG emissions calculations'!$F2003)*('Emission Factors'!$H$5:$H$488='GHG emissions calculations'!$H2003),INDEX('Emission Factors'!$E$5:$T$488,0,MATCH('GHG emissions calculations'!O$6,'Emission Factors'!$E$5:$T$5,0)),"",0)</f>
        <v/>
      </c>
      <c r="P2003" s="313" t="str">
        <f t="array" ref="P2003">IFERROR(
    INDEX('Emission Factors'!$E$5:$P$488,
          MATCH(1,
                ('Emission Factors'!$E$5:$E$488 = 'GHG emissions calculations'!$F2003) *
                ('Emission Factors'!$H$5:$H$488 = 'GHG emissions calculations'!$H2003),
                0),
          MATCH('GHG emissions calculations'!P$6,'Emission Factors'!$E$5:$P$5,0)),
    "")</f>
        <v/>
      </c>
      <c r="Q2003" s="311" t="str">
        <f t="array" ref="Q2003">IFERROR(
    IF(
        INDEX('Emission Factors'!$E$5:$P$488,
              MATCH(1,
                    ('Emission Factors'!$E$5:$E$488 = 'GHG emissions calculations'!$F2003) *
                    ('Emission Factors'!$H$5:$H$488 = 'GHG emissions calculations'!$H2003),
                    0),
              MATCH('GHG emissions calculations'!Q$6, 'Emission Factors'!$E$5:$P$5, 0)) &lt;&gt; "",
        INDEX('Emission Factors'!$E$5:$P$488,
              MATCH(1,
                    ('Emission Factors'!$E$5:$E$488 = 'GHG emissions calculations'!$F2003) *
                    ('Emission Factors'!$H$5:$H$488 = 'GHG emissions calculations'!$H2003),
                    0),
              MATCH('GHG emissions calculations'!Q$6, 'Emission Factors'!$E$5:$P$5, 0)),
        ""),
    "")</f>
        <v/>
      </c>
      <c r="R2003" s="311" t="str">
        <f t="array" ref="R2003">IFERROR(
    IF(
        INDEX('Emission Factors'!$E$5:$R$488,
              MATCH(1,
                    ('Emission Factors'!$E$5:$E$488 = 'GHG emissions calculations'!$F2003) *
                    ('Emission Factors'!$H$5:$H$488 = 'GHG emissions calculations'!$H2003),
                    0),
              MATCH('GHG emissions calculations'!R$6, 'Emission Factors'!$E$5:$R$5, 0)) &lt;&gt; "",
        INDEX('Emission Factors'!$E$5:$R$488,
              MATCH(1,
                    ('Emission Factors'!$E$5:$E$488 = 'GHG emissions calculations'!$F2003) *
                    ('Emission Factors'!$H$5:$H$488 = 'GHG emissions calculations'!$H2003),
                    0),
              MATCH('GHG emissions calculations'!R$6, 'Emission Factors'!$E$5:$R$5, 0)),
        ""),
    "")</f>
        <v/>
      </c>
      <c r="S2003" s="312">
        <f t="shared" si="3"/>
        <v>0</v>
      </c>
      <c r="T2003" s="23"/>
    </row>
    <row r="2004" ht="15.75" customHeight="1" outlineLevel="1">
      <c r="A2004" s="23"/>
      <c r="B2004" s="71"/>
      <c r="C2004" s="71"/>
      <c r="D2004" s="71"/>
      <c r="E2004" s="314"/>
      <c r="F2004" s="311" t="str">
        <f>Lists!AB81</f>
        <v>Glass fibers, high strength - America</v>
      </c>
      <c r="G2004" s="311" t="str">
        <f t="array" ref="G2004">XLOOKUP(1,('Emission Factors'!$E$5:$E$488='GHG emissions calculations'!$F2004)*('Emission Factors'!$H$5:$H$488='GHG emissions calculations'!$H2004),INDEX('Emission Factors'!$E$5:$T$488,0,MATCH('GHG emissions calculations'!G$6,'Emission Factors'!$E$5:$T$5,0)),"",0)</f>
        <v/>
      </c>
      <c r="H2004" s="311" t="s">
        <v>237</v>
      </c>
      <c r="I2004" s="312" t="str">
        <f>IF(
    SUMIFS('Import data'!$L$25:$L$80,
           'Import data'!$J$25:$J$80, F2004,
           'Import data'!$G$25:$G$80, 'GHG emissions calculations'!$H2004,
           'Import data'!$I$25:$I$80,$E$1919) &lt;&gt; 0,
    SUMIFS('Import data'!$L$25:$L$80,
           'Import data'!$J$25:$J$80, F2004,
           'Import data'!$G$25:$G$80, 'GHG emissions calculations'!$H2004,
           'Import data'!$I$25:$I$80,$E$1919),
    ""
)</f>
        <v/>
      </c>
      <c r="J2004" s="311" t="str">
        <f t="array" ref="J2004">IF(
    XLOOKUP(F2004, 'Import data'!$J$26:$J$47, 'Import data'!$M$26:$M$47, "", 0) = "Please add the region-specific supplier emission factor or choose a different region available in the IAEG database.",
    "",
    XLOOKUP(F2004, 'Import data'!$J$26:$J$47, 'Import data'!$M$26:$M$47, "", 0)
)</f>
        <v/>
      </c>
      <c r="K2004" s="311" t="str">
        <f t="array" ref="K2004">IFERROR(
    XLOOKUP(F2004,
            _xlws.FILTER('Supplier Emission'!$G$15:$G$49,
                   ('Supplier Emission'!$D$15:$D$49=H2004) * ('Supplier Emission'!$F$15:$F$49=$E$1919)),
            _xlws.FILTER('Supplier Emission'!$I$15:$I$49,
                   ('Supplier Emission'!$D$15:$D$49=H2004) * ('Supplier Emission'!$F$15:$F$49=$E$1919)),
            ""),
    "")</f>
        <v/>
      </c>
      <c r="L2004" s="311" t="str">
        <f t="array" ref="L2004">IFERROR(
    XLOOKUP(F2004,
            _xlws.FILTER('Supplier Emission'!$G$15:$G$49,
                   ('Supplier Emission'!$D$15:$D$49=H2004) * ('Supplier Emission'!$F$15:$F$49=$E$1919)),
            _xlws.FILTER('Supplier Emission'!$J$15:$J$49,
                   ('Supplier Emission'!$D$15:$D$49=H2004) * ('Supplier Emission'!$F$15:$F$49=$E$1919)),
            ""),
    "")</f>
        <v/>
      </c>
      <c r="M2004" s="311" t="str">
        <f t="array" ref="M2004">IFERROR(
    XLOOKUP(F2004,
            _xlws.FILTER('Supplier Emission'!$G$15:$G$49,
                   ('Supplier Emission'!$D$15:$D$49=H2004) * ('Supplier Emission'!$F$15:$F$49=$E$1919)),
            _xlws.FILTER('Supplier Emission'!$M$15:$M$49,
                   ('Supplier Emission'!$D$15:$D$49=H2004) * ('Supplier Emission'!$F$15:$F$49=$E$1919)),
            ""),
    "")</f>
        <v/>
      </c>
      <c r="N2004" s="311" t="str">
        <f t="array" ref="N2004">IFERROR(
    XLOOKUP(F2004,
            _xlws.FILTER('Supplier Emission'!$G$15:$G$49,
                   ('Supplier Emission'!$D$15:$D$49=H2004) * ('Supplier Emission'!$F$15:$F$49=$E$1919)),
            _xlws.FILTER('Supplier Emission'!$H$15:$H$49,
                   ('Supplier Emission'!$D$15:$D$49=H2004) * ('Supplier Emission'!$F$15:$F$49=$E$1919)),
            ""),
    "")</f>
        <v/>
      </c>
      <c r="O2004" s="311" t="str">
        <f t="array" ref="O2004">XLOOKUP(1,('Emission Factors'!$E$5:$E$488='GHG emissions calculations'!$F2004)*('Emission Factors'!$H$5:$H$488='GHG emissions calculations'!$H2004),INDEX('Emission Factors'!$E$5:$T$488,0,MATCH('GHG emissions calculations'!O$6,'Emission Factors'!$E$5:$T$5,0)),"",0)</f>
        <v/>
      </c>
      <c r="P2004" s="313" t="str">
        <f t="array" ref="P2004">IFERROR(
    INDEX('Emission Factors'!$E$5:$P$488,
          MATCH(1,
                ('Emission Factors'!$E$5:$E$488 = 'GHG emissions calculations'!$F2004) *
                ('Emission Factors'!$H$5:$H$488 = 'GHG emissions calculations'!$H2004),
                0),
          MATCH('GHG emissions calculations'!P$6,'Emission Factors'!$E$5:$P$5,0)),
    "")</f>
        <v/>
      </c>
      <c r="Q2004" s="311" t="str">
        <f t="array" ref="Q2004">IFERROR(
    IF(
        INDEX('Emission Factors'!$E$5:$P$488,
              MATCH(1,
                    ('Emission Factors'!$E$5:$E$488 = 'GHG emissions calculations'!$F2004) *
                    ('Emission Factors'!$H$5:$H$488 = 'GHG emissions calculations'!$H2004),
                    0),
              MATCH('GHG emissions calculations'!Q$6, 'Emission Factors'!$E$5:$P$5, 0)) &lt;&gt; "",
        INDEX('Emission Factors'!$E$5:$P$488,
              MATCH(1,
                    ('Emission Factors'!$E$5:$E$488 = 'GHG emissions calculations'!$F2004) *
                    ('Emission Factors'!$H$5:$H$488 = 'GHG emissions calculations'!$H2004),
                    0),
              MATCH('GHG emissions calculations'!Q$6, 'Emission Factors'!$E$5:$P$5, 0)),
        ""),
    "")</f>
        <v/>
      </c>
      <c r="R2004" s="311" t="str">
        <f t="array" ref="R2004">IFERROR(
    IF(
        INDEX('Emission Factors'!$E$5:$R$488,
              MATCH(1,
                    ('Emission Factors'!$E$5:$E$488 = 'GHG emissions calculations'!$F2004) *
                    ('Emission Factors'!$H$5:$H$488 = 'GHG emissions calculations'!$H2004),
                    0),
              MATCH('GHG emissions calculations'!R$6, 'Emission Factors'!$E$5:$R$5, 0)) &lt;&gt; "",
        INDEX('Emission Factors'!$E$5:$R$488,
              MATCH(1,
                    ('Emission Factors'!$E$5:$E$488 = 'GHG emissions calculations'!$F2004) *
                    ('Emission Factors'!$H$5:$H$488 = 'GHG emissions calculations'!$H2004),
                    0),
              MATCH('GHG emissions calculations'!R$6, 'Emission Factors'!$E$5:$R$5, 0)),
        ""),
    "")</f>
        <v/>
      </c>
      <c r="S2004" s="312">
        <f t="shared" si="3"/>
        <v>0</v>
      </c>
      <c r="T2004" s="23"/>
    </row>
    <row r="2005" ht="15.75" customHeight="1" outlineLevel="1">
      <c r="A2005" s="23"/>
      <c r="B2005" s="71"/>
      <c r="C2005" s="71"/>
      <c r="D2005" s="71"/>
      <c r="E2005" s="314"/>
      <c r="F2005" s="311" t="str">
        <f>Lists!AB84</f>
        <v>Glass fibers, high strength - Asia</v>
      </c>
      <c r="G2005" s="311" t="str">
        <f t="array" ref="G2005">XLOOKUP(1,('Emission Factors'!$E$5:$E$488='GHG emissions calculations'!$F2005)*('Emission Factors'!$H$5:$H$488='GHG emissions calculations'!$H2005),INDEX('Emission Factors'!$E$5:$T$488,0,MATCH('GHG emissions calculations'!G$6,'Emission Factors'!$E$5:$T$5,0)),"",0)</f>
        <v/>
      </c>
      <c r="H2005" s="311" t="s">
        <v>237</v>
      </c>
      <c r="I2005" s="312" t="str">
        <f>IF(
    SUMIFS('Import data'!$L$25:$L$80,
           'Import data'!$J$25:$J$80, F2005,
           'Import data'!$G$25:$G$80, 'GHG emissions calculations'!$H2005,
           'Import data'!$I$25:$I$80,$E$1919) &lt;&gt; 0,
    SUMIFS('Import data'!$L$25:$L$80,
           'Import data'!$J$25:$J$80, F2005,
           'Import data'!$G$25:$G$80, 'GHG emissions calculations'!$H2005,
           'Import data'!$I$25:$I$80,$E$1919),
    ""
)</f>
        <v/>
      </c>
      <c r="J2005" s="311" t="str">
        <f t="array" ref="J2005">IF(
    XLOOKUP(F2005, 'Import data'!$J$26:$J$47, 'Import data'!$M$26:$M$47, "", 0) = "Please add the region-specific supplier emission factor or choose a different region available in the IAEG database.",
    "",
    XLOOKUP(F2005, 'Import data'!$J$26:$J$47, 'Import data'!$M$26:$M$47, "", 0)
)</f>
        <v/>
      </c>
      <c r="K2005" s="311" t="str">
        <f t="array" ref="K2005">IFERROR(
    XLOOKUP(F2005,
            _xlws.FILTER('Supplier Emission'!$G$15:$G$49,
                   ('Supplier Emission'!$D$15:$D$49=H2005) * ('Supplier Emission'!$F$15:$F$49=$E$1919)),
            _xlws.FILTER('Supplier Emission'!$I$15:$I$49,
                   ('Supplier Emission'!$D$15:$D$49=H2005) * ('Supplier Emission'!$F$15:$F$49=$E$1919)),
            ""),
    "")</f>
        <v/>
      </c>
      <c r="L2005" s="311" t="str">
        <f t="array" ref="L2005">IFERROR(
    XLOOKUP(F2005,
            _xlws.FILTER('Supplier Emission'!$G$15:$G$49,
                   ('Supplier Emission'!$D$15:$D$49=H2005) * ('Supplier Emission'!$F$15:$F$49=$E$1919)),
            _xlws.FILTER('Supplier Emission'!$J$15:$J$49,
                   ('Supplier Emission'!$D$15:$D$49=H2005) * ('Supplier Emission'!$F$15:$F$49=$E$1919)),
            ""),
    "")</f>
        <v/>
      </c>
      <c r="M2005" s="311" t="str">
        <f t="array" ref="M2005">IFERROR(
    XLOOKUP(F2005,
            _xlws.FILTER('Supplier Emission'!$G$15:$G$49,
                   ('Supplier Emission'!$D$15:$D$49=H2005) * ('Supplier Emission'!$F$15:$F$49=$E$1919)),
            _xlws.FILTER('Supplier Emission'!$M$15:$M$49,
                   ('Supplier Emission'!$D$15:$D$49=H2005) * ('Supplier Emission'!$F$15:$F$49=$E$1919)),
            ""),
    "")</f>
        <v/>
      </c>
      <c r="N2005" s="311" t="str">
        <f t="array" ref="N2005">IFERROR(
    XLOOKUP(F2005,
            _xlws.FILTER('Supplier Emission'!$G$15:$G$49,
                   ('Supplier Emission'!$D$15:$D$49=H2005) * ('Supplier Emission'!$F$15:$F$49=$E$1919)),
            _xlws.FILTER('Supplier Emission'!$H$15:$H$49,
                   ('Supplier Emission'!$D$15:$D$49=H2005) * ('Supplier Emission'!$F$15:$F$49=$E$1919)),
            ""),
    "")</f>
        <v/>
      </c>
      <c r="O2005" s="311" t="str">
        <f t="array" ref="O2005">XLOOKUP(1,('Emission Factors'!$E$5:$E$488='GHG emissions calculations'!$F2005)*('Emission Factors'!$H$5:$H$488='GHG emissions calculations'!$H2005),INDEX('Emission Factors'!$E$5:$T$488,0,MATCH('GHG emissions calculations'!O$6,'Emission Factors'!$E$5:$T$5,0)),"",0)</f>
        <v/>
      </c>
      <c r="P2005" s="313" t="str">
        <f t="array" ref="P2005">IFERROR(
    INDEX('Emission Factors'!$E$5:$P$488,
          MATCH(1,
                ('Emission Factors'!$E$5:$E$488 = 'GHG emissions calculations'!$F2005) *
                ('Emission Factors'!$H$5:$H$488 = 'GHG emissions calculations'!$H2005),
                0),
          MATCH('GHG emissions calculations'!P$6,'Emission Factors'!$E$5:$P$5,0)),
    "")</f>
        <v/>
      </c>
      <c r="Q2005" s="311" t="str">
        <f t="array" ref="Q2005">IFERROR(
    IF(
        INDEX('Emission Factors'!$E$5:$P$488,
              MATCH(1,
                    ('Emission Factors'!$E$5:$E$488 = 'GHG emissions calculations'!$F2005) *
                    ('Emission Factors'!$H$5:$H$488 = 'GHG emissions calculations'!$H2005),
                    0),
              MATCH('GHG emissions calculations'!Q$6, 'Emission Factors'!$E$5:$P$5, 0)) &lt;&gt; "",
        INDEX('Emission Factors'!$E$5:$P$488,
              MATCH(1,
                    ('Emission Factors'!$E$5:$E$488 = 'GHG emissions calculations'!$F2005) *
                    ('Emission Factors'!$H$5:$H$488 = 'GHG emissions calculations'!$H2005),
                    0),
              MATCH('GHG emissions calculations'!Q$6, 'Emission Factors'!$E$5:$P$5, 0)),
        ""),
    "")</f>
        <v/>
      </c>
      <c r="R2005" s="311" t="str">
        <f t="array" ref="R2005">IFERROR(
    IF(
        INDEX('Emission Factors'!$E$5:$R$488,
              MATCH(1,
                    ('Emission Factors'!$E$5:$E$488 = 'GHG emissions calculations'!$F2005) *
                    ('Emission Factors'!$H$5:$H$488 = 'GHG emissions calculations'!$H2005),
                    0),
              MATCH('GHG emissions calculations'!R$6, 'Emission Factors'!$E$5:$R$5, 0)) &lt;&gt; "",
        INDEX('Emission Factors'!$E$5:$R$488,
              MATCH(1,
                    ('Emission Factors'!$E$5:$E$488 = 'GHG emissions calculations'!$F2005) *
                    ('Emission Factors'!$H$5:$H$488 = 'GHG emissions calculations'!$H2005),
                    0),
              MATCH('GHG emissions calculations'!R$6, 'Emission Factors'!$E$5:$R$5, 0)),
        ""),
    "")</f>
        <v/>
      </c>
      <c r="S2005" s="312">
        <f t="shared" si="3"/>
        <v>0</v>
      </c>
      <c r="T2005" s="23"/>
    </row>
    <row r="2006" ht="15.75" customHeight="1" outlineLevel="1">
      <c r="A2006" s="23"/>
      <c r="B2006" s="71"/>
      <c r="C2006" s="71"/>
      <c r="D2006" s="71"/>
      <c r="E2006" s="314"/>
      <c r="F2006" s="311" t="str">
        <f>Lists!AB82</f>
        <v>Glass fibers, high strength - Europe</v>
      </c>
      <c r="G2006" s="311">
        <f t="array" ref="G2006">XLOOKUP(1,('Emission Factors'!$E$5:$E$488='GHG emissions calculations'!$F2006)*('Emission Factors'!$H$5:$H$488='GHG emissions calculations'!$H2006),INDEX('Emission Factors'!$E$5:$T$488,0,MATCH('GHG emissions calculations'!G$6,'Emission Factors'!$E$5:$T$5,0)),"",0)</f>
        <v>3</v>
      </c>
      <c r="H2006" s="311" t="s">
        <v>237</v>
      </c>
      <c r="I2006" s="312" t="str">
        <f>IF(
    SUMIFS('Import data'!$L$25:$L$80,
           'Import data'!$J$25:$J$80, F2006,
           'Import data'!$G$25:$G$80, 'GHG emissions calculations'!$H2006,
           'Import data'!$I$25:$I$80,$E$1919) &lt;&gt; 0,
    SUMIFS('Import data'!$L$25:$L$80,
           'Import data'!$J$25:$J$80, F2006,
           'Import data'!$G$25:$G$80, 'GHG emissions calculations'!$H2006,
           'Import data'!$I$25:$I$80,$E$1919),
    ""
)</f>
        <v/>
      </c>
      <c r="J2006" s="311" t="str">
        <f t="array" ref="J2006">IF(
    XLOOKUP(F2006, 'Import data'!$J$26:$J$47, 'Import data'!$M$26:$M$47, "", 0) = "Please add the region-specific supplier emission factor or choose a different region available in the IAEG database.",
    "",
    XLOOKUP(F2006, 'Import data'!$J$26:$J$47, 'Import data'!$M$26:$M$47, "", 0)
)</f>
        <v/>
      </c>
      <c r="K2006" s="311" t="str">
        <f t="array" ref="K2006">IFERROR(
    XLOOKUP(F2006,
            _xlws.FILTER('Supplier Emission'!$G$15:$G$49,
                   ('Supplier Emission'!$D$15:$D$49=H2006) * ('Supplier Emission'!$F$15:$F$49=$E$1919)),
            _xlws.FILTER('Supplier Emission'!$I$15:$I$49,
                   ('Supplier Emission'!$D$15:$D$49=H2006) * ('Supplier Emission'!$F$15:$F$49=$E$1919)),
            ""),
    "")</f>
        <v/>
      </c>
      <c r="L2006" s="311" t="str">
        <f t="array" ref="L2006">IFERROR(
    XLOOKUP(F2006,
            _xlws.FILTER('Supplier Emission'!$G$15:$G$49,
                   ('Supplier Emission'!$D$15:$D$49=H2006) * ('Supplier Emission'!$F$15:$F$49=$E$1919)),
            _xlws.FILTER('Supplier Emission'!$J$15:$J$49,
                   ('Supplier Emission'!$D$15:$D$49=H2006) * ('Supplier Emission'!$F$15:$F$49=$E$1919)),
            ""),
    "")</f>
        <v/>
      </c>
      <c r="M2006" s="311" t="str">
        <f t="array" ref="M2006">IFERROR(
    XLOOKUP(F2006,
            _xlws.FILTER('Supplier Emission'!$G$15:$G$49,
                   ('Supplier Emission'!$D$15:$D$49=H2006) * ('Supplier Emission'!$F$15:$F$49=$E$1919)),
            _xlws.FILTER('Supplier Emission'!$M$15:$M$49,
                   ('Supplier Emission'!$D$15:$D$49=H2006) * ('Supplier Emission'!$F$15:$F$49=$E$1919)),
            ""),
    "")</f>
        <v/>
      </c>
      <c r="N2006" s="311" t="str">
        <f t="array" ref="N2006">IFERROR(
    XLOOKUP(F2006,
            _xlws.FILTER('Supplier Emission'!$G$15:$G$49,
                   ('Supplier Emission'!$D$15:$D$49=H2006) * ('Supplier Emission'!$F$15:$F$49=$E$1919)),
            _xlws.FILTER('Supplier Emission'!$H$15:$H$49,
                   ('Supplier Emission'!$D$15:$D$49=H2006) * ('Supplier Emission'!$F$15:$F$49=$E$1919)),
            ""),
    "")</f>
        <v/>
      </c>
      <c r="O2006" s="311" t="str">
        <f t="array" ref="O2006">XLOOKUP(1,('Emission Factors'!$E$5:$E$488='GHG emissions calculations'!$F2006)*('Emission Factors'!$H$5:$H$488='GHG emissions calculations'!$H2006),INDEX('Emission Factors'!$E$5:$T$488,0,MATCH('GHG emissions calculations'!O$6,'Emission Factors'!$E$5:$T$5,0)),"",0)</f>
        <v>Fibres de verre (haute résistance)</v>
      </c>
      <c r="P2006" s="313">
        <f t="array" ref="P2006">IFERROR(
    INDEX('Emission Factors'!$E$5:$P$488,
          MATCH(1,
                ('Emission Factors'!$E$5:$E$488 = 'GHG emissions calculations'!$F2006) *
                ('Emission Factors'!$H$5:$H$488 = 'GHG emissions calculations'!$H2006),
                0),
          MATCH('GHG emissions calculations'!P$6,'Emission Factors'!$E$5:$P$5,0)),
    "")</f>
        <v>2.43</v>
      </c>
      <c r="Q2006" s="311" t="str">
        <f t="array" ref="Q2006">IFERROR(
    IF(
        INDEX('Emission Factors'!$E$5:$P$488,
              MATCH(1,
                    ('Emission Factors'!$E$5:$E$488 = 'GHG emissions calculations'!$F2006) *
                    ('Emission Factors'!$H$5:$H$488 = 'GHG emissions calculations'!$H2006),
                    0),
              MATCH('GHG emissions calculations'!Q$6, 'Emission Factors'!$E$5:$P$5, 0)) &lt;&gt; "",
        INDEX('Emission Factors'!$E$5:$P$488,
              MATCH(1,
                    ('Emission Factors'!$E$5:$E$488 = 'GHG emissions calculations'!$F2006) *
                    ('Emission Factors'!$H$5:$H$488 = 'GHG emissions calculations'!$H2006),
                    0),
              MATCH('GHG emissions calculations'!Q$6, 'Emission Factors'!$E$5:$P$5, 0)),
        ""),
    "")</f>
        <v>kgCO2e/kg</v>
      </c>
      <c r="R2006" s="311" t="str">
        <f t="array" ref="R2006">IFERROR(
    IF(
        INDEX('Emission Factors'!$E$5:$R$488,
              MATCH(1,
                    ('Emission Factors'!$E$5:$E$488 = 'GHG emissions calculations'!$F2006) *
                    ('Emission Factors'!$H$5:$H$488 = 'GHG emissions calculations'!$H2006),
                    0),
              MATCH('GHG emissions calculations'!R$6, 'Emission Factors'!$E$5:$R$5, 0)) &lt;&gt; "",
        INDEX('Emission Factors'!$E$5:$R$488,
              MATCH(1,
                    ('Emission Factors'!$E$5:$E$488 = 'GHG emissions calculations'!$F2006) *
                    ('Emission Factors'!$H$5:$H$488 = 'GHG emissions calculations'!$H2006),
                    0),
              MATCH('GHG emissions calculations'!R$6, 'Emission Factors'!$E$5:$R$5, 0)),
        ""),
    "")</f>
        <v>Europe</v>
      </c>
      <c r="S2006" s="312">
        <f t="shared" si="3"/>
        <v>0</v>
      </c>
      <c r="T2006" s="23"/>
    </row>
    <row r="2007" ht="15.75" customHeight="1" outlineLevel="1">
      <c r="A2007" s="23"/>
      <c r="B2007" s="71"/>
      <c r="C2007" s="71"/>
      <c r="D2007" s="71"/>
      <c r="E2007" s="314"/>
      <c r="F2007" s="311" t="str">
        <f>Lists!AB87</f>
        <v>Glass fibers, high strength - Global or unspecified region</v>
      </c>
      <c r="G2007" s="311" t="str">
        <f t="array" ref="G2007">XLOOKUP(1,('Emission Factors'!$E$5:$E$488='GHG emissions calculations'!$F2007)*('Emission Factors'!$H$5:$H$488='GHG emissions calculations'!$H2007),INDEX('Emission Factors'!$E$5:$T$488,0,MATCH('GHG emissions calculations'!G$6,'Emission Factors'!$E$5:$T$5,0)),"",0)</f>
        <v/>
      </c>
      <c r="H2007" s="311" t="s">
        <v>237</v>
      </c>
      <c r="I2007" s="312" t="str">
        <f>IF(
    SUMIFS('Import data'!$L$25:$L$80,
           'Import data'!$J$25:$J$80, F2007,
           'Import data'!$G$25:$G$80, 'GHG emissions calculations'!$H2007,
           'Import data'!$I$25:$I$80,$E$1919) &lt;&gt; 0,
    SUMIFS('Import data'!$L$25:$L$80,
           'Import data'!$J$25:$J$80, F2007,
           'Import data'!$G$25:$G$80, 'GHG emissions calculations'!$H2007,
           'Import data'!$I$25:$I$80,$E$1919),
    ""
)</f>
        <v/>
      </c>
      <c r="J2007" s="311" t="str">
        <f t="array" ref="J2007">IF(
    XLOOKUP(F2007, 'Import data'!$J$26:$J$47, 'Import data'!$M$26:$M$47, "", 0) = "Please add the region-specific supplier emission factor or choose a different region available in the IAEG database.",
    "",
    XLOOKUP(F2007, 'Import data'!$J$26:$J$47, 'Import data'!$M$26:$M$47, "", 0)
)</f>
        <v/>
      </c>
      <c r="K2007" s="311" t="str">
        <f t="array" ref="K2007">IFERROR(
    XLOOKUP(F2007,
            _xlws.FILTER('Supplier Emission'!$G$15:$G$49,
                   ('Supplier Emission'!$D$15:$D$49=H2007) * ('Supplier Emission'!$F$15:$F$49=$E$1919)),
            _xlws.FILTER('Supplier Emission'!$I$15:$I$49,
                   ('Supplier Emission'!$D$15:$D$49=H2007) * ('Supplier Emission'!$F$15:$F$49=$E$1919)),
            ""),
    "")</f>
        <v/>
      </c>
      <c r="L2007" s="311" t="str">
        <f t="array" ref="L2007">IFERROR(
    XLOOKUP(F2007,
            _xlws.FILTER('Supplier Emission'!$G$15:$G$49,
                   ('Supplier Emission'!$D$15:$D$49=H2007) * ('Supplier Emission'!$F$15:$F$49=$E$1919)),
            _xlws.FILTER('Supplier Emission'!$J$15:$J$49,
                   ('Supplier Emission'!$D$15:$D$49=H2007) * ('Supplier Emission'!$F$15:$F$49=$E$1919)),
            ""),
    "")</f>
        <v/>
      </c>
      <c r="M2007" s="311" t="str">
        <f t="array" ref="M2007">IFERROR(
    XLOOKUP(F2007,
            _xlws.FILTER('Supplier Emission'!$G$15:$G$49,
                   ('Supplier Emission'!$D$15:$D$49=H2007) * ('Supplier Emission'!$F$15:$F$49=$E$1919)),
            _xlws.FILTER('Supplier Emission'!$M$15:$M$49,
                   ('Supplier Emission'!$D$15:$D$49=H2007) * ('Supplier Emission'!$F$15:$F$49=$E$1919)),
            ""),
    "")</f>
        <v/>
      </c>
      <c r="N2007" s="311" t="str">
        <f t="array" ref="N2007">IFERROR(
    XLOOKUP(F2007,
            _xlws.FILTER('Supplier Emission'!$G$15:$G$49,
                   ('Supplier Emission'!$D$15:$D$49=H2007) * ('Supplier Emission'!$F$15:$F$49=$E$1919)),
            _xlws.FILTER('Supplier Emission'!$H$15:$H$49,
                   ('Supplier Emission'!$D$15:$D$49=H2007) * ('Supplier Emission'!$F$15:$F$49=$E$1919)),
            ""),
    "")</f>
        <v/>
      </c>
      <c r="O2007" s="311" t="str">
        <f t="array" ref="O2007">XLOOKUP(1,('Emission Factors'!$E$5:$E$488='GHG emissions calculations'!$F2007)*('Emission Factors'!$H$5:$H$488='GHG emissions calculations'!$H2007),INDEX('Emission Factors'!$E$5:$T$488,0,MATCH('GHG emissions calculations'!O$6,'Emission Factors'!$E$5:$T$5,0)),"",0)</f>
        <v/>
      </c>
      <c r="P2007" s="313" t="str">
        <f t="array" ref="P2007">IFERROR(
    INDEX('Emission Factors'!$E$5:$P$488,
          MATCH(1,
                ('Emission Factors'!$E$5:$E$488 = 'GHG emissions calculations'!$F2007) *
                ('Emission Factors'!$H$5:$H$488 = 'GHG emissions calculations'!$H2007),
                0),
          MATCH('GHG emissions calculations'!P$6,'Emission Factors'!$E$5:$P$5,0)),
    "")</f>
        <v/>
      </c>
      <c r="Q2007" s="311" t="str">
        <f t="array" ref="Q2007">IFERROR(
    IF(
        INDEX('Emission Factors'!$E$5:$P$488,
              MATCH(1,
                    ('Emission Factors'!$E$5:$E$488 = 'GHG emissions calculations'!$F2007) *
                    ('Emission Factors'!$H$5:$H$488 = 'GHG emissions calculations'!$H2007),
                    0),
              MATCH('GHG emissions calculations'!Q$6, 'Emission Factors'!$E$5:$P$5, 0)) &lt;&gt; "",
        INDEX('Emission Factors'!$E$5:$P$488,
              MATCH(1,
                    ('Emission Factors'!$E$5:$E$488 = 'GHG emissions calculations'!$F2007) *
                    ('Emission Factors'!$H$5:$H$488 = 'GHG emissions calculations'!$H2007),
                    0),
              MATCH('GHG emissions calculations'!Q$6, 'Emission Factors'!$E$5:$P$5, 0)),
        ""),
    "")</f>
        <v/>
      </c>
      <c r="R2007" s="311" t="str">
        <f t="array" ref="R2007">IFERROR(
    IF(
        INDEX('Emission Factors'!$E$5:$R$488,
              MATCH(1,
                    ('Emission Factors'!$E$5:$E$488 = 'GHG emissions calculations'!$F2007) *
                    ('Emission Factors'!$H$5:$H$488 = 'GHG emissions calculations'!$H2007),
                    0),
              MATCH('GHG emissions calculations'!R$6, 'Emission Factors'!$E$5:$R$5, 0)) &lt;&gt; "",
        INDEX('Emission Factors'!$E$5:$R$488,
              MATCH(1,
                    ('Emission Factors'!$E$5:$E$488 = 'GHG emissions calculations'!$F2007) *
                    ('Emission Factors'!$H$5:$H$488 = 'GHG emissions calculations'!$H2007),
                    0),
              MATCH('GHG emissions calculations'!R$6, 'Emission Factors'!$E$5:$R$5, 0)),
        ""),
    "")</f>
        <v/>
      </c>
      <c r="S2007" s="312">
        <f t="shared" si="3"/>
        <v>0</v>
      </c>
      <c r="T2007" s="23"/>
    </row>
    <row r="2008" ht="15.75" customHeight="1" outlineLevel="1">
      <c r="A2008" s="23"/>
      <c r="B2008" s="71"/>
      <c r="C2008" s="71"/>
      <c r="D2008" s="71"/>
      <c r="E2008" s="314"/>
      <c r="F2008" s="311" t="str">
        <f>Lists!AB86</f>
        <v>Glass fibers, high strength - Middle East</v>
      </c>
      <c r="G2008" s="311" t="str">
        <f t="array" ref="G2008">XLOOKUP(1,('Emission Factors'!$E$5:$E$488='GHG emissions calculations'!$F2008)*('Emission Factors'!$H$5:$H$488='GHG emissions calculations'!$H2008),INDEX('Emission Factors'!$E$5:$T$488,0,MATCH('GHG emissions calculations'!G$6,'Emission Factors'!$E$5:$T$5,0)),"",0)</f>
        <v/>
      </c>
      <c r="H2008" s="311" t="s">
        <v>237</v>
      </c>
      <c r="I2008" s="312" t="str">
        <f>IF(
    SUMIFS('Import data'!$L$25:$L$80,
           'Import data'!$J$25:$J$80, F2008,
           'Import data'!$G$25:$G$80, 'GHG emissions calculations'!$H2008,
           'Import data'!$I$25:$I$80,$E$1919) &lt;&gt; 0,
    SUMIFS('Import data'!$L$25:$L$80,
           'Import data'!$J$25:$J$80, F2008,
           'Import data'!$G$25:$G$80, 'GHG emissions calculations'!$H2008,
           'Import data'!$I$25:$I$80,$E$1919),
    ""
)</f>
        <v/>
      </c>
      <c r="J2008" s="311" t="str">
        <f t="array" ref="J2008">IF(
    XLOOKUP(F2008, 'Import data'!$J$26:$J$47, 'Import data'!$M$26:$M$47, "", 0) = "Please add the region-specific supplier emission factor or choose a different region available in the IAEG database.",
    "",
    XLOOKUP(F2008, 'Import data'!$J$26:$J$47, 'Import data'!$M$26:$M$47, "", 0)
)</f>
        <v/>
      </c>
      <c r="K2008" s="311" t="str">
        <f t="array" ref="K2008">IFERROR(
    XLOOKUP(F2008,
            _xlws.FILTER('Supplier Emission'!$G$15:$G$49,
                   ('Supplier Emission'!$D$15:$D$49=H2008) * ('Supplier Emission'!$F$15:$F$49=$E$1919)),
            _xlws.FILTER('Supplier Emission'!$I$15:$I$49,
                   ('Supplier Emission'!$D$15:$D$49=H2008) * ('Supplier Emission'!$F$15:$F$49=$E$1919)),
            ""),
    "")</f>
        <v/>
      </c>
      <c r="L2008" s="311" t="str">
        <f t="array" ref="L2008">IFERROR(
    XLOOKUP(F2008,
            _xlws.FILTER('Supplier Emission'!$G$15:$G$49,
                   ('Supplier Emission'!$D$15:$D$49=H2008) * ('Supplier Emission'!$F$15:$F$49=$E$1919)),
            _xlws.FILTER('Supplier Emission'!$J$15:$J$49,
                   ('Supplier Emission'!$D$15:$D$49=H2008) * ('Supplier Emission'!$F$15:$F$49=$E$1919)),
            ""),
    "")</f>
        <v/>
      </c>
      <c r="M2008" s="311" t="str">
        <f t="array" ref="M2008">IFERROR(
    XLOOKUP(F2008,
            _xlws.FILTER('Supplier Emission'!$G$15:$G$49,
                   ('Supplier Emission'!$D$15:$D$49=H2008) * ('Supplier Emission'!$F$15:$F$49=$E$1919)),
            _xlws.FILTER('Supplier Emission'!$M$15:$M$49,
                   ('Supplier Emission'!$D$15:$D$49=H2008) * ('Supplier Emission'!$F$15:$F$49=$E$1919)),
            ""),
    "")</f>
        <v/>
      </c>
      <c r="N2008" s="311" t="str">
        <f t="array" ref="N2008">IFERROR(
    XLOOKUP(F2008,
            _xlws.FILTER('Supplier Emission'!$G$15:$G$49,
                   ('Supplier Emission'!$D$15:$D$49=H2008) * ('Supplier Emission'!$F$15:$F$49=$E$1919)),
            _xlws.FILTER('Supplier Emission'!$H$15:$H$49,
                   ('Supplier Emission'!$D$15:$D$49=H2008) * ('Supplier Emission'!$F$15:$F$49=$E$1919)),
            ""),
    "")</f>
        <v/>
      </c>
      <c r="O2008" s="311" t="str">
        <f t="array" ref="O2008">XLOOKUP(1,('Emission Factors'!$E$5:$E$488='GHG emissions calculations'!$F2008)*('Emission Factors'!$H$5:$H$488='GHG emissions calculations'!$H2008),INDEX('Emission Factors'!$E$5:$T$488,0,MATCH('GHG emissions calculations'!O$6,'Emission Factors'!$E$5:$T$5,0)),"",0)</f>
        <v/>
      </c>
      <c r="P2008" s="313" t="str">
        <f t="array" ref="P2008">IFERROR(
    INDEX('Emission Factors'!$E$5:$P$488,
          MATCH(1,
                ('Emission Factors'!$E$5:$E$488 = 'GHG emissions calculations'!$F2008) *
                ('Emission Factors'!$H$5:$H$488 = 'GHG emissions calculations'!$H2008),
                0),
          MATCH('GHG emissions calculations'!P$6,'Emission Factors'!$E$5:$P$5,0)),
    "")</f>
        <v/>
      </c>
      <c r="Q2008" s="311" t="str">
        <f t="array" ref="Q2008">IFERROR(
    IF(
        INDEX('Emission Factors'!$E$5:$P$488,
              MATCH(1,
                    ('Emission Factors'!$E$5:$E$488 = 'GHG emissions calculations'!$F2008) *
                    ('Emission Factors'!$H$5:$H$488 = 'GHG emissions calculations'!$H2008),
                    0),
              MATCH('GHG emissions calculations'!Q$6, 'Emission Factors'!$E$5:$P$5, 0)) &lt;&gt; "",
        INDEX('Emission Factors'!$E$5:$P$488,
              MATCH(1,
                    ('Emission Factors'!$E$5:$E$488 = 'GHG emissions calculations'!$F2008) *
                    ('Emission Factors'!$H$5:$H$488 = 'GHG emissions calculations'!$H2008),
                    0),
              MATCH('GHG emissions calculations'!Q$6, 'Emission Factors'!$E$5:$P$5, 0)),
        ""),
    "")</f>
        <v/>
      </c>
      <c r="R2008" s="311" t="str">
        <f t="array" ref="R2008">IFERROR(
    IF(
        INDEX('Emission Factors'!$E$5:$R$488,
              MATCH(1,
                    ('Emission Factors'!$E$5:$E$488 = 'GHG emissions calculations'!$F2008) *
                    ('Emission Factors'!$H$5:$H$488 = 'GHG emissions calculations'!$H2008),
                    0),
              MATCH('GHG emissions calculations'!R$6, 'Emission Factors'!$E$5:$R$5, 0)) &lt;&gt; "",
        INDEX('Emission Factors'!$E$5:$R$488,
              MATCH(1,
                    ('Emission Factors'!$E$5:$E$488 = 'GHG emissions calculations'!$F2008) *
                    ('Emission Factors'!$H$5:$H$488 = 'GHG emissions calculations'!$H2008),
                    0),
              MATCH('GHG emissions calculations'!R$6, 'Emission Factors'!$E$5:$R$5, 0)),
        ""),
    "")</f>
        <v/>
      </c>
      <c r="S2008" s="312">
        <f t="shared" si="3"/>
        <v>0</v>
      </c>
      <c r="T2008" s="23"/>
    </row>
    <row r="2009" ht="15.75" customHeight="1" outlineLevel="1">
      <c r="A2009" s="23"/>
      <c r="B2009" s="71"/>
      <c r="C2009" s="71"/>
      <c r="D2009" s="71"/>
      <c r="E2009" s="314"/>
      <c r="F2009" s="311" t="str">
        <f>Lists!AB85</f>
        <v>Glass fibers, high strength - Oceania</v>
      </c>
      <c r="G2009" s="311" t="str">
        <f t="array" ref="G2009">XLOOKUP(1,('Emission Factors'!$E$5:$E$488='GHG emissions calculations'!$F2009)*('Emission Factors'!$H$5:$H$488='GHG emissions calculations'!$H2009),INDEX('Emission Factors'!$E$5:$T$488,0,MATCH('GHG emissions calculations'!G$6,'Emission Factors'!$E$5:$T$5,0)),"",0)</f>
        <v/>
      </c>
      <c r="H2009" s="311" t="s">
        <v>237</v>
      </c>
      <c r="I2009" s="312" t="str">
        <f>IF(
    SUMIFS('Import data'!$L$25:$L$80,
           'Import data'!$J$25:$J$80, F2009,
           'Import data'!$G$25:$G$80, 'GHG emissions calculations'!$H2009,
           'Import data'!$I$25:$I$80,$E$1919) &lt;&gt; 0,
    SUMIFS('Import data'!$L$25:$L$80,
           'Import data'!$J$25:$J$80, F2009,
           'Import data'!$G$25:$G$80, 'GHG emissions calculations'!$H2009,
           'Import data'!$I$25:$I$80,$E$1919),
    ""
)</f>
        <v/>
      </c>
      <c r="J2009" s="311" t="str">
        <f t="array" ref="J2009">IF(
    XLOOKUP(F2009, 'Import data'!$J$26:$J$47, 'Import data'!$M$26:$M$47, "", 0) = "Please add the region-specific supplier emission factor or choose a different region available in the IAEG database.",
    "",
    XLOOKUP(F2009, 'Import data'!$J$26:$J$47, 'Import data'!$M$26:$M$47, "", 0)
)</f>
        <v/>
      </c>
      <c r="K2009" s="311" t="str">
        <f t="array" ref="K2009">IFERROR(
    XLOOKUP(F2009,
            _xlws.FILTER('Supplier Emission'!$G$15:$G$49,
                   ('Supplier Emission'!$D$15:$D$49=H2009) * ('Supplier Emission'!$F$15:$F$49=$E$1919)),
            _xlws.FILTER('Supplier Emission'!$I$15:$I$49,
                   ('Supplier Emission'!$D$15:$D$49=H2009) * ('Supplier Emission'!$F$15:$F$49=$E$1919)),
            ""),
    "")</f>
        <v/>
      </c>
      <c r="L2009" s="311" t="str">
        <f t="array" ref="L2009">IFERROR(
    XLOOKUP(F2009,
            _xlws.FILTER('Supplier Emission'!$G$15:$G$49,
                   ('Supplier Emission'!$D$15:$D$49=H2009) * ('Supplier Emission'!$F$15:$F$49=$E$1919)),
            _xlws.FILTER('Supplier Emission'!$J$15:$J$49,
                   ('Supplier Emission'!$D$15:$D$49=H2009) * ('Supplier Emission'!$F$15:$F$49=$E$1919)),
            ""),
    "")</f>
        <v/>
      </c>
      <c r="M2009" s="311" t="str">
        <f t="array" ref="M2009">IFERROR(
    XLOOKUP(F2009,
            _xlws.FILTER('Supplier Emission'!$G$15:$G$49,
                   ('Supplier Emission'!$D$15:$D$49=H2009) * ('Supplier Emission'!$F$15:$F$49=$E$1919)),
            _xlws.FILTER('Supplier Emission'!$M$15:$M$49,
                   ('Supplier Emission'!$D$15:$D$49=H2009) * ('Supplier Emission'!$F$15:$F$49=$E$1919)),
            ""),
    "")</f>
        <v/>
      </c>
      <c r="N2009" s="311" t="str">
        <f t="array" ref="N2009">IFERROR(
    XLOOKUP(F2009,
            _xlws.FILTER('Supplier Emission'!$G$15:$G$49,
                   ('Supplier Emission'!$D$15:$D$49=H2009) * ('Supplier Emission'!$F$15:$F$49=$E$1919)),
            _xlws.FILTER('Supplier Emission'!$H$15:$H$49,
                   ('Supplier Emission'!$D$15:$D$49=H2009) * ('Supplier Emission'!$F$15:$F$49=$E$1919)),
            ""),
    "")</f>
        <v/>
      </c>
      <c r="O2009" s="311" t="str">
        <f t="array" ref="O2009">XLOOKUP(1,('Emission Factors'!$E$5:$E$488='GHG emissions calculations'!$F2009)*('Emission Factors'!$H$5:$H$488='GHG emissions calculations'!$H2009),INDEX('Emission Factors'!$E$5:$T$488,0,MATCH('GHG emissions calculations'!O$6,'Emission Factors'!$E$5:$T$5,0)),"",0)</f>
        <v/>
      </c>
      <c r="P2009" s="313" t="str">
        <f t="array" ref="P2009">IFERROR(
    INDEX('Emission Factors'!$E$5:$P$488,
          MATCH(1,
                ('Emission Factors'!$E$5:$E$488 = 'GHG emissions calculations'!$F2009) *
                ('Emission Factors'!$H$5:$H$488 = 'GHG emissions calculations'!$H2009),
                0),
          MATCH('GHG emissions calculations'!P$6,'Emission Factors'!$E$5:$P$5,0)),
    "")</f>
        <v/>
      </c>
      <c r="Q2009" s="311" t="str">
        <f t="array" ref="Q2009">IFERROR(
    IF(
        INDEX('Emission Factors'!$E$5:$P$488,
              MATCH(1,
                    ('Emission Factors'!$E$5:$E$488 = 'GHG emissions calculations'!$F2009) *
                    ('Emission Factors'!$H$5:$H$488 = 'GHG emissions calculations'!$H2009),
                    0),
              MATCH('GHG emissions calculations'!Q$6, 'Emission Factors'!$E$5:$P$5, 0)) &lt;&gt; "",
        INDEX('Emission Factors'!$E$5:$P$488,
              MATCH(1,
                    ('Emission Factors'!$E$5:$E$488 = 'GHG emissions calculations'!$F2009) *
                    ('Emission Factors'!$H$5:$H$488 = 'GHG emissions calculations'!$H2009),
                    0),
              MATCH('GHG emissions calculations'!Q$6, 'Emission Factors'!$E$5:$P$5, 0)),
        ""),
    "")</f>
        <v/>
      </c>
      <c r="R2009" s="311" t="str">
        <f t="array" ref="R2009">IFERROR(
    IF(
        INDEX('Emission Factors'!$E$5:$R$488,
              MATCH(1,
                    ('Emission Factors'!$E$5:$E$488 = 'GHG emissions calculations'!$F2009) *
                    ('Emission Factors'!$H$5:$H$488 = 'GHG emissions calculations'!$H2009),
                    0),
              MATCH('GHG emissions calculations'!R$6, 'Emission Factors'!$E$5:$R$5, 0)) &lt;&gt; "",
        INDEX('Emission Factors'!$E$5:$R$488,
              MATCH(1,
                    ('Emission Factors'!$E$5:$E$488 = 'GHG emissions calculations'!$F2009) *
                    ('Emission Factors'!$H$5:$H$488 = 'GHG emissions calculations'!$H2009),
                    0),
              MATCH('GHG emissions calculations'!R$6, 'Emission Factors'!$E$5:$R$5, 0)),
        ""),
    "")</f>
        <v/>
      </c>
      <c r="S2009" s="312">
        <f t="shared" si="3"/>
        <v>0</v>
      </c>
      <c r="T2009" s="23"/>
    </row>
    <row r="2010" ht="15.75" customHeight="1" outlineLevel="1">
      <c r="A2010" s="23"/>
      <c r="B2010" s="71"/>
      <c r="C2010" s="71"/>
      <c r="D2010" s="71"/>
      <c r="E2010" s="314"/>
      <c r="F2010" s="311" t="str">
        <f>Lists!AB90</f>
        <v>Glass fibers, low strength - Africa</v>
      </c>
      <c r="G2010" s="311" t="str">
        <f t="array" ref="G2010">XLOOKUP(1,('Emission Factors'!$E$5:$E$488='GHG emissions calculations'!$F2010)*('Emission Factors'!$H$5:$H$488='GHG emissions calculations'!$H2010),INDEX('Emission Factors'!$E$5:$T$488,0,MATCH('GHG emissions calculations'!G$6,'Emission Factors'!$E$5:$T$5,0)),"",0)</f>
        <v/>
      </c>
      <c r="H2010" s="311" t="s">
        <v>237</v>
      </c>
      <c r="I2010" s="312" t="str">
        <f>IF(
    SUMIFS('Import data'!$L$25:$L$80,
           'Import data'!$J$25:$J$80, F2010,
           'Import data'!$G$25:$G$80, 'GHG emissions calculations'!$H2010,
           'Import data'!$I$25:$I$80,$E$1919) &lt;&gt; 0,
    SUMIFS('Import data'!$L$25:$L$80,
           'Import data'!$J$25:$J$80, F2010,
           'Import data'!$G$25:$G$80, 'GHG emissions calculations'!$H2010,
           'Import data'!$I$25:$I$80,$E$1919),
    ""
)</f>
        <v/>
      </c>
      <c r="J2010" s="311" t="str">
        <f t="array" ref="J2010">IF(
    XLOOKUP(F2010, 'Import data'!$J$26:$J$47, 'Import data'!$M$26:$M$47, "", 0) = "Please add the region-specific supplier emission factor or choose a different region available in the IAEG database.",
    "",
    XLOOKUP(F2010, 'Import data'!$J$26:$J$47, 'Import data'!$M$26:$M$47, "", 0)
)</f>
        <v/>
      </c>
      <c r="K2010" s="311" t="str">
        <f t="array" ref="K2010">IFERROR(
    XLOOKUP(F2010,
            _xlws.FILTER('Supplier Emission'!$G$15:$G$49,
                   ('Supplier Emission'!$D$15:$D$49=H2010) * ('Supplier Emission'!$F$15:$F$49=$E$1919)),
            _xlws.FILTER('Supplier Emission'!$I$15:$I$49,
                   ('Supplier Emission'!$D$15:$D$49=H2010) * ('Supplier Emission'!$F$15:$F$49=$E$1919)),
            ""),
    "")</f>
        <v/>
      </c>
      <c r="L2010" s="311" t="str">
        <f t="array" ref="L2010">IFERROR(
    XLOOKUP(F2010,
            _xlws.FILTER('Supplier Emission'!$G$15:$G$49,
                   ('Supplier Emission'!$D$15:$D$49=H2010) * ('Supplier Emission'!$F$15:$F$49=$E$1919)),
            _xlws.FILTER('Supplier Emission'!$J$15:$J$49,
                   ('Supplier Emission'!$D$15:$D$49=H2010) * ('Supplier Emission'!$F$15:$F$49=$E$1919)),
            ""),
    "")</f>
        <v/>
      </c>
      <c r="M2010" s="311" t="str">
        <f t="array" ref="M2010">IFERROR(
    XLOOKUP(F2010,
            _xlws.FILTER('Supplier Emission'!$G$15:$G$49,
                   ('Supplier Emission'!$D$15:$D$49=H2010) * ('Supplier Emission'!$F$15:$F$49=$E$1919)),
            _xlws.FILTER('Supplier Emission'!$M$15:$M$49,
                   ('Supplier Emission'!$D$15:$D$49=H2010) * ('Supplier Emission'!$F$15:$F$49=$E$1919)),
            ""),
    "")</f>
        <v/>
      </c>
      <c r="N2010" s="311" t="str">
        <f t="array" ref="N2010">IFERROR(
    XLOOKUP(F2010,
            _xlws.FILTER('Supplier Emission'!$G$15:$G$49,
                   ('Supplier Emission'!$D$15:$D$49=H2010) * ('Supplier Emission'!$F$15:$F$49=$E$1919)),
            _xlws.FILTER('Supplier Emission'!$H$15:$H$49,
                   ('Supplier Emission'!$D$15:$D$49=H2010) * ('Supplier Emission'!$F$15:$F$49=$E$1919)),
            ""),
    "")</f>
        <v/>
      </c>
      <c r="O2010" s="311" t="str">
        <f t="array" ref="O2010">XLOOKUP(1,('Emission Factors'!$E$5:$E$488='GHG emissions calculations'!$F2010)*('Emission Factors'!$H$5:$H$488='GHG emissions calculations'!$H2010),INDEX('Emission Factors'!$E$5:$T$488,0,MATCH('GHG emissions calculations'!O$6,'Emission Factors'!$E$5:$T$5,0)),"",0)</f>
        <v/>
      </c>
      <c r="P2010" s="313" t="str">
        <f t="array" ref="P2010">IFERROR(
    INDEX('Emission Factors'!$E$5:$P$488,
          MATCH(1,
                ('Emission Factors'!$E$5:$E$488 = 'GHG emissions calculations'!$F2010) *
                ('Emission Factors'!$H$5:$H$488 = 'GHG emissions calculations'!$H2010),
                0),
          MATCH('GHG emissions calculations'!P$6,'Emission Factors'!$E$5:$P$5,0)),
    "")</f>
        <v/>
      </c>
      <c r="Q2010" s="311" t="str">
        <f t="array" ref="Q2010">IFERROR(
    IF(
        INDEX('Emission Factors'!$E$5:$P$488,
              MATCH(1,
                    ('Emission Factors'!$E$5:$E$488 = 'GHG emissions calculations'!$F2010) *
                    ('Emission Factors'!$H$5:$H$488 = 'GHG emissions calculations'!$H2010),
                    0),
              MATCH('GHG emissions calculations'!Q$6, 'Emission Factors'!$E$5:$P$5, 0)) &lt;&gt; "",
        INDEX('Emission Factors'!$E$5:$P$488,
              MATCH(1,
                    ('Emission Factors'!$E$5:$E$488 = 'GHG emissions calculations'!$F2010) *
                    ('Emission Factors'!$H$5:$H$488 = 'GHG emissions calculations'!$H2010),
                    0),
              MATCH('GHG emissions calculations'!Q$6, 'Emission Factors'!$E$5:$P$5, 0)),
        ""),
    "")</f>
        <v/>
      </c>
      <c r="R2010" s="311" t="str">
        <f t="array" ref="R2010">IFERROR(
    IF(
        INDEX('Emission Factors'!$E$5:$R$488,
              MATCH(1,
                    ('Emission Factors'!$E$5:$E$488 = 'GHG emissions calculations'!$F2010) *
                    ('Emission Factors'!$H$5:$H$488 = 'GHG emissions calculations'!$H2010),
                    0),
              MATCH('GHG emissions calculations'!R$6, 'Emission Factors'!$E$5:$R$5, 0)) &lt;&gt; "",
        INDEX('Emission Factors'!$E$5:$R$488,
              MATCH(1,
                    ('Emission Factors'!$E$5:$E$488 = 'GHG emissions calculations'!$F2010) *
                    ('Emission Factors'!$H$5:$H$488 = 'GHG emissions calculations'!$H2010),
                    0),
              MATCH('GHG emissions calculations'!R$6, 'Emission Factors'!$E$5:$R$5, 0)),
        ""),
    "")</f>
        <v/>
      </c>
      <c r="S2010" s="312">
        <f t="shared" si="3"/>
        <v>0</v>
      </c>
      <c r="T2010" s="23"/>
    </row>
    <row r="2011" ht="15.75" customHeight="1" outlineLevel="1">
      <c r="A2011" s="23"/>
      <c r="B2011" s="71"/>
      <c r="C2011" s="71"/>
      <c r="D2011" s="71"/>
      <c r="E2011" s="314"/>
      <c r="F2011" s="311" t="str">
        <f>Lists!AB88</f>
        <v>Glass fibers, low strength - America</v>
      </c>
      <c r="G2011" s="311" t="str">
        <f t="array" ref="G2011">XLOOKUP(1,('Emission Factors'!$E$5:$E$488='GHG emissions calculations'!$F2011)*('Emission Factors'!$H$5:$H$488='GHG emissions calculations'!$H2011),INDEX('Emission Factors'!$E$5:$T$488,0,MATCH('GHG emissions calculations'!G$6,'Emission Factors'!$E$5:$T$5,0)),"",0)</f>
        <v/>
      </c>
      <c r="H2011" s="311" t="s">
        <v>237</v>
      </c>
      <c r="I2011" s="312" t="str">
        <f>IF(
    SUMIFS('Import data'!$L$25:$L$80,
           'Import data'!$J$25:$J$80, F2011,
           'Import data'!$G$25:$G$80, 'GHG emissions calculations'!$H2011,
           'Import data'!$I$25:$I$80,$E$1919) &lt;&gt; 0,
    SUMIFS('Import data'!$L$25:$L$80,
           'Import data'!$J$25:$J$80, F2011,
           'Import data'!$G$25:$G$80, 'GHG emissions calculations'!$H2011,
           'Import data'!$I$25:$I$80,$E$1919),
    ""
)</f>
        <v/>
      </c>
      <c r="J2011" s="311" t="str">
        <f t="array" ref="J2011">IF(
    XLOOKUP(F2011, 'Import data'!$J$26:$J$47, 'Import data'!$M$26:$M$47, "", 0) = "Please add the region-specific supplier emission factor or choose a different region available in the IAEG database.",
    "",
    XLOOKUP(F2011, 'Import data'!$J$26:$J$47, 'Import data'!$M$26:$M$47, "", 0)
)</f>
        <v/>
      </c>
      <c r="K2011" s="311" t="str">
        <f t="array" ref="K2011">IFERROR(
    XLOOKUP(F2011,
            _xlws.FILTER('Supplier Emission'!$G$15:$G$49,
                   ('Supplier Emission'!$D$15:$D$49=H2011) * ('Supplier Emission'!$F$15:$F$49=$E$1919)),
            _xlws.FILTER('Supplier Emission'!$I$15:$I$49,
                   ('Supplier Emission'!$D$15:$D$49=H2011) * ('Supplier Emission'!$F$15:$F$49=$E$1919)),
            ""),
    "")</f>
        <v/>
      </c>
      <c r="L2011" s="311" t="str">
        <f t="array" ref="L2011">IFERROR(
    XLOOKUP(F2011,
            _xlws.FILTER('Supplier Emission'!$G$15:$G$49,
                   ('Supplier Emission'!$D$15:$D$49=H2011) * ('Supplier Emission'!$F$15:$F$49=$E$1919)),
            _xlws.FILTER('Supplier Emission'!$J$15:$J$49,
                   ('Supplier Emission'!$D$15:$D$49=H2011) * ('Supplier Emission'!$F$15:$F$49=$E$1919)),
            ""),
    "")</f>
        <v/>
      </c>
      <c r="M2011" s="311" t="str">
        <f t="array" ref="M2011">IFERROR(
    XLOOKUP(F2011,
            _xlws.FILTER('Supplier Emission'!$G$15:$G$49,
                   ('Supplier Emission'!$D$15:$D$49=H2011) * ('Supplier Emission'!$F$15:$F$49=$E$1919)),
            _xlws.FILTER('Supplier Emission'!$M$15:$M$49,
                   ('Supplier Emission'!$D$15:$D$49=H2011) * ('Supplier Emission'!$F$15:$F$49=$E$1919)),
            ""),
    "")</f>
        <v/>
      </c>
      <c r="N2011" s="311" t="str">
        <f t="array" ref="N2011">IFERROR(
    XLOOKUP(F2011,
            _xlws.FILTER('Supplier Emission'!$G$15:$G$49,
                   ('Supplier Emission'!$D$15:$D$49=H2011) * ('Supplier Emission'!$F$15:$F$49=$E$1919)),
            _xlws.FILTER('Supplier Emission'!$H$15:$H$49,
                   ('Supplier Emission'!$D$15:$D$49=H2011) * ('Supplier Emission'!$F$15:$F$49=$E$1919)),
            ""),
    "")</f>
        <v/>
      </c>
      <c r="O2011" s="311" t="str">
        <f t="array" ref="O2011">XLOOKUP(1,('Emission Factors'!$E$5:$E$488='GHG emissions calculations'!$F2011)*('Emission Factors'!$H$5:$H$488='GHG emissions calculations'!$H2011),INDEX('Emission Factors'!$E$5:$T$488,0,MATCH('GHG emissions calculations'!O$6,'Emission Factors'!$E$5:$T$5,0)),"",0)</f>
        <v/>
      </c>
      <c r="P2011" s="313" t="str">
        <f t="array" ref="P2011">IFERROR(
    INDEX('Emission Factors'!$E$5:$P$488,
          MATCH(1,
                ('Emission Factors'!$E$5:$E$488 = 'GHG emissions calculations'!$F2011) *
                ('Emission Factors'!$H$5:$H$488 = 'GHG emissions calculations'!$H2011),
                0),
          MATCH('GHG emissions calculations'!P$6,'Emission Factors'!$E$5:$P$5,0)),
    "")</f>
        <v/>
      </c>
      <c r="Q2011" s="311" t="str">
        <f t="array" ref="Q2011">IFERROR(
    IF(
        INDEX('Emission Factors'!$E$5:$P$488,
              MATCH(1,
                    ('Emission Factors'!$E$5:$E$488 = 'GHG emissions calculations'!$F2011) *
                    ('Emission Factors'!$H$5:$H$488 = 'GHG emissions calculations'!$H2011),
                    0),
              MATCH('GHG emissions calculations'!Q$6, 'Emission Factors'!$E$5:$P$5, 0)) &lt;&gt; "",
        INDEX('Emission Factors'!$E$5:$P$488,
              MATCH(1,
                    ('Emission Factors'!$E$5:$E$488 = 'GHG emissions calculations'!$F2011) *
                    ('Emission Factors'!$H$5:$H$488 = 'GHG emissions calculations'!$H2011),
                    0),
              MATCH('GHG emissions calculations'!Q$6, 'Emission Factors'!$E$5:$P$5, 0)),
        ""),
    "")</f>
        <v/>
      </c>
      <c r="R2011" s="311" t="str">
        <f t="array" ref="R2011">IFERROR(
    IF(
        INDEX('Emission Factors'!$E$5:$R$488,
              MATCH(1,
                    ('Emission Factors'!$E$5:$E$488 = 'GHG emissions calculations'!$F2011) *
                    ('Emission Factors'!$H$5:$H$488 = 'GHG emissions calculations'!$H2011),
                    0),
              MATCH('GHG emissions calculations'!R$6, 'Emission Factors'!$E$5:$R$5, 0)) &lt;&gt; "",
        INDEX('Emission Factors'!$E$5:$R$488,
              MATCH(1,
                    ('Emission Factors'!$E$5:$E$488 = 'GHG emissions calculations'!$F2011) *
                    ('Emission Factors'!$H$5:$H$488 = 'GHG emissions calculations'!$H2011),
                    0),
              MATCH('GHG emissions calculations'!R$6, 'Emission Factors'!$E$5:$R$5, 0)),
        ""),
    "")</f>
        <v/>
      </c>
      <c r="S2011" s="312">
        <f t="shared" si="3"/>
        <v>0</v>
      </c>
      <c r="T2011" s="23"/>
    </row>
    <row r="2012" ht="15.75" customHeight="1" outlineLevel="1">
      <c r="A2012" s="23"/>
      <c r="B2012" s="71"/>
      <c r="C2012" s="71"/>
      <c r="D2012" s="71"/>
      <c r="E2012" s="314"/>
      <c r="F2012" s="311" t="str">
        <f>Lists!AB91</f>
        <v>Glass fibers, low strength - Asia</v>
      </c>
      <c r="G2012" s="311" t="str">
        <f t="array" ref="G2012">XLOOKUP(1,('Emission Factors'!$E$5:$E$488='GHG emissions calculations'!$F2012)*('Emission Factors'!$H$5:$H$488='GHG emissions calculations'!$H2012),INDEX('Emission Factors'!$E$5:$T$488,0,MATCH('GHG emissions calculations'!G$6,'Emission Factors'!$E$5:$T$5,0)),"",0)</f>
        <v/>
      </c>
      <c r="H2012" s="311" t="s">
        <v>237</v>
      </c>
      <c r="I2012" s="312" t="str">
        <f>IF(
    SUMIFS('Import data'!$L$25:$L$80,
           'Import data'!$J$25:$J$80, F2012,
           'Import data'!$G$25:$G$80, 'GHG emissions calculations'!$H2012,
           'Import data'!$I$25:$I$80,$E$1919) &lt;&gt; 0,
    SUMIFS('Import data'!$L$25:$L$80,
           'Import data'!$J$25:$J$80, F2012,
           'Import data'!$G$25:$G$80, 'GHG emissions calculations'!$H2012,
           'Import data'!$I$25:$I$80,$E$1919),
    ""
)</f>
        <v/>
      </c>
      <c r="J2012" s="311" t="str">
        <f t="array" ref="J2012">IF(
    XLOOKUP(F2012, 'Import data'!$J$26:$J$47, 'Import data'!$M$26:$M$47, "", 0) = "Please add the region-specific supplier emission factor or choose a different region available in the IAEG database.",
    "",
    XLOOKUP(F2012, 'Import data'!$J$26:$J$47, 'Import data'!$M$26:$M$47, "", 0)
)</f>
        <v/>
      </c>
      <c r="K2012" s="311" t="str">
        <f t="array" ref="K2012">IFERROR(
    XLOOKUP(F2012,
            _xlws.FILTER('Supplier Emission'!$G$15:$G$49,
                   ('Supplier Emission'!$D$15:$D$49=H2012) * ('Supplier Emission'!$F$15:$F$49=$E$1919)),
            _xlws.FILTER('Supplier Emission'!$I$15:$I$49,
                   ('Supplier Emission'!$D$15:$D$49=H2012) * ('Supplier Emission'!$F$15:$F$49=$E$1919)),
            ""),
    "")</f>
        <v/>
      </c>
      <c r="L2012" s="311" t="str">
        <f t="array" ref="L2012">IFERROR(
    XLOOKUP(F2012,
            _xlws.FILTER('Supplier Emission'!$G$15:$G$49,
                   ('Supplier Emission'!$D$15:$D$49=H2012) * ('Supplier Emission'!$F$15:$F$49=$E$1919)),
            _xlws.FILTER('Supplier Emission'!$J$15:$J$49,
                   ('Supplier Emission'!$D$15:$D$49=H2012) * ('Supplier Emission'!$F$15:$F$49=$E$1919)),
            ""),
    "")</f>
        <v/>
      </c>
      <c r="M2012" s="311" t="str">
        <f t="array" ref="M2012">IFERROR(
    XLOOKUP(F2012,
            _xlws.FILTER('Supplier Emission'!$G$15:$G$49,
                   ('Supplier Emission'!$D$15:$D$49=H2012) * ('Supplier Emission'!$F$15:$F$49=$E$1919)),
            _xlws.FILTER('Supplier Emission'!$M$15:$M$49,
                   ('Supplier Emission'!$D$15:$D$49=H2012) * ('Supplier Emission'!$F$15:$F$49=$E$1919)),
            ""),
    "")</f>
        <v/>
      </c>
      <c r="N2012" s="311" t="str">
        <f t="array" ref="N2012">IFERROR(
    XLOOKUP(F2012,
            _xlws.FILTER('Supplier Emission'!$G$15:$G$49,
                   ('Supplier Emission'!$D$15:$D$49=H2012) * ('Supplier Emission'!$F$15:$F$49=$E$1919)),
            _xlws.FILTER('Supplier Emission'!$H$15:$H$49,
                   ('Supplier Emission'!$D$15:$D$49=H2012) * ('Supplier Emission'!$F$15:$F$49=$E$1919)),
            ""),
    "")</f>
        <v/>
      </c>
      <c r="O2012" s="311" t="str">
        <f t="array" ref="O2012">XLOOKUP(1,('Emission Factors'!$E$5:$E$488='GHG emissions calculations'!$F2012)*('Emission Factors'!$H$5:$H$488='GHG emissions calculations'!$H2012),INDEX('Emission Factors'!$E$5:$T$488,0,MATCH('GHG emissions calculations'!O$6,'Emission Factors'!$E$5:$T$5,0)),"",0)</f>
        <v/>
      </c>
      <c r="P2012" s="313" t="str">
        <f t="array" ref="P2012">IFERROR(
    INDEX('Emission Factors'!$E$5:$P$488,
          MATCH(1,
                ('Emission Factors'!$E$5:$E$488 = 'GHG emissions calculations'!$F2012) *
                ('Emission Factors'!$H$5:$H$488 = 'GHG emissions calculations'!$H2012),
                0),
          MATCH('GHG emissions calculations'!P$6,'Emission Factors'!$E$5:$P$5,0)),
    "")</f>
        <v/>
      </c>
      <c r="Q2012" s="311" t="str">
        <f t="array" ref="Q2012">IFERROR(
    IF(
        INDEX('Emission Factors'!$E$5:$P$488,
              MATCH(1,
                    ('Emission Factors'!$E$5:$E$488 = 'GHG emissions calculations'!$F2012) *
                    ('Emission Factors'!$H$5:$H$488 = 'GHG emissions calculations'!$H2012),
                    0),
              MATCH('GHG emissions calculations'!Q$6, 'Emission Factors'!$E$5:$P$5, 0)) &lt;&gt; "",
        INDEX('Emission Factors'!$E$5:$P$488,
              MATCH(1,
                    ('Emission Factors'!$E$5:$E$488 = 'GHG emissions calculations'!$F2012) *
                    ('Emission Factors'!$H$5:$H$488 = 'GHG emissions calculations'!$H2012),
                    0),
              MATCH('GHG emissions calculations'!Q$6, 'Emission Factors'!$E$5:$P$5, 0)),
        ""),
    "")</f>
        <v/>
      </c>
      <c r="R2012" s="311" t="str">
        <f t="array" ref="R2012">IFERROR(
    IF(
        INDEX('Emission Factors'!$E$5:$R$488,
              MATCH(1,
                    ('Emission Factors'!$E$5:$E$488 = 'GHG emissions calculations'!$F2012) *
                    ('Emission Factors'!$H$5:$H$488 = 'GHG emissions calculations'!$H2012),
                    0),
              MATCH('GHG emissions calculations'!R$6, 'Emission Factors'!$E$5:$R$5, 0)) &lt;&gt; "",
        INDEX('Emission Factors'!$E$5:$R$488,
              MATCH(1,
                    ('Emission Factors'!$E$5:$E$488 = 'GHG emissions calculations'!$F2012) *
                    ('Emission Factors'!$H$5:$H$488 = 'GHG emissions calculations'!$H2012),
                    0),
              MATCH('GHG emissions calculations'!R$6, 'Emission Factors'!$E$5:$R$5, 0)),
        ""),
    "")</f>
        <v/>
      </c>
      <c r="S2012" s="312">
        <f t="shared" si="3"/>
        <v>0</v>
      </c>
      <c r="T2012" s="23"/>
    </row>
    <row r="2013" ht="15.75" customHeight="1" outlineLevel="1">
      <c r="A2013" s="23"/>
      <c r="B2013" s="71"/>
      <c r="C2013" s="71"/>
      <c r="D2013" s="71"/>
      <c r="E2013" s="314"/>
      <c r="F2013" s="311" t="str">
        <f>Lists!AB89</f>
        <v>Glass fibers, low strength - Europe</v>
      </c>
      <c r="G2013" s="311">
        <f t="array" ref="G2013">XLOOKUP(1,('Emission Factors'!$E$5:$E$488='GHG emissions calculations'!$F2013)*('Emission Factors'!$H$5:$H$488='GHG emissions calculations'!$H2013),INDEX('Emission Factors'!$E$5:$T$488,0,MATCH('GHG emissions calculations'!G$6,'Emission Factors'!$E$5:$T$5,0)),"",0)</f>
        <v>3</v>
      </c>
      <c r="H2013" s="311" t="s">
        <v>237</v>
      </c>
      <c r="I2013" s="312" t="str">
        <f>IF(
    SUMIFS('Import data'!$L$25:$L$80,
           'Import data'!$J$25:$J$80, F2013,
           'Import data'!$G$25:$G$80, 'GHG emissions calculations'!$H2013,
           'Import data'!$I$25:$I$80,$E$1919) &lt;&gt; 0,
    SUMIFS('Import data'!$L$25:$L$80,
           'Import data'!$J$25:$J$80, F2013,
           'Import data'!$G$25:$G$80, 'GHG emissions calculations'!$H2013,
           'Import data'!$I$25:$I$80,$E$1919),
    ""
)</f>
        <v/>
      </c>
      <c r="J2013" s="311" t="str">
        <f t="array" ref="J2013">IF(
    XLOOKUP(F2013, 'Import data'!$J$26:$J$47, 'Import data'!$M$26:$M$47, "", 0) = "Please add the region-specific supplier emission factor or choose a different region available in the IAEG database.",
    "",
    XLOOKUP(F2013, 'Import data'!$J$26:$J$47, 'Import data'!$M$26:$M$47, "", 0)
)</f>
        <v/>
      </c>
      <c r="K2013" s="311" t="str">
        <f t="array" ref="K2013">IFERROR(
    XLOOKUP(F2013,
            _xlws.FILTER('Supplier Emission'!$G$15:$G$49,
                   ('Supplier Emission'!$D$15:$D$49=H2013) * ('Supplier Emission'!$F$15:$F$49=$E$1919)),
            _xlws.FILTER('Supplier Emission'!$I$15:$I$49,
                   ('Supplier Emission'!$D$15:$D$49=H2013) * ('Supplier Emission'!$F$15:$F$49=$E$1919)),
            ""),
    "")</f>
        <v/>
      </c>
      <c r="L2013" s="311" t="str">
        <f t="array" ref="L2013">IFERROR(
    XLOOKUP(F2013,
            _xlws.FILTER('Supplier Emission'!$G$15:$G$49,
                   ('Supplier Emission'!$D$15:$D$49=H2013) * ('Supplier Emission'!$F$15:$F$49=$E$1919)),
            _xlws.FILTER('Supplier Emission'!$J$15:$J$49,
                   ('Supplier Emission'!$D$15:$D$49=H2013) * ('Supplier Emission'!$F$15:$F$49=$E$1919)),
            ""),
    "")</f>
        <v/>
      </c>
      <c r="M2013" s="311" t="str">
        <f t="array" ref="M2013">IFERROR(
    XLOOKUP(F2013,
            _xlws.FILTER('Supplier Emission'!$G$15:$G$49,
                   ('Supplier Emission'!$D$15:$D$49=H2013) * ('Supplier Emission'!$F$15:$F$49=$E$1919)),
            _xlws.FILTER('Supplier Emission'!$M$15:$M$49,
                   ('Supplier Emission'!$D$15:$D$49=H2013) * ('Supplier Emission'!$F$15:$F$49=$E$1919)),
            ""),
    "")</f>
        <v/>
      </c>
      <c r="N2013" s="311" t="str">
        <f t="array" ref="N2013">IFERROR(
    XLOOKUP(F2013,
            _xlws.FILTER('Supplier Emission'!$G$15:$G$49,
                   ('Supplier Emission'!$D$15:$D$49=H2013) * ('Supplier Emission'!$F$15:$F$49=$E$1919)),
            _xlws.FILTER('Supplier Emission'!$H$15:$H$49,
                   ('Supplier Emission'!$D$15:$D$49=H2013) * ('Supplier Emission'!$F$15:$F$49=$E$1919)),
            ""),
    "")</f>
        <v/>
      </c>
      <c r="O2013" s="311" t="str">
        <f t="array" ref="O2013">XLOOKUP(1,('Emission Factors'!$E$5:$E$488='GHG emissions calculations'!$F2013)*('Emission Factors'!$H$5:$H$488='GHG emissions calculations'!$H2013),INDEX('Emission Factors'!$E$5:$T$488,0,MATCH('GHG emissions calculations'!O$6,'Emission Factors'!$E$5:$T$5,0)),"",0)</f>
        <v>Fibres de verre (faible résistance)</v>
      </c>
      <c r="P2013" s="313">
        <f t="array" ref="P2013">IFERROR(
    INDEX('Emission Factors'!$E$5:$P$488,
          MATCH(1,
                ('Emission Factors'!$E$5:$E$488 = 'GHG emissions calculations'!$F2013) *
                ('Emission Factors'!$H$5:$H$488 = 'GHG emissions calculations'!$H2013),
                0),
          MATCH('GHG emissions calculations'!P$6,'Emission Factors'!$E$5:$P$5,0)),
    "")</f>
        <v>3.22</v>
      </c>
      <c r="Q2013" s="311" t="str">
        <f t="array" ref="Q2013">IFERROR(
    IF(
        INDEX('Emission Factors'!$E$5:$P$488,
              MATCH(1,
                    ('Emission Factors'!$E$5:$E$488 = 'GHG emissions calculations'!$F2013) *
                    ('Emission Factors'!$H$5:$H$488 = 'GHG emissions calculations'!$H2013),
                    0),
              MATCH('GHG emissions calculations'!Q$6, 'Emission Factors'!$E$5:$P$5, 0)) &lt;&gt; "",
        INDEX('Emission Factors'!$E$5:$P$488,
              MATCH(1,
                    ('Emission Factors'!$E$5:$E$488 = 'GHG emissions calculations'!$F2013) *
                    ('Emission Factors'!$H$5:$H$488 = 'GHG emissions calculations'!$H2013),
                    0),
              MATCH('GHG emissions calculations'!Q$6, 'Emission Factors'!$E$5:$P$5, 0)),
        ""),
    "")</f>
        <v>kgCO2e/kg</v>
      </c>
      <c r="R2013" s="311" t="str">
        <f t="array" ref="R2013">IFERROR(
    IF(
        INDEX('Emission Factors'!$E$5:$R$488,
              MATCH(1,
                    ('Emission Factors'!$E$5:$E$488 = 'GHG emissions calculations'!$F2013) *
                    ('Emission Factors'!$H$5:$H$488 = 'GHG emissions calculations'!$H2013),
                    0),
              MATCH('GHG emissions calculations'!R$6, 'Emission Factors'!$E$5:$R$5, 0)) &lt;&gt; "",
        INDEX('Emission Factors'!$E$5:$R$488,
              MATCH(1,
                    ('Emission Factors'!$E$5:$E$488 = 'GHG emissions calculations'!$F2013) *
                    ('Emission Factors'!$H$5:$H$488 = 'GHG emissions calculations'!$H2013),
                    0),
              MATCH('GHG emissions calculations'!R$6, 'Emission Factors'!$E$5:$R$5, 0)),
        ""),
    "")</f>
        <v>Europe</v>
      </c>
      <c r="S2013" s="312">
        <f t="shared" si="3"/>
        <v>0</v>
      </c>
      <c r="T2013" s="23"/>
    </row>
    <row r="2014" ht="15.75" customHeight="1" outlineLevel="1">
      <c r="A2014" s="23"/>
      <c r="B2014" s="71"/>
      <c r="C2014" s="71"/>
      <c r="D2014" s="71"/>
      <c r="E2014" s="314"/>
      <c r="F2014" s="311" t="str">
        <f>Lists!AB94</f>
        <v>Glass fibers, low strength - Global or unspecified region</v>
      </c>
      <c r="G2014" s="311" t="str">
        <f t="array" ref="G2014">XLOOKUP(1,('Emission Factors'!$E$5:$E$488='GHG emissions calculations'!$F2014)*('Emission Factors'!$H$5:$H$488='GHG emissions calculations'!$H2014),INDEX('Emission Factors'!$E$5:$T$488,0,MATCH('GHG emissions calculations'!G$6,'Emission Factors'!$E$5:$T$5,0)),"",0)</f>
        <v/>
      </c>
      <c r="H2014" s="311" t="s">
        <v>237</v>
      </c>
      <c r="I2014" s="312" t="str">
        <f>IF(
    SUMIFS('Import data'!$L$25:$L$80,
           'Import data'!$J$25:$J$80, F2014,
           'Import data'!$G$25:$G$80, 'GHG emissions calculations'!$H2014,
           'Import data'!$I$25:$I$80,$E$1919) &lt;&gt; 0,
    SUMIFS('Import data'!$L$25:$L$80,
           'Import data'!$J$25:$J$80, F2014,
           'Import data'!$G$25:$G$80, 'GHG emissions calculations'!$H2014,
           'Import data'!$I$25:$I$80,$E$1919),
    ""
)</f>
        <v/>
      </c>
      <c r="J2014" s="311" t="str">
        <f t="array" ref="J2014">IF(
    XLOOKUP(F2014, 'Import data'!$J$26:$J$47, 'Import data'!$M$26:$M$47, "", 0) = "Please add the region-specific supplier emission factor or choose a different region available in the IAEG database.",
    "",
    XLOOKUP(F2014, 'Import data'!$J$26:$J$47, 'Import data'!$M$26:$M$47, "", 0)
)</f>
        <v/>
      </c>
      <c r="K2014" s="311" t="str">
        <f t="array" ref="K2014">IFERROR(
    XLOOKUP(F2014,
            _xlws.FILTER('Supplier Emission'!$G$15:$G$49,
                   ('Supplier Emission'!$D$15:$D$49=H2014) * ('Supplier Emission'!$F$15:$F$49=$E$1919)),
            _xlws.FILTER('Supplier Emission'!$I$15:$I$49,
                   ('Supplier Emission'!$D$15:$D$49=H2014) * ('Supplier Emission'!$F$15:$F$49=$E$1919)),
            ""),
    "")</f>
        <v/>
      </c>
      <c r="L2014" s="311" t="str">
        <f t="array" ref="L2014">IFERROR(
    XLOOKUP(F2014,
            _xlws.FILTER('Supplier Emission'!$G$15:$G$49,
                   ('Supplier Emission'!$D$15:$D$49=H2014) * ('Supplier Emission'!$F$15:$F$49=$E$1919)),
            _xlws.FILTER('Supplier Emission'!$J$15:$J$49,
                   ('Supplier Emission'!$D$15:$D$49=H2014) * ('Supplier Emission'!$F$15:$F$49=$E$1919)),
            ""),
    "")</f>
        <v/>
      </c>
      <c r="M2014" s="311" t="str">
        <f t="array" ref="M2014">IFERROR(
    XLOOKUP(F2014,
            _xlws.FILTER('Supplier Emission'!$G$15:$G$49,
                   ('Supplier Emission'!$D$15:$D$49=H2014) * ('Supplier Emission'!$F$15:$F$49=$E$1919)),
            _xlws.FILTER('Supplier Emission'!$M$15:$M$49,
                   ('Supplier Emission'!$D$15:$D$49=H2014) * ('Supplier Emission'!$F$15:$F$49=$E$1919)),
            ""),
    "")</f>
        <v/>
      </c>
      <c r="N2014" s="311" t="str">
        <f t="array" ref="N2014">IFERROR(
    XLOOKUP(F2014,
            _xlws.FILTER('Supplier Emission'!$G$15:$G$49,
                   ('Supplier Emission'!$D$15:$D$49=H2014) * ('Supplier Emission'!$F$15:$F$49=$E$1919)),
            _xlws.FILTER('Supplier Emission'!$H$15:$H$49,
                   ('Supplier Emission'!$D$15:$D$49=H2014) * ('Supplier Emission'!$F$15:$F$49=$E$1919)),
            ""),
    "")</f>
        <v/>
      </c>
      <c r="O2014" s="311" t="str">
        <f t="array" ref="O2014">XLOOKUP(1,('Emission Factors'!$E$5:$E$488='GHG emissions calculations'!$F2014)*('Emission Factors'!$H$5:$H$488='GHG emissions calculations'!$H2014),INDEX('Emission Factors'!$E$5:$T$488,0,MATCH('GHG emissions calculations'!O$6,'Emission Factors'!$E$5:$T$5,0)),"",0)</f>
        <v/>
      </c>
      <c r="P2014" s="313" t="str">
        <f t="array" ref="P2014">IFERROR(
    INDEX('Emission Factors'!$E$5:$P$488,
          MATCH(1,
                ('Emission Factors'!$E$5:$E$488 = 'GHG emissions calculations'!$F2014) *
                ('Emission Factors'!$H$5:$H$488 = 'GHG emissions calculations'!$H2014),
                0),
          MATCH('GHG emissions calculations'!P$6,'Emission Factors'!$E$5:$P$5,0)),
    "")</f>
        <v/>
      </c>
      <c r="Q2014" s="311" t="str">
        <f t="array" ref="Q2014">IFERROR(
    IF(
        INDEX('Emission Factors'!$E$5:$P$488,
              MATCH(1,
                    ('Emission Factors'!$E$5:$E$488 = 'GHG emissions calculations'!$F2014) *
                    ('Emission Factors'!$H$5:$H$488 = 'GHG emissions calculations'!$H2014),
                    0),
              MATCH('GHG emissions calculations'!Q$6, 'Emission Factors'!$E$5:$P$5, 0)) &lt;&gt; "",
        INDEX('Emission Factors'!$E$5:$P$488,
              MATCH(1,
                    ('Emission Factors'!$E$5:$E$488 = 'GHG emissions calculations'!$F2014) *
                    ('Emission Factors'!$H$5:$H$488 = 'GHG emissions calculations'!$H2014),
                    0),
              MATCH('GHG emissions calculations'!Q$6, 'Emission Factors'!$E$5:$P$5, 0)),
        ""),
    "")</f>
        <v/>
      </c>
      <c r="R2014" s="311" t="str">
        <f t="array" ref="R2014">IFERROR(
    IF(
        INDEX('Emission Factors'!$E$5:$R$488,
              MATCH(1,
                    ('Emission Factors'!$E$5:$E$488 = 'GHG emissions calculations'!$F2014) *
                    ('Emission Factors'!$H$5:$H$488 = 'GHG emissions calculations'!$H2014),
                    0),
              MATCH('GHG emissions calculations'!R$6, 'Emission Factors'!$E$5:$R$5, 0)) &lt;&gt; "",
        INDEX('Emission Factors'!$E$5:$R$488,
              MATCH(1,
                    ('Emission Factors'!$E$5:$E$488 = 'GHG emissions calculations'!$F2014) *
                    ('Emission Factors'!$H$5:$H$488 = 'GHG emissions calculations'!$H2014),
                    0),
              MATCH('GHG emissions calculations'!R$6, 'Emission Factors'!$E$5:$R$5, 0)),
        ""),
    "")</f>
        <v/>
      </c>
      <c r="S2014" s="312">
        <f t="shared" si="3"/>
        <v>0</v>
      </c>
      <c r="T2014" s="23"/>
    </row>
    <row r="2015" ht="15.75" customHeight="1" outlineLevel="1">
      <c r="A2015" s="23"/>
      <c r="B2015" s="71"/>
      <c r="C2015" s="71"/>
      <c r="D2015" s="71"/>
      <c r="E2015" s="314"/>
      <c r="F2015" s="311" t="str">
        <f>Lists!AB93</f>
        <v>Glass fibers, low strength - Middle East</v>
      </c>
      <c r="G2015" s="311" t="str">
        <f t="array" ref="G2015">XLOOKUP(1,('Emission Factors'!$E$5:$E$488='GHG emissions calculations'!$F2015)*('Emission Factors'!$H$5:$H$488='GHG emissions calculations'!$H2015),INDEX('Emission Factors'!$E$5:$T$488,0,MATCH('GHG emissions calculations'!G$6,'Emission Factors'!$E$5:$T$5,0)),"",0)</f>
        <v/>
      </c>
      <c r="H2015" s="311" t="s">
        <v>237</v>
      </c>
      <c r="I2015" s="312" t="str">
        <f>IF(
    SUMIFS('Import data'!$L$25:$L$80,
           'Import data'!$J$25:$J$80, F2015,
           'Import data'!$G$25:$G$80, 'GHG emissions calculations'!$H2015,
           'Import data'!$I$25:$I$80,$E$1919) &lt;&gt; 0,
    SUMIFS('Import data'!$L$25:$L$80,
           'Import data'!$J$25:$J$80, F2015,
           'Import data'!$G$25:$G$80, 'GHG emissions calculations'!$H2015,
           'Import data'!$I$25:$I$80,$E$1919),
    ""
)</f>
        <v/>
      </c>
      <c r="J2015" s="311" t="str">
        <f t="array" ref="J2015">IF(
    XLOOKUP(F2015, 'Import data'!$J$26:$J$47, 'Import data'!$M$26:$M$47, "", 0) = "Please add the region-specific supplier emission factor or choose a different region available in the IAEG database.",
    "",
    XLOOKUP(F2015, 'Import data'!$J$26:$J$47, 'Import data'!$M$26:$M$47, "", 0)
)</f>
        <v/>
      </c>
      <c r="K2015" s="311" t="str">
        <f t="array" ref="K2015">IFERROR(
    XLOOKUP(F2015,
            _xlws.FILTER('Supplier Emission'!$G$15:$G$49,
                   ('Supplier Emission'!$D$15:$D$49=H2015) * ('Supplier Emission'!$F$15:$F$49=$E$1919)),
            _xlws.FILTER('Supplier Emission'!$I$15:$I$49,
                   ('Supplier Emission'!$D$15:$D$49=H2015) * ('Supplier Emission'!$F$15:$F$49=$E$1919)),
            ""),
    "")</f>
        <v/>
      </c>
      <c r="L2015" s="311" t="str">
        <f t="array" ref="L2015">IFERROR(
    XLOOKUP(F2015,
            _xlws.FILTER('Supplier Emission'!$G$15:$G$49,
                   ('Supplier Emission'!$D$15:$D$49=H2015) * ('Supplier Emission'!$F$15:$F$49=$E$1919)),
            _xlws.FILTER('Supplier Emission'!$J$15:$J$49,
                   ('Supplier Emission'!$D$15:$D$49=H2015) * ('Supplier Emission'!$F$15:$F$49=$E$1919)),
            ""),
    "")</f>
        <v/>
      </c>
      <c r="M2015" s="311" t="str">
        <f t="array" ref="M2015">IFERROR(
    XLOOKUP(F2015,
            _xlws.FILTER('Supplier Emission'!$G$15:$G$49,
                   ('Supplier Emission'!$D$15:$D$49=H2015) * ('Supplier Emission'!$F$15:$F$49=$E$1919)),
            _xlws.FILTER('Supplier Emission'!$M$15:$M$49,
                   ('Supplier Emission'!$D$15:$D$49=H2015) * ('Supplier Emission'!$F$15:$F$49=$E$1919)),
            ""),
    "")</f>
        <v/>
      </c>
      <c r="N2015" s="311" t="str">
        <f t="array" ref="N2015">IFERROR(
    XLOOKUP(F2015,
            _xlws.FILTER('Supplier Emission'!$G$15:$G$49,
                   ('Supplier Emission'!$D$15:$D$49=H2015) * ('Supplier Emission'!$F$15:$F$49=$E$1919)),
            _xlws.FILTER('Supplier Emission'!$H$15:$H$49,
                   ('Supplier Emission'!$D$15:$D$49=H2015) * ('Supplier Emission'!$F$15:$F$49=$E$1919)),
            ""),
    "")</f>
        <v/>
      </c>
      <c r="O2015" s="311" t="str">
        <f t="array" ref="O2015">XLOOKUP(1,('Emission Factors'!$E$5:$E$488='GHG emissions calculations'!$F2015)*('Emission Factors'!$H$5:$H$488='GHG emissions calculations'!$H2015),INDEX('Emission Factors'!$E$5:$T$488,0,MATCH('GHG emissions calculations'!O$6,'Emission Factors'!$E$5:$T$5,0)),"",0)</f>
        <v/>
      </c>
      <c r="P2015" s="313" t="str">
        <f t="array" ref="P2015">IFERROR(
    INDEX('Emission Factors'!$E$5:$P$488,
          MATCH(1,
                ('Emission Factors'!$E$5:$E$488 = 'GHG emissions calculations'!$F2015) *
                ('Emission Factors'!$H$5:$H$488 = 'GHG emissions calculations'!$H2015),
                0),
          MATCH('GHG emissions calculations'!P$6,'Emission Factors'!$E$5:$P$5,0)),
    "")</f>
        <v/>
      </c>
      <c r="Q2015" s="311" t="str">
        <f t="array" ref="Q2015">IFERROR(
    IF(
        INDEX('Emission Factors'!$E$5:$P$488,
              MATCH(1,
                    ('Emission Factors'!$E$5:$E$488 = 'GHG emissions calculations'!$F2015) *
                    ('Emission Factors'!$H$5:$H$488 = 'GHG emissions calculations'!$H2015),
                    0),
              MATCH('GHG emissions calculations'!Q$6, 'Emission Factors'!$E$5:$P$5, 0)) &lt;&gt; "",
        INDEX('Emission Factors'!$E$5:$P$488,
              MATCH(1,
                    ('Emission Factors'!$E$5:$E$488 = 'GHG emissions calculations'!$F2015) *
                    ('Emission Factors'!$H$5:$H$488 = 'GHG emissions calculations'!$H2015),
                    0),
              MATCH('GHG emissions calculations'!Q$6, 'Emission Factors'!$E$5:$P$5, 0)),
        ""),
    "")</f>
        <v/>
      </c>
      <c r="R2015" s="311" t="str">
        <f t="array" ref="R2015">IFERROR(
    IF(
        INDEX('Emission Factors'!$E$5:$R$488,
              MATCH(1,
                    ('Emission Factors'!$E$5:$E$488 = 'GHG emissions calculations'!$F2015) *
                    ('Emission Factors'!$H$5:$H$488 = 'GHG emissions calculations'!$H2015),
                    0),
              MATCH('GHG emissions calculations'!R$6, 'Emission Factors'!$E$5:$R$5, 0)) &lt;&gt; "",
        INDEX('Emission Factors'!$E$5:$R$488,
              MATCH(1,
                    ('Emission Factors'!$E$5:$E$488 = 'GHG emissions calculations'!$F2015) *
                    ('Emission Factors'!$H$5:$H$488 = 'GHG emissions calculations'!$H2015),
                    0),
              MATCH('GHG emissions calculations'!R$6, 'Emission Factors'!$E$5:$R$5, 0)),
        ""),
    "")</f>
        <v/>
      </c>
      <c r="S2015" s="312">
        <f t="shared" si="3"/>
        <v>0</v>
      </c>
      <c r="T2015" s="23"/>
    </row>
    <row r="2016" ht="15.75" customHeight="1" outlineLevel="1">
      <c r="A2016" s="23"/>
      <c r="B2016" s="71"/>
      <c r="C2016" s="71"/>
      <c r="D2016" s="71"/>
      <c r="E2016" s="314"/>
      <c r="F2016" s="311" t="str">
        <f>Lists!AB92</f>
        <v>Glass fibers, low strength - Oceania</v>
      </c>
      <c r="G2016" s="311" t="str">
        <f t="array" ref="G2016">XLOOKUP(1,('Emission Factors'!$E$5:$E$488='GHG emissions calculations'!$F2016)*('Emission Factors'!$H$5:$H$488='GHG emissions calculations'!$H2016),INDEX('Emission Factors'!$E$5:$T$488,0,MATCH('GHG emissions calculations'!G$6,'Emission Factors'!$E$5:$T$5,0)),"",0)</f>
        <v/>
      </c>
      <c r="H2016" s="311" t="s">
        <v>237</v>
      </c>
      <c r="I2016" s="312" t="str">
        <f>IF(
    SUMIFS('Import data'!$L$25:$L$80,
           'Import data'!$J$25:$J$80, F2016,
           'Import data'!$G$25:$G$80, 'GHG emissions calculations'!$H2016,
           'Import data'!$I$25:$I$80,$E$1919) &lt;&gt; 0,
    SUMIFS('Import data'!$L$25:$L$80,
           'Import data'!$J$25:$J$80, F2016,
           'Import data'!$G$25:$G$80, 'GHG emissions calculations'!$H2016,
           'Import data'!$I$25:$I$80,$E$1919),
    ""
)</f>
        <v/>
      </c>
      <c r="J2016" s="311" t="str">
        <f t="array" ref="J2016">IF(
    XLOOKUP(F2016, 'Import data'!$J$26:$J$47, 'Import data'!$M$26:$M$47, "", 0) = "Please add the region-specific supplier emission factor or choose a different region available in the IAEG database.",
    "",
    XLOOKUP(F2016, 'Import data'!$J$26:$J$47, 'Import data'!$M$26:$M$47, "", 0)
)</f>
        <v/>
      </c>
      <c r="K2016" s="311" t="str">
        <f t="array" ref="K2016">IFERROR(
    XLOOKUP(F2016,
            _xlws.FILTER('Supplier Emission'!$G$15:$G$49,
                   ('Supplier Emission'!$D$15:$D$49=H2016) * ('Supplier Emission'!$F$15:$F$49=$E$1919)),
            _xlws.FILTER('Supplier Emission'!$I$15:$I$49,
                   ('Supplier Emission'!$D$15:$D$49=H2016) * ('Supplier Emission'!$F$15:$F$49=$E$1919)),
            ""),
    "")</f>
        <v/>
      </c>
      <c r="L2016" s="311" t="str">
        <f t="array" ref="L2016">IFERROR(
    XLOOKUP(F2016,
            _xlws.FILTER('Supplier Emission'!$G$15:$G$49,
                   ('Supplier Emission'!$D$15:$D$49=H2016) * ('Supplier Emission'!$F$15:$F$49=$E$1919)),
            _xlws.FILTER('Supplier Emission'!$J$15:$J$49,
                   ('Supplier Emission'!$D$15:$D$49=H2016) * ('Supplier Emission'!$F$15:$F$49=$E$1919)),
            ""),
    "")</f>
        <v/>
      </c>
      <c r="M2016" s="311" t="str">
        <f t="array" ref="M2016">IFERROR(
    XLOOKUP(F2016,
            _xlws.FILTER('Supplier Emission'!$G$15:$G$49,
                   ('Supplier Emission'!$D$15:$D$49=H2016) * ('Supplier Emission'!$F$15:$F$49=$E$1919)),
            _xlws.FILTER('Supplier Emission'!$M$15:$M$49,
                   ('Supplier Emission'!$D$15:$D$49=H2016) * ('Supplier Emission'!$F$15:$F$49=$E$1919)),
            ""),
    "")</f>
        <v/>
      </c>
      <c r="N2016" s="311" t="str">
        <f t="array" ref="N2016">IFERROR(
    XLOOKUP(F2016,
            _xlws.FILTER('Supplier Emission'!$G$15:$G$49,
                   ('Supplier Emission'!$D$15:$D$49=H2016) * ('Supplier Emission'!$F$15:$F$49=$E$1919)),
            _xlws.FILTER('Supplier Emission'!$H$15:$H$49,
                   ('Supplier Emission'!$D$15:$D$49=H2016) * ('Supplier Emission'!$F$15:$F$49=$E$1919)),
            ""),
    "")</f>
        <v/>
      </c>
      <c r="O2016" s="311" t="str">
        <f t="array" ref="O2016">XLOOKUP(1,('Emission Factors'!$E$5:$E$488='GHG emissions calculations'!$F2016)*('Emission Factors'!$H$5:$H$488='GHG emissions calculations'!$H2016),INDEX('Emission Factors'!$E$5:$T$488,0,MATCH('GHG emissions calculations'!O$6,'Emission Factors'!$E$5:$T$5,0)),"",0)</f>
        <v/>
      </c>
      <c r="P2016" s="313" t="str">
        <f t="array" ref="P2016">IFERROR(
    INDEX('Emission Factors'!$E$5:$P$488,
          MATCH(1,
                ('Emission Factors'!$E$5:$E$488 = 'GHG emissions calculations'!$F2016) *
                ('Emission Factors'!$H$5:$H$488 = 'GHG emissions calculations'!$H2016),
                0),
          MATCH('GHG emissions calculations'!P$6,'Emission Factors'!$E$5:$P$5,0)),
    "")</f>
        <v/>
      </c>
      <c r="Q2016" s="311" t="str">
        <f t="array" ref="Q2016">IFERROR(
    IF(
        INDEX('Emission Factors'!$E$5:$P$488,
              MATCH(1,
                    ('Emission Factors'!$E$5:$E$488 = 'GHG emissions calculations'!$F2016) *
                    ('Emission Factors'!$H$5:$H$488 = 'GHG emissions calculations'!$H2016),
                    0),
              MATCH('GHG emissions calculations'!Q$6, 'Emission Factors'!$E$5:$P$5, 0)) &lt;&gt; "",
        INDEX('Emission Factors'!$E$5:$P$488,
              MATCH(1,
                    ('Emission Factors'!$E$5:$E$488 = 'GHG emissions calculations'!$F2016) *
                    ('Emission Factors'!$H$5:$H$488 = 'GHG emissions calculations'!$H2016),
                    0),
              MATCH('GHG emissions calculations'!Q$6, 'Emission Factors'!$E$5:$P$5, 0)),
        ""),
    "")</f>
        <v/>
      </c>
      <c r="R2016" s="311" t="str">
        <f t="array" ref="R2016">IFERROR(
    IF(
        INDEX('Emission Factors'!$E$5:$R$488,
              MATCH(1,
                    ('Emission Factors'!$E$5:$E$488 = 'GHG emissions calculations'!$F2016) *
                    ('Emission Factors'!$H$5:$H$488 = 'GHG emissions calculations'!$H2016),
                    0),
              MATCH('GHG emissions calculations'!R$6, 'Emission Factors'!$E$5:$R$5, 0)) &lt;&gt; "",
        INDEX('Emission Factors'!$E$5:$R$488,
              MATCH(1,
                    ('Emission Factors'!$E$5:$E$488 = 'GHG emissions calculations'!$F2016) *
                    ('Emission Factors'!$H$5:$H$488 = 'GHG emissions calculations'!$H2016),
                    0),
              MATCH('GHG emissions calculations'!R$6, 'Emission Factors'!$E$5:$R$5, 0)),
        ""),
    "")</f>
        <v/>
      </c>
      <c r="S2016" s="312">
        <f t="shared" si="3"/>
        <v>0</v>
      </c>
      <c r="T2016" s="23"/>
    </row>
    <row r="2017" ht="15.75" customHeight="1" outlineLevel="1">
      <c r="A2017" s="23"/>
      <c r="B2017" s="71"/>
      <c r="C2017" s="71"/>
      <c r="D2017" s="71"/>
      <c r="E2017" s="314"/>
      <c r="F2017" s="311" t="str">
        <f>Lists!AB97</f>
        <v>Glass, chrystal/Lead glass  - Africa</v>
      </c>
      <c r="G2017" s="311" t="str">
        <f t="array" ref="G2017">XLOOKUP(1,('Emission Factors'!$E$5:$E$488='GHG emissions calculations'!$F2017)*('Emission Factors'!$H$5:$H$488='GHG emissions calculations'!$H2017),INDEX('Emission Factors'!$E$5:$T$488,0,MATCH('GHG emissions calculations'!G$6,'Emission Factors'!$E$5:$T$5,0)),"",0)</f>
        <v/>
      </c>
      <c r="H2017" s="311" t="s">
        <v>237</v>
      </c>
      <c r="I2017" s="312" t="str">
        <f>IF(
    SUMIFS('Import data'!$L$25:$L$80,
           'Import data'!$J$25:$J$80, F2017,
           'Import data'!$G$25:$G$80, 'GHG emissions calculations'!$H2017,
           'Import data'!$I$25:$I$80,$E$1919) &lt;&gt; 0,
    SUMIFS('Import data'!$L$25:$L$80,
           'Import data'!$J$25:$J$80, F2017,
           'Import data'!$G$25:$G$80, 'GHG emissions calculations'!$H2017,
           'Import data'!$I$25:$I$80,$E$1919),
    ""
)</f>
        <v/>
      </c>
      <c r="J2017" s="311" t="str">
        <f t="array" ref="J2017">IF(
    XLOOKUP(F2017, 'Import data'!$J$26:$J$47, 'Import data'!$M$26:$M$47, "", 0) = "Please add the region-specific supplier emission factor or choose a different region available in the IAEG database.",
    "",
    XLOOKUP(F2017, 'Import data'!$J$26:$J$47, 'Import data'!$M$26:$M$47, "", 0)
)</f>
        <v/>
      </c>
      <c r="K2017" s="311" t="str">
        <f t="array" ref="K2017">IFERROR(
    XLOOKUP(F2017,
            _xlws.FILTER('Supplier Emission'!$G$15:$G$49,
                   ('Supplier Emission'!$D$15:$D$49=H2017) * ('Supplier Emission'!$F$15:$F$49=$E$1919)),
            _xlws.FILTER('Supplier Emission'!$I$15:$I$49,
                   ('Supplier Emission'!$D$15:$D$49=H2017) * ('Supplier Emission'!$F$15:$F$49=$E$1919)),
            ""),
    "")</f>
        <v/>
      </c>
      <c r="L2017" s="311" t="str">
        <f t="array" ref="L2017">IFERROR(
    XLOOKUP(F2017,
            _xlws.FILTER('Supplier Emission'!$G$15:$G$49,
                   ('Supplier Emission'!$D$15:$D$49=H2017) * ('Supplier Emission'!$F$15:$F$49=$E$1919)),
            _xlws.FILTER('Supplier Emission'!$J$15:$J$49,
                   ('Supplier Emission'!$D$15:$D$49=H2017) * ('Supplier Emission'!$F$15:$F$49=$E$1919)),
            ""),
    "")</f>
        <v/>
      </c>
      <c r="M2017" s="311" t="str">
        <f t="array" ref="M2017">IFERROR(
    XLOOKUP(F2017,
            _xlws.FILTER('Supplier Emission'!$G$15:$G$49,
                   ('Supplier Emission'!$D$15:$D$49=H2017) * ('Supplier Emission'!$F$15:$F$49=$E$1919)),
            _xlws.FILTER('Supplier Emission'!$M$15:$M$49,
                   ('Supplier Emission'!$D$15:$D$49=H2017) * ('Supplier Emission'!$F$15:$F$49=$E$1919)),
            ""),
    "")</f>
        <v/>
      </c>
      <c r="N2017" s="311" t="str">
        <f t="array" ref="N2017">IFERROR(
    XLOOKUP(F2017,
            _xlws.FILTER('Supplier Emission'!$G$15:$G$49,
                   ('Supplier Emission'!$D$15:$D$49=H2017) * ('Supplier Emission'!$F$15:$F$49=$E$1919)),
            _xlws.FILTER('Supplier Emission'!$H$15:$H$49,
                   ('Supplier Emission'!$D$15:$D$49=H2017) * ('Supplier Emission'!$F$15:$F$49=$E$1919)),
            ""),
    "")</f>
        <v/>
      </c>
      <c r="O2017" s="311" t="str">
        <f t="array" ref="O2017">XLOOKUP(1,('Emission Factors'!$E$5:$E$488='GHG emissions calculations'!$F2017)*('Emission Factors'!$H$5:$H$488='GHG emissions calculations'!$H2017),INDEX('Emission Factors'!$E$5:$T$488,0,MATCH('GHG emissions calculations'!O$6,'Emission Factors'!$E$5:$T$5,0)),"",0)</f>
        <v/>
      </c>
      <c r="P2017" s="313" t="str">
        <f t="array" ref="P2017">IFERROR(
    INDEX('Emission Factors'!$E$5:$P$488,
          MATCH(1,
                ('Emission Factors'!$E$5:$E$488 = 'GHG emissions calculations'!$F2017) *
                ('Emission Factors'!$H$5:$H$488 = 'GHG emissions calculations'!$H2017),
                0),
          MATCH('GHG emissions calculations'!P$6,'Emission Factors'!$E$5:$P$5,0)),
    "")</f>
        <v/>
      </c>
      <c r="Q2017" s="311" t="str">
        <f t="array" ref="Q2017">IFERROR(
    IF(
        INDEX('Emission Factors'!$E$5:$P$488,
              MATCH(1,
                    ('Emission Factors'!$E$5:$E$488 = 'GHG emissions calculations'!$F2017) *
                    ('Emission Factors'!$H$5:$H$488 = 'GHG emissions calculations'!$H2017),
                    0),
              MATCH('GHG emissions calculations'!Q$6, 'Emission Factors'!$E$5:$P$5, 0)) &lt;&gt; "",
        INDEX('Emission Factors'!$E$5:$P$488,
              MATCH(1,
                    ('Emission Factors'!$E$5:$E$488 = 'GHG emissions calculations'!$F2017) *
                    ('Emission Factors'!$H$5:$H$488 = 'GHG emissions calculations'!$H2017),
                    0),
              MATCH('GHG emissions calculations'!Q$6, 'Emission Factors'!$E$5:$P$5, 0)),
        ""),
    "")</f>
        <v/>
      </c>
      <c r="R2017" s="311" t="str">
        <f t="array" ref="R2017">IFERROR(
    IF(
        INDEX('Emission Factors'!$E$5:$R$488,
              MATCH(1,
                    ('Emission Factors'!$E$5:$E$488 = 'GHG emissions calculations'!$F2017) *
                    ('Emission Factors'!$H$5:$H$488 = 'GHG emissions calculations'!$H2017),
                    0),
              MATCH('GHG emissions calculations'!R$6, 'Emission Factors'!$E$5:$R$5, 0)) &lt;&gt; "",
        INDEX('Emission Factors'!$E$5:$R$488,
              MATCH(1,
                    ('Emission Factors'!$E$5:$E$488 = 'GHG emissions calculations'!$F2017) *
                    ('Emission Factors'!$H$5:$H$488 = 'GHG emissions calculations'!$H2017),
                    0),
              MATCH('GHG emissions calculations'!R$6, 'Emission Factors'!$E$5:$R$5, 0)),
        ""),
    "")</f>
        <v/>
      </c>
      <c r="S2017" s="312">
        <f t="shared" si="3"/>
        <v>0</v>
      </c>
      <c r="T2017" s="23"/>
    </row>
    <row r="2018" ht="15.75" customHeight="1" outlineLevel="1">
      <c r="A2018" s="23"/>
      <c r="B2018" s="71"/>
      <c r="C2018" s="71"/>
      <c r="D2018" s="71"/>
      <c r="E2018" s="314"/>
      <c r="F2018" s="311" t="str">
        <f>Lists!AB95</f>
        <v>Glass, chrystal/Lead glass  - America</v>
      </c>
      <c r="G2018" s="311" t="str">
        <f t="array" ref="G2018">XLOOKUP(1,('Emission Factors'!$E$5:$E$488='GHG emissions calculations'!$F2018)*('Emission Factors'!$H$5:$H$488='GHG emissions calculations'!$H2018),INDEX('Emission Factors'!$E$5:$T$488,0,MATCH('GHG emissions calculations'!G$6,'Emission Factors'!$E$5:$T$5,0)),"",0)</f>
        <v/>
      </c>
      <c r="H2018" s="311" t="s">
        <v>237</v>
      </c>
      <c r="I2018" s="312" t="str">
        <f>IF(
    SUMIFS('Import data'!$L$25:$L$80,
           'Import data'!$J$25:$J$80, F2018,
           'Import data'!$G$25:$G$80, 'GHG emissions calculations'!$H2018,
           'Import data'!$I$25:$I$80,$E$1919) &lt;&gt; 0,
    SUMIFS('Import data'!$L$25:$L$80,
           'Import data'!$J$25:$J$80, F2018,
           'Import data'!$G$25:$G$80, 'GHG emissions calculations'!$H2018,
           'Import data'!$I$25:$I$80,$E$1919),
    ""
)</f>
        <v/>
      </c>
      <c r="J2018" s="311" t="str">
        <f t="array" ref="J2018">IF(
    XLOOKUP(F2018, 'Import data'!$J$26:$J$47, 'Import data'!$M$26:$M$47, "", 0) = "Please add the region-specific supplier emission factor or choose a different region available in the IAEG database.",
    "",
    XLOOKUP(F2018, 'Import data'!$J$26:$J$47, 'Import data'!$M$26:$M$47, "", 0)
)</f>
        <v/>
      </c>
      <c r="K2018" s="311" t="str">
        <f t="array" ref="K2018">IFERROR(
    XLOOKUP(F2018,
            _xlws.FILTER('Supplier Emission'!$G$15:$G$49,
                   ('Supplier Emission'!$D$15:$D$49=H2018) * ('Supplier Emission'!$F$15:$F$49=$E$1919)),
            _xlws.FILTER('Supplier Emission'!$I$15:$I$49,
                   ('Supplier Emission'!$D$15:$D$49=H2018) * ('Supplier Emission'!$F$15:$F$49=$E$1919)),
            ""),
    "")</f>
        <v/>
      </c>
      <c r="L2018" s="311" t="str">
        <f t="array" ref="L2018">IFERROR(
    XLOOKUP(F2018,
            _xlws.FILTER('Supplier Emission'!$G$15:$G$49,
                   ('Supplier Emission'!$D$15:$D$49=H2018) * ('Supplier Emission'!$F$15:$F$49=$E$1919)),
            _xlws.FILTER('Supplier Emission'!$J$15:$J$49,
                   ('Supplier Emission'!$D$15:$D$49=H2018) * ('Supplier Emission'!$F$15:$F$49=$E$1919)),
            ""),
    "")</f>
        <v/>
      </c>
      <c r="M2018" s="311" t="str">
        <f t="array" ref="M2018">IFERROR(
    XLOOKUP(F2018,
            _xlws.FILTER('Supplier Emission'!$G$15:$G$49,
                   ('Supplier Emission'!$D$15:$D$49=H2018) * ('Supplier Emission'!$F$15:$F$49=$E$1919)),
            _xlws.FILTER('Supplier Emission'!$M$15:$M$49,
                   ('Supplier Emission'!$D$15:$D$49=H2018) * ('Supplier Emission'!$F$15:$F$49=$E$1919)),
            ""),
    "")</f>
        <v/>
      </c>
      <c r="N2018" s="311" t="str">
        <f t="array" ref="N2018">IFERROR(
    XLOOKUP(F2018,
            _xlws.FILTER('Supplier Emission'!$G$15:$G$49,
                   ('Supplier Emission'!$D$15:$D$49=H2018) * ('Supplier Emission'!$F$15:$F$49=$E$1919)),
            _xlws.FILTER('Supplier Emission'!$H$15:$H$49,
                   ('Supplier Emission'!$D$15:$D$49=H2018) * ('Supplier Emission'!$F$15:$F$49=$E$1919)),
            ""),
    "")</f>
        <v/>
      </c>
      <c r="O2018" s="311" t="str">
        <f t="array" ref="O2018">XLOOKUP(1,('Emission Factors'!$E$5:$E$488='GHG emissions calculations'!$F2018)*('Emission Factors'!$H$5:$H$488='GHG emissions calculations'!$H2018),INDEX('Emission Factors'!$E$5:$T$488,0,MATCH('GHG emissions calculations'!O$6,'Emission Factors'!$E$5:$T$5,0)),"",0)</f>
        <v/>
      </c>
      <c r="P2018" s="313" t="str">
        <f t="array" ref="P2018">IFERROR(
    INDEX('Emission Factors'!$E$5:$P$488,
          MATCH(1,
                ('Emission Factors'!$E$5:$E$488 = 'GHG emissions calculations'!$F2018) *
                ('Emission Factors'!$H$5:$H$488 = 'GHG emissions calculations'!$H2018),
                0),
          MATCH('GHG emissions calculations'!P$6,'Emission Factors'!$E$5:$P$5,0)),
    "")</f>
        <v/>
      </c>
      <c r="Q2018" s="311" t="str">
        <f t="array" ref="Q2018">IFERROR(
    IF(
        INDEX('Emission Factors'!$E$5:$P$488,
              MATCH(1,
                    ('Emission Factors'!$E$5:$E$488 = 'GHG emissions calculations'!$F2018) *
                    ('Emission Factors'!$H$5:$H$488 = 'GHG emissions calculations'!$H2018),
                    0),
              MATCH('GHG emissions calculations'!Q$6, 'Emission Factors'!$E$5:$P$5, 0)) &lt;&gt; "",
        INDEX('Emission Factors'!$E$5:$P$488,
              MATCH(1,
                    ('Emission Factors'!$E$5:$E$488 = 'GHG emissions calculations'!$F2018) *
                    ('Emission Factors'!$H$5:$H$488 = 'GHG emissions calculations'!$H2018),
                    0),
              MATCH('GHG emissions calculations'!Q$6, 'Emission Factors'!$E$5:$P$5, 0)),
        ""),
    "")</f>
        <v/>
      </c>
      <c r="R2018" s="311" t="str">
        <f t="array" ref="R2018">IFERROR(
    IF(
        INDEX('Emission Factors'!$E$5:$R$488,
              MATCH(1,
                    ('Emission Factors'!$E$5:$E$488 = 'GHG emissions calculations'!$F2018) *
                    ('Emission Factors'!$H$5:$H$488 = 'GHG emissions calculations'!$H2018),
                    0),
              MATCH('GHG emissions calculations'!R$6, 'Emission Factors'!$E$5:$R$5, 0)) &lt;&gt; "",
        INDEX('Emission Factors'!$E$5:$R$488,
              MATCH(1,
                    ('Emission Factors'!$E$5:$E$488 = 'GHG emissions calculations'!$F2018) *
                    ('Emission Factors'!$H$5:$H$488 = 'GHG emissions calculations'!$H2018),
                    0),
              MATCH('GHG emissions calculations'!R$6, 'Emission Factors'!$E$5:$R$5, 0)),
        ""),
    "")</f>
        <v/>
      </c>
      <c r="S2018" s="312">
        <f t="shared" si="3"/>
        <v>0</v>
      </c>
      <c r="T2018" s="23"/>
    </row>
    <row r="2019" ht="15.75" customHeight="1" outlineLevel="1">
      <c r="A2019" s="23"/>
      <c r="B2019" s="71"/>
      <c r="C2019" s="71"/>
      <c r="D2019" s="71"/>
      <c r="E2019" s="314"/>
      <c r="F2019" s="311" t="str">
        <f>Lists!AB98</f>
        <v>Glass, chrystal/Lead glass  - Asia</v>
      </c>
      <c r="G2019" s="311" t="str">
        <f t="array" ref="G2019">XLOOKUP(1,('Emission Factors'!$E$5:$E$488='GHG emissions calculations'!$F2019)*('Emission Factors'!$H$5:$H$488='GHG emissions calculations'!$H2019),INDEX('Emission Factors'!$E$5:$T$488,0,MATCH('GHG emissions calculations'!G$6,'Emission Factors'!$E$5:$T$5,0)),"",0)</f>
        <v/>
      </c>
      <c r="H2019" s="311" t="s">
        <v>237</v>
      </c>
      <c r="I2019" s="312" t="str">
        <f>IF(
    SUMIFS('Import data'!$L$25:$L$80,
           'Import data'!$J$25:$J$80, F2019,
           'Import data'!$G$25:$G$80, 'GHG emissions calculations'!$H2019,
           'Import data'!$I$25:$I$80,$E$1919) &lt;&gt; 0,
    SUMIFS('Import data'!$L$25:$L$80,
           'Import data'!$J$25:$J$80, F2019,
           'Import data'!$G$25:$G$80, 'GHG emissions calculations'!$H2019,
           'Import data'!$I$25:$I$80,$E$1919),
    ""
)</f>
        <v/>
      </c>
      <c r="J2019" s="311" t="str">
        <f t="array" ref="J2019">IF(
    XLOOKUP(F2019, 'Import data'!$J$26:$J$47, 'Import data'!$M$26:$M$47, "", 0) = "Please add the region-specific supplier emission factor or choose a different region available in the IAEG database.",
    "",
    XLOOKUP(F2019, 'Import data'!$J$26:$J$47, 'Import data'!$M$26:$M$47, "", 0)
)</f>
        <v/>
      </c>
      <c r="K2019" s="311" t="str">
        <f t="array" ref="K2019">IFERROR(
    XLOOKUP(F2019,
            _xlws.FILTER('Supplier Emission'!$G$15:$G$49,
                   ('Supplier Emission'!$D$15:$D$49=H2019) * ('Supplier Emission'!$F$15:$F$49=$E$1919)),
            _xlws.FILTER('Supplier Emission'!$I$15:$I$49,
                   ('Supplier Emission'!$D$15:$D$49=H2019) * ('Supplier Emission'!$F$15:$F$49=$E$1919)),
            ""),
    "")</f>
        <v/>
      </c>
      <c r="L2019" s="311" t="str">
        <f t="array" ref="L2019">IFERROR(
    XLOOKUP(F2019,
            _xlws.FILTER('Supplier Emission'!$G$15:$G$49,
                   ('Supplier Emission'!$D$15:$D$49=H2019) * ('Supplier Emission'!$F$15:$F$49=$E$1919)),
            _xlws.FILTER('Supplier Emission'!$J$15:$J$49,
                   ('Supplier Emission'!$D$15:$D$49=H2019) * ('Supplier Emission'!$F$15:$F$49=$E$1919)),
            ""),
    "")</f>
        <v/>
      </c>
      <c r="M2019" s="311" t="str">
        <f t="array" ref="M2019">IFERROR(
    XLOOKUP(F2019,
            _xlws.FILTER('Supplier Emission'!$G$15:$G$49,
                   ('Supplier Emission'!$D$15:$D$49=H2019) * ('Supplier Emission'!$F$15:$F$49=$E$1919)),
            _xlws.FILTER('Supplier Emission'!$M$15:$M$49,
                   ('Supplier Emission'!$D$15:$D$49=H2019) * ('Supplier Emission'!$F$15:$F$49=$E$1919)),
            ""),
    "")</f>
        <v/>
      </c>
      <c r="N2019" s="311" t="str">
        <f t="array" ref="N2019">IFERROR(
    XLOOKUP(F2019,
            _xlws.FILTER('Supplier Emission'!$G$15:$G$49,
                   ('Supplier Emission'!$D$15:$D$49=H2019) * ('Supplier Emission'!$F$15:$F$49=$E$1919)),
            _xlws.FILTER('Supplier Emission'!$H$15:$H$49,
                   ('Supplier Emission'!$D$15:$D$49=H2019) * ('Supplier Emission'!$F$15:$F$49=$E$1919)),
            ""),
    "")</f>
        <v/>
      </c>
      <c r="O2019" s="311" t="str">
        <f t="array" ref="O2019">XLOOKUP(1,('Emission Factors'!$E$5:$E$488='GHG emissions calculations'!$F2019)*('Emission Factors'!$H$5:$H$488='GHG emissions calculations'!$H2019),INDEX('Emission Factors'!$E$5:$T$488,0,MATCH('GHG emissions calculations'!O$6,'Emission Factors'!$E$5:$T$5,0)),"",0)</f>
        <v/>
      </c>
      <c r="P2019" s="313" t="str">
        <f t="array" ref="P2019">IFERROR(
    INDEX('Emission Factors'!$E$5:$P$488,
          MATCH(1,
                ('Emission Factors'!$E$5:$E$488 = 'GHG emissions calculations'!$F2019) *
                ('Emission Factors'!$H$5:$H$488 = 'GHG emissions calculations'!$H2019),
                0),
          MATCH('GHG emissions calculations'!P$6,'Emission Factors'!$E$5:$P$5,0)),
    "")</f>
        <v/>
      </c>
      <c r="Q2019" s="311" t="str">
        <f t="array" ref="Q2019">IFERROR(
    IF(
        INDEX('Emission Factors'!$E$5:$P$488,
              MATCH(1,
                    ('Emission Factors'!$E$5:$E$488 = 'GHG emissions calculations'!$F2019) *
                    ('Emission Factors'!$H$5:$H$488 = 'GHG emissions calculations'!$H2019),
                    0),
              MATCH('GHG emissions calculations'!Q$6, 'Emission Factors'!$E$5:$P$5, 0)) &lt;&gt; "",
        INDEX('Emission Factors'!$E$5:$P$488,
              MATCH(1,
                    ('Emission Factors'!$E$5:$E$488 = 'GHG emissions calculations'!$F2019) *
                    ('Emission Factors'!$H$5:$H$488 = 'GHG emissions calculations'!$H2019),
                    0),
              MATCH('GHG emissions calculations'!Q$6, 'Emission Factors'!$E$5:$P$5, 0)),
        ""),
    "")</f>
        <v/>
      </c>
      <c r="R2019" s="311" t="str">
        <f t="array" ref="R2019">IFERROR(
    IF(
        INDEX('Emission Factors'!$E$5:$R$488,
              MATCH(1,
                    ('Emission Factors'!$E$5:$E$488 = 'GHG emissions calculations'!$F2019) *
                    ('Emission Factors'!$H$5:$H$488 = 'GHG emissions calculations'!$H2019),
                    0),
              MATCH('GHG emissions calculations'!R$6, 'Emission Factors'!$E$5:$R$5, 0)) &lt;&gt; "",
        INDEX('Emission Factors'!$E$5:$R$488,
              MATCH(1,
                    ('Emission Factors'!$E$5:$E$488 = 'GHG emissions calculations'!$F2019) *
                    ('Emission Factors'!$H$5:$H$488 = 'GHG emissions calculations'!$H2019),
                    0),
              MATCH('GHG emissions calculations'!R$6, 'Emission Factors'!$E$5:$R$5, 0)),
        ""),
    "")</f>
        <v/>
      </c>
      <c r="S2019" s="312">
        <f t="shared" si="3"/>
        <v>0</v>
      </c>
      <c r="T2019" s="23"/>
    </row>
    <row r="2020" ht="15.75" customHeight="1" outlineLevel="1">
      <c r="A2020" s="23"/>
      <c r="B2020" s="71"/>
      <c r="C2020" s="71"/>
      <c r="D2020" s="71"/>
      <c r="E2020" s="314"/>
      <c r="F2020" s="311" t="str">
        <f>Lists!AB96</f>
        <v>Glass, chrystal/Lead glass  - Europe</v>
      </c>
      <c r="G2020" s="311">
        <f t="array" ref="G2020">XLOOKUP(1,('Emission Factors'!$E$5:$E$488='GHG emissions calculations'!$F2020)*('Emission Factors'!$H$5:$H$488='GHG emissions calculations'!$H2020),INDEX('Emission Factors'!$E$5:$T$488,0,MATCH('GHG emissions calculations'!G$6,'Emission Factors'!$E$5:$T$5,0)),"",0)</f>
        <v>3</v>
      </c>
      <c r="H2020" s="311" t="s">
        <v>237</v>
      </c>
      <c r="I2020" s="312" t="str">
        <f>IF(
    SUMIFS('Import data'!$L$25:$L$80,
           'Import data'!$J$25:$J$80, F2020,
           'Import data'!$G$25:$G$80, 'GHG emissions calculations'!$H2020,
           'Import data'!$I$25:$I$80,$E$1919) &lt;&gt; 0,
    SUMIFS('Import data'!$L$25:$L$80,
           'Import data'!$J$25:$J$80, F2020,
           'Import data'!$G$25:$G$80, 'GHG emissions calculations'!$H2020,
           'Import data'!$I$25:$I$80,$E$1919),
    ""
)</f>
        <v/>
      </c>
      <c r="J2020" s="311" t="str">
        <f t="array" ref="J2020">IF(
    XLOOKUP(F2020, 'Import data'!$J$26:$J$47, 'Import data'!$M$26:$M$47, "", 0) = "Please add the region-specific supplier emission factor or choose a different region available in the IAEG database.",
    "",
    XLOOKUP(F2020, 'Import data'!$J$26:$J$47, 'Import data'!$M$26:$M$47, "", 0)
)</f>
        <v/>
      </c>
      <c r="K2020" s="311" t="str">
        <f t="array" ref="K2020">IFERROR(
    XLOOKUP(F2020,
            _xlws.FILTER('Supplier Emission'!$G$15:$G$49,
                   ('Supplier Emission'!$D$15:$D$49=H2020) * ('Supplier Emission'!$F$15:$F$49=$E$1919)),
            _xlws.FILTER('Supplier Emission'!$I$15:$I$49,
                   ('Supplier Emission'!$D$15:$D$49=H2020) * ('Supplier Emission'!$F$15:$F$49=$E$1919)),
            ""),
    "")</f>
        <v/>
      </c>
      <c r="L2020" s="311" t="str">
        <f t="array" ref="L2020">IFERROR(
    XLOOKUP(F2020,
            _xlws.FILTER('Supplier Emission'!$G$15:$G$49,
                   ('Supplier Emission'!$D$15:$D$49=H2020) * ('Supplier Emission'!$F$15:$F$49=$E$1919)),
            _xlws.FILTER('Supplier Emission'!$J$15:$J$49,
                   ('Supplier Emission'!$D$15:$D$49=H2020) * ('Supplier Emission'!$F$15:$F$49=$E$1919)),
            ""),
    "")</f>
        <v/>
      </c>
      <c r="M2020" s="311" t="str">
        <f t="array" ref="M2020">IFERROR(
    XLOOKUP(F2020,
            _xlws.FILTER('Supplier Emission'!$G$15:$G$49,
                   ('Supplier Emission'!$D$15:$D$49=H2020) * ('Supplier Emission'!$F$15:$F$49=$E$1919)),
            _xlws.FILTER('Supplier Emission'!$M$15:$M$49,
                   ('Supplier Emission'!$D$15:$D$49=H2020) * ('Supplier Emission'!$F$15:$F$49=$E$1919)),
            ""),
    "")</f>
        <v/>
      </c>
      <c r="N2020" s="311" t="str">
        <f t="array" ref="N2020">IFERROR(
    XLOOKUP(F2020,
            _xlws.FILTER('Supplier Emission'!$G$15:$G$49,
                   ('Supplier Emission'!$D$15:$D$49=H2020) * ('Supplier Emission'!$F$15:$F$49=$E$1919)),
            _xlws.FILTER('Supplier Emission'!$H$15:$H$49,
                   ('Supplier Emission'!$D$15:$D$49=H2020) * ('Supplier Emission'!$F$15:$F$49=$E$1919)),
            ""),
    "")</f>
        <v/>
      </c>
      <c r="O2020" s="311" t="str">
        <f t="array" ref="O2020">XLOOKUP(1,('Emission Factors'!$E$5:$E$488='GHG emissions calculations'!$F2020)*('Emission Factors'!$H$5:$H$488='GHG emissions calculations'!$H2020),INDEX('Emission Factors'!$E$5:$T$488,0,MATCH('GHG emissions calculations'!O$6,'Emission Factors'!$E$5:$T$5,0)),"",0)</f>
        <v>Cristal/Verre au plomb, RER</v>
      </c>
      <c r="P2020" s="313">
        <f t="array" ref="P2020">IFERROR(
    INDEX('Emission Factors'!$E$5:$P$488,
          MATCH(1,
                ('Emission Factors'!$E$5:$E$488 = 'GHG emissions calculations'!$F2020) *
                ('Emission Factors'!$H$5:$H$488 = 'GHG emissions calculations'!$H2020),
                0),
          MATCH('GHG emissions calculations'!P$6,'Emission Factors'!$E$5:$P$5,0)),
    "")</f>
        <v>1.87</v>
      </c>
      <c r="Q2020" s="311" t="str">
        <f t="array" ref="Q2020">IFERROR(
    IF(
        INDEX('Emission Factors'!$E$5:$P$488,
              MATCH(1,
                    ('Emission Factors'!$E$5:$E$488 = 'GHG emissions calculations'!$F2020) *
                    ('Emission Factors'!$H$5:$H$488 = 'GHG emissions calculations'!$H2020),
                    0),
              MATCH('GHG emissions calculations'!Q$6, 'Emission Factors'!$E$5:$P$5, 0)) &lt;&gt; "",
        INDEX('Emission Factors'!$E$5:$P$488,
              MATCH(1,
                    ('Emission Factors'!$E$5:$E$488 = 'GHG emissions calculations'!$F2020) *
                    ('Emission Factors'!$H$5:$H$488 = 'GHG emissions calculations'!$H2020),
                    0),
              MATCH('GHG emissions calculations'!Q$6, 'Emission Factors'!$E$5:$P$5, 0)),
        ""),
    "")</f>
        <v>kgCO2e/kg</v>
      </c>
      <c r="R2020" s="311" t="str">
        <f t="array" ref="R2020">IFERROR(
    IF(
        INDEX('Emission Factors'!$E$5:$R$488,
              MATCH(1,
                    ('Emission Factors'!$E$5:$E$488 = 'GHG emissions calculations'!$F2020) *
                    ('Emission Factors'!$H$5:$H$488 = 'GHG emissions calculations'!$H2020),
                    0),
              MATCH('GHG emissions calculations'!R$6, 'Emission Factors'!$E$5:$R$5, 0)) &lt;&gt; "",
        INDEX('Emission Factors'!$E$5:$R$488,
              MATCH(1,
                    ('Emission Factors'!$E$5:$E$488 = 'GHG emissions calculations'!$F2020) *
                    ('Emission Factors'!$H$5:$H$488 = 'GHG emissions calculations'!$H2020),
                    0),
              MATCH('GHG emissions calculations'!R$6, 'Emission Factors'!$E$5:$R$5, 0)),
        ""),
    "")</f>
        <v>Europe</v>
      </c>
      <c r="S2020" s="312">
        <f t="shared" si="3"/>
        <v>0</v>
      </c>
      <c r="T2020" s="23"/>
    </row>
    <row r="2021" ht="15.75" customHeight="1" outlineLevel="1">
      <c r="A2021" s="23"/>
      <c r="B2021" s="71"/>
      <c r="C2021" s="71"/>
      <c r="D2021" s="71"/>
      <c r="E2021" s="314"/>
      <c r="F2021" s="311" t="str">
        <f>Lists!AB101</f>
        <v>Glass, chrystal/Lead glass  - Global or unspecified region</v>
      </c>
      <c r="G2021" s="311" t="str">
        <f t="array" ref="G2021">XLOOKUP(1,('Emission Factors'!$E$5:$E$488='GHG emissions calculations'!$F2021)*('Emission Factors'!$H$5:$H$488='GHG emissions calculations'!$H2021),INDEX('Emission Factors'!$E$5:$T$488,0,MATCH('GHG emissions calculations'!G$6,'Emission Factors'!$E$5:$T$5,0)),"",0)</f>
        <v/>
      </c>
      <c r="H2021" s="311" t="s">
        <v>237</v>
      </c>
      <c r="I2021" s="312" t="str">
        <f>IF(
    SUMIFS('Import data'!$L$25:$L$80,
           'Import data'!$J$25:$J$80, F2021,
           'Import data'!$G$25:$G$80, 'GHG emissions calculations'!$H2021,
           'Import data'!$I$25:$I$80,$E$1919) &lt;&gt; 0,
    SUMIFS('Import data'!$L$25:$L$80,
           'Import data'!$J$25:$J$80, F2021,
           'Import data'!$G$25:$G$80, 'GHG emissions calculations'!$H2021,
           'Import data'!$I$25:$I$80,$E$1919),
    ""
)</f>
        <v/>
      </c>
      <c r="J2021" s="311" t="str">
        <f t="array" ref="J2021">IF(
    XLOOKUP(F2021, 'Import data'!$J$26:$J$47, 'Import data'!$M$26:$M$47, "", 0) = "Please add the region-specific supplier emission factor or choose a different region available in the IAEG database.",
    "",
    XLOOKUP(F2021, 'Import data'!$J$26:$J$47, 'Import data'!$M$26:$M$47, "", 0)
)</f>
        <v/>
      </c>
      <c r="K2021" s="311" t="str">
        <f t="array" ref="K2021">IFERROR(
    XLOOKUP(F2021,
            _xlws.FILTER('Supplier Emission'!$G$15:$G$49,
                   ('Supplier Emission'!$D$15:$D$49=H2021) * ('Supplier Emission'!$F$15:$F$49=$E$1919)),
            _xlws.FILTER('Supplier Emission'!$I$15:$I$49,
                   ('Supplier Emission'!$D$15:$D$49=H2021) * ('Supplier Emission'!$F$15:$F$49=$E$1919)),
            ""),
    "")</f>
        <v/>
      </c>
      <c r="L2021" s="311" t="str">
        <f t="array" ref="L2021">IFERROR(
    XLOOKUP(F2021,
            _xlws.FILTER('Supplier Emission'!$G$15:$G$49,
                   ('Supplier Emission'!$D$15:$D$49=H2021) * ('Supplier Emission'!$F$15:$F$49=$E$1919)),
            _xlws.FILTER('Supplier Emission'!$J$15:$J$49,
                   ('Supplier Emission'!$D$15:$D$49=H2021) * ('Supplier Emission'!$F$15:$F$49=$E$1919)),
            ""),
    "")</f>
        <v/>
      </c>
      <c r="M2021" s="311" t="str">
        <f t="array" ref="M2021">IFERROR(
    XLOOKUP(F2021,
            _xlws.FILTER('Supplier Emission'!$G$15:$G$49,
                   ('Supplier Emission'!$D$15:$D$49=H2021) * ('Supplier Emission'!$F$15:$F$49=$E$1919)),
            _xlws.FILTER('Supplier Emission'!$M$15:$M$49,
                   ('Supplier Emission'!$D$15:$D$49=H2021) * ('Supplier Emission'!$F$15:$F$49=$E$1919)),
            ""),
    "")</f>
        <v/>
      </c>
      <c r="N2021" s="311" t="str">
        <f t="array" ref="N2021">IFERROR(
    XLOOKUP(F2021,
            _xlws.FILTER('Supplier Emission'!$G$15:$G$49,
                   ('Supplier Emission'!$D$15:$D$49=H2021) * ('Supplier Emission'!$F$15:$F$49=$E$1919)),
            _xlws.FILTER('Supplier Emission'!$H$15:$H$49,
                   ('Supplier Emission'!$D$15:$D$49=H2021) * ('Supplier Emission'!$F$15:$F$49=$E$1919)),
            ""),
    "")</f>
        <v/>
      </c>
      <c r="O2021" s="311" t="str">
        <f t="array" ref="O2021">XLOOKUP(1,('Emission Factors'!$E$5:$E$488='GHG emissions calculations'!$F2021)*('Emission Factors'!$H$5:$H$488='GHG emissions calculations'!$H2021),INDEX('Emission Factors'!$E$5:$T$488,0,MATCH('GHG emissions calculations'!O$6,'Emission Factors'!$E$5:$T$5,0)),"",0)</f>
        <v/>
      </c>
      <c r="P2021" s="313" t="str">
        <f t="array" ref="P2021">IFERROR(
    INDEX('Emission Factors'!$E$5:$P$488,
          MATCH(1,
                ('Emission Factors'!$E$5:$E$488 = 'GHG emissions calculations'!$F2021) *
                ('Emission Factors'!$H$5:$H$488 = 'GHG emissions calculations'!$H2021),
                0),
          MATCH('GHG emissions calculations'!P$6,'Emission Factors'!$E$5:$P$5,0)),
    "")</f>
        <v/>
      </c>
      <c r="Q2021" s="311" t="str">
        <f t="array" ref="Q2021">IFERROR(
    IF(
        INDEX('Emission Factors'!$E$5:$P$488,
              MATCH(1,
                    ('Emission Factors'!$E$5:$E$488 = 'GHG emissions calculations'!$F2021) *
                    ('Emission Factors'!$H$5:$H$488 = 'GHG emissions calculations'!$H2021),
                    0),
              MATCH('GHG emissions calculations'!Q$6, 'Emission Factors'!$E$5:$P$5, 0)) &lt;&gt; "",
        INDEX('Emission Factors'!$E$5:$P$488,
              MATCH(1,
                    ('Emission Factors'!$E$5:$E$488 = 'GHG emissions calculations'!$F2021) *
                    ('Emission Factors'!$H$5:$H$488 = 'GHG emissions calculations'!$H2021),
                    0),
              MATCH('GHG emissions calculations'!Q$6, 'Emission Factors'!$E$5:$P$5, 0)),
        ""),
    "")</f>
        <v/>
      </c>
      <c r="R2021" s="311" t="str">
        <f t="array" ref="R2021">IFERROR(
    IF(
        INDEX('Emission Factors'!$E$5:$R$488,
              MATCH(1,
                    ('Emission Factors'!$E$5:$E$488 = 'GHG emissions calculations'!$F2021) *
                    ('Emission Factors'!$H$5:$H$488 = 'GHG emissions calculations'!$H2021),
                    0),
              MATCH('GHG emissions calculations'!R$6, 'Emission Factors'!$E$5:$R$5, 0)) &lt;&gt; "",
        INDEX('Emission Factors'!$E$5:$R$488,
              MATCH(1,
                    ('Emission Factors'!$E$5:$E$488 = 'GHG emissions calculations'!$F2021) *
                    ('Emission Factors'!$H$5:$H$488 = 'GHG emissions calculations'!$H2021),
                    0),
              MATCH('GHG emissions calculations'!R$6, 'Emission Factors'!$E$5:$R$5, 0)),
        ""),
    "")</f>
        <v/>
      </c>
      <c r="S2021" s="312">
        <f t="shared" si="3"/>
        <v>0</v>
      </c>
      <c r="T2021" s="23"/>
    </row>
    <row r="2022" ht="15.75" customHeight="1" outlineLevel="1">
      <c r="A2022" s="23"/>
      <c r="B2022" s="71"/>
      <c r="C2022" s="71"/>
      <c r="D2022" s="71"/>
      <c r="E2022" s="314"/>
      <c r="F2022" s="311" t="str">
        <f>Lists!AB100</f>
        <v>Glass, chrystal/Lead glass  - Middle East</v>
      </c>
      <c r="G2022" s="311" t="str">
        <f t="array" ref="G2022">XLOOKUP(1,('Emission Factors'!$E$5:$E$488='GHG emissions calculations'!$F2022)*('Emission Factors'!$H$5:$H$488='GHG emissions calculations'!$H2022),INDEX('Emission Factors'!$E$5:$T$488,0,MATCH('GHG emissions calculations'!G$6,'Emission Factors'!$E$5:$T$5,0)),"",0)</f>
        <v/>
      </c>
      <c r="H2022" s="311" t="s">
        <v>237</v>
      </c>
      <c r="I2022" s="312" t="str">
        <f>IF(
    SUMIFS('Import data'!$L$25:$L$80,
           'Import data'!$J$25:$J$80, F2022,
           'Import data'!$G$25:$G$80, 'GHG emissions calculations'!$H2022,
           'Import data'!$I$25:$I$80,$E$1919) &lt;&gt; 0,
    SUMIFS('Import data'!$L$25:$L$80,
           'Import data'!$J$25:$J$80, F2022,
           'Import data'!$G$25:$G$80, 'GHG emissions calculations'!$H2022,
           'Import data'!$I$25:$I$80,$E$1919),
    ""
)</f>
        <v/>
      </c>
      <c r="J2022" s="311" t="str">
        <f t="array" ref="J2022">IF(
    XLOOKUP(F2022, 'Import data'!$J$26:$J$47, 'Import data'!$M$26:$M$47, "", 0) = "Please add the region-specific supplier emission factor or choose a different region available in the IAEG database.",
    "",
    XLOOKUP(F2022, 'Import data'!$J$26:$J$47, 'Import data'!$M$26:$M$47, "", 0)
)</f>
        <v/>
      </c>
      <c r="K2022" s="311" t="str">
        <f t="array" ref="K2022">IFERROR(
    XLOOKUP(F2022,
            _xlws.FILTER('Supplier Emission'!$G$15:$G$49,
                   ('Supplier Emission'!$D$15:$D$49=H2022) * ('Supplier Emission'!$F$15:$F$49=$E$1919)),
            _xlws.FILTER('Supplier Emission'!$I$15:$I$49,
                   ('Supplier Emission'!$D$15:$D$49=H2022) * ('Supplier Emission'!$F$15:$F$49=$E$1919)),
            ""),
    "")</f>
        <v/>
      </c>
      <c r="L2022" s="311" t="str">
        <f t="array" ref="L2022">IFERROR(
    XLOOKUP(F2022,
            _xlws.FILTER('Supplier Emission'!$G$15:$G$49,
                   ('Supplier Emission'!$D$15:$D$49=H2022) * ('Supplier Emission'!$F$15:$F$49=$E$1919)),
            _xlws.FILTER('Supplier Emission'!$J$15:$J$49,
                   ('Supplier Emission'!$D$15:$D$49=H2022) * ('Supplier Emission'!$F$15:$F$49=$E$1919)),
            ""),
    "")</f>
        <v/>
      </c>
      <c r="M2022" s="311" t="str">
        <f t="array" ref="M2022">IFERROR(
    XLOOKUP(F2022,
            _xlws.FILTER('Supplier Emission'!$G$15:$G$49,
                   ('Supplier Emission'!$D$15:$D$49=H2022) * ('Supplier Emission'!$F$15:$F$49=$E$1919)),
            _xlws.FILTER('Supplier Emission'!$M$15:$M$49,
                   ('Supplier Emission'!$D$15:$D$49=H2022) * ('Supplier Emission'!$F$15:$F$49=$E$1919)),
            ""),
    "")</f>
        <v/>
      </c>
      <c r="N2022" s="311" t="str">
        <f t="array" ref="N2022">IFERROR(
    XLOOKUP(F2022,
            _xlws.FILTER('Supplier Emission'!$G$15:$G$49,
                   ('Supplier Emission'!$D$15:$D$49=H2022) * ('Supplier Emission'!$F$15:$F$49=$E$1919)),
            _xlws.FILTER('Supplier Emission'!$H$15:$H$49,
                   ('Supplier Emission'!$D$15:$D$49=H2022) * ('Supplier Emission'!$F$15:$F$49=$E$1919)),
            ""),
    "")</f>
        <v/>
      </c>
      <c r="O2022" s="311" t="str">
        <f t="array" ref="O2022">XLOOKUP(1,('Emission Factors'!$E$5:$E$488='GHG emissions calculations'!$F2022)*('Emission Factors'!$H$5:$H$488='GHG emissions calculations'!$H2022),INDEX('Emission Factors'!$E$5:$T$488,0,MATCH('GHG emissions calculations'!O$6,'Emission Factors'!$E$5:$T$5,0)),"",0)</f>
        <v/>
      </c>
      <c r="P2022" s="313" t="str">
        <f t="array" ref="P2022">IFERROR(
    INDEX('Emission Factors'!$E$5:$P$488,
          MATCH(1,
                ('Emission Factors'!$E$5:$E$488 = 'GHG emissions calculations'!$F2022) *
                ('Emission Factors'!$H$5:$H$488 = 'GHG emissions calculations'!$H2022),
                0),
          MATCH('GHG emissions calculations'!P$6,'Emission Factors'!$E$5:$P$5,0)),
    "")</f>
        <v/>
      </c>
      <c r="Q2022" s="311" t="str">
        <f t="array" ref="Q2022">IFERROR(
    IF(
        INDEX('Emission Factors'!$E$5:$P$488,
              MATCH(1,
                    ('Emission Factors'!$E$5:$E$488 = 'GHG emissions calculations'!$F2022) *
                    ('Emission Factors'!$H$5:$H$488 = 'GHG emissions calculations'!$H2022),
                    0),
              MATCH('GHG emissions calculations'!Q$6, 'Emission Factors'!$E$5:$P$5, 0)) &lt;&gt; "",
        INDEX('Emission Factors'!$E$5:$P$488,
              MATCH(1,
                    ('Emission Factors'!$E$5:$E$488 = 'GHG emissions calculations'!$F2022) *
                    ('Emission Factors'!$H$5:$H$488 = 'GHG emissions calculations'!$H2022),
                    0),
              MATCH('GHG emissions calculations'!Q$6, 'Emission Factors'!$E$5:$P$5, 0)),
        ""),
    "")</f>
        <v/>
      </c>
      <c r="R2022" s="311" t="str">
        <f t="array" ref="R2022">IFERROR(
    IF(
        INDEX('Emission Factors'!$E$5:$R$488,
              MATCH(1,
                    ('Emission Factors'!$E$5:$E$488 = 'GHG emissions calculations'!$F2022) *
                    ('Emission Factors'!$H$5:$H$488 = 'GHG emissions calculations'!$H2022),
                    0),
              MATCH('GHG emissions calculations'!R$6, 'Emission Factors'!$E$5:$R$5, 0)) &lt;&gt; "",
        INDEX('Emission Factors'!$E$5:$R$488,
              MATCH(1,
                    ('Emission Factors'!$E$5:$E$488 = 'GHG emissions calculations'!$F2022) *
                    ('Emission Factors'!$H$5:$H$488 = 'GHG emissions calculations'!$H2022),
                    0),
              MATCH('GHG emissions calculations'!R$6, 'Emission Factors'!$E$5:$R$5, 0)),
        ""),
    "")</f>
        <v/>
      </c>
      <c r="S2022" s="312">
        <f t="shared" si="3"/>
        <v>0</v>
      </c>
      <c r="T2022" s="23"/>
    </row>
    <row r="2023" ht="15.75" customHeight="1" outlineLevel="1">
      <c r="A2023" s="23"/>
      <c r="B2023" s="71"/>
      <c r="C2023" s="71"/>
      <c r="D2023" s="71"/>
      <c r="E2023" s="314"/>
      <c r="F2023" s="311" t="str">
        <f>Lists!AB99</f>
        <v>Glass, chrystal/Lead glass  - Oceania</v>
      </c>
      <c r="G2023" s="311" t="str">
        <f t="array" ref="G2023">XLOOKUP(1,('Emission Factors'!$E$5:$E$488='GHG emissions calculations'!$F2023)*('Emission Factors'!$H$5:$H$488='GHG emissions calculations'!$H2023),INDEX('Emission Factors'!$E$5:$T$488,0,MATCH('GHG emissions calculations'!G$6,'Emission Factors'!$E$5:$T$5,0)),"",0)</f>
        <v/>
      </c>
      <c r="H2023" s="311" t="s">
        <v>237</v>
      </c>
      <c r="I2023" s="312" t="str">
        <f>IF(
    SUMIFS('Import data'!$L$25:$L$80,
           'Import data'!$J$25:$J$80, F2023,
           'Import data'!$G$25:$G$80, 'GHG emissions calculations'!$H2023,
           'Import data'!$I$25:$I$80,$E$1919) &lt;&gt; 0,
    SUMIFS('Import data'!$L$25:$L$80,
           'Import data'!$J$25:$J$80, F2023,
           'Import data'!$G$25:$G$80, 'GHG emissions calculations'!$H2023,
           'Import data'!$I$25:$I$80,$E$1919),
    ""
)</f>
        <v/>
      </c>
      <c r="J2023" s="311" t="str">
        <f t="array" ref="J2023">IF(
    XLOOKUP(F2023, 'Import data'!$J$26:$J$47, 'Import data'!$M$26:$M$47, "", 0) = "Please add the region-specific supplier emission factor or choose a different region available in the IAEG database.",
    "",
    XLOOKUP(F2023, 'Import data'!$J$26:$J$47, 'Import data'!$M$26:$M$47, "", 0)
)</f>
        <v/>
      </c>
      <c r="K2023" s="311" t="str">
        <f t="array" ref="K2023">IFERROR(
    XLOOKUP(F2023,
            _xlws.FILTER('Supplier Emission'!$G$15:$G$49,
                   ('Supplier Emission'!$D$15:$D$49=H2023) * ('Supplier Emission'!$F$15:$F$49=$E$1919)),
            _xlws.FILTER('Supplier Emission'!$I$15:$I$49,
                   ('Supplier Emission'!$D$15:$D$49=H2023) * ('Supplier Emission'!$F$15:$F$49=$E$1919)),
            ""),
    "")</f>
        <v/>
      </c>
      <c r="L2023" s="311" t="str">
        <f t="array" ref="L2023">IFERROR(
    XLOOKUP(F2023,
            _xlws.FILTER('Supplier Emission'!$G$15:$G$49,
                   ('Supplier Emission'!$D$15:$D$49=H2023) * ('Supplier Emission'!$F$15:$F$49=$E$1919)),
            _xlws.FILTER('Supplier Emission'!$J$15:$J$49,
                   ('Supplier Emission'!$D$15:$D$49=H2023) * ('Supplier Emission'!$F$15:$F$49=$E$1919)),
            ""),
    "")</f>
        <v/>
      </c>
      <c r="M2023" s="311" t="str">
        <f t="array" ref="M2023">IFERROR(
    XLOOKUP(F2023,
            _xlws.FILTER('Supplier Emission'!$G$15:$G$49,
                   ('Supplier Emission'!$D$15:$D$49=H2023) * ('Supplier Emission'!$F$15:$F$49=$E$1919)),
            _xlws.FILTER('Supplier Emission'!$M$15:$M$49,
                   ('Supplier Emission'!$D$15:$D$49=H2023) * ('Supplier Emission'!$F$15:$F$49=$E$1919)),
            ""),
    "")</f>
        <v/>
      </c>
      <c r="N2023" s="311" t="str">
        <f t="array" ref="N2023">IFERROR(
    XLOOKUP(F2023,
            _xlws.FILTER('Supplier Emission'!$G$15:$G$49,
                   ('Supplier Emission'!$D$15:$D$49=H2023) * ('Supplier Emission'!$F$15:$F$49=$E$1919)),
            _xlws.FILTER('Supplier Emission'!$H$15:$H$49,
                   ('Supplier Emission'!$D$15:$D$49=H2023) * ('Supplier Emission'!$F$15:$F$49=$E$1919)),
            ""),
    "")</f>
        <v/>
      </c>
      <c r="O2023" s="311" t="str">
        <f t="array" ref="O2023">XLOOKUP(1,('Emission Factors'!$E$5:$E$488='GHG emissions calculations'!$F2023)*('Emission Factors'!$H$5:$H$488='GHG emissions calculations'!$H2023),INDEX('Emission Factors'!$E$5:$T$488,0,MATCH('GHG emissions calculations'!O$6,'Emission Factors'!$E$5:$T$5,0)),"",0)</f>
        <v/>
      </c>
      <c r="P2023" s="313" t="str">
        <f t="array" ref="P2023">IFERROR(
    INDEX('Emission Factors'!$E$5:$P$488,
          MATCH(1,
                ('Emission Factors'!$E$5:$E$488 = 'GHG emissions calculations'!$F2023) *
                ('Emission Factors'!$H$5:$H$488 = 'GHG emissions calculations'!$H2023),
                0),
          MATCH('GHG emissions calculations'!P$6,'Emission Factors'!$E$5:$P$5,0)),
    "")</f>
        <v/>
      </c>
      <c r="Q2023" s="311" t="str">
        <f t="array" ref="Q2023">IFERROR(
    IF(
        INDEX('Emission Factors'!$E$5:$P$488,
              MATCH(1,
                    ('Emission Factors'!$E$5:$E$488 = 'GHG emissions calculations'!$F2023) *
                    ('Emission Factors'!$H$5:$H$488 = 'GHG emissions calculations'!$H2023),
                    0),
              MATCH('GHG emissions calculations'!Q$6, 'Emission Factors'!$E$5:$P$5, 0)) &lt;&gt; "",
        INDEX('Emission Factors'!$E$5:$P$488,
              MATCH(1,
                    ('Emission Factors'!$E$5:$E$488 = 'GHG emissions calculations'!$F2023) *
                    ('Emission Factors'!$H$5:$H$488 = 'GHG emissions calculations'!$H2023),
                    0),
              MATCH('GHG emissions calculations'!Q$6, 'Emission Factors'!$E$5:$P$5, 0)),
        ""),
    "")</f>
        <v/>
      </c>
      <c r="R2023" s="311" t="str">
        <f t="array" ref="R2023">IFERROR(
    IF(
        INDEX('Emission Factors'!$E$5:$R$488,
              MATCH(1,
                    ('Emission Factors'!$E$5:$E$488 = 'GHG emissions calculations'!$F2023) *
                    ('Emission Factors'!$H$5:$H$488 = 'GHG emissions calculations'!$H2023),
                    0),
              MATCH('GHG emissions calculations'!R$6, 'Emission Factors'!$E$5:$R$5, 0)) &lt;&gt; "",
        INDEX('Emission Factors'!$E$5:$R$488,
              MATCH(1,
                    ('Emission Factors'!$E$5:$E$488 = 'GHG emissions calculations'!$F2023) *
                    ('Emission Factors'!$H$5:$H$488 = 'GHG emissions calculations'!$H2023),
                    0),
              MATCH('GHG emissions calculations'!R$6, 'Emission Factors'!$E$5:$R$5, 0)),
        ""),
    "")</f>
        <v/>
      </c>
      <c r="S2023" s="312">
        <f t="shared" si="3"/>
        <v>0</v>
      </c>
      <c r="T2023" s="23"/>
    </row>
    <row r="2024" ht="15.75" customHeight="1" outlineLevel="1">
      <c r="A2024" s="23"/>
      <c r="B2024" s="71"/>
      <c r="C2024" s="71"/>
      <c r="D2024" s="71"/>
      <c r="E2024" s="314"/>
      <c r="F2024" s="311" t="str">
        <f>Lists!AB104</f>
        <v>Glass, container glass - Africa</v>
      </c>
      <c r="G2024" s="311" t="str">
        <f t="array" ref="G2024">XLOOKUP(1,('Emission Factors'!$E$5:$E$488='GHG emissions calculations'!$F2024)*('Emission Factors'!$H$5:$H$488='GHG emissions calculations'!$H2024),INDEX('Emission Factors'!$E$5:$T$488,0,MATCH('GHG emissions calculations'!G$6,'Emission Factors'!$E$5:$T$5,0)),"",0)</f>
        <v/>
      </c>
      <c r="H2024" s="311" t="s">
        <v>237</v>
      </c>
      <c r="I2024" s="312" t="str">
        <f>IF(
    SUMIFS('Import data'!$L$25:$L$80,
           'Import data'!$J$25:$J$80, F2024,
           'Import data'!$G$25:$G$80, 'GHG emissions calculations'!$H2024,
           'Import data'!$I$25:$I$80,$E$1919) &lt;&gt; 0,
    SUMIFS('Import data'!$L$25:$L$80,
           'Import data'!$J$25:$J$80, F2024,
           'Import data'!$G$25:$G$80, 'GHG emissions calculations'!$H2024,
           'Import data'!$I$25:$I$80,$E$1919),
    ""
)</f>
        <v/>
      </c>
      <c r="J2024" s="311" t="str">
        <f t="array" ref="J2024">IF(
    XLOOKUP(F2024, 'Import data'!$J$26:$J$47, 'Import data'!$M$26:$M$47, "", 0) = "Please add the region-specific supplier emission factor or choose a different region available in the IAEG database.",
    "",
    XLOOKUP(F2024, 'Import data'!$J$26:$J$47, 'Import data'!$M$26:$M$47, "", 0)
)</f>
        <v/>
      </c>
      <c r="K2024" s="311" t="str">
        <f t="array" ref="K2024">IFERROR(
    XLOOKUP(F2024,
            _xlws.FILTER('Supplier Emission'!$G$15:$G$49,
                   ('Supplier Emission'!$D$15:$D$49=H2024) * ('Supplier Emission'!$F$15:$F$49=$E$1919)),
            _xlws.FILTER('Supplier Emission'!$I$15:$I$49,
                   ('Supplier Emission'!$D$15:$D$49=H2024) * ('Supplier Emission'!$F$15:$F$49=$E$1919)),
            ""),
    "")</f>
        <v/>
      </c>
      <c r="L2024" s="311" t="str">
        <f t="array" ref="L2024">IFERROR(
    XLOOKUP(F2024,
            _xlws.FILTER('Supplier Emission'!$G$15:$G$49,
                   ('Supplier Emission'!$D$15:$D$49=H2024) * ('Supplier Emission'!$F$15:$F$49=$E$1919)),
            _xlws.FILTER('Supplier Emission'!$J$15:$J$49,
                   ('Supplier Emission'!$D$15:$D$49=H2024) * ('Supplier Emission'!$F$15:$F$49=$E$1919)),
            ""),
    "")</f>
        <v/>
      </c>
      <c r="M2024" s="311" t="str">
        <f t="array" ref="M2024">IFERROR(
    XLOOKUP(F2024,
            _xlws.FILTER('Supplier Emission'!$G$15:$G$49,
                   ('Supplier Emission'!$D$15:$D$49=H2024) * ('Supplier Emission'!$F$15:$F$49=$E$1919)),
            _xlws.FILTER('Supplier Emission'!$M$15:$M$49,
                   ('Supplier Emission'!$D$15:$D$49=H2024) * ('Supplier Emission'!$F$15:$F$49=$E$1919)),
            ""),
    "")</f>
        <v/>
      </c>
      <c r="N2024" s="311" t="str">
        <f t="array" ref="N2024">IFERROR(
    XLOOKUP(F2024,
            _xlws.FILTER('Supplier Emission'!$G$15:$G$49,
                   ('Supplier Emission'!$D$15:$D$49=H2024) * ('Supplier Emission'!$F$15:$F$49=$E$1919)),
            _xlws.FILTER('Supplier Emission'!$H$15:$H$49,
                   ('Supplier Emission'!$D$15:$D$49=H2024) * ('Supplier Emission'!$F$15:$F$49=$E$1919)),
            ""),
    "")</f>
        <v/>
      </c>
      <c r="O2024" s="311" t="str">
        <f t="array" ref="O2024">XLOOKUP(1,('Emission Factors'!$E$5:$E$488='GHG emissions calculations'!$F2024)*('Emission Factors'!$H$5:$H$488='GHG emissions calculations'!$H2024),INDEX('Emission Factors'!$E$5:$T$488,0,MATCH('GHG emissions calculations'!O$6,'Emission Factors'!$E$5:$T$5,0)),"",0)</f>
        <v/>
      </c>
      <c r="P2024" s="313" t="str">
        <f t="array" ref="P2024">IFERROR(
    INDEX('Emission Factors'!$E$5:$P$488,
          MATCH(1,
                ('Emission Factors'!$E$5:$E$488 = 'GHG emissions calculations'!$F2024) *
                ('Emission Factors'!$H$5:$H$488 = 'GHG emissions calculations'!$H2024),
                0),
          MATCH('GHG emissions calculations'!P$6,'Emission Factors'!$E$5:$P$5,0)),
    "")</f>
        <v/>
      </c>
      <c r="Q2024" s="311" t="str">
        <f t="array" ref="Q2024">IFERROR(
    IF(
        INDEX('Emission Factors'!$E$5:$P$488,
              MATCH(1,
                    ('Emission Factors'!$E$5:$E$488 = 'GHG emissions calculations'!$F2024) *
                    ('Emission Factors'!$H$5:$H$488 = 'GHG emissions calculations'!$H2024),
                    0),
              MATCH('GHG emissions calculations'!Q$6, 'Emission Factors'!$E$5:$P$5, 0)) &lt;&gt; "",
        INDEX('Emission Factors'!$E$5:$P$488,
              MATCH(1,
                    ('Emission Factors'!$E$5:$E$488 = 'GHG emissions calculations'!$F2024) *
                    ('Emission Factors'!$H$5:$H$488 = 'GHG emissions calculations'!$H2024),
                    0),
              MATCH('GHG emissions calculations'!Q$6, 'Emission Factors'!$E$5:$P$5, 0)),
        ""),
    "")</f>
        <v/>
      </c>
      <c r="R2024" s="311" t="str">
        <f t="array" ref="R2024">IFERROR(
    IF(
        INDEX('Emission Factors'!$E$5:$R$488,
              MATCH(1,
                    ('Emission Factors'!$E$5:$E$488 = 'GHG emissions calculations'!$F2024) *
                    ('Emission Factors'!$H$5:$H$488 = 'GHG emissions calculations'!$H2024),
                    0),
              MATCH('GHG emissions calculations'!R$6, 'Emission Factors'!$E$5:$R$5, 0)) &lt;&gt; "",
        INDEX('Emission Factors'!$E$5:$R$488,
              MATCH(1,
                    ('Emission Factors'!$E$5:$E$488 = 'GHG emissions calculations'!$F2024) *
                    ('Emission Factors'!$H$5:$H$488 = 'GHG emissions calculations'!$H2024),
                    0),
              MATCH('GHG emissions calculations'!R$6, 'Emission Factors'!$E$5:$R$5, 0)),
        ""),
    "")</f>
        <v/>
      </c>
      <c r="S2024" s="312">
        <f t="shared" si="3"/>
        <v>0</v>
      </c>
      <c r="T2024" s="23"/>
    </row>
    <row r="2025" ht="15.75" customHeight="1" outlineLevel="1">
      <c r="A2025" s="23"/>
      <c r="B2025" s="71"/>
      <c r="C2025" s="71"/>
      <c r="D2025" s="71"/>
      <c r="E2025" s="314"/>
      <c r="F2025" s="311" t="str">
        <f>Lists!AB102</f>
        <v>Glass, container glass - America</v>
      </c>
      <c r="G2025" s="311">
        <f t="array" ref="G2025">XLOOKUP(1,('Emission Factors'!$E$5:$E$488='GHG emissions calculations'!$F2025)*('Emission Factors'!$H$5:$H$488='GHG emissions calculations'!$H2025),INDEX('Emission Factors'!$E$5:$T$488,0,MATCH('GHG emissions calculations'!G$6,'Emission Factors'!$E$5:$T$5,0)),"",0)</f>
        <v>3</v>
      </c>
      <c r="H2025" s="311" t="s">
        <v>237</v>
      </c>
      <c r="I2025" s="312" t="str">
        <f>IF(
    SUMIFS('Import data'!$L$25:$L$80,
           'Import data'!$J$25:$J$80, F2025,
           'Import data'!$G$25:$G$80, 'GHG emissions calculations'!$H2025,
           'Import data'!$I$25:$I$80,$E$1919) &lt;&gt; 0,
    SUMIFS('Import data'!$L$25:$L$80,
           'Import data'!$J$25:$J$80, F2025,
           'Import data'!$G$25:$G$80, 'GHG emissions calculations'!$H2025,
           'Import data'!$I$25:$I$80,$E$1919),
    ""
)</f>
        <v/>
      </c>
      <c r="J2025" s="311" t="str">
        <f t="array" ref="J2025">IF(
    XLOOKUP(F2025, 'Import data'!$J$26:$J$47, 'Import data'!$M$26:$M$47, "", 0) = "Please add the region-specific supplier emission factor or choose a different region available in the IAEG database.",
    "",
    XLOOKUP(F2025, 'Import data'!$J$26:$J$47, 'Import data'!$M$26:$M$47, "", 0)
)</f>
        <v/>
      </c>
      <c r="K2025" s="311" t="str">
        <f t="array" ref="K2025">IFERROR(
    XLOOKUP(F2025,
            _xlws.FILTER('Supplier Emission'!$G$15:$G$49,
                   ('Supplier Emission'!$D$15:$D$49=H2025) * ('Supplier Emission'!$F$15:$F$49=$E$1919)),
            _xlws.FILTER('Supplier Emission'!$I$15:$I$49,
                   ('Supplier Emission'!$D$15:$D$49=H2025) * ('Supplier Emission'!$F$15:$F$49=$E$1919)),
            ""),
    "")</f>
        <v/>
      </c>
      <c r="L2025" s="311" t="str">
        <f t="array" ref="L2025">IFERROR(
    XLOOKUP(F2025,
            _xlws.FILTER('Supplier Emission'!$G$15:$G$49,
                   ('Supplier Emission'!$D$15:$D$49=H2025) * ('Supplier Emission'!$F$15:$F$49=$E$1919)),
            _xlws.FILTER('Supplier Emission'!$J$15:$J$49,
                   ('Supplier Emission'!$D$15:$D$49=H2025) * ('Supplier Emission'!$F$15:$F$49=$E$1919)),
            ""),
    "")</f>
        <v/>
      </c>
      <c r="M2025" s="311" t="str">
        <f t="array" ref="M2025">IFERROR(
    XLOOKUP(F2025,
            _xlws.FILTER('Supplier Emission'!$G$15:$G$49,
                   ('Supplier Emission'!$D$15:$D$49=H2025) * ('Supplier Emission'!$F$15:$F$49=$E$1919)),
            _xlws.FILTER('Supplier Emission'!$M$15:$M$49,
                   ('Supplier Emission'!$D$15:$D$49=H2025) * ('Supplier Emission'!$F$15:$F$49=$E$1919)),
            ""),
    "")</f>
        <v/>
      </c>
      <c r="N2025" s="311" t="str">
        <f t="array" ref="N2025">IFERROR(
    XLOOKUP(F2025,
            _xlws.FILTER('Supplier Emission'!$G$15:$G$49,
                   ('Supplier Emission'!$D$15:$D$49=H2025) * ('Supplier Emission'!$F$15:$F$49=$E$1919)),
            _xlws.FILTER('Supplier Emission'!$H$15:$H$49,
                   ('Supplier Emission'!$D$15:$D$49=H2025) * ('Supplier Emission'!$F$15:$F$49=$E$1919)),
            ""),
    "")</f>
        <v/>
      </c>
      <c r="O2025" s="311" t="str">
        <f t="array" ref="O2025">XLOOKUP(1,('Emission Factors'!$E$5:$E$488='GHG emissions calculations'!$F2025)*('Emission Factors'!$H$5:$H$488='GHG emissions calculations'!$H2025),INDEX('Emission Factors'!$E$5:$T$488,0,MATCH('GHG emissions calculations'!O$6,'Emission Factors'!$E$5:$T$5,0)),"",0)</f>
        <v>Glass container manufacturing</v>
      </c>
      <c r="P2025" s="313">
        <f t="array" ref="P2025">IFERROR(
    INDEX('Emission Factors'!$E$5:$P$488,
          MATCH(1,
                ('Emission Factors'!$E$5:$E$488 = 'GHG emissions calculations'!$F2025) *
                ('Emission Factors'!$H$5:$H$488 = 'GHG emissions calculations'!$H2025),
                0),
          MATCH('GHG emissions calculations'!P$6,'Emission Factors'!$E$5:$P$5,0)),
    "")</f>
        <v>0.6</v>
      </c>
      <c r="Q2025" s="311" t="str">
        <f t="array" ref="Q2025">IFERROR(
    IF(
        INDEX('Emission Factors'!$E$5:$P$488,
              MATCH(1,
                    ('Emission Factors'!$E$5:$E$488 = 'GHG emissions calculations'!$F2025) *
                    ('Emission Factors'!$H$5:$H$488 = 'GHG emissions calculations'!$H2025),
                    0),
              MATCH('GHG emissions calculations'!Q$6, 'Emission Factors'!$E$5:$P$5, 0)) &lt;&gt; "",
        INDEX('Emission Factors'!$E$5:$P$488,
              MATCH(1,
                    ('Emission Factors'!$E$5:$E$488 = 'GHG emissions calculations'!$F2025) *
                    ('Emission Factors'!$H$5:$H$488 = 'GHG emissions calculations'!$H2025),
                    0),
              MATCH('GHG emissions calculations'!Q$6, 'Emission Factors'!$E$5:$P$5, 0)),
        ""),
    "")</f>
        <v>kgCO2e/kg</v>
      </c>
      <c r="R2025" s="311" t="str">
        <f t="array" ref="R2025">IFERROR(
    IF(
        INDEX('Emission Factors'!$E$5:$R$488,
              MATCH(1,
                    ('Emission Factors'!$E$5:$E$488 = 'GHG emissions calculations'!$F2025) *
                    ('Emission Factors'!$H$5:$H$488 = 'GHG emissions calculations'!$H2025),
                    0),
              MATCH('GHG emissions calculations'!R$6, 'Emission Factors'!$E$5:$R$5, 0)) &lt;&gt; "",
        INDEX('Emission Factors'!$E$5:$R$488,
              MATCH(1,
                    ('Emission Factors'!$E$5:$E$488 = 'GHG emissions calculations'!$F2025) *
                    ('Emission Factors'!$H$5:$H$488 = 'GHG emissions calculations'!$H2025),
                    0),
              MATCH('GHG emissions calculations'!R$6, 'Emission Factors'!$E$5:$R$5, 0)),
        ""),
    "")</f>
        <v>America</v>
      </c>
      <c r="S2025" s="312">
        <f t="shared" si="3"/>
        <v>0</v>
      </c>
      <c r="T2025" s="23"/>
    </row>
    <row r="2026" ht="15.75" customHeight="1" outlineLevel="1">
      <c r="A2026" s="23"/>
      <c r="B2026" s="71"/>
      <c r="C2026" s="71"/>
      <c r="D2026" s="71"/>
      <c r="E2026" s="314"/>
      <c r="F2026" s="311" t="str">
        <f>Lists!AB105</f>
        <v>Glass, container glass - Asia</v>
      </c>
      <c r="G2026" s="311" t="str">
        <f t="array" ref="G2026">XLOOKUP(1,('Emission Factors'!$E$5:$E$488='GHG emissions calculations'!$F2026)*('Emission Factors'!$H$5:$H$488='GHG emissions calculations'!$H2026),INDEX('Emission Factors'!$E$5:$T$488,0,MATCH('GHG emissions calculations'!G$6,'Emission Factors'!$E$5:$T$5,0)),"",0)</f>
        <v/>
      </c>
      <c r="H2026" s="311" t="s">
        <v>237</v>
      </c>
      <c r="I2026" s="312" t="str">
        <f>IF(
    SUMIFS('Import data'!$L$25:$L$80,
           'Import data'!$J$25:$J$80, F2026,
           'Import data'!$G$25:$G$80, 'GHG emissions calculations'!$H2026,
           'Import data'!$I$25:$I$80,$E$1919) &lt;&gt; 0,
    SUMIFS('Import data'!$L$25:$L$80,
           'Import data'!$J$25:$J$80, F2026,
           'Import data'!$G$25:$G$80, 'GHG emissions calculations'!$H2026,
           'Import data'!$I$25:$I$80,$E$1919),
    ""
)</f>
        <v/>
      </c>
      <c r="J2026" s="311" t="str">
        <f t="array" ref="J2026">IF(
    XLOOKUP(F2026, 'Import data'!$J$26:$J$47, 'Import data'!$M$26:$M$47, "", 0) = "Please add the region-specific supplier emission factor or choose a different region available in the IAEG database.",
    "",
    XLOOKUP(F2026, 'Import data'!$J$26:$J$47, 'Import data'!$M$26:$M$47, "", 0)
)</f>
        <v/>
      </c>
      <c r="K2026" s="311" t="str">
        <f t="array" ref="K2026">IFERROR(
    XLOOKUP(F2026,
            _xlws.FILTER('Supplier Emission'!$G$15:$G$49,
                   ('Supplier Emission'!$D$15:$D$49=H2026) * ('Supplier Emission'!$F$15:$F$49=$E$1919)),
            _xlws.FILTER('Supplier Emission'!$I$15:$I$49,
                   ('Supplier Emission'!$D$15:$D$49=H2026) * ('Supplier Emission'!$F$15:$F$49=$E$1919)),
            ""),
    "")</f>
        <v/>
      </c>
      <c r="L2026" s="311" t="str">
        <f t="array" ref="L2026">IFERROR(
    XLOOKUP(F2026,
            _xlws.FILTER('Supplier Emission'!$G$15:$G$49,
                   ('Supplier Emission'!$D$15:$D$49=H2026) * ('Supplier Emission'!$F$15:$F$49=$E$1919)),
            _xlws.FILTER('Supplier Emission'!$J$15:$J$49,
                   ('Supplier Emission'!$D$15:$D$49=H2026) * ('Supplier Emission'!$F$15:$F$49=$E$1919)),
            ""),
    "")</f>
        <v/>
      </c>
      <c r="M2026" s="311" t="str">
        <f t="array" ref="M2026">IFERROR(
    XLOOKUP(F2026,
            _xlws.FILTER('Supplier Emission'!$G$15:$G$49,
                   ('Supplier Emission'!$D$15:$D$49=H2026) * ('Supplier Emission'!$F$15:$F$49=$E$1919)),
            _xlws.FILTER('Supplier Emission'!$M$15:$M$49,
                   ('Supplier Emission'!$D$15:$D$49=H2026) * ('Supplier Emission'!$F$15:$F$49=$E$1919)),
            ""),
    "")</f>
        <v/>
      </c>
      <c r="N2026" s="311" t="str">
        <f t="array" ref="N2026">IFERROR(
    XLOOKUP(F2026,
            _xlws.FILTER('Supplier Emission'!$G$15:$G$49,
                   ('Supplier Emission'!$D$15:$D$49=H2026) * ('Supplier Emission'!$F$15:$F$49=$E$1919)),
            _xlws.FILTER('Supplier Emission'!$H$15:$H$49,
                   ('Supplier Emission'!$D$15:$D$49=H2026) * ('Supplier Emission'!$F$15:$F$49=$E$1919)),
            ""),
    "")</f>
        <v/>
      </c>
      <c r="O2026" s="311" t="str">
        <f t="array" ref="O2026">XLOOKUP(1,('Emission Factors'!$E$5:$E$488='GHG emissions calculations'!$F2026)*('Emission Factors'!$H$5:$H$488='GHG emissions calculations'!$H2026),INDEX('Emission Factors'!$E$5:$T$488,0,MATCH('GHG emissions calculations'!O$6,'Emission Factors'!$E$5:$T$5,0)),"",0)</f>
        <v/>
      </c>
      <c r="P2026" s="313" t="str">
        <f t="array" ref="P2026">IFERROR(
    INDEX('Emission Factors'!$E$5:$P$488,
          MATCH(1,
                ('Emission Factors'!$E$5:$E$488 = 'GHG emissions calculations'!$F2026) *
                ('Emission Factors'!$H$5:$H$488 = 'GHG emissions calculations'!$H2026),
                0),
          MATCH('GHG emissions calculations'!P$6,'Emission Factors'!$E$5:$P$5,0)),
    "")</f>
        <v/>
      </c>
      <c r="Q2026" s="311" t="str">
        <f t="array" ref="Q2026">IFERROR(
    IF(
        INDEX('Emission Factors'!$E$5:$P$488,
              MATCH(1,
                    ('Emission Factors'!$E$5:$E$488 = 'GHG emissions calculations'!$F2026) *
                    ('Emission Factors'!$H$5:$H$488 = 'GHG emissions calculations'!$H2026),
                    0),
              MATCH('GHG emissions calculations'!Q$6, 'Emission Factors'!$E$5:$P$5, 0)) &lt;&gt; "",
        INDEX('Emission Factors'!$E$5:$P$488,
              MATCH(1,
                    ('Emission Factors'!$E$5:$E$488 = 'GHG emissions calculations'!$F2026) *
                    ('Emission Factors'!$H$5:$H$488 = 'GHG emissions calculations'!$H2026),
                    0),
              MATCH('GHG emissions calculations'!Q$6, 'Emission Factors'!$E$5:$P$5, 0)),
        ""),
    "")</f>
        <v/>
      </c>
      <c r="R2026" s="311" t="str">
        <f t="array" ref="R2026">IFERROR(
    IF(
        INDEX('Emission Factors'!$E$5:$R$488,
              MATCH(1,
                    ('Emission Factors'!$E$5:$E$488 = 'GHG emissions calculations'!$F2026) *
                    ('Emission Factors'!$H$5:$H$488 = 'GHG emissions calculations'!$H2026),
                    0),
              MATCH('GHG emissions calculations'!R$6, 'Emission Factors'!$E$5:$R$5, 0)) &lt;&gt; "",
        INDEX('Emission Factors'!$E$5:$R$488,
              MATCH(1,
                    ('Emission Factors'!$E$5:$E$488 = 'GHG emissions calculations'!$F2026) *
                    ('Emission Factors'!$H$5:$H$488 = 'GHG emissions calculations'!$H2026),
                    0),
              MATCH('GHG emissions calculations'!R$6, 'Emission Factors'!$E$5:$R$5, 0)),
        ""),
    "")</f>
        <v/>
      </c>
      <c r="S2026" s="312">
        <f t="shared" si="3"/>
        <v>0</v>
      </c>
      <c r="T2026" s="23"/>
    </row>
    <row r="2027" ht="15.75" customHeight="1" outlineLevel="1">
      <c r="A2027" s="23"/>
      <c r="B2027" s="71"/>
      <c r="C2027" s="71"/>
      <c r="D2027" s="71"/>
      <c r="E2027" s="314"/>
      <c r="F2027" s="311" t="str">
        <f>Lists!AB103</f>
        <v>Glass, container glass - Europe</v>
      </c>
      <c r="G2027" s="311" t="str">
        <f t="array" ref="G2027">XLOOKUP(1,('Emission Factors'!$E$5:$E$488='GHG emissions calculations'!$F2027)*('Emission Factors'!$H$5:$H$488='GHG emissions calculations'!$H2027),INDEX('Emission Factors'!$E$5:$T$488,0,MATCH('GHG emissions calculations'!G$6,'Emission Factors'!$E$5:$T$5,0)),"",0)</f>
        <v/>
      </c>
      <c r="H2027" s="311" t="s">
        <v>237</v>
      </c>
      <c r="I2027" s="312" t="str">
        <f>IF(
    SUMIFS('Import data'!$L$25:$L$80,
           'Import data'!$J$25:$J$80, F2027,
           'Import data'!$G$25:$G$80, 'GHG emissions calculations'!$H2027,
           'Import data'!$I$25:$I$80,$E$1919) &lt;&gt; 0,
    SUMIFS('Import data'!$L$25:$L$80,
           'Import data'!$J$25:$J$80, F2027,
           'Import data'!$G$25:$G$80, 'GHG emissions calculations'!$H2027,
           'Import data'!$I$25:$I$80,$E$1919),
    ""
)</f>
        <v/>
      </c>
      <c r="J2027" s="311" t="str">
        <f t="array" ref="J2027">IF(
    XLOOKUP(F2027, 'Import data'!$J$26:$J$47, 'Import data'!$M$26:$M$47, "", 0) = "Please add the region-specific supplier emission factor or choose a different region available in the IAEG database.",
    "",
    XLOOKUP(F2027, 'Import data'!$J$26:$J$47, 'Import data'!$M$26:$M$47, "", 0)
)</f>
        <v/>
      </c>
      <c r="K2027" s="311" t="str">
        <f t="array" ref="K2027">IFERROR(
    XLOOKUP(F2027,
            _xlws.FILTER('Supplier Emission'!$G$15:$G$49,
                   ('Supplier Emission'!$D$15:$D$49=H2027) * ('Supplier Emission'!$F$15:$F$49=$E$1919)),
            _xlws.FILTER('Supplier Emission'!$I$15:$I$49,
                   ('Supplier Emission'!$D$15:$D$49=H2027) * ('Supplier Emission'!$F$15:$F$49=$E$1919)),
            ""),
    "")</f>
        <v/>
      </c>
      <c r="L2027" s="311" t="str">
        <f t="array" ref="L2027">IFERROR(
    XLOOKUP(F2027,
            _xlws.FILTER('Supplier Emission'!$G$15:$G$49,
                   ('Supplier Emission'!$D$15:$D$49=H2027) * ('Supplier Emission'!$F$15:$F$49=$E$1919)),
            _xlws.FILTER('Supplier Emission'!$J$15:$J$49,
                   ('Supplier Emission'!$D$15:$D$49=H2027) * ('Supplier Emission'!$F$15:$F$49=$E$1919)),
            ""),
    "")</f>
        <v/>
      </c>
      <c r="M2027" s="311" t="str">
        <f t="array" ref="M2027">IFERROR(
    XLOOKUP(F2027,
            _xlws.FILTER('Supplier Emission'!$G$15:$G$49,
                   ('Supplier Emission'!$D$15:$D$49=H2027) * ('Supplier Emission'!$F$15:$F$49=$E$1919)),
            _xlws.FILTER('Supplier Emission'!$M$15:$M$49,
                   ('Supplier Emission'!$D$15:$D$49=H2027) * ('Supplier Emission'!$F$15:$F$49=$E$1919)),
            ""),
    "")</f>
        <v/>
      </c>
      <c r="N2027" s="311" t="str">
        <f t="array" ref="N2027">IFERROR(
    XLOOKUP(F2027,
            _xlws.FILTER('Supplier Emission'!$G$15:$G$49,
                   ('Supplier Emission'!$D$15:$D$49=H2027) * ('Supplier Emission'!$F$15:$F$49=$E$1919)),
            _xlws.FILTER('Supplier Emission'!$H$15:$H$49,
                   ('Supplier Emission'!$D$15:$D$49=H2027) * ('Supplier Emission'!$F$15:$F$49=$E$1919)),
            ""),
    "")</f>
        <v/>
      </c>
      <c r="O2027" s="311" t="str">
        <f t="array" ref="O2027">XLOOKUP(1,('Emission Factors'!$E$5:$E$488='GHG emissions calculations'!$F2027)*('Emission Factors'!$H$5:$H$488='GHG emissions calculations'!$H2027),INDEX('Emission Factors'!$E$5:$T$488,0,MATCH('GHG emissions calculations'!O$6,'Emission Factors'!$E$5:$T$5,0)),"",0)</f>
        <v/>
      </c>
      <c r="P2027" s="313" t="str">
        <f t="array" ref="P2027">IFERROR(
    INDEX('Emission Factors'!$E$5:$P$488,
          MATCH(1,
                ('Emission Factors'!$E$5:$E$488 = 'GHG emissions calculations'!$F2027) *
                ('Emission Factors'!$H$5:$H$488 = 'GHG emissions calculations'!$H2027),
                0),
          MATCH('GHG emissions calculations'!P$6,'Emission Factors'!$E$5:$P$5,0)),
    "")</f>
        <v/>
      </c>
      <c r="Q2027" s="311" t="str">
        <f t="array" ref="Q2027">IFERROR(
    IF(
        INDEX('Emission Factors'!$E$5:$P$488,
              MATCH(1,
                    ('Emission Factors'!$E$5:$E$488 = 'GHG emissions calculations'!$F2027) *
                    ('Emission Factors'!$H$5:$H$488 = 'GHG emissions calculations'!$H2027),
                    0),
              MATCH('GHG emissions calculations'!Q$6, 'Emission Factors'!$E$5:$P$5, 0)) &lt;&gt; "",
        INDEX('Emission Factors'!$E$5:$P$488,
              MATCH(1,
                    ('Emission Factors'!$E$5:$E$488 = 'GHG emissions calculations'!$F2027) *
                    ('Emission Factors'!$H$5:$H$488 = 'GHG emissions calculations'!$H2027),
                    0),
              MATCH('GHG emissions calculations'!Q$6, 'Emission Factors'!$E$5:$P$5, 0)),
        ""),
    "")</f>
        <v/>
      </c>
      <c r="R2027" s="311" t="str">
        <f t="array" ref="R2027">IFERROR(
    IF(
        INDEX('Emission Factors'!$E$5:$R$488,
              MATCH(1,
                    ('Emission Factors'!$E$5:$E$488 = 'GHG emissions calculations'!$F2027) *
                    ('Emission Factors'!$H$5:$H$488 = 'GHG emissions calculations'!$H2027),
                    0),
              MATCH('GHG emissions calculations'!R$6, 'Emission Factors'!$E$5:$R$5, 0)) &lt;&gt; "",
        INDEX('Emission Factors'!$E$5:$R$488,
              MATCH(1,
                    ('Emission Factors'!$E$5:$E$488 = 'GHG emissions calculations'!$F2027) *
                    ('Emission Factors'!$H$5:$H$488 = 'GHG emissions calculations'!$H2027),
                    0),
              MATCH('GHG emissions calculations'!R$6, 'Emission Factors'!$E$5:$R$5, 0)),
        ""),
    "")</f>
        <v/>
      </c>
      <c r="S2027" s="312">
        <f t="shared" si="3"/>
        <v>0</v>
      </c>
      <c r="T2027" s="23"/>
    </row>
    <row r="2028" ht="15.75" customHeight="1" outlineLevel="1">
      <c r="A2028" s="23"/>
      <c r="B2028" s="71"/>
      <c r="C2028" s="71"/>
      <c r="D2028" s="71"/>
      <c r="E2028" s="314"/>
      <c r="F2028" s="311" t="str">
        <f>Lists!AB108</f>
        <v>Glass, container glass - Global or unspecified region</v>
      </c>
      <c r="G2028" s="311" t="str">
        <f t="array" ref="G2028">XLOOKUP(1,('Emission Factors'!$E$5:$E$488='GHG emissions calculations'!$F2028)*('Emission Factors'!$H$5:$H$488='GHG emissions calculations'!$H2028),INDEX('Emission Factors'!$E$5:$T$488,0,MATCH('GHG emissions calculations'!G$6,'Emission Factors'!$E$5:$T$5,0)),"",0)</f>
        <v/>
      </c>
      <c r="H2028" s="311" t="s">
        <v>237</v>
      </c>
      <c r="I2028" s="312" t="str">
        <f>IF(
    SUMIFS('Import data'!$L$25:$L$80,
           'Import data'!$J$25:$J$80, F2028,
           'Import data'!$G$25:$G$80, 'GHG emissions calculations'!$H2028,
           'Import data'!$I$25:$I$80,$E$1919) &lt;&gt; 0,
    SUMIFS('Import data'!$L$25:$L$80,
           'Import data'!$J$25:$J$80, F2028,
           'Import data'!$G$25:$G$80, 'GHG emissions calculations'!$H2028,
           'Import data'!$I$25:$I$80,$E$1919),
    ""
)</f>
        <v/>
      </c>
      <c r="J2028" s="311" t="str">
        <f t="array" ref="J2028">IF(
    XLOOKUP(F2028, 'Import data'!$J$26:$J$47, 'Import data'!$M$26:$M$47, "", 0) = "Please add the region-specific supplier emission factor or choose a different region available in the IAEG database.",
    "",
    XLOOKUP(F2028, 'Import data'!$J$26:$J$47, 'Import data'!$M$26:$M$47, "", 0)
)</f>
        <v/>
      </c>
      <c r="K2028" s="311" t="str">
        <f t="array" ref="K2028">IFERROR(
    XLOOKUP(F2028,
            _xlws.FILTER('Supplier Emission'!$G$15:$G$49,
                   ('Supplier Emission'!$D$15:$D$49=H2028) * ('Supplier Emission'!$F$15:$F$49=$E$1919)),
            _xlws.FILTER('Supplier Emission'!$I$15:$I$49,
                   ('Supplier Emission'!$D$15:$D$49=H2028) * ('Supplier Emission'!$F$15:$F$49=$E$1919)),
            ""),
    "")</f>
        <v/>
      </c>
      <c r="L2028" s="311" t="str">
        <f t="array" ref="L2028">IFERROR(
    XLOOKUP(F2028,
            _xlws.FILTER('Supplier Emission'!$G$15:$G$49,
                   ('Supplier Emission'!$D$15:$D$49=H2028) * ('Supplier Emission'!$F$15:$F$49=$E$1919)),
            _xlws.FILTER('Supplier Emission'!$J$15:$J$49,
                   ('Supplier Emission'!$D$15:$D$49=H2028) * ('Supplier Emission'!$F$15:$F$49=$E$1919)),
            ""),
    "")</f>
        <v/>
      </c>
      <c r="M2028" s="311" t="str">
        <f t="array" ref="M2028">IFERROR(
    XLOOKUP(F2028,
            _xlws.FILTER('Supplier Emission'!$G$15:$G$49,
                   ('Supplier Emission'!$D$15:$D$49=H2028) * ('Supplier Emission'!$F$15:$F$49=$E$1919)),
            _xlws.FILTER('Supplier Emission'!$M$15:$M$49,
                   ('Supplier Emission'!$D$15:$D$49=H2028) * ('Supplier Emission'!$F$15:$F$49=$E$1919)),
            ""),
    "")</f>
        <v/>
      </c>
      <c r="N2028" s="311" t="str">
        <f t="array" ref="N2028">IFERROR(
    XLOOKUP(F2028,
            _xlws.FILTER('Supplier Emission'!$G$15:$G$49,
                   ('Supplier Emission'!$D$15:$D$49=H2028) * ('Supplier Emission'!$F$15:$F$49=$E$1919)),
            _xlws.FILTER('Supplier Emission'!$H$15:$H$49,
                   ('Supplier Emission'!$D$15:$D$49=H2028) * ('Supplier Emission'!$F$15:$F$49=$E$1919)),
            ""),
    "")</f>
        <v/>
      </c>
      <c r="O2028" s="311" t="str">
        <f t="array" ref="O2028">XLOOKUP(1,('Emission Factors'!$E$5:$E$488='GHG emissions calculations'!$F2028)*('Emission Factors'!$H$5:$H$488='GHG emissions calculations'!$H2028),INDEX('Emission Factors'!$E$5:$T$488,0,MATCH('GHG emissions calculations'!O$6,'Emission Factors'!$E$5:$T$5,0)),"",0)</f>
        <v/>
      </c>
      <c r="P2028" s="313" t="str">
        <f t="array" ref="P2028">IFERROR(
    INDEX('Emission Factors'!$E$5:$P$488,
          MATCH(1,
                ('Emission Factors'!$E$5:$E$488 = 'GHG emissions calculations'!$F2028) *
                ('Emission Factors'!$H$5:$H$488 = 'GHG emissions calculations'!$H2028),
                0),
          MATCH('GHG emissions calculations'!P$6,'Emission Factors'!$E$5:$P$5,0)),
    "")</f>
        <v/>
      </c>
      <c r="Q2028" s="311" t="str">
        <f t="array" ref="Q2028">IFERROR(
    IF(
        INDEX('Emission Factors'!$E$5:$P$488,
              MATCH(1,
                    ('Emission Factors'!$E$5:$E$488 = 'GHG emissions calculations'!$F2028) *
                    ('Emission Factors'!$H$5:$H$488 = 'GHG emissions calculations'!$H2028),
                    0),
              MATCH('GHG emissions calculations'!Q$6, 'Emission Factors'!$E$5:$P$5, 0)) &lt;&gt; "",
        INDEX('Emission Factors'!$E$5:$P$488,
              MATCH(1,
                    ('Emission Factors'!$E$5:$E$488 = 'GHG emissions calculations'!$F2028) *
                    ('Emission Factors'!$H$5:$H$488 = 'GHG emissions calculations'!$H2028),
                    0),
              MATCH('GHG emissions calculations'!Q$6, 'Emission Factors'!$E$5:$P$5, 0)),
        ""),
    "")</f>
        <v/>
      </c>
      <c r="R2028" s="311" t="str">
        <f t="array" ref="R2028">IFERROR(
    IF(
        INDEX('Emission Factors'!$E$5:$R$488,
              MATCH(1,
                    ('Emission Factors'!$E$5:$E$488 = 'GHG emissions calculations'!$F2028) *
                    ('Emission Factors'!$H$5:$H$488 = 'GHG emissions calculations'!$H2028),
                    0),
              MATCH('GHG emissions calculations'!R$6, 'Emission Factors'!$E$5:$R$5, 0)) &lt;&gt; "",
        INDEX('Emission Factors'!$E$5:$R$488,
              MATCH(1,
                    ('Emission Factors'!$E$5:$E$488 = 'GHG emissions calculations'!$F2028) *
                    ('Emission Factors'!$H$5:$H$488 = 'GHG emissions calculations'!$H2028),
                    0),
              MATCH('GHG emissions calculations'!R$6, 'Emission Factors'!$E$5:$R$5, 0)),
        ""),
    "")</f>
        <v/>
      </c>
      <c r="S2028" s="312">
        <f t="shared" si="3"/>
        <v>0</v>
      </c>
      <c r="T2028" s="23"/>
    </row>
    <row r="2029" ht="15.75" customHeight="1" outlineLevel="1">
      <c r="A2029" s="23"/>
      <c r="B2029" s="71"/>
      <c r="C2029" s="71"/>
      <c r="D2029" s="71"/>
      <c r="E2029" s="314"/>
      <c r="F2029" s="311" t="str">
        <f>Lists!AB107</f>
        <v>Glass, container glass - Middle East</v>
      </c>
      <c r="G2029" s="311" t="str">
        <f t="array" ref="G2029">XLOOKUP(1,('Emission Factors'!$E$5:$E$488='GHG emissions calculations'!$F2029)*('Emission Factors'!$H$5:$H$488='GHG emissions calculations'!$H2029),INDEX('Emission Factors'!$E$5:$T$488,0,MATCH('GHG emissions calculations'!G$6,'Emission Factors'!$E$5:$T$5,0)),"",0)</f>
        <v/>
      </c>
      <c r="H2029" s="311" t="s">
        <v>237</v>
      </c>
      <c r="I2029" s="312" t="str">
        <f>IF(
    SUMIFS('Import data'!$L$25:$L$80,
           'Import data'!$J$25:$J$80, F2029,
           'Import data'!$G$25:$G$80, 'GHG emissions calculations'!$H2029,
           'Import data'!$I$25:$I$80,$E$1919) &lt;&gt; 0,
    SUMIFS('Import data'!$L$25:$L$80,
           'Import data'!$J$25:$J$80, F2029,
           'Import data'!$G$25:$G$80, 'GHG emissions calculations'!$H2029,
           'Import data'!$I$25:$I$80,$E$1919),
    ""
)</f>
        <v/>
      </c>
      <c r="J2029" s="311" t="str">
        <f t="array" ref="J2029">IF(
    XLOOKUP(F2029, 'Import data'!$J$26:$J$47, 'Import data'!$M$26:$M$47, "", 0) = "Please add the region-specific supplier emission factor or choose a different region available in the IAEG database.",
    "",
    XLOOKUP(F2029, 'Import data'!$J$26:$J$47, 'Import data'!$M$26:$M$47, "", 0)
)</f>
        <v/>
      </c>
      <c r="K2029" s="311" t="str">
        <f t="array" ref="K2029">IFERROR(
    XLOOKUP(F2029,
            _xlws.FILTER('Supplier Emission'!$G$15:$G$49,
                   ('Supplier Emission'!$D$15:$D$49=H2029) * ('Supplier Emission'!$F$15:$F$49=$E$1919)),
            _xlws.FILTER('Supplier Emission'!$I$15:$I$49,
                   ('Supplier Emission'!$D$15:$D$49=H2029) * ('Supplier Emission'!$F$15:$F$49=$E$1919)),
            ""),
    "")</f>
        <v/>
      </c>
      <c r="L2029" s="311" t="str">
        <f t="array" ref="L2029">IFERROR(
    XLOOKUP(F2029,
            _xlws.FILTER('Supplier Emission'!$G$15:$G$49,
                   ('Supplier Emission'!$D$15:$D$49=H2029) * ('Supplier Emission'!$F$15:$F$49=$E$1919)),
            _xlws.FILTER('Supplier Emission'!$J$15:$J$49,
                   ('Supplier Emission'!$D$15:$D$49=H2029) * ('Supplier Emission'!$F$15:$F$49=$E$1919)),
            ""),
    "")</f>
        <v/>
      </c>
      <c r="M2029" s="311" t="str">
        <f t="array" ref="M2029">IFERROR(
    XLOOKUP(F2029,
            _xlws.FILTER('Supplier Emission'!$G$15:$G$49,
                   ('Supplier Emission'!$D$15:$D$49=H2029) * ('Supplier Emission'!$F$15:$F$49=$E$1919)),
            _xlws.FILTER('Supplier Emission'!$M$15:$M$49,
                   ('Supplier Emission'!$D$15:$D$49=H2029) * ('Supplier Emission'!$F$15:$F$49=$E$1919)),
            ""),
    "")</f>
        <v/>
      </c>
      <c r="N2029" s="311" t="str">
        <f t="array" ref="N2029">IFERROR(
    XLOOKUP(F2029,
            _xlws.FILTER('Supplier Emission'!$G$15:$G$49,
                   ('Supplier Emission'!$D$15:$D$49=H2029) * ('Supplier Emission'!$F$15:$F$49=$E$1919)),
            _xlws.FILTER('Supplier Emission'!$H$15:$H$49,
                   ('Supplier Emission'!$D$15:$D$49=H2029) * ('Supplier Emission'!$F$15:$F$49=$E$1919)),
            ""),
    "")</f>
        <v/>
      </c>
      <c r="O2029" s="311" t="str">
        <f t="array" ref="O2029">XLOOKUP(1,('Emission Factors'!$E$5:$E$488='GHG emissions calculations'!$F2029)*('Emission Factors'!$H$5:$H$488='GHG emissions calculations'!$H2029),INDEX('Emission Factors'!$E$5:$T$488,0,MATCH('GHG emissions calculations'!O$6,'Emission Factors'!$E$5:$T$5,0)),"",0)</f>
        <v/>
      </c>
      <c r="P2029" s="313" t="str">
        <f t="array" ref="P2029">IFERROR(
    INDEX('Emission Factors'!$E$5:$P$488,
          MATCH(1,
                ('Emission Factors'!$E$5:$E$488 = 'GHG emissions calculations'!$F2029) *
                ('Emission Factors'!$H$5:$H$488 = 'GHG emissions calculations'!$H2029),
                0),
          MATCH('GHG emissions calculations'!P$6,'Emission Factors'!$E$5:$P$5,0)),
    "")</f>
        <v/>
      </c>
      <c r="Q2029" s="311" t="str">
        <f t="array" ref="Q2029">IFERROR(
    IF(
        INDEX('Emission Factors'!$E$5:$P$488,
              MATCH(1,
                    ('Emission Factors'!$E$5:$E$488 = 'GHG emissions calculations'!$F2029) *
                    ('Emission Factors'!$H$5:$H$488 = 'GHG emissions calculations'!$H2029),
                    0),
              MATCH('GHG emissions calculations'!Q$6, 'Emission Factors'!$E$5:$P$5, 0)) &lt;&gt; "",
        INDEX('Emission Factors'!$E$5:$P$488,
              MATCH(1,
                    ('Emission Factors'!$E$5:$E$488 = 'GHG emissions calculations'!$F2029) *
                    ('Emission Factors'!$H$5:$H$488 = 'GHG emissions calculations'!$H2029),
                    0),
              MATCH('GHG emissions calculations'!Q$6, 'Emission Factors'!$E$5:$P$5, 0)),
        ""),
    "")</f>
        <v/>
      </c>
      <c r="R2029" s="311" t="str">
        <f t="array" ref="R2029">IFERROR(
    IF(
        INDEX('Emission Factors'!$E$5:$R$488,
              MATCH(1,
                    ('Emission Factors'!$E$5:$E$488 = 'GHG emissions calculations'!$F2029) *
                    ('Emission Factors'!$H$5:$H$488 = 'GHG emissions calculations'!$H2029),
                    0),
              MATCH('GHG emissions calculations'!R$6, 'Emission Factors'!$E$5:$R$5, 0)) &lt;&gt; "",
        INDEX('Emission Factors'!$E$5:$R$488,
              MATCH(1,
                    ('Emission Factors'!$E$5:$E$488 = 'GHG emissions calculations'!$F2029) *
                    ('Emission Factors'!$H$5:$H$488 = 'GHG emissions calculations'!$H2029),
                    0),
              MATCH('GHG emissions calculations'!R$6, 'Emission Factors'!$E$5:$R$5, 0)),
        ""),
    "")</f>
        <v/>
      </c>
      <c r="S2029" s="312">
        <f t="shared" si="3"/>
        <v>0</v>
      </c>
      <c r="T2029" s="23"/>
    </row>
    <row r="2030" ht="15.75" customHeight="1" outlineLevel="1">
      <c r="A2030" s="23"/>
      <c r="B2030" s="71"/>
      <c r="C2030" s="71"/>
      <c r="D2030" s="71"/>
      <c r="E2030" s="314"/>
      <c r="F2030" s="311" t="str">
        <f>Lists!AB106</f>
        <v>Glass, container glass - Oceania</v>
      </c>
      <c r="G2030" s="311" t="str">
        <f t="array" ref="G2030">XLOOKUP(1,('Emission Factors'!$E$5:$E$488='GHG emissions calculations'!$F2030)*('Emission Factors'!$H$5:$H$488='GHG emissions calculations'!$H2030),INDEX('Emission Factors'!$E$5:$T$488,0,MATCH('GHG emissions calculations'!G$6,'Emission Factors'!$E$5:$T$5,0)),"",0)</f>
        <v/>
      </c>
      <c r="H2030" s="311" t="s">
        <v>237</v>
      </c>
      <c r="I2030" s="312" t="str">
        <f>IF(
    SUMIFS('Import data'!$L$25:$L$80,
           'Import data'!$J$25:$J$80, F2030,
           'Import data'!$G$25:$G$80, 'GHG emissions calculations'!$H2030,
           'Import data'!$I$25:$I$80,$E$1919) &lt;&gt; 0,
    SUMIFS('Import data'!$L$25:$L$80,
           'Import data'!$J$25:$J$80, F2030,
           'Import data'!$G$25:$G$80, 'GHG emissions calculations'!$H2030,
           'Import data'!$I$25:$I$80,$E$1919),
    ""
)</f>
        <v/>
      </c>
      <c r="J2030" s="311" t="str">
        <f t="array" ref="J2030">IF(
    XLOOKUP(F2030, 'Import data'!$J$26:$J$47, 'Import data'!$M$26:$M$47, "", 0) = "Please add the region-specific supplier emission factor or choose a different region available in the IAEG database.",
    "",
    XLOOKUP(F2030, 'Import data'!$J$26:$J$47, 'Import data'!$M$26:$M$47, "", 0)
)</f>
        <v/>
      </c>
      <c r="K2030" s="311" t="str">
        <f t="array" ref="K2030">IFERROR(
    XLOOKUP(F2030,
            _xlws.FILTER('Supplier Emission'!$G$15:$G$49,
                   ('Supplier Emission'!$D$15:$D$49=H2030) * ('Supplier Emission'!$F$15:$F$49=$E$1919)),
            _xlws.FILTER('Supplier Emission'!$I$15:$I$49,
                   ('Supplier Emission'!$D$15:$D$49=H2030) * ('Supplier Emission'!$F$15:$F$49=$E$1919)),
            ""),
    "")</f>
        <v/>
      </c>
      <c r="L2030" s="311" t="str">
        <f t="array" ref="L2030">IFERROR(
    XLOOKUP(F2030,
            _xlws.FILTER('Supplier Emission'!$G$15:$G$49,
                   ('Supplier Emission'!$D$15:$D$49=H2030) * ('Supplier Emission'!$F$15:$F$49=$E$1919)),
            _xlws.FILTER('Supplier Emission'!$J$15:$J$49,
                   ('Supplier Emission'!$D$15:$D$49=H2030) * ('Supplier Emission'!$F$15:$F$49=$E$1919)),
            ""),
    "")</f>
        <v/>
      </c>
      <c r="M2030" s="311" t="str">
        <f t="array" ref="M2030">IFERROR(
    XLOOKUP(F2030,
            _xlws.FILTER('Supplier Emission'!$G$15:$G$49,
                   ('Supplier Emission'!$D$15:$D$49=H2030) * ('Supplier Emission'!$F$15:$F$49=$E$1919)),
            _xlws.FILTER('Supplier Emission'!$M$15:$M$49,
                   ('Supplier Emission'!$D$15:$D$49=H2030) * ('Supplier Emission'!$F$15:$F$49=$E$1919)),
            ""),
    "")</f>
        <v/>
      </c>
      <c r="N2030" s="311" t="str">
        <f t="array" ref="N2030">IFERROR(
    XLOOKUP(F2030,
            _xlws.FILTER('Supplier Emission'!$G$15:$G$49,
                   ('Supplier Emission'!$D$15:$D$49=H2030) * ('Supplier Emission'!$F$15:$F$49=$E$1919)),
            _xlws.FILTER('Supplier Emission'!$H$15:$H$49,
                   ('Supplier Emission'!$D$15:$D$49=H2030) * ('Supplier Emission'!$F$15:$F$49=$E$1919)),
            ""),
    "")</f>
        <v/>
      </c>
      <c r="O2030" s="311" t="str">
        <f t="array" ref="O2030">XLOOKUP(1,('Emission Factors'!$E$5:$E$488='GHG emissions calculations'!$F2030)*('Emission Factors'!$H$5:$H$488='GHG emissions calculations'!$H2030),INDEX('Emission Factors'!$E$5:$T$488,0,MATCH('GHG emissions calculations'!O$6,'Emission Factors'!$E$5:$T$5,0)),"",0)</f>
        <v/>
      </c>
      <c r="P2030" s="313" t="str">
        <f t="array" ref="P2030">IFERROR(
    INDEX('Emission Factors'!$E$5:$P$488,
          MATCH(1,
                ('Emission Factors'!$E$5:$E$488 = 'GHG emissions calculations'!$F2030) *
                ('Emission Factors'!$H$5:$H$488 = 'GHG emissions calculations'!$H2030),
                0),
          MATCH('GHG emissions calculations'!P$6,'Emission Factors'!$E$5:$P$5,0)),
    "")</f>
        <v/>
      </c>
      <c r="Q2030" s="311" t="str">
        <f t="array" ref="Q2030">IFERROR(
    IF(
        INDEX('Emission Factors'!$E$5:$P$488,
              MATCH(1,
                    ('Emission Factors'!$E$5:$E$488 = 'GHG emissions calculations'!$F2030) *
                    ('Emission Factors'!$H$5:$H$488 = 'GHG emissions calculations'!$H2030),
                    0),
              MATCH('GHG emissions calculations'!Q$6, 'Emission Factors'!$E$5:$P$5, 0)) &lt;&gt; "",
        INDEX('Emission Factors'!$E$5:$P$488,
              MATCH(1,
                    ('Emission Factors'!$E$5:$E$488 = 'GHG emissions calculations'!$F2030) *
                    ('Emission Factors'!$H$5:$H$488 = 'GHG emissions calculations'!$H2030),
                    0),
              MATCH('GHG emissions calculations'!Q$6, 'Emission Factors'!$E$5:$P$5, 0)),
        ""),
    "")</f>
        <v/>
      </c>
      <c r="R2030" s="311" t="str">
        <f t="array" ref="R2030">IFERROR(
    IF(
        INDEX('Emission Factors'!$E$5:$R$488,
              MATCH(1,
                    ('Emission Factors'!$E$5:$E$488 = 'GHG emissions calculations'!$F2030) *
                    ('Emission Factors'!$H$5:$H$488 = 'GHG emissions calculations'!$H2030),
                    0),
              MATCH('GHG emissions calculations'!R$6, 'Emission Factors'!$E$5:$R$5, 0)) &lt;&gt; "",
        INDEX('Emission Factors'!$E$5:$R$488,
              MATCH(1,
                    ('Emission Factors'!$E$5:$E$488 = 'GHG emissions calculations'!$F2030) *
                    ('Emission Factors'!$H$5:$H$488 = 'GHG emissions calculations'!$H2030),
                    0),
              MATCH('GHG emissions calculations'!R$6, 'Emission Factors'!$E$5:$R$5, 0)),
        ""),
    "")</f>
        <v/>
      </c>
      <c r="S2030" s="312">
        <f t="shared" si="3"/>
        <v>0</v>
      </c>
      <c r="T2030" s="23"/>
    </row>
    <row r="2031" ht="15.75" customHeight="1" outlineLevel="1">
      <c r="A2031" s="23"/>
      <c r="B2031" s="71"/>
      <c r="C2031" s="71"/>
      <c r="D2031" s="71"/>
      <c r="E2031" s="314"/>
      <c r="F2031" s="311" t="str">
        <f>Lists!AB111</f>
        <v>Glass, curved glass - Africa</v>
      </c>
      <c r="G2031" s="311" t="str">
        <f t="array" ref="G2031">XLOOKUP(1,('Emission Factors'!$E$5:$E$488='GHG emissions calculations'!$F2031)*('Emission Factors'!$H$5:$H$488='GHG emissions calculations'!$H2031),INDEX('Emission Factors'!$E$5:$T$488,0,MATCH('GHG emissions calculations'!G$6,'Emission Factors'!$E$5:$T$5,0)),"",0)</f>
        <v/>
      </c>
      <c r="H2031" s="311" t="s">
        <v>237</v>
      </c>
      <c r="I2031" s="312" t="str">
        <f>IF(
    SUMIFS('Import data'!$L$25:$L$80,
           'Import data'!$J$25:$J$80, F2031,
           'Import data'!$G$25:$G$80, 'GHG emissions calculations'!$H2031,
           'Import data'!$I$25:$I$80,$E$1919) &lt;&gt; 0,
    SUMIFS('Import data'!$L$25:$L$80,
           'Import data'!$J$25:$J$80, F2031,
           'Import data'!$G$25:$G$80, 'GHG emissions calculations'!$H2031,
           'Import data'!$I$25:$I$80,$E$1919),
    ""
)</f>
        <v/>
      </c>
      <c r="J2031" s="311" t="str">
        <f t="array" ref="J2031">IF(
    XLOOKUP(F2031, 'Import data'!$J$26:$J$47, 'Import data'!$M$26:$M$47, "", 0) = "Please add the region-specific supplier emission factor or choose a different region available in the IAEG database.",
    "",
    XLOOKUP(F2031, 'Import data'!$J$26:$J$47, 'Import data'!$M$26:$M$47, "", 0)
)</f>
        <v/>
      </c>
      <c r="K2031" s="311" t="str">
        <f t="array" ref="K2031">IFERROR(
    XLOOKUP(F2031,
            _xlws.FILTER('Supplier Emission'!$G$15:$G$49,
                   ('Supplier Emission'!$D$15:$D$49=H2031) * ('Supplier Emission'!$F$15:$F$49=$E$1919)),
            _xlws.FILTER('Supplier Emission'!$I$15:$I$49,
                   ('Supplier Emission'!$D$15:$D$49=H2031) * ('Supplier Emission'!$F$15:$F$49=$E$1919)),
            ""),
    "")</f>
        <v/>
      </c>
      <c r="L2031" s="311" t="str">
        <f t="array" ref="L2031">IFERROR(
    XLOOKUP(F2031,
            _xlws.FILTER('Supplier Emission'!$G$15:$G$49,
                   ('Supplier Emission'!$D$15:$D$49=H2031) * ('Supplier Emission'!$F$15:$F$49=$E$1919)),
            _xlws.FILTER('Supplier Emission'!$J$15:$J$49,
                   ('Supplier Emission'!$D$15:$D$49=H2031) * ('Supplier Emission'!$F$15:$F$49=$E$1919)),
            ""),
    "")</f>
        <v/>
      </c>
      <c r="M2031" s="311" t="str">
        <f t="array" ref="M2031">IFERROR(
    XLOOKUP(F2031,
            _xlws.FILTER('Supplier Emission'!$G$15:$G$49,
                   ('Supplier Emission'!$D$15:$D$49=H2031) * ('Supplier Emission'!$F$15:$F$49=$E$1919)),
            _xlws.FILTER('Supplier Emission'!$M$15:$M$49,
                   ('Supplier Emission'!$D$15:$D$49=H2031) * ('Supplier Emission'!$F$15:$F$49=$E$1919)),
            ""),
    "")</f>
        <v/>
      </c>
      <c r="N2031" s="311" t="str">
        <f t="array" ref="N2031">IFERROR(
    XLOOKUP(F2031,
            _xlws.FILTER('Supplier Emission'!$G$15:$G$49,
                   ('Supplier Emission'!$D$15:$D$49=H2031) * ('Supplier Emission'!$F$15:$F$49=$E$1919)),
            _xlws.FILTER('Supplier Emission'!$H$15:$H$49,
                   ('Supplier Emission'!$D$15:$D$49=H2031) * ('Supplier Emission'!$F$15:$F$49=$E$1919)),
            ""),
    "")</f>
        <v/>
      </c>
      <c r="O2031" s="311" t="str">
        <f t="array" ref="O2031">XLOOKUP(1,('Emission Factors'!$E$5:$E$488='GHG emissions calculations'!$F2031)*('Emission Factors'!$H$5:$H$488='GHG emissions calculations'!$H2031),INDEX('Emission Factors'!$E$5:$T$488,0,MATCH('GHG emissions calculations'!O$6,'Emission Factors'!$E$5:$T$5,0)),"",0)</f>
        <v/>
      </c>
      <c r="P2031" s="313" t="str">
        <f t="array" ref="P2031">IFERROR(
    INDEX('Emission Factors'!$E$5:$P$488,
          MATCH(1,
                ('Emission Factors'!$E$5:$E$488 = 'GHG emissions calculations'!$F2031) *
                ('Emission Factors'!$H$5:$H$488 = 'GHG emissions calculations'!$H2031),
                0),
          MATCH('GHG emissions calculations'!P$6,'Emission Factors'!$E$5:$P$5,0)),
    "")</f>
        <v/>
      </c>
      <c r="Q2031" s="311" t="str">
        <f t="array" ref="Q2031">IFERROR(
    IF(
        INDEX('Emission Factors'!$E$5:$P$488,
              MATCH(1,
                    ('Emission Factors'!$E$5:$E$488 = 'GHG emissions calculations'!$F2031) *
                    ('Emission Factors'!$H$5:$H$488 = 'GHG emissions calculations'!$H2031),
                    0),
              MATCH('GHG emissions calculations'!Q$6, 'Emission Factors'!$E$5:$P$5, 0)) &lt;&gt; "",
        INDEX('Emission Factors'!$E$5:$P$488,
              MATCH(1,
                    ('Emission Factors'!$E$5:$E$488 = 'GHG emissions calculations'!$F2031) *
                    ('Emission Factors'!$H$5:$H$488 = 'GHG emissions calculations'!$H2031),
                    0),
              MATCH('GHG emissions calculations'!Q$6, 'Emission Factors'!$E$5:$P$5, 0)),
        ""),
    "")</f>
        <v/>
      </c>
      <c r="R2031" s="311" t="str">
        <f t="array" ref="R2031">IFERROR(
    IF(
        INDEX('Emission Factors'!$E$5:$R$488,
              MATCH(1,
                    ('Emission Factors'!$E$5:$E$488 = 'GHG emissions calculations'!$F2031) *
                    ('Emission Factors'!$H$5:$H$488 = 'GHG emissions calculations'!$H2031),
                    0),
              MATCH('GHG emissions calculations'!R$6, 'Emission Factors'!$E$5:$R$5, 0)) &lt;&gt; "",
        INDEX('Emission Factors'!$E$5:$R$488,
              MATCH(1,
                    ('Emission Factors'!$E$5:$E$488 = 'GHG emissions calculations'!$F2031) *
                    ('Emission Factors'!$H$5:$H$488 = 'GHG emissions calculations'!$H2031),
                    0),
              MATCH('GHG emissions calculations'!R$6, 'Emission Factors'!$E$5:$R$5, 0)),
        ""),
    "")</f>
        <v/>
      </c>
      <c r="S2031" s="312">
        <f t="shared" si="3"/>
        <v>0</v>
      </c>
      <c r="T2031" s="23"/>
    </row>
    <row r="2032" ht="15.75" customHeight="1" outlineLevel="1">
      <c r="A2032" s="23"/>
      <c r="B2032" s="71"/>
      <c r="C2032" s="71"/>
      <c r="D2032" s="71"/>
      <c r="E2032" s="314"/>
      <c r="F2032" s="311" t="str">
        <f>Lists!AB109</f>
        <v>Glass, curved glass - America</v>
      </c>
      <c r="G2032" s="311" t="str">
        <f t="array" ref="G2032">XLOOKUP(1,('Emission Factors'!$E$5:$E$488='GHG emissions calculations'!$F2032)*('Emission Factors'!$H$5:$H$488='GHG emissions calculations'!$H2032),INDEX('Emission Factors'!$E$5:$T$488,0,MATCH('GHG emissions calculations'!G$6,'Emission Factors'!$E$5:$T$5,0)),"",0)</f>
        <v/>
      </c>
      <c r="H2032" s="311" t="s">
        <v>237</v>
      </c>
      <c r="I2032" s="312" t="str">
        <f>IF(
    SUMIFS('Import data'!$L$25:$L$80,
           'Import data'!$J$25:$J$80, F2032,
           'Import data'!$G$25:$G$80, 'GHG emissions calculations'!$H2032,
           'Import data'!$I$25:$I$80,$E$1919) &lt;&gt; 0,
    SUMIFS('Import data'!$L$25:$L$80,
           'Import data'!$J$25:$J$80, F2032,
           'Import data'!$G$25:$G$80, 'GHG emissions calculations'!$H2032,
           'Import data'!$I$25:$I$80,$E$1919),
    ""
)</f>
        <v/>
      </c>
      <c r="J2032" s="311" t="str">
        <f t="array" ref="J2032">IF(
    XLOOKUP(F2032, 'Import data'!$J$26:$J$47, 'Import data'!$M$26:$M$47, "", 0) = "Please add the region-specific supplier emission factor or choose a different region available in the IAEG database.",
    "",
    XLOOKUP(F2032, 'Import data'!$J$26:$J$47, 'Import data'!$M$26:$M$47, "", 0)
)</f>
        <v/>
      </c>
      <c r="K2032" s="311" t="str">
        <f t="array" ref="K2032">IFERROR(
    XLOOKUP(F2032,
            _xlws.FILTER('Supplier Emission'!$G$15:$G$49,
                   ('Supplier Emission'!$D$15:$D$49=H2032) * ('Supplier Emission'!$F$15:$F$49=$E$1919)),
            _xlws.FILTER('Supplier Emission'!$I$15:$I$49,
                   ('Supplier Emission'!$D$15:$D$49=H2032) * ('Supplier Emission'!$F$15:$F$49=$E$1919)),
            ""),
    "")</f>
        <v/>
      </c>
      <c r="L2032" s="311" t="str">
        <f t="array" ref="L2032">IFERROR(
    XLOOKUP(F2032,
            _xlws.FILTER('Supplier Emission'!$G$15:$G$49,
                   ('Supplier Emission'!$D$15:$D$49=H2032) * ('Supplier Emission'!$F$15:$F$49=$E$1919)),
            _xlws.FILTER('Supplier Emission'!$J$15:$J$49,
                   ('Supplier Emission'!$D$15:$D$49=H2032) * ('Supplier Emission'!$F$15:$F$49=$E$1919)),
            ""),
    "")</f>
        <v/>
      </c>
      <c r="M2032" s="311" t="str">
        <f t="array" ref="M2032">IFERROR(
    XLOOKUP(F2032,
            _xlws.FILTER('Supplier Emission'!$G$15:$G$49,
                   ('Supplier Emission'!$D$15:$D$49=H2032) * ('Supplier Emission'!$F$15:$F$49=$E$1919)),
            _xlws.FILTER('Supplier Emission'!$M$15:$M$49,
                   ('Supplier Emission'!$D$15:$D$49=H2032) * ('Supplier Emission'!$F$15:$F$49=$E$1919)),
            ""),
    "")</f>
        <v/>
      </c>
      <c r="N2032" s="311" t="str">
        <f t="array" ref="N2032">IFERROR(
    XLOOKUP(F2032,
            _xlws.FILTER('Supplier Emission'!$G$15:$G$49,
                   ('Supplier Emission'!$D$15:$D$49=H2032) * ('Supplier Emission'!$F$15:$F$49=$E$1919)),
            _xlws.FILTER('Supplier Emission'!$H$15:$H$49,
                   ('Supplier Emission'!$D$15:$D$49=H2032) * ('Supplier Emission'!$F$15:$F$49=$E$1919)),
            ""),
    "")</f>
        <v/>
      </c>
      <c r="O2032" s="311" t="str">
        <f t="array" ref="O2032">XLOOKUP(1,('Emission Factors'!$E$5:$E$488='GHG emissions calculations'!$F2032)*('Emission Factors'!$H$5:$H$488='GHG emissions calculations'!$H2032),INDEX('Emission Factors'!$E$5:$T$488,0,MATCH('GHG emissions calculations'!O$6,'Emission Factors'!$E$5:$T$5,0)),"",0)</f>
        <v/>
      </c>
      <c r="P2032" s="313" t="str">
        <f t="array" ref="P2032">IFERROR(
    INDEX('Emission Factors'!$E$5:$P$488,
          MATCH(1,
                ('Emission Factors'!$E$5:$E$488 = 'GHG emissions calculations'!$F2032) *
                ('Emission Factors'!$H$5:$H$488 = 'GHG emissions calculations'!$H2032),
                0),
          MATCH('GHG emissions calculations'!P$6,'Emission Factors'!$E$5:$P$5,0)),
    "")</f>
        <v/>
      </c>
      <c r="Q2032" s="311" t="str">
        <f t="array" ref="Q2032">IFERROR(
    IF(
        INDEX('Emission Factors'!$E$5:$P$488,
              MATCH(1,
                    ('Emission Factors'!$E$5:$E$488 = 'GHG emissions calculations'!$F2032) *
                    ('Emission Factors'!$H$5:$H$488 = 'GHG emissions calculations'!$H2032),
                    0),
              MATCH('GHG emissions calculations'!Q$6, 'Emission Factors'!$E$5:$P$5, 0)) &lt;&gt; "",
        INDEX('Emission Factors'!$E$5:$P$488,
              MATCH(1,
                    ('Emission Factors'!$E$5:$E$488 = 'GHG emissions calculations'!$F2032) *
                    ('Emission Factors'!$H$5:$H$488 = 'GHG emissions calculations'!$H2032),
                    0),
              MATCH('GHG emissions calculations'!Q$6, 'Emission Factors'!$E$5:$P$5, 0)),
        ""),
    "")</f>
        <v/>
      </c>
      <c r="R2032" s="311" t="str">
        <f t="array" ref="R2032">IFERROR(
    IF(
        INDEX('Emission Factors'!$E$5:$R$488,
              MATCH(1,
                    ('Emission Factors'!$E$5:$E$488 = 'GHG emissions calculations'!$F2032) *
                    ('Emission Factors'!$H$5:$H$488 = 'GHG emissions calculations'!$H2032),
                    0),
              MATCH('GHG emissions calculations'!R$6, 'Emission Factors'!$E$5:$R$5, 0)) &lt;&gt; "",
        INDEX('Emission Factors'!$E$5:$R$488,
              MATCH(1,
                    ('Emission Factors'!$E$5:$E$488 = 'GHG emissions calculations'!$F2032) *
                    ('Emission Factors'!$H$5:$H$488 = 'GHG emissions calculations'!$H2032),
                    0),
              MATCH('GHG emissions calculations'!R$6, 'Emission Factors'!$E$5:$R$5, 0)),
        ""),
    "")</f>
        <v/>
      </c>
      <c r="S2032" s="312">
        <f t="shared" si="3"/>
        <v>0</v>
      </c>
      <c r="T2032" s="23"/>
    </row>
    <row r="2033" ht="15.75" customHeight="1" outlineLevel="1">
      <c r="A2033" s="23"/>
      <c r="B2033" s="71"/>
      <c r="C2033" s="71"/>
      <c r="D2033" s="71"/>
      <c r="E2033" s="314"/>
      <c r="F2033" s="311" t="str">
        <f>Lists!AB112</f>
        <v>Glass, curved glass - Asia</v>
      </c>
      <c r="G2033" s="311" t="str">
        <f t="array" ref="G2033">XLOOKUP(1,('Emission Factors'!$E$5:$E$488='GHG emissions calculations'!$F2033)*('Emission Factors'!$H$5:$H$488='GHG emissions calculations'!$H2033),INDEX('Emission Factors'!$E$5:$T$488,0,MATCH('GHG emissions calculations'!G$6,'Emission Factors'!$E$5:$T$5,0)),"",0)</f>
        <v/>
      </c>
      <c r="H2033" s="311" t="s">
        <v>237</v>
      </c>
      <c r="I2033" s="312" t="str">
        <f>IF(
    SUMIFS('Import data'!$L$25:$L$80,
           'Import data'!$J$25:$J$80, F2033,
           'Import data'!$G$25:$G$80, 'GHG emissions calculations'!$H2033,
           'Import data'!$I$25:$I$80,$E$1919) &lt;&gt; 0,
    SUMIFS('Import data'!$L$25:$L$80,
           'Import data'!$J$25:$J$80, F2033,
           'Import data'!$G$25:$G$80, 'GHG emissions calculations'!$H2033,
           'Import data'!$I$25:$I$80,$E$1919),
    ""
)</f>
        <v/>
      </c>
      <c r="J2033" s="311" t="str">
        <f t="array" ref="J2033">IF(
    XLOOKUP(F2033, 'Import data'!$J$26:$J$47, 'Import data'!$M$26:$M$47, "", 0) = "Please add the region-specific supplier emission factor or choose a different region available in the IAEG database.",
    "",
    XLOOKUP(F2033, 'Import data'!$J$26:$J$47, 'Import data'!$M$26:$M$47, "", 0)
)</f>
        <v/>
      </c>
      <c r="K2033" s="311" t="str">
        <f t="array" ref="K2033">IFERROR(
    XLOOKUP(F2033,
            _xlws.FILTER('Supplier Emission'!$G$15:$G$49,
                   ('Supplier Emission'!$D$15:$D$49=H2033) * ('Supplier Emission'!$F$15:$F$49=$E$1919)),
            _xlws.FILTER('Supplier Emission'!$I$15:$I$49,
                   ('Supplier Emission'!$D$15:$D$49=H2033) * ('Supplier Emission'!$F$15:$F$49=$E$1919)),
            ""),
    "")</f>
        <v/>
      </c>
      <c r="L2033" s="311" t="str">
        <f t="array" ref="L2033">IFERROR(
    XLOOKUP(F2033,
            _xlws.FILTER('Supplier Emission'!$G$15:$G$49,
                   ('Supplier Emission'!$D$15:$D$49=H2033) * ('Supplier Emission'!$F$15:$F$49=$E$1919)),
            _xlws.FILTER('Supplier Emission'!$J$15:$J$49,
                   ('Supplier Emission'!$D$15:$D$49=H2033) * ('Supplier Emission'!$F$15:$F$49=$E$1919)),
            ""),
    "")</f>
        <v/>
      </c>
      <c r="M2033" s="311" t="str">
        <f t="array" ref="M2033">IFERROR(
    XLOOKUP(F2033,
            _xlws.FILTER('Supplier Emission'!$G$15:$G$49,
                   ('Supplier Emission'!$D$15:$D$49=H2033) * ('Supplier Emission'!$F$15:$F$49=$E$1919)),
            _xlws.FILTER('Supplier Emission'!$M$15:$M$49,
                   ('Supplier Emission'!$D$15:$D$49=H2033) * ('Supplier Emission'!$F$15:$F$49=$E$1919)),
            ""),
    "")</f>
        <v/>
      </c>
      <c r="N2033" s="311" t="str">
        <f t="array" ref="N2033">IFERROR(
    XLOOKUP(F2033,
            _xlws.FILTER('Supplier Emission'!$G$15:$G$49,
                   ('Supplier Emission'!$D$15:$D$49=H2033) * ('Supplier Emission'!$F$15:$F$49=$E$1919)),
            _xlws.FILTER('Supplier Emission'!$H$15:$H$49,
                   ('Supplier Emission'!$D$15:$D$49=H2033) * ('Supplier Emission'!$F$15:$F$49=$E$1919)),
            ""),
    "")</f>
        <v/>
      </c>
      <c r="O2033" s="311" t="str">
        <f t="array" ref="O2033">XLOOKUP(1,('Emission Factors'!$E$5:$E$488='GHG emissions calculations'!$F2033)*('Emission Factors'!$H$5:$H$488='GHG emissions calculations'!$H2033),INDEX('Emission Factors'!$E$5:$T$488,0,MATCH('GHG emissions calculations'!O$6,'Emission Factors'!$E$5:$T$5,0)),"",0)</f>
        <v/>
      </c>
      <c r="P2033" s="313" t="str">
        <f t="array" ref="P2033">IFERROR(
    INDEX('Emission Factors'!$E$5:$P$488,
          MATCH(1,
                ('Emission Factors'!$E$5:$E$488 = 'GHG emissions calculations'!$F2033) *
                ('Emission Factors'!$H$5:$H$488 = 'GHG emissions calculations'!$H2033),
                0),
          MATCH('GHG emissions calculations'!P$6,'Emission Factors'!$E$5:$P$5,0)),
    "")</f>
        <v/>
      </c>
      <c r="Q2033" s="311" t="str">
        <f t="array" ref="Q2033">IFERROR(
    IF(
        INDEX('Emission Factors'!$E$5:$P$488,
              MATCH(1,
                    ('Emission Factors'!$E$5:$E$488 = 'GHG emissions calculations'!$F2033) *
                    ('Emission Factors'!$H$5:$H$488 = 'GHG emissions calculations'!$H2033),
                    0),
              MATCH('GHG emissions calculations'!Q$6, 'Emission Factors'!$E$5:$P$5, 0)) &lt;&gt; "",
        INDEX('Emission Factors'!$E$5:$P$488,
              MATCH(1,
                    ('Emission Factors'!$E$5:$E$488 = 'GHG emissions calculations'!$F2033) *
                    ('Emission Factors'!$H$5:$H$488 = 'GHG emissions calculations'!$H2033),
                    0),
              MATCH('GHG emissions calculations'!Q$6, 'Emission Factors'!$E$5:$P$5, 0)),
        ""),
    "")</f>
        <v/>
      </c>
      <c r="R2033" s="311" t="str">
        <f t="array" ref="R2033">IFERROR(
    IF(
        INDEX('Emission Factors'!$E$5:$R$488,
              MATCH(1,
                    ('Emission Factors'!$E$5:$E$488 = 'GHG emissions calculations'!$F2033) *
                    ('Emission Factors'!$H$5:$H$488 = 'GHG emissions calculations'!$H2033),
                    0),
              MATCH('GHG emissions calculations'!R$6, 'Emission Factors'!$E$5:$R$5, 0)) &lt;&gt; "",
        INDEX('Emission Factors'!$E$5:$R$488,
              MATCH(1,
                    ('Emission Factors'!$E$5:$E$488 = 'GHG emissions calculations'!$F2033) *
                    ('Emission Factors'!$H$5:$H$488 = 'GHG emissions calculations'!$H2033),
                    0),
              MATCH('GHG emissions calculations'!R$6, 'Emission Factors'!$E$5:$R$5, 0)),
        ""),
    "")</f>
        <v/>
      </c>
      <c r="S2033" s="312">
        <f t="shared" si="3"/>
        <v>0</v>
      </c>
      <c r="T2033" s="23"/>
    </row>
    <row r="2034" ht="15.75" customHeight="1" outlineLevel="1">
      <c r="A2034" s="23"/>
      <c r="B2034" s="71"/>
      <c r="C2034" s="71"/>
      <c r="D2034" s="71"/>
      <c r="E2034" s="314"/>
      <c r="F2034" s="311" t="str">
        <f>Lists!AB110</f>
        <v>Glass, curved glass - Europe</v>
      </c>
      <c r="G2034" s="311">
        <f t="array" ref="G2034">XLOOKUP(1,('Emission Factors'!$E$5:$E$488='GHG emissions calculations'!$F2034)*('Emission Factors'!$H$5:$H$488='GHG emissions calculations'!$H2034),INDEX('Emission Factors'!$E$5:$T$488,0,MATCH('GHG emissions calculations'!G$6,'Emission Factors'!$E$5:$T$5,0)),"",0)</f>
        <v>3</v>
      </c>
      <c r="H2034" s="311" t="s">
        <v>237</v>
      </c>
      <c r="I2034" s="312" t="str">
        <f>IF(
    SUMIFS('Import data'!$L$25:$L$80,
           'Import data'!$J$25:$J$80, F2034,
           'Import data'!$G$25:$G$80, 'GHG emissions calculations'!$H2034,
           'Import data'!$I$25:$I$80,$E$1919) &lt;&gt; 0,
    SUMIFS('Import data'!$L$25:$L$80,
           'Import data'!$J$25:$J$80, F2034,
           'Import data'!$G$25:$G$80, 'GHG emissions calculations'!$H2034,
           'Import data'!$I$25:$I$80,$E$1919),
    ""
)</f>
        <v/>
      </c>
      <c r="J2034" s="311" t="str">
        <f t="array" ref="J2034">IF(
    XLOOKUP(F2034, 'Import data'!$J$26:$J$47, 'Import data'!$M$26:$M$47, "", 0) = "Please add the region-specific supplier emission factor or choose a different region available in the IAEG database.",
    "",
    XLOOKUP(F2034, 'Import data'!$J$26:$J$47, 'Import data'!$M$26:$M$47, "", 0)
)</f>
        <v/>
      </c>
      <c r="K2034" s="311" t="str">
        <f t="array" ref="K2034">IFERROR(
    XLOOKUP(F2034,
            _xlws.FILTER('Supplier Emission'!$G$15:$G$49,
                   ('Supplier Emission'!$D$15:$D$49=H2034) * ('Supplier Emission'!$F$15:$F$49=$E$1919)),
            _xlws.FILTER('Supplier Emission'!$I$15:$I$49,
                   ('Supplier Emission'!$D$15:$D$49=H2034) * ('Supplier Emission'!$F$15:$F$49=$E$1919)),
            ""),
    "")</f>
        <v/>
      </c>
      <c r="L2034" s="311" t="str">
        <f t="array" ref="L2034">IFERROR(
    XLOOKUP(F2034,
            _xlws.FILTER('Supplier Emission'!$G$15:$G$49,
                   ('Supplier Emission'!$D$15:$D$49=H2034) * ('Supplier Emission'!$F$15:$F$49=$E$1919)),
            _xlws.FILTER('Supplier Emission'!$J$15:$J$49,
                   ('Supplier Emission'!$D$15:$D$49=H2034) * ('Supplier Emission'!$F$15:$F$49=$E$1919)),
            ""),
    "")</f>
        <v/>
      </c>
      <c r="M2034" s="311" t="str">
        <f t="array" ref="M2034">IFERROR(
    XLOOKUP(F2034,
            _xlws.FILTER('Supplier Emission'!$G$15:$G$49,
                   ('Supplier Emission'!$D$15:$D$49=H2034) * ('Supplier Emission'!$F$15:$F$49=$E$1919)),
            _xlws.FILTER('Supplier Emission'!$M$15:$M$49,
                   ('Supplier Emission'!$D$15:$D$49=H2034) * ('Supplier Emission'!$F$15:$F$49=$E$1919)),
            ""),
    "")</f>
        <v/>
      </c>
      <c r="N2034" s="311" t="str">
        <f t="array" ref="N2034">IFERROR(
    XLOOKUP(F2034,
            _xlws.FILTER('Supplier Emission'!$G$15:$G$49,
                   ('Supplier Emission'!$D$15:$D$49=H2034) * ('Supplier Emission'!$F$15:$F$49=$E$1919)),
            _xlws.FILTER('Supplier Emission'!$H$15:$H$49,
                   ('Supplier Emission'!$D$15:$D$49=H2034) * ('Supplier Emission'!$F$15:$F$49=$E$1919)),
            ""),
    "")</f>
        <v/>
      </c>
      <c r="O2034" s="311" t="str">
        <f t="array" ref="O2034">XLOOKUP(1,('Emission Factors'!$E$5:$E$488='GHG emissions calculations'!$F2034)*('Emission Factors'!$H$5:$H$488='GHG emissions calculations'!$H2034),INDEX('Emission Factors'!$E$5:$T$488,0,MATCH('GHG emissions calculations'!O$6,'Emission Factors'!$E$5:$T$5,0)),"",0)</f>
        <v>Verre plat courbé</v>
      </c>
      <c r="P2034" s="313">
        <f t="array" ref="P2034">IFERROR(
    INDEX('Emission Factors'!$E$5:$P$488,
          MATCH(1,
                ('Emission Factors'!$E$5:$E$488 = 'GHG emissions calculations'!$F2034) *
                ('Emission Factors'!$H$5:$H$488 = 'GHG emissions calculations'!$H2034),
                0),
          MATCH('GHG emissions calculations'!P$6,'Emission Factors'!$E$5:$P$5,0)),
    "")</f>
        <v>2.4</v>
      </c>
      <c r="Q2034" s="311" t="str">
        <f t="array" ref="Q2034">IFERROR(
    IF(
        INDEX('Emission Factors'!$E$5:$P$488,
              MATCH(1,
                    ('Emission Factors'!$E$5:$E$488 = 'GHG emissions calculations'!$F2034) *
                    ('Emission Factors'!$H$5:$H$488 = 'GHG emissions calculations'!$H2034),
                    0),
              MATCH('GHG emissions calculations'!Q$6, 'Emission Factors'!$E$5:$P$5, 0)) &lt;&gt; "",
        INDEX('Emission Factors'!$E$5:$P$488,
              MATCH(1,
                    ('Emission Factors'!$E$5:$E$488 = 'GHG emissions calculations'!$F2034) *
                    ('Emission Factors'!$H$5:$H$488 = 'GHG emissions calculations'!$H2034),
                    0),
              MATCH('GHG emissions calculations'!Q$6, 'Emission Factors'!$E$5:$P$5, 0)),
        ""),
    "")</f>
        <v>kgCO2e/kg</v>
      </c>
      <c r="R2034" s="311" t="str">
        <f t="array" ref="R2034">IFERROR(
    IF(
        INDEX('Emission Factors'!$E$5:$R$488,
              MATCH(1,
                    ('Emission Factors'!$E$5:$E$488 = 'GHG emissions calculations'!$F2034) *
                    ('Emission Factors'!$H$5:$H$488 = 'GHG emissions calculations'!$H2034),
                    0),
              MATCH('GHG emissions calculations'!R$6, 'Emission Factors'!$E$5:$R$5, 0)) &lt;&gt; "",
        INDEX('Emission Factors'!$E$5:$R$488,
              MATCH(1,
                    ('Emission Factors'!$E$5:$E$488 = 'GHG emissions calculations'!$F2034) *
                    ('Emission Factors'!$H$5:$H$488 = 'GHG emissions calculations'!$H2034),
                    0),
              MATCH('GHG emissions calculations'!R$6, 'Emission Factors'!$E$5:$R$5, 0)),
        ""),
    "")</f>
        <v>Europe</v>
      </c>
      <c r="S2034" s="312">
        <f t="shared" si="3"/>
        <v>0</v>
      </c>
      <c r="T2034" s="23"/>
    </row>
    <row r="2035" ht="15.75" customHeight="1" outlineLevel="1">
      <c r="A2035" s="23"/>
      <c r="B2035" s="71"/>
      <c r="C2035" s="71"/>
      <c r="D2035" s="71"/>
      <c r="E2035" s="314"/>
      <c r="F2035" s="311" t="str">
        <f>Lists!AB115</f>
        <v>Glass, curved glass - Global or unspecified region</v>
      </c>
      <c r="G2035" s="311" t="str">
        <f t="array" ref="G2035">XLOOKUP(1,('Emission Factors'!$E$5:$E$488='GHG emissions calculations'!$F2035)*('Emission Factors'!$H$5:$H$488='GHG emissions calculations'!$H2035),INDEX('Emission Factors'!$E$5:$T$488,0,MATCH('GHG emissions calculations'!G$6,'Emission Factors'!$E$5:$T$5,0)),"",0)</f>
        <v/>
      </c>
      <c r="H2035" s="311" t="s">
        <v>237</v>
      </c>
      <c r="I2035" s="312" t="str">
        <f>IF(
    SUMIFS('Import data'!$L$25:$L$80,
           'Import data'!$J$25:$J$80, F2035,
           'Import data'!$G$25:$G$80, 'GHG emissions calculations'!$H2035,
           'Import data'!$I$25:$I$80,$E$1919) &lt;&gt; 0,
    SUMIFS('Import data'!$L$25:$L$80,
           'Import data'!$J$25:$J$80, F2035,
           'Import data'!$G$25:$G$80, 'GHG emissions calculations'!$H2035,
           'Import data'!$I$25:$I$80,$E$1919),
    ""
)</f>
        <v/>
      </c>
      <c r="J2035" s="311" t="str">
        <f t="array" ref="J2035">IF(
    XLOOKUP(F2035, 'Import data'!$J$26:$J$47, 'Import data'!$M$26:$M$47, "", 0) = "Please add the region-specific supplier emission factor or choose a different region available in the IAEG database.",
    "",
    XLOOKUP(F2035, 'Import data'!$J$26:$J$47, 'Import data'!$M$26:$M$47, "", 0)
)</f>
        <v/>
      </c>
      <c r="K2035" s="311" t="str">
        <f t="array" ref="K2035">IFERROR(
    XLOOKUP(F2035,
            _xlws.FILTER('Supplier Emission'!$G$15:$G$49,
                   ('Supplier Emission'!$D$15:$D$49=H2035) * ('Supplier Emission'!$F$15:$F$49=$E$1919)),
            _xlws.FILTER('Supplier Emission'!$I$15:$I$49,
                   ('Supplier Emission'!$D$15:$D$49=H2035) * ('Supplier Emission'!$F$15:$F$49=$E$1919)),
            ""),
    "")</f>
        <v/>
      </c>
      <c r="L2035" s="311" t="str">
        <f t="array" ref="L2035">IFERROR(
    XLOOKUP(F2035,
            _xlws.FILTER('Supplier Emission'!$G$15:$G$49,
                   ('Supplier Emission'!$D$15:$D$49=H2035) * ('Supplier Emission'!$F$15:$F$49=$E$1919)),
            _xlws.FILTER('Supplier Emission'!$J$15:$J$49,
                   ('Supplier Emission'!$D$15:$D$49=H2035) * ('Supplier Emission'!$F$15:$F$49=$E$1919)),
            ""),
    "")</f>
        <v/>
      </c>
      <c r="M2035" s="311" t="str">
        <f t="array" ref="M2035">IFERROR(
    XLOOKUP(F2035,
            _xlws.FILTER('Supplier Emission'!$G$15:$G$49,
                   ('Supplier Emission'!$D$15:$D$49=H2035) * ('Supplier Emission'!$F$15:$F$49=$E$1919)),
            _xlws.FILTER('Supplier Emission'!$M$15:$M$49,
                   ('Supplier Emission'!$D$15:$D$49=H2035) * ('Supplier Emission'!$F$15:$F$49=$E$1919)),
            ""),
    "")</f>
        <v/>
      </c>
      <c r="N2035" s="311" t="str">
        <f t="array" ref="N2035">IFERROR(
    XLOOKUP(F2035,
            _xlws.FILTER('Supplier Emission'!$G$15:$G$49,
                   ('Supplier Emission'!$D$15:$D$49=H2035) * ('Supplier Emission'!$F$15:$F$49=$E$1919)),
            _xlws.FILTER('Supplier Emission'!$H$15:$H$49,
                   ('Supplier Emission'!$D$15:$D$49=H2035) * ('Supplier Emission'!$F$15:$F$49=$E$1919)),
            ""),
    "")</f>
        <v/>
      </c>
      <c r="O2035" s="311" t="str">
        <f t="array" ref="O2035">XLOOKUP(1,('Emission Factors'!$E$5:$E$488='GHG emissions calculations'!$F2035)*('Emission Factors'!$H$5:$H$488='GHG emissions calculations'!$H2035),INDEX('Emission Factors'!$E$5:$T$488,0,MATCH('GHG emissions calculations'!O$6,'Emission Factors'!$E$5:$T$5,0)),"",0)</f>
        <v/>
      </c>
      <c r="P2035" s="313" t="str">
        <f t="array" ref="P2035">IFERROR(
    INDEX('Emission Factors'!$E$5:$P$488,
          MATCH(1,
                ('Emission Factors'!$E$5:$E$488 = 'GHG emissions calculations'!$F2035) *
                ('Emission Factors'!$H$5:$H$488 = 'GHG emissions calculations'!$H2035),
                0),
          MATCH('GHG emissions calculations'!P$6,'Emission Factors'!$E$5:$P$5,0)),
    "")</f>
        <v/>
      </c>
      <c r="Q2035" s="311" t="str">
        <f t="array" ref="Q2035">IFERROR(
    IF(
        INDEX('Emission Factors'!$E$5:$P$488,
              MATCH(1,
                    ('Emission Factors'!$E$5:$E$488 = 'GHG emissions calculations'!$F2035) *
                    ('Emission Factors'!$H$5:$H$488 = 'GHG emissions calculations'!$H2035),
                    0),
              MATCH('GHG emissions calculations'!Q$6, 'Emission Factors'!$E$5:$P$5, 0)) &lt;&gt; "",
        INDEX('Emission Factors'!$E$5:$P$488,
              MATCH(1,
                    ('Emission Factors'!$E$5:$E$488 = 'GHG emissions calculations'!$F2035) *
                    ('Emission Factors'!$H$5:$H$488 = 'GHG emissions calculations'!$H2035),
                    0),
              MATCH('GHG emissions calculations'!Q$6, 'Emission Factors'!$E$5:$P$5, 0)),
        ""),
    "")</f>
        <v/>
      </c>
      <c r="R2035" s="311" t="str">
        <f t="array" ref="R2035">IFERROR(
    IF(
        INDEX('Emission Factors'!$E$5:$R$488,
              MATCH(1,
                    ('Emission Factors'!$E$5:$E$488 = 'GHG emissions calculations'!$F2035) *
                    ('Emission Factors'!$H$5:$H$488 = 'GHG emissions calculations'!$H2035),
                    0),
              MATCH('GHG emissions calculations'!R$6, 'Emission Factors'!$E$5:$R$5, 0)) &lt;&gt; "",
        INDEX('Emission Factors'!$E$5:$R$488,
              MATCH(1,
                    ('Emission Factors'!$E$5:$E$488 = 'GHG emissions calculations'!$F2035) *
                    ('Emission Factors'!$H$5:$H$488 = 'GHG emissions calculations'!$H2035),
                    0),
              MATCH('GHG emissions calculations'!R$6, 'Emission Factors'!$E$5:$R$5, 0)),
        ""),
    "")</f>
        <v/>
      </c>
      <c r="S2035" s="312">
        <f t="shared" si="3"/>
        <v>0</v>
      </c>
      <c r="T2035" s="23"/>
    </row>
    <row r="2036" ht="15.75" customHeight="1" outlineLevel="1">
      <c r="A2036" s="23"/>
      <c r="B2036" s="71"/>
      <c r="C2036" s="71"/>
      <c r="D2036" s="71"/>
      <c r="E2036" s="314"/>
      <c r="F2036" s="311" t="str">
        <f>Lists!AB114</f>
        <v>Glass, curved glass - Middle East</v>
      </c>
      <c r="G2036" s="311" t="str">
        <f t="array" ref="G2036">XLOOKUP(1,('Emission Factors'!$E$5:$E$488='GHG emissions calculations'!$F2036)*('Emission Factors'!$H$5:$H$488='GHG emissions calculations'!$H2036),INDEX('Emission Factors'!$E$5:$T$488,0,MATCH('GHG emissions calculations'!G$6,'Emission Factors'!$E$5:$T$5,0)),"",0)</f>
        <v/>
      </c>
      <c r="H2036" s="311" t="s">
        <v>237</v>
      </c>
      <c r="I2036" s="312" t="str">
        <f>IF(
    SUMIFS('Import data'!$L$25:$L$80,
           'Import data'!$J$25:$J$80, F2036,
           'Import data'!$G$25:$G$80, 'GHG emissions calculations'!$H2036,
           'Import data'!$I$25:$I$80,$E$1919) &lt;&gt; 0,
    SUMIFS('Import data'!$L$25:$L$80,
           'Import data'!$J$25:$J$80, F2036,
           'Import data'!$G$25:$G$80, 'GHG emissions calculations'!$H2036,
           'Import data'!$I$25:$I$80,$E$1919),
    ""
)</f>
        <v/>
      </c>
      <c r="J2036" s="311" t="str">
        <f t="array" ref="J2036">IF(
    XLOOKUP(F2036, 'Import data'!$J$26:$J$47, 'Import data'!$M$26:$M$47, "", 0) = "Please add the region-specific supplier emission factor or choose a different region available in the IAEG database.",
    "",
    XLOOKUP(F2036, 'Import data'!$J$26:$J$47, 'Import data'!$M$26:$M$47, "", 0)
)</f>
        <v/>
      </c>
      <c r="K2036" s="311" t="str">
        <f t="array" ref="K2036">IFERROR(
    XLOOKUP(F2036,
            _xlws.FILTER('Supplier Emission'!$G$15:$G$49,
                   ('Supplier Emission'!$D$15:$D$49=H2036) * ('Supplier Emission'!$F$15:$F$49=$E$1919)),
            _xlws.FILTER('Supplier Emission'!$I$15:$I$49,
                   ('Supplier Emission'!$D$15:$D$49=H2036) * ('Supplier Emission'!$F$15:$F$49=$E$1919)),
            ""),
    "")</f>
        <v/>
      </c>
      <c r="L2036" s="311" t="str">
        <f t="array" ref="L2036">IFERROR(
    XLOOKUP(F2036,
            _xlws.FILTER('Supplier Emission'!$G$15:$G$49,
                   ('Supplier Emission'!$D$15:$D$49=H2036) * ('Supplier Emission'!$F$15:$F$49=$E$1919)),
            _xlws.FILTER('Supplier Emission'!$J$15:$J$49,
                   ('Supplier Emission'!$D$15:$D$49=H2036) * ('Supplier Emission'!$F$15:$F$49=$E$1919)),
            ""),
    "")</f>
        <v/>
      </c>
      <c r="M2036" s="311" t="str">
        <f t="array" ref="M2036">IFERROR(
    XLOOKUP(F2036,
            _xlws.FILTER('Supplier Emission'!$G$15:$G$49,
                   ('Supplier Emission'!$D$15:$D$49=H2036) * ('Supplier Emission'!$F$15:$F$49=$E$1919)),
            _xlws.FILTER('Supplier Emission'!$M$15:$M$49,
                   ('Supplier Emission'!$D$15:$D$49=H2036) * ('Supplier Emission'!$F$15:$F$49=$E$1919)),
            ""),
    "")</f>
        <v/>
      </c>
      <c r="N2036" s="311" t="str">
        <f t="array" ref="N2036">IFERROR(
    XLOOKUP(F2036,
            _xlws.FILTER('Supplier Emission'!$G$15:$G$49,
                   ('Supplier Emission'!$D$15:$D$49=H2036) * ('Supplier Emission'!$F$15:$F$49=$E$1919)),
            _xlws.FILTER('Supplier Emission'!$H$15:$H$49,
                   ('Supplier Emission'!$D$15:$D$49=H2036) * ('Supplier Emission'!$F$15:$F$49=$E$1919)),
            ""),
    "")</f>
        <v/>
      </c>
      <c r="O2036" s="311" t="str">
        <f t="array" ref="O2036">XLOOKUP(1,('Emission Factors'!$E$5:$E$488='GHG emissions calculations'!$F2036)*('Emission Factors'!$H$5:$H$488='GHG emissions calculations'!$H2036),INDEX('Emission Factors'!$E$5:$T$488,0,MATCH('GHG emissions calculations'!O$6,'Emission Factors'!$E$5:$T$5,0)),"",0)</f>
        <v/>
      </c>
      <c r="P2036" s="313" t="str">
        <f t="array" ref="P2036">IFERROR(
    INDEX('Emission Factors'!$E$5:$P$488,
          MATCH(1,
                ('Emission Factors'!$E$5:$E$488 = 'GHG emissions calculations'!$F2036) *
                ('Emission Factors'!$H$5:$H$488 = 'GHG emissions calculations'!$H2036),
                0),
          MATCH('GHG emissions calculations'!P$6,'Emission Factors'!$E$5:$P$5,0)),
    "")</f>
        <v/>
      </c>
      <c r="Q2036" s="311" t="str">
        <f t="array" ref="Q2036">IFERROR(
    IF(
        INDEX('Emission Factors'!$E$5:$P$488,
              MATCH(1,
                    ('Emission Factors'!$E$5:$E$488 = 'GHG emissions calculations'!$F2036) *
                    ('Emission Factors'!$H$5:$H$488 = 'GHG emissions calculations'!$H2036),
                    0),
              MATCH('GHG emissions calculations'!Q$6, 'Emission Factors'!$E$5:$P$5, 0)) &lt;&gt; "",
        INDEX('Emission Factors'!$E$5:$P$488,
              MATCH(1,
                    ('Emission Factors'!$E$5:$E$488 = 'GHG emissions calculations'!$F2036) *
                    ('Emission Factors'!$H$5:$H$488 = 'GHG emissions calculations'!$H2036),
                    0),
              MATCH('GHG emissions calculations'!Q$6, 'Emission Factors'!$E$5:$P$5, 0)),
        ""),
    "")</f>
        <v/>
      </c>
      <c r="R2036" s="311" t="str">
        <f t="array" ref="R2036">IFERROR(
    IF(
        INDEX('Emission Factors'!$E$5:$R$488,
              MATCH(1,
                    ('Emission Factors'!$E$5:$E$488 = 'GHG emissions calculations'!$F2036) *
                    ('Emission Factors'!$H$5:$H$488 = 'GHG emissions calculations'!$H2036),
                    0),
              MATCH('GHG emissions calculations'!R$6, 'Emission Factors'!$E$5:$R$5, 0)) &lt;&gt; "",
        INDEX('Emission Factors'!$E$5:$R$488,
              MATCH(1,
                    ('Emission Factors'!$E$5:$E$488 = 'GHG emissions calculations'!$F2036) *
                    ('Emission Factors'!$H$5:$H$488 = 'GHG emissions calculations'!$H2036),
                    0),
              MATCH('GHG emissions calculations'!R$6, 'Emission Factors'!$E$5:$R$5, 0)),
        ""),
    "")</f>
        <v/>
      </c>
      <c r="S2036" s="312">
        <f t="shared" si="3"/>
        <v>0</v>
      </c>
      <c r="T2036" s="23"/>
    </row>
    <row r="2037" ht="15.75" customHeight="1" outlineLevel="1">
      <c r="A2037" s="23"/>
      <c r="B2037" s="71"/>
      <c r="C2037" s="71"/>
      <c r="D2037" s="71"/>
      <c r="E2037" s="314"/>
      <c r="F2037" s="311" t="str">
        <f>Lists!AB113</f>
        <v>Glass, curved glass - Oceania</v>
      </c>
      <c r="G2037" s="311" t="str">
        <f t="array" ref="G2037">XLOOKUP(1,('Emission Factors'!$E$5:$E$488='GHG emissions calculations'!$F2037)*('Emission Factors'!$H$5:$H$488='GHG emissions calculations'!$H2037),INDEX('Emission Factors'!$E$5:$T$488,0,MATCH('GHG emissions calculations'!G$6,'Emission Factors'!$E$5:$T$5,0)),"",0)</f>
        <v/>
      </c>
      <c r="H2037" s="311" t="s">
        <v>237</v>
      </c>
      <c r="I2037" s="312" t="str">
        <f>IF(
    SUMIFS('Import data'!$L$25:$L$80,
           'Import data'!$J$25:$J$80, F2037,
           'Import data'!$G$25:$G$80, 'GHG emissions calculations'!$H2037,
           'Import data'!$I$25:$I$80,$E$1919) &lt;&gt; 0,
    SUMIFS('Import data'!$L$25:$L$80,
           'Import data'!$J$25:$J$80, F2037,
           'Import data'!$G$25:$G$80, 'GHG emissions calculations'!$H2037,
           'Import data'!$I$25:$I$80,$E$1919),
    ""
)</f>
        <v/>
      </c>
      <c r="J2037" s="311" t="str">
        <f t="array" ref="J2037">IF(
    XLOOKUP(F2037, 'Import data'!$J$26:$J$47, 'Import data'!$M$26:$M$47, "", 0) = "Please add the region-specific supplier emission factor or choose a different region available in the IAEG database.",
    "",
    XLOOKUP(F2037, 'Import data'!$J$26:$J$47, 'Import data'!$M$26:$M$47, "", 0)
)</f>
        <v/>
      </c>
      <c r="K2037" s="311" t="str">
        <f t="array" ref="K2037">IFERROR(
    XLOOKUP(F2037,
            _xlws.FILTER('Supplier Emission'!$G$15:$G$49,
                   ('Supplier Emission'!$D$15:$D$49=H2037) * ('Supplier Emission'!$F$15:$F$49=$E$1919)),
            _xlws.FILTER('Supplier Emission'!$I$15:$I$49,
                   ('Supplier Emission'!$D$15:$D$49=H2037) * ('Supplier Emission'!$F$15:$F$49=$E$1919)),
            ""),
    "")</f>
        <v/>
      </c>
      <c r="L2037" s="311" t="str">
        <f t="array" ref="L2037">IFERROR(
    XLOOKUP(F2037,
            _xlws.FILTER('Supplier Emission'!$G$15:$G$49,
                   ('Supplier Emission'!$D$15:$D$49=H2037) * ('Supplier Emission'!$F$15:$F$49=$E$1919)),
            _xlws.FILTER('Supplier Emission'!$J$15:$J$49,
                   ('Supplier Emission'!$D$15:$D$49=H2037) * ('Supplier Emission'!$F$15:$F$49=$E$1919)),
            ""),
    "")</f>
        <v/>
      </c>
      <c r="M2037" s="311" t="str">
        <f t="array" ref="M2037">IFERROR(
    XLOOKUP(F2037,
            _xlws.FILTER('Supplier Emission'!$G$15:$G$49,
                   ('Supplier Emission'!$D$15:$D$49=H2037) * ('Supplier Emission'!$F$15:$F$49=$E$1919)),
            _xlws.FILTER('Supplier Emission'!$M$15:$M$49,
                   ('Supplier Emission'!$D$15:$D$49=H2037) * ('Supplier Emission'!$F$15:$F$49=$E$1919)),
            ""),
    "")</f>
        <v/>
      </c>
      <c r="N2037" s="311" t="str">
        <f t="array" ref="N2037">IFERROR(
    XLOOKUP(F2037,
            _xlws.FILTER('Supplier Emission'!$G$15:$G$49,
                   ('Supplier Emission'!$D$15:$D$49=H2037) * ('Supplier Emission'!$F$15:$F$49=$E$1919)),
            _xlws.FILTER('Supplier Emission'!$H$15:$H$49,
                   ('Supplier Emission'!$D$15:$D$49=H2037) * ('Supplier Emission'!$F$15:$F$49=$E$1919)),
            ""),
    "")</f>
        <v/>
      </c>
      <c r="O2037" s="311" t="str">
        <f t="array" ref="O2037">XLOOKUP(1,('Emission Factors'!$E$5:$E$488='GHG emissions calculations'!$F2037)*('Emission Factors'!$H$5:$H$488='GHG emissions calculations'!$H2037),INDEX('Emission Factors'!$E$5:$T$488,0,MATCH('GHG emissions calculations'!O$6,'Emission Factors'!$E$5:$T$5,0)),"",0)</f>
        <v/>
      </c>
      <c r="P2037" s="313" t="str">
        <f t="array" ref="P2037">IFERROR(
    INDEX('Emission Factors'!$E$5:$P$488,
          MATCH(1,
                ('Emission Factors'!$E$5:$E$488 = 'GHG emissions calculations'!$F2037) *
                ('Emission Factors'!$H$5:$H$488 = 'GHG emissions calculations'!$H2037),
                0),
          MATCH('GHG emissions calculations'!P$6,'Emission Factors'!$E$5:$P$5,0)),
    "")</f>
        <v/>
      </c>
      <c r="Q2037" s="311" t="str">
        <f t="array" ref="Q2037">IFERROR(
    IF(
        INDEX('Emission Factors'!$E$5:$P$488,
              MATCH(1,
                    ('Emission Factors'!$E$5:$E$488 = 'GHG emissions calculations'!$F2037) *
                    ('Emission Factors'!$H$5:$H$488 = 'GHG emissions calculations'!$H2037),
                    0),
              MATCH('GHG emissions calculations'!Q$6, 'Emission Factors'!$E$5:$P$5, 0)) &lt;&gt; "",
        INDEX('Emission Factors'!$E$5:$P$488,
              MATCH(1,
                    ('Emission Factors'!$E$5:$E$488 = 'GHG emissions calculations'!$F2037) *
                    ('Emission Factors'!$H$5:$H$488 = 'GHG emissions calculations'!$H2037),
                    0),
              MATCH('GHG emissions calculations'!Q$6, 'Emission Factors'!$E$5:$P$5, 0)),
        ""),
    "")</f>
        <v/>
      </c>
      <c r="R2037" s="311" t="str">
        <f t="array" ref="R2037">IFERROR(
    IF(
        INDEX('Emission Factors'!$E$5:$R$488,
              MATCH(1,
                    ('Emission Factors'!$E$5:$E$488 = 'GHG emissions calculations'!$F2037) *
                    ('Emission Factors'!$H$5:$H$488 = 'GHG emissions calculations'!$H2037),
                    0),
              MATCH('GHG emissions calculations'!R$6, 'Emission Factors'!$E$5:$R$5, 0)) &lt;&gt; "",
        INDEX('Emission Factors'!$E$5:$R$488,
              MATCH(1,
                    ('Emission Factors'!$E$5:$E$488 = 'GHG emissions calculations'!$F2037) *
                    ('Emission Factors'!$H$5:$H$488 = 'GHG emissions calculations'!$H2037),
                    0),
              MATCH('GHG emissions calculations'!R$6, 'Emission Factors'!$E$5:$R$5, 0)),
        ""),
    "")</f>
        <v/>
      </c>
      <c r="S2037" s="312">
        <f t="shared" si="3"/>
        <v>0</v>
      </c>
      <c r="T2037" s="23"/>
    </row>
    <row r="2038" ht="15.75" customHeight="1" outlineLevel="1">
      <c r="A2038" s="23"/>
      <c r="B2038" s="71"/>
      <c r="C2038" s="71"/>
      <c r="D2038" s="71"/>
      <c r="E2038" s="314"/>
      <c r="F2038" s="311" t="str">
        <f>Lists!AB118</f>
        <v>Glass, flat glass average  - Africa</v>
      </c>
      <c r="G2038" s="311" t="str">
        <f t="array" ref="G2038">XLOOKUP(1,('Emission Factors'!$E$5:$E$488='GHG emissions calculations'!$F2038)*('Emission Factors'!$H$5:$H$488='GHG emissions calculations'!$H2038),INDEX('Emission Factors'!$E$5:$T$488,0,MATCH('GHG emissions calculations'!G$6,'Emission Factors'!$E$5:$T$5,0)),"",0)</f>
        <v/>
      </c>
      <c r="H2038" s="311" t="s">
        <v>237</v>
      </c>
      <c r="I2038" s="312" t="str">
        <f>IF(
    SUMIFS('Import data'!$L$25:$L$80,
           'Import data'!$J$25:$J$80, F2038,
           'Import data'!$G$25:$G$80, 'GHG emissions calculations'!$H2038,
           'Import data'!$I$25:$I$80,$E$1919) &lt;&gt; 0,
    SUMIFS('Import data'!$L$25:$L$80,
           'Import data'!$J$25:$J$80, F2038,
           'Import data'!$G$25:$G$80, 'GHG emissions calculations'!$H2038,
           'Import data'!$I$25:$I$80,$E$1919),
    ""
)</f>
        <v/>
      </c>
      <c r="J2038" s="311" t="str">
        <f t="array" ref="J2038">IF(
    XLOOKUP(F2038, 'Import data'!$J$26:$J$47, 'Import data'!$M$26:$M$47, "", 0) = "Please add the region-specific supplier emission factor or choose a different region available in the IAEG database.",
    "",
    XLOOKUP(F2038, 'Import data'!$J$26:$J$47, 'Import data'!$M$26:$M$47, "", 0)
)</f>
        <v/>
      </c>
      <c r="K2038" s="311" t="str">
        <f t="array" ref="K2038">IFERROR(
    XLOOKUP(F2038,
            _xlws.FILTER('Supplier Emission'!$G$15:$G$49,
                   ('Supplier Emission'!$D$15:$D$49=H2038) * ('Supplier Emission'!$F$15:$F$49=$E$1919)),
            _xlws.FILTER('Supplier Emission'!$I$15:$I$49,
                   ('Supplier Emission'!$D$15:$D$49=H2038) * ('Supplier Emission'!$F$15:$F$49=$E$1919)),
            ""),
    "")</f>
        <v/>
      </c>
      <c r="L2038" s="311" t="str">
        <f t="array" ref="L2038">IFERROR(
    XLOOKUP(F2038,
            _xlws.FILTER('Supplier Emission'!$G$15:$G$49,
                   ('Supplier Emission'!$D$15:$D$49=H2038) * ('Supplier Emission'!$F$15:$F$49=$E$1919)),
            _xlws.FILTER('Supplier Emission'!$J$15:$J$49,
                   ('Supplier Emission'!$D$15:$D$49=H2038) * ('Supplier Emission'!$F$15:$F$49=$E$1919)),
            ""),
    "")</f>
        <v/>
      </c>
      <c r="M2038" s="311" t="str">
        <f t="array" ref="M2038">IFERROR(
    XLOOKUP(F2038,
            _xlws.FILTER('Supplier Emission'!$G$15:$G$49,
                   ('Supplier Emission'!$D$15:$D$49=H2038) * ('Supplier Emission'!$F$15:$F$49=$E$1919)),
            _xlws.FILTER('Supplier Emission'!$M$15:$M$49,
                   ('Supplier Emission'!$D$15:$D$49=H2038) * ('Supplier Emission'!$F$15:$F$49=$E$1919)),
            ""),
    "")</f>
        <v/>
      </c>
      <c r="N2038" s="311" t="str">
        <f t="array" ref="N2038">IFERROR(
    XLOOKUP(F2038,
            _xlws.FILTER('Supplier Emission'!$G$15:$G$49,
                   ('Supplier Emission'!$D$15:$D$49=H2038) * ('Supplier Emission'!$F$15:$F$49=$E$1919)),
            _xlws.FILTER('Supplier Emission'!$H$15:$H$49,
                   ('Supplier Emission'!$D$15:$D$49=H2038) * ('Supplier Emission'!$F$15:$F$49=$E$1919)),
            ""),
    "")</f>
        <v/>
      </c>
      <c r="O2038" s="311" t="str">
        <f t="array" ref="O2038">XLOOKUP(1,('Emission Factors'!$E$5:$E$488='GHG emissions calculations'!$F2038)*('Emission Factors'!$H$5:$H$488='GHG emissions calculations'!$H2038),INDEX('Emission Factors'!$E$5:$T$488,0,MATCH('GHG emissions calculations'!O$6,'Emission Factors'!$E$5:$T$5,0)),"",0)</f>
        <v/>
      </c>
      <c r="P2038" s="313" t="str">
        <f t="array" ref="P2038">IFERROR(
    INDEX('Emission Factors'!$E$5:$P$488,
          MATCH(1,
                ('Emission Factors'!$E$5:$E$488 = 'GHG emissions calculations'!$F2038) *
                ('Emission Factors'!$H$5:$H$488 = 'GHG emissions calculations'!$H2038),
                0),
          MATCH('GHG emissions calculations'!P$6,'Emission Factors'!$E$5:$P$5,0)),
    "")</f>
        <v/>
      </c>
      <c r="Q2038" s="311" t="str">
        <f t="array" ref="Q2038">IFERROR(
    IF(
        INDEX('Emission Factors'!$E$5:$P$488,
              MATCH(1,
                    ('Emission Factors'!$E$5:$E$488 = 'GHG emissions calculations'!$F2038) *
                    ('Emission Factors'!$H$5:$H$488 = 'GHG emissions calculations'!$H2038),
                    0),
              MATCH('GHG emissions calculations'!Q$6, 'Emission Factors'!$E$5:$P$5, 0)) &lt;&gt; "",
        INDEX('Emission Factors'!$E$5:$P$488,
              MATCH(1,
                    ('Emission Factors'!$E$5:$E$488 = 'GHG emissions calculations'!$F2038) *
                    ('Emission Factors'!$H$5:$H$488 = 'GHG emissions calculations'!$H2038),
                    0),
              MATCH('GHG emissions calculations'!Q$6, 'Emission Factors'!$E$5:$P$5, 0)),
        ""),
    "")</f>
        <v/>
      </c>
      <c r="R2038" s="311" t="str">
        <f t="array" ref="R2038">IFERROR(
    IF(
        INDEX('Emission Factors'!$E$5:$R$488,
              MATCH(1,
                    ('Emission Factors'!$E$5:$E$488 = 'GHG emissions calculations'!$F2038) *
                    ('Emission Factors'!$H$5:$H$488 = 'GHG emissions calculations'!$H2038),
                    0),
              MATCH('GHG emissions calculations'!R$6, 'Emission Factors'!$E$5:$R$5, 0)) &lt;&gt; "",
        INDEX('Emission Factors'!$E$5:$R$488,
              MATCH(1,
                    ('Emission Factors'!$E$5:$E$488 = 'GHG emissions calculations'!$F2038) *
                    ('Emission Factors'!$H$5:$H$488 = 'GHG emissions calculations'!$H2038),
                    0),
              MATCH('GHG emissions calculations'!R$6, 'Emission Factors'!$E$5:$R$5, 0)),
        ""),
    "")</f>
        <v/>
      </c>
      <c r="S2038" s="312">
        <f t="shared" si="3"/>
        <v>0</v>
      </c>
      <c r="T2038" s="23"/>
    </row>
    <row r="2039" ht="15.75" customHeight="1" outlineLevel="1">
      <c r="A2039" s="23"/>
      <c r="B2039" s="71"/>
      <c r="C2039" s="71"/>
      <c r="D2039" s="71"/>
      <c r="E2039" s="314"/>
      <c r="F2039" s="311" t="str">
        <f>Lists!AB116</f>
        <v>Glass, flat glass average  - America</v>
      </c>
      <c r="G2039" s="311" t="str">
        <f t="array" ref="G2039">XLOOKUP(1,('Emission Factors'!$E$5:$E$488='GHG emissions calculations'!$F2039)*('Emission Factors'!$H$5:$H$488='GHG emissions calculations'!$H2039),INDEX('Emission Factors'!$E$5:$T$488,0,MATCH('GHG emissions calculations'!G$6,'Emission Factors'!$E$5:$T$5,0)),"",0)</f>
        <v/>
      </c>
      <c r="H2039" s="311" t="s">
        <v>237</v>
      </c>
      <c r="I2039" s="312" t="str">
        <f>IF(
    SUMIFS('Import data'!$L$25:$L$80,
           'Import data'!$J$25:$J$80, F2039,
           'Import data'!$G$25:$G$80, 'GHG emissions calculations'!$H2039,
           'Import data'!$I$25:$I$80,$E$1919) &lt;&gt; 0,
    SUMIFS('Import data'!$L$25:$L$80,
           'Import data'!$J$25:$J$80, F2039,
           'Import data'!$G$25:$G$80, 'GHG emissions calculations'!$H2039,
           'Import data'!$I$25:$I$80,$E$1919),
    ""
)</f>
        <v/>
      </c>
      <c r="J2039" s="311" t="str">
        <f t="array" ref="J2039">IF(
    XLOOKUP(F2039, 'Import data'!$J$26:$J$47, 'Import data'!$M$26:$M$47, "", 0) = "Please add the region-specific supplier emission factor or choose a different region available in the IAEG database.",
    "",
    XLOOKUP(F2039, 'Import data'!$J$26:$J$47, 'Import data'!$M$26:$M$47, "", 0)
)</f>
        <v/>
      </c>
      <c r="K2039" s="311" t="str">
        <f t="array" ref="K2039">IFERROR(
    XLOOKUP(F2039,
            _xlws.FILTER('Supplier Emission'!$G$15:$G$49,
                   ('Supplier Emission'!$D$15:$D$49=H2039) * ('Supplier Emission'!$F$15:$F$49=$E$1919)),
            _xlws.FILTER('Supplier Emission'!$I$15:$I$49,
                   ('Supplier Emission'!$D$15:$D$49=H2039) * ('Supplier Emission'!$F$15:$F$49=$E$1919)),
            ""),
    "")</f>
        <v/>
      </c>
      <c r="L2039" s="311" t="str">
        <f t="array" ref="L2039">IFERROR(
    XLOOKUP(F2039,
            _xlws.FILTER('Supplier Emission'!$G$15:$G$49,
                   ('Supplier Emission'!$D$15:$D$49=H2039) * ('Supplier Emission'!$F$15:$F$49=$E$1919)),
            _xlws.FILTER('Supplier Emission'!$J$15:$J$49,
                   ('Supplier Emission'!$D$15:$D$49=H2039) * ('Supplier Emission'!$F$15:$F$49=$E$1919)),
            ""),
    "")</f>
        <v/>
      </c>
      <c r="M2039" s="311" t="str">
        <f t="array" ref="M2039">IFERROR(
    XLOOKUP(F2039,
            _xlws.FILTER('Supplier Emission'!$G$15:$G$49,
                   ('Supplier Emission'!$D$15:$D$49=H2039) * ('Supplier Emission'!$F$15:$F$49=$E$1919)),
            _xlws.FILTER('Supplier Emission'!$M$15:$M$49,
                   ('Supplier Emission'!$D$15:$D$49=H2039) * ('Supplier Emission'!$F$15:$F$49=$E$1919)),
            ""),
    "")</f>
        <v/>
      </c>
      <c r="N2039" s="311" t="str">
        <f t="array" ref="N2039">IFERROR(
    XLOOKUP(F2039,
            _xlws.FILTER('Supplier Emission'!$G$15:$G$49,
                   ('Supplier Emission'!$D$15:$D$49=H2039) * ('Supplier Emission'!$F$15:$F$49=$E$1919)),
            _xlws.FILTER('Supplier Emission'!$H$15:$H$49,
                   ('Supplier Emission'!$D$15:$D$49=H2039) * ('Supplier Emission'!$F$15:$F$49=$E$1919)),
            ""),
    "")</f>
        <v/>
      </c>
      <c r="O2039" s="311" t="str">
        <f t="array" ref="O2039">XLOOKUP(1,('Emission Factors'!$E$5:$E$488='GHG emissions calculations'!$F2039)*('Emission Factors'!$H$5:$H$488='GHG emissions calculations'!$H2039),INDEX('Emission Factors'!$E$5:$T$488,0,MATCH('GHG emissions calculations'!O$6,'Emission Factors'!$E$5:$T$5,0)),"",0)</f>
        <v/>
      </c>
      <c r="P2039" s="313" t="str">
        <f t="array" ref="P2039">IFERROR(
    INDEX('Emission Factors'!$E$5:$P$488,
          MATCH(1,
                ('Emission Factors'!$E$5:$E$488 = 'GHG emissions calculations'!$F2039) *
                ('Emission Factors'!$H$5:$H$488 = 'GHG emissions calculations'!$H2039),
                0),
          MATCH('GHG emissions calculations'!P$6,'Emission Factors'!$E$5:$P$5,0)),
    "")</f>
        <v/>
      </c>
      <c r="Q2039" s="311" t="str">
        <f t="array" ref="Q2039">IFERROR(
    IF(
        INDEX('Emission Factors'!$E$5:$P$488,
              MATCH(1,
                    ('Emission Factors'!$E$5:$E$488 = 'GHG emissions calculations'!$F2039) *
                    ('Emission Factors'!$H$5:$H$488 = 'GHG emissions calculations'!$H2039),
                    0),
              MATCH('GHG emissions calculations'!Q$6, 'Emission Factors'!$E$5:$P$5, 0)) &lt;&gt; "",
        INDEX('Emission Factors'!$E$5:$P$488,
              MATCH(1,
                    ('Emission Factors'!$E$5:$E$488 = 'GHG emissions calculations'!$F2039) *
                    ('Emission Factors'!$H$5:$H$488 = 'GHG emissions calculations'!$H2039),
                    0),
              MATCH('GHG emissions calculations'!Q$6, 'Emission Factors'!$E$5:$P$5, 0)),
        ""),
    "")</f>
        <v/>
      </c>
      <c r="R2039" s="311" t="str">
        <f t="array" ref="R2039">IFERROR(
    IF(
        INDEX('Emission Factors'!$E$5:$R$488,
              MATCH(1,
                    ('Emission Factors'!$E$5:$E$488 = 'GHG emissions calculations'!$F2039) *
                    ('Emission Factors'!$H$5:$H$488 = 'GHG emissions calculations'!$H2039),
                    0),
              MATCH('GHG emissions calculations'!R$6, 'Emission Factors'!$E$5:$R$5, 0)) &lt;&gt; "",
        INDEX('Emission Factors'!$E$5:$R$488,
              MATCH(1,
                    ('Emission Factors'!$E$5:$E$488 = 'GHG emissions calculations'!$F2039) *
                    ('Emission Factors'!$H$5:$H$488 = 'GHG emissions calculations'!$H2039),
                    0),
              MATCH('GHG emissions calculations'!R$6, 'Emission Factors'!$E$5:$R$5, 0)),
        ""),
    "")</f>
        <v/>
      </c>
      <c r="S2039" s="312">
        <f t="shared" si="3"/>
        <v>0</v>
      </c>
      <c r="T2039" s="23"/>
    </row>
    <row r="2040" ht="15.75" customHeight="1" outlineLevel="1">
      <c r="A2040" s="23"/>
      <c r="B2040" s="71"/>
      <c r="C2040" s="71"/>
      <c r="D2040" s="71"/>
      <c r="E2040" s="314"/>
      <c r="F2040" s="311" t="str">
        <f>Lists!AB119</f>
        <v>Glass, flat glass average  - Asia</v>
      </c>
      <c r="G2040" s="311" t="str">
        <f t="array" ref="G2040">XLOOKUP(1,('Emission Factors'!$E$5:$E$488='GHG emissions calculations'!$F2040)*('Emission Factors'!$H$5:$H$488='GHG emissions calculations'!$H2040),INDEX('Emission Factors'!$E$5:$T$488,0,MATCH('GHG emissions calculations'!G$6,'Emission Factors'!$E$5:$T$5,0)),"",0)</f>
        <v/>
      </c>
      <c r="H2040" s="311" t="s">
        <v>237</v>
      </c>
      <c r="I2040" s="312" t="str">
        <f>IF(
    SUMIFS('Import data'!$L$25:$L$80,
           'Import data'!$J$25:$J$80, F2040,
           'Import data'!$G$25:$G$80, 'GHG emissions calculations'!$H2040,
           'Import data'!$I$25:$I$80,$E$1919) &lt;&gt; 0,
    SUMIFS('Import data'!$L$25:$L$80,
           'Import data'!$J$25:$J$80, F2040,
           'Import data'!$G$25:$G$80, 'GHG emissions calculations'!$H2040,
           'Import data'!$I$25:$I$80,$E$1919),
    ""
)</f>
        <v/>
      </c>
      <c r="J2040" s="311" t="str">
        <f t="array" ref="J2040">IF(
    XLOOKUP(F2040, 'Import data'!$J$26:$J$47, 'Import data'!$M$26:$M$47, "", 0) = "Please add the region-specific supplier emission factor or choose a different region available in the IAEG database.",
    "",
    XLOOKUP(F2040, 'Import data'!$J$26:$J$47, 'Import data'!$M$26:$M$47, "", 0)
)</f>
        <v/>
      </c>
      <c r="K2040" s="311" t="str">
        <f t="array" ref="K2040">IFERROR(
    XLOOKUP(F2040,
            _xlws.FILTER('Supplier Emission'!$G$15:$G$49,
                   ('Supplier Emission'!$D$15:$D$49=H2040) * ('Supplier Emission'!$F$15:$F$49=$E$1919)),
            _xlws.FILTER('Supplier Emission'!$I$15:$I$49,
                   ('Supplier Emission'!$D$15:$D$49=H2040) * ('Supplier Emission'!$F$15:$F$49=$E$1919)),
            ""),
    "")</f>
        <v/>
      </c>
      <c r="L2040" s="311" t="str">
        <f t="array" ref="L2040">IFERROR(
    XLOOKUP(F2040,
            _xlws.FILTER('Supplier Emission'!$G$15:$G$49,
                   ('Supplier Emission'!$D$15:$D$49=H2040) * ('Supplier Emission'!$F$15:$F$49=$E$1919)),
            _xlws.FILTER('Supplier Emission'!$J$15:$J$49,
                   ('Supplier Emission'!$D$15:$D$49=H2040) * ('Supplier Emission'!$F$15:$F$49=$E$1919)),
            ""),
    "")</f>
        <v/>
      </c>
      <c r="M2040" s="311" t="str">
        <f t="array" ref="M2040">IFERROR(
    XLOOKUP(F2040,
            _xlws.FILTER('Supplier Emission'!$G$15:$G$49,
                   ('Supplier Emission'!$D$15:$D$49=H2040) * ('Supplier Emission'!$F$15:$F$49=$E$1919)),
            _xlws.FILTER('Supplier Emission'!$M$15:$M$49,
                   ('Supplier Emission'!$D$15:$D$49=H2040) * ('Supplier Emission'!$F$15:$F$49=$E$1919)),
            ""),
    "")</f>
        <v/>
      </c>
      <c r="N2040" s="311" t="str">
        <f t="array" ref="N2040">IFERROR(
    XLOOKUP(F2040,
            _xlws.FILTER('Supplier Emission'!$G$15:$G$49,
                   ('Supplier Emission'!$D$15:$D$49=H2040) * ('Supplier Emission'!$F$15:$F$49=$E$1919)),
            _xlws.FILTER('Supplier Emission'!$H$15:$H$49,
                   ('Supplier Emission'!$D$15:$D$49=H2040) * ('Supplier Emission'!$F$15:$F$49=$E$1919)),
            ""),
    "")</f>
        <v/>
      </c>
      <c r="O2040" s="311" t="str">
        <f t="array" ref="O2040">XLOOKUP(1,('Emission Factors'!$E$5:$E$488='GHG emissions calculations'!$F2040)*('Emission Factors'!$H$5:$H$488='GHG emissions calculations'!$H2040),INDEX('Emission Factors'!$E$5:$T$488,0,MATCH('GHG emissions calculations'!O$6,'Emission Factors'!$E$5:$T$5,0)),"",0)</f>
        <v/>
      </c>
      <c r="P2040" s="313" t="str">
        <f t="array" ref="P2040">IFERROR(
    INDEX('Emission Factors'!$E$5:$P$488,
          MATCH(1,
                ('Emission Factors'!$E$5:$E$488 = 'GHG emissions calculations'!$F2040) *
                ('Emission Factors'!$H$5:$H$488 = 'GHG emissions calculations'!$H2040),
                0),
          MATCH('GHG emissions calculations'!P$6,'Emission Factors'!$E$5:$P$5,0)),
    "")</f>
        <v/>
      </c>
      <c r="Q2040" s="311" t="str">
        <f t="array" ref="Q2040">IFERROR(
    IF(
        INDEX('Emission Factors'!$E$5:$P$488,
              MATCH(1,
                    ('Emission Factors'!$E$5:$E$488 = 'GHG emissions calculations'!$F2040) *
                    ('Emission Factors'!$H$5:$H$488 = 'GHG emissions calculations'!$H2040),
                    0),
              MATCH('GHG emissions calculations'!Q$6, 'Emission Factors'!$E$5:$P$5, 0)) &lt;&gt; "",
        INDEX('Emission Factors'!$E$5:$P$488,
              MATCH(1,
                    ('Emission Factors'!$E$5:$E$488 = 'GHG emissions calculations'!$F2040) *
                    ('Emission Factors'!$H$5:$H$488 = 'GHG emissions calculations'!$H2040),
                    0),
              MATCH('GHG emissions calculations'!Q$6, 'Emission Factors'!$E$5:$P$5, 0)),
        ""),
    "")</f>
        <v/>
      </c>
      <c r="R2040" s="311" t="str">
        <f t="array" ref="R2040">IFERROR(
    IF(
        INDEX('Emission Factors'!$E$5:$R$488,
              MATCH(1,
                    ('Emission Factors'!$E$5:$E$488 = 'GHG emissions calculations'!$F2040) *
                    ('Emission Factors'!$H$5:$H$488 = 'GHG emissions calculations'!$H2040),
                    0),
              MATCH('GHG emissions calculations'!R$6, 'Emission Factors'!$E$5:$R$5, 0)) &lt;&gt; "",
        INDEX('Emission Factors'!$E$5:$R$488,
              MATCH(1,
                    ('Emission Factors'!$E$5:$E$488 = 'GHG emissions calculations'!$F2040) *
                    ('Emission Factors'!$H$5:$H$488 = 'GHG emissions calculations'!$H2040),
                    0),
              MATCH('GHG emissions calculations'!R$6, 'Emission Factors'!$E$5:$R$5, 0)),
        ""),
    "")</f>
        <v/>
      </c>
      <c r="S2040" s="312">
        <f t="shared" si="3"/>
        <v>0</v>
      </c>
      <c r="T2040" s="23"/>
    </row>
    <row r="2041" ht="15.75" customHeight="1" outlineLevel="1">
      <c r="A2041" s="23"/>
      <c r="B2041" s="71"/>
      <c r="C2041" s="71"/>
      <c r="D2041" s="71"/>
      <c r="E2041" s="314"/>
      <c r="F2041" s="311" t="str">
        <f>Lists!AB117</f>
        <v>Glass, flat glass average  - Europe</v>
      </c>
      <c r="G2041" s="311">
        <f t="array" ref="G2041">XLOOKUP(1,('Emission Factors'!$E$5:$E$488='GHG emissions calculations'!$F2041)*('Emission Factors'!$H$5:$H$488='GHG emissions calculations'!$H2041),INDEX('Emission Factors'!$E$5:$T$488,0,MATCH('GHG emissions calculations'!G$6,'Emission Factors'!$E$5:$T$5,0)),"",0)</f>
        <v>3</v>
      </c>
      <c r="H2041" s="311" t="s">
        <v>237</v>
      </c>
      <c r="I2041" s="312" t="str">
        <f>IF(
    SUMIFS('Import data'!$L$25:$L$80,
           'Import data'!$J$25:$J$80, F2041,
           'Import data'!$G$25:$G$80, 'GHG emissions calculations'!$H2041,
           'Import data'!$I$25:$I$80,$E$1919) &lt;&gt; 0,
    SUMIFS('Import data'!$L$25:$L$80,
           'Import data'!$J$25:$J$80, F2041,
           'Import data'!$G$25:$G$80, 'GHG emissions calculations'!$H2041,
           'Import data'!$I$25:$I$80,$E$1919),
    ""
)</f>
        <v/>
      </c>
      <c r="J2041" s="311" t="str">
        <f t="array" ref="J2041">IF(
    XLOOKUP(F2041, 'Import data'!$J$26:$J$47, 'Import data'!$M$26:$M$47, "", 0) = "Please add the region-specific supplier emission factor or choose a different region available in the IAEG database.",
    "",
    XLOOKUP(F2041, 'Import data'!$J$26:$J$47, 'Import data'!$M$26:$M$47, "", 0)
)</f>
        <v/>
      </c>
      <c r="K2041" s="311" t="str">
        <f t="array" ref="K2041">IFERROR(
    XLOOKUP(F2041,
            _xlws.FILTER('Supplier Emission'!$G$15:$G$49,
                   ('Supplier Emission'!$D$15:$D$49=H2041) * ('Supplier Emission'!$F$15:$F$49=$E$1919)),
            _xlws.FILTER('Supplier Emission'!$I$15:$I$49,
                   ('Supplier Emission'!$D$15:$D$49=H2041) * ('Supplier Emission'!$F$15:$F$49=$E$1919)),
            ""),
    "")</f>
        <v/>
      </c>
      <c r="L2041" s="311" t="str">
        <f t="array" ref="L2041">IFERROR(
    XLOOKUP(F2041,
            _xlws.FILTER('Supplier Emission'!$G$15:$G$49,
                   ('Supplier Emission'!$D$15:$D$49=H2041) * ('Supplier Emission'!$F$15:$F$49=$E$1919)),
            _xlws.FILTER('Supplier Emission'!$J$15:$J$49,
                   ('Supplier Emission'!$D$15:$D$49=H2041) * ('Supplier Emission'!$F$15:$F$49=$E$1919)),
            ""),
    "")</f>
        <v/>
      </c>
      <c r="M2041" s="311" t="str">
        <f t="array" ref="M2041">IFERROR(
    XLOOKUP(F2041,
            _xlws.FILTER('Supplier Emission'!$G$15:$G$49,
                   ('Supplier Emission'!$D$15:$D$49=H2041) * ('Supplier Emission'!$F$15:$F$49=$E$1919)),
            _xlws.FILTER('Supplier Emission'!$M$15:$M$49,
                   ('Supplier Emission'!$D$15:$D$49=H2041) * ('Supplier Emission'!$F$15:$F$49=$E$1919)),
            ""),
    "")</f>
        <v/>
      </c>
      <c r="N2041" s="311" t="str">
        <f t="array" ref="N2041">IFERROR(
    XLOOKUP(F2041,
            _xlws.FILTER('Supplier Emission'!$G$15:$G$49,
                   ('Supplier Emission'!$D$15:$D$49=H2041) * ('Supplier Emission'!$F$15:$F$49=$E$1919)),
            _xlws.FILTER('Supplier Emission'!$H$15:$H$49,
                   ('Supplier Emission'!$D$15:$D$49=H2041) * ('Supplier Emission'!$F$15:$F$49=$E$1919)),
            ""),
    "")</f>
        <v/>
      </c>
      <c r="O2041" s="313" t="str">
        <f t="array" ref="O2041">XLOOKUP(1,('Emission Factors'!$E$5:$E$488='GHG emissions calculations'!$F2041)*('Emission Factors'!$H$5:$H$488='GHG emissions calculations'!$H2041),INDEX('Emission Factors'!$E$5:$T$488,0,MATCH('GHG emissions calculations'!O$6,'Emission Factors'!$E$5:$T$5,0)),"",0)</f>
        <v>Glass</v>
      </c>
      <c r="P2041" s="313">
        <f t="array" ref="P2041">IFERROR(
    INDEX('Emission Factors'!$E$5:$P$488,
          MATCH(1,
                ('Emission Factors'!$E$5:$E$488 = 'GHG emissions calculations'!$F2041) *
                ('Emission Factors'!$H$5:$H$488 = 'GHG emissions calculations'!$H2041),
                0),
          MATCH('GHG emissions calculations'!P$6,'Emission Factors'!$E$5:$P$5,0)),
    "")</f>
        <v>1.118</v>
      </c>
      <c r="Q2041" s="311" t="str">
        <f t="array" ref="Q2041">IFERROR(
    IF(
        INDEX('Emission Factors'!$E$5:$P$488,
              MATCH(1,
                    ('Emission Factors'!$E$5:$E$488 = 'GHG emissions calculations'!$F2041) *
                    ('Emission Factors'!$H$5:$H$488 = 'GHG emissions calculations'!$H2041),
                    0),
              MATCH('GHG emissions calculations'!Q$6, 'Emission Factors'!$E$5:$P$5, 0)) &lt;&gt; "",
        INDEX('Emission Factors'!$E$5:$P$488,
              MATCH(1,
                    ('Emission Factors'!$E$5:$E$488 = 'GHG emissions calculations'!$F2041) *
                    ('Emission Factors'!$H$5:$H$488 = 'GHG emissions calculations'!$H2041),
                    0),
              MATCH('GHG emissions calculations'!Q$6, 'Emission Factors'!$E$5:$P$5, 0)),
        ""),
    "")</f>
        <v>kgCO2e/kg</v>
      </c>
      <c r="R2041" s="311" t="str">
        <f t="array" ref="R2041">IFERROR(
    IF(
        INDEX('Emission Factors'!$E$5:$R$488,
              MATCH(1,
                    ('Emission Factors'!$E$5:$E$488 = 'GHG emissions calculations'!$F2041) *
                    ('Emission Factors'!$H$5:$H$488 = 'GHG emissions calculations'!$H2041),
                    0),
              MATCH('GHG emissions calculations'!R$6, 'Emission Factors'!$E$5:$R$5, 0)) &lt;&gt; "",
        INDEX('Emission Factors'!$E$5:$R$488,
              MATCH(1,
                    ('Emission Factors'!$E$5:$E$488 = 'GHG emissions calculations'!$F2041) *
                    ('Emission Factors'!$H$5:$H$488 = 'GHG emissions calculations'!$H2041),
                    0),
              MATCH('GHG emissions calculations'!R$6, 'Emission Factors'!$E$5:$R$5, 0)),
        ""),
    "")</f>
        <v>Europe</v>
      </c>
      <c r="S2041" s="312">
        <f t="shared" si="3"/>
        <v>0</v>
      </c>
      <c r="T2041" s="23"/>
    </row>
    <row r="2042" ht="15.75" customHeight="1" outlineLevel="1">
      <c r="A2042" s="23"/>
      <c r="B2042" s="71"/>
      <c r="C2042" s="71"/>
      <c r="D2042" s="71"/>
      <c r="E2042" s="314"/>
      <c r="F2042" s="311" t="str">
        <f>Lists!AB122</f>
        <v>Glass, flat glass average  - Global or unspecified region</v>
      </c>
      <c r="G2042" s="311" t="str">
        <f t="array" ref="G2042">XLOOKUP(1,('Emission Factors'!$E$5:$E$488='GHG emissions calculations'!$F2042)*('Emission Factors'!$H$5:$H$488='GHG emissions calculations'!$H2042),INDEX('Emission Factors'!$E$5:$T$488,0,MATCH('GHG emissions calculations'!G$6,'Emission Factors'!$E$5:$T$5,0)),"",0)</f>
        <v/>
      </c>
      <c r="H2042" s="311" t="s">
        <v>237</v>
      </c>
      <c r="I2042" s="312" t="str">
        <f>IF(
    SUMIFS('Import data'!$L$25:$L$80,
           'Import data'!$J$25:$J$80, F2042,
           'Import data'!$G$25:$G$80, 'GHG emissions calculations'!$H2042,
           'Import data'!$I$25:$I$80,$E$1919) &lt;&gt; 0,
    SUMIFS('Import data'!$L$25:$L$80,
           'Import data'!$J$25:$J$80, F2042,
           'Import data'!$G$25:$G$80, 'GHG emissions calculations'!$H2042,
           'Import data'!$I$25:$I$80,$E$1919),
    ""
)</f>
        <v/>
      </c>
      <c r="J2042" s="311" t="str">
        <f t="array" ref="J2042">IF(
    XLOOKUP(F2042, 'Import data'!$J$26:$J$47, 'Import data'!$M$26:$M$47, "", 0) = "Please add the region-specific supplier emission factor or choose a different region available in the IAEG database.",
    "",
    XLOOKUP(F2042, 'Import data'!$J$26:$J$47, 'Import data'!$M$26:$M$47, "", 0)
)</f>
        <v/>
      </c>
      <c r="K2042" s="311" t="str">
        <f t="array" ref="K2042">IFERROR(
    XLOOKUP(F2042,
            _xlws.FILTER('Supplier Emission'!$G$15:$G$49,
                   ('Supplier Emission'!$D$15:$D$49=H2042) * ('Supplier Emission'!$F$15:$F$49=$E$1919)),
            _xlws.FILTER('Supplier Emission'!$I$15:$I$49,
                   ('Supplier Emission'!$D$15:$D$49=H2042) * ('Supplier Emission'!$F$15:$F$49=$E$1919)),
            ""),
    "")</f>
        <v/>
      </c>
      <c r="L2042" s="311" t="str">
        <f t="array" ref="L2042">IFERROR(
    XLOOKUP(F2042,
            _xlws.FILTER('Supplier Emission'!$G$15:$G$49,
                   ('Supplier Emission'!$D$15:$D$49=H2042) * ('Supplier Emission'!$F$15:$F$49=$E$1919)),
            _xlws.FILTER('Supplier Emission'!$J$15:$J$49,
                   ('Supplier Emission'!$D$15:$D$49=H2042) * ('Supplier Emission'!$F$15:$F$49=$E$1919)),
            ""),
    "")</f>
        <v/>
      </c>
      <c r="M2042" s="311" t="str">
        <f t="array" ref="M2042">IFERROR(
    XLOOKUP(F2042,
            _xlws.FILTER('Supplier Emission'!$G$15:$G$49,
                   ('Supplier Emission'!$D$15:$D$49=H2042) * ('Supplier Emission'!$F$15:$F$49=$E$1919)),
            _xlws.FILTER('Supplier Emission'!$M$15:$M$49,
                   ('Supplier Emission'!$D$15:$D$49=H2042) * ('Supplier Emission'!$F$15:$F$49=$E$1919)),
            ""),
    "")</f>
        <v/>
      </c>
      <c r="N2042" s="311" t="str">
        <f t="array" ref="N2042">IFERROR(
    XLOOKUP(F2042,
            _xlws.FILTER('Supplier Emission'!$G$15:$G$49,
                   ('Supplier Emission'!$D$15:$D$49=H2042) * ('Supplier Emission'!$F$15:$F$49=$E$1919)),
            _xlws.FILTER('Supplier Emission'!$H$15:$H$49,
                   ('Supplier Emission'!$D$15:$D$49=H2042) * ('Supplier Emission'!$F$15:$F$49=$E$1919)),
            ""),
    "")</f>
        <v/>
      </c>
      <c r="O2042" s="311" t="str">
        <f t="array" ref="O2042">XLOOKUP(1,('Emission Factors'!$E$5:$E$488='GHG emissions calculations'!$F2042)*('Emission Factors'!$H$5:$H$488='GHG emissions calculations'!$H2042),INDEX('Emission Factors'!$E$5:$T$488,0,MATCH('GHG emissions calculations'!O$6,'Emission Factors'!$E$5:$T$5,0)),"",0)</f>
        <v/>
      </c>
      <c r="P2042" s="313" t="str">
        <f t="array" ref="P2042">IFERROR(
    INDEX('Emission Factors'!$E$5:$P$488,
          MATCH(1,
                ('Emission Factors'!$E$5:$E$488 = 'GHG emissions calculations'!$F2042) *
                ('Emission Factors'!$H$5:$H$488 = 'GHG emissions calculations'!$H2042),
                0),
          MATCH('GHG emissions calculations'!P$6,'Emission Factors'!$E$5:$P$5,0)),
    "")</f>
        <v/>
      </c>
      <c r="Q2042" s="311" t="str">
        <f t="array" ref="Q2042">IFERROR(
    IF(
        INDEX('Emission Factors'!$E$5:$P$488,
              MATCH(1,
                    ('Emission Factors'!$E$5:$E$488 = 'GHG emissions calculations'!$F2042) *
                    ('Emission Factors'!$H$5:$H$488 = 'GHG emissions calculations'!$H2042),
                    0),
              MATCH('GHG emissions calculations'!Q$6, 'Emission Factors'!$E$5:$P$5, 0)) &lt;&gt; "",
        INDEX('Emission Factors'!$E$5:$P$488,
              MATCH(1,
                    ('Emission Factors'!$E$5:$E$488 = 'GHG emissions calculations'!$F2042) *
                    ('Emission Factors'!$H$5:$H$488 = 'GHG emissions calculations'!$H2042),
                    0),
              MATCH('GHG emissions calculations'!Q$6, 'Emission Factors'!$E$5:$P$5, 0)),
        ""),
    "")</f>
        <v/>
      </c>
      <c r="R2042" s="311" t="str">
        <f t="array" ref="R2042">IFERROR(
    IF(
        INDEX('Emission Factors'!$E$5:$R$488,
              MATCH(1,
                    ('Emission Factors'!$E$5:$E$488 = 'GHG emissions calculations'!$F2042) *
                    ('Emission Factors'!$H$5:$H$488 = 'GHG emissions calculations'!$H2042),
                    0),
              MATCH('GHG emissions calculations'!R$6, 'Emission Factors'!$E$5:$R$5, 0)) &lt;&gt; "",
        INDEX('Emission Factors'!$E$5:$R$488,
              MATCH(1,
                    ('Emission Factors'!$E$5:$E$488 = 'GHG emissions calculations'!$F2042) *
                    ('Emission Factors'!$H$5:$H$488 = 'GHG emissions calculations'!$H2042),
                    0),
              MATCH('GHG emissions calculations'!R$6, 'Emission Factors'!$E$5:$R$5, 0)),
        ""),
    "")</f>
        <v/>
      </c>
      <c r="S2042" s="312">
        <f t="shared" si="3"/>
        <v>0</v>
      </c>
      <c r="T2042" s="23"/>
    </row>
    <row r="2043" ht="15.75" customHeight="1" outlineLevel="1">
      <c r="A2043" s="23"/>
      <c r="B2043" s="71"/>
      <c r="C2043" s="71"/>
      <c r="D2043" s="71"/>
      <c r="E2043" s="314"/>
      <c r="F2043" s="311" t="str">
        <f>Lists!AB121</f>
        <v>Glass, flat glass average  - Middle East</v>
      </c>
      <c r="G2043" s="311" t="str">
        <f t="array" ref="G2043">XLOOKUP(1,('Emission Factors'!$E$5:$E$488='GHG emissions calculations'!$F2043)*('Emission Factors'!$H$5:$H$488='GHG emissions calculations'!$H2043),INDEX('Emission Factors'!$E$5:$T$488,0,MATCH('GHG emissions calculations'!G$6,'Emission Factors'!$E$5:$T$5,0)),"",0)</f>
        <v/>
      </c>
      <c r="H2043" s="311" t="s">
        <v>237</v>
      </c>
      <c r="I2043" s="312" t="str">
        <f>IF(
    SUMIFS('Import data'!$L$25:$L$80,
           'Import data'!$J$25:$J$80, F2043,
           'Import data'!$G$25:$G$80, 'GHG emissions calculations'!$H2043,
           'Import data'!$I$25:$I$80,$E$1919) &lt;&gt; 0,
    SUMIFS('Import data'!$L$25:$L$80,
           'Import data'!$J$25:$J$80, F2043,
           'Import data'!$G$25:$G$80, 'GHG emissions calculations'!$H2043,
           'Import data'!$I$25:$I$80,$E$1919),
    ""
)</f>
        <v/>
      </c>
      <c r="J2043" s="311" t="str">
        <f t="array" ref="J2043">IF(
    XLOOKUP(F2043, 'Import data'!$J$26:$J$47, 'Import data'!$M$26:$M$47, "", 0) = "Please add the region-specific supplier emission factor or choose a different region available in the IAEG database.",
    "",
    XLOOKUP(F2043, 'Import data'!$J$26:$J$47, 'Import data'!$M$26:$M$47, "", 0)
)</f>
        <v/>
      </c>
      <c r="K2043" s="311" t="str">
        <f t="array" ref="K2043">IFERROR(
    XLOOKUP(F2043,
            _xlws.FILTER('Supplier Emission'!$G$15:$G$49,
                   ('Supplier Emission'!$D$15:$D$49=H2043) * ('Supplier Emission'!$F$15:$F$49=$E$1919)),
            _xlws.FILTER('Supplier Emission'!$I$15:$I$49,
                   ('Supplier Emission'!$D$15:$D$49=H2043) * ('Supplier Emission'!$F$15:$F$49=$E$1919)),
            ""),
    "")</f>
        <v/>
      </c>
      <c r="L2043" s="311" t="str">
        <f t="array" ref="L2043">IFERROR(
    XLOOKUP(F2043,
            _xlws.FILTER('Supplier Emission'!$G$15:$G$49,
                   ('Supplier Emission'!$D$15:$D$49=H2043) * ('Supplier Emission'!$F$15:$F$49=$E$1919)),
            _xlws.FILTER('Supplier Emission'!$J$15:$J$49,
                   ('Supplier Emission'!$D$15:$D$49=H2043) * ('Supplier Emission'!$F$15:$F$49=$E$1919)),
            ""),
    "")</f>
        <v/>
      </c>
      <c r="M2043" s="311" t="str">
        <f t="array" ref="M2043">IFERROR(
    XLOOKUP(F2043,
            _xlws.FILTER('Supplier Emission'!$G$15:$G$49,
                   ('Supplier Emission'!$D$15:$D$49=H2043) * ('Supplier Emission'!$F$15:$F$49=$E$1919)),
            _xlws.FILTER('Supplier Emission'!$M$15:$M$49,
                   ('Supplier Emission'!$D$15:$D$49=H2043) * ('Supplier Emission'!$F$15:$F$49=$E$1919)),
            ""),
    "")</f>
        <v/>
      </c>
      <c r="N2043" s="311" t="str">
        <f t="array" ref="N2043">IFERROR(
    XLOOKUP(F2043,
            _xlws.FILTER('Supplier Emission'!$G$15:$G$49,
                   ('Supplier Emission'!$D$15:$D$49=H2043) * ('Supplier Emission'!$F$15:$F$49=$E$1919)),
            _xlws.FILTER('Supplier Emission'!$H$15:$H$49,
                   ('Supplier Emission'!$D$15:$D$49=H2043) * ('Supplier Emission'!$F$15:$F$49=$E$1919)),
            ""),
    "")</f>
        <v/>
      </c>
      <c r="O2043" s="311" t="str">
        <f t="array" ref="O2043">XLOOKUP(1,('Emission Factors'!$E$5:$E$488='GHG emissions calculations'!$F2043)*('Emission Factors'!$H$5:$H$488='GHG emissions calculations'!$H2043),INDEX('Emission Factors'!$E$5:$T$488,0,MATCH('GHG emissions calculations'!O$6,'Emission Factors'!$E$5:$T$5,0)),"",0)</f>
        <v/>
      </c>
      <c r="P2043" s="313" t="str">
        <f t="array" ref="P2043">IFERROR(
    INDEX('Emission Factors'!$E$5:$P$488,
          MATCH(1,
                ('Emission Factors'!$E$5:$E$488 = 'GHG emissions calculations'!$F2043) *
                ('Emission Factors'!$H$5:$H$488 = 'GHG emissions calculations'!$H2043),
                0),
          MATCH('GHG emissions calculations'!P$6,'Emission Factors'!$E$5:$P$5,0)),
    "")</f>
        <v/>
      </c>
      <c r="Q2043" s="311" t="str">
        <f t="array" ref="Q2043">IFERROR(
    IF(
        INDEX('Emission Factors'!$E$5:$P$488,
              MATCH(1,
                    ('Emission Factors'!$E$5:$E$488 = 'GHG emissions calculations'!$F2043) *
                    ('Emission Factors'!$H$5:$H$488 = 'GHG emissions calculations'!$H2043),
                    0),
              MATCH('GHG emissions calculations'!Q$6, 'Emission Factors'!$E$5:$P$5, 0)) &lt;&gt; "",
        INDEX('Emission Factors'!$E$5:$P$488,
              MATCH(1,
                    ('Emission Factors'!$E$5:$E$488 = 'GHG emissions calculations'!$F2043) *
                    ('Emission Factors'!$H$5:$H$488 = 'GHG emissions calculations'!$H2043),
                    0),
              MATCH('GHG emissions calculations'!Q$6, 'Emission Factors'!$E$5:$P$5, 0)),
        ""),
    "")</f>
        <v/>
      </c>
      <c r="R2043" s="311" t="str">
        <f t="array" ref="R2043">IFERROR(
    IF(
        INDEX('Emission Factors'!$E$5:$R$488,
              MATCH(1,
                    ('Emission Factors'!$E$5:$E$488 = 'GHG emissions calculations'!$F2043) *
                    ('Emission Factors'!$H$5:$H$488 = 'GHG emissions calculations'!$H2043),
                    0),
              MATCH('GHG emissions calculations'!R$6, 'Emission Factors'!$E$5:$R$5, 0)) &lt;&gt; "",
        INDEX('Emission Factors'!$E$5:$R$488,
              MATCH(1,
                    ('Emission Factors'!$E$5:$E$488 = 'GHG emissions calculations'!$F2043) *
                    ('Emission Factors'!$H$5:$H$488 = 'GHG emissions calculations'!$H2043),
                    0),
              MATCH('GHG emissions calculations'!R$6, 'Emission Factors'!$E$5:$R$5, 0)),
        ""),
    "")</f>
        <v/>
      </c>
      <c r="S2043" s="312">
        <f t="shared" si="3"/>
        <v>0</v>
      </c>
      <c r="T2043" s="23"/>
    </row>
    <row r="2044" ht="15.75" customHeight="1" outlineLevel="1">
      <c r="A2044" s="23"/>
      <c r="B2044" s="71"/>
      <c r="C2044" s="71"/>
      <c r="D2044" s="71"/>
      <c r="E2044" s="314"/>
      <c r="F2044" s="311" t="str">
        <f>Lists!AB120</f>
        <v>Glass, flat glass average  - Oceania</v>
      </c>
      <c r="G2044" s="311" t="str">
        <f t="array" ref="G2044">XLOOKUP(1,('Emission Factors'!$E$5:$E$488='GHG emissions calculations'!$F2044)*('Emission Factors'!$H$5:$H$488='GHG emissions calculations'!$H2044),INDEX('Emission Factors'!$E$5:$T$488,0,MATCH('GHG emissions calculations'!G$6,'Emission Factors'!$E$5:$T$5,0)),"",0)</f>
        <v/>
      </c>
      <c r="H2044" s="311" t="s">
        <v>237</v>
      </c>
      <c r="I2044" s="312" t="str">
        <f>IF(
    SUMIFS('Import data'!$L$25:$L$80,
           'Import data'!$J$25:$J$80, F2044,
           'Import data'!$G$25:$G$80, 'GHG emissions calculations'!$H2044,
           'Import data'!$I$25:$I$80,$E$1919) &lt;&gt; 0,
    SUMIFS('Import data'!$L$25:$L$80,
           'Import data'!$J$25:$J$80, F2044,
           'Import data'!$G$25:$G$80, 'GHG emissions calculations'!$H2044,
           'Import data'!$I$25:$I$80,$E$1919),
    ""
)</f>
        <v/>
      </c>
      <c r="J2044" s="311" t="str">
        <f t="array" ref="J2044">IF(
    XLOOKUP(F2044, 'Import data'!$J$26:$J$47, 'Import data'!$M$26:$M$47, "", 0) = "Please add the region-specific supplier emission factor or choose a different region available in the IAEG database.",
    "",
    XLOOKUP(F2044, 'Import data'!$J$26:$J$47, 'Import data'!$M$26:$M$47, "", 0)
)</f>
        <v/>
      </c>
      <c r="K2044" s="311" t="str">
        <f t="array" ref="K2044">IFERROR(
    XLOOKUP(F2044,
            _xlws.FILTER('Supplier Emission'!$G$15:$G$49,
                   ('Supplier Emission'!$D$15:$D$49=H2044) * ('Supplier Emission'!$F$15:$F$49=$E$1919)),
            _xlws.FILTER('Supplier Emission'!$I$15:$I$49,
                   ('Supplier Emission'!$D$15:$D$49=H2044) * ('Supplier Emission'!$F$15:$F$49=$E$1919)),
            ""),
    "")</f>
        <v/>
      </c>
      <c r="L2044" s="311" t="str">
        <f t="array" ref="L2044">IFERROR(
    XLOOKUP(F2044,
            _xlws.FILTER('Supplier Emission'!$G$15:$G$49,
                   ('Supplier Emission'!$D$15:$D$49=H2044) * ('Supplier Emission'!$F$15:$F$49=$E$1919)),
            _xlws.FILTER('Supplier Emission'!$J$15:$J$49,
                   ('Supplier Emission'!$D$15:$D$49=H2044) * ('Supplier Emission'!$F$15:$F$49=$E$1919)),
            ""),
    "")</f>
        <v/>
      </c>
      <c r="M2044" s="311" t="str">
        <f t="array" ref="M2044">IFERROR(
    XLOOKUP(F2044,
            _xlws.FILTER('Supplier Emission'!$G$15:$G$49,
                   ('Supplier Emission'!$D$15:$D$49=H2044) * ('Supplier Emission'!$F$15:$F$49=$E$1919)),
            _xlws.FILTER('Supplier Emission'!$M$15:$M$49,
                   ('Supplier Emission'!$D$15:$D$49=H2044) * ('Supplier Emission'!$F$15:$F$49=$E$1919)),
            ""),
    "")</f>
        <v/>
      </c>
      <c r="N2044" s="311" t="str">
        <f t="array" ref="N2044">IFERROR(
    XLOOKUP(F2044,
            _xlws.FILTER('Supplier Emission'!$G$15:$G$49,
                   ('Supplier Emission'!$D$15:$D$49=H2044) * ('Supplier Emission'!$F$15:$F$49=$E$1919)),
            _xlws.FILTER('Supplier Emission'!$H$15:$H$49,
                   ('Supplier Emission'!$D$15:$D$49=H2044) * ('Supplier Emission'!$F$15:$F$49=$E$1919)),
            ""),
    "")</f>
        <v/>
      </c>
      <c r="O2044" s="311" t="str">
        <f t="array" ref="O2044">XLOOKUP(1,('Emission Factors'!$E$5:$E$488='GHG emissions calculations'!$F2044)*('Emission Factors'!$H$5:$H$488='GHG emissions calculations'!$H2044),INDEX('Emission Factors'!$E$5:$T$488,0,MATCH('GHG emissions calculations'!O$6,'Emission Factors'!$E$5:$T$5,0)),"",0)</f>
        <v/>
      </c>
      <c r="P2044" s="313" t="str">
        <f t="array" ref="P2044">IFERROR(
    INDEX('Emission Factors'!$E$5:$P$488,
          MATCH(1,
                ('Emission Factors'!$E$5:$E$488 = 'GHG emissions calculations'!$F2044) *
                ('Emission Factors'!$H$5:$H$488 = 'GHG emissions calculations'!$H2044),
                0),
          MATCH('GHG emissions calculations'!P$6,'Emission Factors'!$E$5:$P$5,0)),
    "")</f>
        <v/>
      </c>
      <c r="Q2044" s="311" t="str">
        <f t="array" ref="Q2044">IFERROR(
    IF(
        INDEX('Emission Factors'!$E$5:$P$488,
              MATCH(1,
                    ('Emission Factors'!$E$5:$E$488 = 'GHG emissions calculations'!$F2044) *
                    ('Emission Factors'!$H$5:$H$488 = 'GHG emissions calculations'!$H2044),
                    0),
              MATCH('GHG emissions calculations'!Q$6, 'Emission Factors'!$E$5:$P$5, 0)) &lt;&gt; "",
        INDEX('Emission Factors'!$E$5:$P$488,
              MATCH(1,
                    ('Emission Factors'!$E$5:$E$488 = 'GHG emissions calculations'!$F2044) *
                    ('Emission Factors'!$H$5:$H$488 = 'GHG emissions calculations'!$H2044),
                    0),
              MATCH('GHG emissions calculations'!Q$6, 'Emission Factors'!$E$5:$P$5, 0)),
        ""),
    "")</f>
        <v/>
      </c>
      <c r="R2044" s="311" t="str">
        <f t="array" ref="R2044">IFERROR(
    IF(
        INDEX('Emission Factors'!$E$5:$R$488,
              MATCH(1,
                    ('Emission Factors'!$E$5:$E$488 = 'GHG emissions calculations'!$F2044) *
                    ('Emission Factors'!$H$5:$H$488 = 'GHG emissions calculations'!$H2044),
                    0),
              MATCH('GHG emissions calculations'!R$6, 'Emission Factors'!$E$5:$R$5, 0)) &lt;&gt; "",
        INDEX('Emission Factors'!$E$5:$R$488,
              MATCH(1,
                    ('Emission Factors'!$E$5:$E$488 = 'GHG emissions calculations'!$F2044) *
                    ('Emission Factors'!$H$5:$H$488 = 'GHG emissions calculations'!$H2044),
                    0),
              MATCH('GHG emissions calculations'!R$6, 'Emission Factors'!$E$5:$R$5, 0)),
        ""),
    "")</f>
        <v/>
      </c>
      <c r="S2044" s="312">
        <f t="shared" si="3"/>
        <v>0</v>
      </c>
      <c r="T2044" s="23"/>
    </row>
    <row r="2045" ht="15.75" customHeight="1" outlineLevel="1">
      <c r="A2045" s="23"/>
      <c r="B2045" s="71"/>
      <c r="C2045" s="71"/>
      <c r="D2045" s="71"/>
      <c r="E2045" s="314"/>
      <c r="F2045" s="311" t="str">
        <f>Lists!AB125</f>
        <v>Glass, float flat glass - Africa</v>
      </c>
      <c r="G2045" s="311" t="str">
        <f t="array" ref="G2045">XLOOKUP(1,('Emission Factors'!$E$5:$E$488='GHG emissions calculations'!$F2045)*('Emission Factors'!$H$5:$H$488='GHG emissions calculations'!$H2045),INDEX('Emission Factors'!$E$5:$T$488,0,MATCH('GHG emissions calculations'!G$6,'Emission Factors'!$E$5:$T$5,0)),"",0)</f>
        <v/>
      </c>
      <c r="H2045" s="311" t="s">
        <v>237</v>
      </c>
      <c r="I2045" s="312" t="str">
        <f>IF(
    SUMIFS('Import data'!$L$25:$L$80,
           'Import data'!$J$25:$J$80, F2045,
           'Import data'!$G$25:$G$80, 'GHG emissions calculations'!$H2045,
           'Import data'!$I$25:$I$80,$E$1919) &lt;&gt; 0,
    SUMIFS('Import data'!$L$25:$L$80,
           'Import data'!$J$25:$J$80, F2045,
           'Import data'!$G$25:$G$80, 'GHG emissions calculations'!$H2045,
           'Import data'!$I$25:$I$80,$E$1919),
    ""
)</f>
        <v/>
      </c>
      <c r="J2045" s="311" t="str">
        <f t="array" ref="J2045">IF(
    XLOOKUP(F2045, 'Import data'!$J$26:$J$47, 'Import data'!$M$26:$M$47, "", 0) = "Please add the region-specific supplier emission factor or choose a different region available in the IAEG database.",
    "",
    XLOOKUP(F2045, 'Import data'!$J$26:$J$47, 'Import data'!$M$26:$M$47, "", 0)
)</f>
        <v/>
      </c>
      <c r="K2045" s="311" t="str">
        <f t="array" ref="K2045">IFERROR(
    XLOOKUP(F2045,
            _xlws.FILTER('Supplier Emission'!$G$15:$G$49,
                   ('Supplier Emission'!$D$15:$D$49=H2045) * ('Supplier Emission'!$F$15:$F$49=$E$1919)),
            _xlws.FILTER('Supplier Emission'!$I$15:$I$49,
                   ('Supplier Emission'!$D$15:$D$49=H2045) * ('Supplier Emission'!$F$15:$F$49=$E$1919)),
            ""),
    "")</f>
        <v/>
      </c>
      <c r="L2045" s="311" t="str">
        <f t="array" ref="L2045">IFERROR(
    XLOOKUP(F2045,
            _xlws.FILTER('Supplier Emission'!$G$15:$G$49,
                   ('Supplier Emission'!$D$15:$D$49=H2045) * ('Supplier Emission'!$F$15:$F$49=$E$1919)),
            _xlws.FILTER('Supplier Emission'!$J$15:$J$49,
                   ('Supplier Emission'!$D$15:$D$49=H2045) * ('Supplier Emission'!$F$15:$F$49=$E$1919)),
            ""),
    "")</f>
        <v/>
      </c>
      <c r="M2045" s="311" t="str">
        <f t="array" ref="M2045">IFERROR(
    XLOOKUP(F2045,
            _xlws.FILTER('Supplier Emission'!$G$15:$G$49,
                   ('Supplier Emission'!$D$15:$D$49=H2045) * ('Supplier Emission'!$F$15:$F$49=$E$1919)),
            _xlws.FILTER('Supplier Emission'!$M$15:$M$49,
                   ('Supplier Emission'!$D$15:$D$49=H2045) * ('Supplier Emission'!$F$15:$F$49=$E$1919)),
            ""),
    "")</f>
        <v/>
      </c>
      <c r="N2045" s="311" t="str">
        <f t="array" ref="N2045">IFERROR(
    XLOOKUP(F2045,
            _xlws.FILTER('Supplier Emission'!$G$15:$G$49,
                   ('Supplier Emission'!$D$15:$D$49=H2045) * ('Supplier Emission'!$F$15:$F$49=$E$1919)),
            _xlws.FILTER('Supplier Emission'!$H$15:$H$49,
                   ('Supplier Emission'!$D$15:$D$49=H2045) * ('Supplier Emission'!$F$15:$F$49=$E$1919)),
            ""),
    "")</f>
        <v/>
      </c>
      <c r="O2045" s="311" t="str">
        <f t="array" ref="O2045">XLOOKUP(1,('Emission Factors'!$E$5:$E$488='GHG emissions calculations'!$F2045)*('Emission Factors'!$H$5:$H$488='GHG emissions calculations'!$H2045),INDEX('Emission Factors'!$E$5:$T$488,0,MATCH('GHG emissions calculations'!O$6,'Emission Factors'!$E$5:$T$5,0)),"",0)</f>
        <v/>
      </c>
      <c r="P2045" s="313" t="str">
        <f t="array" ref="P2045">IFERROR(
    INDEX('Emission Factors'!$E$5:$P$488,
          MATCH(1,
                ('Emission Factors'!$E$5:$E$488 = 'GHG emissions calculations'!$F2045) *
                ('Emission Factors'!$H$5:$H$488 = 'GHG emissions calculations'!$H2045),
                0),
          MATCH('GHG emissions calculations'!P$6,'Emission Factors'!$E$5:$P$5,0)),
    "")</f>
        <v/>
      </c>
      <c r="Q2045" s="311" t="str">
        <f t="array" ref="Q2045">IFERROR(
    IF(
        INDEX('Emission Factors'!$E$5:$P$488,
              MATCH(1,
                    ('Emission Factors'!$E$5:$E$488 = 'GHG emissions calculations'!$F2045) *
                    ('Emission Factors'!$H$5:$H$488 = 'GHG emissions calculations'!$H2045),
                    0),
              MATCH('GHG emissions calculations'!Q$6, 'Emission Factors'!$E$5:$P$5, 0)) &lt;&gt; "",
        INDEX('Emission Factors'!$E$5:$P$488,
              MATCH(1,
                    ('Emission Factors'!$E$5:$E$488 = 'GHG emissions calculations'!$F2045) *
                    ('Emission Factors'!$H$5:$H$488 = 'GHG emissions calculations'!$H2045),
                    0),
              MATCH('GHG emissions calculations'!Q$6, 'Emission Factors'!$E$5:$P$5, 0)),
        ""),
    "")</f>
        <v/>
      </c>
      <c r="R2045" s="311" t="str">
        <f t="array" ref="R2045">IFERROR(
    IF(
        INDEX('Emission Factors'!$E$5:$R$488,
              MATCH(1,
                    ('Emission Factors'!$E$5:$E$488 = 'GHG emissions calculations'!$F2045) *
                    ('Emission Factors'!$H$5:$H$488 = 'GHG emissions calculations'!$H2045),
                    0),
              MATCH('GHG emissions calculations'!R$6, 'Emission Factors'!$E$5:$R$5, 0)) &lt;&gt; "",
        INDEX('Emission Factors'!$E$5:$R$488,
              MATCH(1,
                    ('Emission Factors'!$E$5:$E$488 = 'GHG emissions calculations'!$F2045) *
                    ('Emission Factors'!$H$5:$H$488 = 'GHG emissions calculations'!$H2045),
                    0),
              MATCH('GHG emissions calculations'!R$6, 'Emission Factors'!$E$5:$R$5, 0)),
        ""),
    "")</f>
        <v/>
      </c>
      <c r="S2045" s="312">
        <f t="shared" si="3"/>
        <v>0</v>
      </c>
      <c r="T2045" s="23"/>
    </row>
    <row r="2046" ht="15.75" customHeight="1" outlineLevel="1">
      <c r="A2046" s="23"/>
      <c r="B2046" s="71"/>
      <c r="C2046" s="71"/>
      <c r="D2046" s="71"/>
      <c r="E2046" s="314"/>
      <c r="F2046" s="311" t="str">
        <f>Lists!AB123</f>
        <v>Glass, float flat glass - America</v>
      </c>
      <c r="G2046" s="311" t="str">
        <f t="array" ref="G2046">XLOOKUP(1,('Emission Factors'!$E$5:$E$488='GHG emissions calculations'!$F2046)*('Emission Factors'!$H$5:$H$488='GHG emissions calculations'!$H2046),INDEX('Emission Factors'!$E$5:$T$488,0,MATCH('GHG emissions calculations'!G$6,'Emission Factors'!$E$5:$T$5,0)),"",0)</f>
        <v/>
      </c>
      <c r="H2046" s="311" t="s">
        <v>237</v>
      </c>
      <c r="I2046" s="312" t="str">
        <f>IF(
    SUMIFS('Import data'!$L$25:$L$80,
           'Import data'!$J$25:$J$80, F2046,
           'Import data'!$G$25:$G$80, 'GHG emissions calculations'!$H2046,
           'Import data'!$I$25:$I$80,$E$1919) &lt;&gt; 0,
    SUMIFS('Import data'!$L$25:$L$80,
           'Import data'!$J$25:$J$80, F2046,
           'Import data'!$G$25:$G$80, 'GHG emissions calculations'!$H2046,
           'Import data'!$I$25:$I$80,$E$1919),
    ""
)</f>
        <v/>
      </c>
      <c r="J2046" s="311" t="str">
        <f t="array" ref="J2046">IF(
    XLOOKUP(F2046, 'Import data'!$J$26:$J$47, 'Import data'!$M$26:$M$47, "", 0) = "Please add the region-specific supplier emission factor or choose a different region available in the IAEG database.",
    "",
    XLOOKUP(F2046, 'Import data'!$J$26:$J$47, 'Import data'!$M$26:$M$47, "", 0)
)</f>
        <v/>
      </c>
      <c r="K2046" s="311" t="str">
        <f t="array" ref="K2046">IFERROR(
    XLOOKUP(F2046,
            _xlws.FILTER('Supplier Emission'!$G$15:$G$49,
                   ('Supplier Emission'!$D$15:$D$49=H2046) * ('Supplier Emission'!$F$15:$F$49=$E$1919)),
            _xlws.FILTER('Supplier Emission'!$I$15:$I$49,
                   ('Supplier Emission'!$D$15:$D$49=H2046) * ('Supplier Emission'!$F$15:$F$49=$E$1919)),
            ""),
    "")</f>
        <v/>
      </c>
      <c r="L2046" s="311" t="str">
        <f t="array" ref="L2046">IFERROR(
    XLOOKUP(F2046,
            _xlws.FILTER('Supplier Emission'!$G$15:$G$49,
                   ('Supplier Emission'!$D$15:$D$49=H2046) * ('Supplier Emission'!$F$15:$F$49=$E$1919)),
            _xlws.FILTER('Supplier Emission'!$J$15:$J$49,
                   ('Supplier Emission'!$D$15:$D$49=H2046) * ('Supplier Emission'!$F$15:$F$49=$E$1919)),
            ""),
    "")</f>
        <v/>
      </c>
      <c r="M2046" s="311" t="str">
        <f t="array" ref="M2046">IFERROR(
    XLOOKUP(F2046,
            _xlws.FILTER('Supplier Emission'!$G$15:$G$49,
                   ('Supplier Emission'!$D$15:$D$49=H2046) * ('Supplier Emission'!$F$15:$F$49=$E$1919)),
            _xlws.FILTER('Supplier Emission'!$M$15:$M$49,
                   ('Supplier Emission'!$D$15:$D$49=H2046) * ('Supplier Emission'!$F$15:$F$49=$E$1919)),
            ""),
    "")</f>
        <v/>
      </c>
      <c r="N2046" s="311" t="str">
        <f t="array" ref="N2046">IFERROR(
    XLOOKUP(F2046,
            _xlws.FILTER('Supplier Emission'!$G$15:$G$49,
                   ('Supplier Emission'!$D$15:$D$49=H2046) * ('Supplier Emission'!$F$15:$F$49=$E$1919)),
            _xlws.FILTER('Supplier Emission'!$H$15:$H$49,
                   ('Supplier Emission'!$D$15:$D$49=H2046) * ('Supplier Emission'!$F$15:$F$49=$E$1919)),
            ""),
    "")</f>
        <v/>
      </c>
      <c r="O2046" s="311" t="str">
        <f t="array" ref="O2046">XLOOKUP(1,('Emission Factors'!$E$5:$E$488='GHG emissions calculations'!$F2046)*('Emission Factors'!$H$5:$H$488='GHG emissions calculations'!$H2046),INDEX('Emission Factors'!$E$5:$T$488,0,MATCH('GHG emissions calculations'!O$6,'Emission Factors'!$E$5:$T$5,0)),"",0)</f>
        <v/>
      </c>
      <c r="P2046" s="313" t="str">
        <f t="array" ref="P2046">IFERROR(
    INDEX('Emission Factors'!$E$5:$P$488,
          MATCH(1,
                ('Emission Factors'!$E$5:$E$488 = 'GHG emissions calculations'!$F2046) *
                ('Emission Factors'!$H$5:$H$488 = 'GHG emissions calculations'!$H2046),
                0),
          MATCH('GHG emissions calculations'!P$6,'Emission Factors'!$E$5:$P$5,0)),
    "")</f>
        <v/>
      </c>
      <c r="Q2046" s="311" t="str">
        <f t="array" ref="Q2046">IFERROR(
    IF(
        INDEX('Emission Factors'!$E$5:$P$488,
              MATCH(1,
                    ('Emission Factors'!$E$5:$E$488 = 'GHG emissions calculations'!$F2046) *
                    ('Emission Factors'!$H$5:$H$488 = 'GHG emissions calculations'!$H2046),
                    0),
              MATCH('GHG emissions calculations'!Q$6, 'Emission Factors'!$E$5:$P$5, 0)) &lt;&gt; "",
        INDEX('Emission Factors'!$E$5:$P$488,
              MATCH(1,
                    ('Emission Factors'!$E$5:$E$488 = 'GHG emissions calculations'!$F2046) *
                    ('Emission Factors'!$H$5:$H$488 = 'GHG emissions calculations'!$H2046),
                    0),
              MATCH('GHG emissions calculations'!Q$6, 'Emission Factors'!$E$5:$P$5, 0)),
        ""),
    "")</f>
        <v/>
      </c>
      <c r="R2046" s="311" t="str">
        <f t="array" ref="R2046">IFERROR(
    IF(
        INDEX('Emission Factors'!$E$5:$R$488,
              MATCH(1,
                    ('Emission Factors'!$E$5:$E$488 = 'GHG emissions calculations'!$F2046) *
                    ('Emission Factors'!$H$5:$H$488 = 'GHG emissions calculations'!$H2046),
                    0),
              MATCH('GHG emissions calculations'!R$6, 'Emission Factors'!$E$5:$R$5, 0)) &lt;&gt; "",
        INDEX('Emission Factors'!$E$5:$R$488,
              MATCH(1,
                    ('Emission Factors'!$E$5:$E$488 = 'GHG emissions calculations'!$F2046) *
                    ('Emission Factors'!$H$5:$H$488 = 'GHG emissions calculations'!$H2046),
                    0),
              MATCH('GHG emissions calculations'!R$6, 'Emission Factors'!$E$5:$R$5, 0)),
        ""),
    "")</f>
        <v/>
      </c>
      <c r="S2046" s="312">
        <f t="shared" si="3"/>
        <v>0</v>
      </c>
      <c r="T2046" s="23"/>
    </row>
    <row r="2047" ht="15.75" customHeight="1" outlineLevel="1">
      <c r="A2047" s="23"/>
      <c r="B2047" s="71"/>
      <c r="C2047" s="71"/>
      <c r="D2047" s="71"/>
      <c r="E2047" s="314"/>
      <c r="F2047" s="311" t="str">
        <f>Lists!AB126</f>
        <v>Glass, float flat glass - Asia</v>
      </c>
      <c r="G2047" s="311" t="str">
        <f t="array" ref="G2047">XLOOKUP(1,('Emission Factors'!$E$5:$E$488='GHG emissions calculations'!$F2047)*('Emission Factors'!$H$5:$H$488='GHG emissions calculations'!$H2047),INDEX('Emission Factors'!$E$5:$T$488,0,MATCH('GHG emissions calculations'!G$6,'Emission Factors'!$E$5:$T$5,0)),"",0)</f>
        <v/>
      </c>
      <c r="H2047" s="311" t="s">
        <v>237</v>
      </c>
      <c r="I2047" s="312" t="str">
        <f>IF(
    SUMIFS('Import data'!$L$25:$L$80,
           'Import data'!$J$25:$J$80, F2047,
           'Import data'!$G$25:$G$80, 'GHG emissions calculations'!$H2047,
           'Import data'!$I$25:$I$80,$E$1919) &lt;&gt; 0,
    SUMIFS('Import data'!$L$25:$L$80,
           'Import data'!$J$25:$J$80, F2047,
           'Import data'!$G$25:$G$80, 'GHG emissions calculations'!$H2047,
           'Import data'!$I$25:$I$80,$E$1919),
    ""
)</f>
        <v/>
      </c>
      <c r="J2047" s="311" t="str">
        <f t="array" ref="J2047">IF(
    XLOOKUP(F2047, 'Import data'!$J$26:$J$47, 'Import data'!$M$26:$M$47, "", 0) = "Please add the region-specific supplier emission factor or choose a different region available in the IAEG database.",
    "",
    XLOOKUP(F2047, 'Import data'!$J$26:$J$47, 'Import data'!$M$26:$M$47, "", 0)
)</f>
        <v/>
      </c>
      <c r="K2047" s="311" t="str">
        <f t="array" ref="K2047">IFERROR(
    XLOOKUP(F2047,
            _xlws.FILTER('Supplier Emission'!$G$15:$G$49,
                   ('Supplier Emission'!$D$15:$D$49=H2047) * ('Supplier Emission'!$F$15:$F$49=$E$1919)),
            _xlws.FILTER('Supplier Emission'!$I$15:$I$49,
                   ('Supplier Emission'!$D$15:$D$49=H2047) * ('Supplier Emission'!$F$15:$F$49=$E$1919)),
            ""),
    "")</f>
        <v/>
      </c>
      <c r="L2047" s="311" t="str">
        <f t="array" ref="L2047">IFERROR(
    XLOOKUP(F2047,
            _xlws.FILTER('Supplier Emission'!$G$15:$G$49,
                   ('Supplier Emission'!$D$15:$D$49=H2047) * ('Supplier Emission'!$F$15:$F$49=$E$1919)),
            _xlws.FILTER('Supplier Emission'!$J$15:$J$49,
                   ('Supplier Emission'!$D$15:$D$49=H2047) * ('Supplier Emission'!$F$15:$F$49=$E$1919)),
            ""),
    "")</f>
        <v/>
      </c>
      <c r="M2047" s="311" t="str">
        <f t="array" ref="M2047">IFERROR(
    XLOOKUP(F2047,
            _xlws.FILTER('Supplier Emission'!$G$15:$G$49,
                   ('Supplier Emission'!$D$15:$D$49=H2047) * ('Supplier Emission'!$F$15:$F$49=$E$1919)),
            _xlws.FILTER('Supplier Emission'!$M$15:$M$49,
                   ('Supplier Emission'!$D$15:$D$49=H2047) * ('Supplier Emission'!$F$15:$F$49=$E$1919)),
            ""),
    "")</f>
        <v/>
      </c>
      <c r="N2047" s="311" t="str">
        <f t="array" ref="N2047">IFERROR(
    XLOOKUP(F2047,
            _xlws.FILTER('Supplier Emission'!$G$15:$G$49,
                   ('Supplier Emission'!$D$15:$D$49=H2047) * ('Supplier Emission'!$F$15:$F$49=$E$1919)),
            _xlws.FILTER('Supplier Emission'!$H$15:$H$49,
                   ('Supplier Emission'!$D$15:$D$49=H2047) * ('Supplier Emission'!$F$15:$F$49=$E$1919)),
            ""),
    "")</f>
        <v/>
      </c>
      <c r="O2047" s="311" t="str">
        <f t="array" ref="O2047">XLOOKUP(1,('Emission Factors'!$E$5:$E$488='GHG emissions calculations'!$F2047)*('Emission Factors'!$H$5:$H$488='GHG emissions calculations'!$H2047),INDEX('Emission Factors'!$E$5:$T$488,0,MATCH('GHG emissions calculations'!O$6,'Emission Factors'!$E$5:$T$5,0)),"",0)</f>
        <v/>
      </c>
      <c r="P2047" s="313" t="str">
        <f t="array" ref="P2047">IFERROR(
    INDEX('Emission Factors'!$E$5:$P$488,
          MATCH(1,
                ('Emission Factors'!$E$5:$E$488 = 'GHG emissions calculations'!$F2047) *
                ('Emission Factors'!$H$5:$H$488 = 'GHG emissions calculations'!$H2047),
                0),
          MATCH('GHG emissions calculations'!P$6,'Emission Factors'!$E$5:$P$5,0)),
    "")</f>
        <v/>
      </c>
      <c r="Q2047" s="311" t="str">
        <f t="array" ref="Q2047">IFERROR(
    IF(
        INDEX('Emission Factors'!$E$5:$P$488,
              MATCH(1,
                    ('Emission Factors'!$E$5:$E$488 = 'GHG emissions calculations'!$F2047) *
                    ('Emission Factors'!$H$5:$H$488 = 'GHG emissions calculations'!$H2047),
                    0),
              MATCH('GHG emissions calculations'!Q$6, 'Emission Factors'!$E$5:$P$5, 0)) &lt;&gt; "",
        INDEX('Emission Factors'!$E$5:$P$488,
              MATCH(1,
                    ('Emission Factors'!$E$5:$E$488 = 'GHG emissions calculations'!$F2047) *
                    ('Emission Factors'!$H$5:$H$488 = 'GHG emissions calculations'!$H2047),
                    0),
              MATCH('GHG emissions calculations'!Q$6, 'Emission Factors'!$E$5:$P$5, 0)),
        ""),
    "")</f>
        <v/>
      </c>
      <c r="R2047" s="311" t="str">
        <f t="array" ref="R2047">IFERROR(
    IF(
        INDEX('Emission Factors'!$E$5:$R$488,
              MATCH(1,
                    ('Emission Factors'!$E$5:$E$488 = 'GHG emissions calculations'!$F2047) *
                    ('Emission Factors'!$H$5:$H$488 = 'GHG emissions calculations'!$H2047),
                    0),
              MATCH('GHG emissions calculations'!R$6, 'Emission Factors'!$E$5:$R$5, 0)) &lt;&gt; "",
        INDEX('Emission Factors'!$E$5:$R$488,
              MATCH(1,
                    ('Emission Factors'!$E$5:$E$488 = 'GHG emissions calculations'!$F2047) *
                    ('Emission Factors'!$H$5:$H$488 = 'GHG emissions calculations'!$H2047),
                    0),
              MATCH('GHG emissions calculations'!R$6, 'Emission Factors'!$E$5:$R$5, 0)),
        ""),
    "")</f>
        <v/>
      </c>
      <c r="S2047" s="312">
        <f t="shared" si="3"/>
        <v>0</v>
      </c>
      <c r="T2047" s="23"/>
    </row>
    <row r="2048" ht="15.75" customHeight="1" outlineLevel="1">
      <c r="A2048" s="23"/>
      <c r="B2048" s="71"/>
      <c r="C2048" s="71"/>
      <c r="D2048" s="71"/>
      <c r="E2048" s="314"/>
      <c r="F2048" s="311" t="str">
        <f>Lists!AB124</f>
        <v>Glass, float flat glass - Europe</v>
      </c>
      <c r="G2048" s="311">
        <f t="array" ref="G2048">XLOOKUP(1,('Emission Factors'!$E$5:$E$488='GHG emissions calculations'!$F2048)*('Emission Factors'!$H$5:$H$488='GHG emissions calculations'!$H2048),INDEX('Emission Factors'!$E$5:$T$488,0,MATCH('GHG emissions calculations'!G$6,'Emission Factors'!$E$5:$T$5,0)),"",0)</f>
        <v>3</v>
      </c>
      <c r="H2048" s="311" t="s">
        <v>237</v>
      </c>
      <c r="I2048" s="312" t="str">
        <f>IF(
    SUMIFS('Import data'!$L$25:$L$80,
           'Import data'!$J$25:$J$80, F2048,
           'Import data'!$G$25:$G$80, 'GHG emissions calculations'!$H2048,
           'Import data'!$I$25:$I$80,$E$1919) &lt;&gt; 0,
    SUMIFS('Import data'!$L$25:$L$80,
           'Import data'!$J$25:$J$80, F2048,
           'Import data'!$G$25:$G$80, 'GHG emissions calculations'!$H2048,
           'Import data'!$I$25:$I$80,$E$1919),
    ""
)</f>
        <v/>
      </c>
      <c r="J2048" s="311" t="str">
        <f t="array" ref="J2048">IF(
    XLOOKUP(F2048, 'Import data'!$J$26:$J$47, 'Import data'!$M$26:$M$47, "", 0) = "Please add the region-specific supplier emission factor or choose a different region available in the IAEG database.",
    "",
    XLOOKUP(F2048, 'Import data'!$J$26:$J$47, 'Import data'!$M$26:$M$47, "", 0)
)</f>
        <v/>
      </c>
      <c r="K2048" s="311" t="str">
        <f t="array" ref="K2048">IFERROR(
    XLOOKUP(F2048,
            _xlws.FILTER('Supplier Emission'!$G$15:$G$49,
                   ('Supplier Emission'!$D$15:$D$49=H2048) * ('Supplier Emission'!$F$15:$F$49=$E$1919)),
            _xlws.FILTER('Supplier Emission'!$I$15:$I$49,
                   ('Supplier Emission'!$D$15:$D$49=H2048) * ('Supplier Emission'!$F$15:$F$49=$E$1919)),
            ""),
    "")</f>
        <v/>
      </c>
      <c r="L2048" s="311" t="str">
        <f t="array" ref="L2048">IFERROR(
    XLOOKUP(F2048,
            _xlws.FILTER('Supplier Emission'!$G$15:$G$49,
                   ('Supplier Emission'!$D$15:$D$49=H2048) * ('Supplier Emission'!$F$15:$F$49=$E$1919)),
            _xlws.FILTER('Supplier Emission'!$J$15:$J$49,
                   ('Supplier Emission'!$D$15:$D$49=H2048) * ('Supplier Emission'!$F$15:$F$49=$E$1919)),
            ""),
    "")</f>
        <v/>
      </c>
      <c r="M2048" s="311" t="str">
        <f t="array" ref="M2048">IFERROR(
    XLOOKUP(F2048,
            _xlws.FILTER('Supplier Emission'!$G$15:$G$49,
                   ('Supplier Emission'!$D$15:$D$49=H2048) * ('Supplier Emission'!$F$15:$F$49=$E$1919)),
            _xlws.FILTER('Supplier Emission'!$M$15:$M$49,
                   ('Supplier Emission'!$D$15:$D$49=H2048) * ('Supplier Emission'!$F$15:$F$49=$E$1919)),
            ""),
    "")</f>
        <v/>
      </c>
      <c r="N2048" s="311" t="str">
        <f t="array" ref="N2048">IFERROR(
    XLOOKUP(F2048,
            _xlws.FILTER('Supplier Emission'!$G$15:$G$49,
                   ('Supplier Emission'!$D$15:$D$49=H2048) * ('Supplier Emission'!$F$15:$F$49=$E$1919)),
            _xlws.FILTER('Supplier Emission'!$H$15:$H$49,
                   ('Supplier Emission'!$D$15:$D$49=H2048) * ('Supplier Emission'!$F$15:$F$49=$E$1919)),
            ""),
    "")</f>
        <v/>
      </c>
      <c r="O2048" s="311" t="str">
        <f t="array" ref="O2048">XLOOKUP(1,('Emission Factors'!$E$5:$E$488='GHG emissions calculations'!$F2048)*('Emission Factors'!$H$5:$H$488='GHG emissions calculations'!$H2048),INDEX('Emission Factors'!$E$5:$T$488,0,MATCH('GHG emissions calculations'!O$6,'Emission Factors'!$E$5:$T$5,0)),"",0)</f>
        <v>Glass (container glass / flat glass)</v>
      </c>
      <c r="P2048" s="313">
        <f t="array" ref="P2048">IFERROR(
    INDEX('Emission Factors'!$E$5:$P$488,
          MATCH(1,
                ('Emission Factors'!$E$5:$E$488 = 'GHG emissions calculations'!$F2048) *
                ('Emission Factors'!$H$5:$H$488 = 'GHG emissions calculations'!$H2048),
                0),
          MATCH('GHG emissions calculations'!P$6,'Emission Factors'!$E$5:$P$5,0)),
    "")</f>
        <v>1.07</v>
      </c>
      <c r="Q2048" s="311" t="str">
        <f t="array" ref="Q2048">IFERROR(
    IF(
        INDEX('Emission Factors'!$E$5:$P$488,
              MATCH(1,
                    ('Emission Factors'!$E$5:$E$488 = 'GHG emissions calculations'!$F2048) *
                    ('Emission Factors'!$H$5:$H$488 = 'GHG emissions calculations'!$H2048),
                    0),
              MATCH('GHG emissions calculations'!Q$6, 'Emission Factors'!$E$5:$P$5, 0)) &lt;&gt; "",
        INDEX('Emission Factors'!$E$5:$P$488,
              MATCH(1,
                    ('Emission Factors'!$E$5:$E$488 = 'GHG emissions calculations'!$F2048) *
                    ('Emission Factors'!$H$5:$H$488 = 'GHG emissions calculations'!$H2048),
                    0),
              MATCH('GHG emissions calculations'!Q$6, 'Emission Factors'!$E$5:$P$5, 0)),
        ""),
    "")</f>
        <v>kgCO2e/kg</v>
      </c>
      <c r="R2048" s="311" t="str">
        <f t="array" ref="R2048">IFERROR(
    IF(
        INDEX('Emission Factors'!$E$5:$R$488,
              MATCH(1,
                    ('Emission Factors'!$E$5:$E$488 = 'GHG emissions calculations'!$F2048) *
                    ('Emission Factors'!$H$5:$H$488 = 'GHG emissions calculations'!$H2048),
                    0),
              MATCH('GHG emissions calculations'!R$6, 'Emission Factors'!$E$5:$R$5, 0)) &lt;&gt; "",
        INDEX('Emission Factors'!$E$5:$R$488,
              MATCH(1,
                    ('Emission Factors'!$E$5:$E$488 = 'GHG emissions calculations'!$F2048) *
                    ('Emission Factors'!$H$5:$H$488 = 'GHG emissions calculations'!$H2048),
                    0),
              MATCH('GHG emissions calculations'!R$6, 'Emission Factors'!$E$5:$R$5, 0)),
        ""),
    "")</f>
        <v>Europe</v>
      </c>
      <c r="S2048" s="312">
        <f t="shared" si="3"/>
        <v>0</v>
      </c>
      <c r="T2048" s="23"/>
    </row>
    <row r="2049" ht="15.75" customHeight="1" outlineLevel="1">
      <c r="A2049" s="23"/>
      <c r="B2049" s="71"/>
      <c r="C2049" s="71"/>
      <c r="D2049" s="71"/>
      <c r="E2049" s="314"/>
      <c r="F2049" s="311" t="str">
        <f>Lists!AB129</f>
        <v>Glass, float flat glass - Global or unspecified region</v>
      </c>
      <c r="G2049" s="311" t="str">
        <f t="array" ref="G2049">XLOOKUP(1,('Emission Factors'!$E$5:$E$488='GHG emissions calculations'!$F2049)*('Emission Factors'!$H$5:$H$488='GHG emissions calculations'!$H2049),INDEX('Emission Factors'!$E$5:$T$488,0,MATCH('GHG emissions calculations'!G$6,'Emission Factors'!$E$5:$T$5,0)),"",0)</f>
        <v/>
      </c>
      <c r="H2049" s="311" t="s">
        <v>237</v>
      </c>
      <c r="I2049" s="312" t="str">
        <f>IF(
    SUMIFS('Import data'!$L$25:$L$80,
           'Import data'!$J$25:$J$80, F2049,
           'Import data'!$G$25:$G$80, 'GHG emissions calculations'!$H2049,
           'Import data'!$I$25:$I$80,$E$1919) &lt;&gt; 0,
    SUMIFS('Import data'!$L$25:$L$80,
           'Import data'!$J$25:$J$80, F2049,
           'Import data'!$G$25:$G$80, 'GHG emissions calculations'!$H2049,
           'Import data'!$I$25:$I$80,$E$1919),
    ""
)</f>
        <v/>
      </c>
      <c r="J2049" s="311" t="str">
        <f t="array" ref="J2049">IF(
    XLOOKUP(F2049, 'Import data'!$J$26:$J$47, 'Import data'!$M$26:$M$47, "", 0) = "Please add the region-specific supplier emission factor or choose a different region available in the IAEG database.",
    "",
    XLOOKUP(F2049, 'Import data'!$J$26:$J$47, 'Import data'!$M$26:$M$47, "", 0)
)</f>
        <v/>
      </c>
      <c r="K2049" s="311" t="str">
        <f t="array" ref="K2049">IFERROR(
    XLOOKUP(F2049,
            _xlws.FILTER('Supplier Emission'!$G$15:$G$49,
                   ('Supplier Emission'!$D$15:$D$49=H2049) * ('Supplier Emission'!$F$15:$F$49=$E$1919)),
            _xlws.FILTER('Supplier Emission'!$I$15:$I$49,
                   ('Supplier Emission'!$D$15:$D$49=H2049) * ('Supplier Emission'!$F$15:$F$49=$E$1919)),
            ""),
    "")</f>
        <v/>
      </c>
      <c r="L2049" s="311" t="str">
        <f t="array" ref="L2049">IFERROR(
    XLOOKUP(F2049,
            _xlws.FILTER('Supplier Emission'!$G$15:$G$49,
                   ('Supplier Emission'!$D$15:$D$49=H2049) * ('Supplier Emission'!$F$15:$F$49=$E$1919)),
            _xlws.FILTER('Supplier Emission'!$J$15:$J$49,
                   ('Supplier Emission'!$D$15:$D$49=H2049) * ('Supplier Emission'!$F$15:$F$49=$E$1919)),
            ""),
    "")</f>
        <v/>
      </c>
      <c r="M2049" s="311" t="str">
        <f t="array" ref="M2049">IFERROR(
    XLOOKUP(F2049,
            _xlws.FILTER('Supplier Emission'!$G$15:$G$49,
                   ('Supplier Emission'!$D$15:$D$49=H2049) * ('Supplier Emission'!$F$15:$F$49=$E$1919)),
            _xlws.FILTER('Supplier Emission'!$M$15:$M$49,
                   ('Supplier Emission'!$D$15:$D$49=H2049) * ('Supplier Emission'!$F$15:$F$49=$E$1919)),
            ""),
    "")</f>
        <v/>
      </c>
      <c r="N2049" s="311" t="str">
        <f t="array" ref="N2049">IFERROR(
    XLOOKUP(F2049,
            _xlws.FILTER('Supplier Emission'!$G$15:$G$49,
                   ('Supplier Emission'!$D$15:$D$49=H2049) * ('Supplier Emission'!$F$15:$F$49=$E$1919)),
            _xlws.FILTER('Supplier Emission'!$H$15:$H$49,
                   ('Supplier Emission'!$D$15:$D$49=H2049) * ('Supplier Emission'!$F$15:$F$49=$E$1919)),
            ""),
    "")</f>
        <v/>
      </c>
      <c r="O2049" s="311" t="str">
        <f t="array" ref="O2049">XLOOKUP(1,('Emission Factors'!$E$5:$E$488='GHG emissions calculations'!$F2049)*('Emission Factors'!$H$5:$H$488='GHG emissions calculations'!$H2049),INDEX('Emission Factors'!$E$5:$T$488,0,MATCH('GHG emissions calculations'!O$6,'Emission Factors'!$E$5:$T$5,0)),"",0)</f>
        <v/>
      </c>
      <c r="P2049" s="313" t="str">
        <f t="array" ref="P2049">IFERROR(
    INDEX('Emission Factors'!$E$5:$P$488,
          MATCH(1,
                ('Emission Factors'!$E$5:$E$488 = 'GHG emissions calculations'!$F2049) *
                ('Emission Factors'!$H$5:$H$488 = 'GHG emissions calculations'!$H2049),
                0),
          MATCH('GHG emissions calculations'!P$6,'Emission Factors'!$E$5:$P$5,0)),
    "")</f>
        <v/>
      </c>
      <c r="Q2049" s="311" t="str">
        <f t="array" ref="Q2049">IFERROR(
    IF(
        INDEX('Emission Factors'!$E$5:$P$488,
              MATCH(1,
                    ('Emission Factors'!$E$5:$E$488 = 'GHG emissions calculations'!$F2049) *
                    ('Emission Factors'!$H$5:$H$488 = 'GHG emissions calculations'!$H2049),
                    0),
              MATCH('GHG emissions calculations'!Q$6, 'Emission Factors'!$E$5:$P$5, 0)) &lt;&gt; "",
        INDEX('Emission Factors'!$E$5:$P$488,
              MATCH(1,
                    ('Emission Factors'!$E$5:$E$488 = 'GHG emissions calculations'!$F2049) *
                    ('Emission Factors'!$H$5:$H$488 = 'GHG emissions calculations'!$H2049),
                    0),
              MATCH('GHG emissions calculations'!Q$6, 'Emission Factors'!$E$5:$P$5, 0)),
        ""),
    "")</f>
        <v/>
      </c>
      <c r="R2049" s="311" t="str">
        <f t="array" ref="R2049">IFERROR(
    IF(
        INDEX('Emission Factors'!$E$5:$R$488,
              MATCH(1,
                    ('Emission Factors'!$E$5:$E$488 = 'GHG emissions calculations'!$F2049) *
                    ('Emission Factors'!$H$5:$H$488 = 'GHG emissions calculations'!$H2049),
                    0),
              MATCH('GHG emissions calculations'!R$6, 'Emission Factors'!$E$5:$R$5, 0)) &lt;&gt; "",
        INDEX('Emission Factors'!$E$5:$R$488,
              MATCH(1,
                    ('Emission Factors'!$E$5:$E$488 = 'GHG emissions calculations'!$F2049) *
                    ('Emission Factors'!$H$5:$H$488 = 'GHG emissions calculations'!$H2049),
                    0),
              MATCH('GHG emissions calculations'!R$6, 'Emission Factors'!$E$5:$R$5, 0)),
        ""),
    "")</f>
        <v/>
      </c>
      <c r="S2049" s="312">
        <f t="shared" si="3"/>
        <v>0</v>
      </c>
      <c r="T2049" s="23"/>
    </row>
    <row r="2050" ht="15.75" customHeight="1" outlineLevel="1">
      <c r="A2050" s="23"/>
      <c r="B2050" s="71"/>
      <c r="C2050" s="71"/>
      <c r="D2050" s="71"/>
      <c r="E2050" s="314"/>
      <c r="F2050" s="311" t="str">
        <f>Lists!AB128</f>
        <v>Glass, float flat glass - Middle East</v>
      </c>
      <c r="G2050" s="311" t="str">
        <f t="array" ref="G2050">XLOOKUP(1,('Emission Factors'!$E$5:$E$488='GHG emissions calculations'!$F2050)*('Emission Factors'!$H$5:$H$488='GHG emissions calculations'!$H2050),INDEX('Emission Factors'!$E$5:$T$488,0,MATCH('GHG emissions calculations'!G$6,'Emission Factors'!$E$5:$T$5,0)),"",0)</f>
        <v/>
      </c>
      <c r="H2050" s="311" t="s">
        <v>237</v>
      </c>
      <c r="I2050" s="312" t="str">
        <f>IF(
    SUMIFS('Import data'!$L$25:$L$80,
           'Import data'!$J$25:$J$80, F2050,
           'Import data'!$G$25:$G$80, 'GHG emissions calculations'!$H2050,
           'Import data'!$I$25:$I$80,$E$1919) &lt;&gt; 0,
    SUMIFS('Import data'!$L$25:$L$80,
           'Import data'!$J$25:$J$80, F2050,
           'Import data'!$G$25:$G$80, 'GHG emissions calculations'!$H2050,
           'Import data'!$I$25:$I$80,$E$1919),
    ""
)</f>
        <v/>
      </c>
      <c r="J2050" s="311" t="str">
        <f t="array" ref="J2050">IF(
    XLOOKUP(F2050, 'Import data'!$J$26:$J$47, 'Import data'!$M$26:$M$47, "", 0) = "Please add the region-specific supplier emission factor or choose a different region available in the IAEG database.",
    "",
    XLOOKUP(F2050, 'Import data'!$J$26:$J$47, 'Import data'!$M$26:$M$47, "", 0)
)</f>
        <v/>
      </c>
      <c r="K2050" s="311" t="str">
        <f t="array" ref="K2050">IFERROR(
    XLOOKUP(F2050,
            _xlws.FILTER('Supplier Emission'!$G$15:$G$49,
                   ('Supplier Emission'!$D$15:$D$49=H2050) * ('Supplier Emission'!$F$15:$F$49=$E$1919)),
            _xlws.FILTER('Supplier Emission'!$I$15:$I$49,
                   ('Supplier Emission'!$D$15:$D$49=H2050) * ('Supplier Emission'!$F$15:$F$49=$E$1919)),
            ""),
    "")</f>
        <v/>
      </c>
      <c r="L2050" s="311" t="str">
        <f t="array" ref="L2050">IFERROR(
    XLOOKUP(F2050,
            _xlws.FILTER('Supplier Emission'!$G$15:$G$49,
                   ('Supplier Emission'!$D$15:$D$49=H2050) * ('Supplier Emission'!$F$15:$F$49=$E$1919)),
            _xlws.FILTER('Supplier Emission'!$J$15:$J$49,
                   ('Supplier Emission'!$D$15:$D$49=H2050) * ('Supplier Emission'!$F$15:$F$49=$E$1919)),
            ""),
    "")</f>
        <v/>
      </c>
      <c r="M2050" s="311" t="str">
        <f t="array" ref="M2050">IFERROR(
    XLOOKUP(F2050,
            _xlws.FILTER('Supplier Emission'!$G$15:$G$49,
                   ('Supplier Emission'!$D$15:$D$49=H2050) * ('Supplier Emission'!$F$15:$F$49=$E$1919)),
            _xlws.FILTER('Supplier Emission'!$M$15:$M$49,
                   ('Supplier Emission'!$D$15:$D$49=H2050) * ('Supplier Emission'!$F$15:$F$49=$E$1919)),
            ""),
    "")</f>
        <v/>
      </c>
      <c r="N2050" s="311" t="str">
        <f t="array" ref="N2050">IFERROR(
    XLOOKUP(F2050,
            _xlws.FILTER('Supplier Emission'!$G$15:$G$49,
                   ('Supplier Emission'!$D$15:$D$49=H2050) * ('Supplier Emission'!$F$15:$F$49=$E$1919)),
            _xlws.FILTER('Supplier Emission'!$H$15:$H$49,
                   ('Supplier Emission'!$D$15:$D$49=H2050) * ('Supplier Emission'!$F$15:$F$49=$E$1919)),
            ""),
    "")</f>
        <v/>
      </c>
      <c r="O2050" s="311" t="str">
        <f t="array" ref="O2050">XLOOKUP(1,('Emission Factors'!$E$5:$E$488='GHG emissions calculations'!$F2050)*('Emission Factors'!$H$5:$H$488='GHG emissions calculations'!$H2050),INDEX('Emission Factors'!$E$5:$T$488,0,MATCH('GHG emissions calculations'!O$6,'Emission Factors'!$E$5:$T$5,0)),"",0)</f>
        <v/>
      </c>
      <c r="P2050" s="313" t="str">
        <f t="array" ref="P2050">IFERROR(
    INDEX('Emission Factors'!$E$5:$P$488,
          MATCH(1,
                ('Emission Factors'!$E$5:$E$488 = 'GHG emissions calculations'!$F2050) *
                ('Emission Factors'!$H$5:$H$488 = 'GHG emissions calculations'!$H2050),
                0),
          MATCH('GHG emissions calculations'!P$6,'Emission Factors'!$E$5:$P$5,0)),
    "")</f>
        <v/>
      </c>
      <c r="Q2050" s="311" t="str">
        <f t="array" ref="Q2050">IFERROR(
    IF(
        INDEX('Emission Factors'!$E$5:$P$488,
              MATCH(1,
                    ('Emission Factors'!$E$5:$E$488 = 'GHG emissions calculations'!$F2050) *
                    ('Emission Factors'!$H$5:$H$488 = 'GHG emissions calculations'!$H2050),
                    0),
              MATCH('GHG emissions calculations'!Q$6, 'Emission Factors'!$E$5:$P$5, 0)) &lt;&gt; "",
        INDEX('Emission Factors'!$E$5:$P$488,
              MATCH(1,
                    ('Emission Factors'!$E$5:$E$488 = 'GHG emissions calculations'!$F2050) *
                    ('Emission Factors'!$H$5:$H$488 = 'GHG emissions calculations'!$H2050),
                    0),
              MATCH('GHG emissions calculations'!Q$6, 'Emission Factors'!$E$5:$P$5, 0)),
        ""),
    "")</f>
        <v/>
      </c>
      <c r="R2050" s="311" t="str">
        <f t="array" ref="R2050">IFERROR(
    IF(
        INDEX('Emission Factors'!$E$5:$R$488,
              MATCH(1,
                    ('Emission Factors'!$E$5:$E$488 = 'GHG emissions calculations'!$F2050) *
                    ('Emission Factors'!$H$5:$H$488 = 'GHG emissions calculations'!$H2050),
                    0),
              MATCH('GHG emissions calculations'!R$6, 'Emission Factors'!$E$5:$R$5, 0)) &lt;&gt; "",
        INDEX('Emission Factors'!$E$5:$R$488,
              MATCH(1,
                    ('Emission Factors'!$E$5:$E$488 = 'GHG emissions calculations'!$F2050) *
                    ('Emission Factors'!$H$5:$H$488 = 'GHG emissions calculations'!$H2050),
                    0),
              MATCH('GHG emissions calculations'!R$6, 'Emission Factors'!$E$5:$R$5, 0)),
        ""),
    "")</f>
        <v/>
      </c>
      <c r="S2050" s="312">
        <f t="shared" si="3"/>
        <v>0</v>
      </c>
      <c r="T2050" s="23"/>
    </row>
    <row r="2051" ht="15.75" customHeight="1" outlineLevel="1">
      <c r="A2051" s="23"/>
      <c r="B2051" s="71"/>
      <c r="C2051" s="71"/>
      <c r="D2051" s="71"/>
      <c r="E2051" s="314"/>
      <c r="F2051" s="311" t="str">
        <f>Lists!AB127</f>
        <v>Glass, float flat glass - Oceania</v>
      </c>
      <c r="G2051" s="311" t="str">
        <f t="array" ref="G2051">XLOOKUP(1,('Emission Factors'!$E$5:$E$488='GHG emissions calculations'!$F2051)*('Emission Factors'!$H$5:$H$488='GHG emissions calculations'!$H2051),INDEX('Emission Factors'!$E$5:$T$488,0,MATCH('GHG emissions calculations'!G$6,'Emission Factors'!$E$5:$T$5,0)),"",0)</f>
        <v/>
      </c>
      <c r="H2051" s="311" t="s">
        <v>237</v>
      </c>
      <c r="I2051" s="312" t="str">
        <f>IF(
    SUMIFS('Import data'!$L$25:$L$80,
           'Import data'!$J$25:$J$80, F2051,
           'Import data'!$G$25:$G$80, 'GHG emissions calculations'!$H2051,
           'Import data'!$I$25:$I$80,$E$1919) &lt;&gt; 0,
    SUMIFS('Import data'!$L$25:$L$80,
           'Import data'!$J$25:$J$80, F2051,
           'Import data'!$G$25:$G$80, 'GHG emissions calculations'!$H2051,
           'Import data'!$I$25:$I$80,$E$1919),
    ""
)</f>
        <v/>
      </c>
      <c r="J2051" s="311" t="str">
        <f t="array" ref="J2051">IF(
    XLOOKUP(F2051, 'Import data'!$J$26:$J$47, 'Import data'!$M$26:$M$47, "", 0) = "Please add the region-specific supplier emission factor or choose a different region available in the IAEG database.",
    "",
    XLOOKUP(F2051, 'Import data'!$J$26:$J$47, 'Import data'!$M$26:$M$47, "", 0)
)</f>
        <v/>
      </c>
      <c r="K2051" s="311" t="str">
        <f t="array" ref="K2051">IFERROR(
    XLOOKUP(F2051,
            _xlws.FILTER('Supplier Emission'!$G$15:$G$49,
                   ('Supplier Emission'!$D$15:$D$49=H2051) * ('Supplier Emission'!$F$15:$F$49=$E$1919)),
            _xlws.FILTER('Supplier Emission'!$I$15:$I$49,
                   ('Supplier Emission'!$D$15:$D$49=H2051) * ('Supplier Emission'!$F$15:$F$49=$E$1919)),
            ""),
    "")</f>
        <v/>
      </c>
      <c r="L2051" s="311" t="str">
        <f t="array" ref="L2051">IFERROR(
    XLOOKUP(F2051,
            _xlws.FILTER('Supplier Emission'!$G$15:$G$49,
                   ('Supplier Emission'!$D$15:$D$49=H2051) * ('Supplier Emission'!$F$15:$F$49=$E$1919)),
            _xlws.FILTER('Supplier Emission'!$J$15:$J$49,
                   ('Supplier Emission'!$D$15:$D$49=H2051) * ('Supplier Emission'!$F$15:$F$49=$E$1919)),
            ""),
    "")</f>
        <v/>
      </c>
      <c r="M2051" s="311" t="str">
        <f t="array" ref="M2051">IFERROR(
    XLOOKUP(F2051,
            _xlws.FILTER('Supplier Emission'!$G$15:$G$49,
                   ('Supplier Emission'!$D$15:$D$49=H2051) * ('Supplier Emission'!$F$15:$F$49=$E$1919)),
            _xlws.FILTER('Supplier Emission'!$M$15:$M$49,
                   ('Supplier Emission'!$D$15:$D$49=H2051) * ('Supplier Emission'!$F$15:$F$49=$E$1919)),
            ""),
    "")</f>
        <v/>
      </c>
      <c r="N2051" s="311" t="str">
        <f t="array" ref="N2051">IFERROR(
    XLOOKUP(F2051,
            _xlws.FILTER('Supplier Emission'!$G$15:$G$49,
                   ('Supplier Emission'!$D$15:$D$49=H2051) * ('Supplier Emission'!$F$15:$F$49=$E$1919)),
            _xlws.FILTER('Supplier Emission'!$H$15:$H$49,
                   ('Supplier Emission'!$D$15:$D$49=H2051) * ('Supplier Emission'!$F$15:$F$49=$E$1919)),
            ""),
    "")</f>
        <v/>
      </c>
      <c r="O2051" s="311" t="str">
        <f t="array" ref="O2051">XLOOKUP(1,('Emission Factors'!$E$5:$E$488='GHG emissions calculations'!$F2051)*('Emission Factors'!$H$5:$H$488='GHG emissions calculations'!$H2051),INDEX('Emission Factors'!$E$5:$T$488,0,MATCH('GHG emissions calculations'!O$6,'Emission Factors'!$E$5:$T$5,0)),"",0)</f>
        <v/>
      </c>
      <c r="P2051" s="313" t="str">
        <f t="array" ref="P2051">IFERROR(
    INDEX('Emission Factors'!$E$5:$P$488,
          MATCH(1,
                ('Emission Factors'!$E$5:$E$488 = 'GHG emissions calculations'!$F2051) *
                ('Emission Factors'!$H$5:$H$488 = 'GHG emissions calculations'!$H2051),
                0),
          MATCH('GHG emissions calculations'!P$6,'Emission Factors'!$E$5:$P$5,0)),
    "")</f>
        <v/>
      </c>
      <c r="Q2051" s="311" t="str">
        <f t="array" ref="Q2051">IFERROR(
    IF(
        INDEX('Emission Factors'!$E$5:$P$488,
              MATCH(1,
                    ('Emission Factors'!$E$5:$E$488 = 'GHG emissions calculations'!$F2051) *
                    ('Emission Factors'!$H$5:$H$488 = 'GHG emissions calculations'!$H2051),
                    0),
              MATCH('GHG emissions calculations'!Q$6, 'Emission Factors'!$E$5:$P$5, 0)) &lt;&gt; "",
        INDEX('Emission Factors'!$E$5:$P$488,
              MATCH(1,
                    ('Emission Factors'!$E$5:$E$488 = 'GHG emissions calculations'!$F2051) *
                    ('Emission Factors'!$H$5:$H$488 = 'GHG emissions calculations'!$H2051),
                    0),
              MATCH('GHG emissions calculations'!Q$6, 'Emission Factors'!$E$5:$P$5, 0)),
        ""),
    "")</f>
        <v/>
      </c>
      <c r="R2051" s="311" t="str">
        <f t="array" ref="R2051">IFERROR(
    IF(
        INDEX('Emission Factors'!$E$5:$R$488,
              MATCH(1,
                    ('Emission Factors'!$E$5:$E$488 = 'GHG emissions calculations'!$F2051) *
                    ('Emission Factors'!$H$5:$H$488 = 'GHG emissions calculations'!$H2051),
                    0),
              MATCH('GHG emissions calculations'!R$6, 'Emission Factors'!$E$5:$R$5, 0)) &lt;&gt; "",
        INDEX('Emission Factors'!$E$5:$R$488,
              MATCH(1,
                    ('Emission Factors'!$E$5:$E$488 = 'GHG emissions calculations'!$F2051) *
                    ('Emission Factors'!$H$5:$H$488 = 'GHG emissions calculations'!$H2051),
                    0),
              MATCH('GHG emissions calculations'!R$6, 'Emission Factors'!$E$5:$R$5, 0)),
        ""),
    "")</f>
        <v/>
      </c>
      <c r="S2051" s="312">
        <f t="shared" si="3"/>
        <v>0</v>
      </c>
      <c r="T2051" s="23"/>
    </row>
    <row r="2052" ht="15.75" customHeight="1" outlineLevel="1">
      <c r="A2052" s="23"/>
      <c r="B2052" s="71"/>
      <c r="C2052" s="71"/>
      <c r="D2052" s="71"/>
      <c r="E2052" s="314"/>
      <c r="F2052" s="311" t="str">
        <f>Lists!AB132</f>
        <v>Glass, laminated safety glass - Africa</v>
      </c>
      <c r="G2052" s="311" t="str">
        <f t="array" ref="G2052">XLOOKUP(1,('Emission Factors'!$E$5:$E$488='GHG emissions calculations'!$F2052)*('Emission Factors'!$H$5:$H$488='GHG emissions calculations'!$H2052),INDEX('Emission Factors'!$E$5:$T$488,0,MATCH('GHG emissions calculations'!G$6,'Emission Factors'!$E$5:$T$5,0)),"",0)</f>
        <v/>
      </c>
      <c r="H2052" s="311" t="s">
        <v>237</v>
      </c>
      <c r="I2052" s="312" t="str">
        <f>IF(
    SUMIFS('Import data'!$L$25:$L$80,
           'Import data'!$J$25:$J$80, F2052,
           'Import data'!$G$25:$G$80, 'GHG emissions calculations'!$H2052,
           'Import data'!$I$25:$I$80,$E$1919) &lt;&gt; 0,
    SUMIFS('Import data'!$L$25:$L$80,
           'Import data'!$J$25:$J$80, F2052,
           'Import data'!$G$25:$G$80, 'GHG emissions calculations'!$H2052,
           'Import data'!$I$25:$I$80,$E$1919),
    ""
)</f>
        <v/>
      </c>
      <c r="J2052" s="311" t="str">
        <f t="array" ref="J2052">IF(
    XLOOKUP(F2052, 'Import data'!$J$26:$J$47, 'Import data'!$M$26:$M$47, "", 0) = "Please add the region-specific supplier emission factor or choose a different region available in the IAEG database.",
    "",
    XLOOKUP(F2052, 'Import data'!$J$26:$J$47, 'Import data'!$M$26:$M$47, "", 0)
)</f>
        <v/>
      </c>
      <c r="K2052" s="311" t="str">
        <f t="array" ref="K2052">IFERROR(
    XLOOKUP(F2052,
            _xlws.FILTER('Supplier Emission'!$G$15:$G$49,
                   ('Supplier Emission'!$D$15:$D$49=H2052) * ('Supplier Emission'!$F$15:$F$49=$E$1919)),
            _xlws.FILTER('Supplier Emission'!$I$15:$I$49,
                   ('Supplier Emission'!$D$15:$D$49=H2052) * ('Supplier Emission'!$F$15:$F$49=$E$1919)),
            ""),
    "")</f>
        <v/>
      </c>
      <c r="L2052" s="311" t="str">
        <f t="array" ref="L2052">IFERROR(
    XLOOKUP(F2052,
            _xlws.FILTER('Supplier Emission'!$G$15:$G$49,
                   ('Supplier Emission'!$D$15:$D$49=H2052) * ('Supplier Emission'!$F$15:$F$49=$E$1919)),
            _xlws.FILTER('Supplier Emission'!$J$15:$J$49,
                   ('Supplier Emission'!$D$15:$D$49=H2052) * ('Supplier Emission'!$F$15:$F$49=$E$1919)),
            ""),
    "")</f>
        <v/>
      </c>
      <c r="M2052" s="311" t="str">
        <f t="array" ref="M2052">IFERROR(
    XLOOKUP(F2052,
            _xlws.FILTER('Supplier Emission'!$G$15:$G$49,
                   ('Supplier Emission'!$D$15:$D$49=H2052) * ('Supplier Emission'!$F$15:$F$49=$E$1919)),
            _xlws.FILTER('Supplier Emission'!$M$15:$M$49,
                   ('Supplier Emission'!$D$15:$D$49=H2052) * ('Supplier Emission'!$F$15:$F$49=$E$1919)),
            ""),
    "")</f>
        <v/>
      </c>
      <c r="N2052" s="311" t="str">
        <f t="array" ref="N2052">IFERROR(
    XLOOKUP(F2052,
            _xlws.FILTER('Supplier Emission'!$G$15:$G$49,
                   ('Supplier Emission'!$D$15:$D$49=H2052) * ('Supplier Emission'!$F$15:$F$49=$E$1919)),
            _xlws.FILTER('Supplier Emission'!$H$15:$H$49,
                   ('Supplier Emission'!$D$15:$D$49=H2052) * ('Supplier Emission'!$F$15:$F$49=$E$1919)),
            ""),
    "")</f>
        <v/>
      </c>
      <c r="O2052" s="311" t="str">
        <f t="array" ref="O2052">XLOOKUP(1,('Emission Factors'!$E$5:$E$488='GHG emissions calculations'!$F2052)*('Emission Factors'!$H$5:$H$488='GHG emissions calculations'!$H2052),INDEX('Emission Factors'!$E$5:$T$488,0,MATCH('GHG emissions calculations'!O$6,'Emission Factors'!$E$5:$T$5,0)),"",0)</f>
        <v/>
      </c>
      <c r="P2052" s="313" t="str">
        <f t="array" ref="P2052">IFERROR(
    INDEX('Emission Factors'!$E$5:$P$488,
          MATCH(1,
                ('Emission Factors'!$E$5:$E$488 = 'GHG emissions calculations'!$F2052) *
                ('Emission Factors'!$H$5:$H$488 = 'GHG emissions calculations'!$H2052),
                0),
          MATCH('GHG emissions calculations'!P$6,'Emission Factors'!$E$5:$P$5,0)),
    "")</f>
        <v/>
      </c>
      <c r="Q2052" s="311" t="str">
        <f t="array" ref="Q2052">IFERROR(
    IF(
        INDEX('Emission Factors'!$E$5:$P$488,
              MATCH(1,
                    ('Emission Factors'!$E$5:$E$488 = 'GHG emissions calculations'!$F2052) *
                    ('Emission Factors'!$H$5:$H$488 = 'GHG emissions calculations'!$H2052),
                    0),
              MATCH('GHG emissions calculations'!Q$6, 'Emission Factors'!$E$5:$P$5, 0)) &lt;&gt; "",
        INDEX('Emission Factors'!$E$5:$P$488,
              MATCH(1,
                    ('Emission Factors'!$E$5:$E$488 = 'GHG emissions calculations'!$F2052) *
                    ('Emission Factors'!$H$5:$H$488 = 'GHG emissions calculations'!$H2052),
                    0),
              MATCH('GHG emissions calculations'!Q$6, 'Emission Factors'!$E$5:$P$5, 0)),
        ""),
    "")</f>
        <v/>
      </c>
      <c r="R2052" s="311" t="str">
        <f t="array" ref="R2052">IFERROR(
    IF(
        INDEX('Emission Factors'!$E$5:$R$488,
              MATCH(1,
                    ('Emission Factors'!$E$5:$E$488 = 'GHG emissions calculations'!$F2052) *
                    ('Emission Factors'!$H$5:$H$488 = 'GHG emissions calculations'!$H2052),
                    0),
              MATCH('GHG emissions calculations'!R$6, 'Emission Factors'!$E$5:$R$5, 0)) &lt;&gt; "",
        INDEX('Emission Factors'!$E$5:$R$488,
              MATCH(1,
                    ('Emission Factors'!$E$5:$E$488 = 'GHG emissions calculations'!$F2052) *
                    ('Emission Factors'!$H$5:$H$488 = 'GHG emissions calculations'!$H2052),
                    0),
              MATCH('GHG emissions calculations'!R$6, 'Emission Factors'!$E$5:$R$5, 0)),
        ""),
    "")</f>
        <v/>
      </c>
      <c r="S2052" s="312">
        <f t="shared" si="3"/>
        <v>0</v>
      </c>
      <c r="T2052" s="23"/>
    </row>
    <row r="2053" ht="15.75" customHeight="1" outlineLevel="1">
      <c r="A2053" s="23"/>
      <c r="B2053" s="71"/>
      <c r="C2053" s="71"/>
      <c r="D2053" s="71"/>
      <c r="E2053" s="314"/>
      <c r="F2053" s="316" t="str">
        <f>Lists!AB130</f>
        <v>Glass, laminated safety glass - America</v>
      </c>
      <c r="G2053" s="316" t="str">
        <f t="array" ref="G2053">XLOOKUP(1,('Emission Factors'!$E$5:$E$488='GHG emissions calculations'!$F2053)*('Emission Factors'!$H$5:$H$488='GHG emissions calculations'!$H2053),INDEX('Emission Factors'!$E$5:$T$488,0,MATCH('GHG emissions calculations'!G$6,'Emission Factors'!$E$5:$T$5,0)),"",0)</f>
        <v/>
      </c>
      <c r="H2053" s="316" t="s">
        <v>237</v>
      </c>
      <c r="I2053" s="312" t="str">
        <f>IF(
    SUMIFS('Import data'!$L$25:$L$80,
           'Import data'!$J$25:$J$80, F2053,
           'Import data'!$G$25:$G$80, 'GHG emissions calculations'!$H2053,
           'Import data'!$I$25:$I$80,$E$1919) &lt;&gt; 0,
    SUMIFS('Import data'!$L$25:$L$80,
           'Import data'!$J$25:$J$80, F2053,
           'Import data'!$G$25:$G$80, 'GHG emissions calculations'!$H2053,
           'Import data'!$I$25:$I$80,$E$1919),
    ""
)</f>
        <v/>
      </c>
      <c r="J2053" s="316" t="str">
        <f t="array" ref="J2053">IF(
    XLOOKUP(F2053, 'Import data'!$J$26:$J$47, 'Import data'!$M$26:$M$47, "", 0) = "Please add the region-specific supplier emission factor or choose a different region available in the IAEG database.",
    "",
    XLOOKUP(F2053, 'Import data'!$J$26:$J$47, 'Import data'!$M$26:$M$47, "", 0)
)</f>
        <v/>
      </c>
      <c r="K2053" s="311" t="str">
        <f t="array" ref="K2053">IFERROR(
    XLOOKUP(F2053,
            _xlws.FILTER('Supplier Emission'!$G$15:$G$49,
                   ('Supplier Emission'!$D$15:$D$49=H2053) * ('Supplier Emission'!$F$15:$F$49=$E$1919)),
            _xlws.FILTER('Supplier Emission'!$I$15:$I$49,
                   ('Supplier Emission'!$D$15:$D$49=H2053) * ('Supplier Emission'!$F$15:$F$49=$E$1919)),
            ""),
    "")</f>
        <v/>
      </c>
      <c r="L2053" s="311" t="str">
        <f t="array" ref="L2053">IFERROR(
    XLOOKUP(F2053,
            _xlws.FILTER('Supplier Emission'!$G$15:$G$49,
                   ('Supplier Emission'!$D$15:$D$49=H2053) * ('Supplier Emission'!$F$15:$F$49=$E$1919)),
            _xlws.FILTER('Supplier Emission'!$J$15:$J$49,
                   ('Supplier Emission'!$D$15:$D$49=H2053) * ('Supplier Emission'!$F$15:$F$49=$E$1919)),
            ""),
    "")</f>
        <v/>
      </c>
      <c r="M2053" s="311" t="str">
        <f t="array" ref="M2053">IFERROR(
    XLOOKUP(F2053,
            _xlws.FILTER('Supplier Emission'!$G$15:$G$49,
                   ('Supplier Emission'!$D$15:$D$49=H2053) * ('Supplier Emission'!$F$15:$F$49=$E$1919)),
            _xlws.FILTER('Supplier Emission'!$M$15:$M$49,
                   ('Supplier Emission'!$D$15:$D$49=H2053) * ('Supplier Emission'!$F$15:$F$49=$E$1919)),
            ""),
    "")</f>
        <v/>
      </c>
      <c r="N2053" s="311" t="str">
        <f t="array" ref="N2053">IFERROR(
    XLOOKUP(F2053,
            _xlws.FILTER('Supplier Emission'!$G$15:$G$49,
                   ('Supplier Emission'!$D$15:$D$49=H2053) * ('Supplier Emission'!$F$15:$F$49=$E$1919)),
            _xlws.FILTER('Supplier Emission'!$H$15:$H$49,
                   ('Supplier Emission'!$D$15:$D$49=H2053) * ('Supplier Emission'!$F$15:$F$49=$E$1919)),
            ""),
    "")</f>
        <v/>
      </c>
      <c r="O2053" s="317" t="str">
        <f t="array" ref="O2053">XLOOKUP(1,('Emission Factors'!$E$5:$E$488='GHG emissions calculations'!$F2053)*('Emission Factors'!$H$5:$H$488='GHG emissions calculations'!$H2053),INDEX('Emission Factors'!$E$5:$T$488,0,MATCH('GHG emissions calculations'!O$6,'Emission Factors'!$E$5:$T$5,0)),"",0)</f>
        <v/>
      </c>
      <c r="P2053" s="313" t="str">
        <f t="array" ref="P2053">IFERROR(
    INDEX('Emission Factors'!$E$5:$P$488,
          MATCH(1,
                ('Emission Factors'!$E$5:$E$488 = 'GHG emissions calculations'!$F2053) *
                ('Emission Factors'!$H$5:$H$488 = 'GHG emissions calculations'!$H2053),
                0),
          MATCH('GHG emissions calculations'!P$6,'Emission Factors'!$E$5:$P$5,0)),
    "")</f>
        <v/>
      </c>
      <c r="Q2053" s="311" t="str">
        <f t="array" ref="Q2053">IFERROR(
    IF(
        INDEX('Emission Factors'!$E$5:$P$488,
              MATCH(1,
                    ('Emission Factors'!$E$5:$E$488 = 'GHG emissions calculations'!$F2053) *
                    ('Emission Factors'!$H$5:$H$488 = 'GHG emissions calculations'!$H2053),
                    0),
              MATCH('GHG emissions calculations'!Q$6, 'Emission Factors'!$E$5:$P$5, 0)) &lt;&gt; "",
        INDEX('Emission Factors'!$E$5:$P$488,
              MATCH(1,
                    ('Emission Factors'!$E$5:$E$488 = 'GHG emissions calculations'!$F2053) *
                    ('Emission Factors'!$H$5:$H$488 = 'GHG emissions calculations'!$H2053),
                    0),
              MATCH('GHG emissions calculations'!Q$6, 'Emission Factors'!$E$5:$P$5, 0)),
        ""),
    "")</f>
        <v/>
      </c>
      <c r="R2053" s="311" t="str">
        <f t="array" ref="R2053">IFERROR(
    IF(
        INDEX('Emission Factors'!$E$5:$R$488,
              MATCH(1,
                    ('Emission Factors'!$E$5:$E$488 = 'GHG emissions calculations'!$F2053) *
                    ('Emission Factors'!$H$5:$H$488 = 'GHG emissions calculations'!$H2053),
                    0),
              MATCH('GHG emissions calculations'!R$6, 'Emission Factors'!$E$5:$R$5, 0)) &lt;&gt; "",
        INDEX('Emission Factors'!$E$5:$R$488,
              MATCH(1,
                    ('Emission Factors'!$E$5:$E$488 = 'GHG emissions calculations'!$F2053) *
                    ('Emission Factors'!$H$5:$H$488 = 'GHG emissions calculations'!$H2053),
                    0),
              MATCH('GHG emissions calculations'!R$6, 'Emission Factors'!$E$5:$R$5, 0)),
        ""),
    "")</f>
        <v/>
      </c>
      <c r="S2053" s="312">
        <f t="shared" si="3"/>
        <v>0</v>
      </c>
      <c r="T2053" s="23"/>
    </row>
    <row r="2054" ht="15.75" customHeight="1" outlineLevel="1">
      <c r="A2054" s="23"/>
      <c r="B2054" s="71"/>
      <c r="C2054" s="71"/>
      <c r="D2054" s="71"/>
      <c r="E2054" s="314"/>
      <c r="F2054" s="311" t="str">
        <f>Lists!AB133</f>
        <v>Glass, laminated safety glass - Asia</v>
      </c>
      <c r="G2054" s="311">
        <f t="array" ref="G2054">XLOOKUP(1,('Emission Factors'!$E$5:$E$488='GHG emissions calculations'!$F2054)*('Emission Factors'!$H$5:$H$488='GHG emissions calculations'!$H2054),INDEX('Emission Factors'!$E$5:$T$488,0,MATCH('GHG emissions calculations'!G$6,'Emission Factors'!$E$5:$T$5,0)),"",0)</f>
        <v>3</v>
      </c>
      <c r="H2054" s="311" t="s">
        <v>237</v>
      </c>
      <c r="I2054" s="312" t="str">
        <f>IF(
    SUMIFS('Import data'!$L$25:$L$80,
           'Import data'!$J$25:$J$80, F2054,
           'Import data'!$G$25:$G$80, 'GHG emissions calculations'!$H2054,
           'Import data'!$I$25:$I$80,$E$1919) &lt;&gt; 0,
    SUMIFS('Import data'!$L$25:$L$80,
           'Import data'!$J$25:$J$80, F2054,
           'Import data'!$G$25:$G$80, 'GHG emissions calculations'!$H2054,
           'Import data'!$I$25:$I$80,$E$1919),
    ""
)</f>
        <v/>
      </c>
      <c r="J2054" s="311" t="str">
        <f t="array" ref="J2054">IF(
    XLOOKUP(F2054, 'Import data'!$J$26:$J$47, 'Import data'!$M$26:$M$47, "", 0) = "Please add the region-specific supplier emission factor or choose a different region available in the IAEG database.",
    "",
    XLOOKUP(F2054, 'Import data'!$J$26:$J$47, 'Import data'!$M$26:$M$47, "", 0)
)</f>
        <v/>
      </c>
      <c r="K2054" s="311" t="str">
        <f t="array" ref="K2054">IFERROR(
    XLOOKUP(F2054,
            _xlws.FILTER('Supplier Emission'!$G$15:$G$49,
                   ('Supplier Emission'!$D$15:$D$49=H2054) * ('Supplier Emission'!$F$15:$F$49=$E$1919)),
            _xlws.FILTER('Supplier Emission'!$I$15:$I$49,
                   ('Supplier Emission'!$D$15:$D$49=H2054) * ('Supplier Emission'!$F$15:$F$49=$E$1919)),
            ""),
    "")</f>
        <v/>
      </c>
      <c r="L2054" s="311" t="str">
        <f t="array" ref="L2054">IFERROR(
    XLOOKUP(F2054,
            _xlws.FILTER('Supplier Emission'!$G$15:$G$49,
                   ('Supplier Emission'!$D$15:$D$49=H2054) * ('Supplier Emission'!$F$15:$F$49=$E$1919)),
            _xlws.FILTER('Supplier Emission'!$J$15:$J$49,
                   ('Supplier Emission'!$D$15:$D$49=H2054) * ('Supplier Emission'!$F$15:$F$49=$E$1919)),
            ""),
    "")</f>
        <v/>
      </c>
      <c r="M2054" s="311" t="str">
        <f t="array" ref="M2054">IFERROR(
    XLOOKUP(F2054,
            _xlws.FILTER('Supplier Emission'!$G$15:$G$49,
                   ('Supplier Emission'!$D$15:$D$49=H2054) * ('Supplier Emission'!$F$15:$F$49=$E$1919)),
            _xlws.FILTER('Supplier Emission'!$M$15:$M$49,
                   ('Supplier Emission'!$D$15:$D$49=H2054) * ('Supplier Emission'!$F$15:$F$49=$E$1919)),
            ""),
    "")</f>
        <v/>
      </c>
      <c r="N2054" s="311" t="str">
        <f t="array" ref="N2054">IFERROR(
    XLOOKUP(F2054,
            _xlws.FILTER('Supplier Emission'!$G$15:$G$49,
                   ('Supplier Emission'!$D$15:$D$49=H2054) * ('Supplier Emission'!$F$15:$F$49=$E$1919)),
            _xlws.FILTER('Supplier Emission'!$H$15:$H$49,
                   ('Supplier Emission'!$D$15:$D$49=H2054) * ('Supplier Emission'!$F$15:$F$49=$E$1919)),
            ""),
    "")</f>
        <v/>
      </c>
      <c r="O2054" s="311" t="str">
        <f t="array" ref="O2054">XLOOKUP(1,('Emission Factors'!$E$5:$E$488='GHG emissions calculations'!$F2054)*('Emission Factors'!$H$5:$H$488='GHG emissions calculations'!$H2054),INDEX('Emission Factors'!$E$5:$T$488,0,MATCH('GHG emissions calculations'!O$6,'Emission Factors'!$E$5:$T$5,0)),"",0)</f>
        <v>Laminated Glass</v>
      </c>
      <c r="P2054" s="313">
        <f t="array" ref="P2054">IFERROR(
    INDEX('Emission Factors'!$E$5:$P$488,
          MATCH(1,
                ('Emission Factors'!$E$5:$E$488 = 'GHG emissions calculations'!$F2054) *
                ('Emission Factors'!$H$5:$H$488 = 'GHG emissions calculations'!$H2054),
                0),
          MATCH('GHG emissions calculations'!P$6,'Emission Factors'!$E$5:$P$5,0)),
    "")</f>
        <v>1.54</v>
      </c>
      <c r="Q2054" s="311" t="str">
        <f t="array" ref="Q2054">IFERROR(
    IF(
        INDEX('Emission Factors'!$E$5:$P$488,
              MATCH(1,
                    ('Emission Factors'!$E$5:$E$488 = 'GHG emissions calculations'!$F2054) *
                    ('Emission Factors'!$H$5:$H$488 = 'GHG emissions calculations'!$H2054),
                    0),
              MATCH('GHG emissions calculations'!Q$6, 'Emission Factors'!$E$5:$P$5, 0)) &lt;&gt; "",
        INDEX('Emission Factors'!$E$5:$P$488,
              MATCH(1,
                    ('Emission Factors'!$E$5:$E$488 = 'GHG emissions calculations'!$F2054) *
                    ('Emission Factors'!$H$5:$H$488 = 'GHG emissions calculations'!$H2054),
                    0),
              MATCH('GHG emissions calculations'!Q$6, 'Emission Factors'!$E$5:$P$5, 0)),
        ""),
    "")</f>
        <v>kgCO2e/kg</v>
      </c>
      <c r="R2054" s="311" t="str">
        <f t="array" ref="R2054">IFERROR(
    IF(
        INDEX('Emission Factors'!$E$5:$R$488,
              MATCH(1,
                    ('Emission Factors'!$E$5:$E$488 = 'GHG emissions calculations'!$F2054) *
                    ('Emission Factors'!$H$5:$H$488 = 'GHG emissions calculations'!$H2054),
                    0),
              MATCH('GHG emissions calculations'!R$6, 'Emission Factors'!$E$5:$R$5, 0)) &lt;&gt; "",
        INDEX('Emission Factors'!$E$5:$R$488,
              MATCH(1,
                    ('Emission Factors'!$E$5:$E$488 = 'GHG emissions calculations'!$F2054) *
                    ('Emission Factors'!$H$5:$H$488 = 'GHG emissions calculations'!$H2054),
                    0),
              MATCH('GHG emissions calculations'!R$6, 'Emission Factors'!$E$5:$R$5, 0)),
        ""),
    "")</f>
        <v>Asia</v>
      </c>
      <c r="S2054" s="312">
        <f t="shared" si="3"/>
        <v>0</v>
      </c>
      <c r="T2054" s="23"/>
    </row>
    <row r="2055" ht="15.75" customHeight="1" outlineLevel="1">
      <c r="A2055" s="23"/>
      <c r="B2055" s="71"/>
      <c r="C2055" s="71"/>
      <c r="D2055" s="71"/>
      <c r="E2055" s="314"/>
      <c r="F2055" s="311" t="str">
        <f>Lists!AB131</f>
        <v>Glass, laminated safety glass - Europe</v>
      </c>
      <c r="G2055" s="311" t="str">
        <f t="array" ref="G2055">XLOOKUP(1,('Emission Factors'!$E$5:$E$488='GHG emissions calculations'!$F2055)*('Emission Factors'!$H$5:$H$488='GHG emissions calculations'!$H2055),INDEX('Emission Factors'!$E$5:$T$488,0,MATCH('GHG emissions calculations'!G$6,'Emission Factors'!$E$5:$T$5,0)),"",0)</f>
        <v/>
      </c>
      <c r="H2055" s="311" t="s">
        <v>237</v>
      </c>
      <c r="I2055" s="312" t="str">
        <f>IF(
    SUMIFS('Import data'!$L$25:$L$80,
           'Import data'!$J$25:$J$80, F2055,
           'Import data'!$G$25:$G$80, 'GHG emissions calculations'!$H2055,
           'Import data'!$I$25:$I$80,$E$1919) &lt;&gt; 0,
    SUMIFS('Import data'!$L$25:$L$80,
           'Import data'!$J$25:$J$80, F2055,
           'Import data'!$G$25:$G$80, 'GHG emissions calculations'!$H2055,
           'Import data'!$I$25:$I$80,$E$1919),
    ""
)</f>
        <v/>
      </c>
      <c r="J2055" s="311" t="str">
        <f t="array" ref="J2055">IF(
    XLOOKUP(F2055, 'Import data'!$J$26:$J$47, 'Import data'!$M$26:$M$47, "", 0) = "Please add the region-specific supplier emission factor or choose a different region available in the IAEG database.",
    "",
    XLOOKUP(F2055, 'Import data'!$J$26:$J$47, 'Import data'!$M$26:$M$47, "", 0)
)</f>
        <v/>
      </c>
      <c r="K2055" s="311" t="str">
        <f t="array" ref="K2055">IFERROR(
    XLOOKUP(F2055,
            _xlws.FILTER('Supplier Emission'!$G$15:$G$49,
                   ('Supplier Emission'!$D$15:$D$49=H2055) * ('Supplier Emission'!$F$15:$F$49=$E$1919)),
            _xlws.FILTER('Supplier Emission'!$I$15:$I$49,
                   ('Supplier Emission'!$D$15:$D$49=H2055) * ('Supplier Emission'!$F$15:$F$49=$E$1919)),
            ""),
    "")</f>
        <v/>
      </c>
      <c r="L2055" s="311" t="str">
        <f t="array" ref="L2055">IFERROR(
    XLOOKUP(F2055,
            _xlws.FILTER('Supplier Emission'!$G$15:$G$49,
                   ('Supplier Emission'!$D$15:$D$49=H2055) * ('Supplier Emission'!$F$15:$F$49=$E$1919)),
            _xlws.FILTER('Supplier Emission'!$J$15:$J$49,
                   ('Supplier Emission'!$D$15:$D$49=H2055) * ('Supplier Emission'!$F$15:$F$49=$E$1919)),
            ""),
    "")</f>
        <v/>
      </c>
      <c r="M2055" s="311" t="str">
        <f t="array" ref="M2055">IFERROR(
    XLOOKUP(F2055,
            _xlws.FILTER('Supplier Emission'!$G$15:$G$49,
                   ('Supplier Emission'!$D$15:$D$49=H2055) * ('Supplier Emission'!$F$15:$F$49=$E$1919)),
            _xlws.FILTER('Supplier Emission'!$M$15:$M$49,
                   ('Supplier Emission'!$D$15:$D$49=H2055) * ('Supplier Emission'!$F$15:$F$49=$E$1919)),
            ""),
    "")</f>
        <v/>
      </c>
      <c r="N2055" s="311" t="str">
        <f t="array" ref="N2055">IFERROR(
    XLOOKUP(F2055,
            _xlws.FILTER('Supplier Emission'!$G$15:$G$49,
                   ('Supplier Emission'!$D$15:$D$49=H2055) * ('Supplier Emission'!$F$15:$F$49=$E$1919)),
            _xlws.FILTER('Supplier Emission'!$H$15:$H$49,
                   ('Supplier Emission'!$D$15:$D$49=H2055) * ('Supplier Emission'!$F$15:$F$49=$E$1919)),
            ""),
    "")</f>
        <v/>
      </c>
      <c r="O2055" s="311" t="str">
        <f t="array" ref="O2055">XLOOKUP(1,('Emission Factors'!$E$5:$E$488='GHG emissions calculations'!$F2055)*('Emission Factors'!$H$5:$H$488='GHG emissions calculations'!$H2055),INDEX('Emission Factors'!$E$5:$T$488,0,MATCH('GHG emissions calculations'!O$6,'Emission Factors'!$E$5:$T$5,0)),"",0)</f>
        <v/>
      </c>
      <c r="P2055" s="313" t="str">
        <f t="array" ref="P2055">IFERROR(
    INDEX('Emission Factors'!$E$5:$P$488,
          MATCH(1,
                ('Emission Factors'!$E$5:$E$488 = 'GHG emissions calculations'!$F2055) *
                ('Emission Factors'!$H$5:$H$488 = 'GHG emissions calculations'!$H2055),
                0),
          MATCH('GHG emissions calculations'!P$6,'Emission Factors'!$E$5:$P$5,0)),
    "")</f>
        <v/>
      </c>
      <c r="Q2055" s="311" t="str">
        <f t="array" ref="Q2055">IFERROR(
    IF(
        INDEX('Emission Factors'!$E$5:$P$488,
              MATCH(1,
                    ('Emission Factors'!$E$5:$E$488 = 'GHG emissions calculations'!$F2055) *
                    ('Emission Factors'!$H$5:$H$488 = 'GHG emissions calculations'!$H2055),
                    0),
              MATCH('GHG emissions calculations'!Q$6, 'Emission Factors'!$E$5:$P$5, 0)) &lt;&gt; "",
        INDEX('Emission Factors'!$E$5:$P$488,
              MATCH(1,
                    ('Emission Factors'!$E$5:$E$488 = 'GHG emissions calculations'!$F2055) *
                    ('Emission Factors'!$H$5:$H$488 = 'GHG emissions calculations'!$H2055),
                    0),
              MATCH('GHG emissions calculations'!Q$6, 'Emission Factors'!$E$5:$P$5, 0)),
        ""),
    "")</f>
        <v/>
      </c>
      <c r="R2055" s="311" t="str">
        <f t="array" ref="R2055">IFERROR(
    IF(
        INDEX('Emission Factors'!$E$5:$R$488,
              MATCH(1,
                    ('Emission Factors'!$E$5:$E$488 = 'GHG emissions calculations'!$F2055) *
                    ('Emission Factors'!$H$5:$H$488 = 'GHG emissions calculations'!$H2055),
                    0),
              MATCH('GHG emissions calculations'!R$6, 'Emission Factors'!$E$5:$R$5, 0)) &lt;&gt; "",
        INDEX('Emission Factors'!$E$5:$R$488,
              MATCH(1,
                    ('Emission Factors'!$E$5:$E$488 = 'GHG emissions calculations'!$F2055) *
                    ('Emission Factors'!$H$5:$H$488 = 'GHG emissions calculations'!$H2055),
                    0),
              MATCH('GHG emissions calculations'!R$6, 'Emission Factors'!$E$5:$R$5, 0)),
        ""),
    "")</f>
        <v/>
      </c>
      <c r="S2055" s="312">
        <f t="shared" si="3"/>
        <v>0</v>
      </c>
      <c r="T2055" s="23"/>
    </row>
    <row r="2056" ht="15.75" customHeight="1" outlineLevel="1">
      <c r="A2056" s="23"/>
      <c r="B2056" s="71"/>
      <c r="C2056" s="71"/>
      <c r="D2056" s="71"/>
      <c r="E2056" s="314"/>
      <c r="F2056" s="311" t="str">
        <f>Lists!AB136</f>
        <v>Glass, laminated safety glass - Global or unspecified region</v>
      </c>
      <c r="G2056" s="311" t="str">
        <f t="array" ref="G2056">XLOOKUP(1,('Emission Factors'!$E$5:$E$488='GHG emissions calculations'!$F2056)*('Emission Factors'!$H$5:$H$488='GHG emissions calculations'!$H2056),INDEX('Emission Factors'!$E$5:$T$488,0,MATCH('GHG emissions calculations'!G$6,'Emission Factors'!$E$5:$T$5,0)),"",0)</f>
        <v/>
      </c>
      <c r="H2056" s="311" t="s">
        <v>237</v>
      </c>
      <c r="I2056" s="312" t="str">
        <f>IF(
    SUMIFS('Import data'!$L$25:$L$80,
           'Import data'!$J$25:$J$80, F2056,
           'Import data'!$G$25:$G$80, 'GHG emissions calculations'!$H2056,
           'Import data'!$I$25:$I$80,$E$1919) &lt;&gt; 0,
    SUMIFS('Import data'!$L$25:$L$80,
           'Import data'!$J$25:$J$80, F2056,
           'Import data'!$G$25:$G$80, 'GHG emissions calculations'!$H2056,
           'Import data'!$I$25:$I$80,$E$1919),
    ""
)</f>
        <v/>
      </c>
      <c r="J2056" s="311" t="str">
        <f t="array" ref="J2056">IF(
    XLOOKUP(F2056, 'Import data'!$J$26:$J$47, 'Import data'!$M$26:$M$47, "", 0) = "Please add the region-specific supplier emission factor or choose a different region available in the IAEG database.",
    "",
    XLOOKUP(F2056, 'Import data'!$J$26:$J$47, 'Import data'!$M$26:$M$47, "", 0)
)</f>
        <v/>
      </c>
      <c r="K2056" s="311" t="str">
        <f t="array" ref="K2056">IFERROR(
    XLOOKUP(F2056,
            _xlws.FILTER('Supplier Emission'!$G$15:$G$49,
                   ('Supplier Emission'!$D$15:$D$49=H2056) * ('Supplier Emission'!$F$15:$F$49=$E$1919)),
            _xlws.FILTER('Supplier Emission'!$I$15:$I$49,
                   ('Supplier Emission'!$D$15:$D$49=H2056) * ('Supplier Emission'!$F$15:$F$49=$E$1919)),
            ""),
    "")</f>
        <v/>
      </c>
      <c r="L2056" s="311" t="str">
        <f t="array" ref="L2056">IFERROR(
    XLOOKUP(F2056,
            _xlws.FILTER('Supplier Emission'!$G$15:$G$49,
                   ('Supplier Emission'!$D$15:$D$49=H2056) * ('Supplier Emission'!$F$15:$F$49=$E$1919)),
            _xlws.FILTER('Supplier Emission'!$J$15:$J$49,
                   ('Supplier Emission'!$D$15:$D$49=H2056) * ('Supplier Emission'!$F$15:$F$49=$E$1919)),
            ""),
    "")</f>
        <v/>
      </c>
      <c r="M2056" s="311" t="str">
        <f t="array" ref="M2056">IFERROR(
    XLOOKUP(F2056,
            _xlws.FILTER('Supplier Emission'!$G$15:$G$49,
                   ('Supplier Emission'!$D$15:$D$49=H2056) * ('Supplier Emission'!$F$15:$F$49=$E$1919)),
            _xlws.FILTER('Supplier Emission'!$M$15:$M$49,
                   ('Supplier Emission'!$D$15:$D$49=H2056) * ('Supplier Emission'!$F$15:$F$49=$E$1919)),
            ""),
    "")</f>
        <v/>
      </c>
      <c r="N2056" s="311" t="str">
        <f t="array" ref="N2056">IFERROR(
    XLOOKUP(F2056,
            _xlws.FILTER('Supplier Emission'!$G$15:$G$49,
                   ('Supplier Emission'!$D$15:$D$49=H2056) * ('Supplier Emission'!$F$15:$F$49=$E$1919)),
            _xlws.FILTER('Supplier Emission'!$H$15:$H$49,
                   ('Supplier Emission'!$D$15:$D$49=H2056) * ('Supplier Emission'!$F$15:$F$49=$E$1919)),
            ""),
    "")</f>
        <v/>
      </c>
      <c r="O2056" s="311" t="str">
        <f t="array" ref="O2056">XLOOKUP(1,('Emission Factors'!$E$5:$E$488='GHG emissions calculations'!$F2056)*('Emission Factors'!$H$5:$H$488='GHG emissions calculations'!$H2056),INDEX('Emission Factors'!$E$5:$T$488,0,MATCH('GHG emissions calculations'!O$6,'Emission Factors'!$E$5:$T$5,0)),"",0)</f>
        <v/>
      </c>
      <c r="P2056" s="313" t="str">
        <f t="array" ref="P2056">IFERROR(
    INDEX('Emission Factors'!$E$5:$P$488,
          MATCH(1,
                ('Emission Factors'!$E$5:$E$488 = 'GHG emissions calculations'!$F2056) *
                ('Emission Factors'!$H$5:$H$488 = 'GHG emissions calculations'!$H2056),
                0),
          MATCH('GHG emissions calculations'!P$6,'Emission Factors'!$E$5:$P$5,0)),
    "")</f>
        <v/>
      </c>
      <c r="Q2056" s="311" t="str">
        <f t="array" ref="Q2056">IFERROR(
    IF(
        INDEX('Emission Factors'!$E$5:$P$488,
              MATCH(1,
                    ('Emission Factors'!$E$5:$E$488 = 'GHG emissions calculations'!$F2056) *
                    ('Emission Factors'!$H$5:$H$488 = 'GHG emissions calculations'!$H2056),
                    0),
              MATCH('GHG emissions calculations'!Q$6, 'Emission Factors'!$E$5:$P$5, 0)) &lt;&gt; "",
        INDEX('Emission Factors'!$E$5:$P$488,
              MATCH(1,
                    ('Emission Factors'!$E$5:$E$488 = 'GHG emissions calculations'!$F2056) *
                    ('Emission Factors'!$H$5:$H$488 = 'GHG emissions calculations'!$H2056),
                    0),
              MATCH('GHG emissions calculations'!Q$6, 'Emission Factors'!$E$5:$P$5, 0)),
        ""),
    "")</f>
        <v/>
      </c>
      <c r="R2056" s="311" t="str">
        <f t="array" ref="R2056">IFERROR(
    IF(
        INDEX('Emission Factors'!$E$5:$R$488,
              MATCH(1,
                    ('Emission Factors'!$E$5:$E$488 = 'GHG emissions calculations'!$F2056) *
                    ('Emission Factors'!$H$5:$H$488 = 'GHG emissions calculations'!$H2056),
                    0),
              MATCH('GHG emissions calculations'!R$6, 'Emission Factors'!$E$5:$R$5, 0)) &lt;&gt; "",
        INDEX('Emission Factors'!$E$5:$R$488,
              MATCH(1,
                    ('Emission Factors'!$E$5:$E$488 = 'GHG emissions calculations'!$F2056) *
                    ('Emission Factors'!$H$5:$H$488 = 'GHG emissions calculations'!$H2056),
                    0),
              MATCH('GHG emissions calculations'!R$6, 'Emission Factors'!$E$5:$R$5, 0)),
        ""),
    "")</f>
        <v/>
      </c>
      <c r="S2056" s="312">
        <f t="shared" si="3"/>
        <v>0</v>
      </c>
      <c r="T2056" s="23"/>
    </row>
    <row r="2057" ht="15.75" customHeight="1" outlineLevel="1">
      <c r="A2057" s="23"/>
      <c r="B2057" s="71"/>
      <c r="C2057" s="71"/>
      <c r="D2057" s="71"/>
      <c r="E2057" s="314"/>
      <c r="F2057" s="311" t="str">
        <f>Lists!AB135</f>
        <v>Glass, laminated safety glass - Middle East</v>
      </c>
      <c r="G2057" s="311" t="str">
        <f t="array" ref="G2057">XLOOKUP(1,('Emission Factors'!$E$5:$E$488='GHG emissions calculations'!$F2057)*('Emission Factors'!$H$5:$H$488='GHG emissions calculations'!$H2057),INDEX('Emission Factors'!$E$5:$T$488,0,MATCH('GHG emissions calculations'!G$6,'Emission Factors'!$E$5:$T$5,0)),"",0)</f>
        <v/>
      </c>
      <c r="H2057" s="311" t="s">
        <v>237</v>
      </c>
      <c r="I2057" s="312" t="str">
        <f>IF(
    SUMIFS('Import data'!$L$25:$L$80,
           'Import data'!$J$25:$J$80, F2057,
           'Import data'!$G$25:$G$80, 'GHG emissions calculations'!$H2057,
           'Import data'!$I$25:$I$80,$E$1919) &lt;&gt; 0,
    SUMIFS('Import data'!$L$25:$L$80,
           'Import data'!$J$25:$J$80, F2057,
           'Import data'!$G$25:$G$80, 'GHG emissions calculations'!$H2057,
           'Import data'!$I$25:$I$80,$E$1919),
    ""
)</f>
        <v/>
      </c>
      <c r="J2057" s="311" t="str">
        <f t="array" ref="J2057">IF(
    XLOOKUP(F2057, 'Import data'!$J$26:$J$47, 'Import data'!$M$26:$M$47, "", 0) = "Please add the region-specific supplier emission factor or choose a different region available in the IAEG database.",
    "",
    XLOOKUP(F2057, 'Import data'!$J$26:$J$47, 'Import data'!$M$26:$M$47, "", 0)
)</f>
        <v/>
      </c>
      <c r="K2057" s="311" t="str">
        <f t="array" ref="K2057">IFERROR(
    XLOOKUP(F2057,
            _xlws.FILTER('Supplier Emission'!$G$15:$G$49,
                   ('Supplier Emission'!$D$15:$D$49=H2057) * ('Supplier Emission'!$F$15:$F$49=$E$1919)),
            _xlws.FILTER('Supplier Emission'!$I$15:$I$49,
                   ('Supplier Emission'!$D$15:$D$49=H2057) * ('Supplier Emission'!$F$15:$F$49=$E$1919)),
            ""),
    "")</f>
        <v/>
      </c>
      <c r="L2057" s="311" t="str">
        <f t="array" ref="L2057">IFERROR(
    XLOOKUP(F2057,
            _xlws.FILTER('Supplier Emission'!$G$15:$G$49,
                   ('Supplier Emission'!$D$15:$D$49=H2057) * ('Supplier Emission'!$F$15:$F$49=$E$1919)),
            _xlws.FILTER('Supplier Emission'!$J$15:$J$49,
                   ('Supplier Emission'!$D$15:$D$49=H2057) * ('Supplier Emission'!$F$15:$F$49=$E$1919)),
            ""),
    "")</f>
        <v/>
      </c>
      <c r="M2057" s="311" t="str">
        <f t="array" ref="M2057">IFERROR(
    XLOOKUP(F2057,
            _xlws.FILTER('Supplier Emission'!$G$15:$G$49,
                   ('Supplier Emission'!$D$15:$D$49=H2057) * ('Supplier Emission'!$F$15:$F$49=$E$1919)),
            _xlws.FILTER('Supplier Emission'!$M$15:$M$49,
                   ('Supplier Emission'!$D$15:$D$49=H2057) * ('Supplier Emission'!$F$15:$F$49=$E$1919)),
            ""),
    "")</f>
        <v/>
      </c>
      <c r="N2057" s="311" t="str">
        <f t="array" ref="N2057">IFERROR(
    XLOOKUP(F2057,
            _xlws.FILTER('Supplier Emission'!$G$15:$G$49,
                   ('Supplier Emission'!$D$15:$D$49=H2057) * ('Supplier Emission'!$F$15:$F$49=$E$1919)),
            _xlws.FILTER('Supplier Emission'!$H$15:$H$49,
                   ('Supplier Emission'!$D$15:$D$49=H2057) * ('Supplier Emission'!$F$15:$F$49=$E$1919)),
            ""),
    "")</f>
        <v/>
      </c>
      <c r="O2057" s="311" t="str">
        <f t="array" ref="O2057">XLOOKUP(1,('Emission Factors'!$E$5:$E$488='GHG emissions calculations'!$F2057)*('Emission Factors'!$H$5:$H$488='GHG emissions calculations'!$H2057),INDEX('Emission Factors'!$E$5:$T$488,0,MATCH('GHG emissions calculations'!O$6,'Emission Factors'!$E$5:$T$5,0)),"",0)</f>
        <v/>
      </c>
      <c r="P2057" s="313" t="str">
        <f t="array" ref="P2057">IFERROR(
    INDEX('Emission Factors'!$E$5:$P$488,
          MATCH(1,
                ('Emission Factors'!$E$5:$E$488 = 'GHG emissions calculations'!$F2057) *
                ('Emission Factors'!$H$5:$H$488 = 'GHG emissions calculations'!$H2057),
                0),
          MATCH('GHG emissions calculations'!P$6,'Emission Factors'!$E$5:$P$5,0)),
    "")</f>
        <v/>
      </c>
      <c r="Q2057" s="311" t="str">
        <f t="array" ref="Q2057">IFERROR(
    IF(
        INDEX('Emission Factors'!$E$5:$P$488,
              MATCH(1,
                    ('Emission Factors'!$E$5:$E$488 = 'GHG emissions calculations'!$F2057) *
                    ('Emission Factors'!$H$5:$H$488 = 'GHG emissions calculations'!$H2057),
                    0),
              MATCH('GHG emissions calculations'!Q$6, 'Emission Factors'!$E$5:$P$5, 0)) &lt;&gt; "",
        INDEX('Emission Factors'!$E$5:$P$488,
              MATCH(1,
                    ('Emission Factors'!$E$5:$E$488 = 'GHG emissions calculations'!$F2057) *
                    ('Emission Factors'!$H$5:$H$488 = 'GHG emissions calculations'!$H2057),
                    0),
              MATCH('GHG emissions calculations'!Q$6, 'Emission Factors'!$E$5:$P$5, 0)),
        ""),
    "")</f>
        <v/>
      </c>
      <c r="R2057" s="311" t="str">
        <f t="array" ref="R2057">IFERROR(
    IF(
        INDEX('Emission Factors'!$E$5:$R$488,
              MATCH(1,
                    ('Emission Factors'!$E$5:$E$488 = 'GHG emissions calculations'!$F2057) *
                    ('Emission Factors'!$H$5:$H$488 = 'GHG emissions calculations'!$H2057),
                    0),
              MATCH('GHG emissions calculations'!R$6, 'Emission Factors'!$E$5:$R$5, 0)) &lt;&gt; "",
        INDEX('Emission Factors'!$E$5:$R$488,
              MATCH(1,
                    ('Emission Factors'!$E$5:$E$488 = 'GHG emissions calculations'!$F2057) *
                    ('Emission Factors'!$H$5:$H$488 = 'GHG emissions calculations'!$H2057),
                    0),
              MATCH('GHG emissions calculations'!R$6, 'Emission Factors'!$E$5:$R$5, 0)),
        ""),
    "")</f>
        <v/>
      </c>
      <c r="S2057" s="312">
        <f t="shared" si="3"/>
        <v>0</v>
      </c>
      <c r="T2057" s="23"/>
    </row>
    <row r="2058" ht="15.75" customHeight="1" outlineLevel="1">
      <c r="A2058" s="23"/>
      <c r="B2058" s="71"/>
      <c r="C2058" s="71"/>
      <c r="D2058" s="71"/>
      <c r="E2058" s="314"/>
      <c r="F2058" s="311" t="str">
        <f>Lists!AB134</f>
        <v>Glass, laminated safety glass - Oceania</v>
      </c>
      <c r="G2058" s="311" t="str">
        <f t="array" ref="G2058">XLOOKUP(1,('Emission Factors'!$E$5:$E$488='GHG emissions calculations'!$F2058)*('Emission Factors'!$H$5:$H$488='GHG emissions calculations'!$H2058),INDEX('Emission Factors'!$E$5:$T$488,0,MATCH('GHG emissions calculations'!G$6,'Emission Factors'!$E$5:$T$5,0)),"",0)</f>
        <v/>
      </c>
      <c r="H2058" s="311" t="s">
        <v>237</v>
      </c>
      <c r="I2058" s="312" t="str">
        <f>IF(
    SUMIFS('Import data'!$L$25:$L$80,
           'Import data'!$J$25:$J$80, F2058,
           'Import data'!$G$25:$G$80, 'GHG emissions calculations'!$H2058,
           'Import data'!$I$25:$I$80,$E$1919) &lt;&gt; 0,
    SUMIFS('Import data'!$L$25:$L$80,
           'Import data'!$J$25:$J$80, F2058,
           'Import data'!$G$25:$G$80, 'GHG emissions calculations'!$H2058,
           'Import data'!$I$25:$I$80,$E$1919),
    ""
)</f>
        <v/>
      </c>
      <c r="J2058" s="311" t="str">
        <f t="array" ref="J2058">IF(
    XLOOKUP(F2058, 'Import data'!$J$26:$J$47, 'Import data'!$M$26:$M$47, "", 0) = "Please add the region-specific supplier emission factor or choose a different region available in the IAEG database.",
    "",
    XLOOKUP(F2058, 'Import data'!$J$26:$J$47, 'Import data'!$M$26:$M$47, "", 0)
)</f>
        <v/>
      </c>
      <c r="K2058" s="311" t="str">
        <f t="array" ref="K2058">IFERROR(
    XLOOKUP(F2058,
            _xlws.FILTER('Supplier Emission'!$G$15:$G$49,
                   ('Supplier Emission'!$D$15:$D$49=H2058) * ('Supplier Emission'!$F$15:$F$49=$E$1919)),
            _xlws.FILTER('Supplier Emission'!$I$15:$I$49,
                   ('Supplier Emission'!$D$15:$D$49=H2058) * ('Supplier Emission'!$F$15:$F$49=$E$1919)),
            ""),
    "")</f>
        <v/>
      </c>
      <c r="L2058" s="311" t="str">
        <f t="array" ref="L2058">IFERROR(
    XLOOKUP(F2058,
            _xlws.FILTER('Supplier Emission'!$G$15:$G$49,
                   ('Supplier Emission'!$D$15:$D$49=H2058) * ('Supplier Emission'!$F$15:$F$49=$E$1919)),
            _xlws.FILTER('Supplier Emission'!$J$15:$J$49,
                   ('Supplier Emission'!$D$15:$D$49=H2058) * ('Supplier Emission'!$F$15:$F$49=$E$1919)),
            ""),
    "")</f>
        <v/>
      </c>
      <c r="M2058" s="311" t="str">
        <f t="array" ref="M2058">IFERROR(
    XLOOKUP(F2058,
            _xlws.FILTER('Supplier Emission'!$G$15:$G$49,
                   ('Supplier Emission'!$D$15:$D$49=H2058) * ('Supplier Emission'!$F$15:$F$49=$E$1919)),
            _xlws.FILTER('Supplier Emission'!$M$15:$M$49,
                   ('Supplier Emission'!$D$15:$D$49=H2058) * ('Supplier Emission'!$F$15:$F$49=$E$1919)),
            ""),
    "")</f>
        <v/>
      </c>
      <c r="N2058" s="311" t="str">
        <f t="array" ref="N2058">IFERROR(
    XLOOKUP(F2058,
            _xlws.FILTER('Supplier Emission'!$G$15:$G$49,
                   ('Supplier Emission'!$D$15:$D$49=H2058) * ('Supplier Emission'!$F$15:$F$49=$E$1919)),
            _xlws.FILTER('Supplier Emission'!$H$15:$H$49,
                   ('Supplier Emission'!$D$15:$D$49=H2058) * ('Supplier Emission'!$F$15:$F$49=$E$1919)),
            ""),
    "")</f>
        <v/>
      </c>
      <c r="O2058" s="311" t="str">
        <f t="array" ref="O2058">XLOOKUP(1,('Emission Factors'!$E$5:$E$488='GHG emissions calculations'!$F2058)*('Emission Factors'!$H$5:$H$488='GHG emissions calculations'!$H2058),INDEX('Emission Factors'!$E$5:$T$488,0,MATCH('GHG emissions calculations'!O$6,'Emission Factors'!$E$5:$T$5,0)),"",0)</f>
        <v/>
      </c>
      <c r="P2058" s="313" t="str">
        <f t="array" ref="P2058">IFERROR(
    INDEX('Emission Factors'!$E$5:$P$488,
          MATCH(1,
                ('Emission Factors'!$E$5:$E$488 = 'GHG emissions calculations'!$F2058) *
                ('Emission Factors'!$H$5:$H$488 = 'GHG emissions calculations'!$H2058),
                0),
          MATCH('GHG emissions calculations'!P$6,'Emission Factors'!$E$5:$P$5,0)),
    "")</f>
        <v/>
      </c>
      <c r="Q2058" s="311" t="str">
        <f t="array" ref="Q2058">IFERROR(
    IF(
        INDEX('Emission Factors'!$E$5:$P$488,
              MATCH(1,
                    ('Emission Factors'!$E$5:$E$488 = 'GHG emissions calculations'!$F2058) *
                    ('Emission Factors'!$H$5:$H$488 = 'GHG emissions calculations'!$H2058),
                    0),
              MATCH('GHG emissions calculations'!Q$6, 'Emission Factors'!$E$5:$P$5, 0)) &lt;&gt; "",
        INDEX('Emission Factors'!$E$5:$P$488,
              MATCH(1,
                    ('Emission Factors'!$E$5:$E$488 = 'GHG emissions calculations'!$F2058) *
                    ('Emission Factors'!$H$5:$H$488 = 'GHG emissions calculations'!$H2058),
                    0),
              MATCH('GHG emissions calculations'!Q$6, 'Emission Factors'!$E$5:$P$5, 0)),
        ""),
    "")</f>
        <v/>
      </c>
      <c r="R2058" s="311" t="str">
        <f t="array" ref="R2058">IFERROR(
    IF(
        INDEX('Emission Factors'!$E$5:$R$488,
              MATCH(1,
                    ('Emission Factors'!$E$5:$E$488 = 'GHG emissions calculations'!$F2058) *
                    ('Emission Factors'!$H$5:$H$488 = 'GHG emissions calculations'!$H2058),
                    0),
              MATCH('GHG emissions calculations'!R$6, 'Emission Factors'!$E$5:$R$5, 0)) &lt;&gt; "",
        INDEX('Emission Factors'!$E$5:$R$488,
              MATCH(1,
                    ('Emission Factors'!$E$5:$E$488 = 'GHG emissions calculations'!$F2058) *
                    ('Emission Factors'!$H$5:$H$488 = 'GHG emissions calculations'!$H2058),
                    0),
              MATCH('GHG emissions calculations'!R$6, 'Emission Factors'!$E$5:$R$5, 0)),
        ""),
    "")</f>
        <v/>
      </c>
      <c r="S2058" s="312">
        <f t="shared" si="3"/>
        <v>0</v>
      </c>
      <c r="T2058" s="23"/>
    </row>
    <row r="2059" ht="15.75" customHeight="1" outlineLevel="1">
      <c r="A2059" s="23"/>
      <c r="B2059" s="71"/>
      <c r="C2059" s="71"/>
      <c r="D2059" s="71"/>
      <c r="E2059" s="314"/>
      <c r="F2059" s="311" t="str">
        <f>Lists!AB139</f>
        <v>Glass, patterned glass - Africa</v>
      </c>
      <c r="G2059" s="311" t="str">
        <f t="array" ref="G2059">XLOOKUP(1,('Emission Factors'!$E$5:$E$488='GHG emissions calculations'!$F2059)*('Emission Factors'!$H$5:$H$488='GHG emissions calculations'!$H2059),INDEX('Emission Factors'!$E$5:$T$488,0,MATCH('GHG emissions calculations'!G$6,'Emission Factors'!$E$5:$T$5,0)),"",0)</f>
        <v/>
      </c>
      <c r="H2059" s="311" t="s">
        <v>237</v>
      </c>
      <c r="I2059" s="312" t="str">
        <f>IF(
    SUMIFS('Import data'!$L$25:$L$80,
           'Import data'!$J$25:$J$80, F2059,
           'Import data'!$G$25:$G$80, 'GHG emissions calculations'!$H2059,
           'Import data'!$I$25:$I$80,$E$1919) &lt;&gt; 0,
    SUMIFS('Import data'!$L$25:$L$80,
           'Import data'!$J$25:$J$80, F2059,
           'Import data'!$G$25:$G$80, 'GHG emissions calculations'!$H2059,
           'Import data'!$I$25:$I$80,$E$1919),
    ""
)</f>
        <v/>
      </c>
      <c r="J2059" s="311" t="str">
        <f t="array" ref="J2059">IF(
    XLOOKUP(F2059, 'Import data'!$J$26:$J$47, 'Import data'!$M$26:$M$47, "", 0) = "Please add the region-specific supplier emission factor or choose a different region available in the IAEG database.",
    "",
    XLOOKUP(F2059, 'Import data'!$J$26:$J$47, 'Import data'!$M$26:$M$47, "", 0)
)</f>
        <v/>
      </c>
      <c r="K2059" s="311" t="str">
        <f t="array" ref="K2059">IFERROR(
    XLOOKUP(F2059,
            _xlws.FILTER('Supplier Emission'!$G$15:$G$49,
                   ('Supplier Emission'!$D$15:$D$49=H2059) * ('Supplier Emission'!$F$15:$F$49=$E$1919)),
            _xlws.FILTER('Supplier Emission'!$I$15:$I$49,
                   ('Supplier Emission'!$D$15:$D$49=H2059) * ('Supplier Emission'!$F$15:$F$49=$E$1919)),
            ""),
    "")</f>
        <v/>
      </c>
      <c r="L2059" s="311" t="str">
        <f t="array" ref="L2059">IFERROR(
    XLOOKUP(F2059,
            _xlws.FILTER('Supplier Emission'!$G$15:$G$49,
                   ('Supplier Emission'!$D$15:$D$49=H2059) * ('Supplier Emission'!$F$15:$F$49=$E$1919)),
            _xlws.FILTER('Supplier Emission'!$J$15:$J$49,
                   ('Supplier Emission'!$D$15:$D$49=H2059) * ('Supplier Emission'!$F$15:$F$49=$E$1919)),
            ""),
    "")</f>
        <v/>
      </c>
      <c r="M2059" s="311" t="str">
        <f t="array" ref="M2059">IFERROR(
    XLOOKUP(F2059,
            _xlws.FILTER('Supplier Emission'!$G$15:$G$49,
                   ('Supplier Emission'!$D$15:$D$49=H2059) * ('Supplier Emission'!$F$15:$F$49=$E$1919)),
            _xlws.FILTER('Supplier Emission'!$M$15:$M$49,
                   ('Supplier Emission'!$D$15:$D$49=H2059) * ('Supplier Emission'!$F$15:$F$49=$E$1919)),
            ""),
    "")</f>
        <v/>
      </c>
      <c r="N2059" s="311" t="str">
        <f t="array" ref="N2059">IFERROR(
    XLOOKUP(F2059,
            _xlws.FILTER('Supplier Emission'!$G$15:$G$49,
                   ('Supplier Emission'!$D$15:$D$49=H2059) * ('Supplier Emission'!$F$15:$F$49=$E$1919)),
            _xlws.FILTER('Supplier Emission'!$H$15:$H$49,
                   ('Supplier Emission'!$D$15:$D$49=H2059) * ('Supplier Emission'!$F$15:$F$49=$E$1919)),
            ""),
    "")</f>
        <v/>
      </c>
      <c r="O2059" s="311" t="str">
        <f t="array" ref="O2059">XLOOKUP(1,('Emission Factors'!$E$5:$E$488='GHG emissions calculations'!$F2059)*('Emission Factors'!$H$5:$H$488='GHG emissions calculations'!$H2059),INDEX('Emission Factors'!$E$5:$T$488,0,MATCH('GHG emissions calculations'!O$6,'Emission Factors'!$E$5:$T$5,0)),"",0)</f>
        <v/>
      </c>
      <c r="P2059" s="313" t="str">
        <f t="array" ref="P2059">IFERROR(
    INDEX('Emission Factors'!$E$5:$P$488,
          MATCH(1,
                ('Emission Factors'!$E$5:$E$488 = 'GHG emissions calculations'!$F2059) *
                ('Emission Factors'!$H$5:$H$488 = 'GHG emissions calculations'!$H2059),
                0),
          MATCH('GHG emissions calculations'!P$6,'Emission Factors'!$E$5:$P$5,0)),
    "")</f>
        <v/>
      </c>
      <c r="Q2059" s="311" t="str">
        <f t="array" ref="Q2059">IFERROR(
    IF(
        INDEX('Emission Factors'!$E$5:$P$488,
              MATCH(1,
                    ('Emission Factors'!$E$5:$E$488 = 'GHG emissions calculations'!$F2059) *
                    ('Emission Factors'!$H$5:$H$488 = 'GHG emissions calculations'!$H2059),
                    0),
              MATCH('GHG emissions calculations'!Q$6, 'Emission Factors'!$E$5:$P$5, 0)) &lt;&gt; "",
        INDEX('Emission Factors'!$E$5:$P$488,
              MATCH(1,
                    ('Emission Factors'!$E$5:$E$488 = 'GHG emissions calculations'!$F2059) *
                    ('Emission Factors'!$H$5:$H$488 = 'GHG emissions calculations'!$H2059),
                    0),
              MATCH('GHG emissions calculations'!Q$6, 'Emission Factors'!$E$5:$P$5, 0)),
        ""),
    "")</f>
        <v/>
      </c>
      <c r="R2059" s="311" t="str">
        <f t="array" ref="R2059">IFERROR(
    IF(
        INDEX('Emission Factors'!$E$5:$R$488,
              MATCH(1,
                    ('Emission Factors'!$E$5:$E$488 = 'GHG emissions calculations'!$F2059) *
                    ('Emission Factors'!$H$5:$H$488 = 'GHG emissions calculations'!$H2059),
                    0),
              MATCH('GHG emissions calculations'!R$6, 'Emission Factors'!$E$5:$R$5, 0)) &lt;&gt; "",
        INDEX('Emission Factors'!$E$5:$R$488,
              MATCH(1,
                    ('Emission Factors'!$E$5:$E$488 = 'GHG emissions calculations'!$F2059) *
                    ('Emission Factors'!$H$5:$H$488 = 'GHG emissions calculations'!$H2059),
                    0),
              MATCH('GHG emissions calculations'!R$6, 'Emission Factors'!$E$5:$R$5, 0)),
        ""),
    "")</f>
        <v/>
      </c>
      <c r="S2059" s="312">
        <f t="shared" si="3"/>
        <v>0</v>
      </c>
      <c r="T2059" s="23"/>
    </row>
    <row r="2060" ht="15.75" customHeight="1" outlineLevel="1">
      <c r="A2060" s="23"/>
      <c r="B2060" s="71"/>
      <c r="C2060" s="71"/>
      <c r="D2060" s="71"/>
      <c r="E2060" s="314"/>
      <c r="F2060" s="311" t="str">
        <f>Lists!AB137</f>
        <v>Glass, patterned glass - America</v>
      </c>
      <c r="G2060" s="311" t="str">
        <f t="array" ref="G2060">XLOOKUP(1,('Emission Factors'!$E$5:$E$488='GHG emissions calculations'!$F2060)*('Emission Factors'!$H$5:$H$488='GHG emissions calculations'!$H2060),INDEX('Emission Factors'!$E$5:$T$488,0,MATCH('GHG emissions calculations'!G$6,'Emission Factors'!$E$5:$T$5,0)),"",0)</f>
        <v/>
      </c>
      <c r="H2060" s="311" t="s">
        <v>237</v>
      </c>
      <c r="I2060" s="312" t="str">
        <f>IF(
    SUMIFS('Import data'!$L$25:$L$80,
           'Import data'!$J$25:$J$80, F2060,
           'Import data'!$G$25:$G$80, 'GHG emissions calculations'!$H2060,
           'Import data'!$I$25:$I$80,$E$1919) &lt;&gt; 0,
    SUMIFS('Import data'!$L$25:$L$80,
           'Import data'!$J$25:$J$80, F2060,
           'Import data'!$G$25:$G$80, 'GHG emissions calculations'!$H2060,
           'Import data'!$I$25:$I$80,$E$1919),
    ""
)</f>
        <v/>
      </c>
      <c r="J2060" s="311" t="str">
        <f t="array" ref="J2060">IF(
    XLOOKUP(F2060, 'Import data'!$J$26:$J$47, 'Import data'!$M$26:$M$47, "", 0) = "Please add the region-specific supplier emission factor or choose a different region available in the IAEG database.",
    "",
    XLOOKUP(F2060, 'Import data'!$J$26:$J$47, 'Import data'!$M$26:$M$47, "", 0)
)</f>
        <v/>
      </c>
      <c r="K2060" s="311" t="str">
        <f t="array" ref="K2060">IFERROR(
    XLOOKUP(F2060,
            _xlws.FILTER('Supplier Emission'!$G$15:$G$49,
                   ('Supplier Emission'!$D$15:$D$49=H2060) * ('Supplier Emission'!$F$15:$F$49=$E$1919)),
            _xlws.FILTER('Supplier Emission'!$I$15:$I$49,
                   ('Supplier Emission'!$D$15:$D$49=H2060) * ('Supplier Emission'!$F$15:$F$49=$E$1919)),
            ""),
    "")</f>
        <v/>
      </c>
      <c r="L2060" s="311" t="str">
        <f t="array" ref="L2060">IFERROR(
    XLOOKUP(F2060,
            _xlws.FILTER('Supplier Emission'!$G$15:$G$49,
                   ('Supplier Emission'!$D$15:$D$49=H2060) * ('Supplier Emission'!$F$15:$F$49=$E$1919)),
            _xlws.FILTER('Supplier Emission'!$J$15:$J$49,
                   ('Supplier Emission'!$D$15:$D$49=H2060) * ('Supplier Emission'!$F$15:$F$49=$E$1919)),
            ""),
    "")</f>
        <v/>
      </c>
      <c r="M2060" s="311" t="str">
        <f t="array" ref="M2060">IFERROR(
    XLOOKUP(F2060,
            _xlws.FILTER('Supplier Emission'!$G$15:$G$49,
                   ('Supplier Emission'!$D$15:$D$49=H2060) * ('Supplier Emission'!$F$15:$F$49=$E$1919)),
            _xlws.FILTER('Supplier Emission'!$M$15:$M$49,
                   ('Supplier Emission'!$D$15:$D$49=H2060) * ('Supplier Emission'!$F$15:$F$49=$E$1919)),
            ""),
    "")</f>
        <v/>
      </c>
      <c r="N2060" s="311" t="str">
        <f t="array" ref="N2060">IFERROR(
    XLOOKUP(F2060,
            _xlws.FILTER('Supplier Emission'!$G$15:$G$49,
                   ('Supplier Emission'!$D$15:$D$49=H2060) * ('Supplier Emission'!$F$15:$F$49=$E$1919)),
            _xlws.FILTER('Supplier Emission'!$H$15:$H$49,
                   ('Supplier Emission'!$D$15:$D$49=H2060) * ('Supplier Emission'!$F$15:$F$49=$E$1919)),
            ""),
    "")</f>
        <v/>
      </c>
      <c r="O2060" s="311" t="str">
        <f t="array" ref="O2060">XLOOKUP(1,('Emission Factors'!$E$5:$E$488='GHG emissions calculations'!$F2060)*('Emission Factors'!$H$5:$H$488='GHG emissions calculations'!$H2060),INDEX('Emission Factors'!$E$5:$T$488,0,MATCH('GHG emissions calculations'!O$6,'Emission Factors'!$E$5:$T$5,0)),"",0)</f>
        <v/>
      </c>
      <c r="P2060" s="313" t="str">
        <f t="array" ref="P2060">IFERROR(
    INDEX('Emission Factors'!$E$5:$P$488,
          MATCH(1,
                ('Emission Factors'!$E$5:$E$488 = 'GHG emissions calculations'!$F2060) *
                ('Emission Factors'!$H$5:$H$488 = 'GHG emissions calculations'!$H2060),
                0),
          MATCH('GHG emissions calculations'!P$6,'Emission Factors'!$E$5:$P$5,0)),
    "")</f>
        <v/>
      </c>
      <c r="Q2060" s="311" t="str">
        <f t="array" ref="Q2060">IFERROR(
    IF(
        INDEX('Emission Factors'!$E$5:$P$488,
              MATCH(1,
                    ('Emission Factors'!$E$5:$E$488 = 'GHG emissions calculations'!$F2060) *
                    ('Emission Factors'!$H$5:$H$488 = 'GHG emissions calculations'!$H2060),
                    0),
              MATCH('GHG emissions calculations'!Q$6, 'Emission Factors'!$E$5:$P$5, 0)) &lt;&gt; "",
        INDEX('Emission Factors'!$E$5:$P$488,
              MATCH(1,
                    ('Emission Factors'!$E$5:$E$488 = 'GHG emissions calculations'!$F2060) *
                    ('Emission Factors'!$H$5:$H$488 = 'GHG emissions calculations'!$H2060),
                    0),
              MATCH('GHG emissions calculations'!Q$6, 'Emission Factors'!$E$5:$P$5, 0)),
        ""),
    "")</f>
        <v/>
      </c>
      <c r="R2060" s="311" t="str">
        <f t="array" ref="R2060">IFERROR(
    IF(
        INDEX('Emission Factors'!$E$5:$R$488,
              MATCH(1,
                    ('Emission Factors'!$E$5:$E$488 = 'GHG emissions calculations'!$F2060) *
                    ('Emission Factors'!$H$5:$H$488 = 'GHG emissions calculations'!$H2060),
                    0),
              MATCH('GHG emissions calculations'!R$6, 'Emission Factors'!$E$5:$R$5, 0)) &lt;&gt; "",
        INDEX('Emission Factors'!$E$5:$R$488,
              MATCH(1,
                    ('Emission Factors'!$E$5:$E$488 = 'GHG emissions calculations'!$F2060) *
                    ('Emission Factors'!$H$5:$H$488 = 'GHG emissions calculations'!$H2060),
                    0),
              MATCH('GHG emissions calculations'!R$6, 'Emission Factors'!$E$5:$R$5, 0)),
        ""),
    "")</f>
        <v/>
      </c>
      <c r="S2060" s="312">
        <f t="shared" si="3"/>
        <v>0</v>
      </c>
      <c r="T2060" s="23"/>
    </row>
    <row r="2061" ht="15.75" customHeight="1" outlineLevel="1">
      <c r="A2061" s="23"/>
      <c r="B2061" s="71"/>
      <c r="C2061" s="71"/>
      <c r="D2061" s="71"/>
      <c r="E2061" s="314"/>
      <c r="F2061" s="311" t="str">
        <f>Lists!AB140</f>
        <v>Glass, patterned glass - Asia</v>
      </c>
      <c r="G2061" s="311" t="str">
        <f t="array" ref="G2061">XLOOKUP(1,('Emission Factors'!$E$5:$E$488='GHG emissions calculations'!$F2061)*('Emission Factors'!$H$5:$H$488='GHG emissions calculations'!$H2061),INDEX('Emission Factors'!$E$5:$T$488,0,MATCH('GHG emissions calculations'!G$6,'Emission Factors'!$E$5:$T$5,0)),"",0)</f>
        <v/>
      </c>
      <c r="H2061" s="311" t="s">
        <v>237</v>
      </c>
      <c r="I2061" s="312" t="str">
        <f>IF(
    SUMIFS('Import data'!$L$25:$L$80,
           'Import data'!$J$25:$J$80, F2061,
           'Import data'!$G$25:$G$80, 'GHG emissions calculations'!$H2061,
           'Import data'!$I$25:$I$80,$E$1919) &lt;&gt; 0,
    SUMIFS('Import data'!$L$25:$L$80,
           'Import data'!$J$25:$J$80, F2061,
           'Import data'!$G$25:$G$80, 'GHG emissions calculations'!$H2061,
           'Import data'!$I$25:$I$80,$E$1919),
    ""
)</f>
        <v/>
      </c>
      <c r="J2061" s="311" t="str">
        <f t="array" ref="J2061">IF(
    XLOOKUP(F2061, 'Import data'!$J$26:$J$47, 'Import data'!$M$26:$M$47, "", 0) = "Please add the region-specific supplier emission factor or choose a different region available in the IAEG database.",
    "",
    XLOOKUP(F2061, 'Import data'!$J$26:$J$47, 'Import data'!$M$26:$M$47, "", 0)
)</f>
        <v/>
      </c>
      <c r="K2061" s="311" t="str">
        <f t="array" ref="K2061">IFERROR(
    XLOOKUP(F2061,
            _xlws.FILTER('Supplier Emission'!$G$15:$G$49,
                   ('Supplier Emission'!$D$15:$D$49=H2061) * ('Supplier Emission'!$F$15:$F$49=$E$1919)),
            _xlws.FILTER('Supplier Emission'!$I$15:$I$49,
                   ('Supplier Emission'!$D$15:$D$49=H2061) * ('Supplier Emission'!$F$15:$F$49=$E$1919)),
            ""),
    "")</f>
        <v/>
      </c>
      <c r="L2061" s="311" t="str">
        <f t="array" ref="L2061">IFERROR(
    XLOOKUP(F2061,
            _xlws.FILTER('Supplier Emission'!$G$15:$G$49,
                   ('Supplier Emission'!$D$15:$D$49=H2061) * ('Supplier Emission'!$F$15:$F$49=$E$1919)),
            _xlws.FILTER('Supplier Emission'!$J$15:$J$49,
                   ('Supplier Emission'!$D$15:$D$49=H2061) * ('Supplier Emission'!$F$15:$F$49=$E$1919)),
            ""),
    "")</f>
        <v/>
      </c>
      <c r="M2061" s="311" t="str">
        <f t="array" ref="M2061">IFERROR(
    XLOOKUP(F2061,
            _xlws.FILTER('Supplier Emission'!$G$15:$G$49,
                   ('Supplier Emission'!$D$15:$D$49=H2061) * ('Supplier Emission'!$F$15:$F$49=$E$1919)),
            _xlws.FILTER('Supplier Emission'!$M$15:$M$49,
                   ('Supplier Emission'!$D$15:$D$49=H2061) * ('Supplier Emission'!$F$15:$F$49=$E$1919)),
            ""),
    "")</f>
        <v/>
      </c>
      <c r="N2061" s="311" t="str">
        <f t="array" ref="N2061">IFERROR(
    XLOOKUP(F2061,
            _xlws.FILTER('Supplier Emission'!$G$15:$G$49,
                   ('Supplier Emission'!$D$15:$D$49=H2061) * ('Supplier Emission'!$F$15:$F$49=$E$1919)),
            _xlws.FILTER('Supplier Emission'!$H$15:$H$49,
                   ('Supplier Emission'!$D$15:$D$49=H2061) * ('Supplier Emission'!$F$15:$F$49=$E$1919)),
            ""),
    "")</f>
        <v/>
      </c>
      <c r="O2061" s="311" t="str">
        <f t="array" ref="O2061">XLOOKUP(1,('Emission Factors'!$E$5:$E$488='GHG emissions calculations'!$F2061)*('Emission Factors'!$H$5:$H$488='GHG emissions calculations'!$H2061),INDEX('Emission Factors'!$E$5:$T$488,0,MATCH('GHG emissions calculations'!O$6,'Emission Factors'!$E$5:$T$5,0)),"",0)</f>
        <v/>
      </c>
      <c r="P2061" s="313" t="str">
        <f t="array" ref="P2061">IFERROR(
    INDEX('Emission Factors'!$E$5:$P$488,
          MATCH(1,
                ('Emission Factors'!$E$5:$E$488 = 'GHG emissions calculations'!$F2061) *
                ('Emission Factors'!$H$5:$H$488 = 'GHG emissions calculations'!$H2061),
                0),
          MATCH('GHG emissions calculations'!P$6,'Emission Factors'!$E$5:$P$5,0)),
    "")</f>
        <v/>
      </c>
      <c r="Q2061" s="311" t="str">
        <f t="array" ref="Q2061">IFERROR(
    IF(
        INDEX('Emission Factors'!$E$5:$P$488,
              MATCH(1,
                    ('Emission Factors'!$E$5:$E$488 = 'GHG emissions calculations'!$F2061) *
                    ('Emission Factors'!$H$5:$H$488 = 'GHG emissions calculations'!$H2061),
                    0),
              MATCH('GHG emissions calculations'!Q$6, 'Emission Factors'!$E$5:$P$5, 0)) &lt;&gt; "",
        INDEX('Emission Factors'!$E$5:$P$488,
              MATCH(1,
                    ('Emission Factors'!$E$5:$E$488 = 'GHG emissions calculations'!$F2061) *
                    ('Emission Factors'!$H$5:$H$488 = 'GHG emissions calculations'!$H2061),
                    0),
              MATCH('GHG emissions calculations'!Q$6, 'Emission Factors'!$E$5:$P$5, 0)),
        ""),
    "")</f>
        <v/>
      </c>
      <c r="R2061" s="311" t="str">
        <f t="array" ref="R2061">IFERROR(
    IF(
        INDEX('Emission Factors'!$E$5:$R$488,
              MATCH(1,
                    ('Emission Factors'!$E$5:$E$488 = 'GHG emissions calculations'!$F2061) *
                    ('Emission Factors'!$H$5:$H$488 = 'GHG emissions calculations'!$H2061),
                    0),
              MATCH('GHG emissions calculations'!R$6, 'Emission Factors'!$E$5:$R$5, 0)) &lt;&gt; "",
        INDEX('Emission Factors'!$E$5:$R$488,
              MATCH(1,
                    ('Emission Factors'!$E$5:$E$488 = 'GHG emissions calculations'!$F2061) *
                    ('Emission Factors'!$H$5:$H$488 = 'GHG emissions calculations'!$H2061),
                    0),
              MATCH('GHG emissions calculations'!R$6, 'Emission Factors'!$E$5:$R$5, 0)),
        ""),
    "")</f>
        <v/>
      </c>
      <c r="S2061" s="312">
        <f t="shared" si="3"/>
        <v>0</v>
      </c>
      <c r="T2061" s="23"/>
    </row>
    <row r="2062" ht="15.75" customHeight="1" outlineLevel="1">
      <c r="A2062" s="23"/>
      <c r="B2062" s="71"/>
      <c r="C2062" s="71"/>
      <c r="D2062" s="71"/>
      <c r="E2062" s="314"/>
      <c r="F2062" s="311" t="str">
        <f>Lists!AB138</f>
        <v>Glass, patterned glass - Europe</v>
      </c>
      <c r="G2062" s="311">
        <f t="array" ref="G2062">XLOOKUP(1,('Emission Factors'!$E$5:$E$488='GHG emissions calculations'!$F2062)*('Emission Factors'!$H$5:$H$488='GHG emissions calculations'!$H2062),INDEX('Emission Factors'!$E$5:$T$488,0,MATCH('GHG emissions calculations'!G$6,'Emission Factors'!$E$5:$T$5,0)),"",0)</f>
        <v>3</v>
      </c>
      <c r="H2062" s="311" t="s">
        <v>237</v>
      </c>
      <c r="I2062" s="312" t="str">
        <f>IF(
    SUMIFS('Import data'!$L$25:$L$80,
           'Import data'!$J$25:$J$80, F2062,
           'Import data'!$G$25:$G$80, 'GHG emissions calculations'!$H2062,
           'Import data'!$I$25:$I$80,$E$1919) &lt;&gt; 0,
    SUMIFS('Import data'!$L$25:$L$80,
           'Import data'!$J$25:$J$80, F2062,
           'Import data'!$G$25:$G$80, 'GHG emissions calculations'!$H2062,
           'Import data'!$I$25:$I$80,$E$1919),
    ""
)</f>
        <v/>
      </c>
      <c r="J2062" s="311" t="str">
        <f t="array" ref="J2062">IF(
    XLOOKUP(F2062, 'Import data'!$J$26:$J$47, 'Import data'!$M$26:$M$47, "", 0) = "Please add the region-specific supplier emission factor or choose a different region available in the IAEG database.",
    "",
    XLOOKUP(F2062, 'Import data'!$J$26:$J$47, 'Import data'!$M$26:$M$47, "", 0)
)</f>
        <v/>
      </c>
      <c r="K2062" s="311" t="str">
        <f t="array" ref="K2062">IFERROR(
    XLOOKUP(F2062,
            _xlws.FILTER('Supplier Emission'!$G$15:$G$49,
                   ('Supplier Emission'!$D$15:$D$49=H2062) * ('Supplier Emission'!$F$15:$F$49=$E$1919)),
            _xlws.FILTER('Supplier Emission'!$I$15:$I$49,
                   ('Supplier Emission'!$D$15:$D$49=H2062) * ('Supplier Emission'!$F$15:$F$49=$E$1919)),
            ""),
    "")</f>
        <v/>
      </c>
      <c r="L2062" s="311" t="str">
        <f t="array" ref="L2062">IFERROR(
    XLOOKUP(F2062,
            _xlws.FILTER('Supplier Emission'!$G$15:$G$49,
                   ('Supplier Emission'!$D$15:$D$49=H2062) * ('Supplier Emission'!$F$15:$F$49=$E$1919)),
            _xlws.FILTER('Supplier Emission'!$J$15:$J$49,
                   ('Supplier Emission'!$D$15:$D$49=H2062) * ('Supplier Emission'!$F$15:$F$49=$E$1919)),
            ""),
    "")</f>
        <v/>
      </c>
      <c r="M2062" s="311" t="str">
        <f t="array" ref="M2062">IFERROR(
    XLOOKUP(F2062,
            _xlws.FILTER('Supplier Emission'!$G$15:$G$49,
                   ('Supplier Emission'!$D$15:$D$49=H2062) * ('Supplier Emission'!$F$15:$F$49=$E$1919)),
            _xlws.FILTER('Supplier Emission'!$M$15:$M$49,
                   ('Supplier Emission'!$D$15:$D$49=H2062) * ('Supplier Emission'!$F$15:$F$49=$E$1919)),
            ""),
    "")</f>
        <v/>
      </c>
      <c r="N2062" s="311" t="str">
        <f t="array" ref="N2062">IFERROR(
    XLOOKUP(F2062,
            _xlws.FILTER('Supplier Emission'!$G$15:$G$49,
                   ('Supplier Emission'!$D$15:$D$49=H2062) * ('Supplier Emission'!$F$15:$F$49=$E$1919)),
            _xlws.FILTER('Supplier Emission'!$H$15:$H$49,
                   ('Supplier Emission'!$D$15:$D$49=H2062) * ('Supplier Emission'!$F$15:$F$49=$E$1919)),
            ""),
    "")</f>
        <v/>
      </c>
      <c r="O2062" s="311" t="str">
        <f t="array" ref="O2062">XLOOKUP(1,('Emission Factors'!$E$5:$E$488='GHG emissions calculations'!$F2062)*('Emission Factors'!$H$5:$H$488='GHG emissions calculations'!$H2062),INDEX('Emission Factors'!$E$5:$T$488,0,MATCH('GHG emissions calculations'!O$6,'Emission Factors'!$E$5:$T$5,0)),"",0)</f>
        <v>Verre à motifs, RER</v>
      </c>
      <c r="P2062" s="313">
        <f t="array" ref="P2062">IFERROR(
    INDEX('Emission Factors'!$E$5:$P$488,
          MATCH(1,
                ('Emission Factors'!$E$5:$E$488 = 'GHG emissions calculations'!$F2062) *
                ('Emission Factors'!$H$5:$H$488 = 'GHG emissions calculations'!$H2062),
                0),
          MATCH('GHG emissions calculations'!P$6,'Emission Factors'!$E$5:$P$5,0)),
    "")</f>
        <v>1.17</v>
      </c>
      <c r="Q2062" s="311" t="str">
        <f t="array" ref="Q2062">IFERROR(
    IF(
        INDEX('Emission Factors'!$E$5:$P$488,
              MATCH(1,
                    ('Emission Factors'!$E$5:$E$488 = 'GHG emissions calculations'!$F2062) *
                    ('Emission Factors'!$H$5:$H$488 = 'GHG emissions calculations'!$H2062),
                    0),
              MATCH('GHG emissions calculations'!Q$6, 'Emission Factors'!$E$5:$P$5, 0)) &lt;&gt; "",
        INDEX('Emission Factors'!$E$5:$P$488,
              MATCH(1,
                    ('Emission Factors'!$E$5:$E$488 = 'GHG emissions calculations'!$F2062) *
                    ('Emission Factors'!$H$5:$H$488 = 'GHG emissions calculations'!$H2062),
                    0),
              MATCH('GHG emissions calculations'!Q$6, 'Emission Factors'!$E$5:$P$5, 0)),
        ""),
    "")</f>
        <v>kgCO2e/kg</v>
      </c>
      <c r="R2062" s="311" t="str">
        <f t="array" ref="R2062">IFERROR(
    IF(
        INDEX('Emission Factors'!$E$5:$R$488,
              MATCH(1,
                    ('Emission Factors'!$E$5:$E$488 = 'GHG emissions calculations'!$F2062) *
                    ('Emission Factors'!$H$5:$H$488 = 'GHG emissions calculations'!$H2062),
                    0),
              MATCH('GHG emissions calculations'!R$6, 'Emission Factors'!$E$5:$R$5, 0)) &lt;&gt; "",
        INDEX('Emission Factors'!$E$5:$R$488,
              MATCH(1,
                    ('Emission Factors'!$E$5:$E$488 = 'GHG emissions calculations'!$F2062) *
                    ('Emission Factors'!$H$5:$H$488 = 'GHG emissions calculations'!$H2062),
                    0),
              MATCH('GHG emissions calculations'!R$6, 'Emission Factors'!$E$5:$R$5, 0)),
        ""),
    "")</f>
        <v>Europe</v>
      </c>
      <c r="S2062" s="312">
        <f t="shared" si="3"/>
        <v>0</v>
      </c>
      <c r="T2062" s="23"/>
    </row>
    <row r="2063" ht="15.75" customHeight="1" outlineLevel="1">
      <c r="A2063" s="23"/>
      <c r="B2063" s="71"/>
      <c r="C2063" s="71"/>
      <c r="D2063" s="71"/>
      <c r="E2063" s="314"/>
      <c r="F2063" s="311" t="str">
        <f>Lists!AB143</f>
        <v>Glass, patterned glass - Global or unspecified region</v>
      </c>
      <c r="G2063" s="311" t="str">
        <f t="array" ref="G2063">XLOOKUP(1,('Emission Factors'!$E$5:$E$488='GHG emissions calculations'!$F2063)*('Emission Factors'!$H$5:$H$488='GHG emissions calculations'!$H2063),INDEX('Emission Factors'!$E$5:$T$488,0,MATCH('GHG emissions calculations'!G$6,'Emission Factors'!$E$5:$T$5,0)),"",0)</f>
        <v/>
      </c>
      <c r="H2063" s="311" t="s">
        <v>237</v>
      </c>
      <c r="I2063" s="312" t="str">
        <f>IF(
    SUMIFS('Import data'!$L$25:$L$80,
           'Import data'!$J$25:$J$80, F2063,
           'Import data'!$G$25:$G$80, 'GHG emissions calculations'!$H2063,
           'Import data'!$I$25:$I$80,$E$1919) &lt;&gt; 0,
    SUMIFS('Import data'!$L$25:$L$80,
           'Import data'!$J$25:$J$80, F2063,
           'Import data'!$G$25:$G$80, 'GHG emissions calculations'!$H2063,
           'Import data'!$I$25:$I$80,$E$1919),
    ""
)</f>
        <v/>
      </c>
      <c r="J2063" s="311" t="str">
        <f t="array" ref="J2063">IF(
    XLOOKUP(F2063, 'Import data'!$J$26:$J$47, 'Import data'!$M$26:$M$47, "", 0) = "Please add the region-specific supplier emission factor or choose a different region available in the IAEG database.",
    "",
    XLOOKUP(F2063, 'Import data'!$J$26:$J$47, 'Import data'!$M$26:$M$47, "", 0)
)</f>
        <v/>
      </c>
      <c r="K2063" s="311" t="str">
        <f t="array" ref="K2063">IFERROR(
    XLOOKUP(F2063,
            _xlws.FILTER('Supplier Emission'!$G$15:$G$49,
                   ('Supplier Emission'!$D$15:$D$49=H2063) * ('Supplier Emission'!$F$15:$F$49=$E$1919)),
            _xlws.FILTER('Supplier Emission'!$I$15:$I$49,
                   ('Supplier Emission'!$D$15:$D$49=H2063) * ('Supplier Emission'!$F$15:$F$49=$E$1919)),
            ""),
    "")</f>
        <v/>
      </c>
      <c r="L2063" s="311" t="str">
        <f t="array" ref="L2063">IFERROR(
    XLOOKUP(F2063,
            _xlws.FILTER('Supplier Emission'!$G$15:$G$49,
                   ('Supplier Emission'!$D$15:$D$49=H2063) * ('Supplier Emission'!$F$15:$F$49=$E$1919)),
            _xlws.FILTER('Supplier Emission'!$J$15:$J$49,
                   ('Supplier Emission'!$D$15:$D$49=H2063) * ('Supplier Emission'!$F$15:$F$49=$E$1919)),
            ""),
    "")</f>
        <v/>
      </c>
      <c r="M2063" s="311" t="str">
        <f t="array" ref="M2063">IFERROR(
    XLOOKUP(F2063,
            _xlws.FILTER('Supplier Emission'!$G$15:$G$49,
                   ('Supplier Emission'!$D$15:$D$49=H2063) * ('Supplier Emission'!$F$15:$F$49=$E$1919)),
            _xlws.FILTER('Supplier Emission'!$M$15:$M$49,
                   ('Supplier Emission'!$D$15:$D$49=H2063) * ('Supplier Emission'!$F$15:$F$49=$E$1919)),
            ""),
    "")</f>
        <v/>
      </c>
      <c r="N2063" s="311" t="str">
        <f t="array" ref="N2063">IFERROR(
    XLOOKUP(F2063,
            _xlws.FILTER('Supplier Emission'!$G$15:$G$49,
                   ('Supplier Emission'!$D$15:$D$49=H2063) * ('Supplier Emission'!$F$15:$F$49=$E$1919)),
            _xlws.FILTER('Supplier Emission'!$H$15:$H$49,
                   ('Supplier Emission'!$D$15:$D$49=H2063) * ('Supplier Emission'!$F$15:$F$49=$E$1919)),
            ""),
    "")</f>
        <v/>
      </c>
      <c r="O2063" s="311" t="str">
        <f t="array" ref="O2063">XLOOKUP(1,('Emission Factors'!$E$5:$E$488='GHG emissions calculations'!$F2063)*('Emission Factors'!$H$5:$H$488='GHG emissions calculations'!$H2063),INDEX('Emission Factors'!$E$5:$T$488,0,MATCH('GHG emissions calculations'!O$6,'Emission Factors'!$E$5:$T$5,0)),"",0)</f>
        <v/>
      </c>
      <c r="P2063" s="313" t="str">
        <f t="array" ref="P2063">IFERROR(
    INDEX('Emission Factors'!$E$5:$P$488,
          MATCH(1,
                ('Emission Factors'!$E$5:$E$488 = 'GHG emissions calculations'!$F2063) *
                ('Emission Factors'!$H$5:$H$488 = 'GHG emissions calculations'!$H2063),
                0),
          MATCH('GHG emissions calculations'!P$6,'Emission Factors'!$E$5:$P$5,0)),
    "")</f>
        <v/>
      </c>
      <c r="Q2063" s="311" t="str">
        <f t="array" ref="Q2063">IFERROR(
    IF(
        INDEX('Emission Factors'!$E$5:$P$488,
              MATCH(1,
                    ('Emission Factors'!$E$5:$E$488 = 'GHG emissions calculations'!$F2063) *
                    ('Emission Factors'!$H$5:$H$488 = 'GHG emissions calculations'!$H2063),
                    0),
              MATCH('GHG emissions calculations'!Q$6, 'Emission Factors'!$E$5:$P$5, 0)) &lt;&gt; "",
        INDEX('Emission Factors'!$E$5:$P$488,
              MATCH(1,
                    ('Emission Factors'!$E$5:$E$488 = 'GHG emissions calculations'!$F2063) *
                    ('Emission Factors'!$H$5:$H$488 = 'GHG emissions calculations'!$H2063),
                    0),
              MATCH('GHG emissions calculations'!Q$6, 'Emission Factors'!$E$5:$P$5, 0)),
        ""),
    "")</f>
        <v/>
      </c>
      <c r="R2063" s="311" t="str">
        <f t="array" ref="R2063">IFERROR(
    IF(
        INDEX('Emission Factors'!$E$5:$R$488,
              MATCH(1,
                    ('Emission Factors'!$E$5:$E$488 = 'GHG emissions calculations'!$F2063) *
                    ('Emission Factors'!$H$5:$H$488 = 'GHG emissions calculations'!$H2063),
                    0),
              MATCH('GHG emissions calculations'!R$6, 'Emission Factors'!$E$5:$R$5, 0)) &lt;&gt; "",
        INDEX('Emission Factors'!$E$5:$R$488,
              MATCH(1,
                    ('Emission Factors'!$E$5:$E$488 = 'GHG emissions calculations'!$F2063) *
                    ('Emission Factors'!$H$5:$H$488 = 'GHG emissions calculations'!$H2063),
                    0),
              MATCH('GHG emissions calculations'!R$6, 'Emission Factors'!$E$5:$R$5, 0)),
        ""),
    "")</f>
        <v/>
      </c>
      <c r="S2063" s="312">
        <f t="shared" si="3"/>
        <v>0</v>
      </c>
      <c r="T2063" s="23"/>
    </row>
    <row r="2064" ht="15.75" customHeight="1" outlineLevel="1">
      <c r="A2064" s="23"/>
      <c r="B2064" s="71"/>
      <c r="C2064" s="71"/>
      <c r="D2064" s="71"/>
      <c r="E2064" s="314"/>
      <c r="F2064" s="311" t="str">
        <f>Lists!AB142</f>
        <v>Glass, patterned glass - Middle East</v>
      </c>
      <c r="G2064" s="311" t="str">
        <f t="array" ref="G2064">XLOOKUP(1,('Emission Factors'!$E$5:$E$488='GHG emissions calculations'!$F2064)*('Emission Factors'!$H$5:$H$488='GHG emissions calculations'!$H2064),INDEX('Emission Factors'!$E$5:$T$488,0,MATCH('GHG emissions calculations'!G$6,'Emission Factors'!$E$5:$T$5,0)),"",0)</f>
        <v/>
      </c>
      <c r="H2064" s="311" t="s">
        <v>237</v>
      </c>
      <c r="I2064" s="312" t="str">
        <f>IF(
    SUMIFS('Import data'!$L$25:$L$80,
           'Import data'!$J$25:$J$80, F2064,
           'Import data'!$G$25:$G$80, 'GHG emissions calculations'!$H2064,
           'Import data'!$I$25:$I$80,$E$1919) &lt;&gt; 0,
    SUMIFS('Import data'!$L$25:$L$80,
           'Import data'!$J$25:$J$80, F2064,
           'Import data'!$G$25:$G$80, 'GHG emissions calculations'!$H2064,
           'Import data'!$I$25:$I$80,$E$1919),
    ""
)</f>
        <v/>
      </c>
      <c r="J2064" s="311" t="str">
        <f t="array" ref="J2064">IF(
    XLOOKUP(F2064, 'Import data'!$J$26:$J$47, 'Import data'!$M$26:$M$47, "", 0) = "Please add the region-specific supplier emission factor or choose a different region available in the IAEG database.",
    "",
    XLOOKUP(F2064, 'Import data'!$J$26:$J$47, 'Import data'!$M$26:$M$47, "", 0)
)</f>
        <v/>
      </c>
      <c r="K2064" s="311" t="str">
        <f t="array" ref="K2064">IFERROR(
    XLOOKUP(F2064,
            _xlws.FILTER('Supplier Emission'!$G$15:$G$49,
                   ('Supplier Emission'!$D$15:$D$49=H2064) * ('Supplier Emission'!$F$15:$F$49=$E$1919)),
            _xlws.FILTER('Supplier Emission'!$I$15:$I$49,
                   ('Supplier Emission'!$D$15:$D$49=H2064) * ('Supplier Emission'!$F$15:$F$49=$E$1919)),
            ""),
    "")</f>
        <v/>
      </c>
      <c r="L2064" s="311" t="str">
        <f t="array" ref="L2064">IFERROR(
    XLOOKUP(F2064,
            _xlws.FILTER('Supplier Emission'!$G$15:$G$49,
                   ('Supplier Emission'!$D$15:$D$49=H2064) * ('Supplier Emission'!$F$15:$F$49=$E$1919)),
            _xlws.FILTER('Supplier Emission'!$J$15:$J$49,
                   ('Supplier Emission'!$D$15:$D$49=H2064) * ('Supplier Emission'!$F$15:$F$49=$E$1919)),
            ""),
    "")</f>
        <v/>
      </c>
      <c r="M2064" s="311" t="str">
        <f t="array" ref="M2064">IFERROR(
    XLOOKUP(F2064,
            _xlws.FILTER('Supplier Emission'!$G$15:$G$49,
                   ('Supplier Emission'!$D$15:$D$49=H2064) * ('Supplier Emission'!$F$15:$F$49=$E$1919)),
            _xlws.FILTER('Supplier Emission'!$M$15:$M$49,
                   ('Supplier Emission'!$D$15:$D$49=H2064) * ('Supplier Emission'!$F$15:$F$49=$E$1919)),
            ""),
    "")</f>
        <v/>
      </c>
      <c r="N2064" s="311" t="str">
        <f t="array" ref="N2064">IFERROR(
    XLOOKUP(F2064,
            _xlws.FILTER('Supplier Emission'!$G$15:$G$49,
                   ('Supplier Emission'!$D$15:$D$49=H2064) * ('Supplier Emission'!$F$15:$F$49=$E$1919)),
            _xlws.FILTER('Supplier Emission'!$H$15:$H$49,
                   ('Supplier Emission'!$D$15:$D$49=H2064) * ('Supplier Emission'!$F$15:$F$49=$E$1919)),
            ""),
    "")</f>
        <v/>
      </c>
      <c r="O2064" s="311" t="str">
        <f t="array" ref="O2064">XLOOKUP(1,('Emission Factors'!$E$5:$E$488='GHG emissions calculations'!$F2064)*('Emission Factors'!$H$5:$H$488='GHG emissions calculations'!$H2064),INDEX('Emission Factors'!$E$5:$T$488,0,MATCH('GHG emissions calculations'!O$6,'Emission Factors'!$E$5:$T$5,0)),"",0)</f>
        <v/>
      </c>
      <c r="P2064" s="313" t="str">
        <f t="array" ref="P2064">IFERROR(
    INDEX('Emission Factors'!$E$5:$P$488,
          MATCH(1,
                ('Emission Factors'!$E$5:$E$488 = 'GHG emissions calculations'!$F2064) *
                ('Emission Factors'!$H$5:$H$488 = 'GHG emissions calculations'!$H2064),
                0),
          MATCH('GHG emissions calculations'!P$6,'Emission Factors'!$E$5:$P$5,0)),
    "")</f>
        <v/>
      </c>
      <c r="Q2064" s="311" t="str">
        <f t="array" ref="Q2064">IFERROR(
    IF(
        INDEX('Emission Factors'!$E$5:$P$488,
              MATCH(1,
                    ('Emission Factors'!$E$5:$E$488 = 'GHG emissions calculations'!$F2064) *
                    ('Emission Factors'!$H$5:$H$488 = 'GHG emissions calculations'!$H2064),
                    0),
              MATCH('GHG emissions calculations'!Q$6, 'Emission Factors'!$E$5:$P$5, 0)) &lt;&gt; "",
        INDEX('Emission Factors'!$E$5:$P$488,
              MATCH(1,
                    ('Emission Factors'!$E$5:$E$488 = 'GHG emissions calculations'!$F2064) *
                    ('Emission Factors'!$H$5:$H$488 = 'GHG emissions calculations'!$H2064),
                    0),
              MATCH('GHG emissions calculations'!Q$6, 'Emission Factors'!$E$5:$P$5, 0)),
        ""),
    "")</f>
        <v/>
      </c>
      <c r="R2064" s="311" t="str">
        <f t="array" ref="R2064">IFERROR(
    IF(
        INDEX('Emission Factors'!$E$5:$R$488,
              MATCH(1,
                    ('Emission Factors'!$E$5:$E$488 = 'GHG emissions calculations'!$F2064) *
                    ('Emission Factors'!$H$5:$H$488 = 'GHG emissions calculations'!$H2064),
                    0),
              MATCH('GHG emissions calculations'!R$6, 'Emission Factors'!$E$5:$R$5, 0)) &lt;&gt; "",
        INDEX('Emission Factors'!$E$5:$R$488,
              MATCH(1,
                    ('Emission Factors'!$E$5:$E$488 = 'GHG emissions calculations'!$F2064) *
                    ('Emission Factors'!$H$5:$H$488 = 'GHG emissions calculations'!$H2064),
                    0),
              MATCH('GHG emissions calculations'!R$6, 'Emission Factors'!$E$5:$R$5, 0)),
        ""),
    "")</f>
        <v/>
      </c>
      <c r="S2064" s="312">
        <f t="shared" si="3"/>
        <v>0</v>
      </c>
      <c r="T2064" s="23"/>
    </row>
    <row r="2065" ht="15.75" customHeight="1" outlineLevel="1">
      <c r="A2065" s="23"/>
      <c r="B2065" s="71"/>
      <c r="C2065" s="71"/>
      <c r="D2065" s="71"/>
      <c r="E2065" s="314"/>
      <c r="F2065" s="311" t="str">
        <f>Lists!AB141</f>
        <v>Glass, patterned glass - Oceania</v>
      </c>
      <c r="G2065" s="311" t="str">
        <f t="array" ref="G2065">XLOOKUP(1,('Emission Factors'!$E$5:$E$488='GHG emissions calculations'!$F2065)*('Emission Factors'!$H$5:$H$488='GHG emissions calculations'!$H2065),INDEX('Emission Factors'!$E$5:$T$488,0,MATCH('GHG emissions calculations'!G$6,'Emission Factors'!$E$5:$T$5,0)),"",0)</f>
        <v/>
      </c>
      <c r="H2065" s="311" t="s">
        <v>237</v>
      </c>
      <c r="I2065" s="312" t="str">
        <f>IF(
    SUMIFS('Import data'!$L$25:$L$80,
           'Import data'!$J$25:$J$80, F2065,
           'Import data'!$G$25:$G$80, 'GHG emissions calculations'!$H2065,
           'Import data'!$I$25:$I$80,$E$1919) &lt;&gt; 0,
    SUMIFS('Import data'!$L$25:$L$80,
           'Import data'!$J$25:$J$80, F2065,
           'Import data'!$G$25:$G$80, 'GHG emissions calculations'!$H2065,
           'Import data'!$I$25:$I$80,$E$1919),
    ""
)</f>
        <v/>
      </c>
      <c r="J2065" s="311" t="str">
        <f t="array" ref="J2065">IF(
    XLOOKUP(F2065, 'Import data'!$J$26:$J$47, 'Import data'!$M$26:$M$47, "", 0) = "Please add the region-specific supplier emission factor or choose a different region available in the IAEG database.",
    "",
    XLOOKUP(F2065, 'Import data'!$J$26:$J$47, 'Import data'!$M$26:$M$47, "", 0)
)</f>
        <v/>
      </c>
      <c r="K2065" s="311" t="str">
        <f t="array" ref="K2065">IFERROR(
    XLOOKUP(F2065,
            _xlws.FILTER('Supplier Emission'!$G$15:$G$49,
                   ('Supplier Emission'!$D$15:$D$49=H2065) * ('Supplier Emission'!$F$15:$F$49=$E$1919)),
            _xlws.FILTER('Supplier Emission'!$I$15:$I$49,
                   ('Supplier Emission'!$D$15:$D$49=H2065) * ('Supplier Emission'!$F$15:$F$49=$E$1919)),
            ""),
    "")</f>
        <v/>
      </c>
      <c r="L2065" s="311" t="str">
        <f t="array" ref="L2065">IFERROR(
    XLOOKUP(F2065,
            _xlws.FILTER('Supplier Emission'!$G$15:$G$49,
                   ('Supplier Emission'!$D$15:$D$49=H2065) * ('Supplier Emission'!$F$15:$F$49=$E$1919)),
            _xlws.FILTER('Supplier Emission'!$J$15:$J$49,
                   ('Supplier Emission'!$D$15:$D$49=H2065) * ('Supplier Emission'!$F$15:$F$49=$E$1919)),
            ""),
    "")</f>
        <v/>
      </c>
      <c r="M2065" s="311" t="str">
        <f t="array" ref="M2065">IFERROR(
    XLOOKUP(F2065,
            _xlws.FILTER('Supplier Emission'!$G$15:$G$49,
                   ('Supplier Emission'!$D$15:$D$49=H2065) * ('Supplier Emission'!$F$15:$F$49=$E$1919)),
            _xlws.FILTER('Supplier Emission'!$M$15:$M$49,
                   ('Supplier Emission'!$D$15:$D$49=H2065) * ('Supplier Emission'!$F$15:$F$49=$E$1919)),
            ""),
    "")</f>
        <v/>
      </c>
      <c r="N2065" s="311" t="str">
        <f t="array" ref="N2065">IFERROR(
    XLOOKUP(F2065,
            _xlws.FILTER('Supplier Emission'!$G$15:$G$49,
                   ('Supplier Emission'!$D$15:$D$49=H2065) * ('Supplier Emission'!$F$15:$F$49=$E$1919)),
            _xlws.FILTER('Supplier Emission'!$H$15:$H$49,
                   ('Supplier Emission'!$D$15:$D$49=H2065) * ('Supplier Emission'!$F$15:$F$49=$E$1919)),
            ""),
    "")</f>
        <v/>
      </c>
      <c r="O2065" s="311" t="str">
        <f t="array" ref="O2065">XLOOKUP(1,('Emission Factors'!$E$5:$E$488='GHG emissions calculations'!$F2065)*('Emission Factors'!$H$5:$H$488='GHG emissions calculations'!$H2065),INDEX('Emission Factors'!$E$5:$T$488,0,MATCH('GHG emissions calculations'!O$6,'Emission Factors'!$E$5:$T$5,0)),"",0)</f>
        <v/>
      </c>
      <c r="P2065" s="313" t="str">
        <f t="array" ref="P2065">IFERROR(
    INDEX('Emission Factors'!$E$5:$P$488,
          MATCH(1,
                ('Emission Factors'!$E$5:$E$488 = 'GHG emissions calculations'!$F2065) *
                ('Emission Factors'!$H$5:$H$488 = 'GHG emissions calculations'!$H2065),
                0),
          MATCH('GHG emissions calculations'!P$6,'Emission Factors'!$E$5:$P$5,0)),
    "")</f>
        <v/>
      </c>
      <c r="Q2065" s="311" t="str">
        <f t="array" ref="Q2065">IFERROR(
    IF(
        INDEX('Emission Factors'!$E$5:$P$488,
              MATCH(1,
                    ('Emission Factors'!$E$5:$E$488 = 'GHG emissions calculations'!$F2065) *
                    ('Emission Factors'!$H$5:$H$488 = 'GHG emissions calculations'!$H2065),
                    0),
              MATCH('GHG emissions calculations'!Q$6, 'Emission Factors'!$E$5:$P$5, 0)) &lt;&gt; "",
        INDEX('Emission Factors'!$E$5:$P$488,
              MATCH(1,
                    ('Emission Factors'!$E$5:$E$488 = 'GHG emissions calculations'!$F2065) *
                    ('Emission Factors'!$H$5:$H$488 = 'GHG emissions calculations'!$H2065),
                    0),
              MATCH('GHG emissions calculations'!Q$6, 'Emission Factors'!$E$5:$P$5, 0)),
        ""),
    "")</f>
        <v/>
      </c>
      <c r="R2065" s="311" t="str">
        <f t="array" ref="R2065">IFERROR(
    IF(
        INDEX('Emission Factors'!$E$5:$R$488,
              MATCH(1,
                    ('Emission Factors'!$E$5:$E$488 = 'GHG emissions calculations'!$F2065) *
                    ('Emission Factors'!$H$5:$H$488 = 'GHG emissions calculations'!$H2065),
                    0),
              MATCH('GHG emissions calculations'!R$6, 'Emission Factors'!$E$5:$R$5, 0)) &lt;&gt; "",
        INDEX('Emission Factors'!$E$5:$R$488,
              MATCH(1,
                    ('Emission Factors'!$E$5:$E$488 = 'GHG emissions calculations'!$F2065) *
                    ('Emission Factors'!$H$5:$H$488 = 'GHG emissions calculations'!$H2065),
                    0),
              MATCH('GHG emissions calculations'!R$6, 'Emission Factors'!$E$5:$R$5, 0)),
        ""),
    "")</f>
        <v/>
      </c>
      <c r="S2065" s="312">
        <f t="shared" si="3"/>
        <v>0</v>
      </c>
      <c r="T2065" s="23"/>
    </row>
    <row r="2066" ht="15.75" customHeight="1" outlineLevel="1">
      <c r="A2066" s="23"/>
      <c r="B2066" s="71"/>
      <c r="C2066" s="71"/>
      <c r="D2066" s="71"/>
      <c r="E2066" s="314"/>
      <c r="F2066" s="311" t="str">
        <f>Lists!AA55</f>
        <v>Glass, refractory, clay, other porcelain and ceramic, stone and abrasive products  - Africa</v>
      </c>
      <c r="G2066" s="311" t="str">
        <f t="array" ref="G2066">XLOOKUP(1,('Emission Factors'!$E$5:$E$488='GHG emissions calculations'!$F2066)*('Emission Factors'!$H$5:$H$488='GHG emissions calculations'!$H2066),INDEX('Emission Factors'!$E$5:$T$488,0,MATCH('GHG emissions calculations'!G$6,'Emission Factors'!$E$5:$T$5,0)),"",0)</f>
        <v/>
      </c>
      <c r="H2066" s="311" t="s">
        <v>238</v>
      </c>
      <c r="I2066" s="312" t="str">
        <f>IF(
    SUMIFS('Import data'!$L$25:$L$80,
           'Import data'!$J$25:$J$80, F2066,
           'Import data'!$G$25:$G$80, 'GHG emissions calculations'!$H2066,
           'Import data'!$I$25:$I$80,$E$1919) &lt;&gt; 0,
    SUMIFS('Import data'!$L$25:$L$80,
           'Import data'!$J$25:$J$80, F2066,
           'Import data'!$G$25:$G$80, 'GHG emissions calculations'!$H2066,
           'Import data'!$I$25:$I$80,$E$1919),
    ""
)</f>
        <v/>
      </c>
      <c r="J2066" s="311" t="str">
        <f t="array" ref="J2066">IF(
    XLOOKUP(F2066, 'Import data'!$J$26:$J$47, 'Import data'!$M$26:$M$47, "", 0) = "Please add the region-specific supplier emission factor or choose a different region available in the IAEG database.",
    "",
    XLOOKUP(F2066, 'Import data'!$J$26:$J$47, 'Import data'!$M$26:$M$47, "", 0)
)</f>
        <v/>
      </c>
      <c r="K2066" s="311" t="str">
        <f t="array" ref="K2066">IFERROR(
    XLOOKUP(F2066,
            _xlws.FILTER('Supplier Emission'!$G$15:$G$49,
                   ('Supplier Emission'!$D$15:$D$49=H2066) * ('Supplier Emission'!$F$15:$F$49=$E$1919)),
            _xlws.FILTER('Supplier Emission'!$I$15:$I$49,
                   ('Supplier Emission'!$D$15:$D$49=H2066) * ('Supplier Emission'!$F$15:$F$49=$E$1919)),
            ""),
    "")</f>
        <v/>
      </c>
      <c r="L2066" s="311" t="str">
        <f t="array" ref="L2066">IFERROR(
    XLOOKUP(F2066,
            _xlws.FILTER('Supplier Emission'!$G$15:$G$49,
                   ('Supplier Emission'!$D$15:$D$49=H2066) * ('Supplier Emission'!$F$15:$F$49=$E$1919)),
            _xlws.FILTER('Supplier Emission'!$J$15:$J$49,
                   ('Supplier Emission'!$D$15:$D$49=H2066) * ('Supplier Emission'!$F$15:$F$49=$E$1919)),
            ""),
    "")</f>
        <v/>
      </c>
      <c r="M2066" s="311" t="str">
        <f t="array" ref="M2066">IFERROR(
    XLOOKUP(F2066,
            _xlws.FILTER('Supplier Emission'!$G$15:$G$49,
                   ('Supplier Emission'!$D$15:$D$49=H2066) * ('Supplier Emission'!$F$15:$F$49=$E$1919)),
            _xlws.FILTER('Supplier Emission'!$M$15:$M$49,
                   ('Supplier Emission'!$D$15:$D$49=H2066) * ('Supplier Emission'!$F$15:$F$49=$E$1919)),
            ""),
    "")</f>
        <v/>
      </c>
      <c r="N2066" s="311" t="str">
        <f t="array" ref="N2066">IFERROR(
    XLOOKUP(F2066,
            _xlws.FILTER('Supplier Emission'!$G$15:$G$49,
                   ('Supplier Emission'!$D$15:$D$49=H2066) * ('Supplier Emission'!$F$15:$F$49=$E$1919)),
            _xlws.FILTER('Supplier Emission'!$H$15:$H$49,
                   ('Supplier Emission'!$D$15:$D$49=H2066) * ('Supplier Emission'!$F$15:$F$49=$E$1919)),
            ""),
    "")</f>
        <v/>
      </c>
      <c r="O2066" s="311" t="str">
        <f t="array" ref="O2066">XLOOKUP(1,('Emission Factors'!$E$5:$E$488='GHG emissions calculations'!$F2066)*('Emission Factors'!$H$5:$H$488='GHG emissions calculations'!$H2066),INDEX('Emission Factors'!$E$5:$T$488,0,MATCH('GHG emissions calculations'!O$6,'Emission Factors'!$E$5:$T$5,0)),"",0)</f>
        <v/>
      </c>
      <c r="P2066" s="313" t="str">
        <f t="array" ref="P2066">IFERROR(
    INDEX('Emission Factors'!$E$5:$P$488,
          MATCH(1,
                ('Emission Factors'!$E$5:$E$488 = 'GHG emissions calculations'!$F2066) *
                ('Emission Factors'!$H$5:$H$488 = 'GHG emissions calculations'!$H2066),
                0),
          MATCH('GHG emissions calculations'!P$6,'Emission Factors'!$E$5:$P$5,0)),
    "")</f>
        <v/>
      </c>
      <c r="Q2066" s="311" t="str">
        <f t="array" ref="Q2066">IFERROR(
    IF(
        INDEX('Emission Factors'!$E$5:$P$488,
              MATCH(1,
                    ('Emission Factors'!$E$5:$E$488 = 'GHG emissions calculations'!$F2066) *
                    ('Emission Factors'!$H$5:$H$488 = 'GHG emissions calculations'!$H2066),
                    0),
              MATCH('GHG emissions calculations'!Q$6, 'Emission Factors'!$E$5:$P$5, 0)) &lt;&gt; "",
        INDEX('Emission Factors'!$E$5:$P$488,
              MATCH(1,
                    ('Emission Factors'!$E$5:$E$488 = 'GHG emissions calculations'!$F2066) *
                    ('Emission Factors'!$H$5:$H$488 = 'GHG emissions calculations'!$H2066),
                    0),
              MATCH('GHG emissions calculations'!Q$6, 'Emission Factors'!$E$5:$P$5, 0)),
        ""),
    "")</f>
        <v/>
      </c>
      <c r="R2066" s="311" t="str">
        <f t="array" ref="R2066">IFERROR(
    IF(
        INDEX('Emission Factors'!$E$5:$R$488,
              MATCH(1,
                    ('Emission Factors'!$E$5:$E$488 = 'GHG emissions calculations'!$F2066) *
                    ('Emission Factors'!$H$5:$H$488 = 'GHG emissions calculations'!$H2066),
                    0),
              MATCH('GHG emissions calculations'!R$6, 'Emission Factors'!$E$5:$R$5, 0)) &lt;&gt; "",
        INDEX('Emission Factors'!$E$5:$R$488,
              MATCH(1,
                    ('Emission Factors'!$E$5:$E$488 = 'GHG emissions calculations'!$F2066) *
                    ('Emission Factors'!$H$5:$H$488 = 'GHG emissions calculations'!$H2066),
                    0),
              MATCH('GHG emissions calculations'!R$6, 'Emission Factors'!$E$5:$R$5, 0)),
        ""),
    "")</f>
        <v/>
      </c>
      <c r="S2066" s="312">
        <f t="shared" si="3"/>
        <v>0</v>
      </c>
      <c r="T2066" s="23"/>
    </row>
    <row r="2067" ht="15.75" customHeight="1" outlineLevel="1">
      <c r="A2067" s="23"/>
      <c r="B2067" s="71"/>
      <c r="C2067" s="71"/>
      <c r="D2067" s="71"/>
      <c r="E2067" s="314"/>
      <c r="F2067" s="311" t="str">
        <f>Lists!AA53</f>
        <v>Glass, refractory, clay, other porcelain and ceramic, stone and abrasive products  - America</v>
      </c>
      <c r="G2067" s="311" t="str">
        <f t="array" ref="G2067">XLOOKUP(1,('Emission Factors'!$E$5:$E$488='GHG emissions calculations'!$F2067)*('Emission Factors'!$H$5:$H$488='GHG emissions calculations'!$H2067),INDEX('Emission Factors'!$E$5:$T$488,0,MATCH('GHG emissions calculations'!G$6,'Emission Factors'!$E$5:$T$5,0)),"",0)</f>
        <v/>
      </c>
      <c r="H2067" s="311" t="s">
        <v>238</v>
      </c>
      <c r="I2067" s="312" t="str">
        <f>IF(
    SUMIFS('Import data'!$L$25:$L$80,
           'Import data'!$J$25:$J$80, F2067,
           'Import data'!$G$25:$G$80, 'GHG emissions calculations'!$H2067,
           'Import data'!$I$25:$I$80,$E$1919) &lt;&gt; 0,
    SUMIFS('Import data'!$L$25:$L$80,
           'Import data'!$J$25:$J$80, F2067,
           'Import data'!$G$25:$G$80, 'GHG emissions calculations'!$H2067,
           'Import data'!$I$25:$I$80,$E$1919),
    ""
)</f>
        <v/>
      </c>
      <c r="J2067" s="311" t="str">
        <f t="array" ref="J2067">IF(
    XLOOKUP(F2067, 'Import data'!$J$26:$J$47, 'Import data'!$M$26:$M$47, "", 0) = "Please add the region-specific supplier emission factor or choose a different region available in the IAEG database.",
    "",
    XLOOKUP(F2067, 'Import data'!$J$26:$J$47, 'Import data'!$M$26:$M$47, "", 0)
)</f>
        <v/>
      </c>
      <c r="K2067" s="311" t="str">
        <f t="array" ref="K2067">IFERROR(
    XLOOKUP(F2067,
            _xlws.FILTER('Supplier Emission'!$G$15:$G$49,
                   ('Supplier Emission'!$D$15:$D$49=H2067) * ('Supplier Emission'!$F$15:$F$49=$E$1919)),
            _xlws.FILTER('Supplier Emission'!$I$15:$I$49,
                   ('Supplier Emission'!$D$15:$D$49=H2067) * ('Supplier Emission'!$F$15:$F$49=$E$1919)),
            ""),
    "")</f>
        <v/>
      </c>
      <c r="L2067" s="311" t="str">
        <f t="array" ref="L2067">IFERROR(
    XLOOKUP(F2067,
            _xlws.FILTER('Supplier Emission'!$G$15:$G$49,
                   ('Supplier Emission'!$D$15:$D$49=H2067) * ('Supplier Emission'!$F$15:$F$49=$E$1919)),
            _xlws.FILTER('Supplier Emission'!$J$15:$J$49,
                   ('Supplier Emission'!$D$15:$D$49=H2067) * ('Supplier Emission'!$F$15:$F$49=$E$1919)),
            ""),
    "")</f>
        <v/>
      </c>
      <c r="M2067" s="311" t="str">
        <f t="array" ref="M2067">IFERROR(
    XLOOKUP(F2067,
            _xlws.FILTER('Supplier Emission'!$G$15:$G$49,
                   ('Supplier Emission'!$D$15:$D$49=H2067) * ('Supplier Emission'!$F$15:$F$49=$E$1919)),
            _xlws.FILTER('Supplier Emission'!$M$15:$M$49,
                   ('Supplier Emission'!$D$15:$D$49=H2067) * ('Supplier Emission'!$F$15:$F$49=$E$1919)),
            ""),
    "")</f>
        <v/>
      </c>
      <c r="N2067" s="311" t="str">
        <f t="array" ref="N2067">IFERROR(
    XLOOKUP(F2067,
            _xlws.FILTER('Supplier Emission'!$G$15:$G$49,
                   ('Supplier Emission'!$D$15:$D$49=H2067) * ('Supplier Emission'!$F$15:$F$49=$E$1919)),
            _xlws.FILTER('Supplier Emission'!$H$15:$H$49,
                   ('Supplier Emission'!$D$15:$D$49=H2067) * ('Supplier Emission'!$F$15:$F$49=$E$1919)),
            ""),
    "")</f>
        <v/>
      </c>
      <c r="O2067" s="311" t="str">
        <f t="array" ref="O2067">XLOOKUP(1,('Emission Factors'!$E$5:$E$488='GHG emissions calculations'!$F2067)*('Emission Factors'!$H$5:$H$488='GHG emissions calculations'!$H2067),INDEX('Emission Factors'!$E$5:$T$488,0,MATCH('GHG emissions calculations'!O$6,'Emission Factors'!$E$5:$T$5,0)),"",0)</f>
        <v/>
      </c>
      <c r="P2067" s="313" t="str">
        <f t="array" ref="P2067">IFERROR(
    INDEX('Emission Factors'!$E$5:$P$488,
          MATCH(1,
                ('Emission Factors'!$E$5:$E$488 = 'GHG emissions calculations'!$F2067) *
                ('Emission Factors'!$H$5:$H$488 = 'GHG emissions calculations'!$H2067),
                0),
          MATCH('GHG emissions calculations'!P$6,'Emission Factors'!$E$5:$P$5,0)),
    "")</f>
        <v/>
      </c>
      <c r="Q2067" s="311" t="str">
        <f t="array" ref="Q2067">IFERROR(
    IF(
        INDEX('Emission Factors'!$E$5:$P$488,
              MATCH(1,
                    ('Emission Factors'!$E$5:$E$488 = 'GHG emissions calculations'!$F2067) *
                    ('Emission Factors'!$H$5:$H$488 = 'GHG emissions calculations'!$H2067),
                    0),
              MATCH('GHG emissions calculations'!Q$6, 'Emission Factors'!$E$5:$P$5, 0)) &lt;&gt; "",
        INDEX('Emission Factors'!$E$5:$P$488,
              MATCH(1,
                    ('Emission Factors'!$E$5:$E$488 = 'GHG emissions calculations'!$F2067) *
                    ('Emission Factors'!$H$5:$H$488 = 'GHG emissions calculations'!$H2067),
                    0),
              MATCH('GHG emissions calculations'!Q$6, 'Emission Factors'!$E$5:$P$5, 0)),
        ""),
    "")</f>
        <v/>
      </c>
      <c r="R2067" s="311" t="str">
        <f t="array" ref="R2067">IFERROR(
    IF(
        INDEX('Emission Factors'!$E$5:$R$488,
              MATCH(1,
                    ('Emission Factors'!$E$5:$E$488 = 'GHG emissions calculations'!$F2067) *
                    ('Emission Factors'!$H$5:$H$488 = 'GHG emissions calculations'!$H2067),
                    0),
              MATCH('GHG emissions calculations'!R$6, 'Emission Factors'!$E$5:$R$5, 0)) &lt;&gt; "",
        INDEX('Emission Factors'!$E$5:$R$488,
              MATCH(1,
                    ('Emission Factors'!$E$5:$E$488 = 'GHG emissions calculations'!$F2067) *
                    ('Emission Factors'!$H$5:$H$488 = 'GHG emissions calculations'!$H2067),
                    0),
              MATCH('GHG emissions calculations'!R$6, 'Emission Factors'!$E$5:$R$5, 0)),
        ""),
    "")</f>
        <v/>
      </c>
      <c r="S2067" s="312">
        <f t="shared" si="3"/>
        <v>0</v>
      </c>
      <c r="T2067" s="23"/>
    </row>
    <row r="2068" ht="15.75" customHeight="1" outlineLevel="1">
      <c r="A2068" s="23"/>
      <c r="B2068" s="71"/>
      <c r="C2068" s="71"/>
      <c r="D2068" s="71"/>
      <c r="E2068" s="314"/>
      <c r="F2068" s="311" t="str">
        <f>Lists!AA56</f>
        <v>Glass, refractory, clay, other porcelain and ceramic, stone and abrasive products  - Asia</v>
      </c>
      <c r="G2068" s="311" t="str">
        <f t="array" ref="G2068">XLOOKUP(1,('Emission Factors'!$E$5:$E$488='GHG emissions calculations'!$F2068)*('Emission Factors'!$H$5:$H$488='GHG emissions calculations'!$H2068),INDEX('Emission Factors'!$E$5:$T$488,0,MATCH('GHG emissions calculations'!G$6,'Emission Factors'!$E$5:$T$5,0)),"",0)</f>
        <v/>
      </c>
      <c r="H2068" s="311" t="s">
        <v>238</v>
      </c>
      <c r="I2068" s="312" t="str">
        <f>IF(
    SUMIFS('Import data'!$L$25:$L$80,
           'Import data'!$J$25:$J$80, F2068,
           'Import data'!$G$25:$G$80, 'GHG emissions calculations'!$H2068,
           'Import data'!$I$25:$I$80,$E$1919) &lt;&gt; 0,
    SUMIFS('Import data'!$L$25:$L$80,
           'Import data'!$J$25:$J$80, F2068,
           'Import data'!$G$25:$G$80, 'GHG emissions calculations'!$H2068,
           'Import data'!$I$25:$I$80,$E$1919),
    ""
)</f>
        <v/>
      </c>
      <c r="J2068" s="311" t="str">
        <f t="array" ref="J2068">IF(
    XLOOKUP(F2068, 'Import data'!$J$26:$J$47, 'Import data'!$M$26:$M$47, "", 0) = "Please add the region-specific supplier emission factor or choose a different region available in the IAEG database.",
    "",
    XLOOKUP(F2068, 'Import data'!$J$26:$J$47, 'Import data'!$M$26:$M$47, "", 0)
)</f>
        <v/>
      </c>
      <c r="K2068" s="311" t="str">
        <f t="array" ref="K2068">IFERROR(
    XLOOKUP(F2068,
            _xlws.FILTER('Supplier Emission'!$G$15:$G$49,
                   ('Supplier Emission'!$D$15:$D$49=H2068) * ('Supplier Emission'!$F$15:$F$49=$E$1919)),
            _xlws.FILTER('Supplier Emission'!$I$15:$I$49,
                   ('Supplier Emission'!$D$15:$D$49=H2068) * ('Supplier Emission'!$F$15:$F$49=$E$1919)),
            ""),
    "")</f>
        <v/>
      </c>
      <c r="L2068" s="311" t="str">
        <f t="array" ref="L2068">IFERROR(
    XLOOKUP(F2068,
            _xlws.FILTER('Supplier Emission'!$G$15:$G$49,
                   ('Supplier Emission'!$D$15:$D$49=H2068) * ('Supplier Emission'!$F$15:$F$49=$E$1919)),
            _xlws.FILTER('Supplier Emission'!$J$15:$J$49,
                   ('Supplier Emission'!$D$15:$D$49=H2068) * ('Supplier Emission'!$F$15:$F$49=$E$1919)),
            ""),
    "")</f>
        <v/>
      </c>
      <c r="M2068" s="311" t="str">
        <f t="array" ref="M2068">IFERROR(
    XLOOKUP(F2068,
            _xlws.FILTER('Supplier Emission'!$G$15:$G$49,
                   ('Supplier Emission'!$D$15:$D$49=H2068) * ('Supplier Emission'!$F$15:$F$49=$E$1919)),
            _xlws.FILTER('Supplier Emission'!$M$15:$M$49,
                   ('Supplier Emission'!$D$15:$D$49=H2068) * ('Supplier Emission'!$F$15:$F$49=$E$1919)),
            ""),
    "")</f>
        <v/>
      </c>
      <c r="N2068" s="311" t="str">
        <f t="array" ref="N2068">IFERROR(
    XLOOKUP(F2068,
            _xlws.FILTER('Supplier Emission'!$G$15:$G$49,
                   ('Supplier Emission'!$D$15:$D$49=H2068) * ('Supplier Emission'!$F$15:$F$49=$E$1919)),
            _xlws.FILTER('Supplier Emission'!$H$15:$H$49,
                   ('Supplier Emission'!$D$15:$D$49=H2068) * ('Supplier Emission'!$F$15:$F$49=$E$1919)),
            ""),
    "")</f>
        <v/>
      </c>
      <c r="O2068" s="311" t="str">
        <f t="array" ref="O2068">XLOOKUP(1,('Emission Factors'!$E$5:$E$488='GHG emissions calculations'!$F2068)*('Emission Factors'!$H$5:$H$488='GHG emissions calculations'!$H2068),INDEX('Emission Factors'!$E$5:$T$488,0,MATCH('GHG emissions calculations'!O$6,'Emission Factors'!$E$5:$T$5,0)),"",0)</f>
        <v/>
      </c>
      <c r="P2068" s="313" t="str">
        <f t="array" ref="P2068">IFERROR(
    INDEX('Emission Factors'!$E$5:$P$488,
          MATCH(1,
                ('Emission Factors'!$E$5:$E$488 = 'GHG emissions calculations'!$F2068) *
                ('Emission Factors'!$H$5:$H$488 = 'GHG emissions calculations'!$H2068),
                0),
          MATCH('GHG emissions calculations'!P$6,'Emission Factors'!$E$5:$P$5,0)),
    "")</f>
        <v/>
      </c>
      <c r="Q2068" s="311" t="str">
        <f t="array" ref="Q2068">IFERROR(
    IF(
        INDEX('Emission Factors'!$E$5:$P$488,
              MATCH(1,
                    ('Emission Factors'!$E$5:$E$488 = 'GHG emissions calculations'!$F2068) *
                    ('Emission Factors'!$H$5:$H$488 = 'GHG emissions calculations'!$H2068),
                    0),
              MATCH('GHG emissions calculations'!Q$6, 'Emission Factors'!$E$5:$P$5, 0)) &lt;&gt; "",
        INDEX('Emission Factors'!$E$5:$P$488,
              MATCH(1,
                    ('Emission Factors'!$E$5:$E$488 = 'GHG emissions calculations'!$F2068) *
                    ('Emission Factors'!$H$5:$H$488 = 'GHG emissions calculations'!$H2068),
                    0),
              MATCH('GHG emissions calculations'!Q$6, 'Emission Factors'!$E$5:$P$5, 0)),
        ""),
    "")</f>
        <v/>
      </c>
      <c r="R2068" s="311" t="str">
        <f t="array" ref="R2068">IFERROR(
    IF(
        INDEX('Emission Factors'!$E$5:$R$488,
              MATCH(1,
                    ('Emission Factors'!$E$5:$E$488 = 'GHG emissions calculations'!$F2068) *
                    ('Emission Factors'!$H$5:$H$488 = 'GHG emissions calculations'!$H2068),
                    0),
              MATCH('GHG emissions calculations'!R$6, 'Emission Factors'!$E$5:$R$5, 0)) &lt;&gt; "",
        INDEX('Emission Factors'!$E$5:$R$488,
              MATCH(1,
                    ('Emission Factors'!$E$5:$E$488 = 'GHG emissions calculations'!$F2068) *
                    ('Emission Factors'!$H$5:$H$488 = 'GHG emissions calculations'!$H2068),
                    0),
              MATCH('GHG emissions calculations'!R$6, 'Emission Factors'!$E$5:$R$5, 0)),
        ""),
    "")</f>
        <v/>
      </c>
      <c r="S2068" s="312">
        <f t="shared" si="3"/>
        <v>0</v>
      </c>
      <c r="T2068" s="23"/>
    </row>
    <row r="2069" ht="15.75" customHeight="1" outlineLevel="1">
      <c r="A2069" s="23"/>
      <c r="B2069" s="71"/>
      <c r="C2069" s="71"/>
      <c r="D2069" s="71"/>
      <c r="E2069" s="314"/>
      <c r="F2069" s="311" t="str">
        <f>Lists!AA54</f>
        <v>Glass, refractory, clay, other porcelain and ceramic, stone and abrasive products  - Europe</v>
      </c>
      <c r="G2069" s="311">
        <f t="array" ref="G2069">XLOOKUP(1,('Emission Factors'!$E$5:$E$488='GHG emissions calculations'!$F2069)*('Emission Factors'!$H$5:$H$488='GHG emissions calculations'!$H2069),INDEX('Emission Factors'!$E$5:$T$488,0,MATCH('GHG emissions calculations'!G$6,'Emission Factors'!$E$5:$T$5,0)),"",0)</f>
        <v>3</v>
      </c>
      <c r="H2069" s="311" t="s">
        <v>238</v>
      </c>
      <c r="I2069" s="312" t="str">
        <f>IF(
    SUMIFS('Import data'!$L$25:$L$80,
           'Import data'!$J$25:$J$80, F2069,
           'Import data'!$G$25:$G$80, 'GHG emissions calculations'!$H2069,
           'Import data'!$I$25:$I$80,$E$1919) &lt;&gt; 0,
    SUMIFS('Import data'!$L$25:$L$80,
           'Import data'!$J$25:$J$80, F2069,
           'Import data'!$G$25:$G$80, 'GHG emissions calculations'!$H2069,
           'Import data'!$I$25:$I$80,$E$1919),
    ""
)</f>
        <v/>
      </c>
      <c r="J2069" s="311" t="str">
        <f t="array" ref="J2069">IF(
    XLOOKUP(F2069, 'Import data'!$J$26:$J$47, 'Import data'!$M$26:$M$47, "", 0) = "Please add the region-specific supplier emission factor or choose a different region available in the IAEG database.",
    "",
    XLOOKUP(F2069, 'Import data'!$J$26:$J$47, 'Import data'!$M$26:$M$47, "", 0)
)</f>
        <v/>
      </c>
      <c r="K2069" s="311" t="str">
        <f t="array" ref="K2069">IFERROR(
    XLOOKUP(F2069,
            _xlws.FILTER('Supplier Emission'!$G$15:$G$49,
                   ('Supplier Emission'!$D$15:$D$49=H2069) * ('Supplier Emission'!$F$15:$F$49=$E$1919)),
            _xlws.FILTER('Supplier Emission'!$I$15:$I$49,
                   ('Supplier Emission'!$D$15:$D$49=H2069) * ('Supplier Emission'!$F$15:$F$49=$E$1919)),
            ""),
    "")</f>
        <v/>
      </c>
      <c r="L2069" s="311" t="str">
        <f t="array" ref="L2069">IFERROR(
    XLOOKUP(F2069,
            _xlws.FILTER('Supplier Emission'!$G$15:$G$49,
                   ('Supplier Emission'!$D$15:$D$49=H2069) * ('Supplier Emission'!$F$15:$F$49=$E$1919)),
            _xlws.FILTER('Supplier Emission'!$J$15:$J$49,
                   ('Supplier Emission'!$D$15:$D$49=H2069) * ('Supplier Emission'!$F$15:$F$49=$E$1919)),
            ""),
    "")</f>
        <v/>
      </c>
      <c r="M2069" s="311" t="str">
        <f t="array" ref="M2069">IFERROR(
    XLOOKUP(F2069,
            _xlws.FILTER('Supplier Emission'!$G$15:$G$49,
                   ('Supplier Emission'!$D$15:$D$49=H2069) * ('Supplier Emission'!$F$15:$F$49=$E$1919)),
            _xlws.FILTER('Supplier Emission'!$M$15:$M$49,
                   ('Supplier Emission'!$D$15:$D$49=H2069) * ('Supplier Emission'!$F$15:$F$49=$E$1919)),
            ""),
    "")</f>
        <v/>
      </c>
      <c r="N2069" s="311" t="str">
        <f t="array" ref="N2069">IFERROR(
    XLOOKUP(F2069,
            _xlws.FILTER('Supplier Emission'!$G$15:$G$49,
                   ('Supplier Emission'!$D$15:$D$49=H2069) * ('Supplier Emission'!$F$15:$F$49=$E$1919)),
            _xlws.FILTER('Supplier Emission'!$H$15:$H$49,
                   ('Supplier Emission'!$D$15:$D$49=H2069) * ('Supplier Emission'!$F$15:$F$49=$E$1919)),
            ""),
    "")</f>
        <v/>
      </c>
      <c r="O2069" s="313" t="str">
        <f t="array" ref="O2069">XLOOKUP(1,('Emission Factors'!$E$5:$E$488='GHG emissions calculations'!$F2069)*('Emission Factors'!$H$5:$H$488='GHG emissions calculations'!$H2069),INDEX('Emission Factors'!$E$5:$T$488,0,MATCH('GHG emissions calculations'!O$6,'Emission Factors'!$E$5:$T$5,0)),"",0)</f>
        <v>Glass/refractory/clay/other porcelain and ceramic/stone and abrasive products</v>
      </c>
      <c r="P2069" s="313">
        <f t="array" ref="P2069">IFERROR(
    INDEX('Emission Factors'!$E$5:$P$488,
          MATCH(1,
                ('Emission Factors'!$E$5:$E$488 = 'GHG emissions calculations'!$F2069) *
                ('Emission Factors'!$H$5:$H$488 = 'GHG emissions calculations'!$H2069),
                0),
          MATCH('GHG emissions calculations'!P$6,'Emission Factors'!$E$5:$P$5,0)),
    "")</f>
        <v>96.94</v>
      </c>
      <c r="Q2069" s="311" t="str">
        <f t="array" ref="Q2069">IFERROR(
    IF(
        INDEX('Emission Factors'!$E$5:$P$488,
              MATCH(1,
                    ('Emission Factors'!$E$5:$E$488 = 'GHG emissions calculations'!$F2069) *
                    ('Emission Factors'!$H$5:$H$488 = 'GHG emissions calculations'!$H2069),
                    0),
              MATCH('GHG emissions calculations'!Q$6, 'Emission Factors'!$E$5:$P$5, 0)) &lt;&gt; "",
        INDEX('Emission Factors'!$E$5:$P$488,
              MATCH(1,
                    ('Emission Factors'!$E$5:$E$488 = 'GHG emissions calculations'!$F2069) *
                    ('Emission Factors'!$H$5:$H$488 = 'GHG emissions calculations'!$H2069),
                    0),
              MATCH('GHG emissions calculations'!Q$6, 'Emission Factors'!$E$5:$P$5, 0)),
        ""),
    "")</f>
        <v>kgCO2e / k€</v>
      </c>
      <c r="R2069" s="311" t="str">
        <f t="array" ref="R2069">IFERROR(
    IF(
        INDEX('Emission Factors'!$E$5:$R$488,
              MATCH(1,
                    ('Emission Factors'!$E$5:$E$488 = 'GHG emissions calculations'!$F2069) *
                    ('Emission Factors'!$H$5:$H$488 = 'GHG emissions calculations'!$H2069),
                    0),
              MATCH('GHG emissions calculations'!R$6, 'Emission Factors'!$E$5:$R$5, 0)) &lt;&gt; "",
        INDEX('Emission Factors'!$E$5:$R$488,
              MATCH(1,
                    ('Emission Factors'!$E$5:$E$488 = 'GHG emissions calculations'!$F2069) *
                    ('Emission Factors'!$H$5:$H$488 = 'GHG emissions calculations'!$H2069),
                    0),
              MATCH('GHG emissions calculations'!R$6, 'Emission Factors'!$E$5:$R$5, 0)),
        ""),
    "")</f>
        <v>Europe</v>
      </c>
      <c r="S2069" s="312">
        <f t="shared" si="3"/>
        <v>0</v>
      </c>
      <c r="T2069" s="23"/>
    </row>
    <row r="2070" ht="15.75" customHeight="1" outlineLevel="1">
      <c r="A2070" s="23"/>
      <c r="B2070" s="71"/>
      <c r="C2070" s="71"/>
      <c r="D2070" s="71"/>
      <c r="E2070" s="314"/>
      <c r="F2070" s="311" t="str">
        <f>Lists!AA59</f>
        <v>Glass, refractory, clay, other porcelain and ceramic, stone and abrasive products  - Global or unspecified region</v>
      </c>
      <c r="G2070" s="311" t="str">
        <f t="array" ref="G2070">XLOOKUP(1,('Emission Factors'!$E$5:$E$488='GHG emissions calculations'!$F2070)*('Emission Factors'!$H$5:$H$488='GHG emissions calculations'!$H2070),INDEX('Emission Factors'!$E$5:$T$488,0,MATCH('GHG emissions calculations'!G$6,'Emission Factors'!$E$5:$T$5,0)),"",0)</f>
        <v/>
      </c>
      <c r="H2070" s="311" t="s">
        <v>238</v>
      </c>
      <c r="I2070" s="312" t="str">
        <f>IF(
    SUMIFS('Import data'!$L$25:$L$80,
           'Import data'!$J$25:$J$80, F2070,
           'Import data'!$G$25:$G$80, 'GHG emissions calculations'!$H2070,
           'Import data'!$I$25:$I$80,$E$1919) &lt;&gt; 0,
    SUMIFS('Import data'!$L$25:$L$80,
           'Import data'!$J$25:$J$80, F2070,
           'Import data'!$G$25:$G$80, 'GHG emissions calculations'!$H2070,
           'Import data'!$I$25:$I$80,$E$1919),
    ""
)</f>
        <v/>
      </c>
      <c r="J2070" s="311" t="str">
        <f t="array" ref="J2070">IF(
    XLOOKUP(F2070, 'Import data'!$J$26:$J$47, 'Import data'!$M$26:$M$47, "", 0) = "Please add the region-specific supplier emission factor or choose a different region available in the IAEG database.",
    "",
    XLOOKUP(F2070, 'Import data'!$J$26:$J$47, 'Import data'!$M$26:$M$47, "", 0)
)</f>
        <v/>
      </c>
      <c r="K2070" s="311" t="str">
        <f t="array" ref="K2070">IFERROR(
    XLOOKUP(F2070,
            _xlws.FILTER('Supplier Emission'!$G$15:$G$49,
                   ('Supplier Emission'!$D$15:$D$49=H2070) * ('Supplier Emission'!$F$15:$F$49=$E$1919)),
            _xlws.FILTER('Supplier Emission'!$I$15:$I$49,
                   ('Supplier Emission'!$D$15:$D$49=H2070) * ('Supplier Emission'!$F$15:$F$49=$E$1919)),
            ""),
    "")</f>
        <v/>
      </c>
      <c r="L2070" s="311" t="str">
        <f t="array" ref="L2070">IFERROR(
    XLOOKUP(F2070,
            _xlws.FILTER('Supplier Emission'!$G$15:$G$49,
                   ('Supplier Emission'!$D$15:$D$49=H2070) * ('Supplier Emission'!$F$15:$F$49=$E$1919)),
            _xlws.FILTER('Supplier Emission'!$J$15:$J$49,
                   ('Supplier Emission'!$D$15:$D$49=H2070) * ('Supplier Emission'!$F$15:$F$49=$E$1919)),
            ""),
    "")</f>
        <v/>
      </c>
      <c r="M2070" s="311" t="str">
        <f t="array" ref="M2070">IFERROR(
    XLOOKUP(F2070,
            _xlws.FILTER('Supplier Emission'!$G$15:$G$49,
                   ('Supplier Emission'!$D$15:$D$49=H2070) * ('Supplier Emission'!$F$15:$F$49=$E$1919)),
            _xlws.FILTER('Supplier Emission'!$M$15:$M$49,
                   ('Supplier Emission'!$D$15:$D$49=H2070) * ('Supplier Emission'!$F$15:$F$49=$E$1919)),
            ""),
    "")</f>
        <v/>
      </c>
      <c r="N2070" s="311" t="str">
        <f t="array" ref="N2070">IFERROR(
    XLOOKUP(F2070,
            _xlws.FILTER('Supplier Emission'!$G$15:$G$49,
                   ('Supplier Emission'!$D$15:$D$49=H2070) * ('Supplier Emission'!$F$15:$F$49=$E$1919)),
            _xlws.FILTER('Supplier Emission'!$H$15:$H$49,
                   ('Supplier Emission'!$D$15:$D$49=H2070) * ('Supplier Emission'!$F$15:$F$49=$E$1919)),
            ""),
    "")</f>
        <v/>
      </c>
      <c r="O2070" s="311" t="str">
        <f t="array" ref="O2070">XLOOKUP(1,('Emission Factors'!$E$5:$E$488='GHG emissions calculations'!$F2070)*('Emission Factors'!$H$5:$H$488='GHG emissions calculations'!$H2070),INDEX('Emission Factors'!$E$5:$T$488,0,MATCH('GHG emissions calculations'!O$6,'Emission Factors'!$E$5:$T$5,0)),"",0)</f>
        <v/>
      </c>
      <c r="P2070" s="313" t="str">
        <f t="array" ref="P2070">IFERROR(
    INDEX('Emission Factors'!$E$5:$P$488,
          MATCH(1,
                ('Emission Factors'!$E$5:$E$488 = 'GHG emissions calculations'!$F2070) *
                ('Emission Factors'!$H$5:$H$488 = 'GHG emissions calculations'!$H2070),
                0),
          MATCH('GHG emissions calculations'!P$6,'Emission Factors'!$E$5:$P$5,0)),
    "")</f>
        <v/>
      </c>
      <c r="Q2070" s="311" t="str">
        <f t="array" ref="Q2070">IFERROR(
    IF(
        INDEX('Emission Factors'!$E$5:$P$488,
              MATCH(1,
                    ('Emission Factors'!$E$5:$E$488 = 'GHG emissions calculations'!$F2070) *
                    ('Emission Factors'!$H$5:$H$488 = 'GHG emissions calculations'!$H2070),
                    0),
              MATCH('GHG emissions calculations'!Q$6, 'Emission Factors'!$E$5:$P$5, 0)) &lt;&gt; "",
        INDEX('Emission Factors'!$E$5:$P$488,
              MATCH(1,
                    ('Emission Factors'!$E$5:$E$488 = 'GHG emissions calculations'!$F2070) *
                    ('Emission Factors'!$H$5:$H$488 = 'GHG emissions calculations'!$H2070),
                    0),
              MATCH('GHG emissions calculations'!Q$6, 'Emission Factors'!$E$5:$P$5, 0)),
        ""),
    "")</f>
        <v/>
      </c>
      <c r="R2070" s="311" t="str">
        <f t="array" ref="R2070">IFERROR(
    IF(
        INDEX('Emission Factors'!$E$5:$R$488,
              MATCH(1,
                    ('Emission Factors'!$E$5:$E$488 = 'GHG emissions calculations'!$F2070) *
                    ('Emission Factors'!$H$5:$H$488 = 'GHG emissions calculations'!$H2070),
                    0),
              MATCH('GHG emissions calculations'!R$6, 'Emission Factors'!$E$5:$R$5, 0)) &lt;&gt; "",
        INDEX('Emission Factors'!$E$5:$R$488,
              MATCH(1,
                    ('Emission Factors'!$E$5:$E$488 = 'GHG emissions calculations'!$F2070) *
                    ('Emission Factors'!$H$5:$H$488 = 'GHG emissions calculations'!$H2070),
                    0),
              MATCH('GHG emissions calculations'!R$6, 'Emission Factors'!$E$5:$R$5, 0)),
        ""),
    "")</f>
        <v/>
      </c>
      <c r="S2070" s="312">
        <f t="shared" si="3"/>
        <v>0</v>
      </c>
      <c r="T2070" s="23"/>
    </row>
    <row r="2071" ht="15.75" customHeight="1" outlineLevel="1">
      <c r="A2071" s="23"/>
      <c r="B2071" s="71"/>
      <c r="C2071" s="71"/>
      <c r="D2071" s="71"/>
      <c r="E2071" s="314"/>
      <c r="F2071" s="311" t="str">
        <f>Lists!AA58</f>
        <v>Glass, refractory, clay, other porcelain and ceramic, stone and abrasive products  - Middle East</v>
      </c>
      <c r="G2071" s="311" t="str">
        <f t="array" ref="G2071">XLOOKUP(1,('Emission Factors'!$E$5:$E$488='GHG emissions calculations'!$F2071)*('Emission Factors'!$H$5:$H$488='GHG emissions calculations'!$H2071),INDEX('Emission Factors'!$E$5:$T$488,0,MATCH('GHG emissions calculations'!G$6,'Emission Factors'!$E$5:$T$5,0)),"",0)</f>
        <v/>
      </c>
      <c r="H2071" s="311" t="s">
        <v>238</v>
      </c>
      <c r="I2071" s="312" t="str">
        <f>IF(
    SUMIFS('Import data'!$L$25:$L$80,
           'Import data'!$J$25:$J$80, F2071,
           'Import data'!$G$25:$G$80, 'GHG emissions calculations'!$H2071,
           'Import data'!$I$25:$I$80,$E$1919) &lt;&gt; 0,
    SUMIFS('Import data'!$L$25:$L$80,
           'Import data'!$J$25:$J$80, F2071,
           'Import data'!$G$25:$G$80, 'GHG emissions calculations'!$H2071,
           'Import data'!$I$25:$I$80,$E$1919),
    ""
)</f>
        <v/>
      </c>
      <c r="J2071" s="311" t="str">
        <f t="array" ref="J2071">IF(
    XLOOKUP(F2071, 'Import data'!$J$26:$J$47, 'Import data'!$M$26:$M$47, "", 0) = "Please add the region-specific supplier emission factor or choose a different region available in the IAEG database.",
    "",
    XLOOKUP(F2071, 'Import data'!$J$26:$J$47, 'Import data'!$M$26:$M$47, "", 0)
)</f>
        <v/>
      </c>
      <c r="K2071" s="311" t="str">
        <f t="array" ref="K2071">IFERROR(
    XLOOKUP(F2071,
            _xlws.FILTER('Supplier Emission'!$G$15:$G$49,
                   ('Supplier Emission'!$D$15:$D$49=H2071) * ('Supplier Emission'!$F$15:$F$49=$E$1919)),
            _xlws.FILTER('Supplier Emission'!$I$15:$I$49,
                   ('Supplier Emission'!$D$15:$D$49=H2071) * ('Supplier Emission'!$F$15:$F$49=$E$1919)),
            ""),
    "")</f>
        <v/>
      </c>
      <c r="L2071" s="311" t="str">
        <f t="array" ref="L2071">IFERROR(
    XLOOKUP(F2071,
            _xlws.FILTER('Supplier Emission'!$G$15:$G$49,
                   ('Supplier Emission'!$D$15:$D$49=H2071) * ('Supplier Emission'!$F$15:$F$49=$E$1919)),
            _xlws.FILTER('Supplier Emission'!$J$15:$J$49,
                   ('Supplier Emission'!$D$15:$D$49=H2071) * ('Supplier Emission'!$F$15:$F$49=$E$1919)),
            ""),
    "")</f>
        <v/>
      </c>
      <c r="M2071" s="311" t="str">
        <f t="array" ref="M2071">IFERROR(
    XLOOKUP(F2071,
            _xlws.FILTER('Supplier Emission'!$G$15:$G$49,
                   ('Supplier Emission'!$D$15:$D$49=H2071) * ('Supplier Emission'!$F$15:$F$49=$E$1919)),
            _xlws.FILTER('Supplier Emission'!$M$15:$M$49,
                   ('Supplier Emission'!$D$15:$D$49=H2071) * ('Supplier Emission'!$F$15:$F$49=$E$1919)),
            ""),
    "")</f>
        <v/>
      </c>
      <c r="N2071" s="311" t="str">
        <f t="array" ref="N2071">IFERROR(
    XLOOKUP(F2071,
            _xlws.FILTER('Supplier Emission'!$G$15:$G$49,
                   ('Supplier Emission'!$D$15:$D$49=H2071) * ('Supplier Emission'!$F$15:$F$49=$E$1919)),
            _xlws.FILTER('Supplier Emission'!$H$15:$H$49,
                   ('Supplier Emission'!$D$15:$D$49=H2071) * ('Supplier Emission'!$F$15:$F$49=$E$1919)),
            ""),
    "")</f>
        <v/>
      </c>
      <c r="O2071" s="311" t="str">
        <f t="array" ref="O2071">XLOOKUP(1,('Emission Factors'!$E$5:$E$488='GHG emissions calculations'!$F2071)*('Emission Factors'!$H$5:$H$488='GHG emissions calculations'!$H2071),INDEX('Emission Factors'!$E$5:$T$488,0,MATCH('GHG emissions calculations'!O$6,'Emission Factors'!$E$5:$T$5,0)),"",0)</f>
        <v/>
      </c>
      <c r="P2071" s="313" t="str">
        <f t="array" ref="P2071">IFERROR(
    INDEX('Emission Factors'!$E$5:$P$488,
          MATCH(1,
                ('Emission Factors'!$E$5:$E$488 = 'GHG emissions calculations'!$F2071) *
                ('Emission Factors'!$H$5:$H$488 = 'GHG emissions calculations'!$H2071),
                0),
          MATCH('GHG emissions calculations'!P$6,'Emission Factors'!$E$5:$P$5,0)),
    "")</f>
        <v/>
      </c>
      <c r="Q2071" s="311" t="str">
        <f t="array" ref="Q2071">IFERROR(
    IF(
        INDEX('Emission Factors'!$E$5:$P$488,
              MATCH(1,
                    ('Emission Factors'!$E$5:$E$488 = 'GHG emissions calculations'!$F2071) *
                    ('Emission Factors'!$H$5:$H$488 = 'GHG emissions calculations'!$H2071),
                    0),
              MATCH('GHG emissions calculations'!Q$6, 'Emission Factors'!$E$5:$P$5, 0)) &lt;&gt; "",
        INDEX('Emission Factors'!$E$5:$P$488,
              MATCH(1,
                    ('Emission Factors'!$E$5:$E$488 = 'GHG emissions calculations'!$F2071) *
                    ('Emission Factors'!$H$5:$H$488 = 'GHG emissions calculations'!$H2071),
                    0),
              MATCH('GHG emissions calculations'!Q$6, 'Emission Factors'!$E$5:$P$5, 0)),
        ""),
    "")</f>
        <v/>
      </c>
      <c r="R2071" s="311" t="str">
        <f t="array" ref="R2071">IFERROR(
    IF(
        INDEX('Emission Factors'!$E$5:$R$488,
              MATCH(1,
                    ('Emission Factors'!$E$5:$E$488 = 'GHG emissions calculations'!$F2071) *
                    ('Emission Factors'!$H$5:$H$488 = 'GHG emissions calculations'!$H2071),
                    0),
              MATCH('GHG emissions calculations'!R$6, 'Emission Factors'!$E$5:$R$5, 0)) &lt;&gt; "",
        INDEX('Emission Factors'!$E$5:$R$488,
              MATCH(1,
                    ('Emission Factors'!$E$5:$E$488 = 'GHG emissions calculations'!$F2071) *
                    ('Emission Factors'!$H$5:$H$488 = 'GHG emissions calculations'!$H2071),
                    0),
              MATCH('GHG emissions calculations'!R$6, 'Emission Factors'!$E$5:$R$5, 0)),
        ""),
    "")</f>
        <v/>
      </c>
      <c r="S2071" s="312">
        <f t="shared" si="3"/>
        <v>0</v>
      </c>
      <c r="T2071" s="23"/>
    </row>
    <row r="2072" ht="15.75" customHeight="1" outlineLevel="1">
      <c r="A2072" s="23"/>
      <c r="B2072" s="71"/>
      <c r="C2072" s="71"/>
      <c r="D2072" s="71"/>
      <c r="E2072" s="314"/>
      <c r="F2072" s="311" t="str">
        <f>Lists!AA57</f>
        <v>Glass, refractory, clay, other porcelain and ceramic, stone and abrasive products  - Oceania</v>
      </c>
      <c r="G2072" s="311" t="str">
        <f t="array" ref="G2072">XLOOKUP(1,('Emission Factors'!$E$5:$E$488='GHG emissions calculations'!$F2072)*('Emission Factors'!$H$5:$H$488='GHG emissions calculations'!$H2072),INDEX('Emission Factors'!$E$5:$T$488,0,MATCH('GHG emissions calculations'!G$6,'Emission Factors'!$E$5:$T$5,0)),"",0)</f>
        <v/>
      </c>
      <c r="H2072" s="311" t="s">
        <v>238</v>
      </c>
      <c r="I2072" s="312" t="str">
        <f>IF(
    SUMIFS('Import data'!$L$25:$L$80,
           'Import data'!$J$25:$J$80, F2072,
           'Import data'!$G$25:$G$80, 'GHG emissions calculations'!$H2072,
           'Import data'!$I$25:$I$80,$E$1919) &lt;&gt; 0,
    SUMIFS('Import data'!$L$25:$L$80,
           'Import data'!$J$25:$J$80, F2072,
           'Import data'!$G$25:$G$80, 'GHG emissions calculations'!$H2072,
           'Import data'!$I$25:$I$80,$E$1919),
    ""
)</f>
        <v/>
      </c>
      <c r="J2072" s="311" t="str">
        <f t="array" ref="J2072">IF(
    XLOOKUP(F2072, 'Import data'!$J$26:$J$47, 'Import data'!$M$26:$M$47, "", 0) = "Please add the region-specific supplier emission factor or choose a different region available in the IAEG database.",
    "",
    XLOOKUP(F2072, 'Import data'!$J$26:$J$47, 'Import data'!$M$26:$M$47, "", 0)
)</f>
        <v/>
      </c>
      <c r="K2072" s="311" t="str">
        <f t="array" ref="K2072">IFERROR(
    XLOOKUP(F2072,
            _xlws.FILTER('Supplier Emission'!$G$15:$G$49,
                   ('Supplier Emission'!$D$15:$D$49=H2072) * ('Supplier Emission'!$F$15:$F$49=$E$1919)),
            _xlws.FILTER('Supplier Emission'!$I$15:$I$49,
                   ('Supplier Emission'!$D$15:$D$49=H2072) * ('Supplier Emission'!$F$15:$F$49=$E$1919)),
            ""),
    "")</f>
        <v/>
      </c>
      <c r="L2072" s="311" t="str">
        <f t="array" ref="L2072">IFERROR(
    XLOOKUP(F2072,
            _xlws.FILTER('Supplier Emission'!$G$15:$G$49,
                   ('Supplier Emission'!$D$15:$D$49=H2072) * ('Supplier Emission'!$F$15:$F$49=$E$1919)),
            _xlws.FILTER('Supplier Emission'!$J$15:$J$49,
                   ('Supplier Emission'!$D$15:$D$49=H2072) * ('Supplier Emission'!$F$15:$F$49=$E$1919)),
            ""),
    "")</f>
        <v/>
      </c>
      <c r="M2072" s="311" t="str">
        <f t="array" ref="M2072">IFERROR(
    XLOOKUP(F2072,
            _xlws.FILTER('Supplier Emission'!$G$15:$G$49,
                   ('Supplier Emission'!$D$15:$D$49=H2072) * ('Supplier Emission'!$F$15:$F$49=$E$1919)),
            _xlws.FILTER('Supplier Emission'!$M$15:$M$49,
                   ('Supplier Emission'!$D$15:$D$49=H2072) * ('Supplier Emission'!$F$15:$F$49=$E$1919)),
            ""),
    "")</f>
        <v/>
      </c>
      <c r="N2072" s="311" t="str">
        <f t="array" ref="N2072">IFERROR(
    XLOOKUP(F2072,
            _xlws.FILTER('Supplier Emission'!$G$15:$G$49,
                   ('Supplier Emission'!$D$15:$D$49=H2072) * ('Supplier Emission'!$F$15:$F$49=$E$1919)),
            _xlws.FILTER('Supplier Emission'!$H$15:$H$49,
                   ('Supplier Emission'!$D$15:$D$49=H2072) * ('Supplier Emission'!$F$15:$F$49=$E$1919)),
            ""),
    "")</f>
        <v/>
      </c>
      <c r="O2072" s="311" t="str">
        <f t="array" ref="O2072">XLOOKUP(1,('Emission Factors'!$E$5:$E$488='GHG emissions calculations'!$F2072)*('Emission Factors'!$H$5:$H$488='GHG emissions calculations'!$H2072),INDEX('Emission Factors'!$E$5:$T$488,0,MATCH('GHG emissions calculations'!O$6,'Emission Factors'!$E$5:$T$5,0)),"",0)</f>
        <v/>
      </c>
      <c r="P2072" s="313" t="str">
        <f t="array" ref="P2072">IFERROR(
    INDEX('Emission Factors'!$E$5:$P$488,
          MATCH(1,
                ('Emission Factors'!$E$5:$E$488 = 'GHG emissions calculations'!$F2072) *
                ('Emission Factors'!$H$5:$H$488 = 'GHG emissions calculations'!$H2072),
                0),
          MATCH('GHG emissions calculations'!P$6,'Emission Factors'!$E$5:$P$5,0)),
    "")</f>
        <v/>
      </c>
      <c r="Q2072" s="311" t="str">
        <f t="array" ref="Q2072">IFERROR(
    IF(
        INDEX('Emission Factors'!$E$5:$P$488,
              MATCH(1,
                    ('Emission Factors'!$E$5:$E$488 = 'GHG emissions calculations'!$F2072) *
                    ('Emission Factors'!$H$5:$H$488 = 'GHG emissions calculations'!$H2072),
                    0),
              MATCH('GHG emissions calculations'!Q$6, 'Emission Factors'!$E$5:$P$5, 0)) &lt;&gt; "",
        INDEX('Emission Factors'!$E$5:$P$488,
              MATCH(1,
                    ('Emission Factors'!$E$5:$E$488 = 'GHG emissions calculations'!$F2072) *
                    ('Emission Factors'!$H$5:$H$488 = 'GHG emissions calculations'!$H2072),
                    0),
              MATCH('GHG emissions calculations'!Q$6, 'Emission Factors'!$E$5:$P$5, 0)),
        ""),
    "")</f>
        <v/>
      </c>
      <c r="R2072" s="311" t="str">
        <f t="array" ref="R2072">IFERROR(
    IF(
        INDEX('Emission Factors'!$E$5:$R$488,
              MATCH(1,
                    ('Emission Factors'!$E$5:$E$488 = 'GHG emissions calculations'!$F2072) *
                    ('Emission Factors'!$H$5:$H$488 = 'GHG emissions calculations'!$H2072),
                    0),
              MATCH('GHG emissions calculations'!R$6, 'Emission Factors'!$E$5:$R$5, 0)) &lt;&gt; "",
        INDEX('Emission Factors'!$E$5:$R$488,
              MATCH(1,
                    ('Emission Factors'!$E$5:$E$488 = 'GHG emissions calculations'!$F2072) *
                    ('Emission Factors'!$H$5:$H$488 = 'GHG emissions calculations'!$H2072),
                    0),
              MATCH('GHG emissions calculations'!R$6, 'Emission Factors'!$E$5:$R$5, 0)),
        ""),
    "")</f>
        <v/>
      </c>
      <c r="S2072" s="312">
        <f t="shared" si="3"/>
        <v>0</v>
      </c>
      <c r="T2072" s="23"/>
    </row>
    <row r="2073" ht="15.75" customHeight="1" outlineLevel="1">
      <c r="A2073" s="23"/>
      <c r="B2073" s="71"/>
      <c r="C2073" s="71"/>
      <c r="D2073" s="71"/>
      <c r="E2073" s="314"/>
      <c r="F2073" s="311" t="str">
        <f>Lists!AB146</f>
        <v>Glass, toughened glass (ESG) - Africa</v>
      </c>
      <c r="G2073" s="311" t="str">
        <f t="array" ref="G2073">XLOOKUP(1,('Emission Factors'!$E$5:$E$488='GHG emissions calculations'!$F2073)*('Emission Factors'!$H$5:$H$488='GHG emissions calculations'!$H2073),INDEX('Emission Factors'!$E$5:$T$488,0,MATCH('GHG emissions calculations'!G$6,'Emission Factors'!$E$5:$T$5,0)),"",0)</f>
        <v/>
      </c>
      <c r="H2073" s="311" t="s">
        <v>237</v>
      </c>
      <c r="I2073" s="312" t="str">
        <f>IF(
    SUMIFS('Import data'!$L$25:$L$80,
           'Import data'!$J$25:$J$80, F2073,
           'Import data'!$G$25:$G$80, 'GHG emissions calculations'!$H2073,
           'Import data'!$I$25:$I$80,$E$1919) &lt;&gt; 0,
    SUMIFS('Import data'!$L$25:$L$80,
           'Import data'!$J$25:$J$80, F2073,
           'Import data'!$G$25:$G$80, 'GHG emissions calculations'!$H2073,
           'Import data'!$I$25:$I$80,$E$1919),
    ""
)</f>
        <v/>
      </c>
      <c r="J2073" s="311" t="str">
        <f t="array" ref="J2073">IF(
    XLOOKUP(F2073, 'Import data'!$J$26:$J$47, 'Import data'!$M$26:$M$47, "", 0) = "Please add the region-specific supplier emission factor or choose a different region available in the IAEG database.",
    "",
    XLOOKUP(F2073, 'Import data'!$J$26:$J$47, 'Import data'!$M$26:$M$47, "", 0)
)</f>
        <v/>
      </c>
      <c r="K2073" s="311" t="str">
        <f t="array" ref="K2073">IFERROR(
    XLOOKUP(F2073,
            _xlws.FILTER('Supplier Emission'!$G$15:$G$49,
                   ('Supplier Emission'!$D$15:$D$49=H2073) * ('Supplier Emission'!$F$15:$F$49=$E$1919)),
            _xlws.FILTER('Supplier Emission'!$I$15:$I$49,
                   ('Supplier Emission'!$D$15:$D$49=H2073) * ('Supplier Emission'!$F$15:$F$49=$E$1919)),
            ""),
    "")</f>
        <v/>
      </c>
      <c r="L2073" s="311" t="str">
        <f t="array" ref="L2073">IFERROR(
    XLOOKUP(F2073,
            _xlws.FILTER('Supplier Emission'!$G$15:$G$49,
                   ('Supplier Emission'!$D$15:$D$49=H2073) * ('Supplier Emission'!$F$15:$F$49=$E$1919)),
            _xlws.FILTER('Supplier Emission'!$J$15:$J$49,
                   ('Supplier Emission'!$D$15:$D$49=H2073) * ('Supplier Emission'!$F$15:$F$49=$E$1919)),
            ""),
    "")</f>
        <v/>
      </c>
      <c r="M2073" s="311" t="str">
        <f t="array" ref="M2073">IFERROR(
    XLOOKUP(F2073,
            _xlws.FILTER('Supplier Emission'!$G$15:$G$49,
                   ('Supplier Emission'!$D$15:$D$49=H2073) * ('Supplier Emission'!$F$15:$F$49=$E$1919)),
            _xlws.FILTER('Supplier Emission'!$M$15:$M$49,
                   ('Supplier Emission'!$D$15:$D$49=H2073) * ('Supplier Emission'!$F$15:$F$49=$E$1919)),
            ""),
    "")</f>
        <v/>
      </c>
      <c r="N2073" s="311" t="str">
        <f t="array" ref="N2073">IFERROR(
    XLOOKUP(F2073,
            _xlws.FILTER('Supplier Emission'!$G$15:$G$49,
                   ('Supplier Emission'!$D$15:$D$49=H2073) * ('Supplier Emission'!$F$15:$F$49=$E$1919)),
            _xlws.FILTER('Supplier Emission'!$H$15:$H$49,
                   ('Supplier Emission'!$D$15:$D$49=H2073) * ('Supplier Emission'!$F$15:$F$49=$E$1919)),
            ""),
    "")</f>
        <v/>
      </c>
      <c r="O2073" s="311" t="str">
        <f t="array" ref="O2073">XLOOKUP(1,('Emission Factors'!$E$5:$E$488='GHG emissions calculations'!$F2073)*('Emission Factors'!$H$5:$H$488='GHG emissions calculations'!$H2073),INDEX('Emission Factors'!$E$5:$T$488,0,MATCH('GHG emissions calculations'!O$6,'Emission Factors'!$E$5:$T$5,0)),"",0)</f>
        <v/>
      </c>
      <c r="P2073" s="313" t="str">
        <f t="array" ref="P2073">IFERROR(
    INDEX('Emission Factors'!$E$5:$P$488,
          MATCH(1,
                ('Emission Factors'!$E$5:$E$488 = 'GHG emissions calculations'!$F2073) *
                ('Emission Factors'!$H$5:$H$488 = 'GHG emissions calculations'!$H2073),
                0),
          MATCH('GHG emissions calculations'!P$6,'Emission Factors'!$E$5:$P$5,0)),
    "")</f>
        <v/>
      </c>
      <c r="Q2073" s="311" t="str">
        <f t="array" ref="Q2073">IFERROR(
    IF(
        INDEX('Emission Factors'!$E$5:$P$488,
              MATCH(1,
                    ('Emission Factors'!$E$5:$E$488 = 'GHG emissions calculations'!$F2073) *
                    ('Emission Factors'!$H$5:$H$488 = 'GHG emissions calculations'!$H2073),
                    0),
              MATCH('GHG emissions calculations'!Q$6, 'Emission Factors'!$E$5:$P$5, 0)) &lt;&gt; "",
        INDEX('Emission Factors'!$E$5:$P$488,
              MATCH(1,
                    ('Emission Factors'!$E$5:$E$488 = 'GHG emissions calculations'!$F2073) *
                    ('Emission Factors'!$H$5:$H$488 = 'GHG emissions calculations'!$H2073),
                    0),
              MATCH('GHG emissions calculations'!Q$6, 'Emission Factors'!$E$5:$P$5, 0)),
        ""),
    "")</f>
        <v/>
      </c>
      <c r="R2073" s="311" t="str">
        <f t="array" ref="R2073">IFERROR(
    IF(
        INDEX('Emission Factors'!$E$5:$R$488,
              MATCH(1,
                    ('Emission Factors'!$E$5:$E$488 = 'GHG emissions calculations'!$F2073) *
                    ('Emission Factors'!$H$5:$H$488 = 'GHG emissions calculations'!$H2073),
                    0),
              MATCH('GHG emissions calculations'!R$6, 'Emission Factors'!$E$5:$R$5, 0)) &lt;&gt; "",
        INDEX('Emission Factors'!$E$5:$R$488,
              MATCH(1,
                    ('Emission Factors'!$E$5:$E$488 = 'GHG emissions calculations'!$F2073) *
                    ('Emission Factors'!$H$5:$H$488 = 'GHG emissions calculations'!$H2073),
                    0),
              MATCH('GHG emissions calculations'!R$6, 'Emission Factors'!$E$5:$R$5, 0)),
        ""),
    "")</f>
        <v/>
      </c>
      <c r="S2073" s="312">
        <f t="shared" si="3"/>
        <v>0</v>
      </c>
      <c r="T2073" s="23"/>
    </row>
    <row r="2074" ht="15.75" customHeight="1" outlineLevel="1">
      <c r="A2074" s="23"/>
      <c r="B2074" s="71"/>
      <c r="C2074" s="71"/>
      <c r="D2074" s="71"/>
      <c r="E2074" s="314"/>
      <c r="F2074" s="311" t="str">
        <f>Lists!AB144</f>
        <v>Glass, toughened glass (ESG) - America</v>
      </c>
      <c r="G2074" s="311" t="str">
        <f t="array" ref="G2074">XLOOKUP(1,('Emission Factors'!$E$5:$E$488='GHG emissions calculations'!$F2074)*('Emission Factors'!$H$5:$H$488='GHG emissions calculations'!$H2074),INDEX('Emission Factors'!$E$5:$T$488,0,MATCH('GHG emissions calculations'!G$6,'Emission Factors'!$E$5:$T$5,0)),"",0)</f>
        <v/>
      </c>
      <c r="H2074" s="311" t="s">
        <v>237</v>
      </c>
      <c r="I2074" s="312" t="str">
        <f>IF(
    SUMIFS('Import data'!$L$25:$L$80,
           'Import data'!$J$25:$J$80, F2074,
           'Import data'!$G$25:$G$80, 'GHG emissions calculations'!$H2074,
           'Import data'!$I$25:$I$80,$E$1919) &lt;&gt; 0,
    SUMIFS('Import data'!$L$25:$L$80,
           'Import data'!$J$25:$J$80, F2074,
           'Import data'!$G$25:$G$80, 'GHG emissions calculations'!$H2074,
           'Import data'!$I$25:$I$80,$E$1919),
    ""
)</f>
        <v/>
      </c>
      <c r="J2074" s="311" t="str">
        <f t="array" ref="J2074">IF(
    XLOOKUP(F2074, 'Import data'!$J$26:$J$47, 'Import data'!$M$26:$M$47, "", 0) = "Please add the region-specific supplier emission factor or choose a different region available in the IAEG database.",
    "",
    XLOOKUP(F2074, 'Import data'!$J$26:$J$47, 'Import data'!$M$26:$M$47, "", 0)
)</f>
        <v/>
      </c>
      <c r="K2074" s="311" t="str">
        <f t="array" ref="K2074">IFERROR(
    XLOOKUP(F2074,
            _xlws.FILTER('Supplier Emission'!$G$15:$G$49,
                   ('Supplier Emission'!$D$15:$D$49=H2074) * ('Supplier Emission'!$F$15:$F$49=$E$1919)),
            _xlws.FILTER('Supplier Emission'!$I$15:$I$49,
                   ('Supplier Emission'!$D$15:$D$49=H2074) * ('Supplier Emission'!$F$15:$F$49=$E$1919)),
            ""),
    "")</f>
        <v/>
      </c>
      <c r="L2074" s="311" t="str">
        <f t="array" ref="L2074">IFERROR(
    XLOOKUP(F2074,
            _xlws.FILTER('Supplier Emission'!$G$15:$G$49,
                   ('Supplier Emission'!$D$15:$D$49=H2074) * ('Supplier Emission'!$F$15:$F$49=$E$1919)),
            _xlws.FILTER('Supplier Emission'!$J$15:$J$49,
                   ('Supplier Emission'!$D$15:$D$49=H2074) * ('Supplier Emission'!$F$15:$F$49=$E$1919)),
            ""),
    "")</f>
        <v/>
      </c>
      <c r="M2074" s="311" t="str">
        <f t="array" ref="M2074">IFERROR(
    XLOOKUP(F2074,
            _xlws.FILTER('Supplier Emission'!$G$15:$G$49,
                   ('Supplier Emission'!$D$15:$D$49=H2074) * ('Supplier Emission'!$F$15:$F$49=$E$1919)),
            _xlws.FILTER('Supplier Emission'!$M$15:$M$49,
                   ('Supplier Emission'!$D$15:$D$49=H2074) * ('Supplier Emission'!$F$15:$F$49=$E$1919)),
            ""),
    "")</f>
        <v/>
      </c>
      <c r="N2074" s="311" t="str">
        <f t="array" ref="N2074">IFERROR(
    XLOOKUP(F2074,
            _xlws.FILTER('Supplier Emission'!$G$15:$G$49,
                   ('Supplier Emission'!$D$15:$D$49=H2074) * ('Supplier Emission'!$F$15:$F$49=$E$1919)),
            _xlws.FILTER('Supplier Emission'!$H$15:$H$49,
                   ('Supplier Emission'!$D$15:$D$49=H2074) * ('Supplier Emission'!$F$15:$F$49=$E$1919)),
            ""),
    "")</f>
        <v/>
      </c>
      <c r="O2074" s="311" t="str">
        <f t="array" ref="O2074">XLOOKUP(1,('Emission Factors'!$E$5:$E$488='GHG emissions calculations'!$F2074)*('Emission Factors'!$H$5:$H$488='GHG emissions calculations'!$H2074),INDEX('Emission Factors'!$E$5:$T$488,0,MATCH('GHG emissions calculations'!O$6,'Emission Factors'!$E$5:$T$5,0)),"",0)</f>
        <v/>
      </c>
      <c r="P2074" s="313" t="str">
        <f t="array" ref="P2074">IFERROR(
    INDEX('Emission Factors'!$E$5:$P$488,
          MATCH(1,
                ('Emission Factors'!$E$5:$E$488 = 'GHG emissions calculations'!$F2074) *
                ('Emission Factors'!$H$5:$H$488 = 'GHG emissions calculations'!$H2074),
                0),
          MATCH('GHG emissions calculations'!P$6,'Emission Factors'!$E$5:$P$5,0)),
    "")</f>
        <v/>
      </c>
      <c r="Q2074" s="311" t="str">
        <f t="array" ref="Q2074">IFERROR(
    IF(
        INDEX('Emission Factors'!$E$5:$P$488,
              MATCH(1,
                    ('Emission Factors'!$E$5:$E$488 = 'GHG emissions calculations'!$F2074) *
                    ('Emission Factors'!$H$5:$H$488 = 'GHG emissions calculations'!$H2074),
                    0),
              MATCH('GHG emissions calculations'!Q$6, 'Emission Factors'!$E$5:$P$5, 0)) &lt;&gt; "",
        INDEX('Emission Factors'!$E$5:$P$488,
              MATCH(1,
                    ('Emission Factors'!$E$5:$E$488 = 'GHG emissions calculations'!$F2074) *
                    ('Emission Factors'!$H$5:$H$488 = 'GHG emissions calculations'!$H2074),
                    0),
              MATCH('GHG emissions calculations'!Q$6, 'Emission Factors'!$E$5:$P$5, 0)),
        ""),
    "")</f>
        <v/>
      </c>
      <c r="R2074" s="311" t="str">
        <f t="array" ref="R2074">IFERROR(
    IF(
        INDEX('Emission Factors'!$E$5:$R$488,
              MATCH(1,
                    ('Emission Factors'!$E$5:$E$488 = 'GHG emissions calculations'!$F2074) *
                    ('Emission Factors'!$H$5:$H$488 = 'GHG emissions calculations'!$H2074),
                    0),
              MATCH('GHG emissions calculations'!R$6, 'Emission Factors'!$E$5:$R$5, 0)) &lt;&gt; "",
        INDEX('Emission Factors'!$E$5:$R$488,
              MATCH(1,
                    ('Emission Factors'!$E$5:$E$488 = 'GHG emissions calculations'!$F2074) *
                    ('Emission Factors'!$H$5:$H$488 = 'GHG emissions calculations'!$H2074),
                    0),
              MATCH('GHG emissions calculations'!R$6, 'Emission Factors'!$E$5:$R$5, 0)),
        ""),
    "")</f>
        <v/>
      </c>
      <c r="S2074" s="312">
        <f t="shared" si="3"/>
        <v>0</v>
      </c>
      <c r="T2074" s="23"/>
    </row>
    <row r="2075" ht="15.75" customHeight="1" outlineLevel="1">
      <c r="A2075" s="23"/>
      <c r="B2075" s="71"/>
      <c r="C2075" s="71"/>
      <c r="D2075" s="71"/>
      <c r="E2075" s="314"/>
      <c r="F2075" s="311" t="str">
        <f>Lists!AB147</f>
        <v>Glass, toughened glass (ESG) - Asia</v>
      </c>
      <c r="G2075" s="311" t="str">
        <f t="array" ref="G2075">XLOOKUP(1,('Emission Factors'!$E$5:$E$488='GHG emissions calculations'!$F2075)*('Emission Factors'!$H$5:$H$488='GHG emissions calculations'!$H2075),INDEX('Emission Factors'!$E$5:$T$488,0,MATCH('GHG emissions calculations'!G$6,'Emission Factors'!$E$5:$T$5,0)),"",0)</f>
        <v/>
      </c>
      <c r="H2075" s="311" t="s">
        <v>237</v>
      </c>
      <c r="I2075" s="312" t="str">
        <f>IF(
    SUMIFS('Import data'!$L$25:$L$80,
           'Import data'!$J$25:$J$80, F2075,
           'Import data'!$G$25:$G$80, 'GHG emissions calculations'!$H2075,
           'Import data'!$I$25:$I$80,$E$1919) &lt;&gt; 0,
    SUMIFS('Import data'!$L$25:$L$80,
           'Import data'!$J$25:$J$80, F2075,
           'Import data'!$G$25:$G$80, 'GHG emissions calculations'!$H2075,
           'Import data'!$I$25:$I$80,$E$1919),
    ""
)</f>
        <v/>
      </c>
      <c r="J2075" s="311" t="str">
        <f t="array" ref="J2075">IF(
    XLOOKUP(F2075, 'Import data'!$J$26:$J$47, 'Import data'!$M$26:$M$47, "", 0) = "Please add the region-specific supplier emission factor or choose a different region available in the IAEG database.",
    "",
    XLOOKUP(F2075, 'Import data'!$J$26:$J$47, 'Import data'!$M$26:$M$47, "", 0)
)</f>
        <v/>
      </c>
      <c r="K2075" s="311" t="str">
        <f t="array" ref="K2075">IFERROR(
    XLOOKUP(F2075,
            _xlws.FILTER('Supplier Emission'!$G$15:$G$49,
                   ('Supplier Emission'!$D$15:$D$49=H2075) * ('Supplier Emission'!$F$15:$F$49=$E$1919)),
            _xlws.FILTER('Supplier Emission'!$I$15:$I$49,
                   ('Supplier Emission'!$D$15:$D$49=H2075) * ('Supplier Emission'!$F$15:$F$49=$E$1919)),
            ""),
    "")</f>
        <v/>
      </c>
      <c r="L2075" s="311" t="str">
        <f t="array" ref="L2075">IFERROR(
    XLOOKUP(F2075,
            _xlws.FILTER('Supplier Emission'!$G$15:$G$49,
                   ('Supplier Emission'!$D$15:$D$49=H2075) * ('Supplier Emission'!$F$15:$F$49=$E$1919)),
            _xlws.FILTER('Supplier Emission'!$J$15:$J$49,
                   ('Supplier Emission'!$D$15:$D$49=H2075) * ('Supplier Emission'!$F$15:$F$49=$E$1919)),
            ""),
    "")</f>
        <v/>
      </c>
      <c r="M2075" s="311" t="str">
        <f t="array" ref="M2075">IFERROR(
    XLOOKUP(F2075,
            _xlws.FILTER('Supplier Emission'!$G$15:$G$49,
                   ('Supplier Emission'!$D$15:$D$49=H2075) * ('Supplier Emission'!$F$15:$F$49=$E$1919)),
            _xlws.FILTER('Supplier Emission'!$M$15:$M$49,
                   ('Supplier Emission'!$D$15:$D$49=H2075) * ('Supplier Emission'!$F$15:$F$49=$E$1919)),
            ""),
    "")</f>
        <v/>
      </c>
      <c r="N2075" s="311" t="str">
        <f t="array" ref="N2075">IFERROR(
    XLOOKUP(F2075,
            _xlws.FILTER('Supplier Emission'!$G$15:$G$49,
                   ('Supplier Emission'!$D$15:$D$49=H2075) * ('Supplier Emission'!$F$15:$F$49=$E$1919)),
            _xlws.FILTER('Supplier Emission'!$H$15:$H$49,
                   ('Supplier Emission'!$D$15:$D$49=H2075) * ('Supplier Emission'!$F$15:$F$49=$E$1919)),
            ""),
    "")</f>
        <v/>
      </c>
      <c r="O2075" s="311" t="str">
        <f t="array" ref="O2075">XLOOKUP(1,('Emission Factors'!$E$5:$E$488='GHG emissions calculations'!$F2075)*('Emission Factors'!$H$5:$H$488='GHG emissions calculations'!$H2075),INDEX('Emission Factors'!$E$5:$T$488,0,MATCH('GHG emissions calculations'!O$6,'Emission Factors'!$E$5:$T$5,0)),"",0)</f>
        <v/>
      </c>
      <c r="P2075" s="313" t="str">
        <f t="array" ref="P2075">IFERROR(
    INDEX('Emission Factors'!$E$5:$P$488,
          MATCH(1,
                ('Emission Factors'!$E$5:$E$488 = 'GHG emissions calculations'!$F2075) *
                ('Emission Factors'!$H$5:$H$488 = 'GHG emissions calculations'!$H2075),
                0),
          MATCH('GHG emissions calculations'!P$6,'Emission Factors'!$E$5:$P$5,0)),
    "")</f>
        <v/>
      </c>
      <c r="Q2075" s="311" t="str">
        <f t="array" ref="Q2075">IFERROR(
    IF(
        INDEX('Emission Factors'!$E$5:$P$488,
              MATCH(1,
                    ('Emission Factors'!$E$5:$E$488 = 'GHG emissions calculations'!$F2075) *
                    ('Emission Factors'!$H$5:$H$488 = 'GHG emissions calculations'!$H2075),
                    0),
              MATCH('GHG emissions calculations'!Q$6, 'Emission Factors'!$E$5:$P$5, 0)) &lt;&gt; "",
        INDEX('Emission Factors'!$E$5:$P$488,
              MATCH(1,
                    ('Emission Factors'!$E$5:$E$488 = 'GHG emissions calculations'!$F2075) *
                    ('Emission Factors'!$H$5:$H$488 = 'GHG emissions calculations'!$H2075),
                    0),
              MATCH('GHG emissions calculations'!Q$6, 'Emission Factors'!$E$5:$P$5, 0)),
        ""),
    "")</f>
        <v/>
      </c>
      <c r="R2075" s="311" t="str">
        <f t="array" ref="R2075">IFERROR(
    IF(
        INDEX('Emission Factors'!$E$5:$R$488,
              MATCH(1,
                    ('Emission Factors'!$E$5:$E$488 = 'GHG emissions calculations'!$F2075) *
                    ('Emission Factors'!$H$5:$H$488 = 'GHG emissions calculations'!$H2075),
                    0),
              MATCH('GHG emissions calculations'!R$6, 'Emission Factors'!$E$5:$R$5, 0)) &lt;&gt; "",
        INDEX('Emission Factors'!$E$5:$R$488,
              MATCH(1,
                    ('Emission Factors'!$E$5:$E$488 = 'GHG emissions calculations'!$F2075) *
                    ('Emission Factors'!$H$5:$H$488 = 'GHG emissions calculations'!$H2075),
                    0),
              MATCH('GHG emissions calculations'!R$6, 'Emission Factors'!$E$5:$R$5, 0)),
        ""),
    "")</f>
        <v/>
      </c>
      <c r="S2075" s="312">
        <f t="shared" si="3"/>
        <v>0</v>
      </c>
      <c r="T2075" s="23"/>
    </row>
    <row r="2076" ht="15.75" customHeight="1" outlineLevel="1">
      <c r="A2076" s="23"/>
      <c r="B2076" s="71"/>
      <c r="C2076" s="71"/>
      <c r="D2076" s="71"/>
      <c r="E2076" s="314"/>
      <c r="F2076" s="311" t="str">
        <f>Lists!AB145</f>
        <v>Glass, toughened glass (ESG) - Europe</v>
      </c>
      <c r="G2076" s="311" t="str">
        <f t="array" ref="G2076">XLOOKUP(1,('Emission Factors'!$E$5:$E$488='GHG emissions calculations'!$F2076)*('Emission Factors'!$H$5:$H$488='GHG emissions calculations'!$H2076),INDEX('Emission Factors'!$E$5:$T$488,0,MATCH('GHG emissions calculations'!G$6,'Emission Factors'!$E$5:$T$5,0)),"",0)</f>
        <v/>
      </c>
      <c r="H2076" s="311" t="s">
        <v>237</v>
      </c>
      <c r="I2076" s="312" t="str">
        <f>IF(
    SUMIFS('Import data'!$L$25:$L$80,
           'Import data'!$J$25:$J$80, F2076,
           'Import data'!$G$25:$G$80, 'GHG emissions calculations'!$H2076,
           'Import data'!$I$25:$I$80,$E$1919) &lt;&gt; 0,
    SUMIFS('Import data'!$L$25:$L$80,
           'Import data'!$J$25:$J$80, F2076,
           'Import data'!$G$25:$G$80, 'GHG emissions calculations'!$H2076,
           'Import data'!$I$25:$I$80,$E$1919),
    ""
)</f>
        <v/>
      </c>
      <c r="J2076" s="311" t="str">
        <f t="array" ref="J2076">IF(
    XLOOKUP(F2076, 'Import data'!$J$26:$J$47, 'Import data'!$M$26:$M$47, "", 0) = "Please add the region-specific supplier emission factor or choose a different region available in the IAEG database.",
    "",
    XLOOKUP(F2076, 'Import data'!$J$26:$J$47, 'Import data'!$M$26:$M$47, "", 0)
)</f>
        <v/>
      </c>
      <c r="K2076" s="311" t="str">
        <f t="array" ref="K2076">IFERROR(
    XLOOKUP(F2076,
            _xlws.FILTER('Supplier Emission'!$G$15:$G$49,
                   ('Supplier Emission'!$D$15:$D$49=H2076) * ('Supplier Emission'!$F$15:$F$49=$E$1919)),
            _xlws.FILTER('Supplier Emission'!$I$15:$I$49,
                   ('Supplier Emission'!$D$15:$D$49=H2076) * ('Supplier Emission'!$F$15:$F$49=$E$1919)),
            ""),
    "")</f>
        <v/>
      </c>
      <c r="L2076" s="311" t="str">
        <f t="array" ref="L2076">IFERROR(
    XLOOKUP(F2076,
            _xlws.FILTER('Supplier Emission'!$G$15:$G$49,
                   ('Supplier Emission'!$D$15:$D$49=H2076) * ('Supplier Emission'!$F$15:$F$49=$E$1919)),
            _xlws.FILTER('Supplier Emission'!$J$15:$J$49,
                   ('Supplier Emission'!$D$15:$D$49=H2076) * ('Supplier Emission'!$F$15:$F$49=$E$1919)),
            ""),
    "")</f>
        <v/>
      </c>
      <c r="M2076" s="311" t="str">
        <f t="array" ref="M2076">IFERROR(
    XLOOKUP(F2076,
            _xlws.FILTER('Supplier Emission'!$G$15:$G$49,
                   ('Supplier Emission'!$D$15:$D$49=H2076) * ('Supplier Emission'!$F$15:$F$49=$E$1919)),
            _xlws.FILTER('Supplier Emission'!$M$15:$M$49,
                   ('Supplier Emission'!$D$15:$D$49=H2076) * ('Supplier Emission'!$F$15:$F$49=$E$1919)),
            ""),
    "")</f>
        <v/>
      </c>
      <c r="N2076" s="311" t="str">
        <f t="array" ref="N2076">IFERROR(
    XLOOKUP(F2076,
            _xlws.FILTER('Supplier Emission'!$G$15:$G$49,
                   ('Supplier Emission'!$D$15:$D$49=H2076) * ('Supplier Emission'!$F$15:$F$49=$E$1919)),
            _xlws.FILTER('Supplier Emission'!$H$15:$H$49,
                   ('Supplier Emission'!$D$15:$D$49=H2076) * ('Supplier Emission'!$F$15:$F$49=$E$1919)),
            ""),
    "")</f>
        <v/>
      </c>
      <c r="O2076" s="311" t="str">
        <f t="array" ref="O2076">XLOOKUP(1,('Emission Factors'!$E$5:$E$488='GHG emissions calculations'!$F2076)*('Emission Factors'!$H$5:$H$488='GHG emissions calculations'!$H2076),INDEX('Emission Factors'!$E$5:$T$488,0,MATCH('GHG emissions calculations'!O$6,'Emission Factors'!$E$5:$T$5,0)),"",0)</f>
        <v/>
      </c>
      <c r="P2076" s="313" t="str">
        <f t="array" ref="P2076">IFERROR(
    INDEX('Emission Factors'!$E$5:$P$488,
          MATCH(1,
                ('Emission Factors'!$E$5:$E$488 = 'GHG emissions calculations'!$F2076) *
                ('Emission Factors'!$H$5:$H$488 = 'GHG emissions calculations'!$H2076),
                0),
          MATCH('GHG emissions calculations'!P$6,'Emission Factors'!$E$5:$P$5,0)),
    "")</f>
        <v/>
      </c>
      <c r="Q2076" s="311" t="str">
        <f t="array" ref="Q2076">IFERROR(
    IF(
        INDEX('Emission Factors'!$E$5:$P$488,
              MATCH(1,
                    ('Emission Factors'!$E$5:$E$488 = 'GHG emissions calculations'!$F2076) *
                    ('Emission Factors'!$H$5:$H$488 = 'GHG emissions calculations'!$H2076),
                    0),
              MATCH('GHG emissions calculations'!Q$6, 'Emission Factors'!$E$5:$P$5, 0)) &lt;&gt; "",
        INDEX('Emission Factors'!$E$5:$P$488,
              MATCH(1,
                    ('Emission Factors'!$E$5:$E$488 = 'GHG emissions calculations'!$F2076) *
                    ('Emission Factors'!$H$5:$H$488 = 'GHG emissions calculations'!$H2076),
                    0),
              MATCH('GHG emissions calculations'!Q$6, 'Emission Factors'!$E$5:$P$5, 0)),
        ""),
    "")</f>
        <v/>
      </c>
      <c r="R2076" s="311" t="str">
        <f t="array" ref="R2076">IFERROR(
    IF(
        INDEX('Emission Factors'!$E$5:$R$488,
              MATCH(1,
                    ('Emission Factors'!$E$5:$E$488 = 'GHG emissions calculations'!$F2076) *
                    ('Emission Factors'!$H$5:$H$488 = 'GHG emissions calculations'!$H2076),
                    0),
              MATCH('GHG emissions calculations'!R$6, 'Emission Factors'!$E$5:$R$5, 0)) &lt;&gt; "",
        INDEX('Emission Factors'!$E$5:$R$488,
              MATCH(1,
                    ('Emission Factors'!$E$5:$E$488 = 'GHG emissions calculations'!$F2076) *
                    ('Emission Factors'!$H$5:$H$488 = 'GHG emissions calculations'!$H2076),
                    0),
              MATCH('GHG emissions calculations'!R$6, 'Emission Factors'!$E$5:$R$5, 0)),
        ""),
    "")</f>
        <v/>
      </c>
      <c r="S2076" s="312">
        <f t="shared" si="3"/>
        <v>0</v>
      </c>
      <c r="T2076" s="23"/>
    </row>
    <row r="2077" ht="15.75" customHeight="1" outlineLevel="1">
      <c r="A2077" s="23"/>
      <c r="B2077" s="71"/>
      <c r="C2077" s="71"/>
      <c r="D2077" s="71"/>
      <c r="E2077" s="314"/>
      <c r="F2077" s="311" t="str">
        <f>Lists!AB150</f>
        <v>Glass, toughened glass (ESG) - Global or unspecified region</v>
      </c>
      <c r="G2077" s="311">
        <f t="array" ref="G2077">XLOOKUP(1,('Emission Factors'!$E$5:$E$488='GHG emissions calculations'!$F2077)*('Emission Factors'!$H$5:$H$488='GHG emissions calculations'!$H2077),INDEX('Emission Factors'!$E$5:$T$488,0,MATCH('GHG emissions calculations'!G$6,'Emission Factors'!$E$5:$T$5,0)),"",0)</f>
        <v>3</v>
      </c>
      <c r="H2077" s="311" t="s">
        <v>237</v>
      </c>
      <c r="I2077" s="312" t="str">
        <f>IF(
    SUMIFS('Import data'!$L$25:$L$80,
           'Import data'!$J$25:$J$80, F2077,
           'Import data'!$G$25:$G$80, 'GHG emissions calculations'!$H2077,
           'Import data'!$I$25:$I$80,$E$1919) &lt;&gt; 0,
    SUMIFS('Import data'!$L$25:$L$80,
           'Import data'!$J$25:$J$80, F2077,
           'Import data'!$G$25:$G$80, 'GHG emissions calculations'!$H2077,
           'Import data'!$I$25:$I$80,$E$1919),
    ""
)</f>
        <v/>
      </c>
      <c r="J2077" s="311" t="str">
        <f t="array" ref="J2077">IF(
    XLOOKUP(F2077, 'Import data'!$J$26:$J$47, 'Import data'!$M$26:$M$47, "", 0) = "Please add the region-specific supplier emission factor or choose a different region available in the IAEG database.",
    "",
    XLOOKUP(F2077, 'Import data'!$J$26:$J$47, 'Import data'!$M$26:$M$47, "", 0)
)</f>
        <v/>
      </c>
      <c r="K2077" s="311" t="str">
        <f t="array" ref="K2077">IFERROR(
    XLOOKUP(F2077,
            _xlws.FILTER('Supplier Emission'!$G$15:$G$49,
                   ('Supplier Emission'!$D$15:$D$49=H2077) * ('Supplier Emission'!$F$15:$F$49=$E$1919)),
            _xlws.FILTER('Supplier Emission'!$I$15:$I$49,
                   ('Supplier Emission'!$D$15:$D$49=H2077) * ('Supplier Emission'!$F$15:$F$49=$E$1919)),
            ""),
    "")</f>
        <v/>
      </c>
      <c r="L2077" s="311" t="str">
        <f t="array" ref="L2077">IFERROR(
    XLOOKUP(F2077,
            _xlws.FILTER('Supplier Emission'!$G$15:$G$49,
                   ('Supplier Emission'!$D$15:$D$49=H2077) * ('Supplier Emission'!$F$15:$F$49=$E$1919)),
            _xlws.FILTER('Supplier Emission'!$J$15:$J$49,
                   ('Supplier Emission'!$D$15:$D$49=H2077) * ('Supplier Emission'!$F$15:$F$49=$E$1919)),
            ""),
    "")</f>
        <v/>
      </c>
      <c r="M2077" s="311" t="str">
        <f t="array" ref="M2077">IFERROR(
    XLOOKUP(F2077,
            _xlws.FILTER('Supplier Emission'!$G$15:$G$49,
                   ('Supplier Emission'!$D$15:$D$49=H2077) * ('Supplier Emission'!$F$15:$F$49=$E$1919)),
            _xlws.FILTER('Supplier Emission'!$M$15:$M$49,
                   ('Supplier Emission'!$D$15:$D$49=H2077) * ('Supplier Emission'!$F$15:$F$49=$E$1919)),
            ""),
    "")</f>
        <v/>
      </c>
      <c r="N2077" s="311" t="str">
        <f t="array" ref="N2077">IFERROR(
    XLOOKUP(F2077,
            _xlws.FILTER('Supplier Emission'!$G$15:$G$49,
                   ('Supplier Emission'!$D$15:$D$49=H2077) * ('Supplier Emission'!$F$15:$F$49=$E$1919)),
            _xlws.FILTER('Supplier Emission'!$H$15:$H$49,
                   ('Supplier Emission'!$D$15:$D$49=H2077) * ('Supplier Emission'!$F$15:$F$49=$E$1919)),
            ""),
    "")</f>
        <v/>
      </c>
      <c r="O2077" s="311" t="str">
        <f t="array" ref="O2077">XLOOKUP(1,('Emission Factors'!$E$5:$E$488='GHG emissions calculations'!$F2077)*('Emission Factors'!$H$5:$H$488='GHG emissions calculations'!$H2077),INDEX('Emission Factors'!$E$5:$T$488,0,MATCH('GHG emissions calculations'!O$6,'Emission Factors'!$E$5:$T$5,0)),"",0)</f>
        <v>Glass - toughened - per kg. 2.5kg glass per mm thickness per m2</v>
      </c>
      <c r="P2077" s="313">
        <f t="array" ref="P2077">IFERROR(
    INDEX('Emission Factors'!$E$5:$P$488,
          MATCH(1,
                ('Emission Factors'!$E$5:$E$488 = 'GHG emissions calculations'!$F2077) *
                ('Emission Factors'!$H$5:$H$488 = 'GHG emissions calculations'!$H2077),
                0),
          MATCH('GHG emissions calculations'!P$6,'Emission Factors'!$E$5:$P$5,0)),
    "")</f>
        <v>1.67</v>
      </c>
      <c r="Q2077" s="311" t="str">
        <f t="array" ref="Q2077">IFERROR(
    IF(
        INDEX('Emission Factors'!$E$5:$P$488,
              MATCH(1,
                    ('Emission Factors'!$E$5:$E$488 = 'GHG emissions calculations'!$F2077) *
                    ('Emission Factors'!$H$5:$H$488 = 'GHG emissions calculations'!$H2077),
                    0),
              MATCH('GHG emissions calculations'!Q$6, 'Emission Factors'!$E$5:$P$5, 0)) &lt;&gt; "",
        INDEX('Emission Factors'!$E$5:$P$488,
              MATCH(1,
                    ('Emission Factors'!$E$5:$E$488 = 'GHG emissions calculations'!$F2077) *
                    ('Emission Factors'!$H$5:$H$488 = 'GHG emissions calculations'!$H2077),
                    0),
              MATCH('GHG emissions calculations'!Q$6, 'Emission Factors'!$E$5:$P$5, 0)),
        ""),
    "")</f>
        <v>kgCO2e/kg</v>
      </c>
      <c r="R2077" s="311" t="str">
        <f t="array" ref="R2077">IFERROR(
    IF(
        INDEX('Emission Factors'!$E$5:$R$488,
              MATCH(1,
                    ('Emission Factors'!$E$5:$E$488 = 'GHG emissions calculations'!$F2077) *
                    ('Emission Factors'!$H$5:$H$488 = 'GHG emissions calculations'!$H2077),
                    0),
              MATCH('GHG emissions calculations'!R$6, 'Emission Factors'!$E$5:$R$5, 0)) &lt;&gt; "",
        INDEX('Emission Factors'!$E$5:$R$488,
              MATCH(1,
                    ('Emission Factors'!$E$5:$E$488 = 'GHG emissions calculations'!$F2077) *
                    ('Emission Factors'!$H$5:$H$488 = 'GHG emissions calculations'!$H2077),
                    0),
              MATCH('GHG emissions calculations'!R$6, 'Emission Factors'!$E$5:$R$5, 0)),
        ""),
    "")</f>
        <v>Global or unspecified region</v>
      </c>
      <c r="S2077" s="312">
        <f t="shared" si="3"/>
        <v>0</v>
      </c>
      <c r="T2077" s="23"/>
    </row>
    <row r="2078" ht="15.75" customHeight="1" outlineLevel="1">
      <c r="A2078" s="23"/>
      <c r="B2078" s="71"/>
      <c r="C2078" s="71"/>
      <c r="D2078" s="71"/>
      <c r="E2078" s="314"/>
      <c r="F2078" s="311" t="str">
        <f>Lists!AB149</f>
        <v>Glass, toughened glass (ESG) - Middle East</v>
      </c>
      <c r="G2078" s="311" t="str">
        <f t="array" ref="G2078">XLOOKUP(1,('Emission Factors'!$E$5:$E$488='GHG emissions calculations'!$F2078)*('Emission Factors'!$H$5:$H$488='GHG emissions calculations'!$H2078),INDEX('Emission Factors'!$E$5:$T$488,0,MATCH('GHG emissions calculations'!G$6,'Emission Factors'!$E$5:$T$5,0)),"",0)</f>
        <v/>
      </c>
      <c r="H2078" s="311" t="s">
        <v>237</v>
      </c>
      <c r="I2078" s="312" t="str">
        <f>IF(
    SUMIFS('Import data'!$L$25:$L$80,
           'Import data'!$J$25:$J$80, F2078,
           'Import data'!$G$25:$G$80, 'GHG emissions calculations'!$H2078,
           'Import data'!$I$25:$I$80,$E$1919) &lt;&gt; 0,
    SUMIFS('Import data'!$L$25:$L$80,
           'Import data'!$J$25:$J$80, F2078,
           'Import data'!$G$25:$G$80, 'GHG emissions calculations'!$H2078,
           'Import data'!$I$25:$I$80,$E$1919),
    ""
)</f>
        <v/>
      </c>
      <c r="J2078" s="311" t="str">
        <f t="array" ref="J2078">IF(
    XLOOKUP(F2078, 'Import data'!$J$26:$J$47, 'Import data'!$M$26:$M$47, "", 0) = "Please add the region-specific supplier emission factor or choose a different region available in the IAEG database.",
    "",
    XLOOKUP(F2078, 'Import data'!$J$26:$J$47, 'Import data'!$M$26:$M$47, "", 0)
)</f>
        <v/>
      </c>
      <c r="K2078" s="311" t="str">
        <f t="array" ref="K2078">IFERROR(
    XLOOKUP(F2078,
            _xlws.FILTER('Supplier Emission'!$G$15:$G$49,
                   ('Supplier Emission'!$D$15:$D$49=H2078) * ('Supplier Emission'!$F$15:$F$49=$E$1919)),
            _xlws.FILTER('Supplier Emission'!$I$15:$I$49,
                   ('Supplier Emission'!$D$15:$D$49=H2078) * ('Supplier Emission'!$F$15:$F$49=$E$1919)),
            ""),
    "")</f>
        <v/>
      </c>
      <c r="L2078" s="311" t="str">
        <f t="array" ref="L2078">IFERROR(
    XLOOKUP(F2078,
            _xlws.FILTER('Supplier Emission'!$G$15:$G$49,
                   ('Supplier Emission'!$D$15:$D$49=H2078) * ('Supplier Emission'!$F$15:$F$49=$E$1919)),
            _xlws.FILTER('Supplier Emission'!$J$15:$J$49,
                   ('Supplier Emission'!$D$15:$D$49=H2078) * ('Supplier Emission'!$F$15:$F$49=$E$1919)),
            ""),
    "")</f>
        <v/>
      </c>
      <c r="M2078" s="311" t="str">
        <f t="array" ref="M2078">IFERROR(
    XLOOKUP(F2078,
            _xlws.FILTER('Supplier Emission'!$G$15:$G$49,
                   ('Supplier Emission'!$D$15:$D$49=H2078) * ('Supplier Emission'!$F$15:$F$49=$E$1919)),
            _xlws.FILTER('Supplier Emission'!$M$15:$M$49,
                   ('Supplier Emission'!$D$15:$D$49=H2078) * ('Supplier Emission'!$F$15:$F$49=$E$1919)),
            ""),
    "")</f>
        <v/>
      </c>
      <c r="N2078" s="311" t="str">
        <f t="array" ref="N2078">IFERROR(
    XLOOKUP(F2078,
            _xlws.FILTER('Supplier Emission'!$G$15:$G$49,
                   ('Supplier Emission'!$D$15:$D$49=H2078) * ('Supplier Emission'!$F$15:$F$49=$E$1919)),
            _xlws.FILTER('Supplier Emission'!$H$15:$H$49,
                   ('Supplier Emission'!$D$15:$D$49=H2078) * ('Supplier Emission'!$F$15:$F$49=$E$1919)),
            ""),
    "")</f>
        <v/>
      </c>
      <c r="O2078" s="311" t="str">
        <f t="array" ref="O2078">XLOOKUP(1,('Emission Factors'!$E$5:$E$488='GHG emissions calculations'!$F2078)*('Emission Factors'!$H$5:$H$488='GHG emissions calculations'!$H2078),INDEX('Emission Factors'!$E$5:$T$488,0,MATCH('GHG emissions calculations'!O$6,'Emission Factors'!$E$5:$T$5,0)),"",0)</f>
        <v/>
      </c>
      <c r="P2078" s="313" t="str">
        <f t="array" ref="P2078">IFERROR(
    INDEX('Emission Factors'!$E$5:$P$488,
          MATCH(1,
                ('Emission Factors'!$E$5:$E$488 = 'GHG emissions calculations'!$F2078) *
                ('Emission Factors'!$H$5:$H$488 = 'GHG emissions calculations'!$H2078),
                0),
          MATCH('GHG emissions calculations'!P$6,'Emission Factors'!$E$5:$P$5,0)),
    "")</f>
        <v/>
      </c>
      <c r="Q2078" s="311" t="str">
        <f t="array" ref="Q2078">IFERROR(
    IF(
        INDEX('Emission Factors'!$E$5:$P$488,
              MATCH(1,
                    ('Emission Factors'!$E$5:$E$488 = 'GHG emissions calculations'!$F2078) *
                    ('Emission Factors'!$H$5:$H$488 = 'GHG emissions calculations'!$H2078),
                    0),
              MATCH('GHG emissions calculations'!Q$6, 'Emission Factors'!$E$5:$P$5, 0)) &lt;&gt; "",
        INDEX('Emission Factors'!$E$5:$P$488,
              MATCH(1,
                    ('Emission Factors'!$E$5:$E$488 = 'GHG emissions calculations'!$F2078) *
                    ('Emission Factors'!$H$5:$H$488 = 'GHG emissions calculations'!$H2078),
                    0),
              MATCH('GHG emissions calculations'!Q$6, 'Emission Factors'!$E$5:$P$5, 0)),
        ""),
    "")</f>
        <v/>
      </c>
      <c r="R2078" s="311" t="str">
        <f t="array" ref="R2078">IFERROR(
    IF(
        INDEX('Emission Factors'!$E$5:$R$488,
              MATCH(1,
                    ('Emission Factors'!$E$5:$E$488 = 'GHG emissions calculations'!$F2078) *
                    ('Emission Factors'!$H$5:$H$488 = 'GHG emissions calculations'!$H2078),
                    0),
              MATCH('GHG emissions calculations'!R$6, 'Emission Factors'!$E$5:$R$5, 0)) &lt;&gt; "",
        INDEX('Emission Factors'!$E$5:$R$488,
              MATCH(1,
                    ('Emission Factors'!$E$5:$E$488 = 'GHG emissions calculations'!$F2078) *
                    ('Emission Factors'!$H$5:$H$488 = 'GHG emissions calculations'!$H2078),
                    0),
              MATCH('GHG emissions calculations'!R$6, 'Emission Factors'!$E$5:$R$5, 0)),
        ""),
    "")</f>
        <v/>
      </c>
      <c r="S2078" s="312">
        <f t="shared" si="3"/>
        <v>0</v>
      </c>
      <c r="T2078" s="23"/>
    </row>
    <row r="2079" ht="15.75" customHeight="1" outlineLevel="1">
      <c r="A2079" s="23"/>
      <c r="B2079" s="71"/>
      <c r="C2079" s="71"/>
      <c r="D2079" s="71"/>
      <c r="E2079" s="314"/>
      <c r="F2079" s="311" t="str">
        <f>Lists!AB148</f>
        <v>Glass, toughened glass (ESG) - Oceania</v>
      </c>
      <c r="G2079" s="311" t="str">
        <f t="array" ref="G2079">XLOOKUP(1,('Emission Factors'!$E$5:$E$488='GHG emissions calculations'!$F2079)*('Emission Factors'!$H$5:$H$488='GHG emissions calculations'!$H2079),INDEX('Emission Factors'!$E$5:$T$488,0,MATCH('GHG emissions calculations'!G$6,'Emission Factors'!$E$5:$T$5,0)),"",0)</f>
        <v/>
      </c>
      <c r="H2079" s="311" t="s">
        <v>237</v>
      </c>
      <c r="I2079" s="312" t="str">
        <f>IF(
    SUMIFS('Import data'!$L$25:$L$80,
           'Import data'!$J$25:$J$80, F2079,
           'Import data'!$G$25:$G$80, 'GHG emissions calculations'!$H2079,
           'Import data'!$I$25:$I$80,$E$1919) &lt;&gt; 0,
    SUMIFS('Import data'!$L$25:$L$80,
           'Import data'!$J$25:$J$80, F2079,
           'Import data'!$G$25:$G$80, 'GHG emissions calculations'!$H2079,
           'Import data'!$I$25:$I$80,$E$1919),
    ""
)</f>
        <v/>
      </c>
      <c r="J2079" s="311" t="str">
        <f t="array" ref="J2079">IF(
    XLOOKUP(F2079, 'Import data'!$J$26:$J$47, 'Import data'!$M$26:$M$47, "", 0) = "Please add the region-specific supplier emission factor or choose a different region available in the IAEG database.",
    "",
    XLOOKUP(F2079, 'Import data'!$J$26:$J$47, 'Import data'!$M$26:$M$47, "", 0)
)</f>
        <v/>
      </c>
      <c r="K2079" s="311" t="str">
        <f t="array" ref="K2079">IFERROR(
    XLOOKUP(F2079,
            _xlws.FILTER('Supplier Emission'!$G$15:$G$49,
                   ('Supplier Emission'!$D$15:$D$49=H2079) * ('Supplier Emission'!$F$15:$F$49=$E$1919)),
            _xlws.FILTER('Supplier Emission'!$I$15:$I$49,
                   ('Supplier Emission'!$D$15:$D$49=H2079) * ('Supplier Emission'!$F$15:$F$49=$E$1919)),
            ""),
    "")</f>
        <v/>
      </c>
      <c r="L2079" s="311" t="str">
        <f t="array" ref="L2079">IFERROR(
    XLOOKUP(F2079,
            _xlws.FILTER('Supplier Emission'!$G$15:$G$49,
                   ('Supplier Emission'!$D$15:$D$49=H2079) * ('Supplier Emission'!$F$15:$F$49=$E$1919)),
            _xlws.FILTER('Supplier Emission'!$J$15:$J$49,
                   ('Supplier Emission'!$D$15:$D$49=H2079) * ('Supplier Emission'!$F$15:$F$49=$E$1919)),
            ""),
    "")</f>
        <v/>
      </c>
      <c r="M2079" s="311" t="str">
        <f t="array" ref="M2079">IFERROR(
    XLOOKUP(F2079,
            _xlws.FILTER('Supplier Emission'!$G$15:$G$49,
                   ('Supplier Emission'!$D$15:$D$49=H2079) * ('Supplier Emission'!$F$15:$F$49=$E$1919)),
            _xlws.FILTER('Supplier Emission'!$M$15:$M$49,
                   ('Supplier Emission'!$D$15:$D$49=H2079) * ('Supplier Emission'!$F$15:$F$49=$E$1919)),
            ""),
    "")</f>
        <v/>
      </c>
      <c r="N2079" s="311" t="str">
        <f t="array" ref="N2079">IFERROR(
    XLOOKUP(F2079,
            _xlws.FILTER('Supplier Emission'!$G$15:$G$49,
                   ('Supplier Emission'!$D$15:$D$49=H2079) * ('Supplier Emission'!$F$15:$F$49=$E$1919)),
            _xlws.FILTER('Supplier Emission'!$H$15:$H$49,
                   ('Supplier Emission'!$D$15:$D$49=H2079) * ('Supplier Emission'!$F$15:$F$49=$E$1919)),
            ""),
    "")</f>
        <v/>
      </c>
      <c r="O2079" s="311" t="str">
        <f t="array" ref="O2079">XLOOKUP(1,('Emission Factors'!$E$5:$E$488='GHG emissions calculations'!$F2079)*('Emission Factors'!$H$5:$H$488='GHG emissions calculations'!$H2079),INDEX('Emission Factors'!$E$5:$T$488,0,MATCH('GHG emissions calculations'!O$6,'Emission Factors'!$E$5:$T$5,0)),"",0)</f>
        <v/>
      </c>
      <c r="P2079" s="313" t="str">
        <f t="array" ref="P2079">IFERROR(
    INDEX('Emission Factors'!$E$5:$P$488,
          MATCH(1,
                ('Emission Factors'!$E$5:$E$488 = 'GHG emissions calculations'!$F2079) *
                ('Emission Factors'!$H$5:$H$488 = 'GHG emissions calculations'!$H2079),
                0),
          MATCH('GHG emissions calculations'!P$6,'Emission Factors'!$E$5:$P$5,0)),
    "")</f>
        <v/>
      </c>
      <c r="Q2079" s="311" t="str">
        <f t="array" ref="Q2079">IFERROR(
    IF(
        INDEX('Emission Factors'!$E$5:$P$488,
              MATCH(1,
                    ('Emission Factors'!$E$5:$E$488 = 'GHG emissions calculations'!$F2079) *
                    ('Emission Factors'!$H$5:$H$488 = 'GHG emissions calculations'!$H2079),
                    0),
              MATCH('GHG emissions calculations'!Q$6, 'Emission Factors'!$E$5:$P$5, 0)) &lt;&gt; "",
        INDEX('Emission Factors'!$E$5:$P$488,
              MATCH(1,
                    ('Emission Factors'!$E$5:$E$488 = 'GHG emissions calculations'!$F2079) *
                    ('Emission Factors'!$H$5:$H$488 = 'GHG emissions calculations'!$H2079),
                    0),
              MATCH('GHG emissions calculations'!Q$6, 'Emission Factors'!$E$5:$P$5, 0)),
        ""),
    "")</f>
        <v/>
      </c>
      <c r="R2079" s="311" t="str">
        <f t="array" ref="R2079">IFERROR(
    IF(
        INDEX('Emission Factors'!$E$5:$R$488,
              MATCH(1,
                    ('Emission Factors'!$E$5:$E$488 = 'GHG emissions calculations'!$F2079) *
                    ('Emission Factors'!$H$5:$H$488 = 'GHG emissions calculations'!$H2079),
                    0),
              MATCH('GHG emissions calculations'!R$6, 'Emission Factors'!$E$5:$R$5, 0)) &lt;&gt; "",
        INDEX('Emission Factors'!$E$5:$R$488,
              MATCH(1,
                    ('Emission Factors'!$E$5:$E$488 = 'GHG emissions calculations'!$F2079) *
                    ('Emission Factors'!$H$5:$H$488 = 'GHG emissions calculations'!$H2079),
                    0),
              MATCH('GHG emissions calculations'!R$6, 'Emission Factors'!$E$5:$R$5, 0)),
        ""),
    "")</f>
        <v/>
      </c>
      <c r="S2079" s="312">
        <f t="shared" si="3"/>
        <v>0</v>
      </c>
      <c r="T2079" s="23"/>
    </row>
    <row r="2080" ht="15.75" customHeight="1" outlineLevel="1">
      <c r="A2080" s="23"/>
      <c r="B2080" s="71"/>
      <c r="C2080" s="71"/>
      <c r="D2080" s="71"/>
      <c r="E2080" s="314"/>
      <c r="F2080" s="311" t="str">
        <f>Lists!AA62</f>
        <v>Glass, unspecified or unknown mass - Africa</v>
      </c>
      <c r="G2080" s="311" t="str">
        <f t="array" ref="G2080">XLOOKUP(1,('Emission Factors'!$E$5:$E$488='GHG emissions calculations'!$F2080)*('Emission Factors'!$H$5:$H$488='GHG emissions calculations'!$H2080),INDEX('Emission Factors'!$E$5:$T$488,0,MATCH('GHG emissions calculations'!G$6,'Emission Factors'!$E$5:$T$5,0)),"",0)</f>
        <v/>
      </c>
      <c r="H2080" s="311" t="s">
        <v>238</v>
      </c>
      <c r="I2080" s="312" t="str">
        <f>IF(
    SUMIFS('Import data'!$L$25:$L$80,
           'Import data'!$J$25:$J$80, F2080,
           'Import data'!$G$25:$G$80, 'GHG emissions calculations'!$H2080,
           'Import data'!$I$25:$I$80,$E$1919) &lt;&gt; 0,
    SUMIFS('Import data'!$L$25:$L$80,
           'Import data'!$J$25:$J$80, F2080,
           'Import data'!$G$25:$G$80, 'GHG emissions calculations'!$H2080,
           'Import data'!$I$25:$I$80,$E$1919),
    ""
)</f>
        <v/>
      </c>
      <c r="J2080" s="311" t="str">
        <f t="array" ref="J2080">IF(
    XLOOKUP(F2080, 'Import data'!$J$26:$J$47, 'Import data'!$M$26:$M$47, "", 0) = "Please add the region-specific supplier emission factor or choose a different region available in the IAEG database.",
    "",
    XLOOKUP(F2080, 'Import data'!$J$26:$J$47, 'Import data'!$M$26:$M$47, "", 0)
)</f>
        <v/>
      </c>
      <c r="K2080" s="311" t="str">
        <f t="array" ref="K2080">IFERROR(
    XLOOKUP(F2080,
            _xlws.FILTER('Supplier Emission'!$G$15:$G$49,
                   ('Supplier Emission'!$D$15:$D$49=H2080) * ('Supplier Emission'!$F$15:$F$49=$E$1919)),
            _xlws.FILTER('Supplier Emission'!$I$15:$I$49,
                   ('Supplier Emission'!$D$15:$D$49=H2080) * ('Supplier Emission'!$F$15:$F$49=$E$1919)),
            ""),
    "")</f>
        <v/>
      </c>
      <c r="L2080" s="311" t="str">
        <f t="array" ref="L2080">IFERROR(
    XLOOKUP(F2080,
            _xlws.FILTER('Supplier Emission'!$G$15:$G$49,
                   ('Supplier Emission'!$D$15:$D$49=H2080) * ('Supplier Emission'!$F$15:$F$49=$E$1919)),
            _xlws.FILTER('Supplier Emission'!$J$15:$J$49,
                   ('Supplier Emission'!$D$15:$D$49=H2080) * ('Supplier Emission'!$F$15:$F$49=$E$1919)),
            ""),
    "")</f>
        <v/>
      </c>
      <c r="M2080" s="311" t="str">
        <f t="array" ref="M2080">IFERROR(
    XLOOKUP(F2080,
            _xlws.FILTER('Supplier Emission'!$G$15:$G$49,
                   ('Supplier Emission'!$D$15:$D$49=H2080) * ('Supplier Emission'!$F$15:$F$49=$E$1919)),
            _xlws.FILTER('Supplier Emission'!$M$15:$M$49,
                   ('Supplier Emission'!$D$15:$D$49=H2080) * ('Supplier Emission'!$F$15:$F$49=$E$1919)),
            ""),
    "")</f>
        <v/>
      </c>
      <c r="N2080" s="311" t="str">
        <f t="array" ref="N2080">IFERROR(
    XLOOKUP(F2080,
            _xlws.FILTER('Supplier Emission'!$G$15:$G$49,
                   ('Supplier Emission'!$D$15:$D$49=H2080) * ('Supplier Emission'!$F$15:$F$49=$E$1919)),
            _xlws.FILTER('Supplier Emission'!$H$15:$H$49,
                   ('Supplier Emission'!$D$15:$D$49=H2080) * ('Supplier Emission'!$F$15:$F$49=$E$1919)),
            ""),
    "")</f>
        <v/>
      </c>
      <c r="O2080" s="311" t="str">
        <f t="array" ref="O2080">XLOOKUP(1,('Emission Factors'!$E$5:$E$488='GHG emissions calculations'!$F2080)*('Emission Factors'!$H$5:$H$488='GHG emissions calculations'!$H2080),INDEX('Emission Factors'!$E$5:$T$488,0,MATCH('GHG emissions calculations'!O$6,'Emission Factors'!$E$5:$T$5,0)),"",0)</f>
        <v/>
      </c>
      <c r="P2080" s="313" t="str">
        <f t="array" ref="P2080">IFERROR(
    INDEX('Emission Factors'!$E$5:$P$488,
          MATCH(1,
                ('Emission Factors'!$E$5:$E$488 = 'GHG emissions calculations'!$F2080) *
                ('Emission Factors'!$H$5:$H$488 = 'GHG emissions calculations'!$H2080),
                0),
          MATCH('GHG emissions calculations'!P$6,'Emission Factors'!$E$5:$P$5,0)),
    "")</f>
        <v/>
      </c>
      <c r="Q2080" s="311" t="str">
        <f t="array" ref="Q2080">IFERROR(
    IF(
        INDEX('Emission Factors'!$E$5:$P$488,
              MATCH(1,
                    ('Emission Factors'!$E$5:$E$488 = 'GHG emissions calculations'!$F2080) *
                    ('Emission Factors'!$H$5:$H$488 = 'GHG emissions calculations'!$H2080),
                    0),
              MATCH('GHG emissions calculations'!Q$6, 'Emission Factors'!$E$5:$P$5, 0)) &lt;&gt; "",
        INDEX('Emission Factors'!$E$5:$P$488,
              MATCH(1,
                    ('Emission Factors'!$E$5:$E$488 = 'GHG emissions calculations'!$F2080) *
                    ('Emission Factors'!$H$5:$H$488 = 'GHG emissions calculations'!$H2080),
                    0),
              MATCH('GHG emissions calculations'!Q$6, 'Emission Factors'!$E$5:$P$5, 0)),
        ""),
    "")</f>
        <v/>
      </c>
      <c r="R2080" s="311" t="str">
        <f t="array" ref="R2080">IFERROR(
    IF(
        INDEX('Emission Factors'!$E$5:$R$488,
              MATCH(1,
                    ('Emission Factors'!$E$5:$E$488 = 'GHG emissions calculations'!$F2080) *
                    ('Emission Factors'!$H$5:$H$488 = 'GHG emissions calculations'!$H2080),
                    0),
              MATCH('GHG emissions calculations'!R$6, 'Emission Factors'!$E$5:$R$5, 0)) &lt;&gt; "",
        INDEX('Emission Factors'!$E$5:$R$488,
              MATCH(1,
                    ('Emission Factors'!$E$5:$E$488 = 'GHG emissions calculations'!$F2080) *
                    ('Emission Factors'!$H$5:$H$488 = 'GHG emissions calculations'!$H2080),
                    0),
              MATCH('GHG emissions calculations'!R$6, 'Emission Factors'!$E$5:$R$5, 0)),
        ""),
    "")</f>
        <v/>
      </c>
      <c r="S2080" s="312">
        <f t="shared" si="3"/>
        <v>0</v>
      </c>
      <c r="T2080" s="23"/>
    </row>
    <row r="2081" ht="15.75" customHeight="1" outlineLevel="1">
      <c r="A2081" s="23"/>
      <c r="B2081" s="71"/>
      <c r="C2081" s="71"/>
      <c r="D2081" s="71"/>
      <c r="E2081" s="314"/>
      <c r="F2081" s="311" t="str">
        <f>Lists!AA60</f>
        <v>Glass, unspecified or unknown mass - America</v>
      </c>
      <c r="G2081" s="311">
        <f t="array" ref="G2081">XLOOKUP(1,('Emission Factors'!$E$5:$E$488='GHG emissions calculations'!$F2081)*('Emission Factors'!$H$5:$H$488='GHG emissions calculations'!$H2081),INDEX('Emission Factors'!$E$5:$T$488,0,MATCH('GHG emissions calculations'!G$6,'Emission Factors'!$E$5:$T$5,0)),"",0)</f>
        <v>1</v>
      </c>
      <c r="H2081" s="311" t="s">
        <v>238</v>
      </c>
      <c r="I2081" s="312" t="str">
        <f>IF(
    SUMIFS('Import data'!$L$25:$L$80,
           'Import data'!$J$25:$J$80, F2081,
           'Import data'!$G$25:$G$80, 'GHG emissions calculations'!$H2081,
           'Import data'!$I$25:$I$80,$E$1919) &lt;&gt; 0,
    SUMIFS('Import data'!$L$25:$L$80,
           'Import data'!$J$25:$J$80, F2081,
           'Import data'!$G$25:$G$80, 'GHG emissions calculations'!$H2081,
           'Import data'!$I$25:$I$80,$E$1919),
    ""
)</f>
        <v/>
      </c>
      <c r="J2081" s="311" t="str">
        <f t="array" ref="J2081">IF(
    XLOOKUP(F2081, 'Import data'!$J$26:$J$47, 'Import data'!$M$26:$M$47, "", 0) = "Please add the region-specific supplier emission factor or choose a different region available in the IAEG database.",
    "",
    XLOOKUP(F2081, 'Import data'!$J$26:$J$47, 'Import data'!$M$26:$M$47, "", 0)
)</f>
        <v/>
      </c>
      <c r="K2081" s="311" t="str">
        <f t="array" ref="K2081">IFERROR(
    XLOOKUP(F2081,
            _xlws.FILTER('Supplier Emission'!$G$15:$G$49,
                   ('Supplier Emission'!$D$15:$D$49=H2081) * ('Supplier Emission'!$F$15:$F$49=$E$1919)),
            _xlws.FILTER('Supplier Emission'!$I$15:$I$49,
                   ('Supplier Emission'!$D$15:$D$49=H2081) * ('Supplier Emission'!$F$15:$F$49=$E$1919)),
            ""),
    "")</f>
        <v/>
      </c>
      <c r="L2081" s="311" t="str">
        <f t="array" ref="L2081">IFERROR(
    XLOOKUP(F2081,
            _xlws.FILTER('Supplier Emission'!$G$15:$G$49,
                   ('Supplier Emission'!$D$15:$D$49=H2081) * ('Supplier Emission'!$F$15:$F$49=$E$1919)),
            _xlws.FILTER('Supplier Emission'!$J$15:$J$49,
                   ('Supplier Emission'!$D$15:$D$49=H2081) * ('Supplier Emission'!$F$15:$F$49=$E$1919)),
            ""),
    "")</f>
        <v/>
      </c>
      <c r="M2081" s="311" t="str">
        <f t="array" ref="M2081">IFERROR(
    XLOOKUP(F2081,
            _xlws.FILTER('Supplier Emission'!$G$15:$G$49,
                   ('Supplier Emission'!$D$15:$D$49=H2081) * ('Supplier Emission'!$F$15:$F$49=$E$1919)),
            _xlws.FILTER('Supplier Emission'!$M$15:$M$49,
                   ('Supplier Emission'!$D$15:$D$49=H2081) * ('Supplier Emission'!$F$15:$F$49=$E$1919)),
            ""),
    "")</f>
        <v/>
      </c>
      <c r="N2081" s="311" t="str">
        <f t="array" ref="N2081">IFERROR(
    XLOOKUP(F2081,
            _xlws.FILTER('Supplier Emission'!$G$15:$G$49,
                   ('Supplier Emission'!$D$15:$D$49=H2081) * ('Supplier Emission'!$F$15:$F$49=$E$1919)),
            _xlws.FILTER('Supplier Emission'!$H$15:$H$49,
                   ('Supplier Emission'!$D$15:$D$49=H2081) * ('Supplier Emission'!$F$15:$F$49=$E$1919)),
            ""),
    "")</f>
        <v/>
      </c>
      <c r="O2081" s="311" t="str">
        <f t="array" ref="O2081">XLOOKUP(1,('Emission Factors'!$E$5:$E$488='GHG emissions calculations'!$F2081)*('Emission Factors'!$H$5:$H$488='GHG emissions calculations'!$H2081),INDEX('Emission Factors'!$E$5:$T$488,0,MATCH('GHG emissions calculations'!O$6,'Emission Factors'!$E$5:$T$5,0)),"",0)</f>
        <v>Glass and glass products</v>
      </c>
      <c r="P2081" s="313">
        <f t="array" ref="P2081">IFERROR(
    INDEX('Emission Factors'!$E$5:$P$488,
          MATCH(1,
                ('Emission Factors'!$E$5:$E$488 = 'GHG emissions calculations'!$F2081) *
                ('Emission Factors'!$H$5:$H$488 = 'GHG emissions calculations'!$H2081),
                0),
          MATCH('GHG emissions calculations'!P$6,'Emission Factors'!$E$5:$P$5,0)),
    "")</f>
        <v>591.051839</v>
      </c>
      <c r="Q2081" s="311" t="str">
        <f t="array" ref="Q2081">IFERROR(
    IF(
        INDEX('Emission Factors'!$E$5:$P$488,
              MATCH(1,
                    ('Emission Factors'!$E$5:$E$488 = 'GHG emissions calculations'!$F2081) *
                    ('Emission Factors'!$H$5:$H$488 = 'GHG emissions calculations'!$H2081),
                    0),
              MATCH('GHG emissions calculations'!Q$6, 'Emission Factors'!$E$5:$P$5, 0)) &lt;&gt; "",
        INDEX('Emission Factors'!$E$5:$P$488,
              MATCH(1,
                    ('Emission Factors'!$E$5:$E$488 = 'GHG emissions calculations'!$F2081) *
                    ('Emission Factors'!$H$5:$H$488 = 'GHG emissions calculations'!$H2081),
                    0),
              MATCH('GHG emissions calculations'!Q$6, 'Emission Factors'!$E$5:$P$5, 0)),
        ""),
    "")</f>
        <v>kgCO2e / k€</v>
      </c>
      <c r="R2081" s="311" t="str">
        <f t="array" ref="R2081">IFERROR(
    IF(
        INDEX('Emission Factors'!$E$5:$R$488,
              MATCH(1,
                    ('Emission Factors'!$E$5:$E$488 = 'GHG emissions calculations'!$F2081) *
                    ('Emission Factors'!$H$5:$H$488 = 'GHG emissions calculations'!$H2081),
                    0),
              MATCH('GHG emissions calculations'!R$6, 'Emission Factors'!$E$5:$R$5, 0)) &lt;&gt; "",
        INDEX('Emission Factors'!$E$5:$R$488,
              MATCH(1,
                    ('Emission Factors'!$E$5:$E$488 = 'GHG emissions calculations'!$F2081) *
                    ('Emission Factors'!$H$5:$H$488 = 'GHG emissions calculations'!$H2081),
                    0),
              MATCH('GHG emissions calculations'!R$6, 'Emission Factors'!$E$5:$R$5, 0)),
        ""),
    "")</f>
        <v>America</v>
      </c>
      <c r="S2081" s="312">
        <f t="shared" si="3"/>
        <v>0</v>
      </c>
      <c r="T2081" s="23"/>
    </row>
    <row r="2082" ht="15.75" customHeight="1" outlineLevel="1">
      <c r="A2082" s="23"/>
      <c r="B2082" s="71"/>
      <c r="C2082" s="71"/>
      <c r="D2082" s="71"/>
      <c r="E2082" s="314"/>
      <c r="F2082" s="311" t="str">
        <f>Lists!AA63</f>
        <v>Glass, unspecified or unknown mass - Asia</v>
      </c>
      <c r="G2082" s="311" t="str">
        <f t="array" ref="G2082">XLOOKUP(1,('Emission Factors'!$E$5:$E$488='GHG emissions calculations'!$F2082)*('Emission Factors'!$H$5:$H$488='GHG emissions calculations'!$H2082),INDEX('Emission Factors'!$E$5:$T$488,0,MATCH('GHG emissions calculations'!G$6,'Emission Factors'!$E$5:$T$5,0)),"",0)</f>
        <v/>
      </c>
      <c r="H2082" s="311" t="s">
        <v>238</v>
      </c>
      <c r="I2082" s="312" t="str">
        <f>IF(
    SUMIFS('Import data'!$L$25:$L$80,
           'Import data'!$J$25:$J$80, F2082,
           'Import data'!$G$25:$G$80, 'GHG emissions calculations'!$H2082,
           'Import data'!$I$25:$I$80,$E$1919) &lt;&gt; 0,
    SUMIFS('Import data'!$L$25:$L$80,
           'Import data'!$J$25:$J$80, F2082,
           'Import data'!$G$25:$G$80, 'GHG emissions calculations'!$H2082,
           'Import data'!$I$25:$I$80,$E$1919),
    ""
)</f>
        <v/>
      </c>
      <c r="J2082" s="311" t="str">
        <f t="array" ref="J2082">IF(
    XLOOKUP(F2082, 'Import data'!$J$26:$J$47, 'Import data'!$M$26:$M$47, "", 0) = "Please add the region-specific supplier emission factor or choose a different region available in the IAEG database.",
    "",
    XLOOKUP(F2082, 'Import data'!$J$26:$J$47, 'Import data'!$M$26:$M$47, "", 0)
)</f>
        <v/>
      </c>
      <c r="K2082" s="311" t="str">
        <f t="array" ref="K2082">IFERROR(
    XLOOKUP(F2082,
            _xlws.FILTER('Supplier Emission'!$G$15:$G$49,
                   ('Supplier Emission'!$D$15:$D$49=H2082) * ('Supplier Emission'!$F$15:$F$49=$E$1919)),
            _xlws.FILTER('Supplier Emission'!$I$15:$I$49,
                   ('Supplier Emission'!$D$15:$D$49=H2082) * ('Supplier Emission'!$F$15:$F$49=$E$1919)),
            ""),
    "")</f>
        <v/>
      </c>
      <c r="L2082" s="311" t="str">
        <f t="array" ref="L2082">IFERROR(
    XLOOKUP(F2082,
            _xlws.FILTER('Supplier Emission'!$G$15:$G$49,
                   ('Supplier Emission'!$D$15:$D$49=H2082) * ('Supplier Emission'!$F$15:$F$49=$E$1919)),
            _xlws.FILTER('Supplier Emission'!$J$15:$J$49,
                   ('Supplier Emission'!$D$15:$D$49=H2082) * ('Supplier Emission'!$F$15:$F$49=$E$1919)),
            ""),
    "")</f>
        <v/>
      </c>
      <c r="M2082" s="311" t="str">
        <f t="array" ref="M2082">IFERROR(
    XLOOKUP(F2082,
            _xlws.FILTER('Supplier Emission'!$G$15:$G$49,
                   ('Supplier Emission'!$D$15:$D$49=H2082) * ('Supplier Emission'!$F$15:$F$49=$E$1919)),
            _xlws.FILTER('Supplier Emission'!$M$15:$M$49,
                   ('Supplier Emission'!$D$15:$D$49=H2082) * ('Supplier Emission'!$F$15:$F$49=$E$1919)),
            ""),
    "")</f>
        <v/>
      </c>
      <c r="N2082" s="311" t="str">
        <f t="array" ref="N2082">IFERROR(
    XLOOKUP(F2082,
            _xlws.FILTER('Supplier Emission'!$G$15:$G$49,
                   ('Supplier Emission'!$D$15:$D$49=H2082) * ('Supplier Emission'!$F$15:$F$49=$E$1919)),
            _xlws.FILTER('Supplier Emission'!$H$15:$H$49,
                   ('Supplier Emission'!$D$15:$D$49=H2082) * ('Supplier Emission'!$F$15:$F$49=$E$1919)),
            ""),
    "")</f>
        <v/>
      </c>
      <c r="O2082" s="311" t="str">
        <f t="array" ref="O2082">XLOOKUP(1,('Emission Factors'!$E$5:$E$488='GHG emissions calculations'!$F2082)*('Emission Factors'!$H$5:$H$488='GHG emissions calculations'!$H2082),INDEX('Emission Factors'!$E$5:$T$488,0,MATCH('GHG emissions calculations'!O$6,'Emission Factors'!$E$5:$T$5,0)),"",0)</f>
        <v/>
      </c>
      <c r="P2082" s="313" t="str">
        <f t="array" ref="P2082">IFERROR(
    INDEX('Emission Factors'!$E$5:$P$488,
          MATCH(1,
                ('Emission Factors'!$E$5:$E$488 = 'GHG emissions calculations'!$F2082) *
                ('Emission Factors'!$H$5:$H$488 = 'GHG emissions calculations'!$H2082),
                0),
          MATCH('GHG emissions calculations'!P$6,'Emission Factors'!$E$5:$P$5,0)),
    "")</f>
        <v/>
      </c>
      <c r="Q2082" s="311" t="str">
        <f t="array" ref="Q2082">IFERROR(
    IF(
        INDEX('Emission Factors'!$E$5:$P$488,
              MATCH(1,
                    ('Emission Factors'!$E$5:$E$488 = 'GHG emissions calculations'!$F2082) *
                    ('Emission Factors'!$H$5:$H$488 = 'GHG emissions calculations'!$H2082),
                    0),
              MATCH('GHG emissions calculations'!Q$6, 'Emission Factors'!$E$5:$P$5, 0)) &lt;&gt; "",
        INDEX('Emission Factors'!$E$5:$P$488,
              MATCH(1,
                    ('Emission Factors'!$E$5:$E$488 = 'GHG emissions calculations'!$F2082) *
                    ('Emission Factors'!$H$5:$H$488 = 'GHG emissions calculations'!$H2082),
                    0),
              MATCH('GHG emissions calculations'!Q$6, 'Emission Factors'!$E$5:$P$5, 0)),
        ""),
    "")</f>
        <v/>
      </c>
      <c r="R2082" s="311" t="str">
        <f t="array" ref="R2082">IFERROR(
    IF(
        INDEX('Emission Factors'!$E$5:$R$488,
              MATCH(1,
                    ('Emission Factors'!$E$5:$E$488 = 'GHG emissions calculations'!$F2082) *
                    ('Emission Factors'!$H$5:$H$488 = 'GHG emissions calculations'!$H2082),
                    0),
              MATCH('GHG emissions calculations'!R$6, 'Emission Factors'!$E$5:$R$5, 0)) &lt;&gt; "",
        INDEX('Emission Factors'!$E$5:$R$488,
              MATCH(1,
                    ('Emission Factors'!$E$5:$E$488 = 'GHG emissions calculations'!$F2082) *
                    ('Emission Factors'!$H$5:$H$488 = 'GHG emissions calculations'!$H2082),
                    0),
              MATCH('GHG emissions calculations'!R$6, 'Emission Factors'!$E$5:$R$5, 0)),
        ""),
    "")</f>
        <v/>
      </c>
      <c r="S2082" s="312">
        <f t="shared" si="3"/>
        <v>0</v>
      </c>
      <c r="T2082" s="23"/>
    </row>
    <row r="2083" ht="15.75" customHeight="1" outlineLevel="1">
      <c r="A2083" s="23"/>
      <c r="B2083" s="71"/>
      <c r="C2083" s="71"/>
      <c r="D2083" s="71"/>
      <c r="E2083" s="314"/>
      <c r="F2083" s="311" t="str">
        <f>Lists!AA61</f>
        <v>Glass, unspecified or unknown mass - Europe</v>
      </c>
      <c r="G2083" s="311" t="str">
        <f t="array" ref="G2083">XLOOKUP(1,('Emission Factors'!$E$5:$E$488='GHG emissions calculations'!$F2083)*('Emission Factors'!$H$5:$H$488='GHG emissions calculations'!$H2083),INDEX('Emission Factors'!$E$5:$T$488,0,MATCH('GHG emissions calculations'!G$6,'Emission Factors'!$E$5:$T$5,0)),"",0)</f>
        <v/>
      </c>
      <c r="H2083" s="311" t="s">
        <v>238</v>
      </c>
      <c r="I2083" s="312" t="str">
        <f>IF(
    SUMIFS('Import data'!$L$25:$L$80,
           'Import data'!$J$25:$J$80, F2083,
           'Import data'!$G$25:$G$80, 'GHG emissions calculations'!$H2083,
           'Import data'!$I$25:$I$80,$E$1919) &lt;&gt; 0,
    SUMIFS('Import data'!$L$25:$L$80,
           'Import data'!$J$25:$J$80, F2083,
           'Import data'!$G$25:$G$80, 'GHG emissions calculations'!$H2083,
           'Import data'!$I$25:$I$80,$E$1919),
    ""
)</f>
        <v/>
      </c>
      <c r="J2083" s="311" t="str">
        <f t="array" ref="J2083">IF(
    XLOOKUP(F2083, 'Import data'!$J$26:$J$47, 'Import data'!$M$26:$M$47, "", 0) = "Please add the region-specific supplier emission factor or choose a different region available in the IAEG database.",
    "",
    XLOOKUP(F2083, 'Import data'!$J$26:$J$47, 'Import data'!$M$26:$M$47, "", 0)
)</f>
        <v/>
      </c>
      <c r="K2083" s="311" t="str">
        <f t="array" ref="K2083">IFERROR(
    XLOOKUP(F2083,
            _xlws.FILTER('Supplier Emission'!$G$15:$G$49,
                   ('Supplier Emission'!$D$15:$D$49=H2083) * ('Supplier Emission'!$F$15:$F$49=$E$1919)),
            _xlws.FILTER('Supplier Emission'!$I$15:$I$49,
                   ('Supplier Emission'!$D$15:$D$49=H2083) * ('Supplier Emission'!$F$15:$F$49=$E$1919)),
            ""),
    "")</f>
        <v/>
      </c>
      <c r="L2083" s="311" t="str">
        <f t="array" ref="L2083">IFERROR(
    XLOOKUP(F2083,
            _xlws.FILTER('Supplier Emission'!$G$15:$G$49,
                   ('Supplier Emission'!$D$15:$D$49=H2083) * ('Supplier Emission'!$F$15:$F$49=$E$1919)),
            _xlws.FILTER('Supplier Emission'!$J$15:$J$49,
                   ('Supplier Emission'!$D$15:$D$49=H2083) * ('Supplier Emission'!$F$15:$F$49=$E$1919)),
            ""),
    "")</f>
        <v/>
      </c>
      <c r="M2083" s="311" t="str">
        <f t="array" ref="M2083">IFERROR(
    XLOOKUP(F2083,
            _xlws.FILTER('Supplier Emission'!$G$15:$G$49,
                   ('Supplier Emission'!$D$15:$D$49=H2083) * ('Supplier Emission'!$F$15:$F$49=$E$1919)),
            _xlws.FILTER('Supplier Emission'!$M$15:$M$49,
                   ('Supplier Emission'!$D$15:$D$49=H2083) * ('Supplier Emission'!$F$15:$F$49=$E$1919)),
            ""),
    "")</f>
        <v/>
      </c>
      <c r="N2083" s="311" t="str">
        <f t="array" ref="N2083">IFERROR(
    XLOOKUP(F2083,
            _xlws.FILTER('Supplier Emission'!$G$15:$G$49,
                   ('Supplier Emission'!$D$15:$D$49=H2083) * ('Supplier Emission'!$F$15:$F$49=$E$1919)),
            _xlws.FILTER('Supplier Emission'!$H$15:$H$49,
                   ('Supplier Emission'!$D$15:$D$49=H2083) * ('Supplier Emission'!$F$15:$F$49=$E$1919)),
            ""),
    "")</f>
        <v/>
      </c>
      <c r="O2083" s="311" t="str">
        <f t="array" ref="O2083">XLOOKUP(1,('Emission Factors'!$E$5:$E$488='GHG emissions calculations'!$F2083)*('Emission Factors'!$H$5:$H$488='GHG emissions calculations'!$H2083),INDEX('Emission Factors'!$E$5:$T$488,0,MATCH('GHG emissions calculations'!O$6,'Emission Factors'!$E$5:$T$5,0)),"",0)</f>
        <v/>
      </c>
      <c r="P2083" s="313" t="str">
        <f t="array" ref="P2083">IFERROR(
    INDEX('Emission Factors'!$E$5:$P$488,
          MATCH(1,
                ('Emission Factors'!$E$5:$E$488 = 'GHG emissions calculations'!$F2083) *
                ('Emission Factors'!$H$5:$H$488 = 'GHG emissions calculations'!$H2083),
                0),
          MATCH('GHG emissions calculations'!P$6,'Emission Factors'!$E$5:$P$5,0)),
    "")</f>
        <v/>
      </c>
      <c r="Q2083" s="311" t="str">
        <f t="array" ref="Q2083">IFERROR(
    IF(
        INDEX('Emission Factors'!$E$5:$P$488,
              MATCH(1,
                    ('Emission Factors'!$E$5:$E$488 = 'GHG emissions calculations'!$F2083) *
                    ('Emission Factors'!$H$5:$H$488 = 'GHG emissions calculations'!$H2083),
                    0),
              MATCH('GHG emissions calculations'!Q$6, 'Emission Factors'!$E$5:$P$5, 0)) &lt;&gt; "",
        INDEX('Emission Factors'!$E$5:$P$488,
              MATCH(1,
                    ('Emission Factors'!$E$5:$E$488 = 'GHG emissions calculations'!$F2083) *
                    ('Emission Factors'!$H$5:$H$488 = 'GHG emissions calculations'!$H2083),
                    0),
              MATCH('GHG emissions calculations'!Q$6, 'Emission Factors'!$E$5:$P$5, 0)),
        ""),
    "")</f>
        <v/>
      </c>
      <c r="R2083" s="311" t="str">
        <f t="array" ref="R2083">IFERROR(
    IF(
        INDEX('Emission Factors'!$E$5:$R$488,
              MATCH(1,
                    ('Emission Factors'!$E$5:$E$488 = 'GHG emissions calculations'!$F2083) *
                    ('Emission Factors'!$H$5:$H$488 = 'GHG emissions calculations'!$H2083),
                    0),
              MATCH('GHG emissions calculations'!R$6, 'Emission Factors'!$E$5:$R$5, 0)) &lt;&gt; "",
        INDEX('Emission Factors'!$E$5:$R$488,
              MATCH(1,
                    ('Emission Factors'!$E$5:$E$488 = 'GHG emissions calculations'!$F2083) *
                    ('Emission Factors'!$H$5:$H$488 = 'GHG emissions calculations'!$H2083),
                    0),
              MATCH('GHG emissions calculations'!R$6, 'Emission Factors'!$E$5:$R$5, 0)),
        ""),
    "")</f>
        <v/>
      </c>
      <c r="S2083" s="312">
        <f t="shared" si="3"/>
        <v>0</v>
      </c>
      <c r="T2083" s="23"/>
    </row>
    <row r="2084" ht="15.75" customHeight="1" outlineLevel="1">
      <c r="A2084" s="23"/>
      <c r="B2084" s="71"/>
      <c r="C2084" s="71"/>
      <c r="D2084" s="71"/>
      <c r="E2084" s="314"/>
      <c r="F2084" s="311" t="str">
        <f>Lists!AA66</f>
        <v>Glass, unspecified or unknown mass - Global or unspecified region</v>
      </c>
      <c r="G2084" s="311" t="str">
        <f t="array" ref="G2084">XLOOKUP(1,('Emission Factors'!$E$5:$E$488='GHG emissions calculations'!$F2084)*('Emission Factors'!$H$5:$H$488='GHG emissions calculations'!$H2084),INDEX('Emission Factors'!$E$5:$T$488,0,MATCH('GHG emissions calculations'!G$6,'Emission Factors'!$E$5:$T$5,0)),"",0)</f>
        <v/>
      </c>
      <c r="H2084" s="311" t="s">
        <v>238</v>
      </c>
      <c r="I2084" s="312" t="str">
        <f>IF(
    SUMIFS('Import data'!$L$25:$L$80,
           'Import data'!$J$25:$J$80, F2084,
           'Import data'!$G$25:$G$80, 'GHG emissions calculations'!$H2084,
           'Import data'!$I$25:$I$80,$E$1919) &lt;&gt; 0,
    SUMIFS('Import data'!$L$25:$L$80,
           'Import data'!$J$25:$J$80, F2084,
           'Import data'!$G$25:$G$80, 'GHG emissions calculations'!$H2084,
           'Import data'!$I$25:$I$80,$E$1919),
    ""
)</f>
        <v/>
      </c>
      <c r="J2084" s="311" t="str">
        <f t="array" ref="J2084">IF(
    XLOOKUP(F2084, 'Import data'!$J$26:$J$47, 'Import data'!$M$26:$M$47, "", 0) = "Please add the region-specific supplier emission factor or choose a different region available in the IAEG database.",
    "",
    XLOOKUP(F2084, 'Import data'!$J$26:$J$47, 'Import data'!$M$26:$M$47, "", 0)
)</f>
        <v/>
      </c>
      <c r="K2084" s="311" t="str">
        <f t="array" ref="K2084">IFERROR(
    XLOOKUP(F2084,
            _xlws.FILTER('Supplier Emission'!$G$15:$G$49,
                   ('Supplier Emission'!$D$15:$D$49=H2084) * ('Supplier Emission'!$F$15:$F$49=$E$1919)),
            _xlws.FILTER('Supplier Emission'!$I$15:$I$49,
                   ('Supplier Emission'!$D$15:$D$49=H2084) * ('Supplier Emission'!$F$15:$F$49=$E$1919)),
            ""),
    "")</f>
        <v/>
      </c>
      <c r="L2084" s="311" t="str">
        <f t="array" ref="L2084">IFERROR(
    XLOOKUP(F2084,
            _xlws.FILTER('Supplier Emission'!$G$15:$G$49,
                   ('Supplier Emission'!$D$15:$D$49=H2084) * ('Supplier Emission'!$F$15:$F$49=$E$1919)),
            _xlws.FILTER('Supplier Emission'!$J$15:$J$49,
                   ('Supplier Emission'!$D$15:$D$49=H2084) * ('Supplier Emission'!$F$15:$F$49=$E$1919)),
            ""),
    "")</f>
        <v/>
      </c>
      <c r="M2084" s="311" t="str">
        <f t="array" ref="M2084">IFERROR(
    XLOOKUP(F2084,
            _xlws.FILTER('Supplier Emission'!$G$15:$G$49,
                   ('Supplier Emission'!$D$15:$D$49=H2084) * ('Supplier Emission'!$F$15:$F$49=$E$1919)),
            _xlws.FILTER('Supplier Emission'!$M$15:$M$49,
                   ('Supplier Emission'!$D$15:$D$49=H2084) * ('Supplier Emission'!$F$15:$F$49=$E$1919)),
            ""),
    "")</f>
        <v/>
      </c>
      <c r="N2084" s="311" t="str">
        <f t="array" ref="N2084">IFERROR(
    XLOOKUP(F2084,
            _xlws.FILTER('Supplier Emission'!$G$15:$G$49,
                   ('Supplier Emission'!$D$15:$D$49=H2084) * ('Supplier Emission'!$F$15:$F$49=$E$1919)),
            _xlws.FILTER('Supplier Emission'!$H$15:$H$49,
                   ('Supplier Emission'!$D$15:$D$49=H2084) * ('Supplier Emission'!$F$15:$F$49=$E$1919)),
            ""),
    "")</f>
        <v/>
      </c>
      <c r="O2084" s="311" t="str">
        <f t="array" ref="O2084">XLOOKUP(1,('Emission Factors'!$E$5:$E$488='GHG emissions calculations'!$F2084)*('Emission Factors'!$H$5:$H$488='GHG emissions calculations'!$H2084),INDEX('Emission Factors'!$E$5:$T$488,0,MATCH('GHG emissions calculations'!O$6,'Emission Factors'!$E$5:$T$5,0)),"",0)</f>
        <v/>
      </c>
      <c r="P2084" s="313" t="str">
        <f t="array" ref="P2084">IFERROR(
    INDEX('Emission Factors'!$E$5:$P$488,
          MATCH(1,
                ('Emission Factors'!$E$5:$E$488 = 'GHG emissions calculations'!$F2084) *
                ('Emission Factors'!$H$5:$H$488 = 'GHG emissions calculations'!$H2084),
                0),
          MATCH('GHG emissions calculations'!P$6,'Emission Factors'!$E$5:$P$5,0)),
    "")</f>
        <v/>
      </c>
      <c r="Q2084" s="311" t="str">
        <f t="array" ref="Q2084">IFERROR(
    IF(
        INDEX('Emission Factors'!$E$5:$P$488,
              MATCH(1,
                    ('Emission Factors'!$E$5:$E$488 = 'GHG emissions calculations'!$F2084) *
                    ('Emission Factors'!$H$5:$H$488 = 'GHG emissions calculations'!$H2084),
                    0),
              MATCH('GHG emissions calculations'!Q$6, 'Emission Factors'!$E$5:$P$5, 0)) &lt;&gt; "",
        INDEX('Emission Factors'!$E$5:$P$488,
              MATCH(1,
                    ('Emission Factors'!$E$5:$E$488 = 'GHG emissions calculations'!$F2084) *
                    ('Emission Factors'!$H$5:$H$488 = 'GHG emissions calculations'!$H2084),
                    0),
              MATCH('GHG emissions calculations'!Q$6, 'Emission Factors'!$E$5:$P$5, 0)),
        ""),
    "")</f>
        <v/>
      </c>
      <c r="R2084" s="311" t="str">
        <f t="array" ref="R2084">IFERROR(
    IF(
        INDEX('Emission Factors'!$E$5:$R$488,
              MATCH(1,
                    ('Emission Factors'!$E$5:$E$488 = 'GHG emissions calculations'!$F2084) *
                    ('Emission Factors'!$H$5:$H$488 = 'GHG emissions calculations'!$H2084),
                    0),
              MATCH('GHG emissions calculations'!R$6, 'Emission Factors'!$E$5:$R$5, 0)) &lt;&gt; "",
        INDEX('Emission Factors'!$E$5:$R$488,
              MATCH(1,
                    ('Emission Factors'!$E$5:$E$488 = 'GHG emissions calculations'!$F2084) *
                    ('Emission Factors'!$H$5:$H$488 = 'GHG emissions calculations'!$H2084),
                    0),
              MATCH('GHG emissions calculations'!R$6, 'Emission Factors'!$E$5:$R$5, 0)),
        ""),
    "")</f>
        <v/>
      </c>
      <c r="S2084" s="312">
        <f t="shared" si="3"/>
        <v>0</v>
      </c>
      <c r="T2084" s="23"/>
    </row>
    <row r="2085" ht="15.75" customHeight="1" outlineLevel="1">
      <c r="A2085" s="23"/>
      <c r="B2085" s="71"/>
      <c r="C2085" s="71"/>
      <c r="D2085" s="71"/>
      <c r="E2085" s="314"/>
      <c r="F2085" s="311" t="str">
        <f>Lists!AA65</f>
        <v>Glass, unspecified or unknown mass - Middle East</v>
      </c>
      <c r="G2085" s="311" t="str">
        <f t="array" ref="G2085">XLOOKUP(1,('Emission Factors'!$E$5:$E$488='GHG emissions calculations'!$F2085)*('Emission Factors'!$H$5:$H$488='GHG emissions calculations'!$H2085),INDEX('Emission Factors'!$E$5:$T$488,0,MATCH('GHG emissions calculations'!G$6,'Emission Factors'!$E$5:$T$5,0)),"",0)</f>
        <v/>
      </c>
      <c r="H2085" s="311" t="s">
        <v>238</v>
      </c>
      <c r="I2085" s="312" t="str">
        <f>IF(
    SUMIFS('Import data'!$L$25:$L$80,
           'Import data'!$J$25:$J$80, F2085,
           'Import data'!$G$25:$G$80, 'GHG emissions calculations'!$H2085,
           'Import data'!$I$25:$I$80,$E$1919) &lt;&gt; 0,
    SUMIFS('Import data'!$L$25:$L$80,
           'Import data'!$J$25:$J$80, F2085,
           'Import data'!$G$25:$G$80, 'GHG emissions calculations'!$H2085,
           'Import data'!$I$25:$I$80,$E$1919),
    ""
)</f>
        <v/>
      </c>
      <c r="J2085" s="311" t="str">
        <f t="array" ref="J2085">IF(
    XLOOKUP(F2085, 'Import data'!$J$26:$J$47, 'Import data'!$M$26:$M$47, "", 0) = "Please add the region-specific supplier emission factor or choose a different region available in the IAEG database.",
    "",
    XLOOKUP(F2085, 'Import data'!$J$26:$J$47, 'Import data'!$M$26:$M$47, "", 0)
)</f>
        <v/>
      </c>
      <c r="K2085" s="311" t="str">
        <f t="array" ref="K2085">IFERROR(
    XLOOKUP(F2085,
            _xlws.FILTER('Supplier Emission'!$G$15:$G$49,
                   ('Supplier Emission'!$D$15:$D$49=H2085) * ('Supplier Emission'!$F$15:$F$49=$E$1919)),
            _xlws.FILTER('Supplier Emission'!$I$15:$I$49,
                   ('Supplier Emission'!$D$15:$D$49=H2085) * ('Supplier Emission'!$F$15:$F$49=$E$1919)),
            ""),
    "")</f>
        <v/>
      </c>
      <c r="L2085" s="311" t="str">
        <f t="array" ref="L2085">IFERROR(
    XLOOKUP(F2085,
            _xlws.FILTER('Supplier Emission'!$G$15:$G$49,
                   ('Supplier Emission'!$D$15:$D$49=H2085) * ('Supplier Emission'!$F$15:$F$49=$E$1919)),
            _xlws.FILTER('Supplier Emission'!$J$15:$J$49,
                   ('Supplier Emission'!$D$15:$D$49=H2085) * ('Supplier Emission'!$F$15:$F$49=$E$1919)),
            ""),
    "")</f>
        <v/>
      </c>
      <c r="M2085" s="311" t="str">
        <f t="array" ref="M2085">IFERROR(
    XLOOKUP(F2085,
            _xlws.FILTER('Supplier Emission'!$G$15:$G$49,
                   ('Supplier Emission'!$D$15:$D$49=H2085) * ('Supplier Emission'!$F$15:$F$49=$E$1919)),
            _xlws.FILTER('Supplier Emission'!$M$15:$M$49,
                   ('Supplier Emission'!$D$15:$D$49=H2085) * ('Supplier Emission'!$F$15:$F$49=$E$1919)),
            ""),
    "")</f>
        <v/>
      </c>
      <c r="N2085" s="311" t="str">
        <f t="array" ref="N2085">IFERROR(
    XLOOKUP(F2085,
            _xlws.FILTER('Supplier Emission'!$G$15:$G$49,
                   ('Supplier Emission'!$D$15:$D$49=H2085) * ('Supplier Emission'!$F$15:$F$49=$E$1919)),
            _xlws.FILTER('Supplier Emission'!$H$15:$H$49,
                   ('Supplier Emission'!$D$15:$D$49=H2085) * ('Supplier Emission'!$F$15:$F$49=$E$1919)),
            ""),
    "")</f>
        <v/>
      </c>
      <c r="O2085" s="311" t="str">
        <f t="array" ref="O2085">XLOOKUP(1,('Emission Factors'!$E$5:$E$488='GHG emissions calculations'!$F2085)*('Emission Factors'!$H$5:$H$488='GHG emissions calculations'!$H2085),INDEX('Emission Factors'!$E$5:$T$488,0,MATCH('GHG emissions calculations'!O$6,'Emission Factors'!$E$5:$T$5,0)),"",0)</f>
        <v/>
      </c>
      <c r="P2085" s="313" t="str">
        <f t="array" ref="P2085">IFERROR(
    INDEX('Emission Factors'!$E$5:$P$488,
          MATCH(1,
                ('Emission Factors'!$E$5:$E$488 = 'GHG emissions calculations'!$F2085) *
                ('Emission Factors'!$H$5:$H$488 = 'GHG emissions calculations'!$H2085),
                0),
          MATCH('GHG emissions calculations'!P$6,'Emission Factors'!$E$5:$P$5,0)),
    "")</f>
        <v/>
      </c>
      <c r="Q2085" s="311" t="str">
        <f t="array" ref="Q2085">IFERROR(
    IF(
        INDEX('Emission Factors'!$E$5:$P$488,
              MATCH(1,
                    ('Emission Factors'!$E$5:$E$488 = 'GHG emissions calculations'!$F2085) *
                    ('Emission Factors'!$H$5:$H$488 = 'GHG emissions calculations'!$H2085),
                    0),
              MATCH('GHG emissions calculations'!Q$6, 'Emission Factors'!$E$5:$P$5, 0)) &lt;&gt; "",
        INDEX('Emission Factors'!$E$5:$P$488,
              MATCH(1,
                    ('Emission Factors'!$E$5:$E$488 = 'GHG emissions calculations'!$F2085) *
                    ('Emission Factors'!$H$5:$H$488 = 'GHG emissions calculations'!$H2085),
                    0),
              MATCH('GHG emissions calculations'!Q$6, 'Emission Factors'!$E$5:$P$5, 0)),
        ""),
    "")</f>
        <v/>
      </c>
      <c r="R2085" s="311" t="str">
        <f t="array" ref="R2085">IFERROR(
    IF(
        INDEX('Emission Factors'!$E$5:$R$488,
              MATCH(1,
                    ('Emission Factors'!$E$5:$E$488 = 'GHG emissions calculations'!$F2085) *
                    ('Emission Factors'!$H$5:$H$488 = 'GHG emissions calculations'!$H2085),
                    0),
              MATCH('GHG emissions calculations'!R$6, 'Emission Factors'!$E$5:$R$5, 0)) &lt;&gt; "",
        INDEX('Emission Factors'!$E$5:$R$488,
              MATCH(1,
                    ('Emission Factors'!$E$5:$E$488 = 'GHG emissions calculations'!$F2085) *
                    ('Emission Factors'!$H$5:$H$488 = 'GHG emissions calculations'!$H2085),
                    0),
              MATCH('GHG emissions calculations'!R$6, 'Emission Factors'!$E$5:$R$5, 0)),
        ""),
    "")</f>
        <v/>
      </c>
      <c r="S2085" s="312">
        <f t="shared" si="3"/>
        <v>0</v>
      </c>
      <c r="T2085" s="23"/>
    </row>
    <row r="2086" ht="15.75" customHeight="1" outlineLevel="1">
      <c r="A2086" s="23"/>
      <c r="B2086" s="71"/>
      <c r="C2086" s="71"/>
      <c r="D2086" s="71"/>
      <c r="E2086" s="314"/>
      <c r="F2086" s="311" t="str">
        <f>Lists!AA64</f>
        <v>Glass, unspecified or unknown mass - Oceania</v>
      </c>
      <c r="G2086" s="311" t="str">
        <f t="array" ref="G2086">XLOOKUP(1,('Emission Factors'!$E$5:$E$488='GHG emissions calculations'!$F2086)*('Emission Factors'!$H$5:$H$488='GHG emissions calculations'!$H2086),INDEX('Emission Factors'!$E$5:$T$488,0,MATCH('GHG emissions calculations'!G$6,'Emission Factors'!$E$5:$T$5,0)),"",0)</f>
        <v/>
      </c>
      <c r="H2086" s="311" t="s">
        <v>238</v>
      </c>
      <c r="I2086" s="312" t="str">
        <f>IF(
    SUMIFS('Import data'!$L$25:$L$80,
           'Import data'!$J$25:$J$80, F2086,
           'Import data'!$G$25:$G$80, 'GHG emissions calculations'!$H2086,
           'Import data'!$I$25:$I$80,$E$1919) &lt;&gt; 0,
    SUMIFS('Import data'!$L$25:$L$80,
           'Import data'!$J$25:$J$80, F2086,
           'Import data'!$G$25:$G$80, 'GHG emissions calculations'!$H2086,
           'Import data'!$I$25:$I$80,$E$1919),
    ""
)</f>
        <v/>
      </c>
      <c r="J2086" s="311" t="str">
        <f t="array" ref="J2086">IF(
    XLOOKUP(F2086, 'Import data'!$J$26:$J$47, 'Import data'!$M$26:$M$47, "", 0) = "Please add the region-specific supplier emission factor or choose a different region available in the IAEG database.",
    "",
    XLOOKUP(F2086, 'Import data'!$J$26:$J$47, 'Import data'!$M$26:$M$47, "", 0)
)</f>
        <v/>
      </c>
      <c r="K2086" s="311" t="str">
        <f t="array" ref="K2086">IFERROR(
    XLOOKUP(F2086,
            _xlws.FILTER('Supplier Emission'!$G$15:$G$49,
                   ('Supplier Emission'!$D$15:$D$49=H2086) * ('Supplier Emission'!$F$15:$F$49=$E$1919)),
            _xlws.FILTER('Supplier Emission'!$I$15:$I$49,
                   ('Supplier Emission'!$D$15:$D$49=H2086) * ('Supplier Emission'!$F$15:$F$49=$E$1919)),
            ""),
    "")</f>
        <v/>
      </c>
      <c r="L2086" s="311" t="str">
        <f t="array" ref="L2086">IFERROR(
    XLOOKUP(F2086,
            _xlws.FILTER('Supplier Emission'!$G$15:$G$49,
                   ('Supplier Emission'!$D$15:$D$49=H2086) * ('Supplier Emission'!$F$15:$F$49=$E$1919)),
            _xlws.FILTER('Supplier Emission'!$J$15:$J$49,
                   ('Supplier Emission'!$D$15:$D$49=H2086) * ('Supplier Emission'!$F$15:$F$49=$E$1919)),
            ""),
    "")</f>
        <v/>
      </c>
      <c r="M2086" s="311" t="str">
        <f t="array" ref="M2086">IFERROR(
    XLOOKUP(F2086,
            _xlws.FILTER('Supplier Emission'!$G$15:$G$49,
                   ('Supplier Emission'!$D$15:$D$49=H2086) * ('Supplier Emission'!$F$15:$F$49=$E$1919)),
            _xlws.FILTER('Supplier Emission'!$M$15:$M$49,
                   ('Supplier Emission'!$D$15:$D$49=H2086) * ('Supplier Emission'!$F$15:$F$49=$E$1919)),
            ""),
    "")</f>
        <v/>
      </c>
      <c r="N2086" s="311" t="str">
        <f t="array" ref="N2086">IFERROR(
    XLOOKUP(F2086,
            _xlws.FILTER('Supplier Emission'!$G$15:$G$49,
                   ('Supplier Emission'!$D$15:$D$49=H2086) * ('Supplier Emission'!$F$15:$F$49=$E$1919)),
            _xlws.FILTER('Supplier Emission'!$H$15:$H$49,
                   ('Supplier Emission'!$D$15:$D$49=H2086) * ('Supplier Emission'!$F$15:$F$49=$E$1919)),
            ""),
    "")</f>
        <v/>
      </c>
      <c r="O2086" s="311" t="str">
        <f t="array" ref="O2086">XLOOKUP(1,('Emission Factors'!$E$5:$E$488='GHG emissions calculations'!$F2086)*('Emission Factors'!$H$5:$H$488='GHG emissions calculations'!$H2086),INDEX('Emission Factors'!$E$5:$T$488,0,MATCH('GHG emissions calculations'!O$6,'Emission Factors'!$E$5:$T$5,0)),"",0)</f>
        <v/>
      </c>
      <c r="P2086" s="313" t="str">
        <f t="array" ref="P2086">IFERROR(
    INDEX('Emission Factors'!$E$5:$P$488,
          MATCH(1,
                ('Emission Factors'!$E$5:$E$488 = 'GHG emissions calculations'!$F2086) *
                ('Emission Factors'!$H$5:$H$488 = 'GHG emissions calculations'!$H2086),
                0),
          MATCH('GHG emissions calculations'!P$6,'Emission Factors'!$E$5:$P$5,0)),
    "")</f>
        <v/>
      </c>
      <c r="Q2086" s="311" t="str">
        <f t="array" ref="Q2086">IFERROR(
    IF(
        INDEX('Emission Factors'!$E$5:$P$488,
              MATCH(1,
                    ('Emission Factors'!$E$5:$E$488 = 'GHG emissions calculations'!$F2086) *
                    ('Emission Factors'!$H$5:$H$488 = 'GHG emissions calculations'!$H2086),
                    0),
              MATCH('GHG emissions calculations'!Q$6, 'Emission Factors'!$E$5:$P$5, 0)) &lt;&gt; "",
        INDEX('Emission Factors'!$E$5:$P$488,
              MATCH(1,
                    ('Emission Factors'!$E$5:$E$488 = 'GHG emissions calculations'!$F2086) *
                    ('Emission Factors'!$H$5:$H$488 = 'GHG emissions calculations'!$H2086),
                    0),
              MATCH('GHG emissions calculations'!Q$6, 'Emission Factors'!$E$5:$P$5, 0)),
        ""),
    "")</f>
        <v/>
      </c>
      <c r="R2086" s="311" t="str">
        <f t="array" ref="R2086">IFERROR(
    IF(
        INDEX('Emission Factors'!$E$5:$R$488,
              MATCH(1,
                    ('Emission Factors'!$E$5:$E$488 = 'GHG emissions calculations'!$F2086) *
                    ('Emission Factors'!$H$5:$H$488 = 'GHG emissions calculations'!$H2086),
                    0),
              MATCH('GHG emissions calculations'!R$6, 'Emission Factors'!$E$5:$R$5, 0)) &lt;&gt; "",
        INDEX('Emission Factors'!$E$5:$R$488,
              MATCH(1,
                    ('Emission Factors'!$E$5:$E$488 = 'GHG emissions calculations'!$F2086) *
                    ('Emission Factors'!$H$5:$H$488 = 'GHG emissions calculations'!$H2086),
                    0),
              MATCH('GHG emissions calculations'!R$6, 'Emission Factors'!$E$5:$R$5, 0)),
        ""),
    "")</f>
        <v/>
      </c>
      <c r="S2086" s="312">
        <f t="shared" si="3"/>
        <v>0</v>
      </c>
      <c r="T2086" s="23"/>
    </row>
    <row r="2087" ht="15.75" customHeight="1" outlineLevel="1">
      <c r="A2087" s="23"/>
      <c r="B2087" s="71"/>
      <c r="C2087" s="71"/>
      <c r="D2087" s="71"/>
      <c r="E2087" s="314"/>
      <c r="F2087" s="311" t="str">
        <f>Lists!AA69</f>
        <v>Natural water - Africa</v>
      </c>
      <c r="G2087" s="311" t="str">
        <f t="array" ref="G2087">XLOOKUP(1,('Emission Factors'!$E$5:$E$488='GHG emissions calculations'!$F2087)*('Emission Factors'!$H$5:$H$488='GHG emissions calculations'!$H2087),INDEX('Emission Factors'!$E$5:$T$488,0,MATCH('GHG emissions calculations'!G$6,'Emission Factors'!$E$5:$T$5,0)),"",0)</f>
        <v/>
      </c>
      <c r="H2087" s="311" t="s">
        <v>238</v>
      </c>
      <c r="I2087" s="312" t="str">
        <f>IF(
    SUMIFS('Import data'!$L$25:$L$80,
           'Import data'!$J$25:$J$80, F2087,
           'Import data'!$G$25:$G$80, 'GHG emissions calculations'!$H2087,
           'Import data'!$I$25:$I$80,$E$1919) &lt;&gt; 0,
    SUMIFS('Import data'!$L$25:$L$80,
           'Import data'!$J$25:$J$80, F2087,
           'Import data'!$G$25:$G$80, 'GHG emissions calculations'!$H2087,
           'Import data'!$I$25:$I$80,$E$1919),
    ""
)</f>
        <v/>
      </c>
      <c r="J2087" s="311" t="str">
        <f t="array" ref="J2087">IF(
    XLOOKUP(F2087, 'Import data'!$J$26:$J$47, 'Import data'!$M$26:$M$47, "", 0) = "Please add the region-specific supplier emission factor or choose a different region available in the IAEG database.",
    "",
    XLOOKUP(F2087, 'Import data'!$J$26:$J$47, 'Import data'!$M$26:$M$47, "", 0)
)</f>
        <v/>
      </c>
      <c r="K2087" s="311" t="str">
        <f t="array" ref="K2087">IFERROR(
    XLOOKUP(F2087,
            _xlws.FILTER('Supplier Emission'!$G$15:$G$49,
                   ('Supplier Emission'!$D$15:$D$49=H2087) * ('Supplier Emission'!$F$15:$F$49=$E$1919)),
            _xlws.FILTER('Supplier Emission'!$I$15:$I$49,
                   ('Supplier Emission'!$D$15:$D$49=H2087) * ('Supplier Emission'!$F$15:$F$49=$E$1919)),
            ""),
    "")</f>
        <v/>
      </c>
      <c r="L2087" s="311" t="str">
        <f t="array" ref="L2087">IFERROR(
    XLOOKUP(F2087,
            _xlws.FILTER('Supplier Emission'!$G$15:$G$49,
                   ('Supplier Emission'!$D$15:$D$49=H2087) * ('Supplier Emission'!$F$15:$F$49=$E$1919)),
            _xlws.FILTER('Supplier Emission'!$J$15:$J$49,
                   ('Supplier Emission'!$D$15:$D$49=H2087) * ('Supplier Emission'!$F$15:$F$49=$E$1919)),
            ""),
    "")</f>
        <v/>
      </c>
      <c r="M2087" s="311" t="str">
        <f t="array" ref="M2087">IFERROR(
    XLOOKUP(F2087,
            _xlws.FILTER('Supplier Emission'!$G$15:$G$49,
                   ('Supplier Emission'!$D$15:$D$49=H2087) * ('Supplier Emission'!$F$15:$F$49=$E$1919)),
            _xlws.FILTER('Supplier Emission'!$M$15:$M$49,
                   ('Supplier Emission'!$D$15:$D$49=H2087) * ('Supplier Emission'!$F$15:$F$49=$E$1919)),
            ""),
    "")</f>
        <v/>
      </c>
      <c r="N2087" s="311" t="str">
        <f t="array" ref="N2087">IFERROR(
    XLOOKUP(F2087,
            _xlws.FILTER('Supplier Emission'!$G$15:$G$49,
                   ('Supplier Emission'!$D$15:$D$49=H2087) * ('Supplier Emission'!$F$15:$F$49=$E$1919)),
            _xlws.FILTER('Supplier Emission'!$H$15:$H$49,
                   ('Supplier Emission'!$D$15:$D$49=H2087) * ('Supplier Emission'!$F$15:$F$49=$E$1919)),
            ""),
    "")</f>
        <v/>
      </c>
      <c r="O2087" s="311" t="str">
        <f t="array" ref="O2087">XLOOKUP(1,('Emission Factors'!$E$5:$E$488='GHG emissions calculations'!$F2087)*('Emission Factors'!$H$5:$H$488='GHG emissions calculations'!$H2087),INDEX('Emission Factors'!$E$5:$T$488,0,MATCH('GHG emissions calculations'!O$6,'Emission Factors'!$E$5:$T$5,0)),"",0)</f>
        <v/>
      </c>
      <c r="P2087" s="313" t="str">
        <f t="array" ref="P2087">IFERROR(
    INDEX('Emission Factors'!$E$5:$P$488,
          MATCH(1,
                ('Emission Factors'!$E$5:$E$488 = 'GHG emissions calculations'!$F2087) *
                ('Emission Factors'!$H$5:$H$488 = 'GHG emissions calculations'!$H2087),
                0),
          MATCH('GHG emissions calculations'!P$6,'Emission Factors'!$E$5:$P$5,0)),
    "")</f>
        <v/>
      </c>
      <c r="Q2087" s="311" t="str">
        <f t="array" ref="Q2087">IFERROR(
    IF(
        INDEX('Emission Factors'!$E$5:$P$488,
              MATCH(1,
                    ('Emission Factors'!$E$5:$E$488 = 'GHG emissions calculations'!$F2087) *
                    ('Emission Factors'!$H$5:$H$488 = 'GHG emissions calculations'!$H2087),
                    0),
              MATCH('GHG emissions calculations'!Q$6, 'Emission Factors'!$E$5:$P$5, 0)) &lt;&gt; "",
        INDEX('Emission Factors'!$E$5:$P$488,
              MATCH(1,
                    ('Emission Factors'!$E$5:$E$488 = 'GHG emissions calculations'!$F2087) *
                    ('Emission Factors'!$H$5:$H$488 = 'GHG emissions calculations'!$H2087),
                    0),
              MATCH('GHG emissions calculations'!Q$6, 'Emission Factors'!$E$5:$P$5, 0)),
        ""),
    "")</f>
        <v/>
      </c>
      <c r="R2087" s="311" t="str">
        <f t="array" ref="R2087">IFERROR(
    IF(
        INDEX('Emission Factors'!$E$5:$R$488,
              MATCH(1,
                    ('Emission Factors'!$E$5:$E$488 = 'GHG emissions calculations'!$F2087) *
                    ('Emission Factors'!$H$5:$H$488 = 'GHG emissions calculations'!$H2087),
                    0),
              MATCH('GHG emissions calculations'!R$6, 'Emission Factors'!$E$5:$R$5, 0)) &lt;&gt; "",
        INDEX('Emission Factors'!$E$5:$R$488,
              MATCH(1,
                    ('Emission Factors'!$E$5:$E$488 = 'GHG emissions calculations'!$F2087) *
                    ('Emission Factors'!$H$5:$H$488 = 'GHG emissions calculations'!$H2087),
                    0),
              MATCH('GHG emissions calculations'!R$6, 'Emission Factors'!$E$5:$R$5, 0)),
        ""),
    "")</f>
        <v/>
      </c>
      <c r="S2087" s="312">
        <f t="shared" si="3"/>
        <v>0</v>
      </c>
      <c r="T2087" s="23"/>
    </row>
    <row r="2088" ht="15.75" customHeight="1" outlineLevel="1">
      <c r="A2088" s="23"/>
      <c r="B2088" s="71"/>
      <c r="C2088" s="71"/>
      <c r="D2088" s="71"/>
      <c r="E2088" s="314"/>
      <c r="F2088" s="311" t="str">
        <f>Lists!AA67</f>
        <v>Natural water - America</v>
      </c>
      <c r="G2088" s="311" t="str">
        <f t="array" ref="G2088">XLOOKUP(1,('Emission Factors'!$E$5:$E$488='GHG emissions calculations'!$F2088)*('Emission Factors'!$H$5:$H$488='GHG emissions calculations'!$H2088),INDEX('Emission Factors'!$E$5:$T$488,0,MATCH('GHG emissions calculations'!G$6,'Emission Factors'!$E$5:$T$5,0)),"",0)</f>
        <v/>
      </c>
      <c r="H2088" s="311" t="s">
        <v>238</v>
      </c>
      <c r="I2088" s="312" t="str">
        <f>IF(
    SUMIFS('Import data'!$L$25:$L$80,
           'Import data'!$J$25:$J$80, F2088,
           'Import data'!$G$25:$G$80, 'GHG emissions calculations'!$H2088,
           'Import data'!$I$25:$I$80,$E$1919) &lt;&gt; 0,
    SUMIFS('Import data'!$L$25:$L$80,
           'Import data'!$J$25:$J$80, F2088,
           'Import data'!$G$25:$G$80, 'GHG emissions calculations'!$H2088,
           'Import data'!$I$25:$I$80,$E$1919),
    ""
)</f>
        <v/>
      </c>
      <c r="J2088" s="311" t="str">
        <f t="array" ref="J2088">IF(
    XLOOKUP(F2088, 'Import data'!$J$26:$J$47, 'Import data'!$M$26:$M$47, "", 0) = "Please add the region-specific supplier emission factor or choose a different region available in the IAEG database.",
    "",
    XLOOKUP(F2088, 'Import data'!$J$26:$J$47, 'Import data'!$M$26:$M$47, "", 0)
)</f>
        <v/>
      </c>
      <c r="K2088" s="311" t="str">
        <f t="array" ref="K2088">IFERROR(
    XLOOKUP(F2088,
            _xlws.FILTER('Supplier Emission'!$G$15:$G$49,
                   ('Supplier Emission'!$D$15:$D$49=H2088) * ('Supplier Emission'!$F$15:$F$49=$E$1919)),
            _xlws.FILTER('Supplier Emission'!$I$15:$I$49,
                   ('Supplier Emission'!$D$15:$D$49=H2088) * ('Supplier Emission'!$F$15:$F$49=$E$1919)),
            ""),
    "")</f>
        <v/>
      </c>
      <c r="L2088" s="311" t="str">
        <f t="array" ref="L2088">IFERROR(
    XLOOKUP(F2088,
            _xlws.FILTER('Supplier Emission'!$G$15:$G$49,
                   ('Supplier Emission'!$D$15:$D$49=H2088) * ('Supplier Emission'!$F$15:$F$49=$E$1919)),
            _xlws.FILTER('Supplier Emission'!$J$15:$J$49,
                   ('Supplier Emission'!$D$15:$D$49=H2088) * ('Supplier Emission'!$F$15:$F$49=$E$1919)),
            ""),
    "")</f>
        <v/>
      </c>
      <c r="M2088" s="311" t="str">
        <f t="array" ref="M2088">IFERROR(
    XLOOKUP(F2088,
            _xlws.FILTER('Supplier Emission'!$G$15:$G$49,
                   ('Supplier Emission'!$D$15:$D$49=H2088) * ('Supplier Emission'!$F$15:$F$49=$E$1919)),
            _xlws.FILTER('Supplier Emission'!$M$15:$M$49,
                   ('Supplier Emission'!$D$15:$D$49=H2088) * ('Supplier Emission'!$F$15:$F$49=$E$1919)),
            ""),
    "")</f>
        <v/>
      </c>
      <c r="N2088" s="311" t="str">
        <f t="array" ref="N2088">IFERROR(
    XLOOKUP(F2088,
            _xlws.FILTER('Supplier Emission'!$G$15:$G$49,
                   ('Supplier Emission'!$D$15:$D$49=H2088) * ('Supplier Emission'!$F$15:$F$49=$E$1919)),
            _xlws.FILTER('Supplier Emission'!$H$15:$H$49,
                   ('Supplier Emission'!$D$15:$D$49=H2088) * ('Supplier Emission'!$F$15:$F$49=$E$1919)),
            ""),
    "")</f>
        <v/>
      </c>
      <c r="O2088" s="311" t="str">
        <f t="array" ref="O2088">XLOOKUP(1,('Emission Factors'!$E$5:$E$488='GHG emissions calculations'!$F2088)*('Emission Factors'!$H$5:$H$488='GHG emissions calculations'!$H2088),INDEX('Emission Factors'!$E$5:$T$488,0,MATCH('GHG emissions calculations'!O$6,'Emission Factors'!$E$5:$T$5,0)),"",0)</f>
        <v/>
      </c>
      <c r="P2088" s="313" t="str">
        <f t="array" ref="P2088">IFERROR(
    INDEX('Emission Factors'!$E$5:$P$488,
          MATCH(1,
                ('Emission Factors'!$E$5:$E$488 = 'GHG emissions calculations'!$F2088) *
                ('Emission Factors'!$H$5:$H$488 = 'GHG emissions calculations'!$H2088),
                0),
          MATCH('GHG emissions calculations'!P$6,'Emission Factors'!$E$5:$P$5,0)),
    "")</f>
        <v/>
      </c>
      <c r="Q2088" s="311" t="str">
        <f t="array" ref="Q2088">IFERROR(
    IF(
        INDEX('Emission Factors'!$E$5:$P$488,
              MATCH(1,
                    ('Emission Factors'!$E$5:$E$488 = 'GHG emissions calculations'!$F2088) *
                    ('Emission Factors'!$H$5:$H$488 = 'GHG emissions calculations'!$H2088),
                    0),
              MATCH('GHG emissions calculations'!Q$6, 'Emission Factors'!$E$5:$P$5, 0)) &lt;&gt; "",
        INDEX('Emission Factors'!$E$5:$P$488,
              MATCH(1,
                    ('Emission Factors'!$E$5:$E$488 = 'GHG emissions calculations'!$F2088) *
                    ('Emission Factors'!$H$5:$H$488 = 'GHG emissions calculations'!$H2088),
                    0),
              MATCH('GHG emissions calculations'!Q$6, 'Emission Factors'!$E$5:$P$5, 0)),
        ""),
    "")</f>
        <v/>
      </c>
      <c r="R2088" s="311" t="str">
        <f t="array" ref="R2088">IFERROR(
    IF(
        INDEX('Emission Factors'!$E$5:$R$488,
              MATCH(1,
                    ('Emission Factors'!$E$5:$E$488 = 'GHG emissions calculations'!$F2088) *
                    ('Emission Factors'!$H$5:$H$488 = 'GHG emissions calculations'!$H2088),
                    0),
              MATCH('GHG emissions calculations'!R$6, 'Emission Factors'!$E$5:$R$5, 0)) &lt;&gt; "",
        INDEX('Emission Factors'!$E$5:$R$488,
              MATCH(1,
                    ('Emission Factors'!$E$5:$E$488 = 'GHG emissions calculations'!$F2088) *
                    ('Emission Factors'!$H$5:$H$488 = 'GHG emissions calculations'!$H2088),
                    0),
              MATCH('GHG emissions calculations'!R$6, 'Emission Factors'!$E$5:$R$5, 0)),
        ""),
    "")</f>
        <v/>
      </c>
      <c r="S2088" s="312">
        <f t="shared" si="3"/>
        <v>0</v>
      </c>
      <c r="T2088" s="23"/>
    </row>
    <row r="2089" ht="15.75" customHeight="1" outlineLevel="1">
      <c r="A2089" s="23"/>
      <c r="B2089" s="71"/>
      <c r="C2089" s="71"/>
      <c r="D2089" s="71"/>
      <c r="E2089" s="314"/>
      <c r="F2089" s="311" t="str">
        <f>Lists!AA70</f>
        <v>Natural water - Asia</v>
      </c>
      <c r="G2089" s="311" t="str">
        <f t="array" ref="G2089">XLOOKUP(1,('Emission Factors'!$E$5:$E$488='GHG emissions calculations'!$F2089)*('Emission Factors'!$H$5:$H$488='GHG emissions calculations'!$H2089),INDEX('Emission Factors'!$E$5:$T$488,0,MATCH('GHG emissions calculations'!G$6,'Emission Factors'!$E$5:$T$5,0)),"",0)</f>
        <v/>
      </c>
      <c r="H2089" s="311" t="s">
        <v>238</v>
      </c>
      <c r="I2089" s="312" t="str">
        <f>IF(
    SUMIFS('Import data'!$L$25:$L$80,
           'Import data'!$J$25:$J$80, F2089,
           'Import data'!$G$25:$G$80, 'GHG emissions calculations'!$H2089,
           'Import data'!$I$25:$I$80,$E$1919) &lt;&gt; 0,
    SUMIFS('Import data'!$L$25:$L$80,
           'Import data'!$J$25:$J$80, F2089,
           'Import data'!$G$25:$G$80, 'GHG emissions calculations'!$H2089,
           'Import data'!$I$25:$I$80,$E$1919),
    ""
)</f>
        <v/>
      </c>
      <c r="J2089" s="311" t="str">
        <f t="array" ref="J2089">IF(
    XLOOKUP(F2089, 'Import data'!$J$26:$J$47, 'Import data'!$M$26:$M$47, "", 0) = "Please add the region-specific supplier emission factor or choose a different region available in the IAEG database.",
    "",
    XLOOKUP(F2089, 'Import data'!$J$26:$J$47, 'Import data'!$M$26:$M$47, "", 0)
)</f>
        <v/>
      </c>
      <c r="K2089" s="311" t="str">
        <f t="array" ref="K2089">IFERROR(
    XLOOKUP(F2089,
            _xlws.FILTER('Supplier Emission'!$G$15:$G$49,
                   ('Supplier Emission'!$D$15:$D$49=H2089) * ('Supplier Emission'!$F$15:$F$49=$E$1919)),
            _xlws.FILTER('Supplier Emission'!$I$15:$I$49,
                   ('Supplier Emission'!$D$15:$D$49=H2089) * ('Supplier Emission'!$F$15:$F$49=$E$1919)),
            ""),
    "")</f>
        <v/>
      </c>
      <c r="L2089" s="311" t="str">
        <f t="array" ref="L2089">IFERROR(
    XLOOKUP(F2089,
            _xlws.FILTER('Supplier Emission'!$G$15:$G$49,
                   ('Supplier Emission'!$D$15:$D$49=H2089) * ('Supplier Emission'!$F$15:$F$49=$E$1919)),
            _xlws.FILTER('Supplier Emission'!$J$15:$J$49,
                   ('Supplier Emission'!$D$15:$D$49=H2089) * ('Supplier Emission'!$F$15:$F$49=$E$1919)),
            ""),
    "")</f>
        <v/>
      </c>
      <c r="M2089" s="311" t="str">
        <f t="array" ref="M2089">IFERROR(
    XLOOKUP(F2089,
            _xlws.FILTER('Supplier Emission'!$G$15:$G$49,
                   ('Supplier Emission'!$D$15:$D$49=H2089) * ('Supplier Emission'!$F$15:$F$49=$E$1919)),
            _xlws.FILTER('Supplier Emission'!$M$15:$M$49,
                   ('Supplier Emission'!$D$15:$D$49=H2089) * ('Supplier Emission'!$F$15:$F$49=$E$1919)),
            ""),
    "")</f>
        <v/>
      </c>
      <c r="N2089" s="311" t="str">
        <f t="array" ref="N2089">IFERROR(
    XLOOKUP(F2089,
            _xlws.FILTER('Supplier Emission'!$G$15:$G$49,
                   ('Supplier Emission'!$D$15:$D$49=H2089) * ('Supplier Emission'!$F$15:$F$49=$E$1919)),
            _xlws.FILTER('Supplier Emission'!$H$15:$H$49,
                   ('Supplier Emission'!$D$15:$D$49=H2089) * ('Supplier Emission'!$F$15:$F$49=$E$1919)),
            ""),
    "")</f>
        <v/>
      </c>
      <c r="O2089" s="311" t="str">
        <f t="array" ref="O2089">XLOOKUP(1,('Emission Factors'!$E$5:$E$488='GHG emissions calculations'!$F2089)*('Emission Factors'!$H$5:$H$488='GHG emissions calculations'!$H2089),INDEX('Emission Factors'!$E$5:$T$488,0,MATCH('GHG emissions calculations'!O$6,'Emission Factors'!$E$5:$T$5,0)),"",0)</f>
        <v/>
      </c>
      <c r="P2089" s="313" t="str">
        <f t="array" ref="P2089">IFERROR(
    INDEX('Emission Factors'!$E$5:$P$488,
          MATCH(1,
                ('Emission Factors'!$E$5:$E$488 = 'GHG emissions calculations'!$F2089) *
                ('Emission Factors'!$H$5:$H$488 = 'GHG emissions calculations'!$H2089),
                0),
          MATCH('GHG emissions calculations'!P$6,'Emission Factors'!$E$5:$P$5,0)),
    "")</f>
        <v/>
      </c>
      <c r="Q2089" s="311" t="str">
        <f t="array" ref="Q2089">IFERROR(
    IF(
        INDEX('Emission Factors'!$E$5:$P$488,
              MATCH(1,
                    ('Emission Factors'!$E$5:$E$488 = 'GHG emissions calculations'!$F2089) *
                    ('Emission Factors'!$H$5:$H$488 = 'GHG emissions calculations'!$H2089),
                    0),
              MATCH('GHG emissions calculations'!Q$6, 'Emission Factors'!$E$5:$P$5, 0)) &lt;&gt; "",
        INDEX('Emission Factors'!$E$5:$P$488,
              MATCH(1,
                    ('Emission Factors'!$E$5:$E$488 = 'GHG emissions calculations'!$F2089) *
                    ('Emission Factors'!$H$5:$H$488 = 'GHG emissions calculations'!$H2089),
                    0),
              MATCH('GHG emissions calculations'!Q$6, 'Emission Factors'!$E$5:$P$5, 0)),
        ""),
    "")</f>
        <v/>
      </c>
      <c r="R2089" s="311" t="str">
        <f t="array" ref="R2089">IFERROR(
    IF(
        INDEX('Emission Factors'!$E$5:$R$488,
              MATCH(1,
                    ('Emission Factors'!$E$5:$E$488 = 'GHG emissions calculations'!$F2089) *
                    ('Emission Factors'!$H$5:$H$488 = 'GHG emissions calculations'!$H2089),
                    0),
              MATCH('GHG emissions calculations'!R$6, 'Emission Factors'!$E$5:$R$5, 0)) &lt;&gt; "",
        INDEX('Emission Factors'!$E$5:$R$488,
              MATCH(1,
                    ('Emission Factors'!$E$5:$E$488 = 'GHG emissions calculations'!$F2089) *
                    ('Emission Factors'!$H$5:$H$488 = 'GHG emissions calculations'!$H2089),
                    0),
              MATCH('GHG emissions calculations'!R$6, 'Emission Factors'!$E$5:$R$5, 0)),
        ""),
    "")</f>
        <v/>
      </c>
      <c r="S2089" s="312">
        <f t="shared" si="3"/>
        <v>0</v>
      </c>
      <c r="T2089" s="23"/>
    </row>
    <row r="2090" ht="15.75" customHeight="1" outlineLevel="1">
      <c r="A2090" s="23"/>
      <c r="B2090" s="71"/>
      <c r="C2090" s="71"/>
      <c r="D2090" s="71"/>
      <c r="E2090" s="314"/>
      <c r="F2090" s="311" t="str">
        <f>Lists!AA68</f>
        <v>Natural water - Europe</v>
      </c>
      <c r="G2090" s="311">
        <f t="array" ref="G2090">XLOOKUP(1,('Emission Factors'!$E$5:$E$488='GHG emissions calculations'!$F2090)*('Emission Factors'!$H$5:$H$488='GHG emissions calculations'!$H2090),INDEX('Emission Factors'!$E$5:$T$488,0,MATCH('GHG emissions calculations'!G$6,'Emission Factors'!$E$5:$T$5,0)),"",0)</f>
        <v>2</v>
      </c>
      <c r="H2090" s="311" t="s">
        <v>238</v>
      </c>
      <c r="I2090" s="312" t="str">
        <f>IF(
    SUMIFS('Import data'!$L$25:$L$80,
           'Import data'!$J$25:$J$80, F2090,
           'Import data'!$G$25:$G$80, 'GHG emissions calculations'!$H2090,
           'Import data'!$I$25:$I$80,$E$1919) &lt;&gt; 0,
    SUMIFS('Import data'!$L$25:$L$80,
           'Import data'!$J$25:$J$80, F2090,
           'Import data'!$G$25:$G$80, 'GHG emissions calculations'!$H2090,
           'Import data'!$I$25:$I$80,$E$1919),
    ""
)</f>
        <v/>
      </c>
      <c r="J2090" s="311" t="str">
        <f t="array" ref="J2090">IF(
    XLOOKUP(F2090, 'Import data'!$J$26:$J$47, 'Import data'!$M$26:$M$47, "", 0) = "Please add the region-specific supplier emission factor or choose a different region available in the IAEG database.",
    "",
    XLOOKUP(F2090, 'Import data'!$J$26:$J$47, 'Import data'!$M$26:$M$47, "", 0)
)</f>
        <v/>
      </c>
      <c r="K2090" s="311" t="str">
        <f t="array" ref="K2090">IFERROR(
    XLOOKUP(F2090,
            _xlws.FILTER('Supplier Emission'!$G$15:$G$49,
                   ('Supplier Emission'!$D$15:$D$49=H2090) * ('Supplier Emission'!$F$15:$F$49=$E$1919)),
            _xlws.FILTER('Supplier Emission'!$I$15:$I$49,
                   ('Supplier Emission'!$D$15:$D$49=H2090) * ('Supplier Emission'!$F$15:$F$49=$E$1919)),
            ""),
    "")</f>
        <v/>
      </c>
      <c r="L2090" s="311" t="str">
        <f t="array" ref="L2090">IFERROR(
    XLOOKUP(F2090,
            _xlws.FILTER('Supplier Emission'!$G$15:$G$49,
                   ('Supplier Emission'!$D$15:$D$49=H2090) * ('Supplier Emission'!$F$15:$F$49=$E$1919)),
            _xlws.FILTER('Supplier Emission'!$J$15:$J$49,
                   ('Supplier Emission'!$D$15:$D$49=H2090) * ('Supplier Emission'!$F$15:$F$49=$E$1919)),
            ""),
    "")</f>
        <v/>
      </c>
      <c r="M2090" s="311" t="str">
        <f t="array" ref="M2090">IFERROR(
    XLOOKUP(F2090,
            _xlws.FILTER('Supplier Emission'!$G$15:$G$49,
                   ('Supplier Emission'!$D$15:$D$49=H2090) * ('Supplier Emission'!$F$15:$F$49=$E$1919)),
            _xlws.FILTER('Supplier Emission'!$M$15:$M$49,
                   ('Supplier Emission'!$D$15:$D$49=H2090) * ('Supplier Emission'!$F$15:$F$49=$E$1919)),
            ""),
    "")</f>
        <v/>
      </c>
      <c r="N2090" s="311" t="str">
        <f t="array" ref="N2090">IFERROR(
    XLOOKUP(F2090,
            _xlws.FILTER('Supplier Emission'!$G$15:$G$49,
                   ('Supplier Emission'!$D$15:$D$49=H2090) * ('Supplier Emission'!$F$15:$F$49=$E$1919)),
            _xlws.FILTER('Supplier Emission'!$H$15:$H$49,
                   ('Supplier Emission'!$D$15:$D$49=H2090) * ('Supplier Emission'!$F$15:$F$49=$E$1919)),
            ""),
    "")</f>
        <v/>
      </c>
      <c r="O2090" s="311" t="str">
        <f t="array" ref="O2090">XLOOKUP(1,('Emission Factors'!$E$5:$E$488='GHG emissions calculations'!$F2090)*('Emission Factors'!$H$5:$H$488='GHG emissions calculations'!$H2090),INDEX('Emission Factors'!$E$5:$T$488,0,MATCH('GHG emissions calculations'!O$6,'Emission Factors'!$E$5:$T$5,0)),"",0)</f>
        <v>Natural water / water treatment and supply services</v>
      </c>
      <c r="P2090" s="313">
        <f t="array" ref="P2090">IFERROR(
    INDEX('Emission Factors'!$E$5:$P$488,
          MATCH(1,
                ('Emission Factors'!$E$5:$E$488 = 'GHG emissions calculations'!$F2090) *
                ('Emission Factors'!$H$5:$H$488 = 'GHG emissions calculations'!$H2090),
                0),
          MATCH('GHG emissions calculations'!P$6,'Emission Factors'!$E$5:$P$5,0)),
    "")</f>
        <v>216.006</v>
      </c>
      <c r="Q2090" s="311" t="str">
        <f t="array" ref="Q2090">IFERROR(
    IF(
        INDEX('Emission Factors'!$E$5:$P$488,
              MATCH(1,
                    ('Emission Factors'!$E$5:$E$488 = 'GHG emissions calculations'!$F2090) *
                    ('Emission Factors'!$H$5:$H$488 = 'GHG emissions calculations'!$H2090),
                    0),
              MATCH('GHG emissions calculations'!Q$6, 'Emission Factors'!$E$5:$P$5, 0)) &lt;&gt; "",
        INDEX('Emission Factors'!$E$5:$P$488,
              MATCH(1,
                    ('Emission Factors'!$E$5:$E$488 = 'GHG emissions calculations'!$F2090) *
                    ('Emission Factors'!$H$5:$H$488 = 'GHG emissions calculations'!$H2090),
                    0),
              MATCH('GHG emissions calculations'!Q$6, 'Emission Factors'!$E$5:$P$5, 0)),
        ""),
    "")</f>
        <v>kgCO2e / k€</v>
      </c>
      <c r="R2090" s="311" t="str">
        <f t="array" ref="R2090">IFERROR(
    IF(
        INDEX('Emission Factors'!$E$5:$R$488,
              MATCH(1,
                    ('Emission Factors'!$E$5:$E$488 = 'GHG emissions calculations'!$F2090) *
                    ('Emission Factors'!$H$5:$H$488 = 'GHG emissions calculations'!$H2090),
                    0),
              MATCH('GHG emissions calculations'!R$6, 'Emission Factors'!$E$5:$R$5, 0)) &lt;&gt; "",
        INDEX('Emission Factors'!$E$5:$R$488,
              MATCH(1,
                    ('Emission Factors'!$E$5:$E$488 = 'GHG emissions calculations'!$F2090) *
                    ('Emission Factors'!$H$5:$H$488 = 'GHG emissions calculations'!$H2090),
                    0),
              MATCH('GHG emissions calculations'!R$6, 'Emission Factors'!$E$5:$R$5, 0)),
        ""),
    "")</f>
        <v>Europe</v>
      </c>
      <c r="S2090" s="312">
        <f t="shared" si="3"/>
        <v>0</v>
      </c>
      <c r="T2090" s="23"/>
    </row>
    <row r="2091" ht="15.75" customHeight="1" outlineLevel="1">
      <c r="A2091" s="23"/>
      <c r="B2091" s="71"/>
      <c r="C2091" s="71"/>
      <c r="D2091" s="71"/>
      <c r="E2091" s="314"/>
      <c r="F2091" s="311" t="str">
        <f>Lists!AA73</f>
        <v>Natural water - Global or unspecified region</v>
      </c>
      <c r="G2091" s="311" t="str">
        <f t="array" ref="G2091">XLOOKUP(1,('Emission Factors'!$E$5:$E$488='GHG emissions calculations'!$F2091)*('Emission Factors'!$H$5:$H$488='GHG emissions calculations'!$H2091),INDEX('Emission Factors'!$E$5:$T$488,0,MATCH('GHG emissions calculations'!G$6,'Emission Factors'!$E$5:$T$5,0)),"",0)</f>
        <v/>
      </c>
      <c r="H2091" s="311" t="s">
        <v>238</v>
      </c>
      <c r="I2091" s="312" t="str">
        <f>IF(
    SUMIFS('Import data'!$L$25:$L$80,
           'Import data'!$J$25:$J$80, F2091,
           'Import data'!$G$25:$G$80, 'GHG emissions calculations'!$H2091,
           'Import data'!$I$25:$I$80,$E$1919) &lt;&gt; 0,
    SUMIFS('Import data'!$L$25:$L$80,
           'Import data'!$J$25:$J$80, F2091,
           'Import data'!$G$25:$G$80, 'GHG emissions calculations'!$H2091,
           'Import data'!$I$25:$I$80,$E$1919),
    ""
)</f>
        <v/>
      </c>
      <c r="J2091" s="311" t="str">
        <f t="array" ref="J2091">IF(
    XLOOKUP(F2091, 'Import data'!$J$26:$J$47, 'Import data'!$M$26:$M$47, "", 0) = "Please add the region-specific supplier emission factor or choose a different region available in the IAEG database.",
    "",
    XLOOKUP(F2091, 'Import data'!$J$26:$J$47, 'Import data'!$M$26:$M$47, "", 0)
)</f>
        <v/>
      </c>
      <c r="K2091" s="311" t="str">
        <f t="array" ref="K2091">IFERROR(
    XLOOKUP(F2091,
            _xlws.FILTER('Supplier Emission'!$G$15:$G$49,
                   ('Supplier Emission'!$D$15:$D$49=H2091) * ('Supplier Emission'!$F$15:$F$49=$E$1919)),
            _xlws.FILTER('Supplier Emission'!$I$15:$I$49,
                   ('Supplier Emission'!$D$15:$D$49=H2091) * ('Supplier Emission'!$F$15:$F$49=$E$1919)),
            ""),
    "")</f>
        <v/>
      </c>
      <c r="L2091" s="311" t="str">
        <f t="array" ref="L2091">IFERROR(
    XLOOKUP(F2091,
            _xlws.FILTER('Supplier Emission'!$G$15:$G$49,
                   ('Supplier Emission'!$D$15:$D$49=H2091) * ('Supplier Emission'!$F$15:$F$49=$E$1919)),
            _xlws.FILTER('Supplier Emission'!$J$15:$J$49,
                   ('Supplier Emission'!$D$15:$D$49=H2091) * ('Supplier Emission'!$F$15:$F$49=$E$1919)),
            ""),
    "")</f>
        <v/>
      </c>
      <c r="M2091" s="311" t="str">
        <f t="array" ref="M2091">IFERROR(
    XLOOKUP(F2091,
            _xlws.FILTER('Supplier Emission'!$G$15:$G$49,
                   ('Supplier Emission'!$D$15:$D$49=H2091) * ('Supplier Emission'!$F$15:$F$49=$E$1919)),
            _xlws.FILTER('Supplier Emission'!$M$15:$M$49,
                   ('Supplier Emission'!$D$15:$D$49=H2091) * ('Supplier Emission'!$F$15:$F$49=$E$1919)),
            ""),
    "")</f>
        <v/>
      </c>
      <c r="N2091" s="311" t="str">
        <f t="array" ref="N2091">IFERROR(
    XLOOKUP(F2091,
            _xlws.FILTER('Supplier Emission'!$G$15:$G$49,
                   ('Supplier Emission'!$D$15:$D$49=H2091) * ('Supplier Emission'!$F$15:$F$49=$E$1919)),
            _xlws.FILTER('Supplier Emission'!$H$15:$H$49,
                   ('Supplier Emission'!$D$15:$D$49=H2091) * ('Supplier Emission'!$F$15:$F$49=$E$1919)),
            ""),
    "")</f>
        <v/>
      </c>
      <c r="O2091" s="311" t="str">
        <f t="array" ref="O2091">XLOOKUP(1,('Emission Factors'!$E$5:$E$488='GHG emissions calculations'!$F2091)*('Emission Factors'!$H$5:$H$488='GHG emissions calculations'!$H2091),INDEX('Emission Factors'!$E$5:$T$488,0,MATCH('GHG emissions calculations'!O$6,'Emission Factors'!$E$5:$T$5,0)),"",0)</f>
        <v/>
      </c>
      <c r="P2091" s="313" t="str">
        <f t="array" ref="P2091">IFERROR(
    INDEX('Emission Factors'!$E$5:$P$488,
          MATCH(1,
                ('Emission Factors'!$E$5:$E$488 = 'GHG emissions calculations'!$F2091) *
                ('Emission Factors'!$H$5:$H$488 = 'GHG emissions calculations'!$H2091),
                0),
          MATCH('GHG emissions calculations'!P$6,'Emission Factors'!$E$5:$P$5,0)),
    "")</f>
        <v/>
      </c>
      <c r="Q2091" s="311" t="str">
        <f t="array" ref="Q2091">IFERROR(
    IF(
        INDEX('Emission Factors'!$E$5:$P$488,
              MATCH(1,
                    ('Emission Factors'!$E$5:$E$488 = 'GHG emissions calculations'!$F2091) *
                    ('Emission Factors'!$H$5:$H$488 = 'GHG emissions calculations'!$H2091),
                    0),
              MATCH('GHG emissions calculations'!Q$6, 'Emission Factors'!$E$5:$P$5, 0)) &lt;&gt; "",
        INDEX('Emission Factors'!$E$5:$P$488,
              MATCH(1,
                    ('Emission Factors'!$E$5:$E$488 = 'GHG emissions calculations'!$F2091) *
                    ('Emission Factors'!$H$5:$H$488 = 'GHG emissions calculations'!$H2091),
                    0),
              MATCH('GHG emissions calculations'!Q$6, 'Emission Factors'!$E$5:$P$5, 0)),
        ""),
    "")</f>
        <v/>
      </c>
      <c r="R2091" s="311" t="str">
        <f t="array" ref="R2091">IFERROR(
    IF(
        INDEX('Emission Factors'!$E$5:$R$488,
              MATCH(1,
                    ('Emission Factors'!$E$5:$E$488 = 'GHG emissions calculations'!$F2091) *
                    ('Emission Factors'!$H$5:$H$488 = 'GHG emissions calculations'!$H2091),
                    0),
              MATCH('GHG emissions calculations'!R$6, 'Emission Factors'!$E$5:$R$5, 0)) &lt;&gt; "",
        INDEX('Emission Factors'!$E$5:$R$488,
              MATCH(1,
                    ('Emission Factors'!$E$5:$E$488 = 'GHG emissions calculations'!$F2091) *
                    ('Emission Factors'!$H$5:$H$488 = 'GHG emissions calculations'!$H2091),
                    0),
              MATCH('GHG emissions calculations'!R$6, 'Emission Factors'!$E$5:$R$5, 0)),
        ""),
    "")</f>
        <v/>
      </c>
      <c r="S2091" s="312">
        <f t="shared" si="3"/>
        <v>0</v>
      </c>
      <c r="T2091" s="23"/>
    </row>
    <row r="2092" ht="15.75" customHeight="1" outlineLevel="1">
      <c r="A2092" s="23"/>
      <c r="B2092" s="71"/>
      <c r="C2092" s="71"/>
      <c r="D2092" s="71"/>
      <c r="E2092" s="314"/>
      <c r="F2092" s="311" t="str">
        <f>Lists!AA72</f>
        <v>Natural water - Middle East</v>
      </c>
      <c r="G2092" s="311" t="str">
        <f t="array" ref="G2092">XLOOKUP(1,('Emission Factors'!$E$5:$E$488='GHG emissions calculations'!$F2092)*('Emission Factors'!$H$5:$H$488='GHG emissions calculations'!$H2092),INDEX('Emission Factors'!$E$5:$T$488,0,MATCH('GHG emissions calculations'!G$6,'Emission Factors'!$E$5:$T$5,0)),"",0)</f>
        <v/>
      </c>
      <c r="H2092" s="311" t="s">
        <v>238</v>
      </c>
      <c r="I2092" s="312" t="str">
        <f>IF(
    SUMIFS('Import data'!$L$25:$L$80,
           'Import data'!$J$25:$J$80, F2092,
           'Import data'!$G$25:$G$80, 'GHG emissions calculations'!$H2092,
           'Import data'!$I$25:$I$80,$E$1919) &lt;&gt; 0,
    SUMIFS('Import data'!$L$25:$L$80,
           'Import data'!$J$25:$J$80, F2092,
           'Import data'!$G$25:$G$80, 'GHG emissions calculations'!$H2092,
           'Import data'!$I$25:$I$80,$E$1919),
    ""
)</f>
        <v/>
      </c>
      <c r="J2092" s="311" t="str">
        <f t="array" ref="J2092">IF(
    XLOOKUP(F2092, 'Import data'!$J$26:$J$47, 'Import data'!$M$26:$M$47, "", 0) = "Please add the region-specific supplier emission factor or choose a different region available in the IAEG database.",
    "",
    XLOOKUP(F2092, 'Import data'!$J$26:$J$47, 'Import data'!$M$26:$M$47, "", 0)
)</f>
        <v/>
      </c>
      <c r="K2092" s="311" t="str">
        <f t="array" ref="K2092">IFERROR(
    XLOOKUP(F2092,
            _xlws.FILTER('Supplier Emission'!$G$15:$G$49,
                   ('Supplier Emission'!$D$15:$D$49=H2092) * ('Supplier Emission'!$F$15:$F$49=$E$1919)),
            _xlws.FILTER('Supplier Emission'!$I$15:$I$49,
                   ('Supplier Emission'!$D$15:$D$49=H2092) * ('Supplier Emission'!$F$15:$F$49=$E$1919)),
            ""),
    "")</f>
        <v/>
      </c>
      <c r="L2092" s="311" t="str">
        <f t="array" ref="L2092">IFERROR(
    XLOOKUP(F2092,
            _xlws.FILTER('Supplier Emission'!$G$15:$G$49,
                   ('Supplier Emission'!$D$15:$D$49=H2092) * ('Supplier Emission'!$F$15:$F$49=$E$1919)),
            _xlws.FILTER('Supplier Emission'!$J$15:$J$49,
                   ('Supplier Emission'!$D$15:$D$49=H2092) * ('Supplier Emission'!$F$15:$F$49=$E$1919)),
            ""),
    "")</f>
        <v/>
      </c>
      <c r="M2092" s="311" t="str">
        <f t="array" ref="M2092">IFERROR(
    XLOOKUP(F2092,
            _xlws.FILTER('Supplier Emission'!$G$15:$G$49,
                   ('Supplier Emission'!$D$15:$D$49=H2092) * ('Supplier Emission'!$F$15:$F$49=$E$1919)),
            _xlws.FILTER('Supplier Emission'!$M$15:$M$49,
                   ('Supplier Emission'!$D$15:$D$49=H2092) * ('Supplier Emission'!$F$15:$F$49=$E$1919)),
            ""),
    "")</f>
        <v/>
      </c>
      <c r="N2092" s="311" t="str">
        <f t="array" ref="N2092">IFERROR(
    XLOOKUP(F2092,
            _xlws.FILTER('Supplier Emission'!$G$15:$G$49,
                   ('Supplier Emission'!$D$15:$D$49=H2092) * ('Supplier Emission'!$F$15:$F$49=$E$1919)),
            _xlws.FILTER('Supplier Emission'!$H$15:$H$49,
                   ('Supplier Emission'!$D$15:$D$49=H2092) * ('Supplier Emission'!$F$15:$F$49=$E$1919)),
            ""),
    "")</f>
        <v/>
      </c>
      <c r="O2092" s="311" t="str">
        <f t="array" ref="O2092">XLOOKUP(1,('Emission Factors'!$E$5:$E$488='GHG emissions calculations'!$F2092)*('Emission Factors'!$H$5:$H$488='GHG emissions calculations'!$H2092),INDEX('Emission Factors'!$E$5:$T$488,0,MATCH('GHG emissions calculations'!O$6,'Emission Factors'!$E$5:$T$5,0)),"",0)</f>
        <v/>
      </c>
      <c r="P2092" s="313" t="str">
        <f t="array" ref="P2092">IFERROR(
    INDEX('Emission Factors'!$E$5:$P$488,
          MATCH(1,
                ('Emission Factors'!$E$5:$E$488 = 'GHG emissions calculations'!$F2092) *
                ('Emission Factors'!$H$5:$H$488 = 'GHG emissions calculations'!$H2092),
                0),
          MATCH('GHG emissions calculations'!P$6,'Emission Factors'!$E$5:$P$5,0)),
    "")</f>
        <v/>
      </c>
      <c r="Q2092" s="311" t="str">
        <f t="array" ref="Q2092">IFERROR(
    IF(
        INDEX('Emission Factors'!$E$5:$P$488,
              MATCH(1,
                    ('Emission Factors'!$E$5:$E$488 = 'GHG emissions calculations'!$F2092) *
                    ('Emission Factors'!$H$5:$H$488 = 'GHG emissions calculations'!$H2092),
                    0),
              MATCH('GHG emissions calculations'!Q$6, 'Emission Factors'!$E$5:$P$5, 0)) &lt;&gt; "",
        INDEX('Emission Factors'!$E$5:$P$488,
              MATCH(1,
                    ('Emission Factors'!$E$5:$E$488 = 'GHG emissions calculations'!$F2092) *
                    ('Emission Factors'!$H$5:$H$488 = 'GHG emissions calculations'!$H2092),
                    0),
              MATCH('GHG emissions calculations'!Q$6, 'Emission Factors'!$E$5:$P$5, 0)),
        ""),
    "")</f>
        <v/>
      </c>
      <c r="R2092" s="311" t="str">
        <f t="array" ref="R2092">IFERROR(
    IF(
        INDEX('Emission Factors'!$E$5:$R$488,
              MATCH(1,
                    ('Emission Factors'!$E$5:$E$488 = 'GHG emissions calculations'!$F2092) *
                    ('Emission Factors'!$H$5:$H$488 = 'GHG emissions calculations'!$H2092),
                    0),
              MATCH('GHG emissions calculations'!R$6, 'Emission Factors'!$E$5:$R$5, 0)) &lt;&gt; "",
        INDEX('Emission Factors'!$E$5:$R$488,
              MATCH(1,
                    ('Emission Factors'!$E$5:$E$488 = 'GHG emissions calculations'!$F2092) *
                    ('Emission Factors'!$H$5:$H$488 = 'GHG emissions calculations'!$H2092),
                    0),
              MATCH('GHG emissions calculations'!R$6, 'Emission Factors'!$E$5:$R$5, 0)),
        ""),
    "")</f>
        <v/>
      </c>
      <c r="S2092" s="312">
        <f t="shared" si="3"/>
        <v>0</v>
      </c>
      <c r="T2092" s="23"/>
    </row>
    <row r="2093" ht="15.75" customHeight="1" outlineLevel="1">
      <c r="A2093" s="23"/>
      <c r="B2093" s="71"/>
      <c r="C2093" s="71"/>
      <c r="D2093" s="71"/>
      <c r="E2093" s="314"/>
      <c r="F2093" s="311" t="str">
        <f>Lists!AA71</f>
        <v>Natural water - Oceania</v>
      </c>
      <c r="G2093" s="311" t="str">
        <f t="array" ref="G2093">XLOOKUP(1,('Emission Factors'!$E$5:$E$488='GHG emissions calculations'!$F2093)*('Emission Factors'!$H$5:$H$488='GHG emissions calculations'!$H2093),INDEX('Emission Factors'!$E$5:$T$488,0,MATCH('GHG emissions calculations'!G$6,'Emission Factors'!$E$5:$T$5,0)),"",0)</f>
        <v/>
      </c>
      <c r="H2093" s="311" t="s">
        <v>238</v>
      </c>
      <c r="I2093" s="312" t="str">
        <f>IF(
    SUMIFS('Import data'!$L$25:$L$80,
           'Import data'!$J$25:$J$80, F2093,
           'Import data'!$G$25:$G$80, 'GHG emissions calculations'!$H2093,
           'Import data'!$I$25:$I$80,$E$1919) &lt;&gt; 0,
    SUMIFS('Import data'!$L$25:$L$80,
           'Import data'!$J$25:$J$80, F2093,
           'Import data'!$G$25:$G$80, 'GHG emissions calculations'!$H2093,
           'Import data'!$I$25:$I$80,$E$1919),
    ""
)</f>
        <v/>
      </c>
      <c r="J2093" s="311" t="str">
        <f t="array" ref="J2093">IF(
    XLOOKUP(F2093, 'Import data'!$J$26:$J$47, 'Import data'!$M$26:$M$47, "", 0) = "Please add the region-specific supplier emission factor or choose a different region available in the IAEG database.",
    "",
    XLOOKUP(F2093, 'Import data'!$J$26:$J$47, 'Import data'!$M$26:$M$47, "", 0)
)</f>
        <v/>
      </c>
      <c r="K2093" s="311" t="str">
        <f t="array" ref="K2093">IFERROR(
    XLOOKUP(F2093,
            _xlws.FILTER('Supplier Emission'!$G$15:$G$49,
                   ('Supplier Emission'!$D$15:$D$49=H2093) * ('Supplier Emission'!$F$15:$F$49=$E$1919)),
            _xlws.FILTER('Supplier Emission'!$I$15:$I$49,
                   ('Supplier Emission'!$D$15:$D$49=H2093) * ('Supplier Emission'!$F$15:$F$49=$E$1919)),
            ""),
    "")</f>
        <v/>
      </c>
      <c r="L2093" s="311" t="str">
        <f t="array" ref="L2093">IFERROR(
    XLOOKUP(F2093,
            _xlws.FILTER('Supplier Emission'!$G$15:$G$49,
                   ('Supplier Emission'!$D$15:$D$49=H2093) * ('Supplier Emission'!$F$15:$F$49=$E$1919)),
            _xlws.FILTER('Supplier Emission'!$J$15:$J$49,
                   ('Supplier Emission'!$D$15:$D$49=H2093) * ('Supplier Emission'!$F$15:$F$49=$E$1919)),
            ""),
    "")</f>
        <v/>
      </c>
      <c r="M2093" s="311" t="str">
        <f t="array" ref="M2093">IFERROR(
    XLOOKUP(F2093,
            _xlws.FILTER('Supplier Emission'!$G$15:$G$49,
                   ('Supplier Emission'!$D$15:$D$49=H2093) * ('Supplier Emission'!$F$15:$F$49=$E$1919)),
            _xlws.FILTER('Supplier Emission'!$M$15:$M$49,
                   ('Supplier Emission'!$D$15:$D$49=H2093) * ('Supplier Emission'!$F$15:$F$49=$E$1919)),
            ""),
    "")</f>
        <v/>
      </c>
      <c r="N2093" s="311" t="str">
        <f t="array" ref="N2093">IFERROR(
    XLOOKUP(F2093,
            _xlws.FILTER('Supplier Emission'!$G$15:$G$49,
                   ('Supplier Emission'!$D$15:$D$49=H2093) * ('Supplier Emission'!$F$15:$F$49=$E$1919)),
            _xlws.FILTER('Supplier Emission'!$H$15:$H$49,
                   ('Supplier Emission'!$D$15:$D$49=H2093) * ('Supplier Emission'!$F$15:$F$49=$E$1919)),
            ""),
    "")</f>
        <v/>
      </c>
      <c r="O2093" s="311" t="str">
        <f t="array" ref="O2093">XLOOKUP(1,('Emission Factors'!$E$5:$E$488='GHG emissions calculations'!$F2093)*('Emission Factors'!$H$5:$H$488='GHG emissions calculations'!$H2093),INDEX('Emission Factors'!$E$5:$T$488,0,MATCH('GHG emissions calculations'!O$6,'Emission Factors'!$E$5:$T$5,0)),"",0)</f>
        <v/>
      </c>
      <c r="P2093" s="313" t="str">
        <f t="array" ref="P2093">IFERROR(
    INDEX('Emission Factors'!$E$5:$P$488,
          MATCH(1,
                ('Emission Factors'!$E$5:$E$488 = 'GHG emissions calculations'!$F2093) *
                ('Emission Factors'!$H$5:$H$488 = 'GHG emissions calculations'!$H2093),
                0),
          MATCH('GHG emissions calculations'!P$6,'Emission Factors'!$E$5:$P$5,0)),
    "")</f>
        <v/>
      </c>
      <c r="Q2093" s="311" t="str">
        <f t="array" ref="Q2093">IFERROR(
    IF(
        INDEX('Emission Factors'!$E$5:$P$488,
              MATCH(1,
                    ('Emission Factors'!$E$5:$E$488 = 'GHG emissions calculations'!$F2093) *
                    ('Emission Factors'!$H$5:$H$488 = 'GHG emissions calculations'!$H2093),
                    0),
              MATCH('GHG emissions calculations'!Q$6, 'Emission Factors'!$E$5:$P$5, 0)) &lt;&gt; "",
        INDEX('Emission Factors'!$E$5:$P$488,
              MATCH(1,
                    ('Emission Factors'!$E$5:$E$488 = 'GHG emissions calculations'!$F2093) *
                    ('Emission Factors'!$H$5:$H$488 = 'GHG emissions calculations'!$H2093),
                    0),
              MATCH('GHG emissions calculations'!Q$6, 'Emission Factors'!$E$5:$P$5, 0)),
        ""),
    "")</f>
        <v/>
      </c>
      <c r="R2093" s="311" t="str">
        <f t="array" ref="R2093">IFERROR(
    IF(
        INDEX('Emission Factors'!$E$5:$R$488,
              MATCH(1,
                    ('Emission Factors'!$E$5:$E$488 = 'GHG emissions calculations'!$F2093) *
                    ('Emission Factors'!$H$5:$H$488 = 'GHG emissions calculations'!$H2093),
                    0),
              MATCH('GHG emissions calculations'!R$6, 'Emission Factors'!$E$5:$R$5, 0)) &lt;&gt; "",
        INDEX('Emission Factors'!$E$5:$R$488,
              MATCH(1,
                    ('Emission Factors'!$E$5:$E$488 = 'GHG emissions calculations'!$F2093) *
                    ('Emission Factors'!$H$5:$H$488 = 'GHG emissions calculations'!$H2093),
                    0),
              MATCH('GHG emissions calculations'!R$6, 'Emission Factors'!$E$5:$R$5, 0)),
        ""),
    "")</f>
        <v/>
      </c>
      <c r="S2093" s="312">
        <f t="shared" si="3"/>
        <v>0</v>
      </c>
      <c r="T2093" s="23"/>
    </row>
    <row r="2094" ht="15.75" customHeight="1" outlineLevel="1">
      <c r="A2094" s="23"/>
      <c r="B2094" s="71"/>
      <c r="C2094" s="71"/>
      <c r="D2094" s="71"/>
      <c r="E2094" s="314"/>
      <c r="F2094" s="311" t="str">
        <f>Lists!AA76</f>
        <v>Other non-metallic mineral - Africa</v>
      </c>
      <c r="G2094" s="311" t="str">
        <f t="array" ref="G2094">XLOOKUP(1,('Emission Factors'!$E$5:$E$488='GHG emissions calculations'!$F2094)*('Emission Factors'!$H$5:$H$488='GHG emissions calculations'!$H2094),INDEX('Emission Factors'!$E$5:$T$488,0,MATCH('GHG emissions calculations'!G$6,'Emission Factors'!$E$5:$T$5,0)),"",0)</f>
        <v/>
      </c>
      <c r="H2094" s="311" t="s">
        <v>238</v>
      </c>
      <c r="I2094" s="312" t="str">
        <f>IF(
    SUMIFS('Import data'!$L$25:$L$80,
           'Import data'!$J$25:$J$80, F2094,
           'Import data'!$G$25:$G$80, 'GHG emissions calculations'!$H2094,
           'Import data'!$I$25:$I$80,$E$1919) &lt;&gt; 0,
    SUMIFS('Import data'!$L$25:$L$80,
           'Import data'!$J$25:$J$80, F2094,
           'Import data'!$G$25:$G$80, 'GHG emissions calculations'!$H2094,
           'Import data'!$I$25:$I$80,$E$1919),
    ""
)</f>
        <v/>
      </c>
      <c r="J2094" s="311" t="str">
        <f t="array" ref="J2094">IF(
    XLOOKUP(F2094, 'Import data'!$J$26:$J$47, 'Import data'!$M$26:$M$47, "", 0) = "Please add the region-specific supplier emission factor or choose a different region available in the IAEG database.",
    "",
    XLOOKUP(F2094, 'Import data'!$J$26:$J$47, 'Import data'!$M$26:$M$47, "", 0)
)</f>
        <v/>
      </c>
      <c r="K2094" s="311" t="str">
        <f t="array" ref="K2094">IFERROR(
    XLOOKUP(F2094,
            _xlws.FILTER('Supplier Emission'!$G$15:$G$49,
                   ('Supplier Emission'!$D$15:$D$49=H2094) * ('Supplier Emission'!$F$15:$F$49=$E$1919)),
            _xlws.FILTER('Supplier Emission'!$I$15:$I$49,
                   ('Supplier Emission'!$D$15:$D$49=H2094) * ('Supplier Emission'!$F$15:$F$49=$E$1919)),
            ""),
    "")</f>
        <v/>
      </c>
      <c r="L2094" s="311" t="str">
        <f t="array" ref="L2094">IFERROR(
    XLOOKUP(F2094,
            _xlws.FILTER('Supplier Emission'!$G$15:$G$49,
                   ('Supplier Emission'!$D$15:$D$49=H2094) * ('Supplier Emission'!$F$15:$F$49=$E$1919)),
            _xlws.FILTER('Supplier Emission'!$J$15:$J$49,
                   ('Supplier Emission'!$D$15:$D$49=H2094) * ('Supplier Emission'!$F$15:$F$49=$E$1919)),
            ""),
    "")</f>
        <v/>
      </c>
      <c r="M2094" s="311" t="str">
        <f t="array" ref="M2094">IFERROR(
    XLOOKUP(F2094,
            _xlws.FILTER('Supplier Emission'!$G$15:$G$49,
                   ('Supplier Emission'!$D$15:$D$49=H2094) * ('Supplier Emission'!$F$15:$F$49=$E$1919)),
            _xlws.FILTER('Supplier Emission'!$M$15:$M$49,
                   ('Supplier Emission'!$D$15:$D$49=H2094) * ('Supplier Emission'!$F$15:$F$49=$E$1919)),
            ""),
    "")</f>
        <v/>
      </c>
      <c r="N2094" s="311" t="str">
        <f t="array" ref="N2094">IFERROR(
    XLOOKUP(F2094,
            _xlws.FILTER('Supplier Emission'!$G$15:$G$49,
                   ('Supplier Emission'!$D$15:$D$49=H2094) * ('Supplier Emission'!$F$15:$F$49=$E$1919)),
            _xlws.FILTER('Supplier Emission'!$H$15:$H$49,
                   ('Supplier Emission'!$D$15:$D$49=H2094) * ('Supplier Emission'!$F$15:$F$49=$E$1919)),
            ""),
    "")</f>
        <v/>
      </c>
      <c r="O2094" s="311" t="str">
        <f t="array" ref="O2094">XLOOKUP(1,('Emission Factors'!$E$5:$E$488='GHG emissions calculations'!$F2094)*('Emission Factors'!$H$5:$H$488='GHG emissions calculations'!$H2094),INDEX('Emission Factors'!$E$5:$T$488,0,MATCH('GHG emissions calculations'!O$6,'Emission Factors'!$E$5:$T$5,0)),"",0)</f>
        <v/>
      </c>
      <c r="P2094" s="313" t="str">
        <f t="array" ref="P2094">IFERROR(
    INDEX('Emission Factors'!$E$5:$P$488,
          MATCH(1,
                ('Emission Factors'!$E$5:$E$488 = 'GHG emissions calculations'!$F2094) *
                ('Emission Factors'!$H$5:$H$488 = 'GHG emissions calculations'!$H2094),
                0),
          MATCH('GHG emissions calculations'!P$6,'Emission Factors'!$E$5:$P$5,0)),
    "")</f>
        <v/>
      </c>
      <c r="Q2094" s="311" t="str">
        <f t="array" ref="Q2094">IFERROR(
    IF(
        INDEX('Emission Factors'!$E$5:$P$488,
              MATCH(1,
                    ('Emission Factors'!$E$5:$E$488 = 'GHG emissions calculations'!$F2094) *
                    ('Emission Factors'!$H$5:$H$488 = 'GHG emissions calculations'!$H2094),
                    0),
              MATCH('GHG emissions calculations'!Q$6, 'Emission Factors'!$E$5:$P$5, 0)) &lt;&gt; "",
        INDEX('Emission Factors'!$E$5:$P$488,
              MATCH(1,
                    ('Emission Factors'!$E$5:$E$488 = 'GHG emissions calculations'!$F2094) *
                    ('Emission Factors'!$H$5:$H$488 = 'GHG emissions calculations'!$H2094),
                    0),
              MATCH('GHG emissions calculations'!Q$6, 'Emission Factors'!$E$5:$P$5, 0)),
        ""),
    "")</f>
        <v/>
      </c>
      <c r="R2094" s="311" t="str">
        <f t="array" ref="R2094">IFERROR(
    IF(
        INDEX('Emission Factors'!$E$5:$R$488,
              MATCH(1,
                    ('Emission Factors'!$E$5:$E$488 = 'GHG emissions calculations'!$F2094) *
                    ('Emission Factors'!$H$5:$H$488 = 'GHG emissions calculations'!$H2094),
                    0),
              MATCH('GHG emissions calculations'!R$6, 'Emission Factors'!$E$5:$R$5, 0)) &lt;&gt; "",
        INDEX('Emission Factors'!$E$5:$R$488,
              MATCH(1,
                    ('Emission Factors'!$E$5:$E$488 = 'GHG emissions calculations'!$F2094) *
                    ('Emission Factors'!$H$5:$H$488 = 'GHG emissions calculations'!$H2094),
                    0),
              MATCH('GHG emissions calculations'!R$6, 'Emission Factors'!$E$5:$R$5, 0)),
        ""),
    "")</f>
        <v/>
      </c>
      <c r="S2094" s="312">
        <f t="shared" si="3"/>
        <v>0</v>
      </c>
      <c r="T2094" s="23"/>
    </row>
    <row r="2095" ht="15.75" customHeight="1" outlineLevel="1">
      <c r="A2095" s="23"/>
      <c r="B2095" s="71"/>
      <c r="C2095" s="71"/>
      <c r="D2095" s="71"/>
      <c r="E2095" s="314"/>
      <c r="F2095" s="311" t="str">
        <f>Lists!AA74</f>
        <v>Other non-metallic mineral - America</v>
      </c>
      <c r="G2095" s="311">
        <f t="array" ref="G2095">XLOOKUP(1,('Emission Factors'!$E$5:$E$488='GHG emissions calculations'!$F2095)*('Emission Factors'!$H$5:$H$488='GHG emissions calculations'!$H2095),INDEX('Emission Factors'!$E$5:$T$488,0,MATCH('GHG emissions calculations'!G$6,'Emission Factors'!$E$5:$T$5,0)),"",0)</f>
        <v>3</v>
      </c>
      <c r="H2095" s="311" t="s">
        <v>238</v>
      </c>
      <c r="I2095" s="312" t="str">
        <f>IF(
    SUMIFS('Import data'!$L$25:$L$80,
           'Import data'!$J$25:$J$80, F2095,
           'Import data'!$G$25:$G$80, 'GHG emissions calculations'!$H2095,
           'Import data'!$I$25:$I$80,$E$1919) &lt;&gt; 0,
    SUMIFS('Import data'!$L$25:$L$80,
           'Import data'!$J$25:$J$80, F2095,
           'Import data'!$G$25:$G$80, 'GHG emissions calculations'!$H2095,
           'Import data'!$I$25:$I$80,$E$1919),
    ""
)</f>
        <v/>
      </c>
      <c r="J2095" s="311" t="str">
        <f t="array" ref="J2095">IF(
    XLOOKUP(F2095, 'Import data'!$J$26:$J$47, 'Import data'!$M$26:$M$47, "", 0) = "Please add the region-specific supplier emission factor or choose a different region available in the IAEG database.",
    "",
    XLOOKUP(F2095, 'Import data'!$J$26:$J$47, 'Import data'!$M$26:$M$47, "", 0)
)</f>
        <v/>
      </c>
      <c r="K2095" s="311" t="str">
        <f t="array" ref="K2095">IFERROR(
    XLOOKUP(F2095,
            _xlws.FILTER('Supplier Emission'!$G$15:$G$49,
                   ('Supplier Emission'!$D$15:$D$49=H2095) * ('Supplier Emission'!$F$15:$F$49=$E$1919)),
            _xlws.FILTER('Supplier Emission'!$I$15:$I$49,
                   ('Supplier Emission'!$D$15:$D$49=H2095) * ('Supplier Emission'!$F$15:$F$49=$E$1919)),
            ""),
    "")</f>
        <v/>
      </c>
      <c r="L2095" s="311" t="str">
        <f t="array" ref="L2095">IFERROR(
    XLOOKUP(F2095,
            _xlws.FILTER('Supplier Emission'!$G$15:$G$49,
                   ('Supplier Emission'!$D$15:$D$49=H2095) * ('Supplier Emission'!$F$15:$F$49=$E$1919)),
            _xlws.FILTER('Supplier Emission'!$J$15:$J$49,
                   ('Supplier Emission'!$D$15:$D$49=H2095) * ('Supplier Emission'!$F$15:$F$49=$E$1919)),
            ""),
    "")</f>
        <v/>
      </c>
      <c r="M2095" s="311" t="str">
        <f t="array" ref="M2095">IFERROR(
    XLOOKUP(F2095,
            _xlws.FILTER('Supplier Emission'!$G$15:$G$49,
                   ('Supplier Emission'!$D$15:$D$49=H2095) * ('Supplier Emission'!$F$15:$F$49=$E$1919)),
            _xlws.FILTER('Supplier Emission'!$M$15:$M$49,
                   ('Supplier Emission'!$D$15:$D$49=H2095) * ('Supplier Emission'!$F$15:$F$49=$E$1919)),
            ""),
    "")</f>
        <v/>
      </c>
      <c r="N2095" s="311" t="str">
        <f t="array" ref="N2095">IFERROR(
    XLOOKUP(F2095,
            _xlws.FILTER('Supplier Emission'!$G$15:$G$49,
                   ('Supplier Emission'!$D$15:$D$49=H2095) * ('Supplier Emission'!$F$15:$F$49=$E$1919)),
            _xlws.FILTER('Supplier Emission'!$H$15:$H$49,
                   ('Supplier Emission'!$D$15:$D$49=H2095) * ('Supplier Emission'!$F$15:$F$49=$E$1919)),
            ""),
    "")</f>
        <v/>
      </c>
      <c r="O2095" s="311" t="str">
        <f t="array" ref="O2095">XLOOKUP(1,('Emission Factors'!$E$5:$E$488='GHG emissions calculations'!$F2095)*('Emission Factors'!$H$5:$H$488='GHG emissions calculations'!$H2095),INDEX('Emission Factors'!$E$5:$T$488,0,MATCH('GHG emissions calculations'!O$6,'Emission Factors'!$E$5:$T$5,0)),"",0)</f>
        <v>Non-metallic mineral products</v>
      </c>
      <c r="P2095" s="313">
        <f t="array" ref="P2095">IFERROR(
    INDEX('Emission Factors'!$E$5:$P$488,
          MATCH(1,
                ('Emission Factors'!$E$5:$E$488 = 'GHG emissions calculations'!$F2095) *
                ('Emission Factors'!$H$5:$H$488 = 'GHG emissions calculations'!$H2095),
                0),
          MATCH('GHG emissions calculations'!P$6,'Emission Factors'!$E$5:$P$5,0)),
    "")</f>
        <v>1077.642</v>
      </c>
      <c r="Q2095" s="311" t="str">
        <f t="array" ref="Q2095">IFERROR(
    IF(
        INDEX('Emission Factors'!$E$5:$P$488,
              MATCH(1,
                    ('Emission Factors'!$E$5:$E$488 = 'GHG emissions calculations'!$F2095) *
                    ('Emission Factors'!$H$5:$H$488 = 'GHG emissions calculations'!$H2095),
                    0),
              MATCH('GHG emissions calculations'!Q$6, 'Emission Factors'!$E$5:$P$5, 0)) &lt;&gt; "",
        INDEX('Emission Factors'!$E$5:$P$488,
              MATCH(1,
                    ('Emission Factors'!$E$5:$E$488 = 'GHG emissions calculations'!$F2095) *
                    ('Emission Factors'!$H$5:$H$488 = 'GHG emissions calculations'!$H2095),
                    0),
              MATCH('GHG emissions calculations'!Q$6, 'Emission Factors'!$E$5:$P$5, 0)),
        ""),
    "")</f>
        <v>kgCO2e / k€</v>
      </c>
      <c r="R2095" s="311" t="str">
        <f t="array" ref="R2095">IFERROR(
    IF(
        INDEX('Emission Factors'!$E$5:$R$488,
              MATCH(1,
                    ('Emission Factors'!$E$5:$E$488 = 'GHG emissions calculations'!$F2095) *
                    ('Emission Factors'!$H$5:$H$488 = 'GHG emissions calculations'!$H2095),
                    0),
              MATCH('GHG emissions calculations'!R$6, 'Emission Factors'!$E$5:$R$5, 0)) &lt;&gt; "",
        INDEX('Emission Factors'!$E$5:$R$488,
              MATCH(1,
                    ('Emission Factors'!$E$5:$E$488 = 'GHG emissions calculations'!$F2095) *
                    ('Emission Factors'!$H$5:$H$488 = 'GHG emissions calculations'!$H2095),
                    0),
              MATCH('GHG emissions calculations'!R$6, 'Emission Factors'!$E$5:$R$5, 0)),
        ""),
    "")</f>
        <v>America</v>
      </c>
      <c r="S2095" s="312">
        <f t="shared" si="3"/>
        <v>0</v>
      </c>
      <c r="T2095" s="23"/>
    </row>
    <row r="2096" ht="15.75" customHeight="1" outlineLevel="1">
      <c r="A2096" s="23"/>
      <c r="B2096" s="71"/>
      <c r="C2096" s="71"/>
      <c r="D2096" s="71"/>
      <c r="E2096" s="314"/>
      <c r="F2096" s="311" t="str">
        <f>Lists!AA77</f>
        <v>Other non-metallic mineral - Asia</v>
      </c>
      <c r="G2096" s="311" t="str">
        <f t="array" ref="G2096">XLOOKUP(1,('Emission Factors'!$E$5:$E$488='GHG emissions calculations'!$F2096)*('Emission Factors'!$H$5:$H$488='GHG emissions calculations'!$H2096),INDEX('Emission Factors'!$E$5:$T$488,0,MATCH('GHG emissions calculations'!G$6,'Emission Factors'!$E$5:$T$5,0)),"",0)</f>
        <v/>
      </c>
      <c r="H2096" s="311" t="s">
        <v>238</v>
      </c>
      <c r="I2096" s="312" t="str">
        <f>IF(
    SUMIFS('Import data'!$L$25:$L$80,
           'Import data'!$J$25:$J$80, F2096,
           'Import data'!$G$25:$G$80, 'GHG emissions calculations'!$H2096,
           'Import data'!$I$25:$I$80,$E$1919) &lt;&gt; 0,
    SUMIFS('Import data'!$L$25:$L$80,
           'Import data'!$J$25:$J$80, F2096,
           'Import data'!$G$25:$G$80, 'GHG emissions calculations'!$H2096,
           'Import data'!$I$25:$I$80,$E$1919),
    ""
)</f>
        <v/>
      </c>
      <c r="J2096" s="311" t="str">
        <f t="array" ref="J2096">IF(
    XLOOKUP(F2096, 'Import data'!$J$26:$J$47, 'Import data'!$M$26:$M$47, "", 0) = "Please add the region-specific supplier emission factor or choose a different region available in the IAEG database.",
    "",
    XLOOKUP(F2096, 'Import data'!$J$26:$J$47, 'Import data'!$M$26:$M$47, "", 0)
)</f>
        <v/>
      </c>
      <c r="K2096" s="311" t="str">
        <f t="array" ref="K2096">IFERROR(
    XLOOKUP(F2096,
            _xlws.FILTER('Supplier Emission'!$G$15:$G$49,
                   ('Supplier Emission'!$D$15:$D$49=H2096) * ('Supplier Emission'!$F$15:$F$49=$E$1919)),
            _xlws.FILTER('Supplier Emission'!$I$15:$I$49,
                   ('Supplier Emission'!$D$15:$D$49=H2096) * ('Supplier Emission'!$F$15:$F$49=$E$1919)),
            ""),
    "")</f>
        <v/>
      </c>
      <c r="L2096" s="311" t="str">
        <f t="array" ref="L2096">IFERROR(
    XLOOKUP(F2096,
            _xlws.FILTER('Supplier Emission'!$G$15:$G$49,
                   ('Supplier Emission'!$D$15:$D$49=H2096) * ('Supplier Emission'!$F$15:$F$49=$E$1919)),
            _xlws.FILTER('Supplier Emission'!$J$15:$J$49,
                   ('Supplier Emission'!$D$15:$D$49=H2096) * ('Supplier Emission'!$F$15:$F$49=$E$1919)),
            ""),
    "")</f>
        <v/>
      </c>
      <c r="M2096" s="311" t="str">
        <f t="array" ref="M2096">IFERROR(
    XLOOKUP(F2096,
            _xlws.FILTER('Supplier Emission'!$G$15:$G$49,
                   ('Supplier Emission'!$D$15:$D$49=H2096) * ('Supplier Emission'!$F$15:$F$49=$E$1919)),
            _xlws.FILTER('Supplier Emission'!$M$15:$M$49,
                   ('Supplier Emission'!$D$15:$D$49=H2096) * ('Supplier Emission'!$F$15:$F$49=$E$1919)),
            ""),
    "")</f>
        <v/>
      </c>
      <c r="N2096" s="311" t="str">
        <f t="array" ref="N2096">IFERROR(
    XLOOKUP(F2096,
            _xlws.FILTER('Supplier Emission'!$G$15:$G$49,
                   ('Supplier Emission'!$D$15:$D$49=H2096) * ('Supplier Emission'!$F$15:$F$49=$E$1919)),
            _xlws.FILTER('Supplier Emission'!$H$15:$H$49,
                   ('Supplier Emission'!$D$15:$D$49=H2096) * ('Supplier Emission'!$F$15:$F$49=$E$1919)),
            ""),
    "")</f>
        <v/>
      </c>
      <c r="O2096" s="311" t="str">
        <f t="array" ref="O2096">XLOOKUP(1,('Emission Factors'!$E$5:$E$488='GHG emissions calculations'!$F2096)*('Emission Factors'!$H$5:$H$488='GHG emissions calculations'!$H2096),INDEX('Emission Factors'!$E$5:$T$488,0,MATCH('GHG emissions calculations'!O$6,'Emission Factors'!$E$5:$T$5,0)),"",0)</f>
        <v/>
      </c>
      <c r="P2096" s="313" t="str">
        <f t="array" ref="P2096">IFERROR(
    INDEX('Emission Factors'!$E$5:$P$488,
          MATCH(1,
                ('Emission Factors'!$E$5:$E$488 = 'GHG emissions calculations'!$F2096) *
                ('Emission Factors'!$H$5:$H$488 = 'GHG emissions calculations'!$H2096),
                0),
          MATCH('GHG emissions calculations'!P$6,'Emission Factors'!$E$5:$P$5,0)),
    "")</f>
        <v/>
      </c>
      <c r="Q2096" s="311" t="str">
        <f t="array" ref="Q2096">IFERROR(
    IF(
        INDEX('Emission Factors'!$E$5:$P$488,
              MATCH(1,
                    ('Emission Factors'!$E$5:$E$488 = 'GHG emissions calculations'!$F2096) *
                    ('Emission Factors'!$H$5:$H$488 = 'GHG emissions calculations'!$H2096),
                    0),
              MATCH('GHG emissions calculations'!Q$6, 'Emission Factors'!$E$5:$P$5, 0)) &lt;&gt; "",
        INDEX('Emission Factors'!$E$5:$P$488,
              MATCH(1,
                    ('Emission Factors'!$E$5:$E$488 = 'GHG emissions calculations'!$F2096) *
                    ('Emission Factors'!$H$5:$H$488 = 'GHG emissions calculations'!$H2096),
                    0),
              MATCH('GHG emissions calculations'!Q$6, 'Emission Factors'!$E$5:$P$5, 0)),
        ""),
    "")</f>
        <v/>
      </c>
      <c r="R2096" s="311" t="str">
        <f t="array" ref="R2096">IFERROR(
    IF(
        INDEX('Emission Factors'!$E$5:$R$488,
              MATCH(1,
                    ('Emission Factors'!$E$5:$E$488 = 'GHG emissions calculations'!$F2096) *
                    ('Emission Factors'!$H$5:$H$488 = 'GHG emissions calculations'!$H2096),
                    0),
              MATCH('GHG emissions calculations'!R$6, 'Emission Factors'!$E$5:$R$5, 0)) &lt;&gt; "",
        INDEX('Emission Factors'!$E$5:$R$488,
              MATCH(1,
                    ('Emission Factors'!$E$5:$E$488 = 'GHG emissions calculations'!$F2096) *
                    ('Emission Factors'!$H$5:$H$488 = 'GHG emissions calculations'!$H2096),
                    0),
              MATCH('GHG emissions calculations'!R$6, 'Emission Factors'!$E$5:$R$5, 0)),
        ""),
    "")</f>
        <v/>
      </c>
      <c r="S2096" s="312">
        <f t="shared" si="3"/>
        <v>0</v>
      </c>
      <c r="T2096" s="23"/>
    </row>
    <row r="2097" ht="15.75" customHeight="1" outlineLevel="1">
      <c r="A2097" s="23"/>
      <c r="B2097" s="71"/>
      <c r="C2097" s="71"/>
      <c r="D2097" s="71"/>
      <c r="E2097" s="314"/>
      <c r="F2097" s="311" t="str">
        <f>Lists!AA75</f>
        <v>Other non-metallic mineral - Europe</v>
      </c>
      <c r="G2097" s="311">
        <f t="array" ref="G2097">XLOOKUP(1,('Emission Factors'!$E$5:$E$488='GHG emissions calculations'!$F2097)*('Emission Factors'!$H$5:$H$488='GHG emissions calculations'!$H2097),INDEX('Emission Factors'!$E$5:$T$488,0,MATCH('GHG emissions calculations'!G$6,'Emission Factors'!$E$5:$T$5,0)),"",0)</f>
        <v>3</v>
      </c>
      <c r="H2097" s="311" t="s">
        <v>238</v>
      </c>
      <c r="I2097" s="312" t="str">
        <f>IF(
    SUMIFS('Import data'!$L$25:$L$80,
           'Import data'!$J$25:$J$80, F2097,
           'Import data'!$G$25:$G$80, 'GHG emissions calculations'!$H2097,
           'Import data'!$I$25:$I$80,$E$1919) &lt;&gt; 0,
    SUMIFS('Import data'!$L$25:$L$80,
           'Import data'!$J$25:$J$80, F2097,
           'Import data'!$G$25:$G$80, 'GHG emissions calculations'!$H2097,
           'Import data'!$I$25:$I$80,$E$1919),
    ""
)</f>
        <v/>
      </c>
      <c r="J2097" s="311" t="str">
        <f t="array" ref="J2097">IF(
    XLOOKUP(F2097, 'Import data'!$J$26:$J$47, 'Import data'!$M$26:$M$47, "", 0) = "Please add the region-specific supplier emission factor or choose a different region available in the IAEG database.",
    "",
    XLOOKUP(F2097, 'Import data'!$J$26:$J$47, 'Import data'!$M$26:$M$47, "", 0)
)</f>
        <v/>
      </c>
      <c r="K2097" s="311" t="str">
        <f t="array" ref="K2097">IFERROR(
    XLOOKUP(F2097,
            _xlws.FILTER('Supplier Emission'!$G$15:$G$49,
                   ('Supplier Emission'!$D$15:$D$49=H2097) * ('Supplier Emission'!$F$15:$F$49=$E$1919)),
            _xlws.FILTER('Supplier Emission'!$I$15:$I$49,
                   ('Supplier Emission'!$D$15:$D$49=H2097) * ('Supplier Emission'!$F$15:$F$49=$E$1919)),
            ""),
    "")</f>
        <v/>
      </c>
      <c r="L2097" s="311" t="str">
        <f t="array" ref="L2097">IFERROR(
    XLOOKUP(F2097,
            _xlws.FILTER('Supplier Emission'!$G$15:$G$49,
                   ('Supplier Emission'!$D$15:$D$49=H2097) * ('Supplier Emission'!$F$15:$F$49=$E$1919)),
            _xlws.FILTER('Supplier Emission'!$J$15:$J$49,
                   ('Supplier Emission'!$D$15:$D$49=H2097) * ('Supplier Emission'!$F$15:$F$49=$E$1919)),
            ""),
    "")</f>
        <v/>
      </c>
      <c r="M2097" s="311" t="str">
        <f t="array" ref="M2097">IFERROR(
    XLOOKUP(F2097,
            _xlws.FILTER('Supplier Emission'!$G$15:$G$49,
                   ('Supplier Emission'!$D$15:$D$49=H2097) * ('Supplier Emission'!$F$15:$F$49=$E$1919)),
            _xlws.FILTER('Supplier Emission'!$M$15:$M$49,
                   ('Supplier Emission'!$D$15:$D$49=H2097) * ('Supplier Emission'!$F$15:$F$49=$E$1919)),
            ""),
    "")</f>
        <v/>
      </c>
      <c r="N2097" s="311" t="str">
        <f t="array" ref="N2097">IFERROR(
    XLOOKUP(F2097,
            _xlws.FILTER('Supplier Emission'!$G$15:$G$49,
                   ('Supplier Emission'!$D$15:$D$49=H2097) * ('Supplier Emission'!$F$15:$F$49=$E$1919)),
            _xlws.FILTER('Supplier Emission'!$H$15:$H$49,
                   ('Supplier Emission'!$D$15:$D$49=H2097) * ('Supplier Emission'!$F$15:$F$49=$E$1919)),
            ""),
    "")</f>
        <v/>
      </c>
      <c r="O2097" s="311" t="str">
        <f t="array" ref="O2097">XLOOKUP(1,('Emission Factors'!$E$5:$E$488='GHG emissions calculations'!$F2097)*('Emission Factors'!$H$5:$H$488='GHG emissions calculations'!$H2097),INDEX('Emission Factors'!$E$5:$T$488,0,MATCH('GHG emissions calculations'!O$6,'Emission Factors'!$E$5:$T$5,0)),"",0)</f>
        <v>Autres produits minéraux non métalliques - 2023</v>
      </c>
      <c r="P2097" s="313">
        <f t="array" ref="P2097">IFERROR(
    INDEX('Emission Factors'!$E$5:$P$488,
          MATCH(1,
                ('Emission Factors'!$E$5:$E$488 = 'GHG emissions calculations'!$F2097) *
                ('Emission Factors'!$H$5:$H$488 = 'GHG emissions calculations'!$H2097),
                0),
          MATCH('GHG emissions calculations'!P$6,'Emission Factors'!$E$5:$P$5,0)),
    "")</f>
        <v>827.532111</v>
      </c>
      <c r="Q2097" s="311" t="str">
        <f t="array" ref="Q2097">IFERROR(
    IF(
        INDEX('Emission Factors'!$E$5:$P$488,
              MATCH(1,
                    ('Emission Factors'!$E$5:$E$488 = 'GHG emissions calculations'!$F2097) *
                    ('Emission Factors'!$H$5:$H$488 = 'GHG emissions calculations'!$H2097),
                    0),
              MATCH('GHG emissions calculations'!Q$6, 'Emission Factors'!$E$5:$P$5, 0)) &lt;&gt; "",
        INDEX('Emission Factors'!$E$5:$P$488,
              MATCH(1,
                    ('Emission Factors'!$E$5:$E$488 = 'GHG emissions calculations'!$F2097) *
                    ('Emission Factors'!$H$5:$H$488 = 'GHG emissions calculations'!$H2097),
                    0),
              MATCH('GHG emissions calculations'!Q$6, 'Emission Factors'!$E$5:$P$5, 0)),
        ""),
    "")</f>
        <v>kgCO2e / k€</v>
      </c>
      <c r="R2097" s="311" t="str">
        <f t="array" ref="R2097">IFERROR(
    IF(
        INDEX('Emission Factors'!$E$5:$R$488,
              MATCH(1,
                    ('Emission Factors'!$E$5:$E$488 = 'GHG emissions calculations'!$F2097) *
                    ('Emission Factors'!$H$5:$H$488 = 'GHG emissions calculations'!$H2097),
                    0),
              MATCH('GHG emissions calculations'!R$6, 'Emission Factors'!$E$5:$R$5, 0)) &lt;&gt; "",
        INDEX('Emission Factors'!$E$5:$R$488,
              MATCH(1,
                    ('Emission Factors'!$E$5:$E$488 = 'GHG emissions calculations'!$F2097) *
                    ('Emission Factors'!$H$5:$H$488 = 'GHG emissions calculations'!$H2097),
                    0),
              MATCH('GHG emissions calculations'!R$6, 'Emission Factors'!$E$5:$R$5, 0)),
        ""),
    "")</f>
        <v>Europe</v>
      </c>
      <c r="S2097" s="312">
        <f t="shared" si="3"/>
        <v>0</v>
      </c>
      <c r="T2097" s="23"/>
    </row>
    <row r="2098" ht="15.75" customHeight="1" outlineLevel="1">
      <c r="A2098" s="23"/>
      <c r="B2098" s="71"/>
      <c r="C2098" s="71"/>
      <c r="D2098" s="71"/>
      <c r="E2098" s="314"/>
      <c r="F2098" s="311" t="str">
        <f>Lists!AA80</f>
        <v>Other non-metallic mineral - Global or unspecified region</v>
      </c>
      <c r="G2098" s="311" t="str">
        <f t="array" ref="G2098">XLOOKUP(1,('Emission Factors'!$E$5:$E$488='GHG emissions calculations'!$F2098)*('Emission Factors'!$H$5:$H$488='GHG emissions calculations'!$H2098),INDEX('Emission Factors'!$E$5:$T$488,0,MATCH('GHG emissions calculations'!G$6,'Emission Factors'!$E$5:$T$5,0)),"",0)</f>
        <v/>
      </c>
      <c r="H2098" s="311" t="s">
        <v>238</v>
      </c>
      <c r="I2098" s="312" t="str">
        <f>IF(
    SUMIFS('Import data'!$L$25:$L$80,
           'Import data'!$J$25:$J$80, F2098,
           'Import data'!$G$25:$G$80, 'GHG emissions calculations'!$H2098,
           'Import data'!$I$25:$I$80,$E$1919) &lt;&gt; 0,
    SUMIFS('Import data'!$L$25:$L$80,
           'Import data'!$J$25:$J$80, F2098,
           'Import data'!$G$25:$G$80, 'GHG emissions calculations'!$H2098,
           'Import data'!$I$25:$I$80,$E$1919),
    ""
)</f>
        <v/>
      </c>
      <c r="J2098" s="311" t="str">
        <f t="array" ref="J2098">IF(
    XLOOKUP(F2098, 'Import data'!$J$26:$J$47, 'Import data'!$M$26:$M$47, "", 0) = "Please add the region-specific supplier emission factor or choose a different region available in the IAEG database.",
    "",
    XLOOKUP(F2098, 'Import data'!$J$26:$J$47, 'Import data'!$M$26:$M$47, "", 0)
)</f>
        <v/>
      </c>
      <c r="K2098" s="311" t="str">
        <f t="array" ref="K2098">IFERROR(
    XLOOKUP(F2098,
            _xlws.FILTER('Supplier Emission'!$G$15:$G$49,
                   ('Supplier Emission'!$D$15:$D$49=H2098) * ('Supplier Emission'!$F$15:$F$49=$E$1919)),
            _xlws.FILTER('Supplier Emission'!$I$15:$I$49,
                   ('Supplier Emission'!$D$15:$D$49=H2098) * ('Supplier Emission'!$F$15:$F$49=$E$1919)),
            ""),
    "")</f>
        <v/>
      </c>
      <c r="L2098" s="311" t="str">
        <f t="array" ref="L2098">IFERROR(
    XLOOKUP(F2098,
            _xlws.FILTER('Supplier Emission'!$G$15:$G$49,
                   ('Supplier Emission'!$D$15:$D$49=H2098) * ('Supplier Emission'!$F$15:$F$49=$E$1919)),
            _xlws.FILTER('Supplier Emission'!$J$15:$J$49,
                   ('Supplier Emission'!$D$15:$D$49=H2098) * ('Supplier Emission'!$F$15:$F$49=$E$1919)),
            ""),
    "")</f>
        <v/>
      </c>
      <c r="M2098" s="311" t="str">
        <f t="array" ref="M2098">IFERROR(
    XLOOKUP(F2098,
            _xlws.FILTER('Supplier Emission'!$G$15:$G$49,
                   ('Supplier Emission'!$D$15:$D$49=H2098) * ('Supplier Emission'!$F$15:$F$49=$E$1919)),
            _xlws.FILTER('Supplier Emission'!$M$15:$M$49,
                   ('Supplier Emission'!$D$15:$D$49=H2098) * ('Supplier Emission'!$F$15:$F$49=$E$1919)),
            ""),
    "")</f>
        <v/>
      </c>
      <c r="N2098" s="311" t="str">
        <f t="array" ref="N2098">IFERROR(
    XLOOKUP(F2098,
            _xlws.FILTER('Supplier Emission'!$G$15:$G$49,
                   ('Supplier Emission'!$D$15:$D$49=H2098) * ('Supplier Emission'!$F$15:$F$49=$E$1919)),
            _xlws.FILTER('Supplier Emission'!$H$15:$H$49,
                   ('Supplier Emission'!$D$15:$D$49=H2098) * ('Supplier Emission'!$F$15:$F$49=$E$1919)),
            ""),
    "")</f>
        <v/>
      </c>
      <c r="O2098" s="311" t="str">
        <f t="array" ref="O2098">XLOOKUP(1,('Emission Factors'!$E$5:$E$488='GHG emissions calculations'!$F2098)*('Emission Factors'!$H$5:$H$488='GHG emissions calculations'!$H2098),INDEX('Emission Factors'!$E$5:$T$488,0,MATCH('GHG emissions calculations'!O$6,'Emission Factors'!$E$5:$T$5,0)),"",0)</f>
        <v/>
      </c>
      <c r="P2098" s="313" t="str">
        <f t="array" ref="P2098">IFERROR(
    INDEX('Emission Factors'!$E$5:$P$488,
          MATCH(1,
                ('Emission Factors'!$E$5:$E$488 = 'GHG emissions calculations'!$F2098) *
                ('Emission Factors'!$H$5:$H$488 = 'GHG emissions calculations'!$H2098),
                0),
          MATCH('GHG emissions calculations'!P$6,'Emission Factors'!$E$5:$P$5,0)),
    "")</f>
        <v/>
      </c>
      <c r="Q2098" s="311" t="str">
        <f t="array" ref="Q2098">IFERROR(
    IF(
        INDEX('Emission Factors'!$E$5:$P$488,
              MATCH(1,
                    ('Emission Factors'!$E$5:$E$488 = 'GHG emissions calculations'!$F2098) *
                    ('Emission Factors'!$H$5:$H$488 = 'GHG emissions calculations'!$H2098),
                    0),
              MATCH('GHG emissions calculations'!Q$6, 'Emission Factors'!$E$5:$P$5, 0)) &lt;&gt; "",
        INDEX('Emission Factors'!$E$5:$P$488,
              MATCH(1,
                    ('Emission Factors'!$E$5:$E$488 = 'GHG emissions calculations'!$F2098) *
                    ('Emission Factors'!$H$5:$H$488 = 'GHG emissions calculations'!$H2098),
                    0),
              MATCH('GHG emissions calculations'!Q$6, 'Emission Factors'!$E$5:$P$5, 0)),
        ""),
    "")</f>
        <v/>
      </c>
      <c r="R2098" s="311" t="str">
        <f t="array" ref="R2098">IFERROR(
    IF(
        INDEX('Emission Factors'!$E$5:$R$488,
              MATCH(1,
                    ('Emission Factors'!$E$5:$E$488 = 'GHG emissions calculations'!$F2098) *
                    ('Emission Factors'!$H$5:$H$488 = 'GHG emissions calculations'!$H2098),
                    0),
              MATCH('GHG emissions calculations'!R$6, 'Emission Factors'!$E$5:$R$5, 0)) &lt;&gt; "",
        INDEX('Emission Factors'!$E$5:$R$488,
              MATCH(1,
                    ('Emission Factors'!$E$5:$E$488 = 'GHG emissions calculations'!$F2098) *
                    ('Emission Factors'!$H$5:$H$488 = 'GHG emissions calculations'!$H2098),
                    0),
              MATCH('GHG emissions calculations'!R$6, 'Emission Factors'!$E$5:$R$5, 0)),
        ""),
    "")</f>
        <v/>
      </c>
      <c r="S2098" s="312">
        <f t="shared" si="3"/>
        <v>0</v>
      </c>
      <c r="T2098" s="23"/>
    </row>
    <row r="2099" ht="15.75" customHeight="1" outlineLevel="1">
      <c r="A2099" s="23"/>
      <c r="B2099" s="71"/>
      <c r="C2099" s="71"/>
      <c r="D2099" s="71"/>
      <c r="E2099" s="314"/>
      <c r="F2099" s="311" t="str">
        <f>Lists!AA79</f>
        <v>Other non-metallic mineral - Middle East</v>
      </c>
      <c r="G2099" s="311" t="str">
        <f t="array" ref="G2099">XLOOKUP(1,('Emission Factors'!$E$5:$E$488='GHG emissions calculations'!$F2099)*('Emission Factors'!$H$5:$H$488='GHG emissions calculations'!$H2099),INDEX('Emission Factors'!$E$5:$T$488,0,MATCH('GHG emissions calculations'!G$6,'Emission Factors'!$E$5:$T$5,0)),"",0)</f>
        <v/>
      </c>
      <c r="H2099" s="311" t="s">
        <v>238</v>
      </c>
      <c r="I2099" s="312" t="str">
        <f>IF(
    SUMIFS('Import data'!$L$25:$L$80,
           'Import data'!$J$25:$J$80, F2099,
           'Import data'!$G$25:$G$80, 'GHG emissions calculations'!$H2099,
           'Import data'!$I$25:$I$80,$E$1919) &lt;&gt; 0,
    SUMIFS('Import data'!$L$25:$L$80,
           'Import data'!$J$25:$J$80, F2099,
           'Import data'!$G$25:$G$80, 'GHG emissions calculations'!$H2099,
           'Import data'!$I$25:$I$80,$E$1919),
    ""
)</f>
        <v/>
      </c>
      <c r="J2099" s="311" t="str">
        <f t="array" ref="J2099">IF(
    XLOOKUP(F2099, 'Import data'!$J$26:$J$47, 'Import data'!$M$26:$M$47, "", 0) = "Please add the region-specific supplier emission factor or choose a different region available in the IAEG database.",
    "",
    XLOOKUP(F2099, 'Import data'!$J$26:$J$47, 'Import data'!$M$26:$M$47, "", 0)
)</f>
        <v/>
      </c>
      <c r="K2099" s="311" t="str">
        <f t="array" ref="K2099">IFERROR(
    XLOOKUP(F2099,
            _xlws.FILTER('Supplier Emission'!$G$15:$G$49,
                   ('Supplier Emission'!$D$15:$D$49=H2099) * ('Supplier Emission'!$F$15:$F$49=$E$1919)),
            _xlws.FILTER('Supplier Emission'!$I$15:$I$49,
                   ('Supplier Emission'!$D$15:$D$49=H2099) * ('Supplier Emission'!$F$15:$F$49=$E$1919)),
            ""),
    "")</f>
        <v/>
      </c>
      <c r="L2099" s="311" t="str">
        <f t="array" ref="L2099">IFERROR(
    XLOOKUP(F2099,
            _xlws.FILTER('Supplier Emission'!$G$15:$G$49,
                   ('Supplier Emission'!$D$15:$D$49=H2099) * ('Supplier Emission'!$F$15:$F$49=$E$1919)),
            _xlws.FILTER('Supplier Emission'!$J$15:$J$49,
                   ('Supplier Emission'!$D$15:$D$49=H2099) * ('Supplier Emission'!$F$15:$F$49=$E$1919)),
            ""),
    "")</f>
        <v/>
      </c>
      <c r="M2099" s="311" t="str">
        <f t="array" ref="M2099">IFERROR(
    XLOOKUP(F2099,
            _xlws.FILTER('Supplier Emission'!$G$15:$G$49,
                   ('Supplier Emission'!$D$15:$D$49=H2099) * ('Supplier Emission'!$F$15:$F$49=$E$1919)),
            _xlws.FILTER('Supplier Emission'!$M$15:$M$49,
                   ('Supplier Emission'!$D$15:$D$49=H2099) * ('Supplier Emission'!$F$15:$F$49=$E$1919)),
            ""),
    "")</f>
        <v/>
      </c>
      <c r="N2099" s="311" t="str">
        <f t="array" ref="N2099">IFERROR(
    XLOOKUP(F2099,
            _xlws.FILTER('Supplier Emission'!$G$15:$G$49,
                   ('Supplier Emission'!$D$15:$D$49=H2099) * ('Supplier Emission'!$F$15:$F$49=$E$1919)),
            _xlws.FILTER('Supplier Emission'!$H$15:$H$49,
                   ('Supplier Emission'!$D$15:$D$49=H2099) * ('Supplier Emission'!$F$15:$F$49=$E$1919)),
            ""),
    "")</f>
        <v/>
      </c>
      <c r="O2099" s="311" t="str">
        <f t="array" ref="O2099">XLOOKUP(1,('Emission Factors'!$E$5:$E$488='GHG emissions calculations'!$F2099)*('Emission Factors'!$H$5:$H$488='GHG emissions calculations'!$H2099),INDEX('Emission Factors'!$E$5:$T$488,0,MATCH('GHG emissions calculations'!O$6,'Emission Factors'!$E$5:$T$5,0)),"",0)</f>
        <v/>
      </c>
      <c r="P2099" s="313" t="str">
        <f t="array" ref="P2099">IFERROR(
    INDEX('Emission Factors'!$E$5:$P$488,
          MATCH(1,
                ('Emission Factors'!$E$5:$E$488 = 'GHG emissions calculations'!$F2099) *
                ('Emission Factors'!$H$5:$H$488 = 'GHG emissions calculations'!$H2099),
                0),
          MATCH('GHG emissions calculations'!P$6,'Emission Factors'!$E$5:$P$5,0)),
    "")</f>
        <v/>
      </c>
      <c r="Q2099" s="311" t="str">
        <f t="array" ref="Q2099">IFERROR(
    IF(
        INDEX('Emission Factors'!$E$5:$P$488,
              MATCH(1,
                    ('Emission Factors'!$E$5:$E$488 = 'GHG emissions calculations'!$F2099) *
                    ('Emission Factors'!$H$5:$H$488 = 'GHG emissions calculations'!$H2099),
                    0),
              MATCH('GHG emissions calculations'!Q$6, 'Emission Factors'!$E$5:$P$5, 0)) &lt;&gt; "",
        INDEX('Emission Factors'!$E$5:$P$488,
              MATCH(1,
                    ('Emission Factors'!$E$5:$E$488 = 'GHG emissions calculations'!$F2099) *
                    ('Emission Factors'!$H$5:$H$488 = 'GHG emissions calculations'!$H2099),
                    0),
              MATCH('GHG emissions calculations'!Q$6, 'Emission Factors'!$E$5:$P$5, 0)),
        ""),
    "")</f>
        <v/>
      </c>
      <c r="R2099" s="311" t="str">
        <f t="array" ref="R2099">IFERROR(
    IF(
        INDEX('Emission Factors'!$E$5:$R$488,
              MATCH(1,
                    ('Emission Factors'!$E$5:$E$488 = 'GHG emissions calculations'!$F2099) *
                    ('Emission Factors'!$H$5:$H$488 = 'GHG emissions calculations'!$H2099),
                    0),
              MATCH('GHG emissions calculations'!R$6, 'Emission Factors'!$E$5:$R$5, 0)) &lt;&gt; "",
        INDEX('Emission Factors'!$E$5:$R$488,
              MATCH(1,
                    ('Emission Factors'!$E$5:$E$488 = 'GHG emissions calculations'!$F2099) *
                    ('Emission Factors'!$H$5:$H$488 = 'GHG emissions calculations'!$H2099),
                    0),
              MATCH('GHG emissions calculations'!R$6, 'Emission Factors'!$E$5:$R$5, 0)),
        ""),
    "")</f>
        <v/>
      </c>
      <c r="S2099" s="312">
        <f t="shared" si="3"/>
        <v>0</v>
      </c>
      <c r="T2099" s="23"/>
    </row>
    <row r="2100" ht="15.75" customHeight="1" outlineLevel="1">
      <c r="A2100" s="23"/>
      <c r="B2100" s="71"/>
      <c r="C2100" s="71"/>
      <c r="D2100" s="71"/>
      <c r="E2100" s="314"/>
      <c r="F2100" s="311" t="str">
        <f>Lists!AA78</f>
        <v>Other non-metallic mineral - Oceania</v>
      </c>
      <c r="G2100" s="311" t="str">
        <f t="array" ref="G2100">XLOOKUP(1,('Emission Factors'!$E$5:$E$488='GHG emissions calculations'!$F2100)*('Emission Factors'!$H$5:$H$488='GHG emissions calculations'!$H2100),INDEX('Emission Factors'!$E$5:$T$488,0,MATCH('GHG emissions calculations'!G$6,'Emission Factors'!$E$5:$T$5,0)),"",0)</f>
        <v/>
      </c>
      <c r="H2100" s="311" t="s">
        <v>238</v>
      </c>
      <c r="I2100" s="312" t="str">
        <f>IF(
    SUMIFS('Import data'!$L$25:$L$80,
           'Import data'!$J$25:$J$80, F2100,
           'Import data'!$G$25:$G$80, 'GHG emissions calculations'!$H2100,
           'Import data'!$I$25:$I$80,$E$1919) &lt;&gt; 0,
    SUMIFS('Import data'!$L$25:$L$80,
           'Import data'!$J$25:$J$80, F2100,
           'Import data'!$G$25:$G$80, 'GHG emissions calculations'!$H2100,
           'Import data'!$I$25:$I$80,$E$1919),
    ""
)</f>
        <v/>
      </c>
      <c r="J2100" s="311" t="str">
        <f t="array" ref="J2100">IF(
    XLOOKUP(F2100, 'Import data'!$J$26:$J$47, 'Import data'!$M$26:$M$47, "", 0) = "Please add the region-specific supplier emission factor or choose a different region available in the IAEG database.",
    "",
    XLOOKUP(F2100, 'Import data'!$J$26:$J$47, 'Import data'!$M$26:$M$47, "", 0)
)</f>
        <v/>
      </c>
      <c r="K2100" s="311" t="str">
        <f t="array" ref="K2100">IFERROR(
    XLOOKUP(F2100,
            _xlws.FILTER('Supplier Emission'!$G$15:$G$49,
                   ('Supplier Emission'!$D$15:$D$49=H2100) * ('Supplier Emission'!$F$15:$F$49=$E$1919)),
            _xlws.FILTER('Supplier Emission'!$I$15:$I$49,
                   ('Supplier Emission'!$D$15:$D$49=H2100) * ('Supplier Emission'!$F$15:$F$49=$E$1919)),
            ""),
    "")</f>
        <v/>
      </c>
      <c r="L2100" s="311" t="str">
        <f t="array" ref="L2100">IFERROR(
    XLOOKUP(F2100,
            _xlws.FILTER('Supplier Emission'!$G$15:$G$49,
                   ('Supplier Emission'!$D$15:$D$49=H2100) * ('Supplier Emission'!$F$15:$F$49=$E$1919)),
            _xlws.FILTER('Supplier Emission'!$J$15:$J$49,
                   ('Supplier Emission'!$D$15:$D$49=H2100) * ('Supplier Emission'!$F$15:$F$49=$E$1919)),
            ""),
    "")</f>
        <v/>
      </c>
      <c r="M2100" s="311" t="str">
        <f t="array" ref="M2100">IFERROR(
    XLOOKUP(F2100,
            _xlws.FILTER('Supplier Emission'!$G$15:$G$49,
                   ('Supplier Emission'!$D$15:$D$49=H2100) * ('Supplier Emission'!$F$15:$F$49=$E$1919)),
            _xlws.FILTER('Supplier Emission'!$M$15:$M$49,
                   ('Supplier Emission'!$D$15:$D$49=H2100) * ('Supplier Emission'!$F$15:$F$49=$E$1919)),
            ""),
    "")</f>
        <v/>
      </c>
      <c r="N2100" s="311" t="str">
        <f t="array" ref="N2100">IFERROR(
    XLOOKUP(F2100,
            _xlws.FILTER('Supplier Emission'!$G$15:$G$49,
                   ('Supplier Emission'!$D$15:$D$49=H2100) * ('Supplier Emission'!$F$15:$F$49=$E$1919)),
            _xlws.FILTER('Supplier Emission'!$H$15:$H$49,
                   ('Supplier Emission'!$D$15:$D$49=H2100) * ('Supplier Emission'!$F$15:$F$49=$E$1919)),
            ""),
    "")</f>
        <v/>
      </c>
      <c r="O2100" s="311" t="str">
        <f t="array" ref="O2100">XLOOKUP(1,('Emission Factors'!$E$5:$E$488='GHG emissions calculations'!$F2100)*('Emission Factors'!$H$5:$H$488='GHG emissions calculations'!$H2100),INDEX('Emission Factors'!$E$5:$T$488,0,MATCH('GHG emissions calculations'!O$6,'Emission Factors'!$E$5:$T$5,0)),"",0)</f>
        <v/>
      </c>
      <c r="P2100" s="313" t="str">
        <f t="array" ref="P2100">IFERROR(
    INDEX('Emission Factors'!$E$5:$P$488,
          MATCH(1,
                ('Emission Factors'!$E$5:$E$488 = 'GHG emissions calculations'!$F2100) *
                ('Emission Factors'!$H$5:$H$488 = 'GHG emissions calculations'!$H2100),
                0),
          MATCH('GHG emissions calculations'!P$6,'Emission Factors'!$E$5:$P$5,0)),
    "")</f>
        <v/>
      </c>
      <c r="Q2100" s="311" t="str">
        <f t="array" ref="Q2100">IFERROR(
    IF(
        INDEX('Emission Factors'!$E$5:$P$488,
              MATCH(1,
                    ('Emission Factors'!$E$5:$E$488 = 'GHG emissions calculations'!$F2100) *
                    ('Emission Factors'!$H$5:$H$488 = 'GHG emissions calculations'!$H2100),
                    0),
              MATCH('GHG emissions calculations'!Q$6, 'Emission Factors'!$E$5:$P$5, 0)) &lt;&gt; "",
        INDEX('Emission Factors'!$E$5:$P$488,
              MATCH(1,
                    ('Emission Factors'!$E$5:$E$488 = 'GHG emissions calculations'!$F2100) *
                    ('Emission Factors'!$H$5:$H$488 = 'GHG emissions calculations'!$H2100),
                    0),
              MATCH('GHG emissions calculations'!Q$6, 'Emission Factors'!$E$5:$P$5, 0)),
        ""),
    "")</f>
        <v/>
      </c>
      <c r="R2100" s="311" t="str">
        <f t="array" ref="R2100">IFERROR(
    IF(
        INDEX('Emission Factors'!$E$5:$R$488,
              MATCH(1,
                    ('Emission Factors'!$E$5:$E$488 = 'GHG emissions calculations'!$F2100) *
                    ('Emission Factors'!$H$5:$H$488 = 'GHG emissions calculations'!$H2100),
                    0),
              MATCH('GHG emissions calculations'!R$6, 'Emission Factors'!$E$5:$R$5, 0)) &lt;&gt; "",
        INDEX('Emission Factors'!$E$5:$R$488,
              MATCH(1,
                    ('Emission Factors'!$E$5:$E$488 = 'GHG emissions calculations'!$F2100) *
                    ('Emission Factors'!$H$5:$H$488 = 'GHG emissions calculations'!$H2100),
                    0),
              MATCH('GHG emissions calculations'!R$6, 'Emission Factors'!$E$5:$R$5, 0)),
        ""),
    "")</f>
        <v/>
      </c>
      <c r="S2100" s="312">
        <f t="shared" si="3"/>
        <v>0</v>
      </c>
      <c r="T2100" s="23"/>
    </row>
    <row r="2101" ht="15.75" customHeight="1" outlineLevel="1">
      <c r="A2101" s="23"/>
      <c r="B2101" s="71"/>
      <c r="C2101" s="71"/>
      <c r="D2101" s="71"/>
      <c r="E2101" s="314"/>
      <c r="F2101" s="311" t="str">
        <f>Lists!AA83</f>
        <v>Paper - Africa</v>
      </c>
      <c r="G2101" s="311" t="str">
        <f t="array" ref="G2101">XLOOKUP(1,('Emission Factors'!$E$5:$E$488='GHG emissions calculations'!$F2101)*('Emission Factors'!$H$5:$H$488='GHG emissions calculations'!$H2101),INDEX('Emission Factors'!$E$5:$T$488,0,MATCH('GHG emissions calculations'!G$6,'Emission Factors'!$E$5:$T$5,0)),"",0)</f>
        <v/>
      </c>
      <c r="H2101" s="311" t="s">
        <v>238</v>
      </c>
      <c r="I2101" s="312" t="str">
        <f>IF(
    SUMIFS('Import data'!$L$25:$L$80,
           'Import data'!$J$25:$J$80, F2101,
           'Import data'!$G$25:$G$80, 'GHG emissions calculations'!$H2101,
           'Import data'!$I$25:$I$80,$E$1919) &lt;&gt; 0,
    SUMIFS('Import data'!$L$25:$L$80,
           'Import data'!$J$25:$J$80, F2101,
           'Import data'!$G$25:$G$80, 'GHG emissions calculations'!$H2101,
           'Import data'!$I$25:$I$80,$E$1919),
    ""
)</f>
        <v/>
      </c>
      <c r="J2101" s="311" t="str">
        <f t="array" ref="J2101">IF(
    XLOOKUP(F2101, 'Import data'!$J$26:$J$47, 'Import data'!$M$26:$M$47, "", 0) = "Please add the region-specific supplier emission factor or choose a different region available in the IAEG database.",
    "",
    XLOOKUP(F2101, 'Import data'!$J$26:$J$47, 'Import data'!$M$26:$M$47, "", 0)
)</f>
        <v/>
      </c>
      <c r="K2101" s="311" t="str">
        <f t="array" ref="K2101">IFERROR(
    XLOOKUP(F2101,
            _xlws.FILTER('Supplier Emission'!$G$15:$G$49,
                   ('Supplier Emission'!$D$15:$D$49=H2101) * ('Supplier Emission'!$F$15:$F$49=$E$1919)),
            _xlws.FILTER('Supplier Emission'!$I$15:$I$49,
                   ('Supplier Emission'!$D$15:$D$49=H2101) * ('Supplier Emission'!$F$15:$F$49=$E$1919)),
            ""),
    "")</f>
        <v/>
      </c>
      <c r="L2101" s="311" t="str">
        <f t="array" ref="L2101">IFERROR(
    XLOOKUP(F2101,
            _xlws.FILTER('Supplier Emission'!$G$15:$G$49,
                   ('Supplier Emission'!$D$15:$D$49=H2101) * ('Supplier Emission'!$F$15:$F$49=$E$1919)),
            _xlws.FILTER('Supplier Emission'!$J$15:$J$49,
                   ('Supplier Emission'!$D$15:$D$49=H2101) * ('Supplier Emission'!$F$15:$F$49=$E$1919)),
            ""),
    "")</f>
        <v/>
      </c>
      <c r="M2101" s="311" t="str">
        <f t="array" ref="M2101">IFERROR(
    XLOOKUP(F2101,
            _xlws.FILTER('Supplier Emission'!$G$15:$G$49,
                   ('Supplier Emission'!$D$15:$D$49=H2101) * ('Supplier Emission'!$F$15:$F$49=$E$1919)),
            _xlws.FILTER('Supplier Emission'!$M$15:$M$49,
                   ('Supplier Emission'!$D$15:$D$49=H2101) * ('Supplier Emission'!$F$15:$F$49=$E$1919)),
            ""),
    "")</f>
        <v/>
      </c>
      <c r="N2101" s="311" t="str">
        <f t="array" ref="N2101">IFERROR(
    XLOOKUP(F2101,
            _xlws.FILTER('Supplier Emission'!$G$15:$G$49,
                   ('Supplier Emission'!$D$15:$D$49=H2101) * ('Supplier Emission'!$F$15:$F$49=$E$1919)),
            _xlws.FILTER('Supplier Emission'!$H$15:$H$49,
                   ('Supplier Emission'!$D$15:$D$49=H2101) * ('Supplier Emission'!$F$15:$F$49=$E$1919)),
            ""),
    "")</f>
        <v/>
      </c>
      <c r="O2101" s="311" t="str">
        <f t="array" ref="O2101">XLOOKUP(1,('Emission Factors'!$E$5:$E$488='GHG emissions calculations'!$F2101)*('Emission Factors'!$H$5:$H$488='GHG emissions calculations'!$H2101),INDEX('Emission Factors'!$E$5:$T$488,0,MATCH('GHG emissions calculations'!O$6,'Emission Factors'!$E$5:$T$5,0)),"",0)</f>
        <v/>
      </c>
      <c r="P2101" s="313" t="str">
        <f t="array" ref="P2101">IFERROR(
    INDEX('Emission Factors'!$E$5:$P$488,
          MATCH(1,
                ('Emission Factors'!$E$5:$E$488 = 'GHG emissions calculations'!$F2101) *
                ('Emission Factors'!$H$5:$H$488 = 'GHG emissions calculations'!$H2101),
                0),
          MATCH('GHG emissions calculations'!P$6,'Emission Factors'!$E$5:$P$5,0)),
    "")</f>
        <v/>
      </c>
      <c r="Q2101" s="311" t="str">
        <f t="array" ref="Q2101">IFERROR(
    IF(
        INDEX('Emission Factors'!$E$5:$P$488,
              MATCH(1,
                    ('Emission Factors'!$E$5:$E$488 = 'GHG emissions calculations'!$F2101) *
                    ('Emission Factors'!$H$5:$H$488 = 'GHG emissions calculations'!$H2101),
                    0),
              MATCH('GHG emissions calculations'!Q$6, 'Emission Factors'!$E$5:$P$5, 0)) &lt;&gt; "",
        INDEX('Emission Factors'!$E$5:$P$488,
              MATCH(1,
                    ('Emission Factors'!$E$5:$E$488 = 'GHG emissions calculations'!$F2101) *
                    ('Emission Factors'!$H$5:$H$488 = 'GHG emissions calculations'!$H2101),
                    0),
              MATCH('GHG emissions calculations'!Q$6, 'Emission Factors'!$E$5:$P$5, 0)),
        ""),
    "")</f>
        <v/>
      </c>
      <c r="R2101" s="311" t="str">
        <f t="array" ref="R2101">IFERROR(
    IF(
        INDEX('Emission Factors'!$E$5:$R$488,
              MATCH(1,
                    ('Emission Factors'!$E$5:$E$488 = 'GHG emissions calculations'!$F2101) *
                    ('Emission Factors'!$H$5:$H$488 = 'GHG emissions calculations'!$H2101),
                    0),
              MATCH('GHG emissions calculations'!R$6, 'Emission Factors'!$E$5:$R$5, 0)) &lt;&gt; "",
        INDEX('Emission Factors'!$E$5:$R$488,
              MATCH(1,
                    ('Emission Factors'!$E$5:$E$488 = 'GHG emissions calculations'!$F2101) *
                    ('Emission Factors'!$H$5:$H$488 = 'GHG emissions calculations'!$H2101),
                    0),
              MATCH('GHG emissions calculations'!R$6, 'Emission Factors'!$E$5:$R$5, 0)),
        ""),
    "")</f>
        <v/>
      </c>
      <c r="S2101" s="312">
        <f t="shared" si="3"/>
        <v>0</v>
      </c>
      <c r="T2101" s="23"/>
    </row>
    <row r="2102" ht="15.75" customHeight="1" outlineLevel="1">
      <c r="A2102" s="23"/>
      <c r="B2102" s="71"/>
      <c r="C2102" s="71"/>
      <c r="D2102" s="71"/>
      <c r="E2102" s="314"/>
      <c r="F2102" s="311" t="str">
        <f>Lists!AA81</f>
        <v>Paper - America</v>
      </c>
      <c r="G2102" s="311">
        <f t="array" ref="G2102">XLOOKUP(1,('Emission Factors'!$E$5:$E$488='GHG emissions calculations'!$F2102)*('Emission Factors'!$H$5:$H$488='GHG emissions calculations'!$H2102),INDEX('Emission Factors'!$E$5:$T$488,0,MATCH('GHG emissions calculations'!G$6,'Emission Factors'!$E$5:$T$5,0)),"",0)</f>
        <v>1</v>
      </c>
      <c r="H2102" s="311" t="s">
        <v>238</v>
      </c>
      <c r="I2102" s="312" t="str">
        <f>IF(
    SUMIFS('Import data'!$L$25:$L$80,
           'Import data'!$J$25:$J$80, F2102,
           'Import data'!$G$25:$G$80, 'GHG emissions calculations'!$H2102,
           'Import data'!$I$25:$I$80,$E$1919) &lt;&gt; 0,
    SUMIFS('Import data'!$L$25:$L$80,
           'Import data'!$J$25:$J$80, F2102,
           'Import data'!$G$25:$G$80, 'GHG emissions calculations'!$H2102,
           'Import data'!$I$25:$I$80,$E$1919),
    ""
)</f>
        <v/>
      </c>
      <c r="J2102" s="311" t="str">
        <f t="array" ref="J2102">IF(
    XLOOKUP(F2102, 'Import data'!$J$26:$J$47, 'Import data'!$M$26:$M$47, "", 0) = "Please add the region-specific supplier emission factor or choose a different region available in the IAEG database.",
    "",
    XLOOKUP(F2102, 'Import data'!$J$26:$J$47, 'Import data'!$M$26:$M$47, "", 0)
)</f>
        <v/>
      </c>
      <c r="K2102" s="311" t="str">
        <f t="array" ref="K2102">IFERROR(
    XLOOKUP(F2102,
            _xlws.FILTER('Supplier Emission'!$G$15:$G$49,
                   ('Supplier Emission'!$D$15:$D$49=H2102) * ('Supplier Emission'!$F$15:$F$49=$E$1919)),
            _xlws.FILTER('Supplier Emission'!$I$15:$I$49,
                   ('Supplier Emission'!$D$15:$D$49=H2102) * ('Supplier Emission'!$F$15:$F$49=$E$1919)),
            ""),
    "")</f>
        <v/>
      </c>
      <c r="L2102" s="311" t="str">
        <f t="array" ref="L2102">IFERROR(
    XLOOKUP(F2102,
            _xlws.FILTER('Supplier Emission'!$G$15:$G$49,
                   ('Supplier Emission'!$D$15:$D$49=H2102) * ('Supplier Emission'!$F$15:$F$49=$E$1919)),
            _xlws.FILTER('Supplier Emission'!$J$15:$J$49,
                   ('Supplier Emission'!$D$15:$D$49=H2102) * ('Supplier Emission'!$F$15:$F$49=$E$1919)),
            ""),
    "")</f>
        <v/>
      </c>
      <c r="M2102" s="311" t="str">
        <f t="array" ref="M2102">IFERROR(
    XLOOKUP(F2102,
            _xlws.FILTER('Supplier Emission'!$G$15:$G$49,
                   ('Supplier Emission'!$D$15:$D$49=H2102) * ('Supplier Emission'!$F$15:$F$49=$E$1919)),
            _xlws.FILTER('Supplier Emission'!$M$15:$M$49,
                   ('Supplier Emission'!$D$15:$D$49=H2102) * ('Supplier Emission'!$F$15:$F$49=$E$1919)),
            ""),
    "")</f>
        <v/>
      </c>
      <c r="N2102" s="311" t="str">
        <f t="array" ref="N2102">IFERROR(
    XLOOKUP(F2102,
            _xlws.FILTER('Supplier Emission'!$G$15:$G$49,
                   ('Supplier Emission'!$D$15:$D$49=H2102) * ('Supplier Emission'!$F$15:$F$49=$E$1919)),
            _xlws.FILTER('Supplier Emission'!$H$15:$H$49,
                   ('Supplier Emission'!$D$15:$D$49=H2102) * ('Supplier Emission'!$F$15:$F$49=$E$1919)),
            ""),
    "")</f>
        <v/>
      </c>
      <c r="O2102" s="311" t="str">
        <f t="array" ref="O2102">XLOOKUP(1,('Emission Factors'!$E$5:$E$488='GHG emissions calculations'!$F2102)*('Emission Factors'!$H$5:$H$488='GHG emissions calculations'!$H2102),INDEX('Emission Factors'!$E$5:$T$488,0,MATCH('GHG emissions calculations'!O$6,'Emission Factors'!$E$5:$T$5,0)),"",0)</f>
        <v>Paper office supplies</v>
      </c>
      <c r="P2102" s="313">
        <f t="array" ref="P2102">IFERROR(
    INDEX('Emission Factors'!$E$5:$P$488,
          MATCH(1,
                ('Emission Factors'!$E$5:$E$488 = 'GHG emissions calculations'!$F2102) *
                ('Emission Factors'!$H$5:$H$488 = 'GHG emissions calculations'!$H2102),
                0),
          MATCH('GHG emissions calculations'!P$6,'Emission Factors'!$E$5:$P$5,0)),
    "")</f>
        <v>870.224</v>
      </c>
      <c r="Q2102" s="311" t="str">
        <f t="array" ref="Q2102">IFERROR(
    IF(
        INDEX('Emission Factors'!$E$5:$P$488,
              MATCH(1,
                    ('Emission Factors'!$E$5:$E$488 = 'GHG emissions calculations'!$F2102) *
                    ('Emission Factors'!$H$5:$H$488 = 'GHG emissions calculations'!$H2102),
                    0),
              MATCH('GHG emissions calculations'!Q$6, 'Emission Factors'!$E$5:$P$5, 0)) &lt;&gt; "",
        INDEX('Emission Factors'!$E$5:$P$488,
              MATCH(1,
                    ('Emission Factors'!$E$5:$E$488 = 'GHG emissions calculations'!$F2102) *
                    ('Emission Factors'!$H$5:$H$488 = 'GHG emissions calculations'!$H2102),
                    0),
              MATCH('GHG emissions calculations'!Q$6, 'Emission Factors'!$E$5:$P$5, 0)),
        ""),
    "")</f>
        <v>kgCO2e / k€</v>
      </c>
      <c r="R2102" s="311" t="str">
        <f t="array" ref="R2102">IFERROR(
    IF(
        INDEX('Emission Factors'!$E$5:$R$488,
              MATCH(1,
                    ('Emission Factors'!$E$5:$E$488 = 'GHG emissions calculations'!$F2102) *
                    ('Emission Factors'!$H$5:$H$488 = 'GHG emissions calculations'!$H2102),
                    0),
              MATCH('GHG emissions calculations'!R$6, 'Emission Factors'!$E$5:$R$5, 0)) &lt;&gt; "",
        INDEX('Emission Factors'!$E$5:$R$488,
              MATCH(1,
                    ('Emission Factors'!$E$5:$E$488 = 'GHG emissions calculations'!$F2102) *
                    ('Emission Factors'!$H$5:$H$488 = 'GHG emissions calculations'!$H2102),
                    0),
              MATCH('GHG emissions calculations'!R$6, 'Emission Factors'!$E$5:$R$5, 0)),
        ""),
    "")</f>
        <v>America</v>
      </c>
      <c r="S2102" s="312">
        <f t="shared" si="3"/>
        <v>0</v>
      </c>
      <c r="T2102" s="23"/>
    </row>
    <row r="2103" ht="15.75" customHeight="1" outlineLevel="1">
      <c r="A2103" s="23"/>
      <c r="B2103" s="71"/>
      <c r="C2103" s="71"/>
      <c r="D2103" s="71"/>
      <c r="E2103" s="314"/>
      <c r="F2103" s="311" t="str">
        <f>Lists!AA84</f>
        <v>Paper - Asia</v>
      </c>
      <c r="G2103" s="311" t="str">
        <f t="array" ref="G2103">XLOOKUP(1,('Emission Factors'!$E$5:$E$488='GHG emissions calculations'!$F2103)*('Emission Factors'!$H$5:$H$488='GHG emissions calculations'!$H2103),INDEX('Emission Factors'!$E$5:$T$488,0,MATCH('GHG emissions calculations'!G$6,'Emission Factors'!$E$5:$T$5,0)),"",0)</f>
        <v/>
      </c>
      <c r="H2103" s="311" t="s">
        <v>238</v>
      </c>
      <c r="I2103" s="312" t="str">
        <f>IF(
    SUMIFS('Import data'!$L$25:$L$80,
           'Import data'!$J$25:$J$80, F2103,
           'Import data'!$G$25:$G$80, 'GHG emissions calculations'!$H2103,
           'Import data'!$I$25:$I$80,$E$1919) &lt;&gt; 0,
    SUMIFS('Import data'!$L$25:$L$80,
           'Import data'!$J$25:$J$80, F2103,
           'Import data'!$G$25:$G$80, 'GHG emissions calculations'!$H2103,
           'Import data'!$I$25:$I$80,$E$1919),
    ""
)</f>
        <v/>
      </c>
      <c r="J2103" s="311" t="str">
        <f t="array" ref="J2103">IF(
    XLOOKUP(F2103, 'Import data'!$J$26:$J$47, 'Import data'!$M$26:$M$47, "", 0) = "Please add the region-specific supplier emission factor or choose a different region available in the IAEG database.",
    "",
    XLOOKUP(F2103, 'Import data'!$J$26:$J$47, 'Import data'!$M$26:$M$47, "", 0)
)</f>
        <v/>
      </c>
      <c r="K2103" s="311" t="str">
        <f t="array" ref="K2103">IFERROR(
    XLOOKUP(F2103,
            _xlws.FILTER('Supplier Emission'!$G$15:$G$49,
                   ('Supplier Emission'!$D$15:$D$49=H2103) * ('Supplier Emission'!$F$15:$F$49=$E$1919)),
            _xlws.FILTER('Supplier Emission'!$I$15:$I$49,
                   ('Supplier Emission'!$D$15:$D$49=H2103) * ('Supplier Emission'!$F$15:$F$49=$E$1919)),
            ""),
    "")</f>
        <v/>
      </c>
      <c r="L2103" s="311" t="str">
        <f t="array" ref="L2103">IFERROR(
    XLOOKUP(F2103,
            _xlws.FILTER('Supplier Emission'!$G$15:$G$49,
                   ('Supplier Emission'!$D$15:$D$49=H2103) * ('Supplier Emission'!$F$15:$F$49=$E$1919)),
            _xlws.FILTER('Supplier Emission'!$J$15:$J$49,
                   ('Supplier Emission'!$D$15:$D$49=H2103) * ('Supplier Emission'!$F$15:$F$49=$E$1919)),
            ""),
    "")</f>
        <v/>
      </c>
      <c r="M2103" s="311" t="str">
        <f t="array" ref="M2103">IFERROR(
    XLOOKUP(F2103,
            _xlws.FILTER('Supplier Emission'!$G$15:$G$49,
                   ('Supplier Emission'!$D$15:$D$49=H2103) * ('Supplier Emission'!$F$15:$F$49=$E$1919)),
            _xlws.FILTER('Supplier Emission'!$M$15:$M$49,
                   ('Supplier Emission'!$D$15:$D$49=H2103) * ('Supplier Emission'!$F$15:$F$49=$E$1919)),
            ""),
    "")</f>
        <v/>
      </c>
      <c r="N2103" s="311" t="str">
        <f t="array" ref="N2103">IFERROR(
    XLOOKUP(F2103,
            _xlws.FILTER('Supplier Emission'!$G$15:$G$49,
                   ('Supplier Emission'!$D$15:$D$49=H2103) * ('Supplier Emission'!$F$15:$F$49=$E$1919)),
            _xlws.FILTER('Supplier Emission'!$H$15:$H$49,
                   ('Supplier Emission'!$D$15:$D$49=H2103) * ('Supplier Emission'!$F$15:$F$49=$E$1919)),
            ""),
    "")</f>
        <v/>
      </c>
      <c r="O2103" s="311" t="str">
        <f t="array" ref="O2103">XLOOKUP(1,('Emission Factors'!$E$5:$E$488='GHG emissions calculations'!$F2103)*('Emission Factors'!$H$5:$H$488='GHG emissions calculations'!$H2103),INDEX('Emission Factors'!$E$5:$T$488,0,MATCH('GHG emissions calculations'!O$6,'Emission Factors'!$E$5:$T$5,0)),"",0)</f>
        <v/>
      </c>
      <c r="P2103" s="313" t="str">
        <f t="array" ref="P2103">IFERROR(
    INDEX('Emission Factors'!$E$5:$P$488,
          MATCH(1,
                ('Emission Factors'!$E$5:$E$488 = 'GHG emissions calculations'!$F2103) *
                ('Emission Factors'!$H$5:$H$488 = 'GHG emissions calculations'!$H2103),
                0),
          MATCH('GHG emissions calculations'!P$6,'Emission Factors'!$E$5:$P$5,0)),
    "")</f>
        <v/>
      </c>
      <c r="Q2103" s="311" t="str">
        <f t="array" ref="Q2103">IFERROR(
    IF(
        INDEX('Emission Factors'!$E$5:$P$488,
              MATCH(1,
                    ('Emission Factors'!$E$5:$E$488 = 'GHG emissions calculations'!$F2103) *
                    ('Emission Factors'!$H$5:$H$488 = 'GHG emissions calculations'!$H2103),
                    0),
              MATCH('GHG emissions calculations'!Q$6, 'Emission Factors'!$E$5:$P$5, 0)) &lt;&gt; "",
        INDEX('Emission Factors'!$E$5:$P$488,
              MATCH(1,
                    ('Emission Factors'!$E$5:$E$488 = 'GHG emissions calculations'!$F2103) *
                    ('Emission Factors'!$H$5:$H$488 = 'GHG emissions calculations'!$H2103),
                    0),
              MATCH('GHG emissions calculations'!Q$6, 'Emission Factors'!$E$5:$P$5, 0)),
        ""),
    "")</f>
        <v/>
      </c>
      <c r="R2103" s="311" t="str">
        <f t="array" ref="R2103">IFERROR(
    IF(
        INDEX('Emission Factors'!$E$5:$R$488,
              MATCH(1,
                    ('Emission Factors'!$E$5:$E$488 = 'GHG emissions calculations'!$F2103) *
                    ('Emission Factors'!$H$5:$H$488 = 'GHG emissions calculations'!$H2103),
                    0),
              MATCH('GHG emissions calculations'!R$6, 'Emission Factors'!$E$5:$R$5, 0)) &lt;&gt; "",
        INDEX('Emission Factors'!$E$5:$R$488,
              MATCH(1,
                    ('Emission Factors'!$E$5:$E$488 = 'GHG emissions calculations'!$F2103) *
                    ('Emission Factors'!$H$5:$H$488 = 'GHG emissions calculations'!$H2103),
                    0),
              MATCH('GHG emissions calculations'!R$6, 'Emission Factors'!$E$5:$R$5, 0)),
        ""),
    "")</f>
        <v/>
      </c>
      <c r="S2103" s="312">
        <f t="shared" si="3"/>
        <v>0</v>
      </c>
      <c r="T2103" s="23"/>
    </row>
    <row r="2104" ht="15.75" customHeight="1" outlineLevel="1">
      <c r="A2104" s="23"/>
      <c r="B2104" s="71"/>
      <c r="C2104" s="71"/>
      <c r="D2104" s="71"/>
      <c r="E2104" s="314"/>
      <c r="F2104" s="311" t="str">
        <f>Lists!AA82</f>
        <v>Paper - Europe</v>
      </c>
      <c r="G2104" s="311">
        <f t="array" ref="G2104">XLOOKUP(1,('Emission Factors'!$E$5:$E$488='GHG emissions calculations'!$F2104)*('Emission Factors'!$H$5:$H$488='GHG emissions calculations'!$H2104),INDEX('Emission Factors'!$E$5:$T$488,0,MATCH('GHG emissions calculations'!G$6,'Emission Factors'!$E$5:$T$5,0)),"",0)</f>
        <v>1</v>
      </c>
      <c r="H2104" s="311" t="s">
        <v>238</v>
      </c>
      <c r="I2104" s="312" t="str">
        <f>IF(
    SUMIFS('Import data'!$L$25:$L$80,
           'Import data'!$J$25:$J$80, F2104,
           'Import data'!$G$25:$G$80, 'GHG emissions calculations'!$H2104,
           'Import data'!$I$25:$I$80,$E$1919) &lt;&gt; 0,
    SUMIFS('Import data'!$L$25:$L$80,
           'Import data'!$J$25:$J$80, F2104,
           'Import data'!$G$25:$G$80, 'GHG emissions calculations'!$H2104,
           'Import data'!$I$25:$I$80,$E$1919),
    ""
)</f>
        <v/>
      </c>
      <c r="J2104" s="311" t="str">
        <f t="array" ref="J2104">IF(
    XLOOKUP(F2104, 'Import data'!$J$26:$J$47, 'Import data'!$M$26:$M$47, "", 0) = "Please add the region-specific supplier emission factor or choose a different region available in the IAEG database.",
    "",
    XLOOKUP(F2104, 'Import data'!$J$26:$J$47, 'Import data'!$M$26:$M$47, "", 0)
)</f>
        <v/>
      </c>
      <c r="K2104" s="311" t="str">
        <f t="array" ref="K2104">IFERROR(
    XLOOKUP(F2104,
            _xlws.FILTER('Supplier Emission'!$G$15:$G$49,
                   ('Supplier Emission'!$D$15:$D$49=H2104) * ('Supplier Emission'!$F$15:$F$49=$E$1919)),
            _xlws.FILTER('Supplier Emission'!$I$15:$I$49,
                   ('Supplier Emission'!$D$15:$D$49=H2104) * ('Supplier Emission'!$F$15:$F$49=$E$1919)),
            ""),
    "")</f>
        <v/>
      </c>
      <c r="L2104" s="311" t="str">
        <f t="array" ref="L2104">IFERROR(
    XLOOKUP(F2104,
            _xlws.FILTER('Supplier Emission'!$G$15:$G$49,
                   ('Supplier Emission'!$D$15:$D$49=H2104) * ('Supplier Emission'!$F$15:$F$49=$E$1919)),
            _xlws.FILTER('Supplier Emission'!$J$15:$J$49,
                   ('Supplier Emission'!$D$15:$D$49=H2104) * ('Supplier Emission'!$F$15:$F$49=$E$1919)),
            ""),
    "")</f>
        <v/>
      </c>
      <c r="M2104" s="311" t="str">
        <f t="array" ref="M2104">IFERROR(
    XLOOKUP(F2104,
            _xlws.FILTER('Supplier Emission'!$G$15:$G$49,
                   ('Supplier Emission'!$D$15:$D$49=H2104) * ('Supplier Emission'!$F$15:$F$49=$E$1919)),
            _xlws.FILTER('Supplier Emission'!$M$15:$M$49,
                   ('Supplier Emission'!$D$15:$D$49=H2104) * ('Supplier Emission'!$F$15:$F$49=$E$1919)),
            ""),
    "")</f>
        <v/>
      </c>
      <c r="N2104" s="311" t="str">
        <f t="array" ref="N2104">IFERROR(
    XLOOKUP(F2104,
            _xlws.FILTER('Supplier Emission'!$G$15:$G$49,
                   ('Supplier Emission'!$D$15:$D$49=H2104) * ('Supplier Emission'!$F$15:$F$49=$E$1919)),
            _xlws.FILTER('Supplier Emission'!$H$15:$H$49,
                   ('Supplier Emission'!$D$15:$D$49=H2104) * ('Supplier Emission'!$F$15:$F$49=$E$1919)),
            ""),
    "")</f>
        <v/>
      </c>
      <c r="O2104" s="311" t="str">
        <f t="array" ref="O2104">XLOOKUP(1,('Emission Factors'!$E$5:$E$488='GHG emissions calculations'!$F2104)*('Emission Factors'!$H$5:$H$488='GHG emissions calculations'!$H2104),INDEX('Emission Factors'!$E$5:$T$488,0,MATCH('GHG emissions calculations'!O$6,'Emission Factors'!$E$5:$T$5,0)),"",0)</f>
        <v>Paper and paper products</v>
      </c>
      <c r="P2104" s="313">
        <f t="array" ref="P2104">IFERROR(
    INDEX('Emission Factors'!$E$5:$P$488,
          MATCH(1,
                ('Emission Factors'!$E$5:$E$488 = 'GHG emissions calculations'!$F2104) *
                ('Emission Factors'!$H$5:$H$488 = 'GHG emissions calculations'!$H2104),
                0),
          MATCH('GHG emissions calculations'!P$6,'Emission Factors'!$E$5:$P$5,0)),
    "")</f>
        <v>559.144</v>
      </c>
      <c r="Q2104" s="311" t="str">
        <f t="array" ref="Q2104">IFERROR(
    IF(
        INDEX('Emission Factors'!$E$5:$P$488,
              MATCH(1,
                    ('Emission Factors'!$E$5:$E$488 = 'GHG emissions calculations'!$F2104) *
                    ('Emission Factors'!$H$5:$H$488 = 'GHG emissions calculations'!$H2104),
                    0),
              MATCH('GHG emissions calculations'!Q$6, 'Emission Factors'!$E$5:$P$5, 0)) &lt;&gt; "",
        INDEX('Emission Factors'!$E$5:$P$488,
              MATCH(1,
                    ('Emission Factors'!$E$5:$E$488 = 'GHG emissions calculations'!$F2104) *
                    ('Emission Factors'!$H$5:$H$488 = 'GHG emissions calculations'!$H2104),
                    0),
              MATCH('GHG emissions calculations'!Q$6, 'Emission Factors'!$E$5:$P$5, 0)),
        ""),
    "")</f>
        <v>kgCO2e / k€</v>
      </c>
      <c r="R2104" s="311" t="str">
        <f t="array" ref="R2104">IFERROR(
    IF(
        INDEX('Emission Factors'!$E$5:$R$488,
              MATCH(1,
                    ('Emission Factors'!$E$5:$E$488 = 'GHG emissions calculations'!$F2104) *
                    ('Emission Factors'!$H$5:$H$488 = 'GHG emissions calculations'!$H2104),
                    0),
              MATCH('GHG emissions calculations'!R$6, 'Emission Factors'!$E$5:$R$5, 0)) &lt;&gt; "",
        INDEX('Emission Factors'!$E$5:$R$488,
              MATCH(1,
                    ('Emission Factors'!$E$5:$E$488 = 'GHG emissions calculations'!$F2104) *
                    ('Emission Factors'!$H$5:$H$488 = 'GHG emissions calculations'!$H2104),
                    0),
              MATCH('GHG emissions calculations'!R$6, 'Emission Factors'!$E$5:$R$5, 0)),
        ""),
    "")</f>
        <v>Europe</v>
      </c>
      <c r="S2104" s="312">
        <f t="shared" si="3"/>
        <v>0</v>
      </c>
      <c r="T2104" s="23"/>
    </row>
    <row r="2105" ht="15.75" customHeight="1" outlineLevel="1">
      <c r="A2105" s="23"/>
      <c r="B2105" s="71"/>
      <c r="C2105" s="71"/>
      <c r="D2105" s="71"/>
      <c r="E2105" s="314"/>
      <c r="F2105" s="311" t="str">
        <f>Lists!AA87</f>
        <v>Paper - Global or unspecified region</v>
      </c>
      <c r="G2105" s="311" t="str">
        <f t="array" ref="G2105">XLOOKUP(1,('Emission Factors'!$E$5:$E$488='GHG emissions calculations'!$F2105)*('Emission Factors'!$H$5:$H$488='GHG emissions calculations'!$H2105),INDEX('Emission Factors'!$E$5:$T$488,0,MATCH('GHG emissions calculations'!G$6,'Emission Factors'!$E$5:$T$5,0)),"",0)</f>
        <v/>
      </c>
      <c r="H2105" s="311" t="s">
        <v>238</v>
      </c>
      <c r="I2105" s="312" t="str">
        <f>IF(
    SUMIFS('Import data'!$L$25:$L$80,
           'Import data'!$J$25:$J$80, F2105,
           'Import data'!$G$25:$G$80, 'GHG emissions calculations'!$H2105,
           'Import data'!$I$25:$I$80,$E$1919) &lt;&gt; 0,
    SUMIFS('Import data'!$L$25:$L$80,
           'Import data'!$J$25:$J$80, F2105,
           'Import data'!$G$25:$G$80, 'GHG emissions calculations'!$H2105,
           'Import data'!$I$25:$I$80,$E$1919),
    ""
)</f>
        <v/>
      </c>
      <c r="J2105" s="311" t="str">
        <f t="array" ref="J2105">IF(
    XLOOKUP(F2105, 'Import data'!$J$26:$J$47, 'Import data'!$M$26:$M$47, "", 0) = "Please add the region-specific supplier emission factor or choose a different region available in the IAEG database.",
    "",
    XLOOKUP(F2105, 'Import data'!$J$26:$J$47, 'Import data'!$M$26:$M$47, "", 0)
)</f>
        <v/>
      </c>
      <c r="K2105" s="311" t="str">
        <f t="array" ref="K2105">IFERROR(
    XLOOKUP(F2105,
            _xlws.FILTER('Supplier Emission'!$G$15:$G$49,
                   ('Supplier Emission'!$D$15:$D$49=H2105) * ('Supplier Emission'!$F$15:$F$49=$E$1919)),
            _xlws.FILTER('Supplier Emission'!$I$15:$I$49,
                   ('Supplier Emission'!$D$15:$D$49=H2105) * ('Supplier Emission'!$F$15:$F$49=$E$1919)),
            ""),
    "")</f>
        <v/>
      </c>
      <c r="L2105" s="311" t="str">
        <f t="array" ref="L2105">IFERROR(
    XLOOKUP(F2105,
            _xlws.FILTER('Supplier Emission'!$G$15:$G$49,
                   ('Supplier Emission'!$D$15:$D$49=H2105) * ('Supplier Emission'!$F$15:$F$49=$E$1919)),
            _xlws.FILTER('Supplier Emission'!$J$15:$J$49,
                   ('Supplier Emission'!$D$15:$D$49=H2105) * ('Supplier Emission'!$F$15:$F$49=$E$1919)),
            ""),
    "")</f>
        <v/>
      </c>
      <c r="M2105" s="311" t="str">
        <f t="array" ref="M2105">IFERROR(
    XLOOKUP(F2105,
            _xlws.FILTER('Supplier Emission'!$G$15:$G$49,
                   ('Supplier Emission'!$D$15:$D$49=H2105) * ('Supplier Emission'!$F$15:$F$49=$E$1919)),
            _xlws.FILTER('Supplier Emission'!$M$15:$M$49,
                   ('Supplier Emission'!$D$15:$D$49=H2105) * ('Supplier Emission'!$F$15:$F$49=$E$1919)),
            ""),
    "")</f>
        <v/>
      </c>
      <c r="N2105" s="311" t="str">
        <f t="array" ref="N2105">IFERROR(
    XLOOKUP(F2105,
            _xlws.FILTER('Supplier Emission'!$G$15:$G$49,
                   ('Supplier Emission'!$D$15:$D$49=H2105) * ('Supplier Emission'!$F$15:$F$49=$E$1919)),
            _xlws.FILTER('Supplier Emission'!$H$15:$H$49,
                   ('Supplier Emission'!$D$15:$D$49=H2105) * ('Supplier Emission'!$F$15:$F$49=$E$1919)),
            ""),
    "")</f>
        <v/>
      </c>
      <c r="O2105" s="311" t="str">
        <f t="array" ref="O2105">XLOOKUP(1,('Emission Factors'!$E$5:$E$488='GHG emissions calculations'!$F2105)*('Emission Factors'!$H$5:$H$488='GHG emissions calculations'!$H2105),INDEX('Emission Factors'!$E$5:$T$488,0,MATCH('GHG emissions calculations'!O$6,'Emission Factors'!$E$5:$T$5,0)),"",0)</f>
        <v/>
      </c>
      <c r="P2105" s="313" t="str">
        <f t="array" ref="P2105">IFERROR(
    INDEX('Emission Factors'!$E$5:$P$488,
          MATCH(1,
                ('Emission Factors'!$E$5:$E$488 = 'GHG emissions calculations'!$F2105) *
                ('Emission Factors'!$H$5:$H$488 = 'GHG emissions calculations'!$H2105),
                0),
          MATCH('GHG emissions calculations'!P$6,'Emission Factors'!$E$5:$P$5,0)),
    "")</f>
        <v/>
      </c>
      <c r="Q2105" s="311" t="str">
        <f t="array" ref="Q2105">IFERROR(
    IF(
        INDEX('Emission Factors'!$E$5:$P$488,
              MATCH(1,
                    ('Emission Factors'!$E$5:$E$488 = 'GHG emissions calculations'!$F2105) *
                    ('Emission Factors'!$H$5:$H$488 = 'GHG emissions calculations'!$H2105),
                    0),
              MATCH('GHG emissions calculations'!Q$6, 'Emission Factors'!$E$5:$P$5, 0)) &lt;&gt; "",
        INDEX('Emission Factors'!$E$5:$P$488,
              MATCH(1,
                    ('Emission Factors'!$E$5:$E$488 = 'GHG emissions calculations'!$F2105) *
                    ('Emission Factors'!$H$5:$H$488 = 'GHG emissions calculations'!$H2105),
                    0),
              MATCH('GHG emissions calculations'!Q$6, 'Emission Factors'!$E$5:$P$5, 0)),
        ""),
    "")</f>
        <v/>
      </c>
      <c r="R2105" s="311" t="str">
        <f t="array" ref="R2105">IFERROR(
    IF(
        INDEX('Emission Factors'!$E$5:$R$488,
              MATCH(1,
                    ('Emission Factors'!$E$5:$E$488 = 'GHG emissions calculations'!$F2105) *
                    ('Emission Factors'!$H$5:$H$488 = 'GHG emissions calculations'!$H2105),
                    0),
              MATCH('GHG emissions calculations'!R$6, 'Emission Factors'!$E$5:$R$5, 0)) &lt;&gt; "",
        INDEX('Emission Factors'!$E$5:$R$488,
              MATCH(1,
                    ('Emission Factors'!$E$5:$E$488 = 'GHG emissions calculations'!$F2105) *
                    ('Emission Factors'!$H$5:$H$488 = 'GHG emissions calculations'!$H2105),
                    0),
              MATCH('GHG emissions calculations'!R$6, 'Emission Factors'!$E$5:$R$5, 0)),
        ""),
    "")</f>
        <v/>
      </c>
      <c r="S2105" s="312">
        <f t="shared" si="3"/>
        <v>0</v>
      </c>
      <c r="T2105" s="23"/>
    </row>
    <row r="2106" ht="15.75" customHeight="1" outlineLevel="1">
      <c r="A2106" s="23"/>
      <c r="B2106" s="71"/>
      <c r="C2106" s="71"/>
      <c r="D2106" s="71"/>
      <c r="E2106" s="314"/>
      <c r="F2106" s="311" t="str">
        <f>Lists!AA86</f>
        <v>Paper - Middle East</v>
      </c>
      <c r="G2106" s="311" t="str">
        <f t="array" ref="G2106">XLOOKUP(1,('Emission Factors'!$E$5:$E$488='GHG emissions calculations'!$F2106)*('Emission Factors'!$H$5:$H$488='GHG emissions calculations'!$H2106),INDEX('Emission Factors'!$E$5:$T$488,0,MATCH('GHG emissions calculations'!G$6,'Emission Factors'!$E$5:$T$5,0)),"",0)</f>
        <v/>
      </c>
      <c r="H2106" s="311" t="s">
        <v>238</v>
      </c>
      <c r="I2106" s="312" t="str">
        <f>IF(
    SUMIFS('Import data'!$L$25:$L$80,
           'Import data'!$J$25:$J$80, F2106,
           'Import data'!$G$25:$G$80, 'GHG emissions calculations'!$H2106,
           'Import data'!$I$25:$I$80,$E$1919) &lt;&gt; 0,
    SUMIFS('Import data'!$L$25:$L$80,
           'Import data'!$J$25:$J$80, F2106,
           'Import data'!$G$25:$G$80, 'GHG emissions calculations'!$H2106,
           'Import data'!$I$25:$I$80,$E$1919),
    ""
)</f>
        <v/>
      </c>
      <c r="J2106" s="311" t="str">
        <f t="array" ref="J2106">IF(
    XLOOKUP(F2106, 'Import data'!$J$26:$J$47, 'Import data'!$M$26:$M$47, "", 0) = "Please add the region-specific supplier emission factor or choose a different region available in the IAEG database.",
    "",
    XLOOKUP(F2106, 'Import data'!$J$26:$J$47, 'Import data'!$M$26:$M$47, "", 0)
)</f>
        <v/>
      </c>
      <c r="K2106" s="311" t="str">
        <f t="array" ref="K2106">IFERROR(
    XLOOKUP(F2106,
            _xlws.FILTER('Supplier Emission'!$G$15:$G$49,
                   ('Supplier Emission'!$D$15:$D$49=H2106) * ('Supplier Emission'!$F$15:$F$49=$E$1919)),
            _xlws.FILTER('Supplier Emission'!$I$15:$I$49,
                   ('Supplier Emission'!$D$15:$D$49=H2106) * ('Supplier Emission'!$F$15:$F$49=$E$1919)),
            ""),
    "")</f>
        <v/>
      </c>
      <c r="L2106" s="311" t="str">
        <f t="array" ref="L2106">IFERROR(
    XLOOKUP(F2106,
            _xlws.FILTER('Supplier Emission'!$G$15:$G$49,
                   ('Supplier Emission'!$D$15:$D$49=H2106) * ('Supplier Emission'!$F$15:$F$49=$E$1919)),
            _xlws.FILTER('Supplier Emission'!$J$15:$J$49,
                   ('Supplier Emission'!$D$15:$D$49=H2106) * ('Supplier Emission'!$F$15:$F$49=$E$1919)),
            ""),
    "")</f>
        <v/>
      </c>
      <c r="M2106" s="311" t="str">
        <f t="array" ref="M2106">IFERROR(
    XLOOKUP(F2106,
            _xlws.FILTER('Supplier Emission'!$G$15:$G$49,
                   ('Supplier Emission'!$D$15:$D$49=H2106) * ('Supplier Emission'!$F$15:$F$49=$E$1919)),
            _xlws.FILTER('Supplier Emission'!$M$15:$M$49,
                   ('Supplier Emission'!$D$15:$D$49=H2106) * ('Supplier Emission'!$F$15:$F$49=$E$1919)),
            ""),
    "")</f>
        <v/>
      </c>
      <c r="N2106" s="311" t="str">
        <f t="array" ref="N2106">IFERROR(
    XLOOKUP(F2106,
            _xlws.FILTER('Supplier Emission'!$G$15:$G$49,
                   ('Supplier Emission'!$D$15:$D$49=H2106) * ('Supplier Emission'!$F$15:$F$49=$E$1919)),
            _xlws.FILTER('Supplier Emission'!$H$15:$H$49,
                   ('Supplier Emission'!$D$15:$D$49=H2106) * ('Supplier Emission'!$F$15:$F$49=$E$1919)),
            ""),
    "")</f>
        <v/>
      </c>
      <c r="O2106" s="311" t="str">
        <f t="array" ref="O2106">XLOOKUP(1,('Emission Factors'!$E$5:$E$488='GHG emissions calculations'!$F2106)*('Emission Factors'!$H$5:$H$488='GHG emissions calculations'!$H2106),INDEX('Emission Factors'!$E$5:$T$488,0,MATCH('GHG emissions calculations'!O$6,'Emission Factors'!$E$5:$T$5,0)),"",0)</f>
        <v/>
      </c>
      <c r="P2106" s="313" t="str">
        <f t="array" ref="P2106">IFERROR(
    INDEX('Emission Factors'!$E$5:$P$488,
          MATCH(1,
                ('Emission Factors'!$E$5:$E$488 = 'GHG emissions calculations'!$F2106) *
                ('Emission Factors'!$H$5:$H$488 = 'GHG emissions calculations'!$H2106),
                0),
          MATCH('GHG emissions calculations'!P$6,'Emission Factors'!$E$5:$P$5,0)),
    "")</f>
        <v/>
      </c>
      <c r="Q2106" s="311" t="str">
        <f t="array" ref="Q2106">IFERROR(
    IF(
        INDEX('Emission Factors'!$E$5:$P$488,
              MATCH(1,
                    ('Emission Factors'!$E$5:$E$488 = 'GHG emissions calculations'!$F2106) *
                    ('Emission Factors'!$H$5:$H$488 = 'GHG emissions calculations'!$H2106),
                    0),
              MATCH('GHG emissions calculations'!Q$6, 'Emission Factors'!$E$5:$P$5, 0)) &lt;&gt; "",
        INDEX('Emission Factors'!$E$5:$P$488,
              MATCH(1,
                    ('Emission Factors'!$E$5:$E$488 = 'GHG emissions calculations'!$F2106) *
                    ('Emission Factors'!$H$5:$H$488 = 'GHG emissions calculations'!$H2106),
                    0),
              MATCH('GHG emissions calculations'!Q$6, 'Emission Factors'!$E$5:$P$5, 0)),
        ""),
    "")</f>
        <v/>
      </c>
      <c r="R2106" s="311" t="str">
        <f t="array" ref="R2106">IFERROR(
    IF(
        INDEX('Emission Factors'!$E$5:$R$488,
              MATCH(1,
                    ('Emission Factors'!$E$5:$E$488 = 'GHG emissions calculations'!$F2106) *
                    ('Emission Factors'!$H$5:$H$488 = 'GHG emissions calculations'!$H2106),
                    0),
              MATCH('GHG emissions calculations'!R$6, 'Emission Factors'!$E$5:$R$5, 0)) &lt;&gt; "",
        INDEX('Emission Factors'!$E$5:$R$488,
              MATCH(1,
                    ('Emission Factors'!$E$5:$E$488 = 'GHG emissions calculations'!$F2106) *
                    ('Emission Factors'!$H$5:$H$488 = 'GHG emissions calculations'!$H2106),
                    0),
              MATCH('GHG emissions calculations'!R$6, 'Emission Factors'!$E$5:$R$5, 0)),
        ""),
    "")</f>
        <v/>
      </c>
      <c r="S2106" s="312">
        <f t="shared" si="3"/>
        <v>0</v>
      </c>
      <c r="T2106" s="23"/>
    </row>
    <row r="2107" ht="15.75" customHeight="1" outlineLevel="1">
      <c r="A2107" s="23"/>
      <c r="B2107" s="71"/>
      <c r="C2107" s="71"/>
      <c r="D2107" s="71"/>
      <c r="E2107" s="314"/>
      <c r="F2107" s="311" t="str">
        <f>Lists!AA85</f>
        <v>Paper - Oceania</v>
      </c>
      <c r="G2107" s="311" t="str">
        <f t="array" ref="G2107">XLOOKUP(1,('Emission Factors'!$E$5:$E$488='GHG emissions calculations'!$F2107)*('Emission Factors'!$H$5:$H$488='GHG emissions calculations'!$H2107),INDEX('Emission Factors'!$E$5:$T$488,0,MATCH('GHG emissions calculations'!G$6,'Emission Factors'!$E$5:$T$5,0)),"",0)</f>
        <v/>
      </c>
      <c r="H2107" s="311" t="s">
        <v>238</v>
      </c>
      <c r="I2107" s="312" t="str">
        <f>IF(
    SUMIFS('Import data'!$L$25:$L$80,
           'Import data'!$J$25:$J$80, F2107,
           'Import data'!$G$25:$G$80, 'GHG emissions calculations'!$H2107,
           'Import data'!$I$25:$I$80,$E$1919) &lt;&gt; 0,
    SUMIFS('Import data'!$L$25:$L$80,
           'Import data'!$J$25:$J$80, F2107,
           'Import data'!$G$25:$G$80, 'GHG emissions calculations'!$H2107,
           'Import data'!$I$25:$I$80,$E$1919),
    ""
)</f>
        <v/>
      </c>
      <c r="J2107" s="311" t="str">
        <f t="array" ref="J2107">IF(
    XLOOKUP(F2107, 'Import data'!$J$26:$J$47, 'Import data'!$M$26:$M$47, "", 0) = "Please add the region-specific supplier emission factor or choose a different region available in the IAEG database.",
    "",
    XLOOKUP(F2107, 'Import data'!$J$26:$J$47, 'Import data'!$M$26:$M$47, "", 0)
)</f>
        <v/>
      </c>
      <c r="K2107" s="311" t="str">
        <f t="array" ref="K2107">IFERROR(
    XLOOKUP(F2107,
            _xlws.FILTER('Supplier Emission'!$G$15:$G$49,
                   ('Supplier Emission'!$D$15:$D$49=H2107) * ('Supplier Emission'!$F$15:$F$49=$E$1919)),
            _xlws.FILTER('Supplier Emission'!$I$15:$I$49,
                   ('Supplier Emission'!$D$15:$D$49=H2107) * ('Supplier Emission'!$F$15:$F$49=$E$1919)),
            ""),
    "")</f>
        <v/>
      </c>
      <c r="L2107" s="311" t="str">
        <f t="array" ref="L2107">IFERROR(
    XLOOKUP(F2107,
            _xlws.FILTER('Supplier Emission'!$G$15:$G$49,
                   ('Supplier Emission'!$D$15:$D$49=H2107) * ('Supplier Emission'!$F$15:$F$49=$E$1919)),
            _xlws.FILTER('Supplier Emission'!$J$15:$J$49,
                   ('Supplier Emission'!$D$15:$D$49=H2107) * ('Supplier Emission'!$F$15:$F$49=$E$1919)),
            ""),
    "")</f>
        <v/>
      </c>
      <c r="M2107" s="311" t="str">
        <f t="array" ref="M2107">IFERROR(
    XLOOKUP(F2107,
            _xlws.FILTER('Supplier Emission'!$G$15:$G$49,
                   ('Supplier Emission'!$D$15:$D$49=H2107) * ('Supplier Emission'!$F$15:$F$49=$E$1919)),
            _xlws.FILTER('Supplier Emission'!$M$15:$M$49,
                   ('Supplier Emission'!$D$15:$D$49=H2107) * ('Supplier Emission'!$F$15:$F$49=$E$1919)),
            ""),
    "")</f>
        <v/>
      </c>
      <c r="N2107" s="311" t="str">
        <f t="array" ref="N2107">IFERROR(
    XLOOKUP(F2107,
            _xlws.FILTER('Supplier Emission'!$G$15:$G$49,
                   ('Supplier Emission'!$D$15:$D$49=H2107) * ('Supplier Emission'!$F$15:$F$49=$E$1919)),
            _xlws.FILTER('Supplier Emission'!$H$15:$H$49,
                   ('Supplier Emission'!$D$15:$D$49=H2107) * ('Supplier Emission'!$F$15:$F$49=$E$1919)),
            ""),
    "")</f>
        <v/>
      </c>
      <c r="O2107" s="311" t="str">
        <f t="array" ref="O2107">XLOOKUP(1,('Emission Factors'!$E$5:$E$488='GHG emissions calculations'!$F2107)*('Emission Factors'!$H$5:$H$488='GHG emissions calculations'!$H2107),INDEX('Emission Factors'!$E$5:$T$488,0,MATCH('GHG emissions calculations'!O$6,'Emission Factors'!$E$5:$T$5,0)),"",0)</f>
        <v/>
      </c>
      <c r="P2107" s="313" t="str">
        <f t="array" ref="P2107">IFERROR(
    INDEX('Emission Factors'!$E$5:$P$488,
          MATCH(1,
                ('Emission Factors'!$E$5:$E$488 = 'GHG emissions calculations'!$F2107) *
                ('Emission Factors'!$H$5:$H$488 = 'GHG emissions calculations'!$H2107),
                0),
          MATCH('GHG emissions calculations'!P$6,'Emission Factors'!$E$5:$P$5,0)),
    "")</f>
        <v/>
      </c>
      <c r="Q2107" s="311" t="str">
        <f t="array" ref="Q2107">IFERROR(
    IF(
        INDEX('Emission Factors'!$E$5:$P$488,
              MATCH(1,
                    ('Emission Factors'!$E$5:$E$488 = 'GHG emissions calculations'!$F2107) *
                    ('Emission Factors'!$H$5:$H$488 = 'GHG emissions calculations'!$H2107),
                    0),
              MATCH('GHG emissions calculations'!Q$6, 'Emission Factors'!$E$5:$P$5, 0)) &lt;&gt; "",
        INDEX('Emission Factors'!$E$5:$P$488,
              MATCH(1,
                    ('Emission Factors'!$E$5:$E$488 = 'GHG emissions calculations'!$F2107) *
                    ('Emission Factors'!$H$5:$H$488 = 'GHG emissions calculations'!$H2107),
                    0),
              MATCH('GHG emissions calculations'!Q$6, 'Emission Factors'!$E$5:$P$5, 0)),
        ""),
    "")</f>
        <v/>
      </c>
      <c r="R2107" s="311" t="str">
        <f t="array" ref="R2107">IFERROR(
    IF(
        INDEX('Emission Factors'!$E$5:$R$488,
              MATCH(1,
                    ('Emission Factors'!$E$5:$E$488 = 'GHG emissions calculations'!$F2107) *
                    ('Emission Factors'!$H$5:$H$488 = 'GHG emissions calculations'!$H2107),
                    0),
              MATCH('GHG emissions calculations'!R$6, 'Emission Factors'!$E$5:$R$5, 0)) &lt;&gt; "",
        INDEX('Emission Factors'!$E$5:$R$488,
              MATCH(1,
                    ('Emission Factors'!$E$5:$E$488 = 'GHG emissions calculations'!$F2107) *
                    ('Emission Factors'!$H$5:$H$488 = 'GHG emissions calculations'!$H2107),
                    0),
              MATCH('GHG emissions calculations'!R$6, 'Emission Factors'!$E$5:$R$5, 0)),
        ""),
    "")</f>
        <v/>
      </c>
      <c r="S2107" s="312">
        <f t="shared" si="3"/>
        <v>0</v>
      </c>
      <c r="T2107" s="23"/>
    </row>
    <row r="2108" ht="15.75" customHeight="1" outlineLevel="1">
      <c r="A2108" s="23"/>
      <c r="B2108" s="71"/>
      <c r="C2108" s="71"/>
      <c r="D2108" s="71"/>
      <c r="E2108" s="314"/>
      <c r="F2108" s="311" t="str">
        <f>Lists!AA90</f>
        <v>Plastic - bags, films, and sheets - unknown mass - Africa</v>
      </c>
      <c r="G2108" s="311" t="str">
        <f t="array" ref="G2108">XLOOKUP(1,('Emission Factors'!$E$5:$E$488='GHG emissions calculations'!$F2108)*('Emission Factors'!$H$5:$H$488='GHG emissions calculations'!$H2108),INDEX('Emission Factors'!$E$5:$T$488,0,MATCH('GHG emissions calculations'!G$6,'Emission Factors'!$E$5:$T$5,0)),"",0)</f>
        <v/>
      </c>
      <c r="H2108" s="311" t="s">
        <v>238</v>
      </c>
      <c r="I2108" s="312" t="str">
        <f>IF(
    SUMIFS('Import data'!$L$25:$L$80,
           'Import data'!$J$25:$J$80, F2108,
           'Import data'!$G$25:$G$80, 'GHG emissions calculations'!$H2108,
           'Import data'!$I$25:$I$80,$E$1919) &lt;&gt; 0,
    SUMIFS('Import data'!$L$25:$L$80,
           'Import data'!$J$25:$J$80, F2108,
           'Import data'!$G$25:$G$80, 'GHG emissions calculations'!$H2108,
           'Import data'!$I$25:$I$80,$E$1919),
    ""
)</f>
        <v/>
      </c>
      <c r="J2108" s="311" t="str">
        <f t="array" ref="J2108">IF(
    XLOOKUP(F2108, 'Import data'!$J$26:$J$47, 'Import data'!$M$26:$M$47, "", 0) = "Please add the region-specific supplier emission factor or choose a different region available in the IAEG database.",
    "",
    XLOOKUP(F2108, 'Import data'!$J$26:$J$47, 'Import data'!$M$26:$M$47, "", 0)
)</f>
        <v/>
      </c>
      <c r="K2108" s="311" t="str">
        <f t="array" ref="K2108">IFERROR(
    XLOOKUP(F2108,
            _xlws.FILTER('Supplier Emission'!$G$15:$G$49,
                   ('Supplier Emission'!$D$15:$D$49=H2108) * ('Supplier Emission'!$F$15:$F$49=$E$1919)),
            _xlws.FILTER('Supplier Emission'!$I$15:$I$49,
                   ('Supplier Emission'!$D$15:$D$49=H2108) * ('Supplier Emission'!$F$15:$F$49=$E$1919)),
            ""),
    "")</f>
        <v/>
      </c>
      <c r="L2108" s="311" t="str">
        <f t="array" ref="L2108">IFERROR(
    XLOOKUP(F2108,
            _xlws.FILTER('Supplier Emission'!$G$15:$G$49,
                   ('Supplier Emission'!$D$15:$D$49=H2108) * ('Supplier Emission'!$F$15:$F$49=$E$1919)),
            _xlws.FILTER('Supplier Emission'!$J$15:$J$49,
                   ('Supplier Emission'!$D$15:$D$49=H2108) * ('Supplier Emission'!$F$15:$F$49=$E$1919)),
            ""),
    "")</f>
        <v/>
      </c>
      <c r="M2108" s="311" t="str">
        <f t="array" ref="M2108">IFERROR(
    XLOOKUP(F2108,
            _xlws.FILTER('Supplier Emission'!$G$15:$G$49,
                   ('Supplier Emission'!$D$15:$D$49=H2108) * ('Supplier Emission'!$F$15:$F$49=$E$1919)),
            _xlws.FILTER('Supplier Emission'!$M$15:$M$49,
                   ('Supplier Emission'!$D$15:$D$49=H2108) * ('Supplier Emission'!$F$15:$F$49=$E$1919)),
            ""),
    "")</f>
        <v/>
      </c>
      <c r="N2108" s="311" t="str">
        <f t="array" ref="N2108">IFERROR(
    XLOOKUP(F2108,
            _xlws.FILTER('Supplier Emission'!$G$15:$G$49,
                   ('Supplier Emission'!$D$15:$D$49=H2108) * ('Supplier Emission'!$F$15:$F$49=$E$1919)),
            _xlws.FILTER('Supplier Emission'!$H$15:$H$49,
                   ('Supplier Emission'!$D$15:$D$49=H2108) * ('Supplier Emission'!$F$15:$F$49=$E$1919)),
            ""),
    "")</f>
        <v/>
      </c>
      <c r="O2108" s="311" t="str">
        <f t="array" ref="O2108">XLOOKUP(1,('Emission Factors'!$E$5:$E$488='GHG emissions calculations'!$F2108)*('Emission Factors'!$H$5:$H$488='GHG emissions calculations'!$H2108),INDEX('Emission Factors'!$E$5:$T$488,0,MATCH('GHG emissions calculations'!O$6,'Emission Factors'!$E$5:$T$5,0)),"",0)</f>
        <v/>
      </c>
      <c r="P2108" s="313" t="str">
        <f t="array" ref="P2108">IFERROR(
    INDEX('Emission Factors'!$E$5:$P$488,
          MATCH(1,
                ('Emission Factors'!$E$5:$E$488 = 'GHG emissions calculations'!$F2108) *
                ('Emission Factors'!$H$5:$H$488 = 'GHG emissions calculations'!$H2108),
                0),
          MATCH('GHG emissions calculations'!P$6,'Emission Factors'!$E$5:$P$5,0)),
    "")</f>
        <v/>
      </c>
      <c r="Q2108" s="311" t="str">
        <f t="array" ref="Q2108">IFERROR(
    IF(
        INDEX('Emission Factors'!$E$5:$P$488,
              MATCH(1,
                    ('Emission Factors'!$E$5:$E$488 = 'GHG emissions calculations'!$F2108) *
                    ('Emission Factors'!$H$5:$H$488 = 'GHG emissions calculations'!$H2108),
                    0),
              MATCH('GHG emissions calculations'!Q$6, 'Emission Factors'!$E$5:$P$5, 0)) &lt;&gt; "",
        INDEX('Emission Factors'!$E$5:$P$488,
              MATCH(1,
                    ('Emission Factors'!$E$5:$E$488 = 'GHG emissions calculations'!$F2108) *
                    ('Emission Factors'!$H$5:$H$488 = 'GHG emissions calculations'!$H2108),
                    0),
              MATCH('GHG emissions calculations'!Q$6, 'Emission Factors'!$E$5:$P$5, 0)),
        ""),
    "")</f>
        <v/>
      </c>
      <c r="R2108" s="311" t="str">
        <f t="array" ref="R2108">IFERROR(
    IF(
        INDEX('Emission Factors'!$E$5:$R$488,
              MATCH(1,
                    ('Emission Factors'!$E$5:$E$488 = 'GHG emissions calculations'!$F2108) *
                    ('Emission Factors'!$H$5:$H$488 = 'GHG emissions calculations'!$H2108),
                    0),
              MATCH('GHG emissions calculations'!R$6, 'Emission Factors'!$E$5:$R$5, 0)) &lt;&gt; "",
        INDEX('Emission Factors'!$E$5:$R$488,
              MATCH(1,
                    ('Emission Factors'!$E$5:$E$488 = 'GHG emissions calculations'!$F2108) *
                    ('Emission Factors'!$H$5:$H$488 = 'GHG emissions calculations'!$H2108),
                    0),
              MATCH('GHG emissions calculations'!R$6, 'Emission Factors'!$E$5:$R$5, 0)),
        ""),
    "")</f>
        <v/>
      </c>
      <c r="S2108" s="312">
        <f t="shared" si="3"/>
        <v>0</v>
      </c>
      <c r="T2108" s="23"/>
    </row>
    <row r="2109" ht="15.75" customHeight="1" outlineLevel="1">
      <c r="A2109" s="23"/>
      <c r="B2109" s="71"/>
      <c r="C2109" s="71"/>
      <c r="D2109" s="71"/>
      <c r="E2109" s="314"/>
      <c r="F2109" s="311" t="str">
        <f>Lists!AA88</f>
        <v>Plastic - bags, films, and sheets - unknown mass - America</v>
      </c>
      <c r="G2109" s="311">
        <f t="array" ref="G2109">XLOOKUP(1,('Emission Factors'!$E$5:$E$488='GHG emissions calculations'!$F2109)*('Emission Factors'!$H$5:$H$488='GHG emissions calculations'!$H2109),INDEX('Emission Factors'!$E$5:$T$488,0,MATCH('GHG emissions calculations'!G$6,'Emission Factors'!$E$5:$T$5,0)),"",0)</f>
        <v>2</v>
      </c>
      <c r="H2109" s="311" t="s">
        <v>238</v>
      </c>
      <c r="I2109" s="312" t="str">
        <f>IF(
    SUMIFS('Import data'!$L$25:$L$80,
           'Import data'!$J$25:$J$80, F2109,
           'Import data'!$G$25:$G$80, 'GHG emissions calculations'!$H2109,
           'Import data'!$I$25:$I$80,$E$1919) &lt;&gt; 0,
    SUMIFS('Import data'!$L$25:$L$80,
           'Import data'!$J$25:$J$80, F2109,
           'Import data'!$G$25:$G$80, 'GHG emissions calculations'!$H2109,
           'Import data'!$I$25:$I$80,$E$1919),
    ""
)</f>
        <v/>
      </c>
      <c r="J2109" s="311" t="str">
        <f t="array" ref="J2109">IF(
    XLOOKUP(F2109, 'Import data'!$J$26:$J$47, 'Import data'!$M$26:$M$47, "", 0) = "Please add the region-specific supplier emission factor or choose a different region available in the IAEG database.",
    "",
    XLOOKUP(F2109, 'Import data'!$J$26:$J$47, 'Import data'!$M$26:$M$47, "", 0)
)</f>
        <v/>
      </c>
      <c r="K2109" s="311" t="str">
        <f t="array" ref="K2109">IFERROR(
    XLOOKUP(F2109,
            _xlws.FILTER('Supplier Emission'!$G$15:$G$49,
                   ('Supplier Emission'!$D$15:$D$49=H2109) * ('Supplier Emission'!$F$15:$F$49=$E$1919)),
            _xlws.FILTER('Supplier Emission'!$I$15:$I$49,
                   ('Supplier Emission'!$D$15:$D$49=H2109) * ('Supplier Emission'!$F$15:$F$49=$E$1919)),
            ""),
    "")</f>
        <v/>
      </c>
      <c r="L2109" s="311" t="str">
        <f t="array" ref="L2109">IFERROR(
    XLOOKUP(F2109,
            _xlws.FILTER('Supplier Emission'!$G$15:$G$49,
                   ('Supplier Emission'!$D$15:$D$49=H2109) * ('Supplier Emission'!$F$15:$F$49=$E$1919)),
            _xlws.FILTER('Supplier Emission'!$J$15:$J$49,
                   ('Supplier Emission'!$D$15:$D$49=H2109) * ('Supplier Emission'!$F$15:$F$49=$E$1919)),
            ""),
    "")</f>
        <v/>
      </c>
      <c r="M2109" s="311" t="str">
        <f t="array" ref="M2109">IFERROR(
    XLOOKUP(F2109,
            _xlws.FILTER('Supplier Emission'!$G$15:$G$49,
                   ('Supplier Emission'!$D$15:$D$49=H2109) * ('Supplier Emission'!$F$15:$F$49=$E$1919)),
            _xlws.FILTER('Supplier Emission'!$M$15:$M$49,
                   ('Supplier Emission'!$D$15:$D$49=H2109) * ('Supplier Emission'!$F$15:$F$49=$E$1919)),
            ""),
    "")</f>
        <v/>
      </c>
      <c r="N2109" s="311" t="str">
        <f t="array" ref="N2109">IFERROR(
    XLOOKUP(F2109,
            _xlws.FILTER('Supplier Emission'!$G$15:$G$49,
                   ('Supplier Emission'!$D$15:$D$49=H2109) * ('Supplier Emission'!$F$15:$F$49=$E$1919)),
            _xlws.FILTER('Supplier Emission'!$H$15:$H$49,
                   ('Supplier Emission'!$D$15:$D$49=H2109) * ('Supplier Emission'!$F$15:$F$49=$E$1919)),
            ""),
    "")</f>
        <v/>
      </c>
      <c r="O2109" s="311" t="str">
        <f t="array" ref="O2109">XLOOKUP(1,('Emission Factors'!$E$5:$E$488='GHG emissions calculations'!$F2109)*('Emission Factors'!$H$5:$H$488='GHG emissions calculations'!$H2109),INDEX('Emission Factors'!$E$5:$T$488,0,MATCH('GHG emissions calculations'!O$6,'Emission Factors'!$E$5:$T$5,0)),"",0)</f>
        <v>Plastic bags/films and sheets</v>
      </c>
      <c r="P2109" s="313">
        <f t="array" ref="P2109">IFERROR(
    INDEX('Emission Factors'!$E$5:$P$488,
          MATCH(1,
                ('Emission Factors'!$E$5:$E$488 = 'GHG emissions calculations'!$F2109) *
                ('Emission Factors'!$H$5:$H$488 = 'GHG emissions calculations'!$H2109),
                0),
          MATCH('GHG emissions calculations'!P$6,'Emission Factors'!$E$5:$P$5,0)),
    "")</f>
        <v>725.0106871</v>
      </c>
      <c r="Q2109" s="311" t="str">
        <f t="array" ref="Q2109">IFERROR(
    IF(
        INDEX('Emission Factors'!$E$5:$P$488,
              MATCH(1,
                    ('Emission Factors'!$E$5:$E$488 = 'GHG emissions calculations'!$F2109) *
                    ('Emission Factors'!$H$5:$H$488 = 'GHG emissions calculations'!$H2109),
                    0),
              MATCH('GHG emissions calculations'!Q$6, 'Emission Factors'!$E$5:$P$5, 0)) &lt;&gt; "",
        INDEX('Emission Factors'!$E$5:$P$488,
              MATCH(1,
                    ('Emission Factors'!$E$5:$E$488 = 'GHG emissions calculations'!$F2109) *
                    ('Emission Factors'!$H$5:$H$488 = 'GHG emissions calculations'!$H2109),
                    0),
              MATCH('GHG emissions calculations'!Q$6, 'Emission Factors'!$E$5:$P$5, 0)),
        ""),
    "")</f>
        <v>kgCO2e / k€</v>
      </c>
      <c r="R2109" s="311" t="str">
        <f t="array" ref="R2109">IFERROR(
    IF(
        INDEX('Emission Factors'!$E$5:$R$488,
              MATCH(1,
                    ('Emission Factors'!$E$5:$E$488 = 'GHG emissions calculations'!$F2109) *
                    ('Emission Factors'!$H$5:$H$488 = 'GHG emissions calculations'!$H2109),
                    0),
              MATCH('GHG emissions calculations'!R$6, 'Emission Factors'!$E$5:$R$5, 0)) &lt;&gt; "",
        INDEX('Emission Factors'!$E$5:$R$488,
              MATCH(1,
                    ('Emission Factors'!$E$5:$E$488 = 'GHG emissions calculations'!$F2109) *
                    ('Emission Factors'!$H$5:$H$488 = 'GHG emissions calculations'!$H2109),
                    0),
              MATCH('GHG emissions calculations'!R$6, 'Emission Factors'!$E$5:$R$5, 0)),
        ""),
    "")</f>
        <v>America</v>
      </c>
      <c r="S2109" s="312">
        <f t="shared" si="3"/>
        <v>0</v>
      </c>
      <c r="T2109" s="23"/>
    </row>
    <row r="2110" ht="15.75" customHeight="1" outlineLevel="1">
      <c r="A2110" s="23"/>
      <c r="B2110" s="71"/>
      <c r="C2110" s="71"/>
      <c r="D2110" s="71"/>
      <c r="E2110" s="314"/>
      <c r="F2110" s="311" t="str">
        <f>Lists!AA91</f>
        <v>Plastic - bags, films, and sheets - unknown mass - Asia</v>
      </c>
      <c r="G2110" s="311" t="str">
        <f t="array" ref="G2110">XLOOKUP(1,('Emission Factors'!$E$5:$E$488='GHG emissions calculations'!$F2110)*('Emission Factors'!$H$5:$H$488='GHG emissions calculations'!$H2110),INDEX('Emission Factors'!$E$5:$T$488,0,MATCH('GHG emissions calculations'!G$6,'Emission Factors'!$E$5:$T$5,0)),"",0)</f>
        <v/>
      </c>
      <c r="H2110" s="311" t="s">
        <v>238</v>
      </c>
      <c r="I2110" s="312" t="str">
        <f>IF(
    SUMIFS('Import data'!$L$25:$L$80,
           'Import data'!$J$25:$J$80, F2110,
           'Import data'!$G$25:$G$80, 'GHG emissions calculations'!$H2110,
           'Import data'!$I$25:$I$80,$E$1919) &lt;&gt; 0,
    SUMIFS('Import data'!$L$25:$L$80,
           'Import data'!$J$25:$J$80, F2110,
           'Import data'!$G$25:$G$80, 'GHG emissions calculations'!$H2110,
           'Import data'!$I$25:$I$80,$E$1919),
    ""
)</f>
        <v/>
      </c>
      <c r="J2110" s="311" t="str">
        <f t="array" ref="J2110">IF(
    XLOOKUP(F2110, 'Import data'!$J$26:$J$47, 'Import data'!$M$26:$M$47, "", 0) = "Please add the region-specific supplier emission factor or choose a different region available in the IAEG database.",
    "",
    XLOOKUP(F2110, 'Import data'!$J$26:$J$47, 'Import data'!$M$26:$M$47, "", 0)
)</f>
        <v/>
      </c>
      <c r="K2110" s="311" t="str">
        <f t="array" ref="K2110">IFERROR(
    XLOOKUP(F2110,
            _xlws.FILTER('Supplier Emission'!$G$15:$G$49,
                   ('Supplier Emission'!$D$15:$D$49=H2110) * ('Supplier Emission'!$F$15:$F$49=$E$1919)),
            _xlws.FILTER('Supplier Emission'!$I$15:$I$49,
                   ('Supplier Emission'!$D$15:$D$49=H2110) * ('Supplier Emission'!$F$15:$F$49=$E$1919)),
            ""),
    "")</f>
        <v/>
      </c>
      <c r="L2110" s="311" t="str">
        <f t="array" ref="L2110">IFERROR(
    XLOOKUP(F2110,
            _xlws.FILTER('Supplier Emission'!$G$15:$G$49,
                   ('Supplier Emission'!$D$15:$D$49=H2110) * ('Supplier Emission'!$F$15:$F$49=$E$1919)),
            _xlws.FILTER('Supplier Emission'!$J$15:$J$49,
                   ('Supplier Emission'!$D$15:$D$49=H2110) * ('Supplier Emission'!$F$15:$F$49=$E$1919)),
            ""),
    "")</f>
        <v/>
      </c>
      <c r="M2110" s="311" t="str">
        <f t="array" ref="M2110">IFERROR(
    XLOOKUP(F2110,
            _xlws.FILTER('Supplier Emission'!$G$15:$G$49,
                   ('Supplier Emission'!$D$15:$D$49=H2110) * ('Supplier Emission'!$F$15:$F$49=$E$1919)),
            _xlws.FILTER('Supplier Emission'!$M$15:$M$49,
                   ('Supplier Emission'!$D$15:$D$49=H2110) * ('Supplier Emission'!$F$15:$F$49=$E$1919)),
            ""),
    "")</f>
        <v/>
      </c>
      <c r="N2110" s="311" t="str">
        <f t="array" ref="N2110">IFERROR(
    XLOOKUP(F2110,
            _xlws.FILTER('Supplier Emission'!$G$15:$G$49,
                   ('Supplier Emission'!$D$15:$D$49=H2110) * ('Supplier Emission'!$F$15:$F$49=$E$1919)),
            _xlws.FILTER('Supplier Emission'!$H$15:$H$49,
                   ('Supplier Emission'!$D$15:$D$49=H2110) * ('Supplier Emission'!$F$15:$F$49=$E$1919)),
            ""),
    "")</f>
        <v/>
      </c>
      <c r="O2110" s="311" t="str">
        <f t="array" ref="O2110">XLOOKUP(1,('Emission Factors'!$E$5:$E$488='GHG emissions calculations'!$F2110)*('Emission Factors'!$H$5:$H$488='GHG emissions calculations'!$H2110),INDEX('Emission Factors'!$E$5:$T$488,0,MATCH('GHG emissions calculations'!O$6,'Emission Factors'!$E$5:$T$5,0)),"",0)</f>
        <v/>
      </c>
      <c r="P2110" s="313" t="str">
        <f t="array" ref="P2110">IFERROR(
    INDEX('Emission Factors'!$E$5:$P$488,
          MATCH(1,
                ('Emission Factors'!$E$5:$E$488 = 'GHG emissions calculations'!$F2110) *
                ('Emission Factors'!$H$5:$H$488 = 'GHG emissions calculations'!$H2110),
                0),
          MATCH('GHG emissions calculations'!P$6,'Emission Factors'!$E$5:$P$5,0)),
    "")</f>
        <v/>
      </c>
      <c r="Q2110" s="311" t="str">
        <f t="array" ref="Q2110">IFERROR(
    IF(
        INDEX('Emission Factors'!$E$5:$P$488,
              MATCH(1,
                    ('Emission Factors'!$E$5:$E$488 = 'GHG emissions calculations'!$F2110) *
                    ('Emission Factors'!$H$5:$H$488 = 'GHG emissions calculations'!$H2110),
                    0),
              MATCH('GHG emissions calculations'!Q$6, 'Emission Factors'!$E$5:$P$5, 0)) &lt;&gt; "",
        INDEX('Emission Factors'!$E$5:$P$488,
              MATCH(1,
                    ('Emission Factors'!$E$5:$E$488 = 'GHG emissions calculations'!$F2110) *
                    ('Emission Factors'!$H$5:$H$488 = 'GHG emissions calculations'!$H2110),
                    0),
              MATCH('GHG emissions calculations'!Q$6, 'Emission Factors'!$E$5:$P$5, 0)),
        ""),
    "")</f>
        <v/>
      </c>
      <c r="R2110" s="311" t="str">
        <f t="array" ref="R2110">IFERROR(
    IF(
        INDEX('Emission Factors'!$E$5:$R$488,
              MATCH(1,
                    ('Emission Factors'!$E$5:$E$488 = 'GHG emissions calculations'!$F2110) *
                    ('Emission Factors'!$H$5:$H$488 = 'GHG emissions calculations'!$H2110),
                    0),
              MATCH('GHG emissions calculations'!R$6, 'Emission Factors'!$E$5:$R$5, 0)) &lt;&gt; "",
        INDEX('Emission Factors'!$E$5:$R$488,
              MATCH(1,
                    ('Emission Factors'!$E$5:$E$488 = 'GHG emissions calculations'!$F2110) *
                    ('Emission Factors'!$H$5:$H$488 = 'GHG emissions calculations'!$H2110),
                    0),
              MATCH('GHG emissions calculations'!R$6, 'Emission Factors'!$E$5:$R$5, 0)),
        ""),
    "")</f>
        <v/>
      </c>
      <c r="S2110" s="312">
        <f t="shared" si="3"/>
        <v>0</v>
      </c>
      <c r="T2110" s="23"/>
    </row>
    <row r="2111" ht="15.75" customHeight="1" outlineLevel="1">
      <c r="A2111" s="23"/>
      <c r="B2111" s="71"/>
      <c r="C2111" s="71"/>
      <c r="D2111" s="71"/>
      <c r="E2111" s="314"/>
      <c r="F2111" s="311" t="str">
        <f>Lists!AA89</f>
        <v>Plastic - bags, films, and sheets - unknown mass - Europe</v>
      </c>
      <c r="G2111" s="311" t="str">
        <f t="array" ref="G2111">XLOOKUP(1,('Emission Factors'!$E$5:$E$488='GHG emissions calculations'!$F2111)*('Emission Factors'!$H$5:$H$488='GHG emissions calculations'!$H2111),INDEX('Emission Factors'!$E$5:$T$488,0,MATCH('GHG emissions calculations'!G$6,'Emission Factors'!$E$5:$T$5,0)),"",0)</f>
        <v/>
      </c>
      <c r="H2111" s="311" t="s">
        <v>238</v>
      </c>
      <c r="I2111" s="312" t="str">
        <f>IF(
    SUMIFS('Import data'!$L$25:$L$80,
           'Import data'!$J$25:$J$80, F2111,
           'Import data'!$G$25:$G$80, 'GHG emissions calculations'!$H2111,
           'Import data'!$I$25:$I$80,$E$1919) &lt;&gt; 0,
    SUMIFS('Import data'!$L$25:$L$80,
           'Import data'!$J$25:$J$80, F2111,
           'Import data'!$G$25:$G$80, 'GHG emissions calculations'!$H2111,
           'Import data'!$I$25:$I$80,$E$1919),
    ""
)</f>
        <v/>
      </c>
      <c r="J2111" s="311" t="str">
        <f t="array" ref="J2111">IF(
    XLOOKUP(F2111, 'Import data'!$J$26:$J$47, 'Import data'!$M$26:$M$47, "", 0) = "Please add the region-specific supplier emission factor or choose a different region available in the IAEG database.",
    "",
    XLOOKUP(F2111, 'Import data'!$J$26:$J$47, 'Import data'!$M$26:$M$47, "", 0)
)</f>
        <v/>
      </c>
      <c r="K2111" s="311" t="str">
        <f t="array" ref="K2111">IFERROR(
    XLOOKUP(F2111,
            _xlws.FILTER('Supplier Emission'!$G$15:$G$49,
                   ('Supplier Emission'!$D$15:$D$49=H2111) * ('Supplier Emission'!$F$15:$F$49=$E$1919)),
            _xlws.FILTER('Supplier Emission'!$I$15:$I$49,
                   ('Supplier Emission'!$D$15:$D$49=H2111) * ('Supplier Emission'!$F$15:$F$49=$E$1919)),
            ""),
    "")</f>
        <v/>
      </c>
      <c r="L2111" s="311" t="str">
        <f t="array" ref="L2111">IFERROR(
    XLOOKUP(F2111,
            _xlws.FILTER('Supplier Emission'!$G$15:$G$49,
                   ('Supplier Emission'!$D$15:$D$49=H2111) * ('Supplier Emission'!$F$15:$F$49=$E$1919)),
            _xlws.FILTER('Supplier Emission'!$J$15:$J$49,
                   ('Supplier Emission'!$D$15:$D$49=H2111) * ('Supplier Emission'!$F$15:$F$49=$E$1919)),
            ""),
    "")</f>
        <v/>
      </c>
      <c r="M2111" s="311" t="str">
        <f t="array" ref="M2111">IFERROR(
    XLOOKUP(F2111,
            _xlws.FILTER('Supplier Emission'!$G$15:$G$49,
                   ('Supplier Emission'!$D$15:$D$49=H2111) * ('Supplier Emission'!$F$15:$F$49=$E$1919)),
            _xlws.FILTER('Supplier Emission'!$M$15:$M$49,
                   ('Supplier Emission'!$D$15:$D$49=H2111) * ('Supplier Emission'!$F$15:$F$49=$E$1919)),
            ""),
    "")</f>
        <v/>
      </c>
      <c r="N2111" s="311" t="str">
        <f t="array" ref="N2111">IFERROR(
    XLOOKUP(F2111,
            _xlws.FILTER('Supplier Emission'!$G$15:$G$49,
                   ('Supplier Emission'!$D$15:$D$49=H2111) * ('Supplier Emission'!$F$15:$F$49=$E$1919)),
            _xlws.FILTER('Supplier Emission'!$H$15:$H$49,
                   ('Supplier Emission'!$D$15:$D$49=H2111) * ('Supplier Emission'!$F$15:$F$49=$E$1919)),
            ""),
    "")</f>
        <v/>
      </c>
      <c r="O2111" s="311" t="str">
        <f t="array" ref="O2111">XLOOKUP(1,('Emission Factors'!$E$5:$E$488='GHG emissions calculations'!$F2111)*('Emission Factors'!$H$5:$H$488='GHG emissions calculations'!$H2111),INDEX('Emission Factors'!$E$5:$T$488,0,MATCH('GHG emissions calculations'!O$6,'Emission Factors'!$E$5:$T$5,0)),"",0)</f>
        <v/>
      </c>
      <c r="P2111" s="313" t="str">
        <f t="array" ref="P2111">IFERROR(
    INDEX('Emission Factors'!$E$5:$P$488,
          MATCH(1,
                ('Emission Factors'!$E$5:$E$488 = 'GHG emissions calculations'!$F2111) *
                ('Emission Factors'!$H$5:$H$488 = 'GHG emissions calculations'!$H2111),
                0),
          MATCH('GHG emissions calculations'!P$6,'Emission Factors'!$E$5:$P$5,0)),
    "")</f>
        <v/>
      </c>
      <c r="Q2111" s="311" t="str">
        <f t="array" ref="Q2111">IFERROR(
    IF(
        INDEX('Emission Factors'!$E$5:$P$488,
              MATCH(1,
                    ('Emission Factors'!$E$5:$E$488 = 'GHG emissions calculations'!$F2111) *
                    ('Emission Factors'!$H$5:$H$488 = 'GHG emissions calculations'!$H2111),
                    0),
              MATCH('GHG emissions calculations'!Q$6, 'Emission Factors'!$E$5:$P$5, 0)) &lt;&gt; "",
        INDEX('Emission Factors'!$E$5:$P$488,
              MATCH(1,
                    ('Emission Factors'!$E$5:$E$488 = 'GHG emissions calculations'!$F2111) *
                    ('Emission Factors'!$H$5:$H$488 = 'GHG emissions calculations'!$H2111),
                    0),
              MATCH('GHG emissions calculations'!Q$6, 'Emission Factors'!$E$5:$P$5, 0)),
        ""),
    "")</f>
        <v/>
      </c>
      <c r="R2111" s="311" t="str">
        <f t="array" ref="R2111">IFERROR(
    IF(
        INDEX('Emission Factors'!$E$5:$R$488,
              MATCH(1,
                    ('Emission Factors'!$E$5:$E$488 = 'GHG emissions calculations'!$F2111) *
                    ('Emission Factors'!$H$5:$H$488 = 'GHG emissions calculations'!$H2111),
                    0),
              MATCH('GHG emissions calculations'!R$6, 'Emission Factors'!$E$5:$R$5, 0)) &lt;&gt; "",
        INDEX('Emission Factors'!$E$5:$R$488,
              MATCH(1,
                    ('Emission Factors'!$E$5:$E$488 = 'GHG emissions calculations'!$F2111) *
                    ('Emission Factors'!$H$5:$H$488 = 'GHG emissions calculations'!$H2111),
                    0),
              MATCH('GHG emissions calculations'!R$6, 'Emission Factors'!$E$5:$R$5, 0)),
        ""),
    "")</f>
        <v/>
      </c>
      <c r="S2111" s="312">
        <f t="shared" si="3"/>
        <v>0</v>
      </c>
      <c r="T2111" s="23"/>
    </row>
    <row r="2112" ht="15.75" customHeight="1" outlineLevel="1">
      <c r="A2112" s="23"/>
      <c r="B2112" s="71"/>
      <c r="C2112" s="71"/>
      <c r="D2112" s="71"/>
      <c r="E2112" s="314"/>
      <c r="F2112" s="311" t="str">
        <f>Lists!AA94</f>
        <v>Plastic - bags, films, and sheets - unknown mass - Global or unspecified region</v>
      </c>
      <c r="G2112" s="311" t="str">
        <f t="array" ref="G2112">XLOOKUP(1,('Emission Factors'!$E$5:$E$488='GHG emissions calculations'!$F2112)*('Emission Factors'!$H$5:$H$488='GHG emissions calculations'!$H2112),INDEX('Emission Factors'!$E$5:$T$488,0,MATCH('GHG emissions calculations'!G$6,'Emission Factors'!$E$5:$T$5,0)),"",0)</f>
        <v/>
      </c>
      <c r="H2112" s="311" t="s">
        <v>238</v>
      </c>
      <c r="I2112" s="312" t="str">
        <f>IF(
    SUMIFS('Import data'!$L$25:$L$80,
           'Import data'!$J$25:$J$80, F2112,
           'Import data'!$G$25:$G$80, 'GHG emissions calculations'!$H2112,
           'Import data'!$I$25:$I$80,$E$1919) &lt;&gt; 0,
    SUMIFS('Import data'!$L$25:$L$80,
           'Import data'!$J$25:$J$80, F2112,
           'Import data'!$G$25:$G$80, 'GHG emissions calculations'!$H2112,
           'Import data'!$I$25:$I$80,$E$1919),
    ""
)</f>
        <v/>
      </c>
      <c r="J2112" s="311" t="str">
        <f t="array" ref="J2112">IF(
    XLOOKUP(F2112, 'Import data'!$J$26:$J$47, 'Import data'!$M$26:$M$47, "", 0) = "Please add the region-specific supplier emission factor or choose a different region available in the IAEG database.",
    "",
    XLOOKUP(F2112, 'Import data'!$J$26:$J$47, 'Import data'!$M$26:$M$47, "", 0)
)</f>
        <v/>
      </c>
      <c r="K2112" s="311" t="str">
        <f t="array" ref="K2112">IFERROR(
    XLOOKUP(F2112,
            _xlws.FILTER('Supplier Emission'!$G$15:$G$49,
                   ('Supplier Emission'!$D$15:$D$49=H2112) * ('Supplier Emission'!$F$15:$F$49=$E$1919)),
            _xlws.FILTER('Supplier Emission'!$I$15:$I$49,
                   ('Supplier Emission'!$D$15:$D$49=H2112) * ('Supplier Emission'!$F$15:$F$49=$E$1919)),
            ""),
    "")</f>
        <v/>
      </c>
      <c r="L2112" s="311" t="str">
        <f t="array" ref="L2112">IFERROR(
    XLOOKUP(F2112,
            _xlws.FILTER('Supplier Emission'!$G$15:$G$49,
                   ('Supplier Emission'!$D$15:$D$49=H2112) * ('Supplier Emission'!$F$15:$F$49=$E$1919)),
            _xlws.FILTER('Supplier Emission'!$J$15:$J$49,
                   ('Supplier Emission'!$D$15:$D$49=H2112) * ('Supplier Emission'!$F$15:$F$49=$E$1919)),
            ""),
    "")</f>
        <v/>
      </c>
      <c r="M2112" s="311" t="str">
        <f t="array" ref="M2112">IFERROR(
    XLOOKUP(F2112,
            _xlws.FILTER('Supplier Emission'!$G$15:$G$49,
                   ('Supplier Emission'!$D$15:$D$49=H2112) * ('Supplier Emission'!$F$15:$F$49=$E$1919)),
            _xlws.FILTER('Supplier Emission'!$M$15:$M$49,
                   ('Supplier Emission'!$D$15:$D$49=H2112) * ('Supplier Emission'!$F$15:$F$49=$E$1919)),
            ""),
    "")</f>
        <v/>
      </c>
      <c r="N2112" s="311" t="str">
        <f t="array" ref="N2112">IFERROR(
    XLOOKUP(F2112,
            _xlws.FILTER('Supplier Emission'!$G$15:$G$49,
                   ('Supplier Emission'!$D$15:$D$49=H2112) * ('Supplier Emission'!$F$15:$F$49=$E$1919)),
            _xlws.FILTER('Supplier Emission'!$H$15:$H$49,
                   ('Supplier Emission'!$D$15:$D$49=H2112) * ('Supplier Emission'!$F$15:$F$49=$E$1919)),
            ""),
    "")</f>
        <v/>
      </c>
      <c r="O2112" s="311" t="str">
        <f t="array" ref="O2112">XLOOKUP(1,('Emission Factors'!$E$5:$E$488='GHG emissions calculations'!$F2112)*('Emission Factors'!$H$5:$H$488='GHG emissions calculations'!$H2112),INDEX('Emission Factors'!$E$5:$T$488,0,MATCH('GHG emissions calculations'!O$6,'Emission Factors'!$E$5:$T$5,0)),"",0)</f>
        <v/>
      </c>
      <c r="P2112" s="313" t="str">
        <f t="array" ref="P2112">IFERROR(
    INDEX('Emission Factors'!$E$5:$P$488,
          MATCH(1,
                ('Emission Factors'!$E$5:$E$488 = 'GHG emissions calculations'!$F2112) *
                ('Emission Factors'!$H$5:$H$488 = 'GHG emissions calculations'!$H2112),
                0),
          MATCH('GHG emissions calculations'!P$6,'Emission Factors'!$E$5:$P$5,0)),
    "")</f>
        <v/>
      </c>
      <c r="Q2112" s="311" t="str">
        <f t="array" ref="Q2112">IFERROR(
    IF(
        INDEX('Emission Factors'!$E$5:$P$488,
              MATCH(1,
                    ('Emission Factors'!$E$5:$E$488 = 'GHG emissions calculations'!$F2112) *
                    ('Emission Factors'!$H$5:$H$488 = 'GHG emissions calculations'!$H2112),
                    0),
              MATCH('GHG emissions calculations'!Q$6, 'Emission Factors'!$E$5:$P$5, 0)) &lt;&gt; "",
        INDEX('Emission Factors'!$E$5:$P$488,
              MATCH(1,
                    ('Emission Factors'!$E$5:$E$488 = 'GHG emissions calculations'!$F2112) *
                    ('Emission Factors'!$H$5:$H$488 = 'GHG emissions calculations'!$H2112),
                    0),
              MATCH('GHG emissions calculations'!Q$6, 'Emission Factors'!$E$5:$P$5, 0)),
        ""),
    "")</f>
        <v/>
      </c>
      <c r="R2112" s="311" t="str">
        <f t="array" ref="R2112">IFERROR(
    IF(
        INDEX('Emission Factors'!$E$5:$R$488,
              MATCH(1,
                    ('Emission Factors'!$E$5:$E$488 = 'GHG emissions calculations'!$F2112) *
                    ('Emission Factors'!$H$5:$H$488 = 'GHG emissions calculations'!$H2112),
                    0),
              MATCH('GHG emissions calculations'!R$6, 'Emission Factors'!$E$5:$R$5, 0)) &lt;&gt; "",
        INDEX('Emission Factors'!$E$5:$R$488,
              MATCH(1,
                    ('Emission Factors'!$E$5:$E$488 = 'GHG emissions calculations'!$F2112) *
                    ('Emission Factors'!$H$5:$H$488 = 'GHG emissions calculations'!$H2112),
                    0),
              MATCH('GHG emissions calculations'!R$6, 'Emission Factors'!$E$5:$R$5, 0)),
        ""),
    "")</f>
        <v/>
      </c>
      <c r="S2112" s="312">
        <f t="shared" si="3"/>
        <v>0</v>
      </c>
      <c r="T2112" s="23"/>
    </row>
    <row r="2113" ht="15.75" customHeight="1" outlineLevel="1">
      <c r="A2113" s="23"/>
      <c r="B2113" s="71"/>
      <c r="C2113" s="71"/>
      <c r="D2113" s="71"/>
      <c r="E2113" s="314"/>
      <c r="F2113" s="311" t="str">
        <f>Lists!AA93</f>
        <v>Plastic - bags, films, and sheets - unknown mass - Middle East</v>
      </c>
      <c r="G2113" s="311" t="str">
        <f t="array" ref="G2113">XLOOKUP(1,('Emission Factors'!$E$5:$E$488='GHG emissions calculations'!$F2113)*('Emission Factors'!$H$5:$H$488='GHG emissions calculations'!$H2113),INDEX('Emission Factors'!$E$5:$T$488,0,MATCH('GHG emissions calculations'!G$6,'Emission Factors'!$E$5:$T$5,0)),"",0)</f>
        <v/>
      </c>
      <c r="H2113" s="311" t="s">
        <v>238</v>
      </c>
      <c r="I2113" s="312" t="str">
        <f>IF(
    SUMIFS('Import data'!$L$25:$L$80,
           'Import data'!$J$25:$J$80, F2113,
           'Import data'!$G$25:$G$80, 'GHG emissions calculations'!$H2113,
           'Import data'!$I$25:$I$80,$E$1919) &lt;&gt; 0,
    SUMIFS('Import data'!$L$25:$L$80,
           'Import data'!$J$25:$J$80, F2113,
           'Import data'!$G$25:$G$80, 'GHG emissions calculations'!$H2113,
           'Import data'!$I$25:$I$80,$E$1919),
    ""
)</f>
        <v/>
      </c>
      <c r="J2113" s="311" t="str">
        <f t="array" ref="J2113">IF(
    XLOOKUP(F2113, 'Import data'!$J$26:$J$47, 'Import data'!$M$26:$M$47, "", 0) = "Please add the region-specific supplier emission factor or choose a different region available in the IAEG database.",
    "",
    XLOOKUP(F2113, 'Import data'!$J$26:$J$47, 'Import data'!$M$26:$M$47, "", 0)
)</f>
        <v/>
      </c>
      <c r="K2113" s="311" t="str">
        <f t="array" ref="K2113">IFERROR(
    XLOOKUP(F2113,
            _xlws.FILTER('Supplier Emission'!$G$15:$G$49,
                   ('Supplier Emission'!$D$15:$D$49=H2113) * ('Supplier Emission'!$F$15:$F$49=$E$1919)),
            _xlws.FILTER('Supplier Emission'!$I$15:$I$49,
                   ('Supplier Emission'!$D$15:$D$49=H2113) * ('Supplier Emission'!$F$15:$F$49=$E$1919)),
            ""),
    "")</f>
        <v/>
      </c>
      <c r="L2113" s="311" t="str">
        <f t="array" ref="L2113">IFERROR(
    XLOOKUP(F2113,
            _xlws.FILTER('Supplier Emission'!$G$15:$G$49,
                   ('Supplier Emission'!$D$15:$D$49=H2113) * ('Supplier Emission'!$F$15:$F$49=$E$1919)),
            _xlws.FILTER('Supplier Emission'!$J$15:$J$49,
                   ('Supplier Emission'!$D$15:$D$49=H2113) * ('Supplier Emission'!$F$15:$F$49=$E$1919)),
            ""),
    "")</f>
        <v/>
      </c>
      <c r="M2113" s="311" t="str">
        <f t="array" ref="M2113">IFERROR(
    XLOOKUP(F2113,
            _xlws.FILTER('Supplier Emission'!$G$15:$G$49,
                   ('Supplier Emission'!$D$15:$D$49=H2113) * ('Supplier Emission'!$F$15:$F$49=$E$1919)),
            _xlws.FILTER('Supplier Emission'!$M$15:$M$49,
                   ('Supplier Emission'!$D$15:$D$49=H2113) * ('Supplier Emission'!$F$15:$F$49=$E$1919)),
            ""),
    "")</f>
        <v/>
      </c>
      <c r="N2113" s="311" t="str">
        <f t="array" ref="N2113">IFERROR(
    XLOOKUP(F2113,
            _xlws.FILTER('Supplier Emission'!$G$15:$G$49,
                   ('Supplier Emission'!$D$15:$D$49=H2113) * ('Supplier Emission'!$F$15:$F$49=$E$1919)),
            _xlws.FILTER('Supplier Emission'!$H$15:$H$49,
                   ('Supplier Emission'!$D$15:$D$49=H2113) * ('Supplier Emission'!$F$15:$F$49=$E$1919)),
            ""),
    "")</f>
        <v/>
      </c>
      <c r="O2113" s="311" t="str">
        <f t="array" ref="O2113">XLOOKUP(1,('Emission Factors'!$E$5:$E$488='GHG emissions calculations'!$F2113)*('Emission Factors'!$H$5:$H$488='GHG emissions calculations'!$H2113),INDEX('Emission Factors'!$E$5:$T$488,0,MATCH('GHG emissions calculations'!O$6,'Emission Factors'!$E$5:$T$5,0)),"",0)</f>
        <v/>
      </c>
      <c r="P2113" s="313" t="str">
        <f t="array" ref="P2113">IFERROR(
    INDEX('Emission Factors'!$E$5:$P$488,
          MATCH(1,
                ('Emission Factors'!$E$5:$E$488 = 'GHG emissions calculations'!$F2113) *
                ('Emission Factors'!$H$5:$H$488 = 'GHG emissions calculations'!$H2113),
                0),
          MATCH('GHG emissions calculations'!P$6,'Emission Factors'!$E$5:$P$5,0)),
    "")</f>
        <v/>
      </c>
      <c r="Q2113" s="311" t="str">
        <f t="array" ref="Q2113">IFERROR(
    IF(
        INDEX('Emission Factors'!$E$5:$P$488,
              MATCH(1,
                    ('Emission Factors'!$E$5:$E$488 = 'GHG emissions calculations'!$F2113) *
                    ('Emission Factors'!$H$5:$H$488 = 'GHG emissions calculations'!$H2113),
                    0),
              MATCH('GHG emissions calculations'!Q$6, 'Emission Factors'!$E$5:$P$5, 0)) &lt;&gt; "",
        INDEX('Emission Factors'!$E$5:$P$488,
              MATCH(1,
                    ('Emission Factors'!$E$5:$E$488 = 'GHG emissions calculations'!$F2113) *
                    ('Emission Factors'!$H$5:$H$488 = 'GHG emissions calculations'!$H2113),
                    0),
              MATCH('GHG emissions calculations'!Q$6, 'Emission Factors'!$E$5:$P$5, 0)),
        ""),
    "")</f>
        <v/>
      </c>
      <c r="R2113" s="311" t="str">
        <f t="array" ref="R2113">IFERROR(
    IF(
        INDEX('Emission Factors'!$E$5:$R$488,
              MATCH(1,
                    ('Emission Factors'!$E$5:$E$488 = 'GHG emissions calculations'!$F2113) *
                    ('Emission Factors'!$H$5:$H$488 = 'GHG emissions calculations'!$H2113),
                    0),
              MATCH('GHG emissions calculations'!R$6, 'Emission Factors'!$E$5:$R$5, 0)) &lt;&gt; "",
        INDEX('Emission Factors'!$E$5:$R$488,
              MATCH(1,
                    ('Emission Factors'!$E$5:$E$488 = 'GHG emissions calculations'!$F2113) *
                    ('Emission Factors'!$H$5:$H$488 = 'GHG emissions calculations'!$H2113),
                    0),
              MATCH('GHG emissions calculations'!R$6, 'Emission Factors'!$E$5:$R$5, 0)),
        ""),
    "")</f>
        <v/>
      </c>
      <c r="S2113" s="312">
        <f t="shared" si="3"/>
        <v>0</v>
      </c>
      <c r="T2113" s="23"/>
    </row>
    <row r="2114" ht="15.75" customHeight="1" outlineLevel="1">
      <c r="A2114" s="23"/>
      <c r="B2114" s="71"/>
      <c r="C2114" s="71"/>
      <c r="D2114" s="71"/>
      <c r="E2114" s="314"/>
      <c r="F2114" s="311" t="str">
        <f>Lists!AA92</f>
        <v>Plastic - bags, films, and sheets - unknown mass - Oceania</v>
      </c>
      <c r="G2114" s="311" t="str">
        <f t="array" ref="G2114">XLOOKUP(1,('Emission Factors'!$E$5:$E$488='GHG emissions calculations'!$F2114)*('Emission Factors'!$H$5:$H$488='GHG emissions calculations'!$H2114),INDEX('Emission Factors'!$E$5:$T$488,0,MATCH('GHG emissions calculations'!G$6,'Emission Factors'!$E$5:$T$5,0)),"",0)</f>
        <v/>
      </c>
      <c r="H2114" s="311" t="s">
        <v>238</v>
      </c>
      <c r="I2114" s="312" t="str">
        <f>IF(
    SUMIFS('Import data'!$L$25:$L$80,
           'Import data'!$J$25:$J$80, F2114,
           'Import data'!$G$25:$G$80, 'GHG emissions calculations'!$H2114,
           'Import data'!$I$25:$I$80,$E$1919) &lt;&gt; 0,
    SUMIFS('Import data'!$L$25:$L$80,
           'Import data'!$J$25:$J$80, F2114,
           'Import data'!$G$25:$G$80, 'GHG emissions calculations'!$H2114,
           'Import data'!$I$25:$I$80,$E$1919),
    ""
)</f>
        <v/>
      </c>
      <c r="J2114" s="311" t="str">
        <f t="array" ref="J2114">IF(
    XLOOKUP(F2114, 'Import data'!$J$26:$J$47, 'Import data'!$M$26:$M$47, "", 0) = "Please add the region-specific supplier emission factor or choose a different region available in the IAEG database.",
    "",
    XLOOKUP(F2114, 'Import data'!$J$26:$J$47, 'Import data'!$M$26:$M$47, "", 0)
)</f>
        <v/>
      </c>
      <c r="K2114" s="311" t="str">
        <f t="array" ref="K2114">IFERROR(
    XLOOKUP(F2114,
            _xlws.FILTER('Supplier Emission'!$G$15:$G$49,
                   ('Supplier Emission'!$D$15:$D$49=H2114) * ('Supplier Emission'!$F$15:$F$49=$E$1919)),
            _xlws.FILTER('Supplier Emission'!$I$15:$I$49,
                   ('Supplier Emission'!$D$15:$D$49=H2114) * ('Supplier Emission'!$F$15:$F$49=$E$1919)),
            ""),
    "")</f>
        <v/>
      </c>
      <c r="L2114" s="311" t="str">
        <f t="array" ref="L2114">IFERROR(
    XLOOKUP(F2114,
            _xlws.FILTER('Supplier Emission'!$G$15:$G$49,
                   ('Supplier Emission'!$D$15:$D$49=H2114) * ('Supplier Emission'!$F$15:$F$49=$E$1919)),
            _xlws.FILTER('Supplier Emission'!$J$15:$J$49,
                   ('Supplier Emission'!$D$15:$D$49=H2114) * ('Supplier Emission'!$F$15:$F$49=$E$1919)),
            ""),
    "")</f>
        <v/>
      </c>
      <c r="M2114" s="311" t="str">
        <f t="array" ref="M2114">IFERROR(
    XLOOKUP(F2114,
            _xlws.FILTER('Supplier Emission'!$G$15:$G$49,
                   ('Supplier Emission'!$D$15:$D$49=H2114) * ('Supplier Emission'!$F$15:$F$49=$E$1919)),
            _xlws.FILTER('Supplier Emission'!$M$15:$M$49,
                   ('Supplier Emission'!$D$15:$D$49=H2114) * ('Supplier Emission'!$F$15:$F$49=$E$1919)),
            ""),
    "")</f>
        <v/>
      </c>
      <c r="N2114" s="311" t="str">
        <f t="array" ref="N2114">IFERROR(
    XLOOKUP(F2114,
            _xlws.FILTER('Supplier Emission'!$G$15:$G$49,
                   ('Supplier Emission'!$D$15:$D$49=H2114) * ('Supplier Emission'!$F$15:$F$49=$E$1919)),
            _xlws.FILTER('Supplier Emission'!$H$15:$H$49,
                   ('Supplier Emission'!$D$15:$D$49=H2114) * ('Supplier Emission'!$F$15:$F$49=$E$1919)),
            ""),
    "")</f>
        <v/>
      </c>
      <c r="O2114" s="311" t="str">
        <f t="array" ref="O2114">XLOOKUP(1,('Emission Factors'!$E$5:$E$488='GHG emissions calculations'!$F2114)*('Emission Factors'!$H$5:$H$488='GHG emissions calculations'!$H2114),INDEX('Emission Factors'!$E$5:$T$488,0,MATCH('GHG emissions calculations'!O$6,'Emission Factors'!$E$5:$T$5,0)),"",0)</f>
        <v/>
      </c>
      <c r="P2114" s="313" t="str">
        <f t="array" ref="P2114">IFERROR(
    INDEX('Emission Factors'!$E$5:$P$488,
          MATCH(1,
                ('Emission Factors'!$E$5:$E$488 = 'GHG emissions calculations'!$F2114) *
                ('Emission Factors'!$H$5:$H$488 = 'GHG emissions calculations'!$H2114),
                0),
          MATCH('GHG emissions calculations'!P$6,'Emission Factors'!$E$5:$P$5,0)),
    "")</f>
        <v/>
      </c>
      <c r="Q2114" s="311" t="str">
        <f t="array" ref="Q2114">IFERROR(
    IF(
        INDEX('Emission Factors'!$E$5:$P$488,
              MATCH(1,
                    ('Emission Factors'!$E$5:$E$488 = 'GHG emissions calculations'!$F2114) *
                    ('Emission Factors'!$H$5:$H$488 = 'GHG emissions calculations'!$H2114),
                    0),
              MATCH('GHG emissions calculations'!Q$6, 'Emission Factors'!$E$5:$P$5, 0)) &lt;&gt; "",
        INDEX('Emission Factors'!$E$5:$P$488,
              MATCH(1,
                    ('Emission Factors'!$E$5:$E$488 = 'GHG emissions calculations'!$F2114) *
                    ('Emission Factors'!$H$5:$H$488 = 'GHG emissions calculations'!$H2114),
                    0),
              MATCH('GHG emissions calculations'!Q$6, 'Emission Factors'!$E$5:$P$5, 0)),
        ""),
    "")</f>
        <v/>
      </c>
      <c r="R2114" s="311" t="str">
        <f t="array" ref="R2114">IFERROR(
    IF(
        INDEX('Emission Factors'!$E$5:$R$488,
              MATCH(1,
                    ('Emission Factors'!$E$5:$E$488 = 'GHG emissions calculations'!$F2114) *
                    ('Emission Factors'!$H$5:$H$488 = 'GHG emissions calculations'!$H2114),
                    0),
              MATCH('GHG emissions calculations'!R$6, 'Emission Factors'!$E$5:$R$5, 0)) &lt;&gt; "",
        INDEX('Emission Factors'!$E$5:$R$488,
              MATCH(1,
                    ('Emission Factors'!$E$5:$E$488 = 'GHG emissions calculations'!$F2114) *
                    ('Emission Factors'!$H$5:$H$488 = 'GHG emissions calculations'!$H2114),
                    0),
              MATCH('GHG emissions calculations'!R$6, 'Emission Factors'!$E$5:$R$5, 0)),
        ""),
    "")</f>
        <v/>
      </c>
      <c r="S2114" s="312">
        <f t="shared" si="3"/>
        <v>0</v>
      </c>
      <c r="T2114" s="23"/>
    </row>
    <row r="2115" ht="15.75" customHeight="1" outlineLevel="1">
      <c r="A2115" s="23"/>
      <c r="B2115" s="71"/>
      <c r="C2115" s="71"/>
      <c r="D2115" s="71"/>
      <c r="E2115" s="314"/>
      <c r="F2115" s="311" t="str">
        <f>Lists!AA97</f>
        <v>Plastic - laminated plates - unknown mass - Africa</v>
      </c>
      <c r="G2115" s="311" t="str">
        <f t="array" ref="G2115">XLOOKUP(1,('Emission Factors'!$E$5:$E$488='GHG emissions calculations'!$F2115)*('Emission Factors'!$H$5:$H$488='GHG emissions calculations'!$H2115),INDEX('Emission Factors'!$E$5:$T$488,0,MATCH('GHG emissions calculations'!G$6,'Emission Factors'!$E$5:$T$5,0)),"",0)</f>
        <v/>
      </c>
      <c r="H2115" s="311" t="s">
        <v>238</v>
      </c>
      <c r="I2115" s="312" t="str">
        <f>IF(
    SUMIFS('Import data'!$L$25:$L$80,
           'Import data'!$J$25:$J$80, F2115,
           'Import data'!$G$25:$G$80, 'GHG emissions calculations'!$H2115,
           'Import data'!$I$25:$I$80,$E$1919) &lt;&gt; 0,
    SUMIFS('Import data'!$L$25:$L$80,
           'Import data'!$J$25:$J$80, F2115,
           'Import data'!$G$25:$G$80, 'GHG emissions calculations'!$H2115,
           'Import data'!$I$25:$I$80,$E$1919),
    ""
)</f>
        <v/>
      </c>
      <c r="J2115" s="311" t="str">
        <f t="array" ref="J2115">IF(
    XLOOKUP(F2115, 'Import data'!$J$26:$J$47, 'Import data'!$M$26:$M$47, "", 0) = "Please add the region-specific supplier emission factor or choose a different region available in the IAEG database.",
    "",
    XLOOKUP(F2115, 'Import data'!$J$26:$J$47, 'Import data'!$M$26:$M$47, "", 0)
)</f>
        <v/>
      </c>
      <c r="K2115" s="311" t="str">
        <f t="array" ref="K2115">IFERROR(
    XLOOKUP(F2115,
            _xlws.FILTER('Supplier Emission'!$G$15:$G$49,
                   ('Supplier Emission'!$D$15:$D$49=H2115) * ('Supplier Emission'!$F$15:$F$49=$E$1919)),
            _xlws.FILTER('Supplier Emission'!$I$15:$I$49,
                   ('Supplier Emission'!$D$15:$D$49=H2115) * ('Supplier Emission'!$F$15:$F$49=$E$1919)),
            ""),
    "")</f>
        <v/>
      </c>
      <c r="L2115" s="311" t="str">
        <f t="array" ref="L2115">IFERROR(
    XLOOKUP(F2115,
            _xlws.FILTER('Supplier Emission'!$G$15:$G$49,
                   ('Supplier Emission'!$D$15:$D$49=H2115) * ('Supplier Emission'!$F$15:$F$49=$E$1919)),
            _xlws.FILTER('Supplier Emission'!$J$15:$J$49,
                   ('Supplier Emission'!$D$15:$D$49=H2115) * ('Supplier Emission'!$F$15:$F$49=$E$1919)),
            ""),
    "")</f>
        <v/>
      </c>
      <c r="M2115" s="311" t="str">
        <f t="array" ref="M2115">IFERROR(
    XLOOKUP(F2115,
            _xlws.FILTER('Supplier Emission'!$G$15:$G$49,
                   ('Supplier Emission'!$D$15:$D$49=H2115) * ('Supplier Emission'!$F$15:$F$49=$E$1919)),
            _xlws.FILTER('Supplier Emission'!$M$15:$M$49,
                   ('Supplier Emission'!$D$15:$D$49=H2115) * ('Supplier Emission'!$F$15:$F$49=$E$1919)),
            ""),
    "")</f>
        <v/>
      </c>
      <c r="N2115" s="311" t="str">
        <f t="array" ref="N2115">IFERROR(
    XLOOKUP(F2115,
            _xlws.FILTER('Supplier Emission'!$G$15:$G$49,
                   ('Supplier Emission'!$D$15:$D$49=H2115) * ('Supplier Emission'!$F$15:$F$49=$E$1919)),
            _xlws.FILTER('Supplier Emission'!$H$15:$H$49,
                   ('Supplier Emission'!$D$15:$D$49=H2115) * ('Supplier Emission'!$F$15:$F$49=$E$1919)),
            ""),
    "")</f>
        <v/>
      </c>
      <c r="O2115" s="311" t="str">
        <f t="array" ref="O2115">XLOOKUP(1,('Emission Factors'!$E$5:$E$488='GHG emissions calculations'!$F2115)*('Emission Factors'!$H$5:$H$488='GHG emissions calculations'!$H2115),INDEX('Emission Factors'!$E$5:$T$488,0,MATCH('GHG emissions calculations'!O$6,'Emission Factors'!$E$5:$T$5,0)),"",0)</f>
        <v/>
      </c>
      <c r="P2115" s="313" t="str">
        <f t="array" ref="P2115">IFERROR(
    INDEX('Emission Factors'!$E$5:$P$488,
          MATCH(1,
                ('Emission Factors'!$E$5:$E$488 = 'GHG emissions calculations'!$F2115) *
                ('Emission Factors'!$H$5:$H$488 = 'GHG emissions calculations'!$H2115),
                0),
          MATCH('GHG emissions calculations'!P$6,'Emission Factors'!$E$5:$P$5,0)),
    "")</f>
        <v/>
      </c>
      <c r="Q2115" s="311" t="str">
        <f t="array" ref="Q2115">IFERROR(
    IF(
        INDEX('Emission Factors'!$E$5:$P$488,
              MATCH(1,
                    ('Emission Factors'!$E$5:$E$488 = 'GHG emissions calculations'!$F2115) *
                    ('Emission Factors'!$H$5:$H$488 = 'GHG emissions calculations'!$H2115),
                    0),
              MATCH('GHG emissions calculations'!Q$6, 'Emission Factors'!$E$5:$P$5, 0)) &lt;&gt; "",
        INDEX('Emission Factors'!$E$5:$P$488,
              MATCH(1,
                    ('Emission Factors'!$E$5:$E$488 = 'GHG emissions calculations'!$F2115) *
                    ('Emission Factors'!$H$5:$H$488 = 'GHG emissions calculations'!$H2115),
                    0),
              MATCH('GHG emissions calculations'!Q$6, 'Emission Factors'!$E$5:$P$5, 0)),
        ""),
    "")</f>
        <v/>
      </c>
      <c r="R2115" s="311" t="str">
        <f t="array" ref="R2115">IFERROR(
    IF(
        INDEX('Emission Factors'!$E$5:$R$488,
              MATCH(1,
                    ('Emission Factors'!$E$5:$E$488 = 'GHG emissions calculations'!$F2115) *
                    ('Emission Factors'!$H$5:$H$488 = 'GHG emissions calculations'!$H2115),
                    0),
              MATCH('GHG emissions calculations'!R$6, 'Emission Factors'!$E$5:$R$5, 0)) &lt;&gt; "",
        INDEX('Emission Factors'!$E$5:$R$488,
              MATCH(1,
                    ('Emission Factors'!$E$5:$E$488 = 'GHG emissions calculations'!$F2115) *
                    ('Emission Factors'!$H$5:$H$488 = 'GHG emissions calculations'!$H2115),
                    0),
              MATCH('GHG emissions calculations'!R$6, 'Emission Factors'!$E$5:$R$5, 0)),
        ""),
    "")</f>
        <v/>
      </c>
      <c r="S2115" s="312">
        <f t="shared" si="3"/>
        <v>0</v>
      </c>
      <c r="T2115" s="23"/>
    </row>
    <row r="2116" ht="15.75" customHeight="1" outlineLevel="1">
      <c r="A2116" s="23"/>
      <c r="B2116" s="71"/>
      <c r="C2116" s="71"/>
      <c r="D2116" s="71"/>
      <c r="E2116" s="314"/>
      <c r="F2116" s="311" t="str">
        <f>Lists!AA95</f>
        <v>Plastic - laminated plates - unknown mass - America</v>
      </c>
      <c r="G2116" s="311">
        <f t="array" ref="G2116">XLOOKUP(1,('Emission Factors'!$E$5:$E$488='GHG emissions calculations'!$F2116)*('Emission Factors'!$H$5:$H$488='GHG emissions calculations'!$H2116),INDEX('Emission Factors'!$E$5:$T$488,0,MATCH('GHG emissions calculations'!G$6,'Emission Factors'!$E$5:$T$5,0)),"",0)</f>
        <v>2</v>
      </c>
      <c r="H2116" s="311" t="s">
        <v>238</v>
      </c>
      <c r="I2116" s="312" t="str">
        <f>IF(
    SUMIFS('Import data'!$L$25:$L$80,
           'Import data'!$J$25:$J$80, F2116,
           'Import data'!$G$25:$G$80, 'GHG emissions calculations'!$H2116,
           'Import data'!$I$25:$I$80,$E$1919) &lt;&gt; 0,
    SUMIFS('Import data'!$L$25:$L$80,
           'Import data'!$J$25:$J$80, F2116,
           'Import data'!$G$25:$G$80, 'GHG emissions calculations'!$H2116,
           'Import data'!$I$25:$I$80,$E$1919),
    ""
)</f>
        <v/>
      </c>
      <c r="J2116" s="311" t="str">
        <f t="array" ref="J2116">IF(
    XLOOKUP(F2116, 'Import data'!$J$26:$J$47, 'Import data'!$M$26:$M$47, "", 0) = "Please add the region-specific supplier emission factor or choose a different region available in the IAEG database.",
    "",
    XLOOKUP(F2116, 'Import data'!$J$26:$J$47, 'Import data'!$M$26:$M$47, "", 0)
)</f>
        <v/>
      </c>
      <c r="K2116" s="311" t="str">
        <f t="array" ref="K2116">IFERROR(
    XLOOKUP(F2116,
            _xlws.FILTER('Supplier Emission'!$G$15:$G$49,
                   ('Supplier Emission'!$D$15:$D$49=H2116) * ('Supplier Emission'!$F$15:$F$49=$E$1919)),
            _xlws.FILTER('Supplier Emission'!$I$15:$I$49,
                   ('Supplier Emission'!$D$15:$D$49=H2116) * ('Supplier Emission'!$F$15:$F$49=$E$1919)),
            ""),
    "")</f>
        <v/>
      </c>
      <c r="L2116" s="311" t="str">
        <f t="array" ref="L2116">IFERROR(
    XLOOKUP(F2116,
            _xlws.FILTER('Supplier Emission'!$G$15:$G$49,
                   ('Supplier Emission'!$D$15:$D$49=H2116) * ('Supplier Emission'!$F$15:$F$49=$E$1919)),
            _xlws.FILTER('Supplier Emission'!$J$15:$J$49,
                   ('Supplier Emission'!$D$15:$D$49=H2116) * ('Supplier Emission'!$F$15:$F$49=$E$1919)),
            ""),
    "")</f>
        <v/>
      </c>
      <c r="M2116" s="311" t="str">
        <f t="array" ref="M2116">IFERROR(
    XLOOKUP(F2116,
            _xlws.FILTER('Supplier Emission'!$G$15:$G$49,
                   ('Supplier Emission'!$D$15:$D$49=H2116) * ('Supplier Emission'!$F$15:$F$49=$E$1919)),
            _xlws.FILTER('Supplier Emission'!$M$15:$M$49,
                   ('Supplier Emission'!$D$15:$D$49=H2116) * ('Supplier Emission'!$F$15:$F$49=$E$1919)),
            ""),
    "")</f>
        <v/>
      </c>
      <c r="N2116" s="311" t="str">
        <f t="array" ref="N2116">IFERROR(
    XLOOKUP(F2116,
            _xlws.FILTER('Supplier Emission'!$G$15:$G$49,
                   ('Supplier Emission'!$D$15:$D$49=H2116) * ('Supplier Emission'!$F$15:$F$49=$E$1919)),
            _xlws.FILTER('Supplier Emission'!$H$15:$H$49,
                   ('Supplier Emission'!$D$15:$D$49=H2116) * ('Supplier Emission'!$F$15:$F$49=$E$1919)),
            ""),
    "")</f>
        <v/>
      </c>
      <c r="O2116" s="311" t="str">
        <f t="array" ref="O2116">XLOOKUP(1,('Emission Factors'!$E$5:$E$488='GHG emissions calculations'!$F2116)*('Emission Factors'!$H$5:$H$488='GHG emissions calculations'!$H2116),INDEX('Emission Factors'!$E$5:$T$488,0,MATCH('GHG emissions calculations'!O$6,'Emission Factors'!$E$5:$T$5,0)),"",0)</f>
        <v>Laminated plastics plate/sheet (except packaging) and shape manufacturing</v>
      </c>
      <c r="P2116" s="313">
        <f t="array" ref="P2116">IFERROR(
    INDEX('Emission Factors'!$E$5:$P$488,
          MATCH(1,
                ('Emission Factors'!$E$5:$E$488 = 'GHG emissions calculations'!$F2116) *
                ('Emission Factors'!$H$5:$H$488 = 'GHG emissions calculations'!$H2116),
                0),
          MATCH('GHG emissions calculations'!P$6,'Emission Factors'!$E$5:$P$5,0)),
    "")</f>
        <v>542.1251084</v>
      </c>
      <c r="Q2116" s="311" t="str">
        <f t="array" ref="Q2116">IFERROR(
    IF(
        INDEX('Emission Factors'!$E$5:$P$488,
              MATCH(1,
                    ('Emission Factors'!$E$5:$E$488 = 'GHG emissions calculations'!$F2116) *
                    ('Emission Factors'!$H$5:$H$488 = 'GHG emissions calculations'!$H2116),
                    0),
              MATCH('GHG emissions calculations'!Q$6, 'Emission Factors'!$E$5:$P$5, 0)) &lt;&gt; "",
        INDEX('Emission Factors'!$E$5:$P$488,
              MATCH(1,
                    ('Emission Factors'!$E$5:$E$488 = 'GHG emissions calculations'!$F2116) *
                    ('Emission Factors'!$H$5:$H$488 = 'GHG emissions calculations'!$H2116),
                    0),
              MATCH('GHG emissions calculations'!Q$6, 'Emission Factors'!$E$5:$P$5, 0)),
        ""),
    "")</f>
        <v>kgCO2e / k€</v>
      </c>
      <c r="R2116" s="311" t="str">
        <f t="array" ref="R2116">IFERROR(
    IF(
        INDEX('Emission Factors'!$E$5:$R$488,
              MATCH(1,
                    ('Emission Factors'!$E$5:$E$488 = 'GHG emissions calculations'!$F2116) *
                    ('Emission Factors'!$H$5:$H$488 = 'GHG emissions calculations'!$H2116),
                    0),
              MATCH('GHG emissions calculations'!R$6, 'Emission Factors'!$E$5:$R$5, 0)) &lt;&gt; "",
        INDEX('Emission Factors'!$E$5:$R$488,
              MATCH(1,
                    ('Emission Factors'!$E$5:$E$488 = 'GHG emissions calculations'!$F2116) *
                    ('Emission Factors'!$H$5:$H$488 = 'GHG emissions calculations'!$H2116),
                    0),
              MATCH('GHG emissions calculations'!R$6, 'Emission Factors'!$E$5:$R$5, 0)),
        ""),
    "")</f>
        <v>America</v>
      </c>
      <c r="S2116" s="312">
        <f t="shared" si="3"/>
        <v>0</v>
      </c>
      <c r="T2116" s="23"/>
    </row>
    <row r="2117" ht="15.75" customHeight="1" outlineLevel="1">
      <c r="A2117" s="23"/>
      <c r="B2117" s="71"/>
      <c r="C2117" s="71"/>
      <c r="D2117" s="71"/>
      <c r="E2117" s="314"/>
      <c r="F2117" s="311" t="str">
        <f>Lists!AA98</f>
        <v>Plastic - laminated plates - unknown mass - Asia</v>
      </c>
      <c r="G2117" s="311" t="str">
        <f t="array" ref="G2117">XLOOKUP(1,('Emission Factors'!$E$5:$E$488='GHG emissions calculations'!$F2117)*('Emission Factors'!$H$5:$H$488='GHG emissions calculations'!$H2117),INDEX('Emission Factors'!$E$5:$T$488,0,MATCH('GHG emissions calculations'!G$6,'Emission Factors'!$E$5:$T$5,0)),"",0)</f>
        <v/>
      </c>
      <c r="H2117" s="311" t="s">
        <v>238</v>
      </c>
      <c r="I2117" s="312" t="str">
        <f>IF(
    SUMIFS('Import data'!$L$25:$L$80,
           'Import data'!$J$25:$J$80, F2117,
           'Import data'!$G$25:$G$80, 'GHG emissions calculations'!$H2117,
           'Import data'!$I$25:$I$80,$E$1919) &lt;&gt; 0,
    SUMIFS('Import data'!$L$25:$L$80,
           'Import data'!$J$25:$J$80, F2117,
           'Import data'!$G$25:$G$80, 'GHG emissions calculations'!$H2117,
           'Import data'!$I$25:$I$80,$E$1919),
    ""
)</f>
        <v/>
      </c>
      <c r="J2117" s="311" t="str">
        <f t="array" ref="J2117">IF(
    XLOOKUP(F2117, 'Import data'!$J$26:$J$47, 'Import data'!$M$26:$M$47, "", 0) = "Please add the region-specific supplier emission factor or choose a different region available in the IAEG database.",
    "",
    XLOOKUP(F2117, 'Import data'!$J$26:$J$47, 'Import data'!$M$26:$M$47, "", 0)
)</f>
        <v/>
      </c>
      <c r="K2117" s="311" t="str">
        <f t="array" ref="K2117">IFERROR(
    XLOOKUP(F2117,
            _xlws.FILTER('Supplier Emission'!$G$15:$G$49,
                   ('Supplier Emission'!$D$15:$D$49=H2117) * ('Supplier Emission'!$F$15:$F$49=$E$1919)),
            _xlws.FILTER('Supplier Emission'!$I$15:$I$49,
                   ('Supplier Emission'!$D$15:$D$49=H2117) * ('Supplier Emission'!$F$15:$F$49=$E$1919)),
            ""),
    "")</f>
        <v/>
      </c>
      <c r="L2117" s="311" t="str">
        <f t="array" ref="L2117">IFERROR(
    XLOOKUP(F2117,
            _xlws.FILTER('Supplier Emission'!$G$15:$G$49,
                   ('Supplier Emission'!$D$15:$D$49=H2117) * ('Supplier Emission'!$F$15:$F$49=$E$1919)),
            _xlws.FILTER('Supplier Emission'!$J$15:$J$49,
                   ('Supplier Emission'!$D$15:$D$49=H2117) * ('Supplier Emission'!$F$15:$F$49=$E$1919)),
            ""),
    "")</f>
        <v/>
      </c>
      <c r="M2117" s="311" t="str">
        <f t="array" ref="M2117">IFERROR(
    XLOOKUP(F2117,
            _xlws.FILTER('Supplier Emission'!$G$15:$G$49,
                   ('Supplier Emission'!$D$15:$D$49=H2117) * ('Supplier Emission'!$F$15:$F$49=$E$1919)),
            _xlws.FILTER('Supplier Emission'!$M$15:$M$49,
                   ('Supplier Emission'!$D$15:$D$49=H2117) * ('Supplier Emission'!$F$15:$F$49=$E$1919)),
            ""),
    "")</f>
        <v/>
      </c>
      <c r="N2117" s="311" t="str">
        <f t="array" ref="N2117">IFERROR(
    XLOOKUP(F2117,
            _xlws.FILTER('Supplier Emission'!$G$15:$G$49,
                   ('Supplier Emission'!$D$15:$D$49=H2117) * ('Supplier Emission'!$F$15:$F$49=$E$1919)),
            _xlws.FILTER('Supplier Emission'!$H$15:$H$49,
                   ('Supplier Emission'!$D$15:$D$49=H2117) * ('Supplier Emission'!$F$15:$F$49=$E$1919)),
            ""),
    "")</f>
        <v/>
      </c>
      <c r="O2117" s="311" t="str">
        <f t="array" ref="O2117">XLOOKUP(1,('Emission Factors'!$E$5:$E$488='GHG emissions calculations'!$F2117)*('Emission Factors'!$H$5:$H$488='GHG emissions calculations'!$H2117),INDEX('Emission Factors'!$E$5:$T$488,0,MATCH('GHG emissions calculations'!O$6,'Emission Factors'!$E$5:$T$5,0)),"",0)</f>
        <v/>
      </c>
      <c r="P2117" s="313" t="str">
        <f t="array" ref="P2117">IFERROR(
    INDEX('Emission Factors'!$E$5:$P$488,
          MATCH(1,
                ('Emission Factors'!$E$5:$E$488 = 'GHG emissions calculations'!$F2117) *
                ('Emission Factors'!$H$5:$H$488 = 'GHG emissions calculations'!$H2117),
                0),
          MATCH('GHG emissions calculations'!P$6,'Emission Factors'!$E$5:$P$5,0)),
    "")</f>
        <v/>
      </c>
      <c r="Q2117" s="311" t="str">
        <f t="array" ref="Q2117">IFERROR(
    IF(
        INDEX('Emission Factors'!$E$5:$P$488,
              MATCH(1,
                    ('Emission Factors'!$E$5:$E$488 = 'GHG emissions calculations'!$F2117) *
                    ('Emission Factors'!$H$5:$H$488 = 'GHG emissions calculations'!$H2117),
                    0),
              MATCH('GHG emissions calculations'!Q$6, 'Emission Factors'!$E$5:$P$5, 0)) &lt;&gt; "",
        INDEX('Emission Factors'!$E$5:$P$488,
              MATCH(1,
                    ('Emission Factors'!$E$5:$E$488 = 'GHG emissions calculations'!$F2117) *
                    ('Emission Factors'!$H$5:$H$488 = 'GHG emissions calculations'!$H2117),
                    0),
              MATCH('GHG emissions calculations'!Q$6, 'Emission Factors'!$E$5:$P$5, 0)),
        ""),
    "")</f>
        <v/>
      </c>
      <c r="R2117" s="311" t="str">
        <f t="array" ref="R2117">IFERROR(
    IF(
        INDEX('Emission Factors'!$E$5:$R$488,
              MATCH(1,
                    ('Emission Factors'!$E$5:$E$488 = 'GHG emissions calculations'!$F2117) *
                    ('Emission Factors'!$H$5:$H$488 = 'GHG emissions calculations'!$H2117),
                    0),
              MATCH('GHG emissions calculations'!R$6, 'Emission Factors'!$E$5:$R$5, 0)) &lt;&gt; "",
        INDEX('Emission Factors'!$E$5:$R$488,
              MATCH(1,
                    ('Emission Factors'!$E$5:$E$488 = 'GHG emissions calculations'!$F2117) *
                    ('Emission Factors'!$H$5:$H$488 = 'GHG emissions calculations'!$H2117),
                    0),
              MATCH('GHG emissions calculations'!R$6, 'Emission Factors'!$E$5:$R$5, 0)),
        ""),
    "")</f>
        <v/>
      </c>
      <c r="S2117" s="312">
        <f t="shared" si="3"/>
        <v>0</v>
      </c>
      <c r="T2117" s="23"/>
    </row>
    <row r="2118" ht="15.75" customHeight="1" outlineLevel="1">
      <c r="A2118" s="23"/>
      <c r="B2118" s="71"/>
      <c r="C2118" s="71"/>
      <c r="D2118" s="71"/>
      <c r="E2118" s="314"/>
      <c r="F2118" s="311" t="str">
        <f>Lists!AA96</f>
        <v>Plastic - laminated plates - unknown mass - Europe</v>
      </c>
      <c r="G2118" s="311" t="str">
        <f t="array" ref="G2118">XLOOKUP(1,('Emission Factors'!$E$5:$E$488='GHG emissions calculations'!$F2118)*('Emission Factors'!$H$5:$H$488='GHG emissions calculations'!$H2118),INDEX('Emission Factors'!$E$5:$T$488,0,MATCH('GHG emissions calculations'!G$6,'Emission Factors'!$E$5:$T$5,0)),"",0)</f>
        <v/>
      </c>
      <c r="H2118" s="311" t="s">
        <v>238</v>
      </c>
      <c r="I2118" s="312" t="str">
        <f>IF(
    SUMIFS('Import data'!$L$25:$L$80,
           'Import data'!$J$25:$J$80, F2118,
           'Import data'!$G$25:$G$80, 'GHG emissions calculations'!$H2118,
           'Import data'!$I$25:$I$80,$E$1919) &lt;&gt; 0,
    SUMIFS('Import data'!$L$25:$L$80,
           'Import data'!$J$25:$J$80, F2118,
           'Import data'!$G$25:$G$80, 'GHG emissions calculations'!$H2118,
           'Import data'!$I$25:$I$80,$E$1919),
    ""
)</f>
        <v/>
      </c>
      <c r="J2118" s="311" t="str">
        <f t="array" ref="J2118">IF(
    XLOOKUP(F2118, 'Import data'!$J$26:$J$47, 'Import data'!$M$26:$M$47, "", 0) = "Please add the region-specific supplier emission factor or choose a different region available in the IAEG database.",
    "",
    XLOOKUP(F2118, 'Import data'!$J$26:$J$47, 'Import data'!$M$26:$M$47, "", 0)
)</f>
        <v/>
      </c>
      <c r="K2118" s="311" t="str">
        <f t="array" ref="K2118">IFERROR(
    XLOOKUP(F2118,
            _xlws.FILTER('Supplier Emission'!$G$15:$G$49,
                   ('Supplier Emission'!$D$15:$D$49=H2118) * ('Supplier Emission'!$F$15:$F$49=$E$1919)),
            _xlws.FILTER('Supplier Emission'!$I$15:$I$49,
                   ('Supplier Emission'!$D$15:$D$49=H2118) * ('Supplier Emission'!$F$15:$F$49=$E$1919)),
            ""),
    "")</f>
        <v/>
      </c>
      <c r="L2118" s="311" t="str">
        <f t="array" ref="L2118">IFERROR(
    XLOOKUP(F2118,
            _xlws.FILTER('Supplier Emission'!$G$15:$G$49,
                   ('Supplier Emission'!$D$15:$D$49=H2118) * ('Supplier Emission'!$F$15:$F$49=$E$1919)),
            _xlws.FILTER('Supplier Emission'!$J$15:$J$49,
                   ('Supplier Emission'!$D$15:$D$49=H2118) * ('Supplier Emission'!$F$15:$F$49=$E$1919)),
            ""),
    "")</f>
        <v/>
      </c>
      <c r="M2118" s="311" t="str">
        <f t="array" ref="M2118">IFERROR(
    XLOOKUP(F2118,
            _xlws.FILTER('Supplier Emission'!$G$15:$G$49,
                   ('Supplier Emission'!$D$15:$D$49=H2118) * ('Supplier Emission'!$F$15:$F$49=$E$1919)),
            _xlws.FILTER('Supplier Emission'!$M$15:$M$49,
                   ('Supplier Emission'!$D$15:$D$49=H2118) * ('Supplier Emission'!$F$15:$F$49=$E$1919)),
            ""),
    "")</f>
        <v/>
      </c>
      <c r="N2118" s="311" t="str">
        <f t="array" ref="N2118">IFERROR(
    XLOOKUP(F2118,
            _xlws.FILTER('Supplier Emission'!$G$15:$G$49,
                   ('Supplier Emission'!$D$15:$D$49=H2118) * ('Supplier Emission'!$F$15:$F$49=$E$1919)),
            _xlws.FILTER('Supplier Emission'!$H$15:$H$49,
                   ('Supplier Emission'!$D$15:$D$49=H2118) * ('Supplier Emission'!$F$15:$F$49=$E$1919)),
            ""),
    "")</f>
        <v/>
      </c>
      <c r="O2118" s="311" t="str">
        <f t="array" ref="O2118">XLOOKUP(1,('Emission Factors'!$E$5:$E$488='GHG emissions calculations'!$F2118)*('Emission Factors'!$H$5:$H$488='GHG emissions calculations'!$H2118),INDEX('Emission Factors'!$E$5:$T$488,0,MATCH('GHG emissions calculations'!O$6,'Emission Factors'!$E$5:$T$5,0)),"",0)</f>
        <v/>
      </c>
      <c r="P2118" s="313" t="str">
        <f t="array" ref="P2118">IFERROR(
    INDEX('Emission Factors'!$E$5:$P$488,
          MATCH(1,
                ('Emission Factors'!$E$5:$E$488 = 'GHG emissions calculations'!$F2118) *
                ('Emission Factors'!$H$5:$H$488 = 'GHG emissions calculations'!$H2118),
                0),
          MATCH('GHG emissions calculations'!P$6,'Emission Factors'!$E$5:$P$5,0)),
    "")</f>
        <v/>
      </c>
      <c r="Q2118" s="311" t="str">
        <f t="array" ref="Q2118">IFERROR(
    IF(
        INDEX('Emission Factors'!$E$5:$P$488,
              MATCH(1,
                    ('Emission Factors'!$E$5:$E$488 = 'GHG emissions calculations'!$F2118) *
                    ('Emission Factors'!$H$5:$H$488 = 'GHG emissions calculations'!$H2118),
                    0),
              MATCH('GHG emissions calculations'!Q$6, 'Emission Factors'!$E$5:$P$5, 0)) &lt;&gt; "",
        INDEX('Emission Factors'!$E$5:$P$488,
              MATCH(1,
                    ('Emission Factors'!$E$5:$E$488 = 'GHG emissions calculations'!$F2118) *
                    ('Emission Factors'!$H$5:$H$488 = 'GHG emissions calculations'!$H2118),
                    0),
              MATCH('GHG emissions calculations'!Q$6, 'Emission Factors'!$E$5:$P$5, 0)),
        ""),
    "")</f>
        <v/>
      </c>
      <c r="R2118" s="311" t="str">
        <f t="array" ref="R2118">IFERROR(
    IF(
        INDEX('Emission Factors'!$E$5:$R$488,
              MATCH(1,
                    ('Emission Factors'!$E$5:$E$488 = 'GHG emissions calculations'!$F2118) *
                    ('Emission Factors'!$H$5:$H$488 = 'GHG emissions calculations'!$H2118),
                    0),
              MATCH('GHG emissions calculations'!R$6, 'Emission Factors'!$E$5:$R$5, 0)) &lt;&gt; "",
        INDEX('Emission Factors'!$E$5:$R$488,
              MATCH(1,
                    ('Emission Factors'!$E$5:$E$488 = 'GHG emissions calculations'!$F2118) *
                    ('Emission Factors'!$H$5:$H$488 = 'GHG emissions calculations'!$H2118),
                    0),
              MATCH('GHG emissions calculations'!R$6, 'Emission Factors'!$E$5:$R$5, 0)),
        ""),
    "")</f>
        <v/>
      </c>
      <c r="S2118" s="312">
        <f t="shared" si="3"/>
        <v>0</v>
      </c>
      <c r="T2118" s="23"/>
    </row>
    <row r="2119" ht="15.75" customHeight="1" outlineLevel="1">
      <c r="A2119" s="23"/>
      <c r="B2119" s="71"/>
      <c r="C2119" s="71"/>
      <c r="D2119" s="71"/>
      <c r="E2119" s="314"/>
      <c r="F2119" s="311" t="str">
        <f>Lists!AA101</f>
        <v>Plastic - laminated plates - unknown mass - Global or unspecified region</v>
      </c>
      <c r="G2119" s="311" t="str">
        <f t="array" ref="G2119">XLOOKUP(1,('Emission Factors'!$E$5:$E$488='GHG emissions calculations'!$F2119)*('Emission Factors'!$H$5:$H$488='GHG emissions calculations'!$H2119),INDEX('Emission Factors'!$E$5:$T$488,0,MATCH('GHG emissions calculations'!G$6,'Emission Factors'!$E$5:$T$5,0)),"",0)</f>
        <v/>
      </c>
      <c r="H2119" s="311" t="s">
        <v>238</v>
      </c>
      <c r="I2119" s="312" t="str">
        <f>IF(
    SUMIFS('Import data'!$L$25:$L$80,
           'Import data'!$J$25:$J$80, F2119,
           'Import data'!$G$25:$G$80, 'GHG emissions calculations'!$H2119,
           'Import data'!$I$25:$I$80,$E$1919) &lt;&gt; 0,
    SUMIFS('Import data'!$L$25:$L$80,
           'Import data'!$J$25:$J$80, F2119,
           'Import data'!$G$25:$G$80, 'GHG emissions calculations'!$H2119,
           'Import data'!$I$25:$I$80,$E$1919),
    ""
)</f>
        <v/>
      </c>
      <c r="J2119" s="311" t="str">
        <f t="array" ref="J2119">IF(
    XLOOKUP(F2119, 'Import data'!$J$26:$J$47, 'Import data'!$M$26:$M$47, "", 0) = "Please add the region-specific supplier emission factor or choose a different region available in the IAEG database.",
    "",
    XLOOKUP(F2119, 'Import data'!$J$26:$J$47, 'Import data'!$M$26:$M$47, "", 0)
)</f>
        <v/>
      </c>
      <c r="K2119" s="311" t="str">
        <f t="array" ref="K2119">IFERROR(
    XLOOKUP(F2119,
            _xlws.FILTER('Supplier Emission'!$G$15:$G$49,
                   ('Supplier Emission'!$D$15:$D$49=H2119) * ('Supplier Emission'!$F$15:$F$49=$E$1919)),
            _xlws.FILTER('Supplier Emission'!$I$15:$I$49,
                   ('Supplier Emission'!$D$15:$D$49=H2119) * ('Supplier Emission'!$F$15:$F$49=$E$1919)),
            ""),
    "")</f>
        <v/>
      </c>
      <c r="L2119" s="311" t="str">
        <f t="array" ref="L2119">IFERROR(
    XLOOKUP(F2119,
            _xlws.FILTER('Supplier Emission'!$G$15:$G$49,
                   ('Supplier Emission'!$D$15:$D$49=H2119) * ('Supplier Emission'!$F$15:$F$49=$E$1919)),
            _xlws.FILTER('Supplier Emission'!$J$15:$J$49,
                   ('Supplier Emission'!$D$15:$D$49=H2119) * ('Supplier Emission'!$F$15:$F$49=$E$1919)),
            ""),
    "")</f>
        <v/>
      </c>
      <c r="M2119" s="311" t="str">
        <f t="array" ref="M2119">IFERROR(
    XLOOKUP(F2119,
            _xlws.FILTER('Supplier Emission'!$G$15:$G$49,
                   ('Supplier Emission'!$D$15:$D$49=H2119) * ('Supplier Emission'!$F$15:$F$49=$E$1919)),
            _xlws.FILTER('Supplier Emission'!$M$15:$M$49,
                   ('Supplier Emission'!$D$15:$D$49=H2119) * ('Supplier Emission'!$F$15:$F$49=$E$1919)),
            ""),
    "")</f>
        <v/>
      </c>
      <c r="N2119" s="311" t="str">
        <f t="array" ref="N2119">IFERROR(
    XLOOKUP(F2119,
            _xlws.FILTER('Supplier Emission'!$G$15:$G$49,
                   ('Supplier Emission'!$D$15:$D$49=H2119) * ('Supplier Emission'!$F$15:$F$49=$E$1919)),
            _xlws.FILTER('Supplier Emission'!$H$15:$H$49,
                   ('Supplier Emission'!$D$15:$D$49=H2119) * ('Supplier Emission'!$F$15:$F$49=$E$1919)),
            ""),
    "")</f>
        <v/>
      </c>
      <c r="O2119" s="311" t="str">
        <f t="array" ref="O2119">XLOOKUP(1,('Emission Factors'!$E$5:$E$488='GHG emissions calculations'!$F2119)*('Emission Factors'!$H$5:$H$488='GHG emissions calculations'!$H2119),INDEX('Emission Factors'!$E$5:$T$488,0,MATCH('GHG emissions calculations'!O$6,'Emission Factors'!$E$5:$T$5,0)),"",0)</f>
        <v/>
      </c>
      <c r="P2119" s="313" t="str">
        <f t="array" ref="P2119">IFERROR(
    INDEX('Emission Factors'!$E$5:$P$488,
          MATCH(1,
                ('Emission Factors'!$E$5:$E$488 = 'GHG emissions calculations'!$F2119) *
                ('Emission Factors'!$H$5:$H$488 = 'GHG emissions calculations'!$H2119),
                0),
          MATCH('GHG emissions calculations'!P$6,'Emission Factors'!$E$5:$P$5,0)),
    "")</f>
        <v/>
      </c>
      <c r="Q2119" s="311" t="str">
        <f t="array" ref="Q2119">IFERROR(
    IF(
        INDEX('Emission Factors'!$E$5:$P$488,
              MATCH(1,
                    ('Emission Factors'!$E$5:$E$488 = 'GHG emissions calculations'!$F2119) *
                    ('Emission Factors'!$H$5:$H$488 = 'GHG emissions calculations'!$H2119),
                    0),
              MATCH('GHG emissions calculations'!Q$6, 'Emission Factors'!$E$5:$P$5, 0)) &lt;&gt; "",
        INDEX('Emission Factors'!$E$5:$P$488,
              MATCH(1,
                    ('Emission Factors'!$E$5:$E$488 = 'GHG emissions calculations'!$F2119) *
                    ('Emission Factors'!$H$5:$H$488 = 'GHG emissions calculations'!$H2119),
                    0),
              MATCH('GHG emissions calculations'!Q$6, 'Emission Factors'!$E$5:$P$5, 0)),
        ""),
    "")</f>
        <v/>
      </c>
      <c r="R2119" s="311" t="str">
        <f t="array" ref="R2119">IFERROR(
    IF(
        INDEX('Emission Factors'!$E$5:$R$488,
              MATCH(1,
                    ('Emission Factors'!$E$5:$E$488 = 'GHG emissions calculations'!$F2119) *
                    ('Emission Factors'!$H$5:$H$488 = 'GHG emissions calculations'!$H2119),
                    0),
              MATCH('GHG emissions calculations'!R$6, 'Emission Factors'!$E$5:$R$5, 0)) &lt;&gt; "",
        INDEX('Emission Factors'!$E$5:$R$488,
              MATCH(1,
                    ('Emission Factors'!$E$5:$E$488 = 'GHG emissions calculations'!$F2119) *
                    ('Emission Factors'!$H$5:$H$488 = 'GHG emissions calculations'!$H2119),
                    0),
              MATCH('GHG emissions calculations'!R$6, 'Emission Factors'!$E$5:$R$5, 0)),
        ""),
    "")</f>
        <v/>
      </c>
      <c r="S2119" s="312">
        <f t="shared" si="3"/>
        <v>0</v>
      </c>
      <c r="T2119" s="23"/>
    </row>
    <row r="2120" ht="15.75" customHeight="1" outlineLevel="1">
      <c r="A2120" s="23"/>
      <c r="B2120" s="71"/>
      <c r="C2120" s="71"/>
      <c r="D2120" s="71"/>
      <c r="E2120" s="314"/>
      <c r="F2120" s="311" t="str">
        <f>Lists!AA100</f>
        <v>Plastic - laminated plates - unknown mass - Middle East</v>
      </c>
      <c r="G2120" s="311" t="str">
        <f t="array" ref="G2120">XLOOKUP(1,('Emission Factors'!$E$5:$E$488='GHG emissions calculations'!$F2120)*('Emission Factors'!$H$5:$H$488='GHG emissions calculations'!$H2120),INDEX('Emission Factors'!$E$5:$T$488,0,MATCH('GHG emissions calculations'!G$6,'Emission Factors'!$E$5:$T$5,0)),"",0)</f>
        <v/>
      </c>
      <c r="H2120" s="311" t="s">
        <v>238</v>
      </c>
      <c r="I2120" s="312" t="str">
        <f>IF(
    SUMIFS('Import data'!$L$25:$L$80,
           'Import data'!$J$25:$J$80, F2120,
           'Import data'!$G$25:$G$80, 'GHG emissions calculations'!$H2120,
           'Import data'!$I$25:$I$80,$E$1919) &lt;&gt; 0,
    SUMIFS('Import data'!$L$25:$L$80,
           'Import data'!$J$25:$J$80, F2120,
           'Import data'!$G$25:$G$80, 'GHG emissions calculations'!$H2120,
           'Import data'!$I$25:$I$80,$E$1919),
    ""
)</f>
        <v/>
      </c>
      <c r="J2120" s="311" t="str">
        <f t="array" ref="J2120">IF(
    XLOOKUP(F2120, 'Import data'!$J$26:$J$47, 'Import data'!$M$26:$M$47, "", 0) = "Please add the region-specific supplier emission factor or choose a different region available in the IAEG database.",
    "",
    XLOOKUP(F2120, 'Import data'!$J$26:$J$47, 'Import data'!$M$26:$M$47, "", 0)
)</f>
        <v/>
      </c>
      <c r="K2120" s="311" t="str">
        <f t="array" ref="K2120">IFERROR(
    XLOOKUP(F2120,
            _xlws.FILTER('Supplier Emission'!$G$15:$G$49,
                   ('Supplier Emission'!$D$15:$D$49=H2120) * ('Supplier Emission'!$F$15:$F$49=$E$1919)),
            _xlws.FILTER('Supplier Emission'!$I$15:$I$49,
                   ('Supplier Emission'!$D$15:$D$49=H2120) * ('Supplier Emission'!$F$15:$F$49=$E$1919)),
            ""),
    "")</f>
        <v/>
      </c>
      <c r="L2120" s="311" t="str">
        <f t="array" ref="L2120">IFERROR(
    XLOOKUP(F2120,
            _xlws.FILTER('Supplier Emission'!$G$15:$G$49,
                   ('Supplier Emission'!$D$15:$D$49=H2120) * ('Supplier Emission'!$F$15:$F$49=$E$1919)),
            _xlws.FILTER('Supplier Emission'!$J$15:$J$49,
                   ('Supplier Emission'!$D$15:$D$49=H2120) * ('Supplier Emission'!$F$15:$F$49=$E$1919)),
            ""),
    "")</f>
        <v/>
      </c>
      <c r="M2120" s="311" t="str">
        <f t="array" ref="M2120">IFERROR(
    XLOOKUP(F2120,
            _xlws.FILTER('Supplier Emission'!$G$15:$G$49,
                   ('Supplier Emission'!$D$15:$D$49=H2120) * ('Supplier Emission'!$F$15:$F$49=$E$1919)),
            _xlws.FILTER('Supplier Emission'!$M$15:$M$49,
                   ('Supplier Emission'!$D$15:$D$49=H2120) * ('Supplier Emission'!$F$15:$F$49=$E$1919)),
            ""),
    "")</f>
        <v/>
      </c>
      <c r="N2120" s="311" t="str">
        <f t="array" ref="N2120">IFERROR(
    XLOOKUP(F2120,
            _xlws.FILTER('Supplier Emission'!$G$15:$G$49,
                   ('Supplier Emission'!$D$15:$D$49=H2120) * ('Supplier Emission'!$F$15:$F$49=$E$1919)),
            _xlws.FILTER('Supplier Emission'!$H$15:$H$49,
                   ('Supplier Emission'!$D$15:$D$49=H2120) * ('Supplier Emission'!$F$15:$F$49=$E$1919)),
            ""),
    "")</f>
        <v/>
      </c>
      <c r="O2120" s="311" t="str">
        <f t="array" ref="O2120">XLOOKUP(1,('Emission Factors'!$E$5:$E$488='GHG emissions calculations'!$F2120)*('Emission Factors'!$H$5:$H$488='GHG emissions calculations'!$H2120),INDEX('Emission Factors'!$E$5:$T$488,0,MATCH('GHG emissions calculations'!O$6,'Emission Factors'!$E$5:$T$5,0)),"",0)</f>
        <v/>
      </c>
      <c r="P2120" s="313" t="str">
        <f t="array" ref="P2120">IFERROR(
    INDEX('Emission Factors'!$E$5:$P$488,
          MATCH(1,
                ('Emission Factors'!$E$5:$E$488 = 'GHG emissions calculations'!$F2120) *
                ('Emission Factors'!$H$5:$H$488 = 'GHG emissions calculations'!$H2120),
                0),
          MATCH('GHG emissions calculations'!P$6,'Emission Factors'!$E$5:$P$5,0)),
    "")</f>
        <v/>
      </c>
      <c r="Q2120" s="311" t="str">
        <f t="array" ref="Q2120">IFERROR(
    IF(
        INDEX('Emission Factors'!$E$5:$P$488,
              MATCH(1,
                    ('Emission Factors'!$E$5:$E$488 = 'GHG emissions calculations'!$F2120) *
                    ('Emission Factors'!$H$5:$H$488 = 'GHG emissions calculations'!$H2120),
                    0),
              MATCH('GHG emissions calculations'!Q$6, 'Emission Factors'!$E$5:$P$5, 0)) &lt;&gt; "",
        INDEX('Emission Factors'!$E$5:$P$488,
              MATCH(1,
                    ('Emission Factors'!$E$5:$E$488 = 'GHG emissions calculations'!$F2120) *
                    ('Emission Factors'!$H$5:$H$488 = 'GHG emissions calculations'!$H2120),
                    0),
              MATCH('GHG emissions calculations'!Q$6, 'Emission Factors'!$E$5:$P$5, 0)),
        ""),
    "")</f>
        <v/>
      </c>
      <c r="R2120" s="311" t="str">
        <f t="array" ref="R2120">IFERROR(
    IF(
        INDEX('Emission Factors'!$E$5:$R$488,
              MATCH(1,
                    ('Emission Factors'!$E$5:$E$488 = 'GHG emissions calculations'!$F2120) *
                    ('Emission Factors'!$H$5:$H$488 = 'GHG emissions calculations'!$H2120),
                    0),
              MATCH('GHG emissions calculations'!R$6, 'Emission Factors'!$E$5:$R$5, 0)) &lt;&gt; "",
        INDEX('Emission Factors'!$E$5:$R$488,
              MATCH(1,
                    ('Emission Factors'!$E$5:$E$488 = 'GHG emissions calculations'!$F2120) *
                    ('Emission Factors'!$H$5:$H$488 = 'GHG emissions calculations'!$H2120),
                    0),
              MATCH('GHG emissions calculations'!R$6, 'Emission Factors'!$E$5:$R$5, 0)),
        ""),
    "")</f>
        <v/>
      </c>
      <c r="S2120" s="312">
        <f t="shared" si="3"/>
        <v>0</v>
      </c>
      <c r="T2120" s="23"/>
    </row>
    <row r="2121" ht="15.75" customHeight="1" outlineLevel="1">
      <c r="A2121" s="23"/>
      <c r="B2121" s="71"/>
      <c r="C2121" s="71"/>
      <c r="D2121" s="71"/>
      <c r="E2121" s="314"/>
      <c r="F2121" s="311" t="str">
        <f>Lists!AA99</f>
        <v>Plastic - laminated plates - unknown mass - Oceania</v>
      </c>
      <c r="G2121" s="311" t="str">
        <f t="array" ref="G2121">XLOOKUP(1,('Emission Factors'!$E$5:$E$488='GHG emissions calculations'!$F2121)*('Emission Factors'!$H$5:$H$488='GHG emissions calculations'!$H2121),INDEX('Emission Factors'!$E$5:$T$488,0,MATCH('GHG emissions calculations'!G$6,'Emission Factors'!$E$5:$T$5,0)),"",0)</f>
        <v/>
      </c>
      <c r="H2121" s="311" t="s">
        <v>238</v>
      </c>
      <c r="I2121" s="312" t="str">
        <f>IF(
    SUMIFS('Import data'!$L$25:$L$80,
           'Import data'!$J$25:$J$80, F2121,
           'Import data'!$G$25:$G$80, 'GHG emissions calculations'!$H2121,
           'Import data'!$I$25:$I$80,$E$1919) &lt;&gt; 0,
    SUMIFS('Import data'!$L$25:$L$80,
           'Import data'!$J$25:$J$80, F2121,
           'Import data'!$G$25:$G$80, 'GHG emissions calculations'!$H2121,
           'Import data'!$I$25:$I$80,$E$1919),
    ""
)</f>
        <v/>
      </c>
      <c r="J2121" s="311" t="str">
        <f t="array" ref="J2121">IF(
    XLOOKUP(F2121, 'Import data'!$J$26:$J$47, 'Import data'!$M$26:$M$47, "", 0) = "Please add the region-specific supplier emission factor or choose a different region available in the IAEG database.",
    "",
    XLOOKUP(F2121, 'Import data'!$J$26:$J$47, 'Import data'!$M$26:$M$47, "", 0)
)</f>
        <v/>
      </c>
      <c r="K2121" s="311" t="str">
        <f t="array" ref="K2121">IFERROR(
    XLOOKUP(F2121,
            _xlws.FILTER('Supplier Emission'!$G$15:$G$49,
                   ('Supplier Emission'!$D$15:$D$49=H2121) * ('Supplier Emission'!$F$15:$F$49=$E$1919)),
            _xlws.FILTER('Supplier Emission'!$I$15:$I$49,
                   ('Supplier Emission'!$D$15:$D$49=H2121) * ('Supplier Emission'!$F$15:$F$49=$E$1919)),
            ""),
    "")</f>
        <v/>
      </c>
      <c r="L2121" s="311" t="str">
        <f t="array" ref="L2121">IFERROR(
    XLOOKUP(F2121,
            _xlws.FILTER('Supplier Emission'!$G$15:$G$49,
                   ('Supplier Emission'!$D$15:$D$49=H2121) * ('Supplier Emission'!$F$15:$F$49=$E$1919)),
            _xlws.FILTER('Supplier Emission'!$J$15:$J$49,
                   ('Supplier Emission'!$D$15:$D$49=H2121) * ('Supplier Emission'!$F$15:$F$49=$E$1919)),
            ""),
    "")</f>
        <v/>
      </c>
      <c r="M2121" s="311" t="str">
        <f t="array" ref="M2121">IFERROR(
    XLOOKUP(F2121,
            _xlws.FILTER('Supplier Emission'!$G$15:$G$49,
                   ('Supplier Emission'!$D$15:$D$49=H2121) * ('Supplier Emission'!$F$15:$F$49=$E$1919)),
            _xlws.FILTER('Supplier Emission'!$M$15:$M$49,
                   ('Supplier Emission'!$D$15:$D$49=H2121) * ('Supplier Emission'!$F$15:$F$49=$E$1919)),
            ""),
    "")</f>
        <v/>
      </c>
      <c r="N2121" s="311" t="str">
        <f t="array" ref="N2121">IFERROR(
    XLOOKUP(F2121,
            _xlws.FILTER('Supplier Emission'!$G$15:$G$49,
                   ('Supplier Emission'!$D$15:$D$49=H2121) * ('Supplier Emission'!$F$15:$F$49=$E$1919)),
            _xlws.FILTER('Supplier Emission'!$H$15:$H$49,
                   ('Supplier Emission'!$D$15:$D$49=H2121) * ('Supplier Emission'!$F$15:$F$49=$E$1919)),
            ""),
    "")</f>
        <v/>
      </c>
      <c r="O2121" s="311" t="str">
        <f t="array" ref="O2121">XLOOKUP(1,('Emission Factors'!$E$5:$E$488='GHG emissions calculations'!$F2121)*('Emission Factors'!$H$5:$H$488='GHG emissions calculations'!$H2121),INDEX('Emission Factors'!$E$5:$T$488,0,MATCH('GHG emissions calculations'!O$6,'Emission Factors'!$E$5:$T$5,0)),"",0)</f>
        <v/>
      </c>
      <c r="P2121" s="313" t="str">
        <f t="array" ref="P2121">IFERROR(
    INDEX('Emission Factors'!$E$5:$P$488,
          MATCH(1,
                ('Emission Factors'!$E$5:$E$488 = 'GHG emissions calculations'!$F2121) *
                ('Emission Factors'!$H$5:$H$488 = 'GHG emissions calculations'!$H2121),
                0),
          MATCH('GHG emissions calculations'!P$6,'Emission Factors'!$E$5:$P$5,0)),
    "")</f>
        <v/>
      </c>
      <c r="Q2121" s="311" t="str">
        <f t="array" ref="Q2121">IFERROR(
    IF(
        INDEX('Emission Factors'!$E$5:$P$488,
              MATCH(1,
                    ('Emission Factors'!$E$5:$E$488 = 'GHG emissions calculations'!$F2121) *
                    ('Emission Factors'!$H$5:$H$488 = 'GHG emissions calculations'!$H2121),
                    0),
              MATCH('GHG emissions calculations'!Q$6, 'Emission Factors'!$E$5:$P$5, 0)) &lt;&gt; "",
        INDEX('Emission Factors'!$E$5:$P$488,
              MATCH(1,
                    ('Emission Factors'!$E$5:$E$488 = 'GHG emissions calculations'!$F2121) *
                    ('Emission Factors'!$H$5:$H$488 = 'GHG emissions calculations'!$H2121),
                    0),
              MATCH('GHG emissions calculations'!Q$6, 'Emission Factors'!$E$5:$P$5, 0)),
        ""),
    "")</f>
        <v/>
      </c>
      <c r="R2121" s="311" t="str">
        <f t="array" ref="R2121">IFERROR(
    IF(
        INDEX('Emission Factors'!$E$5:$R$488,
              MATCH(1,
                    ('Emission Factors'!$E$5:$E$488 = 'GHG emissions calculations'!$F2121) *
                    ('Emission Factors'!$H$5:$H$488 = 'GHG emissions calculations'!$H2121),
                    0),
              MATCH('GHG emissions calculations'!R$6, 'Emission Factors'!$E$5:$R$5, 0)) &lt;&gt; "",
        INDEX('Emission Factors'!$E$5:$R$488,
              MATCH(1,
                    ('Emission Factors'!$E$5:$E$488 = 'GHG emissions calculations'!$F2121) *
                    ('Emission Factors'!$H$5:$H$488 = 'GHG emissions calculations'!$H2121),
                    0),
              MATCH('GHG emissions calculations'!R$6, 'Emission Factors'!$E$5:$R$5, 0)),
        ""),
    "")</f>
        <v/>
      </c>
      <c r="S2121" s="312">
        <f t="shared" si="3"/>
        <v>0</v>
      </c>
      <c r="T2121" s="23"/>
    </row>
    <row r="2122" ht="15.75" customHeight="1" outlineLevel="1">
      <c r="A2122" s="23"/>
      <c r="B2122" s="71"/>
      <c r="C2122" s="71"/>
      <c r="D2122" s="71"/>
      <c r="E2122" s="314"/>
      <c r="F2122" s="311" t="str">
        <f>Lists!AA104</f>
        <v>Plastic - pipes and fittings - unknown mass - Africa</v>
      </c>
      <c r="G2122" s="311" t="str">
        <f t="array" ref="G2122">XLOOKUP(1,('Emission Factors'!$E$5:$E$488='GHG emissions calculations'!$F2122)*('Emission Factors'!$H$5:$H$488='GHG emissions calculations'!$H2122),INDEX('Emission Factors'!$E$5:$T$488,0,MATCH('GHG emissions calculations'!G$6,'Emission Factors'!$E$5:$T$5,0)),"",0)</f>
        <v/>
      </c>
      <c r="H2122" s="311" t="s">
        <v>238</v>
      </c>
      <c r="I2122" s="312" t="str">
        <f>IF(
    SUMIFS('Import data'!$L$25:$L$80,
           'Import data'!$J$25:$J$80, F2122,
           'Import data'!$G$25:$G$80, 'GHG emissions calculations'!$H2122,
           'Import data'!$I$25:$I$80,$E$1919) &lt;&gt; 0,
    SUMIFS('Import data'!$L$25:$L$80,
           'Import data'!$J$25:$J$80, F2122,
           'Import data'!$G$25:$G$80, 'GHG emissions calculations'!$H2122,
           'Import data'!$I$25:$I$80,$E$1919),
    ""
)</f>
        <v/>
      </c>
      <c r="J2122" s="311" t="str">
        <f t="array" ref="J2122">IF(
    XLOOKUP(F2122, 'Import data'!$J$26:$J$47, 'Import data'!$M$26:$M$47, "", 0) = "Please add the region-specific supplier emission factor or choose a different region available in the IAEG database.",
    "",
    XLOOKUP(F2122, 'Import data'!$J$26:$J$47, 'Import data'!$M$26:$M$47, "", 0)
)</f>
        <v/>
      </c>
      <c r="K2122" s="311" t="str">
        <f t="array" ref="K2122">IFERROR(
    XLOOKUP(F2122,
            _xlws.FILTER('Supplier Emission'!$G$15:$G$49,
                   ('Supplier Emission'!$D$15:$D$49=H2122) * ('Supplier Emission'!$F$15:$F$49=$E$1919)),
            _xlws.FILTER('Supplier Emission'!$I$15:$I$49,
                   ('Supplier Emission'!$D$15:$D$49=H2122) * ('Supplier Emission'!$F$15:$F$49=$E$1919)),
            ""),
    "")</f>
        <v/>
      </c>
      <c r="L2122" s="311" t="str">
        <f t="array" ref="L2122">IFERROR(
    XLOOKUP(F2122,
            _xlws.FILTER('Supplier Emission'!$G$15:$G$49,
                   ('Supplier Emission'!$D$15:$D$49=H2122) * ('Supplier Emission'!$F$15:$F$49=$E$1919)),
            _xlws.FILTER('Supplier Emission'!$J$15:$J$49,
                   ('Supplier Emission'!$D$15:$D$49=H2122) * ('Supplier Emission'!$F$15:$F$49=$E$1919)),
            ""),
    "")</f>
        <v/>
      </c>
      <c r="M2122" s="311" t="str">
        <f t="array" ref="M2122">IFERROR(
    XLOOKUP(F2122,
            _xlws.FILTER('Supplier Emission'!$G$15:$G$49,
                   ('Supplier Emission'!$D$15:$D$49=H2122) * ('Supplier Emission'!$F$15:$F$49=$E$1919)),
            _xlws.FILTER('Supplier Emission'!$M$15:$M$49,
                   ('Supplier Emission'!$D$15:$D$49=H2122) * ('Supplier Emission'!$F$15:$F$49=$E$1919)),
            ""),
    "")</f>
        <v/>
      </c>
      <c r="N2122" s="311" t="str">
        <f t="array" ref="N2122">IFERROR(
    XLOOKUP(F2122,
            _xlws.FILTER('Supplier Emission'!$G$15:$G$49,
                   ('Supplier Emission'!$D$15:$D$49=H2122) * ('Supplier Emission'!$F$15:$F$49=$E$1919)),
            _xlws.FILTER('Supplier Emission'!$H$15:$H$49,
                   ('Supplier Emission'!$D$15:$D$49=H2122) * ('Supplier Emission'!$F$15:$F$49=$E$1919)),
            ""),
    "")</f>
        <v/>
      </c>
      <c r="O2122" s="311" t="str">
        <f t="array" ref="O2122">XLOOKUP(1,('Emission Factors'!$E$5:$E$488='GHG emissions calculations'!$F2122)*('Emission Factors'!$H$5:$H$488='GHG emissions calculations'!$H2122),INDEX('Emission Factors'!$E$5:$T$488,0,MATCH('GHG emissions calculations'!O$6,'Emission Factors'!$E$5:$T$5,0)),"",0)</f>
        <v/>
      </c>
      <c r="P2122" s="313" t="str">
        <f t="array" ref="P2122">IFERROR(
    INDEX('Emission Factors'!$E$5:$P$488,
          MATCH(1,
                ('Emission Factors'!$E$5:$E$488 = 'GHG emissions calculations'!$F2122) *
                ('Emission Factors'!$H$5:$H$488 = 'GHG emissions calculations'!$H2122),
                0),
          MATCH('GHG emissions calculations'!P$6,'Emission Factors'!$E$5:$P$5,0)),
    "")</f>
        <v/>
      </c>
      <c r="Q2122" s="311" t="str">
        <f t="array" ref="Q2122">IFERROR(
    IF(
        INDEX('Emission Factors'!$E$5:$P$488,
              MATCH(1,
                    ('Emission Factors'!$E$5:$E$488 = 'GHG emissions calculations'!$F2122) *
                    ('Emission Factors'!$H$5:$H$488 = 'GHG emissions calculations'!$H2122),
                    0),
              MATCH('GHG emissions calculations'!Q$6, 'Emission Factors'!$E$5:$P$5, 0)) &lt;&gt; "",
        INDEX('Emission Factors'!$E$5:$P$488,
              MATCH(1,
                    ('Emission Factors'!$E$5:$E$488 = 'GHG emissions calculations'!$F2122) *
                    ('Emission Factors'!$H$5:$H$488 = 'GHG emissions calculations'!$H2122),
                    0),
              MATCH('GHG emissions calculations'!Q$6, 'Emission Factors'!$E$5:$P$5, 0)),
        ""),
    "")</f>
        <v/>
      </c>
      <c r="R2122" s="311" t="str">
        <f t="array" ref="R2122">IFERROR(
    IF(
        INDEX('Emission Factors'!$E$5:$R$488,
              MATCH(1,
                    ('Emission Factors'!$E$5:$E$488 = 'GHG emissions calculations'!$F2122) *
                    ('Emission Factors'!$H$5:$H$488 = 'GHG emissions calculations'!$H2122),
                    0),
              MATCH('GHG emissions calculations'!R$6, 'Emission Factors'!$E$5:$R$5, 0)) &lt;&gt; "",
        INDEX('Emission Factors'!$E$5:$R$488,
              MATCH(1,
                    ('Emission Factors'!$E$5:$E$488 = 'GHG emissions calculations'!$F2122) *
                    ('Emission Factors'!$H$5:$H$488 = 'GHG emissions calculations'!$H2122),
                    0),
              MATCH('GHG emissions calculations'!R$6, 'Emission Factors'!$E$5:$R$5, 0)),
        ""),
    "")</f>
        <v/>
      </c>
      <c r="S2122" s="312">
        <f t="shared" si="3"/>
        <v>0</v>
      </c>
      <c r="T2122" s="23"/>
    </row>
    <row r="2123" ht="15.75" customHeight="1" outlineLevel="1">
      <c r="A2123" s="23"/>
      <c r="B2123" s="71"/>
      <c r="C2123" s="71"/>
      <c r="D2123" s="71"/>
      <c r="E2123" s="314"/>
      <c r="F2123" s="311" t="str">
        <f>Lists!AA102</f>
        <v>Plastic - pipes and fittings - unknown mass - America</v>
      </c>
      <c r="G2123" s="311">
        <f t="array" ref="G2123">XLOOKUP(1,('Emission Factors'!$E$5:$E$488='GHG emissions calculations'!$F2123)*('Emission Factors'!$H$5:$H$488='GHG emissions calculations'!$H2123),INDEX('Emission Factors'!$E$5:$T$488,0,MATCH('GHG emissions calculations'!G$6,'Emission Factors'!$E$5:$T$5,0)),"",0)</f>
        <v>2</v>
      </c>
      <c r="H2123" s="311" t="s">
        <v>238</v>
      </c>
      <c r="I2123" s="312" t="str">
        <f>IF(
    SUMIFS('Import data'!$L$25:$L$80,
           'Import data'!$J$25:$J$80, F2123,
           'Import data'!$G$25:$G$80, 'GHG emissions calculations'!$H2123,
           'Import data'!$I$25:$I$80,$E$1919) &lt;&gt; 0,
    SUMIFS('Import data'!$L$25:$L$80,
           'Import data'!$J$25:$J$80, F2123,
           'Import data'!$G$25:$G$80, 'GHG emissions calculations'!$H2123,
           'Import data'!$I$25:$I$80,$E$1919),
    ""
)</f>
        <v/>
      </c>
      <c r="J2123" s="311" t="str">
        <f t="array" ref="J2123">IF(
    XLOOKUP(F2123, 'Import data'!$J$26:$J$47, 'Import data'!$M$26:$M$47, "", 0) = "Please add the region-specific supplier emission factor or choose a different region available in the IAEG database.",
    "",
    XLOOKUP(F2123, 'Import data'!$J$26:$J$47, 'Import data'!$M$26:$M$47, "", 0)
)</f>
        <v/>
      </c>
      <c r="K2123" s="311" t="str">
        <f t="array" ref="K2123">IFERROR(
    XLOOKUP(F2123,
            _xlws.FILTER('Supplier Emission'!$G$15:$G$49,
                   ('Supplier Emission'!$D$15:$D$49=H2123) * ('Supplier Emission'!$F$15:$F$49=$E$1919)),
            _xlws.FILTER('Supplier Emission'!$I$15:$I$49,
                   ('Supplier Emission'!$D$15:$D$49=H2123) * ('Supplier Emission'!$F$15:$F$49=$E$1919)),
            ""),
    "")</f>
        <v/>
      </c>
      <c r="L2123" s="311" t="str">
        <f t="array" ref="L2123">IFERROR(
    XLOOKUP(F2123,
            _xlws.FILTER('Supplier Emission'!$G$15:$G$49,
                   ('Supplier Emission'!$D$15:$D$49=H2123) * ('Supplier Emission'!$F$15:$F$49=$E$1919)),
            _xlws.FILTER('Supplier Emission'!$J$15:$J$49,
                   ('Supplier Emission'!$D$15:$D$49=H2123) * ('Supplier Emission'!$F$15:$F$49=$E$1919)),
            ""),
    "")</f>
        <v/>
      </c>
      <c r="M2123" s="311" t="str">
        <f t="array" ref="M2123">IFERROR(
    XLOOKUP(F2123,
            _xlws.FILTER('Supplier Emission'!$G$15:$G$49,
                   ('Supplier Emission'!$D$15:$D$49=H2123) * ('Supplier Emission'!$F$15:$F$49=$E$1919)),
            _xlws.FILTER('Supplier Emission'!$M$15:$M$49,
                   ('Supplier Emission'!$D$15:$D$49=H2123) * ('Supplier Emission'!$F$15:$F$49=$E$1919)),
            ""),
    "")</f>
        <v/>
      </c>
      <c r="N2123" s="311" t="str">
        <f t="array" ref="N2123">IFERROR(
    XLOOKUP(F2123,
            _xlws.FILTER('Supplier Emission'!$G$15:$G$49,
                   ('Supplier Emission'!$D$15:$D$49=H2123) * ('Supplier Emission'!$F$15:$F$49=$E$1919)),
            _xlws.FILTER('Supplier Emission'!$H$15:$H$49,
                   ('Supplier Emission'!$D$15:$D$49=H2123) * ('Supplier Emission'!$F$15:$F$49=$E$1919)),
            ""),
    "")</f>
        <v/>
      </c>
      <c r="O2123" s="311" t="str">
        <f t="array" ref="O2123">XLOOKUP(1,('Emission Factors'!$E$5:$E$488='GHG emissions calculations'!$F2123)*('Emission Factors'!$H$5:$H$488='GHG emissions calculations'!$H2123),INDEX('Emission Factors'!$E$5:$T$488,0,MATCH('GHG emissions calculations'!O$6,'Emission Factors'!$E$5:$T$5,0)),"",0)</f>
        <v>Plastic pipe/fittings and sausage casings</v>
      </c>
      <c r="P2123" s="313">
        <f t="array" ref="P2123">IFERROR(
    INDEX('Emission Factors'!$E$5:$P$488,
          MATCH(1,
                ('Emission Factors'!$E$5:$E$488 = 'GHG emissions calculations'!$F2123) *
                ('Emission Factors'!$H$5:$H$488 = 'GHG emissions calculations'!$H2123),
                0),
          MATCH('GHG emissions calculations'!P$6,'Emission Factors'!$E$5:$P$5,0)),
    "")</f>
        <v>626.1031803</v>
      </c>
      <c r="Q2123" s="311" t="str">
        <f t="array" ref="Q2123">IFERROR(
    IF(
        INDEX('Emission Factors'!$E$5:$P$488,
              MATCH(1,
                    ('Emission Factors'!$E$5:$E$488 = 'GHG emissions calculations'!$F2123) *
                    ('Emission Factors'!$H$5:$H$488 = 'GHG emissions calculations'!$H2123),
                    0),
              MATCH('GHG emissions calculations'!Q$6, 'Emission Factors'!$E$5:$P$5, 0)) &lt;&gt; "",
        INDEX('Emission Factors'!$E$5:$P$488,
              MATCH(1,
                    ('Emission Factors'!$E$5:$E$488 = 'GHG emissions calculations'!$F2123) *
                    ('Emission Factors'!$H$5:$H$488 = 'GHG emissions calculations'!$H2123),
                    0),
              MATCH('GHG emissions calculations'!Q$6, 'Emission Factors'!$E$5:$P$5, 0)),
        ""),
    "")</f>
        <v>kgCO2e / k€</v>
      </c>
      <c r="R2123" s="311" t="str">
        <f t="array" ref="R2123">IFERROR(
    IF(
        INDEX('Emission Factors'!$E$5:$R$488,
              MATCH(1,
                    ('Emission Factors'!$E$5:$E$488 = 'GHG emissions calculations'!$F2123) *
                    ('Emission Factors'!$H$5:$H$488 = 'GHG emissions calculations'!$H2123),
                    0),
              MATCH('GHG emissions calculations'!R$6, 'Emission Factors'!$E$5:$R$5, 0)) &lt;&gt; "",
        INDEX('Emission Factors'!$E$5:$R$488,
              MATCH(1,
                    ('Emission Factors'!$E$5:$E$488 = 'GHG emissions calculations'!$F2123) *
                    ('Emission Factors'!$H$5:$H$488 = 'GHG emissions calculations'!$H2123),
                    0),
              MATCH('GHG emissions calculations'!R$6, 'Emission Factors'!$E$5:$R$5, 0)),
        ""),
    "")</f>
        <v>America</v>
      </c>
      <c r="S2123" s="312">
        <f t="shared" si="3"/>
        <v>0</v>
      </c>
      <c r="T2123" s="23"/>
    </row>
    <row r="2124" ht="15.75" customHeight="1" outlineLevel="1">
      <c r="A2124" s="23"/>
      <c r="B2124" s="71"/>
      <c r="C2124" s="71"/>
      <c r="D2124" s="71"/>
      <c r="E2124" s="314"/>
      <c r="F2124" s="311" t="str">
        <f>Lists!AA105</f>
        <v>Plastic - pipes and fittings - unknown mass - Asia</v>
      </c>
      <c r="G2124" s="311" t="str">
        <f t="array" ref="G2124">XLOOKUP(1,('Emission Factors'!$E$5:$E$488='GHG emissions calculations'!$F2124)*('Emission Factors'!$H$5:$H$488='GHG emissions calculations'!$H2124),INDEX('Emission Factors'!$E$5:$T$488,0,MATCH('GHG emissions calculations'!G$6,'Emission Factors'!$E$5:$T$5,0)),"",0)</f>
        <v/>
      </c>
      <c r="H2124" s="311" t="s">
        <v>238</v>
      </c>
      <c r="I2124" s="312" t="str">
        <f>IF(
    SUMIFS('Import data'!$L$25:$L$80,
           'Import data'!$J$25:$J$80, F2124,
           'Import data'!$G$25:$G$80, 'GHG emissions calculations'!$H2124,
           'Import data'!$I$25:$I$80,$E$1919) &lt;&gt; 0,
    SUMIFS('Import data'!$L$25:$L$80,
           'Import data'!$J$25:$J$80, F2124,
           'Import data'!$G$25:$G$80, 'GHG emissions calculations'!$H2124,
           'Import data'!$I$25:$I$80,$E$1919),
    ""
)</f>
        <v/>
      </c>
      <c r="J2124" s="311" t="str">
        <f t="array" ref="J2124">IF(
    XLOOKUP(F2124, 'Import data'!$J$26:$J$47, 'Import data'!$M$26:$M$47, "", 0) = "Please add the region-specific supplier emission factor or choose a different region available in the IAEG database.",
    "",
    XLOOKUP(F2124, 'Import data'!$J$26:$J$47, 'Import data'!$M$26:$M$47, "", 0)
)</f>
        <v/>
      </c>
      <c r="K2124" s="311" t="str">
        <f t="array" ref="K2124">IFERROR(
    XLOOKUP(F2124,
            _xlws.FILTER('Supplier Emission'!$G$15:$G$49,
                   ('Supplier Emission'!$D$15:$D$49=H2124) * ('Supplier Emission'!$F$15:$F$49=$E$1919)),
            _xlws.FILTER('Supplier Emission'!$I$15:$I$49,
                   ('Supplier Emission'!$D$15:$D$49=H2124) * ('Supplier Emission'!$F$15:$F$49=$E$1919)),
            ""),
    "")</f>
        <v/>
      </c>
      <c r="L2124" s="311" t="str">
        <f t="array" ref="L2124">IFERROR(
    XLOOKUP(F2124,
            _xlws.FILTER('Supplier Emission'!$G$15:$G$49,
                   ('Supplier Emission'!$D$15:$D$49=H2124) * ('Supplier Emission'!$F$15:$F$49=$E$1919)),
            _xlws.FILTER('Supplier Emission'!$J$15:$J$49,
                   ('Supplier Emission'!$D$15:$D$49=H2124) * ('Supplier Emission'!$F$15:$F$49=$E$1919)),
            ""),
    "")</f>
        <v/>
      </c>
      <c r="M2124" s="311" t="str">
        <f t="array" ref="M2124">IFERROR(
    XLOOKUP(F2124,
            _xlws.FILTER('Supplier Emission'!$G$15:$G$49,
                   ('Supplier Emission'!$D$15:$D$49=H2124) * ('Supplier Emission'!$F$15:$F$49=$E$1919)),
            _xlws.FILTER('Supplier Emission'!$M$15:$M$49,
                   ('Supplier Emission'!$D$15:$D$49=H2124) * ('Supplier Emission'!$F$15:$F$49=$E$1919)),
            ""),
    "")</f>
        <v/>
      </c>
      <c r="N2124" s="311" t="str">
        <f t="array" ref="N2124">IFERROR(
    XLOOKUP(F2124,
            _xlws.FILTER('Supplier Emission'!$G$15:$G$49,
                   ('Supplier Emission'!$D$15:$D$49=H2124) * ('Supplier Emission'!$F$15:$F$49=$E$1919)),
            _xlws.FILTER('Supplier Emission'!$H$15:$H$49,
                   ('Supplier Emission'!$D$15:$D$49=H2124) * ('Supplier Emission'!$F$15:$F$49=$E$1919)),
            ""),
    "")</f>
        <v/>
      </c>
      <c r="O2124" s="311" t="str">
        <f t="array" ref="O2124">XLOOKUP(1,('Emission Factors'!$E$5:$E$488='GHG emissions calculations'!$F2124)*('Emission Factors'!$H$5:$H$488='GHG emissions calculations'!$H2124),INDEX('Emission Factors'!$E$5:$T$488,0,MATCH('GHG emissions calculations'!O$6,'Emission Factors'!$E$5:$T$5,0)),"",0)</f>
        <v/>
      </c>
      <c r="P2124" s="313" t="str">
        <f t="array" ref="P2124">IFERROR(
    INDEX('Emission Factors'!$E$5:$P$488,
          MATCH(1,
                ('Emission Factors'!$E$5:$E$488 = 'GHG emissions calculations'!$F2124) *
                ('Emission Factors'!$H$5:$H$488 = 'GHG emissions calculations'!$H2124),
                0),
          MATCH('GHG emissions calculations'!P$6,'Emission Factors'!$E$5:$P$5,0)),
    "")</f>
        <v/>
      </c>
      <c r="Q2124" s="311" t="str">
        <f t="array" ref="Q2124">IFERROR(
    IF(
        INDEX('Emission Factors'!$E$5:$P$488,
              MATCH(1,
                    ('Emission Factors'!$E$5:$E$488 = 'GHG emissions calculations'!$F2124) *
                    ('Emission Factors'!$H$5:$H$488 = 'GHG emissions calculations'!$H2124),
                    0),
              MATCH('GHG emissions calculations'!Q$6, 'Emission Factors'!$E$5:$P$5, 0)) &lt;&gt; "",
        INDEX('Emission Factors'!$E$5:$P$488,
              MATCH(1,
                    ('Emission Factors'!$E$5:$E$488 = 'GHG emissions calculations'!$F2124) *
                    ('Emission Factors'!$H$5:$H$488 = 'GHG emissions calculations'!$H2124),
                    0),
              MATCH('GHG emissions calculations'!Q$6, 'Emission Factors'!$E$5:$P$5, 0)),
        ""),
    "")</f>
        <v/>
      </c>
      <c r="R2124" s="311" t="str">
        <f t="array" ref="R2124">IFERROR(
    IF(
        INDEX('Emission Factors'!$E$5:$R$488,
              MATCH(1,
                    ('Emission Factors'!$E$5:$E$488 = 'GHG emissions calculations'!$F2124) *
                    ('Emission Factors'!$H$5:$H$488 = 'GHG emissions calculations'!$H2124),
                    0),
              MATCH('GHG emissions calculations'!R$6, 'Emission Factors'!$E$5:$R$5, 0)) &lt;&gt; "",
        INDEX('Emission Factors'!$E$5:$R$488,
              MATCH(1,
                    ('Emission Factors'!$E$5:$E$488 = 'GHG emissions calculations'!$F2124) *
                    ('Emission Factors'!$H$5:$H$488 = 'GHG emissions calculations'!$H2124),
                    0),
              MATCH('GHG emissions calculations'!R$6, 'Emission Factors'!$E$5:$R$5, 0)),
        ""),
    "")</f>
        <v/>
      </c>
      <c r="S2124" s="312">
        <f t="shared" si="3"/>
        <v>0</v>
      </c>
      <c r="T2124" s="23"/>
    </row>
    <row r="2125" ht="15.75" customHeight="1" outlineLevel="1">
      <c r="A2125" s="23"/>
      <c r="B2125" s="71"/>
      <c r="C2125" s="71"/>
      <c r="D2125" s="71"/>
      <c r="E2125" s="314"/>
      <c r="F2125" s="311" t="str">
        <f>Lists!AA103</f>
        <v>Plastic - pipes and fittings - unknown mass - Europe</v>
      </c>
      <c r="G2125" s="311" t="str">
        <f t="array" ref="G2125">XLOOKUP(1,('Emission Factors'!$E$5:$E$488='GHG emissions calculations'!$F2125)*('Emission Factors'!$H$5:$H$488='GHG emissions calculations'!$H2125),INDEX('Emission Factors'!$E$5:$T$488,0,MATCH('GHG emissions calculations'!G$6,'Emission Factors'!$E$5:$T$5,0)),"",0)</f>
        <v/>
      </c>
      <c r="H2125" s="311" t="s">
        <v>238</v>
      </c>
      <c r="I2125" s="312" t="str">
        <f>IF(
    SUMIFS('Import data'!$L$25:$L$80,
           'Import data'!$J$25:$J$80, F2125,
           'Import data'!$G$25:$G$80, 'GHG emissions calculations'!$H2125,
           'Import data'!$I$25:$I$80,$E$1919) &lt;&gt; 0,
    SUMIFS('Import data'!$L$25:$L$80,
           'Import data'!$J$25:$J$80, F2125,
           'Import data'!$G$25:$G$80, 'GHG emissions calculations'!$H2125,
           'Import data'!$I$25:$I$80,$E$1919),
    ""
)</f>
        <v/>
      </c>
      <c r="J2125" s="311" t="str">
        <f t="array" ref="J2125">IF(
    XLOOKUP(F2125, 'Import data'!$J$26:$J$47, 'Import data'!$M$26:$M$47, "", 0) = "Please add the region-specific supplier emission factor or choose a different region available in the IAEG database.",
    "",
    XLOOKUP(F2125, 'Import data'!$J$26:$J$47, 'Import data'!$M$26:$M$47, "", 0)
)</f>
        <v/>
      </c>
      <c r="K2125" s="311" t="str">
        <f t="array" ref="K2125">IFERROR(
    XLOOKUP(F2125,
            _xlws.FILTER('Supplier Emission'!$G$15:$G$49,
                   ('Supplier Emission'!$D$15:$D$49=H2125) * ('Supplier Emission'!$F$15:$F$49=$E$1919)),
            _xlws.FILTER('Supplier Emission'!$I$15:$I$49,
                   ('Supplier Emission'!$D$15:$D$49=H2125) * ('Supplier Emission'!$F$15:$F$49=$E$1919)),
            ""),
    "")</f>
        <v/>
      </c>
      <c r="L2125" s="311" t="str">
        <f t="array" ref="L2125">IFERROR(
    XLOOKUP(F2125,
            _xlws.FILTER('Supplier Emission'!$G$15:$G$49,
                   ('Supplier Emission'!$D$15:$D$49=H2125) * ('Supplier Emission'!$F$15:$F$49=$E$1919)),
            _xlws.FILTER('Supplier Emission'!$J$15:$J$49,
                   ('Supplier Emission'!$D$15:$D$49=H2125) * ('Supplier Emission'!$F$15:$F$49=$E$1919)),
            ""),
    "")</f>
        <v/>
      </c>
      <c r="M2125" s="311" t="str">
        <f t="array" ref="M2125">IFERROR(
    XLOOKUP(F2125,
            _xlws.FILTER('Supplier Emission'!$G$15:$G$49,
                   ('Supplier Emission'!$D$15:$D$49=H2125) * ('Supplier Emission'!$F$15:$F$49=$E$1919)),
            _xlws.FILTER('Supplier Emission'!$M$15:$M$49,
                   ('Supplier Emission'!$D$15:$D$49=H2125) * ('Supplier Emission'!$F$15:$F$49=$E$1919)),
            ""),
    "")</f>
        <v/>
      </c>
      <c r="N2125" s="311" t="str">
        <f t="array" ref="N2125">IFERROR(
    XLOOKUP(F2125,
            _xlws.FILTER('Supplier Emission'!$G$15:$G$49,
                   ('Supplier Emission'!$D$15:$D$49=H2125) * ('Supplier Emission'!$F$15:$F$49=$E$1919)),
            _xlws.FILTER('Supplier Emission'!$H$15:$H$49,
                   ('Supplier Emission'!$D$15:$D$49=H2125) * ('Supplier Emission'!$F$15:$F$49=$E$1919)),
            ""),
    "")</f>
        <v/>
      </c>
      <c r="O2125" s="311" t="str">
        <f t="array" ref="O2125">XLOOKUP(1,('Emission Factors'!$E$5:$E$488='GHG emissions calculations'!$F2125)*('Emission Factors'!$H$5:$H$488='GHG emissions calculations'!$H2125),INDEX('Emission Factors'!$E$5:$T$488,0,MATCH('GHG emissions calculations'!O$6,'Emission Factors'!$E$5:$T$5,0)),"",0)</f>
        <v/>
      </c>
      <c r="P2125" s="313" t="str">
        <f t="array" ref="P2125">IFERROR(
    INDEX('Emission Factors'!$E$5:$P$488,
          MATCH(1,
                ('Emission Factors'!$E$5:$E$488 = 'GHG emissions calculations'!$F2125) *
                ('Emission Factors'!$H$5:$H$488 = 'GHG emissions calculations'!$H2125),
                0),
          MATCH('GHG emissions calculations'!P$6,'Emission Factors'!$E$5:$P$5,0)),
    "")</f>
        <v/>
      </c>
      <c r="Q2125" s="311" t="str">
        <f t="array" ref="Q2125">IFERROR(
    IF(
        INDEX('Emission Factors'!$E$5:$P$488,
              MATCH(1,
                    ('Emission Factors'!$E$5:$E$488 = 'GHG emissions calculations'!$F2125) *
                    ('Emission Factors'!$H$5:$H$488 = 'GHG emissions calculations'!$H2125),
                    0),
              MATCH('GHG emissions calculations'!Q$6, 'Emission Factors'!$E$5:$P$5, 0)) &lt;&gt; "",
        INDEX('Emission Factors'!$E$5:$P$488,
              MATCH(1,
                    ('Emission Factors'!$E$5:$E$488 = 'GHG emissions calculations'!$F2125) *
                    ('Emission Factors'!$H$5:$H$488 = 'GHG emissions calculations'!$H2125),
                    0),
              MATCH('GHG emissions calculations'!Q$6, 'Emission Factors'!$E$5:$P$5, 0)),
        ""),
    "")</f>
        <v/>
      </c>
      <c r="R2125" s="311" t="str">
        <f t="array" ref="R2125">IFERROR(
    IF(
        INDEX('Emission Factors'!$E$5:$R$488,
              MATCH(1,
                    ('Emission Factors'!$E$5:$E$488 = 'GHG emissions calculations'!$F2125) *
                    ('Emission Factors'!$H$5:$H$488 = 'GHG emissions calculations'!$H2125),
                    0),
              MATCH('GHG emissions calculations'!R$6, 'Emission Factors'!$E$5:$R$5, 0)) &lt;&gt; "",
        INDEX('Emission Factors'!$E$5:$R$488,
              MATCH(1,
                    ('Emission Factors'!$E$5:$E$488 = 'GHG emissions calculations'!$F2125) *
                    ('Emission Factors'!$H$5:$H$488 = 'GHG emissions calculations'!$H2125),
                    0),
              MATCH('GHG emissions calculations'!R$6, 'Emission Factors'!$E$5:$R$5, 0)),
        ""),
    "")</f>
        <v/>
      </c>
      <c r="S2125" s="312">
        <f t="shared" si="3"/>
        <v>0</v>
      </c>
      <c r="T2125" s="23"/>
    </row>
    <row r="2126" ht="15.75" customHeight="1" outlineLevel="1">
      <c r="A2126" s="23"/>
      <c r="B2126" s="71"/>
      <c r="C2126" s="71"/>
      <c r="D2126" s="71"/>
      <c r="E2126" s="314"/>
      <c r="F2126" s="311" t="str">
        <f>Lists!AA108</f>
        <v>Plastic - pipes and fittings - unknown mass - Global or unspecified region</v>
      </c>
      <c r="G2126" s="311" t="str">
        <f t="array" ref="G2126">XLOOKUP(1,('Emission Factors'!$E$5:$E$488='GHG emissions calculations'!$F2126)*('Emission Factors'!$H$5:$H$488='GHG emissions calculations'!$H2126),INDEX('Emission Factors'!$E$5:$T$488,0,MATCH('GHG emissions calculations'!G$6,'Emission Factors'!$E$5:$T$5,0)),"",0)</f>
        <v/>
      </c>
      <c r="H2126" s="311" t="s">
        <v>238</v>
      </c>
      <c r="I2126" s="312" t="str">
        <f>IF(
    SUMIFS('Import data'!$L$25:$L$80,
           'Import data'!$J$25:$J$80, F2126,
           'Import data'!$G$25:$G$80, 'GHG emissions calculations'!$H2126,
           'Import data'!$I$25:$I$80,$E$1919) &lt;&gt; 0,
    SUMIFS('Import data'!$L$25:$L$80,
           'Import data'!$J$25:$J$80, F2126,
           'Import data'!$G$25:$G$80, 'GHG emissions calculations'!$H2126,
           'Import data'!$I$25:$I$80,$E$1919),
    ""
)</f>
        <v/>
      </c>
      <c r="J2126" s="311" t="str">
        <f t="array" ref="J2126">IF(
    XLOOKUP(F2126, 'Import data'!$J$26:$J$47, 'Import data'!$M$26:$M$47, "", 0) = "Please add the region-specific supplier emission factor or choose a different region available in the IAEG database.",
    "",
    XLOOKUP(F2126, 'Import data'!$J$26:$J$47, 'Import data'!$M$26:$M$47, "", 0)
)</f>
        <v/>
      </c>
      <c r="K2126" s="311" t="str">
        <f t="array" ref="K2126">IFERROR(
    XLOOKUP(F2126,
            _xlws.FILTER('Supplier Emission'!$G$15:$G$49,
                   ('Supplier Emission'!$D$15:$D$49=H2126) * ('Supplier Emission'!$F$15:$F$49=$E$1919)),
            _xlws.FILTER('Supplier Emission'!$I$15:$I$49,
                   ('Supplier Emission'!$D$15:$D$49=H2126) * ('Supplier Emission'!$F$15:$F$49=$E$1919)),
            ""),
    "")</f>
        <v/>
      </c>
      <c r="L2126" s="311" t="str">
        <f t="array" ref="L2126">IFERROR(
    XLOOKUP(F2126,
            _xlws.FILTER('Supplier Emission'!$G$15:$G$49,
                   ('Supplier Emission'!$D$15:$D$49=H2126) * ('Supplier Emission'!$F$15:$F$49=$E$1919)),
            _xlws.FILTER('Supplier Emission'!$J$15:$J$49,
                   ('Supplier Emission'!$D$15:$D$49=H2126) * ('Supplier Emission'!$F$15:$F$49=$E$1919)),
            ""),
    "")</f>
        <v/>
      </c>
      <c r="M2126" s="311" t="str">
        <f t="array" ref="M2126">IFERROR(
    XLOOKUP(F2126,
            _xlws.FILTER('Supplier Emission'!$G$15:$G$49,
                   ('Supplier Emission'!$D$15:$D$49=H2126) * ('Supplier Emission'!$F$15:$F$49=$E$1919)),
            _xlws.FILTER('Supplier Emission'!$M$15:$M$49,
                   ('Supplier Emission'!$D$15:$D$49=H2126) * ('Supplier Emission'!$F$15:$F$49=$E$1919)),
            ""),
    "")</f>
        <v/>
      </c>
      <c r="N2126" s="311" t="str">
        <f t="array" ref="N2126">IFERROR(
    XLOOKUP(F2126,
            _xlws.FILTER('Supplier Emission'!$G$15:$G$49,
                   ('Supplier Emission'!$D$15:$D$49=H2126) * ('Supplier Emission'!$F$15:$F$49=$E$1919)),
            _xlws.FILTER('Supplier Emission'!$H$15:$H$49,
                   ('Supplier Emission'!$D$15:$D$49=H2126) * ('Supplier Emission'!$F$15:$F$49=$E$1919)),
            ""),
    "")</f>
        <v/>
      </c>
      <c r="O2126" s="311" t="str">
        <f t="array" ref="O2126">XLOOKUP(1,('Emission Factors'!$E$5:$E$488='GHG emissions calculations'!$F2126)*('Emission Factors'!$H$5:$H$488='GHG emissions calculations'!$H2126),INDEX('Emission Factors'!$E$5:$T$488,0,MATCH('GHG emissions calculations'!O$6,'Emission Factors'!$E$5:$T$5,0)),"",0)</f>
        <v/>
      </c>
      <c r="P2126" s="313" t="str">
        <f t="array" ref="P2126">IFERROR(
    INDEX('Emission Factors'!$E$5:$P$488,
          MATCH(1,
                ('Emission Factors'!$E$5:$E$488 = 'GHG emissions calculations'!$F2126) *
                ('Emission Factors'!$H$5:$H$488 = 'GHG emissions calculations'!$H2126),
                0),
          MATCH('GHG emissions calculations'!P$6,'Emission Factors'!$E$5:$P$5,0)),
    "")</f>
        <v/>
      </c>
      <c r="Q2126" s="311" t="str">
        <f t="array" ref="Q2126">IFERROR(
    IF(
        INDEX('Emission Factors'!$E$5:$P$488,
              MATCH(1,
                    ('Emission Factors'!$E$5:$E$488 = 'GHG emissions calculations'!$F2126) *
                    ('Emission Factors'!$H$5:$H$488 = 'GHG emissions calculations'!$H2126),
                    0),
              MATCH('GHG emissions calculations'!Q$6, 'Emission Factors'!$E$5:$P$5, 0)) &lt;&gt; "",
        INDEX('Emission Factors'!$E$5:$P$488,
              MATCH(1,
                    ('Emission Factors'!$E$5:$E$488 = 'GHG emissions calculations'!$F2126) *
                    ('Emission Factors'!$H$5:$H$488 = 'GHG emissions calculations'!$H2126),
                    0),
              MATCH('GHG emissions calculations'!Q$6, 'Emission Factors'!$E$5:$P$5, 0)),
        ""),
    "")</f>
        <v/>
      </c>
      <c r="R2126" s="311" t="str">
        <f t="array" ref="R2126">IFERROR(
    IF(
        INDEX('Emission Factors'!$E$5:$R$488,
              MATCH(1,
                    ('Emission Factors'!$E$5:$E$488 = 'GHG emissions calculations'!$F2126) *
                    ('Emission Factors'!$H$5:$H$488 = 'GHG emissions calculations'!$H2126),
                    0),
              MATCH('GHG emissions calculations'!R$6, 'Emission Factors'!$E$5:$R$5, 0)) &lt;&gt; "",
        INDEX('Emission Factors'!$E$5:$R$488,
              MATCH(1,
                    ('Emission Factors'!$E$5:$E$488 = 'GHG emissions calculations'!$F2126) *
                    ('Emission Factors'!$H$5:$H$488 = 'GHG emissions calculations'!$H2126),
                    0),
              MATCH('GHG emissions calculations'!R$6, 'Emission Factors'!$E$5:$R$5, 0)),
        ""),
    "")</f>
        <v/>
      </c>
      <c r="S2126" s="312">
        <f t="shared" si="3"/>
        <v>0</v>
      </c>
      <c r="T2126" s="23"/>
    </row>
    <row r="2127" ht="15.75" customHeight="1" outlineLevel="1">
      <c r="A2127" s="23"/>
      <c r="B2127" s="71"/>
      <c r="C2127" s="71"/>
      <c r="D2127" s="71"/>
      <c r="E2127" s="314"/>
      <c r="F2127" s="311" t="str">
        <f>Lists!AA107</f>
        <v>Plastic - pipes and fittings - unknown mass - Middle East</v>
      </c>
      <c r="G2127" s="311" t="str">
        <f t="array" ref="G2127">XLOOKUP(1,('Emission Factors'!$E$5:$E$488='GHG emissions calculations'!$F2127)*('Emission Factors'!$H$5:$H$488='GHG emissions calculations'!$H2127),INDEX('Emission Factors'!$E$5:$T$488,0,MATCH('GHG emissions calculations'!G$6,'Emission Factors'!$E$5:$T$5,0)),"",0)</f>
        <v/>
      </c>
      <c r="H2127" s="311" t="s">
        <v>238</v>
      </c>
      <c r="I2127" s="312" t="str">
        <f>IF(
    SUMIFS('Import data'!$L$25:$L$80,
           'Import data'!$J$25:$J$80, F2127,
           'Import data'!$G$25:$G$80, 'GHG emissions calculations'!$H2127,
           'Import data'!$I$25:$I$80,$E$1919) &lt;&gt; 0,
    SUMIFS('Import data'!$L$25:$L$80,
           'Import data'!$J$25:$J$80, F2127,
           'Import data'!$G$25:$G$80, 'GHG emissions calculations'!$H2127,
           'Import data'!$I$25:$I$80,$E$1919),
    ""
)</f>
        <v/>
      </c>
      <c r="J2127" s="311" t="str">
        <f t="array" ref="J2127">IF(
    XLOOKUP(F2127, 'Import data'!$J$26:$J$47, 'Import data'!$M$26:$M$47, "", 0) = "Please add the region-specific supplier emission factor or choose a different region available in the IAEG database.",
    "",
    XLOOKUP(F2127, 'Import data'!$J$26:$J$47, 'Import data'!$M$26:$M$47, "", 0)
)</f>
        <v/>
      </c>
      <c r="K2127" s="311" t="str">
        <f t="array" ref="K2127">IFERROR(
    XLOOKUP(F2127,
            _xlws.FILTER('Supplier Emission'!$G$15:$G$49,
                   ('Supplier Emission'!$D$15:$D$49=H2127) * ('Supplier Emission'!$F$15:$F$49=$E$1919)),
            _xlws.FILTER('Supplier Emission'!$I$15:$I$49,
                   ('Supplier Emission'!$D$15:$D$49=H2127) * ('Supplier Emission'!$F$15:$F$49=$E$1919)),
            ""),
    "")</f>
        <v/>
      </c>
      <c r="L2127" s="311" t="str">
        <f t="array" ref="L2127">IFERROR(
    XLOOKUP(F2127,
            _xlws.FILTER('Supplier Emission'!$G$15:$G$49,
                   ('Supplier Emission'!$D$15:$D$49=H2127) * ('Supplier Emission'!$F$15:$F$49=$E$1919)),
            _xlws.FILTER('Supplier Emission'!$J$15:$J$49,
                   ('Supplier Emission'!$D$15:$D$49=H2127) * ('Supplier Emission'!$F$15:$F$49=$E$1919)),
            ""),
    "")</f>
        <v/>
      </c>
      <c r="M2127" s="311" t="str">
        <f t="array" ref="M2127">IFERROR(
    XLOOKUP(F2127,
            _xlws.FILTER('Supplier Emission'!$G$15:$G$49,
                   ('Supplier Emission'!$D$15:$D$49=H2127) * ('Supplier Emission'!$F$15:$F$49=$E$1919)),
            _xlws.FILTER('Supplier Emission'!$M$15:$M$49,
                   ('Supplier Emission'!$D$15:$D$49=H2127) * ('Supplier Emission'!$F$15:$F$49=$E$1919)),
            ""),
    "")</f>
        <v/>
      </c>
      <c r="N2127" s="311" t="str">
        <f t="array" ref="N2127">IFERROR(
    XLOOKUP(F2127,
            _xlws.FILTER('Supplier Emission'!$G$15:$G$49,
                   ('Supplier Emission'!$D$15:$D$49=H2127) * ('Supplier Emission'!$F$15:$F$49=$E$1919)),
            _xlws.FILTER('Supplier Emission'!$H$15:$H$49,
                   ('Supplier Emission'!$D$15:$D$49=H2127) * ('Supplier Emission'!$F$15:$F$49=$E$1919)),
            ""),
    "")</f>
        <v/>
      </c>
      <c r="O2127" s="311" t="str">
        <f t="array" ref="O2127">XLOOKUP(1,('Emission Factors'!$E$5:$E$488='GHG emissions calculations'!$F2127)*('Emission Factors'!$H$5:$H$488='GHG emissions calculations'!$H2127),INDEX('Emission Factors'!$E$5:$T$488,0,MATCH('GHG emissions calculations'!O$6,'Emission Factors'!$E$5:$T$5,0)),"",0)</f>
        <v/>
      </c>
      <c r="P2127" s="313" t="str">
        <f t="array" ref="P2127">IFERROR(
    INDEX('Emission Factors'!$E$5:$P$488,
          MATCH(1,
                ('Emission Factors'!$E$5:$E$488 = 'GHG emissions calculations'!$F2127) *
                ('Emission Factors'!$H$5:$H$488 = 'GHG emissions calculations'!$H2127),
                0),
          MATCH('GHG emissions calculations'!P$6,'Emission Factors'!$E$5:$P$5,0)),
    "")</f>
        <v/>
      </c>
      <c r="Q2127" s="311" t="str">
        <f t="array" ref="Q2127">IFERROR(
    IF(
        INDEX('Emission Factors'!$E$5:$P$488,
              MATCH(1,
                    ('Emission Factors'!$E$5:$E$488 = 'GHG emissions calculations'!$F2127) *
                    ('Emission Factors'!$H$5:$H$488 = 'GHG emissions calculations'!$H2127),
                    0),
              MATCH('GHG emissions calculations'!Q$6, 'Emission Factors'!$E$5:$P$5, 0)) &lt;&gt; "",
        INDEX('Emission Factors'!$E$5:$P$488,
              MATCH(1,
                    ('Emission Factors'!$E$5:$E$488 = 'GHG emissions calculations'!$F2127) *
                    ('Emission Factors'!$H$5:$H$488 = 'GHG emissions calculations'!$H2127),
                    0),
              MATCH('GHG emissions calculations'!Q$6, 'Emission Factors'!$E$5:$P$5, 0)),
        ""),
    "")</f>
        <v/>
      </c>
      <c r="R2127" s="311" t="str">
        <f t="array" ref="R2127">IFERROR(
    IF(
        INDEX('Emission Factors'!$E$5:$R$488,
              MATCH(1,
                    ('Emission Factors'!$E$5:$E$488 = 'GHG emissions calculations'!$F2127) *
                    ('Emission Factors'!$H$5:$H$488 = 'GHG emissions calculations'!$H2127),
                    0),
              MATCH('GHG emissions calculations'!R$6, 'Emission Factors'!$E$5:$R$5, 0)) &lt;&gt; "",
        INDEX('Emission Factors'!$E$5:$R$488,
              MATCH(1,
                    ('Emission Factors'!$E$5:$E$488 = 'GHG emissions calculations'!$F2127) *
                    ('Emission Factors'!$H$5:$H$488 = 'GHG emissions calculations'!$H2127),
                    0),
              MATCH('GHG emissions calculations'!R$6, 'Emission Factors'!$E$5:$R$5, 0)),
        ""),
    "")</f>
        <v/>
      </c>
      <c r="S2127" s="312">
        <f t="shared" si="3"/>
        <v>0</v>
      </c>
      <c r="T2127" s="23"/>
    </row>
    <row r="2128" ht="15.75" customHeight="1" outlineLevel="1">
      <c r="A2128" s="23"/>
      <c r="B2128" s="71"/>
      <c r="C2128" s="71"/>
      <c r="D2128" s="71"/>
      <c r="E2128" s="314"/>
      <c r="F2128" s="311" t="str">
        <f>Lists!AA106</f>
        <v>Plastic - pipes and fittings - unknown mass - Oceania</v>
      </c>
      <c r="G2128" s="311" t="str">
        <f t="array" ref="G2128">XLOOKUP(1,('Emission Factors'!$E$5:$E$488='GHG emissions calculations'!$F2128)*('Emission Factors'!$H$5:$H$488='GHG emissions calculations'!$H2128),INDEX('Emission Factors'!$E$5:$T$488,0,MATCH('GHG emissions calculations'!G$6,'Emission Factors'!$E$5:$T$5,0)),"",0)</f>
        <v/>
      </c>
      <c r="H2128" s="311" t="s">
        <v>238</v>
      </c>
      <c r="I2128" s="312" t="str">
        <f>IF(
    SUMIFS('Import data'!$L$25:$L$80,
           'Import data'!$J$25:$J$80, F2128,
           'Import data'!$G$25:$G$80, 'GHG emissions calculations'!$H2128,
           'Import data'!$I$25:$I$80,$E$1919) &lt;&gt; 0,
    SUMIFS('Import data'!$L$25:$L$80,
           'Import data'!$J$25:$J$80, F2128,
           'Import data'!$G$25:$G$80, 'GHG emissions calculations'!$H2128,
           'Import data'!$I$25:$I$80,$E$1919),
    ""
)</f>
        <v/>
      </c>
      <c r="J2128" s="311" t="str">
        <f t="array" ref="J2128">IF(
    XLOOKUP(F2128, 'Import data'!$J$26:$J$47, 'Import data'!$M$26:$M$47, "", 0) = "Please add the region-specific supplier emission factor or choose a different region available in the IAEG database.",
    "",
    XLOOKUP(F2128, 'Import data'!$J$26:$J$47, 'Import data'!$M$26:$M$47, "", 0)
)</f>
        <v/>
      </c>
      <c r="K2128" s="311" t="str">
        <f t="array" ref="K2128">IFERROR(
    XLOOKUP(F2128,
            _xlws.FILTER('Supplier Emission'!$G$15:$G$49,
                   ('Supplier Emission'!$D$15:$D$49=H2128) * ('Supplier Emission'!$F$15:$F$49=$E$1919)),
            _xlws.FILTER('Supplier Emission'!$I$15:$I$49,
                   ('Supplier Emission'!$D$15:$D$49=H2128) * ('Supplier Emission'!$F$15:$F$49=$E$1919)),
            ""),
    "")</f>
        <v/>
      </c>
      <c r="L2128" s="311" t="str">
        <f t="array" ref="L2128">IFERROR(
    XLOOKUP(F2128,
            _xlws.FILTER('Supplier Emission'!$G$15:$G$49,
                   ('Supplier Emission'!$D$15:$D$49=H2128) * ('Supplier Emission'!$F$15:$F$49=$E$1919)),
            _xlws.FILTER('Supplier Emission'!$J$15:$J$49,
                   ('Supplier Emission'!$D$15:$D$49=H2128) * ('Supplier Emission'!$F$15:$F$49=$E$1919)),
            ""),
    "")</f>
        <v/>
      </c>
      <c r="M2128" s="311" t="str">
        <f t="array" ref="M2128">IFERROR(
    XLOOKUP(F2128,
            _xlws.FILTER('Supplier Emission'!$G$15:$G$49,
                   ('Supplier Emission'!$D$15:$D$49=H2128) * ('Supplier Emission'!$F$15:$F$49=$E$1919)),
            _xlws.FILTER('Supplier Emission'!$M$15:$M$49,
                   ('Supplier Emission'!$D$15:$D$49=H2128) * ('Supplier Emission'!$F$15:$F$49=$E$1919)),
            ""),
    "")</f>
        <v/>
      </c>
      <c r="N2128" s="311" t="str">
        <f t="array" ref="N2128">IFERROR(
    XLOOKUP(F2128,
            _xlws.FILTER('Supplier Emission'!$G$15:$G$49,
                   ('Supplier Emission'!$D$15:$D$49=H2128) * ('Supplier Emission'!$F$15:$F$49=$E$1919)),
            _xlws.FILTER('Supplier Emission'!$H$15:$H$49,
                   ('Supplier Emission'!$D$15:$D$49=H2128) * ('Supplier Emission'!$F$15:$F$49=$E$1919)),
            ""),
    "")</f>
        <v/>
      </c>
      <c r="O2128" s="311" t="str">
        <f t="array" ref="O2128">XLOOKUP(1,('Emission Factors'!$E$5:$E$488='GHG emissions calculations'!$F2128)*('Emission Factors'!$H$5:$H$488='GHG emissions calculations'!$H2128),INDEX('Emission Factors'!$E$5:$T$488,0,MATCH('GHG emissions calculations'!O$6,'Emission Factors'!$E$5:$T$5,0)),"",0)</f>
        <v/>
      </c>
      <c r="P2128" s="313" t="str">
        <f t="array" ref="P2128">IFERROR(
    INDEX('Emission Factors'!$E$5:$P$488,
          MATCH(1,
                ('Emission Factors'!$E$5:$E$488 = 'GHG emissions calculations'!$F2128) *
                ('Emission Factors'!$H$5:$H$488 = 'GHG emissions calculations'!$H2128),
                0),
          MATCH('GHG emissions calculations'!P$6,'Emission Factors'!$E$5:$P$5,0)),
    "")</f>
        <v/>
      </c>
      <c r="Q2128" s="311" t="str">
        <f t="array" ref="Q2128">IFERROR(
    IF(
        INDEX('Emission Factors'!$E$5:$P$488,
              MATCH(1,
                    ('Emission Factors'!$E$5:$E$488 = 'GHG emissions calculations'!$F2128) *
                    ('Emission Factors'!$H$5:$H$488 = 'GHG emissions calculations'!$H2128),
                    0),
              MATCH('GHG emissions calculations'!Q$6, 'Emission Factors'!$E$5:$P$5, 0)) &lt;&gt; "",
        INDEX('Emission Factors'!$E$5:$P$488,
              MATCH(1,
                    ('Emission Factors'!$E$5:$E$488 = 'GHG emissions calculations'!$F2128) *
                    ('Emission Factors'!$H$5:$H$488 = 'GHG emissions calculations'!$H2128),
                    0),
              MATCH('GHG emissions calculations'!Q$6, 'Emission Factors'!$E$5:$P$5, 0)),
        ""),
    "")</f>
        <v/>
      </c>
      <c r="R2128" s="311" t="str">
        <f t="array" ref="R2128">IFERROR(
    IF(
        INDEX('Emission Factors'!$E$5:$R$488,
              MATCH(1,
                    ('Emission Factors'!$E$5:$E$488 = 'GHG emissions calculations'!$F2128) *
                    ('Emission Factors'!$H$5:$H$488 = 'GHG emissions calculations'!$H2128),
                    0),
              MATCH('GHG emissions calculations'!R$6, 'Emission Factors'!$E$5:$R$5, 0)) &lt;&gt; "",
        INDEX('Emission Factors'!$E$5:$R$488,
              MATCH(1,
                    ('Emission Factors'!$E$5:$E$488 = 'GHG emissions calculations'!$F2128) *
                    ('Emission Factors'!$H$5:$H$488 = 'GHG emissions calculations'!$H2128),
                    0),
              MATCH('GHG emissions calculations'!R$6, 'Emission Factors'!$E$5:$R$5, 0)),
        ""),
    "")</f>
        <v/>
      </c>
      <c r="S2128" s="312">
        <f t="shared" si="3"/>
        <v>0</v>
      </c>
      <c r="T2128" s="23"/>
    </row>
    <row r="2129" ht="15.75" customHeight="1" outlineLevel="1">
      <c r="A2129" s="23"/>
      <c r="B2129" s="71"/>
      <c r="C2129" s="71"/>
      <c r="D2129" s="71"/>
      <c r="E2129" s="314"/>
      <c r="F2129" s="311" t="str">
        <f>Lists!AA111</f>
        <v>Plastic - unknown material and mass - Africa</v>
      </c>
      <c r="G2129" s="311" t="str">
        <f t="array" ref="G2129">XLOOKUP(1,('Emission Factors'!$E$5:$E$488='GHG emissions calculations'!$F2129)*('Emission Factors'!$H$5:$H$488='GHG emissions calculations'!$H2129),INDEX('Emission Factors'!$E$5:$T$488,0,MATCH('GHG emissions calculations'!G$6,'Emission Factors'!$E$5:$T$5,0)),"",0)</f>
        <v/>
      </c>
      <c r="H2129" s="311" t="s">
        <v>238</v>
      </c>
      <c r="I2129" s="312" t="str">
        <f>IF(
    SUMIFS('Import data'!$L$25:$L$80,
           'Import data'!$J$25:$J$80, F2129,
           'Import data'!$G$25:$G$80, 'GHG emissions calculations'!$H2129,
           'Import data'!$I$25:$I$80,$E$1919) &lt;&gt; 0,
    SUMIFS('Import data'!$L$25:$L$80,
           'Import data'!$J$25:$J$80, F2129,
           'Import data'!$G$25:$G$80, 'GHG emissions calculations'!$H2129,
           'Import data'!$I$25:$I$80,$E$1919),
    ""
)</f>
        <v/>
      </c>
      <c r="J2129" s="311" t="str">
        <f t="array" ref="J2129">IF(
    XLOOKUP(F2129, 'Import data'!$J$26:$J$47, 'Import data'!$M$26:$M$47, "", 0) = "Please add the region-specific supplier emission factor or choose a different region available in the IAEG database.",
    "",
    XLOOKUP(F2129, 'Import data'!$J$26:$J$47, 'Import data'!$M$26:$M$47, "", 0)
)</f>
        <v/>
      </c>
      <c r="K2129" s="311" t="str">
        <f t="array" ref="K2129">IFERROR(
    XLOOKUP(F2129,
            _xlws.FILTER('Supplier Emission'!$G$15:$G$49,
                   ('Supplier Emission'!$D$15:$D$49=H2129) * ('Supplier Emission'!$F$15:$F$49=$E$1919)),
            _xlws.FILTER('Supplier Emission'!$I$15:$I$49,
                   ('Supplier Emission'!$D$15:$D$49=H2129) * ('Supplier Emission'!$F$15:$F$49=$E$1919)),
            ""),
    "")</f>
        <v/>
      </c>
      <c r="L2129" s="311" t="str">
        <f t="array" ref="L2129">IFERROR(
    XLOOKUP(F2129,
            _xlws.FILTER('Supplier Emission'!$G$15:$G$49,
                   ('Supplier Emission'!$D$15:$D$49=H2129) * ('Supplier Emission'!$F$15:$F$49=$E$1919)),
            _xlws.FILTER('Supplier Emission'!$J$15:$J$49,
                   ('Supplier Emission'!$D$15:$D$49=H2129) * ('Supplier Emission'!$F$15:$F$49=$E$1919)),
            ""),
    "")</f>
        <v/>
      </c>
      <c r="M2129" s="311" t="str">
        <f t="array" ref="M2129">IFERROR(
    XLOOKUP(F2129,
            _xlws.FILTER('Supplier Emission'!$G$15:$G$49,
                   ('Supplier Emission'!$D$15:$D$49=H2129) * ('Supplier Emission'!$F$15:$F$49=$E$1919)),
            _xlws.FILTER('Supplier Emission'!$M$15:$M$49,
                   ('Supplier Emission'!$D$15:$D$49=H2129) * ('Supplier Emission'!$F$15:$F$49=$E$1919)),
            ""),
    "")</f>
        <v/>
      </c>
      <c r="N2129" s="311" t="str">
        <f t="array" ref="N2129">IFERROR(
    XLOOKUP(F2129,
            _xlws.FILTER('Supplier Emission'!$G$15:$G$49,
                   ('Supplier Emission'!$D$15:$D$49=H2129) * ('Supplier Emission'!$F$15:$F$49=$E$1919)),
            _xlws.FILTER('Supplier Emission'!$H$15:$H$49,
                   ('Supplier Emission'!$D$15:$D$49=H2129) * ('Supplier Emission'!$F$15:$F$49=$E$1919)),
            ""),
    "")</f>
        <v/>
      </c>
      <c r="O2129" s="311" t="str">
        <f t="array" ref="O2129">XLOOKUP(1,('Emission Factors'!$E$5:$E$488='GHG emissions calculations'!$F2129)*('Emission Factors'!$H$5:$H$488='GHG emissions calculations'!$H2129),INDEX('Emission Factors'!$E$5:$T$488,0,MATCH('GHG emissions calculations'!O$6,'Emission Factors'!$E$5:$T$5,0)),"",0)</f>
        <v/>
      </c>
      <c r="P2129" s="313" t="str">
        <f t="array" ref="P2129">IFERROR(
    INDEX('Emission Factors'!$E$5:$P$488,
          MATCH(1,
                ('Emission Factors'!$E$5:$E$488 = 'GHG emissions calculations'!$F2129) *
                ('Emission Factors'!$H$5:$H$488 = 'GHG emissions calculations'!$H2129),
                0),
          MATCH('GHG emissions calculations'!P$6,'Emission Factors'!$E$5:$P$5,0)),
    "")</f>
        <v/>
      </c>
      <c r="Q2129" s="311" t="str">
        <f t="array" ref="Q2129">IFERROR(
    IF(
        INDEX('Emission Factors'!$E$5:$P$488,
              MATCH(1,
                    ('Emission Factors'!$E$5:$E$488 = 'GHG emissions calculations'!$F2129) *
                    ('Emission Factors'!$H$5:$H$488 = 'GHG emissions calculations'!$H2129),
                    0),
              MATCH('GHG emissions calculations'!Q$6, 'Emission Factors'!$E$5:$P$5, 0)) &lt;&gt; "",
        INDEX('Emission Factors'!$E$5:$P$488,
              MATCH(1,
                    ('Emission Factors'!$E$5:$E$488 = 'GHG emissions calculations'!$F2129) *
                    ('Emission Factors'!$H$5:$H$488 = 'GHG emissions calculations'!$H2129),
                    0),
              MATCH('GHG emissions calculations'!Q$6, 'Emission Factors'!$E$5:$P$5, 0)),
        ""),
    "")</f>
        <v/>
      </c>
      <c r="R2129" s="311" t="str">
        <f t="array" ref="R2129">IFERROR(
    IF(
        INDEX('Emission Factors'!$E$5:$R$488,
              MATCH(1,
                    ('Emission Factors'!$E$5:$E$488 = 'GHG emissions calculations'!$F2129) *
                    ('Emission Factors'!$H$5:$H$488 = 'GHG emissions calculations'!$H2129),
                    0),
              MATCH('GHG emissions calculations'!R$6, 'Emission Factors'!$E$5:$R$5, 0)) &lt;&gt; "",
        INDEX('Emission Factors'!$E$5:$R$488,
              MATCH(1,
                    ('Emission Factors'!$E$5:$E$488 = 'GHG emissions calculations'!$F2129) *
                    ('Emission Factors'!$H$5:$H$488 = 'GHG emissions calculations'!$H2129),
                    0),
              MATCH('GHG emissions calculations'!R$6, 'Emission Factors'!$E$5:$R$5, 0)),
        ""),
    "")</f>
        <v/>
      </c>
      <c r="S2129" s="312">
        <f t="shared" si="3"/>
        <v>0</v>
      </c>
      <c r="T2129" s="23"/>
    </row>
    <row r="2130" ht="15.75" customHeight="1" outlineLevel="1">
      <c r="A2130" s="23"/>
      <c r="B2130" s="71"/>
      <c r="C2130" s="71"/>
      <c r="D2130" s="71"/>
      <c r="E2130" s="314"/>
      <c r="F2130" s="311" t="str">
        <f>Lists!AA109</f>
        <v>Plastic - unknown material and mass - America</v>
      </c>
      <c r="G2130" s="311">
        <f t="array" ref="G2130">XLOOKUP(1,('Emission Factors'!$E$5:$E$488='GHG emissions calculations'!$F2130)*('Emission Factors'!$H$5:$H$488='GHG emissions calculations'!$H2130),INDEX('Emission Factors'!$E$5:$T$488,0,MATCH('GHG emissions calculations'!G$6,'Emission Factors'!$E$5:$T$5,0)),"",0)</f>
        <v>2</v>
      </c>
      <c r="H2130" s="311" t="s">
        <v>238</v>
      </c>
      <c r="I2130" s="312" t="str">
        <f>IF(
    SUMIFS('Import data'!$L$25:$L$80,
           'Import data'!$J$25:$J$80, F2130,
           'Import data'!$G$25:$G$80, 'GHG emissions calculations'!$H2130,
           'Import data'!$I$25:$I$80,$E$1919) &lt;&gt; 0,
    SUMIFS('Import data'!$L$25:$L$80,
           'Import data'!$J$25:$J$80, F2130,
           'Import data'!$G$25:$G$80, 'GHG emissions calculations'!$H2130,
           'Import data'!$I$25:$I$80,$E$1919),
    ""
)</f>
        <v/>
      </c>
      <c r="J2130" s="311" t="str">
        <f t="array" ref="J2130">IF(
    XLOOKUP(F2130, 'Import data'!$J$26:$J$47, 'Import data'!$M$26:$M$47, "", 0) = "Please add the region-specific supplier emission factor or choose a different region available in the IAEG database.",
    "",
    XLOOKUP(F2130, 'Import data'!$J$26:$J$47, 'Import data'!$M$26:$M$47, "", 0)
)</f>
        <v/>
      </c>
      <c r="K2130" s="311" t="str">
        <f t="array" ref="K2130">IFERROR(
    XLOOKUP(F2130,
            _xlws.FILTER('Supplier Emission'!$G$15:$G$49,
                   ('Supplier Emission'!$D$15:$D$49=H2130) * ('Supplier Emission'!$F$15:$F$49=$E$1919)),
            _xlws.FILTER('Supplier Emission'!$I$15:$I$49,
                   ('Supplier Emission'!$D$15:$D$49=H2130) * ('Supplier Emission'!$F$15:$F$49=$E$1919)),
            ""),
    "")</f>
        <v/>
      </c>
      <c r="L2130" s="311" t="str">
        <f t="array" ref="L2130">IFERROR(
    XLOOKUP(F2130,
            _xlws.FILTER('Supplier Emission'!$G$15:$G$49,
                   ('Supplier Emission'!$D$15:$D$49=H2130) * ('Supplier Emission'!$F$15:$F$49=$E$1919)),
            _xlws.FILTER('Supplier Emission'!$J$15:$J$49,
                   ('Supplier Emission'!$D$15:$D$49=H2130) * ('Supplier Emission'!$F$15:$F$49=$E$1919)),
            ""),
    "")</f>
        <v/>
      </c>
      <c r="M2130" s="311" t="str">
        <f t="array" ref="M2130">IFERROR(
    XLOOKUP(F2130,
            _xlws.FILTER('Supplier Emission'!$G$15:$G$49,
                   ('Supplier Emission'!$D$15:$D$49=H2130) * ('Supplier Emission'!$F$15:$F$49=$E$1919)),
            _xlws.FILTER('Supplier Emission'!$M$15:$M$49,
                   ('Supplier Emission'!$D$15:$D$49=H2130) * ('Supplier Emission'!$F$15:$F$49=$E$1919)),
            ""),
    "")</f>
        <v/>
      </c>
      <c r="N2130" s="311" t="str">
        <f t="array" ref="N2130">IFERROR(
    XLOOKUP(F2130,
            _xlws.FILTER('Supplier Emission'!$G$15:$G$49,
                   ('Supplier Emission'!$D$15:$D$49=H2130) * ('Supplier Emission'!$F$15:$F$49=$E$1919)),
            _xlws.FILTER('Supplier Emission'!$H$15:$H$49,
                   ('Supplier Emission'!$D$15:$D$49=H2130) * ('Supplier Emission'!$F$15:$F$49=$E$1919)),
            ""),
    "")</f>
        <v/>
      </c>
      <c r="O2130" s="311" t="str">
        <f t="array" ref="O2130">XLOOKUP(1,('Emission Factors'!$E$5:$E$488='GHG emissions calculations'!$F2130)*('Emission Factors'!$H$5:$H$488='GHG emissions calculations'!$H2130),INDEX('Emission Factors'!$E$5:$T$488,0,MATCH('GHG emissions calculations'!O$6,'Emission Factors'!$E$5:$T$5,0)),"",0)</f>
        <v>Other plastic products</v>
      </c>
      <c r="P2130" s="313">
        <f t="array" ref="P2130">IFERROR(
    INDEX('Emission Factors'!$E$5:$P$488,
          MATCH(1,
                ('Emission Factors'!$E$5:$E$488 = 'GHG emissions calculations'!$F2130) *
                ('Emission Factors'!$H$5:$H$488 = 'GHG emissions calculations'!$H2130),
                0),
          MATCH('GHG emissions calculations'!P$6,'Emission Factors'!$E$5:$P$5,0)),
    "")</f>
        <v>498.2698931</v>
      </c>
      <c r="Q2130" s="311" t="str">
        <f t="array" ref="Q2130">IFERROR(
    IF(
        INDEX('Emission Factors'!$E$5:$P$488,
              MATCH(1,
                    ('Emission Factors'!$E$5:$E$488 = 'GHG emissions calculations'!$F2130) *
                    ('Emission Factors'!$H$5:$H$488 = 'GHG emissions calculations'!$H2130),
                    0),
              MATCH('GHG emissions calculations'!Q$6, 'Emission Factors'!$E$5:$P$5, 0)) &lt;&gt; "",
        INDEX('Emission Factors'!$E$5:$P$488,
              MATCH(1,
                    ('Emission Factors'!$E$5:$E$488 = 'GHG emissions calculations'!$F2130) *
                    ('Emission Factors'!$H$5:$H$488 = 'GHG emissions calculations'!$H2130),
                    0),
              MATCH('GHG emissions calculations'!Q$6, 'Emission Factors'!$E$5:$P$5, 0)),
        ""),
    "")</f>
        <v>kgCO2e / k€</v>
      </c>
      <c r="R2130" s="311" t="str">
        <f t="array" ref="R2130">IFERROR(
    IF(
        INDEX('Emission Factors'!$E$5:$R$488,
              MATCH(1,
                    ('Emission Factors'!$E$5:$E$488 = 'GHG emissions calculations'!$F2130) *
                    ('Emission Factors'!$H$5:$H$488 = 'GHG emissions calculations'!$H2130),
                    0),
              MATCH('GHG emissions calculations'!R$6, 'Emission Factors'!$E$5:$R$5, 0)) &lt;&gt; "",
        INDEX('Emission Factors'!$E$5:$R$488,
              MATCH(1,
                    ('Emission Factors'!$E$5:$E$488 = 'GHG emissions calculations'!$F2130) *
                    ('Emission Factors'!$H$5:$H$488 = 'GHG emissions calculations'!$H2130),
                    0),
              MATCH('GHG emissions calculations'!R$6, 'Emission Factors'!$E$5:$R$5, 0)),
        ""),
    "")</f>
        <v>America</v>
      </c>
      <c r="S2130" s="312">
        <f t="shared" si="3"/>
        <v>0</v>
      </c>
      <c r="T2130" s="23"/>
    </row>
    <row r="2131" ht="15.75" customHeight="1" outlineLevel="1">
      <c r="A2131" s="23"/>
      <c r="B2131" s="71"/>
      <c r="C2131" s="71"/>
      <c r="D2131" s="71"/>
      <c r="E2131" s="314"/>
      <c r="F2131" s="311" t="str">
        <f>Lists!AA112</f>
        <v>Plastic - unknown material and mass - Asia</v>
      </c>
      <c r="G2131" s="311" t="str">
        <f t="array" ref="G2131">XLOOKUP(1,('Emission Factors'!$E$5:$E$488='GHG emissions calculations'!$F2131)*('Emission Factors'!$H$5:$H$488='GHG emissions calculations'!$H2131),INDEX('Emission Factors'!$E$5:$T$488,0,MATCH('GHG emissions calculations'!G$6,'Emission Factors'!$E$5:$T$5,0)),"",0)</f>
        <v/>
      </c>
      <c r="H2131" s="311" t="s">
        <v>238</v>
      </c>
      <c r="I2131" s="312" t="str">
        <f>IF(
    SUMIFS('Import data'!$L$25:$L$80,
           'Import data'!$J$25:$J$80, F2131,
           'Import data'!$G$25:$G$80, 'GHG emissions calculations'!$H2131,
           'Import data'!$I$25:$I$80,$E$1919) &lt;&gt; 0,
    SUMIFS('Import data'!$L$25:$L$80,
           'Import data'!$J$25:$J$80, F2131,
           'Import data'!$G$25:$G$80, 'GHG emissions calculations'!$H2131,
           'Import data'!$I$25:$I$80,$E$1919),
    ""
)</f>
        <v/>
      </c>
      <c r="J2131" s="311" t="str">
        <f t="array" ref="J2131">IF(
    XLOOKUP(F2131, 'Import data'!$J$26:$J$47, 'Import data'!$M$26:$M$47, "", 0) = "Please add the region-specific supplier emission factor or choose a different region available in the IAEG database.",
    "",
    XLOOKUP(F2131, 'Import data'!$J$26:$J$47, 'Import data'!$M$26:$M$47, "", 0)
)</f>
        <v/>
      </c>
      <c r="K2131" s="311" t="str">
        <f t="array" ref="K2131">IFERROR(
    XLOOKUP(F2131,
            _xlws.FILTER('Supplier Emission'!$G$15:$G$49,
                   ('Supplier Emission'!$D$15:$D$49=H2131) * ('Supplier Emission'!$F$15:$F$49=$E$1919)),
            _xlws.FILTER('Supplier Emission'!$I$15:$I$49,
                   ('Supplier Emission'!$D$15:$D$49=H2131) * ('Supplier Emission'!$F$15:$F$49=$E$1919)),
            ""),
    "")</f>
        <v/>
      </c>
      <c r="L2131" s="311" t="str">
        <f t="array" ref="L2131">IFERROR(
    XLOOKUP(F2131,
            _xlws.FILTER('Supplier Emission'!$G$15:$G$49,
                   ('Supplier Emission'!$D$15:$D$49=H2131) * ('Supplier Emission'!$F$15:$F$49=$E$1919)),
            _xlws.FILTER('Supplier Emission'!$J$15:$J$49,
                   ('Supplier Emission'!$D$15:$D$49=H2131) * ('Supplier Emission'!$F$15:$F$49=$E$1919)),
            ""),
    "")</f>
        <v/>
      </c>
      <c r="M2131" s="311" t="str">
        <f t="array" ref="M2131">IFERROR(
    XLOOKUP(F2131,
            _xlws.FILTER('Supplier Emission'!$G$15:$G$49,
                   ('Supplier Emission'!$D$15:$D$49=H2131) * ('Supplier Emission'!$F$15:$F$49=$E$1919)),
            _xlws.FILTER('Supplier Emission'!$M$15:$M$49,
                   ('Supplier Emission'!$D$15:$D$49=H2131) * ('Supplier Emission'!$F$15:$F$49=$E$1919)),
            ""),
    "")</f>
        <v/>
      </c>
      <c r="N2131" s="311" t="str">
        <f t="array" ref="N2131">IFERROR(
    XLOOKUP(F2131,
            _xlws.FILTER('Supplier Emission'!$G$15:$G$49,
                   ('Supplier Emission'!$D$15:$D$49=H2131) * ('Supplier Emission'!$F$15:$F$49=$E$1919)),
            _xlws.FILTER('Supplier Emission'!$H$15:$H$49,
                   ('Supplier Emission'!$D$15:$D$49=H2131) * ('Supplier Emission'!$F$15:$F$49=$E$1919)),
            ""),
    "")</f>
        <v/>
      </c>
      <c r="O2131" s="311" t="str">
        <f t="array" ref="O2131">XLOOKUP(1,('Emission Factors'!$E$5:$E$488='GHG emissions calculations'!$F2131)*('Emission Factors'!$H$5:$H$488='GHG emissions calculations'!$H2131),INDEX('Emission Factors'!$E$5:$T$488,0,MATCH('GHG emissions calculations'!O$6,'Emission Factors'!$E$5:$T$5,0)),"",0)</f>
        <v/>
      </c>
      <c r="P2131" s="313" t="str">
        <f t="array" ref="P2131">IFERROR(
    INDEX('Emission Factors'!$E$5:$P$488,
          MATCH(1,
                ('Emission Factors'!$E$5:$E$488 = 'GHG emissions calculations'!$F2131) *
                ('Emission Factors'!$H$5:$H$488 = 'GHG emissions calculations'!$H2131),
                0),
          MATCH('GHG emissions calculations'!P$6,'Emission Factors'!$E$5:$P$5,0)),
    "")</f>
        <v/>
      </c>
      <c r="Q2131" s="311" t="str">
        <f t="array" ref="Q2131">IFERROR(
    IF(
        INDEX('Emission Factors'!$E$5:$P$488,
              MATCH(1,
                    ('Emission Factors'!$E$5:$E$488 = 'GHG emissions calculations'!$F2131) *
                    ('Emission Factors'!$H$5:$H$488 = 'GHG emissions calculations'!$H2131),
                    0),
              MATCH('GHG emissions calculations'!Q$6, 'Emission Factors'!$E$5:$P$5, 0)) &lt;&gt; "",
        INDEX('Emission Factors'!$E$5:$P$488,
              MATCH(1,
                    ('Emission Factors'!$E$5:$E$488 = 'GHG emissions calculations'!$F2131) *
                    ('Emission Factors'!$H$5:$H$488 = 'GHG emissions calculations'!$H2131),
                    0),
              MATCH('GHG emissions calculations'!Q$6, 'Emission Factors'!$E$5:$P$5, 0)),
        ""),
    "")</f>
        <v/>
      </c>
      <c r="R2131" s="311" t="str">
        <f t="array" ref="R2131">IFERROR(
    IF(
        INDEX('Emission Factors'!$E$5:$R$488,
              MATCH(1,
                    ('Emission Factors'!$E$5:$E$488 = 'GHG emissions calculations'!$F2131) *
                    ('Emission Factors'!$H$5:$H$488 = 'GHG emissions calculations'!$H2131),
                    0),
              MATCH('GHG emissions calculations'!R$6, 'Emission Factors'!$E$5:$R$5, 0)) &lt;&gt; "",
        INDEX('Emission Factors'!$E$5:$R$488,
              MATCH(1,
                    ('Emission Factors'!$E$5:$E$488 = 'GHG emissions calculations'!$F2131) *
                    ('Emission Factors'!$H$5:$H$488 = 'GHG emissions calculations'!$H2131),
                    0),
              MATCH('GHG emissions calculations'!R$6, 'Emission Factors'!$E$5:$R$5, 0)),
        ""),
    "")</f>
        <v/>
      </c>
      <c r="S2131" s="312">
        <f t="shared" si="3"/>
        <v>0</v>
      </c>
      <c r="T2131" s="23"/>
    </row>
    <row r="2132" ht="15.75" customHeight="1" outlineLevel="1">
      <c r="A2132" s="23"/>
      <c r="B2132" s="71"/>
      <c r="C2132" s="71"/>
      <c r="D2132" s="71"/>
      <c r="E2132" s="314"/>
      <c r="F2132" s="311" t="str">
        <f>Lists!AA110</f>
        <v>Plastic - unknown material and mass - Europe</v>
      </c>
      <c r="G2132" s="311" t="str">
        <f t="array" ref="G2132">XLOOKUP(1,('Emission Factors'!$E$5:$E$488='GHG emissions calculations'!$F2132)*('Emission Factors'!$H$5:$H$488='GHG emissions calculations'!$H2132),INDEX('Emission Factors'!$E$5:$T$488,0,MATCH('GHG emissions calculations'!G$6,'Emission Factors'!$E$5:$T$5,0)),"",0)</f>
        <v/>
      </c>
      <c r="H2132" s="311" t="s">
        <v>238</v>
      </c>
      <c r="I2132" s="312" t="str">
        <f>IF(
    SUMIFS('Import data'!$L$25:$L$80,
           'Import data'!$J$25:$J$80, F2132,
           'Import data'!$G$25:$G$80, 'GHG emissions calculations'!$H2132,
           'Import data'!$I$25:$I$80,$E$1919) &lt;&gt; 0,
    SUMIFS('Import data'!$L$25:$L$80,
           'Import data'!$J$25:$J$80, F2132,
           'Import data'!$G$25:$G$80, 'GHG emissions calculations'!$H2132,
           'Import data'!$I$25:$I$80,$E$1919),
    ""
)</f>
        <v/>
      </c>
      <c r="J2132" s="311" t="str">
        <f t="array" ref="J2132">IF(
    XLOOKUP(F2132, 'Import data'!$J$26:$J$47, 'Import data'!$M$26:$M$47, "", 0) = "Please add the region-specific supplier emission factor or choose a different region available in the IAEG database.",
    "",
    XLOOKUP(F2132, 'Import data'!$J$26:$J$47, 'Import data'!$M$26:$M$47, "", 0)
)</f>
        <v/>
      </c>
      <c r="K2132" s="311" t="str">
        <f t="array" ref="K2132">IFERROR(
    XLOOKUP(F2132,
            _xlws.FILTER('Supplier Emission'!$G$15:$G$49,
                   ('Supplier Emission'!$D$15:$D$49=H2132) * ('Supplier Emission'!$F$15:$F$49=$E$1919)),
            _xlws.FILTER('Supplier Emission'!$I$15:$I$49,
                   ('Supplier Emission'!$D$15:$D$49=H2132) * ('Supplier Emission'!$F$15:$F$49=$E$1919)),
            ""),
    "")</f>
        <v/>
      </c>
      <c r="L2132" s="311" t="str">
        <f t="array" ref="L2132">IFERROR(
    XLOOKUP(F2132,
            _xlws.FILTER('Supplier Emission'!$G$15:$G$49,
                   ('Supplier Emission'!$D$15:$D$49=H2132) * ('Supplier Emission'!$F$15:$F$49=$E$1919)),
            _xlws.FILTER('Supplier Emission'!$J$15:$J$49,
                   ('Supplier Emission'!$D$15:$D$49=H2132) * ('Supplier Emission'!$F$15:$F$49=$E$1919)),
            ""),
    "")</f>
        <v/>
      </c>
      <c r="M2132" s="311" t="str">
        <f t="array" ref="M2132">IFERROR(
    XLOOKUP(F2132,
            _xlws.FILTER('Supplier Emission'!$G$15:$G$49,
                   ('Supplier Emission'!$D$15:$D$49=H2132) * ('Supplier Emission'!$F$15:$F$49=$E$1919)),
            _xlws.FILTER('Supplier Emission'!$M$15:$M$49,
                   ('Supplier Emission'!$D$15:$D$49=H2132) * ('Supplier Emission'!$F$15:$F$49=$E$1919)),
            ""),
    "")</f>
        <v/>
      </c>
      <c r="N2132" s="311" t="str">
        <f t="array" ref="N2132">IFERROR(
    XLOOKUP(F2132,
            _xlws.FILTER('Supplier Emission'!$G$15:$G$49,
                   ('Supplier Emission'!$D$15:$D$49=H2132) * ('Supplier Emission'!$F$15:$F$49=$E$1919)),
            _xlws.FILTER('Supplier Emission'!$H$15:$H$49,
                   ('Supplier Emission'!$D$15:$D$49=H2132) * ('Supplier Emission'!$F$15:$F$49=$E$1919)),
            ""),
    "")</f>
        <v/>
      </c>
      <c r="O2132" s="311" t="str">
        <f t="array" ref="O2132">XLOOKUP(1,('Emission Factors'!$E$5:$E$488='GHG emissions calculations'!$F2132)*('Emission Factors'!$H$5:$H$488='GHG emissions calculations'!$H2132),INDEX('Emission Factors'!$E$5:$T$488,0,MATCH('GHG emissions calculations'!O$6,'Emission Factors'!$E$5:$T$5,0)),"",0)</f>
        <v/>
      </c>
      <c r="P2132" s="313" t="str">
        <f t="array" ref="P2132">IFERROR(
    INDEX('Emission Factors'!$E$5:$P$488,
          MATCH(1,
                ('Emission Factors'!$E$5:$E$488 = 'GHG emissions calculations'!$F2132) *
                ('Emission Factors'!$H$5:$H$488 = 'GHG emissions calculations'!$H2132),
                0),
          MATCH('GHG emissions calculations'!P$6,'Emission Factors'!$E$5:$P$5,0)),
    "")</f>
        <v/>
      </c>
      <c r="Q2132" s="311" t="str">
        <f t="array" ref="Q2132">IFERROR(
    IF(
        INDEX('Emission Factors'!$E$5:$P$488,
              MATCH(1,
                    ('Emission Factors'!$E$5:$E$488 = 'GHG emissions calculations'!$F2132) *
                    ('Emission Factors'!$H$5:$H$488 = 'GHG emissions calculations'!$H2132),
                    0),
              MATCH('GHG emissions calculations'!Q$6, 'Emission Factors'!$E$5:$P$5, 0)) &lt;&gt; "",
        INDEX('Emission Factors'!$E$5:$P$488,
              MATCH(1,
                    ('Emission Factors'!$E$5:$E$488 = 'GHG emissions calculations'!$F2132) *
                    ('Emission Factors'!$H$5:$H$488 = 'GHG emissions calculations'!$H2132),
                    0),
              MATCH('GHG emissions calculations'!Q$6, 'Emission Factors'!$E$5:$P$5, 0)),
        ""),
    "")</f>
        <v/>
      </c>
      <c r="R2132" s="311" t="str">
        <f t="array" ref="R2132">IFERROR(
    IF(
        INDEX('Emission Factors'!$E$5:$R$488,
              MATCH(1,
                    ('Emission Factors'!$E$5:$E$488 = 'GHG emissions calculations'!$F2132) *
                    ('Emission Factors'!$H$5:$H$488 = 'GHG emissions calculations'!$H2132),
                    0),
              MATCH('GHG emissions calculations'!R$6, 'Emission Factors'!$E$5:$R$5, 0)) &lt;&gt; "",
        INDEX('Emission Factors'!$E$5:$R$488,
              MATCH(1,
                    ('Emission Factors'!$E$5:$E$488 = 'GHG emissions calculations'!$F2132) *
                    ('Emission Factors'!$H$5:$H$488 = 'GHG emissions calculations'!$H2132),
                    0),
              MATCH('GHG emissions calculations'!R$6, 'Emission Factors'!$E$5:$R$5, 0)),
        ""),
    "")</f>
        <v/>
      </c>
      <c r="S2132" s="312">
        <f t="shared" si="3"/>
        <v>0</v>
      </c>
      <c r="T2132" s="23"/>
    </row>
    <row r="2133" ht="15.75" customHeight="1" outlineLevel="1">
      <c r="A2133" s="23"/>
      <c r="B2133" s="71"/>
      <c r="C2133" s="71"/>
      <c r="D2133" s="71"/>
      <c r="E2133" s="314"/>
      <c r="F2133" s="311" t="str">
        <f>Lists!AA115</f>
        <v>Plastic - unknown material and mass - Global or unspecified region</v>
      </c>
      <c r="G2133" s="311" t="str">
        <f t="array" ref="G2133">XLOOKUP(1,('Emission Factors'!$E$5:$E$488='GHG emissions calculations'!$F2133)*('Emission Factors'!$H$5:$H$488='GHG emissions calculations'!$H2133),INDEX('Emission Factors'!$E$5:$T$488,0,MATCH('GHG emissions calculations'!G$6,'Emission Factors'!$E$5:$T$5,0)),"",0)</f>
        <v/>
      </c>
      <c r="H2133" s="311" t="s">
        <v>238</v>
      </c>
      <c r="I2133" s="312" t="str">
        <f>IF(
    SUMIFS('Import data'!$L$25:$L$80,
           'Import data'!$J$25:$J$80, F2133,
           'Import data'!$G$25:$G$80, 'GHG emissions calculations'!$H2133,
           'Import data'!$I$25:$I$80,$E$1919) &lt;&gt; 0,
    SUMIFS('Import data'!$L$25:$L$80,
           'Import data'!$J$25:$J$80, F2133,
           'Import data'!$G$25:$G$80, 'GHG emissions calculations'!$H2133,
           'Import data'!$I$25:$I$80,$E$1919),
    ""
)</f>
        <v/>
      </c>
      <c r="J2133" s="311" t="str">
        <f t="array" ref="J2133">IF(
    XLOOKUP(F2133, 'Import data'!$J$26:$J$47, 'Import data'!$M$26:$M$47, "", 0) = "Please add the region-specific supplier emission factor or choose a different region available in the IAEG database.",
    "",
    XLOOKUP(F2133, 'Import data'!$J$26:$J$47, 'Import data'!$M$26:$M$47, "", 0)
)</f>
        <v/>
      </c>
      <c r="K2133" s="311" t="str">
        <f t="array" ref="K2133">IFERROR(
    XLOOKUP(F2133,
            _xlws.FILTER('Supplier Emission'!$G$15:$G$49,
                   ('Supplier Emission'!$D$15:$D$49=H2133) * ('Supplier Emission'!$F$15:$F$49=$E$1919)),
            _xlws.FILTER('Supplier Emission'!$I$15:$I$49,
                   ('Supplier Emission'!$D$15:$D$49=H2133) * ('Supplier Emission'!$F$15:$F$49=$E$1919)),
            ""),
    "")</f>
        <v/>
      </c>
      <c r="L2133" s="311" t="str">
        <f t="array" ref="L2133">IFERROR(
    XLOOKUP(F2133,
            _xlws.FILTER('Supplier Emission'!$G$15:$G$49,
                   ('Supplier Emission'!$D$15:$D$49=H2133) * ('Supplier Emission'!$F$15:$F$49=$E$1919)),
            _xlws.FILTER('Supplier Emission'!$J$15:$J$49,
                   ('Supplier Emission'!$D$15:$D$49=H2133) * ('Supplier Emission'!$F$15:$F$49=$E$1919)),
            ""),
    "")</f>
        <v/>
      </c>
      <c r="M2133" s="311" t="str">
        <f t="array" ref="M2133">IFERROR(
    XLOOKUP(F2133,
            _xlws.FILTER('Supplier Emission'!$G$15:$G$49,
                   ('Supplier Emission'!$D$15:$D$49=H2133) * ('Supplier Emission'!$F$15:$F$49=$E$1919)),
            _xlws.FILTER('Supplier Emission'!$M$15:$M$49,
                   ('Supplier Emission'!$D$15:$D$49=H2133) * ('Supplier Emission'!$F$15:$F$49=$E$1919)),
            ""),
    "")</f>
        <v/>
      </c>
      <c r="N2133" s="311" t="str">
        <f t="array" ref="N2133">IFERROR(
    XLOOKUP(F2133,
            _xlws.FILTER('Supplier Emission'!$G$15:$G$49,
                   ('Supplier Emission'!$D$15:$D$49=H2133) * ('Supplier Emission'!$F$15:$F$49=$E$1919)),
            _xlws.FILTER('Supplier Emission'!$H$15:$H$49,
                   ('Supplier Emission'!$D$15:$D$49=H2133) * ('Supplier Emission'!$F$15:$F$49=$E$1919)),
            ""),
    "")</f>
        <v/>
      </c>
      <c r="O2133" s="311" t="str">
        <f t="array" ref="O2133">XLOOKUP(1,('Emission Factors'!$E$5:$E$488='GHG emissions calculations'!$F2133)*('Emission Factors'!$H$5:$H$488='GHG emissions calculations'!$H2133),INDEX('Emission Factors'!$E$5:$T$488,0,MATCH('GHG emissions calculations'!O$6,'Emission Factors'!$E$5:$T$5,0)),"",0)</f>
        <v/>
      </c>
      <c r="P2133" s="313" t="str">
        <f t="array" ref="P2133">IFERROR(
    INDEX('Emission Factors'!$E$5:$P$488,
          MATCH(1,
                ('Emission Factors'!$E$5:$E$488 = 'GHG emissions calculations'!$F2133) *
                ('Emission Factors'!$H$5:$H$488 = 'GHG emissions calculations'!$H2133),
                0),
          MATCH('GHG emissions calculations'!P$6,'Emission Factors'!$E$5:$P$5,0)),
    "")</f>
        <v/>
      </c>
      <c r="Q2133" s="311" t="str">
        <f t="array" ref="Q2133">IFERROR(
    IF(
        INDEX('Emission Factors'!$E$5:$P$488,
              MATCH(1,
                    ('Emission Factors'!$E$5:$E$488 = 'GHG emissions calculations'!$F2133) *
                    ('Emission Factors'!$H$5:$H$488 = 'GHG emissions calculations'!$H2133),
                    0),
              MATCH('GHG emissions calculations'!Q$6, 'Emission Factors'!$E$5:$P$5, 0)) &lt;&gt; "",
        INDEX('Emission Factors'!$E$5:$P$488,
              MATCH(1,
                    ('Emission Factors'!$E$5:$E$488 = 'GHG emissions calculations'!$F2133) *
                    ('Emission Factors'!$H$5:$H$488 = 'GHG emissions calculations'!$H2133),
                    0),
              MATCH('GHG emissions calculations'!Q$6, 'Emission Factors'!$E$5:$P$5, 0)),
        ""),
    "")</f>
        <v/>
      </c>
      <c r="R2133" s="311" t="str">
        <f t="array" ref="R2133">IFERROR(
    IF(
        INDEX('Emission Factors'!$E$5:$R$488,
              MATCH(1,
                    ('Emission Factors'!$E$5:$E$488 = 'GHG emissions calculations'!$F2133) *
                    ('Emission Factors'!$H$5:$H$488 = 'GHG emissions calculations'!$H2133),
                    0),
              MATCH('GHG emissions calculations'!R$6, 'Emission Factors'!$E$5:$R$5, 0)) &lt;&gt; "",
        INDEX('Emission Factors'!$E$5:$R$488,
              MATCH(1,
                    ('Emission Factors'!$E$5:$E$488 = 'GHG emissions calculations'!$F2133) *
                    ('Emission Factors'!$H$5:$H$488 = 'GHG emissions calculations'!$H2133),
                    0),
              MATCH('GHG emissions calculations'!R$6, 'Emission Factors'!$E$5:$R$5, 0)),
        ""),
    "")</f>
        <v/>
      </c>
      <c r="S2133" s="312">
        <f t="shared" si="3"/>
        <v>0</v>
      </c>
      <c r="T2133" s="23"/>
    </row>
    <row r="2134" ht="15.75" customHeight="1" outlineLevel="1">
      <c r="A2134" s="23"/>
      <c r="B2134" s="71"/>
      <c r="C2134" s="71"/>
      <c r="D2134" s="71"/>
      <c r="E2134" s="314"/>
      <c r="F2134" s="311" t="str">
        <f>Lists!AA114</f>
        <v>Plastic - unknown material and mass - Middle East</v>
      </c>
      <c r="G2134" s="311" t="str">
        <f t="array" ref="G2134">XLOOKUP(1,('Emission Factors'!$E$5:$E$488='GHG emissions calculations'!$F2134)*('Emission Factors'!$H$5:$H$488='GHG emissions calculations'!$H2134),INDEX('Emission Factors'!$E$5:$T$488,0,MATCH('GHG emissions calculations'!G$6,'Emission Factors'!$E$5:$T$5,0)),"",0)</f>
        <v/>
      </c>
      <c r="H2134" s="311" t="s">
        <v>238</v>
      </c>
      <c r="I2134" s="312" t="str">
        <f>IF(
    SUMIFS('Import data'!$L$25:$L$80,
           'Import data'!$J$25:$J$80, F2134,
           'Import data'!$G$25:$G$80, 'GHG emissions calculations'!$H2134,
           'Import data'!$I$25:$I$80,$E$1919) &lt;&gt; 0,
    SUMIFS('Import data'!$L$25:$L$80,
           'Import data'!$J$25:$J$80, F2134,
           'Import data'!$G$25:$G$80, 'GHG emissions calculations'!$H2134,
           'Import data'!$I$25:$I$80,$E$1919),
    ""
)</f>
        <v/>
      </c>
      <c r="J2134" s="311" t="str">
        <f t="array" ref="J2134">IF(
    XLOOKUP(F2134, 'Import data'!$J$26:$J$47, 'Import data'!$M$26:$M$47, "", 0) = "Please add the region-specific supplier emission factor or choose a different region available in the IAEG database.",
    "",
    XLOOKUP(F2134, 'Import data'!$J$26:$J$47, 'Import data'!$M$26:$M$47, "", 0)
)</f>
        <v/>
      </c>
      <c r="K2134" s="311" t="str">
        <f t="array" ref="K2134">IFERROR(
    XLOOKUP(F2134,
            _xlws.FILTER('Supplier Emission'!$G$15:$G$49,
                   ('Supplier Emission'!$D$15:$D$49=H2134) * ('Supplier Emission'!$F$15:$F$49=$E$1919)),
            _xlws.FILTER('Supplier Emission'!$I$15:$I$49,
                   ('Supplier Emission'!$D$15:$D$49=H2134) * ('Supplier Emission'!$F$15:$F$49=$E$1919)),
            ""),
    "")</f>
        <v/>
      </c>
      <c r="L2134" s="311" t="str">
        <f t="array" ref="L2134">IFERROR(
    XLOOKUP(F2134,
            _xlws.FILTER('Supplier Emission'!$G$15:$G$49,
                   ('Supplier Emission'!$D$15:$D$49=H2134) * ('Supplier Emission'!$F$15:$F$49=$E$1919)),
            _xlws.FILTER('Supplier Emission'!$J$15:$J$49,
                   ('Supplier Emission'!$D$15:$D$49=H2134) * ('Supplier Emission'!$F$15:$F$49=$E$1919)),
            ""),
    "")</f>
        <v/>
      </c>
      <c r="M2134" s="311" t="str">
        <f t="array" ref="M2134">IFERROR(
    XLOOKUP(F2134,
            _xlws.FILTER('Supplier Emission'!$G$15:$G$49,
                   ('Supplier Emission'!$D$15:$D$49=H2134) * ('Supplier Emission'!$F$15:$F$49=$E$1919)),
            _xlws.FILTER('Supplier Emission'!$M$15:$M$49,
                   ('Supplier Emission'!$D$15:$D$49=H2134) * ('Supplier Emission'!$F$15:$F$49=$E$1919)),
            ""),
    "")</f>
        <v/>
      </c>
      <c r="N2134" s="311" t="str">
        <f t="array" ref="N2134">IFERROR(
    XLOOKUP(F2134,
            _xlws.FILTER('Supplier Emission'!$G$15:$G$49,
                   ('Supplier Emission'!$D$15:$D$49=H2134) * ('Supplier Emission'!$F$15:$F$49=$E$1919)),
            _xlws.FILTER('Supplier Emission'!$H$15:$H$49,
                   ('Supplier Emission'!$D$15:$D$49=H2134) * ('Supplier Emission'!$F$15:$F$49=$E$1919)),
            ""),
    "")</f>
        <v/>
      </c>
      <c r="O2134" s="311" t="str">
        <f t="array" ref="O2134">XLOOKUP(1,('Emission Factors'!$E$5:$E$488='GHG emissions calculations'!$F2134)*('Emission Factors'!$H$5:$H$488='GHG emissions calculations'!$H2134),INDEX('Emission Factors'!$E$5:$T$488,0,MATCH('GHG emissions calculations'!O$6,'Emission Factors'!$E$5:$T$5,0)),"",0)</f>
        <v/>
      </c>
      <c r="P2134" s="313" t="str">
        <f t="array" ref="P2134">IFERROR(
    INDEX('Emission Factors'!$E$5:$P$488,
          MATCH(1,
                ('Emission Factors'!$E$5:$E$488 = 'GHG emissions calculations'!$F2134) *
                ('Emission Factors'!$H$5:$H$488 = 'GHG emissions calculations'!$H2134),
                0),
          MATCH('GHG emissions calculations'!P$6,'Emission Factors'!$E$5:$P$5,0)),
    "")</f>
        <v/>
      </c>
      <c r="Q2134" s="311" t="str">
        <f t="array" ref="Q2134">IFERROR(
    IF(
        INDEX('Emission Factors'!$E$5:$P$488,
              MATCH(1,
                    ('Emission Factors'!$E$5:$E$488 = 'GHG emissions calculations'!$F2134) *
                    ('Emission Factors'!$H$5:$H$488 = 'GHG emissions calculations'!$H2134),
                    0),
              MATCH('GHG emissions calculations'!Q$6, 'Emission Factors'!$E$5:$P$5, 0)) &lt;&gt; "",
        INDEX('Emission Factors'!$E$5:$P$488,
              MATCH(1,
                    ('Emission Factors'!$E$5:$E$488 = 'GHG emissions calculations'!$F2134) *
                    ('Emission Factors'!$H$5:$H$488 = 'GHG emissions calculations'!$H2134),
                    0),
              MATCH('GHG emissions calculations'!Q$6, 'Emission Factors'!$E$5:$P$5, 0)),
        ""),
    "")</f>
        <v/>
      </c>
      <c r="R2134" s="311" t="str">
        <f t="array" ref="R2134">IFERROR(
    IF(
        INDEX('Emission Factors'!$E$5:$R$488,
              MATCH(1,
                    ('Emission Factors'!$E$5:$E$488 = 'GHG emissions calculations'!$F2134) *
                    ('Emission Factors'!$H$5:$H$488 = 'GHG emissions calculations'!$H2134),
                    0),
              MATCH('GHG emissions calculations'!R$6, 'Emission Factors'!$E$5:$R$5, 0)) &lt;&gt; "",
        INDEX('Emission Factors'!$E$5:$R$488,
              MATCH(1,
                    ('Emission Factors'!$E$5:$E$488 = 'GHG emissions calculations'!$F2134) *
                    ('Emission Factors'!$H$5:$H$488 = 'GHG emissions calculations'!$H2134),
                    0),
              MATCH('GHG emissions calculations'!R$6, 'Emission Factors'!$E$5:$R$5, 0)),
        ""),
    "")</f>
        <v/>
      </c>
      <c r="S2134" s="312">
        <f t="shared" si="3"/>
        <v>0</v>
      </c>
      <c r="T2134" s="23"/>
    </row>
    <row r="2135" ht="15.75" customHeight="1" outlineLevel="1">
      <c r="A2135" s="23"/>
      <c r="B2135" s="71"/>
      <c r="C2135" s="71"/>
      <c r="D2135" s="71"/>
      <c r="E2135" s="314"/>
      <c r="F2135" s="311" t="str">
        <f>Lists!AA113</f>
        <v>Plastic - unknown material and mass - Oceania</v>
      </c>
      <c r="G2135" s="311" t="str">
        <f t="array" ref="G2135">XLOOKUP(1,('Emission Factors'!$E$5:$E$488='GHG emissions calculations'!$F2135)*('Emission Factors'!$H$5:$H$488='GHG emissions calculations'!$H2135),INDEX('Emission Factors'!$E$5:$T$488,0,MATCH('GHG emissions calculations'!G$6,'Emission Factors'!$E$5:$T$5,0)),"",0)</f>
        <v/>
      </c>
      <c r="H2135" s="311" t="s">
        <v>238</v>
      </c>
      <c r="I2135" s="312" t="str">
        <f>IF(
    SUMIFS('Import data'!$L$25:$L$80,
           'Import data'!$J$25:$J$80, F2135,
           'Import data'!$G$25:$G$80, 'GHG emissions calculations'!$H2135,
           'Import data'!$I$25:$I$80,$E$1919) &lt;&gt; 0,
    SUMIFS('Import data'!$L$25:$L$80,
           'Import data'!$J$25:$J$80, F2135,
           'Import data'!$G$25:$G$80, 'GHG emissions calculations'!$H2135,
           'Import data'!$I$25:$I$80,$E$1919),
    ""
)</f>
        <v/>
      </c>
      <c r="J2135" s="311" t="str">
        <f t="array" ref="J2135">IF(
    XLOOKUP(F2135, 'Import data'!$J$26:$J$47, 'Import data'!$M$26:$M$47, "", 0) = "Please add the region-specific supplier emission factor or choose a different region available in the IAEG database.",
    "",
    XLOOKUP(F2135, 'Import data'!$J$26:$J$47, 'Import data'!$M$26:$M$47, "", 0)
)</f>
        <v/>
      </c>
      <c r="K2135" s="311" t="str">
        <f t="array" ref="K2135">IFERROR(
    XLOOKUP(F2135,
            _xlws.FILTER('Supplier Emission'!$G$15:$G$49,
                   ('Supplier Emission'!$D$15:$D$49=H2135) * ('Supplier Emission'!$F$15:$F$49=$E$1919)),
            _xlws.FILTER('Supplier Emission'!$I$15:$I$49,
                   ('Supplier Emission'!$D$15:$D$49=H2135) * ('Supplier Emission'!$F$15:$F$49=$E$1919)),
            ""),
    "")</f>
        <v/>
      </c>
      <c r="L2135" s="311" t="str">
        <f t="array" ref="L2135">IFERROR(
    XLOOKUP(F2135,
            _xlws.FILTER('Supplier Emission'!$G$15:$G$49,
                   ('Supplier Emission'!$D$15:$D$49=H2135) * ('Supplier Emission'!$F$15:$F$49=$E$1919)),
            _xlws.FILTER('Supplier Emission'!$J$15:$J$49,
                   ('Supplier Emission'!$D$15:$D$49=H2135) * ('Supplier Emission'!$F$15:$F$49=$E$1919)),
            ""),
    "")</f>
        <v/>
      </c>
      <c r="M2135" s="311" t="str">
        <f t="array" ref="M2135">IFERROR(
    XLOOKUP(F2135,
            _xlws.FILTER('Supplier Emission'!$G$15:$G$49,
                   ('Supplier Emission'!$D$15:$D$49=H2135) * ('Supplier Emission'!$F$15:$F$49=$E$1919)),
            _xlws.FILTER('Supplier Emission'!$M$15:$M$49,
                   ('Supplier Emission'!$D$15:$D$49=H2135) * ('Supplier Emission'!$F$15:$F$49=$E$1919)),
            ""),
    "")</f>
        <v/>
      </c>
      <c r="N2135" s="311" t="str">
        <f t="array" ref="N2135">IFERROR(
    XLOOKUP(F2135,
            _xlws.FILTER('Supplier Emission'!$G$15:$G$49,
                   ('Supplier Emission'!$D$15:$D$49=H2135) * ('Supplier Emission'!$F$15:$F$49=$E$1919)),
            _xlws.FILTER('Supplier Emission'!$H$15:$H$49,
                   ('Supplier Emission'!$D$15:$D$49=H2135) * ('Supplier Emission'!$F$15:$F$49=$E$1919)),
            ""),
    "")</f>
        <v/>
      </c>
      <c r="O2135" s="311" t="str">
        <f t="array" ref="O2135">XLOOKUP(1,('Emission Factors'!$E$5:$E$488='GHG emissions calculations'!$F2135)*('Emission Factors'!$H$5:$H$488='GHG emissions calculations'!$H2135),INDEX('Emission Factors'!$E$5:$T$488,0,MATCH('GHG emissions calculations'!O$6,'Emission Factors'!$E$5:$T$5,0)),"",0)</f>
        <v/>
      </c>
      <c r="P2135" s="313" t="str">
        <f t="array" ref="P2135">IFERROR(
    INDEX('Emission Factors'!$E$5:$P$488,
          MATCH(1,
                ('Emission Factors'!$E$5:$E$488 = 'GHG emissions calculations'!$F2135) *
                ('Emission Factors'!$H$5:$H$488 = 'GHG emissions calculations'!$H2135),
                0),
          MATCH('GHG emissions calculations'!P$6,'Emission Factors'!$E$5:$P$5,0)),
    "")</f>
        <v/>
      </c>
      <c r="Q2135" s="311" t="str">
        <f t="array" ref="Q2135">IFERROR(
    IF(
        INDEX('Emission Factors'!$E$5:$P$488,
              MATCH(1,
                    ('Emission Factors'!$E$5:$E$488 = 'GHG emissions calculations'!$F2135) *
                    ('Emission Factors'!$H$5:$H$488 = 'GHG emissions calculations'!$H2135),
                    0),
              MATCH('GHG emissions calculations'!Q$6, 'Emission Factors'!$E$5:$P$5, 0)) &lt;&gt; "",
        INDEX('Emission Factors'!$E$5:$P$488,
              MATCH(1,
                    ('Emission Factors'!$E$5:$E$488 = 'GHG emissions calculations'!$F2135) *
                    ('Emission Factors'!$H$5:$H$488 = 'GHG emissions calculations'!$H2135),
                    0),
              MATCH('GHG emissions calculations'!Q$6, 'Emission Factors'!$E$5:$P$5, 0)),
        ""),
    "")</f>
        <v/>
      </c>
      <c r="R2135" s="311" t="str">
        <f t="array" ref="R2135">IFERROR(
    IF(
        INDEX('Emission Factors'!$E$5:$R$488,
              MATCH(1,
                    ('Emission Factors'!$E$5:$E$488 = 'GHG emissions calculations'!$F2135) *
                    ('Emission Factors'!$H$5:$H$488 = 'GHG emissions calculations'!$H2135),
                    0),
              MATCH('GHG emissions calculations'!R$6, 'Emission Factors'!$E$5:$R$5, 0)) &lt;&gt; "",
        INDEX('Emission Factors'!$E$5:$R$488,
              MATCH(1,
                    ('Emission Factors'!$E$5:$E$488 = 'GHG emissions calculations'!$F2135) *
                    ('Emission Factors'!$H$5:$H$488 = 'GHG emissions calculations'!$H2135),
                    0),
              MATCH('GHG emissions calculations'!R$6, 'Emission Factors'!$E$5:$R$5, 0)),
        ""),
    "")</f>
        <v/>
      </c>
      <c r="S2135" s="312">
        <f t="shared" si="3"/>
        <v>0</v>
      </c>
      <c r="T2135" s="23"/>
    </row>
    <row r="2136" ht="15.75" customHeight="1" outlineLevel="1">
      <c r="A2136" s="23"/>
      <c r="B2136" s="71"/>
      <c r="C2136" s="71"/>
      <c r="D2136" s="71"/>
      <c r="E2136" s="314"/>
      <c r="F2136" s="311" t="str">
        <f>Lists!AB153</f>
        <v>Plastic, HDPE pipe - Africa</v>
      </c>
      <c r="G2136" s="311" t="str">
        <f t="array" ref="G2136">XLOOKUP(1,('Emission Factors'!$E$5:$E$488='GHG emissions calculations'!$F2136)*('Emission Factors'!$H$5:$H$488='GHG emissions calculations'!$H2136),INDEX('Emission Factors'!$E$5:$T$488,0,MATCH('GHG emissions calculations'!G$6,'Emission Factors'!$E$5:$T$5,0)),"",0)</f>
        <v/>
      </c>
      <c r="H2136" s="311" t="s">
        <v>237</v>
      </c>
      <c r="I2136" s="312" t="str">
        <f>IF(
    SUMIFS('Import data'!$L$25:$L$80,
           'Import data'!$J$25:$J$80, F2136,
           'Import data'!$G$25:$G$80, 'GHG emissions calculations'!$H2136,
           'Import data'!$I$25:$I$80,$E$1919) &lt;&gt; 0,
    SUMIFS('Import data'!$L$25:$L$80,
           'Import data'!$J$25:$J$80, F2136,
           'Import data'!$G$25:$G$80, 'GHG emissions calculations'!$H2136,
           'Import data'!$I$25:$I$80,$E$1919),
    ""
)</f>
        <v/>
      </c>
      <c r="J2136" s="311" t="str">
        <f t="array" ref="J2136">IF(
    XLOOKUP(F2136, 'Import data'!$J$26:$J$47, 'Import data'!$M$26:$M$47, "", 0) = "Please add the region-specific supplier emission factor or choose a different region available in the IAEG database.",
    "",
    XLOOKUP(F2136, 'Import data'!$J$26:$J$47, 'Import data'!$M$26:$M$47, "", 0)
)</f>
        <v/>
      </c>
      <c r="K2136" s="311" t="str">
        <f t="array" ref="K2136">IFERROR(
    XLOOKUP(F2136,
            _xlws.FILTER('Supplier Emission'!$G$15:$G$49,
                   ('Supplier Emission'!$D$15:$D$49=H2136) * ('Supplier Emission'!$F$15:$F$49=$E$1919)),
            _xlws.FILTER('Supplier Emission'!$I$15:$I$49,
                   ('Supplier Emission'!$D$15:$D$49=H2136) * ('Supplier Emission'!$F$15:$F$49=$E$1919)),
            ""),
    "")</f>
        <v/>
      </c>
      <c r="L2136" s="311" t="str">
        <f t="array" ref="L2136">IFERROR(
    XLOOKUP(F2136,
            _xlws.FILTER('Supplier Emission'!$G$15:$G$49,
                   ('Supplier Emission'!$D$15:$D$49=H2136) * ('Supplier Emission'!$F$15:$F$49=$E$1919)),
            _xlws.FILTER('Supplier Emission'!$J$15:$J$49,
                   ('Supplier Emission'!$D$15:$D$49=H2136) * ('Supplier Emission'!$F$15:$F$49=$E$1919)),
            ""),
    "")</f>
        <v/>
      </c>
      <c r="M2136" s="311" t="str">
        <f t="array" ref="M2136">IFERROR(
    XLOOKUP(F2136,
            _xlws.FILTER('Supplier Emission'!$G$15:$G$49,
                   ('Supplier Emission'!$D$15:$D$49=H2136) * ('Supplier Emission'!$F$15:$F$49=$E$1919)),
            _xlws.FILTER('Supplier Emission'!$M$15:$M$49,
                   ('Supplier Emission'!$D$15:$D$49=H2136) * ('Supplier Emission'!$F$15:$F$49=$E$1919)),
            ""),
    "")</f>
        <v/>
      </c>
      <c r="N2136" s="311" t="str">
        <f t="array" ref="N2136">IFERROR(
    XLOOKUP(F2136,
            _xlws.FILTER('Supplier Emission'!$G$15:$G$49,
                   ('Supplier Emission'!$D$15:$D$49=H2136) * ('Supplier Emission'!$F$15:$F$49=$E$1919)),
            _xlws.FILTER('Supplier Emission'!$H$15:$H$49,
                   ('Supplier Emission'!$D$15:$D$49=H2136) * ('Supplier Emission'!$F$15:$F$49=$E$1919)),
            ""),
    "")</f>
        <v/>
      </c>
      <c r="O2136" s="311" t="str">
        <f t="array" ref="O2136">XLOOKUP(1,('Emission Factors'!$E$5:$E$488='GHG emissions calculations'!$F2136)*('Emission Factors'!$H$5:$H$488='GHG emissions calculations'!$H2136),INDEX('Emission Factors'!$E$5:$T$488,0,MATCH('GHG emissions calculations'!O$6,'Emission Factors'!$E$5:$T$5,0)),"",0)</f>
        <v/>
      </c>
      <c r="P2136" s="313" t="str">
        <f t="array" ref="P2136">IFERROR(
    INDEX('Emission Factors'!$E$5:$P$488,
          MATCH(1,
                ('Emission Factors'!$E$5:$E$488 = 'GHG emissions calculations'!$F2136) *
                ('Emission Factors'!$H$5:$H$488 = 'GHG emissions calculations'!$H2136),
                0),
          MATCH('GHG emissions calculations'!P$6,'Emission Factors'!$E$5:$P$5,0)),
    "")</f>
        <v/>
      </c>
      <c r="Q2136" s="311" t="str">
        <f t="array" ref="Q2136">IFERROR(
    IF(
        INDEX('Emission Factors'!$E$5:$P$488,
              MATCH(1,
                    ('Emission Factors'!$E$5:$E$488 = 'GHG emissions calculations'!$F2136) *
                    ('Emission Factors'!$H$5:$H$488 = 'GHG emissions calculations'!$H2136),
                    0),
              MATCH('GHG emissions calculations'!Q$6, 'Emission Factors'!$E$5:$P$5, 0)) &lt;&gt; "",
        INDEX('Emission Factors'!$E$5:$P$488,
              MATCH(1,
                    ('Emission Factors'!$E$5:$E$488 = 'GHG emissions calculations'!$F2136) *
                    ('Emission Factors'!$H$5:$H$488 = 'GHG emissions calculations'!$H2136),
                    0),
              MATCH('GHG emissions calculations'!Q$6, 'Emission Factors'!$E$5:$P$5, 0)),
        ""),
    "")</f>
        <v/>
      </c>
      <c r="R2136" s="311" t="str">
        <f t="array" ref="R2136">IFERROR(
    IF(
        INDEX('Emission Factors'!$E$5:$R$488,
              MATCH(1,
                    ('Emission Factors'!$E$5:$E$488 = 'GHG emissions calculations'!$F2136) *
                    ('Emission Factors'!$H$5:$H$488 = 'GHG emissions calculations'!$H2136),
                    0),
              MATCH('GHG emissions calculations'!R$6, 'Emission Factors'!$E$5:$R$5, 0)) &lt;&gt; "",
        INDEX('Emission Factors'!$E$5:$R$488,
              MATCH(1,
                    ('Emission Factors'!$E$5:$E$488 = 'GHG emissions calculations'!$F2136) *
                    ('Emission Factors'!$H$5:$H$488 = 'GHG emissions calculations'!$H2136),
                    0),
              MATCH('GHG emissions calculations'!R$6, 'Emission Factors'!$E$5:$R$5, 0)),
        ""),
    "")</f>
        <v/>
      </c>
      <c r="S2136" s="312">
        <f t="shared" si="3"/>
        <v>0</v>
      </c>
      <c r="T2136" s="23"/>
    </row>
    <row r="2137" ht="15.75" customHeight="1" outlineLevel="1">
      <c r="A2137" s="23"/>
      <c r="B2137" s="71"/>
      <c r="C2137" s="71"/>
      <c r="D2137" s="71"/>
      <c r="E2137" s="314"/>
      <c r="F2137" s="311" t="str">
        <f>Lists!AB151</f>
        <v>Plastic, HDPE pipe - America</v>
      </c>
      <c r="G2137" s="311" t="str">
        <f t="array" ref="G2137">XLOOKUP(1,('Emission Factors'!$E$5:$E$488='GHG emissions calculations'!$F2137)*('Emission Factors'!$H$5:$H$488='GHG emissions calculations'!$H2137),INDEX('Emission Factors'!$E$5:$T$488,0,MATCH('GHG emissions calculations'!G$6,'Emission Factors'!$E$5:$T$5,0)),"",0)</f>
        <v/>
      </c>
      <c r="H2137" s="311" t="s">
        <v>237</v>
      </c>
      <c r="I2137" s="312" t="str">
        <f>IF(
    SUMIFS('Import data'!$L$25:$L$80,
           'Import data'!$J$25:$J$80, F2137,
           'Import data'!$G$25:$G$80, 'GHG emissions calculations'!$H2137,
           'Import data'!$I$25:$I$80,$E$1919) &lt;&gt; 0,
    SUMIFS('Import data'!$L$25:$L$80,
           'Import data'!$J$25:$J$80, F2137,
           'Import data'!$G$25:$G$80, 'GHG emissions calculations'!$H2137,
           'Import data'!$I$25:$I$80,$E$1919),
    ""
)</f>
        <v/>
      </c>
      <c r="J2137" s="311" t="str">
        <f t="array" ref="J2137">IF(
    XLOOKUP(F2137, 'Import data'!$J$26:$J$47, 'Import data'!$M$26:$M$47, "", 0) = "Please add the region-specific supplier emission factor or choose a different region available in the IAEG database.",
    "",
    XLOOKUP(F2137, 'Import data'!$J$26:$J$47, 'Import data'!$M$26:$M$47, "", 0)
)</f>
        <v/>
      </c>
      <c r="K2137" s="311" t="str">
        <f t="array" ref="K2137">IFERROR(
    XLOOKUP(F2137,
            _xlws.FILTER('Supplier Emission'!$G$15:$G$49,
                   ('Supplier Emission'!$D$15:$D$49=H2137) * ('Supplier Emission'!$F$15:$F$49=$E$1919)),
            _xlws.FILTER('Supplier Emission'!$I$15:$I$49,
                   ('Supplier Emission'!$D$15:$D$49=H2137) * ('Supplier Emission'!$F$15:$F$49=$E$1919)),
            ""),
    "")</f>
        <v/>
      </c>
      <c r="L2137" s="311" t="str">
        <f t="array" ref="L2137">IFERROR(
    XLOOKUP(F2137,
            _xlws.FILTER('Supplier Emission'!$G$15:$G$49,
                   ('Supplier Emission'!$D$15:$D$49=H2137) * ('Supplier Emission'!$F$15:$F$49=$E$1919)),
            _xlws.FILTER('Supplier Emission'!$J$15:$J$49,
                   ('Supplier Emission'!$D$15:$D$49=H2137) * ('Supplier Emission'!$F$15:$F$49=$E$1919)),
            ""),
    "")</f>
        <v/>
      </c>
      <c r="M2137" s="311" t="str">
        <f t="array" ref="M2137">IFERROR(
    XLOOKUP(F2137,
            _xlws.FILTER('Supplier Emission'!$G$15:$G$49,
                   ('Supplier Emission'!$D$15:$D$49=H2137) * ('Supplier Emission'!$F$15:$F$49=$E$1919)),
            _xlws.FILTER('Supplier Emission'!$M$15:$M$49,
                   ('Supplier Emission'!$D$15:$D$49=H2137) * ('Supplier Emission'!$F$15:$F$49=$E$1919)),
            ""),
    "")</f>
        <v/>
      </c>
      <c r="N2137" s="311" t="str">
        <f t="array" ref="N2137">IFERROR(
    XLOOKUP(F2137,
            _xlws.FILTER('Supplier Emission'!$G$15:$G$49,
                   ('Supplier Emission'!$D$15:$D$49=H2137) * ('Supplier Emission'!$F$15:$F$49=$E$1919)),
            _xlws.FILTER('Supplier Emission'!$H$15:$H$49,
                   ('Supplier Emission'!$D$15:$D$49=H2137) * ('Supplier Emission'!$F$15:$F$49=$E$1919)),
            ""),
    "")</f>
        <v/>
      </c>
      <c r="O2137" s="311" t="str">
        <f t="array" ref="O2137">XLOOKUP(1,('Emission Factors'!$E$5:$E$488='GHG emissions calculations'!$F2137)*('Emission Factors'!$H$5:$H$488='GHG emissions calculations'!$H2137),INDEX('Emission Factors'!$E$5:$T$488,0,MATCH('GHG emissions calculations'!O$6,'Emission Factors'!$E$5:$T$5,0)),"",0)</f>
        <v/>
      </c>
      <c r="P2137" s="313" t="str">
        <f t="array" ref="P2137">IFERROR(
    INDEX('Emission Factors'!$E$5:$P$488,
          MATCH(1,
                ('Emission Factors'!$E$5:$E$488 = 'GHG emissions calculations'!$F2137) *
                ('Emission Factors'!$H$5:$H$488 = 'GHG emissions calculations'!$H2137),
                0),
          MATCH('GHG emissions calculations'!P$6,'Emission Factors'!$E$5:$P$5,0)),
    "")</f>
        <v/>
      </c>
      <c r="Q2137" s="311" t="str">
        <f t="array" ref="Q2137">IFERROR(
    IF(
        INDEX('Emission Factors'!$E$5:$P$488,
              MATCH(1,
                    ('Emission Factors'!$E$5:$E$488 = 'GHG emissions calculations'!$F2137) *
                    ('Emission Factors'!$H$5:$H$488 = 'GHG emissions calculations'!$H2137),
                    0),
              MATCH('GHG emissions calculations'!Q$6, 'Emission Factors'!$E$5:$P$5, 0)) &lt;&gt; "",
        INDEX('Emission Factors'!$E$5:$P$488,
              MATCH(1,
                    ('Emission Factors'!$E$5:$E$488 = 'GHG emissions calculations'!$F2137) *
                    ('Emission Factors'!$H$5:$H$488 = 'GHG emissions calculations'!$H2137),
                    0),
              MATCH('GHG emissions calculations'!Q$6, 'Emission Factors'!$E$5:$P$5, 0)),
        ""),
    "")</f>
        <v/>
      </c>
      <c r="R2137" s="311" t="str">
        <f t="array" ref="R2137">IFERROR(
    IF(
        INDEX('Emission Factors'!$E$5:$R$488,
              MATCH(1,
                    ('Emission Factors'!$E$5:$E$488 = 'GHG emissions calculations'!$F2137) *
                    ('Emission Factors'!$H$5:$H$488 = 'GHG emissions calculations'!$H2137),
                    0),
              MATCH('GHG emissions calculations'!R$6, 'Emission Factors'!$E$5:$R$5, 0)) &lt;&gt; "",
        INDEX('Emission Factors'!$E$5:$R$488,
              MATCH(1,
                    ('Emission Factors'!$E$5:$E$488 = 'GHG emissions calculations'!$F2137) *
                    ('Emission Factors'!$H$5:$H$488 = 'GHG emissions calculations'!$H2137),
                    0),
              MATCH('GHG emissions calculations'!R$6, 'Emission Factors'!$E$5:$R$5, 0)),
        ""),
    "")</f>
        <v/>
      </c>
      <c r="S2137" s="312">
        <f t="shared" si="3"/>
        <v>0</v>
      </c>
      <c r="T2137" s="23"/>
    </row>
    <row r="2138" ht="15.75" customHeight="1" outlineLevel="1">
      <c r="A2138" s="23"/>
      <c r="B2138" s="71"/>
      <c r="C2138" s="71"/>
      <c r="D2138" s="71"/>
      <c r="E2138" s="314"/>
      <c r="F2138" s="311" t="str">
        <f>Lists!AB154</f>
        <v>Plastic, HDPE pipe - Asia</v>
      </c>
      <c r="G2138" s="311">
        <f t="array" ref="G2138">XLOOKUP(1,('Emission Factors'!$E$5:$E$488='GHG emissions calculations'!$F2138)*('Emission Factors'!$H$5:$H$488='GHG emissions calculations'!$H2138),INDEX('Emission Factors'!$E$5:$T$488,0,MATCH('GHG emissions calculations'!G$6,'Emission Factors'!$E$5:$T$5,0)),"",0)</f>
        <v>3</v>
      </c>
      <c r="H2138" s="311" t="s">
        <v>237</v>
      </c>
      <c r="I2138" s="312" t="str">
        <f>IF(
    SUMIFS('Import data'!$L$25:$L$80,
           'Import data'!$J$25:$J$80, F2138,
           'Import data'!$G$25:$G$80, 'GHG emissions calculations'!$H2138,
           'Import data'!$I$25:$I$80,$E$1919) &lt;&gt; 0,
    SUMIFS('Import data'!$L$25:$L$80,
           'Import data'!$J$25:$J$80, F2138,
           'Import data'!$G$25:$G$80, 'GHG emissions calculations'!$H2138,
           'Import data'!$I$25:$I$80,$E$1919),
    ""
)</f>
        <v/>
      </c>
      <c r="J2138" s="311" t="str">
        <f t="array" ref="J2138">IF(
    XLOOKUP(F2138, 'Import data'!$J$26:$J$47, 'Import data'!$M$26:$M$47, "", 0) = "Please add the region-specific supplier emission factor or choose a different region available in the IAEG database.",
    "",
    XLOOKUP(F2138, 'Import data'!$J$26:$J$47, 'Import data'!$M$26:$M$47, "", 0)
)</f>
        <v/>
      </c>
      <c r="K2138" s="311" t="str">
        <f t="array" ref="K2138">IFERROR(
    XLOOKUP(F2138,
            _xlws.FILTER('Supplier Emission'!$G$15:$G$49,
                   ('Supplier Emission'!$D$15:$D$49=H2138) * ('Supplier Emission'!$F$15:$F$49=$E$1919)),
            _xlws.FILTER('Supplier Emission'!$I$15:$I$49,
                   ('Supplier Emission'!$D$15:$D$49=H2138) * ('Supplier Emission'!$F$15:$F$49=$E$1919)),
            ""),
    "")</f>
        <v/>
      </c>
      <c r="L2138" s="311" t="str">
        <f t="array" ref="L2138">IFERROR(
    XLOOKUP(F2138,
            _xlws.FILTER('Supplier Emission'!$G$15:$G$49,
                   ('Supplier Emission'!$D$15:$D$49=H2138) * ('Supplier Emission'!$F$15:$F$49=$E$1919)),
            _xlws.FILTER('Supplier Emission'!$J$15:$J$49,
                   ('Supplier Emission'!$D$15:$D$49=H2138) * ('Supplier Emission'!$F$15:$F$49=$E$1919)),
            ""),
    "")</f>
        <v/>
      </c>
      <c r="M2138" s="311" t="str">
        <f t="array" ref="M2138">IFERROR(
    XLOOKUP(F2138,
            _xlws.FILTER('Supplier Emission'!$G$15:$G$49,
                   ('Supplier Emission'!$D$15:$D$49=H2138) * ('Supplier Emission'!$F$15:$F$49=$E$1919)),
            _xlws.FILTER('Supplier Emission'!$M$15:$M$49,
                   ('Supplier Emission'!$D$15:$D$49=H2138) * ('Supplier Emission'!$F$15:$F$49=$E$1919)),
            ""),
    "")</f>
        <v/>
      </c>
      <c r="N2138" s="311" t="str">
        <f t="array" ref="N2138">IFERROR(
    XLOOKUP(F2138,
            _xlws.FILTER('Supplier Emission'!$G$15:$G$49,
                   ('Supplier Emission'!$D$15:$D$49=H2138) * ('Supplier Emission'!$F$15:$F$49=$E$1919)),
            _xlws.FILTER('Supplier Emission'!$H$15:$H$49,
                   ('Supplier Emission'!$D$15:$D$49=H2138) * ('Supplier Emission'!$F$15:$F$49=$E$1919)),
            ""),
    "")</f>
        <v/>
      </c>
      <c r="O2138" s="311" t="str">
        <f t="array" ref="O2138">XLOOKUP(1,('Emission Factors'!$E$5:$E$488='GHG emissions calculations'!$F2138)*('Emission Factors'!$H$5:$H$488='GHG emissions calculations'!$H2138),INDEX('Emission Factors'!$E$5:$T$488,0,MATCH('GHG emissions calculations'!O$6,'Emission Factors'!$E$5:$T$5,0)),"",0)</f>
        <v>HDPE Pipe</v>
      </c>
      <c r="P2138" s="313">
        <f t="array" ref="P2138">IFERROR(
    INDEX('Emission Factors'!$E$5:$P$488,
          MATCH(1,
                ('Emission Factors'!$E$5:$E$488 = 'GHG emissions calculations'!$F2138) *
                ('Emission Factors'!$H$5:$H$488 = 'GHG emissions calculations'!$H2138),
                0),
          MATCH('GHG emissions calculations'!P$6,'Emission Factors'!$E$5:$P$5,0)),
    "")</f>
        <v>2.41</v>
      </c>
      <c r="Q2138" s="311" t="str">
        <f t="array" ref="Q2138">IFERROR(
    IF(
        INDEX('Emission Factors'!$E$5:$P$488,
              MATCH(1,
                    ('Emission Factors'!$E$5:$E$488 = 'GHG emissions calculations'!$F2138) *
                    ('Emission Factors'!$H$5:$H$488 = 'GHG emissions calculations'!$H2138),
                    0),
              MATCH('GHG emissions calculations'!Q$6, 'Emission Factors'!$E$5:$P$5, 0)) &lt;&gt; "",
        INDEX('Emission Factors'!$E$5:$P$488,
              MATCH(1,
                    ('Emission Factors'!$E$5:$E$488 = 'GHG emissions calculations'!$F2138) *
                    ('Emission Factors'!$H$5:$H$488 = 'GHG emissions calculations'!$H2138),
                    0),
              MATCH('GHG emissions calculations'!Q$6, 'Emission Factors'!$E$5:$P$5, 0)),
        ""),
    "")</f>
        <v>kgCO2e/kg</v>
      </c>
      <c r="R2138" s="311" t="str">
        <f t="array" ref="R2138">IFERROR(
    IF(
        INDEX('Emission Factors'!$E$5:$R$488,
              MATCH(1,
                    ('Emission Factors'!$E$5:$E$488 = 'GHG emissions calculations'!$F2138) *
                    ('Emission Factors'!$H$5:$H$488 = 'GHG emissions calculations'!$H2138),
                    0),
              MATCH('GHG emissions calculations'!R$6, 'Emission Factors'!$E$5:$R$5, 0)) &lt;&gt; "",
        INDEX('Emission Factors'!$E$5:$R$488,
              MATCH(1,
                    ('Emission Factors'!$E$5:$E$488 = 'GHG emissions calculations'!$F2138) *
                    ('Emission Factors'!$H$5:$H$488 = 'GHG emissions calculations'!$H2138),
                    0),
              MATCH('GHG emissions calculations'!R$6, 'Emission Factors'!$E$5:$R$5, 0)),
        ""),
    "")</f>
        <v>Asia</v>
      </c>
      <c r="S2138" s="312">
        <f t="shared" si="3"/>
        <v>0</v>
      </c>
      <c r="T2138" s="23"/>
    </row>
    <row r="2139" ht="15.75" customHeight="1" outlineLevel="1">
      <c r="A2139" s="23"/>
      <c r="B2139" s="71"/>
      <c r="C2139" s="71"/>
      <c r="D2139" s="71"/>
      <c r="E2139" s="314"/>
      <c r="F2139" s="311" t="str">
        <f>Lists!AB152</f>
        <v>Plastic, HDPE pipe - Europe</v>
      </c>
      <c r="G2139" s="311" t="str">
        <f t="array" ref="G2139">XLOOKUP(1,('Emission Factors'!$E$5:$E$488='GHG emissions calculations'!$F2139)*('Emission Factors'!$H$5:$H$488='GHG emissions calculations'!$H2139),INDEX('Emission Factors'!$E$5:$T$488,0,MATCH('GHG emissions calculations'!G$6,'Emission Factors'!$E$5:$T$5,0)),"",0)</f>
        <v/>
      </c>
      <c r="H2139" s="311" t="s">
        <v>237</v>
      </c>
      <c r="I2139" s="312" t="str">
        <f>IF(
    SUMIFS('Import data'!$L$25:$L$80,
           'Import data'!$J$25:$J$80, F2139,
           'Import data'!$G$25:$G$80, 'GHG emissions calculations'!$H2139,
           'Import data'!$I$25:$I$80,$E$1919) &lt;&gt; 0,
    SUMIFS('Import data'!$L$25:$L$80,
           'Import data'!$J$25:$J$80, F2139,
           'Import data'!$G$25:$G$80, 'GHG emissions calculations'!$H2139,
           'Import data'!$I$25:$I$80,$E$1919),
    ""
)</f>
        <v/>
      </c>
      <c r="J2139" s="311" t="str">
        <f t="array" ref="J2139">IF(
    XLOOKUP(F2139, 'Import data'!$J$26:$J$47, 'Import data'!$M$26:$M$47, "", 0) = "Please add the region-specific supplier emission factor or choose a different region available in the IAEG database.",
    "",
    XLOOKUP(F2139, 'Import data'!$J$26:$J$47, 'Import data'!$M$26:$M$47, "", 0)
)</f>
        <v/>
      </c>
      <c r="K2139" s="311" t="str">
        <f t="array" ref="K2139">IFERROR(
    XLOOKUP(F2139,
            _xlws.FILTER('Supplier Emission'!$G$15:$G$49,
                   ('Supplier Emission'!$D$15:$D$49=H2139) * ('Supplier Emission'!$F$15:$F$49=$E$1919)),
            _xlws.FILTER('Supplier Emission'!$I$15:$I$49,
                   ('Supplier Emission'!$D$15:$D$49=H2139) * ('Supplier Emission'!$F$15:$F$49=$E$1919)),
            ""),
    "")</f>
        <v/>
      </c>
      <c r="L2139" s="311" t="str">
        <f t="array" ref="L2139">IFERROR(
    XLOOKUP(F2139,
            _xlws.FILTER('Supplier Emission'!$G$15:$G$49,
                   ('Supplier Emission'!$D$15:$D$49=H2139) * ('Supplier Emission'!$F$15:$F$49=$E$1919)),
            _xlws.FILTER('Supplier Emission'!$J$15:$J$49,
                   ('Supplier Emission'!$D$15:$D$49=H2139) * ('Supplier Emission'!$F$15:$F$49=$E$1919)),
            ""),
    "")</f>
        <v/>
      </c>
      <c r="M2139" s="311" t="str">
        <f t="array" ref="M2139">IFERROR(
    XLOOKUP(F2139,
            _xlws.FILTER('Supplier Emission'!$G$15:$G$49,
                   ('Supplier Emission'!$D$15:$D$49=H2139) * ('Supplier Emission'!$F$15:$F$49=$E$1919)),
            _xlws.FILTER('Supplier Emission'!$M$15:$M$49,
                   ('Supplier Emission'!$D$15:$D$49=H2139) * ('Supplier Emission'!$F$15:$F$49=$E$1919)),
            ""),
    "")</f>
        <v/>
      </c>
      <c r="N2139" s="311" t="str">
        <f t="array" ref="N2139">IFERROR(
    XLOOKUP(F2139,
            _xlws.FILTER('Supplier Emission'!$G$15:$G$49,
                   ('Supplier Emission'!$D$15:$D$49=H2139) * ('Supplier Emission'!$F$15:$F$49=$E$1919)),
            _xlws.FILTER('Supplier Emission'!$H$15:$H$49,
                   ('Supplier Emission'!$D$15:$D$49=H2139) * ('Supplier Emission'!$F$15:$F$49=$E$1919)),
            ""),
    "")</f>
        <v/>
      </c>
      <c r="O2139" s="311" t="str">
        <f t="array" ref="O2139">XLOOKUP(1,('Emission Factors'!$E$5:$E$488='GHG emissions calculations'!$F2139)*('Emission Factors'!$H$5:$H$488='GHG emissions calculations'!$H2139),INDEX('Emission Factors'!$E$5:$T$488,0,MATCH('GHG emissions calculations'!O$6,'Emission Factors'!$E$5:$T$5,0)),"",0)</f>
        <v/>
      </c>
      <c r="P2139" s="313" t="str">
        <f t="array" ref="P2139">IFERROR(
    INDEX('Emission Factors'!$E$5:$P$488,
          MATCH(1,
                ('Emission Factors'!$E$5:$E$488 = 'GHG emissions calculations'!$F2139) *
                ('Emission Factors'!$H$5:$H$488 = 'GHG emissions calculations'!$H2139),
                0),
          MATCH('GHG emissions calculations'!P$6,'Emission Factors'!$E$5:$P$5,0)),
    "")</f>
        <v/>
      </c>
      <c r="Q2139" s="311" t="str">
        <f t="array" ref="Q2139">IFERROR(
    IF(
        INDEX('Emission Factors'!$E$5:$P$488,
              MATCH(1,
                    ('Emission Factors'!$E$5:$E$488 = 'GHG emissions calculations'!$F2139) *
                    ('Emission Factors'!$H$5:$H$488 = 'GHG emissions calculations'!$H2139),
                    0),
              MATCH('GHG emissions calculations'!Q$6, 'Emission Factors'!$E$5:$P$5, 0)) &lt;&gt; "",
        INDEX('Emission Factors'!$E$5:$P$488,
              MATCH(1,
                    ('Emission Factors'!$E$5:$E$488 = 'GHG emissions calculations'!$F2139) *
                    ('Emission Factors'!$H$5:$H$488 = 'GHG emissions calculations'!$H2139),
                    0),
              MATCH('GHG emissions calculations'!Q$6, 'Emission Factors'!$E$5:$P$5, 0)),
        ""),
    "")</f>
        <v/>
      </c>
      <c r="R2139" s="311" t="str">
        <f t="array" ref="R2139">IFERROR(
    IF(
        INDEX('Emission Factors'!$E$5:$R$488,
              MATCH(1,
                    ('Emission Factors'!$E$5:$E$488 = 'GHG emissions calculations'!$F2139) *
                    ('Emission Factors'!$H$5:$H$488 = 'GHG emissions calculations'!$H2139),
                    0),
              MATCH('GHG emissions calculations'!R$6, 'Emission Factors'!$E$5:$R$5, 0)) &lt;&gt; "",
        INDEX('Emission Factors'!$E$5:$R$488,
              MATCH(1,
                    ('Emission Factors'!$E$5:$E$488 = 'GHG emissions calculations'!$F2139) *
                    ('Emission Factors'!$H$5:$H$488 = 'GHG emissions calculations'!$H2139),
                    0),
              MATCH('GHG emissions calculations'!R$6, 'Emission Factors'!$E$5:$R$5, 0)),
        ""),
    "")</f>
        <v/>
      </c>
      <c r="S2139" s="312">
        <f t="shared" si="3"/>
        <v>0</v>
      </c>
      <c r="T2139" s="23"/>
    </row>
    <row r="2140" ht="15.75" customHeight="1" outlineLevel="1">
      <c r="A2140" s="23"/>
      <c r="B2140" s="71"/>
      <c r="C2140" s="71"/>
      <c r="D2140" s="71"/>
      <c r="E2140" s="314"/>
      <c r="F2140" s="311" t="str">
        <f>Lists!AB157</f>
        <v>Plastic, HDPE pipe - Global or unspecified region</v>
      </c>
      <c r="G2140" s="311" t="str">
        <f t="array" ref="G2140">XLOOKUP(1,('Emission Factors'!$E$5:$E$488='GHG emissions calculations'!$F2140)*('Emission Factors'!$H$5:$H$488='GHG emissions calculations'!$H2140),INDEX('Emission Factors'!$E$5:$T$488,0,MATCH('GHG emissions calculations'!G$6,'Emission Factors'!$E$5:$T$5,0)),"",0)</f>
        <v/>
      </c>
      <c r="H2140" s="311" t="s">
        <v>237</v>
      </c>
      <c r="I2140" s="312" t="str">
        <f>IF(
    SUMIFS('Import data'!$L$25:$L$80,
           'Import data'!$J$25:$J$80, F2140,
           'Import data'!$G$25:$G$80, 'GHG emissions calculations'!$H2140,
           'Import data'!$I$25:$I$80,$E$1919) &lt;&gt; 0,
    SUMIFS('Import data'!$L$25:$L$80,
           'Import data'!$J$25:$J$80, F2140,
           'Import data'!$G$25:$G$80, 'GHG emissions calculations'!$H2140,
           'Import data'!$I$25:$I$80,$E$1919),
    ""
)</f>
        <v/>
      </c>
      <c r="J2140" s="311" t="str">
        <f t="array" ref="J2140">IF(
    XLOOKUP(F2140, 'Import data'!$J$26:$J$47, 'Import data'!$M$26:$M$47, "", 0) = "Please add the region-specific supplier emission factor or choose a different region available in the IAEG database.",
    "",
    XLOOKUP(F2140, 'Import data'!$J$26:$J$47, 'Import data'!$M$26:$M$47, "", 0)
)</f>
        <v/>
      </c>
      <c r="K2140" s="311" t="str">
        <f t="array" ref="K2140">IFERROR(
    XLOOKUP(F2140,
            _xlws.FILTER('Supplier Emission'!$G$15:$G$49,
                   ('Supplier Emission'!$D$15:$D$49=H2140) * ('Supplier Emission'!$F$15:$F$49=$E$1919)),
            _xlws.FILTER('Supplier Emission'!$I$15:$I$49,
                   ('Supplier Emission'!$D$15:$D$49=H2140) * ('Supplier Emission'!$F$15:$F$49=$E$1919)),
            ""),
    "")</f>
        <v/>
      </c>
      <c r="L2140" s="311" t="str">
        <f t="array" ref="L2140">IFERROR(
    XLOOKUP(F2140,
            _xlws.FILTER('Supplier Emission'!$G$15:$G$49,
                   ('Supplier Emission'!$D$15:$D$49=H2140) * ('Supplier Emission'!$F$15:$F$49=$E$1919)),
            _xlws.FILTER('Supplier Emission'!$J$15:$J$49,
                   ('Supplier Emission'!$D$15:$D$49=H2140) * ('Supplier Emission'!$F$15:$F$49=$E$1919)),
            ""),
    "")</f>
        <v/>
      </c>
      <c r="M2140" s="311" t="str">
        <f t="array" ref="M2140">IFERROR(
    XLOOKUP(F2140,
            _xlws.FILTER('Supplier Emission'!$G$15:$G$49,
                   ('Supplier Emission'!$D$15:$D$49=H2140) * ('Supplier Emission'!$F$15:$F$49=$E$1919)),
            _xlws.FILTER('Supplier Emission'!$M$15:$M$49,
                   ('Supplier Emission'!$D$15:$D$49=H2140) * ('Supplier Emission'!$F$15:$F$49=$E$1919)),
            ""),
    "")</f>
        <v/>
      </c>
      <c r="N2140" s="311" t="str">
        <f t="array" ref="N2140">IFERROR(
    XLOOKUP(F2140,
            _xlws.FILTER('Supplier Emission'!$G$15:$G$49,
                   ('Supplier Emission'!$D$15:$D$49=H2140) * ('Supplier Emission'!$F$15:$F$49=$E$1919)),
            _xlws.FILTER('Supplier Emission'!$H$15:$H$49,
                   ('Supplier Emission'!$D$15:$D$49=H2140) * ('Supplier Emission'!$F$15:$F$49=$E$1919)),
            ""),
    "")</f>
        <v/>
      </c>
      <c r="O2140" s="311" t="str">
        <f t="array" ref="O2140">XLOOKUP(1,('Emission Factors'!$E$5:$E$488='GHG emissions calculations'!$F2140)*('Emission Factors'!$H$5:$H$488='GHG emissions calculations'!$H2140),INDEX('Emission Factors'!$E$5:$T$488,0,MATCH('GHG emissions calculations'!O$6,'Emission Factors'!$E$5:$T$5,0)),"",0)</f>
        <v/>
      </c>
      <c r="P2140" s="313" t="str">
        <f t="array" ref="P2140">IFERROR(
    INDEX('Emission Factors'!$E$5:$P$488,
          MATCH(1,
                ('Emission Factors'!$E$5:$E$488 = 'GHG emissions calculations'!$F2140) *
                ('Emission Factors'!$H$5:$H$488 = 'GHG emissions calculations'!$H2140),
                0),
          MATCH('GHG emissions calculations'!P$6,'Emission Factors'!$E$5:$P$5,0)),
    "")</f>
        <v/>
      </c>
      <c r="Q2140" s="311" t="str">
        <f t="array" ref="Q2140">IFERROR(
    IF(
        INDEX('Emission Factors'!$E$5:$P$488,
              MATCH(1,
                    ('Emission Factors'!$E$5:$E$488 = 'GHG emissions calculations'!$F2140) *
                    ('Emission Factors'!$H$5:$H$488 = 'GHG emissions calculations'!$H2140),
                    0),
              MATCH('GHG emissions calculations'!Q$6, 'Emission Factors'!$E$5:$P$5, 0)) &lt;&gt; "",
        INDEX('Emission Factors'!$E$5:$P$488,
              MATCH(1,
                    ('Emission Factors'!$E$5:$E$488 = 'GHG emissions calculations'!$F2140) *
                    ('Emission Factors'!$H$5:$H$488 = 'GHG emissions calculations'!$H2140),
                    0),
              MATCH('GHG emissions calculations'!Q$6, 'Emission Factors'!$E$5:$P$5, 0)),
        ""),
    "")</f>
        <v/>
      </c>
      <c r="R2140" s="311" t="str">
        <f t="array" ref="R2140">IFERROR(
    IF(
        INDEX('Emission Factors'!$E$5:$R$488,
              MATCH(1,
                    ('Emission Factors'!$E$5:$E$488 = 'GHG emissions calculations'!$F2140) *
                    ('Emission Factors'!$H$5:$H$488 = 'GHG emissions calculations'!$H2140),
                    0),
              MATCH('GHG emissions calculations'!R$6, 'Emission Factors'!$E$5:$R$5, 0)) &lt;&gt; "",
        INDEX('Emission Factors'!$E$5:$R$488,
              MATCH(1,
                    ('Emission Factors'!$E$5:$E$488 = 'GHG emissions calculations'!$F2140) *
                    ('Emission Factors'!$H$5:$H$488 = 'GHG emissions calculations'!$H2140),
                    0),
              MATCH('GHG emissions calculations'!R$6, 'Emission Factors'!$E$5:$R$5, 0)),
        ""),
    "")</f>
        <v/>
      </c>
      <c r="S2140" s="312">
        <f t="shared" si="3"/>
        <v>0</v>
      </c>
      <c r="T2140" s="23"/>
    </row>
    <row r="2141" ht="15.75" customHeight="1" outlineLevel="1">
      <c r="A2141" s="23"/>
      <c r="B2141" s="71"/>
      <c r="C2141" s="71"/>
      <c r="D2141" s="71"/>
      <c r="E2141" s="314"/>
      <c r="F2141" s="311" t="str">
        <f>Lists!AB156</f>
        <v>Plastic, HDPE pipe - Middle East</v>
      </c>
      <c r="G2141" s="311" t="str">
        <f t="array" ref="G2141">XLOOKUP(1,('Emission Factors'!$E$5:$E$488='GHG emissions calculations'!$F2141)*('Emission Factors'!$H$5:$H$488='GHG emissions calculations'!$H2141),INDEX('Emission Factors'!$E$5:$T$488,0,MATCH('GHG emissions calculations'!G$6,'Emission Factors'!$E$5:$T$5,0)),"",0)</f>
        <v/>
      </c>
      <c r="H2141" s="311" t="s">
        <v>237</v>
      </c>
      <c r="I2141" s="312" t="str">
        <f>IF(
    SUMIFS('Import data'!$L$25:$L$80,
           'Import data'!$J$25:$J$80, F2141,
           'Import data'!$G$25:$G$80, 'GHG emissions calculations'!$H2141,
           'Import data'!$I$25:$I$80,$E$1919) &lt;&gt; 0,
    SUMIFS('Import data'!$L$25:$L$80,
           'Import data'!$J$25:$J$80, F2141,
           'Import data'!$G$25:$G$80, 'GHG emissions calculations'!$H2141,
           'Import data'!$I$25:$I$80,$E$1919),
    ""
)</f>
        <v/>
      </c>
      <c r="J2141" s="311" t="str">
        <f t="array" ref="J2141">IF(
    XLOOKUP(F2141, 'Import data'!$J$26:$J$47, 'Import data'!$M$26:$M$47, "", 0) = "Please add the region-specific supplier emission factor or choose a different region available in the IAEG database.",
    "",
    XLOOKUP(F2141, 'Import data'!$J$26:$J$47, 'Import data'!$M$26:$M$47, "", 0)
)</f>
        <v/>
      </c>
      <c r="K2141" s="311" t="str">
        <f t="array" ref="K2141">IFERROR(
    XLOOKUP(F2141,
            _xlws.FILTER('Supplier Emission'!$G$15:$G$49,
                   ('Supplier Emission'!$D$15:$D$49=H2141) * ('Supplier Emission'!$F$15:$F$49=$E$1919)),
            _xlws.FILTER('Supplier Emission'!$I$15:$I$49,
                   ('Supplier Emission'!$D$15:$D$49=H2141) * ('Supplier Emission'!$F$15:$F$49=$E$1919)),
            ""),
    "")</f>
        <v/>
      </c>
      <c r="L2141" s="311" t="str">
        <f t="array" ref="L2141">IFERROR(
    XLOOKUP(F2141,
            _xlws.FILTER('Supplier Emission'!$G$15:$G$49,
                   ('Supplier Emission'!$D$15:$D$49=H2141) * ('Supplier Emission'!$F$15:$F$49=$E$1919)),
            _xlws.FILTER('Supplier Emission'!$J$15:$J$49,
                   ('Supplier Emission'!$D$15:$D$49=H2141) * ('Supplier Emission'!$F$15:$F$49=$E$1919)),
            ""),
    "")</f>
        <v/>
      </c>
      <c r="M2141" s="311" t="str">
        <f t="array" ref="M2141">IFERROR(
    XLOOKUP(F2141,
            _xlws.FILTER('Supplier Emission'!$G$15:$G$49,
                   ('Supplier Emission'!$D$15:$D$49=H2141) * ('Supplier Emission'!$F$15:$F$49=$E$1919)),
            _xlws.FILTER('Supplier Emission'!$M$15:$M$49,
                   ('Supplier Emission'!$D$15:$D$49=H2141) * ('Supplier Emission'!$F$15:$F$49=$E$1919)),
            ""),
    "")</f>
        <v/>
      </c>
      <c r="N2141" s="311" t="str">
        <f t="array" ref="N2141">IFERROR(
    XLOOKUP(F2141,
            _xlws.FILTER('Supplier Emission'!$G$15:$G$49,
                   ('Supplier Emission'!$D$15:$D$49=H2141) * ('Supplier Emission'!$F$15:$F$49=$E$1919)),
            _xlws.FILTER('Supplier Emission'!$H$15:$H$49,
                   ('Supplier Emission'!$D$15:$D$49=H2141) * ('Supplier Emission'!$F$15:$F$49=$E$1919)),
            ""),
    "")</f>
        <v/>
      </c>
      <c r="O2141" s="311" t="str">
        <f t="array" ref="O2141">XLOOKUP(1,('Emission Factors'!$E$5:$E$488='GHG emissions calculations'!$F2141)*('Emission Factors'!$H$5:$H$488='GHG emissions calculations'!$H2141),INDEX('Emission Factors'!$E$5:$T$488,0,MATCH('GHG emissions calculations'!O$6,'Emission Factors'!$E$5:$T$5,0)),"",0)</f>
        <v/>
      </c>
      <c r="P2141" s="313" t="str">
        <f t="array" ref="P2141">IFERROR(
    INDEX('Emission Factors'!$E$5:$P$488,
          MATCH(1,
                ('Emission Factors'!$E$5:$E$488 = 'GHG emissions calculations'!$F2141) *
                ('Emission Factors'!$H$5:$H$488 = 'GHG emissions calculations'!$H2141),
                0),
          MATCH('GHG emissions calculations'!P$6,'Emission Factors'!$E$5:$P$5,0)),
    "")</f>
        <v/>
      </c>
      <c r="Q2141" s="311" t="str">
        <f t="array" ref="Q2141">IFERROR(
    IF(
        INDEX('Emission Factors'!$E$5:$P$488,
              MATCH(1,
                    ('Emission Factors'!$E$5:$E$488 = 'GHG emissions calculations'!$F2141) *
                    ('Emission Factors'!$H$5:$H$488 = 'GHG emissions calculations'!$H2141),
                    0),
              MATCH('GHG emissions calculations'!Q$6, 'Emission Factors'!$E$5:$P$5, 0)) &lt;&gt; "",
        INDEX('Emission Factors'!$E$5:$P$488,
              MATCH(1,
                    ('Emission Factors'!$E$5:$E$488 = 'GHG emissions calculations'!$F2141) *
                    ('Emission Factors'!$H$5:$H$488 = 'GHG emissions calculations'!$H2141),
                    0),
              MATCH('GHG emissions calculations'!Q$6, 'Emission Factors'!$E$5:$P$5, 0)),
        ""),
    "")</f>
        <v/>
      </c>
      <c r="R2141" s="311" t="str">
        <f t="array" ref="R2141">IFERROR(
    IF(
        INDEX('Emission Factors'!$E$5:$R$488,
              MATCH(1,
                    ('Emission Factors'!$E$5:$E$488 = 'GHG emissions calculations'!$F2141) *
                    ('Emission Factors'!$H$5:$H$488 = 'GHG emissions calculations'!$H2141),
                    0),
              MATCH('GHG emissions calculations'!R$6, 'Emission Factors'!$E$5:$R$5, 0)) &lt;&gt; "",
        INDEX('Emission Factors'!$E$5:$R$488,
              MATCH(1,
                    ('Emission Factors'!$E$5:$E$488 = 'GHG emissions calculations'!$F2141) *
                    ('Emission Factors'!$H$5:$H$488 = 'GHG emissions calculations'!$H2141),
                    0),
              MATCH('GHG emissions calculations'!R$6, 'Emission Factors'!$E$5:$R$5, 0)),
        ""),
    "")</f>
        <v/>
      </c>
      <c r="S2141" s="312">
        <f t="shared" si="3"/>
        <v>0</v>
      </c>
      <c r="T2141" s="23"/>
    </row>
    <row r="2142" ht="15.75" customHeight="1" outlineLevel="1">
      <c r="A2142" s="23"/>
      <c r="B2142" s="71"/>
      <c r="C2142" s="71"/>
      <c r="D2142" s="71"/>
      <c r="E2142" s="314"/>
      <c r="F2142" s="311" t="str">
        <f>Lists!AB155</f>
        <v>Plastic, HDPE pipe - Oceania</v>
      </c>
      <c r="G2142" s="311" t="str">
        <f t="array" ref="G2142">XLOOKUP(1,('Emission Factors'!$E$5:$E$488='GHG emissions calculations'!$F2142)*('Emission Factors'!$H$5:$H$488='GHG emissions calculations'!$H2142),INDEX('Emission Factors'!$E$5:$T$488,0,MATCH('GHG emissions calculations'!G$6,'Emission Factors'!$E$5:$T$5,0)),"",0)</f>
        <v/>
      </c>
      <c r="H2142" s="311" t="s">
        <v>237</v>
      </c>
      <c r="I2142" s="312" t="str">
        <f>IF(
    SUMIFS('Import data'!$L$25:$L$80,
           'Import data'!$J$25:$J$80, F2142,
           'Import data'!$G$25:$G$80, 'GHG emissions calculations'!$H2142,
           'Import data'!$I$25:$I$80,$E$1919) &lt;&gt; 0,
    SUMIFS('Import data'!$L$25:$L$80,
           'Import data'!$J$25:$J$80, F2142,
           'Import data'!$G$25:$G$80, 'GHG emissions calculations'!$H2142,
           'Import data'!$I$25:$I$80,$E$1919),
    ""
)</f>
        <v/>
      </c>
      <c r="J2142" s="311" t="str">
        <f t="array" ref="J2142">IF(
    XLOOKUP(F2142, 'Import data'!$J$26:$J$47, 'Import data'!$M$26:$M$47, "", 0) = "Please add the region-specific supplier emission factor or choose a different region available in the IAEG database.",
    "",
    XLOOKUP(F2142, 'Import data'!$J$26:$J$47, 'Import data'!$M$26:$M$47, "", 0)
)</f>
        <v/>
      </c>
      <c r="K2142" s="311" t="str">
        <f t="array" ref="K2142">IFERROR(
    XLOOKUP(F2142,
            _xlws.FILTER('Supplier Emission'!$G$15:$G$49,
                   ('Supplier Emission'!$D$15:$D$49=H2142) * ('Supplier Emission'!$F$15:$F$49=$E$1919)),
            _xlws.FILTER('Supplier Emission'!$I$15:$I$49,
                   ('Supplier Emission'!$D$15:$D$49=H2142) * ('Supplier Emission'!$F$15:$F$49=$E$1919)),
            ""),
    "")</f>
        <v/>
      </c>
      <c r="L2142" s="311" t="str">
        <f t="array" ref="L2142">IFERROR(
    XLOOKUP(F2142,
            _xlws.FILTER('Supplier Emission'!$G$15:$G$49,
                   ('Supplier Emission'!$D$15:$D$49=H2142) * ('Supplier Emission'!$F$15:$F$49=$E$1919)),
            _xlws.FILTER('Supplier Emission'!$J$15:$J$49,
                   ('Supplier Emission'!$D$15:$D$49=H2142) * ('Supplier Emission'!$F$15:$F$49=$E$1919)),
            ""),
    "")</f>
        <v/>
      </c>
      <c r="M2142" s="311" t="str">
        <f t="array" ref="M2142">IFERROR(
    XLOOKUP(F2142,
            _xlws.FILTER('Supplier Emission'!$G$15:$G$49,
                   ('Supplier Emission'!$D$15:$D$49=H2142) * ('Supplier Emission'!$F$15:$F$49=$E$1919)),
            _xlws.FILTER('Supplier Emission'!$M$15:$M$49,
                   ('Supplier Emission'!$D$15:$D$49=H2142) * ('Supplier Emission'!$F$15:$F$49=$E$1919)),
            ""),
    "")</f>
        <v/>
      </c>
      <c r="N2142" s="311" t="str">
        <f t="array" ref="N2142">IFERROR(
    XLOOKUP(F2142,
            _xlws.FILTER('Supplier Emission'!$G$15:$G$49,
                   ('Supplier Emission'!$D$15:$D$49=H2142) * ('Supplier Emission'!$F$15:$F$49=$E$1919)),
            _xlws.FILTER('Supplier Emission'!$H$15:$H$49,
                   ('Supplier Emission'!$D$15:$D$49=H2142) * ('Supplier Emission'!$F$15:$F$49=$E$1919)),
            ""),
    "")</f>
        <v/>
      </c>
      <c r="O2142" s="311" t="str">
        <f t="array" ref="O2142">XLOOKUP(1,('Emission Factors'!$E$5:$E$488='GHG emissions calculations'!$F2142)*('Emission Factors'!$H$5:$H$488='GHG emissions calculations'!$H2142),INDEX('Emission Factors'!$E$5:$T$488,0,MATCH('GHG emissions calculations'!O$6,'Emission Factors'!$E$5:$T$5,0)),"",0)</f>
        <v/>
      </c>
      <c r="P2142" s="313" t="str">
        <f t="array" ref="P2142">IFERROR(
    INDEX('Emission Factors'!$E$5:$P$488,
          MATCH(1,
                ('Emission Factors'!$E$5:$E$488 = 'GHG emissions calculations'!$F2142) *
                ('Emission Factors'!$H$5:$H$488 = 'GHG emissions calculations'!$H2142),
                0),
          MATCH('GHG emissions calculations'!P$6,'Emission Factors'!$E$5:$P$5,0)),
    "")</f>
        <v/>
      </c>
      <c r="Q2142" s="311" t="str">
        <f t="array" ref="Q2142">IFERROR(
    IF(
        INDEX('Emission Factors'!$E$5:$P$488,
              MATCH(1,
                    ('Emission Factors'!$E$5:$E$488 = 'GHG emissions calculations'!$F2142) *
                    ('Emission Factors'!$H$5:$H$488 = 'GHG emissions calculations'!$H2142),
                    0),
              MATCH('GHG emissions calculations'!Q$6, 'Emission Factors'!$E$5:$P$5, 0)) &lt;&gt; "",
        INDEX('Emission Factors'!$E$5:$P$488,
              MATCH(1,
                    ('Emission Factors'!$E$5:$E$488 = 'GHG emissions calculations'!$F2142) *
                    ('Emission Factors'!$H$5:$H$488 = 'GHG emissions calculations'!$H2142),
                    0),
              MATCH('GHG emissions calculations'!Q$6, 'Emission Factors'!$E$5:$P$5, 0)),
        ""),
    "")</f>
        <v/>
      </c>
      <c r="R2142" s="311" t="str">
        <f t="array" ref="R2142">IFERROR(
    IF(
        INDEX('Emission Factors'!$E$5:$R$488,
              MATCH(1,
                    ('Emission Factors'!$E$5:$E$488 = 'GHG emissions calculations'!$F2142) *
                    ('Emission Factors'!$H$5:$H$488 = 'GHG emissions calculations'!$H2142),
                    0),
              MATCH('GHG emissions calculations'!R$6, 'Emission Factors'!$E$5:$R$5, 0)) &lt;&gt; "",
        INDEX('Emission Factors'!$E$5:$R$488,
              MATCH(1,
                    ('Emission Factors'!$E$5:$E$488 = 'GHG emissions calculations'!$F2142) *
                    ('Emission Factors'!$H$5:$H$488 = 'GHG emissions calculations'!$H2142),
                    0),
              MATCH('GHG emissions calculations'!R$6, 'Emission Factors'!$E$5:$R$5, 0)),
        ""),
    "")</f>
        <v/>
      </c>
      <c r="S2142" s="312">
        <f t="shared" si="3"/>
        <v>0</v>
      </c>
      <c r="T2142" s="23"/>
    </row>
    <row r="2143" ht="15.75" customHeight="1" outlineLevel="1">
      <c r="A2143" s="23"/>
      <c r="B2143" s="71"/>
      <c r="C2143" s="71"/>
      <c r="D2143" s="71"/>
      <c r="E2143" s="314"/>
      <c r="F2143" s="311" t="str">
        <f>Lists!AB160</f>
        <v>Plastic, HDPE, processed by injection moulding - Africa</v>
      </c>
      <c r="G2143" s="311" t="str">
        <f t="array" ref="G2143">XLOOKUP(1,('Emission Factors'!$E$5:$E$488='GHG emissions calculations'!$F2143)*('Emission Factors'!$H$5:$H$488='GHG emissions calculations'!$H2143),INDEX('Emission Factors'!$E$5:$T$488,0,MATCH('GHG emissions calculations'!G$6,'Emission Factors'!$E$5:$T$5,0)),"",0)</f>
        <v/>
      </c>
      <c r="H2143" s="311" t="s">
        <v>237</v>
      </c>
      <c r="I2143" s="312" t="str">
        <f>IF(
    SUMIFS('Import data'!$L$25:$L$80,
           'Import data'!$J$25:$J$80, F2143,
           'Import data'!$G$25:$G$80, 'GHG emissions calculations'!$H2143,
           'Import data'!$I$25:$I$80,$E$1919) &lt;&gt; 0,
    SUMIFS('Import data'!$L$25:$L$80,
           'Import data'!$J$25:$J$80, F2143,
           'Import data'!$G$25:$G$80, 'GHG emissions calculations'!$H2143,
           'Import data'!$I$25:$I$80,$E$1919),
    ""
)</f>
        <v/>
      </c>
      <c r="J2143" s="311" t="str">
        <f t="array" ref="J2143">IF(
    XLOOKUP(F2143, 'Import data'!$J$26:$J$47, 'Import data'!$M$26:$M$47, "", 0) = "Please add the region-specific supplier emission factor or choose a different region available in the IAEG database.",
    "",
    XLOOKUP(F2143, 'Import data'!$J$26:$J$47, 'Import data'!$M$26:$M$47, "", 0)
)</f>
        <v/>
      </c>
      <c r="K2143" s="311" t="str">
        <f t="array" ref="K2143">IFERROR(
    XLOOKUP(F2143,
            _xlws.FILTER('Supplier Emission'!$G$15:$G$49,
                   ('Supplier Emission'!$D$15:$D$49=H2143) * ('Supplier Emission'!$F$15:$F$49=$E$1919)),
            _xlws.FILTER('Supplier Emission'!$I$15:$I$49,
                   ('Supplier Emission'!$D$15:$D$49=H2143) * ('Supplier Emission'!$F$15:$F$49=$E$1919)),
            ""),
    "")</f>
        <v/>
      </c>
      <c r="L2143" s="311" t="str">
        <f t="array" ref="L2143">IFERROR(
    XLOOKUP(F2143,
            _xlws.FILTER('Supplier Emission'!$G$15:$G$49,
                   ('Supplier Emission'!$D$15:$D$49=H2143) * ('Supplier Emission'!$F$15:$F$49=$E$1919)),
            _xlws.FILTER('Supplier Emission'!$J$15:$J$49,
                   ('Supplier Emission'!$D$15:$D$49=H2143) * ('Supplier Emission'!$F$15:$F$49=$E$1919)),
            ""),
    "")</f>
        <v/>
      </c>
      <c r="M2143" s="311" t="str">
        <f t="array" ref="M2143">IFERROR(
    XLOOKUP(F2143,
            _xlws.FILTER('Supplier Emission'!$G$15:$G$49,
                   ('Supplier Emission'!$D$15:$D$49=H2143) * ('Supplier Emission'!$F$15:$F$49=$E$1919)),
            _xlws.FILTER('Supplier Emission'!$M$15:$M$49,
                   ('Supplier Emission'!$D$15:$D$49=H2143) * ('Supplier Emission'!$F$15:$F$49=$E$1919)),
            ""),
    "")</f>
        <v/>
      </c>
      <c r="N2143" s="311" t="str">
        <f t="array" ref="N2143">IFERROR(
    XLOOKUP(F2143,
            _xlws.FILTER('Supplier Emission'!$G$15:$G$49,
                   ('Supplier Emission'!$D$15:$D$49=H2143) * ('Supplier Emission'!$F$15:$F$49=$E$1919)),
            _xlws.FILTER('Supplier Emission'!$H$15:$H$49,
                   ('Supplier Emission'!$D$15:$D$49=H2143) * ('Supplier Emission'!$F$15:$F$49=$E$1919)),
            ""),
    "")</f>
        <v/>
      </c>
      <c r="O2143" s="311" t="str">
        <f t="array" ref="O2143">XLOOKUP(1,('Emission Factors'!$E$5:$E$488='GHG emissions calculations'!$F2143)*('Emission Factors'!$H$5:$H$488='GHG emissions calculations'!$H2143),INDEX('Emission Factors'!$E$5:$T$488,0,MATCH('GHG emissions calculations'!O$6,'Emission Factors'!$E$5:$T$5,0)),"",0)</f>
        <v/>
      </c>
      <c r="P2143" s="313" t="str">
        <f t="array" ref="P2143">IFERROR(
    INDEX('Emission Factors'!$E$5:$P$488,
          MATCH(1,
                ('Emission Factors'!$E$5:$E$488 = 'GHG emissions calculations'!$F2143) *
                ('Emission Factors'!$H$5:$H$488 = 'GHG emissions calculations'!$H2143),
                0),
          MATCH('GHG emissions calculations'!P$6,'Emission Factors'!$E$5:$P$5,0)),
    "")</f>
        <v/>
      </c>
      <c r="Q2143" s="311" t="str">
        <f t="array" ref="Q2143">IFERROR(
    IF(
        INDEX('Emission Factors'!$E$5:$P$488,
              MATCH(1,
                    ('Emission Factors'!$E$5:$E$488 = 'GHG emissions calculations'!$F2143) *
                    ('Emission Factors'!$H$5:$H$488 = 'GHG emissions calculations'!$H2143),
                    0),
              MATCH('GHG emissions calculations'!Q$6, 'Emission Factors'!$E$5:$P$5, 0)) &lt;&gt; "",
        INDEX('Emission Factors'!$E$5:$P$488,
              MATCH(1,
                    ('Emission Factors'!$E$5:$E$488 = 'GHG emissions calculations'!$F2143) *
                    ('Emission Factors'!$H$5:$H$488 = 'GHG emissions calculations'!$H2143),
                    0),
              MATCH('GHG emissions calculations'!Q$6, 'Emission Factors'!$E$5:$P$5, 0)),
        ""),
    "")</f>
        <v/>
      </c>
      <c r="R2143" s="311" t="str">
        <f t="array" ref="R2143">IFERROR(
    IF(
        INDEX('Emission Factors'!$E$5:$R$488,
              MATCH(1,
                    ('Emission Factors'!$E$5:$E$488 = 'GHG emissions calculations'!$F2143) *
                    ('Emission Factors'!$H$5:$H$488 = 'GHG emissions calculations'!$H2143),
                    0),
              MATCH('GHG emissions calculations'!R$6, 'Emission Factors'!$E$5:$R$5, 0)) &lt;&gt; "",
        INDEX('Emission Factors'!$E$5:$R$488,
              MATCH(1,
                    ('Emission Factors'!$E$5:$E$488 = 'GHG emissions calculations'!$F2143) *
                    ('Emission Factors'!$H$5:$H$488 = 'GHG emissions calculations'!$H2143),
                    0),
              MATCH('GHG emissions calculations'!R$6, 'Emission Factors'!$E$5:$R$5, 0)),
        ""),
    "")</f>
        <v/>
      </c>
      <c r="S2143" s="312">
        <f t="shared" si="3"/>
        <v>0</v>
      </c>
      <c r="T2143" s="23"/>
    </row>
    <row r="2144" ht="15.75" customHeight="1" outlineLevel="1">
      <c r="A2144" s="23"/>
      <c r="B2144" s="71"/>
      <c r="C2144" s="71"/>
      <c r="D2144" s="71"/>
      <c r="E2144" s="314"/>
      <c r="F2144" s="311" t="str">
        <f>Lists!AB158</f>
        <v>Plastic, HDPE, processed by injection moulding - America</v>
      </c>
      <c r="G2144" s="311" t="str">
        <f t="array" ref="G2144">XLOOKUP(1,('Emission Factors'!$E$5:$E$488='GHG emissions calculations'!$F2144)*('Emission Factors'!$H$5:$H$488='GHG emissions calculations'!$H2144),INDEX('Emission Factors'!$E$5:$T$488,0,MATCH('GHG emissions calculations'!G$6,'Emission Factors'!$E$5:$T$5,0)),"",0)</f>
        <v/>
      </c>
      <c r="H2144" s="311" t="s">
        <v>237</v>
      </c>
      <c r="I2144" s="312" t="str">
        <f>IF(
    SUMIFS('Import data'!$L$25:$L$80,
           'Import data'!$J$25:$J$80, F2144,
           'Import data'!$G$25:$G$80, 'GHG emissions calculations'!$H2144,
           'Import data'!$I$25:$I$80,$E$1919) &lt;&gt; 0,
    SUMIFS('Import data'!$L$25:$L$80,
           'Import data'!$J$25:$J$80, F2144,
           'Import data'!$G$25:$G$80, 'GHG emissions calculations'!$H2144,
           'Import data'!$I$25:$I$80,$E$1919),
    ""
)</f>
        <v/>
      </c>
      <c r="J2144" s="311" t="str">
        <f t="array" ref="J2144">IF(
    XLOOKUP(F2144, 'Import data'!$J$26:$J$47, 'Import data'!$M$26:$M$47, "", 0) = "Please add the region-specific supplier emission factor or choose a different region available in the IAEG database.",
    "",
    XLOOKUP(F2144, 'Import data'!$J$26:$J$47, 'Import data'!$M$26:$M$47, "", 0)
)</f>
        <v/>
      </c>
      <c r="K2144" s="311" t="str">
        <f t="array" ref="K2144">IFERROR(
    XLOOKUP(F2144,
            _xlws.FILTER('Supplier Emission'!$G$15:$G$49,
                   ('Supplier Emission'!$D$15:$D$49=H2144) * ('Supplier Emission'!$F$15:$F$49=$E$1919)),
            _xlws.FILTER('Supplier Emission'!$I$15:$I$49,
                   ('Supplier Emission'!$D$15:$D$49=H2144) * ('Supplier Emission'!$F$15:$F$49=$E$1919)),
            ""),
    "")</f>
        <v/>
      </c>
      <c r="L2144" s="311" t="str">
        <f t="array" ref="L2144">IFERROR(
    XLOOKUP(F2144,
            _xlws.FILTER('Supplier Emission'!$G$15:$G$49,
                   ('Supplier Emission'!$D$15:$D$49=H2144) * ('Supplier Emission'!$F$15:$F$49=$E$1919)),
            _xlws.FILTER('Supplier Emission'!$J$15:$J$49,
                   ('Supplier Emission'!$D$15:$D$49=H2144) * ('Supplier Emission'!$F$15:$F$49=$E$1919)),
            ""),
    "")</f>
        <v/>
      </c>
      <c r="M2144" s="311" t="str">
        <f t="array" ref="M2144">IFERROR(
    XLOOKUP(F2144,
            _xlws.FILTER('Supplier Emission'!$G$15:$G$49,
                   ('Supplier Emission'!$D$15:$D$49=H2144) * ('Supplier Emission'!$F$15:$F$49=$E$1919)),
            _xlws.FILTER('Supplier Emission'!$M$15:$M$49,
                   ('Supplier Emission'!$D$15:$D$49=H2144) * ('Supplier Emission'!$F$15:$F$49=$E$1919)),
            ""),
    "")</f>
        <v/>
      </c>
      <c r="N2144" s="311" t="str">
        <f t="array" ref="N2144">IFERROR(
    XLOOKUP(F2144,
            _xlws.FILTER('Supplier Emission'!$G$15:$G$49,
                   ('Supplier Emission'!$D$15:$D$49=H2144) * ('Supplier Emission'!$F$15:$F$49=$E$1919)),
            _xlws.FILTER('Supplier Emission'!$H$15:$H$49,
                   ('Supplier Emission'!$D$15:$D$49=H2144) * ('Supplier Emission'!$F$15:$F$49=$E$1919)),
            ""),
    "")</f>
        <v/>
      </c>
      <c r="O2144" s="311" t="str">
        <f t="array" ref="O2144">XLOOKUP(1,('Emission Factors'!$E$5:$E$488='GHG emissions calculations'!$F2144)*('Emission Factors'!$H$5:$H$488='GHG emissions calculations'!$H2144),INDEX('Emission Factors'!$E$5:$T$488,0,MATCH('GHG emissions calculations'!O$6,'Emission Factors'!$E$5:$T$5,0)),"",0)</f>
        <v/>
      </c>
      <c r="P2144" s="313" t="str">
        <f t="array" ref="P2144">IFERROR(
    INDEX('Emission Factors'!$E$5:$P$488,
          MATCH(1,
                ('Emission Factors'!$E$5:$E$488 = 'GHG emissions calculations'!$F2144) *
                ('Emission Factors'!$H$5:$H$488 = 'GHG emissions calculations'!$H2144),
                0),
          MATCH('GHG emissions calculations'!P$6,'Emission Factors'!$E$5:$P$5,0)),
    "")</f>
        <v/>
      </c>
      <c r="Q2144" s="311" t="str">
        <f t="array" ref="Q2144">IFERROR(
    IF(
        INDEX('Emission Factors'!$E$5:$P$488,
              MATCH(1,
                    ('Emission Factors'!$E$5:$E$488 = 'GHG emissions calculations'!$F2144) *
                    ('Emission Factors'!$H$5:$H$488 = 'GHG emissions calculations'!$H2144),
                    0),
              MATCH('GHG emissions calculations'!Q$6, 'Emission Factors'!$E$5:$P$5, 0)) &lt;&gt; "",
        INDEX('Emission Factors'!$E$5:$P$488,
              MATCH(1,
                    ('Emission Factors'!$E$5:$E$488 = 'GHG emissions calculations'!$F2144) *
                    ('Emission Factors'!$H$5:$H$488 = 'GHG emissions calculations'!$H2144),
                    0),
              MATCH('GHG emissions calculations'!Q$6, 'Emission Factors'!$E$5:$P$5, 0)),
        ""),
    "")</f>
        <v/>
      </c>
      <c r="R2144" s="311" t="str">
        <f t="array" ref="R2144">IFERROR(
    IF(
        INDEX('Emission Factors'!$E$5:$R$488,
              MATCH(1,
                    ('Emission Factors'!$E$5:$E$488 = 'GHG emissions calculations'!$F2144) *
                    ('Emission Factors'!$H$5:$H$488 = 'GHG emissions calculations'!$H2144),
                    0),
              MATCH('GHG emissions calculations'!R$6, 'Emission Factors'!$E$5:$R$5, 0)) &lt;&gt; "",
        INDEX('Emission Factors'!$E$5:$R$488,
              MATCH(1,
                    ('Emission Factors'!$E$5:$E$488 = 'GHG emissions calculations'!$F2144) *
                    ('Emission Factors'!$H$5:$H$488 = 'GHG emissions calculations'!$H2144),
                    0),
              MATCH('GHG emissions calculations'!R$6, 'Emission Factors'!$E$5:$R$5, 0)),
        ""),
    "")</f>
        <v/>
      </c>
      <c r="S2144" s="312">
        <f t="shared" si="3"/>
        <v>0</v>
      </c>
      <c r="T2144" s="23"/>
    </row>
    <row r="2145" ht="15.75" customHeight="1" outlineLevel="1">
      <c r="A2145" s="23"/>
      <c r="B2145" s="71"/>
      <c r="C2145" s="71"/>
      <c r="D2145" s="71"/>
      <c r="E2145" s="314"/>
      <c r="F2145" s="311" t="str">
        <f>Lists!AB161</f>
        <v>Plastic, HDPE, processed by injection moulding - Asia</v>
      </c>
      <c r="G2145" s="311" t="str">
        <f t="array" ref="G2145">XLOOKUP(1,('Emission Factors'!$E$5:$E$488='GHG emissions calculations'!$F2145)*('Emission Factors'!$H$5:$H$488='GHG emissions calculations'!$H2145),INDEX('Emission Factors'!$E$5:$T$488,0,MATCH('GHG emissions calculations'!G$6,'Emission Factors'!$E$5:$T$5,0)),"",0)</f>
        <v/>
      </c>
      <c r="H2145" s="311" t="s">
        <v>237</v>
      </c>
      <c r="I2145" s="312" t="str">
        <f>IF(
    SUMIFS('Import data'!$L$25:$L$80,
           'Import data'!$J$25:$J$80, F2145,
           'Import data'!$G$25:$G$80, 'GHG emissions calculations'!$H2145,
           'Import data'!$I$25:$I$80,$E$1919) &lt;&gt; 0,
    SUMIFS('Import data'!$L$25:$L$80,
           'Import data'!$J$25:$J$80, F2145,
           'Import data'!$G$25:$G$80, 'GHG emissions calculations'!$H2145,
           'Import data'!$I$25:$I$80,$E$1919),
    ""
)</f>
        <v/>
      </c>
      <c r="J2145" s="311" t="str">
        <f t="array" ref="J2145">IF(
    XLOOKUP(F2145, 'Import data'!$J$26:$J$47, 'Import data'!$M$26:$M$47, "", 0) = "Please add the region-specific supplier emission factor or choose a different region available in the IAEG database.",
    "",
    XLOOKUP(F2145, 'Import data'!$J$26:$J$47, 'Import data'!$M$26:$M$47, "", 0)
)</f>
        <v/>
      </c>
      <c r="K2145" s="311" t="str">
        <f t="array" ref="K2145">IFERROR(
    XLOOKUP(F2145,
            _xlws.FILTER('Supplier Emission'!$G$15:$G$49,
                   ('Supplier Emission'!$D$15:$D$49=H2145) * ('Supplier Emission'!$F$15:$F$49=$E$1919)),
            _xlws.FILTER('Supplier Emission'!$I$15:$I$49,
                   ('Supplier Emission'!$D$15:$D$49=H2145) * ('Supplier Emission'!$F$15:$F$49=$E$1919)),
            ""),
    "")</f>
        <v/>
      </c>
      <c r="L2145" s="311" t="str">
        <f t="array" ref="L2145">IFERROR(
    XLOOKUP(F2145,
            _xlws.FILTER('Supplier Emission'!$G$15:$G$49,
                   ('Supplier Emission'!$D$15:$D$49=H2145) * ('Supplier Emission'!$F$15:$F$49=$E$1919)),
            _xlws.FILTER('Supplier Emission'!$J$15:$J$49,
                   ('Supplier Emission'!$D$15:$D$49=H2145) * ('Supplier Emission'!$F$15:$F$49=$E$1919)),
            ""),
    "")</f>
        <v/>
      </c>
      <c r="M2145" s="311" t="str">
        <f t="array" ref="M2145">IFERROR(
    XLOOKUP(F2145,
            _xlws.FILTER('Supplier Emission'!$G$15:$G$49,
                   ('Supplier Emission'!$D$15:$D$49=H2145) * ('Supplier Emission'!$F$15:$F$49=$E$1919)),
            _xlws.FILTER('Supplier Emission'!$M$15:$M$49,
                   ('Supplier Emission'!$D$15:$D$49=H2145) * ('Supplier Emission'!$F$15:$F$49=$E$1919)),
            ""),
    "")</f>
        <v/>
      </c>
      <c r="N2145" s="311" t="str">
        <f t="array" ref="N2145">IFERROR(
    XLOOKUP(F2145,
            _xlws.FILTER('Supplier Emission'!$G$15:$G$49,
                   ('Supplier Emission'!$D$15:$D$49=H2145) * ('Supplier Emission'!$F$15:$F$49=$E$1919)),
            _xlws.FILTER('Supplier Emission'!$H$15:$H$49,
                   ('Supplier Emission'!$D$15:$D$49=H2145) * ('Supplier Emission'!$F$15:$F$49=$E$1919)),
            ""),
    "")</f>
        <v/>
      </c>
      <c r="O2145" s="311" t="str">
        <f t="array" ref="O2145">XLOOKUP(1,('Emission Factors'!$E$5:$E$488='GHG emissions calculations'!$F2145)*('Emission Factors'!$H$5:$H$488='GHG emissions calculations'!$H2145),INDEX('Emission Factors'!$E$5:$T$488,0,MATCH('GHG emissions calculations'!O$6,'Emission Factors'!$E$5:$T$5,0)),"",0)</f>
        <v/>
      </c>
      <c r="P2145" s="313" t="str">
        <f t="array" ref="P2145">IFERROR(
    INDEX('Emission Factors'!$E$5:$P$488,
          MATCH(1,
                ('Emission Factors'!$E$5:$E$488 = 'GHG emissions calculations'!$F2145) *
                ('Emission Factors'!$H$5:$H$488 = 'GHG emissions calculations'!$H2145),
                0),
          MATCH('GHG emissions calculations'!P$6,'Emission Factors'!$E$5:$P$5,0)),
    "")</f>
        <v/>
      </c>
      <c r="Q2145" s="311" t="str">
        <f t="array" ref="Q2145">IFERROR(
    IF(
        INDEX('Emission Factors'!$E$5:$P$488,
              MATCH(1,
                    ('Emission Factors'!$E$5:$E$488 = 'GHG emissions calculations'!$F2145) *
                    ('Emission Factors'!$H$5:$H$488 = 'GHG emissions calculations'!$H2145),
                    0),
              MATCH('GHG emissions calculations'!Q$6, 'Emission Factors'!$E$5:$P$5, 0)) &lt;&gt; "",
        INDEX('Emission Factors'!$E$5:$P$488,
              MATCH(1,
                    ('Emission Factors'!$E$5:$E$488 = 'GHG emissions calculations'!$F2145) *
                    ('Emission Factors'!$H$5:$H$488 = 'GHG emissions calculations'!$H2145),
                    0),
              MATCH('GHG emissions calculations'!Q$6, 'Emission Factors'!$E$5:$P$5, 0)),
        ""),
    "")</f>
        <v/>
      </c>
      <c r="R2145" s="311" t="str">
        <f t="array" ref="R2145">IFERROR(
    IF(
        INDEX('Emission Factors'!$E$5:$R$488,
              MATCH(1,
                    ('Emission Factors'!$E$5:$E$488 = 'GHG emissions calculations'!$F2145) *
                    ('Emission Factors'!$H$5:$H$488 = 'GHG emissions calculations'!$H2145),
                    0),
              MATCH('GHG emissions calculations'!R$6, 'Emission Factors'!$E$5:$R$5, 0)) &lt;&gt; "",
        INDEX('Emission Factors'!$E$5:$R$488,
              MATCH(1,
                    ('Emission Factors'!$E$5:$E$488 = 'GHG emissions calculations'!$F2145) *
                    ('Emission Factors'!$H$5:$H$488 = 'GHG emissions calculations'!$H2145),
                    0),
              MATCH('GHG emissions calculations'!R$6, 'Emission Factors'!$E$5:$R$5, 0)),
        ""),
    "")</f>
        <v/>
      </c>
      <c r="S2145" s="312">
        <f t="shared" si="3"/>
        <v>0</v>
      </c>
      <c r="T2145" s="23"/>
    </row>
    <row r="2146" ht="15.75" customHeight="1" outlineLevel="1">
      <c r="A2146" s="23"/>
      <c r="B2146" s="71"/>
      <c r="C2146" s="71"/>
      <c r="D2146" s="71"/>
      <c r="E2146" s="314"/>
      <c r="F2146" s="311" t="str">
        <f>Lists!AB159</f>
        <v>Plastic, HDPE, processed by injection moulding - Europe</v>
      </c>
      <c r="G2146" s="311">
        <f t="array" ref="G2146">XLOOKUP(1,('Emission Factors'!$E$5:$E$488='GHG emissions calculations'!$F2146)*('Emission Factors'!$H$5:$H$488='GHG emissions calculations'!$H2146),INDEX('Emission Factors'!$E$5:$T$488,0,MATCH('GHG emissions calculations'!G$6,'Emission Factors'!$E$5:$T$5,0)),"",0)</f>
        <v>3</v>
      </c>
      <c r="H2146" s="311" t="s">
        <v>237</v>
      </c>
      <c r="I2146" s="312" t="str">
        <f>IF(
    SUMIFS('Import data'!$L$25:$L$80,
           'Import data'!$J$25:$J$80, F2146,
           'Import data'!$G$25:$G$80, 'GHG emissions calculations'!$H2146,
           'Import data'!$I$25:$I$80,$E$1919) &lt;&gt; 0,
    SUMIFS('Import data'!$L$25:$L$80,
           'Import data'!$J$25:$J$80, F2146,
           'Import data'!$G$25:$G$80, 'GHG emissions calculations'!$H2146,
           'Import data'!$I$25:$I$80,$E$1919),
    ""
)</f>
        <v/>
      </c>
      <c r="J2146" s="311" t="str">
        <f t="array" ref="J2146">IF(
    XLOOKUP(F2146, 'Import data'!$J$26:$J$47, 'Import data'!$M$26:$M$47, "", 0) = "Please add the region-specific supplier emission factor or choose a different region available in the IAEG database.",
    "",
    XLOOKUP(F2146, 'Import data'!$J$26:$J$47, 'Import data'!$M$26:$M$47, "", 0)
)</f>
        <v/>
      </c>
      <c r="K2146" s="311" t="str">
        <f t="array" ref="K2146">IFERROR(
    XLOOKUP(F2146,
            _xlws.FILTER('Supplier Emission'!$G$15:$G$49,
                   ('Supplier Emission'!$D$15:$D$49=H2146) * ('Supplier Emission'!$F$15:$F$49=$E$1919)),
            _xlws.FILTER('Supplier Emission'!$I$15:$I$49,
                   ('Supplier Emission'!$D$15:$D$49=H2146) * ('Supplier Emission'!$F$15:$F$49=$E$1919)),
            ""),
    "")</f>
        <v/>
      </c>
      <c r="L2146" s="311" t="str">
        <f t="array" ref="L2146">IFERROR(
    XLOOKUP(F2146,
            _xlws.FILTER('Supplier Emission'!$G$15:$G$49,
                   ('Supplier Emission'!$D$15:$D$49=H2146) * ('Supplier Emission'!$F$15:$F$49=$E$1919)),
            _xlws.FILTER('Supplier Emission'!$J$15:$J$49,
                   ('Supplier Emission'!$D$15:$D$49=H2146) * ('Supplier Emission'!$F$15:$F$49=$E$1919)),
            ""),
    "")</f>
        <v/>
      </c>
      <c r="M2146" s="311" t="str">
        <f t="array" ref="M2146">IFERROR(
    XLOOKUP(F2146,
            _xlws.FILTER('Supplier Emission'!$G$15:$G$49,
                   ('Supplier Emission'!$D$15:$D$49=H2146) * ('Supplier Emission'!$F$15:$F$49=$E$1919)),
            _xlws.FILTER('Supplier Emission'!$M$15:$M$49,
                   ('Supplier Emission'!$D$15:$D$49=H2146) * ('Supplier Emission'!$F$15:$F$49=$E$1919)),
            ""),
    "")</f>
        <v/>
      </c>
      <c r="N2146" s="311" t="str">
        <f t="array" ref="N2146">IFERROR(
    XLOOKUP(F2146,
            _xlws.FILTER('Supplier Emission'!$G$15:$G$49,
                   ('Supplier Emission'!$D$15:$D$49=H2146) * ('Supplier Emission'!$F$15:$F$49=$E$1919)),
            _xlws.FILTER('Supplier Emission'!$H$15:$H$49,
                   ('Supplier Emission'!$D$15:$D$49=H2146) * ('Supplier Emission'!$F$15:$F$49=$E$1919)),
            ""),
    "")</f>
        <v/>
      </c>
      <c r="O2146" s="311" t="str">
        <f t="array" ref="O2146">XLOOKUP(1,('Emission Factors'!$E$5:$E$488='GHG emissions calculations'!$F2146)*('Emission Factors'!$H$5:$H$488='GHG emissions calculations'!$H2146),INDEX('Emission Factors'!$E$5:$T$488,0,MATCH('GHG emissions calculations'!O$6,'Emission Factors'!$E$5:$T$5,0)),"",0)</f>
        <v>HDPE transformé par injection moulage, REF</v>
      </c>
      <c r="P2146" s="313">
        <f t="array" ref="P2146">IFERROR(
    INDEX('Emission Factors'!$E$5:$P$488,
          MATCH(1,
                ('Emission Factors'!$E$5:$E$488 = 'GHG emissions calculations'!$F2146) *
                ('Emission Factors'!$H$5:$H$488 = 'GHG emissions calculations'!$H2146),
                0),
          MATCH('GHG emissions calculations'!P$6,'Emission Factors'!$E$5:$P$5,0)),
    "")</f>
        <v>2.82</v>
      </c>
      <c r="Q2146" s="311" t="str">
        <f t="array" ref="Q2146">IFERROR(
    IF(
        INDEX('Emission Factors'!$E$5:$P$488,
              MATCH(1,
                    ('Emission Factors'!$E$5:$E$488 = 'GHG emissions calculations'!$F2146) *
                    ('Emission Factors'!$H$5:$H$488 = 'GHG emissions calculations'!$H2146),
                    0),
              MATCH('GHG emissions calculations'!Q$6, 'Emission Factors'!$E$5:$P$5, 0)) &lt;&gt; "",
        INDEX('Emission Factors'!$E$5:$P$488,
              MATCH(1,
                    ('Emission Factors'!$E$5:$E$488 = 'GHG emissions calculations'!$F2146) *
                    ('Emission Factors'!$H$5:$H$488 = 'GHG emissions calculations'!$H2146),
                    0),
              MATCH('GHG emissions calculations'!Q$6, 'Emission Factors'!$E$5:$P$5, 0)),
        ""),
    "")</f>
        <v>kgCO2e/kg</v>
      </c>
      <c r="R2146" s="311" t="str">
        <f t="array" ref="R2146">IFERROR(
    IF(
        INDEX('Emission Factors'!$E$5:$R$488,
              MATCH(1,
                    ('Emission Factors'!$E$5:$E$488 = 'GHG emissions calculations'!$F2146) *
                    ('Emission Factors'!$H$5:$H$488 = 'GHG emissions calculations'!$H2146),
                    0),
              MATCH('GHG emissions calculations'!R$6, 'Emission Factors'!$E$5:$R$5, 0)) &lt;&gt; "",
        INDEX('Emission Factors'!$E$5:$R$488,
              MATCH(1,
                    ('Emission Factors'!$E$5:$E$488 = 'GHG emissions calculations'!$F2146) *
                    ('Emission Factors'!$H$5:$H$488 = 'GHG emissions calculations'!$H2146),
                    0),
              MATCH('GHG emissions calculations'!R$6, 'Emission Factors'!$E$5:$R$5, 0)),
        ""),
    "")</f>
        <v>Europe</v>
      </c>
      <c r="S2146" s="312">
        <f t="shared" si="3"/>
        <v>0</v>
      </c>
      <c r="T2146" s="23"/>
    </row>
    <row r="2147" ht="15.75" customHeight="1" outlineLevel="1">
      <c r="A2147" s="23"/>
      <c r="B2147" s="71"/>
      <c r="C2147" s="71"/>
      <c r="D2147" s="71"/>
      <c r="E2147" s="314"/>
      <c r="F2147" s="311" t="str">
        <f>Lists!AB164</f>
        <v>Plastic, HDPE, processed by injection moulding - Global or unspecified region</v>
      </c>
      <c r="G2147" s="311" t="str">
        <f t="array" ref="G2147">XLOOKUP(1,('Emission Factors'!$E$5:$E$488='GHG emissions calculations'!$F2147)*('Emission Factors'!$H$5:$H$488='GHG emissions calculations'!$H2147),INDEX('Emission Factors'!$E$5:$T$488,0,MATCH('GHG emissions calculations'!G$6,'Emission Factors'!$E$5:$T$5,0)),"",0)</f>
        <v/>
      </c>
      <c r="H2147" s="311" t="s">
        <v>237</v>
      </c>
      <c r="I2147" s="312" t="str">
        <f>IF(
    SUMIFS('Import data'!$L$25:$L$80,
           'Import data'!$J$25:$J$80, F2147,
           'Import data'!$G$25:$G$80, 'GHG emissions calculations'!$H2147,
           'Import data'!$I$25:$I$80,$E$1919) &lt;&gt; 0,
    SUMIFS('Import data'!$L$25:$L$80,
           'Import data'!$J$25:$J$80, F2147,
           'Import data'!$G$25:$G$80, 'GHG emissions calculations'!$H2147,
           'Import data'!$I$25:$I$80,$E$1919),
    ""
)</f>
        <v/>
      </c>
      <c r="J2147" s="311" t="str">
        <f t="array" ref="J2147">IF(
    XLOOKUP(F2147, 'Import data'!$J$26:$J$47, 'Import data'!$M$26:$M$47, "", 0) = "Please add the region-specific supplier emission factor or choose a different region available in the IAEG database.",
    "",
    XLOOKUP(F2147, 'Import data'!$J$26:$J$47, 'Import data'!$M$26:$M$47, "", 0)
)</f>
        <v/>
      </c>
      <c r="K2147" s="311" t="str">
        <f t="array" ref="K2147">IFERROR(
    XLOOKUP(F2147,
            _xlws.FILTER('Supplier Emission'!$G$15:$G$49,
                   ('Supplier Emission'!$D$15:$D$49=H2147) * ('Supplier Emission'!$F$15:$F$49=$E$1919)),
            _xlws.FILTER('Supplier Emission'!$I$15:$I$49,
                   ('Supplier Emission'!$D$15:$D$49=H2147) * ('Supplier Emission'!$F$15:$F$49=$E$1919)),
            ""),
    "")</f>
        <v/>
      </c>
      <c r="L2147" s="311" t="str">
        <f t="array" ref="L2147">IFERROR(
    XLOOKUP(F2147,
            _xlws.FILTER('Supplier Emission'!$G$15:$G$49,
                   ('Supplier Emission'!$D$15:$D$49=H2147) * ('Supplier Emission'!$F$15:$F$49=$E$1919)),
            _xlws.FILTER('Supplier Emission'!$J$15:$J$49,
                   ('Supplier Emission'!$D$15:$D$49=H2147) * ('Supplier Emission'!$F$15:$F$49=$E$1919)),
            ""),
    "")</f>
        <v/>
      </c>
      <c r="M2147" s="311" t="str">
        <f t="array" ref="M2147">IFERROR(
    XLOOKUP(F2147,
            _xlws.FILTER('Supplier Emission'!$G$15:$G$49,
                   ('Supplier Emission'!$D$15:$D$49=H2147) * ('Supplier Emission'!$F$15:$F$49=$E$1919)),
            _xlws.FILTER('Supplier Emission'!$M$15:$M$49,
                   ('Supplier Emission'!$D$15:$D$49=H2147) * ('Supplier Emission'!$F$15:$F$49=$E$1919)),
            ""),
    "")</f>
        <v/>
      </c>
      <c r="N2147" s="311" t="str">
        <f t="array" ref="N2147">IFERROR(
    XLOOKUP(F2147,
            _xlws.FILTER('Supplier Emission'!$G$15:$G$49,
                   ('Supplier Emission'!$D$15:$D$49=H2147) * ('Supplier Emission'!$F$15:$F$49=$E$1919)),
            _xlws.FILTER('Supplier Emission'!$H$15:$H$49,
                   ('Supplier Emission'!$D$15:$D$49=H2147) * ('Supplier Emission'!$F$15:$F$49=$E$1919)),
            ""),
    "")</f>
        <v/>
      </c>
      <c r="O2147" s="311" t="str">
        <f t="array" ref="O2147">XLOOKUP(1,('Emission Factors'!$E$5:$E$488='GHG emissions calculations'!$F2147)*('Emission Factors'!$H$5:$H$488='GHG emissions calculations'!$H2147),INDEX('Emission Factors'!$E$5:$T$488,0,MATCH('GHG emissions calculations'!O$6,'Emission Factors'!$E$5:$T$5,0)),"",0)</f>
        <v/>
      </c>
      <c r="P2147" s="313" t="str">
        <f t="array" ref="P2147">IFERROR(
    INDEX('Emission Factors'!$E$5:$P$488,
          MATCH(1,
                ('Emission Factors'!$E$5:$E$488 = 'GHG emissions calculations'!$F2147) *
                ('Emission Factors'!$H$5:$H$488 = 'GHG emissions calculations'!$H2147),
                0),
          MATCH('GHG emissions calculations'!P$6,'Emission Factors'!$E$5:$P$5,0)),
    "")</f>
        <v/>
      </c>
      <c r="Q2147" s="311" t="str">
        <f t="array" ref="Q2147">IFERROR(
    IF(
        INDEX('Emission Factors'!$E$5:$P$488,
              MATCH(1,
                    ('Emission Factors'!$E$5:$E$488 = 'GHG emissions calculations'!$F2147) *
                    ('Emission Factors'!$H$5:$H$488 = 'GHG emissions calculations'!$H2147),
                    0),
              MATCH('GHG emissions calculations'!Q$6, 'Emission Factors'!$E$5:$P$5, 0)) &lt;&gt; "",
        INDEX('Emission Factors'!$E$5:$P$488,
              MATCH(1,
                    ('Emission Factors'!$E$5:$E$488 = 'GHG emissions calculations'!$F2147) *
                    ('Emission Factors'!$H$5:$H$488 = 'GHG emissions calculations'!$H2147),
                    0),
              MATCH('GHG emissions calculations'!Q$6, 'Emission Factors'!$E$5:$P$5, 0)),
        ""),
    "")</f>
        <v/>
      </c>
      <c r="R2147" s="311" t="str">
        <f t="array" ref="R2147">IFERROR(
    IF(
        INDEX('Emission Factors'!$E$5:$R$488,
              MATCH(1,
                    ('Emission Factors'!$E$5:$E$488 = 'GHG emissions calculations'!$F2147) *
                    ('Emission Factors'!$H$5:$H$488 = 'GHG emissions calculations'!$H2147),
                    0),
              MATCH('GHG emissions calculations'!R$6, 'Emission Factors'!$E$5:$R$5, 0)) &lt;&gt; "",
        INDEX('Emission Factors'!$E$5:$R$488,
              MATCH(1,
                    ('Emission Factors'!$E$5:$E$488 = 'GHG emissions calculations'!$F2147) *
                    ('Emission Factors'!$H$5:$H$488 = 'GHG emissions calculations'!$H2147),
                    0),
              MATCH('GHG emissions calculations'!R$6, 'Emission Factors'!$E$5:$R$5, 0)),
        ""),
    "")</f>
        <v/>
      </c>
      <c r="S2147" s="312">
        <f t="shared" si="3"/>
        <v>0</v>
      </c>
      <c r="T2147" s="23"/>
    </row>
    <row r="2148" ht="15.75" customHeight="1" outlineLevel="1">
      <c r="A2148" s="23"/>
      <c r="B2148" s="71"/>
      <c r="C2148" s="71"/>
      <c r="D2148" s="71"/>
      <c r="E2148" s="314"/>
      <c r="F2148" s="311" t="str">
        <f>Lists!AB163</f>
        <v>Plastic, HDPE, processed by injection moulding - Middle East</v>
      </c>
      <c r="G2148" s="311" t="str">
        <f t="array" ref="G2148">XLOOKUP(1,('Emission Factors'!$E$5:$E$488='GHG emissions calculations'!$F2148)*('Emission Factors'!$H$5:$H$488='GHG emissions calculations'!$H2148),INDEX('Emission Factors'!$E$5:$T$488,0,MATCH('GHG emissions calculations'!G$6,'Emission Factors'!$E$5:$T$5,0)),"",0)</f>
        <v/>
      </c>
      <c r="H2148" s="311" t="s">
        <v>237</v>
      </c>
      <c r="I2148" s="312" t="str">
        <f>IF(
    SUMIFS('Import data'!$L$25:$L$80,
           'Import data'!$J$25:$J$80, F2148,
           'Import data'!$G$25:$G$80, 'GHG emissions calculations'!$H2148,
           'Import data'!$I$25:$I$80,$E$1919) &lt;&gt; 0,
    SUMIFS('Import data'!$L$25:$L$80,
           'Import data'!$J$25:$J$80, F2148,
           'Import data'!$G$25:$G$80, 'GHG emissions calculations'!$H2148,
           'Import data'!$I$25:$I$80,$E$1919),
    ""
)</f>
        <v/>
      </c>
      <c r="J2148" s="311" t="str">
        <f t="array" ref="J2148">IF(
    XLOOKUP(F2148, 'Import data'!$J$26:$J$47, 'Import data'!$M$26:$M$47, "", 0) = "Please add the region-specific supplier emission factor or choose a different region available in the IAEG database.",
    "",
    XLOOKUP(F2148, 'Import data'!$J$26:$J$47, 'Import data'!$M$26:$M$47, "", 0)
)</f>
        <v/>
      </c>
      <c r="K2148" s="311" t="str">
        <f t="array" ref="K2148">IFERROR(
    XLOOKUP(F2148,
            _xlws.FILTER('Supplier Emission'!$G$15:$G$49,
                   ('Supplier Emission'!$D$15:$D$49=H2148) * ('Supplier Emission'!$F$15:$F$49=$E$1919)),
            _xlws.FILTER('Supplier Emission'!$I$15:$I$49,
                   ('Supplier Emission'!$D$15:$D$49=H2148) * ('Supplier Emission'!$F$15:$F$49=$E$1919)),
            ""),
    "")</f>
        <v/>
      </c>
      <c r="L2148" s="311" t="str">
        <f t="array" ref="L2148">IFERROR(
    XLOOKUP(F2148,
            _xlws.FILTER('Supplier Emission'!$G$15:$G$49,
                   ('Supplier Emission'!$D$15:$D$49=H2148) * ('Supplier Emission'!$F$15:$F$49=$E$1919)),
            _xlws.FILTER('Supplier Emission'!$J$15:$J$49,
                   ('Supplier Emission'!$D$15:$D$49=H2148) * ('Supplier Emission'!$F$15:$F$49=$E$1919)),
            ""),
    "")</f>
        <v/>
      </c>
      <c r="M2148" s="311" t="str">
        <f t="array" ref="M2148">IFERROR(
    XLOOKUP(F2148,
            _xlws.FILTER('Supplier Emission'!$G$15:$G$49,
                   ('Supplier Emission'!$D$15:$D$49=H2148) * ('Supplier Emission'!$F$15:$F$49=$E$1919)),
            _xlws.FILTER('Supplier Emission'!$M$15:$M$49,
                   ('Supplier Emission'!$D$15:$D$49=H2148) * ('Supplier Emission'!$F$15:$F$49=$E$1919)),
            ""),
    "")</f>
        <v/>
      </c>
      <c r="N2148" s="311" t="str">
        <f t="array" ref="N2148">IFERROR(
    XLOOKUP(F2148,
            _xlws.FILTER('Supplier Emission'!$G$15:$G$49,
                   ('Supplier Emission'!$D$15:$D$49=H2148) * ('Supplier Emission'!$F$15:$F$49=$E$1919)),
            _xlws.FILTER('Supplier Emission'!$H$15:$H$49,
                   ('Supplier Emission'!$D$15:$D$49=H2148) * ('Supplier Emission'!$F$15:$F$49=$E$1919)),
            ""),
    "")</f>
        <v/>
      </c>
      <c r="O2148" s="311" t="str">
        <f t="array" ref="O2148">XLOOKUP(1,('Emission Factors'!$E$5:$E$488='GHG emissions calculations'!$F2148)*('Emission Factors'!$H$5:$H$488='GHG emissions calculations'!$H2148),INDEX('Emission Factors'!$E$5:$T$488,0,MATCH('GHG emissions calculations'!O$6,'Emission Factors'!$E$5:$T$5,0)),"",0)</f>
        <v/>
      </c>
      <c r="P2148" s="313" t="str">
        <f t="array" ref="P2148">IFERROR(
    INDEX('Emission Factors'!$E$5:$P$488,
          MATCH(1,
                ('Emission Factors'!$E$5:$E$488 = 'GHG emissions calculations'!$F2148) *
                ('Emission Factors'!$H$5:$H$488 = 'GHG emissions calculations'!$H2148),
                0),
          MATCH('GHG emissions calculations'!P$6,'Emission Factors'!$E$5:$P$5,0)),
    "")</f>
        <v/>
      </c>
      <c r="Q2148" s="311" t="str">
        <f t="array" ref="Q2148">IFERROR(
    IF(
        INDEX('Emission Factors'!$E$5:$P$488,
              MATCH(1,
                    ('Emission Factors'!$E$5:$E$488 = 'GHG emissions calculations'!$F2148) *
                    ('Emission Factors'!$H$5:$H$488 = 'GHG emissions calculations'!$H2148),
                    0),
              MATCH('GHG emissions calculations'!Q$6, 'Emission Factors'!$E$5:$P$5, 0)) &lt;&gt; "",
        INDEX('Emission Factors'!$E$5:$P$488,
              MATCH(1,
                    ('Emission Factors'!$E$5:$E$488 = 'GHG emissions calculations'!$F2148) *
                    ('Emission Factors'!$H$5:$H$488 = 'GHG emissions calculations'!$H2148),
                    0),
              MATCH('GHG emissions calculations'!Q$6, 'Emission Factors'!$E$5:$P$5, 0)),
        ""),
    "")</f>
        <v/>
      </c>
      <c r="R2148" s="311" t="str">
        <f t="array" ref="R2148">IFERROR(
    IF(
        INDEX('Emission Factors'!$E$5:$R$488,
              MATCH(1,
                    ('Emission Factors'!$E$5:$E$488 = 'GHG emissions calculations'!$F2148) *
                    ('Emission Factors'!$H$5:$H$488 = 'GHG emissions calculations'!$H2148),
                    0),
              MATCH('GHG emissions calculations'!R$6, 'Emission Factors'!$E$5:$R$5, 0)) &lt;&gt; "",
        INDEX('Emission Factors'!$E$5:$R$488,
              MATCH(1,
                    ('Emission Factors'!$E$5:$E$488 = 'GHG emissions calculations'!$F2148) *
                    ('Emission Factors'!$H$5:$H$488 = 'GHG emissions calculations'!$H2148),
                    0),
              MATCH('GHG emissions calculations'!R$6, 'Emission Factors'!$E$5:$R$5, 0)),
        ""),
    "")</f>
        <v/>
      </c>
      <c r="S2148" s="312">
        <f t="shared" si="3"/>
        <v>0</v>
      </c>
      <c r="T2148" s="23"/>
    </row>
    <row r="2149" ht="15.75" customHeight="1" outlineLevel="1">
      <c r="A2149" s="23"/>
      <c r="B2149" s="71"/>
      <c r="C2149" s="71"/>
      <c r="D2149" s="71"/>
      <c r="E2149" s="314"/>
      <c r="F2149" s="311" t="str">
        <f>Lists!AB162</f>
        <v>Plastic, HDPE, processed by injection moulding - Oceania</v>
      </c>
      <c r="G2149" s="311" t="str">
        <f t="array" ref="G2149">XLOOKUP(1,('Emission Factors'!$E$5:$E$488='GHG emissions calculations'!$F2149)*('Emission Factors'!$H$5:$H$488='GHG emissions calculations'!$H2149),INDEX('Emission Factors'!$E$5:$T$488,0,MATCH('GHG emissions calculations'!G$6,'Emission Factors'!$E$5:$T$5,0)),"",0)</f>
        <v/>
      </c>
      <c r="H2149" s="311" t="s">
        <v>237</v>
      </c>
      <c r="I2149" s="312" t="str">
        <f>IF(
    SUMIFS('Import data'!$L$25:$L$80,
           'Import data'!$J$25:$J$80, F2149,
           'Import data'!$G$25:$G$80, 'GHG emissions calculations'!$H2149,
           'Import data'!$I$25:$I$80,$E$1919) &lt;&gt; 0,
    SUMIFS('Import data'!$L$25:$L$80,
           'Import data'!$J$25:$J$80, F2149,
           'Import data'!$G$25:$G$80, 'GHG emissions calculations'!$H2149,
           'Import data'!$I$25:$I$80,$E$1919),
    ""
)</f>
        <v/>
      </c>
      <c r="J2149" s="311" t="str">
        <f t="array" ref="J2149">IF(
    XLOOKUP(F2149, 'Import data'!$J$26:$J$47, 'Import data'!$M$26:$M$47, "", 0) = "Please add the region-specific supplier emission factor or choose a different region available in the IAEG database.",
    "",
    XLOOKUP(F2149, 'Import data'!$J$26:$J$47, 'Import data'!$M$26:$M$47, "", 0)
)</f>
        <v/>
      </c>
      <c r="K2149" s="311" t="str">
        <f t="array" ref="K2149">IFERROR(
    XLOOKUP(F2149,
            _xlws.FILTER('Supplier Emission'!$G$15:$G$49,
                   ('Supplier Emission'!$D$15:$D$49=H2149) * ('Supplier Emission'!$F$15:$F$49=$E$1919)),
            _xlws.FILTER('Supplier Emission'!$I$15:$I$49,
                   ('Supplier Emission'!$D$15:$D$49=H2149) * ('Supplier Emission'!$F$15:$F$49=$E$1919)),
            ""),
    "")</f>
        <v/>
      </c>
      <c r="L2149" s="311" t="str">
        <f t="array" ref="L2149">IFERROR(
    XLOOKUP(F2149,
            _xlws.FILTER('Supplier Emission'!$G$15:$G$49,
                   ('Supplier Emission'!$D$15:$D$49=H2149) * ('Supplier Emission'!$F$15:$F$49=$E$1919)),
            _xlws.FILTER('Supplier Emission'!$J$15:$J$49,
                   ('Supplier Emission'!$D$15:$D$49=H2149) * ('Supplier Emission'!$F$15:$F$49=$E$1919)),
            ""),
    "")</f>
        <v/>
      </c>
      <c r="M2149" s="311" t="str">
        <f t="array" ref="M2149">IFERROR(
    XLOOKUP(F2149,
            _xlws.FILTER('Supplier Emission'!$G$15:$G$49,
                   ('Supplier Emission'!$D$15:$D$49=H2149) * ('Supplier Emission'!$F$15:$F$49=$E$1919)),
            _xlws.FILTER('Supplier Emission'!$M$15:$M$49,
                   ('Supplier Emission'!$D$15:$D$49=H2149) * ('Supplier Emission'!$F$15:$F$49=$E$1919)),
            ""),
    "")</f>
        <v/>
      </c>
      <c r="N2149" s="311" t="str">
        <f t="array" ref="N2149">IFERROR(
    XLOOKUP(F2149,
            _xlws.FILTER('Supplier Emission'!$G$15:$G$49,
                   ('Supplier Emission'!$D$15:$D$49=H2149) * ('Supplier Emission'!$F$15:$F$49=$E$1919)),
            _xlws.FILTER('Supplier Emission'!$H$15:$H$49,
                   ('Supplier Emission'!$D$15:$D$49=H2149) * ('Supplier Emission'!$F$15:$F$49=$E$1919)),
            ""),
    "")</f>
        <v/>
      </c>
      <c r="O2149" s="311" t="str">
        <f t="array" ref="O2149">XLOOKUP(1,('Emission Factors'!$E$5:$E$488='GHG emissions calculations'!$F2149)*('Emission Factors'!$H$5:$H$488='GHG emissions calculations'!$H2149),INDEX('Emission Factors'!$E$5:$T$488,0,MATCH('GHG emissions calculations'!O$6,'Emission Factors'!$E$5:$T$5,0)),"",0)</f>
        <v/>
      </c>
      <c r="P2149" s="313" t="str">
        <f t="array" ref="P2149">IFERROR(
    INDEX('Emission Factors'!$E$5:$P$488,
          MATCH(1,
                ('Emission Factors'!$E$5:$E$488 = 'GHG emissions calculations'!$F2149) *
                ('Emission Factors'!$H$5:$H$488 = 'GHG emissions calculations'!$H2149),
                0),
          MATCH('GHG emissions calculations'!P$6,'Emission Factors'!$E$5:$P$5,0)),
    "")</f>
        <v/>
      </c>
      <c r="Q2149" s="311" t="str">
        <f t="array" ref="Q2149">IFERROR(
    IF(
        INDEX('Emission Factors'!$E$5:$P$488,
              MATCH(1,
                    ('Emission Factors'!$E$5:$E$488 = 'GHG emissions calculations'!$F2149) *
                    ('Emission Factors'!$H$5:$H$488 = 'GHG emissions calculations'!$H2149),
                    0),
              MATCH('GHG emissions calculations'!Q$6, 'Emission Factors'!$E$5:$P$5, 0)) &lt;&gt; "",
        INDEX('Emission Factors'!$E$5:$P$488,
              MATCH(1,
                    ('Emission Factors'!$E$5:$E$488 = 'GHG emissions calculations'!$F2149) *
                    ('Emission Factors'!$H$5:$H$488 = 'GHG emissions calculations'!$H2149),
                    0),
              MATCH('GHG emissions calculations'!Q$6, 'Emission Factors'!$E$5:$P$5, 0)),
        ""),
    "")</f>
        <v/>
      </c>
      <c r="R2149" s="311" t="str">
        <f t="array" ref="R2149">IFERROR(
    IF(
        INDEX('Emission Factors'!$E$5:$R$488,
              MATCH(1,
                    ('Emission Factors'!$E$5:$E$488 = 'GHG emissions calculations'!$F2149) *
                    ('Emission Factors'!$H$5:$H$488 = 'GHG emissions calculations'!$H2149),
                    0),
              MATCH('GHG emissions calculations'!R$6, 'Emission Factors'!$E$5:$R$5, 0)) &lt;&gt; "",
        INDEX('Emission Factors'!$E$5:$R$488,
              MATCH(1,
                    ('Emission Factors'!$E$5:$E$488 = 'GHG emissions calculations'!$F2149) *
                    ('Emission Factors'!$H$5:$H$488 = 'GHG emissions calculations'!$H2149),
                    0),
              MATCH('GHG emissions calculations'!R$6, 'Emission Factors'!$E$5:$R$5, 0)),
        ""),
    "")</f>
        <v/>
      </c>
      <c r="S2149" s="312">
        <f t="shared" si="3"/>
        <v>0</v>
      </c>
      <c r="T2149" s="23"/>
    </row>
    <row r="2150" ht="15.75" customHeight="1" outlineLevel="1">
      <c r="A2150" s="23"/>
      <c r="B2150" s="71"/>
      <c r="C2150" s="71"/>
      <c r="D2150" s="71"/>
      <c r="E2150" s="314"/>
      <c r="F2150" s="311" t="str">
        <f>Lists!AB167</f>
        <v>Plastic, packaging film, LDPE  - Africa</v>
      </c>
      <c r="G2150" s="311" t="str">
        <f t="array" ref="G2150">XLOOKUP(1,('Emission Factors'!$E$5:$E$488='GHG emissions calculations'!$F2150)*('Emission Factors'!$H$5:$H$488='GHG emissions calculations'!$H2150),INDEX('Emission Factors'!$E$5:$T$488,0,MATCH('GHG emissions calculations'!G$6,'Emission Factors'!$E$5:$T$5,0)),"",0)</f>
        <v/>
      </c>
      <c r="H2150" s="311" t="s">
        <v>237</v>
      </c>
      <c r="I2150" s="312" t="str">
        <f>IF(
    SUMIFS('Import data'!$L$25:$L$80,
           'Import data'!$J$25:$J$80, F2150,
           'Import data'!$G$25:$G$80, 'GHG emissions calculations'!$H2150,
           'Import data'!$I$25:$I$80,$E$1919) &lt;&gt; 0,
    SUMIFS('Import data'!$L$25:$L$80,
           'Import data'!$J$25:$J$80, F2150,
           'Import data'!$G$25:$G$80, 'GHG emissions calculations'!$H2150,
           'Import data'!$I$25:$I$80,$E$1919),
    ""
)</f>
        <v/>
      </c>
      <c r="J2150" s="311" t="str">
        <f t="array" ref="J2150">IF(
    XLOOKUP(F2150, 'Import data'!$J$26:$J$47, 'Import data'!$M$26:$M$47, "", 0) = "Please add the region-specific supplier emission factor or choose a different region available in the IAEG database.",
    "",
    XLOOKUP(F2150, 'Import data'!$J$26:$J$47, 'Import data'!$M$26:$M$47, "", 0)
)</f>
        <v/>
      </c>
      <c r="K2150" s="311" t="str">
        <f t="array" ref="K2150">IFERROR(
    XLOOKUP(F2150,
            _xlws.FILTER('Supplier Emission'!$G$15:$G$49,
                   ('Supplier Emission'!$D$15:$D$49=H2150) * ('Supplier Emission'!$F$15:$F$49=$E$1919)),
            _xlws.FILTER('Supplier Emission'!$I$15:$I$49,
                   ('Supplier Emission'!$D$15:$D$49=H2150) * ('Supplier Emission'!$F$15:$F$49=$E$1919)),
            ""),
    "")</f>
        <v/>
      </c>
      <c r="L2150" s="311" t="str">
        <f t="array" ref="L2150">IFERROR(
    XLOOKUP(F2150,
            _xlws.FILTER('Supplier Emission'!$G$15:$G$49,
                   ('Supplier Emission'!$D$15:$D$49=H2150) * ('Supplier Emission'!$F$15:$F$49=$E$1919)),
            _xlws.FILTER('Supplier Emission'!$J$15:$J$49,
                   ('Supplier Emission'!$D$15:$D$49=H2150) * ('Supplier Emission'!$F$15:$F$49=$E$1919)),
            ""),
    "")</f>
        <v/>
      </c>
      <c r="M2150" s="311" t="str">
        <f t="array" ref="M2150">IFERROR(
    XLOOKUP(F2150,
            _xlws.FILTER('Supplier Emission'!$G$15:$G$49,
                   ('Supplier Emission'!$D$15:$D$49=H2150) * ('Supplier Emission'!$F$15:$F$49=$E$1919)),
            _xlws.FILTER('Supplier Emission'!$M$15:$M$49,
                   ('Supplier Emission'!$D$15:$D$49=H2150) * ('Supplier Emission'!$F$15:$F$49=$E$1919)),
            ""),
    "")</f>
        <v/>
      </c>
      <c r="N2150" s="311" t="str">
        <f t="array" ref="N2150">IFERROR(
    XLOOKUP(F2150,
            _xlws.FILTER('Supplier Emission'!$G$15:$G$49,
                   ('Supplier Emission'!$D$15:$D$49=H2150) * ('Supplier Emission'!$F$15:$F$49=$E$1919)),
            _xlws.FILTER('Supplier Emission'!$H$15:$H$49,
                   ('Supplier Emission'!$D$15:$D$49=H2150) * ('Supplier Emission'!$F$15:$F$49=$E$1919)),
            ""),
    "")</f>
        <v/>
      </c>
      <c r="O2150" s="311" t="str">
        <f t="array" ref="O2150">XLOOKUP(1,('Emission Factors'!$E$5:$E$488='GHG emissions calculations'!$F2150)*('Emission Factors'!$H$5:$H$488='GHG emissions calculations'!$H2150),INDEX('Emission Factors'!$E$5:$T$488,0,MATCH('GHG emissions calculations'!O$6,'Emission Factors'!$E$5:$T$5,0)),"",0)</f>
        <v/>
      </c>
      <c r="P2150" s="313" t="str">
        <f t="array" ref="P2150">IFERROR(
    INDEX('Emission Factors'!$E$5:$P$488,
          MATCH(1,
                ('Emission Factors'!$E$5:$E$488 = 'GHG emissions calculations'!$F2150) *
                ('Emission Factors'!$H$5:$H$488 = 'GHG emissions calculations'!$H2150),
                0),
          MATCH('GHG emissions calculations'!P$6,'Emission Factors'!$E$5:$P$5,0)),
    "")</f>
        <v/>
      </c>
      <c r="Q2150" s="311" t="str">
        <f t="array" ref="Q2150">IFERROR(
    IF(
        INDEX('Emission Factors'!$E$5:$P$488,
              MATCH(1,
                    ('Emission Factors'!$E$5:$E$488 = 'GHG emissions calculations'!$F2150) *
                    ('Emission Factors'!$H$5:$H$488 = 'GHG emissions calculations'!$H2150),
                    0),
              MATCH('GHG emissions calculations'!Q$6, 'Emission Factors'!$E$5:$P$5, 0)) &lt;&gt; "",
        INDEX('Emission Factors'!$E$5:$P$488,
              MATCH(1,
                    ('Emission Factors'!$E$5:$E$488 = 'GHG emissions calculations'!$F2150) *
                    ('Emission Factors'!$H$5:$H$488 = 'GHG emissions calculations'!$H2150),
                    0),
              MATCH('GHG emissions calculations'!Q$6, 'Emission Factors'!$E$5:$P$5, 0)),
        ""),
    "")</f>
        <v/>
      </c>
      <c r="R2150" s="311" t="str">
        <f t="array" ref="R2150">IFERROR(
    IF(
        INDEX('Emission Factors'!$E$5:$R$488,
              MATCH(1,
                    ('Emission Factors'!$E$5:$E$488 = 'GHG emissions calculations'!$F2150) *
                    ('Emission Factors'!$H$5:$H$488 = 'GHG emissions calculations'!$H2150),
                    0),
              MATCH('GHG emissions calculations'!R$6, 'Emission Factors'!$E$5:$R$5, 0)) &lt;&gt; "",
        INDEX('Emission Factors'!$E$5:$R$488,
              MATCH(1,
                    ('Emission Factors'!$E$5:$E$488 = 'GHG emissions calculations'!$F2150) *
                    ('Emission Factors'!$H$5:$H$488 = 'GHG emissions calculations'!$H2150),
                    0),
              MATCH('GHG emissions calculations'!R$6, 'Emission Factors'!$E$5:$R$5, 0)),
        ""),
    "")</f>
        <v/>
      </c>
      <c r="S2150" s="312">
        <f t="shared" si="3"/>
        <v>0</v>
      </c>
      <c r="T2150" s="23"/>
    </row>
    <row r="2151" ht="15.75" customHeight="1" outlineLevel="1">
      <c r="A2151" s="23"/>
      <c r="B2151" s="71"/>
      <c r="C2151" s="71"/>
      <c r="D2151" s="71"/>
      <c r="E2151" s="314"/>
      <c r="F2151" s="311" t="str">
        <f>Lists!AB165</f>
        <v>Plastic, packaging film, LDPE  - America</v>
      </c>
      <c r="G2151" s="311" t="str">
        <f t="array" ref="G2151">XLOOKUP(1,('Emission Factors'!$E$5:$E$488='GHG emissions calculations'!$F2151)*('Emission Factors'!$H$5:$H$488='GHG emissions calculations'!$H2151),INDEX('Emission Factors'!$E$5:$T$488,0,MATCH('GHG emissions calculations'!G$6,'Emission Factors'!$E$5:$T$5,0)),"",0)</f>
        <v/>
      </c>
      <c r="H2151" s="311" t="s">
        <v>237</v>
      </c>
      <c r="I2151" s="312" t="str">
        <f>IF(
    SUMIFS('Import data'!$L$25:$L$80,
           'Import data'!$J$25:$J$80, F2151,
           'Import data'!$G$25:$G$80, 'GHG emissions calculations'!$H2151,
           'Import data'!$I$25:$I$80,$E$1919) &lt;&gt; 0,
    SUMIFS('Import data'!$L$25:$L$80,
           'Import data'!$J$25:$J$80, F2151,
           'Import data'!$G$25:$G$80, 'GHG emissions calculations'!$H2151,
           'Import data'!$I$25:$I$80,$E$1919),
    ""
)</f>
        <v/>
      </c>
      <c r="J2151" s="311" t="str">
        <f t="array" ref="J2151">IF(
    XLOOKUP(F2151, 'Import data'!$J$26:$J$47, 'Import data'!$M$26:$M$47, "", 0) = "Please add the region-specific supplier emission factor or choose a different region available in the IAEG database.",
    "",
    XLOOKUP(F2151, 'Import data'!$J$26:$J$47, 'Import data'!$M$26:$M$47, "", 0)
)</f>
        <v/>
      </c>
      <c r="K2151" s="311" t="str">
        <f t="array" ref="K2151">IFERROR(
    XLOOKUP(F2151,
            _xlws.FILTER('Supplier Emission'!$G$15:$G$49,
                   ('Supplier Emission'!$D$15:$D$49=H2151) * ('Supplier Emission'!$F$15:$F$49=$E$1919)),
            _xlws.FILTER('Supplier Emission'!$I$15:$I$49,
                   ('Supplier Emission'!$D$15:$D$49=H2151) * ('Supplier Emission'!$F$15:$F$49=$E$1919)),
            ""),
    "")</f>
        <v/>
      </c>
      <c r="L2151" s="311" t="str">
        <f t="array" ref="L2151">IFERROR(
    XLOOKUP(F2151,
            _xlws.FILTER('Supplier Emission'!$G$15:$G$49,
                   ('Supplier Emission'!$D$15:$D$49=H2151) * ('Supplier Emission'!$F$15:$F$49=$E$1919)),
            _xlws.FILTER('Supplier Emission'!$J$15:$J$49,
                   ('Supplier Emission'!$D$15:$D$49=H2151) * ('Supplier Emission'!$F$15:$F$49=$E$1919)),
            ""),
    "")</f>
        <v/>
      </c>
      <c r="M2151" s="311" t="str">
        <f t="array" ref="M2151">IFERROR(
    XLOOKUP(F2151,
            _xlws.FILTER('Supplier Emission'!$G$15:$G$49,
                   ('Supplier Emission'!$D$15:$D$49=H2151) * ('Supplier Emission'!$F$15:$F$49=$E$1919)),
            _xlws.FILTER('Supplier Emission'!$M$15:$M$49,
                   ('Supplier Emission'!$D$15:$D$49=H2151) * ('Supplier Emission'!$F$15:$F$49=$E$1919)),
            ""),
    "")</f>
        <v/>
      </c>
      <c r="N2151" s="311" t="str">
        <f t="array" ref="N2151">IFERROR(
    XLOOKUP(F2151,
            _xlws.FILTER('Supplier Emission'!$G$15:$G$49,
                   ('Supplier Emission'!$D$15:$D$49=H2151) * ('Supplier Emission'!$F$15:$F$49=$E$1919)),
            _xlws.FILTER('Supplier Emission'!$H$15:$H$49,
                   ('Supplier Emission'!$D$15:$D$49=H2151) * ('Supplier Emission'!$F$15:$F$49=$E$1919)),
            ""),
    "")</f>
        <v/>
      </c>
      <c r="O2151" s="311" t="str">
        <f t="array" ref="O2151">XLOOKUP(1,('Emission Factors'!$E$5:$E$488='GHG emissions calculations'!$F2151)*('Emission Factors'!$H$5:$H$488='GHG emissions calculations'!$H2151),INDEX('Emission Factors'!$E$5:$T$488,0,MATCH('GHG emissions calculations'!O$6,'Emission Factors'!$E$5:$T$5,0)),"",0)</f>
        <v/>
      </c>
      <c r="P2151" s="313" t="str">
        <f t="array" ref="P2151">IFERROR(
    INDEX('Emission Factors'!$E$5:$P$488,
          MATCH(1,
                ('Emission Factors'!$E$5:$E$488 = 'GHG emissions calculations'!$F2151) *
                ('Emission Factors'!$H$5:$H$488 = 'GHG emissions calculations'!$H2151),
                0),
          MATCH('GHG emissions calculations'!P$6,'Emission Factors'!$E$5:$P$5,0)),
    "")</f>
        <v/>
      </c>
      <c r="Q2151" s="311" t="str">
        <f t="array" ref="Q2151">IFERROR(
    IF(
        INDEX('Emission Factors'!$E$5:$P$488,
              MATCH(1,
                    ('Emission Factors'!$E$5:$E$488 = 'GHG emissions calculations'!$F2151) *
                    ('Emission Factors'!$H$5:$H$488 = 'GHG emissions calculations'!$H2151),
                    0),
              MATCH('GHG emissions calculations'!Q$6, 'Emission Factors'!$E$5:$P$5, 0)) &lt;&gt; "",
        INDEX('Emission Factors'!$E$5:$P$488,
              MATCH(1,
                    ('Emission Factors'!$E$5:$E$488 = 'GHG emissions calculations'!$F2151) *
                    ('Emission Factors'!$H$5:$H$488 = 'GHG emissions calculations'!$H2151),
                    0),
              MATCH('GHG emissions calculations'!Q$6, 'Emission Factors'!$E$5:$P$5, 0)),
        ""),
    "")</f>
        <v/>
      </c>
      <c r="R2151" s="311" t="str">
        <f t="array" ref="R2151">IFERROR(
    IF(
        INDEX('Emission Factors'!$E$5:$R$488,
              MATCH(1,
                    ('Emission Factors'!$E$5:$E$488 = 'GHG emissions calculations'!$F2151) *
                    ('Emission Factors'!$H$5:$H$488 = 'GHG emissions calculations'!$H2151),
                    0),
              MATCH('GHG emissions calculations'!R$6, 'Emission Factors'!$E$5:$R$5, 0)) &lt;&gt; "",
        INDEX('Emission Factors'!$E$5:$R$488,
              MATCH(1,
                    ('Emission Factors'!$E$5:$E$488 = 'GHG emissions calculations'!$F2151) *
                    ('Emission Factors'!$H$5:$H$488 = 'GHG emissions calculations'!$H2151),
                    0),
              MATCH('GHG emissions calculations'!R$6, 'Emission Factors'!$E$5:$R$5, 0)),
        ""),
    "")</f>
        <v/>
      </c>
      <c r="S2151" s="312">
        <f t="shared" si="3"/>
        <v>0</v>
      </c>
      <c r="T2151" s="23"/>
    </row>
    <row r="2152" ht="15.75" customHeight="1" outlineLevel="1">
      <c r="A2152" s="23"/>
      <c r="B2152" s="71"/>
      <c r="C2152" s="71"/>
      <c r="D2152" s="71"/>
      <c r="E2152" s="314"/>
      <c r="F2152" s="311" t="str">
        <f>Lists!AB168</f>
        <v>Plastic, packaging film, LDPE  - Asia</v>
      </c>
      <c r="G2152" s="311" t="str">
        <f t="array" ref="G2152">XLOOKUP(1,('Emission Factors'!$E$5:$E$488='GHG emissions calculations'!$F2152)*('Emission Factors'!$H$5:$H$488='GHG emissions calculations'!$H2152),INDEX('Emission Factors'!$E$5:$T$488,0,MATCH('GHG emissions calculations'!G$6,'Emission Factors'!$E$5:$T$5,0)),"",0)</f>
        <v/>
      </c>
      <c r="H2152" s="311" t="s">
        <v>237</v>
      </c>
      <c r="I2152" s="312" t="str">
        <f>IF(
    SUMIFS('Import data'!$L$25:$L$80,
           'Import data'!$J$25:$J$80, F2152,
           'Import data'!$G$25:$G$80, 'GHG emissions calculations'!$H2152,
           'Import data'!$I$25:$I$80,$E$1919) &lt;&gt; 0,
    SUMIFS('Import data'!$L$25:$L$80,
           'Import data'!$J$25:$J$80, F2152,
           'Import data'!$G$25:$G$80, 'GHG emissions calculations'!$H2152,
           'Import data'!$I$25:$I$80,$E$1919),
    ""
)</f>
        <v/>
      </c>
      <c r="J2152" s="311" t="str">
        <f t="array" ref="J2152">IF(
    XLOOKUP(F2152, 'Import data'!$J$26:$J$47, 'Import data'!$M$26:$M$47, "", 0) = "Please add the region-specific supplier emission factor or choose a different region available in the IAEG database.",
    "",
    XLOOKUP(F2152, 'Import data'!$J$26:$J$47, 'Import data'!$M$26:$M$47, "", 0)
)</f>
        <v/>
      </c>
      <c r="K2152" s="311" t="str">
        <f t="array" ref="K2152">IFERROR(
    XLOOKUP(F2152,
            _xlws.FILTER('Supplier Emission'!$G$15:$G$49,
                   ('Supplier Emission'!$D$15:$D$49=H2152) * ('Supplier Emission'!$F$15:$F$49=$E$1919)),
            _xlws.FILTER('Supplier Emission'!$I$15:$I$49,
                   ('Supplier Emission'!$D$15:$D$49=H2152) * ('Supplier Emission'!$F$15:$F$49=$E$1919)),
            ""),
    "")</f>
        <v/>
      </c>
      <c r="L2152" s="311" t="str">
        <f t="array" ref="L2152">IFERROR(
    XLOOKUP(F2152,
            _xlws.FILTER('Supplier Emission'!$G$15:$G$49,
                   ('Supplier Emission'!$D$15:$D$49=H2152) * ('Supplier Emission'!$F$15:$F$49=$E$1919)),
            _xlws.FILTER('Supplier Emission'!$J$15:$J$49,
                   ('Supplier Emission'!$D$15:$D$49=H2152) * ('Supplier Emission'!$F$15:$F$49=$E$1919)),
            ""),
    "")</f>
        <v/>
      </c>
      <c r="M2152" s="311" t="str">
        <f t="array" ref="M2152">IFERROR(
    XLOOKUP(F2152,
            _xlws.FILTER('Supplier Emission'!$G$15:$G$49,
                   ('Supplier Emission'!$D$15:$D$49=H2152) * ('Supplier Emission'!$F$15:$F$49=$E$1919)),
            _xlws.FILTER('Supplier Emission'!$M$15:$M$49,
                   ('Supplier Emission'!$D$15:$D$49=H2152) * ('Supplier Emission'!$F$15:$F$49=$E$1919)),
            ""),
    "")</f>
        <v/>
      </c>
      <c r="N2152" s="311" t="str">
        <f t="array" ref="N2152">IFERROR(
    XLOOKUP(F2152,
            _xlws.FILTER('Supplier Emission'!$G$15:$G$49,
                   ('Supplier Emission'!$D$15:$D$49=H2152) * ('Supplier Emission'!$F$15:$F$49=$E$1919)),
            _xlws.FILTER('Supplier Emission'!$H$15:$H$49,
                   ('Supplier Emission'!$D$15:$D$49=H2152) * ('Supplier Emission'!$F$15:$F$49=$E$1919)),
            ""),
    "")</f>
        <v/>
      </c>
      <c r="O2152" s="311" t="str">
        <f t="array" ref="O2152">XLOOKUP(1,('Emission Factors'!$E$5:$E$488='GHG emissions calculations'!$F2152)*('Emission Factors'!$H$5:$H$488='GHG emissions calculations'!$H2152),INDEX('Emission Factors'!$E$5:$T$488,0,MATCH('GHG emissions calculations'!O$6,'Emission Factors'!$E$5:$T$5,0)),"",0)</f>
        <v/>
      </c>
      <c r="P2152" s="313" t="str">
        <f t="array" ref="P2152">IFERROR(
    INDEX('Emission Factors'!$E$5:$P$488,
          MATCH(1,
                ('Emission Factors'!$E$5:$E$488 = 'GHG emissions calculations'!$F2152) *
                ('Emission Factors'!$H$5:$H$488 = 'GHG emissions calculations'!$H2152),
                0),
          MATCH('GHG emissions calculations'!P$6,'Emission Factors'!$E$5:$P$5,0)),
    "")</f>
        <v/>
      </c>
      <c r="Q2152" s="311" t="str">
        <f t="array" ref="Q2152">IFERROR(
    IF(
        INDEX('Emission Factors'!$E$5:$P$488,
              MATCH(1,
                    ('Emission Factors'!$E$5:$E$488 = 'GHG emissions calculations'!$F2152) *
                    ('Emission Factors'!$H$5:$H$488 = 'GHG emissions calculations'!$H2152),
                    0),
              MATCH('GHG emissions calculations'!Q$6, 'Emission Factors'!$E$5:$P$5, 0)) &lt;&gt; "",
        INDEX('Emission Factors'!$E$5:$P$488,
              MATCH(1,
                    ('Emission Factors'!$E$5:$E$488 = 'GHG emissions calculations'!$F2152) *
                    ('Emission Factors'!$H$5:$H$488 = 'GHG emissions calculations'!$H2152),
                    0),
              MATCH('GHG emissions calculations'!Q$6, 'Emission Factors'!$E$5:$P$5, 0)),
        ""),
    "")</f>
        <v/>
      </c>
      <c r="R2152" s="311" t="str">
        <f t="array" ref="R2152">IFERROR(
    IF(
        INDEX('Emission Factors'!$E$5:$R$488,
              MATCH(1,
                    ('Emission Factors'!$E$5:$E$488 = 'GHG emissions calculations'!$F2152) *
                    ('Emission Factors'!$H$5:$H$488 = 'GHG emissions calculations'!$H2152),
                    0),
              MATCH('GHG emissions calculations'!R$6, 'Emission Factors'!$E$5:$R$5, 0)) &lt;&gt; "",
        INDEX('Emission Factors'!$E$5:$R$488,
              MATCH(1,
                    ('Emission Factors'!$E$5:$E$488 = 'GHG emissions calculations'!$F2152) *
                    ('Emission Factors'!$H$5:$H$488 = 'GHG emissions calculations'!$H2152),
                    0),
              MATCH('GHG emissions calculations'!R$6, 'Emission Factors'!$E$5:$R$5, 0)),
        ""),
    "")</f>
        <v/>
      </c>
      <c r="S2152" s="312">
        <f t="shared" si="3"/>
        <v>0</v>
      </c>
      <c r="T2152" s="23"/>
    </row>
    <row r="2153" ht="15.75" customHeight="1" outlineLevel="1">
      <c r="A2153" s="23"/>
      <c r="B2153" s="71"/>
      <c r="C2153" s="71"/>
      <c r="D2153" s="71"/>
      <c r="E2153" s="314"/>
      <c r="F2153" s="311" t="str">
        <f>Lists!AB166</f>
        <v>Plastic, packaging film, LDPE  - Europe</v>
      </c>
      <c r="G2153" s="311">
        <f t="array" ref="G2153">XLOOKUP(1,('Emission Factors'!$E$5:$E$488='GHG emissions calculations'!$F2153)*('Emission Factors'!$H$5:$H$488='GHG emissions calculations'!$H2153),INDEX('Emission Factors'!$E$5:$T$488,0,MATCH('GHG emissions calculations'!G$6,'Emission Factors'!$E$5:$T$5,0)),"",0)</f>
        <v>3</v>
      </c>
      <c r="H2153" s="311" t="s">
        <v>237</v>
      </c>
      <c r="I2153" s="312" t="str">
        <f>IF(
    SUMIFS('Import data'!$L$25:$L$80,
           'Import data'!$J$25:$J$80, F2153,
           'Import data'!$G$25:$G$80, 'GHG emissions calculations'!$H2153,
           'Import data'!$I$25:$I$80,$E$1919) &lt;&gt; 0,
    SUMIFS('Import data'!$L$25:$L$80,
           'Import data'!$J$25:$J$80, F2153,
           'Import data'!$G$25:$G$80, 'GHG emissions calculations'!$H2153,
           'Import data'!$I$25:$I$80,$E$1919),
    ""
)</f>
        <v/>
      </c>
      <c r="J2153" s="311" t="str">
        <f t="array" ref="J2153">IF(
    XLOOKUP(F2153, 'Import data'!$J$26:$J$47, 'Import data'!$M$26:$M$47, "", 0) = "Please add the region-specific supplier emission factor or choose a different region available in the IAEG database.",
    "",
    XLOOKUP(F2153, 'Import data'!$J$26:$J$47, 'Import data'!$M$26:$M$47, "", 0)
)</f>
        <v/>
      </c>
      <c r="K2153" s="311" t="str">
        <f t="array" ref="K2153">IFERROR(
    XLOOKUP(F2153,
            _xlws.FILTER('Supplier Emission'!$G$15:$G$49,
                   ('Supplier Emission'!$D$15:$D$49=H2153) * ('Supplier Emission'!$F$15:$F$49=$E$1919)),
            _xlws.FILTER('Supplier Emission'!$I$15:$I$49,
                   ('Supplier Emission'!$D$15:$D$49=H2153) * ('Supplier Emission'!$F$15:$F$49=$E$1919)),
            ""),
    "")</f>
        <v/>
      </c>
      <c r="L2153" s="311" t="str">
        <f t="array" ref="L2153">IFERROR(
    XLOOKUP(F2153,
            _xlws.FILTER('Supplier Emission'!$G$15:$G$49,
                   ('Supplier Emission'!$D$15:$D$49=H2153) * ('Supplier Emission'!$F$15:$F$49=$E$1919)),
            _xlws.FILTER('Supplier Emission'!$J$15:$J$49,
                   ('Supplier Emission'!$D$15:$D$49=H2153) * ('Supplier Emission'!$F$15:$F$49=$E$1919)),
            ""),
    "")</f>
        <v/>
      </c>
      <c r="M2153" s="311" t="str">
        <f t="array" ref="M2153">IFERROR(
    XLOOKUP(F2153,
            _xlws.FILTER('Supplier Emission'!$G$15:$G$49,
                   ('Supplier Emission'!$D$15:$D$49=H2153) * ('Supplier Emission'!$F$15:$F$49=$E$1919)),
            _xlws.FILTER('Supplier Emission'!$M$15:$M$49,
                   ('Supplier Emission'!$D$15:$D$49=H2153) * ('Supplier Emission'!$F$15:$F$49=$E$1919)),
            ""),
    "")</f>
        <v/>
      </c>
      <c r="N2153" s="311" t="str">
        <f t="array" ref="N2153">IFERROR(
    XLOOKUP(F2153,
            _xlws.FILTER('Supplier Emission'!$G$15:$G$49,
                   ('Supplier Emission'!$D$15:$D$49=H2153) * ('Supplier Emission'!$F$15:$F$49=$E$1919)),
            _xlws.FILTER('Supplier Emission'!$H$15:$H$49,
                   ('Supplier Emission'!$D$15:$D$49=H2153) * ('Supplier Emission'!$F$15:$F$49=$E$1919)),
            ""),
    "")</f>
        <v/>
      </c>
      <c r="O2153" s="311" t="str">
        <f t="array" ref="O2153">XLOOKUP(1,('Emission Factors'!$E$5:$E$488='GHG emissions calculations'!$F2153)*('Emission Factors'!$H$5:$H$488='GHG emissions calculations'!$H2153),INDEX('Emission Factors'!$E$5:$T$488,0,MATCH('GHG emissions calculations'!O$6,'Emission Factors'!$E$5:$T$5,0)),"",0)</f>
        <v>LPDE</v>
      </c>
      <c r="P2153" s="313">
        <f t="array" ref="P2153">IFERROR(
    INDEX('Emission Factors'!$E$5:$P$488,
          MATCH(1,
                ('Emission Factors'!$E$5:$E$488 = 'GHG emissions calculations'!$F2153) *
                ('Emission Factors'!$H$5:$H$488 = 'GHG emissions calculations'!$H2153),
                0),
          MATCH('GHG emissions calculations'!P$6,'Emission Factors'!$E$5:$P$5,0)),
    "")</f>
        <v>2.792</v>
      </c>
      <c r="Q2153" s="311" t="str">
        <f t="array" ref="Q2153">IFERROR(
    IF(
        INDEX('Emission Factors'!$E$5:$P$488,
              MATCH(1,
                    ('Emission Factors'!$E$5:$E$488 = 'GHG emissions calculations'!$F2153) *
                    ('Emission Factors'!$H$5:$H$488 = 'GHG emissions calculations'!$H2153),
                    0),
              MATCH('GHG emissions calculations'!Q$6, 'Emission Factors'!$E$5:$P$5, 0)) &lt;&gt; "",
        INDEX('Emission Factors'!$E$5:$P$488,
              MATCH(1,
                    ('Emission Factors'!$E$5:$E$488 = 'GHG emissions calculations'!$F2153) *
                    ('Emission Factors'!$H$5:$H$488 = 'GHG emissions calculations'!$H2153),
                    0),
              MATCH('GHG emissions calculations'!Q$6, 'Emission Factors'!$E$5:$P$5, 0)),
        ""),
    "")</f>
        <v>kgCO2e/kg</v>
      </c>
      <c r="R2153" s="311" t="str">
        <f t="array" ref="R2153">IFERROR(
    IF(
        INDEX('Emission Factors'!$E$5:$R$488,
              MATCH(1,
                    ('Emission Factors'!$E$5:$E$488 = 'GHG emissions calculations'!$F2153) *
                    ('Emission Factors'!$H$5:$H$488 = 'GHG emissions calculations'!$H2153),
                    0),
              MATCH('GHG emissions calculations'!R$6, 'Emission Factors'!$E$5:$R$5, 0)) &lt;&gt; "",
        INDEX('Emission Factors'!$E$5:$R$488,
              MATCH(1,
                    ('Emission Factors'!$E$5:$E$488 = 'GHG emissions calculations'!$F2153) *
                    ('Emission Factors'!$H$5:$H$488 = 'GHG emissions calculations'!$H2153),
                    0),
              MATCH('GHG emissions calculations'!R$6, 'Emission Factors'!$E$5:$R$5, 0)),
        ""),
    "")</f>
        <v>Europe</v>
      </c>
      <c r="S2153" s="312">
        <f t="shared" si="3"/>
        <v>0</v>
      </c>
      <c r="T2153" s="23"/>
    </row>
    <row r="2154" ht="15.75" customHeight="1" outlineLevel="1">
      <c r="A2154" s="23"/>
      <c r="B2154" s="71"/>
      <c r="C2154" s="71"/>
      <c r="D2154" s="71"/>
      <c r="E2154" s="314"/>
      <c r="F2154" s="311" t="str">
        <f>Lists!AB171</f>
        <v>Plastic, packaging film, LDPE  - Global or unspecified region</v>
      </c>
      <c r="G2154" s="311" t="str">
        <f t="array" ref="G2154">XLOOKUP(1,('Emission Factors'!$E$5:$E$488='GHG emissions calculations'!$F2154)*('Emission Factors'!$H$5:$H$488='GHG emissions calculations'!$H2154),INDEX('Emission Factors'!$E$5:$T$488,0,MATCH('GHG emissions calculations'!G$6,'Emission Factors'!$E$5:$T$5,0)),"",0)</f>
        <v/>
      </c>
      <c r="H2154" s="311" t="s">
        <v>237</v>
      </c>
      <c r="I2154" s="312" t="str">
        <f>IF(
    SUMIFS('Import data'!$L$25:$L$80,
           'Import data'!$J$25:$J$80, F2154,
           'Import data'!$G$25:$G$80, 'GHG emissions calculations'!$H2154,
           'Import data'!$I$25:$I$80,$E$1919) &lt;&gt; 0,
    SUMIFS('Import data'!$L$25:$L$80,
           'Import data'!$J$25:$J$80, F2154,
           'Import data'!$G$25:$G$80, 'GHG emissions calculations'!$H2154,
           'Import data'!$I$25:$I$80,$E$1919),
    ""
)</f>
        <v/>
      </c>
      <c r="J2154" s="311" t="str">
        <f t="array" ref="J2154">IF(
    XLOOKUP(F2154, 'Import data'!$J$26:$J$47, 'Import data'!$M$26:$M$47, "", 0) = "Please add the region-specific supplier emission factor or choose a different region available in the IAEG database.",
    "",
    XLOOKUP(F2154, 'Import data'!$J$26:$J$47, 'Import data'!$M$26:$M$47, "", 0)
)</f>
        <v/>
      </c>
      <c r="K2154" s="311" t="str">
        <f t="array" ref="K2154">IFERROR(
    XLOOKUP(F2154,
            _xlws.FILTER('Supplier Emission'!$G$15:$G$49,
                   ('Supplier Emission'!$D$15:$D$49=H2154) * ('Supplier Emission'!$F$15:$F$49=$E$1919)),
            _xlws.FILTER('Supplier Emission'!$I$15:$I$49,
                   ('Supplier Emission'!$D$15:$D$49=H2154) * ('Supplier Emission'!$F$15:$F$49=$E$1919)),
            ""),
    "")</f>
        <v/>
      </c>
      <c r="L2154" s="311" t="str">
        <f t="array" ref="L2154">IFERROR(
    XLOOKUP(F2154,
            _xlws.FILTER('Supplier Emission'!$G$15:$G$49,
                   ('Supplier Emission'!$D$15:$D$49=H2154) * ('Supplier Emission'!$F$15:$F$49=$E$1919)),
            _xlws.FILTER('Supplier Emission'!$J$15:$J$49,
                   ('Supplier Emission'!$D$15:$D$49=H2154) * ('Supplier Emission'!$F$15:$F$49=$E$1919)),
            ""),
    "")</f>
        <v/>
      </c>
      <c r="M2154" s="311" t="str">
        <f t="array" ref="M2154">IFERROR(
    XLOOKUP(F2154,
            _xlws.FILTER('Supplier Emission'!$G$15:$G$49,
                   ('Supplier Emission'!$D$15:$D$49=H2154) * ('Supplier Emission'!$F$15:$F$49=$E$1919)),
            _xlws.FILTER('Supplier Emission'!$M$15:$M$49,
                   ('Supplier Emission'!$D$15:$D$49=H2154) * ('Supplier Emission'!$F$15:$F$49=$E$1919)),
            ""),
    "")</f>
        <v/>
      </c>
      <c r="N2154" s="311" t="str">
        <f t="array" ref="N2154">IFERROR(
    XLOOKUP(F2154,
            _xlws.FILTER('Supplier Emission'!$G$15:$G$49,
                   ('Supplier Emission'!$D$15:$D$49=H2154) * ('Supplier Emission'!$F$15:$F$49=$E$1919)),
            _xlws.FILTER('Supplier Emission'!$H$15:$H$49,
                   ('Supplier Emission'!$D$15:$D$49=H2154) * ('Supplier Emission'!$F$15:$F$49=$E$1919)),
            ""),
    "")</f>
        <v/>
      </c>
      <c r="O2154" s="311" t="str">
        <f t="array" ref="O2154">XLOOKUP(1,('Emission Factors'!$E$5:$E$488='GHG emissions calculations'!$F2154)*('Emission Factors'!$H$5:$H$488='GHG emissions calculations'!$H2154),INDEX('Emission Factors'!$E$5:$T$488,0,MATCH('GHG emissions calculations'!O$6,'Emission Factors'!$E$5:$T$5,0)),"",0)</f>
        <v/>
      </c>
      <c r="P2154" s="313" t="str">
        <f t="array" ref="P2154">IFERROR(
    INDEX('Emission Factors'!$E$5:$P$488,
          MATCH(1,
                ('Emission Factors'!$E$5:$E$488 = 'GHG emissions calculations'!$F2154) *
                ('Emission Factors'!$H$5:$H$488 = 'GHG emissions calculations'!$H2154),
                0),
          MATCH('GHG emissions calculations'!P$6,'Emission Factors'!$E$5:$P$5,0)),
    "")</f>
        <v/>
      </c>
      <c r="Q2154" s="311" t="str">
        <f t="array" ref="Q2154">IFERROR(
    IF(
        INDEX('Emission Factors'!$E$5:$P$488,
              MATCH(1,
                    ('Emission Factors'!$E$5:$E$488 = 'GHG emissions calculations'!$F2154) *
                    ('Emission Factors'!$H$5:$H$488 = 'GHG emissions calculations'!$H2154),
                    0),
              MATCH('GHG emissions calculations'!Q$6, 'Emission Factors'!$E$5:$P$5, 0)) &lt;&gt; "",
        INDEX('Emission Factors'!$E$5:$P$488,
              MATCH(1,
                    ('Emission Factors'!$E$5:$E$488 = 'GHG emissions calculations'!$F2154) *
                    ('Emission Factors'!$H$5:$H$488 = 'GHG emissions calculations'!$H2154),
                    0),
              MATCH('GHG emissions calculations'!Q$6, 'Emission Factors'!$E$5:$P$5, 0)),
        ""),
    "")</f>
        <v/>
      </c>
      <c r="R2154" s="311" t="str">
        <f t="array" ref="R2154">IFERROR(
    IF(
        INDEX('Emission Factors'!$E$5:$R$488,
              MATCH(1,
                    ('Emission Factors'!$E$5:$E$488 = 'GHG emissions calculations'!$F2154) *
                    ('Emission Factors'!$H$5:$H$488 = 'GHG emissions calculations'!$H2154),
                    0),
              MATCH('GHG emissions calculations'!R$6, 'Emission Factors'!$E$5:$R$5, 0)) &lt;&gt; "",
        INDEX('Emission Factors'!$E$5:$R$488,
              MATCH(1,
                    ('Emission Factors'!$E$5:$E$488 = 'GHG emissions calculations'!$F2154) *
                    ('Emission Factors'!$H$5:$H$488 = 'GHG emissions calculations'!$H2154),
                    0),
              MATCH('GHG emissions calculations'!R$6, 'Emission Factors'!$E$5:$R$5, 0)),
        ""),
    "")</f>
        <v/>
      </c>
      <c r="S2154" s="312">
        <f t="shared" si="3"/>
        <v>0</v>
      </c>
      <c r="T2154" s="23"/>
    </row>
    <row r="2155" ht="15.75" customHeight="1" outlineLevel="1">
      <c r="A2155" s="23"/>
      <c r="B2155" s="71"/>
      <c r="C2155" s="71"/>
      <c r="D2155" s="71"/>
      <c r="E2155" s="314"/>
      <c r="F2155" s="311" t="str">
        <f>Lists!AB170</f>
        <v>Plastic, packaging film, LDPE  - Middle East</v>
      </c>
      <c r="G2155" s="311" t="str">
        <f t="array" ref="G2155">XLOOKUP(1,('Emission Factors'!$E$5:$E$488='GHG emissions calculations'!$F2155)*('Emission Factors'!$H$5:$H$488='GHG emissions calculations'!$H2155),INDEX('Emission Factors'!$E$5:$T$488,0,MATCH('GHG emissions calculations'!G$6,'Emission Factors'!$E$5:$T$5,0)),"",0)</f>
        <v/>
      </c>
      <c r="H2155" s="311" t="s">
        <v>237</v>
      </c>
      <c r="I2155" s="312" t="str">
        <f>IF(
    SUMIFS('Import data'!$L$25:$L$80,
           'Import data'!$J$25:$J$80, F2155,
           'Import data'!$G$25:$G$80, 'GHG emissions calculations'!$H2155,
           'Import data'!$I$25:$I$80,$E$1919) &lt;&gt; 0,
    SUMIFS('Import data'!$L$25:$L$80,
           'Import data'!$J$25:$J$80, F2155,
           'Import data'!$G$25:$G$80, 'GHG emissions calculations'!$H2155,
           'Import data'!$I$25:$I$80,$E$1919),
    ""
)</f>
        <v/>
      </c>
      <c r="J2155" s="311" t="str">
        <f t="array" ref="J2155">IF(
    XLOOKUP(F2155, 'Import data'!$J$26:$J$47, 'Import data'!$M$26:$M$47, "", 0) = "Please add the region-specific supplier emission factor or choose a different region available in the IAEG database.",
    "",
    XLOOKUP(F2155, 'Import data'!$J$26:$J$47, 'Import data'!$M$26:$M$47, "", 0)
)</f>
        <v/>
      </c>
      <c r="K2155" s="311" t="str">
        <f t="array" ref="K2155">IFERROR(
    XLOOKUP(F2155,
            _xlws.FILTER('Supplier Emission'!$G$15:$G$49,
                   ('Supplier Emission'!$D$15:$D$49=H2155) * ('Supplier Emission'!$F$15:$F$49=$E$1919)),
            _xlws.FILTER('Supplier Emission'!$I$15:$I$49,
                   ('Supplier Emission'!$D$15:$D$49=H2155) * ('Supplier Emission'!$F$15:$F$49=$E$1919)),
            ""),
    "")</f>
        <v/>
      </c>
      <c r="L2155" s="311" t="str">
        <f t="array" ref="L2155">IFERROR(
    XLOOKUP(F2155,
            _xlws.FILTER('Supplier Emission'!$G$15:$G$49,
                   ('Supplier Emission'!$D$15:$D$49=H2155) * ('Supplier Emission'!$F$15:$F$49=$E$1919)),
            _xlws.FILTER('Supplier Emission'!$J$15:$J$49,
                   ('Supplier Emission'!$D$15:$D$49=H2155) * ('Supplier Emission'!$F$15:$F$49=$E$1919)),
            ""),
    "")</f>
        <v/>
      </c>
      <c r="M2155" s="311" t="str">
        <f t="array" ref="M2155">IFERROR(
    XLOOKUP(F2155,
            _xlws.FILTER('Supplier Emission'!$G$15:$G$49,
                   ('Supplier Emission'!$D$15:$D$49=H2155) * ('Supplier Emission'!$F$15:$F$49=$E$1919)),
            _xlws.FILTER('Supplier Emission'!$M$15:$M$49,
                   ('Supplier Emission'!$D$15:$D$49=H2155) * ('Supplier Emission'!$F$15:$F$49=$E$1919)),
            ""),
    "")</f>
        <v/>
      </c>
      <c r="N2155" s="311" t="str">
        <f t="array" ref="N2155">IFERROR(
    XLOOKUP(F2155,
            _xlws.FILTER('Supplier Emission'!$G$15:$G$49,
                   ('Supplier Emission'!$D$15:$D$49=H2155) * ('Supplier Emission'!$F$15:$F$49=$E$1919)),
            _xlws.FILTER('Supplier Emission'!$H$15:$H$49,
                   ('Supplier Emission'!$D$15:$D$49=H2155) * ('Supplier Emission'!$F$15:$F$49=$E$1919)),
            ""),
    "")</f>
        <v/>
      </c>
      <c r="O2155" s="311" t="str">
        <f t="array" ref="O2155">XLOOKUP(1,('Emission Factors'!$E$5:$E$488='GHG emissions calculations'!$F2155)*('Emission Factors'!$H$5:$H$488='GHG emissions calculations'!$H2155),INDEX('Emission Factors'!$E$5:$T$488,0,MATCH('GHG emissions calculations'!O$6,'Emission Factors'!$E$5:$T$5,0)),"",0)</f>
        <v/>
      </c>
      <c r="P2155" s="313" t="str">
        <f t="array" ref="P2155">IFERROR(
    INDEX('Emission Factors'!$E$5:$P$488,
          MATCH(1,
                ('Emission Factors'!$E$5:$E$488 = 'GHG emissions calculations'!$F2155) *
                ('Emission Factors'!$H$5:$H$488 = 'GHG emissions calculations'!$H2155),
                0),
          MATCH('GHG emissions calculations'!P$6,'Emission Factors'!$E$5:$P$5,0)),
    "")</f>
        <v/>
      </c>
      <c r="Q2155" s="311" t="str">
        <f t="array" ref="Q2155">IFERROR(
    IF(
        INDEX('Emission Factors'!$E$5:$P$488,
              MATCH(1,
                    ('Emission Factors'!$E$5:$E$488 = 'GHG emissions calculations'!$F2155) *
                    ('Emission Factors'!$H$5:$H$488 = 'GHG emissions calculations'!$H2155),
                    0),
              MATCH('GHG emissions calculations'!Q$6, 'Emission Factors'!$E$5:$P$5, 0)) &lt;&gt; "",
        INDEX('Emission Factors'!$E$5:$P$488,
              MATCH(1,
                    ('Emission Factors'!$E$5:$E$488 = 'GHG emissions calculations'!$F2155) *
                    ('Emission Factors'!$H$5:$H$488 = 'GHG emissions calculations'!$H2155),
                    0),
              MATCH('GHG emissions calculations'!Q$6, 'Emission Factors'!$E$5:$P$5, 0)),
        ""),
    "")</f>
        <v/>
      </c>
      <c r="R2155" s="311" t="str">
        <f t="array" ref="R2155">IFERROR(
    IF(
        INDEX('Emission Factors'!$E$5:$R$488,
              MATCH(1,
                    ('Emission Factors'!$E$5:$E$488 = 'GHG emissions calculations'!$F2155) *
                    ('Emission Factors'!$H$5:$H$488 = 'GHG emissions calculations'!$H2155),
                    0),
              MATCH('GHG emissions calculations'!R$6, 'Emission Factors'!$E$5:$R$5, 0)) &lt;&gt; "",
        INDEX('Emission Factors'!$E$5:$R$488,
              MATCH(1,
                    ('Emission Factors'!$E$5:$E$488 = 'GHG emissions calculations'!$F2155) *
                    ('Emission Factors'!$H$5:$H$488 = 'GHG emissions calculations'!$H2155),
                    0),
              MATCH('GHG emissions calculations'!R$6, 'Emission Factors'!$E$5:$R$5, 0)),
        ""),
    "")</f>
        <v/>
      </c>
      <c r="S2155" s="312">
        <f t="shared" si="3"/>
        <v>0</v>
      </c>
      <c r="T2155" s="23"/>
    </row>
    <row r="2156" ht="15.75" customHeight="1" outlineLevel="1">
      <c r="A2156" s="23"/>
      <c r="B2156" s="71"/>
      <c r="C2156" s="71"/>
      <c r="D2156" s="71"/>
      <c r="E2156" s="314"/>
      <c r="F2156" s="311" t="str">
        <f>Lists!AB169</f>
        <v>Plastic, packaging film, LDPE  - Oceania</v>
      </c>
      <c r="G2156" s="311" t="str">
        <f t="array" ref="G2156">XLOOKUP(1,('Emission Factors'!$E$5:$E$488='GHG emissions calculations'!$F2156)*('Emission Factors'!$H$5:$H$488='GHG emissions calculations'!$H2156),INDEX('Emission Factors'!$E$5:$T$488,0,MATCH('GHG emissions calculations'!G$6,'Emission Factors'!$E$5:$T$5,0)),"",0)</f>
        <v/>
      </c>
      <c r="H2156" s="311" t="s">
        <v>237</v>
      </c>
      <c r="I2156" s="312" t="str">
        <f>IF(
    SUMIFS('Import data'!$L$25:$L$80,
           'Import data'!$J$25:$J$80, F2156,
           'Import data'!$G$25:$G$80, 'GHG emissions calculations'!$H2156,
           'Import data'!$I$25:$I$80,$E$1919) &lt;&gt; 0,
    SUMIFS('Import data'!$L$25:$L$80,
           'Import data'!$J$25:$J$80, F2156,
           'Import data'!$G$25:$G$80, 'GHG emissions calculations'!$H2156,
           'Import data'!$I$25:$I$80,$E$1919),
    ""
)</f>
        <v/>
      </c>
      <c r="J2156" s="311" t="str">
        <f t="array" ref="J2156">IF(
    XLOOKUP(F2156, 'Import data'!$J$26:$J$47, 'Import data'!$M$26:$M$47, "", 0) = "Please add the region-specific supplier emission factor or choose a different region available in the IAEG database.",
    "",
    XLOOKUP(F2156, 'Import data'!$J$26:$J$47, 'Import data'!$M$26:$M$47, "", 0)
)</f>
        <v/>
      </c>
      <c r="K2156" s="311" t="str">
        <f t="array" ref="K2156">IFERROR(
    XLOOKUP(F2156,
            _xlws.FILTER('Supplier Emission'!$G$15:$G$49,
                   ('Supplier Emission'!$D$15:$D$49=H2156) * ('Supplier Emission'!$F$15:$F$49=$E$1919)),
            _xlws.FILTER('Supplier Emission'!$I$15:$I$49,
                   ('Supplier Emission'!$D$15:$D$49=H2156) * ('Supplier Emission'!$F$15:$F$49=$E$1919)),
            ""),
    "")</f>
        <v/>
      </c>
      <c r="L2156" s="311" t="str">
        <f t="array" ref="L2156">IFERROR(
    XLOOKUP(F2156,
            _xlws.FILTER('Supplier Emission'!$G$15:$G$49,
                   ('Supplier Emission'!$D$15:$D$49=H2156) * ('Supplier Emission'!$F$15:$F$49=$E$1919)),
            _xlws.FILTER('Supplier Emission'!$J$15:$J$49,
                   ('Supplier Emission'!$D$15:$D$49=H2156) * ('Supplier Emission'!$F$15:$F$49=$E$1919)),
            ""),
    "")</f>
        <v/>
      </c>
      <c r="M2156" s="311" t="str">
        <f t="array" ref="M2156">IFERROR(
    XLOOKUP(F2156,
            _xlws.FILTER('Supplier Emission'!$G$15:$G$49,
                   ('Supplier Emission'!$D$15:$D$49=H2156) * ('Supplier Emission'!$F$15:$F$49=$E$1919)),
            _xlws.FILTER('Supplier Emission'!$M$15:$M$49,
                   ('Supplier Emission'!$D$15:$D$49=H2156) * ('Supplier Emission'!$F$15:$F$49=$E$1919)),
            ""),
    "")</f>
        <v/>
      </c>
      <c r="N2156" s="311" t="str">
        <f t="array" ref="N2156">IFERROR(
    XLOOKUP(F2156,
            _xlws.FILTER('Supplier Emission'!$G$15:$G$49,
                   ('Supplier Emission'!$D$15:$D$49=H2156) * ('Supplier Emission'!$F$15:$F$49=$E$1919)),
            _xlws.FILTER('Supplier Emission'!$H$15:$H$49,
                   ('Supplier Emission'!$D$15:$D$49=H2156) * ('Supplier Emission'!$F$15:$F$49=$E$1919)),
            ""),
    "")</f>
        <v/>
      </c>
      <c r="O2156" s="311" t="str">
        <f t="array" ref="O2156">XLOOKUP(1,('Emission Factors'!$E$5:$E$488='GHG emissions calculations'!$F2156)*('Emission Factors'!$H$5:$H$488='GHG emissions calculations'!$H2156),INDEX('Emission Factors'!$E$5:$T$488,0,MATCH('GHG emissions calculations'!O$6,'Emission Factors'!$E$5:$T$5,0)),"",0)</f>
        <v/>
      </c>
      <c r="P2156" s="313" t="str">
        <f t="array" ref="P2156">IFERROR(
    INDEX('Emission Factors'!$E$5:$P$488,
          MATCH(1,
                ('Emission Factors'!$E$5:$E$488 = 'GHG emissions calculations'!$F2156) *
                ('Emission Factors'!$H$5:$H$488 = 'GHG emissions calculations'!$H2156),
                0),
          MATCH('GHG emissions calculations'!P$6,'Emission Factors'!$E$5:$P$5,0)),
    "")</f>
        <v/>
      </c>
      <c r="Q2156" s="311" t="str">
        <f t="array" ref="Q2156">IFERROR(
    IF(
        INDEX('Emission Factors'!$E$5:$P$488,
              MATCH(1,
                    ('Emission Factors'!$E$5:$E$488 = 'GHG emissions calculations'!$F2156) *
                    ('Emission Factors'!$H$5:$H$488 = 'GHG emissions calculations'!$H2156),
                    0),
              MATCH('GHG emissions calculations'!Q$6, 'Emission Factors'!$E$5:$P$5, 0)) &lt;&gt; "",
        INDEX('Emission Factors'!$E$5:$P$488,
              MATCH(1,
                    ('Emission Factors'!$E$5:$E$488 = 'GHG emissions calculations'!$F2156) *
                    ('Emission Factors'!$H$5:$H$488 = 'GHG emissions calculations'!$H2156),
                    0),
              MATCH('GHG emissions calculations'!Q$6, 'Emission Factors'!$E$5:$P$5, 0)),
        ""),
    "")</f>
        <v/>
      </c>
      <c r="R2156" s="311" t="str">
        <f t="array" ref="R2156">IFERROR(
    IF(
        INDEX('Emission Factors'!$E$5:$R$488,
              MATCH(1,
                    ('Emission Factors'!$E$5:$E$488 = 'GHG emissions calculations'!$F2156) *
                    ('Emission Factors'!$H$5:$H$488 = 'GHG emissions calculations'!$H2156),
                    0),
              MATCH('GHG emissions calculations'!R$6, 'Emission Factors'!$E$5:$R$5, 0)) &lt;&gt; "",
        INDEX('Emission Factors'!$E$5:$R$488,
              MATCH(1,
                    ('Emission Factors'!$E$5:$E$488 = 'GHG emissions calculations'!$F2156) *
                    ('Emission Factors'!$H$5:$H$488 = 'GHG emissions calculations'!$H2156),
                    0),
              MATCH('GHG emissions calculations'!R$6, 'Emission Factors'!$E$5:$R$5, 0)),
        ""),
    "")</f>
        <v/>
      </c>
      <c r="S2156" s="312">
        <f t="shared" si="3"/>
        <v>0</v>
      </c>
      <c r="T2156" s="23"/>
    </row>
    <row r="2157" ht="15.75" customHeight="1" outlineLevel="1">
      <c r="A2157" s="23"/>
      <c r="B2157" s="71"/>
      <c r="C2157" s="71"/>
      <c r="D2157" s="71"/>
      <c r="E2157" s="314"/>
      <c r="F2157" s="311" t="str">
        <f>Lists!AB174</f>
        <v>Plastic, packaging film, PE  - Africa</v>
      </c>
      <c r="G2157" s="311" t="str">
        <f t="array" ref="G2157">XLOOKUP(1,('Emission Factors'!$E$5:$E$488='GHG emissions calculations'!$F2157)*('Emission Factors'!$H$5:$H$488='GHG emissions calculations'!$H2157),INDEX('Emission Factors'!$E$5:$T$488,0,MATCH('GHG emissions calculations'!G$6,'Emission Factors'!$E$5:$T$5,0)),"",0)</f>
        <v/>
      </c>
      <c r="H2157" s="311" t="s">
        <v>237</v>
      </c>
      <c r="I2157" s="312" t="str">
        <f>IF(
    SUMIFS('Import data'!$L$25:$L$80,
           'Import data'!$J$25:$J$80, F2157,
           'Import data'!$G$25:$G$80, 'GHG emissions calculations'!$H2157,
           'Import data'!$I$25:$I$80,$E$1919) &lt;&gt; 0,
    SUMIFS('Import data'!$L$25:$L$80,
           'Import data'!$J$25:$J$80, F2157,
           'Import data'!$G$25:$G$80, 'GHG emissions calculations'!$H2157,
           'Import data'!$I$25:$I$80,$E$1919),
    ""
)</f>
        <v/>
      </c>
      <c r="J2157" s="311" t="str">
        <f t="array" ref="J2157">IF(
    XLOOKUP(F2157, 'Import data'!$J$26:$J$47, 'Import data'!$M$26:$M$47, "", 0) = "Please add the region-specific supplier emission factor or choose a different region available in the IAEG database.",
    "",
    XLOOKUP(F2157, 'Import data'!$J$26:$J$47, 'Import data'!$M$26:$M$47, "", 0)
)</f>
        <v/>
      </c>
      <c r="K2157" s="311" t="str">
        <f t="array" ref="K2157">IFERROR(
    XLOOKUP(F2157,
            _xlws.FILTER('Supplier Emission'!$G$15:$G$49,
                   ('Supplier Emission'!$D$15:$D$49=H2157) * ('Supplier Emission'!$F$15:$F$49=$E$1919)),
            _xlws.FILTER('Supplier Emission'!$I$15:$I$49,
                   ('Supplier Emission'!$D$15:$D$49=H2157) * ('Supplier Emission'!$F$15:$F$49=$E$1919)),
            ""),
    "")</f>
        <v/>
      </c>
      <c r="L2157" s="311" t="str">
        <f t="array" ref="L2157">IFERROR(
    XLOOKUP(F2157,
            _xlws.FILTER('Supplier Emission'!$G$15:$G$49,
                   ('Supplier Emission'!$D$15:$D$49=H2157) * ('Supplier Emission'!$F$15:$F$49=$E$1919)),
            _xlws.FILTER('Supplier Emission'!$J$15:$J$49,
                   ('Supplier Emission'!$D$15:$D$49=H2157) * ('Supplier Emission'!$F$15:$F$49=$E$1919)),
            ""),
    "")</f>
        <v/>
      </c>
      <c r="M2157" s="311" t="str">
        <f t="array" ref="M2157">IFERROR(
    XLOOKUP(F2157,
            _xlws.FILTER('Supplier Emission'!$G$15:$G$49,
                   ('Supplier Emission'!$D$15:$D$49=H2157) * ('Supplier Emission'!$F$15:$F$49=$E$1919)),
            _xlws.FILTER('Supplier Emission'!$M$15:$M$49,
                   ('Supplier Emission'!$D$15:$D$49=H2157) * ('Supplier Emission'!$F$15:$F$49=$E$1919)),
            ""),
    "")</f>
        <v/>
      </c>
      <c r="N2157" s="311" t="str">
        <f t="array" ref="N2157">IFERROR(
    XLOOKUP(F2157,
            _xlws.FILTER('Supplier Emission'!$G$15:$G$49,
                   ('Supplier Emission'!$D$15:$D$49=H2157) * ('Supplier Emission'!$F$15:$F$49=$E$1919)),
            _xlws.FILTER('Supplier Emission'!$H$15:$H$49,
                   ('Supplier Emission'!$D$15:$D$49=H2157) * ('Supplier Emission'!$F$15:$F$49=$E$1919)),
            ""),
    "")</f>
        <v/>
      </c>
      <c r="O2157" s="311" t="str">
        <f t="array" ref="O2157">XLOOKUP(1,('Emission Factors'!$E$5:$E$488='GHG emissions calculations'!$F2157)*('Emission Factors'!$H$5:$H$488='GHG emissions calculations'!$H2157),INDEX('Emission Factors'!$E$5:$T$488,0,MATCH('GHG emissions calculations'!O$6,'Emission Factors'!$E$5:$T$5,0)),"",0)</f>
        <v/>
      </c>
      <c r="P2157" s="313" t="str">
        <f t="array" ref="P2157">IFERROR(
    INDEX('Emission Factors'!$E$5:$P$488,
          MATCH(1,
                ('Emission Factors'!$E$5:$E$488 = 'GHG emissions calculations'!$F2157) *
                ('Emission Factors'!$H$5:$H$488 = 'GHG emissions calculations'!$H2157),
                0),
          MATCH('GHG emissions calculations'!P$6,'Emission Factors'!$E$5:$P$5,0)),
    "")</f>
        <v/>
      </c>
      <c r="Q2157" s="311" t="str">
        <f t="array" ref="Q2157">IFERROR(
    IF(
        INDEX('Emission Factors'!$E$5:$P$488,
              MATCH(1,
                    ('Emission Factors'!$E$5:$E$488 = 'GHG emissions calculations'!$F2157) *
                    ('Emission Factors'!$H$5:$H$488 = 'GHG emissions calculations'!$H2157),
                    0),
              MATCH('GHG emissions calculations'!Q$6, 'Emission Factors'!$E$5:$P$5, 0)) &lt;&gt; "",
        INDEX('Emission Factors'!$E$5:$P$488,
              MATCH(1,
                    ('Emission Factors'!$E$5:$E$488 = 'GHG emissions calculations'!$F2157) *
                    ('Emission Factors'!$H$5:$H$488 = 'GHG emissions calculations'!$H2157),
                    0),
              MATCH('GHG emissions calculations'!Q$6, 'Emission Factors'!$E$5:$P$5, 0)),
        ""),
    "")</f>
        <v/>
      </c>
      <c r="R2157" s="311" t="str">
        <f t="array" ref="R2157">IFERROR(
    IF(
        INDEX('Emission Factors'!$E$5:$R$488,
              MATCH(1,
                    ('Emission Factors'!$E$5:$E$488 = 'GHG emissions calculations'!$F2157) *
                    ('Emission Factors'!$H$5:$H$488 = 'GHG emissions calculations'!$H2157),
                    0),
              MATCH('GHG emissions calculations'!R$6, 'Emission Factors'!$E$5:$R$5, 0)) &lt;&gt; "",
        INDEX('Emission Factors'!$E$5:$R$488,
              MATCH(1,
                    ('Emission Factors'!$E$5:$E$488 = 'GHG emissions calculations'!$F2157) *
                    ('Emission Factors'!$H$5:$H$488 = 'GHG emissions calculations'!$H2157),
                    0),
              MATCH('GHG emissions calculations'!R$6, 'Emission Factors'!$E$5:$R$5, 0)),
        ""),
    "")</f>
        <v/>
      </c>
      <c r="S2157" s="312">
        <f t="shared" si="3"/>
        <v>0</v>
      </c>
      <c r="T2157" s="23"/>
    </row>
    <row r="2158" ht="15.75" customHeight="1" outlineLevel="1">
      <c r="A2158" s="23"/>
      <c r="B2158" s="71"/>
      <c r="C2158" s="71"/>
      <c r="D2158" s="71"/>
      <c r="E2158" s="314"/>
      <c r="F2158" s="311" t="str">
        <f>Lists!AB172</f>
        <v>Plastic, packaging film, PE  - America</v>
      </c>
      <c r="G2158" s="311" t="str">
        <f t="array" ref="G2158">XLOOKUP(1,('Emission Factors'!$E$5:$E$488='GHG emissions calculations'!$F2158)*('Emission Factors'!$H$5:$H$488='GHG emissions calculations'!$H2158),INDEX('Emission Factors'!$E$5:$T$488,0,MATCH('GHG emissions calculations'!G$6,'Emission Factors'!$E$5:$T$5,0)),"",0)</f>
        <v/>
      </c>
      <c r="H2158" s="311" t="s">
        <v>237</v>
      </c>
      <c r="I2158" s="312" t="str">
        <f>IF(
    SUMIFS('Import data'!$L$25:$L$80,
           'Import data'!$J$25:$J$80, F2158,
           'Import data'!$G$25:$G$80, 'GHG emissions calculations'!$H2158,
           'Import data'!$I$25:$I$80,$E$1919) &lt;&gt; 0,
    SUMIFS('Import data'!$L$25:$L$80,
           'Import data'!$J$25:$J$80, F2158,
           'Import data'!$G$25:$G$80, 'GHG emissions calculations'!$H2158,
           'Import data'!$I$25:$I$80,$E$1919),
    ""
)</f>
        <v/>
      </c>
      <c r="J2158" s="311" t="str">
        <f t="array" ref="J2158">IF(
    XLOOKUP(F2158, 'Import data'!$J$26:$J$47, 'Import data'!$M$26:$M$47, "", 0) = "Please add the region-specific supplier emission factor or choose a different region available in the IAEG database.",
    "",
    XLOOKUP(F2158, 'Import data'!$J$26:$J$47, 'Import data'!$M$26:$M$47, "", 0)
)</f>
        <v/>
      </c>
      <c r="K2158" s="311" t="str">
        <f t="array" ref="K2158">IFERROR(
    XLOOKUP(F2158,
            _xlws.FILTER('Supplier Emission'!$G$15:$G$49,
                   ('Supplier Emission'!$D$15:$D$49=H2158) * ('Supplier Emission'!$F$15:$F$49=$E$1919)),
            _xlws.FILTER('Supplier Emission'!$I$15:$I$49,
                   ('Supplier Emission'!$D$15:$D$49=H2158) * ('Supplier Emission'!$F$15:$F$49=$E$1919)),
            ""),
    "")</f>
        <v/>
      </c>
      <c r="L2158" s="311" t="str">
        <f t="array" ref="L2158">IFERROR(
    XLOOKUP(F2158,
            _xlws.FILTER('Supplier Emission'!$G$15:$G$49,
                   ('Supplier Emission'!$D$15:$D$49=H2158) * ('Supplier Emission'!$F$15:$F$49=$E$1919)),
            _xlws.FILTER('Supplier Emission'!$J$15:$J$49,
                   ('Supplier Emission'!$D$15:$D$49=H2158) * ('Supplier Emission'!$F$15:$F$49=$E$1919)),
            ""),
    "")</f>
        <v/>
      </c>
      <c r="M2158" s="311" t="str">
        <f t="array" ref="M2158">IFERROR(
    XLOOKUP(F2158,
            _xlws.FILTER('Supplier Emission'!$G$15:$G$49,
                   ('Supplier Emission'!$D$15:$D$49=H2158) * ('Supplier Emission'!$F$15:$F$49=$E$1919)),
            _xlws.FILTER('Supplier Emission'!$M$15:$M$49,
                   ('Supplier Emission'!$D$15:$D$49=H2158) * ('Supplier Emission'!$F$15:$F$49=$E$1919)),
            ""),
    "")</f>
        <v/>
      </c>
      <c r="N2158" s="311" t="str">
        <f t="array" ref="N2158">IFERROR(
    XLOOKUP(F2158,
            _xlws.FILTER('Supplier Emission'!$G$15:$G$49,
                   ('Supplier Emission'!$D$15:$D$49=H2158) * ('Supplier Emission'!$F$15:$F$49=$E$1919)),
            _xlws.FILTER('Supplier Emission'!$H$15:$H$49,
                   ('Supplier Emission'!$D$15:$D$49=H2158) * ('Supplier Emission'!$F$15:$F$49=$E$1919)),
            ""),
    "")</f>
        <v/>
      </c>
      <c r="O2158" s="311" t="str">
        <f t="array" ref="O2158">XLOOKUP(1,('Emission Factors'!$E$5:$E$488='GHG emissions calculations'!$F2158)*('Emission Factors'!$H$5:$H$488='GHG emissions calculations'!$H2158),INDEX('Emission Factors'!$E$5:$T$488,0,MATCH('GHG emissions calculations'!O$6,'Emission Factors'!$E$5:$T$5,0)),"",0)</f>
        <v/>
      </c>
      <c r="P2158" s="313" t="str">
        <f t="array" ref="P2158">IFERROR(
    INDEX('Emission Factors'!$E$5:$P$488,
          MATCH(1,
                ('Emission Factors'!$E$5:$E$488 = 'GHG emissions calculations'!$F2158) *
                ('Emission Factors'!$H$5:$H$488 = 'GHG emissions calculations'!$H2158),
                0),
          MATCH('GHG emissions calculations'!P$6,'Emission Factors'!$E$5:$P$5,0)),
    "")</f>
        <v/>
      </c>
      <c r="Q2158" s="311" t="str">
        <f t="array" ref="Q2158">IFERROR(
    IF(
        INDEX('Emission Factors'!$E$5:$P$488,
              MATCH(1,
                    ('Emission Factors'!$E$5:$E$488 = 'GHG emissions calculations'!$F2158) *
                    ('Emission Factors'!$H$5:$H$488 = 'GHG emissions calculations'!$H2158),
                    0),
              MATCH('GHG emissions calculations'!Q$6, 'Emission Factors'!$E$5:$P$5, 0)) &lt;&gt; "",
        INDEX('Emission Factors'!$E$5:$P$488,
              MATCH(1,
                    ('Emission Factors'!$E$5:$E$488 = 'GHG emissions calculations'!$F2158) *
                    ('Emission Factors'!$H$5:$H$488 = 'GHG emissions calculations'!$H2158),
                    0),
              MATCH('GHG emissions calculations'!Q$6, 'Emission Factors'!$E$5:$P$5, 0)),
        ""),
    "")</f>
        <v/>
      </c>
      <c r="R2158" s="311" t="str">
        <f t="array" ref="R2158">IFERROR(
    IF(
        INDEX('Emission Factors'!$E$5:$R$488,
              MATCH(1,
                    ('Emission Factors'!$E$5:$E$488 = 'GHG emissions calculations'!$F2158) *
                    ('Emission Factors'!$H$5:$H$488 = 'GHG emissions calculations'!$H2158),
                    0),
              MATCH('GHG emissions calculations'!R$6, 'Emission Factors'!$E$5:$R$5, 0)) &lt;&gt; "",
        INDEX('Emission Factors'!$E$5:$R$488,
              MATCH(1,
                    ('Emission Factors'!$E$5:$E$488 = 'GHG emissions calculations'!$F2158) *
                    ('Emission Factors'!$H$5:$H$488 = 'GHG emissions calculations'!$H2158),
                    0),
              MATCH('GHG emissions calculations'!R$6, 'Emission Factors'!$E$5:$R$5, 0)),
        ""),
    "")</f>
        <v/>
      </c>
      <c r="S2158" s="312">
        <f t="shared" si="3"/>
        <v>0</v>
      </c>
      <c r="T2158" s="23"/>
    </row>
    <row r="2159" ht="15.75" customHeight="1" outlineLevel="1">
      <c r="A2159" s="23"/>
      <c r="B2159" s="71"/>
      <c r="C2159" s="71"/>
      <c r="D2159" s="71"/>
      <c r="E2159" s="314"/>
      <c r="F2159" s="311" t="str">
        <f>Lists!AB175</f>
        <v>Plastic, packaging film, PE  - Asia</v>
      </c>
      <c r="G2159" s="311" t="str">
        <f t="array" ref="G2159">XLOOKUP(1,('Emission Factors'!$E$5:$E$488='GHG emissions calculations'!$F2159)*('Emission Factors'!$H$5:$H$488='GHG emissions calculations'!$H2159),INDEX('Emission Factors'!$E$5:$T$488,0,MATCH('GHG emissions calculations'!G$6,'Emission Factors'!$E$5:$T$5,0)),"",0)</f>
        <v/>
      </c>
      <c r="H2159" s="311" t="s">
        <v>237</v>
      </c>
      <c r="I2159" s="312" t="str">
        <f>IF(
    SUMIFS('Import data'!$L$25:$L$80,
           'Import data'!$J$25:$J$80, F2159,
           'Import data'!$G$25:$G$80, 'GHG emissions calculations'!$H2159,
           'Import data'!$I$25:$I$80,$E$1919) &lt;&gt; 0,
    SUMIFS('Import data'!$L$25:$L$80,
           'Import data'!$J$25:$J$80, F2159,
           'Import data'!$G$25:$G$80, 'GHG emissions calculations'!$H2159,
           'Import data'!$I$25:$I$80,$E$1919),
    ""
)</f>
        <v/>
      </c>
      <c r="J2159" s="311" t="str">
        <f t="array" ref="J2159">IF(
    XLOOKUP(F2159, 'Import data'!$J$26:$J$47, 'Import data'!$M$26:$M$47, "", 0) = "Please add the region-specific supplier emission factor or choose a different region available in the IAEG database.",
    "",
    XLOOKUP(F2159, 'Import data'!$J$26:$J$47, 'Import data'!$M$26:$M$47, "", 0)
)</f>
        <v/>
      </c>
      <c r="K2159" s="311" t="str">
        <f t="array" ref="K2159">IFERROR(
    XLOOKUP(F2159,
            _xlws.FILTER('Supplier Emission'!$G$15:$G$49,
                   ('Supplier Emission'!$D$15:$D$49=H2159) * ('Supplier Emission'!$F$15:$F$49=$E$1919)),
            _xlws.FILTER('Supplier Emission'!$I$15:$I$49,
                   ('Supplier Emission'!$D$15:$D$49=H2159) * ('Supplier Emission'!$F$15:$F$49=$E$1919)),
            ""),
    "")</f>
        <v/>
      </c>
      <c r="L2159" s="311" t="str">
        <f t="array" ref="L2159">IFERROR(
    XLOOKUP(F2159,
            _xlws.FILTER('Supplier Emission'!$G$15:$G$49,
                   ('Supplier Emission'!$D$15:$D$49=H2159) * ('Supplier Emission'!$F$15:$F$49=$E$1919)),
            _xlws.FILTER('Supplier Emission'!$J$15:$J$49,
                   ('Supplier Emission'!$D$15:$D$49=H2159) * ('Supplier Emission'!$F$15:$F$49=$E$1919)),
            ""),
    "")</f>
        <v/>
      </c>
      <c r="M2159" s="311" t="str">
        <f t="array" ref="M2159">IFERROR(
    XLOOKUP(F2159,
            _xlws.FILTER('Supplier Emission'!$G$15:$G$49,
                   ('Supplier Emission'!$D$15:$D$49=H2159) * ('Supplier Emission'!$F$15:$F$49=$E$1919)),
            _xlws.FILTER('Supplier Emission'!$M$15:$M$49,
                   ('Supplier Emission'!$D$15:$D$49=H2159) * ('Supplier Emission'!$F$15:$F$49=$E$1919)),
            ""),
    "")</f>
        <v/>
      </c>
      <c r="N2159" s="311" t="str">
        <f t="array" ref="N2159">IFERROR(
    XLOOKUP(F2159,
            _xlws.FILTER('Supplier Emission'!$G$15:$G$49,
                   ('Supplier Emission'!$D$15:$D$49=H2159) * ('Supplier Emission'!$F$15:$F$49=$E$1919)),
            _xlws.FILTER('Supplier Emission'!$H$15:$H$49,
                   ('Supplier Emission'!$D$15:$D$49=H2159) * ('Supplier Emission'!$F$15:$F$49=$E$1919)),
            ""),
    "")</f>
        <v/>
      </c>
      <c r="O2159" s="311" t="str">
        <f t="array" ref="O2159">XLOOKUP(1,('Emission Factors'!$E$5:$E$488='GHG emissions calculations'!$F2159)*('Emission Factors'!$H$5:$H$488='GHG emissions calculations'!$H2159),INDEX('Emission Factors'!$E$5:$T$488,0,MATCH('GHG emissions calculations'!O$6,'Emission Factors'!$E$5:$T$5,0)),"",0)</f>
        <v/>
      </c>
      <c r="P2159" s="313" t="str">
        <f t="array" ref="P2159">IFERROR(
    INDEX('Emission Factors'!$E$5:$P$488,
          MATCH(1,
                ('Emission Factors'!$E$5:$E$488 = 'GHG emissions calculations'!$F2159) *
                ('Emission Factors'!$H$5:$H$488 = 'GHG emissions calculations'!$H2159),
                0),
          MATCH('GHG emissions calculations'!P$6,'Emission Factors'!$E$5:$P$5,0)),
    "")</f>
        <v/>
      </c>
      <c r="Q2159" s="311" t="str">
        <f t="array" ref="Q2159">IFERROR(
    IF(
        INDEX('Emission Factors'!$E$5:$P$488,
              MATCH(1,
                    ('Emission Factors'!$E$5:$E$488 = 'GHG emissions calculations'!$F2159) *
                    ('Emission Factors'!$H$5:$H$488 = 'GHG emissions calculations'!$H2159),
                    0),
              MATCH('GHG emissions calculations'!Q$6, 'Emission Factors'!$E$5:$P$5, 0)) &lt;&gt; "",
        INDEX('Emission Factors'!$E$5:$P$488,
              MATCH(1,
                    ('Emission Factors'!$E$5:$E$488 = 'GHG emissions calculations'!$F2159) *
                    ('Emission Factors'!$H$5:$H$488 = 'GHG emissions calculations'!$H2159),
                    0),
              MATCH('GHG emissions calculations'!Q$6, 'Emission Factors'!$E$5:$P$5, 0)),
        ""),
    "")</f>
        <v/>
      </c>
      <c r="R2159" s="311" t="str">
        <f t="array" ref="R2159">IFERROR(
    IF(
        INDEX('Emission Factors'!$E$5:$R$488,
              MATCH(1,
                    ('Emission Factors'!$E$5:$E$488 = 'GHG emissions calculations'!$F2159) *
                    ('Emission Factors'!$H$5:$H$488 = 'GHG emissions calculations'!$H2159),
                    0),
              MATCH('GHG emissions calculations'!R$6, 'Emission Factors'!$E$5:$R$5, 0)) &lt;&gt; "",
        INDEX('Emission Factors'!$E$5:$R$488,
              MATCH(1,
                    ('Emission Factors'!$E$5:$E$488 = 'GHG emissions calculations'!$F2159) *
                    ('Emission Factors'!$H$5:$H$488 = 'GHG emissions calculations'!$H2159),
                    0),
              MATCH('GHG emissions calculations'!R$6, 'Emission Factors'!$E$5:$R$5, 0)),
        ""),
    "")</f>
        <v/>
      </c>
      <c r="S2159" s="312">
        <f t="shared" si="3"/>
        <v>0</v>
      </c>
      <c r="T2159" s="23"/>
    </row>
    <row r="2160" ht="15.75" customHeight="1" outlineLevel="1">
      <c r="A2160" s="23"/>
      <c r="B2160" s="71"/>
      <c r="C2160" s="71"/>
      <c r="D2160" s="71"/>
      <c r="E2160" s="314"/>
      <c r="F2160" s="311" t="str">
        <f>Lists!AB173</f>
        <v>Plastic, packaging film, PE  - Europe</v>
      </c>
      <c r="G2160" s="311">
        <f t="array" ref="G2160">XLOOKUP(1,('Emission Factors'!$E$5:$E$488='GHG emissions calculations'!$F2160)*('Emission Factors'!$H$5:$H$488='GHG emissions calculations'!$H2160),INDEX('Emission Factors'!$E$5:$T$488,0,MATCH('GHG emissions calculations'!G$6,'Emission Factors'!$E$5:$T$5,0)),"",0)</f>
        <v>3</v>
      </c>
      <c r="H2160" s="311" t="s">
        <v>237</v>
      </c>
      <c r="I2160" s="312" t="str">
        <f>IF(
    SUMIFS('Import data'!$L$25:$L$80,
           'Import data'!$J$25:$J$80, F2160,
           'Import data'!$G$25:$G$80, 'GHG emissions calculations'!$H2160,
           'Import data'!$I$25:$I$80,$E$1919) &lt;&gt; 0,
    SUMIFS('Import data'!$L$25:$L$80,
           'Import data'!$J$25:$J$80, F2160,
           'Import data'!$G$25:$G$80, 'GHG emissions calculations'!$H2160,
           'Import data'!$I$25:$I$80,$E$1919),
    ""
)</f>
        <v/>
      </c>
      <c r="J2160" s="311" t="str">
        <f t="array" ref="J2160">IF(
    XLOOKUP(F2160, 'Import data'!$J$26:$J$47, 'Import data'!$M$26:$M$47, "", 0) = "Please add the region-specific supplier emission factor or choose a different region available in the IAEG database.",
    "",
    XLOOKUP(F2160, 'Import data'!$J$26:$J$47, 'Import data'!$M$26:$M$47, "", 0)
)</f>
        <v/>
      </c>
      <c r="K2160" s="311" t="str">
        <f t="array" ref="K2160">IFERROR(
    XLOOKUP(F2160,
            _xlws.FILTER('Supplier Emission'!$G$15:$G$49,
                   ('Supplier Emission'!$D$15:$D$49=H2160) * ('Supplier Emission'!$F$15:$F$49=$E$1919)),
            _xlws.FILTER('Supplier Emission'!$I$15:$I$49,
                   ('Supplier Emission'!$D$15:$D$49=H2160) * ('Supplier Emission'!$F$15:$F$49=$E$1919)),
            ""),
    "")</f>
        <v/>
      </c>
      <c r="L2160" s="311" t="str">
        <f t="array" ref="L2160">IFERROR(
    XLOOKUP(F2160,
            _xlws.FILTER('Supplier Emission'!$G$15:$G$49,
                   ('Supplier Emission'!$D$15:$D$49=H2160) * ('Supplier Emission'!$F$15:$F$49=$E$1919)),
            _xlws.FILTER('Supplier Emission'!$J$15:$J$49,
                   ('Supplier Emission'!$D$15:$D$49=H2160) * ('Supplier Emission'!$F$15:$F$49=$E$1919)),
            ""),
    "")</f>
        <v/>
      </c>
      <c r="M2160" s="311" t="str">
        <f t="array" ref="M2160">IFERROR(
    XLOOKUP(F2160,
            _xlws.FILTER('Supplier Emission'!$G$15:$G$49,
                   ('Supplier Emission'!$D$15:$D$49=H2160) * ('Supplier Emission'!$F$15:$F$49=$E$1919)),
            _xlws.FILTER('Supplier Emission'!$M$15:$M$49,
                   ('Supplier Emission'!$D$15:$D$49=H2160) * ('Supplier Emission'!$F$15:$F$49=$E$1919)),
            ""),
    "")</f>
        <v/>
      </c>
      <c r="N2160" s="311" t="str">
        <f t="array" ref="N2160">IFERROR(
    XLOOKUP(F2160,
            _xlws.FILTER('Supplier Emission'!$G$15:$G$49,
                   ('Supplier Emission'!$D$15:$D$49=H2160) * ('Supplier Emission'!$F$15:$F$49=$E$1919)),
            _xlws.FILTER('Supplier Emission'!$H$15:$H$49,
                   ('Supplier Emission'!$D$15:$D$49=H2160) * ('Supplier Emission'!$F$15:$F$49=$E$1919)),
            ""),
    "")</f>
        <v/>
      </c>
      <c r="O2160" s="311" t="str">
        <f t="array" ref="O2160">XLOOKUP(1,('Emission Factors'!$E$5:$E$488='GHG emissions calculations'!$F2160)*('Emission Factors'!$H$5:$H$488='GHG emissions calculations'!$H2160),INDEX('Emission Factors'!$E$5:$T$488,0,MATCH('GHG emissions calculations'!O$6,'Emission Factors'!$E$5:$T$5,0)),"",0)</f>
        <v>Plastique PE</v>
      </c>
      <c r="P2160" s="313">
        <f t="array" ref="P2160">IFERROR(
    INDEX('Emission Factors'!$E$5:$P$488,
          MATCH(1,
                ('Emission Factors'!$E$5:$E$488 = 'GHG emissions calculations'!$F2160) *
                ('Emission Factors'!$H$5:$H$488 = 'GHG emissions calculations'!$H2160),
                0),
          MATCH('GHG emissions calculations'!P$6,'Emission Factors'!$E$5:$P$5,0)),
    "")</f>
        <v>5.712</v>
      </c>
      <c r="Q2160" s="311" t="str">
        <f t="array" ref="Q2160">IFERROR(
    IF(
        INDEX('Emission Factors'!$E$5:$P$488,
              MATCH(1,
                    ('Emission Factors'!$E$5:$E$488 = 'GHG emissions calculations'!$F2160) *
                    ('Emission Factors'!$H$5:$H$488 = 'GHG emissions calculations'!$H2160),
                    0),
              MATCH('GHG emissions calculations'!Q$6, 'Emission Factors'!$E$5:$P$5, 0)) &lt;&gt; "",
        INDEX('Emission Factors'!$E$5:$P$488,
              MATCH(1,
                    ('Emission Factors'!$E$5:$E$488 = 'GHG emissions calculations'!$F2160) *
                    ('Emission Factors'!$H$5:$H$488 = 'GHG emissions calculations'!$H2160),
                    0),
              MATCH('GHG emissions calculations'!Q$6, 'Emission Factors'!$E$5:$P$5, 0)),
        ""),
    "")</f>
        <v>kgCO2e/kg</v>
      </c>
      <c r="R2160" s="311" t="str">
        <f t="array" ref="R2160">IFERROR(
    IF(
        INDEX('Emission Factors'!$E$5:$R$488,
              MATCH(1,
                    ('Emission Factors'!$E$5:$E$488 = 'GHG emissions calculations'!$F2160) *
                    ('Emission Factors'!$H$5:$H$488 = 'GHG emissions calculations'!$H2160),
                    0),
              MATCH('GHG emissions calculations'!R$6, 'Emission Factors'!$E$5:$R$5, 0)) &lt;&gt; "",
        INDEX('Emission Factors'!$E$5:$R$488,
              MATCH(1,
                    ('Emission Factors'!$E$5:$E$488 = 'GHG emissions calculations'!$F2160) *
                    ('Emission Factors'!$H$5:$H$488 = 'GHG emissions calculations'!$H2160),
                    0),
              MATCH('GHG emissions calculations'!R$6, 'Emission Factors'!$E$5:$R$5, 0)),
        ""),
    "")</f>
        <v>Europe</v>
      </c>
      <c r="S2160" s="312">
        <f t="shared" si="3"/>
        <v>0</v>
      </c>
      <c r="T2160" s="23"/>
    </row>
    <row r="2161" ht="15.75" customHeight="1" outlineLevel="1">
      <c r="A2161" s="23"/>
      <c r="B2161" s="71"/>
      <c r="C2161" s="71"/>
      <c r="D2161" s="71"/>
      <c r="E2161" s="314"/>
      <c r="F2161" s="311" t="str">
        <f>Lists!AB178</f>
        <v>Plastic, packaging film, PE  - Global or unspecified region</v>
      </c>
      <c r="G2161" s="311" t="str">
        <f t="array" ref="G2161">XLOOKUP(1,('Emission Factors'!$E$5:$E$488='GHG emissions calculations'!$F2161)*('Emission Factors'!$H$5:$H$488='GHG emissions calculations'!$H2161),INDEX('Emission Factors'!$E$5:$T$488,0,MATCH('GHG emissions calculations'!G$6,'Emission Factors'!$E$5:$T$5,0)),"",0)</f>
        <v/>
      </c>
      <c r="H2161" s="311" t="s">
        <v>237</v>
      </c>
      <c r="I2161" s="312" t="str">
        <f>IF(
    SUMIFS('Import data'!$L$25:$L$80,
           'Import data'!$J$25:$J$80, F2161,
           'Import data'!$G$25:$G$80, 'GHG emissions calculations'!$H2161,
           'Import data'!$I$25:$I$80,$E$1919) &lt;&gt; 0,
    SUMIFS('Import data'!$L$25:$L$80,
           'Import data'!$J$25:$J$80, F2161,
           'Import data'!$G$25:$G$80, 'GHG emissions calculations'!$H2161,
           'Import data'!$I$25:$I$80,$E$1919),
    ""
)</f>
        <v/>
      </c>
      <c r="J2161" s="311" t="str">
        <f t="array" ref="J2161">IF(
    XLOOKUP(F2161, 'Import data'!$J$26:$J$47, 'Import data'!$M$26:$M$47, "", 0) = "Please add the region-specific supplier emission factor or choose a different region available in the IAEG database.",
    "",
    XLOOKUP(F2161, 'Import data'!$J$26:$J$47, 'Import data'!$M$26:$M$47, "", 0)
)</f>
        <v/>
      </c>
      <c r="K2161" s="311" t="str">
        <f t="array" ref="K2161">IFERROR(
    XLOOKUP(F2161,
            _xlws.FILTER('Supplier Emission'!$G$15:$G$49,
                   ('Supplier Emission'!$D$15:$D$49=H2161) * ('Supplier Emission'!$F$15:$F$49=$E$1919)),
            _xlws.FILTER('Supplier Emission'!$I$15:$I$49,
                   ('Supplier Emission'!$D$15:$D$49=H2161) * ('Supplier Emission'!$F$15:$F$49=$E$1919)),
            ""),
    "")</f>
        <v/>
      </c>
      <c r="L2161" s="311" t="str">
        <f t="array" ref="L2161">IFERROR(
    XLOOKUP(F2161,
            _xlws.FILTER('Supplier Emission'!$G$15:$G$49,
                   ('Supplier Emission'!$D$15:$D$49=H2161) * ('Supplier Emission'!$F$15:$F$49=$E$1919)),
            _xlws.FILTER('Supplier Emission'!$J$15:$J$49,
                   ('Supplier Emission'!$D$15:$D$49=H2161) * ('Supplier Emission'!$F$15:$F$49=$E$1919)),
            ""),
    "")</f>
        <v/>
      </c>
      <c r="M2161" s="311" t="str">
        <f t="array" ref="M2161">IFERROR(
    XLOOKUP(F2161,
            _xlws.FILTER('Supplier Emission'!$G$15:$G$49,
                   ('Supplier Emission'!$D$15:$D$49=H2161) * ('Supplier Emission'!$F$15:$F$49=$E$1919)),
            _xlws.FILTER('Supplier Emission'!$M$15:$M$49,
                   ('Supplier Emission'!$D$15:$D$49=H2161) * ('Supplier Emission'!$F$15:$F$49=$E$1919)),
            ""),
    "")</f>
        <v/>
      </c>
      <c r="N2161" s="311" t="str">
        <f t="array" ref="N2161">IFERROR(
    XLOOKUP(F2161,
            _xlws.FILTER('Supplier Emission'!$G$15:$G$49,
                   ('Supplier Emission'!$D$15:$D$49=H2161) * ('Supplier Emission'!$F$15:$F$49=$E$1919)),
            _xlws.FILTER('Supplier Emission'!$H$15:$H$49,
                   ('Supplier Emission'!$D$15:$D$49=H2161) * ('Supplier Emission'!$F$15:$F$49=$E$1919)),
            ""),
    "")</f>
        <v/>
      </c>
      <c r="O2161" s="311" t="str">
        <f t="array" ref="O2161">XLOOKUP(1,('Emission Factors'!$E$5:$E$488='GHG emissions calculations'!$F2161)*('Emission Factors'!$H$5:$H$488='GHG emissions calculations'!$H2161),INDEX('Emission Factors'!$E$5:$T$488,0,MATCH('GHG emissions calculations'!O$6,'Emission Factors'!$E$5:$T$5,0)),"",0)</f>
        <v/>
      </c>
      <c r="P2161" s="313" t="str">
        <f t="array" ref="P2161">IFERROR(
    INDEX('Emission Factors'!$E$5:$P$488,
          MATCH(1,
                ('Emission Factors'!$E$5:$E$488 = 'GHG emissions calculations'!$F2161) *
                ('Emission Factors'!$H$5:$H$488 = 'GHG emissions calculations'!$H2161),
                0),
          MATCH('GHG emissions calculations'!P$6,'Emission Factors'!$E$5:$P$5,0)),
    "")</f>
        <v/>
      </c>
      <c r="Q2161" s="311" t="str">
        <f t="array" ref="Q2161">IFERROR(
    IF(
        INDEX('Emission Factors'!$E$5:$P$488,
              MATCH(1,
                    ('Emission Factors'!$E$5:$E$488 = 'GHG emissions calculations'!$F2161) *
                    ('Emission Factors'!$H$5:$H$488 = 'GHG emissions calculations'!$H2161),
                    0),
              MATCH('GHG emissions calculations'!Q$6, 'Emission Factors'!$E$5:$P$5, 0)) &lt;&gt; "",
        INDEX('Emission Factors'!$E$5:$P$488,
              MATCH(1,
                    ('Emission Factors'!$E$5:$E$488 = 'GHG emissions calculations'!$F2161) *
                    ('Emission Factors'!$H$5:$H$488 = 'GHG emissions calculations'!$H2161),
                    0),
              MATCH('GHG emissions calculations'!Q$6, 'Emission Factors'!$E$5:$P$5, 0)),
        ""),
    "")</f>
        <v/>
      </c>
      <c r="R2161" s="311" t="str">
        <f t="array" ref="R2161">IFERROR(
    IF(
        INDEX('Emission Factors'!$E$5:$R$488,
              MATCH(1,
                    ('Emission Factors'!$E$5:$E$488 = 'GHG emissions calculations'!$F2161) *
                    ('Emission Factors'!$H$5:$H$488 = 'GHG emissions calculations'!$H2161),
                    0),
              MATCH('GHG emissions calculations'!R$6, 'Emission Factors'!$E$5:$R$5, 0)) &lt;&gt; "",
        INDEX('Emission Factors'!$E$5:$R$488,
              MATCH(1,
                    ('Emission Factors'!$E$5:$E$488 = 'GHG emissions calculations'!$F2161) *
                    ('Emission Factors'!$H$5:$H$488 = 'GHG emissions calculations'!$H2161),
                    0),
              MATCH('GHG emissions calculations'!R$6, 'Emission Factors'!$E$5:$R$5, 0)),
        ""),
    "")</f>
        <v/>
      </c>
      <c r="S2161" s="312">
        <f t="shared" si="3"/>
        <v>0</v>
      </c>
      <c r="T2161" s="23"/>
    </row>
    <row r="2162" ht="15.75" customHeight="1" outlineLevel="1">
      <c r="A2162" s="23"/>
      <c r="B2162" s="71"/>
      <c r="C2162" s="71"/>
      <c r="D2162" s="71"/>
      <c r="E2162" s="314"/>
      <c r="F2162" s="311" t="str">
        <f>Lists!AB177</f>
        <v>Plastic, packaging film, PE  - Middle East</v>
      </c>
      <c r="G2162" s="311" t="str">
        <f t="array" ref="G2162">XLOOKUP(1,('Emission Factors'!$E$5:$E$488='GHG emissions calculations'!$F2162)*('Emission Factors'!$H$5:$H$488='GHG emissions calculations'!$H2162),INDEX('Emission Factors'!$E$5:$T$488,0,MATCH('GHG emissions calculations'!G$6,'Emission Factors'!$E$5:$T$5,0)),"",0)</f>
        <v/>
      </c>
      <c r="H2162" s="311" t="s">
        <v>237</v>
      </c>
      <c r="I2162" s="312" t="str">
        <f>IF(
    SUMIFS('Import data'!$L$25:$L$80,
           'Import data'!$J$25:$J$80, F2162,
           'Import data'!$G$25:$G$80, 'GHG emissions calculations'!$H2162,
           'Import data'!$I$25:$I$80,$E$1919) &lt;&gt; 0,
    SUMIFS('Import data'!$L$25:$L$80,
           'Import data'!$J$25:$J$80, F2162,
           'Import data'!$G$25:$G$80, 'GHG emissions calculations'!$H2162,
           'Import data'!$I$25:$I$80,$E$1919),
    ""
)</f>
        <v/>
      </c>
      <c r="J2162" s="311" t="str">
        <f t="array" ref="J2162">IF(
    XLOOKUP(F2162, 'Import data'!$J$26:$J$47, 'Import data'!$M$26:$M$47, "", 0) = "Please add the region-specific supplier emission factor or choose a different region available in the IAEG database.",
    "",
    XLOOKUP(F2162, 'Import data'!$J$26:$J$47, 'Import data'!$M$26:$M$47, "", 0)
)</f>
        <v/>
      </c>
      <c r="K2162" s="311" t="str">
        <f t="array" ref="K2162">IFERROR(
    XLOOKUP(F2162,
            _xlws.FILTER('Supplier Emission'!$G$15:$G$49,
                   ('Supplier Emission'!$D$15:$D$49=H2162) * ('Supplier Emission'!$F$15:$F$49=$E$1919)),
            _xlws.FILTER('Supplier Emission'!$I$15:$I$49,
                   ('Supplier Emission'!$D$15:$D$49=H2162) * ('Supplier Emission'!$F$15:$F$49=$E$1919)),
            ""),
    "")</f>
        <v/>
      </c>
      <c r="L2162" s="311" t="str">
        <f t="array" ref="L2162">IFERROR(
    XLOOKUP(F2162,
            _xlws.FILTER('Supplier Emission'!$G$15:$G$49,
                   ('Supplier Emission'!$D$15:$D$49=H2162) * ('Supplier Emission'!$F$15:$F$49=$E$1919)),
            _xlws.FILTER('Supplier Emission'!$J$15:$J$49,
                   ('Supplier Emission'!$D$15:$D$49=H2162) * ('Supplier Emission'!$F$15:$F$49=$E$1919)),
            ""),
    "")</f>
        <v/>
      </c>
      <c r="M2162" s="311" t="str">
        <f t="array" ref="M2162">IFERROR(
    XLOOKUP(F2162,
            _xlws.FILTER('Supplier Emission'!$G$15:$G$49,
                   ('Supplier Emission'!$D$15:$D$49=H2162) * ('Supplier Emission'!$F$15:$F$49=$E$1919)),
            _xlws.FILTER('Supplier Emission'!$M$15:$M$49,
                   ('Supplier Emission'!$D$15:$D$49=H2162) * ('Supplier Emission'!$F$15:$F$49=$E$1919)),
            ""),
    "")</f>
        <v/>
      </c>
      <c r="N2162" s="311" t="str">
        <f t="array" ref="N2162">IFERROR(
    XLOOKUP(F2162,
            _xlws.FILTER('Supplier Emission'!$G$15:$G$49,
                   ('Supplier Emission'!$D$15:$D$49=H2162) * ('Supplier Emission'!$F$15:$F$49=$E$1919)),
            _xlws.FILTER('Supplier Emission'!$H$15:$H$49,
                   ('Supplier Emission'!$D$15:$D$49=H2162) * ('Supplier Emission'!$F$15:$F$49=$E$1919)),
            ""),
    "")</f>
        <v/>
      </c>
      <c r="O2162" s="311" t="str">
        <f t="array" ref="O2162">XLOOKUP(1,('Emission Factors'!$E$5:$E$488='GHG emissions calculations'!$F2162)*('Emission Factors'!$H$5:$H$488='GHG emissions calculations'!$H2162),INDEX('Emission Factors'!$E$5:$T$488,0,MATCH('GHG emissions calculations'!O$6,'Emission Factors'!$E$5:$T$5,0)),"",0)</f>
        <v/>
      </c>
      <c r="P2162" s="313" t="str">
        <f t="array" ref="P2162">IFERROR(
    INDEX('Emission Factors'!$E$5:$P$488,
          MATCH(1,
                ('Emission Factors'!$E$5:$E$488 = 'GHG emissions calculations'!$F2162) *
                ('Emission Factors'!$H$5:$H$488 = 'GHG emissions calculations'!$H2162),
                0),
          MATCH('GHG emissions calculations'!P$6,'Emission Factors'!$E$5:$P$5,0)),
    "")</f>
        <v/>
      </c>
      <c r="Q2162" s="311" t="str">
        <f t="array" ref="Q2162">IFERROR(
    IF(
        INDEX('Emission Factors'!$E$5:$P$488,
              MATCH(1,
                    ('Emission Factors'!$E$5:$E$488 = 'GHG emissions calculations'!$F2162) *
                    ('Emission Factors'!$H$5:$H$488 = 'GHG emissions calculations'!$H2162),
                    0),
              MATCH('GHG emissions calculations'!Q$6, 'Emission Factors'!$E$5:$P$5, 0)) &lt;&gt; "",
        INDEX('Emission Factors'!$E$5:$P$488,
              MATCH(1,
                    ('Emission Factors'!$E$5:$E$488 = 'GHG emissions calculations'!$F2162) *
                    ('Emission Factors'!$H$5:$H$488 = 'GHG emissions calculations'!$H2162),
                    0),
              MATCH('GHG emissions calculations'!Q$6, 'Emission Factors'!$E$5:$P$5, 0)),
        ""),
    "")</f>
        <v/>
      </c>
      <c r="R2162" s="311" t="str">
        <f t="array" ref="R2162">IFERROR(
    IF(
        INDEX('Emission Factors'!$E$5:$R$488,
              MATCH(1,
                    ('Emission Factors'!$E$5:$E$488 = 'GHG emissions calculations'!$F2162) *
                    ('Emission Factors'!$H$5:$H$488 = 'GHG emissions calculations'!$H2162),
                    0),
              MATCH('GHG emissions calculations'!R$6, 'Emission Factors'!$E$5:$R$5, 0)) &lt;&gt; "",
        INDEX('Emission Factors'!$E$5:$R$488,
              MATCH(1,
                    ('Emission Factors'!$E$5:$E$488 = 'GHG emissions calculations'!$F2162) *
                    ('Emission Factors'!$H$5:$H$488 = 'GHG emissions calculations'!$H2162),
                    0),
              MATCH('GHG emissions calculations'!R$6, 'Emission Factors'!$E$5:$R$5, 0)),
        ""),
    "")</f>
        <v/>
      </c>
      <c r="S2162" s="312">
        <f t="shared" si="3"/>
        <v>0</v>
      </c>
      <c r="T2162" s="23"/>
    </row>
    <row r="2163" ht="15.75" customHeight="1" outlineLevel="1">
      <c r="A2163" s="23"/>
      <c r="B2163" s="71"/>
      <c r="C2163" s="71"/>
      <c r="D2163" s="71"/>
      <c r="E2163" s="314"/>
      <c r="F2163" s="311" t="str">
        <f>Lists!AB176</f>
        <v>Plastic, packaging film, PE  - Oceania</v>
      </c>
      <c r="G2163" s="311" t="str">
        <f t="array" ref="G2163">XLOOKUP(1,('Emission Factors'!$E$5:$E$488='GHG emissions calculations'!$F2163)*('Emission Factors'!$H$5:$H$488='GHG emissions calculations'!$H2163),INDEX('Emission Factors'!$E$5:$T$488,0,MATCH('GHG emissions calculations'!G$6,'Emission Factors'!$E$5:$T$5,0)),"",0)</f>
        <v/>
      </c>
      <c r="H2163" s="311" t="s">
        <v>237</v>
      </c>
      <c r="I2163" s="312" t="str">
        <f>IF(
    SUMIFS('Import data'!$L$25:$L$80,
           'Import data'!$J$25:$J$80, F2163,
           'Import data'!$G$25:$G$80, 'GHG emissions calculations'!$H2163,
           'Import data'!$I$25:$I$80,$E$1919) &lt;&gt; 0,
    SUMIFS('Import data'!$L$25:$L$80,
           'Import data'!$J$25:$J$80, F2163,
           'Import data'!$G$25:$G$80, 'GHG emissions calculations'!$H2163,
           'Import data'!$I$25:$I$80,$E$1919),
    ""
)</f>
        <v/>
      </c>
      <c r="J2163" s="311" t="str">
        <f t="array" ref="J2163">IF(
    XLOOKUP(F2163, 'Import data'!$J$26:$J$47, 'Import data'!$M$26:$M$47, "", 0) = "Please add the region-specific supplier emission factor or choose a different region available in the IAEG database.",
    "",
    XLOOKUP(F2163, 'Import data'!$J$26:$J$47, 'Import data'!$M$26:$M$47, "", 0)
)</f>
        <v/>
      </c>
      <c r="K2163" s="311" t="str">
        <f t="array" ref="K2163">IFERROR(
    XLOOKUP(F2163,
            _xlws.FILTER('Supplier Emission'!$G$15:$G$49,
                   ('Supplier Emission'!$D$15:$D$49=H2163) * ('Supplier Emission'!$F$15:$F$49=$E$1919)),
            _xlws.FILTER('Supplier Emission'!$I$15:$I$49,
                   ('Supplier Emission'!$D$15:$D$49=H2163) * ('Supplier Emission'!$F$15:$F$49=$E$1919)),
            ""),
    "")</f>
        <v/>
      </c>
      <c r="L2163" s="311" t="str">
        <f t="array" ref="L2163">IFERROR(
    XLOOKUP(F2163,
            _xlws.FILTER('Supplier Emission'!$G$15:$G$49,
                   ('Supplier Emission'!$D$15:$D$49=H2163) * ('Supplier Emission'!$F$15:$F$49=$E$1919)),
            _xlws.FILTER('Supplier Emission'!$J$15:$J$49,
                   ('Supplier Emission'!$D$15:$D$49=H2163) * ('Supplier Emission'!$F$15:$F$49=$E$1919)),
            ""),
    "")</f>
        <v/>
      </c>
      <c r="M2163" s="311" t="str">
        <f t="array" ref="M2163">IFERROR(
    XLOOKUP(F2163,
            _xlws.FILTER('Supplier Emission'!$G$15:$G$49,
                   ('Supplier Emission'!$D$15:$D$49=H2163) * ('Supplier Emission'!$F$15:$F$49=$E$1919)),
            _xlws.FILTER('Supplier Emission'!$M$15:$M$49,
                   ('Supplier Emission'!$D$15:$D$49=H2163) * ('Supplier Emission'!$F$15:$F$49=$E$1919)),
            ""),
    "")</f>
        <v/>
      </c>
      <c r="N2163" s="311" t="str">
        <f t="array" ref="N2163">IFERROR(
    XLOOKUP(F2163,
            _xlws.FILTER('Supplier Emission'!$G$15:$G$49,
                   ('Supplier Emission'!$D$15:$D$49=H2163) * ('Supplier Emission'!$F$15:$F$49=$E$1919)),
            _xlws.FILTER('Supplier Emission'!$H$15:$H$49,
                   ('Supplier Emission'!$D$15:$D$49=H2163) * ('Supplier Emission'!$F$15:$F$49=$E$1919)),
            ""),
    "")</f>
        <v/>
      </c>
      <c r="O2163" s="311" t="str">
        <f t="array" ref="O2163">XLOOKUP(1,('Emission Factors'!$E$5:$E$488='GHG emissions calculations'!$F2163)*('Emission Factors'!$H$5:$H$488='GHG emissions calculations'!$H2163),INDEX('Emission Factors'!$E$5:$T$488,0,MATCH('GHG emissions calculations'!O$6,'Emission Factors'!$E$5:$T$5,0)),"",0)</f>
        <v/>
      </c>
      <c r="P2163" s="313" t="str">
        <f t="array" ref="P2163">IFERROR(
    INDEX('Emission Factors'!$E$5:$P$488,
          MATCH(1,
                ('Emission Factors'!$E$5:$E$488 = 'GHG emissions calculations'!$F2163) *
                ('Emission Factors'!$H$5:$H$488 = 'GHG emissions calculations'!$H2163),
                0),
          MATCH('GHG emissions calculations'!P$6,'Emission Factors'!$E$5:$P$5,0)),
    "")</f>
        <v/>
      </c>
      <c r="Q2163" s="311" t="str">
        <f t="array" ref="Q2163">IFERROR(
    IF(
        INDEX('Emission Factors'!$E$5:$P$488,
              MATCH(1,
                    ('Emission Factors'!$E$5:$E$488 = 'GHG emissions calculations'!$F2163) *
                    ('Emission Factors'!$H$5:$H$488 = 'GHG emissions calculations'!$H2163),
                    0),
              MATCH('GHG emissions calculations'!Q$6, 'Emission Factors'!$E$5:$P$5, 0)) &lt;&gt; "",
        INDEX('Emission Factors'!$E$5:$P$488,
              MATCH(1,
                    ('Emission Factors'!$E$5:$E$488 = 'GHG emissions calculations'!$F2163) *
                    ('Emission Factors'!$H$5:$H$488 = 'GHG emissions calculations'!$H2163),
                    0),
              MATCH('GHG emissions calculations'!Q$6, 'Emission Factors'!$E$5:$P$5, 0)),
        ""),
    "")</f>
        <v/>
      </c>
      <c r="R2163" s="311" t="str">
        <f t="array" ref="R2163">IFERROR(
    IF(
        INDEX('Emission Factors'!$E$5:$R$488,
              MATCH(1,
                    ('Emission Factors'!$E$5:$E$488 = 'GHG emissions calculations'!$F2163) *
                    ('Emission Factors'!$H$5:$H$488 = 'GHG emissions calculations'!$H2163),
                    0),
              MATCH('GHG emissions calculations'!R$6, 'Emission Factors'!$E$5:$R$5, 0)) &lt;&gt; "",
        INDEX('Emission Factors'!$E$5:$R$488,
              MATCH(1,
                    ('Emission Factors'!$E$5:$E$488 = 'GHG emissions calculations'!$F2163) *
                    ('Emission Factors'!$H$5:$H$488 = 'GHG emissions calculations'!$H2163),
                    0),
              MATCH('GHG emissions calculations'!R$6, 'Emission Factors'!$E$5:$R$5, 0)),
        ""),
    "")</f>
        <v/>
      </c>
      <c r="S2163" s="312">
        <f t="shared" si="3"/>
        <v>0</v>
      </c>
      <c r="T2163" s="23"/>
    </row>
    <row r="2164" ht="15.75" customHeight="1" outlineLevel="1">
      <c r="A2164" s="23"/>
      <c r="B2164" s="71"/>
      <c r="C2164" s="71"/>
      <c r="D2164" s="71"/>
      <c r="E2164" s="314"/>
      <c r="F2164" s="311" t="str">
        <f>Lists!AB181</f>
        <v>Plastic, packaging film, PE-EVOH  - Africa</v>
      </c>
      <c r="G2164" s="311" t="str">
        <f t="array" ref="G2164">XLOOKUP(1,('Emission Factors'!$E$5:$E$488='GHG emissions calculations'!$F2164)*('Emission Factors'!$H$5:$H$488='GHG emissions calculations'!$H2164),INDEX('Emission Factors'!$E$5:$T$488,0,MATCH('GHG emissions calculations'!G$6,'Emission Factors'!$E$5:$T$5,0)),"",0)</f>
        <v/>
      </c>
      <c r="H2164" s="311" t="s">
        <v>237</v>
      </c>
      <c r="I2164" s="312" t="str">
        <f>IF(
    SUMIFS('Import data'!$L$25:$L$80,
           'Import data'!$J$25:$J$80, F2164,
           'Import data'!$G$25:$G$80, 'GHG emissions calculations'!$H2164,
           'Import data'!$I$25:$I$80,$E$1919) &lt;&gt; 0,
    SUMIFS('Import data'!$L$25:$L$80,
           'Import data'!$J$25:$J$80, F2164,
           'Import data'!$G$25:$G$80, 'GHG emissions calculations'!$H2164,
           'Import data'!$I$25:$I$80,$E$1919),
    ""
)</f>
        <v/>
      </c>
      <c r="J2164" s="311" t="str">
        <f t="array" ref="J2164">IF(
    XLOOKUP(F2164, 'Import data'!$J$26:$J$47, 'Import data'!$M$26:$M$47, "", 0) = "Please add the region-specific supplier emission factor or choose a different region available in the IAEG database.",
    "",
    XLOOKUP(F2164, 'Import data'!$J$26:$J$47, 'Import data'!$M$26:$M$47, "", 0)
)</f>
        <v/>
      </c>
      <c r="K2164" s="311" t="str">
        <f t="array" ref="K2164">IFERROR(
    XLOOKUP(F2164,
            _xlws.FILTER('Supplier Emission'!$G$15:$G$49,
                   ('Supplier Emission'!$D$15:$D$49=H2164) * ('Supplier Emission'!$F$15:$F$49=$E$1919)),
            _xlws.FILTER('Supplier Emission'!$I$15:$I$49,
                   ('Supplier Emission'!$D$15:$D$49=H2164) * ('Supplier Emission'!$F$15:$F$49=$E$1919)),
            ""),
    "")</f>
        <v/>
      </c>
      <c r="L2164" s="311" t="str">
        <f t="array" ref="L2164">IFERROR(
    XLOOKUP(F2164,
            _xlws.FILTER('Supplier Emission'!$G$15:$G$49,
                   ('Supplier Emission'!$D$15:$D$49=H2164) * ('Supplier Emission'!$F$15:$F$49=$E$1919)),
            _xlws.FILTER('Supplier Emission'!$J$15:$J$49,
                   ('Supplier Emission'!$D$15:$D$49=H2164) * ('Supplier Emission'!$F$15:$F$49=$E$1919)),
            ""),
    "")</f>
        <v/>
      </c>
      <c r="M2164" s="311" t="str">
        <f t="array" ref="M2164">IFERROR(
    XLOOKUP(F2164,
            _xlws.FILTER('Supplier Emission'!$G$15:$G$49,
                   ('Supplier Emission'!$D$15:$D$49=H2164) * ('Supplier Emission'!$F$15:$F$49=$E$1919)),
            _xlws.FILTER('Supplier Emission'!$M$15:$M$49,
                   ('Supplier Emission'!$D$15:$D$49=H2164) * ('Supplier Emission'!$F$15:$F$49=$E$1919)),
            ""),
    "")</f>
        <v/>
      </c>
      <c r="N2164" s="311" t="str">
        <f t="array" ref="N2164">IFERROR(
    XLOOKUP(F2164,
            _xlws.FILTER('Supplier Emission'!$G$15:$G$49,
                   ('Supplier Emission'!$D$15:$D$49=H2164) * ('Supplier Emission'!$F$15:$F$49=$E$1919)),
            _xlws.FILTER('Supplier Emission'!$H$15:$H$49,
                   ('Supplier Emission'!$D$15:$D$49=H2164) * ('Supplier Emission'!$F$15:$F$49=$E$1919)),
            ""),
    "")</f>
        <v/>
      </c>
      <c r="O2164" s="311" t="str">
        <f t="array" ref="O2164">XLOOKUP(1,('Emission Factors'!$E$5:$E$488='GHG emissions calculations'!$F2164)*('Emission Factors'!$H$5:$H$488='GHG emissions calculations'!$H2164),INDEX('Emission Factors'!$E$5:$T$488,0,MATCH('GHG emissions calculations'!O$6,'Emission Factors'!$E$5:$T$5,0)),"",0)</f>
        <v/>
      </c>
      <c r="P2164" s="313" t="str">
        <f t="array" ref="P2164">IFERROR(
    INDEX('Emission Factors'!$E$5:$P$488,
          MATCH(1,
                ('Emission Factors'!$E$5:$E$488 = 'GHG emissions calculations'!$F2164) *
                ('Emission Factors'!$H$5:$H$488 = 'GHG emissions calculations'!$H2164),
                0),
          MATCH('GHG emissions calculations'!P$6,'Emission Factors'!$E$5:$P$5,0)),
    "")</f>
        <v/>
      </c>
      <c r="Q2164" s="311" t="str">
        <f t="array" ref="Q2164">IFERROR(
    IF(
        INDEX('Emission Factors'!$E$5:$P$488,
              MATCH(1,
                    ('Emission Factors'!$E$5:$E$488 = 'GHG emissions calculations'!$F2164) *
                    ('Emission Factors'!$H$5:$H$488 = 'GHG emissions calculations'!$H2164),
                    0),
              MATCH('GHG emissions calculations'!Q$6, 'Emission Factors'!$E$5:$P$5, 0)) &lt;&gt; "",
        INDEX('Emission Factors'!$E$5:$P$488,
              MATCH(1,
                    ('Emission Factors'!$E$5:$E$488 = 'GHG emissions calculations'!$F2164) *
                    ('Emission Factors'!$H$5:$H$488 = 'GHG emissions calculations'!$H2164),
                    0),
              MATCH('GHG emissions calculations'!Q$6, 'Emission Factors'!$E$5:$P$5, 0)),
        ""),
    "")</f>
        <v/>
      </c>
      <c r="R2164" s="311" t="str">
        <f t="array" ref="R2164">IFERROR(
    IF(
        INDEX('Emission Factors'!$E$5:$R$488,
              MATCH(1,
                    ('Emission Factors'!$E$5:$E$488 = 'GHG emissions calculations'!$F2164) *
                    ('Emission Factors'!$H$5:$H$488 = 'GHG emissions calculations'!$H2164),
                    0),
              MATCH('GHG emissions calculations'!R$6, 'Emission Factors'!$E$5:$R$5, 0)) &lt;&gt; "",
        INDEX('Emission Factors'!$E$5:$R$488,
              MATCH(1,
                    ('Emission Factors'!$E$5:$E$488 = 'GHG emissions calculations'!$F2164) *
                    ('Emission Factors'!$H$5:$H$488 = 'GHG emissions calculations'!$H2164),
                    0),
              MATCH('GHG emissions calculations'!R$6, 'Emission Factors'!$E$5:$R$5, 0)),
        ""),
    "")</f>
        <v/>
      </c>
      <c r="S2164" s="312">
        <f t="shared" si="3"/>
        <v>0</v>
      </c>
      <c r="T2164" s="23"/>
    </row>
    <row r="2165" ht="15.75" customHeight="1" outlineLevel="1">
      <c r="A2165" s="23"/>
      <c r="B2165" s="71"/>
      <c r="C2165" s="71"/>
      <c r="D2165" s="71"/>
      <c r="E2165" s="314"/>
      <c r="F2165" s="311" t="str">
        <f>Lists!AB179</f>
        <v>Plastic, packaging film, PE-EVOH  - America</v>
      </c>
      <c r="G2165" s="311" t="str">
        <f t="array" ref="G2165">XLOOKUP(1,('Emission Factors'!$E$5:$E$488='GHG emissions calculations'!$F2165)*('Emission Factors'!$H$5:$H$488='GHG emissions calculations'!$H2165),INDEX('Emission Factors'!$E$5:$T$488,0,MATCH('GHG emissions calculations'!G$6,'Emission Factors'!$E$5:$T$5,0)),"",0)</f>
        <v/>
      </c>
      <c r="H2165" s="311" t="s">
        <v>237</v>
      </c>
      <c r="I2165" s="312" t="str">
        <f>IF(
    SUMIFS('Import data'!$L$25:$L$80,
           'Import data'!$J$25:$J$80, F2165,
           'Import data'!$G$25:$G$80, 'GHG emissions calculations'!$H2165,
           'Import data'!$I$25:$I$80,$E$1919) &lt;&gt; 0,
    SUMIFS('Import data'!$L$25:$L$80,
           'Import data'!$J$25:$J$80, F2165,
           'Import data'!$G$25:$G$80, 'GHG emissions calculations'!$H2165,
           'Import data'!$I$25:$I$80,$E$1919),
    ""
)</f>
        <v/>
      </c>
      <c r="J2165" s="311" t="str">
        <f t="array" ref="J2165">IF(
    XLOOKUP(F2165, 'Import data'!$J$26:$J$47, 'Import data'!$M$26:$M$47, "", 0) = "Please add the region-specific supplier emission factor or choose a different region available in the IAEG database.",
    "",
    XLOOKUP(F2165, 'Import data'!$J$26:$J$47, 'Import data'!$M$26:$M$47, "", 0)
)</f>
        <v/>
      </c>
      <c r="K2165" s="311" t="str">
        <f t="array" ref="K2165">IFERROR(
    XLOOKUP(F2165,
            _xlws.FILTER('Supplier Emission'!$G$15:$G$49,
                   ('Supplier Emission'!$D$15:$D$49=H2165) * ('Supplier Emission'!$F$15:$F$49=$E$1919)),
            _xlws.FILTER('Supplier Emission'!$I$15:$I$49,
                   ('Supplier Emission'!$D$15:$D$49=H2165) * ('Supplier Emission'!$F$15:$F$49=$E$1919)),
            ""),
    "")</f>
        <v/>
      </c>
      <c r="L2165" s="311" t="str">
        <f t="array" ref="L2165">IFERROR(
    XLOOKUP(F2165,
            _xlws.FILTER('Supplier Emission'!$G$15:$G$49,
                   ('Supplier Emission'!$D$15:$D$49=H2165) * ('Supplier Emission'!$F$15:$F$49=$E$1919)),
            _xlws.FILTER('Supplier Emission'!$J$15:$J$49,
                   ('Supplier Emission'!$D$15:$D$49=H2165) * ('Supplier Emission'!$F$15:$F$49=$E$1919)),
            ""),
    "")</f>
        <v/>
      </c>
      <c r="M2165" s="311" t="str">
        <f t="array" ref="M2165">IFERROR(
    XLOOKUP(F2165,
            _xlws.FILTER('Supplier Emission'!$G$15:$G$49,
                   ('Supplier Emission'!$D$15:$D$49=H2165) * ('Supplier Emission'!$F$15:$F$49=$E$1919)),
            _xlws.FILTER('Supplier Emission'!$M$15:$M$49,
                   ('Supplier Emission'!$D$15:$D$49=H2165) * ('Supplier Emission'!$F$15:$F$49=$E$1919)),
            ""),
    "")</f>
        <v/>
      </c>
      <c r="N2165" s="311" t="str">
        <f t="array" ref="N2165">IFERROR(
    XLOOKUP(F2165,
            _xlws.FILTER('Supplier Emission'!$G$15:$G$49,
                   ('Supplier Emission'!$D$15:$D$49=H2165) * ('Supplier Emission'!$F$15:$F$49=$E$1919)),
            _xlws.FILTER('Supplier Emission'!$H$15:$H$49,
                   ('Supplier Emission'!$D$15:$D$49=H2165) * ('Supplier Emission'!$F$15:$F$49=$E$1919)),
            ""),
    "")</f>
        <v/>
      </c>
      <c r="O2165" s="311" t="str">
        <f t="array" ref="O2165">XLOOKUP(1,('Emission Factors'!$E$5:$E$488='GHG emissions calculations'!$F2165)*('Emission Factors'!$H$5:$H$488='GHG emissions calculations'!$H2165),INDEX('Emission Factors'!$E$5:$T$488,0,MATCH('GHG emissions calculations'!O$6,'Emission Factors'!$E$5:$T$5,0)),"",0)</f>
        <v/>
      </c>
      <c r="P2165" s="313" t="str">
        <f t="array" ref="P2165">IFERROR(
    INDEX('Emission Factors'!$E$5:$P$488,
          MATCH(1,
                ('Emission Factors'!$E$5:$E$488 = 'GHG emissions calculations'!$F2165) *
                ('Emission Factors'!$H$5:$H$488 = 'GHG emissions calculations'!$H2165),
                0),
          MATCH('GHG emissions calculations'!P$6,'Emission Factors'!$E$5:$P$5,0)),
    "")</f>
        <v/>
      </c>
      <c r="Q2165" s="311" t="str">
        <f t="array" ref="Q2165">IFERROR(
    IF(
        INDEX('Emission Factors'!$E$5:$P$488,
              MATCH(1,
                    ('Emission Factors'!$E$5:$E$488 = 'GHG emissions calculations'!$F2165) *
                    ('Emission Factors'!$H$5:$H$488 = 'GHG emissions calculations'!$H2165),
                    0),
              MATCH('GHG emissions calculations'!Q$6, 'Emission Factors'!$E$5:$P$5, 0)) &lt;&gt; "",
        INDEX('Emission Factors'!$E$5:$P$488,
              MATCH(1,
                    ('Emission Factors'!$E$5:$E$488 = 'GHG emissions calculations'!$F2165) *
                    ('Emission Factors'!$H$5:$H$488 = 'GHG emissions calculations'!$H2165),
                    0),
              MATCH('GHG emissions calculations'!Q$6, 'Emission Factors'!$E$5:$P$5, 0)),
        ""),
    "")</f>
        <v/>
      </c>
      <c r="R2165" s="311" t="str">
        <f t="array" ref="R2165">IFERROR(
    IF(
        INDEX('Emission Factors'!$E$5:$R$488,
              MATCH(1,
                    ('Emission Factors'!$E$5:$E$488 = 'GHG emissions calculations'!$F2165) *
                    ('Emission Factors'!$H$5:$H$488 = 'GHG emissions calculations'!$H2165),
                    0),
              MATCH('GHG emissions calculations'!R$6, 'Emission Factors'!$E$5:$R$5, 0)) &lt;&gt; "",
        INDEX('Emission Factors'!$E$5:$R$488,
              MATCH(1,
                    ('Emission Factors'!$E$5:$E$488 = 'GHG emissions calculations'!$F2165) *
                    ('Emission Factors'!$H$5:$H$488 = 'GHG emissions calculations'!$H2165),
                    0),
              MATCH('GHG emissions calculations'!R$6, 'Emission Factors'!$E$5:$R$5, 0)),
        ""),
    "")</f>
        <v/>
      </c>
      <c r="S2165" s="312">
        <f t="shared" si="3"/>
        <v>0</v>
      </c>
      <c r="T2165" s="23"/>
    </row>
    <row r="2166" ht="15.75" customHeight="1" outlineLevel="1">
      <c r="A2166" s="23"/>
      <c r="B2166" s="71"/>
      <c r="C2166" s="71"/>
      <c r="D2166" s="71"/>
      <c r="E2166" s="314"/>
      <c r="F2166" s="311" t="str">
        <f>Lists!AB182</f>
        <v>Plastic, packaging film, PE-EVOH  - Asia</v>
      </c>
      <c r="G2166" s="311" t="str">
        <f t="array" ref="G2166">XLOOKUP(1,('Emission Factors'!$E$5:$E$488='GHG emissions calculations'!$F2166)*('Emission Factors'!$H$5:$H$488='GHG emissions calculations'!$H2166),INDEX('Emission Factors'!$E$5:$T$488,0,MATCH('GHG emissions calculations'!G$6,'Emission Factors'!$E$5:$T$5,0)),"",0)</f>
        <v/>
      </c>
      <c r="H2166" s="311" t="s">
        <v>237</v>
      </c>
      <c r="I2166" s="312" t="str">
        <f>IF(
    SUMIFS('Import data'!$L$25:$L$80,
           'Import data'!$J$25:$J$80, F2166,
           'Import data'!$G$25:$G$80, 'GHG emissions calculations'!$H2166,
           'Import data'!$I$25:$I$80,$E$1919) &lt;&gt; 0,
    SUMIFS('Import data'!$L$25:$L$80,
           'Import data'!$J$25:$J$80, F2166,
           'Import data'!$G$25:$G$80, 'GHG emissions calculations'!$H2166,
           'Import data'!$I$25:$I$80,$E$1919),
    ""
)</f>
        <v/>
      </c>
      <c r="J2166" s="311" t="str">
        <f t="array" ref="J2166">IF(
    XLOOKUP(F2166, 'Import data'!$J$26:$J$47, 'Import data'!$M$26:$M$47, "", 0) = "Please add the region-specific supplier emission factor or choose a different region available in the IAEG database.",
    "",
    XLOOKUP(F2166, 'Import data'!$J$26:$J$47, 'Import data'!$M$26:$M$47, "", 0)
)</f>
        <v/>
      </c>
      <c r="K2166" s="311" t="str">
        <f t="array" ref="K2166">IFERROR(
    XLOOKUP(F2166,
            _xlws.FILTER('Supplier Emission'!$G$15:$G$49,
                   ('Supplier Emission'!$D$15:$D$49=H2166) * ('Supplier Emission'!$F$15:$F$49=$E$1919)),
            _xlws.FILTER('Supplier Emission'!$I$15:$I$49,
                   ('Supplier Emission'!$D$15:$D$49=H2166) * ('Supplier Emission'!$F$15:$F$49=$E$1919)),
            ""),
    "")</f>
        <v/>
      </c>
      <c r="L2166" s="311" t="str">
        <f t="array" ref="L2166">IFERROR(
    XLOOKUP(F2166,
            _xlws.FILTER('Supplier Emission'!$G$15:$G$49,
                   ('Supplier Emission'!$D$15:$D$49=H2166) * ('Supplier Emission'!$F$15:$F$49=$E$1919)),
            _xlws.FILTER('Supplier Emission'!$J$15:$J$49,
                   ('Supplier Emission'!$D$15:$D$49=H2166) * ('Supplier Emission'!$F$15:$F$49=$E$1919)),
            ""),
    "")</f>
        <v/>
      </c>
      <c r="M2166" s="311" t="str">
        <f t="array" ref="M2166">IFERROR(
    XLOOKUP(F2166,
            _xlws.FILTER('Supplier Emission'!$G$15:$G$49,
                   ('Supplier Emission'!$D$15:$D$49=H2166) * ('Supplier Emission'!$F$15:$F$49=$E$1919)),
            _xlws.FILTER('Supplier Emission'!$M$15:$M$49,
                   ('Supplier Emission'!$D$15:$D$49=H2166) * ('Supplier Emission'!$F$15:$F$49=$E$1919)),
            ""),
    "")</f>
        <v/>
      </c>
      <c r="N2166" s="311" t="str">
        <f t="array" ref="N2166">IFERROR(
    XLOOKUP(F2166,
            _xlws.FILTER('Supplier Emission'!$G$15:$G$49,
                   ('Supplier Emission'!$D$15:$D$49=H2166) * ('Supplier Emission'!$F$15:$F$49=$E$1919)),
            _xlws.FILTER('Supplier Emission'!$H$15:$H$49,
                   ('Supplier Emission'!$D$15:$D$49=H2166) * ('Supplier Emission'!$F$15:$F$49=$E$1919)),
            ""),
    "")</f>
        <v/>
      </c>
      <c r="O2166" s="311" t="str">
        <f t="array" ref="O2166">XLOOKUP(1,('Emission Factors'!$E$5:$E$488='GHG emissions calculations'!$F2166)*('Emission Factors'!$H$5:$H$488='GHG emissions calculations'!$H2166),INDEX('Emission Factors'!$E$5:$T$488,0,MATCH('GHG emissions calculations'!O$6,'Emission Factors'!$E$5:$T$5,0)),"",0)</f>
        <v/>
      </c>
      <c r="P2166" s="313" t="str">
        <f t="array" ref="P2166">IFERROR(
    INDEX('Emission Factors'!$E$5:$P$488,
          MATCH(1,
                ('Emission Factors'!$E$5:$E$488 = 'GHG emissions calculations'!$F2166) *
                ('Emission Factors'!$H$5:$H$488 = 'GHG emissions calculations'!$H2166),
                0),
          MATCH('GHG emissions calculations'!P$6,'Emission Factors'!$E$5:$P$5,0)),
    "")</f>
        <v/>
      </c>
      <c r="Q2166" s="311" t="str">
        <f t="array" ref="Q2166">IFERROR(
    IF(
        INDEX('Emission Factors'!$E$5:$P$488,
              MATCH(1,
                    ('Emission Factors'!$E$5:$E$488 = 'GHG emissions calculations'!$F2166) *
                    ('Emission Factors'!$H$5:$H$488 = 'GHG emissions calculations'!$H2166),
                    0),
              MATCH('GHG emissions calculations'!Q$6, 'Emission Factors'!$E$5:$P$5, 0)) &lt;&gt; "",
        INDEX('Emission Factors'!$E$5:$P$488,
              MATCH(1,
                    ('Emission Factors'!$E$5:$E$488 = 'GHG emissions calculations'!$F2166) *
                    ('Emission Factors'!$H$5:$H$488 = 'GHG emissions calculations'!$H2166),
                    0),
              MATCH('GHG emissions calculations'!Q$6, 'Emission Factors'!$E$5:$P$5, 0)),
        ""),
    "")</f>
        <v/>
      </c>
      <c r="R2166" s="311" t="str">
        <f t="array" ref="R2166">IFERROR(
    IF(
        INDEX('Emission Factors'!$E$5:$R$488,
              MATCH(1,
                    ('Emission Factors'!$E$5:$E$488 = 'GHG emissions calculations'!$F2166) *
                    ('Emission Factors'!$H$5:$H$488 = 'GHG emissions calculations'!$H2166),
                    0),
              MATCH('GHG emissions calculations'!R$6, 'Emission Factors'!$E$5:$R$5, 0)) &lt;&gt; "",
        INDEX('Emission Factors'!$E$5:$R$488,
              MATCH(1,
                    ('Emission Factors'!$E$5:$E$488 = 'GHG emissions calculations'!$F2166) *
                    ('Emission Factors'!$H$5:$H$488 = 'GHG emissions calculations'!$H2166),
                    0),
              MATCH('GHG emissions calculations'!R$6, 'Emission Factors'!$E$5:$R$5, 0)),
        ""),
    "")</f>
        <v/>
      </c>
      <c r="S2166" s="312">
        <f t="shared" si="3"/>
        <v>0</v>
      </c>
      <c r="T2166" s="23"/>
    </row>
    <row r="2167" ht="15.75" customHeight="1" outlineLevel="1">
      <c r="A2167" s="23"/>
      <c r="B2167" s="71"/>
      <c r="C2167" s="71"/>
      <c r="D2167" s="71"/>
      <c r="E2167" s="314"/>
      <c r="F2167" s="311" t="str">
        <f>Lists!AB180</f>
        <v>Plastic, packaging film, PE-EVOH  - Europe</v>
      </c>
      <c r="G2167" s="311">
        <f t="array" ref="G2167">XLOOKUP(1,('Emission Factors'!$E$5:$E$488='GHG emissions calculations'!$F2167)*('Emission Factors'!$H$5:$H$488='GHG emissions calculations'!$H2167),INDEX('Emission Factors'!$E$5:$T$488,0,MATCH('GHG emissions calculations'!G$6,'Emission Factors'!$E$5:$T$5,0)),"",0)</f>
        <v>3</v>
      </c>
      <c r="H2167" s="311" t="s">
        <v>237</v>
      </c>
      <c r="I2167" s="312" t="str">
        <f>IF(
    SUMIFS('Import data'!$L$25:$L$80,
           'Import data'!$J$25:$J$80, F2167,
           'Import data'!$G$25:$G$80, 'GHG emissions calculations'!$H2167,
           'Import data'!$I$25:$I$80,$E$1919) &lt;&gt; 0,
    SUMIFS('Import data'!$L$25:$L$80,
           'Import data'!$J$25:$J$80, F2167,
           'Import data'!$G$25:$G$80, 'GHG emissions calculations'!$H2167,
           'Import data'!$I$25:$I$80,$E$1919),
    ""
)</f>
        <v/>
      </c>
      <c r="J2167" s="311" t="str">
        <f t="array" ref="J2167">IF(
    XLOOKUP(F2167, 'Import data'!$J$26:$J$47, 'Import data'!$M$26:$M$47, "", 0) = "Please add the region-specific supplier emission factor or choose a different region available in the IAEG database.",
    "",
    XLOOKUP(F2167, 'Import data'!$J$26:$J$47, 'Import data'!$M$26:$M$47, "", 0)
)</f>
        <v/>
      </c>
      <c r="K2167" s="311" t="str">
        <f t="array" ref="K2167">IFERROR(
    XLOOKUP(F2167,
            _xlws.FILTER('Supplier Emission'!$G$15:$G$49,
                   ('Supplier Emission'!$D$15:$D$49=H2167) * ('Supplier Emission'!$F$15:$F$49=$E$1919)),
            _xlws.FILTER('Supplier Emission'!$I$15:$I$49,
                   ('Supplier Emission'!$D$15:$D$49=H2167) * ('Supplier Emission'!$F$15:$F$49=$E$1919)),
            ""),
    "")</f>
        <v/>
      </c>
      <c r="L2167" s="311" t="str">
        <f t="array" ref="L2167">IFERROR(
    XLOOKUP(F2167,
            _xlws.FILTER('Supplier Emission'!$G$15:$G$49,
                   ('Supplier Emission'!$D$15:$D$49=H2167) * ('Supplier Emission'!$F$15:$F$49=$E$1919)),
            _xlws.FILTER('Supplier Emission'!$J$15:$J$49,
                   ('Supplier Emission'!$D$15:$D$49=H2167) * ('Supplier Emission'!$F$15:$F$49=$E$1919)),
            ""),
    "")</f>
        <v/>
      </c>
      <c r="M2167" s="311" t="str">
        <f t="array" ref="M2167">IFERROR(
    XLOOKUP(F2167,
            _xlws.FILTER('Supplier Emission'!$G$15:$G$49,
                   ('Supplier Emission'!$D$15:$D$49=H2167) * ('Supplier Emission'!$F$15:$F$49=$E$1919)),
            _xlws.FILTER('Supplier Emission'!$M$15:$M$49,
                   ('Supplier Emission'!$D$15:$D$49=H2167) * ('Supplier Emission'!$F$15:$F$49=$E$1919)),
            ""),
    "")</f>
        <v/>
      </c>
      <c r="N2167" s="311" t="str">
        <f t="array" ref="N2167">IFERROR(
    XLOOKUP(F2167,
            _xlws.FILTER('Supplier Emission'!$G$15:$G$49,
                   ('Supplier Emission'!$D$15:$D$49=H2167) * ('Supplier Emission'!$F$15:$F$49=$E$1919)),
            _xlws.FILTER('Supplier Emission'!$H$15:$H$49,
                   ('Supplier Emission'!$D$15:$D$49=H2167) * ('Supplier Emission'!$F$15:$F$49=$E$1919)),
            ""),
    "")</f>
        <v/>
      </c>
      <c r="O2167" s="311" t="str">
        <f t="array" ref="O2167">XLOOKUP(1,('Emission Factors'!$E$5:$E$488='GHG emissions calculations'!$F2167)*('Emission Factors'!$H$5:$H$488='GHG emissions calculations'!$H2167),INDEX('Emission Factors'!$E$5:$T$488,0,MATCH('GHG emissions calculations'!O$6,'Emission Factors'!$E$5:$T$5,0)),"",0)</f>
        <v> Packaging film, PE-EVOH </v>
      </c>
      <c r="P2167" s="313">
        <f t="array" ref="P2167">IFERROR(
    INDEX('Emission Factors'!$E$5:$P$488,
          MATCH(1,
                ('Emission Factors'!$E$5:$E$488 = 'GHG emissions calculations'!$F2167) *
                ('Emission Factors'!$H$5:$H$488 = 'GHG emissions calculations'!$H2167),
                0),
          MATCH('GHG emissions calculations'!P$6,'Emission Factors'!$E$5:$P$5,0)),
    "")</f>
        <v>2.86777</v>
      </c>
      <c r="Q2167" s="311" t="str">
        <f t="array" ref="Q2167">IFERROR(
    IF(
        INDEX('Emission Factors'!$E$5:$P$488,
              MATCH(1,
                    ('Emission Factors'!$E$5:$E$488 = 'GHG emissions calculations'!$F2167) *
                    ('Emission Factors'!$H$5:$H$488 = 'GHG emissions calculations'!$H2167),
                    0),
              MATCH('GHG emissions calculations'!Q$6, 'Emission Factors'!$E$5:$P$5, 0)) &lt;&gt; "",
        INDEX('Emission Factors'!$E$5:$P$488,
              MATCH(1,
                    ('Emission Factors'!$E$5:$E$488 = 'GHG emissions calculations'!$F2167) *
                    ('Emission Factors'!$H$5:$H$488 = 'GHG emissions calculations'!$H2167),
                    0),
              MATCH('GHG emissions calculations'!Q$6, 'Emission Factors'!$E$5:$P$5, 0)),
        ""),
    "")</f>
        <v>kgCO2e/kg</v>
      </c>
      <c r="R2167" s="311" t="str">
        <f t="array" ref="R2167">IFERROR(
    IF(
        INDEX('Emission Factors'!$E$5:$R$488,
              MATCH(1,
                    ('Emission Factors'!$E$5:$E$488 = 'GHG emissions calculations'!$F2167) *
                    ('Emission Factors'!$H$5:$H$488 = 'GHG emissions calculations'!$H2167),
                    0),
              MATCH('GHG emissions calculations'!R$6, 'Emission Factors'!$E$5:$R$5, 0)) &lt;&gt; "",
        INDEX('Emission Factors'!$E$5:$R$488,
              MATCH(1,
                    ('Emission Factors'!$E$5:$E$488 = 'GHG emissions calculations'!$F2167) *
                    ('Emission Factors'!$H$5:$H$488 = 'GHG emissions calculations'!$H2167),
                    0),
              MATCH('GHG emissions calculations'!R$6, 'Emission Factors'!$E$5:$R$5, 0)),
        ""),
    "")</f>
        <v>Europe</v>
      </c>
      <c r="S2167" s="312">
        <f t="shared" si="3"/>
        <v>0</v>
      </c>
      <c r="T2167" s="23"/>
    </row>
    <row r="2168" ht="15.75" customHeight="1" outlineLevel="1">
      <c r="A2168" s="23"/>
      <c r="B2168" s="71"/>
      <c r="C2168" s="71"/>
      <c r="D2168" s="71"/>
      <c r="E2168" s="314"/>
      <c r="F2168" s="311" t="str">
        <f>Lists!AB185</f>
        <v>Plastic, packaging film, PE-EVOH  - Global or unspecified region</v>
      </c>
      <c r="G2168" s="311" t="str">
        <f t="array" ref="G2168">XLOOKUP(1,('Emission Factors'!$E$5:$E$488='GHG emissions calculations'!$F2168)*('Emission Factors'!$H$5:$H$488='GHG emissions calculations'!$H2168),INDEX('Emission Factors'!$E$5:$T$488,0,MATCH('GHG emissions calculations'!G$6,'Emission Factors'!$E$5:$T$5,0)),"",0)</f>
        <v/>
      </c>
      <c r="H2168" s="311" t="s">
        <v>237</v>
      </c>
      <c r="I2168" s="312" t="str">
        <f>IF(
    SUMIFS('Import data'!$L$25:$L$80,
           'Import data'!$J$25:$J$80, F2168,
           'Import data'!$G$25:$G$80, 'GHG emissions calculations'!$H2168,
           'Import data'!$I$25:$I$80,$E$1919) &lt;&gt; 0,
    SUMIFS('Import data'!$L$25:$L$80,
           'Import data'!$J$25:$J$80, F2168,
           'Import data'!$G$25:$G$80, 'GHG emissions calculations'!$H2168,
           'Import data'!$I$25:$I$80,$E$1919),
    ""
)</f>
        <v/>
      </c>
      <c r="J2168" s="311" t="str">
        <f t="array" ref="J2168">IF(
    XLOOKUP(F2168, 'Import data'!$J$26:$J$47, 'Import data'!$M$26:$M$47, "", 0) = "Please add the region-specific supplier emission factor or choose a different region available in the IAEG database.",
    "",
    XLOOKUP(F2168, 'Import data'!$J$26:$J$47, 'Import data'!$M$26:$M$47, "", 0)
)</f>
        <v/>
      </c>
      <c r="K2168" s="311" t="str">
        <f t="array" ref="K2168">IFERROR(
    XLOOKUP(F2168,
            _xlws.FILTER('Supplier Emission'!$G$15:$G$49,
                   ('Supplier Emission'!$D$15:$D$49=H2168) * ('Supplier Emission'!$F$15:$F$49=$E$1919)),
            _xlws.FILTER('Supplier Emission'!$I$15:$I$49,
                   ('Supplier Emission'!$D$15:$D$49=H2168) * ('Supplier Emission'!$F$15:$F$49=$E$1919)),
            ""),
    "")</f>
        <v/>
      </c>
      <c r="L2168" s="311" t="str">
        <f t="array" ref="L2168">IFERROR(
    XLOOKUP(F2168,
            _xlws.FILTER('Supplier Emission'!$G$15:$G$49,
                   ('Supplier Emission'!$D$15:$D$49=H2168) * ('Supplier Emission'!$F$15:$F$49=$E$1919)),
            _xlws.FILTER('Supplier Emission'!$J$15:$J$49,
                   ('Supplier Emission'!$D$15:$D$49=H2168) * ('Supplier Emission'!$F$15:$F$49=$E$1919)),
            ""),
    "")</f>
        <v/>
      </c>
      <c r="M2168" s="311" t="str">
        <f t="array" ref="M2168">IFERROR(
    XLOOKUP(F2168,
            _xlws.FILTER('Supplier Emission'!$G$15:$G$49,
                   ('Supplier Emission'!$D$15:$D$49=H2168) * ('Supplier Emission'!$F$15:$F$49=$E$1919)),
            _xlws.FILTER('Supplier Emission'!$M$15:$M$49,
                   ('Supplier Emission'!$D$15:$D$49=H2168) * ('Supplier Emission'!$F$15:$F$49=$E$1919)),
            ""),
    "")</f>
        <v/>
      </c>
      <c r="N2168" s="311" t="str">
        <f t="array" ref="N2168">IFERROR(
    XLOOKUP(F2168,
            _xlws.FILTER('Supplier Emission'!$G$15:$G$49,
                   ('Supplier Emission'!$D$15:$D$49=H2168) * ('Supplier Emission'!$F$15:$F$49=$E$1919)),
            _xlws.FILTER('Supplier Emission'!$H$15:$H$49,
                   ('Supplier Emission'!$D$15:$D$49=H2168) * ('Supplier Emission'!$F$15:$F$49=$E$1919)),
            ""),
    "")</f>
        <v/>
      </c>
      <c r="O2168" s="311" t="str">
        <f t="array" ref="O2168">XLOOKUP(1,('Emission Factors'!$E$5:$E$488='GHG emissions calculations'!$F2168)*('Emission Factors'!$H$5:$H$488='GHG emissions calculations'!$H2168),INDEX('Emission Factors'!$E$5:$T$488,0,MATCH('GHG emissions calculations'!O$6,'Emission Factors'!$E$5:$T$5,0)),"",0)</f>
        <v/>
      </c>
      <c r="P2168" s="313" t="str">
        <f t="array" ref="P2168">IFERROR(
    INDEX('Emission Factors'!$E$5:$P$488,
          MATCH(1,
                ('Emission Factors'!$E$5:$E$488 = 'GHG emissions calculations'!$F2168) *
                ('Emission Factors'!$H$5:$H$488 = 'GHG emissions calculations'!$H2168),
                0),
          MATCH('GHG emissions calculations'!P$6,'Emission Factors'!$E$5:$P$5,0)),
    "")</f>
        <v/>
      </c>
      <c r="Q2168" s="311" t="str">
        <f t="array" ref="Q2168">IFERROR(
    IF(
        INDEX('Emission Factors'!$E$5:$P$488,
              MATCH(1,
                    ('Emission Factors'!$E$5:$E$488 = 'GHG emissions calculations'!$F2168) *
                    ('Emission Factors'!$H$5:$H$488 = 'GHG emissions calculations'!$H2168),
                    0),
              MATCH('GHG emissions calculations'!Q$6, 'Emission Factors'!$E$5:$P$5, 0)) &lt;&gt; "",
        INDEX('Emission Factors'!$E$5:$P$488,
              MATCH(1,
                    ('Emission Factors'!$E$5:$E$488 = 'GHG emissions calculations'!$F2168) *
                    ('Emission Factors'!$H$5:$H$488 = 'GHG emissions calculations'!$H2168),
                    0),
              MATCH('GHG emissions calculations'!Q$6, 'Emission Factors'!$E$5:$P$5, 0)),
        ""),
    "")</f>
        <v/>
      </c>
      <c r="R2168" s="311" t="str">
        <f t="array" ref="R2168">IFERROR(
    IF(
        INDEX('Emission Factors'!$E$5:$R$488,
              MATCH(1,
                    ('Emission Factors'!$E$5:$E$488 = 'GHG emissions calculations'!$F2168) *
                    ('Emission Factors'!$H$5:$H$488 = 'GHG emissions calculations'!$H2168),
                    0),
              MATCH('GHG emissions calculations'!R$6, 'Emission Factors'!$E$5:$R$5, 0)) &lt;&gt; "",
        INDEX('Emission Factors'!$E$5:$R$488,
              MATCH(1,
                    ('Emission Factors'!$E$5:$E$488 = 'GHG emissions calculations'!$F2168) *
                    ('Emission Factors'!$H$5:$H$488 = 'GHG emissions calculations'!$H2168),
                    0),
              MATCH('GHG emissions calculations'!R$6, 'Emission Factors'!$E$5:$R$5, 0)),
        ""),
    "")</f>
        <v/>
      </c>
      <c r="S2168" s="312">
        <f t="shared" si="3"/>
        <v>0</v>
      </c>
      <c r="T2168" s="23"/>
    </row>
    <row r="2169" ht="15.75" customHeight="1" outlineLevel="1">
      <c r="A2169" s="23"/>
      <c r="B2169" s="71"/>
      <c r="C2169" s="71"/>
      <c r="D2169" s="71"/>
      <c r="E2169" s="314"/>
      <c r="F2169" s="311" t="str">
        <f>Lists!AB184</f>
        <v>Plastic, packaging film, PE-EVOH  - Middle East</v>
      </c>
      <c r="G2169" s="311" t="str">
        <f t="array" ref="G2169">XLOOKUP(1,('Emission Factors'!$E$5:$E$488='GHG emissions calculations'!$F2169)*('Emission Factors'!$H$5:$H$488='GHG emissions calculations'!$H2169),INDEX('Emission Factors'!$E$5:$T$488,0,MATCH('GHG emissions calculations'!G$6,'Emission Factors'!$E$5:$T$5,0)),"",0)</f>
        <v/>
      </c>
      <c r="H2169" s="311" t="s">
        <v>237</v>
      </c>
      <c r="I2169" s="312" t="str">
        <f>IF(
    SUMIFS('Import data'!$L$25:$L$80,
           'Import data'!$J$25:$J$80, F2169,
           'Import data'!$G$25:$G$80, 'GHG emissions calculations'!$H2169,
           'Import data'!$I$25:$I$80,$E$1919) &lt;&gt; 0,
    SUMIFS('Import data'!$L$25:$L$80,
           'Import data'!$J$25:$J$80, F2169,
           'Import data'!$G$25:$G$80, 'GHG emissions calculations'!$H2169,
           'Import data'!$I$25:$I$80,$E$1919),
    ""
)</f>
        <v/>
      </c>
      <c r="J2169" s="311" t="str">
        <f t="array" ref="J2169">IF(
    XLOOKUP(F2169, 'Import data'!$J$26:$J$47, 'Import data'!$M$26:$M$47, "", 0) = "Please add the region-specific supplier emission factor or choose a different region available in the IAEG database.",
    "",
    XLOOKUP(F2169, 'Import data'!$J$26:$J$47, 'Import data'!$M$26:$M$47, "", 0)
)</f>
        <v/>
      </c>
      <c r="K2169" s="311" t="str">
        <f t="array" ref="K2169">IFERROR(
    XLOOKUP(F2169,
            _xlws.FILTER('Supplier Emission'!$G$15:$G$49,
                   ('Supplier Emission'!$D$15:$D$49=H2169) * ('Supplier Emission'!$F$15:$F$49=$E$1919)),
            _xlws.FILTER('Supplier Emission'!$I$15:$I$49,
                   ('Supplier Emission'!$D$15:$D$49=H2169) * ('Supplier Emission'!$F$15:$F$49=$E$1919)),
            ""),
    "")</f>
        <v/>
      </c>
      <c r="L2169" s="311" t="str">
        <f t="array" ref="L2169">IFERROR(
    XLOOKUP(F2169,
            _xlws.FILTER('Supplier Emission'!$G$15:$G$49,
                   ('Supplier Emission'!$D$15:$D$49=H2169) * ('Supplier Emission'!$F$15:$F$49=$E$1919)),
            _xlws.FILTER('Supplier Emission'!$J$15:$J$49,
                   ('Supplier Emission'!$D$15:$D$49=H2169) * ('Supplier Emission'!$F$15:$F$49=$E$1919)),
            ""),
    "")</f>
        <v/>
      </c>
      <c r="M2169" s="311" t="str">
        <f t="array" ref="M2169">IFERROR(
    XLOOKUP(F2169,
            _xlws.FILTER('Supplier Emission'!$G$15:$G$49,
                   ('Supplier Emission'!$D$15:$D$49=H2169) * ('Supplier Emission'!$F$15:$F$49=$E$1919)),
            _xlws.FILTER('Supplier Emission'!$M$15:$M$49,
                   ('Supplier Emission'!$D$15:$D$49=H2169) * ('Supplier Emission'!$F$15:$F$49=$E$1919)),
            ""),
    "")</f>
        <v/>
      </c>
      <c r="N2169" s="311" t="str">
        <f t="array" ref="N2169">IFERROR(
    XLOOKUP(F2169,
            _xlws.FILTER('Supplier Emission'!$G$15:$G$49,
                   ('Supplier Emission'!$D$15:$D$49=H2169) * ('Supplier Emission'!$F$15:$F$49=$E$1919)),
            _xlws.FILTER('Supplier Emission'!$H$15:$H$49,
                   ('Supplier Emission'!$D$15:$D$49=H2169) * ('Supplier Emission'!$F$15:$F$49=$E$1919)),
            ""),
    "")</f>
        <v/>
      </c>
      <c r="O2169" s="311" t="str">
        <f t="array" ref="O2169">XLOOKUP(1,('Emission Factors'!$E$5:$E$488='GHG emissions calculations'!$F2169)*('Emission Factors'!$H$5:$H$488='GHG emissions calculations'!$H2169),INDEX('Emission Factors'!$E$5:$T$488,0,MATCH('GHG emissions calculations'!O$6,'Emission Factors'!$E$5:$T$5,0)),"",0)</f>
        <v/>
      </c>
      <c r="P2169" s="313" t="str">
        <f t="array" ref="P2169">IFERROR(
    INDEX('Emission Factors'!$E$5:$P$488,
          MATCH(1,
                ('Emission Factors'!$E$5:$E$488 = 'GHG emissions calculations'!$F2169) *
                ('Emission Factors'!$H$5:$H$488 = 'GHG emissions calculations'!$H2169),
                0),
          MATCH('GHG emissions calculations'!P$6,'Emission Factors'!$E$5:$P$5,0)),
    "")</f>
        <v/>
      </c>
      <c r="Q2169" s="311" t="str">
        <f t="array" ref="Q2169">IFERROR(
    IF(
        INDEX('Emission Factors'!$E$5:$P$488,
              MATCH(1,
                    ('Emission Factors'!$E$5:$E$488 = 'GHG emissions calculations'!$F2169) *
                    ('Emission Factors'!$H$5:$H$488 = 'GHG emissions calculations'!$H2169),
                    0),
              MATCH('GHG emissions calculations'!Q$6, 'Emission Factors'!$E$5:$P$5, 0)) &lt;&gt; "",
        INDEX('Emission Factors'!$E$5:$P$488,
              MATCH(1,
                    ('Emission Factors'!$E$5:$E$488 = 'GHG emissions calculations'!$F2169) *
                    ('Emission Factors'!$H$5:$H$488 = 'GHG emissions calculations'!$H2169),
                    0),
              MATCH('GHG emissions calculations'!Q$6, 'Emission Factors'!$E$5:$P$5, 0)),
        ""),
    "")</f>
        <v/>
      </c>
      <c r="R2169" s="311" t="str">
        <f t="array" ref="R2169">IFERROR(
    IF(
        INDEX('Emission Factors'!$E$5:$R$488,
              MATCH(1,
                    ('Emission Factors'!$E$5:$E$488 = 'GHG emissions calculations'!$F2169) *
                    ('Emission Factors'!$H$5:$H$488 = 'GHG emissions calculations'!$H2169),
                    0),
              MATCH('GHG emissions calculations'!R$6, 'Emission Factors'!$E$5:$R$5, 0)) &lt;&gt; "",
        INDEX('Emission Factors'!$E$5:$R$488,
              MATCH(1,
                    ('Emission Factors'!$E$5:$E$488 = 'GHG emissions calculations'!$F2169) *
                    ('Emission Factors'!$H$5:$H$488 = 'GHG emissions calculations'!$H2169),
                    0),
              MATCH('GHG emissions calculations'!R$6, 'Emission Factors'!$E$5:$R$5, 0)),
        ""),
    "")</f>
        <v/>
      </c>
      <c r="S2169" s="312">
        <f t="shared" si="3"/>
        <v>0</v>
      </c>
      <c r="T2169" s="23"/>
    </row>
    <row r="2170" ht="15.75" customHeight="1" outlineLevel="1">
      <c r="A2170" s="23"/>
      <c r="B2170" s="71"/>
      <c r="C2170" s="71"/>
      <c r="D2170" s="71"/>
      <c r="E2170" s="314"/>
      <c r="F2170" s="311" t="str">
        <f>Lists!AB183</f>
        <v>Plastic, packaging film, PE-EVOH  - Oceania</v>
      </c>
      <c r="G2170" s="311" t="str">
        <f t="array" ref="G2170">XLOOKUP(1,('Emission Factors'!$E$5:$E$488='GHG emissions calculations'!$F2170)*('Emission Factors'!$H$5:$H$488='GHG emissions calculations'!$H2170),INDEX('Emission Factors'!$E$5:$T$488,0,MATCH('GHG emissions calculations'!G$6,'Emission Factors'!$E$5:$T$5,0)),"",0)</f>
        <v/>
      </c>
      <c r="H2170" s="311" t="s">
        <v>237</v>
      </c>
      <c r="I2170" s="312" t="str">
        <f>IF(
    SUMIFS('Import data'!$L$25:$L$80,
           'Import data'!$J$25:$J$80, F2170,
           'Import data'!$G$25:$G$80, 'GHG emissions calculations'!$H2170,
           'Import data'!$I$25:$I$80,$E$1919) &lt;&gt; 0,
    SUMIFS('Import data'!$L$25:$L$80,
           'Import data'!$J$25:$J$80, F2170,
           'Import data'!$G$25:$G$80, 'GHG emissions calculations'!$H2170,
           'Import data'!$I$25:$I$80,$E$1919),
    ""
)</f>
        <v/>
      </c>
      <c r="J2170" s="311" t="str">
        <f t="array" ref="J2170">IF(
    XLOOKUP(F2170, 'Import data'!$J$26:$J$47, 'Import data'!$M$26:$M$47, "", 0) = "Please add the region-specific supplier emission factor or choose a different region available in the IAEG database.",
    "",
    XLOOKUP(F2170, 'Import data'!$J$26:$J$47, 'Import data'!$M$26:$M$47, "", 0)
)</f>
        <v/>
      </c>
      <c r="K2170" s="311" t="str">
        <f t="array" ref="K2170">IFERROR(
    XLOOKUP(F2170,
            _xlws.FILTER('Supplier Emission'!$G$15:$G$49,
                   ('Supplier Emission'!$D$15:$D$49=H2170) * ('Supplier Emission'!$F$15:$F$49=$E$1919)),
            _xlws.FILTER('Supplier Emission'!$I$15:$I$49,
                   ('Supplier Emission'!$D$15:$D$49=H2170) * ('Supplier Emission'!$F$15:$F$49=$E$1919)),
            ""),
    "")</f>
        <v/>
      </c>
      <c r="L2170" s="311" t="str">
        <f t="array" ref="L2170">IFERROR(
    XLOOKUP(F2170,
            _xlws.FILTER('Supplier Emission'!$G$15:$G$49,
                   ('Supplier Emission'!$D$15:$D$49=H2170) * ('Supplier Emission'!$F$15:$F$49=$E$1919)),
            _xlws.FILTER('Supplier Emission'!$J$15:$J$49,
                   ('Supplier Emission'!$D$15:$D$49=H2170) * ('Supplier Emission'!$F$15:$F$49=$E$1919)),
            ""),
    "")</f>
        <v/>
      </c>
      <c r="M2170" s="311" t="str">
        <f t="array" ref="M2170">IFERROR(
    XLOOKUP(F2170,
            _xlws.FILTER('Supplier Emission'!$G$15:$G$49,
                   ('Supplier Emission'!$D$15:$D$49=H2170) * ('Supplier Emission'!$F$15:$F$49=$E$1919)),
            _xlws.FILTER('Supplier Emission'!$M$15:$M$49,
                   ('Supplier Emission'!$D$15:$D$49=H2170) * ('Supplier Emission'!$F$15:$F$49=$E$1919)),
            ""),
    "")</f>
        <v/>
      </c>
      <c r="N2170" s="311" t="str">
        <f t="array" ref="N2170">IFERROR(
    XLOOKUP(F2170,
            _xlws.FILTER('Supplier Emission'!$G$15:$G$49,
                   ('Supplier Emission'!$D$15:$D$49=H2170) * ('Supplier Emission'!$F$15:$F$49=$E$1919)),
            _xlws.FILTER('Supplier Emission'!$H$15:$H$49,
                   ('Supplier Emission'!$D$15:$D$49=H2170) * ('Supplier Emission'!$F$15:$F$49=$E$1919)),
            ""),
    "")</f>
        <v/>
      </c>
      <c r="O2170" s="311" t="str">
        <f t="array" ref="O2170">XLOOKUP(1,('Emission Factors'!$E$5:$E$488='GHG emissions calculations'!$F2170)*('Emission Factors'!$H$5:$H$488='GHG emissions calculations'!$H2170),INDEX('Emission Factors'!$E$5:$T$488,0,MATCH('GHG emissions calculations'!O$6,'Emission Factors'!$E$5:$T$5,0)),"",0)</f>
        <v/>
      </c>
      <c r="P2170" s="313" t="str">
        <f t="array" ref="P2170">IFERROR(
    INDEX('Emission Factors'!$E$5:$P$488,
          MATCH(1,
                ('Emission Factors'!$E$5:$E$488 = 'GHG emissions calculations'!$F2170) *
                ('Emission Factors'!$H$5:$H$488 = 'GHG emissions calculations'!$H2170),
                0),
          MATCH('GHG emissions calculations'!P$6,'Emission Factors'!$E$5:$P$5,0)),
    "")</f>
        <v/>
      </c>
      <c r="Q2170" s="311" t="str">
        <f t="array" ref="Q2170">IFERROR(
    IF(
        INDEX('Emission Factors'!$E$5:$P$488,
              MATCH(1,
                    ('Emission Factors'!$E$5:$E$488 = 'GHG emissions calculations'!$F2170) *
                    ('Emission Factors'!$H$5:$H$488 = 'GHG emissions calculations'!$H2170),
                    0),
              MATCH('GHG emissions calculations'!Q$6, 'Emission Factors'!$E$5:$P$5, 0)) &lt;&gt; "",
        INDEX('Emission Factors'!$E$5:$P$488,
              MATCH(1,
                    ('Emission Factors'!$E$5:$E$488 = 'GHG emissions calculations'!$F2170) *
                    ('Emission Factors'!$H$5:$H$488 = 'GHG emissions calculations'!$H2170),
                    0),
              MATCH('GHG emissions calculations'!Q$6, 'Emission Factors'!$E$5:$P$5, 0)),
        ""),
    "")</f>
        <v/>
      </c>
      <c r="R2170" s="311" t="str">
        <f t="array" ref="R2170">IFERROR(
    IF(
        INDEX('Emission Factors'!$E$5:$R$488,
              MATCH(1,
                    ('Emission Factors'!$E$5:$E$488 = 'GHG emissions calculations'!$F2170) *
                    ('Emission Factors'!$H$5:$H$488 = 'GHG emissions calculations'!$H2170),
                    0),
              MATCH('GHG emissions calculations'!R$6, 'Emission Factors'!$E$5:$R$5, 0)) &lt;&gt; "",
        INDEX('Emission Factors'!$E$5:$R$488,
              MATCH(1,
                    ('Emission Factors'!$E$5:$E$488 = 'GHG emissions calculations'!$F2170) *
                    ('Emission Factors'!$H$5:$H$488 = 'GHG emissions calculations'!$H2170),
                    0),
              MATCH('GHG emissions calculations'!R$6, 'Emission Factors'!$E$5:$R$5, 0)),
        ""),
    "")</f>
        <v/>
      </c>
      <c r="S2170" s="312">
        <f t="shared" si="3"/>
        <v>0</v>
      </c>
      <c r="T2170" s="23"/>
    </row>
    <row r="2171" ht="15.75" customHeight="1" outlineLevel="1">
      <c r="A2171" s="23"/>
      <c r="B2171" s="71"/>
      <c r="C2171" s="71"/>
      <c r="D2171" s="71"/>
      <c r="E2171" s="314"/>
      <c r="F2171" s="311" t="str">
        <f>Lists!AB188</f>
        <v>Plastic, packaging film, PET  - Africa</v>
      </c>
      <c r="G2171" s="311" t="str">
        <f t="array" ref="G2171">XLOOKUP(1,('Emission Factors'!$E$5:$E$488='GHG emissions calculations'!$F2171)*('Emission Factors'!$H$5:$H$488='GHG emissions calculations'!$H2171),INDEX('Emission Factors'!$E$5:$T$488,0,MATCH('GHG emissions calculations'!G$6,'Emission Factors'!$E$5:$T$5,0)),"",0)</f>
        <v/>
      </c>
      <c r="H2171" s="311" t="s">
        <v>237</v>
      </c>
      <c r="I2171" s="312" t="str">
        <f>IF(
    SUMIFS('Import data'!$L$25:$L$80,
           'Import data'!$J$25:$J$80, F2171,
           'Import data'!$G$25:$G$80, 'GHG emissions calculations'!$H2171,
           'Import data'!$I$25:$I$80,$E$1919) &lt;&gt; 0,
    SUMIFS('Import data'!$L$25:$L$80,
           'Import data'!$J$25:$J$80, F2171,
           'Import data'!$G$25:$G$80, 'GHG emissions calculations'!$H2171,
           'Import data'!$I$25:$I$80,$E$1919),
    ""
)</f>
        <v/>
      </c>
      <c r="J2171" s="311" t="str">
        <f t="array" ref="J2171">IF(
    XLOOKUP(F2171, 'Import data'!$J$26:$J$47, 'Import data'!$M$26:$M$47, "", 0) = "Please add the region-specific supplier emission factor or choose a different region available in the IAEG database.",
    "",
    XLOOKUP(F2171, 'Import data'!$J$26:$J$47, 'Import data'!$M$26:$M$47, "", 0)
)</f>
        <v/>
      </c>
      <c r="K2171" s="311" t="str">
        <f t="array" ref="K2171">IFERROR(
    XLOOKUP(F2171,
            _xlws.FILTER('Supplier Emission'!$G$15:$G$49,
                   ('Supplier Emission'!$D$15:$D$49=H2171) * ('Supplier Emission'!$F$15:$F$49=$E$1919)),
            _xlws.FILTER('Supplier Emission'!$I$15:$I$49,
                   ('Supplier Emission'!$D$15:$D$49=H2171) * ('Supplier Emission'!$F$15:$F$49=$E$1919)),
            ""),
    "")</f>
        <v/>
      </c>
      <c r="L2171" s="311" t="str">
        <f t="array" ref="L2171">IFERROR(
    XLOOKUP(F2171,
            _xlws.FILTER('Supplier Emission'!$G$15:$G$49,
                   ('Supplier Emission'!$D$15:$D$49=H2171) * ('Supplier Emission'!$F$15:$F$49=$E$1919)),
            _xlws.FILTER('Supplier Emission'!$J$15:$J$49,
                   ('Supplier Emission'!$D$15:$D$49=H2171) * ('Supplier Emission'!$F$15:$F$49=$E$1919)),
            ""),
    "")</f>
        <v/>
      </c>
      <c r="M2171" s="311" t="str">
        <f t="array" ref="M2171">IFERROR(
    XLOOKUP(F2171,
            _xlws.FILTER('Supplier Emission'!$G$15:$G$49,
                   ('Supplier Emission'!$D$15:$D$49=H2171) * ('Supplier Emission'!$F$15:$F$49=$E$1919)),
            _xlws.FILTER('Supplier Emission'!$M$15:$M$49,
                   ('Supplier Emission'!$D$15:$D$49=H2171) * ('Supplier Emission'!$F$15:$F$49=$E$1919)),
            ""),
    "")</f>
        <v/>
      </c>
      <c r="N2171" s="311" t="str">
        <f t="array" ref="N2171">IFERROR(
    XLOOKUP(F2171,
            _xlws.FILTER('Supplier Emission'!$G$15:$G$49,
                   ('Supplier Emission'!$D$15:$D$49=H2171) * ('Supplier Emission'!$F$15:$F$49=$E$1919)),
            _xlws.FILTER('Supplier Emission'!$H$15:$H$49,
                   ('Supplier Emission'!$D$15:$D$49=H2171) * ('Supplier Emission'!$F$15:$F$49=$E$1919)),
            ""),
    "")</f>
        <v/>
      </c>
      <c r="O2171" s="311" t="str">
        <f t="array" ref="O2171">XLOOKUP(1,('Emission Factors'!$E$5:$E$488='GHG emissions calculations'!$F2171)*('Emission Factors'!$H$5:$H$488='GHG emissions calculations'!$H2171),INDEX('Emission Factors'!$E$5:$T$488,0,MATCH('GHG emissions calculations'!O$6,'Emission Factors'!$E$5:$T$5,0)),"",0)</f>
        <v/>
      </c>
      <c r="P2171" s="313" t="str">
        <f t="array" ref="P2171">IFERROR(
    INDEX('Emission Factors'!$E$5:$P$488,
          MATCH(1,
                ('Emission Factors'!$E$5:$E$488 = 'GHG emissions calculations'!$F2171) *
                ('Emission Factors'!$H$5:$H$488 = 'GHG emissions calculations'!$H2171),
                0),
          MATCH('GHG emissions calculations'!P$6,'Emission Factors'!$E$5:$P$5,0)),
    "")</f>
        <v/>
      </c>
      <c r="Q2171" s="311" t="str">
        <f t="array" ref="Q2171">IFERROR(
    IF(
        INDEX('Emission Factors'!$E$5:$P$488,
              MATCH(1,
                    ('Emission Factors'!$E$5:$E$488 = 'GHG emissions calculations'!$F2171) *
                    ('Emission Factors'!$H$5:$H$488 = 'GHG emissions calculations'!$H2171),
                    0),
              MATCH('GHG emissions calculations'!Q$6, 'Emission Factors'!$E$5:$P$5, 0)) &lt;&gt; "",
        INDEX('Emission Factors'!$E$5:$P$488,
              MATCH(1,
                    ('Emission Factors'!$E$5:$E$488 = 'GHG emissions calculations'!$F2171) *
                    ('Emission Factors'!$H$5:$H$488 = 'GHG emissions calculations'!$H2171),
                    0),
              MATCH('GHG emissions calculations'!Q$6, 'Emission Factors'!$E$5:$P$5, 0)),
        ""),
    "")</f>
        <v/>
      </c>
      <c r="R2171" s="311" t="str">
        <f t="array" ref="R2171">IFERROR(
    IF(
        INDEX('Emission Factors'!$E$5:$R$488,
              MATCH(1,
                    ('Emission Factors'!$E$5:$E$488 = 'GHG emissions calculations'!$F2171) *
                    ('Emission Factors'!$H$5:$H$488 = 'GHG emissions calculations'!$H2171),
                    0),
              MATCH('GHG emissions calculations'!R$6, 'Emission Factors'!$E$5:$R$5, 0)) &lt;&gt; "",
        INDEX('Emission Factors'!$E$5:$R$488,
              MATCH(1,
                    ('Emission Factors'!$E$5:$E$488 = 'GHG emissions calculations'!$F2171) *
                    ('Emission Factors'!$H$5:$H$488 = 'GHG emissions calculations'!$H2171),
                    0),
              MATCH('GHG emissions calculations'!R$6, 'Emission Factors'!$E$5:$R$5, 0)),
        ""),
    "")</f>
        <v/>
      </c>
      <c r="S2171" s="312">
        <f t="shared" si="3"/>
        <v>0</v>
      </c>
      <c r="T2171" s="23"/>
    </row>
    <row r="2172" ht="15.75" customHeight="1" outlineLevel="1">
      <c r="A2172" s="23"/>
      <c r="B2172" s="71"/>
      <c r="C2172" s="71"/>
      <c r="D2172" s="71"/>
      <c r="E2172" s="314"/>
      <c r="F2172" s="311" t="str">
        <f>Lists!AB186</f>
        <v>Plastic, packaging film, PET  - America</v>
      </c>
      <c r="G2172" s="311" t="str">
        <f t="array" ref="G2172">XLOOKUP(1,('Emission Factors'!$E$5:$E$488='GHG emissions calculations'!$F2172)*('Emission Factors'!$H$5:$H$488='GHG emissions calculations'!$H2172),INDEX('Emission Factors'!$E$5:$T$488,0,MATCH('GHG emissions calculations'!G$6,'Emission Factors'!$E$5:$T$5,0)),"",0)</f>
        <v/>
      </c>
      <c r="H2172" s="311" t="s">
        <v>237</v>
      </c>
      <c r="I2172" s="312" t="str">
        <f>IF(
    SUMIFS('Import data'!$L$25:$L$80,
           'Import data'!$J$25:$J$80, F2172,
           'Import data'!$G$25:$G$80, 'GHG emissions calculations'!$H2172,
           'Import data'!$I$25:$I$80,$E$1919) &lt;&gt; 0,
    SUMIFS('Import data'!$L$25:$L$80,
           'Import data'!$J$25:$J$80, F2172,
           'Import data'!$G$25:$G$80, 'GHG emissions calculations'!$H2172,
           'Import data'!$I$25:$I$80,$E$1919),
    ""
)</f>
        <v/>
      </c>
      <c r="J2172" s="311" t="str">
        <f t="array" ref="J2172">IF(
    XLOOKUP(F2172, 'Import data'!$J$26:$J$47, 'Import data'!$M$26:$M$47, "", 0) = "Please add the region-specific supplier emission factor or choose a different region available in the IAEG database.",
    "",
    XLOOKUP(F2172, 'Import data'!$J$26:$J$47, 'Import data'!$M$26:$M$47, "", 0)
)</f>
        <v/>
      </c>
      <c r="K2172" s="311" t="str">
        <f t="array" ref="K2172">IFERROR(
    XLOOKUP(F2172,
            _xlws.FILTER('Supplier Emission'!$G$15:$G$49,
                   ('Supplier Emission'!$D$15:$D$49=H2172) * ('Supplier Emission'!$F$15:$F$49=$E$1919)),
            _xlws.FILTER('Supplier Emission'!$I$15:$I$49,
                   ('Supplier Emission'!$D$15:$D$49=H2172) * ('Supplier Emission'!$F$15:$F$49=$E$1919)),
            ""),
    "")</f>
        <v/>
      </c>
      <c r="L2172" s="311" t="str">
        <f t="array" ref="L2172">IFERROR(
    XLOOKUP(F2172,
            _xlws.FILTER('Supplier Emission'!$G$15:$G$49,
                   ('Supplier Emission'!$D$15:$D$49=H2172) * ('Supplier Emission'!$F$15:$F$49=$E$1919)),
            _xlws.FILTER('Supplier Emission'!$J$15:$J$49,
                   ('Supplier Emission'!$D$15:$D$49=H2172) * ('Supplier Emission'!$F$15:$F$49=$E$1919)),
            ""),
    "")</f>
        <v/>
      </c>
      <c r="M2172" s="311" t="str">
        <f t="array" ref="M2172">IFERROR(
    XLOOKUP(F2172,
            _xlws.FILTER('Supplier Emission'!$G$15:$G$49,
                   ('Supplier Emission'!$D$15:$D$49=H2172) * ('Supplier Emission'!$F$15:$F$49=$E$1919)),
            _xlws.FILTER('Supplier Emission'!$M$15:$M$49,
                   ('Supplier Emission'!$D$15:$D$49=H2172) * ('Supplier Emission'!$F$15:$F$49=$E$1919)),
            ""),
    "")</f>
        <v/>
      </c>
      <c r="N2172" s="311" t="str">
        <f t="array" ref="N2172">IFERROR(
    XLOOKUP(F2172,
            _xlws.FILTER('Supplier Emission'!$G$15:$G$49,
                   ('Supplier Emission'!$D$15:$D$49=H2172) * ('Supplier Emission'!$F$15:$F$49=$E$1919)),
            _xlws.FILTER('Supplier Emission'!$H$15:$H$49,
                   ('Supplier Emission'!$D$15:$D$49=H2172) * ('Supplier Emission'!$F$15:$F$49=$E$1919)),
            ""),
    "")</f>
        <v/>
      </c>
      <c r="O2172" s="311" t="str">
        <f t="array" ref="O2172">XLOOKUP(1,('Emission Factors'!$E$5:$E$488='GHG emissions calculations'!$F2172)*('Emission Factors'!$H$5:$H$488='GHG emissions calculations'!$H2172),INDEX('Emission Factors'!$E$5:$T$488,0,MATCH('GHG emissions calculations'!O$6,'Emission Factors'!$E$5:$T$5,0)),"",0)</f>
        <v/>
      </c>
      <c r="P2172" s="313" t="str">
        <f t="array" ref="P2172">IFERROR(
    INDEX('Emission Factors'!$E$5:$P$488,
          MATCH(1,
                ('Emission Factors'!$E$5:$E$488 = 'GHG emissions calculations'!$F2172) *
                ('Emission Factors'!$H$5:$H$488 = 'GHG emissions calculations'!$H2172),
                0),
          MATCH('GHG emissions calculations'!P$6,'Emission Factors'!$E$5:$P$5,0)),
    "")</f>
        <v/>
      </c>
      <c r="Q2172" s="311" t="str">
        <f t="array" ref="Q2172">IFERROR(
    IF(
        INDEX('Emission Factors'!$E$5:$P$488,
              MATCH(1,
                    ('Emission Factors'!$E$5:$E$488 = 'GHG emissions calculations'!$F2172) *
                    ('Emission Factors'!$H$5:$H$488 = 'GHG emissions calculations'!$H2172),
                    0),
              MATCH('GHG emissions calculations'!Q$6, 'Emission Factors'!$E$5:$P$5, 0)) &lt;&gt; "",
        INDEX('Emission Factors'!$E$5:$P$488,
              MATCH(1,
                    ('Emission Factors'!$E$5:$E$488 = 'GHG emissions calculations'!$F2172) *
                    ('Emission Factors'!$H$5:$H$488 = 'GHG emissions calculations'!$H2172),
                    0),
              MATCH('GHG emissions calculations'!Q$6, 'Emission Factors'!$E$5:$P$5, 0)),
        ""),
    "")</f>
        <v/>
      </c>
      <c r="R2172" s="311" t="str">
        <f t="array" ref="R2172">IFERROR(
    IF(
        INDEX('Emission Factors'!$E$5:$R$488,
              MATCH(1,
                    ('Emission Factors'!$E$5:$E$488 = 'GHG emissions calculations'!$F2172) *
                    ('Emission Factors'!$H$5:$H$488 = 'GHG emissions calculations'!$H2172),
                    0),
              MATCH('GHG emissions calculations'!R$6, 'Emission Factors'!$E$5:$R$5, 0)) &lt;&gt; "",
        INDEX('Emission Factors'!$E$5:$R$488,
              MATCH(1,
                    ('Emission Factors'!$E$5:$E$488 = 'GHG emissions calculations'!$F2172) *
                    ('Emission Factors'!$H$5:$H$488 = 'GHG emissions calculations'!$H2172),
                    0),
              MATCH('GHG emissions calculations'!R$6, 'Emission Factors'!$E$5:$R$5, 0)),
        ""),
    "")</f>
        <v/>
      </c>
      <c r="S2172" s="312">
        <f t="shared" si="3"/>
        <v>0</v>
      </c>
      <c r="T2172" s="23"/>
    </row>
    <row r="2173" ht="15.75" customHeight="1" outlineLevel="1">
      <c r="A2173" s="23"/>
      <c r="B2173" s="71"/>
      <c r="C2173" s="71"/>
      <c r="D2173" s="71"/>
      <c r="E2173" s="314"/>
      <c r="F2173" s="311" t="str">
        <f>Lists!AB189</f>
        <v>Plastic, packaging film, PET  - Asia</v>
      </c>
      <c r="G2173" s="311" t="str">
        <f t="array" ref="G2173">XLOOKUP(1,('Emission Factors'!$E$5:$E$488='GHG emissions calculations'!$F2173)*('Emission Factors'!$H$5:$H$488='GHG emissions calculations'!$H2173),INDEX('Emission Factors'!$E$5:$T$488,0,MATCH('GHG emissions calculations'!G$6,'Emission Factors'!$E$5:$T$5,0)),"",0)</f>
        <v/>
      </c>
      <c r="H2173" s="311" t="s">
        <v>237</v>
      </c>
      <c r="I2173" s="312" t="str">
        <f>IF(
    SUMIFS('Import data'!$L$25:$L$80,
           'Import data'!$J$25:$J$80, F2173,
           'Import data'!$G$25:$G$80, 'GHG emissions calculations'!$H2173,
           'Import data'!$I$25:$I$80,$E$1919) &lt;&gt; 0,
    SUMIFS('Import data'!$L$25:$L$80,
           'Import data'!$J$25:$J$80, F2173,
           'Import data'!$G$25:$G$80, 'GHG emissions calculations'!$H2173,
           'Import data'!$I$25:$I$80,$E$1919),
    ""
)</f>
        <v/>
      </c>
      <c r="J2173" s="311" t="str">
        <f t="array" ref="J2173">IF(
    XLOOKUP(F2173, 'Import data'!$J$26:$J$47, 'Import data'!$M$26:$M$47, "", 0) = "Please add the region-specific supplier emission factor or choose a different region available in the IAEG database.",
    "",
    XLOOKUP(F2173, 'Import data'!$J$26:$J$47, 'Import data'!$M$26:$M$47, "", 0)
)</f>
        <v/>
      </c>
      <c r="K2173" s="311" t="str">
        <f t="array" ref="K2173">IFERROR(
    XLOOKUP(F2173,
            _xlws.FILTER('Supplier Emission'!$G$15:$G$49,
                   ('Supplier Emission'!$D$15:$D$49=H2173) * ('Supplier Emission'!$F$15:$F$49=$E$1919)),
            _xlws.FILTER('Supplier Emission'!$I$15:$I$49,
                   ('Supplier Emission'!$D$15:$D$49=H2173) * ('Supplier Emission'!$F$15:$F$49=$E$1919)),
            ""),
    "")</f>
        <v/>
      </c>
      <c r="L2173" s="311" t="str">
        <f t="array" ref="L2173">IFERROR(
    XLOOKUP(F2173,
            _xlws.FILTER('Supplier Emission'!$G$15:$G$49,
                   ('Supplier Emission'!$D$15:$D$49=H2173) * ('Supplier Emission'!$F$15:$F$49=$E$1919)),
            _xlws.FILTER('Supplier Emission'!$J$15:$J$49,
                   ('Supplier Emission'!$D$15:$D$49=H2173) * ('Supplier Emission'!$F$15:$F$49=$E$1919)),
            ""),
    "")</f>
        <v/>
      </c>
      <c r="M2173" s="311" t="str">
        <f t="array" ref="M2173">IFERROR(
    XLOOKUP(F2173,
            _xlws.FILTER('Supplier Emission'!$G$15:$G$49,
                   ('Supplier Emission'!$D$15:$D$49=H2173) * ('Supplier Emission'!$F$15:$F$49=$E$1919)),
            _xlws.FILTER('Supplier Emission'!$M$15:$M$49,
                   ('Supplier Emission'!$D$15:$D$49=H2173) * ('Supplier Emission'!$F$15:$F$49=$E$1919)),
            ""),
    "")</f>
        <v/>
      </c>
      <c r="N2173" s="311" t="str">
        <f t="array" ref="N2173">IFERROR(
    XLOOKUP(F2173,
            _xlws.FILTER('Supplier Emission'!$G$15:$G$49,
                   ('Supplier Emission'!$D$15:$D$49=H2173) * ('Supplier Emission'!$F$15:$F$49=$E$1919)),
            _xlws.FILTER('Supplier Emission'!$H$15:$H$49,
                   ('Supplier Emission'!$D$15:$D$49=H2173) * ('Supplier Emission'!$F$15:$F$49=$E$1919)),
            ""),
    "")</f>
        <v/>
      </c>
      <c r="O2173" s="311" t="str">
        <f t="array" ref="O2173">XLOOKUP(1,('Emission Factors'!$E$5:$E$488='GHG emissions calculations'!$F2173)*('Emission Factors'!$H$5:$H$488='GHG emissions calculations'!$H2173),INDEX('Emission Factors'!$E$5:$T$488,0,MATCH('GHG emissions calculations'!O$6,'Emission Factors'!$E$5:$T$5,0)),"",0)</f>
        <v/>
      </c>
      <c r="P2173" s="313" t="str">
        <f t="array" ref="P2173">IFERROR(
    INDEX('Emission Factors'!$E$5:$P$488,
          MATCH(1,
                ('Emission Factors'!$E$5:$E$488 = 'GHG emissions calculations'!$F2173) *
                ('Emission Factors'!$H$5:$H$488 = 'GHG emissions calculations'!$H2173),
                0),
          MATCH('GHG emissions calculations'!P$6,'Emission Factors'!$E$5:$P$5,0)),
    "")</f>
        <v/>
      </c>
      <c r="Q2173" s="311" t="str">
        <f t="array" ref="Q2173">IFERROR(
    IF(
        INDEX('Emission Factors'!$E$5:$P$488,
              MATCH(1,
                    ('Emission Factors'!$E$5:$E$488 = 'GHG emissions calculations'!$F2173) *
                    ('Emission Factors'!$H$5:$H$488 = 'GHG emissions calculations'!$H2173),
                    0),
              MATCH('GHG emissions calculations'!Q$6, 'Emission Factors'!$E$5:$P$5, 0)) &lt;&gt; "",
        INDEX('Emission Factors'!$E$5:$P$488,
              MATCH(1,
                    ('Emission Factors'!$E$5:$E$488 = 'GHG emissions calculations'!$F2173) *
                    ('Emission Factors'!$H$5:$H$488 = 'GHG emissions calculations'!$H2173),
                    0),
              MATCH('GHG emissions calculations'!Q$6, 'Emission Factors'!$E$5:$P$5, 0)),
        ""),
    "")</f>
        <v/>
      </c>
      <c r="R2173" s="311" t="str">
        <f t="array" ref="R2173">IFERROR(
    IF(
        INDEX('Emission Factors'!$E$5:$R$488,
              MATCH(1,
                    ('Emission Factors'!$E$5:$E$488 = 'GHG emissions calculations'!$F2173) *
                    ('Emission Factors'!$H$5:$H$488 = 'GHG emissions calculations'!$H2173),
                    0),
              MATCH('GHG emissions calculations'!R$6, 'Emission Factors'!$E$5:$R$5, 0)) &lt;&gt; "",
        INDEX('Emission Factors'!$E$5:$R$488,
              MATCH(1,
                    ('Emission Factors'!$E$5:$E$488 = 'GHG emissions calculations'!$F2173) *
                    ('Emission Factors'!$H$5:$H$488 = 'GHG emissions calculations'!$H2173),
                    0),
              MATCH('GHG emissions calculations'!R$6, 'Emission Factors'!$E$5:$R$5, 0)),
        ""),
    "")</f>
        <v/>
      </c>
      <c r="S2173" s="312">
        <f t="shared" si="3"/>
        <v>0</v>
      </c>
      <c r="T2173" s="23"/>
    </row>
    <row r="2174" ht="15.75" customHeight="1" outlineLevel="1">
      <c r="A2174" s="23"/>
      <c r="B2174" s="71"/>
      <c r="C2174" s="71"/>
      <c r="D2174" s="71"/>
      <c r="E2174" s="314"/>
      <c r="F2174" s="311" t="str">
        <f>Lists!AB187</f>
        <v>Plastic, packaging film, PET  - Europe</v>
      </c>
      <c r="G2174" s="311">
        <f t="array" ref="G2174">XLOOKUP(1,('Emission Factors'!$E$5:$E$488='GHG emissions calculations'!$F2174)*('Emission Factors'!$H$5:$H$488='GHG emissions calculations'!$H2174),INDEX('Emission Factors'!$E$5:$T$488,0,MATCH('GHG emissions calculations'!G$6,'Emission Factors'!$E$5:$T$5,0)),"",0)</f>
        <v>3</v>
      </c>
      <c r="H2174" s="311" t="s">
        <v>237</v>
      </c>
      <c r="I2174" s="312" t="str">
        <f>IF(
    SUMIFS('Import data'!$L$25:$L$80,
           'Import data'!$J$25:$J$80, F2174,
           'Import data'!$G$25:$G$80, 'GHG emissions calculations'!$H2174,
           'Import data'!$I$25:$I$80,$E$1919) &lt;&gt; 0,
    SUMIFS('Import data'!$L$25:$L$80,
           'Import data'!$J$25:$J$80, F2174,
           'Import data'!$G$25:$G$80, 'GHG emissions calculations'!$H2174,
           'Import data'!$I$25:$I$80,$E$1919),
    ""
)</f>
        <v/>
      </c>
      <c r="J2174" s="311" t="str">
        <f t="array" ref="J2174">IF(
    XLOOKUP(F2174, 'Import data'!$J$26:$J$47, 'Import data'!$M$26:$M$47, "", 0) = "Please add the region-specific supplier emission factor or choose a different region available in the IAEG database.",
    "",
    XLOOKUP(F2174, 'Import data'!$J$26:$J$47, 'Import data'!$M$26:$M$47, "", 0)
)</f>
        <v/>
      </c>
      <c r="K2174" s="311" t="str">
        <f t="array" ref="K2174">IFERROR(
    XLOOKUP(F2174,
            _xlws.FILTER('Supplier Emission'!$G$15:$G$49,
                   ('Supplier Emission'!$D$15:$D$49=H2174) * ('Supplier Emission'!$F$15:$F$49=$E$1919)),
            _xlws.FILTER('Supplier Emission'!$I$15:$I$49,
                   ('Supplier Emission'!$D$15:$D$49=H2174) * ('Supplier Emission'!$F$15:$F$49=$E$1919)),
            ""),
    "")</f>
        <v/>
      </c>
      <c r="L2174" s="311" t="str">
        <f t="array" ref="L2174">IFERROR(
    XLOOKUP(F2174,
            _xlws.FILTER('Supplier Emission'!$G$15:$G$49,
                   ('Supplier Emission'!$D$15:$D$49=H2174) * ('Supplier Emission'!$F$15:$F$49=$E$1919)),
            _xlws.FILTER('Supplier Emission'!$J$15:$J$49,
                   ('Supplier Emission'!$D$15:$D$49=H2174) * ('Supplier Emission'!$F$15:$F$49=$E$1919)),
            ""),
    "")</f>
        <v/>
      </c>
      <c r="M2174" s="311" t="str">
        <f t="array" ref="M2174">IFERROR(
    XLOOKUP(F2174,
            _xlws.FILTER('Supplier Emission'!$G$15:$G$49,
                   ('Supplier Emission'!$D$15:$D$49=H2174) * ('Supplier Emission'!$F$15:$F$49=$E$1919)),
            _xlws.FILTER('Supplier Emission'!$M$15:$M$49,
                   ('Supplier Emission'!$D$15:$D$49=H2174) * ('Supplier Emission'!$F$15:$F$49=$E$1919)),
            ""),
    "")</f>
        <v/>
      </c>
      <c r="N2174" s="311" t="str">
        <f t="array" ref="N2174">IFERROR(
    XLOOKUP(F2174,
            _xlws.FILTER('Supplier Emission'!$G$15:$G$49,
                   ('Supplier Emission'!$D$15:$D$49=H2174) * ('Supplier Emission'!$F$15:$F$49=$E$1919)),
            _xlws.FILTER('Supplier Emission'!$H$15:$H$49,
                   ('Supplier Emission'!$D$15:$D$49=H2174) * ('Supplier Emission'!$F$15:$F$49=$E$1919)),
            ""),
    "")</f>
        <v/>
      </c>
      <c r="O2174" s="311" t="str">
        <f t="array" ref="O2174">XLOOKUP(1,('Emission Factors'!$E$5:$E$488='GHG emissions calculations'!$F2174)*('Emission Factors'!$H$5:$H$488='GHG emissions calculations'!$H2174),INDEX('Emission Factors'!$E$5:$T$488,0,MATCH('GHG emissions calculations'!O$6,'Emission Factors'!$E$5:$T$5,0)),"",0)</f>
        <v>Plastic PET (including forming)</v>
      </c>
      <c r="P2174" s="313">
        <f t="array" ref="P2174">IFERROR(
    INDEX('Emission Factors'!$E$5:$P$488,
          MATCH(1,
                ('Emission Factors'!$E$5:$E$488 = 'GHG emissions calculations'!$F2174) *
                ('Emission Factors'!$H$5:$H$488 = 'GHG emissions calculations'!$H2174),
                0),
          MATCH('GHG emissions calculations'!P$6,'Emission Factors'!$E$5:$P$5,0)),
    "")</f>
        <v>3.85</v>
      </c>
      <c r="Q2174" s="311" t="str">
        <f t="array" ref="Q2174">IFERROR(
    IF(
        INDEX('Emission Factors'!$E$5:$P$488,
              MATCH(1,
                    ('Emission Factors'!$E$5:$E$488 = 'GHG emissions calculations'!$F2174) *
                    ('Emission Factors'!$H$5:$H$488 = 'GHG emissions calculations'!$H2174),
                    0),
              MATCH('GHG emissions calculations'!Q$6, 'Emission Factors'!$E$5:$P$5, 0)) &lt;&gt; "",
        INDEX('Emission Factors'!$E$5:$P$488,
              MATCH(1,
                    ('Emission Factors'!$E$5:$E$488 = 'GHG emissions calculations'!$F2174) *
                    ('Emission Factors'!$H$5:$H$488 = 'GHG emissions calculations'!$H2174),
                    0),
              MATCH('GHG emissions calculations'!Q$6, 'Emission Factors'!$E$5:$P$5, 0)),
        ""),
    "")</f>
        <v>kgCO2e/kg</v>
      </c>
      <c r="R2174" s="311" t="str">
        <f t="array" ref="R2174">IFERROR(
    IF(
        INDEX('Emission Factors'!$E$5:$R$488,
              MATCH(1,
                    ('Emission Factors'!$E$5:$E$488 = 'GHG emissions calculations'!$F2174) *
                    ('Emission Factors'!$H$5:$H$488 = 'GHG emissions calculations'!$H2174),
                    0),
              MATCH('GHG emissions calculations'!R$6, 'Emission Factors'!$E$5:$R$5, 0)) &lt;&gt; "",
        INDEX('Emission Factors'!$E$5:$R$488,
              MATCH(1,
                    ('Emission Factors'!$E$5:$E$488 = 'GHG emissions calculations'!$F2174) *
                    ('Emission Factors'!$H$5:$H$488 = 'GHG emissions calculations'!$H2174),
                    0),
              MATCH('GHG emissions calculations'!R$6, 'Emission Factors'!$E$5:$R$5, 0)),
        ""),
    "")</f>
        <v>Europe</v>
      </c>
      <c r="S2174" s="312">
        <f t="shared" si="3"/>
        <v>0</v>
      </c>
      <c r="T2174" s="23"/>
    </row>
    <row r="2175" ht="15.75" customHeight="1" outlineLevel="1">
      <c r="A2175" s="23"/>
      <c r="B2175" s="71"/>
      <c r="C2175" s="71"/>
      <c r="D2175" s="71"/>
      <c r="E2175" s="314"/>
      <c r="F2175" s="311" t="str">
        <f>Lists!AB192</f>
        <v>Plastic, packaging film, PET  - Global or unspecified region</v>
      </c>
      <c r="G2175" s="311" t="str">
        <f t="array" ref="G2175">XLOOKUP(1,('Emission Factors'!$E$5:$E$488='GHG emissions calculations'!$F2175)*('Emission Factors'!$H$5:$H$488='GHG emissions calculations'!$H2175),INDEX('Emission Factors'!$E$5:$T$488,0,MATCH('GHG emissions calculations'!G$6,'Emission Factors'!$E$5:$T$5,0)),"",0)</f>
        <v/>
      </c>
      <c r="H2175" s="311" t="s">
        <v>237</v>
      </c>
      <c r="I2175" s="312" t="str">
        <f>IF(
    SUMIFS('Import data'!$L$25:$L$80,
           'Import data'!$J$25:$J$80, F2175,
           'Import data'!$G$25:$G$80, 'GHG emissions calculations'!$H2175,
           'Import data'!$I$25:$I$80,$E$1919) &lt;&gt; 0,
    SUMIFS('Import data'!$L$25:$L$80,
           'Import data'!$J$25:$J$80, F2175,
           'Import data'!$G$25:$G$80, 'GHG emissions calculations'!$H2175,
           'Import data'!$I$25:$I$80,$E$1919),
    ""
)</f>
        <v/>
      </c>
      <c r="J2175" s="311" t="str">
        <f t="array" ref="J2175">IF(
    XLOOKUP(F2175, 'Import data'!$J$26:$J$47, 'Import data'!$M$26:$M$47, "", 0) = "Please add the region-specific supplier emission factor or choose a different region available in the IAEG database.",
    "",
    XLOOKUP(F2175, 'Import data'!$J$26:$J$47, 'Import data'!$M$26:$M$47, "", 0)
)</f>
        <v/>
      </c>
      <c r="K2175" s="311" t="str">
        <f t="array" ref="K2175">IFERROR(
    XLOOKUP(F2175,
            _xlws.FILTER('Supplier Emission'!$G$15:$G$49,
                   ('Supplier Emission'!$D$15:$D$49=H2175) * ('Supplier Emission'!$F$15:$F$49=$E$1919)),
            _xlws.FILTER('Supplier Emission'!$I$15:$I$49,
                   ('Supplier Emission'!$D$15:$D$49=H2175) * ('Supplier Emission'!$F$15:$F$49=$E$1919)),
            ""),
    "")</f>
        <v/>
      </c>
      <c r="L2175" s="311" t="str">
        <f t="array" ref="L2175">IFERROR(
    XLOOKUP(F2175,
            _xlws.FILTER('Supplier Emission'!$G$15:$G$49,
                   ('Supplier Emission'!$D$15:$D$49=H2175) * ('Supplier Emission'!$F$15:$F$49=$E$1919)),
            _xlws.FILTER('Supplier Emission'!$J$15:$J$49,
                   ('Supplier Emission'!$D$15:$D$49=H2175) * ('Supplier Emission'!$F$15:$F$49=$E$1919)),
            ""),
    "")</f>
        <v/>
      </c>
      <c r="M2175" s="311" t="str">
        <f t="array" ref="M2175">IFERROR(
    XLOOKUP(F2175,
            _xlws.FILTER('Supplier Emission'!$G$15:$G$49,
                   ('Supplier Emission'!$D$15:$D$49=H2175) * ('Supplier Emission'!$F$15:$F$49=$E$1919)),
            _xlws.FILTER('Supplier Emission'!$M$15:$M$49,
                   ('Supplier Emission'!$D$15:$D$49=H2175) * ('Supplier Emission'!$F$15:$F$49=$E$1919)),
            ""),
    "")</f>
        <v/>
      </c>
      <c r="N2175" s="311" t="str">
        <f t="array" ref="N2175">IFERROR(
    XLOOKUP(F2175,
            _xlws.FILTER('Supplier Emission'!$G$15:$G$49,
                   ('Supplier Emission'!$D$15:$D$49=H2175) * ('Supplier Emission'!$F$15:$F$49=$E$1919)),
            _xlws.FILTER('Supplier Emission'!$H$15:$H$49,
                   ('Supplier Emission'!$D$15:$D$49=H2175) * ('Supplier Emission'!$F$15:$F$49=$E$1919)),
            ""),
    "")</f>
        <v/>
      </c>
      <c r="O2175" s="311" t="str">
        <f t="array" ref="O2175">XLOOKUP(1,('Emission Factors'!$E$5:$E$488='GHG emissions calculations'!$F2175)*('Emission Factors'!$H$5:$H$488='GHG emissions calculations'!$H2175),INDEX('Emission Factors'!$E$5:$T$488,0,MATCH('GHG emissions calculations'!O$6,'Emission Factors'!$E$5:$T$5,0)),"",0)</f>
        <v/>
      </c>
      <c r="P2175" s="313" t="str">
        <f t="array" ref="P2175">IFERROR(
    INDEX('Emission Factors'!$E$5:$P$488,
          MATCH(1,
                ('Emission Factors'!$E$5:$E$488 = 'GHG emissions calculations'!$F2175) *
                ('Emission Factors'!$H$5:$H$488 = 'GHG emissions calculations'!$H2175),
                0),
          MATCH('GHG emissions calculations'!P$6,'Emission Factors'!$E$5:$P$5,0)),
    "")</f>
        <v/>
      </c>
      <c r="Q2175" s="311" t="str">
        <f t="array" ref="Q2175">IFERROR(
    IF(
        INDEX('Emission Factors'!$E$5:$P$488,
              MATCH(1,
                    ('Emission Factors'!$E$5:$E$488 = 'GHG emissions calculations'!$F2175) *
                    ('Emission Factors'!$H$5:$H$488 = 'GHG emissions calculations'!$H2175),
                    0),
              MATCH('GHG emissions calculations'!Q$6, 'Emission Factors'!$E$5:$P$5, 0)) &lt;&gt; "",
        INDEX('Emission Factors'!$E$5:$P$488,
              MATCH(1,
                    ('Emission Factors'!$E$5:$E$488 = 'GHG emissions calculations'!$F2175) *
                    ('Emission Factors'!$H$5:$H$488 = 'GHG emissions calculations'!$H2175),
                    0),
              MATCH('GHG emissions calculations'!Q$6, 'Emission Factors'!$E$5:$P$5, 0)),
        ""),
    "")</f>
        <v/>
      </c>
      <c r="R2175" s="311" t="str">
        <f t="array" ref="R2175">IFERROR(
    IF(
        INDEX('Emission Factors'!$E$5:$R$488,
              MATCH(1,
                    ('Emission Factors'!$E$5:$E$488 = 'GHG emissions calculations'!$F2175) *
                    ('Emission Factors'!$H$5:$H$488 = 'GHG emissions calculations'!$H2175),
                    0),
              MATCH('GHG emissions calculations'!R$6, 'Emission Factors'!$E$5:$R$5, 0)) &lt;&gt; "",
        INDEX('Emission Factors'!$E$5:$R$488,
              MATCH(1,
                    ('Emission Factors'!$E$5:$E$488 = 'GHG emissions calculations'!$F2175) *
                    ('Emission Factors'!$H$5:$H$488 = 'GHG emissions calculations'!$H2175),
                    0),
              MATCH('GHG emissions calculations'!R$6, 'Emission Factors'!$E$5:$R$5, 0)),
        ""),
    "")</f>
        <v/>
      </c>
      <c r="S2175" s="312">
        <f t="shared" si="3"/>
        <v>0</v>
      </c>
      <c r="T2175" s="23"/>
    </row>
    <row r="2176" ht="15.75" customHeight="1" outlineLevel="1">
      <c r="A2176" s="23"/>
      <c r="B2176" s="71"/>
      <c r="C2176" s="71"/>
      <c r="D2176" s="71"/>
      <c r="E2176" s="314"/>
      <c r="F2176" s="311" t="str">
        <f>Lists!AB191</f>
        <v>Plastic, packaging film, PET  - Middle East</v>
      </c>
      <c r="G2176" s="311" t="str">
        <f t="array" ref="G2176">XLOOKUP(1,('Emission Factors'!$E$5:$E$488='GHG emissions calculations'!$F2176)*('Emission Factors'!$H$5:$H$488='GHG emissions calculations'!$H2176),INDEX('Emission Factors'!$E$5:$T$488,0,MATCH('GHG emissions calculations'!G$6,'Emission Factors'!$E$5:$T$5,0)),"",0)</f>
        <v/>
      </c>
      <c r="H2176" s="311" t="s">
        <v>237</v>
      </c>
      <c r="I2176" s="312" t="str">
        <f>IF(
    SUMIFS('Import data'!$L$25:$L$80,
           'Import data'!$J$25:$J$80, F2176,
           'Import data'!$G$25:$G$80, 'GHG emissions calculations'!$H2176,
           'Import data'!$I$25:$I$80,$E$1919) &lt;&gt; 0,
    SUMIFS('Import data'!$L$25:$L$80,
           'Import data'!$J$25:$J$80, F2176,
           'Import data'!$G$25:$G$80, 'GHG emissions calculations'!$H2176,
           'Import data'!$I$25:$I$80,$E$1919),
    ""
)</f>
        <v/>
      </c>
      <c r="J2176" s="311" t="str">
        <f t="array" ref="J2176">IF(
    XLOOKUP(F2176, 'Import data'!$J$26:$J$47, 'Import data'!$M$26:$M$47, "", 0) = "Please add the region-specific supplier emission factor or choose a different region available in the IAEG database.",
    "",
    XLOOKUP(F2176, 'Import data'!$J$26:$J$47, 'Import data'!$M$26:$M$47, "", 0)
)</f>
        <v/>
      </c>
      <c r="K2176" s="311" t="str">
        <f t="array" ref="K2176">IFERROR(
    XLOOKUP(F2176,
            _xlws.FILTER('Supplier Emission'!$G$15:$G$49,
                   ('Supplier Emission'!$D$15:$D$49=H2176) * ('Supplier Emission'!$F$15:$F$49=$E$1919)),
            _xlws.FILTER('Supplier Emission'!$I$15:$I$49,
                   ('Supplier Emission'!$D$15:$D$49=H2176) * ('Supplier Emission'!$F$15:$F$49=$E$1919)),
            ""),
    "")</f>
        <v/>
      </c>
      <c r="L2176" s="311" t="str">
        <f t="array" ref="L2176">IFERROR(
    XLOOKUP(F2176,
            _xlws.FILTER('Supplier Emission'!$G$15:$G$49,
                   ('Supplier Emission'!$D$15:$D$49=H2176) * ('Supplier Emission'!$F$15:$F$49=$E$1919)),
            _xlws.FILTER('Supplier Emission'!$J$15:$J$49,
                   ('Supplier Emission'!$D$15:$D$49=H2176) * ('Supplier Emission'!$F$15:$F$49=$E$1919)),
            ""),
    "")</f>
        <v/>
      </c>
      <c r="M2176" s="311" t="str">
        <f t="array" ref="M2176">IFERROR(
    XLOOKUP(F2176,
            _xlws.FILTER('Supplier Emission'!$G$15:$G$49,
                   ('Supplier Emission'!$D$15:$D$49=H2176) * ('Supplier Emission'!$F$15:$F$49=$E$1919)),
            _xlws.FILTER('Supplier Emission'!$M$15:$M$49,
                   ('Supplier Emission'!$D$15:$D$49=H2176) * ('Supplier Emission'!$F$15:$F$49=$E$1919)),
            ""),
    "")</f>
        <v/>
      </c>
      <c r="N2176" s="311" t="str">
        <f t="array" ref="N2176">IFERROR(
    XLOOKUP(F2176,
            _xlws.FILTER('Supplier Emission'!$G$15:$G$49,
                   ('Supplier Emission'!$D$15:$D$49=H2176) * ('Supplier Emission'!$F$15:$F$49=$E$1919)),
            _xlws.FILTER('Supplier Emission'!$H$15:$H$49,
                   ('Supplier Emission'!$D$15:$D$49=H2176) * ('Supplier Emission'!$F$15:$F$49=$E$1919)),
            ""),
    "")</f>
        <v/>
      </c>
      <c r="O2176" s="311" t="str">
        <f t="array" ref="O2176">XLOOKUP(1,('Emission Factors'!$E$5:$E$488='GHG emissions calculations'!$F2176)*('Emission Factors'!$H$5:$H$488='GHG emissions calculations'!$H2176),INDEX('Emission Factors'!$E$5:$T$488,0,MATCH('GHG emissions calculations'!O$6,'Emission Factors'!$E$5:$T$5,0)),"",0)</f>
        <v/>
      </c>
      <c r="P2176" s="313" t="str">
        <f t="array" ref="P2176">IFERROR(
    INDEX('Emission Factors'!$E$5:$P$488,
          MATCH(1,
                ('Emission Factors'!$E$5:$E$488 = 'GHG emissions calculations'!$F2176) *
                ('Emission Factors'!$H$5:$H$488 = 'GHG emissions calculations'!$H2176),
                0),
          MATCH('GHG emissions calculations'!P$6,'Emission Factors'!$E$5:$P$5,0)),
    "")</f>
        <v/>
      </c>
      <c r="Q2176" s="311" t="str">
        <f t="array" ref="Q2176">IFERROR(
    IF(
        INDEX('Emission Factors'!$E$5:$P$488,
              MATCH(1,
                    ('Emission Factors'!$E$5:$E$488 = 'GHG emissions calculations'!$F2176) *
                    ('Emission Factors'!$H$5:$H$488 = 'GHG emissions calculations'!$H2176),
                    0),
              MATCH('GHG emissions calculations'!Q$6, 'Emission Factors'!$E$5:$P$5, 0)) &lt;&gt; "",
        INDEX('Emission Factors'!$E$5:$P$488,
              MATCH(1,
                    ('Emission Factors'!$E$5:$E$488 = 'GHG emissions calculations'!$F2176) *
                    ('Emission Factors'!$H$5:$H$488 = 'GHG emissions calculations'!$H2176),
                    0),
              MATCH('GHG emissions calculations'!Q$6, 'Emission Factors'!$E$5:$P$5, 0)),
        ""),
    "")</f>
        <v/>
      </c>
      <c r="R2176" s="311" t="str">
        <f t="array" ref="R2176">IFERROR(
    IF(
        INDEX('Emission Factors'!$E$5:$R$488,
              MATCH(1,
                    ('Emission Factors'!$E$5:$E$488 = 'GHG emissions calculations'!$F2176) *
                    ('Emission Factors'!$H$5:$H$488 = 'GHG emissions calculations'!$H2176),
                    0),
              MATCH('GHG emissions calculations'!R$6, 'Emission Factors'!$E$5:$R$5, 0)) &lt;&gt; "",
        INDEX('Emission Factors'!$E$5:$R$488,
              MATCH(1,
                    ('Emission Factors'!$E$5:$E$488 = 'GHG emissions calculations'!$F2176) *
                    ('Emission Factors'!$H$5:$H$488 = 'GHG emissions calculations'!$H2176),
                    0),
              MATCH('GHG emissions calculations'!R$6, 'Emission Factors'!$E$5:$R$5, 0)),
        ""),
    "")</f>
        <v/>
      </c>
      <c r="S2176" s="312">
        <f t="shared" si="3"/>
        <v>0</v>
      </c>
      <c r="T2176" s="23"/>
    </row>
    <row r="2177" ht="15.75" customHeight="1" outlineLevel="1">
      <c r="A2177" s="23"/>
      <c r="B2177" s="71"/>
      <c r="C2177" s="71"/>
      <c r="D2177" s="71"/>
      <c r="E2177" s="314"/>
      <c r="F2177" s="311" t="str">
        <f>Lists!AB190</f>
        <v>Plastic, packaging film, PET  - Oceania</v>
      </c>
      <c r="G2177" s="311" t="str">
        <f t="array" ref="G2177">XLOOKUP(1,('Emission Factors'!$E$5:$E$488='GHG emissions calculations'!$F2177)*('Emission Factors'!$H$5:$H$488='GHG emissions calculations'!$H2177),INDEX('Emission Factors'!$E$5:$T$488,0,MATCH('GHG emissions calculations'!G$6,'Emission Factors'!$E$5:$T$5,0)),"",0)</f>
        <v/>
      </c>
      <c r="H2177" s="311" t="s">
        <v>237</v>
      </c>
      <c r="I2177" s="312" t="str">
        <f>IF(
    SUMIFS('Import data'!$L$25:$L$80,
           'Import data'!$J$25:$J$80, F2177,
           'Import data'!$G$25:$G$80, 'GHG emissions calculations'!$H2177,
           'Import data'!$I$25:$I$80,$E$1919) &lt;&gt; 0,
    SUMIFS('Import data'!$L$25:$L$80,
           'Import data'!$J$25:$J$80, F2177,
           'Import data'!$G$25:$G$80, 'GHG emissions calculations'!$H2177,
           'Import data'!$I$25:$I$80,$E$1919),
    ""
)</f>
        <v/>
      </c>
      <c r="J2177" s="311" t="str">
        <f t="array" ref="J2177">IF(
    XLOOKUP(F2177, 'Import data'!$J$26:$J$47, 'Import data'!$M$26:$M$47, "", 0) = "Please add the region-specific supplier emission factor or choose a different region available in the IAEG database.",
    "",
    XLOOKUP(F2177, 'Import data'!$J$26:$J$47, 'Import data'!$M$26:$M$47, "", 0)
)</f>
        <v/>
      </c>
      <c r="K2177" s="311" t="str">
        <f t="array" ref="K2177">IFERROR(
    XLOOKUP(F2177,
            _xlws.FILTER('Supplier Emission'!$G$15:$G$49,
                   ('Supplier Emission'!$D$15:$D$49=H2177) * ('Supplier Emission'!$F$15:$F$49=$E$1919)),
            _xlws.FILTER('Supplier Emission'!$I$15:$I$49,
                   ('Supplier Emission'!$D$15:$D$49=H2177) * ('Supplier Emission'!$F$15:$F$49=$E$1919)),
            ""),
    "")</f>
        <v/>
      </c>
      <c r="L2177" s="311" t="str">
        <f t="array" ref="L2177">IFERROR(
    XLOOKUP(F2177,
            _xlws.FILTER('Supplier Emission'!$G$15:$G$49,
                   ('Supplier Emission'!$D$15:$D$49=H2177) * ('Supplier Emission'!$F$15:$F$49=$E$1919)),
            _xlws.FILTER('Supplier Emission'!$J$15:$J$49,
                   ('Supplier Emission'!$D$15:$D$49=H2177) * ('Supplier Emission'!$F$15:$F$49=$E$1919)),
            ""),
    "")</f>
        <v/>
      </c>
      <c r="M2177" s="311" t="str">
        <f t="array" ref="M2177">IFERROR(
    XLOOKUP(F2177,
            _xlws.FILTER('Supplier Emission'!$G$15:$G$49,
                   ('Supplier Emission'!$D$15:$D$49=H2177) * ('Supplier Emission'!$F$15:$F$49=$E$1919)),
            _xlws.FILTER('Supplier Emission'!$M$15:$M$49,
                   ('Supplier Emission'!$D$15:$D$49=H2177) * ('Supplier Emission'!$F$15:$F$49=$E$1919)),
            ""),
    "")</f>
        <v/>
      </c>
      <c r="N2177" s="311" t="str">
        <f t="array" ref="N2177">IFERROR(
    XLOOKUP(F2177,
            _xlws.FILTER('Supplier Emission'!$G$15:$G$49,
                   ('Supplier Emission'!$D$15:$D$49=H2177) * ('Supplier Emission'!$F$15:$F$49=$E$1919)),
            _xlws.FILTER('Supplier Emission'!$H$15:$H$49,
                   ('Supplier Emission'!$D$15:$D$49=H2177) * ('Supplier Emission'!$F$15:$F$49=$E$1919)),
            ""),
    "")</f>
        <v/>
      </c>
      <c r="O2177" s="311" t="str">
        <f t="array" ref="O2177">XLOOKUP(1,('Emission Factors'!$E$5:$E$488='GHG emissions calculations'!$F2177)*('Emission Factors'!$H$5:$H$488='GHG emissions calculations'!$H2177),INDEX('Emission Factors'!$E$5:$T$488,0,MATCH('GHG emissions calculations'!O$6,'Emission Factors'!$E$5:$T$5,0)),"",0)</f>
        <v/>
      </c>
      <c r="P2177" s="313" t="str">
        <f t="array" ref="P2177">IFERROR(
    INDEX('Emission Factors'!$E$5:$P$488,
          MATCH(1,
                ('Emission Factors'!$E$5:$E$488 = 'GHG emissions calculations'!$F2177) *
                ('Emission Factors'!$H$5:$H$488 = 'GHG emissions calculations'!$H2177),
                0),
          MATCH('GHG emissions calculations'!P$6,'Emission Factors'!$E$5:$P$5,0)),
    "")</f>
        <v/>
      </c>
      <c r="Q2177" s="311" t="str">
        <f t="array" ref="Q2177">IFERROR(
    IF(
        INDEX('Emission Factors'!$E$5:$P$488,
              MATCH(1,
                    ('Emission Factors'!$E$5:$E$488 = 'GHG emissions calculations'!$F2177) *
                    ('Emission Factors'!$H$5:$H$488 = 'GHG emissions calculations'!$H2177),
                    0),
              MATCH('GHG emissions calculations'!Q$6, 'Emission Factors'!$E$5:$P$5, 0)) &lt;&gt; "",
        INDEX('Emission Factors'!$E$5:$P$488,
              MATCH(1,
                    ('Emission Factors'!$E$5:$E$488 = 'GHG emissions calculations'!$F2177) *
                    ('Emission Factors'!$H$5:$H$488 = 'GHG emissions calculations'!$H2177),
                    0),
              MATCH('GHG emissions calculations'!Q$6, 'Emission Factors'!$E$5:$P$5, 0)),
        ""),
    "")</f>
        <v/>
      </c>
      <c r="R2177" s="311" t="str">
        <f t="array" ref="R2177">IFERROR(
    IF(
        INDEX('Emission Factors'!$E$5:$R$488,
              MATCH(1,
                    ('Emission Factors'!$E$5:$E$488 = 'GHG emissions calculations'!$F2177) *
                    ('Emission Factors'!$H$5:$H$488 = 'GHG emissions calculations'!$H2177),
                    0),
              MATCH('GHG emissions calculations'!R$6, 'Emission Factors'!$E$5:$R$5, 0)) &lt;&gt; "",
        INDEX('Emission Factors'!$E$5:$R$488,
              MATCH(1,
                    ('Emission Factors'!$E$5:$E$488 = 'GHG emissions calculations'!$F2177) *
                    ('Emission Factors'!$H$5:$H$488 = 'GHG emissions calculations'!$H2177),
                    0),
              MATCH('GHG emissions calculations'!R$6, 'Emission Factors'!$E$5:$R$5, 0)),
        ""),
    "")</f>
        <v/>
      </c>
      <c r="S2177" s="312">
        <f t="shared" si="3"/>
        <v>0</v>
      </c>
      <c r="T2177" s="23"/>
    </row>
    <row r="2178" ht="15.75" customHeight="1" outlineLevel="1">
      <c r="A2178" s="23"/>
      <c r="B2178" s="71"/>
      <c r="C2178" s="71"/>
      <c r="D2178" s="71"/>
      <c r="E2178" s="314"/>
      <c r="F2178" s="311" t="str">
        <f>Lists!AB195</f>
        <v>Plastic, packaging film, PP  - Africa</v>
      </c>
      <c r="G2178" s="311" t="str">
        <f t="array" ref="G2178">XLOOKUP(1,('Emission Factors'!$E$5:$E$488='GHG emissions calculations'!$F2178)*('Emission Factors'!$H$5:$H$488='GHG emissions calculations'!$H2178),INDEX('Emission Factors'!$E$5:$T$488,0,MATCH('GHG emissions calculations'!G$6,'Emission Factors'!$E$5:$T$5,0)),"",0)</f>
        <v/>
      </c>
      <c r="H2178" s="311" t="s">
        <v>237</v>
      </c>
      <c r="I2178" s="312" t="str">
        <f>IF(
    SUMIFS('Import data'!$L$25:$L$80,
           'Import data'!$J$25:$J$80, F2178,
           'Import data'!$G$25:$G$80, 'GHG emissions calculations'!$H2178,
           'Import data'!$I$25:$I$80,$E$1919) &lt;&gt; 0,
    SUMIFS('Import data'!$L$25:$L$80,
           'Import data'!$J$25:$J$80, F2178,
           'Import data'!$G$25:$G$80, 'GHG emissions calculations'!$H2178,
           'Import data'!$I$25:$I$80,$E$1919),
    ""
)</f>
        <v/>
      </c>
      <c r="J2178" s="311" t="str">
        <f t="array" ref="J2178">IF(
    XLOOKUP(F2178, 'Import data'!$J$26:$J$47, 'Import data'!$M$26:$M$47, "", 0) = "Please add the region-specific supplier emission factor or choose a different region available in the IAEG database.",
    "",
    XLOOKUP(F2178, 'Import data'!$J$26:$J$47, 'Import data'!$M$26:$M$47, "", 0)
)</f>
        <v/>
      </c>
      <c r="K2178" s="311" t="str">
        <f t="array" ref="K2178">IFERROR(
    XLOOKUP(F2178,
            _xlws.FILTER('Supplier Emission'!$G$15:$G$49,
                   ('Supplier Emission'!$D$15:$D$49=H2178) * ('Supplier Emission'!$F$15:$F$49=$E$1919)),
            _xlws.FILTER('Supplier Emission'!$I$15:$I$49,
                   ('Supplier Emission'!$D$15:$D$49=H2178) * ('Supplier Emission'!$F$15:$F$49=$E$1919)),
            ""),
    "")</f>
        <v/>
      </c>
      <c r="L2178" s="311" t="str">
        <f t="array" ref="L2178">IFERROR(
    XLOOKUP(F2178,
            _xlws.FILTER('Supplier Emission'!$G$15:$G$49,
                   ('Supplier Emission'!$D$15:$D$49=H2178) * ('Supplier Emission'!$F$15:$F$49=$E$1919)),
            _xlws.FILTER('Supplier Emission'!$J$15:$J$49,
                   ('Supplier Emission'!$D$15:$D$49=H2178) * ('Supplier Emission'!$F$15:$F$49=$E$1919)),
            ""),
    "")</f>
        <v/>
      </c>
      <c r="M2178" s="311" t="str">
        <f t="array" ref="M2178">IFERROR(
    XLOOKUP(F2178,
            _xlws.FILTER('Supplier Emission'!$G$15:$G$49,
                   ('Supplier Emission'!$D$15:$D$49=H2178) * ('Supplier Emission'!$F$15:$F$49=$E$1919)),
            _xlws.FILTER('Supplier Emission'!$M$15:$M$49,
                   ('Supplier Emission'!$D$15:$D$49=H2178) * ('Supplier Emission'!$F$15:$F$49=$E$1919)),
            ""),
    "")</f>
        <v/>
      </c>
      <c r="N2178" s="311" t="str">
        <f t="array" ref="N2178">IFERROR(
    XLOOKUP(F2178,
            _xlws.FILTER('Supplier Emission'!$G$15:$G$49,
                   ('Supplier Emission'!$D$15:$D$49=H2178) * ('Supplier Emission'!$F$15:$F$49=$E$1919)),
            _xlws.FILTER('Supplier Emission'!$H$15:$H$49,
                   ('Supplier Emission'!$D$15:$D$49=H2178) * ('Supplier Emission'!$F$15:$F$49=$E$1919)),
            ""),
    "")</f>
        <v/>
      </c>
      <c r="O2178" s="311" t="str">
        <f t="array" ref="O2178">XLOOKUP(1,('Emission Factors'!$E$5:$E$488='GHG emissions calculations'!$F2178)*('Emission Factors'!$H$5:$H$488='GHG emissions calculations'!$H2178),INDEX('Emission Factors'!$E$5:$T$488,0,MATCH('GHG emissions calculations'!O$6,'Emission Factors'!$E$5:$T$5,0)),"",0)</f>
        <v/>
      </c>
      <c r="P2178" s="313" t="str">
        <f t="array" ref="P2178">IFERROR(
    INDEX('Emission Factors'!$E$5:$P$488,
          MATCH(1,
                ('Emission Factors'!$E$5:$E$488 = 'GHG emissions calculations'!$F2178) *
                ('Emission Factors'!$H$5:$H$488 = 'GHG emissions calculations'!$H2178),
                0),
          MATCH('GHG emissions calculations'!P$6,'Emission Factors'!$E$5:$P$5,0)),
    "")</f>
        <v/>
      </c>
      <c r="Q2178" s="311" t="str">
        <f t="array" ref="Q2178">IFERROR(
    IF(
        INDEX('Emission Factors'!$E$5:$P$488,
              MATCH(1,
                    ('Emission Factors'!$E$5:$E$488 = 'GHG emissions calculations'!$F2178) *
                    ('Emission Factors'!$H$5:$H$488 = 'GHG emissions calculations'!$H2178),
                    0),
              MATCH('GHG emissions calculations'!Q$6, 'Emission Factors'!$E$5:$P$5, 0)) &lt;&gt; "",
        INDEX('Emission Factors'!$E$5:$P$488,
              MATCH(1,
                    ('Emission Factors'!$E$5:$E$488 = 'GHG emissions calculations'!$F2178) *
                    ('Emission Factors'!$H$5:$H$488 = 'GHG emissions calculations'!$H2178),
                    0),
              MATCH('GHG emissions calculations'!Q$6, 'Emission Factors'!$E$5:$P$5, 0)),
        ""),
    "")</f>
        <v/>
      </c>
      <c r="R2178" s="311" t="str">
        <f t="array" ref="R2178">IFERROR(
    IF(
        INDEX('Emission Factors'!$E$5:$R$488,
              MATCH(1,
                    ('Emission Factors'!$E$5:$E$488 = 'GHG emissions calculations'!$F2178) *
                    ('Emission Factors'!$H$5:$H$488 = 'GHG emissions calculations'!$H2178),
                    0),
              MATCH('GHG emissions calculations'!R$6, 'Emission Factors'!$E$5:$R$5, 0)) &lt;&gt; "",
        INDEX('Emission Factors'!$E$5:$R$488,
              MATCH(1,
                    ('Emission Factors'!$E$5:$E$488 = 'GHG emissions calculations'!$F2178) *
                    ('Emission Factors'!$H$5:$H$488 = 'GHG emissions calculations'!$H2178),
                    0),
              MATCH('GHG emissions calculations'!R$6, 'Emission Factors'!$E$5:$R$5, 0)),
        ""),
    "")</f>
        <v/>
      </c>
      <c r="S2178" s="312">
        <f t="shared" si="3"/>
        <v>0</v>
      </c>
      <c r="T2178" s="23"/>
    </row>
    <row r="2179" ht="15.75" customHeight="1" outlineLevel="1">
      <c r="A2179" s="23"/>
      <c r="B2179" s="71"/>
      <c r="C2179" s="71"/>
      <c r="D2179" s="71"/>
      <c r="E2179" s="314"/>
      <c r="F2179" s="311" t="str">
        <f>Lists!AB193</f>
        <v>Plastic, packaging film, PP  - America</v>
      </c>
      <c r="G2179" s="311" t="str">
        <f t="array" ref="G2179">XLOOKUP(1,('Emission Factors'!$E$5:$E$488='GHG emissions calculations'!$F2179)*('Emission Factors'!$H$5:$H$488='GHG emissions calculations'!$H2179),INDEX('Emission Factors'!$E$5:$T$488,0,MATCH('GHG emissions calculations'!G$6,'Emission Factors'!$E$5:$T$5,0)),"",0)</f>
        <v/>
      </c>
      <c r="H2179" s="311" t="s">
        <v>237</v>
      </c>
      <c r="I2179" s="312" t="str">
        <f>IF(
    SUMIFS('Import data'!$L$25:$L$80,
           'Import data'!$J$25:$J$80, F2179,
           'Import data'!$G$25:$G$80, 'GHG emissions calculations'!$H2179,
           'Import data'!$I$25:$I$80,$E$1919) &lt;&gt; 0,
    SUMIFS('Import data'!$L$25:$L$80,
           'Import data'!$J$25:$J$80, F2179,
           'Import data'!$G$25:$G$80, 'GHG emissions calculations'!$H2179,
           'Import data'!$I$25:$I$80,$E$1919),
    ""
)</f>
        <v/>
      </c>
      <c r="J2179" s="311" t="str">
        <f t="array" ref="J2179">IF(
    XLOOKUP(F2179, 'Import data'!$J$26:$J$47, 'Import data'!$M$26:$M$47, "", 0) = "Please add the region-specific supplier emission factor or choose a different region available in the IAEG database.",
    "",
    XLOOKUP(F2179, 'Import data'!$J$26:$J$47, 'Import data'!$M$26:$M$47, "", 0)
)</f>
        <v/>
      </c>
      <c r="K2179" s="311" t="str">
        <f t="array" ref="K2179">IFERROR(
    XLOOKUP(F2179,
            _xlws.FILTER('Supplier Emission'!$G$15:$G$49,
                   ('Supplier Emission'!$D$15:$D$49=H2179) * ('Supplier Emission'!$F$15:$F$49=$E$1919)),
            _xlws.FILTER('Supplier Emission'!$I$15:$I$49,
                   ('Supplier Emission'!$D$15:$D$49=H2179) * ('Supplier Emission'!$F$15:$F$49=$E$1919)),
            ""),
    "")</f>
        <v/>
      </c>
      <c r="L2179" s="311" t="str">
        <f t="array" ref="L2179">IFERROR(
    XLOOKUP(F2179,
            _xlws.FILTER('Supplier Emission'!$G$15:$G$49,
                   ('Supplier Emission'!$D$15:$D$49=H2179) * ('Supplier Emission'!$F$15:$F$49=$E$1919)),
            _xlws.FILTER('Supplier Emission'!$J$15:$J$49,
                   ('Supplier Emission'!$D$15:$D$49=H2179) * ('Supplier Emission'!$F$15:$F$49=$E$1919)),
            ""),
    "")</f>
        <v/>
      </c>
      <c r="M2179" s="311" t="str">
        <f t="array" ref="M2179">IFERROR(
    XLOOKUP(F2179,
            _xlws.FILTER('Supplier Emission'!$G$15:$G$49,
                   ('Supplier Emission'!$D$15:$D$49=H2179) * ('Supplier Emission'!$F$15:$F$49=$E$1919)),
            _xlws.FILTER('Supplier Emission'!$M$15:$M$49,
                   ('Supplier Emission'!$D$15:$D$49=H2179) * ('Supplier Emission'!$F$15:$F$49=$E$1919)),
            ""),
    "")</f>
        <v/>
      </c>
      <c r="N2179" s="311" t="str">
        <f t="array" ref="N2179">IFERROR(
    XLOOKUP(F2179,
            _xlws.FILTER('Supplier Emission'!$G$15:$G$49,
                   ('Supplier Emission'!$D$15:$D$49=H2179) * ('Supplier Emission'!$F$15:$F$49=$E$1919)),
            _xlws.FILTER('Supplier Emission'!$H$15:$H$49,
                   ('Supplier Emission'!$D$15:$D$49=H2179) * ('Supplier Emission'!$F$15:$F$49=$E$1919)),
            ""),
    "")</f>
        <v/>
      </c>
      <c r="O2179" s="311" t="str">
        <f t="array" ref="O2179">XLOOKUP(1,('Emission Factors'!$E$5:$E$488='GHG emissions calculations'!$F2179)*('Emission Factors'!$H$5:$H$488='GHG emissions calculations'!$H2179),INDEX('Emission Factors'!$E$5:$T$488,0,MATCH('GHG emissions calculations'!O$6,'Emission Factors'!$E$5:$T$5,0)),"",0)</f>
        <v/>
      </c>
      <c r="P2179" s="313" t="str">
        <f t="array" ref="P2179">IFERROR(
    INDEX('Emission Factors'!$E$5:$P$488,
          MATCH(1,
                ('Emission Factors'!$E$5:$E$488 = 'GHG emissions calculations'!$F2179) *
                ('Emission Factors'!$H$5:$H$488 = 'GHG emissions calculations'!$H2179),
                0),
          MATCH('GHG emissions calculations'!P$6,'Emission Factors'!$E$5:$P$5,0)),
    "")</f>
        <v/>
      </c>
      <c r="Q2179" s="311" t="str">
        <f t="array" ref="Q2179">IFERROR(
    IF(
        INDEX('Emission Factors'!$E$5:$P$488,
              MATCH(1,
                    ('Emission Factors'!$E$5:$E$488 = 'GHG emissions calculations'!$F2179) *
                    ('Emission Factors'!$H$5:$H$488 = 'GHG emissions calculations'!$H2179),
                    0),
              MATCH('GHG emissions calculations'!Q$6, 'Emission Factors'!$E$5:$P$5, 0)) &lt;&gt; "",
        INDEX('Emission Factors'!$E$5:$P$488,
              MATCH(1,
                    ('Emission Factors'!$E$5:$E$488 = 'GHG emissions calculations'!$F2179) *
                    ('Emission Factors'!$H$5:$H$488 = 'GHG emissions calculations'!$H2179),
                    0),
              MATCH('GHG emissions calculations'!Q$6, 'Emission Factors'!$E$5:$P$5, 0)),
        ""),
    "")</f>
        <v/>
      </c>
      <c r="R2179" s="311" t="str">
        <f t="array" ref="R2179">IFERROR(
    IF(
        INDEX('Emission Factors'!$E$5:$R$488,
              MATCH(1,
                    ('Emission Factors'!$E$5:$E$488 = 'GHG emissions calculations'!$F2179) *
                    ('Emission Factors'!$H$5:$H$488 = 'GHG emissions calculations'!$H2179),
                    0),
              MATCH('GHG emissions calculations'!R$6, 'Emission Factors'!$E$5:$R$5, 0)) &lt;&gt; "",
        INDEX('Emission Factors'!$E$5:$R$488,
              MATCH(1,
                    ('Emission Factors'!$E$5:$E$488 = 'GHG emissions calculations'!$F2179) *
                    ('Emission Factors'!$H$5:$H$488 = 'GHG emissions calculations'!$H2179),
                    0),
              MATCH('GHG emissions calculations'!R$6, 'Emission Factors'!$E$5:$R$5, 0)),
        ""),
    "")</f>
        <v/>
      </c>
      <c r="S2179" s="312">
        <f t="shared" si="3"/>
        <v>0</v>
      </c>
      <c r="T2179" s="23"/>
    </row>
    <row r="2180" ht="15.75" customHeight="1" outlineLevel="1">
      <c r="A2180" s="23"/>
      <c r="B2180" s="71"/>
      <c r="C2180" s="71"/>
      <c r="D2180" s="71"/>
      <c r="E2180" s="314"/>
      <c r="F2180" s="311" t="str">
        <f>Lists!AB196</f>
        <v>Plastic, packaging film, PP  - Asia</v>
      </c>
      <c r="G2180" s="311" t="str">
        <f t="array" ref="G2180">XLOOKUP(1,('Emission Factors'!$E$5:$E$488='GHG emissions calculations'!$F2180)*('Emission Factors'!$H$5:$H$488='GHG emissions calculations'!$H2180),INDEX('Emission Factors'!$E$5:$T$488,0,MATCH('GHG emissions calculations'!G$6,'Emission Factors'!$E$5:$T$5,0)),"",0)</f>
        <v/>
      </c>
      <c r="H2180" s="311" t="s">
        <v>237</v>
      </c>
      <c r="I2180" s="312" t="str">
        <f>IF(
    SUMIFS('Import data'!$L$25:$L$80,
           'Import data'!$J$25:$J$80, F2180,
           'Import data'!$G$25:$G$80, 'GHG emissions calculations'!$H2180,
           'Import data'!$I$25:$I$80,$E$1919) &lt;&gt; 0,
    SUMIFS('Import data'!$L$25:$L$80,
           'Import data'!$J$25:$J$80, F2180,
           'Import data'!$G$25:$G$80, 'GHG emissions calculations'!$H2180,
           'Import data'!$I$25:$I$80,$E$1919),
    ""
)</f>
        <v/>
      </c>
      <c r="J2180" s="311" t="str">
        <f t="array" ref="J2180">IF(
    XLOOKUP(F2180, 'Import data'!$J$26:$J$47, 'Import data'!$M$26:$M$47, "", 0) = "Please add the region-specific supplier emission factor or choose a different region available in the IAEG database.",
    "",
    XLOOKUP(F2180, 'Import data'!$J$26:$J$47, 'Import data'!$M$26:$M$47, "", 0)
)</f>
        <v/>
      </c>
      <c r="K2180" s="311" t="str">
        <f t="array" ref="K2180">IFERROR(
    XLOOKUP(F2180,
            _xlws.FILTER('Supplier Emission'!$G$15:$G$49,
                   ('Supplier Emission'!$D$15:$D$49=H2180) * ('Supplier Emission'!$F$15:$F$49=$E$1919)),
            _xlws.FILTER('Supplier Emission'!$I$15:$I$49,
                   ('Supplier Emission'!$D$15:$D$49=H2180) * ('Supplier Emission'!$F$15:$F$49=$E$1919)),
            ""),
    "")</f>
        <v/>
      </c>
      <c r="L2180" s="311" t="str">
        <f t="array" ref="L2180">IFERROR(
    XLOOKUP(F2180,
            _xlws.FILTER('Supplier Emission'!$G$15:$G$49,
                   ('Supplier Emission'!$D$15:$D$49=H2180) * ('Supplier Emission'!$F$15:$F$49=$E$1919)),
            _xlws.FILTER('Supplier Emission'!$J$15:$J$49,
                   ('Supplier Emission'!$D$15:$D$49=H2180) * ('Supplier Emission'!$F$15:$F$49=$E$1919)),
            ""),
    "")</f>
        <v/>
      </c>
      <c r="M2180" s="311" t="str">
        <f t="array" ref="M2180">IFERROR(
    XLOOKUP(F2180,
            _xlws.FILTER('Supplier Emission'!$G$15:$G$49,
                   ('Supplier Emission'!$D$15:$D$49=H2180) * ('Supplier Emission'!$F$15:$F$49=$E$1919)),
            _xlws.FILTER('Supplier Emission'!$M$15:$M$49,
                   ('Supplier Emission'!$D$15:$D$49=H2180) * ('Supplier Emission'!$F$15:$F$49=$E$1919)),
            ""),
    "")</f>
        <v/>
      </c>
      <c r="N2180" s="311" t="str">
        <f t="array" ref="N2180">IFERROR(
    XLOOKUP(F2180,
            _xlws.FILTER('Supplier Emission'!$G$15:$G$49,
                   ('Supplier Emission'!$D$15:$D$49=H2180) * ('Supplier Emission'!$F$15:$F$49=$E$1919)),
            _xlws.FILTER('Supplier Emission'!$H$15:$H$49,
                   ('Supplier Emission'!$D$15:$D$49=H2180) * ('Supplier Emission'!$F$15:$F$49=$E$1919)),
            ""),
    "")</f>
        <v/>
      </c>
      <c r="O2180" s="311" t="str">
        <f t="array" ref="O2180">XLOOKUP(1,('Emission Factors'!$E$5:$E$488='GHG emissions calculations'!$F2180)*('Emission Factors'!$H$5:$H$488='GHG emissions calculations'!$H2180),INDEX('Emission Factors'!$E$5:$T$488,0,MATCH('GHG emissions calculations'!O$6,'Emission Factors'!$E$5:$T$5,0)),"",0)</f>
        <v/>
      </c>
      <c r="P2180" s="313" t="str">
        <f t="array" ref="P2180">IFERROR(
    INDEX('Emission Factors'!$E$5:$P$488,
          MATCH(1,
                ('Emission Factors'!$E$5:$E$488 = 'GHG emissions calculations'!$F2180) *
                ('Emission Factors'!$H$5:$H$488 = 'GHG emissions calculations'!$H2180),
                0),
          MATCH('GHG emissions calculations'!P$6,'Emission Factors'!$E$5:$P$5,0)),
    "")</f>
        <v/>
      </c>
      <c r="Q2180" s="311" t="str">
        <f t="array" ref="Q2180">IFERROR(
    IF(
        INDEX('Emission Factors'!$E$5:$P$488,
              MATCH(1,
                    ('Emission Factors'!$E$5:$E$488 = 'GHG emissions calculations'!$F2180) *
                    ('Emission Factors'!$H$5:$H$488 = 'GHG emissions calculations'!$H2180),
                    0),
              MATCH('GHG emissions calculations'!Q$6, 'Emission Factors'!$E$5:$P$5, 0)) &lt;&gt; "",
        INDEX('Emission Factors'!$E$5:$P$488,
              MATCH(1,
                    ('Emission Factors'!$E$5:$E$488 = 'GHG emissions calculations'!$F2180) *
                    ('Emission Factors'!$H$5:$H$488 = 'GHG emissions calculations'!$H2180),
                    0),
              MATCH('GHG emissions calculations'!Q$6, 'Emission Factors'!$E$5:$P$5, 0)),
        ""),
    "")</f>
        <v/>
      </c>
      <c r="R2180" s="311" t="str">
        <f t="array" ref="R2180">IFERROR(
    IF(
        INDEX('Emission Factors'!$E$5:$R$488,
              MATCH(1,
                    ('Emission Factors'!$E$5:$E$488 = 'GHG emissions calculations'!$F2180) *
                    ('Emission Factors'!$H$5:$H$488 = 'GHG emissions calculations'!$H2180),
                    0),
              MATCH('GHG emissions calculations'!R$6, 'Emission Factors'!$E$5:$R$5, 0)) &lt;&gt; "",
        INDEX('Emission Factors'!$E$5:$R$488,
              MATCH(1,
                    ('Emission Factors'!$E$5:$E$488 = 'GHG emissions calculations'!$F2180) *
                    ('Emission Factors'!$H$5:$H$488 = 'GHG emissions calculations'!$H2180),
                    0),
              MATCH('GHG emissions calculations'!R$6, 'Emission Factors'!$E$5:$R$5, 0)),
        ""),
    "")</f>
        <v/>
      </c>
      <c r="S2180" s="312">
        <f t="shared" si="3"/>
        <v>0</v>
      </c>
      <c r="T2180" s="23"/>
    </row>
    <row r="2181" ht="15.75" customHeight="1" outlineLevel="1">
      <c r="A2181" s="23"/>
      <c r="B2181" s="71"/>
      <c r="C2181" s="71"/>
      <c r="D2181" s="71"/>
      <c r="E2181" s="314"/>
      <c r="F2181" s="311" t="str">
        <f>Lists!AB194</f>
        <v>Plastic, packaging film, PP  - Europe</v>
      </c>
      <c r="G2181" s="311">
        <f t="array" ref="G2181">XLOOKUP(1,('Emission Factors'!$E$5:$E$488='GHG emissions calculations'!$F2181)*('Emission Factors'!$H$5:$H$488='GHG emissions calculations'!$H2181),INDEX('Emission Factors'!$E$5:$T$488,0,MATCH('GHG emissions calculations'!G$6,'Emission Factors'!$E$5:$T$5,0)),"",0)</f>
        <v>3</v>
      </c>
      <c r="H2181" s="311" t="s">
        <v>237</v>
      </c>
      <c r="I2181" s="312" t="str">
        <f>IF(
    SUMIFS('Import data'!$L$25:$L$80,
           'Import data'!$J$25:$J$80, F2181,
           'Import data'!$G$25:$G$80, 'GHG emissions calculations'!$H2181,
           'Import data'!$I$25:$I$80,$E$1919) &lt;&gt; 0,
    SUMIFS('Import data'!$L$25:$L$80,
           'Import data'!$J$25:$J$80, F2181,
           'Import data'!$G$25:$G$80, 'GHG emissions calculations'!$H2181,
           'Import data'!$I$25:$I$80,$E$1919),
    ""
)</f>
        <v/>
      </c>
      <c r="J2181" s="311" t="str">
        <f t="array" ref="J2181">IF(
    XLOOKUP(F2181, 'Import data'!$J$26:$J$47, 'Import data'!$M$26:$M$47, "", 0) = "Please add the region-specific supplier emission factor or choose a different region available in the IAEG database.",
    "",
    XLOOKUP(F2181, 'Import data'!$J$26:$J$47, 'Import data'!$M$26:$M$47, "", 0)
)</f>
        <v/>
      </c>
      <c r="K2181" s="311" t="str">
        <f t="array" ref="K2181">IFERROR(
    XLOOKUP(F2181,
            _xlws.FILTER('Supplier Emission'!$G$15:$G$49,
                   ('Supplier Emission'!$D$15:$D$49=H2181) * ('Supplier Emission'!$F$15:$F$49=$E$1919)),
            _xlws.FILTER('Supplier Emission'!$I$15:$I$49,
                   ('Supplier Emission'!$D$15:$D$49=H2181) * ('Supplier Emission'!$F$15:$F$49=$E$1919)),
            ""),
    "")</f>
        <v/>
      </c>
      <c r="L2181" s="311" t="str">
        <f t="array" ref="L2181">IFERROR(
    XLOOKUP(F2181,
            _xlws.FILTER('Supplier Emission'!$G$15:$G$49,
                   ('Supplier Emission'!$D$15:$D$49=H2181) * ('Supplier Emission'!$F$15:$F$49=$E$1919)),
            _xlws.FILTER('Supplier Emission'!$J$15:$J$49,
                   ('Supplier Emission'!$D$15:$D$49=H2181) * ('Supplier Emission'!$F$15:$F$49=$E$1919)),
            ""),
    "")</f>
        <v/>
      </c>
      <c r="M2181" s="311" t="str">
        <f t="array" ref="M2181">IFERROR(
    XLOOKUP(F2181,
            _xlws.FILTER('Supplier Emission'!$G$15:$G$49,
                   ('Supplier Emission'!$D$15:$D$49=H2181) * ('Supplier Emission'!$F$15:$F$49=$E$1919)),
            _xlws.FILTER('Supplier Emission'!$M$15:$M$49,
                   ('Supplier Emission'!$D$15:$D$49=H2181) * ('Supplier Emission'!$F$15:$F$49=$E$1919)),
            ""),
    "")</f>
        <v/>
      </c>
      <c r="N2181" s="311" t="str">
        <f t="array" ref="N2181">IFERROR(
    XLOOKUP(F2181,
            _xlws.FILTER('Supplier Emission'!$G$15:$G$49,
                   ('Supplier Emission'!$D$15:$D$49=H2181) * ('Supplier Emission'!$F$15:$F$49=$E$1919)),
            _xlws.FILTER('Supplier Emission'!$H$15:$H$49,
                   ('Supplier Emission'!$D$15:$D$49=H2181) * ('Supplier Emission'!$F$15:$F$49=$E$1919)),
            ""),
    "")</f>
        <v/>
      </c>
      <c r="O2181" s="311" t="str">
        <f t="array" ref="O2181">XLOOKUP(1,('Emission Factors'!$E$5:$E$488='GHG emissions calculations'!$F2181)*('Emission Factors'!$H$5:$H$488='GHG emissions calculations'!$H2181),INDEX('Emission Factors'!$E$5:$T$488,0,MATCH('GHG emissions calculations'!O$6,'Emission Factors'!$E$5:$T$5,0)),"",0)</f>
        <v> Packaging film, PP </v>
      </c>
      <c r="P2181" s="313">
        <f t="array" ref="P2181">IFERROR(
    INDEX('Emission Factors'!$E$5:$P$488,
          MATCH(1,
                ('Emission Factors'!$E$5:$E$488 = 'GHG emissions calculations'!$F2181) *
                ('Emission Factors'!$H$5:$H$488 = 'GHG emissions calculations'!$H2181),
                0),
          MATCH('GHG emissions calculations'!P$6,'Emission Factors'!$E$5:$P$5,0)),
    "")</f>
        <v>2.70338</v>
      </c>
      <c r="Q2181" s="311" t="str">
        <f t="array" ref="Q2181">IFERROR(
    IF(
        INDEX('Emission Factors'!$E$5:$P$488,
              MATCH(1,
                    ('Emission Factors'!$E$5:$E$488 = 'GHG emissions calculations'!$F2181) *
                    ('Emission Factors'!$H$5:$H$488 = 'GHG emissions calculations'!$H2181),
                    0),
              MATCH('GHG emissions calculations'!Q$6, 'Emission Factors'!$E$5:$P$5, 0)) &lt;&gt; "",
        INDEX('Emission Factors'!$E$5:$P$488,
              MATCH(1,
                    ('Emission Factors'!$E$5:$E$488 = 'GHG emissions calculations'!$F2181) *
                    ('Emission Factors'!$H$5:$H$488 = 'GHG emissions calculations'!$H2181),
                    0),
              MATCH('GHG emissions calculations'!Q$6, 'Emission Factors'!$E$5:$P$5, 0)),
        ""),
    "")</f>
        <v>kgCO2e/kg</v>
      </c>
      <c r="R2181" s="311" t="str">
        <f t="array" ref="R2181">IFERROR(
    IF(
        INDEX('Emission Factors'!$E$5:$R$488,
              MATCH(1,
                    ('Emission Factors'!$E$5:$E$488 = 'GHG emissions calculations'!$F2181) *
                    ('Emission Factors'!$H$5:$H$488 = 'GHG emissions calculations'!$H2181),
                    0),
              MATCH('GHG emissions calculations'!R$6, 'Emission Factors'!$E$5:$R$5, 0)) &lt;&gt; "",
        INDEX('Emission Factors'!$E$5:$R$488,
              MATCH(1,
                    ('Emission Factors'!$E$5:$E$488 = 'GHG emissions calculations'!$F2181) *
                    ('Emission Factors'!$H$5:$H$488 = 'GHG emissions calculations'!$H2181),
                    0),
              MATCH('GHG emissions calculations'!R$6, 'Emission Factors'!$E$5:$R$5, 0)),
        ""),
    "")</f>
        <v>Europe</v>
      </c>
      <c r="S2181" s="312">
        <f t="shared" si="3"/>
        <v>0</v>
      </c>
      <c r="T2181" s="23"/>
    </row>
    <row r="2182" ht="15.75" customHeight="1" outlineLevel="1">
      <c r="A2182" s="23"/>
      <c r="B2182" s="71"/>
      <c r="C2182" s="71"/>
      <c r="D2182" s="71"/>
      <c r="E2182" s="314"/>
      <c r="F2182" s="311" t="str">
        <f>Lists!AB199</f>
        <v>Plastic, packaging film, PP  - Global or unspecified region</v>
      </c>
      <c r="G2182" s="311" t="str">
        <f t="array" ref="G2182">XLOOKUP(1,('Emission Factors'!$E$5:$E$488='GHG emissions calculations'!$F2182)*('Emission Factors'!$H$5:$H$488='GHG emissions calculations'!$H2182),INDEX('Emission Factors'!$E$5:$T$488,0,MATCH('GHG emissions calculations'!G$6,'Emission Factors'!$E$5:$T$5,0)),"",0)</f>
        <v/>
      </c>
      <c r="H2182" s="311" t="s">
        <v>237</v>
      </c>
      <c r="I2182" s="312" t="str">
        <f>IF(
    SUMIFS('Import data'!$L$25:$L$80,
           'Import data'!$J$25:$J$80, F2182,
           'Import data'!$G$25:$G$80, 'GHG emissions calculations'!$H2182,
           'Import data'!$I$25:$I$80,$E$1919) &lt;&gt; 0,
    SUMIFS('Import data'!$L$25:$L$80,
           'Import data'!$J$25:$J$80, F2182,
           'Import data'!$G$25:$G$80, 'GHG emissions calculations'!$H2182,
           'Import data'!$I$25:$I$80,$E$1919),
    ""
)</f>
        <v/>
      </c>
      <c r="J2182" s="311" t="str">
        <f t="array" ref="J2182">IF(
    XLOOKUP(F2182, 'Import data'!$J$26:$J$47, 'Import data'!$M$26:$M$47, "", 0) = "Please add the region-specific supplier emission factor or choose a different region available in the IAEG database.",
    "",
    XLOOKUP(F2182, 'Import data'!$J$26:$J$47, 'Import data'!$M$26:$M$47, "", 0)
)</f>
        <v/>
      </c>
      <c r="K2182" s="311" t="str">
        <f t="array" ref="K2182">IFERROR(
    XLOOKUP(F2182,
            _xlws.FILTER('Supplier Emission'!$G$15:$G$49,
                   ('Supplier Emission'!$D$15:$D$49=H2182) * ('Supplier Emission'!$F$15:$F$49=$E$1919)),
            _xlws.FILTER('Supplier Emission'!$I$15:$I$49,
                   ('Supplier Emission'!$D$15:$D$49=H2182) * ('Supplier Emission'!$F$15:$F$49=$E$1919)),
            ""),
    "")</f>
        <v/>
      </c>
      <c r="L2182" s="311" t="str">
        <f t="array" ref="L2182">IFERROR(
    XLOOKUP(F2182,
            _xlws.FILTER('Supplier Emission'!$G$15:$G$49,
                   ('Supplier Emission'!$D$15:$D$49=H2182) * ('Supplier Emission'!$F$15:$F$49=$E$1919)),
            _xlws.FILTER('Supplier Emission'!$J$15:$J$49,
                   ('Supplier Emission'!$D$15:$D$49=H2182) * ('Supplier Emission'!$F$15:$F$49=$E$1919)),
            ""),
    "")</f>
        <v/>
      </c>
      <c r="M2182" s="311" t="str">
        <f t="array" ref="M2182">IFERROR(
    XLOOKUP(F2182,
            _xlws.FILTER('Supplier Emission'!$G$15:$G$49,
                   ('Supplier Emission'!$D$15:$D$49=H2182) * ('Supplier Emission'!$F$15:$F$49=$E$1919)),
            _xlws.FILTER('Supplier Emission'!$M$15:$M$49,
                   ('Supplier Emission'!$D$15:$D$49=H2182) * ('Supplier Emission'!$F$15:$F$49=$E$1919)),
            ""),
    "")</f>
        <v/>
      </c>
      <c r="N2182" s="311" t="str">
        <f t="array" ref="N2182">IFERROR(
    XLOOKUP(F2182,
            _xlws.FILTER('Supplier Emission'!$G$15:$G$49,
                   ('Supplier Emission'!$D$15:$D$49=H2182) * ('Supplier Emission'!$F$15:$F$49=$E$1919)),
            _xlws.FILTER('Supplier Emission'!$H$15:$H$49,
                   ('Supplier Emission'!$D$15:$D$49=H2182) * ('Supplier Emission'!$F$15:$F$49=$E$1919)),
            ""),
    "")</f>
        <v/>
      </c>
      <c r="O2182" s="311" t="str">
        <f t="array" ref="O2182">XLOOKUP(1,('Emission Factors'!$E$5:$E$488='GHG emissions calculations'!$F2182)*('Emission Factors'!$H$5:$H$488='GHG emissions calculations'!$H2182),INDEX('Emission Factors'!$E$5:$T$488,0,MATCH('GHG emissions calculations'!O$6,'Emission Factors'!$E$5:$T$5,0)),"",0)</f>
        <v/>
      </c>
      <c r="P2182" s="313" t="str">
        <f t="array" ref="P2182">IFERROR(
    INDEX('Emission Factors'!$E$5:$P$488,
          MATCH(1,
                ('Emission Factors'!$E$5:$E$488 = 'GHG emissions calculations'!$F2182) *
                ('Emission Factors'!$H$5:$H$488 = 'GHG emissions calculations'!$H2182),
                0),
          MATCH('GHG emissions calculations'!P$6,'Emission Factors'!$E$5:$P$5,0)),
    "")</f>
        <v/>
      </c>
      <c r="Q2182" s="311" t="str">
        <f t="array" ref="Q2182">IFERROR(
    IF(
        INDEX('Emission Factors'!$E$5:$P$488,
              MATCH(1,
                    ('Emission Factors'!$E$5:$E$488 = 'GHG emissions calculations'!$F2182) *
                    ('Emission Factors'!$H$5:$H$488 = 'GHG emissions calculations'!$H2182),
                    0),
              MATCH('GHG emissions calculations'!Q$6, 'Emission Factors'!$E$5:$P$5, 0)) &lt;&gt; "",
        INDEX('Emission Factors'!$E$5:$P$488,
              MATCH(1,
                    ('Emission Factors'!$E$5:$E$488 = 'GHG emissions calculations'!$F2182) *
                    ('Emission Factors'!$H$5:$H$488 = 'GHG emissions calculations'!$H2182),
                    0),
              MATCH('GHG emissions calculations'!Q$6, 'Emission Factors'!$E$5:$P$5, 0)),
        ""),
    "")</f>
        <v/>
      </c>
      <c r="R2182" s="311" t="str">
        <f t="array" ref="R2182">IFERROR(
    IF(
        INDEX('Emission Factors'!$E$5:$R$488,
              MATCH(1,
                    ('Emission Factors'!$E$5:$E$488 = 'GHG emissions calculations'!$F2182) *
                    ('Emission Factors'!$H$5:$H$488 = 'GHG emissions calculations'!$H2182),
                    0),
              MATCH('GHG emissions calculations'!R$6, 'Emission Factors'!$E$5:$R$5, 0)) &lt;&gt; "",
        INDEX('Emission Factors'!$E$5:$R$488,
              MATCH(1,
                    ('Emission Factors'!$E$5:$E$488 = 'GHG emissions calculations'!$F2182) *
                    ('Emission Factors'!$H$5:$H$488 = 'GHG emissions calculations'!$H2182),
                    0),
              MATCH('GHG emissions calculations'!R$6, 'Emission Factors'!$E$5:$R$5, 0)),
        ""),
    "")</f>
        <v/>
      </c>
      <c r="S2182" s="312">
        <f t="shared" si="3"/>
        <v>0</v>
      </c>
      <c r="T2182" s="23"/>
    </row>
    <row r="2183" ht="15.75" customHeight="1" outlineLevel="1">
      <c r="A2183" s="23"/>
      <c r="B2183" s="71"/>
      <c r="C2183" s="71"/>
      <c r="D2183" s="71"/>
      <c r="E2183" s="314"/>
      <c r="F2183" s="311" t="str">
        <f>Lists!AB198</f>
        <v>Plastic, packaging film, PP  - Middle East</v>
      </c>
      <c r="G2183" s="311" t="str">
        <f t="array" ref="G2183">XLOOKUP(1,('Emission Factors'!$E$5:$E$488='GHG emissions calculations'!$F2183)*('Emission Factors'!$H$5:$H$488='GHG emissions calculations'!$H2183),INDEX('Emission Factors'!$E$5:$T$488,0,MATCH('GHG emissions calculations'!G$6,'Emission Factors'!$E$5:$T$5,0)),"",0)</f>
        <v/>
      </c>
      <c r="H2183" s="311" t="s">
        <v>237</v>
      </c>
      <c r="I2183" s="312" t="str">
        <f>IF(
    SUMIFS('Import data'!$L$25:$L$80,
           'Import data'!$J$25:$J$80, F2183,
           'Import data'!$G$25:$G$80, 'GHG emissions calculations'!$H2183,
           'Import data'!$I$25:$I$80,$E$1919) &lt;&gt; 0,
    SUMIFS('Import data'!$L$25:$L$80,
           'Import data'!$J$25:$J$80, F2183,
           'Import data'!$G$25:$G$80, 'GHG emissions calculations'!$H2183,
           'Import data'!$I$25:$I$80,$E$1919),
    ""
)</f>
        <v/>
      </c>
      <c r="J2183" s="311" t="str">
        <f t="array" ref="J2183">IF(
    XLOOKUP(F2183, 'Import data'!$J$26:$J$47, 'Import data'!$M$26:$M$47, "", 0) = "Please add the region-specific supplier emission factor or choose a different region available in the IAEG database.",
    "",
    XLOOKUP(F2183, 'Import data'!$J$26:$J$47, 'Import data'!$M$26:$M$47, "", 0)
)</f>
        <v/>
      </c>
      <c r="K2183" s="311" t="str">
        <f t="array" ref="K2183">IFERROR(
    XLOOKUP(F2183,
            _xlws.FILTER('Supplier Emission'!$G$15:$G$49,
                   ('Supplier Emission'!$D$15:$D$49=H2183) * ('Supplier Emission'!$F$15:$F$49=$E$1919)),
            _xlws.FILTER('Supplier Emission'!$I$15:$I$49,
                   ('Supplier Emission'!$D$15:$D$49=H2183) * ('Supplier Emission'!$F$15:$F$49=$E$1919)),
            ""),
    "")</f>
        <v/>
      </c>
      <c r="L2183" s="311" t="str">
        <f t="array" ref="L2183">IFERROR(
    XLOOKUP(F2183,
            _xlws.FILTER('Supplier Emission'!$G$15:$G$49,
                   ('Supplier Emission'!$D$15:$D$49=H2183) * ('Supplier Emission'!$F$15:$F$49=$E$1919)),
            _xlws.FILTER('Supplier Emission'!$J$15:$J$49,
                   ('Supplier Emission'!$D$15:$D$49=H2183) * ('Supplier Emission'!$F$15:$F$49=$E$1919)),
            ""),
    "")</f>
        <v/>
      </c>
      <c r="M2183" s="311" t="str">
        <f t="array" ref="M2183">IFERROR(
    XLOOKUP(F2183,
            _xlws.FILTER('Supplier Emission'!$G$15:$G$49,
                   ('Supplier Emission'!$D$15:$D$49=H2183) * ('Supplier Emission'!$F$15:$F$49=$E$1919)),
            _xlws.FILTER('Supplier Emission'!$M$15:$M$49,
                   ('Supplier Emission'!$D$15:$D$49=H2183) * ('Supplier Emission'!$F$15:$F$49=$E$1919)),
            ""),
    "")</f>
        <v/>
      </c>
      <c r="N2183" s="311" t="str">
        <f t="array" ref="N2183">IFERROR(
    XLOOKUP(F2183,
            _xlws.FILTER('Supplier Emission'!$G$15:$G$49,
                   ('Supplier Emission'!$D$15:$D$49=H2183) * ('Supplier Emission'!$F$15:$F$49=$E$1919)),
            _xlws.FILTER('Supplier Emission'!$H$15:$H$49,
                   ('Supplier Emission'!$D$15:$D$49=H2183) * ('Supplier Emission'!$F$15:$F$49=$E$1919)),
            ""),
    "")</f>
        <v/>
      </c>
      <c r="O2183" s="311" t="str">
        <f t="array" ref="O2183">XLOOKUP(1,('Emission Factors'!$E$5:$E$488='GHG emissions calculations'!$F2183)*('Emission Factors'!$H$5:$H$488='GHG emissions calculations'!$H2183),INDEX('Emission Factors'!$E$5:$T$488,0,MATCH('GHG emissions calculations'!O$6,'Emission Factors'!$E$5:$T$5,0)),"",0)</f>
        <v/>
      </c>
      <c r="P2183" s="313" t="str">
        <f t="array" ref="P2183">IFERROR(
    INDEX('Emission Factors'!$E$5:$P$488,
          MATCH(1,
                ('Emission Factors'!$E$5:$E$488 = 'GHG emissions calculations'!$F2183) *
                ('Emission Factors'!$H$5:$H$488 = 'GHG emissions calculations'!$H2183),
                0),
          MATCH('GHG emissions calculations'!P$6,'Emission Factors'!$E$5:$P$5,0)),
    "")</f>
        <v/>
      </c>
      <c r="Q2183" s="311" t="str">
        <f t="array" ref="Q2183">IFERROR(
    IF(
        INDEX('Emission Factors'!$E$5:$P$488,
              MATCH(1,
                    ('Emission Factors'!$E$5:$E$488 = 'GHG emissions calculations'!$F2183) *
                    ('Emission Factors'!$H$5:$H$488 = 'GHG emissions calculations'!$H2183),
                    0),
              MATCH('GHG emissions calculations'!Q$6, 'Emission Factors'!$E$5:$P$5, 0)) &lt;&gt; "",
        INDEX('Emission Factors'!$E$5:$P$488,
              MATCH(1,
                    ('Emission Factors'!$E$5:$E$488 = 'GHG emissions calculations'!$F2183) *
                    ('Emission Factors'!$H$5:$H$488 = 'GHG emissions calculations'!$H2183),
                    0),
              MATCH('GHG emissions calculations'!Q$6, 'Emission Factors'!$E$5:$P$5, 0)),
        ""),
    "")</f>
        <v/>
      </c>
      <c r="R2183" s="311" t="str">
        <f t="array" ref="R2183">IFERROR(
    IF(
        INDEX('Emission Factors'!$E$5:$R$488,
              MATCH(1,
                    ('Emission Factors'!$E$5:$E$488 = 'GHG emissions calculations'!$F2183) *
                    ('Emission Factors'!$H$5:$H$488 = 'GHG emissions calculations'!$H2183),
                    0),
              MATCH('GHG emissions calculations'!R$6, 'Emission Factors'!$E$5:$R$5, 0)) &lt;&gt; "",
        INDEX('Emission Factors'!$E$5:$R$488,
              MATCH(1,
                    ('Emission Factors'!$E$5:$E$488 = 'GHG emissions calculations'!$F2183) *
                    ('Emission Factors'!$H$5:$H$488 = 'GHG emissions calculations'!$H2183),
                    0),
              MATCH('GHG emissions calculations'!R$6, 'Emission Factors'!$E$5:$R$5, 0)),
        ""),
    "")</f>
        <v/>
      </c>
      <c r="S2183" s="312">
        <f t="shared" si="3"/>
        <v>0</v>
      </c>
      <c r="T2183" s="23"/>
    </row>
    <row r="2184" ht="15.75" customHeight="1" outlineLevel="1">
      <c r="A2184" s="23"/>
      <c r="B2184" s="71"/>
      <c r="C2184" s="71"/>
      <c r="D2184" s="71"/>
      <c r="E2184" s="314"/>
      <c r="F2184" s="311" t="str">
        <f>Lists!AB197</f>
        <v>Plastic, packaging film, PP  - Oceania</v>
      </c>
      <c r="G2184" s="311" t="str">
        <f t="array" ref="G2184">XLOOKUP(1,('Emission Factors'!$E$5:$E$488='GHG emissions calculations'!$F2184)*('Emission Factors'!$H$5:$H$488='GHG emissions calculations'!$H2184),INDEX('Emission Factors'!$E$5:$T$488,0,MATCH('GHG emissions calculations'!G$6,'Emission Factors'!$E$5:$T$5,0)),"",0)</f>
        <v/>
      </c>
      <c r="H2184" s="311" t="s">
        <v>237</v>
      </c>
      <c r="I2184" s="312" t="str">
        <f>IF(
    SUMIFS('Import data'!$L$25:$L$80,
           'Import data'!$J$25:$J$80, F2184,
           'Import data'!$G$25:$G$80, 'GHG emissions calculations'!$H2184,
           'Import data'!$I$25:$I$80,$E$1919) &lt;&gt; 0,
    SUMIFS('Import data'!$L$25:$L$80,
           'Import data'!$J$25:$J$80, F2184,
           'Import data'!$G$25:$G$80, 'GHG emissions calculations'!$H2184,
           'Import data'!$I$25:$I$80,$E$1919),
    ""
)</f>
        <v/>
      </c>
      <c r="J2184" s="311" t="str">
        <f t="array" ref="J2184">IF(
    XLOOKUP(F2184, 'Import data'!$J$26:$J$47, 'Import data'!$M$26:$M$47, "", 0) = "Please add the region-specific supplier emission factor or choose a different region available in the IAEG database.",
    "",
    XLOOKUP(F2184, 'Import data'!$J$26:$J$47, 'Import data'!$M$26:$M$47, "", 0)
)</f>
        <v/>
      </c>
      <c r="K2184" s="311" t="str">
        <f t="array" ref="K2184">IFERROR(
    XLOOKUP(F2184,
            _xlws.FILTER('Supplier Emission'!$G$15:$G$49,
                   ('Supplier Emission'!$D$15:$D$49=H2184) * ('Supplier Emission'!$F$15:$F$49=$E$1919)),
            _xlws.FILTER('Supplier Emission'!$I$15:$I$49,
                   ('Supplier Emission'!$D$15:$D$49=H2184) * ('Supplier Emission'!$F$15:$F$49=$E$1919)),
            ""),
    "")</f>
        <v/>
      </c>
      <c r="L2184" s="311" t="str">
        <f t="array" ref="L2184">IFERROR(
    XLOOKUP(F2184,
            _xlws.FILTER('Supplier Emission'!$G$15:$G$49,
                   ('Supplier Emission'!$D$15:$D$49=H2184) * ('Supplier Emission'!$F$15:$F$49=$E$1919)),
            _xlws.FILTER('Supplier Emission'!$J$15:$J$49,
                   ('Supplier Emission'!$D$15:$D$49=H2184) * ('Supplier Emission'!$F$15:$F$49=$E$1919)),
            ""),
    "")</f>
        <v/>
      </c>
      <c r="M2184" s="311" t="str">
        <f t="array" ref="M2184">IFERROR(
    XLOOKUP(F2184,
            _xlws.FILTER('Supplier Emission'!$G$15:$G$49,
                   ('Supplier Emission'!$D$15:$D$49=H2184) * ('Supplier Emission'!$F$15:$F$49=$E$1919)),
            _xlws.FILTER('Supplier Emission'!$M$15:$M$49,
                   ('Supplier Emission'!$D$15:$D$49=H2184) * ('Supplier Emission'!$F$15:$F$49=$E$1919)),
            ""),
    "")</f>
        <v/>
      </c>
      <c r="N2184" s="311" t="str">
        <f t="array" ref="N2184">IFERROR(
    XLOOKUP(F2184,
            _xlws.FILTER('Supplier Emission'!$G$15:$G$49,
                   ('Supplier Emission'!$D$15:$D$49=H2184) * ('Supplier Emission'!$F$15:$F$49=$E$1919)),
            _xlws.FILTER('Supplier Emission'!$H$15:$H$49,
                   ('Supplier Emission'!$D$15:$D$49=H2184) * ('Supplier Emission'!$F$15:$F$49=$E$1919)),
            ""),
    "")</f>
        <v/>
      </c>
      <c r="O2184" s="311" t="str">
        <f t="array" ref="O2184">XLOOKUP(1,('Emission Factors'!$E$5:$E$488='GHG emissions calculations'!$F2184)*('Emission Factors'!$H$5:$H$488='GHG emissions calculations'!$H2184),INDEX('Emission Factors'!$E$5:$T$488,0,MATCH('GHG emissions calculations'!O$6,'Emission Factors'!$E$5:$T$5,0)),"",0)</f>
        <v/>
      </c>
      <c r="P2184" s="313" t="str">
        <f t="array" ref="P2184">IFERROR(
    INDEX('Emission Factors'!$E$5:$P$488,
          MATCH(1,
                ('Emission Factors'!$E$5:$E$488 = 'GHG emissions calculations'!$F2184) *
                ('Emission Factors'!$H$5:$H$488 = 'GHG emissions calculations'!$H2184),
                0),
          MATCH('GHG emissions calculations'!P$6,'Emission Factors'!$E$5:$P$5,0)),
    "")</f>
        <v/>
      </c>
      <c r="Q2184" s="311" t="str">
        <f t="array" ref="Q2184">IFERROR(
    IF(
        INDEX('Emission Factors'!$E$5:$P$488,
              MATCH(1,
                    ('Emission Factors'!$E$5:$E$488 = 'GHG emissions calculations'!$F2184) *
                    ('Emission Factors'!$H$5:$H$488 = 'GHG emissions calculations'!$H2184),
                    0),
              MATCH('GHG emissions calculations'!Q$6, 'Emission Factors'!$E$5:$P$5, 0)) &lt;&gt; "",
        INDEX('Emission Factors'!$E$5:$P$488,
              MATCH(1,
                    ('Emission Factors'!$E$5:$E$488 = 'GHG emissions calculations'!$F2184) *
                    ('Emission Factors'!$H$5:$H$488 = 'GHG emissions calculations'!$H2184),
                    0),
              MATCH('GHG emissions calculations'!Q$6, 'Emission Factors'!$E$5:$P$5, 0)),
        ""),
    "")</f>
        <v/>
      </c>
      <c r="R2184" s="311" t="str">
        <f t="array" ref="R2184">IFERROR(
    IF(
        INDEX('Emission Factors'!$E$5:$R$488,
              MATCH(1,
                    ('Emission Factors'!$E$5:$E$488 = 'GHG emissions calculations'!$F2184) *
                    ('Emission Factors'!$H$5:$H$488 = 'GHG emissions calculations'!$H2184),
                    0),
              MATCH('GHG emissions calculations'!R$6, 'Emission Factors'!$E$5:$R$5, 0)) &lt;&gt; "",
        INDEX('Emission Factors'!$E$5:$R$488,
              MATCH(1,
                    ('Emission Factors'!$E$5:$E$488 = 'GHG emissions calculations'!$F2184) *
                    ('Emission Factors'!$H$5:$H$488 = 'GHG emissions calculations'!$H2184),
                    0),
              MATCH('GHG emissions calculations'!R$6, 'Emission Factors'!$E$5:$R$5, 0)),
        ""),
    "")</f>
        <v/>
      </c>
      <c r="S2184" s="312">
        <f t="shared" si="3"/>
        <v>0</v>
      </c>
      <c r="T2184" s="23"/>
    </row>
    <row r="2185" ht="15.75" customHeight="1" outlineLevel="1">
      <c r="A2185" s="23"/>
      <c r="B2185" s="71"/>
      <c r="C2185" s="71"/>
      <c r="D2185" s="71"/>
      <c r="E2185" s="314"/>
      <c r="F2185" s="311" t="str">
        <f>Lists!AB202</f>
        <v>Plastic, PET, processed by injection stretch blow moulding - Africa</v>
      </c>
      <c r="G2185" s="311" t="str">
        <f t="array" ref="G2185">XLOOKUP(1,('Emission Factors'!$E$5:$E$488='GHG emissions calculations'!$F2185)*('Emission Factors'!$H$5:$H$488='GHG emissions calculations'!$H2185),INDEX('Emission Factors'!$E$5:$T$488,0,MATCH('GHG emissions calculations'!G$6,'Emission Factors'!$E$5:$T$5,0)),"",0)</f>
        <v/>
      </c>
      <c r="H2185" s="311" t="s">
        <v>237</v>
      </c>
      <c r="I2185" s="312" t="str">
        <f>IF(
    SUMIFS('Import data'!$L$25:$L$80,
           'Import data'!$J$25:$J$80, F2185,
           'Import data'!$G$25:$G$80, 'GHG emissions calculations'!$H2185,
           'Import data'!$I$25:$I$80,$E$1919) &lt;&gt; 0,
    SUMIFS('Import data'!$L$25:$L$80,
           'Import data'!$J$25:$J$80, F2185,
           'Import data'!$G$25:$G$80, 'GHG emissions calculations'!$H2185,
           'Import data'!$I$25:$I$80,$E$1919),
    ""
)</f>
        <v/>
      </c>
      <c r="J2185" s="311" t="str">
        <f t="array" ref="J2185">IF(
    XLOOKUP(F2185, 'Import data'!$J$26:$J$47, 'Import data'!$M$26:$M$47, "", 0) = "Please add the region-specific supplier emission factor or choose a different region available in the IAEG database.",
    "",
    XLOOKUP(F2185, 'Import data'!$J$26:$J$47, 'Import data'!$M$26:$M$47, "", 0)
)</f>
        <v/>
      </c>
      <c r="K2185" s="311" t="str">
        <f t="array" ref="K2185">IFERROR(
    XLOOKUP(F2185,
            _xlws.FILTER('Supplier Emission'!$G$15:$G$49,
                   ('Supplier Emission'!$D$15:$D$49=H2185) * ('Supplier Emission'!$F$15:$F$49=$E$1919)),
            _xlws.FILTER('Supplier Emission'!$I$15:$I$49,
                   ('Supplier Emission'!$D$15:$D$49=H2185) * ('Supplier Emission'!$F$15:$F$49=$E$1919)),
            ""),
    "")</f>
        <v/>
      </c>
      <c r="L2185" s="311" t="str">
        <f t="array" ref="L2185">IFERROR(
    XLOOKUP(F2185,
            _xlws.FILTER('Supplier Emission'!$G$15:$G$49,
                   ('Supplier Emission'!$D$15:$D$49=H2185) * ('Supplier Emission'!$F$15:$F$49=$E$1919)),
            _xlws.FILTER('Supplier Emission'!$J$15:$J$49,
                   ('Supplier Emission'!$D$15:$D$49=H2185) * ('Supplier Emission'!$F$15:$F$49=$E$1919)),
            ""),
    "")</f>
        <v/>
      </c>
      <c r="M2185" s="311" t="str">
        <f t="array" ref="M2185">IFERROR(
    XLOOKUP(F2185,
            _xlws.FILTER('Supplier Emission'!$G$15:$G$49,
                   ('Supplier Emission'!$D$15:$D$49=H2185) * ('Supplier Emission'!$F$15:$F$49=$E$1919)),
            _xlws.FILTER('Supplier Emission'!$M$15:$M$49,
                   ('Supplier Emission'!$D$15:$D$49=H2185) * ('Supplier Emission'!$F$15:$F$49=$E$1919)),
            ""),
    "")</f>
        <v/>
      </c>
      <c r="N2185" s="311" t="str">
        <f t="array" ref="N2185">IFERROR(
    XLOOKUP(F2185,
            _xlws.FILTER('Supplier Emission'!$G$15:$G$49,
                   ('Supplier Emission'!$D$15:$D$49=H2185) * ('Supplier Emission'!$F$15:$F$49=$E$1919)),
            _xlws.FILTER('Supplier Emission'!$H$15:$H$49,
                   ('Supplier Emission'!$D$15:$D$49=H2185) * ('Supplier Emission'!$F$15:$F$49=$E$1919)),
            ""),
    "")</f>
        <v/>
      </c>
      <c r="O2185" s="311" t="str">
        <f t="array" ref="O2185">XLOOKUP(1,('Emission Factors'!$E$5:$E$488='GHG emissions calculations'!$F2185)*('Emission Factors'!$H$5:$H$488='GHG emissions calculations'!$H2185),INDEX('Emission Factors'!$E$5:$T$488,0,MATCH('GHG emissions calculations'!O$6,'Emission Factors'!$E$5:$T$5,0)),"",0)</f>
        <v/>
      </c>
      <c r="P2185" s="313" t="str">
        <f t="array" ref="P2185">IFERROR(
    INDEX('Emission Factors'!$E$5:$P$488,
          MATCH(1,
                ('Emission Factors'!$E$5:$E$488 = 'GHG emissions calculations'!$F2185) *
                ('Emission Factors'!$H$5:$H$488 = 'GHG emissions calculations'!$H2185),
                0),
          MATCH('GHG emissions calculations'!P$6,'Emission Factors'!$E$5:$P$5,0)),
    "")</f>
        <v/>
      </c>
      <c r="Q2185" s="311" t="str">
        <f t="array" ref="Q2185">IFERROR(
    IF(
        INDEX('Emission Factors'!$E$5:$P$488,
              MATCH(1,
                    ('Emission Factors'!$E$5:$E$488 = 'GHG emissions calculations'!$F2185) *
                    ('Emission Factors'!$H$5:$H$488 = 'GHG emissions calculations'!$H2185),
                    0),
              MATCH('GHG emissions calculations'!Q$6, 'Emission Factors'!$E$5:$P$5, 0)) &lt;&gt; "",
        INDEX('Emission Factors'!$E$5:$P$488,
              MATCH(1,
                    ('Emission Factors'!$E$5:$E$488 = 'GHG emissions calculations'!$F2185) *
                    ('Emission Factors'!$H$5:$H$488 = 'GHG emissions calculations'!$H2185),
                    0),
              MATCH('GHG emissions calculations'!Q$6, 'Emission Factors'!$E$5:$P$5, 0)),
        ""),
    "")</f>
        <v/>
      </c>
      <c r="R2185" s="311" t="str">
        <f t="array" ref="R2185">IFERROR(
    IF(
        INDEX('Emission Factors'!$E$5:$R$488,
              MATCH(1,
                    ('Emission Factors'!$E$5:$E$488 = 'GHG emissions calculations'!$F2185) *
                    ('Emission Factors'!$H$5:$H$488 = 'GHG emissions calculations'!$H2185),
                    0),
              MATCH('GHG emissions calculations'!R$6, 'Emission Factors'!$E$5:$R$5, 0)) &lt;&gt; "",
        INDEX('Emission Factors'!$E$5:$R$488,
              MATCH(1,
                    ('Emission Factors'!$E$5:$E$488 = 'GHG emissions calculations'!$F2185) *
                    ('Emission Factors'!$H$5:$H$488 = 'GHG emissions calculations'!$H2185),
                    0),
              MATCH('GHG emissions calculations'!R$6, 'Emission Factors'!$E$5:$R$5, 0)),
        ""),
    "")</f>
        <v/>
      </c>
      <c r="S2185" s="312">
        <f t="shared" si="3"/>
        <v>0</v>
      </c>
      <c r="T2185" s="23"/>
    </row>
    <row r="2186" ht="15.75" customHeight="1" outlineLevel="1">
      <c r="A2186" s="23"/>
      <c r="B2186" s="71"/>
      <c r="C2186" s="71"/>
      <c r="D2186" s="71"/>
      <c r="E2186" s="314"/>
      <c r="F2186" s="311" t="str">
        <f>Lists!AB200</f>
        <v>Plastic, PET, processed by injection stretch blow moulding - America</v>
      </c>
      <c r="G2186" s="311" t="str">
        <f t="array" ref="G2186">XLOOKUP(1,('Emission Factors'!$E$5:$E$488='GHG emissions calculations'!$F2186)*('Emission Factors'!$H$5:$H$488='GHG emissions calculations'!$H2186),INDEX('Emission Factors'!$E$5:$T$488,0,MATCH('GHG emissions calculations'!G$6,'Emission Factors'!$E$5:$T$5,0)),"",0)</f>
        <v/>
      </c>
      <c r="H2186" s="311" t="s">
        <v>237</v>
      </c>
      <c r="I2186" s="312" t="str">
        <f>IF(
    SUMIFS('Import data'!$L$25:$L$80,
           'Import data'!$J$25:$J$80, F2186,
           'Import data'!$G$25:$G$80, 'GHG emissions calculations'!$H2186,
           'Import data'!$I$25:$I$80,$E$1919) &lt;&gt; 0,
    SUMIFS('Import data'!$L$25:$L$80,
           'Import data'!$J$25:$J$80, F2186,
           'Import data'!$G$25:$G$80, 'GHG emissions calculations'!$H2186,
           'Import data'!$I$25:$I$80,$E$1919),
    ""
)</f>
        <v/>
      </c>
      <c r="J2186" s="311" t="str">
        <f t="array" ref="J2186">IF(
    XLOOKUP(F2186, 'Import data'!$J$26:$J$47, 'Import data'!$M$26:$M$47, "", 0) = "Please add the region-specific supplier emission factor or choose a different region available in the IAEG database.",
    "",
    XLOOKUP(F2186, 'Import data'!$J$26:$J$47, 'Import data'!$M$26:$M$47, "", 0)
)</f>
        <v/>
      </c>
      <c r="K2186" s="311" t="str">
        <f t="array" ref="K2186">IFERROR(
    XLOOKUP(F2186,
            _xlws.FILTER('Supplier Emission'!$G$15:$G$49,
                   ('Supplier Emission'!$D$15:$D$49=H2186) * ('Supplier Emission'!$F$15:$F$49=$E$1919)),
            _xlws.FILTER('Supplier Emission'!$I$15:$I$49,
                   ('Supplier Emission'!$D$15:$D$49=H2186) * ('Supplier Emission'!$F$15:$F$49=$E$1919)),
            ""),
    "")</f>
        <v/>
      </c>
      <c r="L2186" s="311" t="str">
        <f t="array" ref="L2186">IFERROR(
    XLOOKUP(F2186,
            _xlws.FILTER('Supplier Emission'!$G$15:$G$49,
                   ('Supplier Emission'!$D$15:$D$49=H2186) * ('Supplier Emission'!$F$15:$F$49=$E$1919)),
            _xlws.FILTER('Supplier Emission'!$J$15:$J$49,
                   ('Supplier Emission'!$D$15:$D$49=H2186) * ('Supplier Emission'!$F$15:$F$49=$E$1919)),
            ""),
    "")</f>
        <v/>
      </c>
      <c r="M2186" s="311" t="str">
        <f t="array" ref="M2186">IFERROR(
    XLOOKUP(F2186,
            _xlws.FILTER('Supplier Emission'!$G$15:$G$49,
                   ('Supplier Emission'!$D$15:$D$49=H2186) * ('Supplier Emission'!$F$15:$F$49=$E$1919)),
            _xlws.FILTER('Supplier Emission'!$M$15:$M$49,
                   ('Supplier Emission'!$D$15:$D$49=H2186) * ('Supplier Emission'!$F$15:$F$49=$E$1919)),
            ""),
    "")</f>
        <v/>
      </c>
      <c r="N2186" s="311" t="str">
        <f t="array" ref="N2186">IFERROR(
    XLOOKUP(F2186,
            _xlws.FILTER('Supplier Emission'!$G$15:$G$49,
                   ('Supplier Emission'!$D$15:$D$49=H2186) * ('Supplier Emission'!$F$15:$F$49=$E$1919)),
            _xlws.FILTER('Supplier Emission'!$H$15:$H$49,
                   ('Supplier Emission'!$D$15:$D$49=H2186) * ('Supplier Emission'!$F$15:$F$49=$E$1919)),
            ""),
    "")</f>
        <v/>
      </c>
      <c r="O2186" s="311" t="str">
        <f t="array" ref="O2186">XLOOKUP(1,('Emission Factors'!$E$5:$E$488='GHG emissions calculations'!$F2186)*('Emission Factors'!$H$5:$H$488='GHG emissions calculations'!$H2186),INDEX('Emission Factors'!$E$5:$T$488,0,MATCH('GHG emissions calculations'!O$6,'Emission Factors'!$E$5:$T$5,0)),"",0)</f>
        <v/>
      </c>
      <c r="P2186" s="313" t="str">
        <f t="array" ref="P2186">IFERROR(
    INDEX('Emission Factors'!$E$5:$P$488,
          MATCH(1,
                ('Emission Factors'!$E$5:$E$488 = 'GHG emissions calculations'!$F2186) *
                ('Emission Factors'!$H$5:$H$488 = 'GHG emissions calculations'!$H2186),
                0),
          MATCH('GHG emissions calculations'!P$6,'Emission Factors'!$E$5:$P$5,0)),
    "")</f>
        <v/>
      </c>
      <c r="Q2186" s="311" t="str">
        <f t="array" ref="Q2186">IFERROR(
    IF(
        INDEX('Emission Factors'!$E$5:$P$488,
              MATCH(1,
                    ('Emission Factors'!$E$5:$E$488 = 'GHG emissions calculations'!$F2186) *
                    ('Emission Factors'!$H$5:$H$488 = 'GHG emissions calculations'!$H2186),
                    0),
              MATCH('GHG emissions calculations'!Q$6, 'Emission Factors'!$E$5:$P$5, 0)) &lt;&gt; "",
        INDEX('Emission Factors'!$E$5:$P$488,
              MATCH(1,
                    ('Emission Factors'!$E$5:$E$488 = 'GHG emissions calculations'!$F2186) *
                    ('Emission Factors'!$H$5:$H$488 = 'GHG emissions calculations'!$H2186),
                    0),
              MATCH('GHG emissions calculations'!Q$6, 'Emission Factors'!$E$5:$P$5, 0)),
        ""),
    "")</f>
        <v/>
      </c>
      <c r="R2186" s="311" t="str">
        <f t="array" ref="R2186">IFERROR(
    IF(
        INDEX('Emission Factors'!$E$5:$R$488,
              MATCH(1,
                    ('Emission Factors'!$E$5:$E$488 = 'GHG emissions calculations'!$F2186) *
                    ('Emission Factors'!$H$5:$H$488 = 'GHG emissions calculations'!$H2186),
                    0),
              MATCH('GHG emissions calculations'!R$6, 'Emission Factors'!$E$5:$R$5, 0)) &lt;&gt; "",
        INDEX('Emission Factors'!$E$5:$R$488,
              MATCH(1,
                    ('Emission Factors'!$E$5:$E$488 = 'GHG emissions calculations'!$F2186) *
                    ('Emission Factors'!$H$5:$H$488 = 'GHG emissions calculations'!$H2186),
                    0),
              MATCH('GHG emissions calculations'!R$6, 'Emission Factors'!$E$5:$R$5, 0)),
        ""),
    "")</f>
        <v/>
      </c>
      <c r="S2186" s="312">
        <f t="shared" si="3"/>
        <v>0</v>
      </c>
      <c r="T2186" s="23"/>
    </row>
    <row r="2187" ht="15.75" customHeight="1" outlineLevel="1">
      <c r="A2187" s="23"/>
      <c r="B2187" s="71"/>
      <c r="C2187" s="71"/>
      <c r="D2187" s="71"/>
      <c r="E2187" s="314"/>
      <c r="F2187" s="311" t="str">
        <f>Lists!AB203</f>
        <v>Plastic, PET, processed by injection stretch blow moulding - Asia</v>
      </c>
      <c r="G2187" s="311" t="str">
        <f t="array" ref="G2187">XLOOKUP(1,('Emission Factors'!$E$5:$E$488='GHG emissions calculations'!$F2187)*('Emission Factors'!$H$5:$H$488='GHG emissions calculations'!$H2187),INDEX('Emission Factors'!$E$5:$T$488,0,MATCH('GHG emissions calculations'!G$6,'Emission Factors'!$E$5:$T$5,0)),"",0)</f>
        <v/>
      </c>
      <c r="H2187" s="311" t="s">
        <v>237</v>
      </c>
      <c r="I2187" s="312" t="str">
        <f>IF(
    SUMIFS('Import data'!$L$25:$L$80,
           'Import data'!$J$25:$J$80, F2187,
           'Import data'!$G$25:$G$80, 'GHG emissions calculations'!$H2187,
           'Import data'!$I$25:$I$80,$E$1919) &lt;&gt; 0,
    SUMIFS('Import data'!$L$25:$L$80,
           'Import data'!$J$25:$J$80, F2187,
           'Import data'!$G$25:$G$80, 'GHG emissions calculations'!$H2187,
           'Import data'!$I$25:$I$80,$E$1919),
    ""
)</f>
        <v/>
      </c>
      <c r="J2187" s="311" t="str">
        <f t="array" ref="J2187">IF(
    XLOOKUP(F2187, 'Import data'!$J$26:$J$47, 'Import data'!$M$26:$M$47, "", 0) = "Please add the region-specific supplier emission factor or choose a different region available in the IAEG database.",
    "",
    XLOOKUP(F2187, 'Import data'!$J$26:$J$47, 'Import data'!$M$26:$M$47, "", 0)
)</f>
        <v/>
      </c>
      <c r="K2187" s="311" t="str">
        <f t="array" ref="K2187">IFERROR(
    XLOOKUP(F2187,
            _xlws.FILTER('Supplier Emission'!$G$15:$G$49,
                   ('Supplier Emission'!$D$15:$D$49=H2187) * ('Supplier Emission'!$F$15:$F$49=$E$1919)),
            _xlws.FILTER('Supplier Emission'!$I$15:$I$49,
                   ('Supplier Emission'!$D$15:$D$49=H2187) * ('Supplier Emission'!$F$15:$F$49=$E$1919)),
            ""),
    "")</f>
        <v/>
      </c>
      <c r="L2187" s="311" t="str">
        <f t="array" ref="L2187">IFERROR(
    XLOOKUP(F2187,
            _xlws.FILTER('Supplier Emission'!$G$15:$G$49,
                   ('Supplier Emission'!$D$15:$D$49=H2187) * ('Supplier Emission'!$F$15:$F$49=$E$1919)),
            _xlws.FILTER('Supplier Emission'!$J$15:$J$49,
                   ('Supplier Emission'!$D$15:$D$49=H2187) * ('Supplier Emission'!$F$15:$F$49=$E$1919)),
            ""),
    "")</f>
        <v/>
      </c>
      <c r="M2187" s="311" t="str">
        <f t="array" ref="M2187">IFERROR(
    XLOOKUP(F2187,
            _xlws.FILTER('Supplier Emission'!$G$15:$G$49,
                   ('Supplier Emission'!$D$15:$D$49=H2187) * ('Supplier Emission'!$F$15:$F$49=$E$1919)),
            _xlws.FILTER('Supplier Emission'!$M$15:$M$49,
                   ('Supplier Emission'!$D$15:$D$49=H2187) * ('Supplier Emission'!$F$15:$F$49=$E$1919)),
            ""),
    "")</f>
        <v/>
      </c>
      <c r="N2187" s="311" t="str">
        <f t="array" ref="N2187">IFERROR(
    XLOOKUP(F2187,
            _xlws.FILTER('Supplier Emission'!$G$15:$G$49,
                   ('Supplier Emission'!$D$15:$D$49=H2187) * ('Supplier Emission'!$F$15:$F$49=$E$1919)),
            _xlws.FILTER('Supplier Emission'!$H$15:$H$49,
                   ('Supplier Emission'!$D$15:$D$49=H2187) * ('Supplier Emission'!$F$15:$F$49=$E$1919)),
            ""),
    "")</f>
        <v/>
      </c>
      <c r="O2187" s="311" t="str">
        <f t="array" ref="O2187">XLOOKUP(1,('Emission Factors'!$E$5:$E$488='GHG emissions calculations'!$F2187)*('Emission Factors'!$H$5:$H$488='GHG emissions calculations'!$H2187),INDEX('Emission Factors'!$E$5:$T$488,0,MATCH('GHG emissions calculations'!O$6,'Emission Factors'!$E$5:$T$5,0)),"",0)</f>
        <v/>
      </c>
      <c r="P2187" s="313" t="str">
        <f t="array" ref="P2187">IFERROR(
    INDEX('Emission Factors'!$E$5:$P$488,
          MATCH(1,
                ('Emission Factors'!$E$5:$E$488 = 'GHG emissions calculations'!$F2187) *
                ('Emission Factors'!$H$5:$H$488 = 'GHG emissions calculations'!$H2187),
                0),
          MATCH('GHG emissions calculations'!P$6,'Emission Factors'!$E$5:$P$5,0)),
    "")</f>
        <v/>
      </c>
      <c r="Q2187" s="311" t="str">
        <f t="array" ref="Q2187">IFERROR(
    IF(
        INDEX('Emission Factors'!$E$5:$P$488,
              MATCH(1,
                    ('Emission Factors'!$E$5:$E$488 = 'GHG emissions calculations'!$F2187) *
                    ('Emission Factors'!$H$5:$H$488 = 'GHG emissions calculations'!$H2187),
                    0),
              MATCH('GHG emissions calculations'!Q$6, 'Emission Factors'!$E$5:$P$5, 0)) &lt;&gt; "",
        INDEX('Emission Factors'!$E$5:$P$488,
              MATCH(1,
                    ('Emission Factors'!$E$5:$E$488 = 'GHG emissions calculations'!$F2187) *
                    ('Emission Factors'!$H$5:$H$488 = 'GHG emissions calculations'!$H2187),
                    0),
              MATCH('GHG emissions calculations'!Q$6, 'Emission Factors'!$E$5:$P$5, 0)),
        ""),
    "")</f>
        <v/>
      </c>
      <c r="R2187" s="311" t="str">
        <f t="array" ref="R2187">IFERROR(
    IF(
        INDEX('Emission Factors'!$E$5:$R$488,
              MATCH(1,
                    ('Emission Factors'!$E$5:$E$488 = 'GHG emissions calculations'!$F2187) *
                    ('Emission Factors'!$H$5:$H$488 = 'GHG emissions calculations'!$H2187),
                    0),
              MATCH('GHG emissions calculations'!R$6, 'Emission Factors'!$E$5:$R$5, 0)) &lt;&gt; "",
        INDEX('Emission Factors'!$E$5:$R$488,
              MATCH(1,
                    ('Emission Factors'!$E$5:$E$488 = 'GHG emissions calculations'!$F2187) *
                    ('Emission Factors'!$H$5:$H$488 = 'GHG emissions calculations'!$H2187),
                    0),
              MATCH('GHG emissions calculations'!R$6, 'Emission Factors'!$E$5:$R$5, 0)),
        ""),
    "")</f>
        <v/>
      </c>
      <c r="S2187" s="312">
        <f t="shared" si="3"/>
        <v>0</v>
      </c>
      <c r="T2187" s="23"/>
    </row>
    <row r="2188" ht="15.75" customHeight="1" outlineLevel="1">
      <c r="A2188" s="23"/>
      <c r="B2188" s="71"/>
      <c r="C2188" s="71"/>
      <c r="D2188" s="71"/>
      <c r="E2188" s="314"/>
      <c r="F2188" s="311" t="str">
        <f>Lists!AB201</f>
        <v>Plastic, PET, processed by injection stretch blow moulding - Europe</v>
      </c>
      <c r="G2188" s="311">
        <f t="array" ref="G2188">XLOOKUP(1,('Emission Factors'!$E$5:$E$488='GHG emissions calculations'!$F2188)*('Emission Factors'!$H$5:$H$488='GHG emissions calculations'!$H2188),INDEX('Emission Factors'!$E$5:$T$488,0,MATCH('GHG emissions calculations'!G$6,'Emission Factors'!$E$5:$T$5,0)),"",0)</f>
        <v>3</v>
      </c>
      <c r="H2188" s="311" t="s">
        <v>237</v>
      </c>
      <c r="I2188" s="312" t="str">
        <f>IF(
    SUMIFS('Import data'!$L$25:$L$80,
           'Import data'!$J$25:$J$80, F2188,
           'Import data'!$G$25:$G$80, 'GHG emissions calculations'!$H2188,
           'Import data'!$I$25:$I$80,$E$1919) &lt;&gt; 0,
    SUMIFS('Import data'!$L$25:$L$80,
           'Import data'!$J$25:$J$80, F2188,
           'Import data'!$G$25:$G$80, 'GHG emissions calculations'!$H2188,
           'Import data'!$I$25:$I$80,$E$1919),
    ""
)</f>
        <v/>
      </c>
      <c r="J2188" s="311" t="str">
        <f t="array" ref="J2188">IF(
    XLOOKUP(F2188, 'Import data'!$J$26:$J$47, 'Import data'!$M$26:$M$47, "", 0) = "Please add the region-specific supplier emission factor or choose a different region available in the IAEG database.",
    "",
    XLOOKUP(F2188, 'Import data'!$J$26:$J$47, 'Import data'!$M$26:$M$47, "", 0)
)</f>
        <v/>
      </c>
      <c r="K2188" s="311" t="str">
        <f t="array" ref="K2188">IFERROR(
    XLOOKUP(F2188,
            _xlws.FILTER('Supplier Emission'!$G$15:$G$49,
                   ('Supplier Emission'!$D$15:$D$49=H2188) * ('Supplier Emission'!$F$15:$F$49=$E$1919)),
            _xlws.FILTER('Supplier Emission'!$I$15:$I$49,
                   ('Supplier Emission'!$D$15:$D$49=H2188) * ('Supplier Emission'!$F$15:$F$49=$E$1919)),
            ""),
    "")</f>
        <v/>
      </c>
      <c r="L2188" s="311" t="str">
        <f t="array" ref="L2188">IFERROR(
    XLOOKUP(F2188,
            _xlws.FILTER('Supplier Emission'!$G$15:$G$49,
                   ('Supplier Emission'!$D$15:$D$49=H2188) * ('Supplier Emission'!$F$15:$F$49=$E$1919)),
            _xlws.FILTER('Supplier Emission'!$J$15:$J$49,
                   ('Supplier Emission'!$D$15:$D$49=H2188) * ('Supplier Emission'!$F$15:$F$49=$E$1919)),
            ""),
    "")</f>
        <v/>
      </c>
      <c r="M2188" s="311" t="str">
        <f t="array" ref="M2188">IFERROR(
    XLOOKUP(F2188,
            _xlws.FILTER('Supplier Emission'!$G$15:$G$49,
                   ('Supplier Emission'!$D$15:$D$49=H2188) * ('Supplier Emission'!$F$15:$F$49=$E$1919)),
            _xlws.FILTER('Supplier Emission'!$M$15:$M$49,
                   ('Supplier Emission'!$D$15:$D$49=H2188) * ('Supplier Emission'!$F$15:$F$49=$E$1919)),
            ""),
    "")</f>
        <v/>
      </c>
      <c r="N2188" s="311" t="str">
        <f t="array" ref="N2188">IFERROR(
    XLOOKUP(F2188,
            _xlws.FILTER('Supplier Emission'!$G$15:$G$49,
                   ('Supplier Emission'!$D$15:$D$49=H2188) * ('Supplier Emission'!$F$15:$F$49=$E$1919)),
            _xlws.FILTER('Supplier Emission'!$H$15:$H$49,
                   ('Supplier Emission'!$D$15:$D$49=H2188) * ('Supplier Emission'!$F$15:$F$49=$E$1919)),
            ""),
    "")</f>
        <v/>
      </c>
      <c r="O2188" s="311" t="str">
        <f t="array" ref="O2188">XLOOKUP(1,('Emission Factors'!$E$5:$E$488='GHG emissions calculations'!$F2188)*('Emission Factors'!$H$5:$H$488='GHG emissions calculations'!$H2188),INDEX('Emission Factors'!$E$5:$T$488,0,MATCH('GHG emissions calculations'!O$6,'Emission Factors'!$E$5:$T$5,0)),"",0)</f>
        <v>Packaging: Flexible PET / fossil-based - Average end of life</v>
      </c>
      <c r="P2188" s="313">
        <f t="array" ref="P2188">IFERROR(
    INDEX('Emission Factors'!$E$5:$P$488,
          MATCH(1,
                ('Emission Factors'!$E$5:$E$488 = 'GHG emissions calculations'!$F2188) *
                ('Emission Factors'!$H$5:$H$488 = 'GHG emissions calculations'!$H2188),
                0),
          MATCH('GHG emissions calculations'!P$6,'Emission Factors'!$E$5:$P$5,0)),
    "")</f>
        <v>1.489</v>
      </c>
      <c r="Q2188" s="311" t="str">
        <f t="array" ref="Q2188">IFERROR(
    IF(
        INDEX('Emission Factors'!$E$5:$P$488,
              MATCH(1,
                    ('Emission Factors'!$E$5:$E$488 = 'GHG emissions calculations'!$F2188) *
                    ('Emission Factors'!$H$5:$H$488 = 'GHG emissions calculations'!$H2188),
                    0),
              MATCH('GHG emissions calculations'!Q$6, 'Emission Factors'!$E$5:$P$5, 0)) &lt;&gt; "",
        INDEX('Emission Factors'!$E$5:$P$488,
              MATCH(1,
                    ('Emission Factors'!$E$5:$E$488 = 'GHG emissions calculations'!$F2188) *
                    ('Emission Factors'!$H$5:$H$488 = 'GHG emissions calculations'!$H2188),
                    0),
              MATCH('GHG emissions calculations'!Q$6, 'Emission Factors'!$E$5:$P$5, 0)),
        ""),
    "")</f>
        <v>kgCO2e/kg</v>
      </c>
      <c r="R2188" s="311" t="str">
        <f t="array" ref="R2188">IFERROR(
    IF(
        INDEX('Emission Factors'!$E$5:$R$488,
              MATCH(1,
                    ('Emission Factors'!$E$5:$E$488 = 'GHG emissions calculations'!$F2188) *
                    ('Emission Factors'!$H$5:$H$488 = 'GHG emissions calculations'!$H2188),
                    0),
              MATCH('GHG emissions calculations'!R$6, 'Emission Factors'!$E$5:$R$5, 0)) &lt;&gt; "",
        INDEX('Emission Factors'!$E$5:$R$488,
              MATCH(1,
                    ('Emission Factors'!$E$5:$E$488 = 'GHG emissions calculations'!$F2188) *
                    ('Emission Factors'!$H$5:$H$488 = 'GHG emissions calculations'!$H2188),
                    0),
              MATCH('GHG emissions calculations'!R$6, 'Emission Factors'!$E$5:$R$5, 0)),
        ""),
    "")</f>
        <v>Europe</v>
      </c>
      <c r="S2188" s="312">
        <f t="shared" si="3"/>
        <v>0</v>
      </c>
      <c r="T2188" s="23"/>
    </row>
    <row r="2189" ht="15.75" customHeight="1" outlineLevel="1">
      <c r="A2189" s="23"/>
      <c r="B2189" s="71"/>
      <c r="C2189" s="71"/>
      <c r="D2189" s="71"/>
      <c r="E2189" s="314"/>
      <c r="F2189" s="311" t="str">
        <f>Lists!AB206</f>
        <v>Plastic, PET, processed by injection stretch blow moulding - Global or unspecified region</v>
      </c>
      <c r="G2189" s="311" t="str">
        <f t="array" ref="G2189">XLOOKUP(1,('Emission Factors'!$E$5:$E$488='GHG emissions calculations'!$F2189)*('Emission Factors'!$H$5:$H$488='GHG emissions calculations'!$H2189),INDEX('Emission Factors'!$E$5:$T$488,0,MATCH('GHG emissions calculations'!G$6,'Emission Factors'!$E$5:$T$5,0)),"",0)</f>
        <v/>
      </c>
      <c r="H2189" s="311" t="s">
        <v>237</v>
      </c>
      <c r="I2189" s="312" t="str">
        <f>IF(
    SUMIFS('Import data'!$L$25:$L$80,
           'Import data'!$J$25:$J$80, F2189,
           'Import data'!$G$25:$G$80, 'GHG emissions calculations'!$H2189,
           'Import data'!$I$25:$I$80,$E$1919) &lt;&gt; 0,
    SUMIFS('Import data'!$L$25:$L$80,
           'Import data'!$J$25:$J$80, F2189,
           'Import data'!$G$25:$G$80, 'GHG emissions calculations'!$H2189,
           'Import data'!$I$25:$I$80,$E$1919),
    ""
)</f>
        <v/>
      </c>
      <c r="J2189" s="311" t="str">
        <f t="array" ref="J2189">IF(
    XLOOKUP(F2189, 'Import data'!$J$26:$J$47, 'Import data'!$M$26:$M$47, "", 0) = "Please add the region-specific supplier emission factor or choose a different region available in the IAEG database.",
    "",
    XLOOKUP(F2189, 'Import data'!$J$26:$J$47, 'Import data'!$M$26:$M$47, "", 0)
)</f>
        <v/>
      </c>
      <c r="K2189" s="311" t="str">
        <f t="array" ref="K2189">IFERROR(
    XLOOKUP(F2189,
            _xlws.FILTER('Supplier Emission'!$G$15:$G$49,
                   ('Supplier Emission'!$D$15:$D$49=H2189) * ('Supplier Emission'!$F$15:$F$49=$E$1919)),
            _xlws.FILTER('Supplier Emission'!$I$15:$I$49,
                   ('Supplier Emission'!$D$15:$D$49=H2189) * ('Supplier Emission'!$F$15:$F$49=$E$1919)),
            ""),
    "")</f>
        <v/>
      </c>
      <c r="L2189" s="311" t="str">
        <f t="array" ref="L2189">IFERROR(
    XLOOKUP(F2189,
            _xlws.FILTER('Supplier Emission'!$G$15:$G$49,
                   ('Supplier Emission'!$D$15:$D$49=H2189) * ('Supplier Emission'!$F$15:$F$49=$E$1919)),
            _xlws.FILTER('Supplier Emission'!$J$15:$J$49,
                   ('Supplier Emission'!$D$15:$D$49=H2189) * ('Supplier Emission'!$F$15:$F$49=$E$1919)),
            ""),
    "")</f>
        <v/>
      </c>
      <c r="M2189" s="311" t="str">
        <f t="array" ref="M2189">IFERROR(
    XLOOKUP(F2189,
            _xlws.FILTER('Supplier Emission'!$G$15:$G$49,
                   ('Supplier Emission'!$D$15:$D$49=H2189) * ('Supplier Emission'!$F$15:$F$49=$E$1919)),
            _xlws.FILTER('Supplier Emission'!$M$15:$M$49,
                   ('Supplier Emission'!$D$15:$D$49=H2189) * ('Supplier Emission'!$F$15:$F$49=$E$1919)),
            ""),
    "")</f>
        <v/>
      </c>
      <c r="N2189" s="311" t="str">
        <f t="array" ref="N2189">IFERROR(
    XLOOKUP(F2189,
            _xlws.FILTER('Supplier Emission'!$G$15:$G$49,
                   ('Supplier Emission'!$D$15:$D$49=H2189) * ('Supplier Emission'!$F$15:$F$49=$E$1919)),
            _xlws.FILTER('Supplier Emission'!$H$15:$H$49,
                   ('Supplier Emission'!$D$15:$D$49=H2189) * ('Supplier Emission'!$F$15:$F$49=$E$1919)),
            ""),
    "")</f>
        <v/>
      </c>
      <c r="O2189" s="311" t="str">
        <f t="array" ref="O2189">XLOOKUP(1,('Emission Factors'!$E$5:$E$488='GHG emissions calculations'!$F2189)*('Emission Factors'!$H$5:$H$488='GHG emissions calculations'!$H2189),INDEX('Emission Factors'!$E$5:$T$488,0,MATCH('GHG emissions calculations'!O$6,'Emission Factors'!$E$5:$T$5,0)),"",0)</f>
        <v/>
      </c>
      <c r="P2189" s="313" t="str">
        <f t="array" ref="P2189">IFERROR(
    INDEX('Emission Factors'!$E$5:$P$488,
          MATCH(1,
                ('Emission Factors'!$E$5:$E$488 = 'GHG emissions calculations'!$F2189) *
                ('Emission Factors'!$H$5:$H$488 = 'GHG emissions calculations'!$H2189),
                0),
          MATCH('GHG emissions calculations'!P$6,'Emission Factors'!$E$5:$P$5,0)),
    "")</f>
        <v/>
      </c>
      <c r="Q2189" s="311" t="str">
        <f t="array" ref="Q2189">IFERROR(
    IF(
        INDEX('Emission Factors'!$E$5:$P$488,
              MATCH(1,
                    ('Emission Factors'!$E$5:$E$488 = 'GHG emissions calculations'!$F2189) *
                    ('Emission Factors'!$H$5:$H$488 = 'GHG emissions calculations'!$H2189),
                    0),
              MATCH('GHG emissions calculations'!Q$6, 'Emission Factors'!$E$5:$P$5, 0)) &lt;&gt; "",
        INDEX('Emission Factors'!$E$5:$P$488,
              MATCH(1,
                    ('Emission Factors'!$E$5:$E$488 = 'GHG emissions calculations'!$F2189) *
                    ('Emission Factors'!$H$5:$H$488 = 'GHG emissions calculations'!$H2189),
                    0),
              MATCH('GHG emissions calculations'!Q$6, 'Emission Factors'!$E$5:$P$5, 0)),
        ""),
    "")</f>
        <v/>
      </c>
      <c r="R2189" s="311" t="str">
        <f t="array" ref="R2189">IFERROR(
    IF(
        INDEX('Emission Factors'!$E$5:$R$488,
              MATCH(1,
                    ('Emission Factors'!$E$5:$E$488 = 'GHG emissions calculations'!$F2189) *
                    ('Emission Factors'!$H$5:$H$488 = 'GHG emissions calculations'!$H2189),
                    0),
              MATCH('GHG emissions calculations'!R$6, 'Emission Factors'!$E$5:$R$5, 0)) &lt;&gt; "",
        INDEX('Emission Factors'!$E$5:$R$488,
              MATCH(1,
                    ('Emission Factors'!$E$5:$E$488 = 'GHG emissions calculations'!$F2189) *
                    ('Emission Factors'!$H$5:$H$488 = 'GHG emissions calculations'!$H2189),
                    0),
              MATCH('GHG emissions calculations'!R$6, 'Emission Factors'!$E$5:$R$5, 0)),
        ""),
    "")</f>
        <v/>
      </c>
      <c r="S2189" s="312">
        <f t="shared" si="3"/>
        <v>0</v>
      </c>
      <c r="T2189" s="23"/>
    </row>
    <row r="2190" ht="15.75" customHeight="1" outlineLevel="1">
      <c r="A2190" s="23"/>
      <c r="B2190" s="71"/>
      <c r="C2190" s="71"/>
      <c r="D2190" s="71"/>
      <c r="E2190" s="314"/>
      <c r="F2190" s="311" t="str">
        <f>Lists!AB205</f>
        <v>Plastic, PET, processed by injection stretch blow moulding - Middle East</v>
      </c>
      <c r="G2190" s="311" t="str">
        <f t="array" ref="G2190">XLOOKUP(1,('Emission Factors'!$E$5:$E$488='GHG emissions calculations'!$F2190)*('Emission Factors'!$H$5:$H$488='GHG emissions calculations'!$H2190),INDEX('Emission Factors'!$E$5:$T$488,0,MATCH('GHG emissions calculations'!G$6,'Emission Factors'!$E$5:$T$5,0)),"",0)</f>
        <v/>
      </c>
      <c r="H2190" s="311" t="s">
        <v>237</v>
      </c>
      <c r="I2190" s="312" t="str">
        <f>IF(
    SUMIFS('Import data'!$L$25:$L$80,
           'Import data'!$J$25:$J$80, F2190,
           'Import data'!$G$25:$G$80, 'GHG emissions calculations'!$H2190,
           'Import data'!$I$25:$I$80,$E$1919) &lt;&gt; 0,
    SUMIFS('Import data'!$L$25:$L$80,
           'Import data'!$J$25:$J$80, F2190,
           'Import data'!$G$25:$G$80, 'GHG emissions calculations'!$H2190,
           'Import data'!$I$25:$I$80,$E$1919),
    ""
)</f>
        <v/>
      </c>
      <c r="J2190" s="311" t="str">
        <f t="array" ref="J2190">IF(
    XLOOKUP(F2190, 'Import data'!$J$26:$J$47, 'Import data'!$M$26:$M$47, "", 0) = "Please add the region-specific supplier emission factor or choose a different region available in the IAEG database.",
    "",
    XLOOKUP(F2190, 'Import data'!$J$26:$J$47, 'Import data'!$M$26:$M$47, "", 0)
)</f>
        <v/>
      </c>
      <c r="K2190" s="311" t="str">
        <f t="array" ref="K2190">IFERROR(
    XLOOKUP(F2190,
            _xlws.FILTER('Supplier Emission'!$G$15:$G$49,
                   ('Supplier Emission'!$D$15:$D$49=H2190) * ('Supplier Emission'!$F$15:$F$49=$E$1919)),
            _xlws.FILTER('Supplier Emission'!$I$15:$I$49,
                   ('Supplier Emission'!$D$15:$D$49=H2190) * ('Supplier Emission'!$F$15:$F$49=$E$1919)),
            ""),
    "")</f>
        <v/>
      </c>
      <c r="L2190" s="311" t="str">
        <f t="array" ref="L2190">IFERROR(
    XLOOKUP(F2190,
            _xlws.FILTER('Supplier Emission'!$G$15:$G$49,
                   ('Supplier Emission'!$D$15:$D$49=H2190) * ('Supplier Emission'!$F$15:$F$49=$E$1919)),
            _xlws.FILTER('Supplier Emission'!$J$15:$J$49,
                   ('Supplier Emission'!$D$15:$D$49=H2190) * ('Supplier Emission'!$F$15:$F$49=$E$1919)),
            ""),
    "")</f>
        <v/>
      </c>
      <c r="M2190" s="311" t="str">
        <f t="array" ref="M2190">IFERROR(
    XLOOKUP(F2190,
            _xlws.FILTER('Supplier Emission'!$G$15:$G$49,
                   ('Supplier Emission'!$D$15:$D$49=H2190) * ('Supplier Emission'!$F$15:$F$49=$E$1919)),
            _xlws.FILTER('Supplier Emission'!$M$15:$M$49,
                   ('Supplier Emission'!$D$15:$D$49=H2190) * ('Supplier Emission'!$F$15:$F$49=$E$1919)),
            ""),
    "")</f>
        <v/>
      </c>
      <c r="N2190" s="311" t="str">
        <f t="array" ref="N2190">IFERROR(
    XLOOKUP(F2190,
            _xlws.FILTER('Supplier Emission'!$G$15:$G$49,
                   ('Supplier Emission'!$D$15:$D$49=H2190) * ('Supplier Emission'!$F$15:$F$49=$E$1919)),
            _xlws.FILTER('Supplier Emission'!$H$15:$H$49,
                   ('Supplier Emission'!$D$15:$D$49=H2190) * ('Supplier Emission'!$F$15:$F$49=$E$1919)),
            ""),
    "")</f>
        <v/>
      </c>
      <c r="O2190" s="311" t="str">
        <f t="array" ref="O2190">XLOOKUP(1,('Emission Factors'!$E$5:$E$488='GHG emissions calculations'!$F2190)*('Emission Factors'!$H$5:$H$488='GHG emissions calculations'!$H2190),INDEX('Emission Factors'!$E$5:$T$488,0,MATCH('GHG emissions calculations'!O$6,'Emission Factors'!$E$5:$T$5,0)),"",0)</f>
        <v/>
      </c>
      <c r="P2190" s="313" t="str">
        <f t="array" ref="P2190">IFERROR(
    INDEX('Emission Factors'!$E$5:$P$488,
          MATCH(1,
                ('Emission Factors'!$E$5:$E$488 = 'GHG emissions calculations'!$F2190) *
                ('Emission Factors'!$H$5:$H$488 = 'GHG emissions calculations'!$H2190),
                0),
          MATCH('GHG emissions calculations'!P$6,'Emission Factors'!$E$5:$P$5,0)),
    "")</f>
        <v/>
      </c>
      <c r="Q2190" s="311" t="str">
        <f t="array" ref="Q2190">IFERROR(
    IF(
        INDEX('Emission Factors'!$E$5:$P$488,
              MATCH(1,
                    ('Emission Factors'!$E$5:$E$488 = 'GHG emissions calculations'!$F2190) *
                    ('Emission Factors'!$H$5:$H$488 = 'GHG emissions calculations'!$H2190),
                    0),
              MATCH('GHG emissions calculations'!Q$6, 'Emission Factors'!$E$5:$P$5, 0)) &lt;&gt; "",
        INDEX('Emission Factors'!$E$5:$P$488,
              MATCH(1,
                    ('Emission Factors'!$E$5:$E$488 = 'GHG emissions calculations'!$F2190) *
                    ('Emission Factors'!$H$5:$H$488 = 'GHG emissions calculations'!$H2190),
                    0),
              MATCH('GHG emissions calculations'!Q$6, 'Emission Factors'!$E$5:$P$5, 0)),
        ""),
    "")</f>
        <v/>
      </c>
      <c r="R2190" s="311" t="str">
        <f t="array" ref="R2190">IFERROR(
    IF(
        INDEX('Emission Factors'!$E$5:$R$488,
              MATCH(1,
                    ('Emission Factors'!$E$5:$E$488 = 'GHG emissions calculations'!$F2190) *
                    ('Emission Factors'!$H$5:$H$488 = 'GHG emissions calculations'!$H2190),
                    0),
              MATCH('GHG emissions calculations'!R$6, 'Emission Factors'!$E$5:$R$5, 0)) &lt;&gt; "",
        INDEX('Emission Factors'!$E$5:$R$488,
              MATCH(1,
                    ('Emission Factors'!$E$5:$E$488 = 'GHG emissions calculations'!$F2190) *
                    ('Emission Factors'!$H$5:$H$488 = 'GHG emissions calculations'!$H2190),
                    0),
              MATCH('GHG emissions calculations'!R$6, 'Emission Factors'!$E$5:$R$5, 0)),
        ""),
    "")</f>
        <v/>
      </c>
      <c r="S2190" s="312">
        <f t="shared" si="3"/>
        <v>0</v>
      </c>
      <c r="T2190" s="23"/>
    </row>
    <row r="2191" ht="15.75" customHeight="1" outlineLevel="1">
      <c r="A2191" s="23"/>
      <c r="B2191" s="71"/>
      <c r="C2191" s="71"/>
      <c r="D2191" s="71"/>
      <c r="E2191" s="314"/>
      <c r="F2191" s="311" t="str">
        <f>Lists!AB204</f>
        <v>Plastic, PET, processed by injection stretch blow moulding - Oceania</v>
      </c>
      <c r="G2191" s="311" t="str">
        <f t="array" ref="G2191">XLOOKUP(1,('Emission Factors'!$E$5:$E$488='GHG emissions calculations'!$F2191)*('Emission Factors'!$H$5:$H$488='GHG emissions calculations'!$H2191),INDEX('Emission Factors'!$E$5:$T$488,0,MATCH('GHG emissions calculations'!G$6,'Emission Factors'!$E$5:$T$5,0)),"",0)</f>
        <v/>
      </c>
      <c r="H2191" s="311" t="s">
        <v>237</v>
      </c>
      <c r="I2191" s="312" t="str">
        <f>IF(
    SUMIFS('Import data'!$L$25:$L$80,
           'Import data'!$J$25:$J$80, F2191,
           'Import data'!$G$25:$G$80, 'GHG emissions calculations'!$H2191,
           'Import data'!$I$25:$I$80,$E$1919) &lt;&gt; 0,
    SUMIFS('Import data'!$L$25:$L$80,
           'Import data'!$J$25:$J$80, F2191,
           'Import data'!$G$25:$G$80, 'GHG emissions calculations'!$H2191,
           'Import data'!$I$25:$I$80,$E$1919),
    ""
)</f>
        <v/>
      </c>
      <c r="J2191" s="311" t="str">
        <f t="array" ref="J2191">IF(
    XLOOKUP(F2191, 'Import data'!$J$26:$J$47, 'Import data'!$M$26:$M$47, "", 0) = "Please add the region-specific supplier emission factor or choose a different region available in the IAEG database.",
    "",
    XLOOKUP(F2191, 'Import data'!$J$26:$J$47, 'Import data'!$M$26:$M$47, "", 0)
)</f>
        <v/>
      </c>
      <c r="K2191" s="311" t="str">
        <f t="array" ref="K2191">IFERROR(
    XLOOKUP(F2191,
            _xlws.FILTER('Supplier Emission'!$G$15:$G$49,
                   ('Supplier Emission'!$D$15:$D$49=H2191) * ('Supplier Emission'!$F$15:$F$49=$E$1919)),
            _xlws.FILTER('Supplier Emission'!$I$15:$I$49,
                   ('Supplier Emission'!$D$15:$D$49=H2191) * ('Supplier Emission'!$F$15:$F$49=$E$1919)),
            ""),
    "")</f>
        <v/>
      </c>
      <c r="L2191" s="311" t="str">
        <f t="array" ref="L2191">IFERROR(
    XLOOKUP(F2191,
            _xlws.FILTER('Supplier Emission'!$G$15:$G$49,
                   ('Supplier Emission'!$D$15:$D$49=H2191) * ('Supplier Emission'!$F$15:$F$49=$E$1919)),
            _xlws.FILTER('Supplier Emission'!$J$15:$J$49,
                   ('Supplier Emission'!$D$15:$D$49=H2191) * ('Supplier Emission'!$F$15:$F$49=$E$1919)),
            ""),
    "")</f>
        <v/>
      </c>
      <c r="M2191" s="311" t="str">
        <f t="array" ref="M2191">IFERROR(
    XLOOKUP(F2191,
            _xlws.FILTER('Supplier Emission'!$G$15:$G$49,
                   ('Supplier Emission'!$D$15:$D$49=H2191) * ('Supplier Emission'!$F$15:$F$49=$E$1919)),
            _xlws.FILTER('Supplier Emission'!$M$15:$M$49,
                   ('Supplier Emission'!$D$15:$D$49=H2191) * ('Supplier Emission'!$F$15:$F$49=$E$1919)),
            ""),
    "")</f>
        <v/>
      </c>
      <c r="N2191" s="311" t="str">
        <f t="array" ref="N2191">IFERROR(
    XLOOKUP(F2191,
            _xlws.FILTER('Supplier Emission'!$G$15:$G$49,
                   ('Supplier Emission'!$D$15:$D$49=H2191) * ('Supplier Emission'!$F$15:$F$49=$E$1919)),
            _xlws.FILTER('Supplier Emission'!$H$15:$H$49,
                   ('Supplier Emission'!$D$15:$D$49=H2191) * ('Supplier Emission'!$F$15:$F$49=$E$1919)),
            ""),
    "")</f>
        <v/>
      </c>
      <c r="O2191" s="311" t="str">
        <f t="array" ref="O2191">XLOOKUP(1,('Emission Factors'!$E$5:$E$488='GHG emissions calculations'!$F2191)*('Emission Factors'!$H$5:$H$488='GHG emissions calculations'!$H2191),INDEX('Emission Factors'!$E$5:$T$488,0,MATCH('GHG emissions calculations'!O$6,'Emission Factors'!$E$5:$T$5,0)),"",0)</f>
        <v/>
      </c>
      <c r="P2191" s="313" t="str">
        <f t="array" ref="P2191">IFERROR(
    INDEX('Emission Factors'!$E$5:$P$488,
          MATCH(1,
                ('Emission Factors'!$E$5:$E$488 = 'GHG emissions calculations'!$F2191) *
                ('Emission Factors'!$H$5:$H$488 = 'GHG emissions calculations'!$H2191),
                0),
          MATCH('GHG emissions calculations'!P$6,'Emission Factors'!$E$5:$P$5,0)),
    "")</f>
        <v/>
      </c>
      <c r="Q2191" s="311" t="str">
        <f t="array" ref="Q2191">IFERROR(
    IF(
        INDEX('Emission Factors'!$E$5:$P$488,
              MATCH(1,
                    ('Emission Factors'!$E$5:$E$488 = 'GHG emissions calculations'!$F2191) *
                    ('Emission Factors'!$H$5:$H$488 = 'GHG emissions calculations'!$H2191),
                    0),
              MATCH('GHG emissions calculations'!Q$6, 'Emission Factors'!$E$5:$P$5, 0)) &lt;&gt; "",
        INDEX('Emission Factors'!$E$5:$P$488,
              MATCH(1,
                    ('Emission Factors'!$E$5:$E$488 = 'GHG emissions calculations'!$F2191) *
                    ('Emission Factors'!$H$5:$H$488 = 'GHG emissions calculations'!$H2191),
                    0),
              MATCH('GHG emissions calculations'!Q$6, 'Emission Factors'!$E$5:$P$5, 0)),
        ""),
    "")</f>
        <v/>
      </c>
      <c r="R2191" s="311" t="str">
        <f t="array" ref="R2191">IFERROR(
    IF(
        INDEX('Emission Factors'!$E$5:$R$488,
              MATCH(1,
                    ('Emission Factors'!$E$5:$E$488 = 'GHG emissions calculations'!$F2191) *
                    ('Emission Factors'!$H$5:$H$488 = 'GHG emissions calculations'!$H2191),
                    0),
              MATCH('GHG emissions calculations'!R$6, 'Emission Factors'!$E$5:$R$5, 0)) &lt;&gt; "",
        INDEX('Emission Factors'!$E$5:$R$488,
              MATCH(1,
                    ('Emission Factors'!$E$5:$E$488 = 'GHG emissions calculations'!$F2191) *
                    ('Emission Factors'!$H$5:$H$488 = 'GHG emissions calculations'!$H2191),
                    0),
              MATCH('GHG emissions calculations'!R$6, 'Emission Factors'!$E$5:$R$5, 0)),
        ""),
    "")</f>
        <v/>
      </c>
      <c r="S2191" s="312">
        <f t="shared" si="3"/>
        <v>0</v>
      </c>
      <c r="T2191" s="23"/>
    </row>
    <row r="2192" ht="15.75" customHeight="1" outlineLevel="1">
      <c r="A2192" s="23"/>
      <c r="B2192" s="71"/>
      <c r="C2192" s="71"/>
      <c r="D2192" s="71"/>
      <c r="E2192" s="314"/>
      <c r="F2192" s="311" t="str">
        <f>Lists!AB209</f>
        <v>Plastic, PEX pipe - Africa</v>
      </c>
      <c r="G2192" s="311" t="str">
        <f t="array" ref="G2192">XLOOKUP(1,('Emission Factors'!$E$5:$E$488='GHG emissions calculations'!$F2192)*('Emission Factors'!$H$5:$H$488='GHG emissions calculations'!$H2192),INDEX('Emission Factors'!$E$5:$T$488,0,MATCH('GHG emissions calculations'!G$6,'Emission Factors'!$E$5:$T$5,0)),"",0)</f>
        <v/>
      </c>
      <c r="H2192" s="311" t="s">
        <v>237</v>
      </c>
      <c r="I2192" s="312" t="str">
        <f>IF(
    SUMIFS('Import data'!$L$25:$L$80,
           'Import data'!$J$25:$J$80, F2192,
           'Import data'!$G$25:$G$80, 'GHG emissions calculations'!$H2192,
           'Import data'!$I$25:$I$80,$E$1919) &lt;&gt; 0,
    SUMIFS('Import data'!$L$25:$L$80,
           'Import data'!$J$25:$J$80, F2192,
           'Import data'!$G$25:$G$80, 'GHG emissions calculations'!$H2192,
           'Import data'!$I$25:$I$80,$E$1919),
    ""
)</f>
        <v/>
      </c>
      <c r="J2192" s="311" t="str">
        <f t="array" ref="J2192">IF(
    XLOOKUP(F2192, 'Import data'!$J$26:$J$47, 'Import data'!$M$26:$M$47, "", 0) = "Please add the region-specific supplier emission factor or choose a different region available in the IAEG database.",
    "",
    XLOOKUP(F2192, 'Import data'!$J$26:$J$47, 'Import data'!$M$26:$M$47, "", 0)
)</f>
        <v/>
      </c>
      <c r="K2192" s="311" t="str">
        <f t="array" ref="K2192">IFERROR(
    XLOOKUP(F2192,
            _xlws.FILTER('Supplier Emission'!$G$15:$G$49,
                   ('Supplier Emission'!$D$15:$D$49=H2192) * ('Supplier Emission'!$F$15:$F$49=$E$1919)),
            _xlws.FILTER('Supplier Emission'!$I$15:$I$49,
                   ('Supplier Emission'!$D$15:$D$49=H2192) * ('Supplier Emission'!$F$15:$F$49=$E$1919)),
            ""),
    "")</f>
        <v/>
      </c>
      <c r="L2192" s="311" t="str">
        <f t="array" ref="L2192">IFERROR(
    XLOOKUP(F2192,
            _xlws.FILTER('Supplier Emission'!$G$15:$G$49,
                   ('Supplier Emission'!$D$15:$D$49=H2192) * ('Supplier Emission'!$F$15:$F$49=$E$1919)),
            _xlws.FILTER('Supplier Emission'!$J$15:$J$49,
                   ('Supplier Emission'!$D$15:$D$49=H2192) * ('Supplier Emission'!$F$15:$F$49=$E$1919)),
            ""),
    "")</f>
        <v/>
      </c>
      <c r="M2192" s="311" t="str">
        <f t="array" ref="M2192">IFERROR(
    XLOOKUP(F2192,
            _xlws.FILTER('Supplier Emission'!$G$15:$G$49,
                   ('Supplier Emission'!$D$15:$D$49=H2192) * ('Supplier Emission'!$F$15:$F$49=$E$1919)),
            _xlws.FILTER('Supplier Emission'!$M$15:$M$49,
                   ('Supplier Emission'!$D$15:$D$49=H2192) * ('Supplier Emission'!$F$15:$F$49=$E$1919)),
            ""),
    "")</f>
        <v/>
      </c>
      <c r="N2192" s="311" t="str">
        <f t="array" ref="N2192">IFERROR(
    XLOOKUP(F2192,
            _xlws.FILTER('Supplier Emission'!$G$15:$G$49,
                   ('Supplier Emission'!$D$15:$D$49=H2192) * ('Supplier Emission'!$F$15:$F$49=$E$1919)),
            _xlws.FILTER('Supplier Emission'!$H$15:$H$49,
                   ('Supplier Emission'!$D$15:$D$49=H2192) * ('Supplier Emission'!$F$15:$F$49=$E$1919)),
            ""),
    "")</f>
        <v/>
      </c>
      <c r="O2192" s="311" t="str">
        <f t="array" ref="O2192">XLOOKUP(1,('Emission Factors'!$E$5:$E$488='GHG emissions calculations'!$F2192)*('Emission Factors'!$H$5:$H$488='GHG emissions calculations'!$H2192),INDEX('Emission Factors'!$E$5:$T$488,0,MATCH('GHG emissions calculations'!O$6,'Emission Factors'!$E$5:$T$5,0)),"",0)</f>
        <v/>
      </c>
      <c r="P2192" s="313" t="str">
        <f t="array" ref="P2192">IFERROR(
    INDEX('Emission Factors'!$E$5:$P$488,
          MATCH(1,
                ('Emission Factors'!$E$5:$E$488 = 'GHG emissions calculations'!$F2192) *
                ('Emission Factors'!$H$5:$H$488 = 'GHG emissions calculations'!$H2192),
                0),
          MATCH('GHG emissions calculations'!P$6,'Emission Factors'!$E$5:$P$5,0)),
    "")</f>
        <v/>
      </c>
      <c r="Q2192" s="311" t="str">
        <f t="array" ref="Q2192">IFERROR(
    IF(
        INDEX('Emission Factors'!$E$5:$P$488,
              MATCH(1,
                    ('Emission Factors'!$E$5:$E$488 = 'GHG emissions calculations'!$F2192) *
                    ('Emission Factors'!$H$5:$H$488 = 'GHG emissions calculations'!$H2192),
                    0),
              MATCH('GHG emissions calculations'!Q$6, 'Emission Factors'!$E$5:$P$5, 0)) &lt;&gt; "",
        INDEX('Emission Factors'!$E$5:$P$488,
              MATCH(1,
                    ('Emission Factors'!$E$5:$E$488 = 'GHG emissions calculations'!$F2192) *
                    ('Emission Factors'!$H$5:$H$488 = 'GHG emissions calculations'!$H2192),
                    0),
              MATCH('GHG emissions calculations'!Q$6, 'Emission Factors'!$E$5:$P$5, 0)),
        ""),
    "")</f>
        <v/>
      </c>
      <c r="R2192" s="311" t="str">
        <f t="array" ref="R2192">IFERROR(
    IF(
        INDEX('Emission Factors'!$E$5:$R$488,
              MATCH(1,
                    ('Emission Factors'!$E$5:$E$488 = 'GHG emissions calculations'!$F2192) *
                    ('Emission Factors'!$H$5:$H$488 = 'GHG emissions calculations'!$H2192),
                    0),
              MATCH('GHG emissions calculations'!R$6, 'Emission Factors'!$E$5:$R$5, 0)) &lt;&gt; "",
        INDEX('Emission Factors'!$E$5:$R$488,
              MATCH(1,
                    ('Emission Factors'!$E$5:$E$488 = 'GHG emissions calculations'!$F2192) *
                    ('Emission Factors'!$H$5:$H$488 = 'GHG emissions calculations'!$H2192),
                    0),
              MATCH('GHG emissions calculations'!R$6, 'Emission Factors'!$E$5:$R$5, 0)),
        ""),
    "")</f>
        <v/>
      </c>
      <c r="S2192" s="312">
        <f t="shared" si="3"/>
        <v>0</v>
      </c>
      <c r="T2192" s="23"/>
    </row>
    <row r="2193" ht="15.75" customHeight="1" outlineLevel="1">
      <c r="A2193" s="23"/>
      <c r="B2193" s="71"/>
      <c r="C2193" s="71"/>
      <c r="D2193" s="71"/>
      <c r="E2193" s="314"/>
      <c r="F2193" s="311" t="str">
        <f>Lists!AB207</f>
        <v>Plastic, PEX pipe - America</v>
      </c>
      <c r="G2193" s="311" t="str">
        <f t="array" ref="G2193">XLOOKUP(1,('Emission Factors'!$E$5:$E$488='GHG emissions calculations'!$F2193)*('Emission Factors'!$H$5:$H$488='GHG emissions calculations'!$H2193),INDEX('Emission Factors'!$E$5:$T$488,0,MATCH('GHG emissions calculations'!G$6,'Emission Factors'!$E$5:$T$5,0)),"",0)</f>
        <v/>
      </c>
      <c r="H2193" s="311" t="s">
        <v>237</v>
      </c>
      <c r="I2193" s="312" t="str">
        <f>IF(
    SUMIFS('Import data'!$L$25:$L$80,
           'Import data'!$J$25:$J$80, F2193,
           'Import data'!$G$25:$G$80, 'GHG emissions calculations'!$H2193,
           'Import data'!$I$25:$I$80,$E$1919) &lt;&gt; 0,
    SUMIFS('Import data'!$L$25:$L$80,
           'Import data'!$J$25:$J$80, F2193,
           'Import data'!$G$25:$G$80, 'GHG emissions calculations'!$H2193,
           'Import data'!$I$25:$I$80,$E$1919),
    ""
)</f>
        <v/>
      </c>
      <c r="J2193" s="311" t="str">
        <f t="array" ref="J2193">IF(
    XLOOKUP(F2193, 'Import data'!$J$26:$J$47, 'Import data'!$M$26:$M$47, "", 0) = "Please add the region-specific supplier emission factor or choose a different region available in the IAEG database.",
    "",
    XLOOKUP(F2193, 'Import data'!$J$26:$J$47, 'Import data'!$M$26:$M$47, "", 0)
)</f>
        <v/>
      </c>
      <c r="K2193" s="311" t="str">
        <f t="array" ref="K2193">IFERROR(
    XLOOKUP(F2193,
            _xlws.FILTER('Supplier Emission'!$G$15:$G$49,
                   ('Supplier Emission'!$D$15:$D$49=H2193) * ('Supplier Emission'!$F$15:$F$49=$E$1919)),
            _xlws.FILTER('Supplier Emission'!$I$15:$I$49,
                   ('Supplier Emission'!$D$15:$D$49=H2193) * ('Supplier Emission'!$F$15:$F$49=$E$1919)),
            ""),
    "")</f>
        <v/>
      </c>
      <c r="L2193" s="311" t="str">
        <f t="array" ref="L2193">IFERROR(
    XLOOKUP(F2193,
            _xlws.FILTER('Supplier Emission'!$G$15:$G$49,
                   ('Supplier Emission'!$D$15:$D$49=H2193) * ('Supplier Emission'!$F$15:$F$49=$E$1919)),
            _xlws.FILTER('Supplier Emission'!$J$15:$J$49,
                   ('Supplier Emission'!$D$15:$D$49=H2193) * ('Supplier Emission'!$F$15:$F$49=$E$1919)),
            ""),
    "")</f>
        <v/>
      </c>
      <c r="M2193" s="311" t="str">
        <f t="array" ref="M2193">IFERROR(
    XLOOKUP(F2193,
            _xlws.FILTER('Supplier Emission'!$G$15:$G$49,
                   ('Supplier Emission'!$D$15:$D$49=H2193) * ('Supplier Emission'!$F$15:$F$49=$E$1919)),
            _xlws.FILTER('Supplier Emission'!$M$15:$M$49,
                   ('Supplier Emission'!$D$15:$D$49=H2193) * ('Supplier Emission'!$F$15:$F$49=$E$1919)),
            ""),
    "")</f>
        <v/>
      </c>
      <c r="N2193" s="311" t="str">
        <f t="array" ref="N2193">IFERROR(
    XLOOKUP(F2193,
            _xlws.FILTER('Supplier Emission'!$G$15:$G$49,
                   ('Supplier Emission'!$D$15:$D$49=H2193) * ('Supplier Emission'!$F$15:$F$49=$E$1919)),
            _xlws.FILTER('Supplier Emission'!$H$15:$H$49,
                   ('Supplier Emission'!$D$15:$D$49=H2193) * ('Supplier Emission'!$F$15:$F$49=$E$1919)),
            ""),
    "")</f>
        <v/>
      </c>
      <c r="O2193" s="311" t="str">
        <f t="array" ref="O2193">XLOOKUP(1,('Emission Factors'!$E$5:$E$488='GHG emissions calculations'!$F2193)*('Emission Factors'!$H$5:$H$488='GHG emissions calculations'!$H2193),INDEX('Emission Factors'!$E$5:$T$488,0,MATCH('GHG emissions calculations'!O$6,'Emission Factors'!$E$5:$T$5,0)),"",0)</f>
        <v/>
      </c>
      <c r="P2193" s="313" t="str">
        <f t="array" ref="P2193">IFERROR(
    INDEX('Emission Factors'!$E$5:$P$488,
          MATCH(1,
                ('Emission Factors'!$E$5:$E$488 = 'GHG emissions calculations'!$F2193) *
                ('Emission Factors'!$H$5:$H$488 = 'GHG emissions calculations'!$H2193),
                0),
          MATCH('GHG emissions calculations'!P$6,'Emission Factors'!$E$5:$P$5,0)),
    "")</f>
        <v/>
      </c>
      <c r="Q2193" s="311" t="str">
        <f t="array" ref="Q2193">IFERROR(
    IF(
        INDEX('Emission Factors'!$E$5:$P$488,
              MATCH(1,
                    ('Emission Factors'!$E$5:$E$488 = 'GHG emissions calculations'!$F2193) *
                    ('Emission Factors'!$H$5:$H$488 = 'GHG emissions calculations'!$H2193),
                    0),
              MATCH('GHG emissions calculations'!Q$6, 'Emission Factors'!$E$5:$P$5, 0)) &lt;&gt; "",
        INDEX('Emission Factors'!$E$5:$P$488,
              MATCH(1,
                    ('Emission Factors'!$E$5:$E$488 = 'GHG emissions calculations'!$F2193) *
                    ('Emission Factors'!$H$5:$H$488 = 'GHG emissions calculations'!$H2193),
                    0),
              MATCH('GHG emissions calculations'!Q$6, 'Emission Factors'!$E$5:$P$5, 0)),
        ""),
    "")</f>
        <v/>
      </c>
      <c r="R2193" s="311" t="str">
        <f t="array" ref="R2193">IFERROR(
    IF(
        INDEX('Emission Factors'!$E$5:$R$488,
              MATCH(1,
                    ('Emission Factors'!$E$5:$E$488 = 'GHG emissions calculations'!$F2193) *
                    ('Emission Factors'!$H$5:$H$488 = 'GHG emissions calculations'!$H2193),
                    0),
              MATCH('GHG emissions calculations'!R$6, 'Emission Factors'!$E$5:$R$5, 0)) &lt;&gt; "",
        INDEX('Emission Factors'!$E$5:$R$488,
              MATCH(1,
                    ('Emission Factors'!$E$5:$E$488 = 'GHG emissions calculations'!$F2193) *
                    ('Emission Factors'!$H$5:$H$488 = 'GHG emissions calculations'!$H2193),
                    0),
              MATCH('GHG emissions calculations'!R$6, 'Emission Factors'!$E$5:$R$5, 0)),
        ""),
    "")</f>
        <v/>
      </c>
      <c r="S2193" s="312">
        <f t="shared" si="3"/>
        <v>0</v>
      </c>
      <c r="T2193" s="23"/>
    </row>
    <row r="2194" ht="15.75" customHeight="1" outlineLevel="1">
      <c r="A2194" s="23"/>
      <c r="B2194" s="71"/>
      <c r="C2194" s="71"/>
      <c r="D2194" s="71"/>
      <c r="E2194" s="314"/>
      <c r="F2194" s="311" t="str">
        <f>Lists!AB210</f>
        <v>Plastic, PEX pipe - Asia</v>
      </c>
      <c r="G2194" s="311" t="str">
        <f t="array" ref="G2194">XLOOKUP(1,('Emission Factors'!$E$5:$E$488='GHG emissions calculations'!$F2194)*('Emission Factors'!$H$5:$H$488='GHG emissions calculations'!$H2194),INDEX('Emission Factors'!$E$5:$T$488,0,MATCH('GHG emissions calculations'!G$6,'Emission Factors'!$E$5:$T$5,0)),"",0)</f>
        <v/>
      </c>
      <c r="H2194" s="311" t="s">
        <v>237</v>
      </c>
      <c r="I2194" s="312" t="str">
        <f>IF(
    SUMIFS('Import data'!$L$25:$L$80,
           'Import data'!$J$25:$J$80, F2194,
           'Import data'!$G$25:$G$80, 'GHG emissions calculations'!$H2194,
           'Import data'!$I$25:$I$80,$E$1919) &lt;&gt; 0,
    SUMIFS('Import data'!$L$25:$L$80,
           'Import data'!$J$25:$J$80, F2194,
           'Import data'!$G$25:$G$80, 'GHG emissions calculations'!$H2194,
           'Import data'!$I$25:$I$80,$E$1919),
    ""
)</f>
        <v/>
      </c>
      <c r="J2194" s="311" t="str">
        <f t="array" ref="J2194">IF(
    XLOOKUP(F2194, 'Import data'!$J$26:$J$47, 'Import data'!$M$26:$M$47, "", 0) = "Please add the region-specific supplier emission factor or choose a different region available in the IAEG database.",
    "",
    XLOOKUP(F2194, 'Import data'!$J$26:$J$47, 'Import data'!$M$26:$M$47, "", 0)
)</f>
        <v/>
      </c>
      <c r="K2194" s="311" t="str">
        <f t="array" ref="K2194">IFERROR(
    XLOOKUP(F2194,
            _xlws.FILTER('Supplier Emission'!$G$15:$G$49,
                   ('Supplier Emission'!$D$15:$D$49=H2194) * ('Supplier Emission'!$F$15:$F$49=$E$1919)),
            _xlws.FILTER('Supplier Emission'!$I$15:$I$49,
                   ('Supplier Emission'!$D$15:$D$49=H2194) * ('Supplier Emission'!$F$15:$F$49=$E$1919)),
            ""),
    "")</f>
        <v/>
      </c>
      <c r="L2194" s="311" t="str">
        <f t="array" ref="L2194">IFERROR(
    XLOOKUP(F2194,
            _xlws.FILTER('Supplier Emission'!$G$15:$G$49,
                   ('Supplier Emission'!$D$15:$D$49=H2194) * ('Supplier Emission'!$F$15:$F$49=$E$1919)),
            _xlws.FILTER('Supplier Emission'!$J$15:$J$49,
                   ('Supplier Emission'!$D$15:$D$49=H2194) * ('Supplier Emission'!$F$15:$F$49=$E$1919)),
            ""),
    "")</f>
        <v/>
      </c>
      <c r="M2194" s="311" t="str">
        <f t="array" ref="M2194">IFERROR(
    XLOOKUP(F2194,
            _xlws.FILTER('Supplier Emission'!$G$15:$G$49,
                   ('Supplier Emission'!$D$15:$D$49=H2194) * ('Supplier Emission'!$F$15:$F$49=$E$1919)),
            _xlws.FILTER('Supplier Emission'!$M$15:$M$49,
                   ('Supplier Emission'!$D$15:$D$49=H2194) * ('Supplier Emission'!$F$15:$F$49=$E$1919)),
            ""),
    "")</f>
        <v/>
      </c>
      <c r="N2194" s="311" t="str">
        <f t="array" ref="N2194">IFERROR(
    XLOOKUP(F2194,
            _xlws.FILTER('Supplier Emission'!$G$15:$G$49,
                   ('Supplier Emission'!$D$15:$D$49=H2194) * ('Supplier Emission'!$F$15:$F$49=$E$1919)),
            _xlws.FILTER('Supplier Emission'!$H$15:$H$49,
                   ('Supplier Emission'!$D$15:$D$49=H2194) * ('Supplier Emission'!$F$15:$F$49=$E$1919)),
            ""),
    "")</f>
        <v/>
      </c>
      <c r="O2194" s="311" t="str">
        <f t="array" ref="O2194">XLOOKUP(1,('Emission Factors'!$E$5:$E$488='GHG emissions calculations'!$F2194)*('Emission Factors'!$H$5:$H$488='GHG emissions calculations'!$H2194),INDEX('Emission Factors'!$E$5:$T$488,0,MATCH('GHG emissions calculations'!O$6,'Emission Factors'!$E$5:$T$5,0)),"",0)</f>
        <v/>
      </c>
      <c r="P2194" s="313" t="str">
        <f t="array" ref="P2194">IFERROR(
    INDEX('Emission Factors'!$E$5:$P$488,
          MATCH(1,
                ('Emission Factors'!$E$5:$E$488 = 'GHG emissions calculations'!$F2194) *
                ('Emission Factors'!$H$5:$H$488 = 'GHG emissions calculations'!$H2194),
                0),
          MATCH('GHG emissions calculations'!P$6,'Emission Factors'!$E$5:$P$5,0)),
    "")</f>
        <v/>
      </c>
      <c r="Q2194" s="311" t="str">
        <f t="array" ref="Q2194">IFERROR(
    IF(
        INDEX('Emission Factors'!$E$5:$P$488,
              MATCH(1,
                    ('Emission Factors'!$E$5:$E$488 = 'GHG emissions calculations'!$F2194) *
                    ('Emission Factors'!$H$5:$H$488 = 'GHG emissions calculations'!$H2194),
                    0),
              MATCH('GHG emissions calculations'!Q$6, 'Emission Factors'!$E$5:$P$5, 0)) &lt;&gt; "",
        INDEX('Emission Factors'!$E$5:$P$488,
              MATCH(1,
                    ('Emission Factors'!$E$5:$E$488 = 'GHG emissions calculations'!$F2194) *
                    ('Emission Factors'!$H$5:$H$488 = 'GHG emissions calculations'!$H2194),
                    0),
              MATCH('GHG emissions calculations'!Q$6, 'Emission Factors'!$E$5:$P$5, 0)),
        ""),
    "")</f>
        <v/>
      </c>
      <c r="R2194" s="311" t="str">
        <f t="array" ref="R2194">IFERROR(
    IF(
        INDEX('Emission Factors'!$E$5:$R$488,
              MATCH(1,
                    ('Emission Factors'!$E$5:$E$488 = 'GHG emissions calculations'!$F2194) *
                    ('Emission Factors'!$H$5:$H$488 = 'GHG emissions calculations'!$H2194),
                    0),
              MATCH('GHG emissions calculations'!R$6, 'Emission Factors'!$E$5:$R$5, 0)) &lt;&gt; "",
        INDEX('Emission Factors'!$E$5:$R$488,
              MATCH(1,
                    ('Emission Factors'!$E$5:$E$488 = 'GHG emissions calculations'!$F2194) *
                    ('Emission Factors'!$H$5:$H$488 = 'GHG emissions calculations'!$H2194),
                    0),
              MATCH('GHG emissions calculations'!R$6, 'Emission Factors'!$E$5:$R$5, 0)),
        ""),
    "")</f>
        <v/>
      </c>
      <c r="S2194" s="312">
        <f t="shared" si="3"/>
        <v>0</v>
      </c>
      <c r="T2194" s="23"/>
    </row>
    <row r="2195" ht="15.75" customHeight="1" outlineLevel="1">
      <c r="A2195" s="23"/>
      <c r="B2195" s="71"/>
      <c r="C2195" s="71"/>
      <c r="D2195" s="71"/>
      <c r="E2195" s="314"/>
      <c r="F2195" s="311" t="str">
        <f>Lists!AB208</f>
        <v>Plastic, PEX pipe - Europe</v>
      </c>
      <c r="G2195" s="311">
        <f t="array" ref="G2195">XLOOKUP(1,('Emission Factors'!$E$5:$E$488='GHG emissions calculations'!$F2195)*('Emission Factors'!$H$5:$H$488='GHG emissions calculations'!$H2195),INDEX('Emission Factors'!$E$5:$T$488,0,MATCH('GHG emissions calculations'!G$6,'Emission Factors'!$E$5:$T$5,0)),"",0)</f>
        <v>3</v>
      </c>
      <c r="H2195" s="311" t="s">
        <v>237</v>
      </c>
      <c r="I2195" s="312" t="str">
        <f>IF(
    SUMIFS('Import data'!$L$25:$L$80,
           'Import data'!$J$25:$J$80, F2195,
           'Import data'!$G$25:$G$80, 'GHG emissions calculations'!$H2195,
           'Import data'!$I$25:$I$80,$E$1919) &lt;&gt; 0,
    SUMIFS('Import data'!$L$25:$L$80,
           'Import data'!$J$25:$J$80, F2195,
           'Import data'!$G$25:$G$80, 'GHG emissions calculations'!$H2195,
           'Import data'!$I$25:$I$80,$E$1919),
    ""
)</f>
        <v/>
      </c>
      <c r="J2195" s="311" t="str">
        <f t="array" ref="J2195">IF(
    XLOOKUP(F2195, 'Import data'!$J$26:$J$47, 'Import data'!$M$26:$M$47, "", 0) = "Please add the region-specific supplier emission factor or choose a different region available in the IAEG database.",
    "",
    XLOOKUP(F2195, 'Import data'!$J$26:$J$47, 'Import data'!$M$26:$M$47, "", 0)
)</f>
        <v/>
      </c>
      <c r="K2195" s="311" t="str">
        <f t="array" ref="K2195">IFERROR(
    XLOOKUP(F2195,
            _xlws.FILTER('Supplier Emission'!$G$15:$G$49,
                   ('Supplier Emission'!$D$15:$D$49=H2195) * ('Supplier Emission'!$F$15:$F$49=$E$1919)),
            _xlws.FILTER('Supplier Emission'!$I$15:$I$49,
                   ('Supplier Emission'!$D$15:$D$49=H2195) * ('Supplier Emission'!$F$15:$F$49=$E$1919)),
            ""),
    "")</f>
        <v/>
      </c>
      <c r="L2195" s="311" t="str">
        <f t="array" ref="L2195">IFERROR(
    XLOOKUP(F2195,
            _xlws.FILTER('Supplier Emission'!$G$15:$G$49,
                   ('Supplier Emission'!$D$15:$D$49=H2195) * ('Supplier Emission'!$F$15:$F$49=$E$1919)),
            _xlws.FILTER('Supplier Emission'!$J$15:$J$49,
                   ('Supplier Emission'!$D$15:$D$49=H2195) * ('Supplier Emission'!$F$15:$F$49=$E$1919)),
            ""),
    "")</f>
        <v/>
      </c>
      <c r="M2195" s="311" t="str">
        <f t="array" ref="M2195">IFERROR(
    XLOOKUP(F2195,
            _xlws.FILTER('Supplier Emission'!$G$15:$G$49,
                   ('Supplier Emission'!$D$15:$D$49=H2195) * ('Supplier Emission'!$F$15:$F$49=$E$1919)),
            _xlws.FILTER('Supplier Emission'!$M$15:$M$49,
                   ('Supplier Emission'!$D$15:$D$49=H2195) * ('Supplier Emission'!$F$15:$F$49=$E$1919)),
            ""),
    "")</f>
        <v/>
      </c>
      <c r="N2195" s="311" t="str">
        <f t="array" ref="N2195">IFERROR(
    XLOOKUP(F2195,
            _xlws.FILTER('Supplier Emission'!$G$15:$G$49,
                   ('Supplier Emission'!$D$15:$D$49=H2195) * ('Supplier Emission'!$F$15:$F$49=$E$1919)),
            _xlws.FILTER('Supplier Emission'!$H$15:$H$49,
                   ('Supplier Emission'!$D$15:$D$49=H2195) * ('Supplier Emission'!$F$15:$F$49=$E$1919)),
            ""),
    "")</f>
        <v/>
      </c>
      <c r="O2195" s="311" t="str">
        <f t="array" ref="O2195">XLOOKUP(1,('Emission Factors'!$E$5:$E$488='GHG emissions calculations'!$F2195)*('Emission Factors'!$H$5:$H$488='GHG emissions calculations'!$H2195),INDEX('Emission Factors'!$E$5:$T$488,0,MATCH('GHG emissions calculations'!O$6,'Emission Factors'!$E$5:$T$5,0)),"",0)</f>
        <v>Drinking water pipe PEX</v>
      </c>
      <c r="P2195" s="313">
        <f t="array" ref="P2195">IFERROR(
    INDEX('Emission Factors'!$E$5:$P$488,
          MATCH(1,
                ('Emission Factors'!$E$5:$E$488 = 'GHG emissions calculations'!$F2195) *
                ('Emission Factors'!$H$5:$H$488 = 'GHG emissions calculations'!$H2195),
                0),
          MATCH('GHG emissions calculations'!P$6,'Emission Factors'!$E$5:$P$5,0)),
    "")</f>
        <v>2.92</v>
      </c>
      <c r="Q2195" s="311" t="str">
        <f t="array" ref="Q2195">IFERROR(
    IF(
        INDEX('Emission Factors'!$E$5:$P$488,
              MATCH(1,
                    ('Emission Factors'!$E$5:$E$488 = 'GHG emissions calculations'!$F2195) *
                    ('Emission Factors'!$H$5:$H$488 = 'GHG emissions calculations'!$H2195),
                    0),
              MATCH('GHG emissions calculations'!Q$6, 'Emission Factors'!$E$5:$P$5, 0)) &lt;&gt; "",
        INDEX('Emission Factors'!$E$5:$P$488,
              MATCH(1,
                    ('Emission Factors'!$E$5:$E$488 = 'GHG emissions calculations'!$F2195) *
                    ('Emission Factors'!$H$5:$H$488 = 'GHG emissions calculations'!$H2195),
                    0),
              MATCH('GHG emissions calculations'!Q$6, 'Emission Factors'!$E$5:$P$5, 0)),
        ""),
    "")</f>
        <v>kgCO2e/kg</v>
      </c>
      <c r="R2195" s="311" t="str">
        <f t="array" ref="R2195">IFERROR(
    IF(
        INDEX('Emission Factors'!$E$5:$R$488,
              MATCH(1,
                    ('Emission Factors'!$E$5:$E$488 = 'GHG emissions calculations'!$F2195) *
                    ('Emission Factors'!$H$5:$H$488 = 'GHG emissions calculations'!$H2195),
                    0),
              MATCH('GHG emissions calculations'!R$6, 'Emission Factors'!$E$5:$R$5, 0)) &lt;&gt; "",
        INDEX('Emission Factors'!$E$5:$R$488,
              MATCH(1,
                    ('Emission Factors'!$E$5:$E$488 = 'GHG emissions calculations'!$F2195) *
                    ('Emission Factors'!$H$5:$H$488 = 'GHG emissions calculations'!$H2195),
                    0),
              MATCH('GHG emissions calculations'!R$6, 'Emission Factors'!$E$5:$R$5, 0)),
        ""),
    "")</f>
        <v>Europe</v>
      </c>
      <c r="S2195" s="312">
        <f t="shared" si="3"/>
        <v>0</v>
      </c>
      <c r="T2195" s="23"/>
    </row>
    <row r="2196" ht="15.75" customHeight="1" outlineLevel="1">
      <c r="A2196" s="23"/>
      <c r="B2196" s="71"/>
      <c r="C2196" s="71"/>
      <c r="D2196" s="71"/>
      <c r="E2196" s="314"/>
      <c r="F2196" s="311" t="str">
        <f>Lists!AB213</f>
        <v>Plastic, PEX pipe - Global or unspecified region</v>
      </c>
      <c r="G2196" s="311" t="str">
        <f t="array" ref="G2196">XLOOKUP(1,('Emission Factors'!$E$5:$E$488='GHG emissions calculations'!$F2196)*('Emission Factors'!$H$5:$H$488='GHG emissions calculations'!$H2196),INDEX('Emission Factors'!$E$5:$T$488,0,MATCH('GHG emissions calculations'!G$6,'Emission Factors'!$E$5:$T$5,0)),"",0)</f>
        <v/>
      </c>
      <c r="H2196" s="311" t="s">
        <v>237</v>
      </c>
      <c r="I2196" s="312" t="str">
        <f>IF(
    SUMIFS('Import data'!$L$25:$L$80,
           'Import data'!$J$25:$J$80, F2196,
           'Import data'!$G$25:$G$80, 'GHG emissions calculations'!$H2196,
           'Import data'!$I$25:$I$80,$E$1919) &lt;&gt; 0,
    SUMIFS('Import data'!$L$25:$L$80,
           'Import data'!$J$25:$J$80, F2196,
           'Import data'!$G$25:$G$80, 'GHG emissions calculations'!$H2196,
           'Import data'!$I$25:$I$80,$E$1919),
    ""
)</f>
        <v/>
      </c>
      <c r="J2196" s="311" t="str">
        <f t="array" ref="J2196">IF(
    XLOOKUP(F2196, 'Import data'!$J$26:$J$47, 'Import data'!$M$26:$M$47, "", 0) = "Please add the region-specific supplier emission factor or choose a different region available in the IAEG database.",
    "",
    XLOOKUP(F2196, 'Import data'!$J$26:$J$47, 'Import data'!$M$26:$M$47, "", 0)
)</f>
        <v/>
      </c>
      <c r="K2196" s="311" t="str">
        <f t="array" ref="K2196">IFERROR(
    XLOOKUP(F2196,
            _xlws.FILTER('Supplier Emission'!$G$15:$G$49,
                   ('Supplier Emission'!$D$15:$D$49=H2196) * ('Supplier Emission'!$F$15:$F$49=$E$1919)),
            _xlws.FILTER('Supplier Emission'!$I$15:$I$49,
                   ('Supplier Emission'!$D$15:$D$49=H2196) * ('Supplier Emission'!$F$15:$F$49=$E$1919)),
            ""),
    "")</f>
        <v/>
      </c>
      <c r="L2196" s="311" t="str">
        <f t="array" ref="L2196">IFERROR(
    XLOOKUP(F2196,
            _xlws.FILTER('Supplier Emission'!$G$15:$G$49,
                   ('Supplier Emission'!$D$15:$D$49=H2196) * ('Supplier Emission'!$F$15:$F$49=$E$1919)),
            _xlws.FILTER('Supplier Emission'!$J$15:$J$49,
                   ('Supplier Emission'!$D$15:$D$49=H2196) * ('Supplier Emission'!$F$15:$F$49=$E$1919)),
            ""),
    "")</f>
        <v/>
      </c>
      <c r="M2196" s="311" t="str">
        <f t="array" ref="M2196">IFERROR(
    XLOOKUP(F2196,
            _xlws.FILTER('Supplier Emission'!$G$15:$G$49,
                   ('Supplier Emission'!$D$15:$D$49=H2196) * ('Supplier Emission'!$F$15:$F$49=$E$1919)),
            _xlws.FILTER('Supplier Emission'!$M$15:$M$49,
                   ('Supplier Emission'!$D$15:$D$49=H2196) * ('Supplier Emission'!$F$15:$F$49=$E$1919)),
            ""),
    "")</f>
        <v/>
      </c>
      <c r="N2196" s="311" t="str">
        <f t="array" ref="N2196">IFERROR(
    XLOOKUP(F2196,
            _xlws.FILTER('Supplier Emission'!$G$15:$G$49,
                   ('Supplier Emission'!$D$15:$D$49=H2196) * ('Supplier Emission'!$F$15:$F$49=$E$1919)),
            _xlws.FILTER('Supplier Emission'!$H$15:$H$49,
                   ('Supplier Emission'!$D$15:$D$49=H2196) * ('Supplier Emission'!$F$15:$F$49=$E$1919)),
            ""),
    "")</f>
        <v/>
      </c>
      <c r="O2196" s="311" t="str">
        <f t="array" ref="O2196">XLOOKUP(1,('Emission Factors'!$E$5:$E$488='GHG emissions calculations'!$F2196)*('Emission Factors'!$H$5:$H$488='GHG emissions calculations'!$H2196),INDEX('Emission Factors'!$E$5:$T$488,0,MATCH('GHG emissions calculations'!O$6,'Emission Factors'!$E$5:$T$5,0)),"",0)</f>
        <v/>
      </c>
      <c r="P2196" s="313" t="str">
        <f t="array" ref="P2196">IFERROR(
    INDEX('Emission Factors'!$E$5:$P$488,
          MATCH(1,
                ('Emission Factors'!$E$5:$E$488 = 'GHG emissions calculations'!$F2196) *
                ('Emission Factors'!$H$5:$H$488 = 'GHG emissions calculations'!$H2196),
                0),
          MATCH('GHG emissions calculations'!P$6,'Emission Factors'!$E$5:$P$5,0)),
    "")</f>
        <v/>
      </c>
      <c r="Q2196" s="311" t="str">
        <f t="array" ref="Q2196">IFERROR(
    IF(
        INDEX('Emission Factors'!$E$5:$P$488,
              MATCH(1,
                    ('Emission Factors'!$E$5:$E$488 = 'GHG emissions calculations'!$F2196) *
                    ('Emission Factors'!$H$5:$H$488 = 'GHG emissions calculations'!$H2196),
                    0),
              MATCH('GHG emissions calculations'!Q$6, 'Emission Factors'!$E$5:$P$5, 0)) &lt;&gt; "",
        INDEX('Emission Factors'!$E$5:$P$488,
              MATCH(1,
                    ('Emission Factors'!$E$5:$E$488 = 'GHG emissions calculations'!$F2196) *
                    ('Emission Factors'!$H$5:$H$488 = 'GHG emissions calculations'!$H2196),
                    0),
              MATCH('GHG emissions calculations'!Q$6, 'Emission Factors'!$E$5:$P$5, 0)),
        ""),
    "")</f>
        <v/>
      </c>
      <c r="R2196" s="311" t="str">
        <f t="array" ref="R2196">IFERROR(
    IF(
        INDEX('Emission Factors'!$E$5:$R$488,
              MATCH(1,
                    ('Emission Factors'!$E$5:$E$488 = 'GHG emissions calculations'!$F2196) *
                    ('Emission Factors'!$H$5:$H$488 = 'GHG emissions calculations'!$H2196),
                    0),
              MATCH('GHG emissions calculations'!R$6, 'Emission Factors'!$E$5:$R$5, 0)) &lt;&gt; "",
        INDEX('Emission Factors'!$E$5:$R$488,
              MATCH(1,
                    ('Emission Factors'!$E$5:$E$488 = 'GHG emissions calculations'!$F2196) *
                    ('Emission Factors'!$H$5:$H$488 = 'GHG emissions calculations'!$H2196),
                    0),
              MATCH('GHG emissions calculations'!R$6, 'Emission Factors'!$E$5:$R$5, 0)),
        ""),
    "")</f>
        <v/>
      </c>
      <c r="S2196" s="312">
        <f t="shared" si="3"/>
        <v>0</v>
      </c>
      <c r="T2196" s="23"/>
    </row>
    <row r="2197" ht="15.75" customHeight="1" outlineLevel="1">
      <c r="A2197" s="23"/>
      <c r="B2197" s="71"/>
      <c r="C2197" s="71"/>
      <c r="D2197" s="71"/>
      <c r="E2197" s="314"/>
      <c r="F2197" s="311" t="str">
        <f>Lists!AB212</f>
        <v>Plastic, PEX pipe - Middle East</v>
      </c>
      <c r="G2197" s="311" t="str">
        <f t="array" ref="G2197">XLOOKUP(1,('Emission Factors'!$E$5:$E$488='GHG emissions calculations'!$F2197)*('Emission Factors'!$H$5:$H$488='GHG emissions calculations'!$H2197),INDEX('Emission Factors'!$E$5:$T$488,0,MATCH('GHG emissions calculations'!G$6,'Emission Factors'!$E$5:$T$5,0)),"",0)</f>
        <v/>
      </c>
      <c r="H2197" s="311" t="s">
        <v>237</v>
      </c>
      <c r="I2197" s="312" t="str">
        <f>IF(
    SUMIFS('Import data'!$L$25:$L$80,
           'Import data'!$J$25:$J$80, F2197,
           'Import data'!$G$25:$G$80, 'GHG emissions calculations'!$H2197,
           'Import data'!$I$25:$I$80,$E$1919) &lt;&gt; 0,
    SUMIFS('Import data'!$L$25:$L$80,
           'Import data'!$J$25:$J$80, F2197,
           'Import data'!$G$25:$G$80, 'GHG emissions calculations'!$H2197,
           'Import data'!$I$25:$I$80,$E$1919),
    ""
)</f>
        <v/>
      </c>
      <c r="J2197" s="311" t="str">
        <f t="array" ref="J2197">IF(
    XLOOKUP(F2197, 'Import data'!$J$26:$J$47, 'Import data'!$M$26:$M$47, "", 0) = "Please add the region-specific supplier emission factor or choose a different region available in the IAEG database.",
    "",
    XLOOKUP(F2197, 'Import data'!$J$26:$J$47, 'Import data'!$M$26:$M$47, "", 0)
)</f>
        <v/>
      </c>
      <c r="K2197" s="311" t="str">
        <f t="array" ref="K2197">IFERROR(
    XLOOKUP(F2197,
            _xlws.FILTER('Supplier Emission'!$G$15:$G$49,
                   ('Supplier Emission'!$D$15:$D$49=H2197) * ('Supplier Emission'!$F$15:$F$49=$E$1919)),
            _xlws.FILTER('Supplier Emission'!$I$15:$I$49,
                   ('Supplier Emission'!$D$15:$D$49=H2197) * ('Supplier Emission'!$F$15:$F$49=$E$1919)),
            ""),
    "")</f>
        <v/>
      </c>
      <c r="L2197" s="311" t="str">
        <f t="array" ref="L2197">IFERROR(
    XLOOKUP(F2197,
            _xlws.FILTER('Supplier Emission'!$G$15:$G$49,
                   ('Supplier Emission'!$D$15:$D$49=H2197) * ('Supplier Emission'!$F$15:$F$49=$E$1919)),
            _xlws.FILTER('Supplier Emission'!$J$15:$J$49,
                   ('Supplier Emission'!$D$15:$D$49=H2197) * ('Supplier Emission'!$F$15:$F$49=$E$1919)),
            ""),
    "")</f>
        <v/>
      </c>
      <c r="M2197" s="311" t="str">
        <f t="array" ref="M2197">IFERROR(
    XLOOKUP(F2197,
            _xlws.FILTER('Supplier Emission'!$G$15:$G$49,
                   ('Supplier Emission'!$D$15:$D$49=H2197) * ('Supplier Emission'!$F$15:$F$49=$E$1919)),
            _xlws.FILTER('Supplier Emission'!$M$15:$M$49,
                   ('Supplier Emission'!$D$15:$D$49=H2197) * ('Supplier Emission'!$F$15:$F$49=$E$1919)),
            ""),
    "")</f>
        <v/>
      </c>
      <c r="N2197" s="311" t="str">
        <f t="array" ref="N2197">IFERROR(
    XLOOKUP(F2197,
            _xlws.FILTER('Supplier Emission'!$G$15:$G$49,
                   ('Supplier Emission'!$D$15:$D$49=H2197) * ('Supplier Emission'!$F$15:$F$49=$E$1919)),
            _xlws.FILTER('Supplier Emission'!$H$15:$H$49,
                   ('Supplier Emission'!$D$15:$D$49=H2197) * ('Supplier Emission'!$F$15:$F$49=$E$1919)),
            ""),
    "")</f>
        <v/>
      </c>
      <c r="O2197" s="311" t="str">
        <f t="array" ref="O2197">XLOOKUP(1,('Emission Factors'!$E$5:$E$488='GHG emissions calculations'!$F2197)*('Emission Factors'!$H$5:$H$488='GHG emissions calculations'!$H2197),INDEX('Emission Factors'!$E$5:$T$488,0,MATCH('GHG emissions calculations'!O$6,'Emission Factors'!$E$5:$T$5,0)),"",0)</f>
        <v/>
      </c>
      <c r="P2197" s="313" t="str">
        <f t="array" ref="P2197">IFERROR(
    INDEX('Emission Factors'!$E$5:$P$488,
          MATCH(1,
                ('Emission Factors'!$E$5:$E$488 = 'GHG emissions calculations'!$F2197) *
                ('Emission Factors'!$H$5:$H$488 = 'GHG emissions calculations'!$H2197),
                0),
          MATCH('GHG emissions calculations'!P$6,'Emission Factors'!$E$5:$P$5,0)),
    "")</f>
        <v/>
      </c>
      <c r="Q2197" s="311" t="str">
        <f t="array" ref="Q2197">IFERROR(
    IF(
        INDEX('Emission Factors'!$E$5:$P$488,
              MATCH(1,
                    ('Emission Factors'!$E$5:$E$488 = 'GHG emissions calculations'!$F2197) *
                    ('Emission Factors'!$H$5:$H$488 = 'GHG emissions calculations'!$H2197),
                    0),
              MATCH('GHG emissions calculations'!Q$6, 'Emission Factors'!$E$5:$P$5, 0)) &lt;&gt; "",
        INDEX('Emission Factors'!$E$5:$P$488,
              MATCH(1,
                    ('Emission Factors'!$E$5:$E$488 = 'GHG emissions calculations'!$F2197) *
                    ('Emission Factors'!$H$5:$H$488 = 'GHG emissions calculations'!$H2197),
                    0),
              MATCH('GHG emissions calculations'!Q$6, 'Emission Factors'!$E$5:$P$5, 0)),
        ""),
    "")</f>
        <v/>
      </c>
      <c r="R2197" s="311" t="str">
        <f t="array" ref="R2197">IFERROR(
    IF(
        INDEX('Emission Factors'!$E$5:$R$488,
              MATCH(1,
                    ('Emission Factors'!$E$5:$E$488 = 'GHG emissions calculations'!$F2197) *
                    ('Emission Factors'!$H$5:$H$488 = 'GHG emissions calculations'!$H2197),
                    0),
              MATCH('GHG emissions calculations'!R$6, 'Emission Factors'!$E$5:$R$5, 0)) &lt;&gt; "",
        INDEX('Emission Factors'!$E$5:$R$488,
              MATCH(1,
                    ('Emission Factors'!$E$5:$E$488 = 'GHG emissions calculations'!$F2197) *
                    ('Emission Factors'!$H$5:$H$488 = 'GHG emissions calculations'!$H2197),
                    0),
              MATCH('GHG emissions calculations'!R$6, 'Emission Factors'!$E$5:$R$5, 0)),
        ""),
    "")</f>
        <v/>
      </c>
      <c r="S2197" s="312">
        <f t="shared" si="3"/>
        <v>0</v>
      </c>
      <c r="T2197" s="23"/>
    </row>
    <row r="2198" ht="15.75" customHeight="1" outlineLevel="1">
      <c r="A2198" s="23"/>
      <c r="B2198" s="71"/>
      <c r="C2198" s="71"/>
      <c r="D2198" s="71"/>
      <c r="E2198" s="314"/>
      <c r="F2198" s="311" t="str">
        <f>Lists!AB211</f>
        <v>Plastic, PEX pipe - Oceania</v>
      </c>
      <c r="G2198" s="311" t="str">
        <f t="array" ref="G2198">XLOOKUP(1,('Emission Factors'!$E$5:$E$488='GHG emissions calculations'!$F2198)*('Emission Factors'!$H$5:$H$488='GHG emissions calculations'!$H2198),INDEX('Emission Factors'!$E$5:$T$488,0,MATCH('GHG emissions calculations'!G$6,'Emission Factors'!$E$5:$T$5,0)),"",0)</f>
        <v/>
      </c>
      <c r="H2198" s="311" t="s">
        <v>237</v>
      </c>
      <c r="I2198" s="312" t="str">
        <f>IF(
    SUMIFS('Import data'!$L$25:$L$80,
           'Import data'!$J$25:$J$80, F2198,
           'Import data'!$G$25:$G$80, 'GHG emissions calculations'!$H2198,
           'Import data'!$I$25:$I$80,$E$1919) &lt;&gt; 0,
    SUMIFS('Import data'!$L$25:$L$80,
           'Import data'!$J$25:$J$80, F2198,
           'Import data'!$G$25:$G$80, 'GHG emissions calculations'!$H2198,
           'Import data'!$I$25:$I$80,$E$1919),
    ""
)</f>
        <v/>
      </c>
      <c r="J2198" s="311" t="str">
        <f t="array" ref="J2198">IF(
    XLOOKUP(F2198, 'Import data'!$J$26:$J$47, 'Import data'!$M$26:$M$47, "", 0) = "Please add the region-specific supplier emission factor or choose a different region available in the IAEG database.",
    "",
    XLOOKUP(F2198, 'Import data'!$J$26:$J$47, 'Import data'!$M$26:$M$47, "", 0)
)</f>
        <v/>
      </c>
      <c r="K2198" s="311" t="str">
        <f t="array" ref="K2198">IFERROR(
    XLOOKUP(F2198,
            _xlws.FILTER('Supplier Emission'!$G$15:$G$49,
                   ('Supplier Emission'!$D$15:$D$49=H2198) * ('Supplier Emission'!$F$15:$F$49=$E$1919)),
            _xlws.FILTER('Supplier Emission'!$I$15:$I$49,
                   ('Supplier Emission'!$D$15:$D$49=H2198) * ('Supplier Emission'!$F$15:$F$49=$E$1919)),
            ""),
    "")</f>
        <v/>
      </c>
      <c r="L2198" s="311" t="str">
        <f t="array" ref="L2198">IFERROR(
    XLOOKUP(F2198,
            _xlws.FILTER('Supplier Emission'!$G$15:$G$49,
                   ('Supplier Emission'!$D$15:$D$49=H2198) * ('Supplier Emission'!$F$15:$F$49=$E$1919)),
            _xlws.FILTER('Supplier Emission'!$J$15:$J$49,
                   ('Supplier Emission'!$D$15:$D$49=H2198) * ('Supplier Emission'!$F$15:$F$49=$E$1919)),
            ""),
    "")</f>
        <v/>
      </c>
      <c r="M2198" s="311" t="str">
        <f t="array" ref="M2198">IFERROR(
    XLOOKUP(F2198,
            _xlws.FILTER('Supplier Emission'!$G$15:$G$49,
                   ('Supplier Emission'!$D$15:$D$49=H2198) * ('Supplier Emission'!$F$15:$F$49=$E$1919)),
            _xlws.FILTER('Supplier Emission'!$M$15:$M$49,
                   ('Supplier Emission'!$D$15:$D$49=H2198) * ('Supplier Emission'!$F$15:$F$49=$E$1919)),
            ""),
    "")</f>
        <v/>
      </c>
      <c r="N2198" s="311" t="str">
        <f t="array" ref="N2198">IFERROR(
    XLOOKUP(F2198,
            _xlws.FILTER('Supplier Emission'!$G$15:$G$49,
                   ('Supplier Emission'!$D$15:$D$49=H2198) * ('Supplier Emission'!$F$15:$F$49=$E$1919)),
            _xlws.FILTER('Supplier Emission'!$H$15:$H$49,
                   ('Supplier Emission'!$D$15:$D$49=H2198) * ('Supplier Emission'!$F$15:$F$49=$E$1919)),
            ""),
    "")</f>
        <v/>
      </c>
      <c r="O2198" s="311" t="str">
        <f t="array" ref="O2198">XLOOKUP(1,('Emission Factors'!$E$5:$E$488='GHG emissions calculations'!$F2198)*('Emission Factors'!$H$5:$H$488='GHG emissions calculations'!$H2198),INDEX('Emission Factors'!$E$5:$T$488,0,MATCH('GHG emissions calculations'!O$6,'Emission Factors'!$E$5:$T$5,0)),"",0)</f>
        <v/>
      </c>
      <c r="P2198" s="313" t="str">
        <f t="array" ref="P2198">IFERROR(
    INDEX('Emission Factors'!$E$5:$P$488,
          MATCH(1,
                ('Emission Factors'!$E$5:$E$488 = 'GHG emissions calculations'!$F2198) *
                ('Emission Factors'!$H$5:$H$488 = 'GHG emissions calculations'!$H2198),
                0),
          MATCH('GHG emissions calculations'!P$6,'Emission Factors'!$E$5:$P$5,0)),
    "")</f>
        <v/>
      </c>
      <c r="Q2198" s="311" t="str">
        <f t="array" ref="Q2198">IFERROR(
    IF(
        INDEX('Emission Factors'!$E$5:$P$488,
              MATCH(1,
                    ('Emission Factors'!$E$5:$E$488 = 'GHG emissions calculations'!$F2198) *
                    ('Emission Factors'!$H$5:$H$488 = 'GHG emissions calculations'!$H2198),
                    0),
              MATCH('GHG emissions calculations'!Q$6, 'Emission Factors'!$E$5:$P$5, 0)) &lt;&gt; "",
        INDEX('Emission Factors'!$E$5:$P$488,
              MATCH(1,
                    ('Emission Factors'!$E$5:$E$488 = 'GHG emissions calculations'!$F2198) *
                    ('Emission Factors'!$H$5:$H$488 = 'GHG emissions calculations'!$H2198),
                    0),
              MATCH('GHG emissions calculations'!Q$6, 'Emission Factors'!$E$5:$P$5, 0)),
        ""),
    "")</f>
        <v/>
      </c>
      <c r="R2198" s="311" t="str">
        <f t="array" ref="R2198">IFERROR(
    IF(
        INDEX('Emission Factors'!$E$5:$R$488,
              MATCH(1,
                    ('Emission Factors'!$E$5:$E$488 = 'GHG emissions calculations'!$F2198) *
                    ('Emission Factors'!$H$5:$H$488 = 'GHG emissions calculations'!$H2198),
                    0),
              MATCH('GHG emissions calculations'!R$6, 'Emission Factors'!$E$5:$R$5, 0)) &lt;&gt; "",
        INDEX('Emission Factors'!$E$5:$R$488,
              MATCH(1,
                    ('Emission Factors'!$E$5:$E$488 = 'GHG emissions calculations'!$F2198) *
                    ('Emission Factors'!$H$5:$H$488 = 'GHG emissions calculations'!$H2198),
                    0),
              MATCH('GHG emissions calculations'!R$6, 'Emission Factors'!$E$5:$R$5, 0)),
        ""),
    "")</f>
        <v/>
      </c>
      <c r="S2198" s="312">
        <f t="shared" si="3"/>
        <v>0</v>
      </c>
      <c r="T2198" s="23"/>
    </row>
    <row r="2199" ht="15.75" customHeight="1" outlineLevel="1">
      <c r="A2199" s="23"/>
      <c r="B2199" s="71"/>
      <c r="C2199" s="71"/>
      <c r="D2199" s="71"/>
      <c r="E2199" s="314"/>
      <c r="F2199" s="311" t="str">
        <f>Lists!AB216</f>
        <v>Plastic, plastic film, PA  - Africa</v>
      </c>
      <c r="G2199" s="311" t="str">
        <f t="array" ref="G2199">XLOOKUP(1,('Emission Factors'!$E$5:$E$488='GHG emissions calculations'!$F2199)*('Emission Factors'!$H$5:$H$488='GHG emissions calculations'!$H2199),INDEX('Emission Factors'!$E$5:$T$488,0,MATCH('GHG emissions calculations'!G$6,'Emission Factors'!$E$5:$T$5,0)),"",0)</f>
        <v/>
      </c>
      <c r="H2199" s="311" t="s">
        <v>237</v>
      </c>
      <c r="I2199" s="312" t="str">
        <f>IF(
    SUMIFS('Import data'!$L$25:$L$80,
           'Import data'!$J$25:$J$80, F2199,
           'Import data'!$G$25:$G$80, 'GHG emissions calculations'!$H2199,
           'Import data'!$I$25:$I$80,$E$1919) &lt;&gt; 0,
    SUMIFS('Import data'!$L$25:$L$80,
           'Import data'!$J$25:$J$80, F2199,
           'Import data'!$G$25:$G$80, 'GHG emissions calculations'!$H2199,
           'Import data'!$I$25:$I$80,$E$1919),
    ""
)</f>
        <v/>
      </c>
      <c r="J2199" s="311" t="str">
        <f t="array" ref="J2199">IF(
    XLOOKUP(F2199, 'Import data'!$J$26:$J$47, 'Import data'!$M$26:$M$47, "", 0) = "Please add the region-specific supplier emission factor or choose a different region available in the IAEG database.",
    "",
    XLOOKUP(F2199, 'Import data'!$J$26:$J$47, 'Import data'!$M$26:$M$47, "", 0)
)</f>
        <v/>
      </c>
      <c r="K2199" s="311" t="str">
        <f t="array" ref="K2199">IFERROR(
    XLOOKUP(F2199,
            _xlws.FILTER('Supplier Emission'!$G$15:$G$49,
                   ('Supplier Emission'!$D$15:$D$49=H2199) * ('Supplier Emission'!$F$15:$F$49=$E$1919)),
            _xlws.FILTER('Supplier Emission'!$I$15:$I$49,
                   ('Supplier Emission'!$D$15:$D$49=H2199) * ('Supplier Emission'!$F$15:$F$49=$E$1919)),
            ""),
    "")</f>
        <v/>
      </c>
      <c r="L2199" s="311" t="str">
        <f t="array" ref="L2199">IFERROR(
    XLOOKUP(F2199,
            _xlws.FILTER('Supplier Emission'!$G$15:$G$49,
                   ('Supplier Emission'!$D$15:$D$49=H2199) * ('Supplier Emission'!$F$15:$F$49=$E$1919)),
            _xlws.FILTER('Supplier Emission'!$J$15:$J$49,
                   ('Supplier Emission'!$D$15:$D$49=H2199) * ('Supplier Emission'!$F$15:$F$49=$E$1919)),
            ""),
    "")</f>
        <v/>
      </c>
      <c r="M2199" s="311" t="str">
        <f t="array" ref="M2199">IFERROR(
    XLOOKUP(F2199,
            _xlws.FILTER('Supplier Emission'!$G$15:$G$49,
                   ('Supplier Emission'!$D$15:$D$49=H2199) * ('Supplier Emission'!$F$15:$F$49=$E$1919)),
            _xlws.FILTER('Supplier Emission'!$M$15:$M$49,
                   ('Supplier Emission'!$D$15:$D$49=H2199) * ('Supplier Emission'!$F$15:$F$49=$E$1919)),
            ""),
    "")</f>
        <v/>
      </c>
      <c r="N2199" s="311" t="str">
        <f t="array" ref="N2199">IFERROR(
    XLOOKUP(F2199,
            _xlws.FILTER('Supplier Emission'!$G$15:$G$49,
                   ('Supplier Emission'!$D$15:$D$49=H2199) * ('Supplier Emission'!$F$15:$F$49=$E$1919)),
            _xlws.FILTER('Supplier Emission'!$H$15:$H$49,
                   ('Supplier Emission'!$D$15:$D$49=H2199) * ('Supplier Emission'!$F$15:$F$49=$E$1919)),
            ""),
    "")</f>
        <v/>
      </c>
      <c r="O2199" s="311" t="str">
        <f t="array" ref="O2199">XLOOKUP(1,('Emission Factors'!$E$5:$E$488='GHG emissions calculations'!$F2199)*('Emission Factors'!$H$5:$H$488='GHG emissions calculations'!$H2199),INDEX('Emission Factors'!$E$5:$T$488,0,MATCH('GHG emissions calculations'!O$6,'Emission Factors'!$E$5:$T$5,0)),"",0)</f>
        <v/>
      </c>
      <c r="P2199" s="313" t="str">
        <f t="array" ref="P2199">IFERROR(
    INDEX('Emission Factors'!$E$5:$P$488,
          MATCH(1,
                ('Emission Factors'!$E$5:$E$488 = 'GHG emissions calculations'!$F2199) *
                ('Emission Factors'!$H$5:$H$488 = 'GHG emissions calculations'!$H2199),
                0),
          MATCH('GHG emissions calculations'!P$6,'Emission Factors'!$E$5:$P$5,0)),
    "")</f>
        <v/>
      </c>
      <c r="Q2199" s="311" t="str">
        <f t="array" ref="Q2199">IFERROR(
    IF(
        INDEX('Emission Factors'!$E$5:$P$488,
              MATCH(1,
                    ('Emission Factors'!$E$5:$E$488 = 'GHG emissions calculations'!$F2199) *
                    ('Emission Factors'!$H$5:$H$488 = 'GHG emissions calculations'!$H2199),
                    0),
              MATCH('GHG emissions calculations'!Q$6, 'Emission Factors'!$E$5:$P$5, 0)) &lt;&gt; "",
        INDEX('Emission Factors'!$E$5:$P$488,
              MATCH(1,
                    ('Emission Factors'!$E$5:$E$488 = 'GHG emissions calculations'!$F2199) *
                    ('Emission Factors'!$H$5:$H$488 = 'GHG emissions calculations'!$H2199),
                    0),
              MATCH('GHG emissions calculations'!Q$6, 'Emission Factors'!$E$5:$P$5, 0)),
        ""),
    "")</f>
        <v/>
      </c>
      <c r="R2199" s="311" t="str">
        <f t="array" ref="R2199">IFERROR(
    IF(
        INDEX('Emission Factors'!$E$5:$R$488,
              MATCH(1,
                    ('Emission Factors'!$E$5:$E$488 = 'GHG emissions calculations'!$F2199) *
                    ('Emission Factors'!$H$5:$H$488 = 'GHG emissions calculations'!$H2199),
                    0),
              MATCH('GHG emissions calculations'!R$6, 'Emission Factors'!$E$5:$R$5, 0)) &lt;&gt; "",
        INDEX('Emission Factors'!$E$5:$R$488,
              MATCH(1,
                    ('Emission Factors'!$E$5:$E$488 = 'GHG emissions calculations'!$F2199) *
                    ('Emission Factors'!$H$5:$H$488 = 'GHG emissions calculations'!$H2199),
                    0),
              MATCH('GHG emissions calculations'!R$6, 'Emission Factors'!$E$5:$R$5, 0)),
        ""),
    "")</f>
        <v/>
      </c>
      <c r="S2199" s="312">
        <f t="shared" si="3"/>
        <v>0</v>
      </c>
      <c r="T2199" s="23"/>
    </row>
    <row r="2200" ht="15.75" customHeight="1" outlineLevel="1">
      <c r="A2200" s="23"/>
      <c r="B2200" s="71"/>
      <c r="C2200" s="71"/>
      <c r="D2200" s="71"/>
      <c r="E2200" s="314"/>
      <c r="F2200" s="311" t="str">
        <f>Lists!AB214</f>
        <v>Plastic, plastic film, PA  - America</v>
      </c>
      <c r="G2200" s="311" t="str">
        <f t="array" ref="G2200">XLOOKUP(1,('Emission Factors'!$E$5:$E$488='GHG emissions calculations'!$F2200)*('Emission Factors'!$H$5:$H$488='GHG emissions calculations'!$H2200),INDEX('Emission Factors'!$E$5:$T$488,0,MATCH('GHG emissions calculations'!G$6,'Emission Factors'!$E$5:$T$5,0)),"",0)</f>
        <v/>
      </c>
      <c r="H2200" s="311" t="s">
        <v>237</v>
      </c>
      <c r="I2200" s="312" t="str">
        <f>IF(
    SUMIFS('Import data'!$L$25:$L$80,
           'Import data'!$J$25:$J$80, F2200,
           'Import data'!$G$25:$G$80, 'GHG emissions calculations'!$H2200,
           'Import data'!$I$25:$I$80,$E$1919) &lt;&gt; 0,
    SUMIFS('Import data'!$L$25:$L$80,
           'Import data'!$J$25:$J$80, F2200,
           'Import data'!$G$25:$G$80, 'GHG emissions calculations'!$H2200,
           'Import data'!$I$25:$I$80,$E$1919),
    ""
)</f>
        <v/>
      </c>
      <c r="J2200" s="311" t="str">
        <f t="array" ref="J2200">IF(
    XLOOKUP(F2200, 'Import data'!$J$26:$J$47, 'Import data'!$M$26:$M$47, "", 0) = "Please add the region-specific supplier emission factor or choose a different region available in the IAEG database.",
    "",
    XLOOKUP(F2200, 'Import data'!$J$26:$J$47, 'Import data'!$M$26:$M$47, "", 0)
)</f>
        <v/>
      </c>
      <c r="K2200" s="311" t="str">
        <f t="array" ref="K2200">IFERROR(
    XLOOKUP(F2200,
            _xlws.FILTER('Supplier Emission'!$G$15:$G$49,
                   ('Supplier Emission'!$D$15:$D$49=H2200) * ('Supplier Emission'!$F$15:$F$49=$E$1919)),
            _xlws.FILTER('Supplier Emission'!$I$15:$I$49,
                   ('Supplier Emission'!$D$15:$D$49=H2200) * ('Supplier Emission'!$F$15:$F$49=$E$1919)),
            ""),
    "")</f>
        <v/>
      </c>
      <c r="L2200" s="311" t="str">
        <f t="array" ref="L2200">IFERROR(
    XLOOKUP(F2200,
            _xlws.FILTER('Supplier Emission'!$G$15:$G$49,
                   ('Supplier Emission'!$D$15:$D$49=H2200) * ('Supplier Emission'!$F$15:$F$49=$E$1919)),
            _xlws.FILTER('Supplier Emission'!$J$15:$J$49,
                   ('Supplier Emission'!$D$15:$D$49=H2200) * ('Supplier Emission'!$F$15:$F$49=$E$1919)),
            ""),
    "")</f>
        <v/>
      </c>
      <c r="M2200" s="311" t="str">
        <f t="array" ref="M2200">IFERROR(
    XLOOKUP(F2200,
            _xlws.FILTER('Supplier Emission'!$G$15:$G$49,
                   ('Supplier Emission'!$D$15:$D$49=H2200) * ('Supplier Emission'!$F$15:$F$49=$E$1919)),
            _xlws.FILTER('Supplier Emission'!$M$15:$M$49,
                   ('Supplier Emission'!$D$15:$D$49=H2200) * ('Supplier Emission'!$F$15:$F$49=$E$1919)),
            ""),
    "")</f>
        <v/>
      </c>
      <c r="N2200" s="311" t="str">
        <f t="array" ref="N2200">IFERROR(
    XLOOKUP(F2200,
            _xlws.FILTER('Supplier Emission'!$G$15:$G$49,
                   ('Supplier Emission'!$D$15:$D$49=H2200) * ('Supplier Emission'!$F$15:$F$49=$E$1919)),
            _xlws.FILTER('Supplier Emission'!$H$15:$H$49,
                   ('Supplier Emission'!$D$15:$D$49=H2200) * ('Supplier Emission'!$F$15:$F$49=$E$1919)),
            ""),
    "")</f>
        <v/>
      </c>
      <c r="O2200" s="311" t="str">
        <f t="array" ref="O2200">XLOOKUP(1,('Emission Factors'!$E$5:$E$488='GHG emissions calculations'!$F2200)*('Emission Factors'!$H$5:$H$488='GHG emissions calculations'!$H2200),INDEX('Emission Factors'!$E$5:$T$488,0,MATCH('GHG emissions calculations'!O$6,'Emission Factors'!$E$5:$T$5,0)),"",0)</f>
        <v/>
      </c>
      <c r="P2200" s="313" t="str">
        <f t="array" ref="P2200">IFERROR(
    INDEX('Emission Factors'!$E$5:$P$488,
          MATCH(1,
                ('Emission Factors'!$E$5:$E$488 = 'GHG emissions calculations'!$F2200) *
                ('Emission Factors'!$H$5:$H$488 = 'GHG emissions calculations'!$H2200),
                0),
          MATCH('GHG emissions calculations'!P$6,'Emission Factors'!$E$5:$P$5,0)),
    "")</f>
        <v/>
      </c>
      <c r="Q2200" s="311" t="str">
        <f t="array" ref="Q2200">IFERROR(
    IF(
        INDEX('Emission Factors'!$E$5:$P$488,
              MATCH(1,
                    ('Emission Factors'!$E$5:$E$488 = 'GHG emissions calculations'!$F2200) *
                    ('Emission Factors'!$H$5:$H$488 = 'GHG emissions calculations'!$H2200),
                    0),
              MATCH('GHG emissions calculations'!Q$6, 'Emission Factors'!$E$5:$P$5, 0)) &lt;&gt; "",
        INDEX('Emission Factors'!$E$5:$P$488,
              MATCH(1,
                    ('Emission Factors'!$E$5:$E$488 = 'GHG emissions calculations'!$F2200) *
                    ('Emission Factors'!$H$5:$H$488 = 'GHG emissions calculations'!$H2200),
                    0),
              MATCH('GHG emissions calculations'!Q$6, 'Emission Factors'!$E$5:$P$5, 0)),
        ""),
    "")</f>
        <v/>
      </c>
      <c r="R2200" s="311" t="str">
        <f t="array" ref="R2200">IFERROR(
    IF(
        INDEX('Emission Factors'!$E$5:$R$488,
              MATCH(1,
                    ('Emission Factors'!$E$5:$E$488 = 'GHG emissions calculations'!$F2200) *
                    ('Emission Factors'!$H$5:$H$488 = 'GHG emissions calculations'!$H2200),
                    0),
              MATCH('GHG emissions calculations'!R$6, 'Emission Factors'!$E$5:$R$5, 0)) &lt;&gt; "",
        INDEX('Emission Factors'!$E$5:$R$488,
              MATCH(1,
                    ('Emission Factors'!$E$5:$E$488 = 'GHG emissions calculations'!$F2200) *
                    ('Emission Factors'!$H$5:$H$488 = 'GHG emissions calculations'!$H2200),
                    0),
              MATCH('GHG emissions calculations'!R$6, 'Emission Factors'!$E$5:$R$5, 0)),
        ""),
    "")</f>
        <v/>
      </c>
      <c r="S2200" s="312">
        <f t="shared" si="3"/>
        <v>0</v>
      </c>
      <c r="T2200" s="23"/>
    </row>
    <row r="2201" ht="15.75" customHeight="1" outlineLevel="1">
      <c r="A2201" s="23"/>
      <c r="B2201" s="71"/>
      <c r="C2201" s="71"/>
      <c r="D2201" s="71"/>
      <c r="E2201" s="314"/>
      <c r="F2201" s="311" t="str">
        <f>Lists!AB217</f>
        <v>Plastic, plastic film, PA  - Asia</v>
      </c>
      <c r="G2201" s="311" t="str">
        <f t="array" ref="G2201">XLOOKUP(1,('Emission Factors'!$E$5:$E$488='GHG emissions calculations'!$F2201)*('Emission Factors'!$H$5:$H$488='GHG emissions calculations'!$H2201),INDEX('Emission Factors'!$E$5:$T$488,0,MATCH('GHG emissions calculations'!G$6,'Emission Factors'!$E$5:$T$5,0)),"",0)</f>
        <v/>
      </c>
      <c r="H2201" s="311" t="s">
        <v>237</v>
      </c>
      <c r="I2201" s="312" t="str">
        <f>IF(
    SUMIFS('Import data'!$L$25:$L$80,
           'Import data'!$J$25:$J$80, F2201,
           'Import data'!$G$25:$G$80, 'GHG emissions calculations'!$H2201,
           'Import data'!$I$25:$I$80,$E$1919) &lt;&gt; 0,
    SUMIFS('Import data'!$L$25:$L$80,
           'Import data'!$J$25:$J$80, F2201,
           'Import data'!$G$25:$G$80, 'GHG emissions calculations'!$H2201,
           'Import data'!$I$25:$I$80,$E$1919),
    ""
)</f>
        <v/>
      </c>
      <c r="J2201" s="311" t="str">
        <f t="array" ref="J2201">IF(
    XLOOKUP(F2201, 'Import data'!$J$26:$J$47, 'Import data'!$M$26:$M$47, "", 0) = "Please add the region-specific supplier emission factor or choose a different region available in the IAEG database.",
    "",
    XLOOKUP(F2201, 'Import data'!$J$26:$J$47, 'Import data'!$M$26:$M$47, "", 0)
)</f>
        <v/>
      </c>
      <c r="K2201" s="311" t="str">
        <f t="array" ref="K2201">IFERROR(
    XLOOKUP(F2201,
            _xlws.FILTER('Supplier Emission'!$G$15:$G$49,
                   ('Supplier Emission'!$D$15:$D$49=H2201) * ('Supplier Emission'!$F$15:$F$49=$E$1919)),
            _xlws.FILTER('Supplier Emission'!$I$15:$I$49,
                   ('Supplier Emission'!$D$15:$D$49=H2201) * ('Supplier Emission'!$F$15:$F$49=$E$1919)),
            ""),
    "")</f>
        <v/>
      </c>
      <c r="L2201" s="311" t="str">
        <f t="array" ref="L2201">IFERROR(
    XLOOKUP(F2201,
            _xlws.FILTER('Supplier Emission'!$G$15:$G$49,
                   ('Supplier Emission'!$D$15:$D$49=H2201) * ('Supplier Emission'!$F$15:$F$49=$E$1919)),
            _xlws.FILTER('Supplier Emission'!$J$15:$J$49,
                   ('Supplier Emission'!$D$15:$D$49=H2201) * ('Supplier Emission'!$F$15:$F$49=$E$1919)),
            ""),
    "")</f>
        <v/>
      </c>
      <c r="M2201" s="311" t="str">
        <f t="array" ref="M2201">IFERROR(
    XLOOKUP(F2201,
            _xlws.FILTER('Supplier Emission'!$G$15:$G$49,
                   ('Supplier Emission'!$D$15:$D$49=H2201) * ('Supplier Emission'!$F$15:$F$49=$E$1919)),
            _xlws.FILTER('Supplier Emission'!$M$15:$M$49,
                   ('Supplier Emission'!$D$15:$D$49=H2201) * ('Supplier Emission'!$F$15:$F$49=$E$1919)),
            ""),
    "")</f>
        <v/>
      </c>
      <c r="N2201" s="311" t="str">
        <f t="array" ref="N2201">IFERROR(
    XLOOKUP(F2201,
            _xlws.FILTER('Supplier Emission'!$G$15:$G$49,
                   ('Supplier Emission'!$D$15:$D$49=H2201) * ('Supplier Emission'!$F$15:$F$49=$E$1919)),
            _xlws.FILTER('Supplier Emission'!$H$15:$H$49,
                   ('Supplier Emission'!$D$15:$D$49=H2201) * ('Supplier Emission'!$F$15:$F$49=$E$1919)),
            ""),
    "")</f>
        <v/>
      </c>
      <c r="O2201" s="311" t="str">
        <f t="array" ref="O2201">XLOOKUP(1,('Emission Factors'!$E$5:$E$488='GHG emissions calculations'!$F2201)*('Emission Factors'!$H$5:$H$488='GHG emissions calculations'!$H2201),INDEX('Emission Factors'!$E$5:$T$488,0,MATCH('GHG emissions calculations'!O$6,'Emission Factors'!$E$5:$T$5,0)),"",0)</f>
        <v/>
      </c>
      <c r="P2201" s="313" t="str">
        <f t="array" ref="P2201">IFERROR(
    INDEX('Emission Factors'!$E$5:$P$488,
          MATCH(1,
                ('Emission Factors'!$E$5:$E$488 = 'GHG emissions calculations'!$F2201) *
                ('Emission Factors'!$H$5:$H$488 = 'GHG emissions calculations'!$H2201),
                0),
          MATCH('GHG emissions calculations'!P$6,'Emission Factors'!$E$5:$P$5,0)),
    "")</f>
        <v/>
      </c>
      <c r="Q2201" s="311" t="str">
        <f t="array" ref="Q2201">IFERROR(
    IF(
        INDEX('Emission Factors'!$E$5:$P$488,
              MATCH(1,
                    ('Emission Factors'!$E$5:$E$488 = 'GHG emissions calculations'!$F2201) *
                    ('Emission Factors'!$H$5:$H$488 = 'GHG emissions calculations'!$H2201),
                    0),
              MATCH('GHG emissions calculations'!Q$6, 'Emission Factors'!$E$5:$P$5, 0)) &lt;&gt; "",
        INDEX('Emission Factors'!$E$5:$P$488,
              MATCH(1,
                    ('Emission Factors'!$E$5:$E$488 = 'GHG emissions calculations'!$F2201) *
                    ('Emission Factors'!$H$5:$H$488 = 'GHG emissions calculations'!$H2201),
                    0),
              MATCH('GHG emissions calculations'!Q$6, 'Emission Factors'!$E$5:$P$5, 0)),
        ""),
    "")</f>
        <v/>
      </c>
      <c r="R2201" s="311" t="str">
        <f t="array" ref="R2201">IFERROR(
    IF(
        INDEX('Emission Factors'!$E$5:$R$488,
              MATCH(1,
                    ('Emission Factors'!$E$5:$E$488 = 'GHG emissions calculations'!$F2201) *
                    ('Emission Factors'!$H$5:$H$488 = 'GHG emissions calculations'!$H2201),
                    0),
              MATCH('GHG emissions calculations'!R$6, 'Emission Factors'!$E$5:$R$5, 0)) &lt;&gt; "",
        INDEX('Emission Factors'!$E$5:$R$488,
              MATCH(1,
                    ('Emission Factors'!$E$5:$E$488 = 'GHG emissions calculations'!$F2201) *
                    ('Emission Factors'!$H$5:$H$488 = 'GHG emissions calculations'!$H2201),
                    0),
              MATCH('GHG emissions calculations'!R$6, 'Emission Factors'!$E$5:$R$5, 0)),
        ""),
    "")</f>
        <v/>
      </c>
      <c r="S2201" s="312">
        <f t="shared" si="3"/>
        <v>0</v>
      </c>
      <c r="T2201" s="23"/>
    </row>
    <row r="2202" ht="15.75" customHeight="1" outlineLevel="1">
      <c r="A2202" s="23"/>
      <c r="B2202" s="71"/>
      <c r="C2202" s="71"/>
      <c r="D2202" s="71"/>
      <c r="E2202" s="314"/>
      <c r="F2202" s="311" t="str">
        <f>Lists!AB215</f>
        <v>Plastic, plastic film, PA  - Europe</v>
      </c>
      <c r="G2202" s="311">
        <f t="array" ref="G2202">XLOOKUP(1,('Emission Factors'!$E$5:$E$488='GHG emissions calculations'!$F2202)*('Emission Factors'!$H$5:$H$488='GHG emissions calculations'!$H2202),INDEX('Emission Factors'!$E$5:$T$488,0,MATCH('GHG emissions calculations'!G$6,'Emission Factors'!$E$5:$T$5,0)),"",0)</f>
        <v>3</v>
      </c>
      <c r="H2202" s="311" t="s">
        <v>237</v>
      </c>
      <c r="I2202" s="312" t="str">
        <f>IF(
    SUMIFS('Import data'!$L$25:$L$80,
           'Import data'!$J$25:$J$80, F2202,
           'Import data'!$G$25:$G$80, 'GHG emissions calculations'!$H2202,
           'Import data'!$I$25:$I$80,$E$1919) &lt;&gt; 0,
    SUMIFS('Import data'!$L$25:$L$80,
           'Import data'!$J$25:$J$80, F2202,
           'Import data'!$G$25:$G$80, 'GHG emissions calculations'!$H2202,
           'Import data'!$I$25:$I$80,$E$1919),
    ""
)</f>
        <v/>
      </c>
      <c r="J2202" s="311" t="str">
        <f t="array" ref="J2202">IF(
    XLOOKUP(F2202, 'Import data'!$J$26:$J$47, 'Import data'!$M$26:$M$47, "", 0) = "Please add the region-specific supplier emission factor or choose a different region available in the IAEG database.",
    "",
    XLOOKUP(F2202, 'Import data'!$J$26:$J$47, 'Import data'!$M$26:$M$47, "", 0)
)</f>
        <v/>
      </c>
      <c r="K2202" s="311" t="str">
        <f t="array" ref="K2202">IFERROR(
    XLOOKUP(F2202,
            _xlws.FILTER('Supplier Emission'!$G$15:$G$49,
                   ('Supplier Emission'!$D$15:$D$49=H2202) * ('Supplier Emission'!$F$15:$F$49=$E$1919)),
            _xlws.FILTER('Supplier Emission'!$I$15:$I$49,
                   ('Supplier Emission'!$D$15:$D$49=H2202) * ('Supplier Emission'!$F$15:$F$49=$E$1919)),
            ""),
    "")</f>
        <v/>
      </c>
      <c r="L2202" s="311" t="str">
        <f t="array" ref="L2202">IFERROR(
    XLOOKUP(F2202,
            _xlws.FILTER('Supplier Emission'!$G$15:$G$49,
                   ('Supplier Emission'!$D$15:$D$49=H2202) * ('Supplier Emission'!$F$15:$F$49=$E$1919)),
            _xlws.FILTER('Supplier Emission'!$J$15:$J$49,
                   ('Supplier Emission'!$D$15:$D$49=H2202) * ('Supplier Emission'!$F$15:$F$49=$E$1919)),
            ""),
    "")</f>
        <v/>
      </c>
      <c r="M2202" s="311" t="str">
        <f t="array" ref="M2202">IFERROR(
    XLOOKUP(F2202,
            _xlws.FILTER('Supplier Emission'!$G$15:$G$49,
                   ('Supplier Emission'!$D$15:$D$49=H2202) * ('Supplier Emission'!$F$15:$F$49=$E$1919)),
            _xlws.FILTER('Supplier Emission'!$M$15:$M$49,
                   ('Supplier Emission'!$D$15:$D$49=H2202) * ('Supplier Emission'!$F$15:$F$49=$E$1919)),
            ""),
    "")</f>
        <v/>
      </c>
      <c r="N2202" s="311" t="str">
        <f t="array" ref="N2202">IFERROR(
    XLOOKUP(F2202,
            _xlws.FILTER('Supplier Emission'!$G$15:$G$49,
                   ('Supplier Emission'!$D$15:$D$49=H2202) * ('Supplier Emission'!$F$15:$F$49=$E$1919)),
            _xlws.FILTER('Supplier Emission'!$H$15:$H$49,
                   ('Supplier Emission'!$D$15:$D$49=H2202) * ('Supplier Emission'!$F$15:$F$49=$E$1919)),
            ""),
    "")</f>
        <v/>
      </c>
      <c r="O2202" s="311" t="str">
        <f t="array" ref="O2202">XLOOKUP(1,('Emission Factors'!$E$5:$E$488='GHG emissions calculations'!$F2202)*('Emission Factors'!$H$5:$H$488='GHG emissions calculations'!$H2202),INDEX('Emission Factors'!$E$5:$T$488,0,MATCH('GHG emissions calculations'!O$6,'Emission Factors'!$E$5:$T$5,0)),"",0)</f>
        <v>Average plastic film (Primary material production)</v>
      </c>
      <c r="P2202" s="313">
        <f t="array" ref="P2202">IFERROR(
    INDEX('Emission Factors'!$E$5:$P$488,
          MATCH(1,
                ('Emission Factors'!$E$5:$E$488 = 'GHG emissions calculations'!$F2202) *
                ('Emission Factors'!$H$5:$H$488 = 'GHG emissions calculations'!$H2202),
                0),
          MATCH('GHG emissions calculations'!P$6,'Emission Factors'!$E$5:$P$5,0)),
    "")</f>
        <v>2.57</v>
      </c>
      <c r="Q2202" s="311" t="str">
        <f t="array" ref="Q2202">IFERROR(
    IF(
        INDEX('Emission Factors'!$E$5:$P$488,
              MATCH(1,
                    ('Emission Factors'!$E$5:$E$488 = 'GHG emissions calculations'!$F2202) *
                    ('Emission Factors'!$H$5:$H$488 = 'GHG emissions calculations'!$H2202),
                    0),
              MATCH('GHG emissions calculations'!Q$6, 'Emission Factors'!$E$5:$P$5, 0)) &lt;&gt; "",
        INDEX('Emission Factors'!$E$5:$P$488,
              MATCH(1,
                    ('Emission Factors'!$E$5:$E$488 = 'GHG emissions calculations'!$F2202) *
                    ('Emission Factors'!$H$5:$H$488 = 'GHG emissions calculations'!$H2202),
                    0),
              MATCH('GHG emissions calculations'!Q$6, 'Emission Factors'!$E$5:$P$5, 0)),
        ""),
    "")</f>
        <v>kgCO2e/kg</v>
      </c>
      <c r="R2202" s="311" t="str">
        <f t="array" ref="R2202">IFERROR(
    IF(
        INDEX('Emission Factors'!$E$5:$R$488,
              MATCH(1,
                    ('Emission Factors'!$E$5:$E$488 = 'GHG emissions calculations'!$F2202) *
                    ('Emission Factors'!$H$5:$H$488 = 'GHG emissions calculations'!$H2202),
                    0),
              MATCH('GHG emissions calculations'!R$6, 'Emission Factors'!$E$5:$R$5, 0)) &lt;&gt; "",
        INDEX('Emission Factors'!$E$5:$R$488,
              MATCH(1,
                    ('Emission Factors'!$E$5:$E$488 = 'GHG emissions calculations'!$F2202) *
                    ('Emission Factors'!$H$5:$H$488 = 'GHG emissions calculations'!$H2202),
                    0),
              MATCH('GHG emissions calculations'!R$6, 'Emission Factors'!$E$5:$R$5, 0)),
        ""),
    "")</f>
        <v>Europe</v>
      </c>
      <c r="S2202" s="312">
        <f t="shared" si="3"/>
        <v>0</v>
      </c>
      <c r="T2202" s="23"/>
    </row>
    <row r="2203" ht="15.75" customHeight="1" outlineLevel="1">
      <c r="A2203" s="23"/>
      <c r="B2203" s="71"/>
      <c r="C2203" s="71"/>
      <c r="D2203" s="71"/>
      <c r="E2203" s="314"/>
      <c r="F2203" s="311" t="str">
        <f>Lists!AB220</f>
        <v>Plastic, plastic film, PA  - Global or unspecified region</v>
      </c>
      <c r="G2203" s="311" t="str">
        <f t="array" ref="G2203">XLOOKUP(1,('Emission Factors'!$E$5:$E$488='GHG emissions calculations'!$F2203)*('Emission Factors'!$H$5:$H$488='GHG emissions calculations'!$H2203),INDEX('Emission Factors'!$E$5:$T$488,0,MATCH('GHG emissions calculations'!G$6,'Emission Factors'!$E$5:$T$5,0)),"",0)</f>
        <v/>
      </c>
      <c r="H2203" s="311" t="s">
        <v>237</v>
      </c>
      <c r="I2203" s="312" t="str">
        <f>IF(
    SUMIFS('Import data'!$L$25:$L$80,
           'Import data'!$J$25:$J$80, F2203,
           'Import data'!$G$25:$G$80, 'GHG emissions calculations'!$H2203,
           'Import data'!$I$25:$I$80,$E$1919) &lt;&gt; 0,
    SUMIFS('Import data'!$L$25:$L$80,
           'Import data'!$J$25:$J$80, F2203,
           'Import data'!$G$25:$G$80, 'GHG emissions calculations'!$H2203,
           'Import data'!$I$25:$I$80,$E$1919),
    ""
)</f>
        <v/>
      </c>
      <c r="J2203" s="311" t="str">
        <f t="array" ref="J2203">IF(
    XLOOKUP(F2203, 'Import data'!$J$26:$J$47, 'Import data'!$M$26:$M$47, "", 0) = "Please add the region-specific supplier emission factor or choose a different region available in the IAEG database.",
    "",
    XLOOKUP(F2203, 'Import data'!$J$26:$J$47, 'Import data'!$M$26:$M$47, "", 0)
)</f>
        <v/>
      </c>
      <c r="K2203" s="311" t="str">
        <f t="array" ref="K2203">IFERROR(
    XLOOKUP(F2203,
            _xlws.FILTER('Supplier Emission'!$G$15:$G$49,
                   ('Supplier Emission'!$D$15:$D$49=H2203) * ('Supplier Emission'!$F$15:$F$49=$E$1919)),
            _xlws.FILTER('Supplier Emission'!$I$15:$I$49,
                   ('Supplier Emission'!$D$15:$D$49=H2203) * ('Supplier Emission'!$F$15:$F$49=$E$1919)),
            ""),
    "")</f>
        <v/>
      </c>
      <c r="L2203" s="311" t="str">
        <f t="array" ref="L2203">IFERROR(
    XLOOKUP(F2203,
            _xlws.FILTER('Supplier Emission'!$G$15:$G$49,
                   ('Supplier Emission'!$D$15:$D$49=H2203) * ('Supplier Emission'!$F$15:$F$49=$E$1919)),
            _xlws.FILTER('Supplier Emission'!$J$15:$J$49,
                   ('Supplier Emission'!$D$15:$D$49=H2203) * ('Supplier Emission'!$F$15:$F$49=$E$1919)),
            ""),
    "")</f>
        <v/>
      </c>
      <c r="M2203" s="311" t="str">
        <f t="array" ref="M2203">IFERROR(
    XLOOKUP(F2203,
            _xlws.FILTER('Supplier Emission'!$G$15:$G$49,
                   ('Supplier Emission'!$D$15:$D$49=H2203) * ('Supplier Emission'!$F$15:$F$49=$E$1919)),
            _xlws.FILTER('Supplier Emission'!$M$15:$M$49,
                   ('Supplier Emission'!$D$15:$D$49=H2203) * ('Supplier Emission'!$F$15:$F$49=$E$1919)),
            ""),
    "")</f>
        <v/>
      </c>
      <c r="N2203" s="311" t="str">
        <f t="array" ref="N2203">IFERROR(
    XLOOKUP(F2203,
            _xlws.FILTER('Supplier Emission'!$G$15:$G$49,
                   ('Supplier Emission'!$D$15:$D$49=H2203) * ('Supplier Emission'!$F$15:$F$49=$E$1919)),
            _xlws.FILTER('Supplier Emission'!$H$15:$H$49,
                   ('Supplier Emission'!$D$15:$D$49=H2203) * ('Supplier Emission'!$F$15:$F$49=$E$1919)),
            ""),
    "")</f>
        <v/>
      </c>
      <c r="O2203" s="311" t="str">
        <f t="array" ref="O2203">XLOOKUP(1,('Emission Factors'!$E$5:$E$488='GHG emissions calculations'!$F2203)*('Emission Factors'!$H$5:$H$488='GHG emissions calculations'!$H2203),INDEX('Emission Factors'!$E$5:$T$488,0,MATCH('GHG emissions calculations'!O$6,'Emission Factors'!$E$5:$T$5,0)),"",0)</f>
        <v/>
      </c>
      <c r="P2203" s="313" t="str">
        <f t="array" ref="P2203">IFERROR(
    INDEX('Emission Factors'!$E$5:$P$488,
          MATCH(1,
                ('Emission Factors'!$E$5:$E$488 = 'GHG emissions calculations'!$F2203) *
                ('Emission Factors'!$H$5:$H$488 = 'GHG emissions calculations'!$H2203),
                0),
          MATCH('GHG emissions calculations'!P$6,'Emission Factors'!$E$5:$P$5,0)),
    "")</f>
        <v/>
      </c>
      <c r="Q2203" s="311" t="str">
        <f t="array" ref="Q2203">IFERROR(
    IF(
        INDEX('Emission Factors'!$E$5:$P$488,
              MATCH(1,
                    ('Emission Factors'!$E$5:$E$488 = 'GHG emissions calculations'!$F2203) *
                    ('Emission Factors'!$H$5:$H$488 = 'GHG emissions calculations'!$H2203),
                    0),
              MATCH('GHG emissions calculations'!Q$6, 'Emission Factors'!$E$5:$P$5, 0)) &lt;&gt; "",
        INDEX('Emission Factors'!$E$5:$P$488,
              MATCH(1,
                    ('Emission Factors'!$E$5:$E$488 = 'GHG emissions calculations'!$F2203) *
                    ('Emission Factors'!$H$5:$H$488 = 'GHG emissions calculations'!$H2203),
                    0),
              MATCH('GHG emissions calculations'!Q$6, 'Emission Factors'!$E$5:$P$5, 0)),
        ""),
    "")</f>
        <v/>
      </c>
      <c r="R2203" s="311" t="str">
        <f t="array" ref="R2203">IFERROR(
    IF(
        INDEX('Emission Factors'!$E$5:$R$488,
              MATCH(1,
                    ('Emission Factors'!$E$5:$E$488 = 'GHG emissions calculations'!$F2203) *
                    ('Emission Factors'!$H$5:$H$488 = 'GHG emissions calculations'!$H2203),
                    0),
              MATCH('GHG emissions calculations'!R$6, 'Emission Factors'!$E$5:$R$5, 0)) &lt;&gt; "",
        INDEX('Emission Factors'!$E$5:$R$488,
              MATCH(1,
                    ('Emission Factors'!$E$5:$E$488 = 'GHG emissions calculations'!$F2203) *
                    ('Emission Factors'!$H$5:$H$488 = 'GHG emissions calculations'!$H2203),
                    0),
              MATCH('GHG emissions calculations'!R$6, 'Emission Factors'!$E$5:$R$5, 0)),
        ""),
    "")</f>
        <v/>
      </c>
      <c r="S2203" s="312">
        <f t="shared" si="3"/>
        <v>0</v>
      </c>
      <c r="T2203" s="23"/>
    </row>
    <row r="2204" ht="15.75" customHeight="1" outlineLevel="1">
      <c r="A2204" s="23"/>
      <c r="B2204" s="71"/>
      <c r="C2204" s="71"/>
      <c r="D2204" s="71"/>
      <c r="E2204" s="314"/>
      <c r="F2204" s="311" t="str">
        <f>Lists!AB219</f>
        <v>Plastic, plastic film, PA  - Middle East</v>
      </c>
      <c r="G2204" s="311" t="str">
        <f t="array" ref="G2204">XLOOKUP(1,('Emission Factors'!$E$5:$E$488='GHG emissions calculations'!$F2204)*('Emission Factors'!$H$5:$H$488='GHG emissions calculations'!$H2204),INDEX('Emission Factors'!$E$5:$T$488,0,MATCH('GHG emissions calculations'!G$6,'Emission Factors'!$E$5:$T$5,0)),"",0)</f>
        <v/>
      </c>
      <c r="H2204" s="311" t="s">
        <v>237</v>
      </c>
      <c r="I2204" s="312" t="str">
        <f>IF(
    SUMIFS('Import data'!$L$25:$L$80,
           'Import data'!$J$25:$J$80, F2204,
           'Import data'!$G$25:$G$80, 'GHG emissions calculations'!$H2204,
           'Import data'!$I$25:$I$80,$E$1919) &lt;&gt; 0,
    SUMIFS('Import data'!$L$25:$L$80,
           'Import data'!$J$25:$J$80, F2204,
           'Import data'!$G$25:$G$80, 'GHG emissions calculations'!$H2204,
           'Import data'!$I$25:$I$80,$E$1919),
    ""
)</f>
        <v/>
      </c>
      <c r="J2204" s="311" t="str">
        <f t="array" ref="J2204">IF(
    XLOOKUP(F2204, 'Import data'!$J$26:$J$47, 'Import data'!$M$26:$M$47, "", 0) = "Please add the region-specific supplier emission factor or choose a different region available in the IAEG database.",
    "",
    XLOOKUP(F2204, 'Import data'!$J$26:$J$47, 'Import data'!$M$26:$M$47, "", 0)
)</f>
        <v/>
      </c>
      <c r="K2204" s="311" t="str">
        <f t="array" ref="K2204">IFERROR(
    XLOOKUP(F2204,
            _xlws.FILTER('Supplier Emission'!$G$15:$G$49,
                   ('Supplier Emission'!$D$15:$D$49=H2204) * ('Supplier Emission'!$F$15:$F$49=$E$1919)),
            _xlws.FILTER('Supplier Emission'!$I$15:$I$49,
                   ('Supplier Emission'!$D$15:$D$49=H2204) * ('Supplier Emission'!$F$15:$F$49=$E$1919)),
            ""),
    "")</f>
        <v/>
      </c>
      <c r="L2204" s="311" t="str">
        <f t="array" ref="L2204">IFERROR(
    XLOOKUP(F2204,
            _xlws.FILTER('Supplier Emission'!$G$15:$G$49,
                   ('Supplier Emission'!$D$15:$D$49=H2204) * ('Supplier Emission'!$F$15:$F$49=$E$1919)),
            _xlws.FILTER('Supplier Emission'!$J$15:$J$49,
                   ('Supplier Emission'!$D$15:$D$49=H2204) * ('Supplier Emission'!$F$15:$F$49=$E$1919)),
            ""),
    "")</f>
        <v/>
      </c>
      <c r="M2204" s="311" t="str">
        <f t="array" ref="M2204">IFERROR(
    XLOOKUP(F2204,
            _xlws.FILTER('Supplier Emission'!$G$15:$G$49,
                   ('Supplier Emission'!$D$15:$D$49=H2204) * ('Supplier Emission'!$F$15:$F$49=$E$1919)),
            _xlws.FILTER('Supplier Emission'!$M$15:$M$49,
                   ('Supplier Emission'!$D$15:$D$49=H2204) * ('Supplier Emission'!$F$15:$F$49=$E$1919)),
            ""),
    "")</f>
        <v/>
      </c>
      <c r="N2204" s="311" t="str">
        <f t="array" ref="N2204">IFERROR(
    XLOOKUP(F2204,
            _xlws.FILTER('Supplier Emission'!$G$15:$G$49,
                   ('Supplier Emission'!$D$15:$D$49=H2204) * ('Supplier Emission'!$F$15:$F$49=$E$1919)),
            _xlws.FILTER('Supplier Emission'!$H$15:$H$49,
                   ('Supplier Emission'!$D$15:$D$49=H2204) * ('Supplier Emission'!$F$15:$F$49=$E$1919)),
            ""),
    "")</f>
        <v/>
      </c>
      <c r="O2204" s="311" t="str">
        <f t="array" ref="O2204">XLOOKUP(1,('Emission Factors'!$E$5:$E$488='GHG emissions calculations'!$F2204)*('Emission Factors'!$H$5:$H$488='GHG emissions calculations'!$H2204),INDEX('Emission Factors'!$E$5:$T$488,0,MATCH('GHG emissions calculations'!O$6,'Emission Factors'!$E$5:$T$5,0)),"",0)</f>
        <v/>
      </c>
      <c r="P2204" s="313" t="str">
        <f t="array" ref="P2204">IFERROR(
    INDEX('Emission Factors'!$E$5:$P$488,
          MATCH(1,
                ('Emission Factors'!$E$5:$E$488 = 'GHG emissions calculations'!$F2204) *
                ('Emission Factors'!$H$5:$H$488 = 'GHG emissions calculations'!$H2204),
                0),
          MATCH('GHG emissions calculations'!P$6,'Emission Factors'!$E$5:$P$5,0)),
    "")</f>
        <v/>
      </c>
      <c r="Q2204" s="311" t="str">
        <f t="array" ref="Q2204">IFERROR(
    IF(
        INDEX('Emission Factors'!$E$5:$P$488,
              MATCH(1,
                    ('Emission Factors'!$E$5:$E$488 = 'GHG emissions calculations'!$F2204) *
                    ('Emission Factors'!$H$5:$H$488 = 'GHG emissions calculations'!$H2204),
                    0),
              MATCH('GHG emissions calculations'!Q$6, 'Emission Factors'!$E$5:$P$5, 0)) &lt;&gt; "",
        INDEX('Emission Factors'!$E$5:$P$488,
              MATCH(1,
                    ('Emission Factors'!$E$5:$E$488 = 'GHG emissions calculations'!$F2204) *
                    ('Emission Factors'!$H$5:$H$488 = 'GHG emissions calculations'!$H2204),
                    0),
              MATCH('GHG emissions calculations'!Q$6, 'Emission Factors'!$E$5:$P$5, 0)),
        ""),
    "")</f>
        <v/>
      </c>
      <c r="R2204" s="311" t="str">
        <f t="array" ref="R2204">IFERROR(
    IF(
        INDEX('Emission Factors'!$E$5:$R$488,
              MATCH(1,
                    ('Emission Factors'!$E$5:$E$488 = 'GHG emissions calculations'!$F2204) *
                    ('Emission Factors'!$H$5:$H$488 = 'GHG emissions calculations'!$H2204),
                    0),
              MATCH('GHG emissions calculations'!R$6, 'Emission Factors'!$E$5:$R$5, 0)) &lt;&gt; "",
        INDEX('Emission Factors'!$E$5:$R$488,
              MATCH(1,
                    ('Emission Factors'!$E$5:$E$488 = 'GHG emissions calculations'!$F2204) *
                    ('Emission Factors'!$H$5:$H$488 = 'GHG emissions calculations'!$H2204),
                    0),
              MATCH('GHG emissions calculations'!R$6, 'Emission Factors'!$E$5:$R$5, 0)),
        ""),
    "")</f>
        <v/>
      </c>
      <c r="S2204" s="312">
        <f t="shared" si="3"/>
        <v>0</v>
      </c>
      <c r="T2204" s="23"/>
    </row>
    <row r="2205" ht="15.75" customHeight="1" outlineLevel="1">
      <c r="A2205" s="23"/>
      <c r="B2205" s="71"/>
      <c r="C2205" s="71"/>
      <c r="D2205" s="71"/>
      <c r="E2205" s="314"/>
      <c r="F2205" s="311" t="str">
        <f>Lists!AB218</f>
        <v>Plastic, plastic film, PA  - Oceania</v>
      </c>
      <c r="G2205" s="311" t="str">
        <f t="array" ref="G2205">XLOOKUP(1,('Emission Factors'!$E$5:$E$488='GHG emissions calculations'!$F2205)*('Emission Factors'!$H$5:$H$488='GHG emissions calculations'!$H2205),INDEX('Emission Factors'!$E$5:$T$488,0,MATCH('GHG emissions calculations'!G$6,'Emission Factors'!$E$5:$T$5,0)),"",0)</f>
        <v/>
      </c>
      <c r="H2205" s="311" t="s">
        <v>237</v>
      </c>
      <c r="I2205" s="312" t="str">
        <f>IF(
    SUMIFS('Import data'!$L$25:$L$80,
           'Import data'!$J$25:$J$80, F2205,
           'Import data'!$G$25:$G$80, 'GHG emissions calculations'!$H2205,
           'Import data'!$I$25:$I$80,$E$1919) &lt;&gt; 0,
    SUMIFS('Import data'!$L$25:$L$80,
           'Import data'!$J$25:$J$80, F2205,
           'Import data'!$G$25:$G$80, 'GHG emissions calculations'!$H2205,
           'Import data'!$I$25:$I$80,$E$1919),
    ""
)</f>
        <v/>
      </c>
      <c r="J2205" s="311" t="str">
        <f t="array" ref="J2205">IF(
    XLOOKUP(F2205, 'Import data'!$J$26:$J$47, 'Import data'!$M$26:$M$47, "", 0) = "Please add the region-specific supplier emission factor or choose a different region available in the IAEG database.",
    "",
    XLOOKUP(F2205, 'Import data'!$J$26:$J$47, 'Import data'!$M$26:$M$47, "", 0)
)</f>
        <v/>
      </c>
      <c r="K2205" s="311" t="str">
        <f t="array" ref="K2205">IFERROR(
    XLOOKUP(F2205,
            _xlws.FILTER('Supplier Emission'!$G$15:$G$49,
                   ('Supplier Emission'!$D$15:$D$49=H2205) * ('Supplier Emission'!$F$15:$F$49=$E$1919)),
            _xlws.FILTER('Supplier Emission'!$I$15:$I$49,
                   ('Supplier Emission'!$D$15:$D$49=H2205) * ('Supplier Emission'!$F$15:$F$49=$E$1919)),
            ""),
    "")</f>
        <v/>
      </c>
      <c r="L2205" s="311" t="str">
        <f t="array" ref="L2205">IFERROR(
    XLOOKUP(F2205,
            _xlws.FILTER('Supplier Emission'!$G$15:$G$49,
                   ('Supplier Emission'!$D$15:$D$49=H2205) * ('Supplier Emission'!$F$15:$F$49=$E$1919)),
            _xlws.FILTER('Supplier Emission'!$J$15:$J$49,
                   ('Supplier Emission'!$D$15:$D$49=H2205) * ('Supplier Emission'!$F$15:$F$49=$E$1919)),
            ""),
    "")</f>
        <v/>
      </c>
      <c r="M2205" s="311" t="str">
        <f t="array" ref="M2205">IFERROR(
    XLOOKUP(F2205,
            _xlws.FILTER('Supplier Emission'!$G$15:$G$49,
                   ('Supplier Emission'!$D$15:$D$49=H2205) * ('Supplier Emission'!$F$15:$F$49=$E$1919)),
            _xlws.FILTER('Supplier Emission'!$M$15:$M$49,
                   ('Supplier Emission'!$D$15:$D$49=H2205) * ('Supplier Emission'!$F$15:$F$49=$E$1919)),
            ""),
    "")</f>
        <v/>
      </c>
      <c r="N2205" s="311" t="str">
        <f t="array" ref="N2205">IFERROR(
    XLOOKUP(F2205,
            _xlws.FILTER('Supplier Emission'!$G$15:$G$49,
                   ('Supplier Emission'!$D$15:$D$49=H2205) * ('Supplier Emission'!$F$15:$F$49=$E$1919)),
            _xlws.FILTER('Supplier Emission'!$H$15:$H$49,
                   ('Supplier Emission'!$D$15:$D$49=H2205) * ('Supplier Emission'!$F$15:$F$49=$E$1919)),
            ""),
    "")</f>
        <v/>
      </c>
      <c r="O2205" s="311" t="str">
        <f t="array" ref="O2205">XLOOKUP(1,('Emission Factors'!$E$5:$E$488='GHG emissions calculations'!$F2205)*('Emission Factors'!$H$5:$H$488='GHG emissions calculations'!$H2205),INDEX('Emission Factors'!$E$5:$T$488,0,MATCH('GHG emissions calculations'!O$6,'Emission Factors'!$E$5:$T$5,0)),"",0)</f>
        <v/>
      </c>
      <c r="P2205" s="313" t="str">
        <f t="array" ref="P2205">IFERROR(
    INDEX('Emission Factors'!$E$5:$P$488,
          MATCH(1,
                ('Emission Factors'!$E$5:$E$488 = 'GHG emissions calculations'!$F2205) *
                ('Emission Factors'!$H$5:$H$488 = 'GHG emissions calculations'!$H2205),
                0),
          MATCH('GHG emissions calculations'!P$6,'Emission Factors'!$E$5:$P$5,0)),
    "")</f>
        <v/>
      </c>
      <c r="Q2205" s="311" t="str">
        <f t="array" ref="Q2205">IFERROR(
    IF(
        INDEX('Emission Factors'!$E$5:$P$488,
              MATCH(1,
                    ('Emission Factors'!$E$5:$E$488 = 'GHG emissions calculations'!$F2205) *
                    ('Emission Factors'!$H$5:$H$488 = 'GHG emissions calculations'!$H2205),
                    0),
              MATCH('GHG emissions calculations'!Q$6, 'Emission Factors'!$E$5:$P$5, 0)) &lt;&gt; "",
        INDEX('Emission Factors'!$E$5:$P$488,
              MATCH(1,
                    ('Emission Factors'!$E$5:$E$488 = 'GHG emissions calculations'!$F2205) *
                    ('Emission Factors'!$H$5:$H$488 = 'GHG emissions calculations'!$H2205),
                    0),
              MATCH('GHG emissions calculations'!Q$6, 'Emission Factors'!$E$5:$P$5, 0)),
        ""),
    "")</f>
        <v/>
      </c>
      <c r="R2205" s="311" t="str">
        <f t="array" ref="R2205">IFERROR(
    IF(
        INDEX('Emission Factors'!$E$5:$R$488,
              MATCH(1,
                    ('Emission Factors'!$E$5:$E$488 = 'GHG emissions calculations'!$F2205) *
                    ('Emission Factors'!$H$5:$H$488 = 'GHG emissions calculations'!$H2205),
                    0),
              MATCH('GHG emissions calculations'!R$6, 'Emission Factors'!$E$5:$R$5, 0)) &lt;&gt; "",
        INDEX('Emission Factors'!$E$5:$R$488,
              MATCH(1,
                    ('Emission Factors'!$E$5:$E$488 = 'GHG emissions calculations'!$F2205) *
                    ('Emission Factors'!$H$5:$H$488 = 'GHG emissions calculations'!$H2205),
                    0),
              MATCH('GHG emissions calculations'!R$6, 'Emission Factors'!$E$5:$R$5, 0)),
        ""),
    "")</f>
        <v/>
      </c>
      <c r="S2205" s="312">
        <f t="shared" si="3"/>
        <v>0</v>
      </c>
      <c r="T2205" s="23"/>
    </row>
    <row r="2206" ht="15.75" customHeight="1" outlineLevel="1">
      <c r="A2206" s="23"/>
      <c r="B2206" s="71"/>
      <c r="C2206" s="71"/>
      <c r="D2206" s="71"/>
      <c r="E2206" s="314"/>
      <c r="F2206" s="311" t="str">
        <f>Lists!AB223</f>
        <v>Plastic, PP pipe - Africa</v>
      </c>
      <c r="G2206" s="311" t="str">
        <f t="array" ref="G2206">XLOOKUP(1,('Emission Factors'!$E$5:$E$488='GHG emissions calculations'!$F2206)*('Emission Factors'!$H$5:$H$488='GHG emissions calculations'!$H2206),INDEX('Emission Factors'!$E$5:$T$488,0,MATCH('GHG emissions calculations'!G$6,'Emission Factors'!$E$5:$T$5,0)),"",0)</f>
        <v/>
      </c>
      <c r="H2206" s="311" t="s">
        <v>237</v>
      </c>
      <c r="I2206" s="312" t="str">
        <f>IF(
    SUMIFS('Import data'!$L$25:$L$80,
           'Import data'!$J$25:$J$80, F2206,
           'Import data'!$G$25:$G$80, 'GHG emissions calculations'!$H2206,
           'Import data'!$I$25:$I$80,$E$1919) &lt;&gt; 0,
    SUMIFS('Import data'!$L$25:$L$80,
           'Import data'!$J$25:$J$80, F2206,
           'Import data'!$G$25:$G$80, 'GHG emissions calculations'!$H2206,
           'Import data'!$I$25:$I$80,$E$1919),
    ""
)</f>
        <v/>
      </c>
      <c r="J2206" s="311" t="str">
        <f t="array" ref="J2206">IF(
    XLOOKUP(F2206, 'Import data'!$J$26:$J$47, 'Import data'!$M$26:$M$47, "", 0) = "Please add the region-specific supplier emission factor or choose a different region available in the IAEG database.",
    "",
    XLOOKUP(F2206, 'Import data'!$J$26:$J$47, 'Import data'!$M$26:$M$47, "", 0)
)</f>
        <v/>
      </c>
      <c r="K2206" s="311" t="str">
        <f t="array" ref="K2206">IFERROR(
    XLOOKUP(F2206,
            _xlws.FILTER('Supplier Emission'!$G$15:$G$49,
                   ('Supplier Emission'!$D$15:$D$49=H2206) * ('Supplier Emission'!$F$15:$F$49=$E$1919)),
            _xlws.FILTER('Supplier Emission'!$I$15:$I$49,
                   ('Supplier Emission'!$D$15:$D$49=H2206) * ('Supplier Emission'!$F$15:$F$49=$E$1919)),
            ""),
    "")</f>
        <v/>
      </c>
      <c r="L2206" s="311" t="str">
        <f t="array" ref="L2206">IFERROR(
    XLOOKUP(F2206,
            _xlws.FILTER('Supplier Emission'!$G$15:$G$49,
                   ('Supplier Emission'!$D$15:$D$49=H2206) * ('Supplier Emission'!$F$15:$F$49=$E$1919)),
            _xlws.FILTER('Supplier Emission'!$J$15:$J$49,
                   ('Supplier Emission'!$D$15:$D$49=H2206) * ('Supplier Emission'!$F$15:$F$49=$E$1919)),
            ""),
    "")</f>
        <v/>
      </c>
      <c r="M2206" s="311" t="str">
        <f t="array" ref="M2206">IFERROR(
    XLOOKUP(F2206,
            _xlws.FILTER('Supplier Emission'!$G$15:$G$49,
                   ('Supplier Emission'!$D$15:$D$49=H2206) * ('Supplier Emission'!$F$15:$F$49=$E$1919)),
            _xlws.FILTER('Supplier Emission'!$M$15:$M$49,
                   ('Supplier Emission'!$D$15:$D$49=H2206) * ('Supplier Emission'!$F$15:$F$49=$E$1919)),
            ""),
    "")</f>
        <v/>
      </c>
      <c r="N2206" s="311" t="str">
        <f t="array" ref="N2206">IFERROR(
    XLOOKUP(F2206,
            _xlws.FILTER('Supplier Emission'!$G$15:$G$49,
                   ('Supplier Emission'!$D$15:$D$49=H2206) * ('Supplier Emission'!$F$15:$F$49=$E$1919)),
            _xlws.FILTER('Supplier Emission'!$H$15:$H$49,
                   ('Supplier Emission'!$D$15:$D$49=H2206) * ('Supplier Emission'!$F$15:$F$49=$E$1919)),
            ""),
    "")</f>
        <v/>
      </c>
      <c r="O2206" s="311" t="str">
        <f t="array" ref="O2206">XLOOKUP(1,('Emission Factors'!$E$5:$E$488='GHG emissions calculations'!$F2206)*('Emission Factors'!$H$5:$H$488='GHG emissions calculations'!$H2206),INDEX('Emission Factors'!$E$5:$T$488,0,MATCH('GHG emissions calculations'!O$6,'Emission Factors'!$E$5:$T$5,0)),"",0)</f>
        <v/>
      </c>
      <c r="P2206" s="313" t="str">
        <f t="array" ref="P2206">IFERROR(
    INDEX('Emission Factors'!$E$5:$P$488,
          MATCH(1,
                ('Emission Factors'!$E$5:$E$488 = 'GHG emissions calculations'!$F2206) *
                ('Emission Factors'!$H$5:$H$488 = 'GHG emissions calculations'!$H2206),
                0),
          MATCH('GHG emissions calculations'!P$6,'Emission Factors'!$E$5:$P$5,0)),
    "")</f>
        <v/>
      </c>
      <c r="Q2206" s="311" t="str">
        <f t="array" ref="Q2206">IFERROR(
    IF(
        INDEX('Emission Factors'!$E$5:$P$488,
              MATCH(1,
                    ('Emission Factors'!$E$5:$E$488 = 'GHG emissions calculations'!$F2206) *
                    ('Emission Factors'!$H$5:$H$488 = 'GHG emissions calculations'!$H2206),
                    0),
              MATCH('GHG emissions calculations'!Q$6, 'Emission Factors'!$E$5:$P$5, 0)) &lt;&gt; "",
        INDEX('Emission Factors'!$E$5:$P$488,
              MATCH(1,
                    ('Emission Factors'!$E$5:$E$488 = 'GHG emissions calculations'!$F2206) *
                    ('Emission Factors'!$H$5:$H$488 = 'GHG emissions calculations'!$H2206),
                    0),
              MATCH('GHG emissions calculations'!Q$6, 'Emission Factors'!$E$5:$P$5, 0)),
        ""),
    "")</f>
        <v/>
      </c>
      <c r="R2206" s="311" t="str">
        <f t="array" ref="R2206">IFERROR(
    IF(
        INDEX('Emission Factors'!$E$5:$R$488,
              MATCH(1,
                    ('Emission Factors'!$E$5:$E$488 = 'GHG emissions calculations'!$F2206) *
                    ('Emission Factors'!$H$5:$H$488 = 'GHG emissions calculations'!$H2206),
                    0),
              MATCH('GHG emissions calculations'!R$6, 'Emission Factors'!$E$5:$R$5, 0)) &lt;&gt; "",
        INDEX('Emission Factors'!$E$5:$R$488,
              MATCH(1,
                    ('Emission Factors'!$E$5:$E$488 = 'GHG emissions calculations'!$F2206) *
                    ('Emission Factors'!$H$5:$H$488 = 'GHG emissions calculations'!$H2206),
                    0),
              MATCH('GHG emissions calculations'!R$6, 'Emission Factors'!$E$5:$R$5, 0)),
        ""),
    "")</f>
        <v/>
      </c>
      <c r="S2206" s="312">
        <f t="shared" si="3"/>
        <v>0</v>
      </c>
      <c r="T2206" s="23"/>
    </row>
    <row r="2207" ht="15.75" customHeight="1" outlineLevel="1">
      <c r="A2207" s="23"/>
      <c r="B2207" s="71"/>
      <c r="C2207" s="71"/>
      <c r="D2207" s="71"/>
      <c r="E2207" s="314"/>
      <c r="F2207" s="311" t="str">
        <f>Lists!AB221</f>
        <v>Plastic, PP pipe - America</v>
      </c>
      <c r="G2207" s="311" t="str">
        <f t="array" ref="G2207">XLOOKUP(1,('Emission Factors'!$E$5:$E$488='GHG emissions calculations'!$F2207)*('Emission Factors'!$H$5:$H$488='GHG emissions calculations'!$H2207),INDEX('Emission Factors'!$E$5:$T$488,0,MATCH('GHG emissions calculations'!G$6,'Emission Factors'!$E$5:$T$5,0)),"",0)</f>
        <v/>
      </c>
      <c r="H2207" s="311" t="s">
        <v>237</v>
      </c>
      <c r="I2207" s="312" t="str">
        <f>IF(
    SUMIFS('Import data'!$L$25:$L$80,
           'Import data'!$J$25:$J$80, F2207,
           'Import data'!$G$25:$G$80, 'GHG emissions calculations'!$H2207,
           'Import data'!$I$25:$I$80,$E$1919) &lt;&gt; 0,
    SUMIFS('Import data'!$L$25:$L$80,
           'Import data'!$J$25:$J$80, F2207,
           'Import data'!$G$25:$G$80, 'GHG emissions calculations'!$H2207,
           'Import data'!$I$25:$I$80,$E$1919),
    ""
)</f>
        <v/>
      </c>
      <c r="J2207" s="311" t="str">
        <f t="array" ref="J2207">IF(
    XLOOKUP(F2207, 'Import data'!$J$26:$J$47, 'Import data'!$M$26:$M$47, "", 0) = "Please add the region-specific supplier emission factor or choose a different region available in the IAEG database.",
    "",
    XLOOKUP(F2207, 'Import data'!$J$26:$J$47, 'Import data'!$M$26:$M$47, "", 0)
)</f>
        <v/>
      </c>
      <c r="K2207" s="311" t="str">
        <f t="array" ref="K2207">IFERROR(
    XLOOKUP(F2207,
            _xlws.FILTER('Supplier Emission'!$G$15:$G$49,
                   ('Supplier Emission'!$D$15:$D$49=H2207) * ('Supplier Emission'!$F$15:$F$49=$E$1919)),
            _xlws.FILTER('Supplier Emission'!$I$15:$I$49,
                   ('Supplier Emission'!$D$15:$D$49=H2207) * ('Supplier Emission'!$F$15:$F$49=$E$1919)),
            ""),
    "")</f>
        <v/>
      </c>
      <c r="L2207" s="311" t="str">
        <f t="array" ref="L2207">IFERROR(
    XLOOKUP(F2207,
            _xlws.FILTER('Supplier Emission'!$G$15:$G$49,
                   ('Supplier Emission'!$D$15:$D$49=H2207) * ('Supplier Emission'!$F$15:$F$49=$E$1919)),
            _xlws.FILTER('Supplier Emission'!$J$15:$J$49,
                   ('Supplier Emission'!$D$15:$D$49=H2207) * ('Supplier Emission'!$F$15:$F$49=$E$1919)),
            ""),
    "")</f>
        <v/>
      </c>
      <c r="M2207" s="311" t="str">
        <f t="array" ref="M2207">IFERROR(
    XLOOKUP(F2207,
            _xlws.FILTER('Supplier Emission'!$G$15:$G$49,
                   ('Supplier Emission'!$D$15:$D$49=H2207) * ('Supplier Emission'!$F$15:$F$49=$E$1919)),
            _xlws.FILTER('Supplier Emission'!$M$15:$M$49,
                   ('Supplier Emission'!$D$15:$D$49=H2207) * ('Supplier Emission'!$F$15:$F$49=$E$1919)),
            ""),
    "")</f>
        <v/>
      </c>
      <c r="N2207" s="311" t="str">
        <f t="array" ref="N2207">IFERROR(
    XLOOKUP(F2207,
            _xlws.FILTER('Supplier Emission'!$G$15:$G$49,
                   ('Supplier Emission'!$D$15:$D$49=H2207) * ('Supplier Emission'!$F$15:$F$49=$E$1919)),
            _xlws.FILTER('Supplier Emission'!$H$15:$H$49,
                   ('Supplier Emission'!$D$15:$D$49=H2207) * ('Supplier Emission'!$F$15:$F$49=$E$1919)),
            ""),
    "")</f>
        <v/>
      </c>
      <c r="O2207" s="311" t="str">
        <f t="array" ref="O2207">XLOOKUP(1,('Emission Factors'!$E$5:$E$488='GHG emissions calculations'!$F2207)*('Emission Factors'!$H$5:$H$488='GHG emissions calculations'!$H2207),INDEX('Emission Factors'!$E$5:$T$488,0,MATCH('GHG emissions calculations'!O$6,'Emission Factors'!$E$5:$T$5,0)),"",0)</f>
        <v/>
      </c>
      <c r="P2207" s="313" t="str">
        <f t="array" ref="P2207">IFERROR(
    INDEX('Emission Factors'!$E$5:$P$488,
          MATCH(1,
                ('Emission Factors'!$E$5:$E$488 = 'GHG emissions calculations'!$F2207) *
                ('Emission Factors'!$H$5:$H$488 = 'GHG emissions calculations'!$H2207),
                0),
          MATCH('GHG emissions calculations'!P$6,'Emission Factors'!$E$5:$P$5,0)),
    "")</f>
        <v/>
      </c>
      <c r="Q2207" s="311" t="str">
        <f t="array" ref="Q2207">IFERROR(
    IF(
        INDEX('Emission Factors'!$E$5:$P$488,
              MATCH(1,
                    ('Emission Factors'!$E$5:$E$488 = 'GHG emissions calculations'!$F2207) *
                    ('Emission Factors'!$H$5:$H$488 = 'GHG emissions calculations'!$H2207),
                    0),
              MATCH('GHG emissions calculations'!Q$6, 'Emission Factors'!$E$5:$P$5, 0)) &lt;&gt; "",
        INDEX('Emission Factors'!$E$5:$P$488,
              MATCH(1,
                    ('Emission Factors'!$E$5:$E$488 = 'GHG emissions calculations'!$F2207) *
                    ('Emission Factors'!$H$5:$H$488 = 'GHG emissions calculations'!$H2207),
                    0),
              MATCH('GHG emissions calculations'!Q$6, 'Emission Factors'!$E$5:$P$5, 0)),
        ""),
    "")</f>
        <v/>
      </c>
      <c r="R2207" s="311" t="str">
        <f t="array" ref="R2207">IFERROR(
    IF(
        INDEX('Emission Factors'!$E$5:$R$488,
              MATCH(1,
                    ('Emission Factors'!$E$5:$E$488 = 'GHG emissions calculations'!$F2207) *
                    ('Emission Factors'!$H$5:$H$488 = 'GHG emissions calculations'!$H2207),
                    0),
              MATCH('GHG emissions calculations'!R$6, 'Emission Factors'!$E$5:$R$5, 0)) &lt;&gt; "",
        INDEX('Emission Factors'!$E$5:$R$488,
              MATCH(1,
                    ('Emission Factors'!$E$5:$E$488 = 'GHG emissions calculations'!$F2207) *
                    ('Emission Factors'!$H$5:$H$488 = 'GHG emissions calculations'!$H2207),
                    0),
              MATCH('GHG emissions calculations'!R$6, 'Emission Factors'!$E$5:$R$5, 0)),
        ""),
    "")</f>
        <v/>
      </c>
      <c r="S2207" s="312">
        <f t="shared" si="3"/>
        <v>0</v>
      </c>
      <c r="T2207" s="23"/>
    </row>
    <row r="2208" ht="15.75" customHeight="1" outlineLevel="1">
      <c r="A2208" s="23"/>
      <c r="B2208" s="71"/>
      <c r="C2208" s="71"/>
      <c r="D2208" s="71"/>
      <c r="E2208" s="314"/>
      <c r="F2208" s="311" t="str">
        <f>Lists!AB224</f>
        <v>Plastic, PP pipe - Asia</v>
      </c>
      <c r="G2208" s="311" t="str">
        <f t="array" ref="G2208">XLOOKUP(1,('Emission Factors'!$E$5:$E$488='GHG emissions calculations'!$F2208)*('Emission Factors'!$H$5:$H$488='GHG emissions calculations'!$H2208),INDEX('Emission Factors'!$E$5:$T$488,0,MATCH('GHG emissions calculations'!G$6,'Emission Factors'!$E$5:$T$5,0)),"",0)</f>
        <v/>
      </c>
      <c r="H2208" s="311" t="s">
        <v>237</v>
      </c>
      <c r="I2208" s="312" t="str">
        <f>IF(
    SUMIFS('Import data'!$L$25:$L$80,
           'Import data'!$J$25:$J$80, F2208,
           'Import data'!$G$25:$G$80, 'GHG emissions calculations'!$H2208,
           'Import data'!$I$25:$I$80,$E$1919) &lt;&gt; 0,
    SUMIFS('Import data'!$L$25:$L$80,
           'Import data'!$J$25:$J$80, F2208,
           'Import data'!$G$25:$G$80, 'GHG emissions calculations'!$H2208,
           'Import data'!$I$25:$I$80,$E$1919),
    ""
)</f>
        <v/>
      </c>
      <c r="J2208" s="311" t="str">
        <f t="array" ref="J2208">IF(
    XLOOKUP(F2208, 'Import data'!$J$26:$J$47, 'Import data'!$M$26:$M$47, "", 0) = "Please add the region-specific supplier emission factor or choose a different region available in the IAEG database.",
    "",
    XLOOKUP(F2208, 'Import data'!$J$26:$J$47, 'Import data'!$M$26:$M$47, "", 0)
)</f>
        <v/>
      </c>
      <c r="K2208" s="311" t="str">
        <f t="array" ref="K2208">IFERROR(
    XLOOKUP(F2208,
            _xlws.FILTER('Supplier Emission'!$G$15:$G$49,
                   ('Supplier Emission'!$D$15:$D$49=H2208) * ('Supplier Emission'!$F$15:$F$49=$E$1919)),
            _xlws.FILTER('Supplier Emission'!$I$15:$I$49,
                   ('Supplier Emission'!$D$15:$D$49=H2208) * ('Supplier Emission'!$F$15:$F$49=$E$1919)),
            ""),
    "")</f>
        <v/>
      </c>
      <c r="L2208" s="311" t="str">
        <f t="array" ref="L2208">IFERROR(
    XLOOKUP(F2208,
            _xlws.FILTER('Supplier Emission'!$G$15:$G$49,
                   ('Supplier Emission'!$D$15:$D$49=H2208) * ('Supplier Emission'!$F$15:$F$49=$E$1919)),
            _xlws.FILTER('Supplier Emission'!$J$15:$J$49,
                   ('Supplier Emission'!$D$15:$D$49=H2208) * ('Supplier Emission'!$F$15:$F$49=$E$1919)),
            ""),
    "")</f>
        <v/>
      </c>
      <c r="M2208" s="311" t="str">
        <f t="array" ref="M2208">IFERROR(
    XLOOKUP(F2208,
            _xlws.FILTER('Supplier Emission'!$G$15:$G$49,
                   ('Supplier Emission'!$D$15:$D$49=H2208) * ('Supplier Emission'!$F$15:$F$49=$E$1919)),
            _xlws.FILTER('Supplier Emission'!$M$15:$M$49,
                   ('Supplier Emission'!$D$15:$D$49=H2208) * ('Supplier Emission'!$F$15:$F$49=$E$1919)),
            ""),
    "")</f>
        <v/>
      </c>
      <c r="N2208" s="311" t="str">
        <f t="array" ref="N2208">IFERROR(
    XLOOKUP(F2208,
            _xlws.FILTER('Supplier Emission'!$G$15:$G$49,
                   ('Supplier Emission'!$D$15:$D$49=H2208) * ('Supplier Emission'!$F$15:$F$49=$E$1919)),
            _xlws.FILTER('Supplier Emission'!$H$15:$H$49,
                   ('Supplier Emission'!$D$15:$D$49=H2208) * ('Supplier Emission'!$F$15:$F$49=$E$1919)),
            ""),
    "")</f>
        <v/>
      </c>
      <c r="O2208" s="311" t="str">
        <f t="array" ref="O2208">XLOOKUP(1,('Emission Factors'!$E$5:$E$488='GHG emissions calculations'!$F2208)*('Emission Factors'!$H$5:$H$488='GHG emissions calculations'!$H2208),INDEX('Emission Factors'!$E$5:$T$488,0,MATCH('GHG emissions calculations'!O$6,'Emission Factors'!$E$5:$T$5,0)),"",0)</f>
        <v/>
      </c>
      <c r="P2208" s="313" t="str">
        <f t="array" ref="P2208">IFERROR(
    INDEX('Emission Factors'!$E$5:$P$488,
          MATCH(1,
                ('Emission Factors'!$E$5:$E$488 = 'GHG emissions calculations'!$F2208) *
                ('Emission Factors'!$H$5:$H$488 = 'GHG emissions calculations'!$H2208),
                0),
          MATCH('GHG emissions calculations'!P$6,'Emission Factors'!$E$5:$P$5,0)),
    "")</f>
        <v/>
      </c>
      <c r="Q2208" s="311" t="str">
        <f t="array" ref="Q2208">IFERROR(
    IF(
        INDEX('Emission Factors'!$E$5:$P$488,
              MATCH(1,
                    ('Emission Factors'!$E$5:$E$488 = 'GHG emissions calculations'!$F2208) *
                    ('Emission Factors'!$H$5:$H$488 = 'GHG emissions calculations'!$H2208),
                    0),
              MATCH('GHG emissions calculations'!Q$6, 'Emission Factors'!$E$5:$P$5, 0)) &lt;&gt; "",
        INDEX('Emission Factors'!$E$5:$P$488,
              MATCH(1,
                    ('Emission Factors'!$E$5:$E$488 = 'GHG emissions calculations'!$F2208) *
                    ('Emission Factors'!$H$5:$H$488 = 'GHG emissions calculations'!$H2208),
                    0),
              MATCH('GHG emissions calculations'!Q$6, 'Emission Factors'!$E$5:$P$5, 0)),
        ""),
    "")</f>
        <v/>
      </c>
      <c r="R2208" s="311" t="str">
        <f t="array" ref="R2208">IFERROR(
    IF(
        INDEX('Emission Factors'!$E$5:$R$488,
              MATCH(1,
                    ('Emission Factors'!$E$5:$E$488 = 'GHG emissions calculations'!$F2208) *
                    ('Emission Factors'!$H$5:$H$488 = 'GHG emissions calculations'!$H2208),
                    0),
              MATCH('GHG emissions calculations'!R$6, 'Emission Factors'!$E$5:$R$5, 0)) &lt;&gt; "",
        INDEX('Emission Factors'!$E$5:$R$488,
              MATCH(1,
                    ('Emission Factors'!$E$5:$E$488 = 'GHG emissions calculations'!$F2208) *
                    ('Emission Factors'!$H$5:$H$488 = 'GHG emissions calculations'!$H2208),
                    0),
              MATCH('GHG emissions calculations'!R$6, 'Emission Factors'!$E$5:$R$5, 0)),
        ""),
    "")</f>
        <v/>
      </c>
      <c r="S2208" s="312">
        <f t="shared" si="3"/>
        <v>0</v>
      </c>
      <c r="T2208" s="23"/>
    </row>
    <row r="2209" ht="15.75" customHeight="1" outlineLevel="1">
      <c r="A2209" s="23"/>
      <c r="B2209" s="71"/>
      <c r="C2209" s="71"/>
      <c r="D2209" s="71"/>
      <c r="E2209" s="314"/>
      <c r="F2209" s="311" t="str">
        <f>Lists!AB222</f>
        <v>Plastic, PP pipe - Europe</v>
      </c>
      <c r="G2209" s="311">
        <f t="array" ref="G2209">XLOOKUP(1,('Emission Factors'!$E$5:$E$488='GHG emissions calculations'!$F2209)*('Emission Factors'!$H$5:$H$488='GHG emissions calculations'!$H2209),INDEX('Emission Factors'!$E$5:$T$488,0,MATCH('GHG emissions calculations'!G$6,'Emission Factors'!$E$5:$T$5,0)),"",0)</f>
        <v>3</v>
      </c>
      <c r="H2209" s="311" t="s">
        <v>237</v>
      </c>
      <c r="I2209" s="312" t="str">
        <f>IF(
    SUMIFS('Import data'!$L$25:$L$80,
           'Import data'!$J$25:$J$80, F2209,
           'Import data'!$G$25:$G$80, 'GHG emissions calculations'!$H2209,
           'Import data'!$I$25:$I$80,$E$1919) &lt;&gt; 0,
    SUMIFS('Import data'!$L$25:$L$80,
           'Import data'!$J$25:$J$80, F2209,
           'Import data'!$G$25:$G$80, 'GHG emissions calculations'!$H2209,
           'Import data'!$I$25:$I$80,$E$1919),
    ""
)</f>
        <v/>
      </c>
      <c r="J2209" s="311" t="str">
        <f t="array" ref="J2209">IF(
    XLOOKUP(F2209, 'Import data'!$J$26:$J$47, 'Import data'!$M$26:$M$47, "", 0) = "Please add the region-specific supplier emission factor or choose a different region available in the IAEG database.",
    "",
    XLOOKUP(F2209, 'Import data'!$J$26:$J$47, 'Import data'!$M$26:$M$47, "", 0)
)</f>
        <v/>
      </c>
      <c r="K2209" s="311" t="str">
        <f t="array" ref="K2209">IFERROR(
    XLOOKUP(F2209,
            _xlws.FILTER('Supplier Emission'!$G$15:$G$49,
                   ('Supplier Emission'!$D$15:$D$49=H2209) * ('Supplier Emission'!$F$15:$F$49=$E$1919)),
            _xlws.FILTER('Supplier Emission'!$I$15:$I$49,
                   ('Supplier Emission'!$D$15:$D$49=H2209) * ('Supplier Emission'!$F$15:$F$49=$E$1919)),
            ""),
    "")</f>
        <v/>
      </c>
      <c r="L2209" s="311" t="str">
        <f t="array" ref="L2209">IFERROR(
    XLOOKUP(F2209,
            _xlws.FILTER('Supplier Emission'!$G$15:$G$49,
                   ('Supplier Emission'!$D$15:$D$49=H2209) * ('Supplier Emission'!$F$15:$F$49=$E$1919)),
            _xlws.FILTER('Supplier Emission'!$J$15:$J$49,
                   ('Supplier Emission'!$D$15:$D$49=H2209) * ('Supplier Emission'!$F$15:$F$49=$E$1919)),
            ""),
    "")</f>
        <v/>
      </c>
      <c r="M2209" s="311" t="str">
        <f t="array" ref="M2209">IFERROR(
    XLOOKUP(F2209,
            _xlws.FILTER('Supplier Emission'!$G$15:$G$49,
                   ('Supplier Emission'!$D$15:$D$49=H2209) * ('Supplier Emission'!$F$15:$F$49=$E$1919)),
            _xlws.FILTER('Supplier Emission'!$M$15:$M$49,
                   ('Supplier Emission'!$D$15:$D$49=H2209) * ('Supplier Emission'!$F$15:$F$49=$E$1919)),
            ""),
    "")</f>
        <v/>
      </c>
      <c r="N2209" s="311" t="str">
        <f t="array" ref="N2209">IFERROR(
    XLOOKUP(F2209,
            _xlws.FILTER('Supplier Emission'!$G$15:$G$49,
                   ('Supplier Emission'!$D$15:$D$49=H2209) * ('Supplier Emission'!$F$15:$F$49=$E$1919)),
            _xlws.FILTER('Supplier Emission'!$H$15:$H$49,
                   ('Supplier Emission'!$D$15:$D$49=H2209) * ('Supplier Emission'!$F$15:$F$49=$E$1919)),
            ""),
    "")</f>
        <v/>
      </c>
      <c r="O2209" s="311" t="str">
        <f t="array" ref="O2209">XLOOKUP(1,('Emission Factors'!$E$5:$E$488='GHG emissions calculations'!$F2209)*('Emission Factors'!$H$5:$H$488='GHG emissions calculations'!$H2209),INDEX('Emission Factors'!$E$5:$T$488,0,MATCH('GHG emissions calculations'!O$6,'Emission Factors'!$E$5:$T$5,0)),"",0)</f>
        <v>Platics PP including Forming</v>
      </c>
      <c r="P2209" s="313">
        <f t="array" ref="P2209">IFERROR(
    INDEX('Emission Factors'!$E$5:$P$488,
          MATCH(1,
                ('Emission Factors'!$E$5:$E$488 = 'GHG emissions calculations'!$F2209) *
                ('Emission Factors'!$H$5:$H$488 = 'GHG emissions calculations'!$H2209),
                0),
          MATCH('GHG emissions calculations'!P$6,'Emission Factors'!$E$5:$P$5,0)),
    "")</f>
        <v>2.56</v>
      </c>
      <c r="Q2209" s="311" t="str">
        <f t="array" ref="Q2209">IFERROR(
    IF(
        INDEX('Emission Factors'!$E$5:$P$488,
              MATCH(1,
                    ('Emission Factors'!$E$5:$E$488 = 'GHG emissions calculations'!$F2209) *
                    ('Emission Factors'!$H$5:$H$488 = 'GHG emissions calculations'!$H2209),
                    0),
              MATCH('GHG emissions calculations'!Q$6, 'Emission Factors'!$E$5:$P$5, 0)) &lt;&gt; "",
        INDEX('Emission Factors'!$E$5:$P$488,
              MATCH(1,
                    ('Emission Factors'!$E$5:$E$488 = 'GHG emissions calculations'!$F2209) *
                    ('Emission Factors'!$H$5:$H$488 = 'GHG emissions calculations'!$H2209),
                    0),
              MATCH('GHG emissions calculations'!Q$6, 'Emission Factors'!$E$5:$P$5, 0)),
        ""),
    "")</f>
        <v>kgCO2e/kg</v>
      </c>
      <c r="R2209" s="311" t="str">
        <f t="array" ref="R2209">IFERROR(
    IF(
        INDEX('Emission Factors'!$E$5:$R$488,
              MATCH(1,
                    ('Emission Factors'!$E$5:$E$488 = 'GHG emissions calculations'!$F2209) *
                    ('Emission Factors'!$H$5:$H$488 = 'GHG emissions calculations'!$H2209),
                    0),
              MATCH('GHG emissions calculations'!R$6, 'Emission Factors'!$E$5:$R$5, 0)) &lt;&gt; "",
        INDEX('Emission Factors'!$E$5:$R$488,
              MATCH(1,
                    ('Emission Factors'!$E$5:$E$488 = 'GHG emissions calculations'!$F2209) *
                    ('Emission Factors'!$H$5:$H$488 = 'GHG emissions calculations'!$H2209),
                    0),
              MATCH('GHG emissions calculations'!R$6, 'Emission Factors'!$E$5:$R$5, 0)),
        ""),
    "")</f>
        <v>Europe</v>
      </c>
      <c r="S2209" s="312">
        <f t="shared" si="3"/>
        <v>0</v>
      </c>
      <c r="T2209" s="23"/>
    </row>
    <row r="2210" ht="15.75" customHeight="1" outlineLevel="1">
      <c r="A2210" s="23"/>
      <c r="B2210" s="71"/>
      <c r="C2210" s="71"/>
      <c r="D2210" s="71"/>
      <c r="E2210" s="314"/>
      <c r="F2210" s="311" t="str">
        <f>Lists!AB227</f>
        <v>Plastic, PP pipe - Global or unspecified region</v>
      </c>
      <c r="G2210" s="311" t="str">
        <f t="array" ref="G2210">XLOOKUP(1,('Emission Factors'!$E$5:$E$488='GHG emissions calculations'!$F2210)*('Emission Factors'!$H$5:$H$488='GHG emissions calculations'!$H2210),INDEX('Emission Factors'!$E$5:$T$488,0,MATCH('GHG emissions calculations'!G$6,'Emission Factors'!$E$5:$T$5,0)),"",0)</f>
        <v/>
      </c>
      <c r="H2210" s="311" t="s">
        <v>237</v>
      </c>
      <c r="I2210" s="312" t="str">
        <f>IF(
    SUMIFS('Import data'!$L$25:$L$80,
           'Import data'!$J$25:$J$80, F2210,
           'Import data'!$G$25:$G$80, 'GHG emissions calculations'!$H2210,
           'Import data'!$I$25:$I$80,$E$1919) &lt;&gt; 0,
    SUMIFS('Import data'!$L$25:$L$80,
           'Import data'!$J$25:$J$80, F2210,
           'Import data'!$G$25:$G$80, 'GHG emissions calculations'!$H2210,
           'Import data'!$I$25:$I$80,$E$1919),
    ""
)</f>
        <v/>
      </c>
      <c r="J2210" s="311" t="str">
        <f t="array" ref="J2210">IF(
    XLOOKUP(F2210, 'Import data'!$J$26:$J$47, 'Import data'!$M$26:$M$47, "", 0) = "Please add the region-specific supplier emission factor or choose a different region available in the IAEG database.",
    "",
    XLOOKUP(F2210, 'Import data'!$J$26:$J$47, 'Import data'!$M$26:$M$47, "", 0)
)</f>
        <v/>
      </c>
      <c r="K2210" s="311" t="str">
        <f t="array" ref="K2210">IFERROR(
    XLOOKUP(F2210,
            _xlws.FILTER('Supplier Emission'!$G$15:$G$49,
                   ('Supplier Emission'!$D$15:$D$49=H2210) * ('Supplier Emission'!$F$15:$F$49=$E$1919)),
            _xlws.FILTER('Supplier Emission'!$I$15:$I$49,
                   ('Supplier Emission'!$D$15:$D$49=H2210) * ('Supplier Emission'!$F$15:$F$49=$E$1919)),
            ""),
    "")</f>
        <v/>
      </c>
      <c r="L2210" s="311" t="str">
        <f t="array" ref="L2210">IFERROR(
    XLOOKUP(F2210,
            _xlws.FILTER('Supplier Emission'!$G$15:$G$49,
                   ('Supplier Emission'!$D$15:$D$49=H2210) * ('Supplier Emission'!$F$15:$F$49=$E$1919)),
            _xlws.FILTER('Supplier Emission'!$J$15:$J$49,
                   ('Supplier Emission'!$D$15:$D$49=H2210) * ('Supplier Emission'!$F$15:$F$49=$E$1919)),
            ""),
    "")</f>
        <v/>
      </c>
      <c r="M2210" s="311" t="str">
        <f t="array" ref="M2210">IFERROR(
    XLOOKUP(F2210,
            _xlws.FILTER('Supplier Emission'!$G$15:$G$49,
                   ('Supplier Emission'!$D$15:$D$49=H2210) * ('Supplier Emission'!$F$15:$F$49=$E$1919)),
            _xlws.FILTER('Supplier Emission'!$M$15:$M$49,
                   ('Supplier Emission'!$D$15:$D$49=H2210) * ('Supplier Emission'!$F$15:$F$49=$E$1919)),
            ""),
    "")</f>
        <v/>
      </c>
      <c r="N2210" s="311" t="str">
        <f t="array" ref="N2210">IFERROR(
    XLOOKUP(F2210,
            _xlws.FILTER('Supplier Emission'!$G$15:$G$49,
                   ('Supplier Emission'!$D$15:$D$49=H2210) * ('Supplier Emission'!$F$15:$F$49=$E$1919)),
            _xlws.FILTER('Supplier Emission'!$H$15:$H$49,
                   ('Supplier Emission'!$D$15:$D$49=H2210) * ('Supplier Emission'!$F$15:$F$49=$E$1919)),
            ""),
    "")</f>
        <v/>
      </c>
      <c r="O2210" s="311" t="str">
        <f t="array" ref="O2210">XLOOKUP(1,('Emission Factors'!$E$5:$E$488='GHG emissions calculations'!$F2210)*('Emission Factors'!$H$5:$H$488='GHG emissions calculations'!$H2210),INDEX('Emission Factors'!$E$5:$T$488,0,MATCH('GHG emissions calculations'!O$6,'Emission Factors'!$E$5:$T$5,0)),"",0)</f>
        <v/>
      </c>
      <c r="P2210" s="313" t="str">
        <f t="array" ref="P2210">IFERROR(
    INDEX('Emission Factors'!$E$5:$P$488,
          MATCH(1,
                ('Emission Factors'!$E$5:$E$488 = 'GHG emissions calculations'!$F2210) *
                ('Emission Factors'!$H$5:$H$488 = 'GHG emissions calculations'!$H2210),
                0),
          MATCH('GHG emissions calculations'!P$6,'Emission Factors'!$E$5:$P$5,0)),
    "")</f>
        <v/>
      </c>
      <c r="Q2210" s="311" t="str">
        <f t="array" ref="Q2210">IFERROR(
    IF(
        INDEX('Emission Factors'!$E$5:$P$488,
              MATCH(1,
                    ('Emission Factors'!$E$5:$E$488 = 'GHG emissions calculations'!$F2210) *
                    ('Emission Factors'!$H$5:$H$488 = 'GHG emissions calculations'!$H2210),
                    0),
              MATCH('GHG emissions calculations'!Q$6, 'Emission Factors'!$E$5:$P$5, 0)) &lt;&gt; "",
        INDEX('Emission Factors'!$E$5:$P$488,
              MATCH(1,
                    ('Emission Factors'!$E$5:$E$488 = 'GHG emissions calculations'!$F2210) *
                    ('Emission Factors'!$H$5:$H$488 = 'GHG emissions calculations'!$H2210),
                    0),
              MATCH('GHG emissions calculations'!Q$6, 'Emission Factors'!$E$5:$P$5, 0)),
        ""),
    "")</f>
        <v/>
      </c>
      <c r="R2210" s="311" t="str">
        <f t="array" ref="R2210">IFERROR(
    IF(
        INDEX('Emission Factors'!$E$5:$R$488,
              MATCH(1,
                    ('Emission Factors'!$E$5:$E$488 = 'GHG emissions calculations'!$F2210) *
                    ('Emission Factors'!$H$5:$H$488 = 'GHG emissions calculations'!$H2210),
                    0),
              MATCH('GHG emissions calculations'!R$6, 'Emission Factors'!$E$5:$R$5, 0)) &lt;&gt; "",
        INDEX('Emission Factors'!$E$5:$R$488,
              MATCH(1,
                    ('Emission Factors'!$E$5:$E$488 = 'GHG emissions calculations'!$F2210) *
                    ('Emission Factors'!$H$5:$H$488 = 'GHG emissions calculations'!$H2210),
                    0),
              MATCH('GHG emissions calculations'!R$6, 'Emission Factors'!$E$5:$R$5, 0)),
        ""),
    "")</f>
        <v/>
      </c>
      <c r="S2210" s="312">
        <f t="shared" si="3"/>
        <v>0</v>
      </c>
      <c r="T2210" s="23"/>
    </row>
    <row r="2211" ht="15.75" customHeight="1" outlineLevel="1">
      <c r="A2211" s="23"/>
      <c r="B2211" s="71"/>
      <c r="C2211" s="71"/>
      <c r="D2211" s="71"/>
      <c r="E2211" s="314"/>
      <c r="F2211" s="311" t="str">
        <f>Lists!AB226</f>
        <v>Plastic, PP pipe - Middle East</v>
      </c>
      <c r="G2211" s="311" t="str">
        <f t="array" ref="G2211">XLOOKUP(1,('Emission Factors'!$E$5:$E$488='GHG emissions calculations'!$F2211)*('Emission Factors'!$H$5:$H$488='GHG emissions calculations'!$H2211),INDEX('Emission Factors'!$E$5:$T$488,0,MATCH('GHG emissions calculations'!G$6,'Emission Factors'!$E$5:$T$5,0)),"",0)</f>
        <v/>
      </c>
      <c r="H2211" s="311" t="s">
        <v>237</v>
      </c>
      <c r="I2211" s="312" t="str">
        <f>IF(
    SUMIFS('Import data'!$L$25:$L$80,
           'Import data'!$J$25:$J$80, F2211,
           'Import data'!$G$25:$G$80, 'GHG emissions calculations'!$H2211,
           'Import data'!$I$25:$I$80,$E$1919) &lt;&gt; 0,
    SUMIFS('Import data'!$L$25:$L$80,
           'Import data'!$J$25:$J$80, F2211,
           'Import data'!$G$25:$G$80, 'GHG emissions calculations'!$H2211,
           'Import data'!$I$25:$I$80,$E$1919),
    ""
)</f>
        <v/>
      </c>
      <c r="J2211" s="311" t="str">
        <f t="array" ref="J2211">IF(
    XLOOKUP(F2211, 'Import data'!$J$26:$J$47, 'Import data'!$M$26:$M$47, "", 0) = "Please add the region-specific supplier emission factor or choose a different region available in the IAEG database.",
    "",
    XLOOKUP(F2211, 'Import data'!$J$26:$J$47, 'Import data'!$M$26:$M$47, "", 0)
)</f>
        <v/>
      </c>
      <c r="K2211" s="311" t="str">
        <f t="array" ref="K2211">IFERROR(
    XLOOKUP(F2211,
            _xlws.FILTER('Supplier Emission'!$G$15:$G$49,
                   ('Supplier Emission'!$D$15:$D$49=H2211) * ('Supplier Emission'!$F$15:$F$49=$E$1919)),
            _xlws.FILTER('Supplier Emission'!$I$15:$I$49,
                   ('Supplier Emission'!$D$15:$D$49=H2211) * ('Supplier Emission'!$F$15:$F$49=$E$1919)),
            ""),
    "")</f>
        <v/>
      </c>
      <c r="L2211" s="311" t="str">
        <f t="array" ref="L2211">IFERROR(
    XLOOKUP(F2211,
            _xlws.FILTER('Supplier Emission'!$G$15:$G$49,
                   ('Supplier Emission'!$D$15:$D$49=H2211) * ('Supplier Emission'!$F$15:$F$49=$E$1919)),
            _xlws.FILTER('Supplier Emission'!$J$15:$J$49,
                   ('Supplier Emission'!$D$15:$D$49=H2211) * ('Supplier Emission'!$F$15:$F$49=$E$1919)),
            ""),
    "")</f>
        <v/>
      </c>
      <c r="M2211" s="311" t="str">
        <f t="array" ref="M2211">IFERROR(
    XLOOKUP(F2211,
            _xlws.FILTER('Supplier Emission'!$G$15:$G$49,
                   ('Supplier Emission'!$D$15:$D$49=H2211) * ('Supplier Emission'!$F$15:$F$49=$E$1919)),
            _xlws.FILTER('Supplier Emission'!$M$15:$M$49,
                   ('Supplier Emission'!$D$15:$D$49=H2211) * ('Supplier Emission'!$F$15:$F$49=$E$1919)),
            ""),
    "")</f>
        <v/>
      </c>
      <c r="N2211" s="311" t="str">
        <f t="array" ref="N2211">IFERROR(
    XLOOKUP(F2211,
            _xlws.FILTER('Supplier Emission'!$G$15:$G$49,
                   ('Supplier Emission'!$D$15:$D$49=H2211) * ('Supplier Emission'!$F$15:$F$49=$E$1919)),
            _xlws.FILTER('Supplier Emission'!$H$15:$H$49,
                   ('Supplier Emission'!$D$15:$D$49=H2211) * ('Supplier Emission'!$F$15:$F$49=$E$1919)),
            ""),
    "")</f>
        <v/>
      </c>
      <c r="O2211" s="311" t="str">
        <f t="array" ref="O2211">XLOOKUP(1,('Emission Factors'!$E$5:$E$488='GHG emissions calculations'!$F2211)*('Emission Factors'!$H$5:$H$488='GHG emissions calculations'!$H2211),INDEX('Emission Factors'!$E$5:$T$488,0,MATCH('GHG emissions calculations'!O$6,'Emission Factors'!$E$5:$T$5,0)),"",0)</f>
        <v/>
      </c>
      <c r="P2211" s="313" t="str">
        <f t="array" ref="P2211">IFERROR(
    INDEX('Emission Factors'!$E$5:$P$488,
          MATCH(1,
                ('Emission Factors'!$E$5:$E$488 = 'GHG emissions calculations'!$F2211) *
                ('Emission Factors'!$H$5:$H$488 = 'GHG emissions calculations'!$H2211),
                0),
          MATCH('GHG emissions calculations'!P$6,'Emission Factors'!$E$5:$P$5,0)),
    "")</f>
        <v/>
      </c>
      <c r="Q2211" s="311" t="str">
        <f t="array" ref="Q2211">IFERROR(
    IF(
        INDEX('Emission Factors'!$E$5:$P$488,
              MATCH(1,
                    ('Emission Factors'!$E$5:$E$488 = 'GHG emissions calculations'!$F2211) *
                    ('Emission Factors'!$H$5:$H$488 = 'GHG emissions calculations'!$H2211),
                    0),
              MATCH('GHG emissions calculations'!Q$6, 'Emission Factors'!$E$5:$P$5, 0)) &lt;&gt; "",
        INDEX('Emission Factors'!$E$5:$P$488,
              MATCH(1,
                    ('Emission Factors'!$E$5:$E$488 = 'GHG emissions calculations'!$F2211) *
                    ('Emission Factors'!$H$5:$H$488 = 'GHG emissions calculations'!$H2211),
                    0),
              MATCH('GHG emissions calculations'!Q$6, 'Emission Factors'!$E$5:$P$5, 0)),
        ""),
    "")</f>
        <v/>
      </c>
      <c r="R2211" s="311" t="str">
        <f t="array" ref="R2211">IFERROR(
    IF(
        INDEX('Emission Factors'!$E$5:$R$488,
              MATCH(1,
                    ('Emission Factors'!$E$5:$E$488 = 'GHG emissions calculations'!$F2211) *
                    ('Emission Factors'!$H$5:$H$488 = 'GHG emissions calculations'!$H2211),
                    0),
              MATCH('GHG emissions calculations'!R$6, 'Emission Factors'!$E$5:$R$5, 0)) &lt;&gt; "",
        INDEX('Emission Factors'!$E$5:$R$488,
              MATCH(1,
                    ('Emission Factors'!$E$5:$E$488 = 'GHG emissions calculations'!$F2211) *
                    ('Emission Factors'!$H$5:$H$488 = 'GHG emissions calculations'!$H2211),
                    0),
              MATCH('GHG emissions calculations'!R$6, 'Emission Factors'!$E$5:$R$5, 0)),
        ""),
    "")</f>
        <v/>
      </c>
      <c r="S2211" s="312">
        <f t="shared" si="3"/>
        <v>0</v>
      </c>
      <c r="T2211" s="23"/>
    </row>
    <row r="2212" ht="15.75" customHeight="1" outlineLevel="1">
      <c r="A2212" s="23"/>
      <c r="B2212" s="71"/>
      <c r="C2212" s="71"/>
      <c r="D2212" s="71"/>
      <c r="E2212" s="314"/>
      <c r="F2212" s="311" t="str">
        <f>Lists!AB225</f>
        <v>Plastic, PP pipe - Oceania</v>
      </c>
      <c r="G2212" s="311" t="str">
        <f t="array" ref="G2212">XLOOKUP(1,('Emission Factors'!$E$5:$E$488='GHG emissions calculations'!$F2212)*('Emission Factors'!$H$5:$H$488='GHG emissions calculations'!$H2212),INDEX('Emission Factors'!$E$5:$T$488,0,MATCH('GHG emissions calculations'!G$6,'Emission Factors'!$E$5:$T$5,0)),"",0)</f>
        <v/>
      </c>
      <c r="H2212" s="311" t="s">
        <v>237</v>
      </c>
      <c r="I2212" s="312" t="str">
        <f>IF(
    SUMIFS('Import data'!$L$25:$L$80,
           'Import data'!$J$25:$J$80, F2212,
           'Import data'!$G$25:$G$80, 'GHG emissions calculations'!$H2212,
           'Import data'!$I$25:$I$80,$E$1919) &lt;&gt; 0,
    SUMIFS('Import data'!$L$25:$L$80,
           'Import data'!$J$25:$J$80, F2212,
           'Import data'!$G$25:$G$80, 'GHG emissions calculations'!$H2212,
           'Import data'!$I$25:$I$80,$E$1919),
    ""
)</f>
        <v/>
      </c>
      <c r="J2212" s="311" t="str">
        <f t="array" ref="J2212">IF(
    XLOOKUP(F2212, 'Import data'!$J$26:$J$47, 'Import data'!$M$26:$M$47, "", 0) = "Please add the region-specific supplier emission factor or choose a different region available in the IAEG database.",
    "",
    XLOOKUP(F2212, 'Import data'!$J$26:$J$47, 'Import data'!$M$26:$M$47, "", 0)
)</f>
        <v/>
      </c>
      <c r="K2212" s="311" t="str">
        <f t="array" ref="K2212">IFERROR(
    XLOOKUP(F2212,
            _xlws.FILTER('Supplier Emission'!$G$15:$G$49,
                   ('Supplier Emission'!$D$15:$D$49=H2212) * ('Supplier Emission'!$F$15:$F$49=$E$1919)),
            _xlws.FILTER('Supplier Emission'!$I$15:$I$49,
                   ('Supplier Emission'!$D$15:$D$49=H2212) * ('Supplier Emission'!$F$15:$F$49=$E$1919)),
            ""),
    "")</f>
        <v/>
      </c>
      <c r="L2212" s="311" t="str">
        <f t="array" ref="L2212">IFERROR(
    XLOOKUP(F2212,
            _xlws.FILTER('Supplier Emission'!$G$15:$G$49,
                   ('Supplier Emission'!$D$15:$D$49=H2212) * ('Supplier Emission'!$F$15:$F$49=$E$1919)),
            _xlws.FILTER('Supplier Emission'!$J$15:$J$49,
                   ('Supplier Emission'!$D$15:$D$49=H2212) * ('Supplier Emission'!$F$15:$F$49=$E$1919)),
            ""),
    "")</f>
        <v/>
      </c>
      <c r="M2212" s="311" t="str">
        <f t="array" ref="M2212">IFERROR(
    XLOOKUP(F2212,
            _xlws.FILTER('Supplier Emission'!$G$15:$G$49,
                   ('Supplier Emission'!$D$15:$D$49=H2212) * ('Supplier Emission'!$F$15:$F$49=$E$1919)),
            _xlws.FILTER('Supplier Emission'!$M$15:$M$49,
                   ('Supplier Emission'!$D$15:$D$49=H2212) * ('Supplier Emission'!$F$15:$F$49=$E$1919)),
            ""),
    "")</f>
        <v/>
      </c>
      <c r="N2212" s="311" t="str">
        <f t="array" ref="N2212">IFERROR(
    XLOOKUP(F2212,
            _xlws.FILTER('Supplier Emission'!$G$15:$G$49,
                   ('Supplier Emission'!$D$15:$D$49=H2212) * ('Supplier Emission'!$F$15:$F$49=$E$1919)),
            _xlws.FILTER('Supplier Emission'!$H$15:$H$49,
                   ('Supplier Emission'!$D$15:$D$49=H2212) * ('Supplier Emission'!$F$15:$F$49=$E$1919)),
            ""),
    "")</f>
        <v/>
      </c>
      <c r="O2212" s="311" t="str">
        <f t="array" ref="O2212">XLOOKUP(1,('Emission Factors'!$E$5:$E$488='GHG emissions calculations'!$F2212)*('Emission Factors'!$H$5:$H$488='GHG emissions calculations'!$H2212),INDEX('Emission Factors'!$E$5:$T$488,0,MATCH('GHG emissions calculations'!O$6,'Emission Factors'!$E$5:$T$5,0)),"",0)</f>
        <v/>
      </c>
      <c r="P2212" s="313" t="str">
        <f t="array" ref="P2212">IFERROR(
    INDEX('Emission Factors'!$E$5:$P$488,
          MATCH(1,
                ('Emission Factors'!$E$5:$E$488 = 'GHG emissions calculations'!$F2212) *
                ('Emission Factors'!$H$5:$H$488 = 'GHG emissions calculations'!$H2212),
                0),
          MATCH('GHG emissions calculations'!P$6,'Emission Factors'!$E$5:$P$5,0)),
    "")</f>
        <v/>
      </c>
      <c r="Q2212" s="311" t="str">
        <f t="array" ref="Q2212">IFERROR(
    IF(
        INDEX('Emission Factors'!$E$5:$P$488,
              MATCH(1,
                    ('Emission Factors'!$E$5:$E$488 = 'GHG emissions calculations'!$F2212) *
                    ('Emission Factors'!$H$5:$H$488 = 'GHG emissions calculations'!$H2212),
                    0),
              MATCH('GHG emissions calculations'!Q$6, 'Emission Factors'!$E$5:$P$5, 0)) &lt;&gt; "",
        INDEX('Emission Factors'!$E$5:$P$488,
              MATCH(1,
                    ('Emission Factors'!$E$5:$E$488 = 'GHG emissions calculations'!$F2212) *
                    ('Emission Factors'!$H$5:$H$488 = 'GHG emissions calculations'!$H2212),
                    0),
              MATCH('GHG emissions calculations'!Q$6, 'Emission Factors'!$E$5:$P$5, 0)),
        ""),
    "")</f>
        <v/>
      </c>
      <c r="R2212" s="311" t="str">
        <f t="array" ref="R2212">IFERROR(
    IF(
        INDEX('Emission Factors'!$E$5:$R$488,
              MATCH(1,
                    ('Emission Factors'!$E$5:$E$488 = 'GHG emissions calculations'!$F2212) *
                    ('Emission Factors'!$H$5:$H$488 = 'GHG emissions calculations'!$H2212),
                    0),
              MATCH('GHG emissions calculations'!R$6, 'Emission Factors'!$E$5:$R$5, 0)) &lt;&gt; "",
        INDEX('Emission Factors'!$E$5:$R$488,
              MATCH(1,
                    ('Emission Factors'!$E$5:$E$488 = 'GHG emissions calculations'!$F2212) *
                    ('Emission Factors'!$H$5:$H$488 = 'GHG emissions calculations'!$H2212),
                    0),
              MATCH('GHG emissions calculations'!R$6, 'Emission Factors'!$E$5:$R$5, 0)),
        ""),
    "")</f>
        <v/>
      </c>
      <c r="S2212" s="312">
        <f t="shared" si="3"/>
        <v>0</v>
      </c>
      <c r="T2212" s="23"/>
    </row>
    <row r="2213" ht="15.75" customHeight="1" outlineLevel="1">
      <c r="A2213" s="23"/>
      <c r="B2213" s="71"/>
      <c r="C2213" s="71"/>
      <c r="D2213" s="71"/>
      <c r="E2213" s="314"/>
      <c r="F2213" s="311" t="str">
        <f>Lists!AB230</f>
        <v>Plastic, PP, processed by injection moulding - Africa</v>
      </c>
      <c r="G2213" s="311" t="str">
        <f t="array" ref="G2213">XLOOKUP(1,('Emission Factors'!$E$5:$E$488='GHG emissions calculations'!$F2213)*('Emission Factors'!$H$5:$H$488='GHG emissions calculations'!$H2213),INDEX('Emission Factors'!$E$5:$T$488,0,MATCH('GHG emissions calculations'!G$6,'Emission Factors'!$E$5:$T$5,0)),"",0)</f>
        <v/>
      </c>
      <c r="H2213" s="311" t="s">
        <v>237</v>
      </c>
      <c r="I2213" s="312" t="str">
        <f>IF(
    SUMIFS('Import data'!$L$25:$L$80,
           'Import data'!$J$25:$J$80, F2213,
           'Import data'!$G$25:$G$80, 'GHG emissions calculations'!$H2213,
           'Import data'!$I$25:$I$80,$E$1919) &lt;&gt; 0,
    SUMIFS('Import data'!$L$25:$L$80,
           'Import data'!$J$25:$J$80, F2213,
           'Import data'!$G$25:$G$80, 'GHG emissions calculations'!$H2213,
           'Import data'!$I$25:$I$80,$E$1919),
    ""
)</f>
        <v/>
      </c>
      <c r="J2213" s="311" t="str">
        <f t="array" ref="J2213">IF(
    XLOOKUP(F2213, 'Import data'!$J$26:$J$47, 'Import data'!$M$26:$M$47, "", 0) = "Please add the region-specific supplier emission factor or choose a different region available in the IAEG database.",
    "",
    XLOOKUP(F2213, 'Import data'!$J$26:$J$47, 'Import data'!$M$26:$M$47, "", 0)
)</f>
        <v/>
      </c>
      <c r="K2213" s="311" t="str">
        <f t="array" ref="K2213">IFERROR(
    XLOOKUP(F2213,
            _xlws.FILTER('Supplier Emission'!$G$15:$G$49,
                   ('Supplier Emission'!$D$15:$D$49=H2213) * ('Supplier Emission'!$F$15:$F$49=$E$1919)),
            _xlws.FILTER('Supplier Emission'!$I$15:$I$49,
                   ('Supplier Emission'!$D$15:$D$49=H2213) * ('Supplier Emission'!$F$15:$F$49=$E$1919)),
            ""),
    "")</f>
        <v/>
      </c>
      <c r="L2213" s="311" t="str">
        <f t="array" ref="L2213">IFERROR(
    XLOOKUP(F2213,
            _xlws.FILTER('Supplier Emission'!$G$15:$G$49,
                   ('Supplier Emission'!$D$15:$D$49=H2213) * ('Supplier Emission'!$F$15:$F$49=$E$1919)),
            _xlws.FILTER('Supplier Emission'!$J$15:$J$49,
                   ('Supplier Emission'!$D$15:$D$49=H2213) * ('Supplier Emission'!$F$15:$F$49=$E$1919)),
            ""),
    "")</f>
        <v/>
      </c>
      <c r="M2213" s="311" t="str">
        <f t="array" ref="M2213">IFERROR(
    XLOOKUP(F2213,
            _xlws.FILTER('Supplier Emission'!$G$15:$G$49,
                   ('Supplier Emission'!$D$15:$D$49=H2213) * ('Supplier Emission'!$F$15:$F$49=$E$1919)),
            _xlws.FILTER('Supplier Emission'!$M$15:$M$49,
                   ('Supplier Emission'!$D$15:$D$49=H2213) * ('Supplier Emission'!$F$15:$F$49=$E$1919)),
            ""),
    "")</f>
        <v/>
      </c>
      <c r="N2213" s="311" t="str">
        <f t="array" ref="N2213">IFERROR(
    XLOOKUP(F2213,
            _xlws.FILTER('Supplier Emission'!$G$15:$G$49,
                   ('Supplier Emission'!$D$15:$D$49=H2213) * ('Supplier Emission'!$F$15:$F$49=$E$1919)),
            _xlws.FILTER('Supplier Emission'!$H$15:$H$49,
                   ('Supplier Emission'!$D$15:$D$49=H2213) * ('Supplier Emission'!$F$15:$F$49=$E$1919)),
            ""),
    "")</f>
        <v/>
      </c>
      <c r="O2213" s="311" t="str">
        <f t="array" ref="O2213">XLOOKUP(1,('Emission Factors'!$E$5:$E$488='GHG emissions calculations'!$F2213)*('Emission Factors'!$H$5:$H$488='GHG emissions calculations'!$H2213),INDEX('Emission Factors'!$E$5:$T$488,0,MATCH('GHG emissions calculations'!O$6,'Emission Factors'!$E$5:$T$5,0)),"",0)</f>
        <v/>
      </c>
      <c r="P2213" s="313" t="str">
        <f t="array" ref="P2213">IFERROR(
    INDEX('Emission Factors'!$E$5:$P$488,
          MATCH(1,
                ('Emission Factors'!$E$5:$E$488 = 'GHG emissions calculations'!$F2213) *
                ('Emission Factors'!$H$5:$H$488 = 'GHG emissions calculations'!$H2213),
                0),
          MATCH('GHG emissions calculations'!P$6,'Emission Factors'!$E$5:$P$5,0)),
    "")</f>
        <v/>
      </c>
      <c r="Q2213" s="311" t="str">
        <f t="array" ref="Q2213">IFERROR(
    IF(
        INDEX('Emission Factors'!$E$5:$P$488,
              MATCH(1,
                    ('Emission Factors'!$E$5:$E$488 = 'GHG emissions calculations'!$F2213) *
                    ('Emission Factors'!$H$5:$H$488 = 'GHG emissions calculations'!$H2213),
                    0),
              MATCH('GHG emissions calculations'!Q$6, 'Emission Factors'!$E$5:$P$5, 0)) &lt;&gt; "",
        INDEX('Emission Factors'!$E$5:$P$488,
              MATCH(1,
                    ('Emission Factors'!$E$5:$E$488 = 'GHG emissions calculations'!$F2213) *
                    ('Emission Factors'!$H$5:$H$488 = 'GHG emissions calculations'!$H2213),
                    0),
              MATCH('GHG emissions calculations'!Q$6, 'Emission Factors'!$E$5:$P$5, 0)),
        ""),
    "")</f>
        <v/>
      </c>
      <c r="R2213" s="311" t="str">
        <f t="array" ref="R2213">IFERROR(
    IF(
        INDEX('Emission Factors'!$E$5:$R$488,
              MATCH(1,
                    ('Emission Factors'!$E$5:$E$488 = 'GHG emissions calculations'!$F2213) *
                    ('Emission Factors'!$H$5:$H$488 = 'GHG emissions calculations'!$H2213),
                    0),
              MATCH('GHG emissions calculations'!R$6, 'Emission Factors'!$E$5:$R$5, 0)) &lt;&gt; "",
        INDEX('Emission Factors'!$E$5:$R$488,
              MATCH(1,
                    ('Emission Factors'!$E$5:$E$488 = 'GHG emissions calculations'!$F2213) *
                    ('Emission Factors'!$H$5:$H$488 = 'GHG emissions calculations'!$H2213),
                    0),
              MATCH('GHG emissions calculations'!R$6, 'Emission Factors'!$E$5:$R$5, 0)),
        ""),
    "")</f>
        <v/>
      </c>
      <c r="S2213" s="312">
        <f t="shared" si="3"/>
        <v>0</v>
      </c>
      <c r="T2213" s="23"/>
    </row>
    <row r="2214" ht="15.75" customHeight="1" outlineLevel="1">
      <c r="A2214" s="23"/>
      <c r="B2214" s="71"/>
      <c r="C2214" s="71"/>
      <c r="D2214" s="71"/>
      <c r="E2214" s="314"/>
      <c r="F2214" s="311" t="str">
        <f>Lists!AB228</f>
        <v>Plastic, PP, processed by injection moulding - America</v>
      </c>
      <c r="G2214" s="311" t="str">
        <f t="array" ref="G2214">XLOOKUP(1,('Emission Factors'!$E$5:$E$488='GHG emissions calculations'!$F2214)*('Emission Factors'!$H$5:$H$488='GHG emissions calculations'!$H2214),INDEX('Emission Factors'!$E$5:$T$488,0,MATCH('GHG emissions calculations'!G$6,'Emission Factors'!$E$5:$T$5,0)),"",0)</f>
        <v/>
      </c>
      <c r="H2214" s="311" t="s">
        <v>237</v>
      </c>
      <c r="I2214" s="312" t="str">
        <f>IF(
    SUMIFS('Import data'!$L$25:$L$80,
           'Import data'!$J$25:$J$80, F2214,
           'Import data'!$G$25:$G$80, 'GHG emissions calculations'!$H2214,
           'Import data'!$I$25:$I$80,$E$1919) &lt;&gt; 0,
    SUMIFS('Import data'!$L$25:$L$80,
           'Import data'!$J$25:$J$80, F2214,
           'Import data'!$G$25:$G$80, 'GHG emissions calculations'!$H2214,
           'Import data'!$I$25:$I$80,$E$1919),
    ""
)</f>
        <v/>
      </c>
      <c r="J2214" s="311" t="str">
        <f t="array" ref="J2214">IF(
    XLOOKUP(F2214, 'Import data'!$J$26:$J$47, 'Import data'!$M$26:$M$47, "", 0) = "Please add the region-specific supplier emission factor or choose a different region available in the IAEG database.",
    "",
    XLOOKUP(F2214, 'Import data'!$J$26:$J$47, 'Import data'!$M$26:$M$47, "", 0)
)</f>
        <v/>
      </c>
      <c r="K2214" s="311" t="str">
        <f t="array" ref="K2214">IFERROR(
    XLOOKUP(F2214,
            _xlws.FILTER('Supplier Emission'!$G$15:$G$49,
                   ('Supplier Emission'!$D$15:$D$49=H2214) * ('Supplier Emission'!$F$15:$F$49=$E$1919)),
            _xlws.FILTER('Supplier Emission'!$I$15:$I$49,
                   ('Supplier Emission'!$D$15:$D$49=H2214) * ('Supplier Emission'!$F$15:$F$49=$E$1919)),
            ""),
    "")</f>
        <v/>
      </c>
      <c r="L2214" s="311" t="str">
        <f t="array" ref="L2214">IFERROR(
    XLOOKUP(F2214,
            _xlws.FILTER('Supplier Emission'!$G$15:$G$49,
                   ('Supplier Emission'!$D$15:$D$49=H2214) * ('Supplier Emission'!$F$15:$F$49=$E$1919)),
            _xlws.FILTER('Supplier Emission'!$J$15:$J$49,
                   ('Supplier Emission'!$D$15:$D$49=H2214) * ('Supplier Emission'!$F$15:$F$49=$E$1919)),
            ""),
    "")</f>
        <v/>
      </c>
      <c r="M2214" s="311" t="str">
        <f t="array" ref="M2214">IFERROR(
    XLOOKUP(F2214,
            _xlws.FILTER('Supplier Emission'!$G$15:$G$49,
                   ('Supplier Emission'!$D$15:$D$49=H2214) * ('Supplier Emission'!$F$15:$F$49=$E$1919)),
            _xlws.FILTER('Supplier Emission'!$M$15:$M$49,
                   ('Supplier Emission'!$D$15:$D$49=H2214) * ('Supplier Emission'!$F$15:$F$49=$E$1919)),
            ""),
    "")</f>
        <v/>
      </c>
      <c r="N2214" s="311" t="str">
        <f t="array" ref="N2214">IFERROR(
    XLOOKUP(F2214,
            _xlws.FILTER('Supplier Emission'!$G$15:$G$49,
                   ('Supplier Emission'!$D$15:$D$49=H2214) * ('Supplier Emission'!$F$15:$F$49=$E$1919)),
            _xlws.FILTER('Supplier Emission'!$H$15:$H$49,
                   ('Supplier Emission'!$D$15:$D$49=H2214) * ('Supplier Emission'!$F$15:$F$49=$E$1919)),
            ""),
    "")</f>
        <v/>
      </c>
      <c r="O2214" s="311" t="str">
        <f t="array" ref="O2214">XLOOKUP(1,('Emission Factors'!$E$5:$E$488='GHG emissions calculations'!$F2214)*('Emission Factors'!$H$5:$H$488='GHG emissions calculations'!$H2214),INDEX('Emission Factors'!$E$5:$T$488,0,MATCH('GHG emissions calculations'!O$6,'Emission Factors'!$E$5:$T$5,0)),"",0)</f>
        <v/>
      </c>
      <c r="P2214" s="313" t="str">
        <f t="array" ref="P2214">IFERROR(
    INDEX('Emission Factors'!$E$5:$P$488,
          MATCH(1,
                ('Emission Factors'!$E$5:$E$488 = 'GHG emissions calculations'!$F2214) *
                ('Emission Factors'!$H$5:$H$488 = 'GHG emissions calculations'!$H2214),
                0),
          MATCH('GHG emissions calculations'!P$6,'Emission Factors'!$E$5:$P$5,0)),
    "")</f>
        <v/>
      </c>
      <c r="Q2214" s="311" t="str">
        <f t="array" ref="Q2214">IFERROR(
    IF(
        INDEX('Emission Factors'!$E$5:$P$488,
              MATCH(1,
                    ('Emission Factors'!$E$5:$E$488 = 'GHG emissions calculations'!$F2214) *
                    ('Emission Factors'!$H$5:$H$488 = 'GHG emissions calculations'!$H2214),
                    0),
              MATCH('GHG emissions calculations'!Q$6, 'Emission Factors'!$E$5:$P$5, 0)) &lt;&gt; "",
        INDEX('Emission Factors'!$E$5:$P$488,
              MATCH(1,
                    ('Emission Factors'!$E$5:$E$488 = 'GHG emissions calculations'!$F2214) *
                    ('Emission Factors'!$H$5:$H$488 = 'GHG emissions calculations'!$H2214),
                    0),
              MATCH('GHG emissions calculations'!Q$6, 'Emission Factors'!$E$5:$P$5, 0)),
        ""),
    "")</f>
        <v/>
      </c>
      <c r="R2214" s="311" t="str">
        <f t="array" ref="R2214">IFERROR(
    IF(
        INDEX('Emission Factors'!$E$5:$R$488,
              MATCH(1,
                    ('Emission Factors'!$E$5:$E$488 = 'GHG emissions calculations'!$F2214) *
                    ('Emission Factors'!$H$5:$H$488 = 'GHG emissions calculations'!$H2214),
                    0),
              MATCH('GHG emissions calculations'!R$6, 'Emission Factors'!$E$5:$R$5, 0)) &lt;&gt; "",
        INDEX('Emission Factors'!$E$5:$R$488,
              MATCH(1,
                    ('Emission Factors'!$E$5:$E$488 = 'GHG emissions calculations'!$F2214) *
                    ('Emission Factors'!$H$5:$H$488 = 'GHG emissions calculations'!$H2214),
                    0),
              MATCH('GHG emissions calculations'!R$6, 'Emission Factors'!$E$5:$R$5, 0)),
        ""),
    "")</f>
        <v/>
      </c>
      <c r="S2214" s="312">
        <f t="shared" si="3"/>
        <v>0</v>
      </c>
      <c r="T2214" s="23"/>
    </row>
    <row r="2215" ht="15.75" customHeight="1" outlineLevel="1">
      <c r="A2215" s="23"/>
      <c r="B2215" s="71"/>
      <c r="C2215" s="71"/>
      <c r="D2215" s="71"/>
      <c r="E2215" s="314"/>
      <c r="F2215" s="311" t="str">
        <f>Lists!AB231</f>
        <v>Plastic, PP, processed by injection moulding - Asia</v>
      </c>
      <c r="G2215" s="311" t="str">
        <f t="array" ref="G2215">XLOOKUP(1,('Emission Factors'!$E$5:$E$488='GHG emissions calculations'!$F2215)*('Emission Factors'!$H$5:$H$488='GHG emissions calculations'!$H2215),INDEX('Emission Factors'!$E$5:$T$488,0,MATCH('GHG emissions calculations'!G$6,'Emission Factors'!$E$5:$T$5,0)),"",0)</f>
        <v/>
      </c>
      <c r="H2215" s="311" t="s">
        <v>237</v>
      </c>
      <c r="I2215" s="312" t="str">
        <f>IF(
    SUMIFS('Import data'!$L$25:$L$80,
           'Import data'!$J$25:$J$80, F2215,
           'Import data'!$G$25:$G$80, 'GHG emissions calculations'!$H2215,
           'Import data'!$I$25:$I$80,$E$1919) &lt;&gt; 0,
    SUMIFS('Import data'!$L$25:$L$80,
           'Import data'!$J$25:$J$80, F2215,
           'Import data'!$G$25:$G$80, 'GHG emissions calculations'!$H2215,
           'Import data'!$I$25:$I$80,$E$1919),
    ""
)</f>
        <v/>
      </c>
      <c r="J2215" s="311" t="str">
        <f t="array" ref="J2215">IF(
    XLOOKUP(F2215, 'Import data'!$J$26:$J$47, 'Import data'!$M$26:$M$47, "", 0) = "Please add the region-specific supplier emission factor or choose a different region available in the IAEG database.",
    "",
    XLOOKUP(F2215, 'Import data'!$J$26:$J$47, 'Import data'!$M$26:$M$47, "", 0)
)</f>
        <v/>
      </c>
      <c r="K2215" s="311" t="str">
        <f t="array" ref="K2215">IFERROR(
    XLOOKUP(F2215,
            _xlws.FILTER('Supplier Emission'!$G$15:$G$49,
                   ('Supplier Emission'!$D$15:$D$49=H2215) * ('Supplier Emission'!$F$15:$F$49=$E$1919)),
            _xlws.FILTER('Supplier Emission'!$I$15:$I$49,
                   ('Supplier Emission'!$D$15:$D$49=H2215) * ('Supplier Emission'!$F$15:$F$49=$E$1919)),
            ""),
    "")</f>
        <v/>
      </c>
      <c r="L2215" s="311" t="str">
        <f t="array" ref="L2215">IFERROR(
    XLOOKUP(F2215,
            _xlws.FILTER('Supplier Emission'!$G$15:$G$49,
                   ('Supplier Emission'!$D$15:$D$49=H2215) * ('Supplier Emission'!$F$15:$F$49=$E$1919)),
            _xlws.FILTER('Supplier Emission'!$J$15:$J$49,
                   ('Supplier Emission'!$D$15:$D$49=H2215) * ('Supplier Emission'!$F$15:$F$49=$E$1919)),
            ""),
    "")</f>
        <v/>
      </c>
      <c r="M2215" s="311" t="str">
        <f t="array" ref="M2215">IFERROR(
    XLOOKUP(F2215,
            _xlws.FILTER('Supplier Emission'!$G$15:$G$49,
                   ('Supplier Emission'!$D$15:$D$49=H2215) * ('Supplier Emission'!$F$15:$F$49=$E$1919)),
            _xlws.FILTER('Supplier Emission'!$M$15:$M$49,
                   ('Supplier Emission'!$D$15:$D$49=H2215) * ('Supplier Emission'!$F$15:$F$49=$E$1919)),
            ""),
    "")</f>
        <v/>
      </c>
      <c r="N2215" s="311" t="str">
        <f t="array" ref="N2215">IFERROR(
    XLOOKUP(F2215,
            _xlws.FILTER('Supplier Emission'!$G$15:$G$49,
                   ('Supplier Emission'!$D$15:$D$49=H2215) * ('Supplier Emission'!$F$15:$F$49=$E$1919)),
            _xlws.FILTER('Supplier Emission'!$H$15:$H$49,
                   ('Supplier Emission'!$D$15:$D$49=H2215) * ('Supplier Emission'!$F$15:$F$49=$E$1919)),
            ""),
    "")</f>
        <v/>
      </c>
      <c r="O2215" s="311" t="str">
        <f t="array" ref="O2215">XLOOKUP(1,('Emission Factors'!$E$5:$E$488='GHG emissions calculations'!$F2215)*('Emission Factors'!$H$5:$H$488='GHG emissions calculations'!$H2215),INDEX('Emission Factors'!$E$5:$T$488,0,MATCH('GHG emissions calculations'!O$6,'Emission Factors'!$E$5:$T$5,0)),"",0)</f>
        <v/>
      </c>
      <c r="P2215" s="313" t="str">
        <f t="array" ref="P2215">IFERROR(
    INDEX('Emission Factors'!$E$5:$P$488,
          MATCH(1,
                ('Emission Factors'!$E$5:$E$488 = 'GHG emissions calculations'!$F2215) *
                ('Emission Factors'!$H$5:$H$488 = 'GHG emissions calculations'!$H2215),
                0),
          MATCH('GHG emissions calculations'!P$6,'Emission Factors'!$E$5:$P$5,0)),
    "")</f>
        <v/>
      </c>
      <c r="Q2215" s="311" t="str">
        <f t="array" ref="Q2215">IFERROR(
    IF(
        INDEX('Emission Factors'!$E$5:$P$488,
              MATCH(1,
                    ('Emission Factors'!$E$5:$E$488 = 'GHG emissions calculations'!$F2215) *
                    ('Emission Factors'!$H$5:$H$488 = 'GHG emissions calculations'!$H2215),
                    0),
              MATCH('GHG emissions calculations'!Q$6, 'Emission Factors'!$E$5:$P$5, 0)) &lt;&gt; "",
        INDEX('Emission Factors'!$E$5:$P$488,
              MATCH(1,
                    ('Emission Factors'!$E$5:$E$488 = 'GHG emissions calculations'!$F2215) *
                    ('Emission Factors'!$H$5:$H$488 = 'GHG emissions calculations'!$H2215),
                    0),
              MATCH('GHG emissions calculations'!Q$6, 'Emission Factors'!$E$5:$P$5, 0)),
        ""),
    "")</f>
        <v/>
      </c>
      <c r="R2215" s="311" t="str">
        <f t="array" ref="R2215">IFERROR(
    IF(
        INDEX('Emission Factors'!$E$5:$R$488,
              MATCH(1,
                    ('Emission Factors'!$E$5:$E$488 = 'GHG emissions calculations'!$F2215) *
                    ('Emission Factors'!$H$5:$H$488 = 'GHG emissions calculations'!$H2215),
                    0),
              MATCH('GHG emissions calculations'!R$6, 'Emission Factors'!$E$5:$R$5, 0)) &lt;&gt; "",
        INDEX('Emission Factors'!$E$5:$R$488,
              MATCH(1,
                    ('Emission Factors'!$E$5:$E$488 = 'GHG emissions calculations'!$F2215) *
                    ('Emission Factors'!$H$5:$H$488 = 'GHG emissions calculations'!$H2215),
                    0),
              MATCH('GHG emissions calculations'!R$6, 'Emission Factors'!$E$5:$R$5, 0)),
        ""),
    "")</f>
        <v/>
      </c>
      <c r="S2215" s="312">
        <f t="shared" si="3"/>
        <v>0</v>
      </c>
      <c r="T2215" s="23"/>
    </row>
    <row r="2216" ht="15.75" customHeight="1" outlineLevel="1">
      <c r="A2216" s="23"/>
      <c r="B2216" s="71"/>
      <c r="C2216" s="71"/>
      <c r="D2216" s="71"/>
      <c r="E2216" s="314"/>
      <c r="F2216" s="311" t="str">
        <f>Lists!AB229</f>
        <v>Plastic, PP, processed by injection moulding - Europe</v>
      </c>
      <c r="G2216" s="311">
        <f t="array" ref="G2216">XLOOKUP(1,('Emission Factors'!$E$5:$E$488='GHG emissions calculations'!$F2216)*('Emission Factors'!$H$5:$H$488='GHG emissions calculations'!$H2216),INDEX('Emission Factors'!$E$5:$T$488,0,MATCH('GHG emissions calculations'!G$6,'Emission Factors'!$E$5:$T$5,0)),"",0)</f>
        <v>3</v>
      </c>
      <c r="H2216" s="311" t="s">
        <v>237</v>
      </c>
      <c r="I2216" s="312" t="str">
        <f>IF(
    SUMIFS('Import data'!$L$25:$L$80,
           'Import data'!$J$25:$J$80, F2216,
           'Import data'!$G$25:$G$80, 'GHG emissions calculations'!$H2216,
           'Import data'!$I$25:$I$80,$E$1919) &lt;&gt; 0,
    SUMIFS('Import data'!$L$25:$L$80,
           'Import data'!$J$25:$J$80, F2216,
           'Import data'!$G$25:$G$80, 'GHG emissions calculations'!$H2216,
           'Import data'!$I$25:$I$80,$E$1919),
    ""
)</f>
        <v/>
      </c>
      <c r="J2216" s="311" t="str">
        <f t="array" ref="J2216">IF(
    XLOOKUP(F2216, 'Import data'!$J$26:$J$47, 'Import data'!$M$26:$M$47, "", 0) = "Please add the region-specific supplier emission factor or choose a different region available in the IAEG database.",
    "",
    XLOOKUP(F2216, 'Import data'!$J$26:$J$47, 'Import data'!$M$26:$M$47, "", 0)
)</f>
        <v/>
      </c>
      <c r="K2216" s="311" t="str">
        <f t="array" ref="K2216">IFERROR(
    XLOOKUP(F2216,
            _xlws.FILTER('Supplier Emission'!$G$15:$G$49,
                   ('Supplier Emission'!$D$15:$D$49=H2216) * ('Supplier Emission'!$F$15:$F$49=$E$1919)),
            _xlws.FILTER('Supplier Emission'!$I$15:$I$49,
                   ('Supplier Emission'!$D$15:$D$49=H2216) * ('Supplier Emission'!$F$15:$F$49=$E$1919)),
            ""),
    "")</f>
        <v/>
      </c>
      <c r="L2216" s="311" t="str">
        <f t="array" ref="L2216">IFERROR(
    XLOOKUP(F2216,
            _xlws.FILTER('Supplier Emission'!$G$15:$G$49,
                   ('Supplier Emission'!$D$15:$D$49=H2216) * ('Supplier Emission'!$F$15:$F$49=$E$1919)),
            _xlws.FILTER('Supplier Emission'!$J$15:$J$49,
                   ('Supplier Emission'!$D$15:$D$49=H2216) * ('Supplier Emission'!$F$15:$F$49=$E$1919)),
            ""),
    "")</f>
        <v/>
      </c>
      <c r="M2216" s="311" t="str">
        <f t="array" ref="M2216">IFERROR(
    XLOOKUP(F2216,
            _xlws.FILTER('Supplier Emission'!$G$15:$G$49,
                   ('Supplier Emission'!$D$15:$D$49=H2216) * ('Supplier Emission'!$F$15:$F$49=$E$1919)),
            _xlws.FILTER('Supplier Emission'!$M$15:$M$49,
                   ('Supplier Emission'!$D$15:$D$49=H2216) * ('Supplier Emission'!$F$15:$F$49=$E$1919)),
            ""),
    "")</f>
        <v/>
      </c>
      <c r="N2216" s="311" t="str">
        <f t="array" ref="N2216">IFERROR(
    XLOOKUP(F2216,
            _xlws.FILTER('Supplier Emission'!$G$15:$G$49,
                   ('Supplier Emission'!$D$15:$D$49=H2216) * ('Supplier Emission'!$F$15:$F$49=$E$1919)),
            _xlws.FILTER('Supplier Emission'!$H$15:$H$49,
                   ('Supplier Emission'!$D$15:$D$49=H2216) * ('Supplier Emission'!$F$15:$F$49=$E$1919)),
            ""),
    "")</f>
        <v/>
      </c>
      <c r="O2216" s="311" t="str">
        <f t="array" ref="O2216">XLOOKUP(1,('Emission Factors'!$E$5:$E$488='GHG emissions calculations'!$F2216)*('Emission Factors'!$H$5:$H$488='GHG emissions calculations'!$H2216),INDEX('Emission Factors'!$E$5:$T$488,0,MATCH('GHG emissions calculations'!O$6,'Emission Factors'!$E$5:$T$5,0)),"",0)</f>
        <v>PP transformé par injection moulage, RER</v>
      </c>
      <c r="P2216" s="313">
        <f t="array" ref="P2216">IFERROR(
    INDEX('Emission Factors'!$E$5:$P$488,
          MATCH(1,
                ('Emission Factors'!$E$5:$E$488 = 'GHG emissions calculations'!$F2216) *
                ('Emission Factors'!$H$5:$H$488 = 'GHG emissions calculations'!$H2216),
                0),
          MATCH('GHG emissions calculations'!P$6,'Emission Factors'!$E$5:$P$5,0)),
    "")</f>
        <v>3.08</v>
      </c>
      <c r="Q2216" s="311" t="str">
        <f t="array" ref="Q2216">IFERROR(
    IF(
        INDEX('Emission Factors'!$E$5:$P$488,
              MATCH(1,
                    ('Emission Factors'!$E$5:$E$488 = 'GHG emissions calculations'!$F2216) *
                    ('Emission Factors'!$H$5:$H$488 = 'GHG emissions calculations'!$H2216),
                    0),
              MATCH('GHG emissions calculations'!Q$6, 'Emission Factors'!$E$5:$P$5, 0)) &lt;&gt; "",
        INDEX('Emission Factors'!$E$5:$P$488,
              MATCH(1,
                    ('Emission Factors'!$E$5:$E$488 = 'GHG emissions calculations'!$F2216) *
                    ('Emission Factors'!$H$5:$H$488 = 'GHG emissions calculations'!$H2216),
                    0),
              MATCH('GHG emissions calculations'!Q$6, 'Emission Factors'!$E$5:$P$5, 0)),
        ""),
    "")</f>
        <v>kgCO2e/kg</v>
      </c>
      <c r="R2216" s="311" t="str">
        <f t="array" ref="R2216">IFERROR(
    IF(
        INDEX('Emission Factors'!$E$5:$R$488,
              MATCH(1,
                    ('Emission Factors'!$E$5:$E$488 = 'GHG emissions calculations'!$F2216) *
                    ('Emission Factors'!$H$5:$H$488 = 'GHG emissions calculations'!$H2216),
                    0),
              MATCH('GHG emissions calculations'!R$6, 'Emission Factors'!$E$5:$R$5, 0)) &lt;&gt; "",
        INDEX('Emission Factors'!$E$5:$R$488,
              MATCH(1,
                    ('Emission Factors'!$E$5:$E$488 = 'GHG emissions calculations'!$F2216) *
                    ('Emission Factors'!$H$5:$H$488 = 'GHG emissions calculations'!$H2216),
                    0),
              MATCH('GHG emissions calculations'!R$6, 'Emission Factors'!$E$5:$R$5, 0)),
        ""),
    "")</f>
        <v>Europe</v>
      </c>
      <c r="S2216" s="312">
        <f t="shared" si="3"/>
        <v>0</v>
      </c>
      <c r="T2216" s="23"/>
    </row>
    <row r="2217" ht="15.75" customHeight="1" outlineLevel="1">
      <c r="A2217" s="23"/>
      <c r="B2217" s="71"/>
      <c r="C2217" s="71"/>
      <c r="D2217" s="71"/>
      <c r="E2217" s="314"/>
      <c r="F2217" s="311" t="str">
        <f>Lists!AB234</f>
        <v>Plastic, PP, processed by injection moulding - Global or unspecified region</v>
      </c>
      <c r="G2217" s="311" t="str">
        <f t="array" ref="G2217">XLOOKUP(1,('Emission Factors'!$E$5:$E$488='GHG emissions calculations'!$F2217)*('Emission Factors'!$H$5:$H$488='GHG emissions calculations'!$H2217),INDEX('Emission Factors'!$E$5:$T$488,0,MATCH('GHG emissions calculations'!G$6,'Emission Factors'!$E$5:$T$5,0)),"",0)</f>
        <v/>
      </c>
      <c r="H2217" s="311" t="s">
        <v>237</v>
      </c>
      <c r="I2217" s="312" t="str">
        <f>IF(
    SUMIFS('Import data'!$L$25:$L$80,
           'Import data'!$J$25:$J$80, F2217,
           'Import data'!$G$25:$G$80, 'GHG emissions calculations'!$H2217,
           'Import data'!$I$25:$I$80,$E$1919) &lt;&gt; 0,
    SUMIFS('Import data'!$L$25:$L$80,
           'Import data'!$J$25:$J$80, F2217,
           'Import data'!$G$25:$G$80, 'GHG emissions calculations'!$H2217,
           'Import data'!$I$25:$I$80,$E$1919),
    ""
)</f>
        <v/>
      </c>
      <c r="J2217" s="311" t="str">
        <f t="array" ref="J2217">IF(
    XLOOKUP(F2217, 'Import data'!$J$26:$J$47, 'Import data'!$M$26:$M$47, "", 0) = "Please add the region-specific supplier emission factor or choose a different region available in the IAEG database.",
    "",
    XLOOKUP(F2217, 'Import data'!$J$26:$J$47, 'Import data'!$M$26:$M$47, "", 0)
)</f>
        <v/>
      </c>
      <c r="K2217" s="311" t="str">
        <f t="array" ref="K2217">IFERROR(
    XLOOKUP(F2217,
            _xlws.FILTER('Supplier Emission'!$G$15:$G$49,
                   ('Supplier Emission'!$D$15:$D$49=H2217) * ('Supplier Emission'!$F$15:$F$49=$E$1919)),
            _xlws.FILTER('Supplier Emission'!$I$15:$I$49,
                   ('Supplier Emission'!$D$15:$D$49=H2217) * ('Supplier Emission'!$F$15:$F$49=$E$1919)),
            ""),
    "")</f>
        <v/>
      </c>
      <c r="L2217" s="311" t="str">
        <f t="array" ref="L2217">IFERROR(
    XLOOKUP(F2217,
            _xlws.FILTER('Supplier Emission'!$G$15:$G$49,
                   ('Supplier Emission'!$D$15:$D$49=H2217) * ('Supplier Emission'!$F$15:$F$49=$E$1919)),
            _xlws.FILTER('Supplier Emission'!$J$15:$J$49,
                   ('Supplier Emission'!$D$15:$D$49=H2217) * ('Supplier Emission'!$F$15:$F$49=$E$1919)),
            ""),
    "")</f>
        <v/>
      </c>
      <c r="M2217" s="311" t="str">
        <f t="array" ref="M2217">IFERROR(
    XLOOKUP(F2217,
            _xlws.FILTER('Supplier Emission'!$G$15:$G$49,
                   ('Supplier Emission'!$D$15:$D$49=H2217) * ('Supplier Emission'!$F$15:$F$49=$E$1919)),
            _xlws.FILTER('Supplier Emission'!$M$15:$M$49,
                   ('Supplier Emission'!$D$15:$D$49=H2217) * ('Supplier Emission'!$F$15:$F$49=$E$1919)),
            ""),
    "")</f>
        <v/>
      </c>
      <c r="N2217" s="311" t="str">
        <f t="array" ref="N2217">IFERROR(
    XLOOKUP(F2217,
            _xlws.FILTER('Supplier Emission'!$G$15:$G$49,
                   ('Supplier Emission'!$D$15:$D$49=H2217) * ('Supplier Emission'!$F$15:$F$49=$E$1919)),
            _xlws.FILTER('Supplier Emission'!$H$15:$H$49,
                   ('Supplier Emission'!$D$15:$D$49=H2217) * ('Supplier Emission'!$F$15:$F$49=$E$1919)),
            ""),
    "")</f>
        <v/>
      </c>
      <c r="O2217" s="311" t="str">
        <f t="array" ref="O2217">XLOOKUP(1,('Emission Factors'!$E$5:$E$488='GHG emissions calculations'!$F2217)*('Emission Factors'!$H$5:$H$488='GHG emissions calculations'!$H2217),INDEX('Emission Factors'!$E$5:$T$488,0,MATCH('GHG emissions calculations'!O$6,'Emission Factors'!$E$5:$T$5,0)),"",0)</f>
        <v/>
      </c>
      <c r="P2217" s="313" t="str">
        <f t="array" ref="P2217">IFERROR(
    INDEX('Emission Factors'!$E$5:$P$488,
          MATCH(1,
                ('Emission Factors'!$E$5:$E$488 = 'GHG emissions calculations'!$F2217) *
                ('Emission Factors'!$H$5:$H$488 = 'GHG emissions calculations'!$H2217),
                0),
          MATCH('GHG emissions calculations'!P$6,'Emission Factors'!$E$5:$P$5,0)),
    "")</f>
        <v/>
      </c>
      <c r="Q2217" s="311" t="str">
        <f t="array" ref="Q2217">IFERROR(
    IF(
        INDEX('Emission Factors'!$E$5:$P$488,
              MATCH(1,
                    ('Emission Factors'!$E$5:$E$488 = 'GHG emissions calculations'!$F2217) *
                    ('Emission Factors'!$H$5:$H$488 = 'GHG emissions calculations'!$H2217),
                    0),
              MATCH('GHG emissions calculations'!Q$6, 'Emission Factors'!$E$5:$P$5, 0)) &lt;&gt; "",
        INDEX('Emission Factors'!$E$5:$P$488,
              MATCH(1,
                    ('Emission Factors'!$E$5:$E$488 = 'GHG emissions calculations'!$F2217) *
                    ('Emission Factors'!$H$5:$H$488 = 'GHG emissions calculations'!$H2217),
                    0),
              MATCH('GHG emissions calculations'!Q$6, 'Emission Factors'!$E$5:$P$5, 0)),
        ""),
    "")</f>
        <v/>
      </c>
      <c r="R2217" s="311" t="str">
        <f t="array" ref="R2217">IFERROR(
    IF(
        INDEX('Emission Factors'!$E$5:$R$488,
              MATCH(1,
                    ('Emission Factors'!$E$5:$E$488 = 'GHG emissions calculations'!$F2217) *
                    ('Emission Factors'!$H$5:$H$488 = 'GHG emissions calculations'!$H2217),
                    0),
              MATCH('GHG emissions calculations'!R$6, 'Emission Factors'!$E$5:$R$5, 0)) &lt;&gt; "",
        INDEX('Emission Factors'!$E$5:$R$488,
              MATCH(1,
                    ('Emission Factors'!$E$5:$E$488 = 'GHG emissions calculations'!$F2217) *
                    ('Emission Factors'!$H$5:$H$488 = 'GHG emissions calculations'!$H2217),
                    0),
              MATCH('GHG emissions calculations'!R$6, 'Emission Factors'!$E$5:$R$5, 0)),
        ""),
    "")</f>
        <v/>
      </c>
      <c r="S2217" s="312">
        <f t="shared" si="3"/>
        <v>0</v>
      </c>
      <c r="T2217" s="23"/>
    </row>
    <row r="2218" ht="15.75" customHeight="1" outlineLevel="1">
      <c r="A2218" s="23"/>
      <c r="B2218" s="71"/>
      <c r="C2218" s="71"/>
      <c r="D2218" s="71"/>
      <c r="E2218" s="314"/>
      <c r="F2218" s="311" t="str">
        <f>Lists!AB233</f>
        <v>Plastic, PP, processed by injection moulding - Middle East</v>
      </c>
      <c r="G2218" s="311" t="str">
        <f t="array" ref="G2218">XLOOKUP(1,('Emission Factors'!$E$5:$E$488='GHG emissions calculations'!$F2218)*('Emission Factors'!$H$5:$H$488='GHG emissions calculations'!$H2218),INDEX('Emission Factors'!$E$5:$T$488,0,MATCH('GHG emissions calculations'!G$6,'Emission Factors'!$E$5:$T$5,0)),"",0)</f>
        <v/>
      </c>
      <c r="H2218" s="311" t="s">
        <v>237</v>
      </c>
      <c r="I2218" s="312" t="str">
        <f>IF(
    SUMIFS('Import data'!$L$25:$L$80,
           'Import data'!$J$25:$J$80, F2218,
           'Import data'!$G$25:$G$80, 'GHG emissions calculations'!$H2218,
           'Import data'!$I$25:$I$80,$E$1919) &lt;&gt; 0,
    SUMIFS('Import data'!$L$25:$L$80,
           'Import data'!$J$25:$J$80, F2218,
           'Import data'!$G$25:$G$80, 'GHG emissions calculations'!$H2218,
           'Import data'!$I$25:$I$80,$E$1919),
    ""
)</f>
        <v/>
      </c>
      <c r="J2218" s="311" t="str">
        <f t="array" ref="J2218">IF(
    XLOOKUP(F2218, 'Import data'!$J$26:$J$47, 'Import data'!$M$26:$M$47, "", 0) = "Please add the region-specific supplier emission factor or choose a different region available in the IAEG database.",
    "",
    XLOOKUP(F2218, 'Import data'!$J$26:$J$47, 'Import data'!$M$26:$M$47, "", 0)
)</f>
        <v/>
      </c>
      <c r="K2218" s="311" t="str">
        <f t="array" ref="K2218">IFERROR(
    XLOOKUP(F2218,
            _xlws.FILTER('Supplier Emission'!$G$15:$G$49,
                   ('Supplier Emission'!$D$15:$D$49=H2218) * ('Supplier Emission'!$F$15:$F$49=$E$1919)),
            _xlws.FILTER('Supplier Emission'!$I$15:$I$49,
                   ('Supplier Emission'!$D$15:$D$49=H2218) * ('Supplier Emission'!$F$15:$F$49=$E$1919)),
            ""),
    "")</f>
        <v/>
      </c>
      <c r="L2218" s="311" t="str">
        <f t="array" ref="L2218">IFERROR(
    XLOOKUP(F2218,
            _xlws.FILTER('Supplier Emission'!$G$15:$G$49,
                   ('Supplier Emission'!$D$15:$D$49=H2218) * ('Supplier Emission'!$F$15:$F$49=$E$1919)),
            _xlws.FILTER('Supplier Emission'!$J$15:$J$49,
                   ('Supplier Emission'!$D$15:$D$49=H2218) * ('Supplier Emission'!$F$15:$F$49=$E$1919)),
            ""),
    "")</f>
        <v/>
      </c>
      <c r="M2218" s="311" t="str">
        <f t="array" ref="M2218">IFERROR(
    XLOOKUP(F2218,
            _xlws.FILTER('Supplier Emission'!$G$15:$G$49,
                   ('Supplier Emission'!$D$15:$D$49=H2218) * ('Supplier Emission'!$F$15:$F$49=$E$1919)),
            _xlws.FILTER('Supplier Emission'!$M$15:$M$49,
                   ('Supplier Emission'!$D$15:$D$49=H2218) * ('Supplier Emission'!$F$15:$F$49=$E$1919)),
            ""),
    "")</f>
        <v/>
      </c>
      <c r="N2218" s="311" t="str">
        <f t="array" ref="N2218">IFERROR(
    XLOOKUP(F2218,
            _xlws.FILTER('Supplier Emission'!$G$15:$G$49,
                   ('Supplier Emission'!$D$15:$D$49=H2218) * ('Supplier Emission'!$F$15:$F$49=$E$1919)),
            _xlws.FILTER('Supplier Emission'!$H$15:$H$49,
                   ('Supplier Emission'!$D$15:$D$49=H2218) * ('Supplier Emission'!$F$15:$F$49=$E$1919)),
            ""),
    "")</f>
        <v/>
      </c>
      <c r="O2218" s="311" t="str">
        <f t="array" ref="O2218">XLOOKUP(1,('Emission Factors'!$E$5:$E$488='GHG emissions calculations'!$F2218)*('Emission Factors'!$H$5:$H$488='GHG emissions calculations'!$H2218),INDEX('Emission Factors'!$E$5:$T$488,0,MATCH('GHG emissions calculations'!O$6,'Emission Factors'!$E$5:$T$5,0)),"",0)</f>
        <v/>
      </c>
      <c r="P2218" s="313" t="str">
        <f t="array" ref="P2218">IFERROR(
    INDEX('Emission Factors'!$E$5:$P$488,
          MATCH(1,
                ('Emission Factors'!$E$5:$E$488 = 'GHG emissions calculations'!$F2218) *
                ('Emission Factors'!$H$5:$H$488 = 'GHG emissions calculations'!$H2218),
                0),
          MATCH('GHG emissions calculations'!P$6,'Emission Factors'!$E$5:$P$5,0)),
    "")</f>
        <v/>
      </c>
      <c r="Q2218" s="311" t="str">
        <f t="array" ref="Q2218">IFERROR(
    IF(
        INDEX('Emission Factors'!$E$5:$P$488,
              MATCH(1,
                    ('Emission Factors'!$E$5:$E$488 = 'GHG emissions calculations'!$F2218) *
                    ('Emission Factors'!$H$5:$H$488 = 'GHG emissions calculations'!$H2218),
                    0),
              MATCH('GHG emissions calculations'!Q$6, 'Emission Factors'!$E$5:$P$5, 0)) &lt;&gt; "",
        INDEX('Emission Factors'!$E$5:$P$488,
              MATCH(1,
                    ('Emission Factors'!$E$5:$E$488 = 'GHG emissions calculations'!$F2218) *
                    ('Emission Factors'!$H$5:$H$488 = 'GHG emissions calculations'!$H2218),
                    0),
              MATCH('GHG emissions calculations'!Q$6, 'Emission Factors'!$E$5:$P$5, 0)),
        ""),
    "")</f>
        <v/>
      </c>
      <c r="R2218" s="311" t="str">
        <f t="array" ref="R2218">IFERROR(
    IF(
        INDEX('Emission Factors'!$E$5:$R$488,
              MATCH(1,
                    ('Emission Factors'!$E$5:$E$488 = 'GHG emissions calculations'!$F2218) *
                    ('Emission Factors'!$H$5:$H$488 = 'GHG emissions calculations'!$H2218),
                    0),
              MATCH('GHG emissions calculations'!R$6, 'Emission Factors'!$E$5:$R$5, 0)) &lt;&gt; "",
        INDEX('Emission Factors'!$E$5:$R$488,
              MATCH(1,
                    ('Emission Factors'!$E$5:$E$488 = 'GHG emissions calculations'!$F2218) *
                    ('Emission Factors'!$H$5:$H$488 = 'GHG emissions calculations'!$H2218),
                    0),
              MATCH('GHG emissions calculations'!R$6, 'Emission Factors'!$E$5:$R$5, 0)),
        ""),
    "")</f>
        <v/>
      </c>
      <c r="S2218" s="312">
        <f t="shared" si="3"/>
        <v>0</v>
      </c>
      <c r="T2218" s="23"/>
    </row>
    <row r="2219" ht="15.75" customHeight="1" outlineLevel="1">
      <c r="A2219" s="23"/>
      <c r="B2219" s="71"/>
      <c r="C2219" s="71"/>
      <c r="D2219" s="71"/>
      <c r="E2219" s="314"/>
      <c r="F2219" s="311" t="str">
        <f>Lists!AB232</f>
        <v>Plastic, PP, processed by injection moulding - Oceania</v>
      </c>
      <c r="G2219" s="311" t="str">
        <f t="array" ref="G2219">XLOOKUP(1,('Emission Factors'!$E$5:$E$488='GHG emissions calculations'!$F2219)*('Emission Factors'!$H$5:$H$488='GHG emissions calculations'!$H2219),INDEX('Emission Factors'!$E$5:$T$488,0,MATCH('GHG emissions calculations'!G$6,'Emission Factors'!$E$5:$T$5,0)),"",0)</f>
        <v/>
      </c>
      <c r="H2219" s="311" t="s">
        <v>237</v>
      </c>
      <c r="I2219" s="312" t="str">
        <f>IF(
    SUMIFS('Import data'!$L$25:$L$80,
           'Import data'!$J$25:$J$80, F2219,
           'Import data'!$G$25:$G$80, 'GHG emissions calculations'!$H2219,
           'Import data'!$I$25:$I$80,$E$1919) &lt;&gt; 0,
    SUMIFS('Import data'!$L$25:$L$80,
           'Import data'!$J$25:$J$80, F2219,
           'Import data'!$G$25:$G$80, 'GHG emissions calculations'!$H2219,
           'Import data'!$I$25:$I$80,$E$1919),
    ""
)</f>
        <v/>
      </c>
      <c r="J2219" s="311" t="str">
        <f t="array" ref="J2219">IF(
    XLOOKUP(F2219, 'Import data'!$J$26:$J$47, 'Import data'!$M$26:$M$47, "", 0) = "Please add the region-specific supplier emission factor or choose a different region available in the IAEG database.",
    "",
    XLOOKUP(F2219, 'Import data'!$J$26:$J$47, 'Import data'!$M$26:$M$47, "", 0)
)</f>
        <v/>
      </c>
      <c r="K2219" s="311" t="str">
        <f t="array" ref="K2219">IFERROR(
    XLOOKUP(F2219,
            _xlws.FILTER('Supplier Emission'!$G$15:$G$49,
                   ('Supplier Emission'!$D$15:$D$49=H2219) * ('Supplier Emission'!$F$15:$F$49=$E$1919)),
            _xlws.FILTER('Supplier Emission'!$I$15:$I$49,
                   ('Supplier Emission'!$D$15:$D$49=H2219) * ('Supplier Emission'!$F$15:$F$49=$E$1919)),
            ""),
    "")</f>
        <v/>
      </c>
      <c r="L2219" s="311" t="str">
        <f t="array" ref="L2219">IFERROR(
    XLOOKUP(F2219,
            _xlws.FILTER('Supplier Emission'!$G$15:$G$49,
                   ('Supplier Emission'!$D$15:$D$49=H2219) * ('Supplier Emission'!$F$15:$F$49=$E$1919)),
            _xlws.FILTER('Supplier Emission'!$J$15:$J$49,
                   ('Supplier Emission'!$D$15:$D$49=H2219) * ('Supplier Emission'!$F$15:$F$49=$E$1919)),
            ""),
    "")</f>
        <v/>
      </c>
      <c r="M2219" s="311" t="str">
        <f t="array" ref="M2219">IFERROR(
    XLOOKUP(F2219,
            _xlws.FILTER('Supplier Emission'!$G$15:$G$49,
                   ('Supplier Emission'!$D$15:$D$49=H2219) * ('Supplier Emission'!$F$15:$F$49=$E$1919)),
            _xlws.FILTER('Supplier Emission'!$M$15:$M$49,
                   ('Supplier Emission'!$D$15:$D$49=H2219) * ('Supplier Emission'!$F$15:$F$49=$E$1919)),
            ""),
    "")</f>
        <v/>
      </c>
      <c r="N2219" s="311" t="str">
        <f t="array" ref="N2219">IFERROR(
    XLOOKUP(F2219,
            _xlws.FILTER('Supplier Emission'!$G$15:$G$49,
                   ('Supplier Emission'!$D$15:$D$49=H2219) * ('Supplier Emission'!$F$15:$F$49=$E$1919)),
            _xlws.FILTER('Supplier Emission'!$H$15:$H$49,
                   ('Supplier Emission'!$D$15:$D$49=H2219) * ('Supplier Emission'!$F$15:$F$49=$E$1919)),
            ""),
    "")</f>
        <v/>
      </c>
      <c r="O2219" s="311" t="str">
        <f t="array" ref="O2219">XLOOKUP(1,('Emission Factors'!$E$5:$E$488='GHG emissions calculations'!$F2219)*('Emission Factors'!$H$5:$H$488='GHG emissions calculations'!$H2219),INDEX('Emission Factors'!$E$5:$T$488,0,MATCH('GHG emissions calculations'!O$6,'Emission Factors'!$E$5:$T$5,0)),"",0)</f>
        <v/>
      </c>
      <c r="P2219" s="313" t="str">
        <f t="array" ref="P2219">IFERROR(
    INDEX('Emission Factors'!$E$5:$P$488,
          MATCH(1,
                ('Emission Factors'!$E$5:$E$488 = 'GHG emissions calculations'!$F2219) *
                ('Emission Factors'!$H$5:$H$488 = 'GHG emissions calculations'!$H2219),
                0),
          MATCH('GHG emissions calculations'!P$6,'Emission Factors'!$E$5:$P$5,0)),
    "")</f>
        <v/>
      </c>
      <c r="Q2219" s="311" t="str">
        <f t="array" ref="Q2219">IFERROR(
    IF(
        INDEX('Emission Factors'!$E$5:$P$488,
              MATCH(1,
                    ('Emission Factors'!$E$5:$E$488 = 'GHG emissions calculations'!$F2219) *
                    ('Emission Factors'!$H$5:$H$488 = 'GHG emissions calculations'!$H2219),
                    0),
              MATCH('GHG emissions calculations'!Q$6, 'Emission Factors'!$E$5:$P$5, 0)) &lt;&gt; "",
        INDEX('Emission Factors'!$E$5:$P$488,
              MATCH(1,
                    ('Emission Factors'!$E$5:$E$488 = 'GHG emissions calculations'!$F2219) *
                    ('Emission Factors'!$H$5:$H$488 = 'GHG emissions calculations'!$H2219),
                    0),
              MATCH('GHG emissions calculations'!Q$6, 'Emission Factors'!$E$5:$P$5, 0)),
        ""),
    "")</f>
        <v/>
      </c>
      <c r="R2219" s="311" t="str">
        <f t="array" ref="R2219">IFERROR(
    IF(
        INDEX('Emission Factors'!$E$5:$R$488,
              MATCH(1,
                    ('Emission Factors'!$E$5:$E$488 = 'GHG emissions calculations'!$F2219) *
                    ('Emission Factors'!$H$5:$H$488 = 'GHG emissions calculations'!$H2219),
                    0),
              MATCH('GHG emissions calculations'!R$6, 'Emission Factors'!$E$5:$R$5, 0)) &lt;&gt; "",
        INDEX('Emission Factors'!$E$5:$R$488,
              MATCH(1,
                    ('Emission Factors'!$E$5:$E$488 = 'GHG emissions calculations'!$F2219) *
                    ('Emission Factors'!$H$5:$H$488 = 'GHG emissions calculations'!$H2219),
                    0),
              MATCH('GHG emissions calculations'!R$6, 'Emission Factors'!$E$5:$R$5, 0)),
        ""),
    "")</f>
        <v/>
      </c>
      <c r="S2219" s="312">
        <f t="shared" si="3"/>
        <v>0</v>
      </c>
      <c r="T2219" s="23"/>
    </row>
    <row r="2220" ht="15.75" customHeight="1" outlineLevel="1">
      <c r="A2220" s="23"/>
      <c r="B2220" s="71"/>
      <c r="C2220" s="71"/>
      <c r="D2220" s="71"/>
      <c r="E2220" s="314"/>
      <c r="F2220" s="311" t="str">
        <f>Lists!AB237</f>
        <v>Plastic, PVC film - Africa</v>
      </c>
      <c r="G2220" s="311" t="str">
        <f t="array" ref="G2220">XLOOKUP(1,('Emission Factors'!$E$5:$E$488='GHG emissions calculations'!$F2220)*('Emission Factors'!$H$5:$H$488='GHG emissions calculations'!$H2220),INDEX('Emission Factors'!$E$5:$T$488,0,MATCH('GHG emissions calculations'!G$6,'Emission Factors'!$E$5:$T$5,0)),"",0)</f>
        <v/>
      </c>
      <c r="H2220" s="311" t="s">
        <v>237</v>
      </c>
      <c r="I2220" s="312" t="str">
        <f>IF(
    SUMIFS('Import data'!$L$25:$L$80,
           'Import data'!$J$25:$J$80, F2220,
           'Import data'!$G$25:$G$80, 'GHG emissions calculations'!$H2220,
           'Import data'!$I$25:$I$80,$E$1919) &lt;&gt; 0,
    SUMIFS('Import data'!$L$25:$L$80,
           'Import data'!$J$25:$J$80, F2220,
           'Import data'!$G$25:$G$80, 'GHG emissions calculations'!$H2220,
           'Import data'!$I$25:$I$80,$E$1919),
    ""
)</f>
        <v/>
      </c>
      <c r="J2220" s="311" t="str">
        <f t="array" ref="J2220">IF(
    XLOOKUP(F2220, 'Import data'!$J$26:$J$47, 'Import data'!$M$26:$M$47, "", 0) = "Please add the region-specific supplier emission factor or choose a different region available in the IAEG database.",
    "",
    XLOOKUP(F2220, 'Import data'!$J$26:$J$47, 'Import data'!$M$26:$M$47, "", 0)
)</f>
        <v/>
      </c>
      <c r="K2220" s="311" t="str">
        <f t="array" ref="K2220">IFERROR(
    XLOOKUP(F2220,
            _xlws.FILTER('Supplier Emission'!$G$15:$G$49,
                   ('Supplier Emission'!$D$15:$D$49=H2220) * ('Supplier Emission'!$F$15:$F$49=$E$1919)),
            _xlws.FILTER('Supplier Emission'!$I$15:$I$49,
                   ('Supplier Emission'!$D$15:$D$49=H2220) * ('Supplier Emission'!$F$15:$F$49=$E$1919)),
            ""),
    "")</f>
        <v/>
      </c>
      <c r="L2220" s="311" t="str">
        <f t="array" ref="L2220">IFERROR(
    XLOOKUP(F2220,
            _xlws.FILTER('Supplier Emission'!$G$15:$G$49,
                   ('Supplier Emission'!$D$15:$D$49=H2220) * ('Supplier Emission'!$F$15:$F$49=$E$1919)),
            _xlws.FILTER('Supplier Emission'!$J$15:$J$49,
                   ('Supplier Emission'!$D$15:$D$49=H2220) * ('Supplier Emission'!$F$15:$F$49=$E$1919)),
            ""),
    "")</f>
        <v/>
      </c>
      <c r="M2220" s="311" t="str">
        <f t="array" ref="M2220">IFERROR(
    XLOOKUP(F2220,
            _xlws.FILTER('Supplier Emission'!$G$15:$G$49,
                   ('Supplier Emission'!$D$15:$D$49=H2220) * ('Supplier Emission'!$F$15:$F$49=$E$1919)),
            _xlws.FILTER('Supplier Emission'!$M$15:$M$49,
                   ('Supplier Emission'!$D$15:$D$49=H2220) * ('Supplier Emission'!$F$15:$F$49=$E$1919)),
            ""),
    "")</f>
        <v/>
      </c>
      <c r="N2220" s="311" t="str">
        <f t="array" ref="N2220">IFERROR(
    XLOOKUP(F2220,
            _xlws.FILTER('Supplier Emission'!$G$15:$G$49,
                   ('Supplier Emission'!$D$15:$D$49=H2220) * ('Supplier Emission'!$F$15:$F$49=$E$1919)),
            _xlws.FILTER('Supplier Emission'!$H$15:$H$49,
                   ('Supplier Emission'!$D$15:$D$49=H2220) * ('Supplier Emission'!$F$15:$F$49=$E$1919)),
            ""),
    "")</f>
        <v/>
      </c>
      <c r="O2220" s="311" t="str">
        <f t="array" ref="O2220">XLOOKUP(1,('Emission Factors'!$E$5:$E$488='GHG emissions calculations'!$F2220)*('Emission Factors'!$H$5:$H$488='GHG emissions calculations'!$H2220),INDEX('Emission Factors'!$E$5:$T$488,0,MATCH('GHG emissions calculations'!O$6,'Emission Factors'!$E$5:$T$5,0)),"",0)</f>
        <v/>
      </c>
      <c r="P2220" s="313" t="str">
        <f t="array" ref="P2220">IFERROR(
    INDEX('Emission Factors'!$E$5:$P$488,
          MATCH(1,
                ('Emission Factors'!$E$5:$E$488 = 'GHG emissions calculations'!$F2220) *
                ('Emission Factors'!$H$5:$H$488 = 'GHG emissions calculations'!$H2220),
                0),
          MATCH('GHG emissions calculations'!P$6,'Emission Factors'!$E$5:$P$5,0)),
    "")</f>
        <v/>
      </c>
      <c r="Q2220" s="311" t="str">
        <f t="array" ref="Q2220">IFERROR(
    IF(
        INDEX('Emission Factors'!$E$5:$P$488,
              MATCH(1,
                    ('Emission Factors'!$E$5:$E$488 = 'GHG emissions calculations'!$F2220) *
                    ('Emission Factors'!$H$5:$H$488 = 'GHG emissions calculations'!$H2220),
                    0),
              MATCH('GHG emissions calculations'!Q$6, 'Emission Factors'!$E$5:$P$5, 0)) &lt;&gt; "",
        INDEX('Emission Factors'!$E$5:$P$488,
              MATCH(1,
                    ('Emission Factors'!$E$5:$E$488 = 'GHG emissions calculations'!$F2220) *
                    ('Emission Factors'!$H$5:$H$488 = 'GHG emissions calculations'!$H2220),
                    0),
              MATCH('GHG emissions calculations'!Q$6, 'Emission Factors'!$E$5:$P$5, 0)),
        ""),
    "")</f>
        <v/>
      </c>
      <c r="R2220" s="311" t="str">
        <f t="array" ref="R2220">IFERROR(
    IF(
        INDEX('Emission Factors'!$E$5:$R$488,
              MATCH(1,
                    ('Emission Factors'!$E$5:$E$488 = 'GHG emissions calculations'!$F2220) *
                    ('Emission Factors'!$H$5:$H$488 = 'GHG emissions calculations'!$H2220),
                    0),
              MATCH('GHG emissions calculations'!R$6, 'Emission Factors'!$E$5:$R$5, 0)) &lt;&gt; "",
        INDEX('Emission Factors'!$E$5:$R$488,
              MATCH(1,
                    ('Emission Factors'!$E$5:$E$488 = 'GHG emissions calculations'!$F2220) *
                    ('Emission Factors'!$H$5:$H$488 = 'GHG emissions calculations'!$H2220),
                    0),
              MATCH('GHG emissions calculations'!R$6, 'Emission Factors'!$E$5:$R$5, 0)),
        ""),
    "")</f>
        <v/>
      </c>
      <c r="S2220" s="312">
        <f t="shared" si="3"/>
        <v>0</v>
      </c>
      <c r="T2220" s="23"/>
    </row>
    <row r="2221" ht="15.75" customHeight="1" outlineLevel="1">
      <c r="A2221" s="23"/>
      <c r="B2221" s="71"/>
      <c r="C2221" s="71"/>
      <c r="D2221" s="71"/>
      <c r="E2221" s="314"/>
      <c r="F2221" s="311" t="str">
        <f>Lists!AB235</f>
        <v>Plastic, PVC film - America</v>
      </c>
      <c r="G2221" s="311" t="str">
        <f t="array" ref="G2221">XLOOKUP(1,('Emission Factors'!$E$5:$E$488='GHG emissions calculations'!$F2221)*('Emission Factors'!$H$5:$H$488='GHG emissions calculations'!$H2221),INDEX('Emission Factors'!$E$5:$T$488,0,MATCH('GHG emissions calculations'!G$6,'Emission Factors'!$E$5:$T$5,0)),"",0)</f>
        <v/>
      </c>
      <c r="H2221" s="311" t="s">
        <v>237</v>
      </c>
      <c r="I2221" s="312" t="str">
        <f>IF(
    SUMIFS('Import data'!$L$25:$L$80,
           'Import data'!$J$25:$J$80, F2221,
           'Import data'!$G$25:$G$80, 'GHG emissions calculations'!$H2221,
           'Import data'!$I$25:$I$80,$E$1919) &lt;&gt; 0,
    SUMIFS('Import data'!$L$25:$L$80,
           'Import data'!$J$25:$J$80, F2221,
           'Import data'!$G$25:$G$80, 'GHG emissions calculations'!$H2221,
           'Import data'!$I$25:$I$80,$E$1919),
    ""
)</f>
        <v/>
      </c>
      <c r="J2221" s="311" t="str">
        <f t="array" ref="J2221">IF(
    XLOOKUP(F2221, 'Import data'!$J$26:$J$47, 'Import data'!$M$26:$M$47, "", 0) = "Please add the region-specific supplier emission factor or choose a different region available in the IAEG database.",
    "",
    XLOOKUP(F2221, 'Import data'!$J$26:$J$47, 'Import data'!$M$26:$M$47, "", 0)
)</f>
        <v/>
      </c>
      <c r="K2221" s="311" t="str">
        <f t="array" ref="K2221">IFERROR(
    XLOOKUP(F2221,
            _xlws.FILTER('Supplier Emission'!$G$15:$G$49,
                   ('Supplier Emission'!$D$15:$D$49=H2221) * ('Supplier Emission'!$F$15:$F$49=$E$1919)),
            _xlws.FILTER('Supplier Emission'!$I$15:$I$49,
                   ('Supplier Emission'!$D$15:$D$49=H2221) * ('Supplier Emission'!$F$15:$F$49=$E$1919)),
            ""),
    "")</f>
        <v/>
      </c>
      <c r="L2221" s="311" t="str">
        <f t="array" ref="L2221">IFERROR(
    XLOOKUP(F2221,
            _xlws.FILTER('Supplier Emission'!$G$15:$G$49,
                   ('Supplier Emission'!$D$15:$D$49=H2221) * ('Supplier Emission'!$F$15:$F$49=$E$1919)),
            _xlws.FILTER('Supplier Emission'!$J$15:$J$49,
                   ('Supplier Emission'!$D$15:$D$49=H2221) * ('Supplier Emission'!$F$15:$F$49=$E$1919)),
            ""),
    "")</f>
        <v/>
      </c>
      <c r="M2221" s="311" t="str">
        <f t="array" ref="M2221">IFERROR(
    XLOOKUP(F2221,
            _xlws.FILTER('Supplier Emission'!$G$15:$G$49,
                   ('Supplier Emission'!$D$15:$D$49=H2221) * ('Supplier Emission'!$F$15:$F$49=$E$1919)),
            _xlws.FILTER('Supplier Emission'!$M$15:$M$49,
                   ('Supplier Emission'!$D$15:$D$49=H2221) * ('Supplier Emission'!$F$15:$F$49=$E$1919)),
            ""),
    "")</f>
        <v/>
      </c>
      <c r="N2221" s="311" t="str">
        <f t="array" ref="N2221">IFERROR(
    XLOOKUP(F2221,
            _xlws.FILTER('Supplier Emission'!$G$15:$G$49,
                   ('Supplier Emission'!$D$15:$D$49=H2221) * ('Supplier Emission'!$F$15:$F$49=$E$1919)),
            _xlws.FILTER('Supplier Emission'!$H$15:$H$49,
                   ('Supplier Emission'!$D$15:$D$49=H2221) * ('Supplier Emission'!$F$15:$F$49=$E$1919)),
            ""),
    "")</f>
        <v/>
      </c>
      <c r="O2221" s="311" t="str">
        <f t="array" ref="O2221">XLOOKUP(1,('Emission Factors'!$E$5:$E$488='GHG emissions calculations'!$F2221)*('Emission Factors'!$H$5:$H$488='GHG emissions calculations'!$H2221),INDEX('Emission Factors'!$E$5:$T$488,0,MATCH('GHG emissions calculations'!O$6,'Emission Factors'!$E$5:$T$5,0)),"",0)</f>
        <v/>
      </c>
      <c r="P2221" s="313" t="str">
        <f t="array" ref="P2221">IFERROR(
    INDEX('Emission Factors'!$E$5:$P$488,
          MATCH(1,
                ('Emission Factors'!$E$5:$E$488 = 'GHG emissions calculations'!$F2221) *
                ('Emission Factors'!$H$5:$H$488 = 'GHG emissions calculations'!$H2221),
                0),
          MATCH('GHG emissions calculations'!P$6,'Emission Factors'!$E$5:$P$5,0)),
    "")</f>
        <v/>
      </c>
      <c r="Q2221" s="311" t="str">
        <f t="array" ref="Q2221">IFERROR(
    IF(
        INDEX('Emission Factors'!$E$5:$P$488,
              MATCH(1,
                    ('Emission Factors'!$E$5:$E$488 = 'GHG emissions calculations'!$F2221) *
                    ('Emission Factors'!$H$5:$H$488 = 'GHG emissions calculations'!$H2221),
                    0),
              MATCH('GHG emissions calculations'!Q$6, 'Emission Factors'!$E$5:$P$5, 0)) &lt;&gt; "",
        INDEX('Emission Factors'!$E$5:$P$488,
              MATCH(1,
                    ('Emission Factors'!$E$5:$E$488 = 'GHG emissions calculations'!$F2221) *
                    ('Emission Factors'!$H$5:$H$488 = 'GHG emissions calculations'!$H2221),
                    0),
              MATCH('GHG emissions calculations'!Q$6, 'Emission Factors'!$E$5:$P$5, 0)),
        ""),
    "")</f>
        <v/>
      </c>
      <c r="R2221" s="311" t="str">
        <f t="array" ref="R2221">IFERROR(
    IF(
        INDEX('Emission Factors'!$E$5:$R$488,
              MATCH(1,
                    ('Emission Factors'!$E$5:$E$488 = 'GHG emissions calculations'!$F2221) *
                    ('Emission Factors'!$H$5:$H$488 = 'GHG emissions calculations'!$H2221),
                    0),
              MATCH('GHG emissions calculations'!R$6, 'Emission Factors'!$E$5:$R$5, 0)) &lt;&gt; "",
        INDEX('Emission Factors'!$E$5:$R$488,
              MATCH(1,
                    ('Emission Factors'!$E$5:$E$488 = 'GHG emissions calculations'!$F2221) *
                    ('Emission Factors'!$H$5:$H$488 = 'GHG emissions calculations'!$H2221),
                    0),
              MATCH('GHG emissions calculations'!R$6, 'Emission Factors'!$E$5:$R$5, 0)),
        ""),
    "")</f>
        <v/>
      </c>
      <c r="S2221" s="312">
        <f t="shared" si="3"/>
        <v>0</v>
      </c>
      <c r="T2221" s="23"/>
    </row>
    <row r="2222" ht="15.75" customHeight="1" outlineLevel="1">
      <c r="A2222" s="23"/>
      <c r="B2222" s="71"/>
      <c r="C2222" s="71"/>
      <c r="D2222" s="71"/>
      <c r="E2222" s="314"/>
      <c r="F2222" s="311" t="str">
        <f>Lists!AB238</f>
        <v>Plastic, PVC film - Asia</v>
      </c>
      <c r="G2222" s="311" t="str">
        <f t="array" ref="G2222">XLOOKUP(1,('Emission Factors'!$E$5:$E$488='GHG emissions calculations'!$F2222)*('Emission Factors'!$H$5:$H$488='GHG emissions calculations'!$H2222),INDEX('Emission Factors'!$E$5:$T$488,0,MATCH('GHG emissions calculations'!G$6,'Emission Factors'!$E$5:$T$5,0)),"",0)</f>
        <v/>
      </c>
      <c r="H2222" s="311" t="s">
        <v>237</v>
      </c>
      <c r="I2222" s="312" t="str">
        <f>IF(
    SUMIFS('Import data'!$L$25:$L$80,
           'Import data'!$J$25:$J$80, F2222,
           'Import data'!$G$25:$G$80, 'GHG emissions calculations'!$H2222,
           'Import data'!$I$25:$I$80,$E$1919) &lt;&gt; 0,
    SUMIFS('Import data'!$L$25:$L$80,
           'Import data'!$J$25:$J$80, F2222,
           'Import data'!$G$25:$G$80, 'GHG emissions calculations'!$H2222,
           'Import data'!$I$25:$I$80,$E$1919),
    ""
)</f>
        <v/>
      </c>
      <c r="J2222" s="311" t="str">
        <f t="array" ref="J2222">IF(
    XLOOKUP(F2222, 'Import data'!$J$26:$J$47, 'Import data'!$M$26:$M$47, "", 0) = "Please add the region-specific supplier emission factor or choose a different region available in the IAEG database.",
    "",
    XLOOKUP(F2222, 'Import data'!$J$26:$J$47, 'Import data'!$M$26:$M$47, "", 0)
)</f>
        <v/>
      </c>
      <c r="K2222" s="311" t="str">
        <f t="array" ref="K2222">IFERROR(
    XLOOKUP(F2222,
            _xlws.FILTER('Supplier Emission'!$G$15:$G$49,
                   ('Supplier Emission'!$D$15:$D$49=H2222) * ('Supplier Emission'!$F$15:$F$49=$E$1919)),
            _xlws.FILTER('Supplier Emission'!$I$15:$I$49,
                   ('Supplier Emission'!$D$15:$D$49=H2222) * ('Supplier Emission'!$F$15:$F$49=$E$1919)),
            ""),
    "")</f>
        <v/>
      </c>
      <c r="L2222" s="311" t="str">
        <f t="array" ref="L2222">IFERROR(
    XLOOKUP(F2222,
            _xlws.FILTER('Supplier Emission'!$G$15:$G$49,
                   ('Supplier Emission'!$D$15:$D$49=H2222) * ('Supplier Emission'!$F$15:$F$49=$E$1919)),
            _xlws.FILTER('Supplier Emission'!$J$15:$J$49,
                   ('Supplier Emission'!$D$15:$D$49=H2222) * ('Supplier Emission'!$F$15:$F$49=$E$1919)),
            ""),
    "")</f>
        <v/>
      </c>
      <c r="M2222" s="311" t="str">
        <f t="array" ref="M2222">IFERROR(
    XLOOKUP(F2222,
            _xlws.FILTER('Supplier Emission'!$G$15:$G$49,
                   ('Supplier Emission'!$D$15:$D$49=H2222) * ('Supplier Emission'!$F$15:$F$49=$E$1919)),
            _xlws.FILTER('Supplier Emission'!$M$15:$M$49,
                   ('Supplier Emission'!$D$15:$D$49=H2222) * ('Supplier Emission'!$F$15:$F$49=$E$1919)),
            ""),
    "")</f>
        <v/>
      </c>
      <c r="N2222" s="311" t="str">
        <f t="array" ref="N2222">IFERROR(
    XLOOKUP(F2222,
            _xlws.FILTER('Supplier Emission'!$G$15:$G$49,
                   ('Supplier Emission'!$D$15:$D$49=H2222) * ('Supplier Emission'!$F$15:$F$49=$E$1919)),
            _xlws.FILTER('Supplier Emission'!$H$15:$H$49,
                   ('Supplier Emission'!$D$15:$D$49=H2222) * ('Supplier Emission'!$F$15:$F$49=$E$1919)),
            ""),
    "")</f>
        <v/>
      </c>
      <c r="O2222" s="311" t="str">
        <f t="array" ref="O2222">XLOOKUP(1,('Emission Factors'!$E$5:$E$488='GHG emissions calculations'!$F2222)*('Emission Factors'!$H$5:$H$488='GHG emissions calculations'!$H2222),INDEX('Emission Factors'!$E$5:$T$488,0,MATCH('GHG emissions calculations'!O$6,'Emission Factors'!$E$5:$T$5,0)),"",0)</f>
        <v/>
      </c>
      <c r="P2222" s="313" t="str">
        <f t="array" ref="P2222">IFERROR(
    INDEX('Emission Factors'!$E$5:$P$488,
          MATCH(1,
                ('Emission Factors'!$E$5:$E$488 = 'GHG emissions calculations'!$F2222) *
                ('Emission Factors'!$H$5:$H$488 = 'GHG emissions calculations'!$H2222),
                0),
          MATCH('GHG emissions calculations'!P$6,'Emission Factors'!$E$5:$P$5,0)),
    "")</f>
        <v/>
      </c>
      <c r="Q2222" s="311" t="str">
        <f t="array" ref="Q2222">IFERROR(
    IF(
        INDEX('Emission Factors'!$E$5:$P$488,
              MATCH(1,
                    ('Emission Factors'!$E$5:$E$488 = 'GHG emissions calculations'!$F2222) *
                    ('Emission Factors'!$H$5:$H$488 = 'GHG emissions calculations'!$H2222),
                    0),
              MATCH('GHG emissions calculations'!Q$6, 'Emission Factors'!$E$5:$P$5, 0)) &lt;&gt; "",
        INDEX('Emission Factors'!$E$5:$P$488,
              MATCH(1,
                    ('Emission Factors'!$E$5:$E$488 = 'GHG emissions calculations'!$F2222) *
                    ('Emission Factors'!$H$5:$H$488 = 'GHG emissions calculations'!$H2222),
                    0),
              MATCH('GHG emissions calculations'!Q$6, 'Emission Factors'!$E$5:$P$5, 0)),
        ""),
    "")</f>
        <v/>
      </c>
      <c r="R2222" s="311" t="str">
        <f t="array" ref="R2222">IFERROR(
    IF(
        INDEX('Emission Factors'!$E$5:$R$488,
              MATCH(1,
                    ('Emission Factors'!$E$5:$E$488 = 'GHG emissions calculations'!$F2222) *
                    ('Emission Factors'!$H$5:$H$488 = 'GHG emissions calculations'!$H2222),
                    0),
              MATCH('GHG emissions calculations'!R$6, 'Emission Factors'!$E$5:$R$5, 0)) &lt;&gt; "",
        INDEX('Emission Factors'!$E$5:$R$488,
              MATCH(1,
                    ('Emission Factors'!$E$5:$E$488 = 'GHG emissions calculations'!$F2222) *
                    ('Emission Factors'!$H$5:$H$488 = 'GHG emissions calculations'!$H2222),
                    0),
              MATCH('GHG emissions calculations'!R$6, 'Emission Factors'!$E$5:$R$5, 0)),
        ""),
    "")</f>
        <v/>
      </c>
      <c r="S2222" s="312">
        <f t="shared" si="3"/>
        <v>0</v>
      </c>
      <c r="T2222" s="23"/>
    </row>
    <row r="2223" ht="15.75" customHeight="1" outlineLevel="1">
      <c r="A2223" s="23"/>
      <c r="B2223" s="71"/>
      <c r="C2223" s="71"/>
      <c r="D2223" s="71"/>
      <c r="E2223" s="314"/>
      <c r="F2223" s="311" t="str">
        <f>Lists!AB236</f>
        <v>Plastic, PVC film - Europe</v>
      </c>
      <c r="G2223" s="311">
        <f t="array" ref="G2223">XLOOKUP(1,('Emission Factors'!$E$5:$E$488='GHG emissions calculations'!$F2223)*('Emission Factors'!$H$5:$H$488='GHG emissions calculations'!$H2223),INDEX('Emission Factors'!$E$5:$T$488,0,MATCH('GHG emissions calculations'!G$6,'Emission Factors'!$E$5:$T$5,0)),"",0)</f>
        <v>3</v>
      </c>
      <c r="H2223" s="311" t="s">
        <v>237</v>
      </c>
      <c r="I2223" s="312" t="str">
        <f>IF(
    SUMIFS('Import data'!$L$25:$L$80,
           'Import data'!$J$25:$J$80, F2223,
           'Import data'!$G$25:$G$80, 'GHG emissions calculations'!$H2223,
           'Import data'!$I$25:$I$80,$E$1919) &lt;&gt; 0,
    SUMIFS('Import data'!$L$25:$L$80,
           'Import data'!$J$25:$J$80, F2223,
           'Import data'!$G$25:$G$80, 'GHG emissions calculations'!$H2223,
           'Import data'!$I$25:$I$80,$E$1919),
    ""
)</f>
        <v/>
      </c>
      <c r="J2223" s="311" t="str">
        <f t="array" ref="J2223">IF(
    XLOOKUP(F2223, 'Import data'!$J$26:$J$47, 'Import data'!$M$26:$M$47, "", 0) = "Please add the region-specific supplier emission factor or choose a different region available in the IAEG database.",
    "",
    XLOOKUP(F2223, 'Import data'!$J$26:$J$47, 'Import data'!$M$26:$M$47, "", 0)
)</f>
        <v/>
      </c>
      <c r="K2223" s="311" t="str">
        <f t="array" ref="K2223">IFERROR(
    XLOOKUP(F2223,
            _xlws.FILTER('Supplier Emission'!$G$15:$G$49,
                   ('Supplier Emission'!$D$15:$D$49=H2223) * ('Supplier Emission'!$F$15:$F$49=$E$1919)),
            _xlws.FILTER('Supplier Emission'!$I$15:$I$49,
                   ('Supplier Emission'!$D$15:$D$49=H2223) * ('Supplier Emission'!$F$15:$F$49=$E$1919)),
            ""),
    "")</f>
        <v/>
      </c>
      <c r="L2223" s="311" t="str">
        <f t="array" ref="L2223">IFERROR(
    XLOOKUP(F2223,
            _xlws.FILTER('Supplier Emission'!$G$15:$G$49,
                   ('Supplier Emission'!$D$15:$D$49=H2223) * ('Supplier Emission'!$F$15:$F$49=$E$1919)),
            _xlws.FILTER('Supplier Emission'!$J$15:$J$49,
                   ('Supplier Emission'!$D$15:$D$49=H2223) * ('Supplier Emission'!$F$15:$F$49=$E$1919)),
            ""),
    "")</f>
        <v/>
      </c>
      <c r="M2223" s="311" t="str">
        <f t="array" ref="M2223">IFERROR(
    XLOOKUP(F2223,
            _xlws.FILTER('Supplier Emission'!$G$15:$G$49,
                   ('Supplier Emission'!$D$15:$D$49=H2223) * ('Supplier Emission'!$F$15:$F$49=$E$1919)),
            _xlws.FILTER('Supplier Emission'!$M$15:$M$49,
                   ('Supplier Emission'!$D$15:$D$49=H2223) * ('Supplier Emission'!$F$15:$F$49=$E$1919)),
            ""),
    "")</f>
        <v/>
      </c>
      <c r="N2223" s="311" t="str">
        <f t="array" ref="N2223">IFERROR(
    XLOOKUP(F2223,
            _xlws.FILTER('Supplier Emission'!$G$15:$G$49,
                   ('Supplier Emission'!$D$15:$D$49=H2223) * ('Supplier Emission'!$F$15:$F$49=$E$1919)),
            _xlws.FILTER('Supplier Emission'!$H$15:$H$49,
                   ('Supplier Emission'!$D$15:$D$49=H2223) * ('Supplier Emission'!$F$15:$F$49=$E$1919)),
            ""),
    "")</f>
        <v/>
      </c>
      <c r="O2223" s="311" t="str">
        <f t="array" ref="O2223">XLOOKUP(1,('Emission Factors'!$E$5:$E$488='GHG emissions calculations'!$F2223)*('Emission Factors'!$H$5:$H$488='GHG emissions calculations'!$H2223),INDEX('Emission Factors'!$E$5:$T$488,0,MATCH('GHG emissions calculations'!O$6,'Emission Factors'!$E$5:$T$5,0)),"",0)</f>
        <v>PVC calandré en film, RER</v>
      </c>
      <c r="P2223" s="313">
        <f t="array" ref="P2223">IFERROR(
    INDEX('Emission Factors'!$E$5:$P$488,
          MATCH(1,
                ('Emission Factors'!$E$5:$E$488 = 'GHG emissions calculations'!$F2223) *
                ('Emission Factors'!$H$5:$H$488 = 'GHG emissions calculations'!$H2223),
                0),
          MATCH('GHG emissions calculations'!P$6,'Emission Factors'!$E$5:$P$5,0)),
    "")</f>
        <v>2.95</v>
      </c>
      <c r="Q2223" s="311" t="str">
        <f t="array" ref="Q2223">IFERROR(
    IF(
        INDEX('Emission Factors'!$E$5:$P$488,
              MATCH(1,
                    ('Emission Factors'!$E$5:$E$488 = 'GHG emissions calculations'!$F2223) *
                    ('Emission Factors'!$H$5:$H$488 = 'GHG emissions calculations'!$H2223),
                    0),
              MATCH('GHG emissions calculations'!Q$6, 'Emission Factors'!$E$5:$P$5, 0)) &lt;&gt; "",
        INDEX('Emission Factors'!$E$5:$P$488,
              MATCH(1,
                    ('Emission Factors'!$E$5:$E$488 = 'GHG emissions calculations'!$F2223) *
                    ('Emission Factors'!$H$5:$H$488 = 'GHG emissions calculations'!$H2223),
                    0),
              MATCH('GHG emissions calculations'!Q$6, 'Emission Factors'!$E$5:$P$5, 0)),
        ""),
    "")</f>
        <v>kgCO2e/kg</v>
      </c>
      <c r="R2223" s="311" t="str">
        <f t="array" ref="R2223">IFERROR(
    IF(
        INDEX('Emission Factors'!$E$5:$R$488,
              MATCH(1,
                    ('Emission Factors'!$E$5:$E$488 = 'GHG emissions calculations'!$F2223) *
                    ('Emission Factors'!$H$5:$H$488 = 'GHG emissions calculations'!$H2223),
                    0),
              MATCH('GHG emissions calculations'!R$6, 'Emission Factors'!$E$5:$R$5, 0)) &lt;&gt; "",
        INDEX('Emission Factors'!$E$5:$R$488,
              MATCH(1,
                    ('Emission Factors'!$E$5:$E$488 = 'GHG emissions calculations'!$F2223) *
                    ('Emission Factors'!$H$5:$H$488 = 'GHG emissions calculations'!$H2223),
                    0),
              MATCH('GHG emissions calculations'!R$6, 'Emission Factors'!$E$5:$R$5, 0)),
        ""),
    "")</f>
        <v>Europe</v>
      </c>
      <c r="S2223" s="312">
        <f t="shared" si="3"/>
        <v>0</v>
      </c>
      <c r="T2223" s="23"/>
    </row>
    <row r="2224" ht="15.75" customHeight="1" outlineLevel="1">
      <c r="A2224" s="23"/>
      <c r="B2224" s="71"/>
      <c r="C2224" s="71"/>
      <c r="D2224" s="71"/>
      <c r="E2224" s="314"/>
      <c r="F2224" s="311" t="str">
        <f>Lists!AB241</f>
        <v>Plastic, PVC film - Global or unspecified region</v>
      </c>
      <c r="G2224" s="311" t="str">
        <f t="array" ref="G2224">XLOOKUP(1,('Emission Factors'!$E$5:$E$488='GHG emissions calculations'!$F2224)*('Emission Factors'!$H$5:$H$488='GHG emissions calculations'!$H2224),INDEX('Emission Factors'!$E$5:$T$488,0,MATCH('GHG emissions calculations'!G$6,'Emission Factors'!$E$5:$T$5,0)),"",0)</f>
        <v/>
      </c>
      <c r="H2224" s="311" t="s">
        <v>237</v>
      </c>
      <c r="I2224" s="312" t="str">
        <f>IF(
    SUMIFS('Import data'!$L$25:$L$80,
           'Import data'!$J$25:$J$80, F2224,
           'Import data'!$G$25:$G$80, 'GHG emissions calculations'!$H2224,
           'Import data'!$I$25:$I$80,$E$1919) &lt;&gt; 0,
    SUMIFS('Import data'!$L$25:$L$80,
           'Import data'!$J$25:$J$80, F2224,
           'Import data'!$G$25:$G$80, 'GHG emissions calculations'!$H2224,
           'Import data'!$I$25:$I$80,$E$1919),
    ""
)</f>
        <v/>
      </c>
      <c r="J2224" s="311" t="str">
        <f t="array" ref="J2224">IF(
    XLOOKUP(F2224, 'Import data'!$J$26:$J$47, 'Import data'!$M$26:$M$47, "", 0) = "Please add the region-specific supplier emission factor or choose a different region available in the IAEG database.",
    "",
    XLOOKUP(F2224, 'Import data'!$J$26:$J$47, 'Import data'!$M$26:$M$47, "", 0)
)</f>
        <v/>
      </c>
      <c r="K2224" s="311" t="str">
        <f t="array" ref="K2224">IFERROR(
    XLOOKUP(F2224,
            _xlws.FILTER('Supplier Emission'!$G$15:$G$49,
                   ('Supplier Emission'!$D$15:$D$49=H2224) * ('Supplier Emission'!$F$15:$F$49=$E$1919)),
            _xlws.FILTER('Supplier Emission'!$I$15:$I$49,
                   ('Supplier Emission'!$D$15:$D$49=H2224) * ('Supplier Emission'!$F$15:$F$49=$E$1919)),
            ""),
    "")</f>
        <v/>
      </c>
      <c r="L2224" s="311" t="str">
        <f t="array" ref="L2224">IFERROR(
    XLOOKUP(F2224,
            _xlws.FILTER('Supplier Emission'!$G$15:$G$49,
                   ('Supplier Emission'!$D$15:$D$49=H2224) * ('Supplier Emission'!$F$15:$F$49=$E$1919)),
            _xlws.FILTER('Supplier Emission'!$J$15:$J$49,
                   ('Supplier Emission'!$D$15:$D$49=H2224) * ('Supplier Emission'!$F$15:$F$49=$E$1919)),
            ""),
    "")</f>
        <v/>
      </c>
      <c r="M2224" s="311" t="str">
        <f t="array" ref="M2224">IFERROR(
    XLOOKUP(F2224,
            _xlws.FILTER('Supplier Emission'!$G$15:$G$49,
                   ('Supplier Emission'!$D$15:$D$49=H2224) * ('Supplier Emission'!$F$15:$F$49=$E$1919)),
            _xlws.FILTER('Supplier Emission'!$M$15:$M$49,
                   ('Supplier Emission'!$D$15:$D$49=H2224) * ('Supplier Emission'!$F$15:$F$49=$E$1919)),
            ""),
    "")</f>
        <v/>
      </c>
      <c r="N2224" s="311" t="str">
        <f t="array" ref="N2224">IFERROR(
    XLOOKUP(F2224,
            _xlws.FILTER('Supplier Emission'!$G$15:$G$49,
                   ('Supplier Emission'!$D$15:$D$49=H2224) * ('Supplier Emission'!$F$15:$F$49=$E$1919)),
            _xlws.FILTER('Supplier Emission'!$H$15:$H$49,
                   ('Supplier Emission'!$D$15:$D$49=H2224) * ('Supplier Emission'!$F$15:$F$49=$E$1919)),
            ""),
    "")</f>
        <v/>
      </c>
      <c r="O2224" s="311" t="str">
        <f t="array" ref="O2224">XLOOKUP(1,('Emission Factors'!$E$5:$E$488='GHG emissions calculations'!$F2224)*('Emission Factors'!$H$5:$H$488='GHG emissions calculations'!$H2224),INDEX('Emission Factors'!$E$5:$T$488,0,MATCH('GHG emissions calculations'!O$6,'Emission Factors'!$E$5:$T$5,0)),"",0)</f>
        <v/>
      </c>
      <c r="P2224" s="313" t="str">
        <f t="array" ref="P2224">IFERROR(
    INDEX('Emission Factors'!$E$5:$P$488,
          MATCH(1,
                ('Emission Factors'!$E$5:$E$488 = 'GHG emissions calculations'!$F2224) *
                ('Emission Factors'!$H$5:$H$488 = 'GHG emissions calculations'!$H2224),
                0),
          MATCH('GHG emissions calculations'!P$6,'Emission Factors'!$E$5:$P$5,0)),
    "")</f>
        <v/>
      </c>
      <c r="Q2224" s="311" t="str">
        <f t="array" ref="Q2224">IFERROR(
    IF(
        INDEX('Emission Factors'!$E$5:$P$488,
              MATCH(1,
                    ('Emission Factors'!$E$5:$E$488 = 'GHG emissions calculations'!$F2224) *
                    ('Emission Factors'!$H$5:$H$488 = 'GHG emissions calculations'!$H2224),
                    0),
              MATCH('GHG emissions calculations'!Q$6, 'Emission Factors'!$E$5:$P$5, 0)) &lt;&gt; "",
        INDEX('Emission Factors'!$E$5:$P$488,
              MATCH(1,
                    ('Emission Factors'!$E$5:$E$488 = 'GHG emissions calculations'!$F2224) *
                    ('Emission Factors'!$H$5:$H$488 = 'GHG emissions calculations'!$H2224),
                    0),
              MATCH('GHG emissions calculations'!Q$6, 'Emission Factors'!$E$5:$P$5, 0)),
        ""),
    "")</f>
        <v/>
      </c>
      <c r="R2224" s="311" t="str">
        <f t="array" ref="R2224">IFERROR(
    IF(
        INDEX('Emission Factors'!$E$5:$R$488,
              MATCH(1,
                    ('Emission Factors'!$E$5:$E$488 = 'GHG emissions calculations'!$F2224) *
                    ('Emission Factors'!$H$5:$H$488 = 'GHG emissions calculations'!$H2224),
                    0),
              MATCH('GHG emissions calculations'!R$6, 'Emission Factors'!$E$5:$R$5, 0)) &lt;&gt; "",
        INDEX('Emission Factors'!$E$5:$R$488,
              MATCH(1,
                    ('Emission Factors'!$E$5:$E$488 = 'GHG emissions calculations'!$F2224) *
                    ('Emission Factors'!$H$5:$H$488 = 'GHG emissions calculations'!$H2224),
                    0),
              MATCH('GHG emissions calculations'!R$6, 'Emission Factors'!$E$5:$R$5, 0)),
        ""),
    "")</f>
        <v/>
      </c>
      <c r="S2224" s="312">
        <f t="shared" si="3"/>
        <v>0</v>
      </c>
      <c r="T2224" s="23"/>
    </row>
    <row r="2225" ht="15.75" customHeight="1" outlineLevel="1">
      <c r="A2225" s="23"/>
      <c r="B2225" s="71"/>
      <c r="C2225" s="71"/>
      <c r="D2225" s="71"/>
      <c r="E2225" s="314"/>
      <c r="F2225" s="311" t="str">
        <f>Lists!AB240</f>
        <v>Plastic, PVC film - Middle East</v>
      </c>
      <c r="G2225" s="311" t="str">
        <f t="array" ref="G2225">XLOOKUP(1,('Emission Factors'!$E$5:$E$488='GHG emissions calculations'!$F2225)*('Emission Factors'!$H$5:$H$488='GHG emissions calculations'!$H2225),INDEX('Emission Factors'!$E$5:$T$488,0,MATCH('GHG emissions calculations'!G$6,'Emission Factors'!$E$5:$T$5,0)),"",0)</f>
        <v/>
      </c>
      <c r="H2225" s="311" t="s">
        <v>237</v>
      </c>
      <c r="I2225" s="312" t="str">
        <f>IF(
    SUMIFS('Import data'!$L$25:$L$80,
           'Import data'!$J$25:$J$80, F2225,
           'Import data'!$G$25:$G$80, 'GHG emissions calculations'!$H2225,
           'Import data'!$I$25:$I$80,$E$1919) &lt;&gt; 0,
    SUMIFS('Import data'!$L$25:$L$80,
           'Import data'!$J$25:$J$80, F2225,
           'Import data'!$G$25:$G$80, 'GHG emissions calculations'!$H2225,
           'Import data'!$I$25:$I$80,$E$1919),
    ""
)</f>
        <v/>
      </c>
      <c r="J2225" s="311" t="str">
        <f t="array" ref="J2225">IF(
    XLOOKUP(F2225, 'Import data'!$J$26:$J$47, 'Import data'!$M$26:$M$47, "", 0) = "Please add the region-specific supplier emission factor or choose a different region available in the IAEG database.",
    "",
    XLOOKUP(F2225, 'Import data'!$J$26:$J$47, 'Import data'!$M$26:$M$47, "", 0)
)</f>
        <v/>
      </c>
      <c r="K2225" s="311" t="str">
        <f t="array" ref="K2225">IFERROR(
    XLOOKUP(F2225,
            _xlws.FILTER('Supplier Emission'!$G$15:$G$49,
                   ('Supplier Emission'!$D$15:$D$49=H2225) * ('Supplier Emission'!$F$15:$F$49=$E$1919)),
            _xlws.FILTER('Supplier Emission'!$I$15:$I$49,
                   ('Supplier Emission'!$D$15:$D$49=H2225) * ('Supplier Emission'!$F$15:$F$49=$E$1919)),
            ""),
    "")</f>
        <v/>
      </c>
      <c r="L2225" s="311" t="str">
        <f t="array" ref="L2225">IFERROR(
    XLOOKUP(F2225,
            _xlws.FILTER('Supplier Emission'!$G$15:$G$49,
                   ('Supplier Emission'!$D$15:$D$49=H2225) * ('Supplier Emission'!$F$15:$F$49=$E$1919)),
            _xlws.FILTER('Supplier Emission'!$J$15:$J$49,
                   ('Supplier Emission'!$D$15:$D$49=H2225) * ('Supplier Emission'!$F$15:$F$49=$E$1919)),
            ""),
    "")</f>
        <v/>
      </c>
      <c r="M2225" s="311" t="str">
        <f t="array" ref="M2225">IFERROR(
    XLOOKUP(F2225,
            _xlws.FILTER('Supplier Emission'!$G$15:$G$49,
                   ('Supplier Emission'!$D$15:$D$49=H2225) * ('Supplier Emission'!$F$15:$F$49=$E$1919)),
            _xlws.FILTER('Supplier Emission'!$M$15:$M$49,
                   ('Supplier Emission'!$D$15:$D$49=H2225) * ('Supplier Emission'!$F$15:$F$49=$E$1919)),
            ""),
    "")</f>
        <v/>
      </c>
      <c r="N2225" s="311" t="str">
        <f t="array" ref="N2225">IFERROR(
    XLOOKUP(F2225,
            _xlws.FILTER('Supplier Emission'!$G$15:$G$49,
                   ('Supplier Emission'!$D$15:$D$49=H2225) * ('Supplier Emission'!$F$15:$F$49=$E$1919)),
            _xlws.FILTER('Supplier Emission'!$H$15:$H$49,
                   ('Supplier Emission'!$D$15:$D$49=H2225) * ('Supplier Emission'!$F$15:$F$49=$E$1919)),
            ""),
    "")</f>
        <v/>
      </c>
      <c r="O2225" s="311" t="str">
        <f t="array" ref="O2225">XLOOKUP(1,('Emission Factors'!$E$5:$E$488='GHG emissions calculations'!$F2225)*('Emission Factors'!$H$5:$H$488='GHG emissions calculations'!$H2225),INDEX('Emission Factors'!$E$5:$T$488,0,MATCH('GHG emissions calculations'!O$6,'Emission Factors'!$E$5:$T$5,0)),"",0)</f>
        <v/>
      </c>
      <c r="P2225" s="313" t="str">
        <f t="array" ref="P2225">IFERROR(
    INDEX('Emission Factors'!$E$5:$P$488,
          MATCH(1,
                ('Emission Factors'!$E$5:$E$488 = 'GHG emissions calculations'!$F2225) *
                ('Emission Factors'!$H$5:$H$488 = 'GHG emissions calculations'!$H2225),
                0),
          MATCH('GHG emissions calculations'!P$6,'Emission Factors'!$E$5:$P$5,0)),
    "")</f>
        <v/>
      </c>
      <c r="Q2225" s="311" t="str">
        <f t="array" ref="Q2225">IFERROR(
    IF(
        INDEX('Emission Factors'!$E$5:$P$488,
              MATCH(1,
                    ('Emission Factors'!$E$5:$E$488 = 'GHG emissions calculations'!$F2225) *
                    ('Emission Factors'!$H$5:$H$488 = 'GHG emissions calculations'!$H2225),
                    0),
              MATCH('GHG emissions calculations'!Q$6, 'Emission Factors'!$E$5:$P$5, 0)) &lt;&gt; "",
        INDEX('Emission Factors'!$E$5:$P$488,
              MATCH(1,
                    ('Emission Factors'!$E$5:$E$488 = 'GHG emissions calculations'!$F2225) *
                    ('Emission Factors'!$H$5:$H$488 = 'GHG emissions calculations'!$H2225),
                    0),
              MATCH('GHG emissions calculations'!Q$6, 'Emission Factors'!$E$5:$P$5, 0)),
        ""),
    "")</f>
        <v/>
      </c>
      <c r="R2225" s="311" t="str">
        <f t="array" ref="R2225">IFERROR(
    IF(
        INDEX('Emission Factors'!$E$5:$R$488,
              MATCH(1,
                    ('Emission Factors'!$E$5:$E$488 = 'GHG emissions calculations'!$F2225) *
                    ('Emission Factors'!$H$5:$H$488 = 'GHG emissions calculations'!$H2225),
                    0),
              MATCH('GHG emissions calculations'!R$6, 'Emission Factors'!$E$5:$R$5, 0)) &lt;&gt; "",
        INDEX('Emission Factors'!$E$5:$R$488,
              MATCH(1,
                    ('Emission Factors'!$E$5:$E$488 = 'GHG emissions calculations'!$F2225) *
                    ('Emission Factors'!$H$5:$H$488 = 'GHG emissions calculations'!$H2225),
                    0),
              MATCH('GHG emissions calculations'!R$6, 'Emission Factors'!$E$5:$R$5, 0)),
        ""),
    "")</f>
        <v/>
      </c>
      <c r="S2225" s="312">
        <f t="shared" si="3"/>
        <v>0</v>
      </c>
      <c r="T2225" s="23"/>
    </row>
    <row r="2226" ht="15.75" customHeight="1" outlineLevel="1">
      <c r="A2226" s="23"/>
      <c r="B2226" s="71"/>
      <c r="C2226" s="71"/>
      <c r="D2226" s="71"/>
      <c r="E2226" s="314"/>
      <c r="F2226" s="311" t="str">
        <f>Lists!AB239</f>
        <v>Plastic, PVC film - Oceania</v>
      </c>
      <c r="G2226" s="311" t="str">
        <f t="array" ref="G2226">XLOOKUP(1,('Emission Factors'!$E$5:$E$488='GHG emissions calculations'!$F2226)*('Emission Factors'!$H$5:$H$488='GHG emissions calculations'!$H2226),INDEX('Emission Factors'!$E$5:$T$488,0,MATCH('GHG emissions calculations'!G$6,'Emission Factors'!$E$5:$T$5,0)),"",0)</f>
        <v/>
      </c>
      <c r="H2226" s="311" t="s">
        <v>237</v>
      </c>
      <c r="I2226" s="312" t="str">
        <f>IF(
    SUMIFS('Import data'!$L$25:$L$80,
           'Import data'!$J$25:$J$80, F2226,
           'Import data'!$G$25:$G$80, 'GHG emissions calculations'!$H2226,
           'Import data'!$I$25:$I$80,$E$1919) &lt;&gt; 0,
    SUMIFS('Import data'!$L$25:$L$80,
           'Import data'!$J$25:$J$80, F2226,
           'Import data'!$G$25:$G$80, 'GHG emissions calculations'!$H2226,
           'Import data'!$I$25:$I$80,$E$1919),
    ""
)</f>
        <v/>
      </c>
      <c r="J2226" s="311" t="str">
        <f t="array" ref="J2226">IF(
    XLOOKUP(F2226, 'Import data'!$J$26:$J$47, 'Import data'!$M$26:$M$47, "", 0) = "Please add the region-specific supplier emission factor or choose a different region available in the IAEG database.",
    "",
    XLOOKUP(F2226, 'Import data'!$J$26:$J$47, 'Import data'!$M$26:$M$47, "", 0)
)</f>
        <v/>
      </c>
      <c r="K2226" s="311" t="str">
        <f t="array" ref="K2226">IFERROR(
    XLOOKUP(F2226,
            _xlws.FILTER('Supplier Emission'!$G$15:$G$49,
                   ('Supplier Emission'!$D$15:$D$49=H2226) * ('Supplier Emission'!$F$15:$F$49=$E$1919)),
            _xlws.FILTER('Supplier Emission'!$I$15:$I$49,
                   ('Supplier Emission'!$D$15:$D$49=H2226) * ('Supplier Emission'!$F$15:$F$49=$E$1919)),
            ""),
    "")</f>
        <v/>
      </c>
      <c r="L2226" s="311" t="str">
        <f t="array" ref="L2226">IFERROR(
    XLOOKUP(F2226,
            _xlws.FILTER('Supplier Emission'!$G$15:$G$49,
                   ('Supplier Emission'!$D$15:$D$49=H2226) * ('Supplier Emission'!$F$15:$F$49=$E$1919)),
            _xlws.FILTER('Supplier Emission'!$J$15:$J$49,
                   ('Supplier Emission'!$D$15:$D$49=H2226) * ('Supplier Emission'!$F$15:$F$49=$E$1919)),
            ""),
    "")</f>
        <v/>
      </c>
      <c r="M2226" s="311" t="str">
        <f t="array" ref="M2226">IFERROR(
    XLOOKUP(F2226,
            _xlws.FILTER('Supplier Emission'!$G$15:$G$49,
                   ('Supplier Emission'!$D$15:$D$49=H2226) * ('Supplier Emission'!$F$15:$F$49=$E$1919)),
            _xlws.FILTER('Supplier Emission'!$M$15:$M$49,
                   ('Supplier Emission'!$D$15:$D$49=H2226) * ('Supplier Emission'!$F$15:$F$49=$E$1919)),
            ""),
    "")</f>
        <v/>
      </c>
      <c r="N2226" s="311" t="str">
        <f t="array" ref="N2226">IFERROR(
    XLOOKUP(F2226,
            _xlws.FILTER('Supplier Emission'!$G$15:$G$49,
                   ('Supplier Emission'!$D$15:$D$49=H2226) * ('Supplier Emission'!$F$15:$F$49=$E$1919)),
            _xlws.FILTER('Supplier Emission'!$H$15:$H$49,
                   ('Supplier Emission'!$D$15:$D$49=H2226) * ('Supplier Emission'!$F$15:$F$49=$E$1919)),
            ""),
    "")</f>
        <v/>
      </c>
      <c r="O2226" s="311" t="str">
        <f t="array" ref="O2226">XLOOKUP(1,('Emission Factors'!$E$5:$E$488='GHG emissions calculations'!$F2226)*('Emission Factors'!$H$5:$H$488='GHG emissions calculations'!$H2226),INDEX('Emission Factors'!$E$5:$T$488,0,MATCH('GHG emissions calculations'!O$6,'Emission Factors'!$E$5:$T$5,0)),"",0)</f>
        <v/>
      </c>
      <c r="P2226" s="313" t="str">
        <f t="array" ref="P2226">IFERROR(
    INDEX('Emission Factors'!$E$5:$P$488,
          MATCH(1,
                ('Emission Factors'!$E$5:$E$488 = 'GHG emissions calculations'!$F2226) *
                ('Emission Factors'!$H$5:$H$488 = 'GHG emissions calculations'!$H2226),
                0),
          MATCH('GHG emissions calculations'!P$6,'Emission Factors'!$E$5:$P$5,0)),
    "")</f>
        <v/>
      </c>
      <c r="Q2226" s="311" t="str">
        <f t="array" ref="Q2226">IFERROR(
    IF(
        INDEX('Emission Factors'!$E$5:$P$488,
              MATCH(1,
                    ('Emission Factors'!$E$5:$E$488 = 'GHG emissions calculations'!$F2226) *
                    ('Emission Factors'!$H$5:$H$488 = 'GHG emissions calculations'!$H2226),
                    0),
              MATCH('GHG emissions calculations'!Q$6, 'Emission Factors'!$E$5:$P$5, 0)) &lt;&gt; "",
        INDEX('Emission Factors'!$E$5:$P$488,
              MATCH(1,
                    ('Emission Factors'!$E$5:$E$488 = 'GHG emissions calculations'!$F2226) *
                    ('Emission Factors'!$H$5:$H$488 = 'GHG emissions calculations'!$H2226),
                    0),
              MATCH('GHG emissions calculations'!Q$6, 'Emission Factors'!$E$5:$P$5, 0)),
        ""),
    "")</f>
        <v/>
      </c>
      <c r="R2226" s="311" t="str">
        <f t="array" ref="R2226">IFERROR(
    IF(
        INDEX('Emission Factors'!$E$5:$R$488,
              MATCH(1,
                    ('Emission Factors'!$E$5:$E$488 = 'GHG emissions calculations'!$F2226) *
                    ('Emission Factors'!$H$5:$H$488 = 'GHG emissions calculations'!$H2226),
                    0),
              MATCH('GHG emissions calculations'!R$6, 'Emission Factors'!$E$5:$R$5, 0)) &lt;&gt; "",
        INDEX('Emission Factors'!$E$5:$R$488,
              MATCH(1,
                    ('Emission Factors'!$E$5:$E$488 = 'GHG emissions calculations'!$F2226) *
                    ('Emission Factors'!$H$5:$H$488 = 'GHG emissions calculations'!$H2226),
                    0),
              MATCH('GHG emissions calculations'!R$6, 'Emission Factors'!$E$5:$R$5, 0)),
        ""),
    "")</f>
        <v/>
      </c>
      <c r="S2226" s="312">
        <f t="shared" si="3"/>
        <v>0</v>
      </c>
      <c r="T2226" s="23"/>
    </row>
    <row r="2227" ht="15.75" customHeight="1" outlineLevel="1">
      <c r="A2227" s="23"/>
      <c r="B2227" s="71"/>
      <c r="C2227" s="71"/>
      <c r="D2227" s="71"/>
      <c r="E2227" s="314"/>
      <c r="F2227" s="311" t="str">
        <f>Lists!AB244</f>
        <v>Plastic, PVC pipe - Africa</v>
      </c>
      <c r="G2227" s="311" t="str">
        <f t="array" ref="G2227">XLOOKUP(1,('Emission Factors'!$E$5:$E$488='GHG emissions calculations'!$F2227)*('Emission Factors'!$H$5:$H$488='GHG emissions calculations'!$H2227),INDEX('Emission Factors'!$E$5:$T$488,0,MATCH('GHG emissions calculations'!G$6,'Emission Factors'!$E$5:$T$5,0)),"",0)</f>
        <v/>
      </c>
      <c r="H2227" s="311" t="s">
        <v>237</v>
      </c>
      <c r="I2227" s="312" t="str">
        <f>IF(
    SUMIFS('Import data'!$L$25:$L$80,
           'Import data'!$J$25:$J$80, F2227,
           'Import data'!$G$25:$G$80, 'GHG emissions calculations'!$H2227,
           'Import data'!$I$25:$I$80,$E$1919) &lt;&gt; 0,
    SUMIFS('Import data'!$L$25:$L$80,
           'Import data'!$J$25:$J$80, F2227,
           'Import data'!$G$25:$G$80, 'GHG emissions calculations'!$H2227,
           'Import data'!$I$25:$I$80,$E$1919),
    ""
)</f>
        <v/>
      </c>
      <c r="J2227" s="311" t="str">
        <f t="array" ref="J2227">IF(
    XLOOKUP(F2227, 'Import data'!$J$26:$J$47, 'Import data'!$M$26:$M$47, "", 0) = "Please add the region-specific supplier emission factor or choose a different region available in the IAEG database.",
    "",
    XLOOKUP(F2227, 'Import data'!$J$26:$J$47, 'Import data'!$M$26:$M$47, "", 0)
)</f>
        <v/>
      </c>
      <c r="K2227" s="311" t="str">
        <f t="array" ref="K2227">IFERROR(
    XLOOKUP(F2227,
            _xlws.FILTER('Supplier Emission'!$G$15:$G$49,
                   ('Supplier Emission'!$D$15:$D$49=H2227) * ('Supplier Emission'!$F$15:$F$49=$E$1919)),
            _xlws.FILTER('Supplier Emission'!$I$15:$I$49,
                   ('Supplier Emission'!$D$15:$D$49=H2227) * ('Supplier Emission'!$F$15:$F$49=$E$1919)),
            ""),
    "")</f>
        <v/>
      </c>
      <c r="L2227" s="311" t="str">
        <f t="array" ref="L2227">IFERROR(
    XLOOKUP(F2227,
            _xlws.FILTER('Supplier Emission'!$G$15:$G$49,
                   ('Supplier Emission'!$D$15:$D$49=H2227) * ('Supplier Emission'!$F$15:$F$49=$E$1919)),
            _xlws.FILTER('Supplier Emission'!$J$15:$J$49,
                   ('Supplier Emission'!$D$15:$D$49=H2227) * ('Supplier Emission'!$F$15:$F$49=$E$1919)),
            ""),
    "")</f>
        <v/>
      </c>
      <c r="M2227" s="311" t="str">
        <f t="array" ref="M2227">IFERROR(
    XLOOKUP(F2227,
            _xlws.FILTER('Supplier Emission'!$G$15:$G$49,
                   ('Supplier Emission'!$D$15:$D$49=H2227) * ('Supplier Emission'!$F$15:$F$49=$E$1919)),
            _xlws.FILTER('Supplier Emission'!$M$15:$M$49,
                   ('Supplier Emission'!$D$15:$D$49=H2227) * ('Supplier Emission'!$F$15:$F$49=$E$1919)),
            ""),
    "")</f>
        <v/>
      </c>
      <c r="N2227" s="311" t="str">
        <f t="array" ref="N2227">IFERROR(
    XLOOKUP(F2227,
            _xlws.FILTER('Supplier Emission'!$G$15:$G$49,
                   ('Supplier Emission'!$D$15:$D$49=H2227) * ('Supplier Emission'!$F$15:$F$49=$E$1919)),
            _xlws.FILTER('Supplier Emission'!$H$15:$H$49,
                   ('Supplier Emission'!$D$15:$D$49=H2227) * ('Supplier Emission'!$F$15:$F$49=$E$1919)),
            ""),
    "")</f>
        <v/>
      </c>
      <c r="O2227" s="311" t="str">
        <f t="array" ref="O2227">XLOOKUP(1,('Emission Factors'!$E$5:$E$488='GHG emissions calculations'!$F2227)*('Emission Factors'!$H$5:$H$488='GHG emissions calculations'!$H2227),INDEX('Emission Factors'!$E$5:$T$488,0,MATCH('GHG emissions calculations'!O$6,'Emission Factors'!$E$5:$T$5,0)),"",0)</f>
        <v/>
      </c>
      <c r="P2227" s="313" t="str">
        <f t="array" ref="P2227">IFERROR(
    INDEX('Emission Factors'!$E$5:$P$488,
          MATCH(1,
                ('Emission Factors'!$E$5:$E$488 = 'GHG emissions calculations'!$F2227) *
                ('Emission Factors'!$H$5:$H$488 = 'GHG emissions calculations'!$H2227),
                0),
          MATCH('GHG emissions calculations'!P$6,'Emission Factors'!$E$5:$P$5,0)),
    "")</f>
        <v/>
      </c>
      <c r="Q2227" s="311" t="str">
        <f t="array" ref="Q2227">IFERROR(
    IF(
        INDEX('Emission Factors'!$E$5:$P$488,
              MATCH(1,
                    ('Emission Factors'!$E$5:$E$488 = 'GHG emissions calculations'!$F2227) *
                    ('Emission Factors'!$H$5:$H$488 = 'GHG emissions calculations'!$H2227),
                    0),
              MATCH('GHG emissions calculations'!Q$6, 'Emission Factors'!$E$5:$P$5, 0)) &lt;&gt; "",
        INDEX('Emission Factors'!$E$5:$P$488,
              MATCH(1,
                    ('Emission Factors'!$E$5:$E$488 = 'GHG emissions calculations'!$F2227) *
                    ('Emission Factors'!$H$5:$H$488 = 'GHG emissions calculations'!$H2227),
                    0),
              MATCH('GHG emissions calculations'!Q$6, 'Emission Factors'!$E$5:$P$5, 0)),
        ""),
    "")</f>
        <v/>
      </c>
      <c r="R2227" s="311" t="str">
        <f t="array" ref="R2227">IFERROR(
    IF(
        INDEX('Emission Factors'!$E$5:$R$488,
              MATCH(1,
                    ('Emission Factors'!$E$5:$E$488 = 'GHG emissions calculations'!$F2227) *
                    ('Emission Factors'!$H$5:$H$488 = 'GHG emissions calculations'!$H2227),
                    0),
              MATCH('GHG emissions calculations'!R$6, 'Emission Factors'!$E$5:$R$5, 0)) &lt;&gt; "",
        INDEX('Emission Factors'!$E$5:$R$488,
              MATCH(1,
                    ('Emission Factors'!$E$5:$E$488 = 'GHG emissions calculations'!$F2227) *
                    ('Emission Factors'!$H$5:$H$488 = 'GHG emissions calculations'!$H2227),
                    0),
              MATCH('GHG emissions calculations'!R$6, 'Emission Factors'!$E$5:$R$5, 0)),
        ""),
    "")</f>
        <v/>
      </c>
      <c r="S2227" s="312">
        <f t="shared" si="3"/>
        <v>0</v>
      </c>
      <c r="T2227" s="23"/>
    </row>
    <row r="2228" ht="15.75" customHeight="1" outlineLevel="1">
      <c r="A2228" s="23"/>
      <c r="B2228" s="71"/>
      <c r="C2228" s="71"/>
      <c r="D2228" s="71"/>
      <c r="E2228" s="314"/>
      <c r="F2228" s="311" t="str">
        <f>Lists!AB242</f>
        <v>Plastic, PVC pipe - America</v>
      </c>
      <c r="G2228" s="311" t="str">
        <f t="array" ref="G2228">XLOOKUP(1,('Emission Factors'!$E$5:$E$488='GHG emissions calculations'!$F2228)*('Emission Factors'!$H$5:$H$488='GHG emissions calculations'!$H2228),INDEX('Emission Factors'!$E$5:$T$488,0,MATCH('GHG emissions calculations'!G$6,'Emission Factors'!$E$5:$T$5,0)),"",0)</f>
        <v/>
      </c>
      <c r="H2228" s="311" t="s">
        <v>237</v>
      </c>
      <c r="I2228" s="312" t="str">
        <f>IF(
    SUMIFS('Import data'!$L$25:$L$80,
           'Import data'!$J$25:$J$80, F2228,
           'Import data'!$G$25:$G$80, 'GHG emissions calculations'!$H2228,
           'Import data'!$I$25:$I$80,$E$1919) &lt;&gt; 0,
    SUMIFS('Import data'!$L$25:$L$80,
           'Import data'!$J$25:$J$80, F2228,
           'Import data'!$G$25:$G$80, 'GHG emissions calculations'!$H2228,
           'Import data'!$I$25:$I$80,$E$1919),
    ""
)</f>
        <v/>
      </c>
      <c r="J2228" s="311" t="str">
        <f t="array" ref="J2228">IF(
    XLOOKUP(F2228, 'Import data'!$J$26:$J$47, 'Import data'!$M$26:$M$47, "", 0) = "Please add the region-specific supplier emission factor or choose a different region available in the IAEG database.",
    "",
    XLOOKUP(F2228, 'Import data'!$J$26:$J$47, 'Import data'!$M$26:$M$47, "", 0)
)</f>
        <v/>
      </c>
      <c r="K2228" s="311" t="str">
        <f t="array" ref="K2228">IFERROR(
    XLOOKUP(F2228,
            _xlws.FILTER('Supplier Emission'!$G$15:$G$49,
                   ('Supplier Emission'!$D$15:$D$49=H2228) * ('Supplier Emission'!$F$15:$F$49=$E$1919)),
            _xlws.FILTER('Supplier Emission'!$I$15:$I$49,
                   ('Supplier Emission'!$D$15:$D$49=H2228) * ('Supplier Emission'!$F$15:$F$49=$E$1919)),
            ""),
    "")</f>
        <v/>
      </c>
      <c r="L2228" s="311" t="str">
        <f t="array" ref="L2228">IFERROR(
    XLOOKUP(F2228,
            _xlws.FILTER('Supplier Emission'!$G$15:$G$49,
                   ('Supplier Emission'!$D$15:$D$49=H2228) * ('Supplier Emission'!$F$15:$F$49=$E$1919)),
            _xlws.FILTER('Supplier Emission'!$J$15:$J$49,
                   ('Supplier Emission'!$D$15:$D$49=H2228) * ('Supplier Emission'!$F$15:$F$49=$E$1919)),
            ""),
    "")</f>
        <v/>
      </c>
      <c r="M2228" s="311" t="str">
        <f t="array" ref="M2228">IFERROR(
    XLOOKUP(F2228,
            _xlws.FILTER('Supplier Emission'!$G$15:$G$49,
                   ('Supplier Emission'!$D$15:$D$49=H2228) * ('Supplier Emission'!$F$15:$F$49=$E$1919)),
            _xlws.FILTER('Supplier Emission'!$M$15:$M$49,
                   ('Supplier Emission'!$D$15:$D$49=H2228) * ('Supplier Emission'!$F$15:$F$49=$E$1919)),
            ""),
    "")</f>
        <v/>
      </c>
      <c r="N2228" s="311" t="str">
        <f t="array" ref="N2228">IFERROR(
    XLOOKUP(F2228,
            _xlws.FILTER('Supplier Emission'!$G$15:$G$49,
                   ('Supplier Emission'!$D$15:$D$49=H2228) * ('Supplier Emission'!$F$15:$F$49=$E$1919)),
            _xlws.FILTER('Supplier Emission'!$H$15:$H$49,
                   ('Supplier Emission'!$D$15:$D$49=H2228) * ('Supplier Emission'!$F$15:$F$49=$E$1919)),
            ""),
    "")</f>
        <v/>
      </c>
      <c r="O2228" s="311" t="str">
        <f t="array" ref="O2228">XLOOKUP(1,('Emission Factors'!$E$5:$E$488='GHG emissions calculations'!$F2228)*('Emission Factors'!$H$5:$H$488='GHG emissions calculations'!$H2228),INDEX('Emission Factors'!$E$5:$T$488,0,MATCH('GHG emissions calculations'!O$6,'Emission Factors'!$E$5:$T$5,0)),"",0)</f>
        <v/>
      </c>
      <c r="P2228" s="313" t="str">
        <f t="array" ref="P2228">IFERROR(
    INDEX('Emission Factors'!$E$5:$P$488,
          MATCH(1,
                ('Emission Factors'!$E$5:$E$488 = 'GHG emissions calculations'!$F2228) *
                ('Emission Factors'!$H$5:$H$488 = 'GHG emissions calculations'!$H2228),
                0),
          MATCH('GHG emissions calculations'!P$6,'Emission Factors'!$E$5:$P$5,0)),
    "")</f>
        <v/>
      </c>
      <c r="Q2228" s="311" t="str">
        <f t="array" ref="Q2228">IFERROR(
    IF(
        INDEX('Emission Factors'!$E$5:$P$488,
              MATCH(1,
                    ('Emission Factors'!$E$5:$E$488 = 'GHG emissions calculations'!$F2228) *
                    ('Emission Factors'!$H$5:$H$488 = 'GHG emissions calculations'!$H2228),
                    0),
              MATCH('GHG emissions calculations'!Q$6, 'Emission Factors'!$E$5:$P$5, 0)) &lt;&gt; "",
        INDEX('Emission Factors'!$E$5:$P$488,
              MATCH(1,
                    ('Emission Factors'!$E$5:$E$488 = 'GHG emissions calculations'!$F2228) *
                    ('Emission Factors'!$H$5:$H$488 = 'GHG emissions calculations'!$H2228),
                    0),
              MATCH('GHG emissions calculations'!Q$6, 'Emission Factors'!$E$5:$P$5, 0)),
        ""),
    "")</f>
        <v/>
      </c>
      <c r="R2228" s="311" t="str">
        <f t="array" ref="R2228">IFERROR(
    IF(
        INDEX('Emission Factors'!$E$5:$R$488,
              MATCH(1,
                    ('Emission Factors'!$E$5:$E$488 = 'GHG emissions calculations'!$F2228) *
                    ('Emission Factors'!$H$5:$H$488 = 'GHG emissions calculations'!$H2228),
                    0),
              MATCH('GHG emissions calculations'!R$6, 'Emission Factors'!$E$5:$R$5, 0)) &lt;&gt; "",
        INDEX('Emission Factors'!$E$5:$R$488,
              MATCH(1,
                    ('Emission Factors'!$E$5:$E$488 = 'GHG emissions calculations'!$F2228) *
                    ('Emission Factors'!$H$5:$H$488 = 'GHG emissions calculations'!$H2228),
                    0),
              MATCH('GHG emissions calculations'!R$6, 'Emission Factors'!$E$5:$R$5, 0)),
        ""),
    "")</f>
        <v/>
      </c>
      <c r="S2228" s="312">
        <f t="shared" si="3"/>
        <v>0</v>
      </c>
      <c r="T2228" s="23"/>
    </row>
    <row r="2229" ht="15.75" customHeight="1" outlineLevel="1">
      <c r="A2229" s="23"/>
      <c r="B2229" s="71"/>
      <c r="C2229" s="71"/>
      <c r="D2229" s="71"/>
      <c r="E2229" s="314"/>
      <c r="F2229" s="311" t="str">
        <f>Lists!AB245</f>
        <v>Plastic, PVC pipe - Asia</v>
      </c>
      <c r="G2229" s="311" t="str">
        <f t="array" ref="G2229">XLOOKUP(1,('Emission Factors'!$E$5:$E$488='GHG emissions calculations'!$F2229)*('Emission Factors'!$H$5:$H$488='GHG emissions calculations'!$H2229),INDEX('Emission Factors'!$E$5:$T$488,0,MATCH('GHG emissions calculations'!G$6,'Emission Factors'!$E$5:$T$5,0)),"",0)</f>
        <v/>
      </c>
      <c r="H2229" s="311" t="s">
        <v>237</v>
      </c>
      <c r="I2229" s="312" t="str">
        <f>IF(
    SUMIFS('Import data'!$L$25:$L$80,
           'Import data'!$J$25:$J$80, F2229,
           'Import data'!$G$25:$G$80, 'GHG emissions calculations'!$H2229,
           'Import data'!$I$25:$I$80,$E$1919) &lt;&gt; 0,
    SUMIFS('Import data'!$L$25:$L$80,
           'Import data'!$J$25:$J$80, F2229,
           'Import data'!$G$25:$G$80, 'GHG emissions calculations'!$H2229,
           'Import data'!$I$25:$I$80,$E$1919),
    ""
)</f>
        <v/>
      </c>
      <c r="J2229" s="311" t="str">
        <f t="array" ref="J2229">IF(
    XLOOKUP(F2229, 'Import data'!$J$26:$J$47, 'Import data'!$M$26:$M$47, "", 0) = "Please add the region-specific supplier emission factor or choose a different region available in the IAEG database.",
    "",
    XLOOKUP(F2229, 'Import data'!$J$26:$J$47, 'Import data'!$M$26:$M$47, "", 0)
)</f>
        <v/>
      </c>
      <c r="K2229" s="311" t="str">
        <f t="array" ref="K2229">IFERROR(
    XLOOKUP(F2229,
            _xlws.FILTER('Supplier Emission'!$G$15:$G$49,
                   ('Supplier Emission'!$D$15:$D$49=H2229) * ('Supplier Emission'!$F$15:$F$49=$E$1919)),
            _xlws.FILTER('Supplier Emission'!$I$15:$I$49,
                   ('Supplier Emission'!$D$15:$D$49=H2229) * ('Supplier Emission'!$F$15:$F$49=$E$1919)),
            ""),
    "")</f>
        <v/>
      </c>
      <c r="L2229" s="311" t="str">
        <f t="array" ref="L2229">IFERROR(
    XLOOKUP(F2229,
            _xlws.FILTER('Supplier Emission'!$G$15:$G$49,
                   ('Supplier Emission'!$D$15:$D$49=H2229) * ('Supplier Emission'!$F$15:$F$49=$E$1919)),
            _xlws.FILTER('Supplier Emission'!$J$15:$J$49,
                   ('Supplier Emission'!$D$15:$D$49=H2229) * ('Supplier Emission'!$F$15:$F$49=$E$1919)),
            ""),
    "")</f>
        <v/>
      </c>
      <c r="M2229" s="311" t="str">
        <f t="array" ref="M2229">IFERROR(
    XLOOKUP(F2229,
            _xlws.FILTER('Supplier Emission'!$G$15:$G$49,
                   ('Supplier Emission'!$D$15:$D$49=H2229) * ('Supplier Emission'!$F$15:$F$49=$E$1919)),
            _xlws.FILTER('Supplier Emission'!$M$15:$M$49,
                   ('Supplier Emission'!$D$15:$D$49=H2229) * ('Supplier Emission'!$F$15:$F$49=$E$1919)),
            ""),
    "")</f>
        <v/>
      </c>
      <c r="N2229" s="311" t="str">
        <f t="array" ref="N2229">IFERROR(
    XLOOKUP(F2229,
            _xlws.FILTER('Supplier Emission'!$G$15:$G$49,
                   ('Supplier Emission'!$D$15:$D$49=H2229) * ('Supplier Emission'!$F$15:$F$49=$E$1919)),
            _xlws.FILTER('Supplier Emission'!$H$15:$H$49,
                   ('Supplier Emission'!$D$15:$D$49=H2229) * ('Supplier Emission'!$F$15:$F$49=$E$1919)),
            ""),
    "")</f>
        <v/>
      </c>
      <c r="O2229" s="311" t="str">
        <f t="array" ref="O2229">XLOOKUP(1,('Emission Factors'!$E$5:$E$488='GHG emissions calculations'!$F2229)*('Emission Factors'!$H$5:$H$488='GHG emissions calculations'!$H2229),INDEX('Emission Factors'!$E$5:$T$488,0,MATCH('GHG emissions calculations'!O$6,'Emission Factors'!$E$5:$T$5,0)),"",0)</f>
        <v/>
      </c>
      <c r="P2229" s="313" t="str">
        <f t="array" ref="P2229">IFERROR(
    INDEX('Emission Factors'!$E$5:$P$488,
          MATCH(1,
                ('Emission Factors'!$E$5:$E$488 = 'GHG emissions calculations'!$F2229) *
                ('Emission Factors'!$H$5:$H$488 = 'GHG emissions calculations'!$H2229),
                0),
          MATCH('GHG emissions calculations'!P$6,'Emission Factors'!$E$5:$P$5,0)),
    "")</f>
        <v/>
      </c>
      <c r="Q2229" s="311" t="str">
        <f t="array" ref="Q2229">IFERROR(
    IF(
        INDEX('Emission Factors'!$E$5:$P$488,
              MATCH(1,
                    ('Emission Factors'!$E$5:$E$488 = 'GHG emissions calculations'!$F2229) *
                    ('Emission Factors'!$H$5:$H$488 = 'GHG emissions calculations'!$H2229),
                    0),
              MATCH('GHG emissions calculations'!Q$6, 'Emission Factors'!$E$5:$P$5, 0)) &lt;&gt; "",
        INDEX('Emission Factors'!$E$5:$P$488,
              MATCH(1,
                    ('Emission Factors'!$E$5:$E$488 = 'GHG emissions calculations'!$F2229) *
                    ('Emission Factors'!$H$5:$H$488 = 'GHG emissions calculations'!$H2229),
                    0),
              MATCH('GHG emissions calculations'!Q$6, 'Emission Factors'!$E$5:$P$5, 0)),
        ""),
    "")</f>
        <v/>
      </c>
      <c r="R2229" s="311" t="str">
        <f t="array" ref="R2229">IFERROR(
    IF(
        INDEX('Emission Factors'!$E$5:$R$488,
              MATCH(1,
                    ('Emission Factors'!$E$5:$E$488 = 'GHG emissions calculations'!$F2229) *
                    ('Emission Factors'!$H$5:$H$488 = 'GHG emissions calculations'!$H2229),
                    0),
              MATCH('GHG emissions calculations'!R$6, 'Emission Factors'!$E$5:$R$5, 0)) &lt;&gt; "",
        INDEX('Emission Factors'!$E$5:$R$488,
              MATCH(1,
                    ('Emission Factors'!$E$5:$E$488 = 'GHG emissions calculations'!$F2229) *
                    ('Emission Factors'!$H$5:$H$488 = 'GHG emissions calculations'!$H2229),
                    0),
              MATCH('GHG emissions calculations'!R$6, 'Emission Factors'!$E$5:$R$5, 0)),
        ""),
    "")</f>
        <v/>
      </c>
      <c r="S2229" s="312">
        <f t="shared" si="3"/>
        <v>0</v>
      </c>
      <c r="T2229" s="23"/>
    </row>
    <row r="2230" ht="15.75" customHeight="1" outlineLevel="1">
      <c r="A2230" s="23"/>
      <c r="B2230" s="71"/>
      <c r="C2230" s="71"/>
      <c r="D2230" s="71"/>
      <c r="E2230" s="314"/>
      <c r="F2230" s="311" t="str">
        <f>Lists!AB243</f>
        <v>Plastic, PVC pipe - Europe</v>
      </c>
      <c r="G2230" s="311">
        <f t="array" ref="G2230">XLOOKUP(1,('Emission Factors'!$E$5:$E$488='GHG emissions calculations'!$F2230)*('Emission Factors'!$H$5:$H$488='GHG emissions calculations'!$H2230),INDEX('Emission Factors'!$E$5:$T$488,0,MATCH('GHG emissions calculations'!G$6,'Emission Factors'!$E$5:$T$5,0)),"",0)</f>
        <v>3</v>
      </c>
      <c r="H2230" s="311" t="s">
        <v>237</v>
      </c>
      <c r="I2230" s="312" t="str">
        <f>IF(
    SUMIFS('Import data'!$L$25:$L$80,
           'Import data'!$J$25:$J$80, F2230,
           'Import data'!$G$25:$G$80, 'GHG emissions calculations'!$H2230,
           'Import data'!$I$25:$I$80,$E$1919) &lt;&gt; 0,
    SUMIFS('Import data'!$L$25:$L$80,
           'Import data'!$J$25:$J$80, F2230,
           'Import data'!$G$25:$G$80, 'GHG emissions calculations'!$H2230,
           'Import data'!$I$25:$I$80,$E$1919),
    ""
)</f>
        <v/>
      </c>
      <c r="J2230" s="311" t="str">
        <f t="array" ref="J2230">IF(
    XLOOKUP(F2230, 'Import data'!$J$26:$J$47, 'Import data'!$M$26:$M$47, "", 0) = "Please add the region-specific supplier emission factor or choose a different region available in the IAEG database.",
    "",
    XLOOKUP(F2230, 'Import data'!$J$26:$J$47, 'Import data'!$M$26:$M$47, "", 0)
)</f>
        <v/>
      </c>
      <c r="K2230" s="311" t="str">
        <f t="array" ref="K2230">IFERROR(
    XLOOKUP(F2230,
            _xlws.FILTER('Supplier Emission'!$G$15:$G$49,
                   ('Supplier Emission'!$D$15:$D$49=H2230) * ('Supplier Emission'!$F$15:$F$49=$E$1919)),
            _xlws.FILTER('Supplier Emission'!$I$15:$I$49,
                   ('Supplier Emission'!$D$15:$D$49=H2230) * ('Supplier Emission'!$F$15:$F$49=$E$1919)),
            ""),
    "")</f>
        <v/>
      </c>
      <c r="L2230" s="311" t="str">
        <f t="array" ref="L2230">IFERROR(
    XLOOKUP(F2230,
            _xlws.FILTER('Supplier Emission'!$G$15:$G$49,
                   ('Supplier Emission'!$D$15:$D$49=H2230) * ('Supplier Emission'!$F$15:$F$49=$E$1919)),
            _xlws.FILTER('Supplier Emission'!$J$15:$J$49,
                   ('Supplier Emission'!$D$15:$D$49=H2230) * ('Supplier Emission'!$F$15:$F$49=$E$1919)),
            ""),
    "")</f>
        <v/>
      </c>
      <c r="M2230" s="311" t="str">
        <f t="array" ref="M2230">IFERROR(
    XLOOKUP(F2230,
            _xlws.FILTER('Supplier Emission'!$G$15:$G$49,
                   ('Supplier Emission'!$D$15:$D$49=H2230) * ('Supplier Emission'!$F$15:$F$49=$E$1919)),
            _xlws.FILTER('Supplier Emission'!$M$15:$M$49,
                   ('Supplier Emission'!$D$15:$D$49=H2230) * ('Supplier Emission'!$F$15:$F$49=$E$1919)),
            ""),
    "")</f>
        <v/>
      </c>
      <c r="N2230" s="311" t="str">
        <f t="array" ref="N2230">IFERROR(
    XLOOKUP(F2230,
            _xlws.FILTER('Supplier Emission'!$G$15:$G$49,
                   ('Supplier Emission'!$D$15:$D$49=H2230) * ('Supplier Emission'!$F$15:$F$49=$E$1919)),
            _xlws.FILTER('Supplier Emission'!$H$15:$H$49,
                   ('Supplier Emission'!$D$15:$D$49=H2230) * ('Supplier Emission'!$F$15:$F$49=$E$1919)),
            ""),
    "")</f>
        <v/>
      </c>
      <c r="O2230" s="311" t="str">
        <f t="array" ref="O2230">XLOOKUP(1,('Emission Factors'!$E$5:$E$488='GHG emissions calculations'!$F2230)*('Emission Factors'!$H$5:$H$488='GHG emissions calculations'!$H2230),INDEX('Emission Factors'!$E$5:$T$488,0,MATCH('GHG emissions calculations'!O$6,'Emission Factors'!$E$5:$T$5,0)),"",0)</f>
        <v>PVC Neuf </v>
      </c>
      <c r="P2230" s="313">
        <f t="array" ref="P2230">IFERROR(
    INDEX('Emission Factors'!$E$5:$P$488,
          MATCH(1,
                ('Emission Factors'!$E$5:$E$488 = 'GHG emissions calculations'!$F2230) *
                ('Emission Factors'!$H$5:$H$488 = 'GHG emissions calculations'!$H2230),
                0),
          MATCH('GHG emissions calculations'!P$6,'Emission Factors'!$E$5:$P$5,0)),
    "")</f>
        <v>1.87</v>
      </c>
      <c r="Q2230" s="311" t="str">
        <f t="array" ref="Q2230">IFERROR(
    IF(
        INDEX('Emission Factors'!$E$5:$P$488,
              MATCH(1,
                    ('Emission Factors'!$E$5:$E$488 = 'GHG emissions calculations'!$F2230) *
                    ('Emission Factors'!$H$5:$H$488 = 'GHG emissions calculations'!$H2230),
                    0),
              MATCH('GHG emissions calculations'!Q$6, 'Emission Factors'!$E$5:$P$5, 0)) &lt;&gt; "",
        INDEX('Emission Factors'!$E$5:$P$488,
              MATCH(1,
                    ('Emission Factors'!$E$5:$E$488 = 'GHG emissions calculations'!$F2230) *
                    ('Emission Factors'!$H$5:$H$488 = 'GHG emissions calculations'!$H2230),
                    0),
              MATCH('GHG emissions calculations'!Q$6, 'Emission Factors'!$E$5:$P$5, 0)),
        ""),
    "")</f>
        <v>kgCO2e/kg</v>
      </c>
      <c r="R2230" s="311" t="str">
        <f t="array" ref="R2230">IFERROR(
    IF(
        INDEX('Emission Factors'!$E$5:$R$488,
              MATCH(1,
                    ('Emission Factors'!$E$5:$E$488 = 'GHG emissions calculations'!$F2230) *
                    ('Emission Factors'!$H$5:$H$488 = 'GHG emissions calculations'!$H2230),
                    0),
              MATCH('GHG emissions calculations'!R$6, 'Emission Factors'!$E$5:$R$5, 0)) &lt;&gt; "",
        INDEX('Emission Factors'!$E$5:$R$488,
              MATCH(1,
                    ('Emission Factors'!$E$5:$E$488 = 'GHG emissions calculations'!$F2230) *
                    ('Emission Factors'!$H$5:$H$488 = 'GHG emissions calculations'!$H2230),
                    0),
              MATCH('GHG emissions calculations'!R$6, 'Emission Factors'!$E$5:$R$5, 0)),
        ""),
    "")</f>
        <v>Europe</v>
      </c>
      <c r="S2230" s="312">
        <f t="shared" si="3"/>
        <v>0</v>
      </c>
      <c r="T2230" s="23"/>
    </row>
    <row r="2231" ht="15.75" customHeight="1" outlineLevel="1">
      <c r="A2231" s="23"/>
      <c r="B2231" s="71"/>
      <c r="C2231" s="71"/>
      <c r="D2231" s="71"/>
      <c r="E2231" s="314"/>
      <c r="F2231" s="311" t="str">
        <f>Lists!AB248</f>
        <v>Plastic, PVC pipe - Global or unspecified region</v>
      </c>
      <c r="G2231" s="311" t="str">
        <f t="array" ref="G2231">XLOOKUP(1,('Emission Factors'!$E$5:$E$488='GHG emissions calculations'!$F2231)*('Emission Factors'!$H$5:$H$488='GHG emissions calculations'!$H2231),INDEX('Emission Factors'!$E$5:$T$488,0,MATCH('GHG emissions calculations'!G$6,'Emission Factors'!$E$5:$T$5,0)),"",0)</f>
        <v/>
      </c>
      <c r="H2231" s="311" t="s">
        <v>237</v>
      </c>
      <c r="I2231" s="312" t="str">
        <f>IF(
    SUMIFS('Import data'!$L$25:$L$80,
           'Import data'!$J$25:$J$80, F2231,
           'Import data'!$G$25:$G$80, 'GHG emissions calculations'!$H2231,
           'Import data'!$I$25:$I$80,$E$1919) &lt;&gt; 0,
    SUMIFS('Import data'!$L$25:$L$80,
           'Import data'!$J$25:$J$80, F2231,
           'Import data'!$G$25:$G$80, 'GHG emissions calculations'!$H2231,
           'Import data'!$I$25:$I$80,$E$1919),
    ""
)</f>
        <v/>
      </c>
      <c r="J2231" s="311" t="str">
        <f t="array" ref="J2231">IF(
    XLOOKUP(F2231, 'Import data'!$J$26:$J$47, 'Import data'!$M$26:$M$47, "", 0) = "Please add the region-specific supplier emission factor or choose a different region available in the IAEG database.",
    "",
    XLOOKUP(F2231, 'Import data'!$J$26:$J$47, 'Import data'!$M$26:$M$47, "", 0)
)</f>
        <v/>
      </c>
      <c r="K2231" s="311" t="str">
        <f t="array" ref="K2231">IFERROR(
    XLOOKUP(F2231,
            _xlws.FILTER('Supplier Emission'!$G$15:$G$49,
                   ('Supplier Emission'!$D$15:$D$49=H2231) * ('Supplier Emission'!$F$15:$F$49=$E$1919)),
            _xlws.FILTER('Supplier Emission'!$I$15:$I$49,
                   ('Supplier Emission'!$D$15:$D$49=H2231) * ('Supplier Emission'!$F$15:$F$49=$E$1919)),
            ""),
    "")</f>
        <v/>
      </c>
      <c r="L2231" s="311" t="str">
        <f t="array" ref="L2231">IFERROR(
    XLOOKUP(F2231,
            _xlws.FILTER('Supplier Emission'!$G$15:$G$49,
                   ('Supplier Emission'!$D$15:$D$49=H2231) * ('Supplier Emission'!$F$15:$F$49=$E$1919)),
            _xlws.FILTER('Supplier Emission'!$J$15:$J$49,
                   ('Supplier Emission'!$D$15:$D$49=H2231) * ('Supplier Emission'!$F$15:$F$49=$E$1919)),
            ""),
    "")</f>
        <v/>
      </c>
      <c r="M2231" s="311" t="str">
        <f t="array" ref="M2231">IFERROR(
    XLOOKUP(F2231,
            _xlws.FILTER('Supplier Emission'!$G$15:$G$49,
                   ('Supplier Emission'!$D$15:$D$49=H2231) * ('Supplier Emission'!$F$15:$F$49=$E$1919)),
            _xlws.FILTER('Supplier Emission'!$M$15:$M$49,
                   ('Supplier Emission'!$D$15:$D$49=H2231) * ('Supplier Emission'!$F$15:$F$49=$E$1919)),
            ""),
    "")</f>
        <v/>
      </c>
      <c r="N2231" s="311" t="str">
        <f t="array" ref="N2231">IFERROR(
    XLOOKUP(F2231,
            _xlws.FILTER('Supplier Emission'!$G$15:$G$49,
                   ('Supplier Emission'!$D$15:$D$49=H2231) * ('Supplier Emission'!$F$15:$F$49=$E$1919)),
            _xlws.FILTER('Supplier Emission'!$H$15:$H$49,
                   ('Supplier Emission'!$D$15:$D$49=H2231) * ('Supplier Emission'!$F$15:$F$49=$E$1919)),
            ""),
    "")</f>
        <v/>
      </c>
      <c r="O2231" s="311" t="str">
        <f t="array" ref="O2231">XLOOKUP(1,('Emission Factors'!$E$5:$E$488='GHG emissions calculations'!$F2231)*('Emission Factors'!$H$5:$H$488='GHG emissions calculations'!$H2231),INDEX('Emission Factors'!$E$5:$T$488,0,MATCH('GHG emissions calculations'!O$6,'Emission Factors'!$E$5:$T$5,0)),"",0)</f>
        <v/>
      </c>
      <c r="P2231" s="313" t="str">
        <f t="array" ref="P2231">IFERROR(
    INDEX('Emission Factors'!$E$5:$P$488,
          MATCH(1,
                ('Emission Factors'!$E$5:$E$488 = 'GHG emissions calculations'!$F2231) *
                ('Emission Factors'!$H$5:$H$488 = 'GHG emissions calculations'!$H2231),
                0),
          MATCH('GHG emissions calculations'!P$6,'Emission Factors'!$E$5:$P$5,0)),
    "")</f>
        <v/>
      </c>
      <c r="Q2231" s="311" t="str">
        <f t="array" ref="Q2231">IFERROR(
    IF(
        INDEX('Emission Factors'!$E$5:$P$488,
              MATCH(1,
                    ('Emission Factors'!$E$5:$E$488 = 'GHG emissions calculations'!$F2231) *
                    ('Emission Factors'!$H$5:$H$488 = 'GHG emissions calculations'!$H2231),
                    0),
              MATCH('GHG emissions calculations'!Q$6, 'Emission Factors'!$E$5:$P$5, 0)) &lt;&gt; "",
        INDEX('Emission Factors'!$E$5:$P$488,
              MATCH(1,
                    ('Emission Factors'!$E$5:$E$488 = 'GHG emissions calculations'!$F2231) *
                    ('Emission Factors'!$H$5:$H$488 = 'GHG emissions calculations'!$H2231),
                    0),
              MATCH('GHG emissions calculations'!Q$6, 'Emission Factors'!$E$5:$P$5, 0)),
        ""),
    "")</f>
        <v/>
      </c>
      <c r="R2231" s="311" t="str">
        <f t="array" ref="R2231">IFERROR(
    IF(
        INDEX('Emission Factors'!$E$5:$R$488,
              MATCH(1,
                    ('Emission Factors'!$E$5:$E$488 = 'GHG emissions calculations'!$F2231) *
                    ('Emission Factors'!$H$5:$H$488 = 'GHG emissions calculations'!$H2231),
                    0),
              MATCH('GHG emissions calculations'!R$6, 'Emission Factors'!$E$5:$R$5, 0)) &lt;&gt; "",
        INDEX('Emission Factors'!$E$5:$R$488,
              MATCH(1,
                    ('Emission Factors'!$E$5:$E$488 = 'GHG emissions calculations'!$F2231) *
                    ('Emission Factors'!$H$5:$H$488 = 'GHG emissions calculations'!$H2231),
                    0),
              MATCH('GHG emissions calculations'!R$6, 'Emission Factors'!$E$5:$R$5, 0)),
        ""),
    "")</f>
        <v/>
      </c>
      <c r="S2231" s="312">
        <f t="shared" si="3"/>
        <v>0</v>
      </c>
      <c r="T2231" s="23"/>
    </row>
    <row r="2232" ht="15.75" customHeight="1" outlineLevel="1">
      <c r="A2232" s="23"/>
      <c r="B2232" s="71"/>
      <c r="C2232" s="71"/>
      <c r="D2232" s="71"/>
      <c r="E2232" s="314"/>
      <c r="F2232" s="311" t="str">
        <f>Lists!AB247</f>
        <v>Plastic, PVC pipe - Middle East</v>
      </c>
      <c r="G2232" s="311" t="str">
        <f t="array" ref="G2232">XLOOKUP(1,('Emission Factors'!$E$5:$E$488='GHG emissions calculations'!$F2232)*('Emission Factors'!$H$5:$H$488='GHG emissions calculations'!$H2232),INDEX('Emission Factors'!$E$5:$T$488,0,MATCH('GHG emissions calculations'!G$6,'Emission Factors'!$E$5:$T$5,0)),"",0)</f>
        <v/>
      </c>
      <c r="H2232" s="311" t="s">
        <v>237</v>
      </c>
      <c r="I2232" s="312" t="str">
        <f>IF(
    SUMIFS('Import data'!$L$25:$L$80,
           'Import data'!$J$25:$J$80, F2232,
           'Import data'!$G$25:$G$80, 'GHG emissions calculations'!$H2232,
           'Import data'!$I$25:$I$80,$E$1919) &lt;&gt; 0,
    SUMIFS('Import data'!$L$25:$L$80,
           'Import data'!$J$25:$J$80, F2232,
           'Import data'!$G$25:$G$80, 'GHG emissions calculations'!$H2232,
           'Import data'!$I$25:$I$80,$E$1919),
    ""
)</f>
        <v/>
      </c>
      <c r="J2232" s="311" t="str">
        <f t="array" ref="J2232">IF(
    XLOOKUP(F2232, 'Import data'!$J$26:$J$47, 'Import data'!$M$26:$M$47, "", 0) = "Please add the region-specific supplier emission factor or choose a different region available in the IAEG database.",
    "",
    XLOOKUP(F2232, 'Import data'!$J$26:$J$47, 'Import data'!$M$26:$M$47, "", 0)
)</f>
        <v/>
      </c>
      <c r="K2232" s="311" t="str">
        <f t="array" ref="K2232">IFERROR(
    XLOOKUP(F2232,
            _xlws.FILTER('Supplier Emission'!$G$15:$G$49,
                   ('Supplier Emission'!$D$15:$D$49=H2232) * ('Supplier Emission'!$F$15:$F$49=$E$1919)),
            _xlws.FILTER('Supplier Emission'!$I$15:$I$49,
                   ('Supplier Emission'!$D$15:$D$49=H2232) * ('Supplier Emission'!$F$15:$F$49=$E$1919)),
            ""),
    "")</f>
        <v/>
      </c>
      <c r="L2232" s="311" t="str">
        <f t="array" ref="L2232">IFERROR(
    XLOOKUP(F2232,
            _xlws.FILTER('Supplier Emission'!$G$15:$G$49,
                   ('Supplier Emission'!$D$15:$D$49=H2232) * ('Supplier Emission'!$F$15:$F$49=$E$1919)),
            _xlws.FILTER('Supplier Emission'!$J$15:$J$49,
                   ('Supplier Emission'!$D$15:$D$49=H2232) * ('Supplier Emission'!$F$15:$F$49=$E$1919)),
            ""),
    "")</f>
        <v/>
      </c>
      <c r="M2232" s="311" t="str">
        <f t="array" ref="M2232">IFERROR(
    XLOOKUP(F2232,
            _xlws.FILTER('Supplier Emission'!$G$15:$G$49,
                   ('Supplier Emission'!$D$15:$D$49=H2232) * ('Supplier Emission'!$F$15:$F$49=$E$1919)),
            _xlws.FILTER('Supplier Emission'!$M$15:$M$49,
                   ('Supplier Emission'!$D$15:$D$49=H2232) * ('Supplier Emission'!$F$15:$F$49=$E$1919)),
            ""),
    "")</f>
        <v/>
      </c>
      <c r="N2232" s="311" t="str">
        <f t="array" ref="N2232">IFERROR(
    XLOOKUP(F2232,
            _xlws.FILTER('Supplier Emission'!$G$15:$G$49,
                   ('Supplier Emission'!$D$15:$D$49=H2232) * ('Supplier Emission'!$F$15:$F$49=$E$1919)),
            _xlws.FILTER('Supplier Emission'!$H$15:$H$49,
                   ('Supplier Emission'!$D$15:$D$49=H2232) * ('Supplier Emission'!$F$15:$F$49=$E$1919)),
            ""),
    "")</f>
        <v/>
      </c>
      <c r="O2232" s="311" t="str">
        <f t="array" ref="O2232">XLOOKUP(1,('Emission Factors'!$E$5:$E$488='GHG emissions calculations'!$F2232)*('Emission Factors'!$H$5:$H$488='GHG emissions calculations'!$H2232),INDEX('Emission Factors'!$E$5:$T$488,0,MATCH('GHG emissions calculations'!O$6,'Emission Factors'!$E$5:$T$5,0)),"",0)</f>
        <v/>
      </c>
      <c r="P2232" s="313" t="str">
        <f t="array" ref="P2232">IFERROR(
    INDEX('Emission Factors'!$E$5:$P$488,
          MATCH(1,
                ('Emission Factors'!$E$5:$E$488 = 'GHG emissions calculations'!$F2232) *
                ('Emission Factors'!$H$5:$H$488 = 'GHG emissions calculations'!$H2232),
                0),
          MATCH('GHG emissions calculations'!P$6,'Emission Factors'!$E$5:$P$5,0)),
    "")</f>
        <v/>
      </c>
      <c r="Q2232" s="311" t="str">
        <f t="array" ref="Q2232">IFERROR(
    IF(
        INDEX('Emission Factors'!$E$5:$P$488,
              MATCH(1,
                    ('Emission Factors'!$E$5:$E$488 = 'GHG emissions calculations'!$F2232) *
                    ('Emission Factors'!$H$5:$H$488 = 'GHG emissions calculations'!$H2232),
                    0),
              MATCH('GHG emissions calculations'!Q$6, 'Emission Factors'!$E$5:$P$5, 0)) &lt;&gt; "",
        INDEX('Emission Factors'!$E$5:$P$488,
              MATCH(1,
                    ('Emission Factors'!$E$5:$E$488 = 'GHG emissions calculations'!$F2232) *
                    ('Emission Factors'!$H$5:$H$488 = 'GHG emissions calculations'!$H2232),
                    0),
              MATCH('GHG emissions calculations'!Q$6, 'Emission Factors'!$E$5:$P$5, 0)),
        ""),
    "")</f>
        <v/>
      </c>
      <c r="R2232" s="311" t="str">
        <f t="array" ref="R2232">IFERROR(
    IF(
        INDEX('Emission Factors'!$E$5:$R$488,
              MATCH(1,
                    ('Emission Factors'!$E$5:$E$488 = 'GHG emissions calculations'!$F2232) *
                    ('Emission Factors'!$H$5:$H$488 = 'GHG emissions calculations'!$H2232),
                    0),
              MATCH('GHG emissions calculations'!R$6, 'Emission Factors'!$E$5:$R$5, 0)) &lt;&gt; "",
        INDEX('Emission Factors'!$E$5:$R$488,
              MATCH(1,
                    ('Emission Factors'!$E$5:$E$488 = 'GHG emissions calculations'!$F2232) *
                    ('Emission Factors'!$H$5:$H$488 = 'GHG emissions calculations'!$H2232),
                    0),
              MATCH('GHG emissions calculations'!R$6, 'Emission Factors'!$E$5:$R$5, 0)),
        ""),
    "")</f>
        <v/>
      </c>
      <c r="S2232" s="312">
        <f t="shared" si="3"/>
        <v>0</v>
      </c>
      <c r="T2232" s="23"/>
    </row>
    <row r="2233" ht="15.75" customHeight="1" outlineLevel="1">
      <c r="A2233" s="23"/>
      <c r="B2233" s="71"/>
      <c r="C2233" s="71"/>
      <c r="D2233" s="71"/>
      <c r="E2233" s="314"/>
      <c r="F2233" s="311" t="str">
        <f>Lists!AB246</f>
        <v>Plastic, PVC pipe - Oceania</v>
      </c>
      <c r="G2233" s="311" t="str">
        <f t="array" ref="G2233">XLOOKUP(1,('Emission Factors'!$E$5:$E$488='GHG emissions calculations'!$F2233)*('Emission Factors'!$H$5:$H$488='GHG emissions calculations'!$H2233),INDEX('Emission Factors'!$E$5:$T$488,0,MATCH('GHG emissions calculations'!G$6,'Emission Factors'!$E$5:$T$5,0)),"",0)</f>
        <v/>
      </c>
      <c r="H2233" s="311" t="s">
        <v>237</v>
      </c>
      <c r="I2233" s="312" t="str">
        <f>IF(
    SUMIFS('Import data'!$L$25:$L$80,
           'Import data'!$J$25:$J$80, F2233,
           'Import data'!$G$25:$G$80, 'GHG emissions calculations'!$H2233,
           'Import data'!$I$25:$I$80,$E$1919) &lt;&gt; 0,
    SUMIFS('Import data'!$L$25:$L$80,
           'Import data'!$J$25:$J$80, F2233,
           'Import data'!$G$25:$G$80, 'GHG emissions calculations'!$H2233,
           'Import data'!$I$25:$I$80,$E$1919),
    ""
)</f>
        <v/>
      </c>
      <c r="J2233" s="311" t="str">
        <f t="array" ref="J2233">IF(
    XLOOKUP(F2233, 'Import data'!$J$26:$J$47, 'Import data'!$M$26:$M$47, "", 0) = "Please add the region-specific supplier emission factor or choose a different region available in the IAEG database.",
    "",
    XLOOKUP(F2233, 'Import data'!$J$26:$J$47, 'Import data'!$M$26:$M$47, "", 0)
)</f>
        <v/>
      </c>
      <c r="K2233" s="311" t="str">
        <f t="array" ref="K2233">IFERROR(
    XLOOKUP(F2233,
            _xlws.FILTER('Supplier Emission'!$G$15:$G$49,
                   ('Supplier Emission'!$D$15:$D$49=H2233) * ('Supplier Emission'!$F$15:$F$49=$E$1919)),
            _xlws.FILTER('Supplier Emission'!$I$15:$I$49,
                   ('Supplier Emission'!$D$15:$D$49=H2233) * ('Supplier Emission'!$F$15:$F$49=$E$1919)),
            ""),
    "")</f>
        <v/>
      </c>
      <c r="L2233" s="311" t="str">
        <f t="array" ref="L2233">IFERROR(
    XLOOKUP(F2233,
            _xlws.FILTER('Supplier Emission'!$G$15:$G$49,
                   ('Supplier Emission'!$D$15:$D$49=H2233) * ('Supplier Emission'!$F$15:$F$49=$E$1919)),
            _xlws.FILTER('Supplier Emission'!$J$15:$J$49,
                   ('Supplier Emission'!$D$15:$D$49=H2233) * ('Supplier Emission'!$F$15:$F$49=$E$1919)),
            ""),
    "")</f>
        <v/>
      </c>
      <c r="M2233" s="311" t="str">
        <f t="array" ref="M2233">IFERROR(
    XLOOKUP(F2233,
            _xlws.FILTER('Supplier Emission'!$G$15:$G$49,
                   ('Supplier Emission'!$D$15:$D$49=H2233) * ('Supplier Emission'!$F$15:$F$49=$E$1919)),
            _xlws.FILTER('Supplier Emission'!$M$15:$M$49,
                   ('Supplier Emission'!$D$15:$D$49=H2233) * ('Supplier Emission'!$F$15:$F$49=$E$1919)),
            ""),
    "")</f>
        <v/>
      </c>
      <c r="N2233" s="311" t="str">
        <f t="array" ref="N2233">IFERROR(
    XLOOKUP(F2233,
            _xlws.FILTER('Supplier Emission'!$G$15:$G$49,
                   ('Supplier Emission'!$D$15:$D$49=H2233) * ('Supplier Emission'!$F$15:$F$49=$E$1919)),
            _xlws.FILTER('Supplier Emission'!$H$15:$H$49,
                   ('Supplier Emission'!$D$15:$D$49=H2233) * ('Supplier Emission'!$F$15:$F$49=$E$1919)),
            ""),
    "")</f>
        <v/>
      </c>
      <c r="O2233" s="311" t="str">
        <f t="array" ref="O2233">XLOOKUP(1,('Emission Factors'!$E$5:$E$488='GHG emissions calculations'!$F2233)*('Emission Factors'!$H$5:$H$488='GHG emissions calculations'!$H2233),INDEX('Emission Factors'!$E$5:$T$488,0,MATCH('GHG emissions calculations'!O$6,'Emission Factors'!$E$5:$T$5,0)),"",0)</f>
        <v/>
      </c>
      <c r="P2233" s="313" t="str">
        <f t="array" ref="P2233">IFERROR(
    INDEX('Emission Factors'!$E$5:$P$488,
          MATCH(1,
                ('Emission Factors'!$E$5:$E$488 = 'GHG emissions calculations'!$F2233) *
                ('Emission Factors'!$H$5:$H$488 = 'GHG emissions calculations'!$H2233),
                0),
          MATCH('GHG emissions calculations'!P$6,'Emission Factors'!$E$5:$P$5,0)),
    "")</f>
        <v/>
      </c>
      <c r="Q2233" s="311" t="str">
        <f t="array" ref="Q2233">IFERROR(
    IF(
        INDEX('Emission Factors'!$E$5:$P$488,
              MATCH(1,
                    ('Emission Factors'!$E$5:$E$488 = 'GHG emissions calculations'!$F2233) *
                    ('Emission Factors'!$H$5:$H$488 = 'GHG emissions calculations'!$H2233),
                    0),
              MATCH('GHG emissions calculations'!Q$6, 'Emission Factors'!$E$5:$P$5, 0)) &lt;&gt; "",
        INDEX('Emission Factors'!$E$5:$P$488,
              MATCH(1,
                    ('Emission Factors'!$E$5:$E$488 = 'GHG emissions calculations'!$F2233) *
                    ('Emission Factors'!$H$5:$H$488 = 'GHG emissions calculations'!$H2233),
                    0),
              MATCH('GHG emissions calculations'!Q$6, 'Emission Factors'!$E$5:$P$5, 0)),
        ""),
    "")</f>
        <v/>
      </c>
      <c r="R2233" s="311" t="str">
        <f t="array" ref="R2233">IFERROR(
    IF(
        INDEX('Emission Factors'!$E$5:$R$488,
              MATCH(1,
                    ('Emission Factors'!$E$5:$E$488 = 'GHG emissions calculations'!$F2233) *
                    ('Emission Factors'!$H$5:$H$488 = 'GHG emissions calculations'!$H2233),
                    0),
              MATCH('GHG emissions calculations'!R$6, 'Emission Factors'!$E$5:$R$5, 0)) &lt;&gt; "",
        INDEX('Emission Factors'!$E$5:$R$488,
              MATCH(1,
                    ('Emission Factors'!$E$5:$E$488 = 'GHG emissions calculations'!$F2233) *
                    ('Emission Factors'!$H$5:$H$488 = 'GHG emissions calculations'!$H2233),
                    0),
              MATCH('GHG emissions calculations'!R$6, 'Emission Factors'!$E$5:$R$5, 0)),
        ""),
    "")</f>
        <v/>
      </c>
      <c r="S2233" s="312">
        <f t="shared" si="3"/>
        <v>0</v>
      </c>
      <c r="T2233" s="23"/>
    </row>
    <row r="2234" ht="15.75" customHeight="1" outlineLevel="1">
      <c r="A2234" s="23"/>
      <c r="B2234" s="71"/>
      <c r="C2234" s="71"/>
      <c r="D2234" s="71"/>
      <c r="E2234" s="314"/>
      <c r="F2234" s="311" t="str">
        <f>Lists!AB251</f>
        <v>Plastic, PVC, processed by injection moulding - Africa</v>
      </c>
      <c r="G2234" s="311" t="str">
        <f t="array" ref="G2234">XLOOKUP(1,('Emission Factors'!$E$5:$E$488='GHG emissions calculations'!$F2234)*('Emission Factors'!$H$5:$H$488='GHG emissions calculations'!$H2234),INDEX('Emission Factors'!$E$5:$T$488,0,MATCH('GHG emissions calculations'!G$6,'Emission Factors'!$E$5:$T$5,0)),"",0)</f>
        <v/>
      </c>
      <c r="H2234" s="311" t="s">
        <v>237</v>
      </c>
      <c r="I2234" s="312" t="str">
        <f>IF(
    SUMIFS('Import data'!$L$25:$L$80,
           'Import data'!$J$25:$J$80, F2234,
           'Import data'!$G$25:$G$80, 'GHG emissions calculations'!$H2234,
           'Import data'!$I$25:$I$80,$E$1919) &lt;&gt; 0,
    SUMIFS('Import data'!$L$25:$L$80,
           'Import data'!$J$25:$J$80, F2234,
           'Import data'!$G$25:$G$80, 'GHG emissions calculations'!$H2234,
           'Import data'!$I$25:$I$80,$E$1919),
    ""
)</f>
        <v/>
      </c>
      <c r="J2234" s="311" t="str">
        <f t="array" ref="J2234">IF(
    XLOOKUP(F2234, 'Import data'!$J$26:$J$47, 'Import data'!$M$26:$M$47, "", 0) = "Please add the region-specific supplier emission factor or choose a different region available in the IAEG database.",
    "",
    XLOOKUP(F2234, 'Import data'!$J$26:$J$47, 'Import data'!$M$26:$M$47, "", 0)
)</f>
        <v/>
      </c>
      <c r="K2234" s="311" t="str">
        <f t="array" ref="K2234">IFERROR(
    XLOOKUP(F2234,
            _xlws.FILTER('Supplier Emission'!$G$15:$G$49,
                   ('Supplier Emission'!$D$15:$D$49=H2234) * ('Supplier Emission'!$F$15:$F$49=$E$1919)),
            _xlws.FILTER('Supplier Emission'!$I$15:$I$49,
                   ('Supplier Emission'!$D$15:$D$49=H2234) * ('Supplier Emission'!$F$15:$F$49=$E$1919)),
            ""),
    "")</f>
        <v/>
      </c>
      <c r="L2234" s="311" t="str">
        <f t="array" ref="L2234">IFERROR(
    XLOOKUP(F2234,
            _xlws.FILTER('Supplier Emission'!$G$15:$G$49,
                   ('Supplier Emission'!$D$15:$D$49=H2234) * ('Supplier Emission'!$F$15:$F$49=$E$1919)),
            _xlws.FILTER('Supplier Emission'!$J$15:$J$49,
                   ('Supplier Emission'!$D$15:$D$49=H2234) * ('Supplier Emission'!$F$15:$F$49=$E$1919)),
            ""),
    "")</f>
        <v/>
      </c>
      <c r="M2234" s="311" t="str">
        <f t="array" ref="M2234">IFERROR(
    XLOOKUP(F2234,
            _xlws.FILTER('Supplier Emission'!$G$15:$G$49,
                   ('Supplier Emission'!$D$15:$D$49=H2234) * ('Supplier Emission'!$F$15:$F$49=$E$1919)),
            _xlws.FILTER('Supplier Emission'!$M$15:$M$49,
                   ('Supplier Emission'!$D$15:$D$49=H2234) * ('Supplier Emission'!$F$15:$F$49=$E$1919)),
            ""),
    "")</f>
        <v/>
      </c>
      <c r="N2234" s="311" t="str">
        <f t="array" ref="N2234">IFERROR(
    XLOOKUP(F2234,
            _xlws.FILTER('Supplier Emission'!$G$15:$G$49,
                   ('Supplier Emission'!$D$15:$D$49=H2234) * ('Supplier Emission'!$F$15:$F$49=$E$1919)),
            _xlws.FILTER('Supplier Emission'!$H$15:$H$49,
                   ('Supplier Emission'!$D$15:$D$49=H2234) * ('Supplier Emission'!$F$15:$F$49=$E$1919)),
            ""),
    "")</f>
        <v/>
      </c>
      <c r="O2234" s="311" t="str">
        <f t="array" ref="O2234">XLOOKUP(1,('Emission Factors'!$E$5:$E$488='GHG emissions calculations'!$F2234)*('Emission Factors'!$H$5:$H$488='GHG emissions calculations'!$H2234),INDEX('Emission Factors'!$E$5:$T$488,0,MATCH('GHG emissions calculations'!O$6,'Emission Factors'!$E$5:$T$5,0)),"",0)</f>
        <v/>
      </c>
      <c r="P2234" s="313" t="str">
        <f t="array" ref="P2234">IFERROR(
    INDEX('Emission Factors'!$E$5:$P$488,
          MATCH(1,
                ('Emission Factors'!$E$5:$E$488 = 'GHG emissions calculations'!$F2234) *
                ('Emission Factors'!$H$5:$H$488 = 'GHG emissions calculations'!$H2234),
                0),
          MATCH('GHG emissions calculations'!P$6,'Emission Factors'!$E$5:$P$5,0)),
    "")</f>
        <v/>
      </c>
      <c r="Q2234" s="311" t="str">
        <f t="array" ref="Q2234">IFERROR(
    IF(
        INDEX('Emission Factors'!$E$5:$P$488,
              MATCH(1,
                    ('Emission Factors'!$E$5:$E$488 = 'GHG emissions calculations'!$F2234) *
                    ('Emission Factors'!$H$5:$H$488 = 'GHG emissions calculations'!$H2234),
                    0),
              MATCH('GHG emissions calculations'!Q$6, 'Emission Factors'!$E$5:$P$5, 0)) &lt;&gt; "",
        INDEX('Emission Factors'!$E$5:$P$488,
              MATCH(1,
                    ('Emission Factors'!$E$5:$E$488 = 'GHG emissions calculations'!$F2234) *
                    ('Emission Factors'!$H$5:$H$488 = 'GHG emissions calculations'!$H2234),
                    0),
              MATCH('GHG emissions calculations'!Q$6, 'Emission Factors'!$E$5:$P$5, 0)),
        ""),
    "")</f>
        <v/>
      </c>
      <c r="R2234" s="311" t="str">
        <f t="array" ref="R2234">IFERROR(
    IF(
        INDEX('Emission Factors'!$E$5:$R$488,
              MATCH(1,
                    ('Emission Factors'!$E$5:$E$488 = 'GHG emissions calculations'!$F2234) *
                    ('Emission Factors'!$H$5:$H$488 = 'GHG emissions calculations'!$H2234),
                    0),
              MATCH('GHG emissions calculations'!R$6, 'Emission Factors'!$E$5:$R$5, 0)) &lt;&gt; "",
        INDEX('Emission Factors'!$E$5:$R$488,
              MATCH(1,
                    ('Emission Factors'!$E$5:$E$488 = 'GHG emissions calculations'!$F2234) *
                    ('Emission Factors'!$H$5:$H$488 = 'GHG emissions calculations'!$H2234),
                    0),
              MATCH('GHG emissions calculations'!R$6, 'Emission Factors'!$E$5:$R$5, 0)),
        ""),
    "")</f>
        <v/>
      </c>
      <c r="S2234" s="312">
        <f t="shared" si="3"/>
        <v>0</v>
      </c>
      <c r="T2234" s="23"/>
    </row>
    <row r="2235" ht="15.75" customHeight="1" outlineLevel="1">
      <c r="A2235" s="23"/>
      <c r="B2235" s="71"/>
      <c r="C2235" s="71"/>
      <c r="D2235" s="71"/>
      <c r="E2235" s="314"/>
      <c r="F2235" s="311" t="str">
        <f>Lists!AB249</f>
        <v>Plastic, PVC, processed by injection moulding - America</v>
      </c>
      <c r="G2235" s="311" t="str">
        <f t="array" ref="G2235">XLOOKUP(1,('Emission Factors'!$E$5:$E$488='GHG emissions calculations'!$F2235)*('Emission Factors'!$H$5:$H$488='GHG emissions calculations'!$H2235),INDEX('Emission Factors'!$E$5:$T$488,0,MATCH('GHG emissions calculations'!G$6,'Emission Factors'!$E$5:$T$5,0)),"",0)</f>
        <v/>
      </c>
      <c r="H2235" s="311" t="s">
        <v>237</v>
      </c>
      <c r="I2235" s="312" t="str">
        <f>IF(
    SUMIFS('Import data'!$L$25:$L$80,
           'Import data'!$J$25:$J$80, F2235,
           'Import data'!$G$25:$G$80, 'GHG emissions calculations'!$H2235,
           'Import data'!$I$25:$I$80,$E$1919) &lt;&gt; 0,
    SUMIFS('Import data'!$L$25:$L$80,
           'Import data'!$J$25:$J$80, F2235,
           'Import data'!$G$25:$G$80, 'GHG emissions calculations'!$H2235,
           'Import data'!$I$25:$I$80,$E$1919),
    ""
)</f>
        <v/>
      </c>
      <c r="J2235" s="311" t="str">
        <f t="array" ref="J2235">IF(
    XLOOKUP(F2235, 'Import data'!$J$26:$J$47, 'Import data'!$M$26:$M$47, "", 0) = "Please add the region-specific supplier emission factor or choose a different region available in the IAEG database.",
    "",
    XLOOKUP(F2235, 'Import data'!$J$26:$J$47, 'Import data'!$M$26:$M$47, "", 0)
)</f>
        <v/>
      </c>
      <c r="K2235" s="311" t="str">
        <f t="array" ref="K2235">IFERROR(
    XLOOKUP(F2235,
            _xlws.FILTER('Supplier Emission'!$G$15:$G$49,
                   ('Supplier Emission'!$D$15:$D$49=H2235) * ('Supplier Emission'!$F$15:$F$49=$E$1919)),
            _xlws.FILTER('Supplier Emission'!$I$15:$I$49,
                   ('Supplier Emission'!$D$15:$D$49=H2235) * ('Supplier Emission'!$F$15:$F$49=$E$1919)),
            ""),
    "")</f>
        <v/>
      </c>
      <c r="L2235" s="311" t="str">
        <f t="array" ref="L2235">IFERROR(
    XLOOKUP(F2235,
            _xlws.FILTER('Supplier Emission'!$G$15:$G$49,
                   ('Supplier Emission'!$D$15:$D$49=H2235) * ('Supplier Emission'!$F$15:$F$49=$E$1919)),
            _xlws.FILTER('Supplier Emission'!$J$15:$J$49,
                   ('Supplier Emission'!$D$15:$D$49=H2235) * ('Supplier Emission'!$F$15:$F$49=$E$1919)),
            ""),
    "")</f>
        <v/>
      </c>
      <c r="M2235" s="311" t="str">
        <f t="array" ref="M2235">IFERROR(
    XLOOKUP(F2235,
            _xlws.FILTER('Supplier Emission'!$G$15:$G$49,
                   ('Supplier Emission'!$D$15:$D$49=H2235) * ('Supplier Emission'!$F$15:$F$49=$E$1919)),
            _xlws.FILTER('Supplier Emission'!$M$15:$M$49,
                   ('Supplier Emission'!$D$15:$D$49=H2235) * ('Supplier Emission'!$F$15:$F$49=$E$1919)),
            ""),
    "")</f>
        <v/>
      </c>
      <c r="N2235" s="311" t="str">
        <f t="array" ref="N2235">IFERROR(
    XLOOKUP(F2235,
            _xlws.FILTER('Supplier Emission'!$G$15:$G$49,
                   ('Supplier Emission'!$D$15:$D$49=H2235) * ('Supplier Emission'!$F$15:$F$49=$E$1919)),
            _xlws.FILTER('Supplier Emission'!$H$15:$H$49,
                   ('Supplier Emission'!$D$15:$D$49=H2235) * ('Supplier Emission'!$F$15:$F$49=$E$1919)),
            ""),
    "")</f>
        <v/>
      </c>
      <c r="O2235" s="311" t="str">
        <f t="array" ref="O2235">XLOOKUP(1,('Emission Factors'!$E$5:$E$488='GHG emissions calculations'!$F2235)*('Emission Factors'!$H$5:$H$488='GHG emissions calculations'!$H2235),INDEX('Emission Factors'!$E$5:$T$488,0,MATCH('GHG emissions calculations'!O$6,'Emission Factors'!$E$5:$T$5,0)),"",0)</f>
        <v/>
      </c>
      <c r="P2235" s="313" t="str">
        <f t="array" ref="P2235">IFERROR(
    INDEX('Emission Factors'!$E$5:$P$488,
          MATCH(1,
                ('Emission Factors'!$E$5:$E$488 = 'GHG emissions calculations'!$F2235) *
                ('Emission Factors'!$H$5:$H$488 = 'GHG emissions calculations'!$H2235),
                0),
          MATCH('GHG emissions calculations'!P$6,'Emission Factors'!$E$5:$P$5,0)),
    "")</f>
        <v/>
      </c>
      <c r="Q2235" s="311" t="str">
        <f t="array" ref="Q2235">IFERROR(
    IF(
        INDEX('Emission Factors'!$E$5:$P$488,
              MATCH(1,
                    ('Emission Factors'!$E$5:$E$488 = 'GHG emissions calculations'!$F2235) *
                    ('Emission Factors'!$H$5:$H$488 = 'GHG emissions calculations'!$H2235),
                    0),
              MATCH('GHG emissions calculations'!Q$6, 'Emission Factors'!$E$5:$P$5, 0)) &lt;&gt; "",
        INDEX('Emission Factors'!$E$5:$P$488,
              MATCH(1,
                    ('Emission Factors'!$E$5:$E$488 = 'GHG emissions calculations'!$F2235) *
                    ('Emission Factors'!$H$5:$H$488 = 'GHG emissions calculations'!$H2235),
                    0),
              MATCH('GHG emissions calculations'!Q$6, 'Emission Factors'!$E$5:$P$5, 0)),
        ""),
    "")</f>
        <v/>
      </c>
      <c r="R2235" s="311" t="str">
        <f t="array" ref="R2235">IFERROR(
    IF(
        INDEX('Emission Factors'!$E$5:$R$488,
              MATCH(1,
                    ('Emission Factors'!$E$5:$E$488 = 'GHG emissions calculations'!$F2235) *
                    ('Emission Factors'!$H$5:$H$488 = 'GHG emissions calculations'!$H2235),
                    0),
              MATCH('GHG emissions calculations'!R$6, 'Emission Factors'!$E$5:$R$5, 0)) &lt;&gt; "",
        INDEX('Emission Factors'!$E$5:$R$488,
              MATCH(1,
                    ('Emission Factors'!$E$5:$E$488 = 'GHG emissions calculations'!$F2235) *
                    ('Emission Factors'!$H$5:$H$488 = 'GHG emissions calculations'!$H2235),
                    0),
              MATCH('GHG emissions calculations'!R$6, 'Emission Factors'!$E$5:$R$5, 0)),
        ""),
    "")</f>
        <v/>
      </c>
      <c r="S2235" s="312">
        <f t="shared" si="3"/>
        <v>0</v>
      </c>
      <c r="T2235" s="23"/>
    </row>
    <row r="2236" ht="15.75" customHeight="1" outlineLevel="1">
      <c r="A2236" s="23"/>
      <c r="B2236" s="71"/>
      <c r="C2236" s="71"/>
      <c r="D2236" s="71"/>
      <c r="E2236" s="314"/>
      <c r="F2236" s="311" t="str">
        <f>Lists!AB252</f>
        <v>Plastic, PVC, processed by injection moulding - Asia</v>
      </c>
      <c r="G2236" s="311" t="str">
        <f t="array" ref="G2236">XLOOKUP(1,('Emission Factors'!$E$5:$E$488='GHG emissions calculations'!$F2236)*('Emission Factors'!$H$5:$H$488='GHG emissions calculations'!$H2236),INDEX('Emission Factors'!$E$5:$T$488,0,MATCH('GHG emissions calculations'!G$6,'Emission Factors'!$E$5:$T$5,0)),"",0)</f>
        <v/>
      </c>
      <c r="H2236" s="311" t="s">
        <v>237</v>
      </c>
      <c r="I2236" s="312" t="str">
        <f>IF(
    SUMIFS('Import data'!$L$25:$L$80,
           'Import data'!$J$25:$J$80, F2236,
           'Import data'!$G$25:$G$80, 'GHG emissions calculations'!$H2236,
           'Import data'!$I$25:$I$80,$E$1919) &lt;&gt; 0,
    SUMIFS('Import data'!$L$25:$L$80,
           'Import data'!$J$25:$J$80, F2236,
           'Import data'!$G$25:$G$80, 'GHG emissions calculations'!$H2236,
           'Import data'!$I$25:$I$80,$E$1919),
    ""
)</f>
        <v/>
      </c>
      <c r="J2236" s="311" t="str">
        <f t="array" ref="J2236">IF(
    XLOOKUP(F2236, 'Import data'!$J$26:$J$47, 'Import data'!$M$26:$M$47, "", 0) = "Please add the region-specific supplier emission factor or choose a different region available in the IAEG database.",
    "",
    XLOOKUP(F2236, 'Import data'!$J$26:$J$47, 'Import data'!$M$26:$M$47, "", 0)
)</f>
        <v/>
      </c>
      <c r="K2236" s="311" t="str">
        <f t="array" ref="K2236">IFERROR(
    XLOOKUP(F2236,
            _xlws.FILTER('Supplier Emission'!$G$15:$G$49,
                   ('Supplier Emission'!$D$15:$D$49=H2236) * ('Supplier Emission'!$F$15:$F$49=$E$1919)),
            _xlws.FILTER('Supplier Emission'!$I$15:$I$49,
                   ('Supplier Emission'!$D$15:$D$49=H2236) * ('Supplier Emission'!$F$15:$F$49=$E$1919)),
            ""),
    "")</f>
        <v/>
      </c>
      <c r="L2236" s="311" t="str">
        <f t="array" ref="L2236">IFERROR(
    XLOOKUP(F2236,
            _xlws.FILTER('Supplier Emission'!$G$15:$G$49,
                   ('Supplier Emission'!$D$15:$D$49=H2236) * ('Supplier Emission'!$F$15:$F$49=$E$1919)),
            _xlws.FILTER('Supplier Emission'!$J$15:$J$49,
                   ('Supplier Emission'!$D$15:$D$49=H2236) * ('Supplier Emission'!$F$15:$F$49=$E$1919)),
            ""),
    "")</f>
        <v/>
      </c>
      <c r="M2236" s="311" t="str">
        <f t="array" ref="M2236">IFERROR(
    XLOOKUP(F2236,
            _xlws.FILTER('Supplier Emission'!$G$15:$G$49,
                   ('Supplier Emission'!$D$15:$D$49=H2236) * ('Supplier Emission'!$F$15:$F$49=$E$1919)),
            _xlws.FILTER('Supplier Emission'!$M$15:$M$49,
                   ('Supplier Emission'!$D$15:$D$49=H2236) * ('Supplier Emission'!$F$15:$F$49=$E$1919)),
            ""),
    "")</f>
        <v/>
      </c>
      <c r="N2236" s="311" t="str">
        <f t="array" ref="N2236">IFERROR(
    XLOOKUP(F2236,
            _xlws.FILTER('Supplier Emission'!$G$15:$G$49,
                   ('Supplier Emission'!$D$15:$D$49=H2236) * ('Supplier Emission'!$F$15:$F$49=$E$1919)),
            _xlws.FILTER('Supplier Emission'!$H$15:$H$49,
                   ('Supplier Emission'!$D$15:$D$49=H2236) * ('Supplier Emission'!$F$15:$F$49=$E$1919)),
            ""),
    "")</f>
        <v/>
      </c>
      <c r="O2236" s="311" t="str">
        <f t="array" ref="O2236">XLOOKUP(1,('Emission Factors'!$E$5:$E$488='GHG emissions calculations'!$F2236)*('Emission Factors'!$H$5:$H$488='GHG emissions calculations'!$H2236),INDEX('Emission Factors'!$E$5:$T$488,0,MATCH('GHG emissions calculations'!O$6,'Emission Factors'!$E$5:$T$5,0)),"",0)</f>
        <v/>
      </c>
      <c r="P2236" s="313" t="str">
        <f t="array" ref="P2236">IFERROR(
    INDEX('Emission Factors'!$E$5:$P$488,
          MATCH(1,
                ('Emission Factors'!$E$5:$E$488 = 'GHG emissions calculations'!$F2236) *
                ('Emission Factors'!$H$5:$H$488 = 'GHG emissions calculations'!$H2236),
                0),
          MATCH('GHG emissions calculations'!P$6,'Emission Factors'!$E$5:$P$5,0)),
    "")</f>
        <v/>
      </c>
      <c r="Q2236" s="311" t="str">
        <f t="array" ref="Q2236">IFERROR(
    IF(
        INDEX('Emission Factors'!$E$5:$P$488,
              MATCH(1,
                    ('Emission Factors'!$E$5:$E$488 = 'GHG emissions calculations'!$F2236) *
                    ('Emission Factors'!$H$5:$H$488 = 'GHG emissions calculations'!$H2236),
                    0),
              MATCH('GHG emissions calculations'!Q$6, 'Emission Factors'!$E$5:$P$5, 0)) &lt;&gt; "",
        INDEX('Emission Factors'!$E$5:$P$488,
              MATCH(1,
                    ('Emission Factors'!$E$5:$E$488 = 'GHG emissions calculations'!$F2236) *
                    ('Emission Factors'!$H$5:$H$488 = 'GHG emissions calculations'!$H2236),
                    0),
              MATCH('GHG emissions calculations'!Q$6, 'Emission Factors'!$E$5:$P$5, 0)),
        ""),
    "")</f>
        <v/>
      </c>
      <c r="R2236" s="311" t="str">
        <f t="array" ref="R2236">IFERROR(
    IF(
        INDEX('Emission Factors'!$E$5:$R$488,
              MATCH(1,
                    ('Emission Factors'!$E$5:$E$488 = 'GHG emissions calculations'!$F2236) *
                    ('Emission Factors'!$H$5:$H$488 = 'GHG emissions calculations'!$H2236),
                    0),
              MATCH('GHG emissions calculations'!R$6, 'Emission Factors'!$E$5:$R$5, 0)) &lt;&gt; "",
        INDEX('Emission Factors'!$E$5:$R$488,
              MATCH(1,
                    ('Emission Factors'!$E$5:$E$488 = 'GHG emissions calculations'!$F2236) *
                    ('Emission Factors'!$H$5:$H$488 = 'GHG emissions calculations'!$H2236),
                    0),
              MATCH('GHG emissions calculations'!R$6, 'Emission Factors'!$E$5:$R$5, 0)),
        ""),
    "")</f>
        <v/>
      </c>
      <c r="S2236" s="312">
        <f t="shared" si="3"/>
        <v>0</v>
      </c>
      <c r="T2236" s="23"/>
    </row>
    <row r="2237" ht="15.75" customHeight="1" outlineLevel="1">
      <c r="A2237" s="23"/>
      <c r="B2237" s="71"/>
      <c r="C2237" s="71"/>
      <c r="D2237" s="71"/>
      <c r="E2237" s="314"/>
      <c r="F2237" s="311" t="str">
        <f>Lists!AB250</f>
        <v>Plastic, PVC, processed by injection moulding - Europe</v>
      </c>
      <c r="G2237" s="311">
        <f t="array" ref="G2237">XLOOKUP(1,('Emission Factors'!$E$5:$E$488='GHG emissions calculations'!$F2237)*('Emission Factors'!$H$5:$H$488='GHG emissions calculations'!$H2237),INDEX('Emission Factors'!$E$5:$T$488,0,MATCH('GHG emissions calculations'!G$6,'Emission Factors'!$E$5:$T$5,0)),"",0)</f>
        <v>3</v>
      </c>
      <c r="H2237" s="311" t="s">
        <v>237</v>
      </c>
      <c r="I2237" s="312" t="str">
        <f>IF(
    SUMIFS('Import data'!$L$25:$L$80,
           'Import data'!$J$25:$J$80, F2237,
           'Import data'!$G$25:$G$80, 'GHG emissions calculations'!$H2237,
           'Import data'!$I$25:$I$80,$E$1919) &lt;&gt; 0,
    SUMIFS('Import data'!$L$25:$L$80,
           'Import data'!$J$25:$J$80, F2237,
           'Import data'!$G$25:$G$80, 'GHG emissions calculations'!$H2237,
           'Import data'!$I$25:$I$80,$E$1919),
    ""
)</f>
        <v/>
      </c>
      <c r="J2237" s="311" t="str">
        <f t="array" ref="J2237">IF(
    XLOOKUP(F2237, 'Import data'!$J$26:$J$47, 'Import data'!$M$26:$M$47, "", 0) = "Please add the region-specific supplier emission factor or choose a different region available in the IAEG database.",
    "",
    XLOOKUP(F2237, 'Import data'!$J$26:$J$47, 'Import data'!$M$26:$M$47, "", 0)
)</f>
        <v/>
      </c>
      <c r="K2237" s="311" t="str">
        <f t="array" ref="K2237">IFERROR(
    XLOOKUP(F2237,
            _xlws.FILTER('Supplier Emission'!$G$15:$G$49,
                   ('Supplier Emission'!$D$15:$D$49=H2237) * ('Supplier Emission'!$F$15:$F$49=$E$1919)),
            _xlws.FILTER('Supplier Emission'!$I$15:$I$49,
                   ('Supplier Emission'!$D$15:$D$49=H2237) * ('Supplier Emission'!$F$15:$F$49=$E$1919)),
            ""),
    "")</f>
        <v/>
      </c>
      <c r="L2237" s="311" t="str">
        <f t="array" ref="L2237">IFERROR(
    XLOOKUP(F2237,
            _xlws.FILTER('Supplier Emission'!$G$15:$G$49,
                   ('Supplier Emission'!$D$15:$D$49=H2237) * ('Supplier Emission'!$F$15:$F$49=$E$1919)),
            _xlws.FILTER('Supplier Emission'!$J$15:$J$49,
                   ('Supplier Emission'!$D$15:$D$49=H2237) * ('Supplier Emission'!$F$15:$F$49=$E$1919)),
            ""),
    "")</f>
        <v/>
      </c>
      <c r="M2237" s="311" t="str">
        <f t="array" ref="M2237">IFERROR(
    XLOOKUP(F2237,
            _xlws.FILTER('Supplier Emission'!$G$15:$G$49,
                   ('Supplier Emission'!$D$15:$D$49=H2237) * ('Supplier Emission'!$F$15:$F$49=$E$1919)),
            _xlws.FILTER('Supplier Emission'!$M$15:$M$49,
                   ('Supplier Emission'!$D$15:$D$49=H2237) * ('Supplier Emission'!$F$15:$F$49=$E$1919)),
            ""),
    "")</f>
        <v/>
      </c>
      <c r="N2237" s="311" t="str">
        <f t="array" ref="N2237">IFERROR(
    XLOOKUP(F2237,
            _xlws.FILTER('Supplier Emission'!$G$15:$G$49,
                   ('Supplier Emission'!$D$15:$D$49=H2237) * ('Supplier Emission'!$F$15:$F$49=$E$1919)),
            _xlws.FILTER('Supplier Emission'!$H$15:$H$49,
                   ('Supplier Emission'!$D$15:$D$49=H2237) * ('Supplier Emission'!$F$15:$F$49=$E$1919)),
            ""),
    "")</f>
        <v/>
      </c>
      <c r="O2237" s="311" t="str">
        <f t="array" ref="O2237">XLOOKUP(1,('Emission Factors'!$E$5:$E$488='GHG emissions calculations'!$F2237)*('Emission Factors'!$H$5:$H$488='GHG emissions calculations'!$H2237),INDEX('Emission Factors'!$E$5:$T$488,0,MATCH('GHG emissions calculations'!O$6,'Emission Factors'!$E$5:$T$5,0)),"",0)</f>
        <v>PVC transformé par injection moulage, RER</v>
      </c>
      <c r="P2237" s="313">
        <f t="array" ref="P2237">IFERROR(
    INDEX('Emission Factors'!$E$5:$P$488,
          MATCH(1,
                ('Emission Factors'!$E$5:$E$488 = 'GHG emissions calculations'!$F2237) *
                ('Emission Factors'!$H$5:$H$488 = 'GHG emissions calculations'!$H2237),
                0),
          MATCH('GHG emissions calculations'!P$6,'Emission Factors'!$E$5:$P$5,0)),
    "")</f>
        <v>3.08</v>
      </c>
      <c r="Q2237" s="311" t="str">
        <f t="array" ref="Q2237">IFERROR(
    IF(
        INDEX('Emission Factors'!$E$5:$P$488,
              MATCH(1,
                    ('Emission Factors'!$E$5:$E$488 = 'GHG emissions calculations'!$F2237) *
                    ('Emission Factors'!$H$5:$H$488 = 'GHG emissions calculations'!$H2237),
                    0),
              MATCH('GHG emissions calculations'!Q$6, 'Emission Factors'!$E$5:$P$5, 0)) &lt;&gt; "",
        INDEX('Emission Factors'!$E$5:$P$488,
              MATCH(1,
                    ('Emission Factors'!$E$5:$E$488 = 'GHG emissions calculations'!$F2237) *
                    ('Emission Factors'!$H$5:$H$488 = 'GHG emissions calculations'!$H2237),
                    0),
              MATCH('GHG emissions calculations'!Q$6, 'Emission Factors'!$E$5:$P$5, 0)),
        ""),
    "")</f>
        <v>kgCO2e/kg</v>
      </c>
      <c r="R2237" s="311" t="str">
        <f t="array" ref="R2237">IFERROR(
    IF(
        INDEX('Emission Factors'!$E$5:$R$488,
              MATCH(1,
                    ('Emission Factors'!$E$5:$E$488 = 'GHG emissions calculations'!$F2237) *
                    ('Emission Factors'!$H$5:$H$488 = 'GHG emissions calculations'!$H2237),
                    0),
              MATCH('GHG emissions calculations'!R$6, 'Emission Factors'!$E$5:$R$5, 0)) &lt;&gt; "",
        INDEX('Emission Factors'!$E$5:$R$488,
              MATCH(1,
                    ('Emission Factors'!$E$5:$E$488 = 'GHG emissions calculations'!$F2237) *
                    ('Emission Factors'!$H$5:$H$488 = 'GHG emissions calculations'!$H2237),
                    0),
              MATCH('GHG emissions calculations'!R$6, 'Emission Factors'!$E$5:$R$5, 0)),
        ""),
    "")</f>
        <v>Europe</v>
      </c>
      <c r="S2237" s="312">
        <f t="shared" si="3"/>
        <v>0</v>
      </c>
      <c r="T2237" s="23"/>
    </row>
    <row r="2238" ht="15.75" customHeight="1" outlineLevel="1">
      <c r="A2238" s="23"/>
      <c r="B2238" s="71"/>
      <c r="C2238" s="71"/>
      <c r="D2238" s="71"/>
      <c r="E2238" s="314"/>
      <c r="F2238" s="311" t="str">
        <f>Lists!AB255</f>
        <v>Plastic, PVC, processed by injection moulding - Global or unspecified region</v>
      </c>
      <c r="G2238" s="311" t="str">
        <f t="array" ref="G2238">XLOOKUP(1,('Emission Factors'!$E$5:$E$488='GHG emissions calculations'!$F2238)*('Emission Factors'!$H$5:$H$488='GHG emissions calculations'!$H2238),INDEX('Emission Factors'!$E$5:$T$488,0,MATCH('GHG emissions calculations'!G$6,'Emission Factors'!$E$5:$T$5,0)),"",0)</f>
        <v/>
      </c>
      <c r="H2238" s="311" t="s">
        <v>237</v>
      </c>
      <c r="I2238" s="312" t="str">
        <f>IF(
    SUMIFS('Import data'!$L$25:$L$80,
           'Import data'!$J$25:$J$80, F2238,
           'Import data'!$G$25:$G$80, 'GHG emissions calculations'!$H2238,
           'Import data'!$I$25:$I$80,$E$1919) &lt;&gt; 0,
    SUMIFS('Import data'!$L$25:$L$80,
           'Import data'!$J$25:$J$80, F2238,
           'Import data'!$G$25:$G$80, 'GHG emissions calculations'!$H2238,
           'Import data'!$I$25:$I$80,$E$1919),
    ""
)</f>
        <v/>
      </c>
      <c r="J2238" s="311" t="str">
        <f t="array" ref="J2238">IF(
    XLOOKUP(F2238, 'Import data'!$J$26:$J$47, 'Import data'!$M$26:$M$47, "", 0) = "Please add the region-specific supplier emission factor or choose a different region available in the IAEG database.",
    "",
    XLOOKUP(F2238, 'Import data'!$J$26:$J$47, 'Import data'!$M$26:$M$47, "", 0)
)</f>
        <v/>
      </c>
      <c r="K2238" s="311" t="str">
        <f t="array" ref="K2238">IFERROR(
    XLOOKUP(F2238,
            _xlws.FILTER('Supplier Emission'!$G$15:$G$49,
                   ('Supplier Emission'!$D$15:$D$49=H2238) * ('Supplier Emission'!$F$15:$F$49=$E$1919)),
            _xlws.FILTER('Supplier Emission'!$I$15:$I$49,
                   ('Supplier Emission'!$D$15:$D$49=H2238) * ('Supplier Emission'!$F$15:$F$49=$E$1919)),
            ""),
    "")</f>
        <v/>
      </c>
      <c r="L2238" s="311" t="str">
        <f t="array" ref="L2238">IFERROR(
    XLOOKUP(F2238,
            _xlws.FILTER('Supplier Emission'!$G$15:$G$49,
                   ('Supplier Emission'!$D$15:$D$49=H2238) * ('Supplier Emission'!$F$15:$F$49=$E$1919)),
            _xlws.FILTER('Supplier Emission'!$J$15:$J$49,
                   ('Supplier Emission'!$D$15:$D$49=H2238) * ('Supplier Emission'!$F$15:$F$49=$E$1919)),
            ""),
    "")</f>
        <v/>
      </c>
      <c r="M2238" s="311" t="str">
        <f t="array" ref="M2238">IFERROR(
    XLOOKUP(F2238,
            _xlws.FILTER('Supplier Emission'!$G$15:$G$49,
                   ('Supplier Emission'!$D$15:$D$49=H2238) * ('Supplier Emission'!$F$15:$F$49=$E$1919)),
            _xlws.FILTER('Supplier Emission'!$M$15:$M$49,
                   ('Supplier Emission'!$D$15:$D$49=H2238) * ('Supplier Emission'!$F$15:$F$49=$E$1919)),
            ""),
    "")</f>
        <v/>
      </c>
      <c r="N2238" s="311" t="str">
        <f t="array" ref="N2238">IFERROR(
    XLOOKUP(F2238,
            _xlws.FILTER('Supplier Emission'!$G$15:$G$49,
                   ('Supplier Emission'!$D$15:$D$49=H2238) * ('Supplier Emission'!$F$15:$F$49=$E$1919)),
            _xlws.FILTER('Supplier Emission'!$H$15:$H$49,
                   ('Supplier Emission'!$D$15:$D$49=H2238) * ('Supplier Emission'!$F$15:$F$49=$E$1919)),
            ""),
    "")</f>
        <v/>
      </c>
      <c r="O2238" s="311" t="str">
        <f t="array" ref="O2238">XLOOKUP(1,('Emission Factors'!$E$5:$E$488='GHG emissions calculations'!$F2238)*('Emission Factors'!$H$5:$H$488='GHG emissions calculations'!$H2238),INDEX('Emission Factors'!$E$5:$T$488,0,MATCH('GHG emissions calculations'!O$6,'Emission Factors'!$E$5:$T$5,0)),"",0)</f>
        <v/>
      </c>
      <c r="P2238" s="313" t="str">
        <f t="array" ref="P2238">IFERROR(
    INDEX('Emission Factors'!$E$5:$P$488,
          MATCH(1,
                ('Emission Factors'!$E$5:$E$488 = 'GHG emissions calculations'!$F2238) *
                ('Emission Factors'!$H$5:$H$488 = 'GHG emissions calculations'!$H2238),
                0),
          MATCH('GHG emissions calculations'!P$6,'Emission Factors'!$E$5:$P$5,0)),
    "")</f>
        <v/>
      </c>
      <c r="Q2238" s="311" t="str">
        <f t="array" ref="Q2238">IFERROR(
    IF(
        INDEX('Emission Factors'!$E$5:$P$488,
              MATCH(1,
                    ('Emission Factors'!$E$5:$E$488 = 'GHG emissions calculations'!$F2238) *
                    ('Emission Factors'!$H$5:$H$488 = 'GHG emissions calculations'!$H2238),
                    0),
              MATCH('GHG emissions calculations'!Q$6, 'Emission Factors'!$E$5:$P$5, 0)) &lt;&gt; "",
        INDEX('Emission Factors'!$E$5:$P$488,
              MATCH(1,
                    ('Emission Factors'!$E$5:$E$488 = 'GHG emissions calculations'!$F2238) *
                    ('Emission Factors'!$H$5:$H$488 = 'GHG emissions calculations'!$H2238),
                    0),
              MATCH('GHG emissions calculations'!Q$6, 'Emission Factors'!$E$5:$P$5, 0)),
        ""),
    "")</f>
        <v/>
      </c>
      <c r="R2238" s="311" t="str">
        <f t="array" ref="R2238">IFERROR(
    IF(
        INDEX('Emission Factors'!$E$5:$R$488,
              MATCH(1,
                    ('Emission Factors'!$E$5:$E$488 = 'GHG emissions calculations'!$F2238) *
                    ('Emission Factors'!$H$5:$H$488 = 'GHG emissions calculations'!$H2238),
                    0),
              MATCH('GHG emissions calculations'!R$6, 'Emission Factors'!$E$5:$R$5, 0)) &lt;&gt; "",
        INDEX('Emission Factors'!$E$5:$R$488,
              MATCH(1,
                    ('Emission Factors'!$E$5:$E$488 = 'GHG emissions calculations'!$F2238) *
                    ('Emission Factors'!$H$5:$H$488 = 'GHG emissions calculations'!$H2238),
                    0),
              MATCH('GHG emissions calculations'!R$6, 'Emission Factors'!$E$5:$R$5, 0)),
        ""),
    "")</f>
        <v/>
      </c>
      <c r="S2238" s="312">
        <f t="shared" si="3"/>
        <v>0</v>
      </c>
      <c r="T2238" s="23"/>
    </row>
    <row r="2239" ht="15.75" customHeight="1" outlineLevel="1">
      <c r="A2239" s="23"/>
      <c r="B2239" s="71"/>
      <c r="C2239" s="71"/>
      <c r="D2239" s="71"/>
      <c r="E2239" s="314"/>
      <c r="F2239" s="311" t="str">
        <f>Lists!AB254</f>
        <v>Plastic, PVC, processed by injection moulding - Middle East</v>
      </c>
      <c r="G2239" s="311" t="str">
        <f t="array" ref="G2239">XLOOKUP(1,('Emission Factors'!$E$5:$E$488='GHG emissions calculations'!$F2239)*('Emission Factors'!$H$5:$H$488='GHG emissions calculations'!$H2239),INDEX('Emission Factors'!$E$5:$T$488,0,MATCH('GHG emissions calculations'!G$6,'Emission Factors'!$E$5:$T$5,0)),"",0)</f>
        <v/>
      </c>
      <c r="H2239" s="311" t="s">
        <v>237</v>
      </c>
      <c r="I2239" s="312" t="str">
        <f>IF(
    SUMIFS('Import data'!$L$25:$L$80,
           'Import data'!$J$25:$J$80, F2239,
           'Import data'!$G$25:$G$80, 'GHG emissions calculations'!$H2239,
           'Import data'!$I$25:$I$80,$E$1919) &lt;&gt; 0,
    SUMIFS('Import data'!$L$25:$L$80,
           'Import data'!$J$25:$J$80, F2239,
           'Import data'!$G$25:$G$80, 'GHG emissions calculations'!$H2239,
           'Import data'!$I$25:$I$80,$E$1919),
    ""
)</f>
        <v/>
      </c>
      <c r="J2239" s="311" t="str">
        <f t="array" ref="J2239">IF(
    XLOOKUP(F2239, 'Import data'!$J$26:$J$47, 'Import data'!$M$26:$M$47, "", 0) = "Please add the region-specific supplier emission factor or choose a different region available in the IAEG database.",
    "",
    XLOOKUP(F2239, 'Import data'!$J$26:$J$47, 'Import data'!$M$26:$M$47, "", 0)
)</f>
        <v/>
      </c>
      <c r="K2239" s="311" t="str">
        <f t="array" ref="K2239">IFERROR(
    XLOOKUP(F2239,
            _xlws.FILTER('Supplier Emission'!$G$15:$G$49,
                   ('Supplier Emission'!$D$15:$D$49=H2239) * ('Supplier Emission'!$F$15:$F$49=$E$1919)),
            _xlws.FILTER('Supplier Emission'!$I$15:$I$49,
                   ('Supplier Emission'!$D$15:$D$49=H2239) * ('Supplier Emission'!$F$15:$F$49=$E$1919)),
            ""),
    "")</f>
        <v/>
      </c>
      <c r="L2239" s="311" t="str">
        <f t="array" ref="L2239">IFERROR(
    XLOOKUP(F2239,
            _xlws.FILTER('Supplier Emission'!$G$15:$G$49,
                   ('Supplier Emission'!$D$15:$D$49=H2239) * ('Supplier Emission'!$F$15:$F$49=$E$1919)),
            _xlws.FILTER('Supplier Emission'!$J$15:$J$49,
                   ('Supplier Emission'!$D$15:$D$49=H2239) * ('Supplier Emission'!$F$15:$F$49=$E$1919)),
            ""),
    "")</f>
        <v/>
      </c>
      <c r="M2239" s="311" t="str">
        <f t="array" ref="M2239">IFERROR(
    XLOOKUP(F2239,
            _xlws.FILTER('Supplier Emission'!$G$15:$G$49,
                   ('Supplier Emission'!$D$15:$D$49=H2239) * ('Supplier Emission'!$F$15:$F$49=$E$1919)),
            _xlws.FILTER('Supplier Emission'!$M$15:$M$49,
                   ('Supplier Emission'!$D$15:$D$49=H2239) * ('Supplier Emission'!$F$15:$F$49=$E$1919)),
            ""),
    "")</f>
        <v/>
      </c>
      <c r="N2239" s="311" t="str">
        <f t="array" ref="N2239">IFERROR(
    XLOOKUP(F2239,
            _xlws.FILTER('Supplier Emission'!$G$15:$G$49,
                   ('Supplier Emission'!$D$15:$D$49=H2239) * ('Supplier Emission'!$F$15:$F$49=$E$1919)),
            _xlws.FILTER('Supplier Emission'!$H$15:$H$49,
                   ('Supplier Emission'!$D$15:$D$49=H2239) * ('Supplier Emission'!$F$15:$F$49=$E$1919)),
            ""),
    "")</f>
        <v/>
      </c>
      <c r="O2239" s="311" t="str">
        <f t="array" ref="O2239">XLOOKUP(1,('Emission Factors'!$E$5:$E$488='GHG emissions calculations'!$F2239)*('Emission Factors'!$H$5:$H$488='GHG emissions calculations'!$H2239),INDEX('Emission Factors'!$E$5:$T$488,0,MATCH('GHG emissions calculations'!O$6,'Emission Factors'!$E$5:$T$5,0)),"",0)</f>
        <v/>
      </c>
      <c r="P2239" s="313" t="str">
        <f t="array" ref="P2239">IFERROR(
    INDEX('Emission Factors'!$E$5:$P$488,
          MATCH(1,
                ('Emission Factors'!$E$5:$E$488 = 'GHG emissions calculations'!$F2239) *
                ('Emission Factors'!$H$5:$H$488 = 'GHG emissions calculations'!$H2239),
                0),
          MATCH('GHG emissions calculations'!P$6,'Emission Factors'!$E$5:$P$5,0)),
    "")</f>
        <v/>
      </c>
      <c r="Q2239" s="311" t="str">
        <f t="array" ref="Q2239">IFERROR(
    IF(
        INDEX('Emission Factors'!$E$5:$P$488,
              MATCH(1,
                    ('Emission Factors'!$E$5:$E$488 = 'GHG emissions calculations'!$F2239) *
                    ('Emission Factors'!$H$5:$H$488 = 'GHG emissions calculations'!$H2239),
                    0),
              MATCH('GHG emissions calculations'!Q$6, 'Emission Factors'!$E$5:$P$5, 0)) &lt;&gt; "",
        INDEX('Emission Factors'!$E$5:$P$488,
              MATCH(1,
                    ('Emission Factors'!$E$5:$E$488 = 'GHG emissions calculations'!$F2239) *
                    ('Emission Factors'!$H$5:$H$488 = 'GHG emissions calculations'!$H2239),
                    0),
              MATCH('GHG emissions calculations'!Q$6, 'Emission Factors'!$E$5:$P$5, 0)),
        ""),
    "")</f>
        <v/>
      </c>
      <c r="R2239" s="311" t="str">
        <f t="array" ref="R2239">IFERROR(
    IF(
        INDEX('Emission Factors'!$E$5:$R$488,
              MATCH(1,
                    ('Emission Factors'!$E$5:$E$488 = 'GHG emissions calculations'!$F2239) *
                    ('Emission Factors'!$H$5:$H$488 = 'GHG emissions calculations'!$H2239),
                    0),
              MATCH('GHG emissions calculations'!R$6, 'Emission Factors'!$E$5:$R$5, 0)) &lt;&gt; "",
        INDEX('Emission Factors'!$E$5:$R$488,
              MATCH(1,
                    ('Emission Factors'!$E$5:$E$488 = 'GHG emissions calculations'!$F2239) *
                    ('Emission Factors'!$H$5:$H$488 = 'GHG emissions calculations'!$H2239),
                    0),
              MATCH('GHG emissions calculations'!R$6, 'Emission Factors'!$E$5:$R$5, 0)),
        ""),
    "")</f>
        <v/>
      </c>
      <c r="S2239" s="312">
        <f t="shared" si="3"/>
        <v>0</v>
      </c>
      <c r="T2239" s="23"/>
    </row>
    <row r="2240" ht="15.75" customHeight="1" outlineLevel="1">
      <c r="A2240" s="23"/>
      <c r="B2240" s="71"/>
      <c r="C2240" s="71"/>
      <c r="D2240" s="71"/>
      <c r="E2240" s="314"/>
      <c r="F2240" s="311" t="str">
        <f>Lists!AB253</f>
        <v>Plastic, PVC, processed by injection moulding - Oceania</v>
      </c>
      <c r="G2240" s="311" t="str">
        <f t="array" ref="G2240">XLOOKUP(1,('Emission Factors'!$E$5:$E$488='GHG emissions calculations'!$F2240)*('Emission Factors'!$H$5:$H$488='GHG emissions calculations'!$H2240),INDEX('Emission Factors'!$E$5:$T$488,0,MATCH('GHG emissions calculations'!G$6,'Emission Factors'!$E$5:$T$5,0)),"",0)</f>
        <v/>
      </c>
      <c r="H2240" s="311" t="s">
        <v>237</v>
      </c>
      <c r="I2240" s="312" t="str">
        <f>IF(
    SUMIFS('Import data'!$L$25:$L$80,
           'Import data'!$J$25:$J$80, F2240,
           'Import data'!$G$25:$G$80, 'GHG emissions calculations'!$H2240,
           'Import data'!$I$25:$I$80,$E$1919) &lt;&gt; 0,
    SUMIFS('Import data'!$L$25:$L$80,
           'Import data'!$J$25:$J$80, F2240,
           'Import data'!$G$25:$G$80, 'GHG emissions calculations'!$H2240,
           'Import data'!$I$25:$I$80,$E$1919),
    ""
)</f>
        <v/>
      </c>
      <c r="J2240" s="311" t="str">
        <f t="array" ref="J2240">IF(
    XLOOKUP(F2240, 'Import data'!$J$26:$J$47, 'Import data'!$M$26:$M$47, "", 0) = "Please add the region-specific supplier emission factor or choose a different region available in the IAEG database.",
    "",
    XLOOKUP(F2240, 'Import data'!$J$26:$J$47, 'Import data'!$M$26:$M$47, "", 0)
)</f>
        <v/>
      </c>
      <c r="K2240" s="311" t="str">
        <f t="array" ref="K2240">IFERROR(
    XLOOKUP(F2240,
            _xlws.FILTER('Supplier Emission'!$G$15:$G$49,
                   ('Supplier Emission'!$D$15:$D$49=H2240) * ('Supplier Emission'!$F$15:$F$49=$E$1919)),
            _xlws.FILTER('Supplier Emission'!$I$15:$I$49,
                   ('Supplier Emission'!$D$15:$D$49=H2240) * ('Supplier Emission'!$F$15:$F$49=$E$1919)),
            ""),
    "")</f>
        <v/>
      </c>
      <c r="L2240" s="311" t="str">
        <f t="array" ref="L2240">IFERROR(
    XLOOKUP(F2240,
            _xlws.FILTER('Supplier Emission'!$G$15:$G$49,
                   ('Supplier Emission'!$D$15:$D$49=H2240) * ('Supplier Emission'!$F$15:$F$49=$E$1919)),
            _xlws.FILTER('Supplier Emission'!$J$15:$J$49,
                   ('Supplier Emission'!$D$15:$D$49=H2240) * ('Supplier Emission'!$F$15:$F$49=$E$1919)),
            ""),
    "")</f>
        <v/>
      </c>
      <c r="M2240" s="311" t="str">
        <f t="array" ref="M2240">IFERROR(
    XLOOKUP(F2240,
            _xlws.FILTER('Supplier Emission'!$G$15:$G$49,
                   ('Supplier Emission'!$D$15:$D$49=H2240) * ('Supplier Emission'!$F$15:$F$49=$E$1919)),
            _xlws.FILTER('Supplier Emission'!$M$15:$M$49,
                   ('Supplier Emission'!$D$15:$D$49=H2240) * ('Supplier Emission'!$F$15:$F$49=$E$1919)),
            ""),
    "")</f>
        <v/>
      </c>
      <c r="N2240" s="311" t="str">
        <f t="array" ref="N2240">IFERROR(
    XLOOKUP(F2240,
            _xlws.FILTER('Supplier Emission'!$G$15:$G$49,
                   ('Supplier Emission'!$D$15:$D$49=H2240) * ('Supplier Emission'!$F$15:$F$49=$E$1919)),
            _xlws.FILTER('Supplier Emission'!$H$15:$H$49,
                   ('Supplier Emission'!$D$15:$D$49=H2240) * ('Supplier Emission'!$F$15:$F$49=$E$1919)),
            ""),
    "")</f>
        <v/>
      </c>
      <c r="O2240" s="311" t="str">
        <f t="array" ref="O2240">XLOOKUP(1,('Emission Factors'!$E$5:$E$488='GHG emissions calculations'!$F2240)*('Emission Factors'!$H$5:$H$488='GHG emissions calculations'!$H2240),INDEX('Emission Factors'!$E$5:$T$488,0,MATCH('GHG emissions calculations'!O$6,'Emission Factors'!$E$5:$T$5,0)),"",0)</f>
        <v/>
      </c>
      <c r="P2240" s="313" t="str">
        <f t="array" ref="P2240">IFERROR(
    INDEX('Emission Factors'!$E$5:$P$488,
          MATCH(1,
                ('Emission Factors'!$E$5:$E$488 = 'GHG emissions calculations'!$F2240) *
                ('Emission Factors'!$H$5:$H$488 = 'GHG emissions calculations'!$H2240),
                0),
          MATCH('GHG emissions calculations'!P$6,'Emission Factors'!$E$5:$P$5,0)),
    "")</f>
        <v/>
      </c>
      <c r="Q2240" s="311" t="str">
        <f t="array" ref="Q2240">IFERROR(
    IF(
        INDEX('Emission Factors'!$E$5:$P$488,
              MATCH(1,
                    ('Emission Factors'!$E$5:$E$488 = 'GHG emissions calculations'!$F2240) *
                    ('Emission Factors'!$H$5:$H$488 = 'GHG emissions calculations'!$H2240),
                    0),
              MATCH('GHG emissions calculations'!Q$6, 'Emission Factors'!$E$5:$P$5, 0)) &lt;&gt; "",
        INDEX('Emission Factors'!$E$5:$P$488,
              MATCH(1,
                    ('Emission Factors'!$E$5:$E$488 = 'GHG emissions calculations'!$F2240) *
                    ('Emission Factors'!$H$5:$H$488 = 'GHG emissions calculations'!$H2240),
                    0),
              MATCH('GHG emissions calculations'!Q$6, 'Emission Factors'!$E$5:$P$5, 0)),
        ""),
    "")</f>
        <v/>
      </c>
      <c r="R2240" s="311" t="str">
        <f t="array" ref="R2240">IFERROR(
    IF(
        INDEX('Emission Factors'!$E$5:$R$488,
              MATCH(1,
                    ('Emission Factors'!$E$5:$E$488 = 'GHG emissions calculations'!$F2240) *
                    ('Emission Factors'!$H$5:$H$488 = 'GHG emissions calculations'!$H2240),
                    0),
              MATCH('GHG emissions calculations'!R$6, 'Emission Factors'!$E$5:$R$5, 0)) &lt;&gt; "",
        INDEX('Emission Factors'!$E$5:$R$488,
              MATCH(1,
                    ('Emission Factors'!$E$5:$E$488 = 'GHG emissions calculations'!$F2240) *
                    ('Emission Factors'!$H$5:$H$488 = 'GHG emissions calculations'!$H2240),
                    0),
              MATCH('GHG emissions calculations'!R$6, 'Emission Factors'!$E$5:$R$5, 0)),
        ""),
    "")</f>
        <v/>
      </c>
      <c r="S2240" s="312">
        <f t="shared" si="3"/>
        <v>0</v>
      </c>
      <c r="T2240" s="23"/>
    </row>
    <row r="2241" ht="15.75" customHeight="1" outlineLevel="1">
      <c r="A2241" s="23"/>
      <c r="B2241" s="71"/>
      <c r="C2241" s="71"/>
      <c r="D2241" s="71"/>
      <c r="E2241" s="314"/>
      <c r="F2241" s="311" t="str">
        <f>Lists!AB258</f>
        <v>Plastic, thermoforming film, PA-PE  - Africa</v>
      </c>
      <c r="G2241" s="311" t="str">
        <f t="array" ref="G2241">XLOOKUP(1,('Emission Factors'!$E$5:$E$488='GHG emissions calculations'!$F2241)*('Emission Factors'!$H$5:$H$488='GHG emissions calculations'!$H2241),INDEX('Emission Factors'!$E$5:$T$488,0,MATCH('GHG emissions calculations'!G$6,'Emission Factors'!$E$5:$T$5,0)),"",0)</f>
        <v/>
      </c>
      <c r="H2241" s="311" t="s">
        <v>237</v>
      </c>
      <c r="I2241" s="312" t="str">
        <f>IF(
    SUMIFS('Import data'!$L$25:$L$80,
           'Import data'!$J$25:$J$80, F2241,
           'Import data'!$G$25:$G$80, 'GHG emissions calculations'!$H2241,
           'Import data'!$I$25:$I$80,$E$1919) &lt;&gt; 0,
    SUMIFS('Import data'!$L$25:$L$80,
           'Import data'!$J$25:$J$80, F2241,
           'Import data'!$G$25:$G$80, 'GHG emissions calculations'!$H2241,
           'Import data'!$I$25:$I$80,$E$1919),
    ""
)</f>
        <v/>
      </c>
      <c r="J2241" s="311" t="str">
        <f t="array" ref="J2241">IF(
    XLOOKUP(F2241, 'Import data'!$J$26:$J$47, 'Import data'!$M$26:$M$47, "", 0) = "Please add the region-specific supplier emission factor or choose a different region available in the IAEG database.",
    "",
    XLOOKUP(F2241, 'Import data'!$J$26:$J$47, 'Import data'!$M$26:$M$47, "", 0)
)</f>
        <v/>
      </c>
      <c r="K2241" s="311" t="str">
        <f t="array" ref="K2241">IFERROR(
    XLOOKUP(F2241,
            _xlws.FILTER('Supplier Emission'!$G$15:$G$49,
                   ('Supplier Emission'!$D$15:$D$49=H2241) * ('Supplier Emission'!$F$15:$F$49=$E$1919)),
            _xlws.FILTER('Supplier Emission'!$I$15:$I$49,
                   ('Supplier Emission'!$D$15:$D$49=H2241) * ('Supplier Emission'!$F$15:$F$49=$E$1919)),
            ""),
    "")</f>
        <v/>
      </c>
      <c r="L2241" s="311" t="str">
        <f t="array" ref="L2241">IFERROR(
    XLOOKUP(F2241,
            _xlws.FILTER('Supplier Emission'!$G$15:$G$49,
                   ('Supplier Emission'!$D$15:$D$49=H2241) * ('Supplier Emission'!$F$15:$F$49=$E$1919)),
            _xlws.FILTER('Supplier Emission'!$J$15:$J$49,
                   ('Supplier Emission'!$D$15:$D$49=H2241) * ('Supplier Emission'!$F$15:$F$49=$E$1919)),
            ""),
    "")</f>
        <v/>
      </c>
      <c r="M2241" s="311" t="str">
        <f t="array" ref="M2241">IFERROR(
    XLOOKUP(F2241,
            _xlws.FILTER('Supplier Emission'!$G$15:$G$49,
                   ('Supplier Emission'!$D$15:$D$49=H2241) * ('Supplier Emission'!$F$15:$F$49=$E$1919)),
            _xlws.FILTER('Supplier Emission'!$M$15:$M$49,
                   ('Supplier Emission'!$D$15:$D$49=H2241) * ('Supplier Emission'!$F$15:$F$49=$E$1919)),
            ""),
    "")</f>
        <v/>
      </c>
      <c r="N2241" s="311" t="str">
        <f t="array" ref="N2241">IFERROR(
    XLOOKUP(F2241,
            _xlws.FILTER('Supplier Emission'!$G$15:$G$49,
                   ('Supplier Emission'!$D$15:$D$49=H2241) * ('Supplier Emission'!$F$15:$F$49=$E$1919)),
            _xlws.FILTER('Supplier Emission'!$H$15:$H$49,
                   ('Supplier Emission'!$D$15:$D$49=H2241) * ('Supplier Emission'!$F$15:$F$49=$E$1919)),
            ""),
    "")</f>
        <v/>
      </c>
      <c r="O2241" s="311" t="str">
        <f t="array" ref="O2241">XLOOKUP(1,('Emission Factors'!$E$5:$E$488='GHG emissions calculations'!$F2241)*('Emission Factors'!$H$5:$H$488='GHG emissions calculations'!$H2241),INDEX('Emission Factors'!$E$5:$T$488,0,MATCH('GHG emissions calculations'!O$6,'Emission Factors'!$E$5:$T$5,0)),"",0)</f>
        <v/>
      </c>
      <c r="P2241" s="313" t="str">
        <f t="array" ref="P2241">IFERROR(
    INDEX('Emission Factors'!$E$5:$P$488,
          MATCH(1,
                ('Emission Factors'!$E$5:$E$488 = 'GHG emissions calculations'!$F2241) *
                ('Emission Factors'!$H$5:$H$488 = 'GHG emissions calculations'!$H2241),
                0),
          MATCH('GHG emissions calculations'!P$6,'Emission Factors'!$E$5:$P$5,0)),
    "")</f>
        <v/>
      </c>
      <c r="Q2241" s="311" t="str">
        <f t="array" ref="Q2241">IFERROR(
    IF(
        INDEX('Emission Factors'!$E$5:$P$488,
              MATCH(1,
                    ('Emission Factors'!$E$5:$E$488 = 'GHG emissions calculations'!$F2241) *
                    ('Emission Factors'!$H$5:$H$488 = 'GHG emissions calculations'!$H2241),
                    0),
              MATCH('GHG emissions calculations'!Q$6, 'Emission Factors'!$E$5:$P$5, 0)) &lt;&gt; "",
        INDEX('Emission Factors'!$E$5:$P$488,
              MATCH(1,
                    ('Emission Factors'!$E$5:$E$488 = 'GHG emissions calculations'!$F2241) *
                    ('Emission Factors'!$H$5:$H$488 = 'GHG emissions calculations'!$H2241),
                    0),
              MATCH('GHG emissions calculations'!Q$6, 'Emission Factors'!$E$5:$P$5, 0)),
        ""),
    "")</f>
        <v/>
      </c>
      <c r="R2241" s="311" t="str">
        <f t="array" ref="R2241">IFERROR(
    IF(
        INDEX('Emission Factors'!$E$5:$R$488,
              MATCH(1,
                    ('Emission Factors'!$E$5:$E$488 = 'GHG emissions calculations'!$F2241) *
                    ('Emission Factors'!$H$5:$H$488 = 'GHG emissions calculations'!$H2241),
                    0),
              MATCH('GHG emissions calculations'!R$6, 'Emission Factors'!$E$5:$R$5, 0)) &lt;&gt; "",
        INDEX('Emission Factors'!$E$5:$R$488,
              MATCH(1,
                    ('Emission Factors'!$E$5:$E$488 = 'GHG emissions calculations'!$F2241) *
                    ('Emission Factors'!$H$5:$H$488 = 'GHG emissions calculations'!$H2241),
                    0),
              MATCH('GHG emissions calculations'!R$6, 'Emission Factors'!$E$5:$R$5, 0)),
        ""),
    "")</f>
        <v/>
      </c>
      <c r="S2241" s="312">
        <f t="shared" si="3"/>
        <v>0</v>
      </c>
      <c r="T2241" s="23"/>
    </row>
    <row r="2242" ht="15.75" customHeight="1" outlineLevel="1">
      <c r="A2242" s="23"/>
      <c r="B2242" s="71"/>
      <c r="C2242" s="71"/>
      <c r="D2242" s="71"/>
      <c r="E2242" s="314"/>
      <c r="F2242" s="311" t="str">
        <f>Lists!AB256</f>
        <v>Plastic, thermoforming film, PA-PE  - America</v>
      </c>
      <c r="G2242" s="311" t="str">
        <f t="array" ref="G2242">XLOOKUP(1,('Emission Factors'!$E$5:$E$488='GHG emissions calculations'!$F2242)*('Emission Factors'!$H$5:$H$488='GHG emissions calculations'!$H2242),INDEX('Emission Factors'!$E$5:$T$488,0,MATCH('GHG emissions calculations'!G$6,'Emission Factors'!$E$5:$T$5,0)),"",0)</f>
        <v/>
      </c>
      <c r="H2242" s="311" t="s">
        <v>237</v>
      </c>
      <c r="I2242" s="312" t="str">
        <f>IF(
    SUMIFS('Import data'!$L$25:$L$80,
           'Import data'!$J$25:$J$80, F2242,
           'Import data'!$G$25:$G$80, 'GHG emissions calculations'!$H2242,
           'Import data'!$I$25:$I$80,$E$1919) &lt;&gt; 0,
    SUMIFS('Import data'!$L$25:$L$80,
           'Import data'!$J$25:$J$80, F2242,
           'Import data'!$G$25:$G$80, 'GHG emissions calculations'!$H2242,
           'Import data'!$I$25:$I$80,$E$1919),
    ""
)</f>
        <v/>
      </c>
      <c r="J2242" s="311" t="str">
        <f t="array" ref="J2242">IF(
    XLOOKUP(F2242, 'Import data'!$J$26:$J$47, 'Import data'!$M$26:$M$47, "", 0) = "Please add the region-specific supplier emission factor or choose a different region available in the IAEG database.",
    "",
    XLOOKUP(F2242, 'Import data'!$J$26:$J$47, 'Import data'!$M$26:$M$47, "", 0)
)</f>
        <v/>
      </c>
      <c r="K2242" s="311" t="str">
        <f t="array" ref="K2242">IFERROR(
    XLOOKUP(F2242,
            _xlws.FILTER('Supplier Emission'!$G$15:$G$49,
                   ('Supplier Emission'!$D$15:$D$49=H2242) * ('Supplier Emission'!$F$15:$F$49=$E$1919)),
            _xlws.FILTER('Supplier Emission'!$I$15:$I$49,
                   ('Supplier Emission'!$D$15:$D$49=H2242) * ('Supplier Emission'!$F$15:$F$49=$E$1919)),
            ""),
    "")</f>
        <v/>
      </c>
      <c r="L2242" s="311" t="str">
        <f t="array" ref="L2242">IFERROR(
    XLOOKUP(F2242,
            _xlws.FILTER('Supplier Emission'!$G$15:$G$49,
                   ('Supplier Emission'!$D$15:$D$49=H2242) * ('Supplier Emission'!$F$15:$F$49=$E$1919)),
            _xlws.FILTER('Supplier Emission'!$J$15:$J$49,
                   ('Supplier Emission'!$D$15:$D$49=H2242) * ('Supplier Emission'!$F$15:$F$49=$E$1919)),
            ""),
    "")</f>
        <v/>
      </c>
      <c r="M2242" s="311" t="str">
        <f t="array" ref="M2242">IFERROR(
    XLOOKUP(F2242,
            _xlws.FILTER('Supplier Emission'!$G$15:$G$49,
                   ('Supplier Emission'!$D$15:$D$49=H2242) * ('Supplier Emission'!$F$15:$F$49=$E$1919)),
            _xlws.FILTER('Supplier Emission'!$M$15:$M$49,
                   ('Supplier Emission'!$D$15:$D$49=H2242) * ('Supplier Emission'!$F$15:$F$49=$E$1919)),
            ""),
    "")</f>
        <v/>
      </c>
      <c r="N2242" s="311" t="str">
        <f t="array" ref="N2242">IFERROR(
    XLOOKUP(F2242,
            _xlws.FILTER('Supplier Emission'!$G$15:$G$49,
                   ('Supplier Emission'!$D$15:$D$49=H2242) * ('Supplier Emission'!$F$15:$F$49=$E$1919)),
            _xlws.FILTER('Supplier Emission'!$H$15:$H$49,
                   ('Supplier Emission'!$D$15:$D$49=H2242) * ('Supplier Emission'!$F$15:$F$49=$E$1919)),
            ""),
    "")</f>
        <v/>
      </c>
      <c r="O2242" s="311" t="str">
        <f t="array" ref="O2242">XLOOKUP(1,('Emission Factors'!$E$5:$E$488='GHG emissions calculations'!$F2242)*('Emission Factors'!$H$5:$H$488='GHG emissions calculations'!$H2242),INDEX('Emission Factors'!$E$5:$T$488,0,MATCH('GHG emissions calculations'!O$6,'Emission Factors'!$E$5:$T$5,0)),"",0)</f>
        <v/>
      </c>
      <c r="P2242" s="313" t="str">
        <f t="array" ref="P2242">IFERROR(
    INDEX('Emission Factors'!$E$5:$P$488,
          MATCH(1,
                ('Emission Factors'!$E$5:$E$488 = 'GHG emissions calculations'!$F2242) *
                ('Emission Factors'!$H$5:$H$488 = 'GHG emissions calculations'!$H2242),
                0),
          MATCH('GHG emissions calculations'!P$6,'Emission Factors'!$E$5:$P$5,0)),
    "")</f>
        <v/>
      </c>
      <c r="Q2242" s="311" t="str">
        <f t="array" ref="Q2242">IFERROR(
    IF(
        INDEX('Emission Factors'!$E$5:$P$488,
              MATCH(1,
                    ('Emission Factors'!$E$5:$E$488 = 'GHG emissions calculations'!$F2242) *
                    ('Emission Factors'!$H$5:$H$488 = 'GHG emissions calculations'!$H2242),
                    0),
              MATCH('GHG emissions calculations'!Q$6, 'Emission Factors'!$E$5:$P$5, 0)) &lt;&gt; "",
        INDEX('Emission Factors'!$E$5:$P$488,
              MATCH(1,
                    ('Emission Factors'!$E$5:$E$488 = 'GHG emissions calculations'!$F2242) *
                    ('Emission Factors'!$H$5:$H$488 = 'GHG emissions calculations'!$H2242),
                    0),
              MATCH('GHG emissions calculations'!Q$6, 'Emission Factors'!$E$5:$P$5, 0)),
        ""),
    "")</f>
        <v/>
      </c>
      <c r="R2242" s="311" t="str">
        <f t="array" ref="R2242">IFERROR(
    IF(
        INDEX('Emission Factors'!$E$5:$R$488,
              MATCH(1,
                    ('Emission Factors'!$E$5:$E$488 = 'GHG emissions calculations'!$F2242) *
                    ('Emission Factors'!$H$5:$H$488 = 'GHG emissions calculations'!$H2242),
                    0),
              MATCH('GHG emissions calculations'!R$6, 'Emission Factors'!$E$5:$R$5, 0)) &lt;&gt; "",
        INDEX('Emission Factors'!$E$5:$R$488,
              MATCH(1,
                    ('Emission Factors'!$E$5:$E$488 = 'GHG emissions calculations'!$F2242) *
                    ('Emission Factors'!$H$5:$H$488 = 'GHG emissions calculations'!$H2242),
                    0),
              MATCH('GHG emissions calculations'!R$6, 'Emission Factors'!$E$5:$R$5, 0)),
        ""),
    "")</f>
        <v/>
      </c>
      <c r="S2242" s="312">
        <f t="shared" si="3"/>
        <v>0</v>
      </c>
      <c r="T2242" s="23"/>
    </row>
    <row r="2243" ht="15.75" customHeight="1" outlineLevel="1">
      <c r="A2243" s="23"/>
      <c r="B2243" s="71"/>
      <c r="C2243" s="71"/>
      <c r="D2243" s="71"/>
      <c r="E2243" s="314"/>
      <c r="F2243" s="311" t="str">
        <f>Lists!AB259</f>
        <v>Plastic, thermoforming film, PA-PE  - Asia</v>
      </c>
      <c r="G2243" s="311" t="str">
        <f t="array" ref="G2243">XLOOKUP(1,('Emission Factors'!$E$5:$E$488='GHG emissions calculations'!$F2243)*('Emission Factors'!$H$5:$H$488='GHG emissions calculations'!$H2243),INDEX('Emission Factors'!$E$5:$T$488,0,MATCH('GHG emissions calculations'!G$6,'Emission Factors'!$E$5:$T$5,0)),"",0)</f>
        <v/>
      </c>
      <c r="H2243" s="311" t="s">
        <v>237</v>
      </c>
      <c r="I2243" s="312" t="str">
        <f>IF(
    SUMIFS('Import data'!$L$25:$L$80,
           'Import data'!$J$25:$J$80, F2243,
           'Import data'!$G$25:$G$80, 'GHG emissions calculations'!$H2243,
           'Import data'!$I$25:$I$80,$E$1919) &lt;&gt; 0,
    SUMIFS('Import data'!$L$25:$L$80,
           'Import data'!$J$25:$J$80, F2243,
           'Import data'!$G$25:$G$80, 'GHG emissions calculations'!$H2243,
           'Import data'!$I$25:$I$80,$E$1919),
    ""
)</f>
        <v/>
      </c>
      <c r="J2243" s="311" t="str">
        <f t="array" ref="J2243">IF(
    XLOOKUP(F2243, 'Import data'!$J$26:$J$47, 'Import data'!$M$26:$M$47, "", 0) = "Please add the region-specific supplier emission factor or choose a different region available in the IAEG database.",
    "",
    XLOOKUP(F2243, 'Import data'!$J$26:$J$47, 'Import data'!$M$26:$M$47, "", 0)
)</f>
        <v/>
      </c>
      <c r="K2243" s="311" t="str">
        <f t="array" ref="K2243">IFERROR(
    XLOOKUP(F2243,
            _xlws.FILTER('Supplier Emission'!$G$15:$G$49,
                   ('Supplier Emission'!$D$15:$D$49=H2243) * ('Supplier Emission'!$F$15:$F$49=$E$1919)),
            _xlws.FILTER('Supplier Emission'!$I$15:$I$49,
                   ('Supplier Emission'!$D$15:$D$49=H2243) * ('Supplier Emission'!$F$15:$F$49=$E$1919)),
            ""),
    "")</f>
        <v/>
      </c>
      <c r="L2243" s="311" t="str">
        <f t="array" ref="L2243">IFERROR(
    XLOOKUP(F2243,
            _xlws.FILTER('Supplier Emission'!$G$15:$G$49,
                   ('Supplier Emission'!$D$15:$D$49=H2243) * ('Supplier Emission'!$F$15:$F$49=$E$1919)),
            _xlws.FILTER('Supplier Emission'!$J$15:$J$49,
                   ('Supplier Emission'!$D$15:$D$49=H2243) * ('Supplier Emission'!$F$15:$F$49=$E$1919)),
            ""),
    "")</f>
        <v/>
      </c>
      <c r="M2243" s="311" t="str">
        <f t="array" ref="M2243">IFERROR(
    XLOOKUP(F2243,
            _xlws.FILTER('Supplier Emission'!$G$15:$G$49,
                   ('Supplier Emission'!$D$15:$D$49=H2243) * ('Supplier Emission'!$F$15:$F$49=$E$1919)),
            _xlws.FILTER('Supplier Emission'!$M$15:$M$49,
                   ('Supplier Emission'!$D$15:$D$49=H2243) * ('Supplier Emission'!$F$15:$F$49=$E$1919)),
            ""),
    "")</f>
        <v/>
      </c>
      <c r="N2243" s="311" t="str">
        <f t="array" ref="N2243">IFERROR(
    XLOOKUP(F2243,
            _xlws.FILTER('Supplier Emission'!$G$15:$G$49,
                   ('Supplier Emission'!$D$15:$D$49=H2243) * ('Supplier Emission'!$F$15:$F$49=$E$1919)),
            _xlws.FILTER('Supplier Emission'!$H$15:$H$49,
                   ('Supplier Emission'!$D$15:$D$49=H2243) * ('Supplier Emission'!$F$15:$F$49=$E$1919)),
            ""),
    "")</f>
        <v/>
      </c>
      <c r="O2243" s="311" t="str">
        <f t="array" ref="O2243">XLOOKUP(1,('Emission Factors'!$E$5:$E$488='GHG emissions calculations'!$F2243)*('Emission Factors'!$H$5:$H$488='GHG emissions calculations'!$H2243),INDEX('Emission Factors'!$E$5:$T$488,0,MATCH('GHG emissions calculations'!O$6,'Emission Factors'!$E$5:$T$5,0)),"",0)</f>
        <v/>
      </c>
      <c r="P2243" s="313" t="str">
        <f t="array" ref="P2243">IFERROR(
    INDEX('Emission Factors'!$E$5:$P$488,
          MATCH(1,
                ('Emission Factors'!$E$5:$E$488 = 'GHG emissions calculations'!$F2243) *
                ('Emission Factors'!$H$5:$H$488 = 'GHG emissions calculations'!$H2243),
                0),
          MATCH('GHG emissions calculations'!P$6,'Emission Factors'!$E$5:$P$5,0)),
    "")</f>
        <v/>
      </c>
      <c r="Q2243" s="311" t="str">
        <f t="array" ref="Q2243">IFERROR(
    IF(
        INDEX('Emission Factors'!$E$5:$P$488,
              MATCH(1,
                    ('Emission Factors'!$E$5:$E$488 = 'GHG emissions calculations'!$F2243) *
                    ('Emission Factors'!$H$5:$H$488 = 'GHG emissions calculations'!$H2243),
                    0),
              MATCH('GHG emissions calculations'!Q$6, 'Emission Factors'!$E$5:$P$5, 0)) &lt;&gt; "",
        INDEX('Emission Factors'!$E$5:$P$488,
              MATCH(1,
                    ('Emission Factors'!$E$5:$E$488 = 'GHG emissions calculations'!$F2243) *
                    ('Emission Factors'!$H$5:$H$488 = 'GHG emissions calculations'!$H2243),
                    0),
              MATCH('GHG emissions calculations'!Q$6, 'Emission Factors'!$E$5:$P$5, 0)),
        ""),
    "")</f>
        <v/>
      </c>
      <c r="R2243" s="311" t="str">
        <f t="array" ref="R2243">IFERROR(
    IF(
        INDEX('Emission Factors'!$E$5:$R$488,
              MATCH(1,
                    ('Emission Factors'!$E$5:$E$488 = 'GHG emissions calculations'!$F2243) *
                    ('Emission Factors'!$H$5:$H$488 = 'GHG emissions calculations'!$H2243),
                    0),
              MATCH('GHG emissions calculations'!R$6, 'Emission Factors'!$E$5:$R$5, 0)) &lt;&gt; "",
        INDEX('Emission Factors'!$E$5:$R$488,
              MATCH(1,
                    ('Emission Factors'!$E$5:$E$488 = 'GHG emissions calculations'!$F2243) *
                    ('Emission Factors'!$H$5:$H$488 = 'GHG emissions calculations'!$H2243),
                    0),
              MATCH('GHG emissions calculations'!R$6, 'Emission Factors'!$E$5:$R$5, 0)),
        ""),
    "")</f>
        <v/>
      </c>
      <c r="S2243" s="312">
        <f t="shared" si="3"/>
        <v>0</v>
      </c>
      <c r="T2243" s="23"/>
    </row>
    <row r="2244" ht="15.75" customHeight="1" outlineLevel="1">
      <c r="A2244" s="23"/>
      <c r="B2244" s="71"/>
      <c r="C2244" s="71"/>
      <c r="D2244" s="71"/>
      <c r="E2244" s="314"/>
      <c r="F2244" s="311" t="str">
        <f>Lists!AB257</f>
        <v>Plastic, thermoforming film, PA-PE  - Europe</v>
      </c>
      <c r="G2244" s="311" t="str">
        <f t="array" ref="G2244">XLOOKUP(1,('Emission Factors'!$E$5:$E$488='GHG emissions calculations'!$F2244)*('Emission Factors'!$H$5:$H$488='GHG emissions calculations'!$H2244),INDEX('Emission Factors'!$E$5:$T$488,0,MATCH('GHG emissions calculations'!G$6,'Emission Factors'!$E$5:$T$5,0)),"",0)</f>
        <v/>
      </c>
      <c r="H2244" s="311" t="s">
        <v>237</v>
      </c>
      <c r="I2244" s="312" t="str">
        <f>IF(
    SUMIFS('Import data'!$L$25:$L$80,
           'Import data'!$J$25:$J$80, F2244,
           'Import data'!$G$25:$G$80, 'GHG emissions calculations'!$H2244,
           'Import data'!$I$25:$I$80,$E$1919) &lt;&gt; 0,
    SUMIFS('Import data'!$L$25:$L$80,
           'Import data'!$J$25:$J$80, F2244,
           'Import data'!$G$25:$G$80, 'GHG emissions calculations'!$H2244,
           'Import data'!$I$25:$I$80,$E$1919),
    ""
)</f>
        <v/>
      </c>
      <c r="J2244" s="311" t="str">
        <f t="array" ref="J2244">IF(
    XLOOKUP(F2244, 'Import data'!$J$26:$J$47, 'Import data'!$M$26:$M$47, "", 0) = "Please add the region-specific supplier emission factor or choose a different region available in the IAEG database.",
    "",
    XLOOKUP(F2244, 'Import data'!$J$26:$J$47, 'Import data'!$M$26:$M$47, "", 0)
)</f>
        <v/>
      </c>
      <c r="K2244" s="311" t="str">
        <f t="array" ref="K2244">IFERROR(
    XLOOKUP(F2244,
            _xlws.FILTER('Supplier Emission'!$G$15:$G$49,
                   ('Supplier Emission'!$D$15:$D$49=H2244) * ('Supplier Emission'!$F$15:$F$49=$E$1919)),
            _xlws.FILTER('Supplier Emission'!$I$15:$I$49,
                   ('Supplier Emission'!$D$15:$D$49=H2244) * ('Supplier Emission'!$F$15:$F$49=$E$1919)),
            ""),
    "")</f>
        <v/>
      </c>
      <c r="L2244" s="311" t="str">
        <f t="array" ref="L2244">IFERROR(
    XLOOKUP(F2244,
            _xlws.FILTER('Supplier Emission'!$G$15:$G$49,
                   ('Supplier Emission'!$D$15:$D$49=H2244) * ('Supplier Emission'!$F$15:$F$49=$E$1919)),
            _xlws.FILTER('Supplier Emission'!$J$15:$J$49,
                   ('Supplier Emission'!$D$15:$D$49=H2244) * ('Supplier Emission'!$F$15:$F$49=$E$1919)),
            ""),
    "")</f>
        <v/>
      </c>
      <c r="M2244" s="311" t="str">
        <f t="array" ref="M2244">IFERROR(
    XLOOKUP(F2244,
            _xlws.FILTER('Supplier Emission'!$G$15:$G$49,
                   ('Supplier Emission'!$D$15:$D$49=H2244) * ('Supplier Emission'!$F$15:$F$49=$E$1919)),
            _xlws.FILTER('Supplier Emission'!$M$15:$M$49,
                   ('Supplier Emission'!$D$15:$D$49=H2244) * ('Supplier Emission'!$F$15:$F$49=$E$1919)),
            ""),
    "")</f>
        <v/>
      </c>
      <c r="N2244" s="311" t="str">
        <f t="array" ref="N2244">IFERROR(
    XLOOKUP(F2244,
            _xlws.FILTER('Supplier Emission'!$G$15:$G$49,
                   ('Supplier Emission'!$D$15:$D$49=H2244) * ('Supplier Emission'!$F$15:$F$49=$E$1919)),
            _xlws.FILTER('Supplier Emission'!$H$15:$H$49,
                   ('Supplier Emission'!$D$15:$D$49=H2244) * ('Supplier Emission'!$F$15:$F$49=$E$1919)),
            ""),
    "")</f>
        <v/>
      </c>
      <c r="O2244" s="311" t="str">
        <f t="array" ref="O2244">XLOOKUP(1,('Emission Factors'!$E$5:$E$488='GHG emissions calculations'!$F2244)*('Emission Factors'!$H$5:$H$488='GHG emissions calculations'!$H2244),INDEX('Emission Factors'!$E$5:$T$488,0,MATCH('GHG emissions calculations'!O$6,'Emission Factors'!$E$5:$T$5,0)),"",0)</f>
        <v/>
      </c>
      <c r="P2244" s="313" t="str">
        <f t="array" ref="P2244">IFERROR(
    INDEX('Emission Factors'!$E$5:$P$488,
          MATCH(1,
                ('Emission Factors'!$E$5:$E$488 = 'GHG emissions calculations'!$F2244) *
                ('Emission Factors'!$H$5:$H$488 = 'GHG emissions calculations'!$H2244),
                0),
          MATCH('GHG emissions calculations'!P$6,'Emission Factors'!$E$5:$P$5,0)),
    "")</f>
        <v/>
      </c>
      <c r="Q2244" s="311" t="str">
        <f t="array" ref="Q2244">IFERROR(
    IF(
        INDEX('Emission Factors'!$E$5:$P$488,
              MATCH(1,
                    ('Emission Factors'!$E$5:$E$488 = 'GHG emissions calculations'!$F2244) *
                    ('Emission Factors'!$H$5:$H$488 = 'GHG emissions calculations'!$H2244),
                    0),
              MATCH('GHG emissions calculations'!Q$6, 'Emission Factors'!$E$5:$P$5, 0)) &lt;&gt; "",
        INDEX('Emission Factors'!$E$5:$P$488,
              MATCH(1,
                    ('Emission Factors'!$E$5:$E$488 = 'GHG emissions calculations'!$F2244) *
                    ('Emission Factors'!$H$5:$H$488 = 'GHG emissions calculations'!$H2244),
                    0),
              MATCH('GHG emissions calculations'!Q$6, 'Emission Factors'!$E$5:$P$5, 0)),
        ""),
    "")</f>
        <v/>
      </c>
      <c r="R2244" s="311" t="str">
        <f t="array" ref="R2244">IFERROR(
    IF(
        INDEX('Emission Factors'!$E$5:$R$488,
              MATCH(1,
                    ('Emission Factors'!$E$5:$E$488 = 'GHG emissions calculations'!$F2244) *
                    ('Emission Factors'!$H$5:$H$488 = 'GHG emissions calculations'!$H2244),
                    0),
              MATCH('GHG emissions calculations'!R$6, 'Emission Factors'!$E$5:$R$5, 0)) &lt;&gt; "",
        INDEX('Emission Factors'!$E$5:$R$488,
              MATCH(1,
                    ('Emission Factors'!$E$5:$E$488 = 'GHG emissions calculations'!$F2244) *
                    ('Emission Factors'!$H$5:$H$488 = 'GHG emissions calculations'!$H2244),
                    0),
              MATCH('GHG emissions calculations'!R$6, 'Emission Factors'!$E$5:$R$5, 0)),
        ""),
    "")</f>
        <v/>
      </c>
      <c r="S2244" s="312">
        <f t="shared" si="3"/>
        <v>0</v>
      </c>
      <c r="T2244" s="23"/>
    </row>
    <row r="2245" ht="15.75" customHeight="1" outlineLevel="1">
      <c r="A2245" s="23"/>
      <c r="B2245" s="71"/>
      <c r="C2245" s="71"/>
      <c r="D2245" s="71"/>
      <c r="E2245" s="314"/>
      <c r="F2245" s="311" t="str">
        <f>Lists!AB262</f>
        <v>Plastic, thermoforming film, PA-PE  - Global or unspecified region</v>
      </c>
      <c r="G2245" s="311">
        <f t="array" ref="G2245">XLOOKUP(1,('Emission Factors'!$E$5:$E$488='GHG emissions calculations'!$F2245)*('Emission Factors'!$H$5:$H$488='GHG emissions calculations'!$H2245),INDEX('Emission Factors'!$E$5:$T$488,0,MATCH('GHG emissions calculations'!G$6,'Emission Factors'!$E$5:$T$5,0)),"",0)</f>
        <v>3</v>
      </c>
      <c r="H2245" s="311" t="s">
        <v>237</v>
      </c>
      <c r="I2245" s="312" t="str">
        <f>IF(
    SUMIFS('Import data'!$L$25:$L$80,
           'Import data'!$J$25:$J$80, F2245,
           'Import data'!$G$25:$G$80, 'GHG emissions calculations'!$H2245,
           'Import data'!$I$25:$I$80,$E$1919) &lt;&gt; 0,
    SUMIFS('Import data'!$L$25:$L$80,
           'Import data'!$J$25:$J$80, F2245,
           'Import data'!$G$25:$G$80, 'GHG emissions calculations'!$H2245,
           'Import data'!$I$25:$I$80,$E$1919),
    ""
)</f>
        <v/>
      </c>
      <c r="J2245" s="311" t="str">
        <f t="array" ref="J2245">IF(
    XLOOKUP(F2245, 'Import data'!$J$26:$J$47, 'Import data'!$M$26:$M$47, "", 0) = "Please add the region-specific supplier emission factor or choose a different region available in the IAEG database.",
    "",
    XLOOKUP(F2245, 'Import data'!$J$26:$J$47, 'Import data'!$M$26:$M$47, "", 0)
)</f>
        <v/>
      </c>
      <c r="K2245" s="311" t="str">
        <f t="array" ref="K2245">IFERROR(
    XLOOKUP(F2245,
            _xlws.FILTER('Supplier Emission'!$G$15:$G$49,
                   ('Supplier Emission'!$D$15:$D$49=H2245) * ('Supplier Emission'!$F$15:$F$49=$E$1919)),
            _xlws.FILTER('Supplier Emission'!$I$15:$I$49,
                   ('Supplier Emission'!$D$15:$D$49=H2245) * ('Supplier Emission'!$F$15:$F$49=$E$1919)),
            ""),
    "")</f>
        <v/>
      </c>
      <c r="L2245" s="311" t="str">
        <f t="array" ref="L2245">IFERROR(
    XLOOKUP(F2245,
            _xlws.FILTER('Supplier Emission'!$G$15:$G$49,
                   ('Supplier Emission'!$D$15:$D$49=H2245) * ('Supplier Emission'!$F$15:$F$49=$E$1919)),
            _xlws.FILTER('Supplier Emission'!$J$15:$J$49,
                   ('Supplier Emission'!$D$15:$D$49=H2245) * ('Supplier Emission'!$F$15:$F$49=$E$1919)),
            ""),
    "")</f>
        <v/>
      </c>
      <c r="M2245" s="311" t="str">
        <f t="array" ref="M2245">IFERROR(
    XLOOKUP(F2245,
            _xlws.FILTER('Supplier Emission'!$G$15:$G$49,
                   ('Supplier Emission'!$D$15:$D$49=H2245) * ('Supplier Emission'!$F$15:$F$49=$E$1919)),
            _xlws.FILTER('Supplier Emission'!$M$15:$M$49,
                   ('Supplier Emission'!$D$15:$D$49=H2245) * ('Supplier Emission'!$F$15:$F$49=$E$1919)),
            ""),
    "")</f>
        <v/>
      </c>
      <c r="N2245" s="311" t="str">
        <f t="array" ref="N2245">IFERROR(
    XLOOKUP(F2245,
            _xlws.FILTER('Supplier Emission'!$G$15:$G$49,
                   ('Supplier Emission'!$D$15:$D$49=H2245) * ('Supplier Emission'!$F$15:$F$49=$E$1919)),
            _xlws.FILTER('Supplier Emission'!$H$15:$H$49,
                   ('Supplier Emission'!$D$15:$D$49=H2245) * ('Supplier Emission'!$F$15:$F$49=$E$1919)),
            ""),
    "")</f>
        <v/>
      </c>
      <c r="O2245" s="311" t="str">
        <f t="array" ref="O2245">XLOOKUP(1,('Emission Factors'!$E$5:$E$488='GHG emissions calculations'!$F2245)*('Emission Factors'!$H$5:$H$488='GHG emissions calculations'!$H2245),INDEX('Emission Factors'!$E$5:$T$488,0,MATCH('GHG emissions calculations'!O$6,'Emission Factors'!$E$5:$T$5,0)),"",0)</f>
        <v> Thermoforming film, PA-PE </v>
      </c>
      <c r="P2245" s="313">
        <f t="array" ref="P2245">IFERROR(
    INDEX('Emission Factors'!$E$5:$P$488,
          MATCH(1,
                ('Emission Factors'!$E$5:$E$488 = 'GHG emissions calculations'!$F2245) *
                ('Emission Factors'!$H$5:$H$488 = 'GHG emissions calculations'!$H2245),
                0),
          MATCH('GHG emissions calculations'!P$6,'Emission Factors'!$E$5:$P$5,0)),
    "")</f>
        <v>6.09743</v>
      </c>
      <c r="Q2245" s="311" t="str">
        <f t="array" ref="Q2245">IFERROR(
    IF(
        INDEX('Emission Factors'!$E$5:$P$488,
              MATCH(1,
                    ('Emission Factors'!$E$5:$E$488 = 'GHG emissions calculations'!$F2245) *
                    ('Emission Factors'!$H$5:$H$488 = 'GHG emissions calculations'!$H2245),
                    0),
              MATCH('GHG emissions calculations'!Q$6, 'Emission Factors'!$E$5:$P$5, 0)) &lt;&gt; "",
        INDEX('Emission Factors'!$E$5:$P$488,
              MATCH(1,
                    ('Emission Factors'!$E$5:$E$488 = 'GHG emissions calculations'!$F2245) *
                    ('Emission Factors'!$H$5:$H$488 = 'GHG emissions calculations'!$H2245),
                    0),
              MATCH('GHG emissions calculations'!Q$6, 'Emission Factors'!$E$5:$P$5, 0)),
        ""),
    "")</f>
        <v>kgCO2e/kg</v>
      </c>
      <c r="R2245" s="311" t="str">
        <f t="array" ref="R2245">IFERROR(
    IF(
        INDEX('Emission Factors'!$E$5:$R$488,
              MATCH(1,
                    ('Emission Factors'!$E$5:$E$488 = 'GHG emissions calculations'!$F2245) *
                    ('Emission Factors'!$H$5:$H$488 = 'GHG emissions calculations'!$H2245),
                    0),
              MATCH('GHG emissions calculations'!R$6, 'Emission Factors'!$E$5:$R$5, 0)) &lt;&gt; "",
        INDEX('Emission Factors'!$E$5:$R$488,
              MATCH(1,
                    ('Emission Factors'!$E$5:$E$488 = 'GHG emissions calculations'!$F2245) *
                    ('Emission Factors'!$H$5:$H$488 = 'GHG emissions calculations'!$H2245),
                    0),
              MATCH('GHG emissions calculations'!R$6, 'Emission Factors'!$E$5:$R$5, 0)),
        ""),
    "")</f>
        <v>Global or unspecified region</v>
      </c>
      <c r="S2245" s="312">
        <f t="shared" si="3"/>
        <v>0</v>
      </c>
      <c r="T2245" s="23"/>
    </row>
    <row r="2246" ht="15.75" customHeight="1" outlineLevel="1">
      <c r="A2246" s="23"/>
      <c r="B2246" s="71"/>
      <c r="C2246" s="71"/>
      <c r="D2246" s="71"/>
      <c r="E2246" s="314"/>
      <c r="F2246" s="311" t="str">
        <f>Lists!AB261</f>
        <v>Plastic, thermoforming film, PA-PE  - Middle East</v>
      </c>
      <c r="G2246" s="311" t="str">
        <f t="array" ref="G2246">XLOOKUP(1,('Emission Factors'!$E$5:$E$488='GHG emissions calculations'!$F2246)*('Emission Factors'!$H$5:$H$488='GHG emissions calculations'!$H2246),INDEX('Emission Factors'!$E$5:$T$488,0,MATCH('GHG emissions calculations'!G$6,'Emission Factors'!$E$5:$T$5,0)),"",0)</f>
        <v/>
      </c>
      <c r="H2246" s="311" t="s">
        <v>237</v>
      </c>
      <c r="I2246" s="312" t="str">
        <f>IF(
    SUMIFS('Import data'!$L$25:$L$80,
           'Import data'!$J$25:$J$80, F2246,
           'Import data'!$G$25:$G$80, 'GHG emissions calculations'!$H2246,
           'Import data'!$I$25:$I$80,$E$1919) &lt;&gt; 0,
    SUMIFS('Import data'!$L$25:$L$80,
           'Import data'!$J$25:$J$80, F2246,
           'Import data'!$G$25:$G$80, 'GHG emissions calculations'!$H2246,
           'Import data'!$I$25:$I$80,$E$1919),
    ""
)</f>
        <v/>
      </c>
      <c r="J2246" s="311" t="str">
        <f t="array" ref="J2246">IF(
    XLOOKUP(F2246, 'Import data'!$J$26:$J$47, 'Import data'!$M$26:$M$47, "", 0) = "Please add the region-specific supplier emission factor or choose a different region available in the IAEG database.",
    "",
    XLOOKUP(F2246, 'Import data'!$J$26:$J$47, 'Import data'!$M$26:$M$47, "", 0)
)</f>
        <v/>
      </c>
      <c r="K2246" s="311" t="str">
        <f t="array" ref="K2246">IFERROR(
    XLOOKUP(F2246,
            _xlws.FILTER('Supplier Emission'!$G$15:$G$49,
                   ('Supplier Emission'!$D$15:$D$49=H2246) * ('Supplier Emission'!$F$15:$F$49=$E$1919)),
            _xlws.FILTER('Supplier Emission'!$I$15:$I$49,
                   ('Supplier Emission'!$D$15:$D$49=H2246) * ('Supplier Emission'!$F$15:$F$49=$E$1919)),
            ""),
    "")</f>
        <v/>
      </c>
      <c r="L2246" s="311" t="str">
        <f t="array" ref="L2246">IFERROR(
    XLOOKUP(F2246,
            _xlws.FILTER('Supplier Emission'!$G$15:$G$49,
                   ('Supplier Emission'!$D$15:$D$49=H2246) * ('Supplier Emission'!$F$15:$F$49=$E$1919)),
            _xlws.FILTER('Supplier Emission'!$J$15:$J$49,
                   ('Supplier Emission'!$D$15:$D$49=H2246) * ('Supplier Emission'!$F$15:$F$49=$E$1919)),
            ""),
    "")</f>
        <v/>
      </c>
      <c r="M2246" s="311" t="str">
        <f t="array" ref="M2246">IFERROR(
    XLOOKUP(F2246,
            _xlws.FILTER('Supplier Emission'!$G$15:$G$49,
                   ('Supplier Emission'!$D$15:$D$49=H2246) * ('Supplier Emission'!$F$15:$F$49=$E$1919)),
            _xlws.FILTER('Supplier Emission'!$M$15:$M$49,
                   ('Supplier Emission'!$D$15:$D$49=H2246) * ('Supplier Emission'!$F$15:$F$49=$E$1919)),
            ""),
    "")</f>
        <v/>
      </c>
      <c r="N2246" s="311" t="str">
        <f t="array" ref="N2246">IFERROR(
    XLOOKUP(F2246,
            _xlws.FILTER('Supplier Emission'!$G$15:$G$49,
                   ('Supplier Emission'!$D$15:$D$49=H2246) * ('Supplier Emission'!$F$15:$F$49=$E$1919)),
            _xlws.FILTER('Supplier Emission'!$H$15:$H$49,
                   ('Supplier Emission'!$D$15:$D$49=H2246) * ('Supplier Emission'!$F$15:$F$49=$E$1919)),
            ""),
    "")</f>
        <v/>
      </c>
      <c r="O2246" s="311" t="str">
        <f t="array" ref="O2246">XLOOKUP(1,('Emission Factors'!$E$5:$E$488='GHG emissions calculations'!$F2246)*('Emission Factors'!$H$5:$H$488='GHG emissions calculations'!$H2246),INDEX('Emission Factors'!$E$5:$T$488,0,MATCH('GHG emissions calculations'!O$6,'Emission Factors'!$E$5:$T$5,0)),"",0)</f>
        <v/>
      </c>
      <c r="P2246" s="313" t="str">
        <f t="array" ref="P2246">IFERROR(
    INDEX('Emission Factors'!$E$5:$P$488,
          MATCH(1,
                ('Emission Factors'!$E$5:$E$488 = 'GHG emissions calculations'!$F2246) *
                ('Emission Factors'!$H$5:$H$488 = 'GHG emissions calculations'!$H2246),
                0),
          MATCH('GHG emissions calculations'!P$6,'Emission Factors'!$E$5:$P$5,0)),
    "")</f>
        <v/>
      </c>
      <c r="Q2246" s="311" t="str">
        <f t="array" ref="Q2246">IFERROR(
    IF(
        INDEX('Emission Factors'!$E$5:$P$488,
              MATCH(1,
                    ('Emission Factors'!$E$5:$E$488 = 'GHG emissions calculations'!$F2246) *
                    ('Emission Factors'!$H$5:$H$488 = 'GHG emissions calculations'!$H2246),
                    0),
              MATCH('GHG emissions calculations'!Q$6, 'Emission Factors'!$E$5:$P$5, 0)) &lt;&gt; "",
        INDEX('Emission Factors'!$E$5:$P$488,
              MATCH(1,
                    ('Emission Factors'!$E$5:$E$488 = 'GHG emissions calculations'!$F2246) *
                    ('Emission Factors'!$H$5:$H$488 = 'GHG emissions calculations'!$H2246),
                    0),
              MATCH('GHG emissions calculations'!Q$6, 'Emission Factors'!$E$5:$P$5, 0)),
        ""),
    "")</f>
        <v/>
      </c>
      <c r="R2246" s="311" t="str">
        <f t="array" ref="R2246">IFERROR(
    IF(
        INDEX('Emission Factors'!$E$5:$R$488,
              MATCH(1,
                    ('Emission Factors'!$E$5:$E$488 = 'GHG emissions calculations'!$F2246) *
                    ('Emission Factors'!$H$5:$H$488 = 'GHG emissions calculations'!$H2246),
                    0),
              MATCH('GHG emissions calculations'!R$6, 'Emission Factors'!$E$5:$R$5, 0)) &lt;&gt; "",
        INDEX('Emission Factors'!$E$5:$R$488,
              MATCH(1,
                    ('Emission Factors'!$E$5:$E$488 = 'GHG emissions calculations'!$F2246) *
                    ('Emission Factors'!$H$5:$H$488 = 'GHG emissions calculations'!$H2246),
                    0),
              MATCH('GHG emissions calculations'!R$6, 'Emission Factors'!$E$5:$R$5, 0)),
        ""),
    "")</f>
        <v/>
      </c>
      <c r="S2246" s="312">
        <f t="shared" si="3"/>
        <v>0</v>
      </c>
      <c r="T2246" s="23"/>
    </row>
    <row r="2247" ht="15.75" customHeight="1" outlineLevel="1">
      <c r="A2247" s="23"/>
      <c r="B2247" s="71"/>
      <c r="C2247" s="71"/>
      <c r="D2247" s="71"/>
      <c r="E2247" s="314"/>
      <c r="F2247" s="311" t="str">
        <f>Lists!AB260</f>
        <v>Plastic, thermoforming film, PA-PE  - Oceania</v>
      </c>
      <c r="G2247" s="311" t="str">
        <f t="array" ref="G2247">XLOOKUP(1,('Emission Factors'!$E$5:$E$488='GHG emissions calculations'!$F2247)*('Emission Factors'!$H$5:$H$488='GHG emissions calculations'!$H2247),INDEX('Emission Factors'!$E$5:$T$488,0,MATCH('GHG emissions calculations'!G$6,'Emission Factors'!$E$5:$T$5,0)),"",0)</f>
        <v/>
      </c>
      <c r="H2247" s="311" t="s">
        <v>237</v>
      </c>
      <c r="I2247" s="312" t="str">
        <f>IF(
    SUMIFS('Import data'!$L$25:$L$80,
           'Import data'!$J$25:$J$80, F2247,
           'Import data'!$G$25:$G$80, 'GHG emissions calculations'!$H2247,
           'Import data'!$I$25:$I$80,$E$1919) &lt;&gt; 0,
    SUMIFS('Import data'!$L$25:$L$80,
           'Import data'!$J$25:$J$80, F2247,
           'Import data'!$G$25:$G$80, 'GHG emissions calculations'!$H2247,
           'Import data'!$I$25:$I$80,$E$1919),
    ""
)</f>
        <v/>
      </c>
      <c r="J2247" s="311" t="str">
        <f t="array" ref="J2247">IF(
    XLOOKUP(F2247, 'Import data'!$J$26:$J$47, 'Import data'!$M$26:$M$47, "", 0) = "Please add the region-specific supplier emission factor or choose a different region available in the IAEG database.",
    "",
    XLOOKUP(F2247, 'Import data'!$J$26:$J$47, 'Import data'!$M$26:$M$47, "", 0)
)</f>
        <v/>
      </c>
      <c r="K2247" s="311" t="str">
        <f t="array" ref="K2247">IFERROR(
    XLOOKUP(F2247,
            _xlws.FILTER('Supplier Emission'!$G$15:$G$49,
                   ('Supplier Emission'!$D$15:$D$49=H2247) * ('Supplier Emission'!$F$15:$F$49=$E$1919)),
            _xlws.FILTER('Supplier Emission'!$I$15:$I$49,
                   ('Supplier Emission'!$D$15:$D$49=H2247) * ('Supplier Emission'!$F$15:$F$49=$E$1919)),
            ""),
    "")</f>
        <v/>
      </c>
      <c r="L2247" s="311" t="str">
        <f t="array" ref="L2247">IFERROR(
    XLOOKUP(F2247,
            _xlws.FILTER('Supplier Emission'!$G$15:$G$49,
                   ('Supplier Emission'!$D$15:$D$49=H2247) * ('Supplier Emission'!$F$15:$F$49=$E$1919)),
            _xlws.FILTER('Supplier Emission'!$J$15:$J$49,
                   ('Supplier Emission'!$D$15:$D$49=H2247) * ('Supplier Emission'!$F$15:$F$49=$E$1919)),
            ""),
    "")</f>
        <v/>
      </c>
      <c r="M2247" s="311" t="str">
        <f t="array" ref="M2247">IFERROR(
    XLOOKUP(F2247,
            _xlws.FILTER('Supplier Emission'!$G$15:$G$49,
                   ('Supplier Emission'!$D$15:$D$49=H2247) * ('Supplier Emission'!$F$15:$F$49=$E$1919)),
            _xlws.FILTER('Supplier Emission'!$M$15:$M$49,
                   ('Supplier Emission'!$D$15:$D$49=H2247) * ('Supplier Emission'!$F$15:$F$49=$E$1919)),
            ""),
    "")</f>
        <v/>
      </c>
      <c r="N2247" s="311" t="str">
        <f t="array" ref="N2247">IFERROR(
    XLOOKUP(F2247,
            _xlws.FILTER('Supplier Emission'!$G$15:$G$49,
                   ('Supplier Emission'!$D$15:$D$49=H2247) * ('Supplier Emission'!$F$15:$F$49=$E$1919)),
            _xlws.FILTER('Supplier Emission'!$H$15:$H$49,
                   ('Supplier Emission'!$D$15:$D$49=H2247) * ('Supplier Emission'!$F$15:$F$49=$E$1919)),
            ""),
    "")</f>
        <v/>
      </c>
      <c r="O2247" s="311" t="str">
        <f t="array" ref="O2247">XLOOKUP(1,('Emission Factors'!$E$5:$E$488='GHG emissions calculations'!$F2247)*('Emission Factors'!$H$5:$H$488='GHG emissions calculations'!$H2247),INDEX('Emission Factors'!$E$5:$T$488,0,MATCH('GHG emissions calculations'!O$6,'Emission Factors'!$E$5:$T$5,0)),"",0)</f>
        <v/>
      </c>
      <c r="P2247" s="313" t="str">
        <f t="array" ref="P2247">IFERROR(
    INDEX('Emission Factors'!$E$5:$P$488,
          MATCH(1,
                ('Emission Factors'!$E$5:$E$488 = 'GHG emissions calculations'!$F2247) *
                ('Emission Factors'!$H$5:$H$488 = 'GHG emissions calculations'!$H2247),
                0),
          MATCH('GHG emissions calculations'!P$6,'Emission Factors'!$E$5:$P$5,0)),
    "")</f>
        <v/>
      </c>
      <c r="Q2247" s="311" t="str">
        <f t="array" ref="Q2247">IFERROR(
    IF(
        INDEX('Emission Factors'!$E$5:$P$488,
              MATCH(1,
                    ('Emission Factors'!$E$5:$E$488 = 'GHG emissions calculations'!$F2247) *
                    ('Emission Factors'!$H$5:$H$488 = 'GHG emissions calculations'!$H2247),
                    0),
              MATCH('GHG emissions calculations'!Q$6, 'Emission Factors'!$E$5:$P$5, 0)) &lt;&gt; "",
        INDEX('Emission Factors'!$E$5:$P$488,
              MATCH(1,
                    ('Emission Factors'!$E$5:$E$488 = 'GHG emissions calculations'!$F2247) *
                    ('Emission Factors'!$H$5:$H$488 = 'GHG emissions calculations'!$H2247),
                    0),
              MATCH('GHG emissions calculations'!Q$6, 'Emission Factors'!$E$5:$P$5, 0)),
        ""),
    "")</f>
        <v/>
      </c>
      <c r="R2247" s="311" t="str">
        <f t="array" ref="R2247">IFERROR(
    IF(
        INDEX('Emission Factors'!$E$5:$R$488,
              MATCH(1,
                    ('Emission Factors'!$E$5:$E$488 = 'GHG emissions calculations'!$F2247) *
                    ('Emission Factors'!$H$5:$H$488 = 'GHG emissions calculations'!$H2247),
                    0),
              MATCH('GHG emissions calculations'!R$6, 'Emission Factors'!$E$5:$R$5, 0)) &lt;&gt; "",
        INDEX('Emission Factors'!$E$5:$R$488,
              MATCH(1,
                    ('Emission Factors'!$E$5:$E$488 = 'GHG emissions calculations'!$F2247) *
                    ('Emission Factors'!$H$5:$H$488 = 'GHG emissions calculations'!$H2247),
                    0),
              MATCH('GHG emissions calculations'!R$6, 'Emission Factors'!$E$5:$R$5, 0)),
        ""),
    "")</f>
        <v/>
      </c>
      <c r="S2247" s="312">
        <f t="shared" si="3"/>
        <v>0</v>
      </c>
      <c r="T2247" s="23"/>
    </row>
    <row r="2248" ht="15.75" customHeight="1" outlineLevel="1">
      <c r="A2248" s="23"/>
      <c r="B2248" s="71"/>
      <c r="C2248" s="71"/>
      <c r="D2248" s="71"/>
      <c r="E2248" s="314"/>
      <c r="F2248" s="311" t="str">
        <f>Lists!AA118</f>
        <v>Plastics, unspecified - Africa</v>
      </c>
      <c r="G2248" s="311" t="str">
        <f t="array" ref="G2248">XLOOKUP(1,('Emission Factors'!$E$5:$E$488='GHG emissions calculations'!$F2248)*('Emission Factors'!$H$5:$H$488='GHG emissions calculations'!$H2248),INDEX('Emission Factors'!$E$5:$T$488,0,MATCH('GHG emissions calculations'!G$6,'Emission Factors'!$E$5:$T$5,0)),"",0)</f>
        <v/>
      </c>
      <c r="H2248" s="311" t="s">
        <v>238</v>
      </c>
      <c r="I2248" s="312" t="str">
        <f>IF(
    SUMIFS('Import data'!$L$25:$L$80,
           'Import data'!$J$25:$J$80, F2248,
           'Import data'!$G$25:$G$80, 'GHG emissions calculations'!$H2248,
           'Import data'!$I$25:$I$80,$E$1919) &lt;&gt; 0,
    SUMIFS('Import data'!$L$25:$L$80,
           'Import data'!$J$25:$J$80, F2248,
           'Import data'!$G$25:$G$80, 'GHG emissions calculations'!$H2248,
           'Import data'!$I$25:$I$80,$E$1919),
    ""
)</f>
        <v/>
      </c>
      <c r="J2248" s="311" t="str">
        <f t="array" ref="J2248">IF(
    XLOOKUP(F2248, 'Import data'!$J$26:$J$47, 'Import data'!$M$26:$M$47, "", 0) = "Please add the region-specific supplier emission factor or choose a different region available in the IAEG database.",
    "",
    XLOOKUP(F2248, 'Import data'!$J$26:$J$47, 'Import data'!$M$26:$M$47, "", 0)
)</f>
        <v/>
      </c>
      <c r="K2248" s="311" t="str">
        <f t="array" ref="K2248">IFERROR(
    XLOOKUP(F2248,
            _xlws.FILTER('Supplier Emission'!$G$15:$G$49,
                   ('Supplier Emission'!$D$15:$D$49=H2248) * ('Supplier Emission'!$F$15:$F$49=$E$1919)),
            _xlws.FILTER('Supplier Emission'!$I$15:$I$49,
                   ('Supplier Emission'!$D$15:$D$49=H2248) * ('Supplier Emission'!$F$15:$F$49=$E$1919)),
            ""),
    "")</f>
        <v/>
      </c>
      <c r="L2248" s="311" t="str">
        <f t="array" ref="L2248">IFERROR(
    XLOOKUP(F2248,
            _xlws.FILTER('Supplier Emission'!$G$15:$G$49,
                   ('Supplier Emission'!$D$15:$D$49=H2248) * ('Supplier Emission'!$F$15:$F$49=$E$1919)),
            _xlws.FILTER('Supplier Emission'!$J$15:$J$49,
                   ('Supplier Emission'!$D$15:$D$49=H2248) * ('Supplier Emission'!$F$15:$F$49=$E$1919)),
            ""),
    "")</f>
        <v/>
      </c>
      <c r="M2248" s="311" t="str">
        <f t="array" ref="M2248">IFERROR(
    XLOOKUP(F2248,
            _xlws.FILTER('Supplier Emission'!$G$15:$G$49,
                   ('Supplier Emission'!$D$15:$D$49=H2248) * ('Supplier Emission'!$F$15:$F$49=$E$1919)),
            _xlws.FILTER('Supplier Emission'!$M$15:$M$49,
                   ('Supplier Emission'!$D$15:$D$49=H2248) * ('Supplier Emission'!$F$15:$F$49=$E$1919)),
            ""),
    "")</f>
        <v/>
      </c>
      <c r="N2248" s="311" t="str">
        <f t="array" ref="N2248">IFERROR(
    XLOOKUP(F2248,
            _xlws.FILTER('Supplier Emission'!$G$15:$G$49,
                   ('Supplier Emission'!$D$15:$D$49=H2248) * ('Supplier Emission'!$F$15:$F$49=$E$1919)),
            _xlws.FILTER('Supplier Emission'!$H$15:$H$49,
                   ('Supplier Emission'!$D$15:$D$49=H2248) * ('Supplier Emission'!$F$15:$F$49=$E$1919)),
            ""),
    "")</f>
        <v/>
      </c>
      <c r="O2248" s="311" t="str">
        <f t="array" ref="O2248">XLOOKUP(1,('Emission Factors'!$E$5:$E$488='GHG emissions calculations'!$F2248)*('Emission Factors'!$H$5:$H$488='GHG emissions calculations'!$H2248),INDEX('Emission Factors'!$E$5:$T$488,0,MATCH('GHG emissions calculations'!O$6,'Emission Factors'!$E$5:$T$5,0)),"",0)</f>
        <v/>
      </c>
      <c r="P2248" s="313" t="str">
        <f t="array" ref="P2248">IFERROR(
    INDEX('Emission Factors'!$E$5:$P$488,
          MATCH(1,
                ('Emission Factors'!$E$5:$E$488 = 'GHG emissions calculations'!$F2248) *
                ('Emission Factors'!$H$5:$H$488 = 'GHG emissions calculations'!$H2248),
                0),
          MATCH('GHG emissions calculations'!P$6,'Emission Factors'!$E$5:$P$5,0)),
    "")</f>
        <v/>
      </c>
      <c r="Q2248" s="311" t="str">
        <f t="array" ref="Q2248">IFERROR(
    IF(
        INDEX('Emission Factors'!$E$5:$P$488,
              MATCH(1,
                    ('Emission Factors'!$E$5:$E$488 = 'GHG emissions calculations'!$F2248) *
                    ('Emission Factors'!$H$5:$H$488 = 'GHG emissions calculations'!$H2248),
                    0),
              MATCH('GHG emissions calculations'!Q$6, 'Emission Factors'!$E$5:$P$5, 0)) &lt;&gt; "",
        INDEX('Emission Factors'!$E$5:$P$488,
              MATCH(1,
                    ('Emission Factors'!$E$5:$E$488 = 'GHG emissions calculations'!$F2248) *
                    ('Emission Factors'!$H$5:$H$488 = 'GHG emissions calculations'!$H2248),
                    0),
              MATCH('GHG emissions calculations'!Q$6, 'Emission Factors'!$E$5:$P$5, 0)),
        ""),
    "")</f>
        <v/>
      </c>
      <c r="R2248" s="311" t="str">
        <f t="array" ref="R2248">IFERROR(
    IF(
        INDEX('Emission Factors'!$E$5:$R$488,
              MATCH(1,
                    ('Emission Factors'!$E$5:$E$488 = 'GHG emissions calculations'!$F2248) *
                    ('Emission Factors'!$H$5:$H$488 = 'GHG emissions calculations'!$H2248),
                    0),
              MATCH('GHG emissions calculations'!R$6, 'Emission Factors'!$E$5:$R$5, 0)) &lt;&gt; "",
        INDEX('Emission Factors'!$E$5:$R$488,
              MATCH(1,
                    ('Emission Factors'!$E$5:$E$488 = 'GHG emissions calculations'!$F2248) *
                    ('Emission Factors'!$H$5:$H$488 = 'GHG emissions calculations'!$H2248),
                    0),
              MATCH('GHG emissions calculations'!R$6, 'Emission Factors'!$E$5:$R$5, 0)),
        ""),
    "")</f>
        <v/>
      </c>
      <c r="S2248" s="312">
        <f t="shared" si="3"/>
        <v>0</v>
      </c>
      <c r="T2248" s="23"/>
    </row>
    <row r="2249" ht="15.75" customHeight="1" outlineLevel="1">
      <c r="A2249" s="23"/>
      <c r="B2249" s="71"/>
      <c r="C2249" s="71"/>
      <c r="D2249" s="71"/>
      <c r="E2249" s="314"/>
      <c r="F2249" s="311" t="str">
        <f>Lists!AA116</f>
        <v>Plastics, unspecified - America</v>
      </c>
      <c r="G2249" s="311">
        <f t="array" ref="G2249">XLOOKUP(1,('Emission Factors'!$E$5:$E$488='GHG emissions calculations'!$F2249)*('Emission Factors'!$H$5:$H$488='GHG emissions calculations'!$H2249),INDEX('Emission Factors'!$E$5:$T$488,0,MATCH('GHG emissions calculations'!G$6,'Emission Factors'!$E$5:$T$5,0)),"",0)</f>
        <v>1</v>
      </c>
      <c r="H2249" s="311" t="s">
        <v>238</v>
      </c>
      <c r="I2249" s="312" t="str">
        <f>IF(
    SUMIFS('Import data'!$L$25:$L$80,
           'Import data'!$J$25:$J$80, F2249,
           'Import data'!$G$25:$G$80, 'GHG emissions calculations'!$H2249,
           'Import data'!$I$25:$I$80,$E$1919) &lt;&gt; 0,
    SUMIFS('Import data'!$L$25:$L$80,
           'Import data'!$J$25:$J$80, F2249,
           'Import data'!$G$25:$G$80, 'GHG emissions calculations'!$H2249,
           'Import data'!$I$25:$I$80,$E$1919),
    ""
)</f>
        <v/>
      </c>
      <c r="J2249" s="311" t="str">
        <f t="array" ref="J2249">IF(
    XLOOKUP(F2249, 'Import data'!$J$26:$J$47, 'Import data'!$M$26:$M$47, "", 0) = "Please add the region-specific supplier emission factor or choose a different region available in the IAEG database.",
    "",
    XLOOKUP(F2249, 'Import data'!$J$26:$J$47, 'Import data'!$M$26:$M$47, "", 0)
)</f>
        <v/>
      </c>
      <c r="K2249" s="311" t="str">
        <f t="array" ref="K2249">IFERROR(
    XLOOKUP(F2249,
            _xlws.FILTER('Supplier Emission'!$G$15:$G$49,
                   ('Supplier Emission'!$D$15:$D$49=H2249) * ('Supplier Emission'!$F$15:$F$49=$E$1919)),
            _xlws.FILTER('Supplier Emission'!$I$15:$I$49,
                   ('Supplier Emission'!$D$15:$D$49=H2249) * ('Supplier Emission'!$F$15:$F$49=$E$1919)),
            ""),
    "")</f>
        <v/>
      </c>
      <c r="L2249" s="311" t="str">
        <f t="array" ref="L2249">IFERROR(
    XLOOKUP(F2249,
            _xlws.FILTER('Supplier Emission'!$G$15:$G$49,
                   ('Supplier Emission'!$D$15:$D$49=H2249) * ('Supplier Emission'!$F$15:$F$49=$E$1919)),
            _xlws.FILTER('Supplier Emission'!$J$15:$J$49,
                   ('Supplier Emission'!$D$15:$D$49=H2249) * ('Supplier Emission'!$F$15:$F$49=$E$1919)),
            ""),
    "")</f>
        <v/>
      </c>
      <c r="M2249" s="311" t="str">
        <f t="array" ref="M2249">IFERROR(
    XLOOKUP(F2249,
            _xlws.FILTER('Supplier Emission'!$G$15:$G$49,
                   ('Supplier Emission'!$D$15:$D$49=H2249) * ('Supplier Emission'!$F$15:$F$49=$E$1919)),
            _xlws.FILTER('Supplier Emission'!$M$15:$M$49,
                   ('Supplier Emission'!$D$15:$D$49=H2249) * ('Supplier Emission'!$F$15:$F$49=$E$1919)),
            ""),
    "")</f>
        <v/>
      </c>
      <c r="N2249" s="311" t="str">
        <f t="array" ref="N2249">IFERROR(
    XLOOKUP(F2249,
            _xlws.FILTER('Supplier Emission'!$G$15:$G$49,
                   ('Supplier Emission'!$D$15:$D$49=H2249) * ('Supplier Emission'!$F$15:$F$49=$E$1919)),
            _xlws.FILTER('Supplier Emission'!$H$15:$H$49,
                   ('Supplier Emission'!$D$15:$D$49=H2249) * ('Supplier Emission'!$F$15:$F$49=$E$1919)),
            ""),
    "")</f>
        <v/>
      </c>
      <c r="O2249" s="311" t="str">
        <f t="array" ref="O2249">XLOOKUP(1,('Emission Factors'!$E$5:$E$488='GHG emissions calculations'!$F2249)*('Emission Factors'!$H$5:$H$488='GHG emissions calculations'!$H2249),INDEX('Emission Factors'!$E$5:$T$488,0,MATCH('GHG emissions calculations'!O$6,'Emission Factors'!$E$5:$T$5,0)),"",0)</f>
        <v>Plastics</v>
      </c>
      <c r="P2249" s="313">
        <f t="array" ref="P2249">IFERROR(
    INDEX('Emission Factors'!$E$5:$P$488,
          MATCH(1,
                ('Emission Factors'!$E$5:$E$488 = 'GHG emissions calculations'!$F2249) *
                ('Emission Factors'!$H$5:$H$488 = 'GHG emissions calculations'!$H2249),
                0),
          MATCH('GHG emissions calculations'!P$6,'Emission Factors'!$E$5:$P$5,0)),
    "")</f>
        <v>1414.563966</v>
      </c>
      <c r="Q2249" s="311" t="str">
        <f t="array" ref="Q2249">IFERROR(
    IF(
        INDEX('Emission Factors'!$E$5:$P$488,
              MATCH(1,
                    ('Emission Factors'!$E$5:$E$488 = 'GHG emissions calculations'!$F2249) *
                    ('Emission Factors'!$H$5:$H$488 = 'GHG emissions calculations'!$H2249),
                    0),
              MATCH('GHG emissions calculations'!Q$6, 'Emission Factors'!$E$5:$P$5, 0)) &lt;&gt; "",
        INDEX('Emission Factors'!$E$5:$P$488,
              MATCH(1,
                    ('Emission Factors'!$E$5:$E$488 = 'GHG emissions calculations'!$F2249) *
                    ('Emission Factors'!$H$5:$H$488 = 'GHG emissions calculations'!$H2249),
                    0),
              MATCH('GHG emissions calculations'!Q$6, 'Emission Factors'!$E$5:$P$5, 0)),
        ""),
    "")</f>
        <v>kgCO2e / k€</v>
      </c>
      <c r="R2249" s="311" t="str">
        <f t="array" ref="R2249">IFERROR(
    IF(
        INDEX('Emission Factors'!$E$5:$R$488,
              MATCH(1,
                    ('Emission Factors'!$E$5:$E$488 = 'GHG emissions calculations'!$F2249) *
                    ('Emission Factors'!$H$5:$H$488 = 'GHG emissions calculations'!$H2249),
                    0),
              MATCH('GHG emissions calculations'!R$6, 'Emission Factors'!$E$5:$R$5, 0)) &lt;&gt; "",
        INDEX('Emission Factors'!$E$5:$R$488,
              MATCH(1,
                    ('Emission Factors'!$E$5:$E$488 = 'GHG emissions calculations'!$F2249) *
                    ('Emission Factors'!$H$5:$H$488 = 'GHG emissions calculations'!$H2249),
                    0),
              MATCH('GHG emissions calculations'!R$6, 'Emission Factors'!$E$5:$R$5, 0)),
        ""),
    "")</f>
        <v>America</v>
      </c>
      <c r="S2249" s="312">
        <f t="shared" si="3"/>
        <v>0</v>
      </c>
      <c r="T2249" s="23"/>
    </row>
    <row r="2250" ht="15.75" customHeight="1" outlineLevel="1">
      <c r="A2250" s="23"/>
      <c r="B2250" s="71"/>
      <c r="C2250" s="71"/>
      <c r="D2250" s="71"/>
      <c r="E2250" s="314"/>
      <c r="F2250" s="311" t="str">
        <f>Lists!AA119</f>
        <v>Plastics, unspecified - Asia</v>
      </c>
      <c r="G2250" s="311" t="str">
        <f t="array" ref="G2250">XLOOKUP(1,('Emission Factors'!$E$5:$E$488='GHG emissions calculations'!$F2250)*('Emission Factors'!$H$5:$H$488='GHG emissions calculations'!$H2250),INDEX('Emission Factors'!$E$5:$T$488,0,MATCH('GHG emissions calculations'!G$6,'Emission Factors'!$E$5:$T$5,0)),"",0)</f>
        <v/>
      </c>
      <c r="H2250" s="311" t="s">
        <v>238</v>
      </c>
      <c r="I2250" s="312" t="str">
        <f>IF(
    SUMIFS('Import data'!$L$25:$L$80,
           'Import data'!$J$25:$J$80, F2250,
           'Import data'!$G$25:$G$80, 'GHG emissions calculations'!$H2250,
           'Import data'!$I$25:$I$80,$E$1919) &lt;&gt; 0,
    SUMIFS('Import data'!$L$25:$L$80,
           'Import data'!$J$25:$J$80, F2250,
           'Import data'!$G$25:$G$80, 'GHG emissions calculations'!$H2250,
           'Import data'!$I$25:$I$80,$E$1919),
    ""
)</f>
        <v/>
      </c>
      <c r="J2250" s="311" t="str">
        <f t="array" ref="J2250">IF(
    XLOOKUP(F2250, 'Import data'!$J$26:$J$47, 'Import data'!$M$26:$M$47, "", 0) = "Please add the region-specific supplier emission factor or choose a different region available in the IAEG database.",
    "",
    XLOOKUP(F2250, 'Import data'!$J$26:$J$47, 'Import data'!$M$26:$M$47, "", 0)
)</f>
        <v/>
      </c>
      <c r="K2250" s="311" t="str">
        <f t="array" ref="K2250">IFERROR(
    XLOOKUP(F2250,
            _xlws.FILTER('Supplier Emission'!$G$15:$G$49,
                   ('Supplier Emission'!$D$15:$D$49=H2250) * ('Supplier Emission'!$F$15:$F$49=$E$1919)),
            _xlws.FILTER('Supplier Emission'!$I$15:$I$49,
                   ('Supplier Emission'!$D$15:$D$49=H2250) * ('Supplier Emission'!$F$15:$F$49=$E$1919)),
            ""),
    "")</f>
        <v/>
      </c>
      <c r="L2250" s="311" t="str">
        <f t="array" ref="L2250">IFERROR(
    XLOOKUP(F2250,
            _xlws.FILTER('Supplier Emission'!$G$15:$G$49,
                   ('Supplier Emission'!$D$15:$D$49=H2250) * ('Supplier Emission'!$F$15:$F$49=$E$1919)),
            _xlws.FILTER('Supplier Emission'!$J$15:$J$49,
                   ('Supplier Emission'!$D$15:$D$49=H2250) * ('Supplier Emission'!$F$15:$F$49=$E$1919)),
            ""),
    "")</f>
        <v/>
      </c>
      <c r="M2250" s="311" t="str">
        <f t="array" ref="M2250">IFERROR(
    XLOOKUP(F2250,
            _xlws.FILTER('Supplier Emission'!$G$15:$G$49,
                   ('Supplier Emission'!$D$15:$D$49=H2250) * ('Supplier Emission'!$F$15:$F$49=$E$1919)),
            _xlws.FILTER('Supplier Emission'!$M$15:$M$49,
                   ('Supplier Emission'!$D$15:$D$49=H2250) * ('Supplier Emission'!$F$15:$F$49=$E$1919)),
            ""),
    "")</f>
        <v/>
      </c>
      <c r="N2250" s="311" t="str">
        <f t="array" ref="N2250">IFERROR(
    XLOOKUP(F2250,
            _xlws.FILTER('Supplier Emission'!$G$15:$G$49,
                   ('Supplier Emission'!$D$15:$D$49=H2250) * ('Supplier Emission'!$F$15:$F$49=$E$1919)),
            _xlws.FILTER('Supplier Emission'!$H$15:$H$49,
                   ('Supplier Emission'!$D$15:$D$49=H2250) * ('Supplier Emission'!$F$15:$F$49=$E$1919)),
            ""),
    "")</f>
        <v/>
      </c>
      <c r="O2250" s="311" t="str">
        <f t="array" ref="O2250">XLOOKUP(1,('Emission Factors'!$E$5:$E$488='GHG emissions calculations'!$F2250)*('Emission Factors'!$H$5:$H$488='GHG emissions calculations'!$H2250),INDEX('Emission Factors'!$E$5:$T$488,0,MATCH('GHG emissions calculations'!O$6,'Emission Factors'!$E$5:$T$5,0)),"",0)</f>
        <v/>
      </c>
      <c r="P2250" s="313" t="str">
        <f t="array" ref="P2250">IFERROR(
    INDEX('Emission Factors'!$E$5:$P$488,
          MATCH(1,
                ('Emission Factors'!$E$5:$E$488 = 'GHG emissions calculations'!$F2250) *
                ('Emission Factors'!$H$5:$H$488 = 'GHG emissions calculations'!$H2250),
                0),
          MATCH('GHG emissions calculations'!P$6,'Emission Factors'!$E$5:$P$5,0)),
    "")</f>
        <v/>
      </c>
      <c r="Q2250" s="311" t="str">
        <f t="array" ref="Q2250">IFERROR(
    IF(
        INDEX('Emission Factors'!$E$5:$P$488,
              MATCH(1,
                    ('Emission Factors'!$E$5:$E$488 = 'GHG emissions calculations'!$F2250) *
                    ('Emission Factors'!$H$5:$H$488 = 'GHG emissions calculations'!$H2250),
                    0),
              MATCH('GHG emissions calculations'!Q$6, 'Emission Factors'!$E$5:$P$5, 0)) &lt;&gt; "",
        INDEX('Emission Factors'!$E$5:$P$488,
              MATCH(1,
                    ('Emission Factors'!$E$5:$E$488 = 'GHG emissions calculations'!$F2250) *
                    ('Emission Factors'!$H$5:$H$488 = 'GHG emissions calculations'!$H2250),
                    0),
              MATCH('GHG emissions calculations'!Q$6, 'Emission Factors'!$E$5:$P$5, 0)),
        ""),
    "")</f>
        <v/>
      </c>
      <c r="R2250" s="311" t="str">
        <f t="array" ref="R2250">IFERROR(
    IF(
        INDEX('Emission Factors'!$E$5:$R$488,
              MATCH(1,
                    ('Emission Factors'!$E$5:$E$488 = 'GHG emissions calculations'!$F2250) *
                    ('Emission Factors'!$H$5:$H$488 = 'GHG emissions calculations'!$H2250),
                    0),
              MATCH('GHG emissions calculations'!R$6, 'Emission Factors'!$E$5:$R$5, 0)) &lt;&gt; "",
        INDEX('Emission Factors'!$E$5:$R$488,
              MATCH(1,
                    ('Emission Factors'!$E$5:$E$488 = 'GHG emissions calculations'!$F2250) *
                    ('Emission Factors'!$H$5:$H$488 = 'GHG emissions calculations'!$H2250),
                    0),
              MATCH('GHG emissions calculations'!R$6, 'Emission Factors'!$E$5:$R$5, 0)),
        ""),
    "")</f>
        <v/>
      </c>
      <c r="S2250" s="312">
        <f t="shared" si="3"/>
        <v>0</v>
      </c>
      <c r="T2250" s="23"/>
    </row>
    <row r="2251" ht="15.75" customHeight="1" outlineLevel="1">
      <c r="A2251" s="23"/>
      <c r="B2251" s="71"/>
      <c r="C2251" s="71"/>
      <c r="D2251" s="71"/>
      <c r="E2251" s="314"/>
      <c r="F2251" s="311" t="str">
        <f>Lists!AA117</f>
        <v>Plastics, unspecified - Europe</v>
      </c>
      <c r="G2251" s="311" t="str">
        <f t="array" ref="G2251">XLOOKUP(1,('Emission Factors'!$E$5:$E$488='GHG emissions calculations'!$F2251)*('Emission Factors'!$H$5:$H$488='GHG emissions calculations'!$H2251),INDEX('Emission Factors'!$E$5:$T$488,0,MATCH('GHG emissions calculations'!G$6,'Emission Factors'!$E$5:$T$5,0)),"",0)</f>
        <v/>
      </c>
      <c r="H2251" s="311" t="s">
        <v>238</v>
      </c>
      <c r="I2251" s="312" t="str">
        <f>IF(
    SUMIFS('Import data'!$L$25:$L$80,
           'Import data'!$J$25:$J$80, F2251,
           'Import data'!$G$25:$G$80, 'GHG emissions calculations'!$H2251,
           'Import data'!$I$25:$I$80,$E$1919) &lt;&gt; 0,
    SUMIFS('Import data'!$L$25:$L$80,
           'Import data'!$J$25:$J$80, F2251,
           'Import data'!$G$25:$G$80, 'GHG emissions calculations'!$H2251,
           'Import data'!$I$25:$I$80,$E$1919),
    ""
)</f>
        <v/>
      </c>
      <c r="J2251" s="311" t="str">
        <f t="array" ref="J2251">IF(
    XLOOKUP(F2251, 'Import data'!$J$26:$J$47, 'Import data'!$M$26:$M$47, "", 0) = "Please add the region-specific supplier emission factor or choose a different region available in the IAEG database.",
    "",
    XLOOKUP(F2251, 'Import data'!$J$26:$J$47, 'Import data'!$M$26:$M$47, "", 0)
)</f>
        <v/>
      </c>
      <c r="K2251" s="311" t="str">
        <f t="array" ref="K2251">IFERROR(
    XLOOKUP(F2251,
            _xlws.FILTER('Supplier Emission'!$G$15:$G$49,
                   ('Supplier Emission'!$D$15:$D$49=H2251) * ('Supplier Emission'!$F$15:$F$49=$E$1919)),
            _xlws.FILTER('Supplier Emission'!$I$15:$I$49,
                   ('Supplier Emission'!$D$15:$D$49=H2251) * ('Supplier Emission'!$F$15:$F$49=$E$1919)),
            ""),
    "")</f>
        <v/>
      </c>
      <c r="L2251" s="311" t="str">
        <f t="array" ref="L2251">IFERROR(
    XLOOKUP(F2251,
            _xlws.FILTER('Supplier Emission'!$G$15:$G$49,
                   ('Supplier Emission'!$D$15:$D$49=H2251) * ('Supplier Emission'!$F$15:$F$49=$E$1919)),
            _xlws.FILTER('Supplier Emission'!$J$15:$J$49,
                   ('Supplier Emission'!$D$15:$D$49=H2251) * ('Supplier Emission'!$F$15:$F$49=$E$1919)),
            ""),
    "")</f>
        <v/>
      </c>
      <c r="M2251" s="311" t="str">
        <f t="array" ref="M2251">IFERROR(
    XLOOKUP(F2251,
            _xlws.FILTER('Supplier Emission'!$G$15:$G$49,
                   ('Supplier Emission'!$D$15:$D$49=H2251) * ('Supplier Emission'!$F$15:$F$49=$E$1919)),
            _xlws.FILTER('Supplier Emission'!$M$15:$M$49,
                   ('Supplier Emission'!$D$15:$D$49=H2251) * ('Supplier Emission'!$F$15:$F$49=$E$1919)),
            ""),
    "")</f>
        <v/>
      </c>
      <c r="N2251" s="311" t="str">
        <f t="array" ref="N2251">IFERROR(
    XLOOKUP(F2251,
            _xlws.FILTER('Supplier Emission'!$G$15:$G$49,
                   ('Supplier Emission'!$D$15:$D$49=H2251) * ('Supplier Emission'!$F$15:$F$49=$E$1919)),
            _xlws.FILTER('Supplier Emission'!$H$15:$H$49,
                   ('Supplier Emission'!$D$15:$D$49=H2251) * ('Supplier Emission'!$F$15:$F$49=$E$1919)),
            ""),
    "")</f>
        <v/>
      </c>
      <c r="O2251" s="311" t="str">
        <f t="array" ref="O2251">XLOOKUP(1,('Emission Factors'!$E$5:$E$488='GHG emissions calculations'!$F2251)*('Emission Factors'!$H$5:$H$488='GHG emissions calculations'!$H2251),INDEX('Emission Factors'!$E$5:$T$488,0,MATCH('GHG emissions calculations'!O$6,'Emission Factors'!$E$5:$T$5,0)),"",0)</f>
        <v/>
      </c>
      <c r="P2251" s="313" t="str">
        <f t="array" ref="P2251">IFERROR(
    INDEX('Emission Factors'!$E$5:$P$488,
          MATCH(1,
                ('Emission Factors'!$E$5:$E$488 = 'GHG emissions calculations'!$F2251) *
                ('Emission Factors'!$H$5:$H$488 = 'GHG emissions calculations'!$H2251),
                0),
          MATCH('GHG emissions calculations'!P$6,'Emission Factors'!$E$5:$P$5,0)),
    "")</f>
        <v/>
      </c>
      <c r="Q2251" s="311" t="str">
        <f t="array" ref="Q2251">IFERROR(
    IF(
        INDEX('Emission Factors'!$E$5:$P$488,
              MATCH(1,
                    ('Emission Factors'!$E$5:$E$488 = 'GHG emissions calculations'!$F2251) *
                    ('Emission Factors'!$H$5:$H$488 = 'GHG emissions calculations'!$H2251),
                    0),
              MATCH('GHG emissions calculations'!Q$6, 'Emission Factors'!$E$5:$P$5, 0)) &lt;&gt; "",
        INDEX('Emission Factors'!$E$5:$P$488,
              MATCH(1,
                    ('Emission Factors'!$E$5:$E$488 = 'GHG emissions calculations'!$F2251) *
                    ('Emission Factors'!$H$5:$H$488 = 'GHG emissions calculations'!$H2251),
                    0),
              MATCH('GHG emissions calculations'!Q$6, 'Emission Factors'!$E$5:$P$5, 0)),
        ""),
    "")</f>
        <v/>
      </c>
      <c r="R2251" s="311" t="str">
        <f t="array" ref="R2251">IFERROR(
    IF(
        INDEX('Emission Factors'!$E$5:$R$488,
              MATCH(1,
                    ('Emission Factors'!$E$5:$E$488 = 'GHG emissions calculations'!$F2251) *
                    ('Emission Factors'!$H$5:$H$488 = 'GHG emissions calculations'!$H2251),
                    0),
              MATCH('GHG emissions calculations'!R$6, 'Emission Factors'!$E$5:$R$5, 0)) &lt;&gt; "",
        INDEX('Emission Factors'!$E$5:$R$488,
              MATCH(1,
                    ('Emission Factors'!$E$5:$E$488 = 'GHG emissions calculations'!$F2251) *
                    ('Emission Factors'!$H$5:$H$488 = 'GHG emissions calculations'!$H2251),
                    0),
              MATCH('GHG emissions calculations'!R$6, 'Emission Factors'!$E$5:$R$5, 0)),
        ""),
    "")</f>
        <v/>
      </c>
      <c r="S2251" s="312">
        <f t="shared" si="3"/>
        <v>0</v>
      </c>
      <c r="T2251" s="23"/>
    </row>
    <row r="2252" ht="15.75" customHeight="1" outlineLevel="1">
      <c r="A2252" s="23"/>
      <c r="B2252" s="71"/>
      <c r="C2252" s="71"/>
      <c r="D2252" s="71"/>
      <c r="E2252" s="314"/>
      <c r="F2252" s="311" t="str">
        <f>Lists!AA122</f>
        <v>Plastics, unspecified - Global or unspecified region</v>
      </c>
      <c r="G2252" s="311" t="str">
        <f t="array" ref="G2252">XLOOKUP(1,('Emission Factors'!$E$5:$E$488='GHG emissions calculations'!$F2252)*('Emission Factors'!$H$5:$H$488='GHG emissions calculations'!$H2252),INDEX('Emission Factors'!$E$5:$T$488,0,MATCH('GHG emissions calculations'!G$6,'Emission Factors'!$E$5:$T$5,0)),"",0)</f>
        <v/>
      </c>
      <c r="H2252" s="311" t="s">
        <v>238</v>
      </c>
      <c r="I2252" s="312" t="str">
        <f>IF(
    SUMIFS('Import data'!$L$25:$L$80,
           'Import data'!$J$25:$J$80, F2252,
           'Import data'!$G$25:$G$80, 'GHG emissions calculations'!$H2252,
           'Import data'!$I$25:$I$80,$E$1919) &lt;&gt; 0,
    SUMIFS('Import data'!$L$25:$L$80,
           'Import data'!$J$25:$J$80, F2252,
           'Import data'!$G$25:$G$80, 'GHG emissions calculations'!$H2252,
           'Import data'!$I$25:$I$80,$E$1919),
    ""
)</f>
        <v/>
      </c>
      <c r="J2252" s="311" t="str">
        <f t="array" ref="J2252">IF(
    XLOOKUP(F2252, 'Import data'!$J$26:$J$47, 'Import data'!$M$26:$M$47, "", 0) = "Please add the region-specific supplier emission factor or choose a different region available in the IAEG database.",
    "",
    XLOOKUP(F2252, 'Import data'!$J$26:$J$47, 'Import data'!$M$26:$M$47, "", 0)
)</f>
        <v/>
      </c>
      <c r="K2252" s="311" t="str">
        <f t="array" ref="K2252">IFERROR(
    XLOOKUP(F2252,
            _xlws.FILTER('Supplier Emission'!$G$15:$G$49,
                   ('Supplier Emission'!$D$15:$D$49=H2252) * ('Supplier Emission'!$F$15:$F$49=$E$1919)),
            _xlws.FILTER('Supplier Emission'!$I$15:$I$49,
                   ('Supplier Emission'!$D$15:$D$49=H2252) * ('Supplier Emission'!$F$15:$F$49=$E$1919)),
            ""),
    "")</f>
        <v/>
      </c>
      <c r="L2252" s="311" t="str">
        <f t="array" ref="L2252">IFERROR(
    XLOOKUP(F2252,
            _xlws.FILTER('Supplier Emission'!$G$15:$G$49,
                   ('Supplier Emission'!$D$15:$D$49=H2252) * ('Supplier Emission'!$F$15:$F$49=$E$1919)),
            _xlws.FILTER('Supplier Emission'!$J$15:$J$49,
                   ('Supplier Emission'!$D$15:$D$49=H2252) * ('Supplier Emission'!$F$15:$F$49=$E$1919)),
            ""),
    "")</f>
        <v/>
      </c>
      <c r="M2252" s="311" t="str">
        <f t="array" ref="M2252">IFERROR(
    XLOOKUP(F2252,
            _xlws.FILTER('Supplier Emission'!$G$15:$G$49,
                   ('Supplier Emission'!$D$15:$D$49=H2252) * ('Supplier Emission'!$F$15:$F$49=$E$1919)),
            _xlws.FILTER('Supplier Emission'!$M$15:$M$49,
                   ('Supplier Emission'!$D$15:$D$49=H2252) * ('Supplier Emission'!$F$15:$F$49=$E$1919)),
            ""),
    "")</f>
        <v/>
      </c>
      <c r="N2252" s="311" t="str">
        <f t="array" ref="N2252">IFERROR(
    XLOOKUP(F2252,
            _xlws.FILTER('Supplier Emission'!$G$15:$G$49,
                   ('Supplier Emission'!$D$15:$D$49=H2252) * ('Supplier Emission'!$F$15:$F$49=$E$1919)),
            _xlws.FILTER('Supplier Emission'!$H$15:$H$49,
                   ('Supplier Emission'!$D$15:$D$49=H2252) * ('Supplier Emission'!$F$15:$F$49=$E$1919)),
            ""),
    "")</f>
        <v/>
      </c>
      <c r="O2252" s="311" t="str">
        <f t="array" ref="O2252">XLOOKUP(1,('Emission Factors'!$E$5:$E$488='GHG emissions calculations'!$F2252)*('Emission Factors'!$H$5:$H$488='GHG emissions calculations'!$H2252),INDEX('Emission Factors'!$E$5:$T$488,0,MATCH('GHG emissions calculations'!O$6,'Emission Factors'!$E$5:$T$5,0)),"",0)</f>
        <v/>
      </c>
      <c r="P2252" s="313" t="str">
        <f t="array" ref="P2252">IFERROR(
    INDEX('Emission Factors'!$E$5:$P$488,
          MATCH(1,
                ('Emission Factors'!$E$5:$E$488 = 'GHG emissions calculations'!$F2252) *
                ('Emission Factors'!$H$5:$H$488 = 'GHG emissions calculations'!$H2252),
                0),
          MATCH('GHG emissions calculations'!P$6,'Emission Factors'!$E$5:$P$5,0)),
    "")</f>
        <v/>
      </c>
      <c r="Q2252" s="311" t="str">
        <f t="array" ref="Q2252">IFERROR(
    IF(
        INDEX('Emission Factors'!$E$5:$P$488,
              MATCH(1,
                    ('Emission Factors'!$E$5:$E$488 = 'GHG emissions calculations'!$F2252) *
                    ('Emission Factors'!$H$5:$H$488 = 'GHG emissions calculations'!$H2252),
                    0),
              MATCH('GHG emissions calculations'!Q$6, 'Emission Factors'!$E$5:$P$5, 0)) &lt;&gt; "",
        INDEX('Emission Factors'!$E$5:$P$488,
              MATCH(1,
                    ('Emission Factors'!$E$5:$E$488 = 'GHG emissions calculations'!$F2252) *
                    ('Emission Factors'!$H$5:$H$488 = 'GHG emissions calculations'!$H2252),
                    0),
              MATCH('GHG emissions calculations'!Q$6, 'Emission Factors'!$E$5:$P$5, 0)),
        ""),
    "")</f>
        <v/>
      </c>
      <c r="R2252" s="311" t="str">
        <f t="array" ref="R2252">IFERROR(
    IF(
        INDEX('Emission Factors'!$E$5:$R$488,
              MATCH(1,
                    ('Emission Factors'!$E$5:$E$488 = 'GHG emissions calculations'!$F2252) *
                    ('Emission Factors'!$H$5:$H$488 = 'GHG emissions calculations'!$H2252),
                    0),
              MATCH('GHG emissions calculations'!R$6, 'Emission Factors'!$E$5:$R$5, 0)) &lt;&gt; "",
        INDEX('Emission Factors'!$E$5:$R$488,
              MATCH(1,
                    ('Emission Factors'!$E$5:$E$488 = 'GHG emissions calculations'!$F2252) *
                    ('Emission Factors'!$H$5:$H$488 = 'GHG emissions calculations'!$H2252),
                    0),
              MATCH('GHG emissions calculations'!R$6, 'Emission Factors'!$E$5:$R$5, 0)),
        ""),
    "")</f>
        <v/>
      </c>
      <c r="S2252" s="312">
        <f t="shared" si="3"/>
        <v>0</v>
      </c>
      <c r="T2252" s="23"/>
    </row>
    <row r="2253" ht="15.75" customHeight="1" outlineLevel="1">
      <c r="A2253" s="23"/>
      <c r="B2253" s="71"/>
      <c r="C2253" s="71"/>
      <c r="D2253" s="71"/>
      <c r="E2253" s="314"/>
      <c r="F2253" s="311" t="str">
        <f>Lists!AA121</f>
        <v>Plastics, unspecified - Middle East</v>
      </c>
      <c r="G2253" s="311" t="str">
        <f t="array" ref="G2253">XLOOKUP(1,('Emission Factors'!$E$5:$E$488='GHG emissions calculations'!$F2253)*('Emission Factors'!$H$5:$H$488='GHG emissions calculations'!$H2253),INDEX('Emission Factors'!$E$5:$T$488,0,MATCH('GHG emissions calculations'!G$6,'Emission Factors'!$E$5:$T$5,0)),"",0)</f>
        <v/>
      </c>
      <c r="H2253" s="311" t="s">
        <v>238</v>
      </c>
      <c r="I2253" s="312" t="str">
        <f>IF(
    SUMIFS('Import data'!$L$25:$L$80,
           'Import data'!$J$25:$J$80, F2253,
           'Import data'!$G$25:$G$80, 'GHG emissions calculations'!$H2253,
           'Import data'!$I$25:$I$80,$E$1919) &lt;&gt; 0,
    SUMIFS('Import data'!$L$25:$L$80,
           'Import data'!$J$25:$J$80, F2253,
           'Import data'!$G$25:$G$80, 'GHG emissions calculations'!$H2253,
           'Import data'!$I$25:$I$80,$E$1919),
    ""
)</f>
        <v/>
      </c>
      <c r="J2253" s="311" t="str">
        <f t="array" ref="J2253">IF(
    XLOOKUP(F2253, 'Import data'!$J$26:$J$47, 'Import data'!$M$26:$M$47, "", 0) = "Please add the region-specific supplier emission factor or choose a different region available in the IAEG database.",
    "",
    XLOOKUP(F2253, 'Import data'!$J$26:$J$47, 'Import data'!$M$26:$M$47, "", 0)
)</f>
        <v/>
      </c>
      <c r="K2253" s="311" t="str">
        <f t="array" ref="K2253">IFERROR(
    XLOOKUP(F2253,
            _xlws.FILTER('Supplier Emission'!$G$15:$G$49,
                   ('Supplier Emission'!$D$15:$D$49=H2253) * ('Supplier Emission'!$F$15:$F$49=$E$1919)),
            _xlws.FILTER('Supplier Emission'!$I$15:$I$49,
                   ('Supplier Emission'!$D$15:$D$49=H2253) * ('Supplier Emission'!$F$15:$F$49=$E$1919)),
            ""),
    "")</f>
        <v/>
      </c>
      <c r="L2253" s="311" t="str">
        <f t="array" ref="L2253">IFERROR(
    XLOOKUP(F2253,
            _xlws.FILTER('Supplier Emission'!$G$15:$G$49,
                   ('Supplier Emission'!$D$15:$D$49=H2253) * ('Supplier Emission'!$F$15:$F$49=$E$1919)),
            _xlws.FILTER('Supplier Emission'!$J$15:$J$49,
                   ('Supplier Emission'!$D$15:$D$49=H2253) * ('Supplier Emission'!$F$15:$F$49=$E$1919)),
            ""),
    "")</f>
        <v/>
      </c>
      <c r="M2253" s="311" t="str">
        <f t="array" ref="M2253">IFERROR(
    XLOOKUP(F2253,
            _xlws.FILTER('Supplier Emission'!$G$15:$G$49,
                   ('Supplier Emission'!$D$15:$D$49=H2253) * ('Supplier Emission'!$F$15:$F$49=$E$1919)),
            _xlws.FILTER('Supplier Emission'!$M$15:$M$49,
                   ('Supplier Emission'!$D$15:$D$49=H2253) * ('Supplier Emission'!$F$15:$F$49=$E$1919)),
            ""),
    "")</f>
        <v/>
      </c>
      <c r="N2253" s="311" t="str">
        <f t="array" ref="N2253">IFERROR(
    XLOOKUP(F2253,
            _xlws.FILTER('Supplier Emission'!$G$15:$G$49,
                   ('Supplier Emission'!$D$15:$D$49=H2253) * ('Supplier Emission'!$F$15:$F$49=$E$1919)),
            _xlws.FILTER('Supplier Emission'!$H$15:$H$49,
                   ('Supplier Emission'!$D$15:$D$49=H2253) * ('Supplier Emission'!$F$15:$F$49=$E$1919)),
            ""),
    "")</f>
        <v/>
      </c>
      <c r="O2253" s="311" t="str">
        <f t="array" ref="O2253">XLOOKUP(1,('Emission Factors'!$E$5:$E$488='GHG emissions calculations'!$F2253)*('Emission Factors'!$H$5:$H$488='GHG emissions calculations'!$H2253),INDEX('Emission Factors'!$E$5:$T$488,0,MATCH('GHG emissions calculations'!O$6,'Emission Factors'!$E$5:$T$5,0)),"",0)</f>
        <v/>
      </c>
      <c r="P2253" s="313" t="str">
        <f t="array" ref="P2253">IFERROR(
    INDEX('Emission Factors'!$E$5:$P$488,
          MATCH(1,
                ('Emission Factors'!$E$5:$E$488 = 'GHG emissions calculations'!$F2253) *
                ('Emission Factors'!$H$5:$H$488 = 'GHG emissions calculations'!$H2253),
                0),
          MATCH('GHG emissions calculations'!P$6,'Emission Factors'!$E$5:$P$5,0)),
    "")</f>
        <v/>
      </c>
      <c r="Q2253" s="311" t="str">
        <f t="array" ref="Q2253">IFERROR(
    IF(
        INDEX('Emission Factors'!$E$5:$P$488,
              MATCH(1,
                    ('Emission Factors'!$E$5:$E$488 = 'GHG emissions calculations'!$F2253) *
                    ('Emission Factors'!$H$5:$H$488 = 'GHG emissions calculations'!$H2253),
                    0),
              MATCH('GHG emissions calculations'!Q$6, 'Emission Factors'!$E$5:$P$5, 0)) &lt;&gt; "",
        INDEX('Emission Factors'!$E$5:$P$488,
              MATCH(1,
                    ('Emission Factors'!$E$5:$E$488 = 'GHG emissions calculations'!$F2253) *
                    ('Emission Factors'!$H$5:$H$488 = 'GHG emissions calculations'!$H2253),
                    0),
              MATCH('GHG emissions calculations'!Q$6, 'Emission Factors'!$E$5:$P$5, 0)),
        ""),
    "")</f>
        <v/>
      </c>
      <c r="R2253" s="311" t="str">
        <f t="array" ref="R2253">IFERROR(
    IF(
        INDEX('Emission Factors'!$E$5:$R$488,
              MATCH(1,
                    ('Emission Factors'!$E$5:$E$488 = 'GHG emissions calculations'!$F2253) *
                    ('Emission Factors'!$H$5:$H$488 = 'GHG emissions calculations'!$H2253),
                    0),
              MATCH('GHG emissions calculations'!R$6, 'Emission Factors'!$E$5:$R$5, 0)) &lt;&gt; "",
        INDEX('Emission Factors'!$E$5:$R$488,
              MATCH(1,
                    ('Emission Factors'!$E$5:$E$488 = 'GHG emissions calculations'!$F2253) *
                    ('Emission Factors'!$H$5:$H$488 = 'GHG emissions calculations'!$H2253),
                    0),
              MATCH('GHG emissions calculations'!R$6, 'Emission Factors'!$E$5:$R$5, 0)),
        ""),
    "")</f>
        <v/>
      </c>
      <c r="S2253" s="312">
        <f t="shared" si="3"/>
        <v>0</v>
      </c>
      <c r="T2253" s="23"/>
    </row>
    <row r="2254" ht="15.75" customHeight="1" outlineLevel="1">
      <c r="A2254" s="23"/>
      <c r="B2254" s="71"/>
      <c r="C2254" s="71"/>
      <c r="D2254" s="71"/>
      <c r="E2254" s="314"/>
      <c r="F2254" s="311" t="str">
        <f>Lists!AA120</f>
        <v>Plastics, unspecified - Oceania</v>
      </c>
      <c r="G2254" s="311" t="str">
        <f t="array" ref="G2254">XLOOKUP(1,('Emission Factors'!$E$5:$E$488='GHG emissions calculations'!$F2254)*('Emission Factors'!$H$5:$H$488='GHG emissions calculations'!$H2254),INDEX('Emission Factors'!$E$5:$T$488,0,MATCH('GHG emissions calculations'!G$6,'Emission Factors'!$E$5:$T$5,0)),"",0)</f>
        <v/>
      </c>
      <c r="H2254" s="311" t="s">
        <v>238</v>
      </c>
      <c r="I2254" s="312" t="str">
        <f>IF(
    SUMIFS('Import data'!$L$25:$L$80,
           'Import data'!$J$25:$J$80, F2254,
           'Import data'!$G$25:$G$80, 'GHG emissions calculations'!$H2254,
           'Import data'!$I$25:$I$80,$E$1919) &lt;&gt; 0,
    SUMIFS('Import data'!$L$25:$L$80,
           'Import data'!$J$25:$J$80, F2254,
           'Import data'!$G$25:$G$80, 'GHG emissions calculations'!$H2254,
           'Import data'!$I$25:$I$80,$E$1919),
    ""
)</f>
        <v/>
      </c>
      <c r="J2254" s="311" t="str">
        <f t="array" ref="J2254">IF(
    XLOOKUP(F2254, 'Import data'!$J$26:$J$47, 'Import data'!$M$26:$M$47, "", 0) = "Please add the region-specific supplier emission factor or choose a different region available in the IAEG database.",
    "",
    XLOOKUP(F2254, 'Import data'!$J$26:$J$47, 'Import data'!$M$26:$M$47, "", 0)
)</f>
        <v/>
      </c>
      <c r="K2254" s="311" t="str">
        <f t="array" ref="K2254">IFERROR(
    XLOOKUP(F2254,
            _xlws.FILTER('Supplier Emission'!$G$15:$G$49,
                   ('Supplier Emission'!$D$15:$D$49=H2254) * ('Supplier Emission'!$F$15:$F$49=$E$1919)),
            _xlws.FILTER('Supplier Emission'!$I$15:$I$49,
                   ('Supplier Emission'!$D$15:$D$49=H2254) * ('Supplier Emission'!$F$15:$F$49=$E$1919)),
            ""),
    "")</f>
        <v/>
      </c>
      <c r="L2254" s="311" t="str">
        <f t="array" ref="L2254">IFERROR(
    XLOOKUP(F2254,
            _xlws.FILTER('Supplier Emission'!$G$15:$G$49,
                   ('Supplier Emission'!$D$15:$D$49=H2254) * ('Supplier Emission'!$F$15:$F$49=$E$1919)),
            _xlws.FILTER('Supplier Emission'!$J$15:$J$49,
                   ('Supplier Emission'!$D$15:$D$49=H2254) * ('Supplier Emission'!$F$15:$F$49=$E$1919)),
            ""),
    "")</f>
        <v/>
      </c>
      <c r="M2254" s="311" t="str">
        <f t="array" ref="M2254">IFERROR(
    XLOOKUP(F2254,
            _xlws.FILTER('Supplier Emission'!$G$15:$G$49,
                   ('Supplier Emission'!$D$15:$D$49=H2254) * ('Supplier Emission'!$F$15:$F$49=$E$1919)),
            _xlws.FILTER('Supplier Emission'!$M$15:$M$49,
                   ('Supplier Emission'!$D$15:$D$49=H2254) * ('Supplier Emission'!$F$15:$F$49=$E$1919)),
            ""),
    "")</f>
        <v/>
      </c>
      <c r="N2254" s="311" t="str">
        <f t="array" ref="N2254">IFERROR(
    XLOOKUP(F2254,
            _xlws.FILTER('Supplier Emission'!$G$15:$G$49,
                   ('Supplier Emission'!$D$15:$D$49=H2254) * ('Supplier Emission'!$F$15:$F$49=$E$1919)),
            _xlws.FILTER('Supplier Emission'!$H$15:$H$49,
                   ('Supplier Emission'!$D$15:$D$49=H2254) * ('Supplier Emission'!$F$15:$F$49=$E$1919)),
            ""),
    "")</f>
        <v/>
      </c>
      <c r="O2254" s="311" t="str">
        <f t="array" ref="O2254">XLOOKUP(1,('Emission Factors'!$E$5:$E$488='GHG emissions calculations'!$F2254)*('Emission Factors'!$H$5:$H$488='GHG emissions calculations'!$H2254),INDEX('Emission Factors'!$E$5:$T$488,0,MATCH('GHG emissions calculations'!O$6,'Emission Factors'!$E$5:$T$5,0)),"",0)</f>
        <v/>
      </c>
      <c r="P2254" s="313" t="str">
        <f t="array" ref="P2254">IFERROR(
    INDEX('Emission Factors'!$E$5:$P$488,
          MATCH(1,
                ('Emission Factors'!$E$5:$E$488 = 'GHG emissions calculations'!$F2254) *
                ('Emission Factors'!$H$5:$H$488 = 'GHG emissions calculations'!$H2254),
                0),
          MATCH('GHG emissions calculations'!P$6,'Emission Factors'!$E$5:$P$5,0)),
    "")</f>
        <v/>
      </c>
      <c r="Q2254" s="311" t="str">
        <f t="array" ref="Q2254">IFERROR(
    IF(
        INDEX('Emission Factors'!$E$5:$P$488,
              MATCH(1,
                    ('Emission Factors'!$E$5:$E$488 = 'GHG emissions calculations'!$F2254) *
                    ('Emission Factors'!$H$5:$H$488 = 'GHG emissions calculations'!$H2254),
                    0),
              MATCH('GHG emissions calculations'!Q$6, 'Emission Factors'!$E$5:$P$5, 0)) &lt;&gt; "",
        INDEX('Emission Factors'!$E$5:$P$488,
              MATCH(1,
                    ('Emission Factors'!$E$5:$E$488 = 'GHG emissions calculations'!$F2254) *
                    ('Emission Factors'!$H$5:$H$488 = 'GHG emissions calculations'!$H2254),
                    0),
              MATCH('GHG emissions calculations'!Q$6, 'Emission Factors'!$E$5:$P$5, 0)),
        ""),
    "")</f>
        <v/>
      </c>
      <c r="R2254" s="311" t="str">
        <f t="array" ref="R2254">IFERROR(
    IF(
        INDEX('Emission Factors'!$E$5:$R$488,
              MATCH(1,
                    ('Emission Factors'!$E$5:$E$488 = 'GHG emissions calculations'!$F2254) *
                    ('Emission Factors'!$H$5:$H$488 = 'GHG emissions calculations'!$H2254),
                    0),
              MATCH('GHG emissions calculations'!R$6, 'Emission Factors'!$E$5:$R$5, 0)) &lt;&gt; "",
        INDEX('Emission Factors'!$E$5:$R$488,
              MATCH(1,
                    ('Emission Factors'!$E$5:$E$488 = 'GHG emissions calculations'!$F2254) *
                    ('Emission Factors'!$H$5:$H$488 = 'GHG emissions calculations'!$H2254),
                    0),
              MATCH('GHG emissions calculations'!R$6, 'Emission Factors'!$E$5:$R$5, 0)),
        ""),
    "")</f>
        <v/>
      </c>
      <c r="S2254" s="312">
        <f t="shared" si="3"/>
        <v>0</v>
      </c>
      <c r="T2254" s="23"/>
    </row>
    <row r="2255" ht="15.75" customHeight="1" outlineLevel="1">
      <c r="A2255" s="23"/>
      <c r="B2255" s="71"/>
      <c r="C2255" s="71"/>
      <c r="D2255" s="71"/>
      <c r="E2255" s="314"/>
      <c r="F2255" s="311" t="str">
        <f>Lists!AA125</f>
        <v>Polystyrene foam, unknown mass - Africa</v>
      </c>
      <c r="G2255" s="311" t="str">
        <f t="array" ref="G2255">XLOOKUP(1,('Emission Factors'!$E$5:$E$488='GHG emissions calculations'!$F2255)*('Emission Factors'!$H$5:$H$488='GHG emissions calculations'!$H2255),INDEX('Emission Factors'!$E$5:$T$488,0,MATCH('GHG emissions calculations'!G$6,'Emission Factors'!$E$5:$T$5,0)),"",0)</f>
        <v/>
      </c>
      <c r="H2255" s="311" t="s">
        <v>238</v>
      </c>
      <c r="I2255" s="312" t="str">
        <f>IF(
    SUMIFS('Import data'!$L$25:$L$80,
           'Import data'!$J$25:$J$80, F2255,
           'Import data'!$G$25:$G$80, 'GHG emissions calculations'!$H2255,
           'Import data'!$I$25:$I$80,$E$1919) &lt;&gt; 0,
    SUMIFS('Import data'!$L$25:$L$80,
           'Import data'!$J$25:$J$80, F2255,
           'Import data'!$G$25:$G$80, 'GHG emissions calculations'!$H2255,
           'Import data'!$I$25:$I$80,$E$1919),
    ""
)</f>
        <v/>
      </c>
      <c r="J2255" s="311" t="str">
        <f t="array" ref="J2255">IF(
    XLOOKUP(F2255, 'Import data'!$J$26:$J$47, 'Import data'!$M$26:$M$47, "", 0) = "Please add the region-specific supplier emission factor or choose a different region available in the IAEG database.",
    "",
    XLOOKUP(F2255, 'Import data'!$J$26:$J$47, 'Import data'!$M$26:$M$47, "", 0)
)</f>
        <v/>
      </c>
      <c r="K2255" s="311" t="str">
        <f t="array" ref="K2255">IFERROR(
    XLOOKUP(F2255,
            _xlws.FILTER('Supplier Emission'!$G$15:$G$49,
                   ('Supplier Emission'!$D$15:$D$49=H2255) * ('Supplier Emission'!$F$15:$F$49=$E$1919)),
            _xlws.FILTER('Supplier Emission'!$I$15:$I$49,
                   ('Supplier Emission'!$D$15:$D$49=H2255) * ('Supplier Emission'!$F$15:$F$49=$E$1919)),
            ""),
    "")</f>
        <v/>
      </c>
      <c r="L2255" s="311" t="str">
        <f t="array" ref="L2255">IFERROR(
    XLOOKUP(F2255,
            _xlws.FILTER('Supplier Emission'!$G$15:$G$49,
                   ('Supplier Emission'!$D$15:$D$49=H2255) * ('Supplier Emission'!$F$15:$F$49=$E$1919)),
            _xlws.FILTER('Supplier Emission'!$J$15:$J$49,
                   ('Supplier Emission'!$D$15:$D$49=H2255) * ('Supplier Emission'!$F$15:$F$49=$E$1919)),
            ""),
    "")</f>
        <v/>
      </c>
      <c r="M2255" s="311" t="str">
        <f t="array" ref="M2255">IFERROR(
    XLOOKUP(F2255,
            _xlws.FILTER('Supplier Emission'!$G$15:$G$49,
                   ('Supplier Emission'!$D$15:$D$49=H2255) * ('Supplier Emission'!$F$15:$F$49=$E$1919)),
            _xlws.FILTER('Supplier Emission'!$M$15:$M$49,
                   ('Supplier Emission'!$D$15:$D$49=H2255) * ('Supplier Emission'!$F$15:$F$49=$E$1919)),
            ""),
    "")</f>
        <v/>
      </c>
      <c r="N2255" s="311" t="str">
        <f t="array" ref="N2255">IFERROR(
    XLOOKUP(F2255,
            _xlws.FILTER('Supplier Emission'!$G$15:$G$49,
                   ('Supplier Emission'!$D$15:$D$49=H2255) * ('Supplier Emission'!$F$15:$F$49=$E$1919)),
            _xlws.FILTER('Supplier Emission'!$H$15:$H$49,
                   ('Supplier Emission'!$D$15:$D$49=H2255) * ('Supplier Emission'!$F$15:$F$49=$E$1919)),
            ""),
    "")</f>
        <v/>
      </c>
      <c r="O2255" s="311" t="str">
        <f t="array" ref="O2255">XLOOKUP(1,('Emission Factors'!$E$5:$E$488='GHG emissions calculations'!$F2255)*('Emission Factors'!$H$5:$H$488='GHG emissions calculations'!$H2255),INDEX('Emission Factors'!$E$5:$T$488,0,MATCH('GHG emissions calculations'!O$6,'Emission Factors'!$E$5:$T$5,0)),"",0)</f>
        <v/>
      </c>
      <c r="P2255" s="313" t="str">
        <f t="array" ref="P2255">IFERROR(
    INDEX('Emission Factors'!$E$5:$P$488,
          MATCH(1,
                ('Emission Factors'!$E$5:$E$488 = 'GHG emissions calculations'!$F2255) *
                ('Emission Factors'!$H$5:$H$488 = 'GHG emissions calculations'!$H2255),
                0),
          MATCH('GHG emissions calculations'!P$6,'Emission Factors'!$E$5:$P$5,0)),
    "")</f>
        <v/>
      </c>
      <c r="Q2255" s="311" t="str">
        <f t="array" ref="Q2255">IFERROR(
    IF(
        INDEX('Emission Factors'!$E$5:$P$488,
              MATCH(1,
                    ('Emission Factors'!$E$5:$E$488 = 'GHG emissions calculations'!$F2255) *
                    ('Emission Factors'!$H$5:$H$488 = 'GHG emissions calculations'!$H2255),
                    0),
              MATCH('GHG emissions calculations'!Q$6, 'Emission Factors'!$E$5:$P$5, 0)) &lt;&gt; "",
        INDEX('Emission Factors'!$E$5:$P$488,
              MATCH(1,
                    ('Emission Factors'!$E$5:$E$488 = 'GHG emissions calculations'!$F2255) *
                    ('Emission Factors'!$H$5:$H$488 = 'GHG emissions calculations'!$H2255),
                    0),
              MATCH('GHG emissions calculations'!Q$6, 'Emission Factors'!$E$5:$P$5, 0)),
        ""),
    "")</f>
        <v/>
      </c>
      <c r="R2255" s="311" t="str">
        <f t="array" ref="R2255">IFERROR(
    IF(
        INDEX('Emission Factors'!$E$5:$R$488,
              MATCH(1,
                    ('Emission Factors'!$E$5:$E$488 = 'GHG emissions calculations'!$F2255) *
                    ('Emission Factors'!$H$5:$H$488 = 'GHG emissions calculations'!$H2255),
                    0),
              MATCH('GHG emissions calculations'!R$6, 'Emission Factors'!$E$5:$R$5, 0)) &lt;&gt; "",
        INDEX('Emission Factors'!$E$5:$R$488,
              MATCH(1,
                    ('Emission Factors'!$E$5:$E$488 = 'GHG emissions calculations'!$F2255) *
                    ('Emission Factors'!$H$5:$H$488 = 'GHG emissions calculations'!$H2255),
                    0),
              MATCH('GHG emissions calculations'!R$6, 'Emission Factors'!$E$5:$R$5, 0)),
        ""),
    "")</f>
        <v/>
      </c>
      <c r="S2255" s="312">
        <f t="shared" si="3"/>
        <v>0</v>
      </c>
      <c r="T2255" s="23"/>
    </row>
    <row r="2256" ht="15.75" customHeight="1" outlineLevel="1">
      <c r="A2256" s="23"/>
      <c r="B2256" s="71"/>
      <c r="C2256" s="71"/>
      <c r="D2256" s="71"/>
      <c r="E2256" s="314"/>
      <c r="F2256" s="311" t="str">
        <f>Lists!AA123</f>
        <v>Polystyrene foam, unknown mass - America</v>
      </c>
      <c r="G2256" s="311">
        <f t="array" ref="G2256">XLOOKUP(1,('Emission Factors'!$E$5:$E$488='GHG emissions calculations'!$F2256)*('Emission Factors'!$H$5:$H$488='GHG emissions calculations'!$H2256),INDEX('Emission Factors'!$E$5:$T$488,0,MATCH('GHG emissions calculations'!G$6,'Emission Factors'!$E$5:$T$5,0)),"",0)</f>
        <v>2</v>
      </c>
      <c r="H2256" s="311" t="s">
        <v>238</v>
      </c>
      <c r="I2256" s="312" t="str">
        <f>IF(
    SUMIFS('Import data'!$L$25:$L$80,
           'Import data'!$J$25:$J$80, F2256,
           'Import data'!$G$25:$G$80, 'GHG emissions calculations'!$H2256,
           'Import data'!$I$25:$I$80,$E$1919) &lt;&gt; 0,
    SUMIFS('Import data'!$L$25:$L$80,
           'Import data'!$J$25:$J$80, F2256,
           'Import data'!$G$25:$G$80, 'GHG emissions calculations'!$H2256,
           'Import data'!$I$25:$I$80,$E$1919),
    ""
)</f>
        <v/>
      </c>
      <c r="J2256" s="311" t="str">
        <f t="array" ref="J2256">IF(
    XLOOKUP(F2256, 'Import data'!$J$26:$J$47, 'Import data'!$M$26:$M$47, "", 0) = "Please add the region-specific supplier emission factor or choose a different region available in the IAEG database.",
    "",
    XLOOKUP(F2256, 'Import data'!$J$26:$J$47, 'Import data'!$M$26:$M$47, "", 0)
)</f>
        <v/>
      </c>
      <c r="K2256" s="311" t="str">
        <f t="array" ref="K2256">IFERROR(
    XLOOKUP(F2256,
            _xlws.FILTER('Supplier Emission'!$G$15:$G$49,
                   ('Supplier Emission'!$D$15:$D$49=H2256) * ('Supplier Emission'!$F$15:$F$49=$E$1919)),
            _xlws.FILTER('Supplier Emission'!$I$15:$I$49,
                   ('Supplier Emission'!$D$15:$D$49=H2256) * ('Supplier Emission'!$F$15:$F$49=$E$1919)),
            ""),
    "")</f>
        <v/>
      </c>
      <c r="L2256" s="311" t="str">
        <f t="array" ref="L2256">IFERROR(
    XLOOKUP(F2256,
            _xlws.FILTER('Supplier Emission'!$G$15:$G$49,
                   ('Supplier Emission'!$D$15:$D$49=H2256) * ('Supplier Emission'!$F$15:$F$49=$E$1919)),
            _xlws.FILTER('Supplier Emission'!$J$15:$J$49,
                   ('Supplier Emission'!$D$15:$D$49=H2256) * ('Supplier Emission'!$F$15:$F$49=$E$1919)),
            ""),
    "")</f>
        <v/>
      </c>
      <c r="M2256" s="311" t="str">
        <f t="array" ref="M2256">IFERROR(
    XLOOKUP(F2256,
            _xlws.FILTER('Supplier Emission'!$G$15:$G$49,
                   ('Supplier Emission'!$D$15:$D$49=H2256) * ('Supplier Emission'!$F$15:$F$49=$E$1919)),
            _xlws.FILTER('Supplier Emission'!$M$15:$M$49,
                   ('Supplier Emission'!$D$15:$D$49=H2256) * ('Supplier Emission'!$F$15:$F$49=$E$1919)),
            ""),
    "")</f>
        <v/>
      </c>
      <c r="N2256" s="311" t="str">
        <f t="array" ref="N2256">IFERROR(
    XLOOKUP(F2256,
            _xlws.FILTER('Supplier Emission'!$G$15:$G$49,
                   ('Supplier Emission'!$D$15:$D$49=H2256) * ('Supplier Emission'!$F$15:$F$49=$E$1919)),
            _xlws.FILTER('Supplier Emission'!$H$15:$H$49,
                   ('Supplier Emission'!$D$15:$D$49=H2256) * ('Supplier Emission'!$F$15:$F$49=$E$1919)),
            ""),
    "")</f>
        <v/>
      </c>
      <c r="O2256" s="311" t="str">
        <f t="array" ref="O2256">XLOOKUP(1,('Emission Factors'!$E$5:$E$488='GHG emissions calculations'!$F2256)*('Emission Factors'!$H$5:$H$488='GHG emissions calculations'!$H2256),INDEX('Emission Factors'!$E$5:$T$488,0,MATCH('GHG emissions calculations'!O$6,'Emission Factors'!$E$5:$T$5,0)),"",0)</f>
        <v>Polystyrene foam products</v>
      </c>
      <c r="P2256" s="313">
        <f t="array" ref="P2256">IFERROR(
    INDEX('Emission Factors'!$E$5:$P$488,
          MATCH(1,
                ('Emission Factors'!$E$5:$E$488 = 'GHG emissions calculations'!$F2256) *
                ('Emission Factors'!$H$5:$H$488 = 'GHG emissions calculations'!$H2256),
                0),
          MATCH('GHG emissions calculations'!P$6,'Emission Factors'!$E$5:$P$5,0)),
    "")</f>
        <v>490.8051756</v>
      </c>
      <c r="Q2256" s="311" t="str">
        <f t="array" ref="Q2256">IFERROR(
    IF(
        INDEX('Emission Factors'!$E$5:$P$488,
              MATCH(1,
                    ('Emission Factors'!$E$5:$E$488 = 'GHG emissions calculations'!$F2256) *
                    ('Emission Factors'!$H$5:$H$488 = 'GHG emissions calculations'!$H2256),
                    0),
              MATCH('GHG emissions calculations'!Q$6, 'Emission Factors'!$E$5:$P$5, 0)) &lt;&gt; "",
        INDEX('Emission Factors'!$E$5:$P$488,
              MATCH(1,
                    ('Emission Factors'!$E$5:$E$488 = 'GHG emissions calculations'!$F2256) *
                    ('Emission Factors'!$H$5:$H$488 = 'GHG emissions calculations'!$H2256),
                    0),
              MATCH('GHG emissions calculations'!Q$6, 'Emission Factors'!$E$5:$P$5, 0)),
        ""),
    "")</f>
        <v>kgCO2e / k€</v>
      </c>
      <c r="R2256" s="311" t="str">
        <f t="array" ref="R2256">IFERROR(
    IF(
        INDEX('Emission Factors'!$E$5:$R$488,
              MATCH(1,
                    ('Emission Factors'!$E$5:$E$488 = 'GHG emissions calculations'!$F2256) *
                    ('Emission Factors'!$H$5:$H$488 = 'GHG emissions calculations'!$H2256),
                    0),
              MATCH('GHG emissions calculations'!R$6, 'Emission Factors'!$E$5:$R$5, 0)) &lt;&gt; "",
        INDEX('Emission Factors'!$E$5:$R$488,
              MATCH(1,
                    ('Emission Factors'!$E$5:$E$488 = 'GHG emissions calculations'!$F2256) *
                    ('Emission Factors'!$H$5:$H$488 = 'GHG emissions calculations'!$H2256),
                    0),
              MATCH('GHG emissions calculations'!R$6, 'Emission Factors'!$E$5:$R$5, 0)),
        ""),
    "")</f>
        <v>America</v>
      </c>
      <c r="S2256" s="312">
        <f t="shared" si="3"/>
        <v>0</v>
      </c>
      <c r="T2256" s="23"/>
    </row>
    <row r="2257" ht="15.75" customHeight="1" outlineLevel="1">
      <c r="A2257" s="23"/>
      <c r="B2257" s="71"/>
      <c r="C2257" s="71"/>
      <c r="D2257" s="71"/>
      <c r="E2257" s="314"/>
      <c r="F2257" s="311" t="str">
        <f>Lists!AA126</f>
        <v>Polystyrene foam, unknown mass - Asia</v>
      </c>
      <c r="G2257" s="311" t="str">
        <f t="array" ref="G2257">XLOOKUP(1,('Emission Factors'!$E$5:$E$488='GHG emissions calculations'!$F2257)*('Emission Factors'!$H$5:$H$488='GHG emissions calculations'!$H2257),INDEX('Emission Factors'!$E$5:$T$488,0,MATCH('GHG emissions calculations'!G$6,'Emission Factors'!$E$5:$T$5,0)),"",0)</f>
        <v/>
      </c>
      <c r="H2257" s="311" t="s">
        <v>238</v>
      </c>
      <c r="I2257" s="312" t="str">
        <f>IF(
    SUMIFS('Import data'!$L$25:$L$80,
           'Import data'!$J$25:$J$80, F2257,
           'Import data'!$G$25:$G$80, 'GHG emissions calculations'!$H2257,
           'Import data'!$I$25:$I$80,$E$1919) &lt;&gt; 0,
    SUMIFS('Import data'!$L$25:$L$80,
           'Import data'!$J$25:$J$80, F2257,
           'Import data'!$G$25:$G$80, 'GHG emissions calculations'!$H2257,
           'Import data'!$I$25:$I$80,$E$1919),
    ""
)</f>
        <v/>
      </c>
      <c r="J2257" s="311" t="str">
        <f t="array" ref="J2257">IF(
    XLOOKUP(F2257, 'Import data'!$J$26:$J$47, 'Import data'!$M$26:$M$47, "", 0) = "Please add the region-specific supplier emission factor or choose a different region available in the IAEG database.",
    "",
    XLOOKUP(F2257, 'Import data'!$J$26:$J$47, 'Import data'!$M$26:$M$47, "", 0)
)</f>
        <v/>
      </c>
      <c r="K2257" s="311" t="str">
        <f t="array" ref="K2257">IFERROR(
    XLOOKUP(F2257,
            _xlws.FILTER('Supplier Emission'!$G$15:$G$49,
                   ('Supplier Emission'!$D$15:$D$49=H2257) * ('Supplier Emission'!$F$15:$F$49=$E$1919)),
            _xlws.FILTER('Supplier Emission'!$I$15:$I$49,
                   ('Supplier Emission'!$D$15:$D$49=H2257) * ('Supplier Emission'!$F$15:$F$49=$E$1919)),
            ""),
    "")</f>
        <v/>
      </c>
      <c r="L2257" s="311" t="str">
        <f t="array" ref="L2257">IFERROR(
    XLOOKUP(F2257,
            _xlws.FILTER('Supplier Emission'!$G$15:$G$49,
                   ('Supplier Emission'!$D$15:$D$49=H2257) * ('Supplier Emission'!$F$15:$F$49=$E$1919)),
            _xlws.FILTER('Supplier Emission'!$J$15:$J$49,
                   ('Supplier Emission'!$D$15:$D$49=H2257) * ('Supplier Emission'!$F$15:$F$49=$E$1919)),
            ""),
    "")</f>
        <v/>
      </c>
      <c r="M2257" s="311" t="str">
        <f t="array" ref="M2257">IFERROR(
    XLOOKUP(F2257,
            _xlws.FILTER('Supplier Emission'!$G$15:$G$49,
                   ('Supplier Emission'!$D$15:$D$49=H2257) * ('Supplier Emission'!$F$15:$F$49=$E$1919)),
            _xlws.FILTER('Supplier Emission'!$M$15:$M$49,
                   ('Supplier Emission'!$D$15:$D$49=H2257) * ('Supplier Emission'!$F$15:$F$49=$E$1919)),
            ""),
    "")</f>
        <v/>
      </c>
      <c r="N2257" s="311" t="str">
        <f t="array" ref="N2257">IFERROR(
    XLOOKUP(F2257,
            _xlws.FILTER('Supplier Emission'!$G$15:$G$49,
                   ('Supplier Emission'!$D$15:$D$49=H2257) * ('Supplier Emission'!$F$15:$F$49=$E$1919)),
            _xlws.FILTER('Supplier Emission'!$H$15:$H$49,
                   ('Supplier Emission'!$D$15:$D$49=H2257) * ('Supplier Emission'!$F$15:$F$49=$E$1919)),
            ""),
    "")</f>
        <v/>
      </c>
      <c r="O2257" s="311" t="str">
        <f t="array" ref="O2257">XLOOKUP(1,('Emission Factors'!$E$5:$E$488='GHG emissions calculations'!$F2257)*('Emission Factors'!$H$5:$H$488='GHG emissions calculations'!$H2257),INDEX('Emission Factors'!$E$5:$T$488,0,MATCH('GHG emissions calculations'!O$6,'Emission Factors'!$E$5:$T$5,0)),"",0)</f>
        <v/>
      </c>
      <c r="P2257" s="313" t="str">
        <f t="array" ref="P2257">IFERROR(
    INDEX('Emission Factors'!$E$5:$P$488,
          MATCH(1,
                ('Emission Factors'!$E$5:$E$488 = 'GHG emissions calculations'!$F2257) *
                ('Emission Factors'!$H$5:$H$488 = 'GHG emissions calculations'!$H2257),
                0),
          MATCH('GHG emissions calculations'!P$6,'Emission Factors'!$E$5:$P$5,0)),
    "")</f>
        <v/>
      </c>
      <c r="Q2257" s="311" t="str">
        <f t="array" ref="Q2257">IFERROR(
    IF(
        INDEX('Emission Factors'!$E$5:$P$488,
              MATCH(1,
                    ('Emission Factors'!$E$5:$E$488 = 'GHG emissions calculations'!$F2257) *
                    ('Emission Factors'!$H$5:$H$488 = 'GHG emissions calculations'!$H2257),
                    0),
              MATCH('GHG emissions calculations'!Q$6, 'Emission Factors'!$E$5:$P$5, 0)) &lt;&gt; "",
        INDEX('Emission Factors'!$E$5:$P$488,
              MATCH(1,
                    ('Emission Factors'!$E$5:$E$488 = 'GHG emissions calculations'!$F2257) *
                    ('Emission Factors'!$H$5:$H$488 = 'GHG emissions calculations'!$H2257),
                    0),
              MATCH('GHG emissions calculations'!Q$6, 'Emission Factors'!$E$5:$P$5, 0)),
        ""),
    "")</f>
        <v/>
      </c>
      <c r="R2257" s="311" t="str">
        <f t="array" ref="R2257">IFERROR(
    IF(
        INDEX('Emission Factors'!$E$5:$R$488,
              MATCH(1,
                    ('Emission Factors'!$E$5:$E$488 = 'GHG emissions calculations'!$F2257) *
                    ('Emission Factors'!$H$5:$H$488 = 'GHG emissions calculations'!$H2257),
                    0),
              MATCH('GHG emissions calculations'!R$6, 'Emission Factors'!$E$5:$R$5, 0)) &lt;&gt; "",
        INDEX('Emission Factors'!$E$5:$R$488,
              MATCH(1,
                    ('Emission Factors'!$E$5:$E$488 = 'GHG emissions calculations'!$F2257) *
                    ('Emission Factors'!$H$5:$H$488 = 'GHG emissions calculations'!$H2257),
                    0),
              MATCH('GHG emissions calculations'!R$6, 'Emission Factors'!$E$5:$R$5, 0)),
        ""),
    "")</f>
        <v/>
      </c>
      <c r="S2257" s="312">
        <f t="shared" si="3"/>
        <v>0</v>
      </c>
      <c r="T2257" s="23"/>
    </row>
    <row r="2258" ht="15.75" customHeight="1" outlineLevel="1">
      <c r="A2258" s="23"/>
      <c r="B2258" s="71"/>
      <c r="C2258" s="71"/>
      <c r="D2258" s="71"/>
      <c r="E2258" s="314"/>
      <c r="F2258" s="311" t="str">
        <f>Lists!AA124</f>
        <v>Polystyrene foam, unknown mass - Europe</v>
      </c>
      <c r="G2258" s="311" t="str">
        <f t="array" ref="G2258">XLOOKUP(1,('Emission Factors'!$E$5:$E$488='GHG emissions calculations'!$F2258)*('Emission Factors'!$H$5:$H$488='GHG emissions calculations'!$H2258),INDEX('Emission Factors'!$E$5:$T$488,0,MATCH('GHG emissions calculations'!G$6,'Emission Factors'!$E$5:$T$5,0)),"",0)</f>
        <v/>
      </c>
      <c r="H2258" s="311" t="s">
        <v>238</v>
      </c>
      <c r="I2258" s="312" t="str">
        <f>IF(
    SUMIFS('Import data'!$L$25:$L$80,
           'Import data'!$J$25:$J$80, F2258,
           'Import data'!$G$25:$G$80, 'GHG emissions calculations'!$H2258,
           'Import data'!$I$25:$I$80,$E$1919) &lt;&gt; 0,
    SUMIFS('Import data'!$L$25:$L$80,
           'Import data'!$J$25:$J$80, F2258,
           'Import data'!$G$25:$G$80, 'GHG emissions calculations'!$H2258,
           'Import data'!$I$25:$I$80,$E$1919),
    ""
)</f>
        <v/>
      </c>
      <c r="J2258" s="311" t="str">
        <f t="array" ref="J2258">IF(
    XLOOKUP(F2258, 'Import data'!$J$26:$J$47, 'Import data'!$M$26:$M$47, "", 0) = "Please add the region-specific supplier emission factor or choose a different region available in the IAEG database.",
    "",
    XLOOKUP(F2258, 'Import data'!$J$26:$J$47, 'Import data'!$M$26:$M$47, "", 0)
)</f>
        <v/>
      </c>
      <c r="K2258" s="311" t="str">
        <f t="array" ref="K2258">IFERROR(
    XLOOKUP(F2258,
            _xlws.FILTER('Supplier Emission'!$G$15:$G$49,
                   ('Supplier Emission'!$D$15:$D$49=H2258) * ('Supplier Emission'!$F$15:$F$49=$E$1919)),
            _xlws.FILTER('Supplier Emission'!$I$15:$I$49,
                   ('Supplier Emission'!$D$15:$D$49=H2258) * ('Supplier Emission'!$F$15:$F$49=$E$1919)),
            ""),
    "")</f>
        <v/>
      </c>
      <c r="L2258" s="311" t="str">
        <f t="array" ref="L2258">IFERROR(
    XLOOKUP(F2258,
            _xlws.FILTER('Supplier Emission'!$G$15:$G$49,
                   ('Supplier Emission'!$D$15:$D$49=H2258) * ('Supplier Emission'!$F$15:$F$49=$E$1919)),
            _xlws.FILTER('Supplier Emission'!$J$15:$J$49,
                   ('Supplier Emission'!$D$15:$D$49=H2258) * ('Supplier Emission'!$F$15:$F$49=$E$1919)),
            ""),
    "")</f>
        <v/>
      </c>
      <c r="M2258" s="311" t="str">
        <f t="array" ref="M2258">IFERROR(
    XLOOKUP(F2258,
            _xlws.FILTER('Supplier Emission'!$G$15:$G$49,
                   ('Supplier Emission'!$D$15:$D$49=H2258) * ('Supplier Emission'!$F$15:$F$49=$E$1919)),
            _xlws.FILTER('Supplier Emission'!$M$15:$M$49,
                   ('Supplier Emission'!$D$15:$D$49=H2258) * ('Supplier Emission'!$F$15:$F$49=$E$1919)),
            ""),
    "")</f>
        <v/>
      </c>
      <c r="N2258" s="311" t="str">
        <f t="array" ref="N2258">IFERROR(
    XLOOKUP(F2258,
            _xlws.FILTER('Supplier Emission'!$G$15:$G$49,
                   ('Supplier Emission'!$D$15:$D$49=H2258) * ('Supplier Emission'!$F$15:$F$49=$E$1919)),
            _xlws.FILTER('Supplier Emission'!$H$15:$H$49,
                   ('Supplier Emission'!$D$15:$D$49=H2258) * ('Supplier Emission'!$F$15:$F$49=$E$1919)),
            ""),
    "")</f>
        <v/>
      </c>
      <c r="O2258" s="311" t="str">
        <f t="array" ref="O2258">XLOOKUP(1,('Emission Factors'!$E$5:$E$488='GHG emissions calculations'!$F2258)*('Emission Factors'!$H$5:$H$488='GHG emissions calculations'!$H2258),INDEX('Emission Factors'!$E$5:$T$488,0,MATCH('GHG emissions calculations'!O$6,'Emission Factors'!$E$5:$T$5,0)),"",0)</f>
        <v/>
      </c>
      <c r="P2258" s="313" t="str">
        <f t="array" ref="P2258">IFERROR(
    INDEX('Emission Factors'!$E$5:$P$488,
          MATCH(1,
                ('Emission Factors'!$E$5:$E$488 = 'GHG emissions calculations'!$F2258) *
                ('Emission Factors'!$H$5:$H$488 = 'GHG emissions calculations'!$H2258),
                0),
          MATCH('GHG emissions calculations'!P$6,'Emission Factors'!$E$5:$P$5,0)),
    "")</f>
        <v/>
      </c>
      <c r="Q2258" s="311" t="str">
        <f t="array" ref="Q2258">IFERROR(
    IF(
        INDEX('Emission Factors'!$E$5:$P$488,
              MATCH(1,
                    ('Emission Factors'!$E$5:$E$488 = 'GHG emissions calculations'!$F2258) *
                    ('Emission Factors'!$H$5:$H$488 = 'GHG emissions calculations'!$H2258),
                    0),
              MATCH('GHG emissions calculations'!Q$6, 'Emission Factors'!$E$5:$P$5, 0)) &lt;&gt; "",
        INDEX('Emission Factors'!$E$5:$P$488,
              MATCH(1,
                    ('Emission Factors'!$E$5:$E$488 = 'GHG emissions calculations'!$F2258) *
                    ('Emission Factors'!$H$5:$H$488 = 'GHG emissions calculations'!$H2258),
                    0),
              MATCH('GHG emissions calculations'!Q$6, 'Emission Factors'!$E$5:$P$5, 0)),
        ""),
    "")</f>
        <v/>
      </c>
      <c r="R2258" s="311" t="str">
        <f t="array" ref="R2258">IFERROR(
    IF(
        INDEX('Emission Factors'!$E$5:$R$488,
              MATCH(1,
                    ('Emission Factors'!$E$5:$E$488 = 'GHG emissions calculations'!$F2258) *
                    ('Emission Factors'!$H$5:$H$488 = 'GHG emissions calculations'!$H2258),
                    0),
              MATCH('GHG emissions calculations'!R$6, 'Emission Factors'!$E$5:$R$5, 0)) &lt;&gt; "",
        INDEX('Emission Factors'!$E$5:$R$488,
              MATCH(1,
                    ('Emission Factors'!$E$5:$E$488 = 'GHG emissions calculations'!$F2258) *
                    ('Emission Factors'!$H$5:$H$488 = 'GHG emissions calculations'!$H2258),
                    0),
              MATCH('GHG emissions calculations'!R$6, 'Emission Factors'!$E$5:$R$5, 0)),
        ""),
    "")</f>
        <v/>
      </c>
      <c r="S2258" s="312">
        <f t="shared" si="3"/>
        <v>0</v>
      </c>
      <c r="T2258" s="23"/>
    </row>
    <row r="2259" ht="15.75" customHeight="1" outlineLevel="1">
      <c r="A2259" s="23"/>
      <c r="B2259" s="71"/>
      <c r="C2259" s="71"/>
      <c r="D2259" s="71"/>
      <c r="E2259" s="314"/>
      <c r="F2259" s="311" t="str">
        <f>Lists!AA129</f>
        <v>Polystyrene foam, unknown mass - Global or unspecified region</v>
      </c>
      <c r="G2259" s="311" t="str">
        <f t="array" ref="G2259">XLOOKUP(1,('Emission Factors'!$E$5:$E$488='GHG emissions calculations'!$F2259)*('Emission Factors'!$H$5:$H$488='GHG emissions calculations'!$H2259),INDEX('Emission Factors'!$E$5:$T$488,0,MATCH('GHG emissions calculations'!G$6,'Emission Factors'!$E$5:$T$5,0)),"",0)</f>
        <v/>
      </c>
      <c r="H2259" s="311" t="s">
        <v>238</v>
      </c>
      <c r="I2259" s="312" t="str">
        <f>IF(
    SUMIFS('Import data'!$L$25:$L$80,
           'Import data'!$J$25:$J$80, F2259,
           'Import data'!$G$25:$G$80, 'GHG emissions calculations'!$H2259,
           'Import data'!$I$25:$I$80,$E$1919) &lt;&gt; 0,
    SUMIFS('Import data'!$L$25:$L$80,
           'Import data'!$J$25:$J$80, F2259,
           'Import data'!$G$25:$G$80, 'GHG emissions calculations'!$H2259,
           'Import data'!$I$25:$I$80,$E$1919),
    ""
)</f>
        <v/>
      </c>
      <c r="J2259" s="311" t="str">
        <f t="array" ref="J2259">IF(
    XLOOKUP(F2259, 'Import data'!$J$26:$J$47, 'Import data'!$M$26:$M$47, "", 0) = "Please add the region-specific supplier emission factor or choose a different region available in the IAEG database.",
    "",
    XLOOKUP(F2259, 'Import data'!$J$26:$J$47, 'Import data'!$M$26:$M$47, "", 0)
)</f>
        <v/>
      </c>
      <c r="K2259" s="311" t="str">
        <f t="array" ref="K2259">IFERROR(
    XLOOKUP(F2259,
            _xlws.FILTER('Supplier Emission'!$G$15:$G$49,
                   ('Supplier Emission'!$D$15:$D$49=H2259) * ('Supplier Emission'!$F$15:$F$49=$E$1919)),
            _xlws.FILTER('Supplier Emission'!$I$15:$I$49,
                   ('Supplier Emission'!$D$15:$D$49=H2259) * ('Supplier Emission'!$F$15:$F$49=$E$1919)),
            ""),
    "")</f>
        <v/>
      </c>
      <c r="L2259" s="311" t="str">
        <f t="array" ref="L2259">IFERROR(
    XLOOKUP(F2259,
            _xlws.FILTER('Supplier Emission'!$G$15:$G$49,
                   ('Supplier Emission'!$D$15:$D$49=H2259) * ('Supplier Emission'!$F$15:$F$49=$E$1919)),
            _xlws.FILTER('Supplier Emission'!$J$15:$J$49,
                   ('Supplier Emission'!$D$15:$D$49=H2259) * ('Supplier Emission'!$F$15:$F$49=$E$1919)),
            ""),
    "")</f>
        <v/>
      </c>
      <c r="M2259" s="311" t="str">
        <f t="array" ref="M2259">IFERROR(
    XLOOKUP(F2259,
            _xlws.FILTER('Supplier Emission'!$G$15:$G$49,
                   ('Supplier Emission'!$D$15:$D$49=H2259) * ('Supplier Emission'!$F$15:$F$49=$E$1919)),
            _xlws.FILTER('Supplier Emission'!$M$15:$M$49,
                   ('Supplier Emission'!$D$15:$D$49=H2259) * ('Supplier Emission'!$F$15:$F$49=$E$1919)),
            ""),
    "")</f>
        <v/>
      </c>
      <c r="N2259" s="311" t="str">
        <f t="array" ref="N2259">IFERROR(
    XLOOKUP(F2259,
            _xlws.FILTER('Supplier Emission'!$G$15:$G$49,
                   ('Supplier Emission'!$D$15:$D$49=H2259) * ('Supplier Emission'!$F$15:$F$49=$E$1919)),
            _xlws.FILTER('Supplier Emission'!$H$15:$H$49,
                   ('Supplier Emission'!$D$15:$D$49=H2259) * ('Supplier Emission'!$F$15:$F$49=$E$1919)),
            ""),
    "")</f>
        <v/>
      </c>
      <c r="O2259" s="311" t="str">
        <f t="array" ref="O2259">XLOOKUP(1,('Emission Factors'!$E$5:$E$488='GHG emissions calculations'!$F2259)*('Emission Factors'!$H$5:$H$488='GHG emissions calculations'!$H2259),INDEX('Emission Factors'!$E$5:$T$488,0,MATCH('GHG emissions calculations'!O$6,'Emission Factors'!$E$5:$T$5,0)),"",0)</f>
        <v/>
      </c>
      <c r="P2259" s="313" t="str">
        <f t="array" ref="P2259">IFERROR(
    INDEX('Emission Factors'!$E$5:$P$488,
          MATCH(1,
                ('Emission Factors'!$E$5:$E$488 = 'GHG emissions calculations'!$F2259) *
                ('Emission Factors'!$H$5:$H$488 = 'GHG emissions calculations'!$H2259),
                0),
          MATCH('GHG emissions calculations'!P$6,'Emission Factors'!$E$5:$P$5,0)),
    "")</f>
        <v/>
      </c>
      <c r="Q2259" s="311" t="str">
        <f t="array" ref="Q2259">IFERROR(
    IF(
        INDEX('Emission Factors'!$E$5:$P$488,
              MATCH(1,
                    ('Emission Factors'!$E$5:$E$488 = 'GHG emissions calculations'!$F2259) *
                    ('Emission Factors'!$H$5:$H$488 = 'GHG emissions calculations'!$H2259),
                    0),
              MATCH('GHG emissions calculations'!Q$6, 'Emission Factors'!$E$5:$P$5, 0)) &lt;&gt; "",
        INDEX('Emission Factors'!$E$5:$P$488,
              MATCH(1,
                    ('Emission Factors'!$E$5:$E$488 = 'GHG emissions calculations'!$F2259) *
                    ('Emission Factors'!$H$5:$H$488 = 'GHG emissions calculations'!$H2259),
                    0),
              MATCH('GHG emissions calculations'!Q$6, 'Emission Factors'!$E$5:$P$5, 0)),
        ""),
    "")</f>
        <v/>
      </c>
      <c r="R2259" s="311" t="str">
        <f t="array" ref="R2259">IFERROR(
    IF(
        INDEX('Emission Factors'!$E$5:$R$488,
              MATCH(1,
                    ('Emission Factors'!$E$5:$E$488 = 'GHG emissions calculations'!$F2259) *
                    ('Emission Factors'!$H$5:$H$488 = 'GHG emissions calculations'!$H2259),
                    0),
              MATCH('GHG emissions calculations'!R$6, 'Emission Factors'!$E$5:$R$5, 0)) &lt;&gt; "",
        INDEX('Emission Factors'!$E$5:$R$488,
              MATCH(1,
                    ('Emission Factors'!$E$5:$E$488 = 'GHG emissions calculations'!$F2259) *
                    ('Emission Factors'!$H$5:$H$488 = 'GHG emissions calculations'!$H2259),
                    0),
              MATCH('GHG emissions calculations'!R$6, 'Emission Factors'!$E$5:$R$5, 0)),
        ""),
    "")</f>
        <v/>
      </c>
      <c r="S2259" s="312">
        <f t="shared" si="3"/>
        <v>0</v>
      </c>
      <c r="T2259" s="23"/>
    </row>
    <row r="2260" ht="15.75" customHeight="1" outlineLevel="1">
      <c r="A2260" s="23"/>
      <c r="B2260" s="71"/>
      <c r="C2260" s="71"/>
      <c r="D2260" s="71"/>
      <c r="E2260" s="314"/>
      <c r="F2260" s="311" t="str">
        <f>Lists!AA128</f>
        <v>Polystyrene foam, unknown mass - Middle East</v>
      </c>
      <c r="G2260" s="311" t="str">
        <f t="array" ref="G2260">XLOOKUP(1,('Emission Factors'!$E$5:$E$488='GHG emissions calculations'!$F2260)*('Emission Factors'!$H$5:$H$488='GHG emissions calculations'!$H2260),INDEX('Emission Factors'!$E$5:$T$488,0,MATCH('GHG emissions calculations'!G$6,'Emission Factors'!$E$5:$T$5,0)),"",0)</f>
        <v/>
      </c>
      <c r="H2260" s="311" t="s">
        <v>238</v>
      </c>
      <c r="I2260" s="312" t="str">
        <f>IF(
    SUMIFS('Import data'!$L$25:$L$80,
           'Import data'!$J$25:$J$80, F2260,
           'Import data'!$G$25:$G$80, 'GHG emissions calculations'!$H2260,
           'Import data'!$I$25:$I$80,$E$1919) &lt;&gt; 0,
    SUMIFS('Import data'!$L$25:$L$80,
           'Import data'!$J$25:$J$80, F2260,
           'Import data'!$G$25:$G$80, 'GHG emissions calculations'!$H2260,
           'Import data'!$I$25:$I$80,$E$1919),
    ""
)</f>
        <v/>
      </c>
      <c r="J2260" s="311" t="str">
        <f t="array" ref="J2260">IF(
    XLOOKUP(F2260, 'Import data'!$J$26:$J$47, 'Import data'!$M$26:$M$47, "", 0) = "Please add the region-specific supplier emission factor or choose a different region available in the IAEG database.",
    "",
    XLOOKUP(F2260, 'Import data'!$J$26:$J$47, 'Import data'!$M$26:$M$47, "", 0)
)</f>
        <v/>
      </c>
      <c r="K2260" s="311" t="str">
        <f t="array" ref="K2260">IFERROR(
    XLOOKUP(F2260,
            _xlws.FILTER('Supplier Emission'!$G$15:$G$49,
                   ('Supplier Emission'!$D$15:$D$49=H2260) * ('Supplier Emission'!$F$15:$F$49=$E$1919)),
            _xlws.FILTER('Supplier Emission'!$I$15:$I$49,
                   ('Supplier Emission'!$D$15:$D$49=H2260) * ('Supplier Emission'!$F$15:$F$49=$E$1919)),
            ""),
    "")</f>
        <v/>
      </c>
      <c r="L2260" s="311" t="str">
        <f t="array" ref="L2260">IFERROR(
    XLOOKUP(F2260,
            _xlws.FILTER('Supplier Emission'!$G$15:$G$49,
                   ('Supplier Emission'!$D$15:$D$49=H2260) * ('Supplier Emission'!$F$15:$F$49=$E$1919)),
            _xlws.FILTER('Supplier Emission'!$J$15:$J$49,
                   ('Supplier Emission'!$D$15:$D$49=H2260) * ('Supplier Emission'!$F$15:$F$49=$E$1919)),
            ""),
    "")</f>
        <v/>
      </c>
      <c r="M2260" s="311" t="str">
        <f t="array" ref="M2260">IFERROR(
    XLOOKUP(F2260,
            _xlws.FILTER('Supplier Emission'!$G$15:$G$49,
                   ('Supplier Emission'!$D$15:$D$49=H2260) * ('Supplier Emission'!$F$15:$F$49=$E$1919)),
            _xlws.FILTER('Supplier Emission'!$M$15:$M$49,
                   ('Supplier Emission'!$D$15:$D$49=H2260) * ('Supplier Emission'!$F$15:$F$49=$E$1919)),
            ""),
    "")</f>
        <v/>
      </c>
      <c r="N2260" s="311" t="str">
        <f t="array" ref="N2260">IFERROR(
    XLOOKUP(F2260,
            _xlws.FILTER('Supplier Emission'!$G$15:$G$49,
                   ('Supplier Emission'!$D$15:$D$49=H2260) * ('Supplier Emission'!$F$15:$F$49=$E$1919)),
            _xlws.FILTER('Supplier Emission'!$H$15:$H$49,
                   ('Supplier Emission'!$D$15:$D$49=H2260) * ('Supplier Emission'!$F$15:$F$49=$E$1919)),
            ""),
    "")</f>
        <v/>
      </c>
      <c r="O2260" s="311" t="str">
        <f t="array" ref="O2260">XLOOKUP(1,('Emission Factors'!$E$5:$E$488='GHG emissions calculations'!$F2260)*('Emission Factors'!$H$5:$H$488='GHG emissions calculations'!$H2260),INDEX('Emission Factors'!$E$5:$T$488,0,MATCH('GHG emissions calculations'!O$6,'Emission Factors'!$E$5:$T$5,0)),"",0)</f>
        <v/>
      </c>
      <c r="P2260" s="313" t="str">
        <f t="array" ref="P2260">IFERROR(
    INDEX('Emission Factors'!$E$5:$P$488,
          MATCH(1,
                ('Emission Factors'!$E$5:$E$488 = 'GHG emissions calculations'!$F2260) *
                ('Emission Factors'!$H$5:$H$488 = 'GHG emissions calculations'!$H2260),
                0),
          MATCH('GHG emissions calculations'!P$6,'Emission Factors'!$E$5:$P$5,0)),
    "")</f>
        <v/>
      </c>
      <c r="Q2260" s="311" t="str">
        <f t="array" ref="Q2260">IFERROR(
    IF(
        INDEX('Emission Factors'!$E$5:$P$488,
              MATCH(1,
                    ('Emission Factors'!$E$5:$E$488 = 'GHG emissions calculations'!$F2260) *
                    ('Emission Factors'!$H$5:$H$488 = 'GHG emissions calculations'!$H2260),
                    0),
              MATCH('GHG emissions calculations'!Q$6, 'Emission Factors'!$E$5:$P$5, 0)) &lt;&gt; "",
        INDEX('Emission Factors'!$E$5:$P$488,
              MATCH(1,
                    ('Emission Factors'!$E$5:$E$488 = 'GHG emissions calculations'!$F2260) *
                    ('Emission Factors'!$H$5:$H$488 = 'GHG emissions calculations'!$H2260),
                    0),
              MATCH('GHG emissions calculations'!Q$6, 'Emission Factors'!$E$5:$P$5, 0)),
        ""),
    "")</f>
        <v/>
      </c>
      <c r="R2260" s="311" t="str">
        <f t="array" ref="R2260">IFERROR(
    IF(
        INDEX('Emission Factors'!$E$5:$R$488,
              MATCH(1,
                    ('Emission Factors'!$E$5:$E$488 = 'GHG emissions calculations'!$F2260) *
                    ('Emission Factors'!$H$5:$H$488 = 'GHG emissions calculations'!$H2260),
                    0),
              MATCH('GHG emissions calculations'!R$6, 'Emission Factors'!$E$5:$R$5, 0)) &lt;&gt; "",
        INDEX('Emission Factors'!$E$5:$R$488,
              MATCH(1,
                    ('Emission Factors'!$E$5:$E$488 = 'GHG emissions calculations'!$F2260) *
                    ('Emission Factors'!$H$5:$H$488 = 'GHG emissions calculations'!$H2260),
                    0),
              MATCH('GHG emissions calculations'!R$6, 'Emission Factors'!$E$5:$R$5, 0)),
        ""),
    "")</f>
        <v/>
      </c>
      <c r="S2260" s="312">
        <f t="shared" si="3"/>
        <v>0</v>
      </c>
      <c r="T2260" s="23"/>
    </row>
    <row r="2261" ht="15.75" customHeight="1" outlineLevel="1">
      <c r="A2261" s="23"/>
      <c r="B2261" s="71"/>
      <c r="C2261" s="71"/>
      <c r="D2261" s="71"/>
      <c r="E2261" s="314"/>
      <c r="F2261" s="311" t="str">
        <f>Lists!AA127</f>
        <v>Polystyrene foam, unknown mass - Oceania</v>
      </c>
      <c r="G2261" s="311" t="str">
        <f t="array" ref="G2261">XLOOKUP(1,('Emission Factors'!$E$5:$E$488='GHG emissions calculations'!$F2261)*('Emission Factors'!$H$5:$H$488='GHG emissions calculations'!$H2261),INDEX('Emission Factors'!$E$5:$T$488,0,MATCH('GHG emissions calculations'!G$6,'Emission Factors'!$E$5:$T$5,0)),"",0)</f>
        <v/>
      </c>
      <c r="H2261" s="311" t="s">
        <v>238</v>
      </c>
      <c r="I2261" s="312" t="str">
        <f>IF(
    SUMIFS('Import data'!$L$25:$L$80,
           'Import data'!$J$25:$J$80, F2261,
           'Import data'!$G$25:$G$80, 'GHG emissions calculations'!$H2261,
           'Import data'!$I$25:$I$80,$E$1919) &lt;&gt; 0,
    SUMIFS('Import data'!$L$25:$L$80,
           'Import data'!$J$25:$J$80, F2261,
           'Import data'!$G$25:$G$80, 'GHG emissions calculations'!$H2261,
           'Import data'!$I$25:$I$80,$E$1919),
    ""
)</f>
        <v/>
      </c>
      <c r="J2261" s="311" t="str">
        <f t="array" ref="J2261">IF(
    XLOOKUP(F2261, 'Import data'!$J$26:$J$47, 'Import data'!$M$26:$M$47, "", 0) = "Please add the region-specific supplier emission factor or choose a different region available in the IAEG database.",
    "",
    XLOOKUP(F2261, 'Import data'!$J$26:$J$47, 'Import data'!$M$26:$M$47, "", 0)
)</f>
        <v/>
      </c>
      <c r="K2261" s="311" t="str">
        <f t="array" ref="K2261">IFERROR(
    XLOOKUP(F2261,
            _xlws.FILTER('Supplier Emission'!$G$15:$G$49,
                   ('Supplier Emission'!$D$15:$D$49=H2261) * ('Supplier Emission'!$F$15:$F$49=$E$1919)),
            _xlws.FILTER('Supplier Emission'!$I$15:$I$49,
                   ('Supplier Emission'!$D$15:$D$49=H2261) * ('Supplier Emission'!$F$15:$F$49=$E$1919)),
            ""),
    "")</f>
        <v/>
      </c>
      <c r="L2261" s="311" t="str">
        <f t="array" ref="L2261">IFERROR(
    XLOOKUP(F2261,
            _xlws.FILTER('Supplier Emission'!$G$15:$G$49,
                   ('Supplier Emission'!$D$15:$D$49=H2261) * ('Supplier Emission'!$F$15:$F$49=$E$1919)),
            _xlws.FILTER('Supplier Emission'!$J$15:$J$49,
                   ('Supplier Emission'!$D$15:$D$49=H2261) * ('Supplier Emission'!$F$15:$F$49=$E$1919)),
            ""),
    "")</f>
        <v/>
      </c>
      <c r="M2261" s="311" t="str">
        <f t="array" ref="M2261">IFERROR(
    XLOOKUP(F2261,
            _xlws.FILTER('Supplier Emission'!$G$15:$G$49,
                   ('Supplier Emission'!$D$15:$D$49=H2261) * ('Supplier Emission'!$F$15:$F$49=$E$1919)),
            _xlws.FILTER('Supplier Emission'!$M$15:$M$49,
                   ('Supplier Emission'!$D$15:$D$49=H2261) * ('Supplier Emission'!$F$15:$F$49=$E$1919)),
            ""),
    "")</f>
        <v/>
      </c>
      <c r="N2261" s="311" t="str">
        <f t="array" ref="N2261">IFERROR(
    XLOOKUP(F2261,
            _xlws.FILTER('Supplier Emission'!$G$15:$G$49,
                   ('Supplier Emission'!$D$15:$D$49=H2261) * ('Supplier Emission'!$F$15:$F$49=$E$1919)),
            _xlws.FILTER('Supplier Emission'!$H$15:$H$49,
                   ('Supplier Emission'!$D$15:$D$49=H2261) * ('Supplier Emission'!$F$15:$F$49=$E$1919)),
            ""),
    "")</f>
        <v/>
      </c>
      <c r="O2261" s="311" t="str">
        <f t="array" ref="O2261">XLOOKUP(1,('Emission Factors'!$E$5:$E$488='GHG emissions calculations'!$F2261)*('Emission Factors'!$H$5:$H$488='GHG emissions calculations'!$H2261),INDEX('Emission Factors'!$E$5:$T$488,0,MATCH('GHG emissions calculations'!O$6,'Emission Factors'!$E$5:$T$5,0)),"",0)</f>
        <v/>
      </c>
      <c r="P2261" s="313" t="str">
        <f t="array" ref="P2261">IFERROR(
    INDEX('Emission Factors'!$E$5:$P$488,
          MATCH(1,
                ('Emission Factors'!$E$5:$E$488 = 'GHG emissions calculations'!$F2261) *
                ('Emission Factors'!$H$5:$H$488 = 'GHG emissions calculations'!$H2261),
                0),
          MATCH('GHG emissions calculations'!P$6,'Emission Factors'!$E$5:$P$5,0)),
    "")</f>
        <v/>
      </c>
      <c r="Q2261" s="311" t="str">
        <f t="array" ref="Q2261">IFERROR(
    IF(
        INDEX('Emission Factors'!$E$5:$P$488,
              MATCH(1,
                    ('Emission Factors'!$E$5:$E$488 = 'GHG emissions calculations'!$F2261) *
                    ('Emission Factors'!$H$5:$H$488 = 'GHG emissions calculations'!$H2261),
                    0),
              MATCH('GHG emissions calculations'!Q$6, 'Emission Factors'!$E$5:$P$5, 0)) &lt;&gt; "",
        INDEX('Emission Factors'!$E$5:$P$488,
              MATCH(1,
                    ('Emission Factors'!$E$5:$E$488 = 'GHG emissions calculations'!$F2261) *
                    ('Emission Factors'!$H$5:$H$488 = 'GHG emissions calculations'!$H2261),
                    0),
              MATCH('GHG emissions calculations'!Q$6, 'Emission Factors'!$E$5:$P$5, 0)),
        ""),
    "")</f>
        <v/>
      </c>
      <c r="R2261" s="311" t="str">
        <f t="array" ref="R2261">IFERROR(
    IF(
        INDEX('Emission Factors'!$E$5:$R$488,
              MATCH(1,
                    ('Emission Factors'!$E$5:$E$488 = 'GHG emissions calculations'!$F2261) *
                    ('Emission Factors'!$H$5:$H$488 = 'GHG emissions calculations'!$H2261),
                    0),
              MATCH('GHG emissions calculations'!R$6, 'Emission Factors'!$E$5:$R$5, 0)) &lt;&gt; "",
        INDEX('Emission Factors'!$E$5:$R$488,
              MATCH(1,
                    ('Emission Factors'!$E$5:$E$488 = 'GHG emissions calculations'!$F2261) *
                    ('Emission Factors'!$H$5:$H$488 = 'GHG emissions calculations'!$H2261),
                    0),
              MATCH('GHG emissions calculations'!R$6, 'Emission Factors'!$E$5:$R$5, 0)),
        ""),
    "")</f>
        <v/>
      </c>
      <c r="S2261" s="312">
        <f t="shared" si="3"/>
        <v>0</v>
      </c>
      <c r="T2261" s="23"/>
    </row>
    <row r="2262" ht="15.75" customHeight="1" outlineLevel="1">
      <c r="A2262" s="23"/>
      <c r="B2262" s="71"/>
      <c r="C2262" s="71"/>
      <c r="D2262" s="71"/>
      <c r="E2262" s="314"/>
      <c r="F2262" s="311" t="str">
        <f>Lists!AA132</f>
        <v>Rubber or plastic belts and hoses, unknown mass - Africa</v>
      </c>
      <c r="G2262" s="311" t="str">
        <f t="array" ref="G2262">XLOOKUP(1,('Emission Factors'!$E$5:$E$488='GHG emissions calculations'!$F2262)*('Emission Factors'!$H$5:$H$488='GHG emissions calculations'!$H2262),INDEX('Emission Factors'!$E$5:$T$488,0,MATCH('GHG emissions calculations'!G$6,'Emission Factors'!$E$5:$T$5,0)),"",0)</f>
        <v/>
      </c>
      <c r="H2262" s="311" t="s">
        <v>238</v>
      </c>
      <c r="I2262" s="312" t="str">
        <f>IF(
    SUMIFS('Import data'!$L$25:$L$80,
           'Import data'!$J$25:$J$80, F2262,
           'Import data'!$G$25:$G$80, 'GHG emissions calculations'!$H2262,
           'Import data'!$I$25:$I$80,$E$1919) &lt;&gt; 0,
    SUMIFS('Import data'!$L$25:$L$80,
           'Import data'!$J$25:$J$80, F2262,
           'Import data'!$G$25:$G$80, 'GHG emissions calculations'!$H2262,
           'Import data'!$I$25:$I$80,$E$1919),
    ""
)</f>
        <v/>
      </c>
      <c r="J2262" s="311" t="str">
        <f t="array" ref="J2262">IF(
    XLOOKUP(F2262, 'Import data'!$J$26:$J$47, 'Import data'!$M$26:$M$47, "", 0) = "Please add the region-specific supplier emission factor or choose a different region available in the IAEG database.",
    "",
    XLOOKUP(F2262, 'Import data'!$J$26:$J$47, 'Import data'!$M$26:$M$47, "", 0)
)</f>
        <v/>
      </c>
      <c r="K2262" s="311" t="str">
        <f t="array" ref="K2262">IFERROR(
    XLOOKUP(F2262,
            _xlws.FILTER('Supplier Emission'!$G$15:$G$49,
                   ('Supplier Emission'!$D$15:$D$49=H2262) * ('Supplier Emission'!$F$15:$F$49=$E$1919)),
            _xlws.FILTER('Supplier Emission'!$I$15:$I$49,
                   ('Supplier Emission'!$D$15:$D$49=H2262) * ('Supplier Emission'!$F$15:$F$49=$E$1919)),
            ""),
    "")</f>
        <v/>
      </c>
      <c r="L2262" s="311" t="str">
        <f t="array" ref="L2262">IFERROR(
    XLOOKUP(F2262,
            _xlws.FILTER('Supplier Emission'!$G$15:$G$49,
                   ('Supplier Emission'!$D$15:$D$49=H2262) * ('Supplier Emission'!$F$15:$F$49=$E$1919)),
            _xlws.FILTER('Supplier Emission'!$J$15:$J$49,
                   ('Supplier Emission'!$D$15:$D$49=H2262) * ('Supplier Emission'!$F$15:$F$49=$E$1919)),
            ""),
    "")</f>
        <v/>
      </c>
      <c r="M2262" s="311" t="str">
        <f t="array" ref="M2262">IFERROR(
    XLOOKUP(F2262,
            _xlws.FILTER('Supplier Emission'!$G$15:$G$49,
                   ('Supplier Emission'!$D$15:$D$49=H2262) * ('Supplier Emission'!$F$15:$F$49=$E$1919)),
            _xlws.FILTER('Supplier Emission'!$M$15:$M$49,
                   ('Supplier Emission'!$D$15:$D$49=H2262) * ('Supplier Emission'!$F$15:$F$49=$E$1919)),
            ""),
    "")</f>
        <v/>
      </c>
      <c r="N2262" s="311" t="str">
        <f t="array" ref="N2262">IFERROR(
    XLOOKUP(F2262,
            _xlws.FILTER('Supplier Emission'!$G$15:$G$49,
                   ('Supplier Emission'!$D$15:$D$49=H2262) * ('Supplier Emission'!$F$15:$F$49=$E$1919)),
            _xlws.FILTER('Supplier Emission'!$H$15:$H$49,
                   ('Supplier Emission'!$D$15:$D$49=H2262) * ('Supplier Emission'!$F$15:$F$49=$E$1919)),
            ""),
    "")</f>
        <v/>
      </c>
      <c r="O2262" s="311" t="str">
        <f t="array" ref="O2262">XLOOKUP(1,('Emission Factors'!$E$5:$E$488='GHG emissions calculations'!$F2262)*('Emission Factors'!$H$5:$H$488='GHG emissions calculations'!$H2262),INDEX('Emission Factors'!$E$5:$T$488,0,MATCH('GHG emissions calculations'!O$6,'Emission Factors'!$E$5:$T$5,0)),"",0)</f>
        <v/>
      </c>
      <c r="P2262" s="313" t="str">
        <f t="array" ref="P2262">IFERROR(
    INDEX('Emission Factors'!$E$5:$P$488,
          MATCH(1,
                ('Emission Factors'!$E$5:$E$488 = 'GHG emissions calculations'!$F2262) *
                ('Emission Factors'!$H$5:$H$488 = 'GHG emissions calculations'!$H2262),
                0),
          MATCH('GHG emissions calculations'!P$6,'Emission Factors'!$E$5:$P$5,0)),
    "")</f>
        <v/>
      </c>
      <c r="Q2262" s="311" t="str">
        <f t="array" ref="Q2262">IFERROR(
    IF(
        INDEX('Emission Factors'!$E$5:$P$488,
              MATCH(1,
                    ('Emission Factors'!$E$5:$E$488 = 'GHG emissions calculations'!$F2262) *
                    ('Emission Factors'!$H$5:$H$488 = 'GHG emissions calculations'!$H2262),
                    0),
              MATCH('GHG emissions calculations'!Q$6, 'Emission Factors'!$E$5:$P$5, 0)) &lt;&gt; "",
        INDEX('Emission Factors'!$E$5:$P$488,
              MATCH(1,
                    ('Emission Factors'!$E$5:$E$488 = 'GHG emissions calculations'!$F2262) *
                    ('Emission Factors'!$H$5:$H$488 = 'GHG emissions calculations'!$H2262),
                    0),
              MATCH('GHG emissions calculations'!Q$6, 'Emission Factors'!$E$5:$P$5, 0)),
        ""),
    "")</f>
        <v/>
      </c>
      <c r="R2262" s="311" t="str">
        <f t="array" ref="R2262">IFERROR(
    IF(
        INDEX('Emission Factors'!$E$5:$R$488,
              MATCH(1,
                    ('Emission Factors'!$E$5:$E$488 = 'GHG emissions calculations'!$F2262) *
                    ('Emission Factors'!$H$5:$H$488 = 'GHG emissions calculations'!$H2262),
                    0),
              MATCH('GHG emissions calculations'!R$6, 'Emission Factors'!$E$5:$R$5, 0)) &lt;&gt; "",
        INDEX('Emission Factors'!$E$5:$R$488,
              MATCH(1,
                    ('Emission Factors'!$E$5:$E$488 = 'GHG emissions calculations'!$F2262) *
                    ('Emission Factors'!$H$5:$H$488 = 'GHG emissions calculations'!$H2262),
                    0),
              MATCH('GHG emissions calculations'!R$6, 'Emission Factors'!$E$5:$R$5, 0)),
        ""),
    "")</f>
        <v/>
      </c>
      <c r="S2262" s="312">
        <f t="shared" si="3"/>
        <v>0</v>
      </c>
      <c r="T2262" s="23"/>
    </row>
    <row r="2263" ht="15.75" customHeight="1" outlineLevel="1">
      <c r="A2263" s="23"/>
      <c r="B2263" s="71"/>
      <c r="C2263" s="71"/>
      <c r="D2263" s="71"/>
      <c r="E2263" s="314"/>
      <c r="F2263" s="311" t="str">
        <f>Lists!AA130</f>
        <v>Rubber or plastic belts and hoses, unknown mass - America</v>
      </c>
      <c r="G2263" s="311" t="str">
        <f t="array" ref="G2263">XLOOKUP(1,('Emission Factors'!$E$5:$E$488='GHG emissions calculations'!$F2263)*('Emission Factors'!$H$5:$H$488='GHG emissions calculations'!$H2263),INDEX('Emission Factors'!$E$5:$T$488,0,MATCH('GHG emissions calculations'!G$6,'Emission Factors'!$E$5:$T$5,0)),"",0)</f>
        <v/>
      </c>
      <c r="H2263" s="311" t="s">
        <v>238</v>
      </c>
      <c r="I2263" s="312" t="str">
        <f>IF(
    SUMIFS('Import data'!$L$25:$L$80,
           'Import data'!$J$25:$J$80, F2263,
           'Import data'!$G$25:$G$80, 'GHG emissions calculations'!$H2263,
           'Import data'!$I$25:$I$80,$E$1919) &lt;&gt; 0,
    SUMIFS('Import data'!$L$25:$L$80,
           'Import data'!$J$25:$J$80, F2263,
           'Import data'!$G$25:$G$80, 'GHG emissions calculations'!$H2263,
           'Import data'!$I$25:$I$80,$E$1919),
    ""
)</f>
        <v/>
      </c>
      <c r="J2263" s="311" t="str">
        <f t="array" ref="J2263">IF(
    XLOOKUP(F2263, 'Import data'!$J$26:$J$47, 'Import data'!$M$26:$M$47, "", 0) = "Please add the region-specific supplier emission factor or choose a different region available in the IAEG database.",
    "",
    XLOOKUP(F2263, 'Import data'!$J$26:$J$47, 'Import data'!$M$26:$M$47, "", 0)
)</f>
        <v/>
      </c>
      <c r="K2263" s="311" t="str">
        <f t="array" ref="K2263">IFERROR(
    XLOOKUP(F2263,
            _xlws.FILTER('Supplier Emission'!$G$15:$G$49,
                   ('Supplier Emission'!$D$15:$D$49=H2263) * ('Supplier Emission'!$F$15:$F$49=$E$1919)),
            _xlws.FILTER('Supplier Emission'!$I$15:$I$49,
                   ('Supplier Emission'!$D$15:$D$49=H2263) * ('Supplier Emission'!$F$15:$F$49=$E$1919)),
            ""),
    "")</f>
        <v/>
      </c>
      <c r="L2263" s="311" t="str">
        <f t="array" ref="L2263">IFERROR(
    XLOOKUP(F2263,
            _xlws.FILTER('Supplier Emission'!$G$15:$G$49,
                   ('Supplier Emission'!$D$15:$D$49=H2263) * ('Supplier Emission'!$F$15:$F$49=$E$1919)),
            _xlws.FILTER('Supplier Emission'!$J$15:$J$49,
                   ('Supplier Emission'!$D$15:$D$49=H2263) * ('Supplier Emission'!$F$15:$F$49=$E$1919)),
            ""),
    "")</f>
        <v/>
      </c>
      <c r="M2263" s="311" t="str">
        <f t="array" ref="M2263">IFERROR(
    XLOOKUP(F2263,
            _xlws.FILTER('Supplier Emission'!$G$15:$G$49,
                   ('Supplier Emission'!$D$15:$D$49=H2263) * ('Supplier Emission'!$F$15:$F$49=$E$1919)),
            _xlws.FILTER('Supplier Emission'!$M$15:$M$49,
                   ('Supplier Emission'!$D$15:$D$49=H2263) * ('Supplier Emission'!$F$15:$F$49=$E$1919)),
            ""),
    "")</f>
        <v/>
      </c>
      <c r="N2263" s="311" t="str">
        <f t="array" ref="N2263">IFERROR(
    XLOOKUP(F2263,
            _xlws.FILTER('Supplier Emission'!$G$15:$G$49,
                   ('Supplier Emission'!$D$15:$D$49=H2263) * ('Supplier Emission'!$F$15:$F$49=$E$1919)),
            _xlws.FILTER('Supplier Emission'!$H$15:$H$49,
                   ('Supplier Emission'!$D$15:$D$49=H2263) * ('Supplier Emission'!$F$15:$F$49=$E$1919)),
            ""),
    "")</f>
        <v/>
      </c>
      <c r="O2263" s="311" t="str">
        <f t="array" ref="O2263">XLOOKUP(1,('Emission Factors'!$E$5:$E$488='GHG emissions calculations'!$F2263)*('Emission Factors'!$H$5:$H$488='GHG emissions calculations'!$H2263),INDEX('Emission Factors'!$E$5:$T$488,0,MATCH('GHG emissions calculations'!O$6,'Emission Factors'!$E$5:$T$5,0)),"",0)</f>
        <v/>
      </c>
      <c r="P2263" s="313" t="str">
        <f t="array" ref="P2263">IFERROR(
    INDEX('Emission Factors'!$E$5:$P$488,
          MATCH(1,
                ('Emission Factors'!$E$5:$E$488 = 'GHG emissions calculations'!$F2263) *
                ('Emission Factors'!$H$5:$H$488 = 'GHG emissions calculations'!$H2263),
                0),
          MATCH('GHG emissions calculations'!P$6,'Emission Factors'!$E$5:$P$5,0)),
    "")</f>
        <v/>
      </c>
      <c r="Q2263" s="311" t="str">
        <f t="array" ref="Q2263">IFERROR(
    IF(
        INDEX('Emission Factors'!$E$5:$P$488,
              MATCH(1,
                    ('Emission Factors'!$E$5:$E$488 = 'GHG emissions calculations'!$F2263) *
                    ('Emission Factors'!$H$5:$H$488 = 'GHG emissions calculations'!$H2263),
                    0),
              MATCH('GHG emissions calculations'!Q$6, 'Emission Factors'!$E$5:$P$5, 0)) &lt;&gt; "",
        INDEX('Emission Factors'!$E$5:$P$488,
              MATCH(1,
                    ('Emission Factors'!$E$5:$E$488 = 'GHG emissions calculations'!$F2263) *
                    ('Emission Factors'!$H$5:$H$488 = 'GHG emissions calculations'!$H2263),
                    0),
              MATCH('GHG emissions calculations'!Q$6, 'Emission Factors'!$E$5:$P$5, 0)),
        ""),
    "")</f>
        <v/>
      </c>
      <c r="R2263" s="311" t="str">
        <f t="array" ref="R2263">IFERROR(
    IF(
        INDEX('Emission Factors'!$E$5:$R$488,
              MATCH(1,
                    ('Emission Factors'!$E$5:$E$488 = 'GHG emissions calculations'!$F2263) *
                    ('Emission Factors'!$H$5:$H$488 = 'GHG emissions calculations'!$H2263),
                    0),
              MATCH('GHG emissions calculations'!R$6, 'Emission Factors'!$E$5:$R$5, 0)) &lt;&gt; "",
        INDEX('Emission Factors'!$E$5:$R$488,
              MATCH(1,
                    ('Emission Factors'!$E$5:$E$488 = 'GHG emissions calculations'!$F2263) *
                    ('Emission Factors'!$H$5:$H$488 = 'GHG emissions calculations'!$H2263),
                    0),
              MATCH('GHG emissions calculations'!R$6, 'Emission Factors'!$E$5:$R$5, 0)),
        ""),
    "")</f>
        <v/>
      </c>
      <c r="S2263" s="312">
        <f t="shared" si="3"/>
        <v>0</v>
      </c>
      <c r="T2263" s="23"/>
    </row>
    <row r="2264" ht="15.75" customHeight="1" outlineLevel="1">
      <c r="A2264" s="23"/>
      <c r="B2264" s="71"/>
      <c r="C2264" s="71"/>
      <c r="D2264" s="71"/>
      <c r="E2264" s="314"/>
      <c r="F2264" s="311" t="str">
        <f>Lists!AA133</f>
        <v>Rubber or plastic belts and hoses, unknown mass - Asia</v>
      </c>
      <c r="G2264" s="311" t="str">
        <f t="array" ref="G2264">XLOOKUP(1,('Emission Factors'!$E$5:$E$488='GHG emissions calculations'!$F2264)*('Emission Factors'!$H$5:$H$488='GHG emissions calculations'!$H2264),INDEX('Emission Factors'!$E$5:$T$488,0,MATCH('GHG emissions calculations'!G$6,'Emission Factors'!$E$5:$T$5,0)),"",0)</f>
        <v/>
      </c>
      <c r="H2264" s="311" t="s">
        <v>238</v>
      </c>
      <c r="I2264" s="312" t="str">
        <f>IF(
    SUMIFS('Import data'!$L$25:$L$80,
           'Import data'!$J$25:$J$80, F2264,
           'Import data'!$G$25:$G$80, 'GHG emissions calculations'!$H2264,
           'Import data'!$I$25:$I$80,$E$1919) &lt;&gt; 0,
    SUMIFS('Import data'!$L$25:$L$80,
           'Import data'!$J$25:$J$80, F2264,
           'Import data'!$G$25:$G$80, 'GHG emissions calculations'!$H2264,
           'Import data'!$I$25:$I$80,$E$1919),
    ""
)</f>
        <v/>
      </c>
      <c r="J2264" s="311" t="str">
        <f t="array" ref="J2264">IF(
    XLOOKUP(F2264, 'Import data'!$J$26:$J$47, 'Import data'!$M$26:$M$47, "", 0) = "Please add the region-specific supplier emission factor or choose a different region available in the IAEG database.",
    "",
    XLOOKUP(F2264, 'Import data'!$J$26:$J$47, 'Import data'!$M$26:$M$47, "", 0)
)</f>
        <v/>
      </c>
      <c r="K2264" s="311" t="str">
        <f t="array" ref="K2264">IFERROR(
    XLOOKUP(F2264,
            _xlws.FILTER('Supplier Emission'!$G$15:$G$49,
                   ('Supplier Emission'!$D$15:$D$49=H2264) * ('Supplier Emission'!$F$15:$F$49=$E$1919)),
            _xlws.FILTER('Supplier Emission'!$I$15:$I$49,
                   ('Supplier Emission'!$D$15:$D$49=H2264) * ('Supplier Emission'!$F$15:$F$49=$E$1919)),
            ""),
    "")</f>
        <v/>
      </c>
      <c r="L2264" s="311" t="str">
        <f t="array" ref="L2264">IFERROR(
    XLOOKUP(F2264,
            _xlws.FILTER('Supplier Emission'!$G$15:$G$49,
                   ('Supplier Emission'!$D$15:$D$49=H2264) * ('Supplier Emission'!$F$15:$F$49=$E$1919)),
            _xlws.FILTER('Supplier Emission'!$J$15:$J$49,
                   ('Supplier Emission'!$D$15:$D$49=H2264) * ('Supplier Emission'!$F$15:$F$49=$E$1919)),
            ""),
    "")</f>
        <v/>
      </c>
      <c r="M2264" s="311" t="str">
        <f t="array" ref="M2264">IFERROR(
    XLOOKUP(F2264,
            _xlws.FILTER('Supplier Emission'!$G$15:$G$49,
                   ('Supplier Emission'!$D$15:$D$49=H2264) * ('Supplier Emission'!$F$15:$F$49=$E$1919)),
            _xlws.FILTER('Supplier Emission'!$M$15:$M$49,
                   ('Supplier Emission'!$D$15:$D$49=H2264) * ('Supplier Emission'!$F$15:$F$49=$E$1919)),
            ""),
    "")</f>
        <v/>
      </c>
      <c r="N2264" s="311" t="str">
        <f t="array" ref="N2264">IFERROR(
    XLOOKUP(F2264,
            _xlws.FILTER('Supplier Emission'!$G$15:$G$49,
                   ('Supplier Emission'!$D$15:$D$49=H2264) * ('Supplier Emission'!$F$15:$F$49=$E$1919)),
            _xlws.FILTER('Supplier Emission'!$H$15:$H$49,
                   ('Supplier Emission'!$D$15:$D$49=H2264) * ('Supplier Emission'!$F$15:$F$49=$E$1919)),
            ""),
    "")</f>
        <v/>
      </c>
      <c r="O2264" s="311" t="str">
        <f t="array" ref="O2264">XLOOKUP(1,('Emission Factors'!$E$5:$E$488='GHG emissions calculations'!$F2264)*('Emission Factors'!$H$5:$H$488='GHG emissions calculations'!$H2264),INDEX('Emission Factors'!$E$5:$T$488,0,MATCH('GHG emissions calculations'!O$6,'Emission Factors'!$E$5:$T$5,0)),"",0)</f>
        <v/>
      </c>
      <c r="P2264" s="313" t="str">
        <f t="array" ref="P2264">IFERROR(
    INDEX('Emission Factors'!$E$5:$P$488,
          MATCH(1,
                ('Emission Factors'!$E$5:$E$488 = 'GHG emissions calculations'!$F2264) *
                ('Emission Factors'!$H$5:$H$488 = 'GHG emissions calculations'!$H2264),
                0),
          MATCH('GHG emissions calculations'!P$6,'Emission Factors'!$E$5:$P$5,0)),
    "")</f>
        <v/>
      </c>
      <c r="Q2264" s="311" t="str">
        <f t="array" ref="Q2264">IFERROR(
    IF(
        INDEX('Emission Factors'!$E$5:$P$488,
              MATCH(1,
                    ('Emission Factors'!$E$5:$E$488 = 'GHG emissions calculations'!$F2264) *
                    ('Emission Factors'!$H$5:$H$488 = 'GHG emissions calculations'!$H2264),
                    0),
              MATCH('GHG emissions calculations'!Q$6, 'Emission Factors'!$E$5:$P$5, 0)) &lt;&gt; "",
        INDEX('Emission Factors'!$E$5:$P$488,
              MATCH(1,
                    ('Emission Factors'!$E$5:$E$488 = 'GHG emissions calculations'!$F2264) *
                    ('Emission Factors'!$H$5:$H$488 = 'GHG emissions calculations'!$H2264),
                    0),
              MATCH('GHG emissions calculations'!Q$6, 'Emission Factors'!$E$5:$P$5, 0)),
        ""),
    "")</f>
        <v/>
      </c>
      <c r="R2264" s="311" t="str">
        <f t="array" ref="R2264">IFERROR(
    IF(
        INDEX('Emission Factors'!$E$5:$R$488,
              MATCH(1,
                    ('Emission Factors'!$E$5:$E$488 = 'GHG emissions calculations'!$F2264) *
                    ('Emission Factors'!$H$5:$H$488 = 'GHG emissions calculations'!$H2264),
                    0),
              MATCH('GHG emissions calculations'!R$6, 'Emission Factors'!$E$5:$R$5, 0)) &lt;&gt; "",
        INDEX('Emission Factors'!$E$5:$R$488,
              MATCH(1,
                    ('Emission Factors'!$E$5:$E$488 = 'GHG emissions calculations'!$F2264) *
                    ('Emission Factors'!$H$5:$H$488 = 'GHG emissions calculations'!$H2264),
                    0),
              MATCH('GHG emissions calculations'!R$6, 'Emission Factors'!$E$5:$R$5, 0)),
        ""),
    "")</f>
        <v/>
      </c>
      <c r="S2264" s="312">
        <f t="shared" si="3"/>
        <v>0</v>
      </c>
      <c r="T2264" s="23"/>
    </row>
    <row r="2265" ht="15.75" customHeight="1" outlineLevel="1">
      <c r="A2265" s="23"/>
      <c r="B2265" s="71"/>
      <c r="C2265" s="71"/>
      <c r="D2265" s="71"/>
      <c r="E2265" s="314"/>
      <c r="F2265" s="311" t="str">
        <f>Lists!AA131</f>
        <v>Rubber or plastic belts and hoses, unknown mass - Europe</v>
      </c>
      <c r="G2265" s="311" t="str">
        <f t="array" ref="G2265">XLOOKUP(1,('Emission Factors'!$E$5:$E$488='GHG emissions calculations'!$F2265)*('Emission Factors'!$H$5:$H$488='GHG emissions calculations'!$H2265),INDEX('Emission Factors'!$E$5:$T$488,0,MATCH('GHG emissions calculations'!G$6,'Emission Factors'!$E$5:$T$5,0)),"",0)</f>
        <v/>
      </c>
      <c r="H2265" s="311" t="s">
        <v>238</v>
      </c>
      <c r="I2265" s="312" t="str">
        <f>IF(
    SUMIFS('Import data'!$L$25:$L$80,
           'Import data'!$J$25:$J$80, F2265,
           'Import data'!$G$25:$G$80, 'GHG emissions calculations'!$H2265,
           'Import data'!$I$25:$I$80,$E$1919) &lt;&gt; 0,
    SUMIFS('Import data'!$L$25:$L$80,
           'Import data'!$J$25:$J$80, F2265,
           'Import data'!$G$25:$G$80, 'GHG emissions calculations'!$H2265,
           'Import data'!$I$25:$I$80,$E$1919),
    ""
)</f>
        <v/>
      </c>
      <c r="J2265" s="311" t="str">
        <f t="array" ref="J2265">IF(
    XLOOKUP(F2265, 'Import data'!$J$26:$J$47, 'Import data'!$M$26:$M$47, "", 0) = "Please add the region-specific supplier emission factor or choose a different region available in the IAEG database.",
    "",
    XLOOKUP(F2265, 'Import data'!$J$26:$J$47, 'Import data'!$M$26:$M$47, "", 0)
)</f>
        <v/>
      </c>
      <c r="K2265" s="311" t="str">
        <f t="array" ref="K2265">IFERROR(
    XLOOKUP(F2265,
            _xlws.FILTER('Supplier Emission'!$G$15:$G$49,
                   ('Supplier Emission'!$D$15:$D$49=H2265) * ('Supplier Emission'!$F$15:$F$49=$E$1919)),
            _xlws.FILTER('Supplier Emission'!$I$15:$I$49,
                   ('Supplier Emission'!$D$15:$D$49=H2265) * ('Supplier Emission'!$F$15:$F$49=$E$1919)),
            ""),
    "")</f>
        <v/>
      </c>
      <c r="L2265" s="311" t="str">
        <f t="array" ref="L2265">IFERROR(
    XLOOKUP(F2265,
            _xlws.FILTER('Supplier Emission'!$G$15:$G$49,
                   ('Supplier Emission'!$D$15:$D$49=H2265) * ('Supplier Emission'!$F$15:$F$49=$E$1919)),
            _xlws.FILTER('Supplier Emission'!$J$15:$J$49,
                   ('Supplier Emission'!$D$15:$D$49=H2265) * ('Supplier Emission'!$F$15:$F$49=$E$1919)),
            ""),
    "")</f>
        <v/>
      </c>
      <c r="M2265" s="311" t="str">
        <f t="array" ref="M2265">IFERROR(
    XLOOKUP(F2265,
            _xlws.FILTER('Supplier Emission'!$G$15:$G$49,
                   ('Supplier Emission'!$D$15:$D$49=H2265) * ('Supplier Emission'!$F$15:$F$49=$E$1919)),
            _xlws.FILTER('Supplier Emission'!$M$15:$M$49,
                   ('Supplier Emission'!$D$15:$D$49=H2265) * ('Supplier Emission'!$F$15:$F$49=$E$1919)),
            ""),
    "")</f>
        <v/>
      </c>
      <c r="N2265" s="311" t="str">
        <f t="array" ref="N2265">IFERROR(
    XLOOKUP(F2265,
            _xlws.FILTER('Supplier Emission'!$G$15:$G$49,
                   ('Supplier Emission'!$D$15:$D$49=H2265) * ('Supplier Emission'!$F$15:$F$49=$E$1919)),
            _xlws.FILTER('Supplier Emission'!$H$15:$H$49,
                   ('Supplier Emission'!$D$15:$D$49=H2265) * ('Supplier Emission'!$F$15:$F$49=$E$1919)),
            ""),
    "")</f>
        <v/>
      </c>
      <c r="O2265" s="311" t="str">
        <f t="array" ref="O2265">XLOOKUP(1,('Emission Factors'!$E$5:$E$488='GHG emissions calculations'!$F2265)*('Emission Factors'!$H$5:$H$488='GHG emissions calculations'!$H2265),INDEX('Emission Factors'!$E$5:$T$488,0,MATCH('GHG emissions calculations'!O$6,'Emission Factors'!$E$5:$T$5,0)),"",0)</f>
        <v/>
      </c>
      <c r="P2265" s="313" t="str">
        <f t="array" ref="P2265">IFERROR(
    INDEX('Emission Factors'!$E$5:$P$488,
          MATCH(1,
                ('Emission Factors'!$E$5:$E$488 = 'GHG emissions calculations'!$F2265) *
                ('Emission Factors'!$H$5:$H$488 = 'GHG emissions calculations'!$H2265),
                0),
          MATCH('GHG emissions calculations'!P$6,'Emission Factors'!$E$5:$P$5,0)),
    "")</f>
        <v/>
      </c>
      <c r="Q2265" s="311" t="str">
        <f t="array" ref="Q2265">IFERROR(
    IF(
        INDEX('Emission Factors'!$E$5:$P$488,
              MATCH(1,
                    ('Emission Factors'!$E$5:$E$488 = 'GHG emissions calculations'!$F2265) *
                    ('Emission Factors'!$H$5:$H$488 = 'GHG emissions calculations'!$H2265),
                    0),
              MATCH('GHG emissions calculations'!Q$6, 'Emission Factors'!$E$5:$P$5, 0)) &lt;&gt; "",
        INDEX('Emission Factors'!$E$5:$P$488,
              MATCH(1,
                    ('Emission Factors'!$E$5:$E$488 = 'GHG emissions calculations'!$F2265) *
                    ('Emission Factors'!$H$5:$H$488 = 'GHG emissions calculations'!$H2265),
                    0),
              MATCH('GHG emissions calculations'!Q$6, 'Emission Factors'!$E$5:$P$5, 0)),
        ""),
    "")</f>
        <v/>
      </c>
      <c r="R2265" s="311" t="str">
        <f t="array" ref="R2265">IFERROR(
    IF(
        INDEX('Emission Factors'!$E$5:$R$488,
              MATCH(1,
                    ('Emission Factors'!$E$5:$E$488 = 'GHG emissions calculations'!$F2265) *
                    ('Emission Factors'!$H$5:$H$488 = 'GHG emissions calculations'!$H2265),
                    0),
              MATCH('GHG emissions calculations'!R$6, 'Emission Factors'!$E$5:$R$5, 0)) &lt;&gt; "",
        INDEX('Emission Factors'!$E$5:$R$488,
              MATCH(1,
                    ('Emission Factors'!$E$5:$E$488 = 'GHG emissions calculations'!$F2265) *
                    ('Emission Factors'!$H$5:$H$488 = 'GHG emissions calculations'!$H2265),
                    0),
              MATCH('GHG emissions calculations'!R$6, 'Emission Factors'!$E$5:$R$5, 0)),
        ""),
    "")</f>
        <v/>
      </c>
      <c r="S2265" s="312">
        <f t="shared" si="3"/>
        <v>0</v>
      </c>
      <c r="T2265" s="23"/>
    </row>
    <row r="2266" ht="15.75" customHeight="1" outlineLevel="1">
      <c r="A2266" s="23"/>
      <c r="B2266" s="71"/>
      <c r="C2266" s="71"/>
      <c r="D2266" s="71"/>
      <c r="E2266" s="314"/>
      <c r="F2266" s="311" t="str">
        <f>Lists!AA136</f>
        <v>Rubber or plastic belts and hoses, unknown mass - Global or unspecified region</v>
      </c>
      <c r="G2266" s="311" t="str">
        <f t="array" ref="G2266">XLOOKUP(1,('Emission Factors'!$E$5:$E$488='GHG emissions calculations'!$F2266)*('Emission Factors'!$H$5:$H$488='GHG emissions calculations'!$H2266),INDEX('Emission Factors'!$E$5:$T$488,0,MATCH('GHG emissions calculations'!G$6,'Emission Factors'!$E$5:$T$5,0)),"",0)</f>
        <v/>
      </c>
      <c r="H2266" s="311" t="s">
        <v>238</v>
      </c>
      <c r="I2266" s="312" t="str">
        <f>IF(
    SUMIFS('Import data'!$L$25:$L$80,
           'Import data'!$J$25:$J$80, F2266,
           'Import data'!$G$25:$G$80, 'GHG emissions calculations'!$H2266,
           'Import data'!$I$25:$I$80,$E$1919) &lt;&gt; 0,
    SUMIFS('Import data'!$L$25:$L$80,
           'Import data'!$J$25:$J$80, F2266,
           'Import data'!$G$25:$G$80, 'GHG emissions calculations'!$H2266,
           'Import data'!$I$25:$I$80,$E$1919),
    ""
)</f>
        <v/>
      </c>
      <c r="J2266" s="311" t="str">
        <f t="array" ref="J2266">IF(
    XLOOKUP(F2266, 'Import data'!$J$26:$J$47, 'Import data'!$M$26:$M$47, "", 0) = "Please add the region-specific supplier emission factor or choose a different region available in the IAEG database.",
    "",
    XLOOKUP(F2266, 'Import data'!$J$26:$J$47, 'Import data'!$M$26:$M$47, "", 0)
)</f>
        <v/>
      </c>
      <c r="K2266" s="311" t="str">
        <f t="array" ref="K2266">IFERROR(
    XLOOKUP(F2266,
            _xlws.FILTER('Supplier Emission'!$G$15:$G$49,
                   ('Supplier Emission'!$D$15:$D$49=H2266) * ('Supplier Emission'!$F$15:$F$49=$E$1919)),
            _xlws.FILTER('Supplier Emission'!$I$15:$I$49,
                   ('Supplier Emission'!$D$15:$D$49=H2266) * ('Supplier Emission'!$F$15:$F$49=$E$1919)),
            ""),
    "")</f>
        <v/>
      </c>
      <c r="L2266" s="311" t="str">
        <f t="array" ref="L2266">IFERROR(
    XLOOKUP(F2266,
            _xlws.FILTER('Supplier Emission'!$G$15:$G$49,
                   ('Supplier Emission'!$D$15:$D$49=H2266) * ('Supplier Emission'!$F$15:$F$49=$E$1919)),
            _xlws.FILTER('Supplier Emission'!$J$15:$J$49,
                   ('Supplier Emission'!$D$15:$D$49=H2266) * ('Supplier Emission'!$F$15:$F$49=$E$1919)),
            ""),
    "")</f>
        <v/>
      </c>
      <c r="M2266" s="311" t="str">
        <f t="array" ref="M2266">IFERROR(
    XLOOKUP(F2266,
            _xlws.FILTER('Supplier Emission'!$G$15:$G$49,
                   ('Supplier Emission'!$D$15:$D$49=H2266) * ('Supplier Emission'!$F$15:$F$49=$E$1919)),
            _xlws.FILTER('Supplier Emission'!$M$15:$M$49,
                   ('Supplier Emission'!$D$15:$D$49=H2266) * ('Supplier Emission'!$F$15:$F$49=$E$1919)),
            ""),
    "")</f>
        <v/>
      </c>
      <c r="N2266" s="311" t="str">
        <f t="array" ref="N2266">IFERROR(
    XLOOKUP(F2266,
            _xlws.FILTER('Supplier Emission'!$G$15:$G$49,
                   ('Supplier Emission'!$D$15:$D$49=H2266) * ('Supplier Emission'!$F$15:$F$49=$E$1919)),
            _xlws.FILTER('Supplier Emission'!$H$15:$H$49,
                   ('Supplier Emission'!$D$15:$D$49=H2266) * ('Supplier Emission'!$F$15:$F$49=$E$1919)),
            ""),
    "")</f>
        <v/>
      </c>
      <c r="O2266" s="311" t="str">
        <f t="array" ref="O2266">XLOOKUP(1,('Emission Factors'!$E$5:$E$488='GHG emissions calculations'!$F2266)*('Emission Factors'!$H$5:$H$488='GHG emissions calculations'!$H2266),INDEX('Emission Factors'!$E$5:$T$488,0,MATCH('GHG emissions calculations'!O$6,'Emission Factors'!$E$5:$T$5,0)),"",0)</f>
        <v/>
      </c>
      <c r="P2266" s="313" t="str">
        <f t="array" ref="P2266">IFERROR(
    INDEX('Emission Factors'!$E$5:$P$488,
          MATCH(1,
                ('Emission Factors'!$E$5:$E$488 = 'GHG emissions calculations'!$F2266) *
                ('Emission Factors'!$H$5:$H$488 = 'GHG emissions calculations'!$H2266),
                0),
          MATCH('GHG emissions calculations'!P$6,'Emission Factors'!$E$5:$P$5,0)),
    "")</f>
        <v/>
      </c>
      <c r="Q2266" s="311" t="str">
        <f t="array" ref="Q2266">IFERROR(
    IF(
        INDEX('Emission Factors'!$E$5:$P$488,
              MATCH(1,
                    ('Emission Factors'!$E$5:$E$488 = 'GHG emissions calculations'!$F2266) *
                    ('Emission Factors'!$H$5:$H$488 = 'GHG emissions calculations'!$H2266),
                    0),
              MATCH('GHG emissions calculations'!Q$6, 'Emission Factors'!$E$5:$P$5, 0)) &lt;&gt; "",
        INDEX('Emission Factors'!$E$5:$P$488,
              MATCH(1,
                    ('Emission Factors'!$E$5:$E$488 = 'GHG emissions calculations'!$F2266) *
                    ('Emission Factors'!$H$5:$H$488 = 'GHG emissions calculations'!$H2266),
                    0),
              MATCH('GHG emissions calculations'!Q$6, 'Emission Factors'!$E$5:$P$5, 0)),
        ""),
    "")</f>
        <v/>
      </c>
      <c r="R2266" s="311" t="str">
        <f t="array" ref="R2266">IFERROR(
    IF(
        INDEX('Emission Factors'!$E$5:$R$488,
              MATCH(1,
                    ('Emission Factors'!$E$5:$E$488 = 'GHG emissions calculations'!$F2266) *
                    ('Emission Factors'!$H$5:$H$488 = 'GHG emissions calculations'!$H2266),
                    0),
              MATCH('GHG emissions calculations'!R$6, 'Emission Factors'!$E$5:$R$5, 0)) &lt;&gt; "",
        INDEX('Emission Factors'!$E$5:$R$488,
              MATCH(1,
                    ('Emission Factors'!$E$5:$E$488 = 'GHG emissions calculations'!$F2266) *
                    ('Emission Factors'!$H$5:$H$488 = 'GHG emissions calculations'!$H2266),
                    0),
              MATCH('GHG emissions calculations'!R$6, 'Emission Factors'!$E$5:$R$5, 0)),
        ""),
    "")</f>
        <v/>
      </c>
      <c r="S2266" s="312">
        <f t="shared" si="3"/>
        <v>0</v>
      </c>
      <c r="T2266" s="23"/>
    </row>
    <row r="2267" ht="15.75" customHeight="1" outlineLevel="1">
      <c r="A2267" s="23"/>
      <c r="B2267" s="71"/>
      <c r="C2267" s="71"/>
      <c r="D2267" s="71"/>
      <c r="E2267" s="314"/>
      <c r="F2267" s="311" t="str">
        <f>Lists!AA135</f>
        <v>Rubber or plastic belts and hoses, unknown mass - Middle East</v>
      </c>
      <c r="G2267" s="311" t="str">
        <f t="array" ref="G2267">XLOOKUP(1,('Emission Factors'!$E$5:$E$488='GHG emissions calculations'!$F2267)*('Emission Factors'!$H$5:$H$488='GHG emissions calculations'!$H2267),INDEX('Emission Factors'!$E$5:$T$488,0,MATCH('GHG emissions calculations'!G$6,'Emission Factors'!$E$5:$T$5,0)),"",0)</f>
        <v/>
      </c>
      <c r="H2267" s="311" t="s">
        <v>238</v>
      </c>
      <c r="I2267" s="312" t="str">
        <f>IF(
    SUMIFS('Import data'!$L$25:$L$80,
           'Import data'!$J$25:$J$80, F2267,
           'Import data'!$G$25:$G$80, 'GHG emissions calculations'!$H2267,
           'Import data'!$I$25:$I$80,$E$1919) &lt;&gt; 0,
    SUMIFS('Import data'!$L$25:$L$80,
           'Import data'!$J$25:$J$80, F2267,
           'Import data'!$G$25:$G$80, 'GHG emissions calculations'!$H2267,
           'Import data'!$I$25:$I$80,$E$1919),
    ""
)</f>
        <v/>
      </c>
      <c r="J2267" s="311" t="str">
        <f t="array" ref="J2267">IF(
    XLOOKUP(F2267, 'Import data'!$J$26:$J$47, 'Import data'!$M$26:$M$47, "", 0) = "Please add the region-specific supplier emission factor or choose a different region available in the IAEG database.",
    "",
    XLOOKUP(F2267, 'Import data'!$J$26:$J$47, 'Import data'!$M$26:$M$47, "", 0)
)</f>
        <v/>
      </c>
      <c r="K2267" s="311" t="str">
        <f t="array" ref="K2267">IFERROR(
    XLOOKUP(F2267,
            _xlws.FILTER('Supplier Emission'!$G$15:$G$49,
                   ('Supplier Emission'!$D$15:$D$49=H2267) * ('Supplier Emission'!$F$15:$F$49=$E$1919)),
            _xlws.FILTER('Supplier Emission'!$I$15:$I$49,
                   ('Supplier Emission'!$D$15:$D$49=H2267) * ('Supplier Emission'!$F$15:$F$49=$E$1919)),
            ""),
    "")</f>
        <v/>
      </c>
      <c r="L2267" s="311" t="str">
        <f t="array" ref="L2267">IFERROR(
    XLOOKUP(F2267,
            _xlws.FILTER('Supplier Emission'!$G$15:$G$49,
                   ('Supplier Emission'!$D$15:$D$49=H2267) * ('Supplier Emission'!$F$15:$F$49=$E$1919)),
            _xlws.FILTER('Supplier Emission'!$J$15:$J$49,
                   ('Supplier Emission'!$D$15:$D$49=H2267) * ('Supplier Emission'!$F$15:$F$49=$E$1919)),
            ""),
    "")</f>
        <v/>
      </c>
      <c r="M2267" s="311" t="str">
        <f t="array" ref="M2267">IFERROR(
    XLOOKUP(F2267,
            _xlws.FILTER('Supplier Emission'!$G$15:$G$49,
                   ('Supplier Emission'!$D$15:$D$49=H2267) * ('Supplier Emission'!$F$15:$F$49=$E$1919)),
            _xlws.FILTER('Supplier Emission'!$M$15:$M$49,
                   ('Supplier Emission'!$D$15:$D$49=H2267) * ('Supplier Emission'!$F$15:$F$49=$E$1919)),
            ""),
    "")</f>
        <v/>
      </c>
      <c r="N2267" s="311" t="str">
        <f t="array" ref="N2267">IFERROR(
    XLOOKUP(F2267,
            _xlws.FILTER('Supplier Emission'!$G$15:$G$49,
                   ('Supplier Emission'!$D$15:$D$49=H2267) * ('Supplier Emission'!$F$15:$F$49=$E$1919)),
            _xlws.FILTER('Supplier Emission'!$H$15:$H$49,
                   ('Supplier Emission'!$D$15:$D$49=H2267) * ('Supplier Emission'!$F$15:$F$49=$E$1919)),
            ""),
    "")</f>
        <v/>
      </c>
      <c r="O2267" s="311" t="str">
        <f t="array" ref="O2267">XLOOKUP(1,('Emission Factors'!$E$5:$E$488='GHG emissions calculations'!$F2267)*('Emission Factors'!$H$5:$H$488='GHG emissions calculations'!$H2267),INDEX('Emission Factors'!$E$5:$T$488,0,MATCH('GHG emissions calculations'!O$6,'Emission Factors'!$E$5:$T$5,0)),"",0)</f>
        <v/>
      </c>
      <c r="P2267" s="313" t="str">
        <f t="array" ref="P2267">IFERROR(
    INDEX('Emission Factors'!$E$5:$P$488,
          MATCH(1,
                ('Emission Factors'!$E$5:$E$488 = 'GHG emissions calculations'!$F2267) *
                ('Emission Factors'!$H$5:$H$488 = 'GHG emissions calculations'!$H2267),
                0),
          MATCH('GHG emissions calculations'!P$6,'Emission Factors'!$E$5:$P$5,0)),
    "")</f>
        <v/>
      </c>
      <c r="Q2267" s="311" t="str">
        <f t="array" ref="Q2267">IFERROR(
    IF(
        INDEX('Emission Factors'!$E$5:$P$488,
              MATCH(1,
                    ('Emission Factors'!$E$5:$E$488 = 'GHG emissions calculations'!$F2267) *
                    ('Emission Factors'!$H$5:$H$488 = 'GHG emissions calculations'!$H2267),
                    0),
              MATCH('GHG emissions calculations'!Q$6, 'Emission Factors'!$E$5:$P$5, 0)) &lt;&gt; "",
        INDEX('Emission Factors'!$E$5:$P$488,
              MATCH(1,
                    ('Emission Factors'!$E$5:$E$488 = 'GHG emissions calculations'!$F2267) *
                    ('Emission Factors'!$H$5:$H$488 = 'GHG emissions calculations'!$H2267),
                    0),
              MATCH('GHG emissions calculations'!Q$6, 'Emission Factors'!$E$5:$P$5, 0)),
        ""),
    "")</f>
        <v/>
      </c>
      <c r="R2267" s="311" t="str">
        <f t="array" ref="R2267">IFERROR(
    IF(
        INDEX('Emission Factors'!$E$5:$R$488,
              MATCH(1,
                    ('Emission Factors'!$E$5:$E$488 = 'GHG emissions calculations'!$F2267) *
                    ('Emission Factors'!$H$5:$H$488 = 'GHG emissions calculations'!$H2267),
                    0),
              MATCH('GHG emissions calculations'!R$6, 'Emission Factors'!$E$5:$R$5, 0)) &lt;&gt; "",
        INDEX('Emission Factors'!$E$5:$R$488,
              MATCH(1,
                    ('Emission Factors'!$E$5:$E$488 = 'GHG emissions calculations'!$F2267) *
                    ('Emission Factors'!$H$5:$H$488 = 'GHG emissions calculations'!$H2267),
                    0),
              MATCH('GHG emissions calculations'!R$6, 'Emission Factors'!$E$5:$R$5, 0)),
        ""),
    "")</f>
        <v/>
      </c>
      <c r="S2267" s="312">
        <f t="shared" si="3"/>
        <v>0</v>
      </c>
      <c r="T2267" s="23"/>
    </row>
    <row r="2268" ht="15.75" customHeight="1" outlineLevel="1">
      <c r="A2268" s="23"/>
      <c r="B2268" s="71"/>
      <c r="C2268" s="71"/>
      <c r="D2268" s="71"/>
      <c r="E2268" s="314"/>
      <c r="F2268" s="311" t="str">
        <f>Lists!AA134</f>
        <v>Rubber or plastic belts and hoses, unknown mass - Oceania</v>
      </c>
      <c r="G2268" s="311" t="str">
        <f t="array" ref="G2268">XLOOKUP(1,('Emission Factors'!$E$5:$E$488='GHG emissions calculations'!$F2268)*('Emission Factors'!$H$5:$H$488='GHG emissions calculations'!$H2268),INDEX('Emission Factors'!$E$5:$T$488,0,MATCH('GHG emissions calculations'!G$6,'Emission Factors'!$E$5:$T$5,0)),"",0)</f>
        <v/>
      </c>
      <c r="H2268" s="311" t="s">
        <v>238</v>
      </c>
      <c r="I2268" s="312" t="str">
        <f>IF(
    SUMIFS('Import data'!$L$25:$L$80,
           'Import data'!$J$25:$J$80, F2268,
           'Import data'!$G$25:$G$80, 'GHG emissions calculations'!$H2268,
           'Import data'!$I$25:$I$80,$E$1919) &lt;&gt; 0,
    SUMIFS('Import data'!$L$25:$L$80,
           'Import data'!$J$25:$J$80, F2268,
           'Import data'!$G$25:$G$80, 'GHG emissions calculations'!$H2268,
           'Import data'!$I$25:$I$80,$E$1919),
    ""
)</f>
        <v/>
      </c>
      <c r="J2268" s="311" t="str">
        <f t="array" ref="J2268">IF(
    XLOOKUP(F2268, 'Import data'!$J$26:$J$47, 'Import data'!$M$26:$M$47, "", 0) = "Please add the region-specific supplier emission factor or choose a different region available in the IAEG database.",
    "",
    XLOOKUP(F2268, 'Import data'!$J$26:$J$47, 'Import data'!$M$26:$M$47, "", 0)
)</f>
        <v/>
      </c>
      <c r="K2268" s="311" t="str">
        <f t="array" ref="K2268">IFERROR(
    XLOOKUP(F2268,
            _xlws.FILTER('Supplier Emission'!$G$15:$G$49,
                   ('Supplier Emission'!$D$15:$D$49=H2268) * ('Supplier Emission'!$F$15:$F$49=$E$1919)),
            _xlws.FILTER('Supplier Emission'!$I$15:$I$49,
                   ('Supplier Emission'!$D$15:$D$49=H2268) * ('Supplier Emission'!$F$15:$F$49=$E$1919)),
            ""),
    "")</f>
        <v/>
      </c>
      <c r="L2268" s="311" t="str">
        <f t="array" ref="L2268">IFERROR(
    XLOOKUP(F2268,
            _xlws.FILTER('Supplier Emission'!$G$15:$G$49,
                   ('Supplier Emission'!$D$15:$D$49=H2268) * ('Supplier Emission'!$F$15:$F$49=$E$1919)),
            _xlws.FILTER('Supplier Emission'!$J$15:$J$49,
                   ('Supplier Emission'!$D$15:$D$49=H2268) * ('Supplier Emission'!$F$15:$F$49=$E$1919)),
            ""),
    "")</f>
        <v/>
      </c>
      <c r="M2268" s="311" t="str">
        <f t="array" ref="M2268">IFERROR(
    XLOOKUP(F2268,
            _xlws.FILTER('Supplier Emission'!$G$15:$G$49,
                   ('Supplier Emission'!$D$15:$D$49=H2268) * ('Supplier Emission'!$F$15:$F$49=$E$1919)),
            _xlws.FILTER('Supplier Emission'!$M$15:$M$49,
                   ('Supplier Emission'!$D$15:$D$49=H2268) * ('Supplier Emission'!$F$15:$F$49=$E$1919)),
            ""),
    "")</f>
        <v/>
      </c>
      <c r="N2268" s="311" t="str">
        <f t="array" ref="N2268">IFERROR(
    XLOOKUP(F2268,
            _xlws.FILTER('Supplier Emission'!$G$15:$G$49,
                   ('Supplier Emission'!$D$15:$D$49=H2268) * ('Supplier Emission'!$F$15:$F$49=$E$1919)),
            _xlws.FILTER('Supplier Emission'!$H$15:$H$49,
                   ('Supplier Emission'!$D$15:$D$49=H2268) * ('Supplier Emission'!$F$15:$F$49=$E$1919)),
            ""),
    "")</f>
        <v/>
      </c>
      <c r="O2268" s="311" t="str">
        <f t="array" ref="O2268">XLOOKUP(1,('Emission Factors'!$E$5:$E$488='GHG emissions calculations'!$F2268)*('Emission Factors'!$H$5:$H$488='GHG emissions calculations'!$H2268),INDEX('Emission Factors'!$E$5:$T$488,0,MATCH('GHG emissions calculations'!O$6,'Emission Factors'!$E$5:$T$5,0)),"",0)</f>
        <v/>
      </c>
      <c r="P2268" s="313" t="str">
        <f t="array" ref="P2268">IFERROR(
    INDEX('Emission Factors'!$E$5:$P$488,
          MATCH(1,
                ('Emission Factors'!$E$5:$E$488 = 'GHG emissions calculations'!$F2268) *
                ('Emission Factors'!$H$5:$H$488 = 'GHG emissions calculations'!$H2268),
                0),
          MATCH('GHG emissions calculations'!P$6,'Emission Factors'!$E$5:$P$5,0)),
    "")</f>
        <v/>
      </c>
      <c r="Q2268" s="311" t="str">
        <f t="array" ref="Q2268">IFERROR(
    IF(
        INDEX('Emission Factors'!$E$5:$P$488,
              MATCH(1,
                    ('Emission Factors'!$E$5:$E$488 = 'GHG emissions calculations'!$F2268) *
                    ('Emission Factors'!$H$5:$H$488 = 'GHG emissions calculations'!$H2268),
                    0),
              MATCH('GHG emissions calculations'!Q$6, 'Emission Factors'!$E$5:$P$5, 0)) &lt;&gt; "",
        INDEX('Emission Factors'!$E$5:$P$488,
              MATCH(1,
                    ('Emission Factors'!$E$5:$E$488 = 'GHG emissions calculations'!$F2268) *
                    ('Emission Factors'!$H$5:$H$488 = 'GHG emissions calculations'!$H2268),
                    0),
              MATCH('GHG emissions calculations'!Q$6, 'Emission Factors'!$E$5:$P$5, 0)),
        ""),
    "")</f>
        <v/>
      </c>
      <c r="R2268" s="311" t="str">
        <f t="array" ref="R2268">IFERROR(
    IF(
        INDEX('Emission Factors'!$E$5:$R$488,
              MATCH(1,
                    ('Emission Factors'!$E$5:$E$488 = 'GHG emissions calculations'!$F2268) *
                    ('Emission Factors'!$H$5:$H$488 = 'GHG emissions calculations'!$H2268),
                    0),
              MATCH('GHG emissions calculations'!R$6, 'Emission Factors'!$E$5:$R$5, 0)) &lt;&gt; "",
        INDEX('Emission Factors'!$E$5:$R$488,
              MATCH(1,
                    ('Emission Factors'!$E$5:$E$488 = 'GHG emissions calculations'!$F2268) *
                    ('Emission Factors'!$H$5:$H$488 = 'GHG emissions calculations'!$H2268),
                    0),
              MATCH('GHG emissions calculations'!R$6, 'Emission Factors'!$E$5:$R$5, 0)),
        ""),
    "")</f>
        <v/>
      </c>
      <c r="S2268" s="312">
        <f t="shared" si="3"/>
        <v>0</v>
      </c>
      <c r="T2268" s="23"/>
    </row>
    <row r="2269" ht="15.75" customHeight="1" outlineLevel="1">
      <c r="A2269" s="23"/>
      <c r="B2269" s="71"/>
      <c r="C2269" s="71"/>
      <c r="D2269" s="71"/>
      <c r="E2269" s="314"/>
      <c r="F2269" s="311" t="str">
        <f>Lists!AA139</f>
        <v>Rubber products - unknown material and/or mass - Africa</v>
      </c>
      <c r="G2269" s="311" t="str">
        <f t="array" ref="G2269">XLOOKUP(1,('Emission Factors'!$E$5:$E$488='GHG emissions calculations'!$F2269)*('Emission Factors'!$H$5:$H$488='GHG emissions calculations'!$H2269),INDEX('Emission Factors'!$E$5:$T$488,0,MATCH('GHG emissions calculations'!G$6,'Emission Factors'!$E$5:$T$5,0)),"",0)</f>
        <v/>
      </c>
      <c r="H2269" s="311" t="s">
        <v>238</v>
      </c>
      <c r="I2269" s="312" t="str">
        <f>IF(
    SUMIFS('Import data'!$L$25:$L$80,
           'Import data'!$J$25:$J$80, F2269,
           'Import data'!$G$25:$G$80, 'GHG emissions calculations'!$H2269,
           'Import data'!$I$25:$I$80,$E$1919) &lt;&gt; 0,
    SUMIFS('Import data'!$L$25:$L$80,
           'Import data'!$J$25:$J$80, F2269,
           'Import data'!$G$25:$G$80, 'GHG emissions calculations'!$H2269,
           'Import data'!$I$25:$I$80,$E$1919),
    ""
)</f>
        <v/>
      </c>
      <c r="J2269" s="311" t="str">
        <f t="array" ref="J2269">IF(
    XLOOKUP(F2269, 'Import data'!$J$26:$J$47, 'Import data'!$M$26:$M$47, "", 0) = "Please add the region-specific supplier emission factor or choose a different region available in the IAEG database.",
    "",
    XLOOKUP(F2269, 'Import data'!$J$26:$J$47, 'Import data'!$M$26:$M$47, "", 0)
)</f>
        <v/>
      </c>
      <c r="K2269" s="311" t="str">
        <f t="array" ref="K2269">IFERROR(
    XLOOKUP(F2269,
            _xlws.FILTER('Supplier Emission'!$G$15:$G$49,
                   ('Supplier Emission'!$D$15:$D$49=H2269) * ('Supplier Emission'!$F$15:$F$49=$E$1919)),
            _xlws.FILTER('Supplier Emission'!$I$15:$I$49,
                   ('Supplier Emission'!$D$15:$D$49=H2269) * ('Supplier Emission'!$F$15:$F$49=$E$1919)),
            ""),
    "")</f>
        <v/>
      </c>
      <c r="L2269" s="311" t="str">
        <f t="array" ref="L2269">IFERROR(
    XLOOKUP(F2269,
            _xlws.FILTER('Supplier Emission'!$G$15:$G$49,
                   ('Supplier Emission'!$D$15:$D$49=H2269) * ('Supplier Emission'!$F$15:$F$49=$E$1919)),
            _xlws.FILTER('Supplier Emission'!$J$15:$J$49,
                   ('Supplier Emission'!$D$15:$D$49=H2269) * ('Supplier Emission'!$F$15:$F$49=$E$1919)),
            ""),
    "")</f>
        <v/>
      </c>
      <c r="M2269" s="311" t="str">
        <f t="array" ref="M2269">IFERROR(
    XLOOKUP(F2269,
            _xlws.FILTER('Supplier Emission'!$G$15:$G$49,
                   ('Supplier Emission'!$D$15:$D$49=H2269) * ('Supplier Emission'!$F$15:$F$49=$E$1919)),
            _xlws.FILTER('Supplier Emission'!$M$15:$M$49,
                   ('Supplier Emission'!$D$15:$D$49=H2269) * ('Supplier Emission'!$F$15:$F$49=$E$1919)),
            ""),
    "")</f>
        <v/>
      </c>
      <c r="N2269" s="311" t="str">
        <f t="array" ref="N2269">IFERROR(
    XLOOKUP(F2269,
            _xlws.FILTER('Supplier Emission'!$G$15:$G$49,
                   ('Supplier Emission'!$D$15:$D$49=H2269) * ('Supplier Emission'!$F$15:$F$49=$E$1919)),
            _xlws.FILTER('Supplier Emission'!$H$15:$H$49,
                   ('Supplier Emission'!$D$15:$D$49=H2269) * ('Supplier Emission'!$F$15:$F$49=$E$1919)),
            ""),
    "")</f>
        <v/>
      </c>
      <c r="O2269" s="311" t="str">
        <f t="array" ref="O2269">XLOOKUP(1,('Emission Factors'!$E$5:$E$488='GHG emissions calculations'!$F2269)*('Emission Factors'!$H$5:$H$488='GHG emissions calculations'!$H2269),INDEX('Emission Factors'!$E$5:$T$488,0,MATCH('GHG emissions calculations'!O$6,'Emission Factors'!$E$5:$T$5,0)),"",0)</f>
        <v/>
      </c>
      <c r="P2269" s="313" t="str">
        <f t="array" ref="P2269">IFERROR(
    INDEX('Emission Factors'!$E$5:$P$488,
          MATCH(1,
                ('Emission Factors'!$E$5:$E$488 = 'GHG emissions calculations'!$F2269) *
                ('Emission Factors'!$H$5:$H$488 = 'GHG emissions calculations'!$H2269),
                0),
          MATCH('GHG emissions calculations'!P$6,'Emission Factors'!$E$5:$P$5,0)),
    "")</f>
        <v/>
      </c>
      <c r="Q2269" s="311" t="str">
        <f t="array" ref="Q2269">IFERROR(
    IF(
        INDEX('Emission Factors'!$E$5:$P$488,
              MATCH(1,
                    ('Emission Factors'!$E$5:$E$488 = 'GHG emissions calculations'!$F2269) *
                    ('Emission Factors'!$H$5:$H$488 = 'GHG emissions calculations'!$H2269),
                    0),
              MATCH('GHG emissions calculations'!Q$6, 'Emission Factors'!$E$5:$P$5, 0)) &lt;&gt; "",
        INDEX('Emission Factors'!$E$5:$P$488,
              MATCH(1,
                    ('Emission Factors'!$E$5:$E$488 = 'GHG emissions calculations'!$F2269) *
                    ('Emission Factors'!$H$5:$H$488 = 'GHG emissions calculations'!$H2269),
                    0),
              MATCH('GHG emissions calculations'!Q$6, 'Emission Factors'!$E$5:$P$5, 0)),
        ""),
    "")</f>
        <v/>
      </c>
      <c r="R2269" s="311" t="str">
        <f t="array" ref="R2269">IFERROR(
    IF(
        INDEX('Emission Factors'!$E$5:$R$488,
              MATCH(1,
                    ('Emission Factors'!$E$5:$E$488 = 'GHG emissions calculations'!$F2269) *
                    ('Emission Factors'!$H$5:$H$488 = 'GHG emissions calculations'!$H2269),
                    0),
              MATCH('GHG emissions calculations'!R$6, 'Emission Factors'!$E$5:$R$5, 0)) &lt;&gt; "",
        INDEX('Emission Factors'!$E$5:$R$488,
              MATCH(1,
                    ('Emission Factors'!$E$5:$E$488 = 'GHG emissions calculations'!$F2269) *
                    ('Emission Factors'!$H$5:$H$488 = 'GHG emissions calculations'!$H2269),
                    0),
              MATCH('GHG emissions calculations'!R$6, 'Emission Factors'!$E$5:$R$5, 0)),
        ""),
    "")</f>
        <v/>
      </c>
      <c r="S2269" s="312">
        <f t="shared" si="3"/>
        <v>0</v>
      </c>
      <c r="T2269" s="23"/>
    </row>
    <row r="2270" ht="15.75" customHeight="1" outlineLevel="1">
      <c r="A2270" s="23"/>
      <c r="B2270" s="71"/>
      <c r="C2270" s="71"/>
      <c r="D2270" s="71"/>
      <c r="E2270" s="314"/>
      <c r="F2270" s="311" t="str">
        <f>Lists!AA137</f>
        <v>Rubber products - unknown material and/or mass - America</v>
      </c>
      <c r="G2270" s="311" t="str">
        <f t="array" ref="G2270">XLOOKUP(1,('Emission Factors'!$E$5:$E$488='GHG emissions calculations'!$F2270)*('Emission Factors'!$H$5:$H$488='GHG emissions calculations'!$H2270),INDEX('Emission Factors'!$E$5:$T$488,0,MATCH('GHG emissions calculations'!G$6,'Emission Factors'!$E$5:$T$5,0)),"",0)</f>
        <v/>
      </c>
      <c r="H2270" s="311" t="s">
        <v>238</v>
      </c>
      <c r="I2270" s="312" t="str">
        <f>IF(
    SUMIFS('Import data'!$L$25:$L$80,
           'Import data'!$J$25:$J$80, F2270,
           'Import data'!$G$25:$G$80, 'GHG emissions calculations'!$H2270,
           'Import data'!$I$25:$I$80,$E$1919) &lt;&gt; 0,
    SUMIFS('Import data'!$L$25:$L$80,
           'Import data'!$J$25:$J$80, F2270,
           'Import data'!$G$25:$G$80, 'GHG emissions calculations'!$H2270,
           'Import data'!$I$25:$I$80,$E$1919),
    ""
)</f>
        <v/>
      </c>
      <c r="J2270" s="311" t="str">
        <f t="array" ref="J2270">IF(
    XLOOKUP(F2270, 'Import data'!$J$26:$J$47, 'Import data'!$M$26:$M$47, "", 0) = "Please add the region-specific supplier emission factor or choose a different region available in the IAEG database.",
    "",
    XLOOKUP(F2270, 'Import data'!$J$26:$J$47, 'Import data'!$M$26:$M$47, "", 0)
)</f>
        <v/>
      </c>
      <c r="K2270" s="311" t="str">
        <f t="array" ref="K2270">IFERROR(
    XLOOKUP(F2270,
            _xlws.FILTER('Supplier Emission'!$G$15:$G$49,
                   ('Supplier Emission'!$D$15:$D$49=H2270) * ('Supplier Emission'!$F$15:$F$49=$E$1919)),
            _xlws.FILTER('Supplier Emission'!$I$15:$I$49,
                   ('Supplier Emission'!$D$15:$D$49=H2270) * ('Supplier Emission'!$F$15:$F$49=$E$1919)),
            ""),
    "")</f>
        <v/>
      </c>
      <c r="L2270" s="311" t="str">
        <f t="array" ref="L2270">IFERROR(
    XLOOKUP(F2270,
            _xlws.FILTER('Supplier Emission'!$G$15:$G$49,
                   ('Supplier Emission'!$D$15:$D$49=H2270) * ('Supplier Emission'!$F$15:$F$49=$E$1919)),
            _xlws.FILTER('Supplier Emission'!$J$15:$J$49,
                   ('Supplier Emission'!$D$15:$D$49=H2270) * ('Supplier Emission'!$F$15:$F$49=$E$1919)),
            ""),
    "")</f>
        <v/>
      </c>
      <c r="M2270" s="311" t="str">
        <f t="array" ref="M2270">IFERROR(
    XLOOKUP(F2270,
            _xlws.FILTER('Supplier Emission'!$G$15:$G$49,
                   ('Supplier Emission'!$D$15:$D$49=H2270) * ('Supplier Emission'!$F$15:$F$49=$E$1919)),
            _xlws.FILTER('Supplier Emission'!$M$15:$M$49,
                   ('Supplier Emission'!$D$15:$D$49=H2270) * ('Supplier Emission'!$F$15:$F$49=$E$1919)),
            ""),
    "")</f>
        <v/>
      </c>
      <c r="N2270" s="311" t="str">
        <f t="array" ref="N2270">IFERROR(
    XLOOKUP(F2270,
            _xlws.FILTER('Supplier Emission'!$G$15:$G$49,
                   ('Supplier Emission'!$D$15:$D$49=H2270) * ('Supplier Emission'!$F$15:$F$49=$E$1919)),
            _xlws.FILTER('Supplier Emission'!$H$15:$H$49,
                   ('Supplier Emission'!$D$15:$D$49=H2270) * ('Supplier Emission'!$F$15:$F$49=$E$1919)),
            ""),
    "")</f>
        <v/>
      </c>
      <c r="O2270" s="311" t="str">
        <f t="array" ref="O2270">XLOOKUP(1,('Emission Factors'!$E$5:$E$488='GHG emissions calculations'!$F2270)*('Emission Factors'!$H$5:$H$488='GHG emissions calculations'!$H2270),INDEX('Emission Factors'!$E$5:$T$488,0,MATCH('GHG emissions calculations'!O$6,'Emission Factors'!$E$5:$T$5,0)),"",0)</f>
        <v/>
      </c>
      <c r="P2270" s="313" t="str">
        <f t="array" ref="P2270">IFERROR(
    INDEX('Emission Factors'!$E$5:$P$488,
          MATCH(1,
                ('Emission Factors'!$E$5:$E$488 = 'GHG emissions calculations'!$F2270) *
                ('Emission Factors'!$H$5:$H$488 = 'GHG emissions calculations'!$H2270),
                0),
          MATCH('GHG emissions calculations'!P$6,'Emission Factors'!$E$5:$P$5,0)),
    "")</f>
        <v/>
      </c>
      <c r="Q2270" s="311" t="str">
        <f t="array" ref="Q2270">IFERROR(
    IF(
        INDEX('Emission Factors'!$E$5:$P$488,
              MATCH(1,
                    ('Emission Factors'!$E$5:$E$488 = 'GHG emissions calculations'!$F2270) *
                    ('Emission Factors'!$H$5:$H$488 = 'GHG emissions calculations'!$H2270),
                    0),
              MATCH('GHG emissions calculations'!Q$6, 'Emission Factors'!$E$5:$P$5, 0)) &lt;&gt; "",
        INDEX('Emission Factors'!$E$5:$P$488,
              MATCH(1,
                    ('Emission Factors'!$E$5:$E$488 = 'GHG emissions calculations'!$F2270) *
                    ('Emission Factors'!$H$5:$H$488 = 'GHG emissions calculations'!$H2270),
                    0),
              MATCH('GHG emissions calculations'!Q$6, 'Emission Factors'!$E$5:$P$5, 0)),
        ""),
    "")</f>
        <v/>
      </c>
      <c r="R2270" s="311" t="str">
        <f t="array" ref="R2270">IFERROR(
    IF(
        INDEX('Emission Factors'!$E$5:$R$488,
              MATCH(1,
                    ('Emission Factors'!$E$5:$E$488 = 'GHG emissions calculations'!$F2270) *
                    ('Emission Factors'!$H$5:$H$488 = 'GHG emissions calculations'!$H2270),
                    0),
              MATCH('GHG emissions calculations'!R$6, 'Emission Factors'!$E$5:$R$5, 0)) &lt;&gt; "",
        INDEX('Emission Factors'!$E$5:$R$488,
              MATCH(1,
                    ('Emission Factors'!$E$5:$E$488 = 'GHG emissions calculations'!$F2270) *
                    ('Emission Factors'!$H$5:$H$488 = 'GHG emissions calculations'!$H2270),
                    0),
              MATCH('GHG emissions calculations'!R$6, 'Emission Factors'!$E$5:$R$5, 0)),
        ""),
    "")</f>
        <v/>
      </c>
      <c r="S2270" s="312">
        <f t="shared" si="3"/>
        <v>0</v>
      </c>
      <c r="T2270" s="23"/>
    </row>
    <row r="2271" ht="15.75" customHeight="1" outlineLevel="1">
      <c r="A2271" s="23"/>
      <c r="B2271" s="71"/>
      <c r="C2271" s="71"/>
      <c r="D2271" s="71"/>
      <c r="E2271" s="314"/>
      <c r="F2271" s="311" t="str">
        <f>Lists!AA140</f>
        <v>Rubber products - unknown material and/or mass - Asia</v>
      </c>
      <c r="G2271" s="311" t="str">
        <f t="array" ref="G2271">XLOOKUP(1,('Emission Factors'!$E$5:$E$488='GHG emissions calculations'!$F2271)*('Emission Factors'!$H$5:$H$488='GHG emissions calculations'!$H2271),INDEX('Emission Factors'!$E$5:$T$488,0,MATCH('GHG emissions calculations'!G$6,'Emission Factors'!$E$5:$T$5,0)),"",0)</f>
        <v/>
      </c>
      <c r="H2271" s="311" t="s">
        <v>238</v>
      </c>
      <c r="I2271" s="312" t="str">
        <f>IF(
    SUMIFS('Import data'!$L$25:$L$80,
           'Import data'!$J$25:$J$80, F2271,
           'Import data'!$G$25:$G$80, 'GHG emissions calculations'!$H2271,
           'Import data'!$I$25:$I$80,$E$1919) &lt;&gt; 0,
    SUMIFS('Import data'!$L$25:$L$80,
           'Import data'!$J$25:$J$80, F2271,
           'Import data'!$G$25:$G$80, 'GHG emissions calculations'!$H2271,
           'Import data'!$I$25:$I$80,$E$1919),
    ""
)</f>
        <v/>
      </c>
      <c r="J2271" s="311" t="str">
        <f t="array" ref="J2271">IF(
    XLOOKUP(F2271, 'Import data'!$J$26:$J$47, 'Import data'!$M$26:$M$47, "", 0) = "Please add the region-specific supplier emission factor or choose a different region available in the IAEG database.",
    "",
    XLOOKUP(F2271, 'Import data'!$J$26:$J$47, 'Import data'!$M$26:$M$47, "", 0)
)</f>
        <v/>
      </c>
      <c r="K2271" s="311" t="str">
        <f t="array" ref="K2271">IFERROR(
    XLOOKUP(F2271,
            _xlws.FILTER('Supplier Emission'!$G$15:$G$49,
                   ('Supplier Emission'!$D$15:$D$49=H2271) * ('Supplier Emission'!$F$15:$F$49=$E$1919)),
            _xlws.FILTER('Supplier Emission'!$I$15:$I$49,
                   ('Supplier Emission'!$D$15:$D$49=H2271) * ('Supplier Emission'!$F$15:$F$49=$E$1919)),
            ""),
    "")</f>
        <v/>
      </c>
      <c r="L2271" s="311" t="str">
        <f t="array" ref="L2271">IFERROR(
    XLOOKUP(F2271,
            _xlws.FILTER('Supplier Emission'!$G$15:$G$49,
                   ('Supplier Emission'!$D$15:$D$49=H2271) * ('Supplier Emission'!$F$15:$F$49=$E$1919)),
            _xlws.FILTER('Supplier Emission'!$J$15:$J$49,
                   ('Supplier Emission'!$D$15:$D$49=H2271) * ('Supplier Emission'!$F$15:$F$49=$E$1919)),
            ""),
    "")</f>
        <v/>
      </c>
      <c r="M2271" s="311" t="str">
        <f t="array" ref="M2271">IFERROR(
    XLOOKUP(F2271,
            _xlws.FILTER('Supplier Emission'!$G$15:$G$49,
                   ('Supplier Emission'!$D$15:$D$49=H2271) * ('Supplier Emission'!$F$15:$F$49=$E$1919)),
            _xlws.FILTER('Supplier Emission'!$M$15:$M$49,
                   ('Supplier Emission'!$D$15:$D$49=H2271) * ('Supplier Emission'!$F$15:$F$49=$E$1919)),
            ""),
    "")</f>
        <v/>
      </c>
      <c r="N2271" s="311" t="str">
        <f t="array" ref="N2271">IFERROR(
    XLOOKUP(F2271,
            _xlws.FILTER('Supplier Emission'!$G$15:$G$49,
                   ('Supplier Emission'!$D$15:$D$49=H2271) * ('Supplier Emission'!$F$15:$F$49=$E$1919)),
            _xlws.FILTER('Supplier Emission'!$H$15:$H$49,
                   ('Supplier Emission'!$D$15:$D$49=H2271) * ('Supplier Emission'!$F$15:$F$49=$E$1919)),
            ""),
    "")</f>
        <v/>
      </c>
      <c r="O2271" s="311" t="str">
        <f t="array" ref="O2271">XLOOKUP(1,('Emission Factors'!$E$5:$E$488='GHG emissions calculations'!$F2271)*('Emission Factors'!$H$5:$H$488='GHG emissions calculations'!$H2271),INDEX('Emission Factors'!$E$5:$T$488,0,MATCH('GHG emissions calculations'!O$6,'Emission Factors'!$E$5:$T$5,0)),"",0)</f>
        <v/>
      </c>
      <c r="P2271" s="313" t="str">
        <f t="array" ref="P2271">IFERROR(
    INDEX('Emission Factors'!$E$5:$P$488,
          MATCH(1,
                ('Emission Factors'!$E$5:$E$488 = 'GHG emissions calculations'!$F2271) *
                ('Emission Factors'!$H$5:$H$488 = 'GHG emissions calculations'!$H2271),
                0),
          MATCH('GHG emissions calculations'!P$6,'Emission Factors'!$E$5:$P$5,0)),
    "")</f>
        <v/>
      </c>
      <c r="Q2271" s="311" t="str">
        <f t="array" ref="Q2271">IFERROR(
    IF(
        INDEX('Emission Factors'!$E$5:$P$488,
              MATCH(1,
                    ('Emission Factors'!$E$5:$E$488 = 'GHG emissions calculations'!$F2271) *
                    ('Emission Factors'!$H$5:$H$488 = 'GHG emissions calculations'!$H2271),
                    0),
              MATCH('GHG emissions calculations'!Q$6, 'Emission Factors'!$E$5:$P$5, 0)) &lt;&gt; "",
        INDEX('Emission Factors'!$E$5:$P$488,
              MATCH(1,
                    ('Emission Factors'!$E$5:$E$488 = 'GHG emissions calculations'!$F2271) *
                    ('Emission Factors'!$H$5:$H$488 = 'GHG emissions calculations'!$H2271),
                    0),
              MATCH('GHG emissions calculations'!Q$6, 'Emission Factors'!$E$5:$P$5, 0)),
        ""),
    "")</f>
        <v/>
      </c>
      <c r="R2271" s="311" t="str">
        <f t="array" ref="R2271">IFERROR(
    IF(
        INDEX('Emission Factors'!$E$5:$R$488,
              MATCH(1,
                    ('Emission Factors'!$E$5:$E$488 = 'GHG emissions calculations'!$F2271) *
                    ('Emission Factors'!$H$5:$H$488 = 'GHG emissions calculations'!$H2271),
                    0),
              MATCH('GHG emissions calculations'!R$6, 'Emission Factors'!$E$5:$R$5, 0)) &lt;&gt; "",
        INDEX('Emission Factors'!$E$5:$R$488,
              MATCH(1,
                    ('Emission Factors'!$E$5:$E$488 = 'GHG emissions calculations'!$F2271) *
                    ('Emission Factors'!$H$5:$H$488 = 'GHG emissions calculations'!$H2271),
                    0),
              MATCH('GHG emissions calculations'!R$6, 'Emission Factors'!$E$5:$R$5, 0)),
        ""),
    "")</f>
        <v/>
      </c>
      <c r="S2271" s="312">
        <f t="shared" si="3"/>
        <v>0</v>
      </c>
      <c r="T2271" s="23"/>
    </row>
    <row r="2272" ht="15.75" customHeight="1" outlineLevel="1">
      <c r="A2272" s="23"/>
      <c r="B2272" s="71"/>
      <c r="C2272" s="71"/>
      <c r="D2272" s="71"/>
      <c r="E2272" s="314"/>
      <c r="F2272" s="311" t="str">
        <f>Lists!AA138</f>
        <v>Rubber products - unknown material and/or mass - Europe</v>
      </c>
      <c r="G2272" s="311" t="str">
        <f t="array" ref="G2272">XLOOKUP(1,('Emission Factors'!$E$5:$E$488='GHG emissions calculations'!$F2272)*('Emission Factors'!$H$5:$H$488='GHG emissions calculations'!$H2272),INDEX('Emission Factors'!$E$5:$T$488,0,MATCH('GHG emissions calculations'!G$6,'Emission Factors'!$E$5:$T$5,0)),"",0)</f>
        <v/>
      </c>
      <c r="H2272" s="311" t="s">
        <v>238</v>
      </c>
      <c r="I2272" s="312" t="str">
        <f>IF(
    SUMIFS('Import data'!$L$25:$L$80,
           'Import data'!$J$25:$J$80, F2272,
           'Import data'!$G$25:$G$80, 'GHG emissions calculations'!$H2272,
           'Import data'!$I$25:$I$80,$E$1919) &lt;&gt; 0,
    SUMIFS('Import data'!$L$25:$L$80,
           'Import data'!$J$25:$J$80, F2272,
           'Import data'!$G$25:$G$80, 'GHG emissions calculations'!$H2272,
           'Import data'!$I$25:$I$80,$E$1919),
    ""
)</f>
        <v/>
      </c>
      <c r="J2272" s="311" t="str">
        <f t="array" ref="J2272">IF(
    XLOOKUP(F2272, 'Import data'!$J$26:$J$47, 'Import data'!$M$26:$M$47, "", 0) = "Please add the region-specific supplier emission factor or choose a different region available in the IAEG database.",
    "",
    XLOOKUP(F2272, 'Import data'!$J$26:$J$47, 'Import data'!$M$26:$M$47, "", 0)
)</f>
        <v/>
      </c>
      <c r="K2272" s="311" t="str">
        <f t="array" ref="K2272">IFERROR(
    XLOOKUP(F2272,
            _xlws.FILTER('Supplier Emission'!$G$15:$G$49,
                   ('Supplier Emission'!$D$15:$D$49=H2272) * ('Supplier Emission'!$F$15:$F$49=$E$1919)),
            _xlws.FILTER('Supplier Emission'!$I$15:$I$49,
                   ('Supplier Emission'!$D$15:$D$49=H2272) * ('Supplier Emission'!$F$15:$F$49=$E$1919)),
            ""),
    "")</f>
        <v/>
      </c>
      <c r="L2272" s="311" t="str">
        <f t="array" ref="L2272">IFERROR(
    XLOOKUP(F2272,
            _xlws.FILTER('Supplier Emission'!$G$15:$G$49,
                   ('Supplier Emission'!$D$15:$D$49=H2272) * ('Supplier Emission'!$F$15:$F$49=$E$1919)),
            _xlws.FILTER('Supplier Emission'!$J$15:$J$49,
                   ('Supplier Emission'!$D$15:$D$49=H2272) * ('Supplier Emission'!$F$15:$F$49=$E$1919)),
            ""),
    "")</f>
        <v/>
      </c>
      <c r="M2272" s="311" t="str">
        <f t="array" ref="M2272">IFERROR(
    XLOOKUP(F2272,
            _xlws.FILTER('Supplier Emission'!$G$15:$G$49,
                   ('Supplier Emission'!$D$15:$D$49=H2272) * ('Supplier Emission'!$F$15:$F$49=$E$1919)),
            _xlws.FILTER('Supplier Emission'!$M$15:$M$49,
                   ('Supplier Emission'!$D$15:$D$49=H2272) * ('Supplier Emission'!$F$15:$F$49=$E$1919)),
            ""),
    "")</f>
        <v/>
      </c>
      <c r="N2272" s="311" t="str">
        <f t="array" ref="N2272">IFERROR(
    XLOOKUP(F2272,
            _xlws.FILTER('Supplier Emission'!$G$15:$G$49,
                   ('Supplier Emission'!$D$15:$D$49=H2272) * ('Supplier Emission'!$F$15:$F$49=$E$1919)),
            _xlws.FILTER('Supplier Emission'!$H$15:$H$49,
                   ('Supplier Emission'!$D$15:$D$49=H2272) * ('Supplier Emission'!$F$15:$F$49=$E$1919)),
            ""),
    "")</f>
        <v/>
      </c>
      <c r="O2272" s="311" t="str">
        <f t="array" ref="O2272">XLOOKUP(1,('Emission Factors'!$E$5:$E$488='GHG emissions calculations'!$F2272)*('Emission Factors'!$H$5:$H$488='GHG emissions calculations'!$H2272),INDEX('Emission Factors'!$E$5:$T$488,0,MATCH('GHG emissions calculations'!O$6,'Emission Factors'!$E$5:$T$5,0)),"",0)</f>
        <v/>
      </c>
      <c r="P2272" s="313" t="str">
        <f t="array" ref="P2272">IFERROR(
    INDEX('Emission Factors'!$E$5:$P$488,
          MATCH(1,
                ('Emission Factors'!$E$5:$E$488 = 'GHG emissions calculations'!$F2272) *
                ('Emission Factors'!$H$5:$H$488 = 'GHG emissions calculations'!$H2272),
                0),
          MATCH('GHG emissions calculations'!P$6,'Emission Factors'!$E$5:$P$5,0)),
    "")</f>
        <v/>
      </c>
      <c r="Q2272" s="311" t="str">
        <f t="array" ref="Q2272">IFERROR(
    IF(
        INDEX('Emission Factors'!$E$5:$P$488,
              MATCH(1,
                    ('Emission Factors'!$E$5:$E$488 = 'GHG emissions calculations'!$F2272) *
                    ('Emission Factors'!$H$5:$H$488 = 'GHG emissions calculations'!$H2272),
                    0),
              MATCH('GHG emissions calculations'!Q$6, 'Emission Factors'!$E$5:$P$5, 0)) &lt;&gt; "",
        INDEX('Emission Factors'!$E$5:$P$488,
              MATCH(1,
                    ('Emission Factors'!$E$5:$E$488 = 'GHG emissions calculations'!$F2272) *
                    ('Emission Factors'!$H$5:$H$488 = 'GHG emissions calculations'!$H2272),
                    0),
              MATCH('GHG emissions calculations'!Q$6, 'Emission Factors'!$E$5:$P$5, 0)),
        ""),
    "")</f>
        <v/>
      </c>
      <c r="R2272" s="311" t="str">
        <f t="array" ref="R2272">IFERROR(
    IF(
        INDEX('Emission Factors'!$E$5:$R$488,
              MATCH(1,
                    ('Emission Factors'!$E$5:$E$488 = 'GHG emissions calculations'!$F2272) *
                    ('Emission Factors'!$H$5:$H$488 = 'GHG emissions calculations'!$H2272),
                    0),
              MATCH('GHG emissions calculations'!R$6, 'Emission Factors'!$E$5:$R$5, 0)) &lt;&gt; "",
        INDEX('Emission Factors'!$E$5:$R$488,
              MATCH(1,
                    ('Emission Factors'!$E$5:$E$488 = 'GHG emissions calculations'!$F2272) *
                    ('Emission Factors'!$H$5:$H$488 = 'GHG emissions calculations'!$H2272),
                    0),
              MATCH('GHG emissions calculations'!R$6, 'Emission Factors'!$E$5:$R$5, 0)),
        ""),
    "")</f>
        <v/>
      </c>
      <c r="S2272" s="312">
        <f t="shared" si="3"/>
        <v>0</v>
      </c>
      <c r="T2272" s="23"/>
    </row>
    <row r="2273" ht="15.75" customHeight="1" outlineLevel="1">
      <c r="A2273" s="23"/>
      <c r="B2273" s="71"/>
      <c r="C2273" s="71"/>
      <c r="D2273" s="71"/>
      <c r="E2273" s="314"/>
      <c r="F2273" s="311" t="str">
        <f>Lists!AA143</f>
        <v>Rubber products - unknown material and/or mass - Global or unspecified region</v>
      </c>
      <c r="G2273" s="311" t="str">
        <f t="array" ref="G2273">XLOOKUP(1,('Emission Factors'!$E$5:$E$488='GHG emissions calculations'!$F2273)*('Emission Factors'!$H$5:$H$488='GHG emissions calculations'!$H2273),INDEX('Emission Factors'!$E$5:$T$488,0,MATCH('GHG emissions calculations'!G$6,'Emission Factors'!$E$5:$T$5,0)),"",0)</f>
        <v/>
      </c>
      <c r="H2273" s="311" t="s">
        <v>238</v>
      </c>
      <c r="I2273" s="312" t="str">
        <f>IF(
    SUMIFS('Import data'!$L$25:$L$80,
           'Import data'!$J$25:$J$80, F2273,
           'Import data'!$G$25:$G$80, 'GHG emissions calculations'!$H2273,
           'Import data'!$I$25:$I$80,$E$1919) &lt;&gt; 0,
    SUMIFS('Import data'!$L$25:$L$80,
           'Import data'!$J$25:$J$80, F2273,
           'Import data'!$G$25:$G$80, 'GHG emissions calculations'!$H2273,
           'Import data'!$I$25:$I$80,$E$1919),
    ""
)</f>
        <v/>
      </c>
      <c r="J2273" s="311" t="str">
        <f t="array" ref="J2273">IF(
    XLOOKUP(F2273, 'Import data'!$J$26:$J$47, 'Import data'!$M$26:$M$47, "", 0) = "Please add the region-specific supplier emission factor or choose a different region available in the IAEG database.",
    "",
    XLOOKUP(F2273, 'Import data'!$J$26:$J$47, 'Import data'!$M$26:$M$47, "", 0)
)</f>
        <v/>
      </c>
      <c r="K2273" s="311" t="str">
        <f t="array" ref="K2273">IFERROR(
    XLOOKUP(F2273,
            _xlws.FILTER('Supplier Emission'!$G$15:$G$49,
                   ('Supplier Emission'!$D$15:$D$49=H2273) * ('Supplier Emission'!$F$15:$F$49=$E$1919)),
            _xlws.FILTER('Supplier Emission'!$I$15:$I$49,
                   ('Supplier Emission'!$D$15:$D$49=H2273) * ('Supplier Emission'!$F$15:$F$49=$E$1919)),
            ""),
    "")</f>
        <v/>
      </c>
      <c r="L2273" s="311" t="str">
        <f t="array" ref="L2273">IFERROR(
    XLOOKUP(F2273,
            _xlws.FILTER('Supplier Emission'!$G$15:$G$49,
                   ('Supplier Emission'!$D$15:$D$49=H2273) * ('Supplier Emission'!$F$15:$F$49=$E$1919)),
            _xlws.FILTER('Supplier Emission'!$J$15:$J$49,
                   ('Supplier Emission'!$D$15:$D$49=H2273) * ('Supplier Emission'!$F$15:$F$49=$E$1919)),
            ""),
    "")</f>
        <v/>
      </c>
      <c r="M2273" s="311" t="str">
        <f t="array" ref="M2273">IFERROR(
    XLOOKUP(F2273,
            _xlws.FILTER('Supplier Emission'!$G$15:$G$49,
                   ('Supplier Emission'!$D$15:$D$49=H2273) * ('Supplier Emission'!$F$15:$F$49=$E$1919)),
            _xlws.FILTER('Supplier Emission'!$M$15:$M$49,
                   ('Supplier Emission'!$D$15:$D$49=H2273) * ('Supplier Emission'!$F$15:$F$49=$E$1919)),
            ""),
    "")</f>
        <v/>
      </c>
      <c r="N2273" s="311" t="str">
        <f t="array" ref="N2273">IFERROR(
    XLOOKUP(F2273,
            _xlws.FILTER('Supplier Emission'!$G$15:$G$49,
                   ('Supplier Emission'!$D$15:$D$49=H2273) * ('Supplier Emission'!$F$15:$F$49=$E$1919)),
            _xlws.FILTER('Supplier Emission'!$H$15:$H$49,
                   ('Supplier Emission'!$D$15:$D$49=H2273) * ('Supplier Emission'!$F$15:$F$49=$E$1919)),
            ""),
    "")</f>
        <v/>
      </c>
      <c r="O2273" s="311" t="str">
        <f t="array" ref="O2273">XLOOKUP(1,('Emission Factors'!$E$5:$E$488='GHG emissions calculations'!$F2273)*('Emission Factors'!$H$5:$H$488='GHG emissions calculations'!$H2273),INDEX('Emission Factors'!$E$5:$T$488,0,MATCH('GHG emissions calculations'!O$6,'Emission Factors'!$E$5:$T$5,0)),"",0)</f>
        <v/>
      </c>
      <c r="P2273" s="313" t="str">
        <f t="array" ref="P2273">IFERROR(
    INDEX('Emission Factors'!$E$5:$P$488,
          MATCH(1,
                ('Emission Factors'!$E$5:$E$488 = 'GHG emissions calculations'!$F2273) *
                ('Emission Factors'!$H$5:$H$488 = 'GHG emissions calculations'!$H2273),
                0),
          MATCH('GHG emissions calculations'!P$6,'Emission Factors'!$E$5:$P$5,0)),
    "")</f>
        <v/>
      </c>
      <c r="Q2273" s="311" t="str">
        <f t="array" ref="Q2273">IFERROR(
    IF(
        INDEX('Emission Factors'!$E$5:$P$488,
              MATCH(1,
                    ('Emission Factors'!$E$5:$E$488 = 'GHG emissions calculations'!$F2273) *
                    ('Emission Factors'!$H$5:$H$488 = 'GHG emissions calculations'!$H2273),
                    0),
              MATCH('GHG emissions calculations'!Q$6, 'Emission Factors'!$E$5:$P$5, 0)) &lt;&gt; "",
        INDEX('Emission Factors'!$E$5:$P$488,
              MATCH(1,
                    ('Emission Factors'!$E$5:$E$488 = 'GHG emissions calculations'!$F2273) *
                    ('Emission Factors'!$H$5:$H$488 = 'GHG emissions calculations'!$H2273),
                    0),
              MATCH('GHG emissions calculations'!Q$6, 'Emission Factors'!$E$5:$P$5, 0)),
        ""),
    "")</f>
        <v/>
      </c>
      <c r="R2273" s="311" t="str">
        <f t="array" ref="R2273">IFERROR(
    IF(
        INDEX('Emission Factors'!$E$5:$R$488,
              MATCH(1,
                    ('Emission Factors'!$E$5:$E$488 = 'GHG emissions calculations'!$F2273) *
                    ('Emission Factors'!$H$5:$H$488 = 'GHG emissions calculations'!$H2273),
                    0),
              MATCH('GHG emissions calculations'!R$6, 'Emission Factors'!$E$5:$R$5, 0)) &lt;&gt; "",
        INDEX('Emission Factors'!$E$5:$R$488,
              MATCH(1,
                    ('Emission Factors'!$E$5:$E$488 = 'GHG emissions calculations'!$F2273) *
                    ('Emission Factors'!$H$5:$H$488 = 'GHG emissions calculations'!$H2273),
                    0),
              MATCH('GHG emissions calculations'!R$6, 'Emission Factors'!$E$5:$R$5, 0)),
        ""),
    "")</f>
        <v/>
      </c>
      <c r="S2273" s="312">
        <f t="shared" si="3"/>
        <v>0</v>
      </c>
      <c r="T2273" s="23"/>
    </row>
    <row r="2274" ht="15.75" customHeight="1" outlineLevel="1">
      <c r="A2274" s="23"/>
      <c r="B2274" s="71"/>
      <c r="C2274" s="71"/>
      <c r="D2274" s="71"/>
      <c r="E2274" s="314"/>
      <c r="F2274" s="311" t="str">
        <f>Lists!AA142</f>
        <v>Rubber products - unknown material and/or mass - Middle East</v>
      </c>
      <c r="G2274" s="311" t="str">
        <f t="array" ref="G2274">XLOOKUP(1,('Emission Factors'!$E$5:$E$488='GHG emissions calculations'!$F2274)*('Emission Factors'!$H$5:$H$488='GHG emissions calculations'!$H2274),INDEX('Emission Factors'!$E$5:$T$488,0,MATCH('GHG emissions calculations'!G$6,'Emission Factors'!$E$5:$T$5,0)),"",0)</f>
        <v/>
      </c>
      <c r="H2274" s="311" t="s">
        <v>238</v>
      </c>
      <c r="I2274" s="312" t="str">
        <f>IF(
    SUMIFS('Import data'!$L$25:$L$80,
           'Import data'!$J$25:$J$80, F2274,
           'Import data'!$G$25:$G$80, 'GHG emissions calculations'!$H2274,
           'Import data'!$I$25:$I$80,$E$1919) &lt;&gt; 0,
    SUMIFS('Import data'!$L$25:$L$80,
           'Import data'!$J$25:$J$80, F2274,
           'Import data'!$G$25:$G$80, 'GHG emissions calculations'!$H2274,
           'Import data'!$I$25:$I$80,$E$1919),
    ""
)</f>
        <v/>
      </c>
      <c r="J2274" s="311" t="str">
        <f t="array" ref="J2274">IF(
    XLOOKUP(F2274, 'Import data'!$J$26:$J$47, 'Import data'!$M$26:$M$47, "", 0) = "Please add the region-specific supplier emission factor or choose a different region available in the IAEG database.",
    "",
    XLOOKUP(F2274, 'Import data'!$J$26:$J$47, 'Import data'!$M$26:$M$47, "", 0)
)</f>
        <v/>
      </c>
      <c r="K2274" s="311" t="str">
        <f t="array" ref="K2274">IFERROR(
    XLOOKUP(F2274,
            _xlws.FILTER('Supplier Emission'!$G$15:$G$49,
                   ('Supplier Emission'!$D$15:$D$49=H2274) * ('Supplier Emission'!$F$15:$F$49=$E$1919)),
            _xlws.FILTER('Supplier Emission'!$I$15:$I$49,
                   ('Supplier Emission'!$D$15:$D$49=H2274) * ('Supplier Emission'!$F$15:$F$49=$E$1919)),
            ""),
    "")</f>
        <v/>
      </c>
      <c r="L2274" s="311" t="str">
        <f t="array" ref="L2274">IFERROR(
    XLOOKUP(F2274,
            _xlws.FILTER('Supplier Emission'!$G$15:$G$49,
                   ('Supplier Emission'!$D$15:$D$49=H2274) * ('Supplier Emission'!$F$15:$F$49=$E$1919)),
            _xlws.FILTER('Supplier Emission'!$J$15:$J$49,
                   ('Supplier Emission'!$D$15:$D$49=H2274) * ('Supplier Emission'!$F$15:$F$49=$E$1919)),
            ""),
    "")</f>
        <v/>
      </c>
      <c r="M2274" s="311" t="str">
        <f t="array" ref="M2274">IFERROR(
    XLOOKUP(F2274,
            _xlws.FILTER('Supplier Emission'!$G$15:$G$49,
                   ('Supplier Emission'!$D$15:$D$49=H2274) * ('Supplier Emission'!$F$15:$F$49=$E$1919)),
            _xlws.FILTER('Supplier Emission'!$M$15:$M$49,
                   ('Supplier Emission'!$D$15:$D$49=H2274) * ('Supplier Emission'!$F$15:$F$49=$E$1919)),
            ""),
    "")</f>
        <v/>
      </c>
      <c r="N2274" s="311" t="str">
        <f t="array" ref="N2274">IFERROR(
    XLOOKUP(F2274,
            _xlws.FILTER('Supplier Emission'!$G$15:$G$49,
                   ('Supplier Emission'!$D$15:$D$49=H2274) * ('Supplier Emission'!$F$15:$F$49=$E$1919)),
            _xlws.FILTER('Supplier Emission'!$H$15:$H$49,
                   ('Supplier Emission'!$D$15:$D$49=H2274) * ('Supplier Emission'!$F$15:$F$49=$E$1919)),
            ""),
    "")</f>
        <v/>
      </c>
      <c r="O2274" s="311" t="str">
        <f t="array" ref="O2274">XLOOKUP(1,('Emission Factors'!$E$5:$E$488='GHG emissions calculations'!$F2274)*('Emission Factors'!$H$5:$H$488='GHG emissions calculations'!$H2274),INDEX('Emission Factors'!$E$5:$T$488,0,MATCH('GHG emissions calculations'!O$6,'Emission Factors'!$E$5:$T$5,0)),"",0)</f>
        <v/>
      </c>
      <c r="P2274" s="313" t="str">
        <f t="array" ref="P2274">IFERROR(
    INDEX('Emission Factors'!$E$5:$P$488,
          MATCH(1,
                ('Emission Factors'!$E$5:$E$488 = 'GHG emissions calculations'!$F2274) *
                ('Emission Factors'!$H$5:$H$488 = 'GHG emissions calculations'!$H2274),
                0),
          MATCH('GHG emissions calculations'!P$6,'Emission Factors'!$E$5:$P$5,0)),
    "")</f>
        <v/>
      </c>
      <c r="Q2274" s="311" t="str">
        <f t="array" ref="Q2274">IFERROR(
    IF(
        INDEX('Emission Factors'!$E$5:$P$488,
              MATCH(1,
                    ('Emission Factors'!$E$5:$E$488 = 'GHG emissions calculations'!$F2274) *
                    ('Emission Factors'!$H$5:$H$488 = 'GHG emissions calculations'!$H2274),
                    0),
              MATCH('GHG emissions calculations'!Q$6, 'Emission Factors'!$E$5:$P$5, 0)) &lt;&gt; "",
        INDEX('Emission Factors'!$E$5:$P$488,
              MATCH(1,
                    ('Emission Factors'!$E$5:$E$488 = 'GHG emissions calculations'!$F2274) *
                    ('Emission Factors'!$H$5:$H$488 = 'GHG emissions calculations'!$H2274),
                    0),
              MATCH('GHG emissions calculations'!Q$6, 'Emission Factors'!$E$5:$P$5, 0)),
        ""),
    "")</f>
        <v/>
      </c>
      <c r="R2274" s="311" t="str">
        <f t="array" ref="R2274">IFERROR(
    IF(
        INDEX('Emission Factors'!$E$5:$R$488,
              MATCH(1,
                    ('Emission Factors'!$E$5:$E$488 = 'GHG emissions calculations'!$F2274) *
                    ('Emission Factors'!$H$5:$H$488 = 'GHG emissions calculations'!$H2274),
                    0),
              MATCH('GHG emissions calculations'!R$6, 'Emission Factors'!$E$5:$R$5, 0)) &lt;&gt; "",
        INDEX('Emission Factors'!$E$5:$R$488,
              MATCH(1,
                    ('Emission Factors'!$E$5:$E$488 = 'GHG emissions calculations'!$F2274) *
                    ('Emission Factors'!$H$5:$H$488 = 'GHG emissions calculations'!$H2274),
                    0),
              MATCH('GHG emissions calculations'!R$6, 'Emission Factors'!$E$5:$R$5, 0)),
        ""),
    "")</f>
        <v/>
      </c>
      <c r="S2274" s="312">
        <f t="shared" si="3"/>
        <v>0</v>
      </c>
      <c r="T2274" s="23"/>
    </row>
    <row r="2275" ht="15.75" customHeight="1" outlineLevel="1">
      <c r="A2275" s="23"/>
      <c r="B2275" s="71"/>
      <c r="C2275" s="71"/>
      <c r="D2275" s="71"/>
      <c r="E2275" s="314"/>
      <c r="F2275" s="311" t="str">
        <f>Lists!AA141</f>
        <v>Rubber products - unknown material and/or mass - Oceania</v>
      </c>
      <c r="G2275" s="311" t="str">
        <f t="array" ref="G2275">XLOOKUP(1,('Emission Factors'!$E$5:$E$488='GHG emissions calculations'!$F2275)*('Emission Factors'!$H$5:$H$488='GHG emissions calculations'!$H2275),INDEX('Emission Factors'!$E$5:$T$488,0,MATCH('GHG emissions calculations'!G$6,'Emission Factors'!$E$5:$T$5,0)),"",0)</f>
        <v/>
      </c>
      <c r="H2275" s="311" t="s">
        <v>238</v>
      </c>
      <c r="I2275" s="312" t="str">
        <f>IF(
    SUMIFS('Import data'!$L$25:$L$80,
           'Import data'!$J$25:$J$80, F2275,
           'Import data'!$G$25:$G$80, 'GHG emissions calculations'!$H2275,
           'Import data'!$I$25:$I$80,$E$1919) &lt;&gt; 0,
    SUMIFS('Import data'!$L$25:$L$80,
           'Import data'!$J$25:$J$80, F2275,
           'Import data'!$G$25:$G$80, 'GHG emissions calculations'!$H2275,
           'Import data'!$I$25:$I$80,$E$1919),
    ""
)</f>
        <v/>
      </c>
      <c r="J2275" s="311" t="str">
        <f t="array" ref="J2275">IF(
    XLOOKUP(F2275, 'Import data'!$J$26:$J$47, 'Import data'!$M$26:$M$47, "", 0) = "Please add the region-specific supplier emission factor or choose a different region available in the IAEG database.",
    "",
    XLOOKUP(F2275, 'Import data'!$J$26:$J$47, 'Import data'!$M$26:$M$47, "", 0)
)</f>
        <v/>
      </c>
      <c r="K2275" s="311" t="str">
        <f t="array" ref="K2275">IFERROR(
    XLOOKUP(F2275,
            _xlws.FILTER('Supplier Emission'!$G$15:$G$49,
                   ('Supplier Emission'!$D$15:$D$49=H2275) * ('Supplier Emission'!$F$15:$F$49=$E$1919)),
            _xlws.FILTER('Supplier Emission'!$I$15:$I$49,
                   ('Supplier Emission'!$D$15:$D$49=H2275) * ('Supplier Emission'!$F$15:$F$49=$E$1919)),
            ""),
    "")</f>
        <v/>
      </c>
      <c r="L2275" s="311" t="str">
        <f t="array" ref="L2275">IFERROR(
    XLOOKUP(F2275,
            _xlws.FILTER('Supplier Emission'!$G$15:$G$49,
                   ('Supplier Emission'!$D$15:$D$49=H2275) * ('Supplier Emission'!$F$15:$F$49=$E$1919)),
            _xlws.FILTER('Supplier Emission'!$J$15:$J$49,
                   ('Supplier Emission'!$D$15:$D$49=H2275) * ('Supplier Emission'!$F$15:$F$49=$E$1919)),
            ""),
    "")</f>
        <v/>
      </c>
      <c r="M2275" s="311" t="str">
        <f t="array" ref="M2275">IFERROR(
    XLOOKUP(F2275,
            _xlws.FILTER('Supplier Emission'!$G$15:$G$49,
                   ('Supplier Emission'!$D$15:$D$49=H2275) * ('Supplier Emission'!$F$15:$F$49=$E$1919)),
            _xlws.FILTER('Supplier Emission'!$M$15:$M$49,
                   ('Supplier Emission'!$D$15:$D$49=H2275) * ('Supplier Emission'!$F$15:$F$49=$E$1919)),
            ""),
    "")</f>
        <v/>
      </c>
      <c r="N2275" s="311" t="str">
        <f t="array" ref="N2275">IFERROR(
    XLOOKUP(F2275,
            _xlws.FILTER('Supplier Emission'!$G$15:$G$49,
                   ('Supplier Emission'!$D$15:$D$49=H2275) * ('Supplier Emission'!$F$15:$F$49=$E$1919)),
            _xlws.FILTER('Supplier Emission'!$H$15:$H$49,
                   ('Supplier Emission'!$D$15:$D$49=H2275) * ('Supplier Emission'!$F$15:$F$49=$E$1919)),
            ""),
    "")</f>
        <v/>
      </c>
      <c r="O2275" s="311" t="str">
        <f t="array" ref="O2275">XLOOKUP(1,('Emission Factors'!$E$5:$E$488='GHG emissions calculations'!$F2275)*('Emission Factors'!$H$5:$H$488='GHG emissions calculations'!$H2275),INDEX('Emission Factors'!$E$5:$T$488,0,MATCH('GHG emissions calculations'!O$6,'Emission Factors'!$E$5:$T$5,0)),"",0)</f>
        <v/>
      </c>
      <c r="P2275" s="313" t="str">
        <f t="array" ref="P2275">IFERROR(
    INDEX('Emission Factors'!$E$5:$P$488,
          MATCH(1,
                ('Emission Factors'!$E$5:$E$488 = 'GHG emissions calculations'!$F2275) *
                ('Emission Factors'!$H$5:$H$488 = 'GHG emissions calculations'!$H2275),
                0),
          MATCH('GHG emissions calculations'!P$6,'Emission Factors'!$E$5:$P$5,0)),
    "")</f>
        <v/>
      </c>
      <c r="Q2275" s="311" t="str">
        <f t="array" ref="Q2275">IFERROR(
    IF(
        INDEX('Emission Factors'!$E$5:$P$488,
              MATCH(1,
                    ('Emission Factors'!$E$5:$E$488 = 'GHG emissions calculations'!$F2275) *
                    ('Emission Factors'!$H$5:$H$488 = 'GHG emissions calculations'!$H2275),
                    0),
              MATCH('GHG emissions calculations'!Q$6, 'Emission Factors'!$E$5:$P$5, 0)) &lt;&gt; "",
        INDEX('Emission Factors'!$E$5:$P$488,
              MATCH(1,
                    ('Emission Factors'!$E$5:$E$488 = 'GHG emissions calculations'!$F2275) *
                    ('Emission Factors'!$H$5:$H$488 = 'GHG emissions calculations'!$H2275),
                    0),
              MATCH('GHG emissions calculations'!Q$6, 'Emission Factors'!$E$5:$P$5, 0)),
        ""),
    "")</f>
        <v/>
      </c>
      <c r="R2275" s="311" t="str">
        <f t="array" ref="R2275">IFERROR(
    IF(
        INDEX('Emission Factors'!$E$5:$R$488,
              MATCH(1,
                    ('Emission Factors'!$E$5:$E$488 = 'GHG emissions calculations'!$F2275) *
                    ('Emission Factors'!$H$5:$H$488 = 'GHG emissions calculations'!$H2275),
                    0),
              MATCH('GHG emissions calculations'!R$6, 'Emission Factors'!$E$5:$R$5, 0)) &lt;&gt; "",
        INDEX('Emission Factors'!$E$5:$R$488,
              MATCH(1,
                    ('Emission Factors'!$E$5:$E$488 = 'GHG emissions calculations'!$F2275) *
                    ('Emission Factors'!$H$5:$H$488 = 'GHG emissions calculations'!$H2275),
                    0),
              MATCH('GHG emissions calculations'!R$6, 'Emission Factors'!$E$5:$R$5, 0)),
        ""),
    "")</f>
        <v/>
      </c>
      <c r="S2275" s="312">
        <f t="shared" si="3"/>
        <v>0</v>
      </c>
      <c r="T2275" s="23"/>
    </row>
    <row r="2276" ht="15.75" customHeight="1" outlineLevel="1">
      <c r="A2276" s="23"/>
      <c r="B2276" s="71"/>
      <c r="C2276" s="71"/>
      <c r="D2276" s="71"/>
      <c r="E2276" s="314"/>
      <c r="F2276" s="311" t="str">
        <f>Lists!AB265</f>
        <v>Rubber, epoxy resin - Africa</v>
      </c>
      <c r="G2276" s="311" t="str">
        <f t="array" ref="G2276">XLOOKUP(1,('Emission Factors'!$E$5:$E$488='GHG emissions calculations'!$F2276)*('Emission Factors'!$H$5:$H$488='GHG emissions calculations'!$H2276),INDEX('Emission Factors'!$E$5:$T$488,0,MATCH('GHG emissions calculations'!G$6,'Emission Factors'!$E$5:$T$5,0)),"",0)</f>
        <v/>
      </c>
      <c r="H2276" s="311" t="s">
        <v>237</v>
      </c>
      <c r="I2276" s="312" t="str">
        <f>IF(
    SUMIFS('Import data'!$L$25:$L$80,
           'Import data'!$J$25:$J$80, F2276,
           'Import data'!$G$25:$G$80, 'GHG emissions calculations'!$H2276,
           'Import data'!$I$25:$I$80,$E$1919) &lt;&gt; 0,
    SUMIFS('Import data'!$L$25:$L$80,
           'Import data'!$J$25:$J$80, F2276,
           'Import data'!$G$25:$G$80, 'GHG emissions calculations'!$H2276,
           'Import data'!$I$25:$I$80,$E$1919),
    ""
)</f>
        <v/>
      </c>
      <c r="J2276" s="311" t="str">
        <f t="array" ref="J2276">IF(
    XLOOKUP(F2276, 'Import data'!$J$26:$J$47, 'Import data'!$M$26:$M$47, "", 0) = "Please add the region-specific supplier emission factor or choose a different region available in the IAEG database.",
    "",
    XLOOKUP(F2276, 'Import data'!$J$26:$J$47, 'Import data'!$M$26:$M$47, "", 0)
)</f>
        <v/>
      </c>
      <c r="K2276" s="311" t="str">
        <f t="array" ref="K2276">IFERROR(
    XLOOKUP(F2276,
            _xlws.FILTER('Supplier Emission'!$G$15:$G$49,
                   ('Supplier Emission'!$D$15:$D$49=H2276) * ('Supplier Emission'!$F$15:$F$49=$E$1919)),
            _xlws.FILTER('Supplier Emission'!$I$15:$I$49,
                   ('Supplier Emission'!$D$15:$D$49=H2276) * ('Supplier Emission'!$F$15:$F$49=$E$1919)),
            ""),
    "")</f>
        <v/>
      </c>
      <c r="L2276" s="311" t="str">
        <f t="array" ref="L2276">IFERROR(
    XLOOKUP(F2276,
            _xlws.FILTER('Supplier Emission'!$G$15:$G$49,
                   ('Supplier Emission'!$D$15:$D$49=H2276) * ('Supplier Emission'!$F$15:$F$49=$E$1919)),
            _xlws.FILTER('Supplier Emission'!$J$15:$J$49,
                   ('Supplier Emission'!$D$15:$D$49=H2276) * ('Supplier Emission'!$F$15:$F$49=$E$1919)),
            ""),
    "")</f>
        <v/>
      </c>
      <c r="M2276" s="311" t="str">
        <f t="array" ref="M2276">IFERROR(
    XLOOKUP(F2276,
            _xlws.FILTER('Supplier Emission'!$G$15:$G$49,
                   ('Supplier Emission'!$D$15:$D$49=H2276) * ('Supplier Emission'!$F$15:$F$49=$E$1919)),
            _xlws.FILTER('Supplier Emission'!$M$15:$M$49,
                   ('Supplier Emission'!$D$15:$D$49=H2276) * ('Supplier Emission'!$F$15:$F$49=$E$1919)),
            ""),
    "")</f>
        <v/>
      </c>
      <c r="N2276" s="311" t="str">
        <f t="array" ref="N2276">IFERROR(
    XLOOKUP(F2276,
            _xlws.FILTER('Supplier Emission'!$G$15:$G$49,
                   ('Supplier Emission'!$D$15:$D$49=H2276) * ('Supplier Emission'!$F$15:$F$49=$E$1919)),
            _xlws.FILTER('Supplier Emission'!$H$15:$H$49,
                   ('Supplier Emission'!$D$15:$D$49=H2276) * ('Supplier Emission'!$F$15:$F$49=$E$1919)),
            ""),
    "")</f>
        <v/>
      </c>
      <c r="O2276" s="311" t="str">
        <f t="array" ref="O2276">XLOOKUP(1,('Emission Factors'!$E$5:$E$488='GHG emissions calculations'!$F2276)*('Emission Factors'!$H$5:$H$488='GHG emissions calculations'!$H2276),INDEX('Emission Factors'!$E$5:$T$488,0,MATCH('GHG emissions calculations'!O$6,'Emission Factors'!$E$5:$T$5,0)),"",0)</f>
        <v/>
      </c>
      <c r="P2276" s="313" t="str">
        <f t="array" ref="P2276">IFERROR(
    INDEX('Emission Factors'!$E$5:$P$488,
          MATCH(1,
                ('Emission Factors'!$E$5:$E$488 = 'GHG emissions calculations'!$F2276) *
                ('Emission Factors'!$H$5:$H$488 = 'GHG emissions calculations'!$H2276),
                0),
          MATCH('GHG emissions calculations'!P$6,'Emission Factors'!$E$5:$P$5,0)),
    "")</f>
        <v/>
      </c>
      <c r="Q2276" s="311" t="str">
        <f t="array" ref="Q2276">IFERROR(
    IF(
        INDEX('Emission Factors'!$E$5:$P$488,
              MATCH(1,
                    ('Emission Factors'!$E$5:$E$488 = 'GHG emissions calculations'!$F2276) *
                    ('Emission Factors'!$H$5:$H$488 = 'GHG emissions calculations'!$H2276),
                    0),
              MATCH('GHG emissions calculations'!Q$6, 'Emission Factors'!$E$5:$P$5, 0)) &lt;&gt; "",
        INDEX('Emission Factors'!$E$5:$P$488,
              MATCH(1,
                    ('Emission Factors'!$E$5:$E$488 = 'GHG emissions calculations'!$F2276) *
                    ('Emission Factors'!$H$5:$H$488 = 'GHG emissions calculations'!$H2276),
                    0),
              MATCH('GHG emissions calculations'!Q$6, 'Emission Factors'!$E$5:$P$5, 0)),
        ""),
    "")</f>
        <v/>
      </c>
      <c r="R2276" s="311" t="str">
        <f t="array" ref="R2276">IFERROR(
    IF(
        INDEX('Emission Factors'!$E$5:$R$488,
              MATCH(1,
                    ('Emission Factors'!$E$5:$E$488 = 'GHG emissions calculations'!$F2276) *
                    ('Emission Factors'!$H$5:$H$488 = 'GHG emissions calculations'!$H2276),
                    0),
              MATCH('GHG emissions calculations'!R$6, 'Emission Factors'!$E$5:$R$5, 0)) &lt;&gt; "",
        INDEX('Emission Factors'!$E$5:$R$488,
              MATCH(1,
                    ('Emission Factors'!$E$5:$E$488 = 'GHG emissions calculations'!$F2276) *
                    ('Emission Factors'!$H$5:$H$488 = 'GHG emissions calculations'!$H2276),
                    0),
              MATCH('GHG emissions calculations'!R$6, 'Emission Factors'!$E$5:$R$5, 0)),
        ""),
    "")</f>
        <v/>
      </c>
      <c r="S2276" s="312">
        <f t="shared" si="3"/>
        <v>0</v>
      </c>
      <c r="T2276" s="23"/>
    </row>
    <row r="2277" ht="15.75" customHeight="1" outlineLevel="1">
      <c r="A2277" s="23"/>
      <c r="B2277" s="71"/>
      <c r="C2277" s="71"/>
      <c r="D2277" s="71"/>
      <c r="E2277" s="314"/>
      <c r="F2277" s="311" t="str">
        <f>Lists!AB263</f>
        <v>Rubber, epoxy resin - America</v>
      </c>
      <c r="G2277" s="311" t="str">
        <f t="array" ref="G2277">XLOOKUP(1,('Emission Factors'!$E$5:$E$488='GHG emissions calculations'!$F2277)*('Emission Factors'!$H$5:$H$488='GHG emissions calculations'!$H2277),INDEX('Emission Factors'!$E$5:$T$488,0,MATCH('GHG emissions calculations'!G$6,'Emission Factors'!$E$5:$T$5,0)),"",0)</f>
        <v/>
      </c>
      <c r="H2277" s="311" t="s">
        <v>237</v>
      </c>
      <c r="I2277" s="312" t="str">
        <f>IF(
    SUMIFS('Import data'!$L$25:$L$80,
           'Import data'!$J$25:$J$80, F2277,
           'Import data'!$G$25:$G$80, 'GHG emissions calculations'!$H2277,
           'Import data'!$I$25:$I$80,$E$1919) &lt;&gt; 0,
    SUMIFS('Import data'!$L$25:$L$80,
           'Import data'!$J$25:$J$80, F2277,
           'Import data'!$G$25:$G$80, 'GHG emissions calculations'!$H2277,
           'Import data'!$I$25:$I$80,$E$1919),
    ""
)</f>
        <v/>
      </c>
      <c r="J2277" s="311" t="str">
        <f t="array" ref="J2277">IF(
    XLOOKUP(F2277, 'Import data'!$J$26:$J$47, 'Import data'!$M$26:$M$47, "", 0) = "Please add the region-specific supplier emission factor or choose a different region available in the IAEG database.",
    "",
    XLOOKUP(F2277, 'Import data'!$J$26:$J$47, 'Import data'!$M$26:$M$47, "", 0)
)</f>
        <v/>
      </c>
      <c r="K2277" s="311" t="str">
        <f t="array" ref="K2277">IFERROR(
    XLOOKUP(F2277,
            _xlws.FILTER('Supplier Emission'!$G$15:$G$49,
                   ('Supplier Emission'!$D$15:$D$49=H2277) * ('Supplier Emission'!$F$15:$F$49=$E$1919)),
            _xlws.FILTER('Supplier Emission'!$I$15:$I$49,
                   ('Supplier Emission'!$D$15:$D$49=H2277) * ('Supplier Emission'!$F$15:$F$49=$E$1919)),
            ""),
    "")</f>
        <v/>
      </c>
      <c r="L2277" s="311" t="str">
        <f t="array" ref="L2277">IFERROR(
    XLOOKUP(F2277,
            _xlws.FILTER('Supplier Emission'!$G$15:$G$49,
                   ('Supplier Emission'!$D$15:$D$49=H2277) * ('Supplier Emission'!$F$15:$F$49=$E$1919)),
            _xlws.FILTER('Supplier Emission'!$J$15:$J$49,
                   ('Supplier Emission'!$D$15:$D$49=H2277) * ('Supplier Emission'!$F$15:$F$49=$E$1919)),
            ""),
    "")</f>
        <v/>
      </c>
      <c r="M2277" s="311" t="str">
        <f t="array" ref="M2277">IFERROR(
    XLOOKUP(F2277,
            _xlws.FILTER('Supplier Emission'!$G$15:$G$49,
                   ('Supplier Emission'!$D$15:$D$49=H2277) * ('Supplier Emission'!$F$15:$F$49=$E$1919)),
            _xlws.FILTER('Supplier Emission'!$M$15:$M$49,
                   ('Supplier Emission'!$D$15:$D$49=H2277) * ('Supplier Emission'!$F$15:$F$49=$E$1919)),
            ""),
    "")</f>
        <v/>
      </c>
      <c r="N2277" s="311" t="str">
        <f t="array" ref="N2277">IFERROR(
    XLOOKUP(F2277,
            _xlws.FILTER('Supplier Emission'!$G$15:$G$49,
                   ('Supplier Emission'!$D$15:$D$49=H2277) * ('Supplier Emission'!$F$15:$F$49=$E$1919)),
            _xlws.FILTER('Supplier Emission'!$H$15:$H$49,
                   ('Supplier Emission'!$D$15:$D$49=H2277) * ('Supplier Emission'!$F$15:$F$49=$E$1919)),
            ""),
    "")</f>
        <v/>
      </c>
      <c r="O2277" s="311" t="str">
        <f t="array" ref="O2277">XLOOKUP(1,('Emission Factors'!$E$5:$E$488='GHG emissions calculations'!$F2277)*('Emission Factors'!$H$5:$H$488='GHG emissions calculations'!$H2277),INDEX('Emission Factors'!$E$5:$T$488,0,MATCH('GHG emissions calculations'!O$6,'Emission Factors'!$E$5:$T$5,0)),"",0)</f>
        <v/>
      </c>
      <c r="P2277" s="313" t="str">
        <f t="array" ref="P2277">IFERROR(
    INDEX('Emission Factors'!$E$5:$P$488,
          MATCH(1,
                ('Emission Factors'!$E$5:$E$488 = 'GHG emissions calculations'!$F2277) *
                ('Emission Factors'!$H$5:$H$488 = 'GHG emissions calculations'!$H2277),
                0),
          MATCH('GHG emissions calculations'!P$6,'Emission Factors'!$E$5:$P$5,0)),
    "")</f>
        <v/>
      </c>
      <c r="Q2277" s="311" t="str">
        <f t="array" ref="Q2277">IFERROR(
    IF(
        INDEX('Emission Factors'!$E$5:$P$488,
              MATCH(1,
                    ('Emission Factors'!$E$5:$E$488 = 'GHG emissions calculations'!$F2277) *
                    ('Emission Factors'!$H$5:$H$488 = 'GHG emissions calculations'!$H2277),
                    0),
              MATCH('GHG emissions calculations'!Q$6, 'Emission Factors'!$E$5:$P$5, 0)) &lt;&gt; "",
        INDEX('Emission Factors'!$E$5:$P$488,
              MATCH(1,
                    ('Emission Factors'!$E$5:$E$488 = 'GHG emissions calculations'!$F2277) *
                    ('Emission Factors'!$H$5:$H$488 = 'GHG emissions calculations'!$H2277),
                    0),
              MATCH('GHG emissions calculations'!Q$6, 'Emission Factors'!$E$5:$P$5, 0)),
        ""),
    "")</f>
        <v/>
      </c>
      <c r="R2277" s="311" t="str">
        <f t="array" ref="R2277">IFERROR(
    IF(
        INDEX('Emission Factors'!$E$5:$R$488,
              MATCH(1,
                    ('Emission Factors'!$E$5:$E$488 = 'GHG emissions calculations'!$F2277) *
                    ('Emission Factors'!$H$5:$H$488 = 'GHG emissions calculations'!$H2277),
                    0),
              MATCH('GHG emissions calculations'!R$6, 'Emission Factors'!$E$5:$R$5, 0)) &lt;&gt; "",
        INDEX('Emission Factors'!$E$5:$R$488,
              MATCH(1,
                    ('Emission Factors'!$E$5:$E$488 = 'GHG emissions calculations'!$F2277) *
                    ('Emission Factors'!$H$5:$H$488 = 'GHG emissions calculations'!$H2277),
                    0),
              MATCH('GHG emissions calculations'!R$6, 'Emission Factors'!$E$5:$R$5, 0)),
        ""),
    "")</f>
        <v/>
      </c>
      <c r="S2277" s="312">
        <f t="shared" si="3"/>
        <v>0</v>
      </c>
      <c r="T2277" s="23"/>
    </row>
    <row r="2278" ht="15.75" customHeight="1" outlineLevel="1">
      <c r="A2278" s="23"/>
      <c r="B2278" s="71"/>
      <c r="C2278" s="71"/>
      <c r="D2278" s="71"/>
      <c r="E2278" s="314"/>
      <c r="F2278" s="311" t="str">
        <f>Lists!AB266</f>
        <v>Rubber, epoxy resin - Asia</v>
      </c>
      <c r="G2278" s="311" t="str">
        <f t="array" ref="G2278">XLOOKUP(1,('Emission Factors'!$E$5:$E$488='GHG emissions calculations'!$F2278)*('Emission Factors'!$H$5:$H$488='GHG emissions calculations'!$H2278),INDEX('Emission Factors'!$E$5:$T$488,0,MATCH('GHG emissions calculations'!G$6,'Emission Factors'!$E$5:$T$5,0)),"",0)</f>
        <v/>
      </c>
      <c r="H2278" s="311" t="s">
        <v>237</v>
      </c>
      <c r="I2278" s="312" t="str">
        <f>IF(
    SUMIFS('Import data'!$L$25:$L$80,
           'Import data'!$J$25:$J$80, F2278,
           'Import data'!$G$25:$G$80, 'GHG emissions calculations'!$H2278,
           'Import data'!$I$25:$I$80,$E$1919) &lt;&gt; 0,
    SUMIFS('Import data'!$L$25:$L$80,
           'Import data'!$J$25:$J$80, F2278,
           'Import data'!$G$25:$G$80, 'GHG emissions calculations'!$H2278,
           'Import data'!$I$25:$I$80,$E$1919),
    ""
)</f>
        <v/>
      </c>
      <c r="J2278" s="311" t="str">
        <f t="array" ref="J2278">IF(
    XLOOKUP(F2278, 'Import data'!$J$26:$J$47, 'Import data'!$M$26:$M$47, "", 0) = "Please add the region-specific supplier emission factor or choose a different region available in the IAEG database.",
    "",
    XLOOKUP(F2278, 'Import data'!$J$26:$J$47, 'Import data'!$M$26:$M$47, "", 0)
)</f>
        <v/>
      </c>
      <c r="K2278" s="311" t="str">
        <f t="array" ref="K2278">IFERROR(
    XLOOKUP(F2278,
            _xlws.FILTER('Supplier Emission'!$G$15:$G$49,
                   ('Supplier Emission'!$D$15:$D$49=H2278) * ('Supplier Emission'!$F$15:$F$49=$E$1919)),
            _xlws.FILTER('Supplier Emission'!$I$15:$I$49,
                   ('Supplier Emission'!$D$15:$D$49=H2278) * ('Supplier Emission'!$F$15:$F$49=$E$1919)),
            ""),
    "")</f>
        <v/>
      </c>
      <c r="L2278" s="311" t="str">
        <f t="array" ref="L2278">IFERROR(
    XLOOKUP(F2278,
            _xlws.FILTER('Supplier Emission'!$G$15:$G$49,
                   ('Supplier Emission'!$D$15:$D$49=H2278) * ('Supplier Emission'!$F$15:$F$49=$E$1919)),
            _xlws.FILTER('Supplier Emission'!$J$15:$J$49,
                   ('Supplier Emission'!$D$15:$D$49=H2278) * ('Supplier Emission'!$F$15:$F$49=$E$1919)),
            ""),
    "")</f>
        <v/>
      </c>
      <c r="M2278" s="311" t="str">
        <f t="array" ref="M2278">IFERROR(
    XLOOKUP(F2278,
            _xlws.FILTER('Supplier Emission'!$G$15:$G$49,
                   ('Supplier Emission'!$D$15:$D$49=H2278) * ('Supplier Emission'!$F$15:$F$49=$E$1919)),
            _xlws.FILTER('Supplier Emission'!$M$15:$M$49,
                   ('Supplier Emission'!$D$15:$D$49=H2278) * ('Supplier Emission'!$F$15:$F$49=$E$1919)),
            ""),
    "")</f>
        <v/>
      </c>
      <c r="N2278" s="311" t="str">
        <f t="array" ref="N2278">IFERROR(
    XLOOKUP(F2278,
            _xlws.FILTER('Supplier Emission'!$G$15:$G$49,
                   ('Supplier Emission'!$D$15:$D$49=H2278) * ('Supplier Emission'!$F$15:$F$49=$E$1919)),
            _xlws.FILTER('Supplier Emission'!$H$15:$H$49,
                   ('Supplier Emission'!$D$15:$D$49=H2278) * ('Supplier Emission'!$F$15:$F$49=$E$1919)),
            ""),
    "")</f>
        <v/>
      </c>
      <c r="O2278" s="311" t="str">
        <f t="array" ref="O2278">XLOOKUP(1,('Emission Factors'!$E$5:$E$488='GHG emissions calculations'!$F2278)*('Emission Factors'!$H$5:$H$488='GHG emissions calculations'!$H2278),INDEX('Emission Factors'!$E$5:$T$488,0,MATCH('GHG emissions calculations'!O$6,'Emission Factors'!$E$5:$T$5,0)),"",0)</f>
        <v/>
      </c>
      <c r="P2278" s="313" t="str">
        <f t="array" ref="P2278">IFERROR(
    INDEX('Emission Factors'!$E$5:$P$488,
          MATCH(1,
                ('Emission Factors'!$E$5:$E$488 = 'GHG emissions calculations'!$F2278) *
                ('Emission Factors'!$H$5:$H$488 = 'GHG emissions calculations'!$H2278),
                0),
          MATCH('GHG emissions calculations'!P$6,'Emission Factors'!$E$5:$P$5,0)),
    "")</f>
        <v/>
      </c>
      <c r="Q2278" s="311" t="str">
        <f t="array" ref="Q2278">IFERROR(
    IF(
        INDEX('Emission Factors'!$E$5:$P$488,
              MATCH(1,
                    ('Emission Factors'!$E$5:$E$488 = 'GHG emissions calculations'!$F2278) *
                    ('Emission Factors'!$H$5:$H$488 = 'GHG emissions calculations'!$H2278),
                    0),
              MATCH('GHG emissions calculations'!Q$6, 'Emission Factors'!$E$5:$P$5, 0)) &lt;&gt; "",
        INDEX('Emission Factors'!$E$5:$P$488,
              MATCH(1,
                    ('Emission Factors'!$E$5:$E$488 = 'GHG emissions calculations'!$F2278) *
                    ('Emission Factors'!$H$5:$H$488 = 'GHG emissions calculations'!$H2278),
                    0),
              MATCH('GHG emissions calculations'!Q$6, 'Emission Factors'!$E$5:$P$5, 0)),
        ""),
    "")</f>
        <v/>
      </c>
      <c r="R2278" s="311" t="str">
        <f t="array" ref="R2278">IFERROR(
    IF(
        INDEX('Emission Factors'!$E$5:$R$488,
              MATCH(1,
                    ('Emission Factors'!$E$5:$E$488 = 'GHG emissions calculations'!$F2278) *
                    ('Emission Factors'!$H$5:$H$488 = 'GHG emissions calculations'!$H2278),
                    0),
              MATCH('GHG emissions calculations'!R$6, 'Emission Factors'!$E$5:$R$5, 0)) &lt;&gt; "",
        INDEX('Emission Factors'!$E$5:$R$488,
              MATCH(1,
                    ('Emission Factors'!$E$5:$E$488 = 'GHG emissions calculations'!$F2278) *
                    ('Emission Factors'!$H$5:$H$488 = 'GHG emissions calculations'!$H2278),
                    0),
              MATCH('GHG emissions calculations'!R$6, 'Emission Factors'!$E$5:$R$5, 0)),
        ""),
    "")</f>
        <v/>
      </c>
      <c r="S2278" s="312">
        <f t="shared" si="3"/>
        <v>0</v>
      </c>
      <c r="T2278" s="23"/>
    </row>
    <row r="2279" ht="15.75" customHeight="1" outlineLevel="1">
      <c r="A2279" s="23"/>
      <c r="B2279" s="71"/>
      <c r="C2279" s="71"/>
      <c r="D2279" s="71"/>
      <c r="E2279" s="314"/>
      <c r="F2279" s="311" t="str">
        <f>Lists!AB264</f>
        <v>Rubber, epoxy resin - Europe</v>
      </c>
      <c r="G2279" s="311">
        <f t="array" ref="G2279">XLOOKUP(1,('Emission Factors'!$E$5:$E$488='GHG emissions calculations'!$F2279)*('Emission Factors'!$H$5:$H$488='GHG emissions calculations'!$H2279),INDEX('Emission Factors'!$E$5:$T$488,0,MATCH('GHG emissions calculations'!G$6,'Emission Factors'!$E$5:$T$5,0)),"",0)</f>
        <v>3</v>
      </c>
      <c r="H2279" s="311" t="s">
        <v>237</v>
      </c>
      <c r="I2279" s="312" t="str">
        <f>IF(
    SUMIFS('Import data'!$L$25:$L$80,
           'Import data'!$J$25:$J$80, F2279,
           'Import data'!$G$25:$G$80, 'GHG emissions calculations'!$H2279,
           'Import data'!$I$25:$I$80,$E$1919) &lt;&gt; 0,
    SUMIFS('Import data'!$L$25:$L$80,
           'Import data'!$J$25:$J$80, F2279,
           'Import data'!$G$25:$G$80, 'GHG emissions calculations'!$H2279,
           'Import data'!$I$25:$I$80,$E$1919),
    ""
)</f>
        <v/>
      </c>
      <c r="J2279" s="311" t="str">
        <f t="array" ref="J2279">IF(
    XLOOKUP(F2279, 'Import data'!$J$26:$J$47, 'Import data'!$M$26:$M$47, "", 0) = "Please add the region-specific supplier emission factor or choose a different region available in the IAEG database.",
    "",
    XLOOKUP(F2279, 'Import data'!$J$26:$J$47, 'Import data'!$M$26:$M$47, "", 0)
)</f>
        <v/>
      </c>
      <c r="K2279" s="311" t="str">
        <f t="array" ref="K2279">IFERROR(
    XLOOKUP(F2279,
            _xlws.FILTER('Supplier Emission'!$G$15:$G$49,
                   ('Supplier Emission'!$D$15:$D$49=H2279) * ('Supplier Emission'!$F$15:$F$49=$E$1919)),
            _xlws.FILTER('Supplier Emission'!$I$15:$I$49,
                   ('Supplier Emission'!$D$15:$D$49=H2279) * ('Supplier Emission'!$F$15:$F$49=$E$1919)),
            ""),
    "")</f>
        <v/>
      </c>
      <c r="L2279" s="311" t="str">
        <f t="array" ref="L2279">IFERROR(
    XLOOKUP(F2279,
            _xlws.FILTER('Supplier Emission'!$G$15:$G$49,
                   ('Supplier Emission'!$D$15:$D$49=H2279) * ('Supplier Emission'!$F$15:$F$49=$E$1919)),
            _xlws.FILTER('Supplier Emission'!$J$15:$J$49,
                   ('Supplier Emission'!$D$15:$D$49=H2279) * ('Supplier Emission'!$F$15:$F$49=$E$1919)),
            ""),
    "")</f>
        <v/>
      </c>
      <c r="M2279" s="311" t="str">
        <f t="array" ref="M2279">IFERROR(
    XLOOKUP(F2279,
            _xlws.FILTER('Supplier Emission'!$G$15:$G$49,
                   ('Supplier Emission'!$D$15:$D$49=H2279) * ('Supplier Emission'!$F$15:$F$49=$E$1919)),
            _xlws.FILTER('Supplier Emission'!$M$15:$M$49,
                   ('Supplier Emission'!$D$15:$D$49=H2279) * ('Supplier Emission'!$F$15:$F$49=$E$1919)),
            ""),
    "")</f>
        <v/>
      </c>
      <c r="N2279" s="311" t="str">
        <f t="array" ref="N2279">IFERROR(
    XLOOKUP(F2279,
            _xlws.FILTER('Supplier Emission'!$G$15:$G$49,
                   ('Supplier Emission'!$D$15:$D$49=H2279) * ('Supplier Emission'!$F$15:$F$49=$E$1919)),
            _xlws.FILTER('Supplier Emission'!$H$15:$H$49,
                   ('Supplier Emission'!$D$15:$D$49=H2279) * ('Supplier Emission'!$F$15:$F$49=$E$1919)),
            ""),
    "")</f>
        <v/>
      </c>
      <c r="O2279" s="311" t="str">
        <f t="array" ref="O2279">XLOOKUP(1,('Emission Factors'!$E$5:$E$488='GHG emissions calculations'!$F2279)*('Emission Factors'!$H$5:$H$488='GHG emissions calculations'!$H2279),INDEX('Emission Factors'!$E$5:$T$488,0,MATCH('GHG emissions calculations'!O$6,'Emission Factors'!$E$5:$T$5,0)),"",0)</f>
        <v>Epoxy resin</v>
      </c>
      <c r="P2279" s="313">
        <f t="array" ref="P2279">IFERROR(
    INDEX('Emission Factors'!$E$5:$P$488,
          MATCH(1,
                ('Emission Factors'!$E$5:$E$488 = 'GHG emissions calculations'!$F2279) *
                ('Emission Factors'!$H$5:$H$488 = 'GHG emissions calculations'!$H2279),
                0),
          MATCH('GHG emissions calculations'!P$6,'Emission Factors'!$E$5:$P$5,0)),
    "")</f>
        <v>4.99</v>
      </c>
      <c r="Q2279" s="311" t="str">
        <f t="array" ref="Q2279">IFERROR(
    IF(
        INDEX('Emission Factors'!$E$5:$P$488,
              MATCH(1,
                    ('Emission Factors'!$E$5:$E$488 = 'GHG emissions calculations'!$F2279) *
                    ('Emission Factors'!$H$5:$H$488 = 'GHG emissions calculations'!$H2279),
                    0),
              MATCH('GHG emissions calculations'!Q$6, 'Emission Factors'!$E$5:$P$5, 0)) &lt;&gt; "",
        INDEX('Emission Factors'!$E$5:$P$488,
              MATCH(1,
                    ('Emission Factors'!$E$5:$E$488 = 'GHG emissions calculations'!$F2279) *
                    ('Emission Factors'!$H$5:$H$488 = 'GHG emissions calculations'!$H2279),
                    0),
              MATCH('GHG emissions calculations'!Q$6, 'Emission Factors'!$E$5:$P$5, 0)),
        ""),
    "")</f>
        <v>kgCO2e/kg</v>
      </c>
      <c r="R2279" s="311" t="str">
        <f t="array" ref="R2279">IFERROR(
    IF(
        INDEX('Emission Factors'!$E$5:$R$488,
              MATCH(1,
                    ('Emission Factors'!$E$5:$E$488 = 'GHG emissions calculations'!$F2279) *
                    ('Emission Factors'!$H$5:$H$488 = 'GHG emissions calculations'!$H2279),
                    0),
              MATCH('GHG emissions calculations'!R$6, 'Emission Factors'!$E$5:$R$5, 0)) &lt;&gt; "",
        INDEX('Emission Factors'!$E$5:$R$488,
              MATCH(1,
                    ('Emission Factors'!$E$5:$E$488 = 'GHG emissions calculations'!$F2279) *
                    ('Emission Factors'!$H$5:$H$488 = 'GHG emissions calculations'!$H2279),
                    0),
              MATCH('GHG emissions calculations'!R$6, 'Emission Factors'!$E$5:$R$5, 0)),
        ""),
    "")</f>
        <v>Europe</v>
      </c>
      <c r="S2279" s="312">
        <f t="shared" si="3"/>
        <v>0</v>
      </c>
      <c r="T2279" s="23"/>
    </row>
    <row r="2280" ht="15.75" customHeight="1" outlineLevel="1">
      <c r="A2280" s="23"/>
      <c r="B2280" s="71"/>
      <c r="C2280" s="71"/>
      <c r="D2280" s="71"/>
      <c r="E2280" s="314"/>
      <c r="F2280" s="311" t="str">
        <f>Lists!AB269</f>
        <v>Rubber, epoxy resin - Global or unspecified region</v>
      </c>
      <c r="G2280" s="311" t="str">
        <f t="array" ref="G2280">XLOOKUP(1,('Emission Factors'!$E$5:$E$488='GHG emissions calculations'!$F2280)*('Emission Factors'!$H$5:$H$488='GHG emissions calculations'!$H2280),INDEX('Emission Factors'!$E$5:$T$488,0,MATCH('GHG emissions calculations'!G$6,'Emission Factors'!$E$5:$T$5,0)),"",0)</f>
        <v/>
      </c>
      <c r="H2280" s="311" t="s">
        <v>237</v>
      </c>
      <c r="I2280" s="312" t="str">
        <f>IF(
    SUMIFS('Import data'!$L$25:$L$80,
           'Import data'!$J$25:$J$80, F2280,
           'Import data'!$G$25:$G$80, 'GHG emissions calculations'!$H2280,
           'Import data'!$I$25:$I$80,$E$1919) &lt;&gt; 0,
    SUMIFS('Import data'!$L$25:$L$80,
           'Import data'!$J$25:$J$80, F2280,
           'Import data'!$G$25:$G$80, 'GHG emissions calculations'!$H2280,
           'Import data'!$I$25:$I$80,$E$1919),
    ""
)</f>
        <v/>
      </c>
      <c r="J2280" s="311" t="str">
        <f t="array" ref="J2280">IF(
    XLOOKUP(F2280, 'Import data'!$J$26:$J$47, 'Import data'!$M$26:$M$47, "", 0) = "Please add the region-specific supplier emission factor or choose a different region available in the IAEG database.",
    "",
    XLOOKUP(F2280, 'Import data'!$J$26:$J$47, 'Import data'!$M$26:$M$47, "", 0)
)</f>
        <v/>
      </c>
      <c r="K2280" s="311" t="str">
        <f t="array" ref="K2280">IFERROR(
    XLOOKUP(F2280,
            _xlws.FILTER('Supplier Emission'!$G$15:$G$49,
                   ('Supplier Emission'!$D$15:$D$49=H2280) * ('Supplier Emission'!$F$15:$F$49=$E$1919)),
            _xlws.FILTER('Supplier Emission'!$I$15:$I$49,
                   ('Supplier Emission'!$D$15:$D$49=H2280) * ('Supplier Emission'!$F$15:$F$49=$E$1919)),
            ""),
    "")</f>
        <v/>
      </c>
      <c r="L2280" s="311" t="str">
        <f t="array" ref="L2280">IFERROR(
    XLOOKUP(F2280,
            _xlws.FILTER('Supplier Emission'!$G$15:$G$49,
                   ('Supplier Emission'!$D$15:$D$49=H2280) * ('Supplier Emission'!$F$15:$F$49=$E$1919)),
            _xlws.FILTER('Supplier Emission'!$J$15:$J$49,
                   ('Supplier Emission'!$D$15:$D$49=H2280) * ('Supplier Emission'!$F$15:$F$49=$E$1919)),
            ""),
    "")</f>
        <v/>
      </c>
      <c r="M2280" s="311" t="str">
        <f t="array" ref="M2280">IFERROR(
    XLOOKUP(F2280,
            _xlws.FILTER('Supplier Emission'!$G$15:$G$49,
                   ('Supplier Emission'!$D$15:$D$49=H2280) * ('Supplier Emission'!$F$15:$F$49=$E$1919)),
            _xlws.FILTER('Supplier Emission'!$M$15:$M$49,
                   ('Supplier Emission'!$D$15:$D$49=H2280) * ('Supplier Emission'!$F$15:$F$49=$E$1919)),
            ""),
    "")</f>
        <v/>
      </c>
      <c r="N2280" s="311" t="str">
        <f t="array" ref="N2280">IFERROR(
    XLOOKUP(F2280,
            _xlws.FILTER('Supplier Emission'!$G$15:$G$49,
                   ('Supplier Emission'!$D$15:$D$49=H2280) * ('Supplier Emission'!$F$15:$F$49=$E$1919)),
            _xlws.FILTER('Supplier Emission'!$H$15:$H$49,
                   ('Supplier Emission'!$D$15:$D$49=H2280) * ('Supplier Emission'!$F$15:$F$49=$E$1919)),
            ""),
    "")</f>
        <v/>
      </c>
      <c r="O2280" s="311" t="str">
        <f t="array" ref="O2280">XLOOKUP(1,('Emission Factors'!$E$5:$E$488='GHG emissions calculations'!$F2280)*('Emission Factors'!$H$5:$H$488='GHG emissions calculations'!$H2280),INDEX('Emission Factors'!$E$5:$T$488,0,MATCH('GHG emissions calculations'!O$6,'Emission Factors'!$E$5:$T$5,0)),"",0)</f>
        <v/>
      </c>
      <c r="P2280" s="313" t="str">
        <f t="array" ref="P2280">IFERROR(
    INDEX('Emission Factors'!$E$5:$P$488,
          MATCH(1,
                ('Emission Factors'!$E$5:$E$488 = 'GHG emissions calculations'!$F2280) *
                ('Emission Factors'!$H$5:$H$488 = 'GHG emissions calculations'!$H2280),
                0),
          MATCH('GHG emissions calculations'!P$6,'Emission Factors'!$E$5:$P$5,0)),
    "")</f>
        <v/>
      </c>
      <c r="Q2280" s="311" t="str">
        <f t="array" ref="Q2280">IFERROR(
    IF(
        INDEX('Emission Factors'!$E$5:$P$488,
              MATCH(1,
                    ('Emission Factors'!$E$5:$E$488 = 'GHG emissions calculations'!$F2280) *
                    ('Emission Factors'!$H$5:$H$488 = 'GHG emissions calculations'!$H2280),
                    0),
              MATCH('GHG emissions calculations'!Q$6, 'Emission Factors'!$E$5:$P$5, 0)) &lt;&gt; "",
        INDEX('Emission Factors'!$E$5:$P$488,
              MATCH(1,
                    ('Emission Factors'!$E$5:$E$488 = 'GHG emissions calculations'!$F2280) *
                    ('Emission Factors'!$H$5:$H$488 = 'GHG emissions calculations'!$H2280),
                    0),
              MATCH('GHG emissions calculations'!Q$6, 'Emission Factors'!$E$5:$P$5, 0)),
        ""),
    "")</f>
        <v/>
      </c>
      <c r="R2280" s="311" t="str">
        <f t="array" ref="R2280">IFERROR(
    IF(
        INDEX('Emission Factors'!$E$5:$R$488,
              MATCH(1,
                    ('Emission Factors'!$E$5:$E$488 = 'GHG emissions calculations'!$F2280) *
                    ('Emission Factors'!$H$5:$H$488 = 'GHG emissions calculations'!$H2280),
                    0),
              MATCH('GHG emissions calculations'!R$6, 'Emission Factors'!$E$5:$R$5, 0)) &lt;&gt; "",
        INDEX('Emission Factors'!$E$5:$R$488,
              MATCH(1,
                    ('Emission Factors'!$E$5:$E$488 = 'GHG emissions calculations'!$F2280) *
                    ('Emission Factors'!$H$5:$H$488 = 'GHG emissions calculations'!$H2280),
                    0),
              MATCH('GHG emissions calculations'!R$6, 'Emission Factors'!$E$5:$R$5, 0)),
        ""),
    "")</f>
        <v/>
      </c>
      <c r="S2280" s="312">
        <f t="shared" si="3"/>
        <v>0</v>
      </c>
      <c r="T2280" s="23"/>
    </row>
    <row r="2281" ht="15.75" customHeight="1" outlineLevel="1">
      <c r="A2281" s="23"/>
      <c r="B2281" s="71"/>
      <c r="C2281" s="71"/>
      <c r="D2281" s="71"/>
      <c r="E2281" s="314"/>
      <c r="F2281" s="311" t="str">
        <f>Lists!AB268</f>
        <v>Rubber, epoxy resin - Middle East</v>
      </c>
      <c r="G2281" s="311" t="str">
        <f t="array" ref="G2281">XLOOKUP(1,('Emission Factors'!$E$5:$E$488='GHG emissions calculations'!$F2281)*('Emission Factors'!$H$5:$H$488='GHG emissions calculations'!$H2281),INDEX('Emission Factors'!$E$5:$T$488,0,MATCH('GHG emissions calculations'!G$6,'Emission Factors'!$E$5:$T$5,0)),"",0)</f>
        <v/>
      </c>
      <c r="H2281" s="311" t="s">
        <v>237</v>
      </c>
      <c r="I2281" s="312" t="str">
        <f>IF(
    SUMIFS('Import data'!$L$25:$L$80,
           'Import data'!$J$25:$J$80, F2281,
           'Import data'!$G$25:$G$80, 'GHG emissions calculations'!$H2281,
           'Import data'!$I$25:$I$80,$E$1919) &lt;&gt; 0,
    SUMIFS('Import data'!$L$25:$L$80,
           'Import data'!$J$25:$J$80, F2281,
           'Import data'!$G$25:$G$80, 'GHG emissions calculations'!$H2281,
           'Import data'!$I$25:$I$80,$E$1919),
    ""
)</f>
        <v/>
      </c>
      <c r="J2281" s="311" t="str">
        <f t="array" ref="J2281">IF(
    XLOOKUP(F2281, 'Import data'!$J$26:$J$47, 'Import data'!$M$26:$M$47, "", 0) = "Please add the region-specific supplier emission factor or choose a different region available in the IAEG database.",
    "",
    XLOOKUP(F2281, 'Import data'!$J$26:$J$47, 'Import data'!$M$26:$M$47, "", 0)
)</f>
        <v/>
      </c>
      <c r="K2281" s="311" t="str">
        <f t="array" ref="K2281">IFERROR(
    XLOOKUP(F2281,
            _xlws.FILTER('Supplier Emission'!$G$15:$G$49,
                   ('Supplier Emission'!$D$15:$D$49=H2281) * ('Supplier Emission'!$F$15:$F$49=$E$1919)),
            _xlws.FILTER('Supplier Emission'!$I$15:$I$49,
                   ('Supplier Emission'!$D$15:$D$49=H2281) * ('Supplier Emission'!$F$15:$F$49=$E$1919)),
            ""),
    "")</f>
        <v/>
      </c>
      <c r="L2281" s="311" t="str">
        <f t="array" ref="L2281">IFERROR(
    XLOOKUP(F2281,
            _xlws.FILTER('Supplier Emission'!$G$15:$G$49,
                   ('Supplier Emission'!$D$15:$D$49=H2281) * ('Supplier Emission'!$F$15:$F$49=$E$1919)),
            _xlws.FILTER('Supplier Emission'!$J$15:$J$49,
                   ('Supplier Emission'!$D$15:$D$49=H2281) * ('Supplier Emission'!$F$15:$F$49=$E$1919)),
            ""),
    "")</f>
        <v/>
      </c>
      <c r="M2281" s="311" t="str">
        <f t="array" ref="M2281">IFERROR(
    XLOOKUP(F2281,
            _xlws.FILTER('Supplier Emission'!$G$15:$G$49,
                   ('Supplier Emission'!$D$15:$D$49=H2281) * ('Supplier Emission'!$F$15:$F$49=$E$1919)),
            _xlws.FILTER('Supplier Emission'!$M$15:$M$49,
                   ('Supplier Emission'!$D$15:$D$49=H2281) * ('Supplier Emission'!$F$15:$F$49=$E$1919)),
            ""),
    "")</f>
        <v/>
      </c>
      <c r="N2281" s="311" t="str">
        <f t="array" ref="N2281">IFERROR(
    XLOOKUP(F2281,
            _xlws.FILTER('Supplier Emission'!$G$15:$G$49,
                   ('Supplier Emission'!$D$15:$D$49=H2281) * ('Supplier Emission'!$F$15:$F$49=$E$1919)),
            _xlws.FILTER('Supplier Emission'!$H$15:$H$49,
                   ('Supplier Emission'!$D$15:$D$49=H2281) * ('Supplier Emission'!$F$15:$F$49=$E$1919)),
            ""),
    "")</f>
        <v/>
      </c>
      <c r="O2281" s="311" t="str">
        <f t="array" ref="O2281">XLOOKUP(1,('Emission Factors'!$E$5:$E$488='GHG emissions calculations'!$F2281)*('Emission Factors'!$H$5:$H$488='GHG emissions calculations'!$H2281),INDEX('Emission Factors'!$E$5:$T$488,0,MATCH('GHG emissions calculations'!O$6,'Emission Factors'!$E$5:$T$5,0)),"",0)</f>
        <v/>
      </c>
      <c r="P2281" s="313" t="str">
        <f t="array" ref="P2281">IFERROR(
    INDEX('Emission Factors'!$E$5:$P$488,
          MATCH(1,
                ('Emission Factors'!$E$5:$E$488 = 'GHG emissions calculations'!$F2281) *
                ('Emission Factors'!$H$5:$H$488 = 'GHG emissions calculations'!$H2281),
                0),
          MATCH('GHG emissions calculations'!P$6,'Emission Factors'!$E$5:$P$5,0)),
    "")</f>
        <v/>
      </c>
      <c r="Q2281" s="311" t="str">
        <f t="array" ref="Q2281">IFERROR(
    IF(
        INDEX('Emission Factors'!$E$5:$P$488,
              MATCH(1,
                    ('Emission Factors'!$E$5:$E$488 = 'GHG emissions calculations'!$F2281) *
                    ('Emission Factors'!$H$5:$H$488 = 'GHG emissions calculations'!$H2281),
                    0),
              MATCH('GHG emissions calculations'!Q$6, 'Emission Factors'!$E$5:$P$5, 0)) &lt;&gt; "",
        INDEX('Emission Factors'!$E$5:$P$488,
              MATCH(1,
                    ('Emission Factors'!$E$5:$E$488 = 'GHG emissions calculations'!$F2281) *
                    ('Emission Factors'!$H$5:$H$488 = 'GHG emissions calculations'!$H2281),
                    0),
              MATCH('GHG emissions calculations'!Q$6, 'Emission Factors'!$E$5:$P$5, 0)),
        ""),
    "")</f>
        <v/>
      </c>
      <c r="R2281" s="311" t="str">
        <f t="array" ref="R2281">IFERROR(
    IF(
        INDEX('Emission Factors'!$E$5:$R$488,
              MATCH(1,
                    ('Emission Factors'!$E$5:$E$488 = 'GHG emissions calculations'!$F2281) *
                    ('Emission Factors'!$H$5:$H$488 = 'GHG emissions calculations'!$H2281),
                    0),
              MATCH('GHG emissions calculations'!R$6, 'Emission Factors'!$E$5:$R$5, 0)) &lt;&gt; "",
        INDEX('Emission Factors'!$E$5:$R$488,
              MATCH(1,
                    ('Emission Factors'!$E$5:$E$488 = 'GHG emissions calculations'!$F2281) *
                    ('Emission Factors'!$H$5:$H$488 = 'GHG emissions calculations'!$H2281),
                    0),
              MATCH('GHG emissions calculations'!R$6, 'Emission Factors'!$E$5:$R$5, 0)),
        ""),
    "")</f>
        <v/>
      </c>
      <c r="S2281" s="312">
        <f t="shared" si="3"/>
        <v>0</v>
      </c>
      <c r="T2281" s="23"/>
    </row>
    <row r="2282" ht="15.75" customHeight="1" outlineLevel="1">
      <c r="A2282" s="23"/>
      <c r="B2282" s="71"/>
      <c r="C2282" s="71"/>
      <c r="D2282" s="71"/>
      <c r="E2282" s="314"/>
      <c r="F2282" s="311" t="str">
        <f>Lists!AB267</f>
        <v>Rubber, epoxy resin - Oceania</v>
      </c>
      <c r="G2282" s="311" t="str">
        <f t="array" ref="G2282">XLOOKUP(1,('Emission Factors'!$E$5:$E$488='GHG emissions calculations'!$F2282)*('Emission Factors'!$H$5:$H$488='GHG emissions calculations'!$H2282),INDEX('Emission Factors'!$E$5:$T$488,0,MATCH('GHG emissions calculations'!G$6,'Emission Factors'!$E$5:$T$5,0)),"",0)</f>
        <v/>
      </c>
      <c r="H2282" s="311" t="s">
        <v>237</v>
      </c>
      <c r="I2282" s="312" t="str">
        <f>IF(
    SUMIFS('Import data'!$L$25:$L$80,
           'Import data'!$J$25:$J$80, F2282,
           'Import data'!$G$25:$G$80, 'GHG emissions calculations'!$H2282,
           'Import data'!$I$25:$I$80,$E$1919) &lt;&gt; 0,
    SUMIFS('Import data'!$L$25:$L$80,
           'Import data'!$J$25:$J$80, F2282,
           'Import data'!$G$25:$G$80, 'GHG emissions calculations'!$H2282,
           'Import data'!$I$25:$I$80,$E$1919),
    ""
)</f>
        <v/>
      </c>
      <c r="J2282" s="311" t="str">
        <f t="array" ref="J2282">IF(
    XLOOKUP(F2282, 'Import data'!$J$26:$J$47, 'Import data'!$M$26:$M$47, "", 0) = "Please add the region-specific supplier emission factor or choose a different region available in the IAEG database.",
    "",
    XLOOKUP(F2282, 'Import data'!$J$26:$J$47, 'Import data'!$M$26:$M$47, "", 0)
)</f>
        <v/>
      </c>
      <c r="K2282" s="311" t="str">
        <f t="array" ref="K2282">IFERROR(
    XLOOKUP(F2282,
            _xlws.FILTER('Supplier Emission'!$G$15:$G$49,
                   ('Supplier Emission'!$D$15:$D$49=H2282) * ('Supplier Emission'!$F$15:$F$49=$E$1919)),
            _xlws.FILTER('Supplier Emission'!$I$15:$I$49,
                   ('Supplier Emission'!$D$15:$D$49=H2282) * ('Supplier Emission'!$F$15:$F$49=$E$1919)),
            ""),
    "")</f>
        <v/>
      </c>
      <c r="L2282" s="311" t="str">
        <f t="array" ref="L2282">IFERROR(
    XLOOKUP(F2282,
            _xlws.FILTER('Supplier Emission'!$G$15:$G$49,
                   ('Supplier Emission'!$D$15:$D$49=H2282) * ('Supplier Emission'!$F$15:$F$49=$E$1919)),
            _xlws.FILTER('Supplier Emission'!$J$15:$J$49,
                   ('Supplier Emission'!$D$15:$D$49=H2282) * ('Supplier Emission'!$F$15:$F$49=$E$1919)),
            ""),
    "")</f>
        <v/>
      </c>
      <c r="M2282" s="311" t="str">
        <f t="array" ref="M2282">IFERROR(
    XLOOKUP(F2282,
            _xlws.FILTER('Supplier Emission'!$G$15:$G$49,
                   ('Supplier Emission'!$D$15:$D$49=H2282) * ('Supplier Emission'!$F$15:$F$49=$E$1919)),
            _xlws.FILTER('Supplier Emission'!$M$15:$M$49,
                   ('Supplier Emission'!$D$15:$D$49=H2282) * ('Supplier Emission'!$F$15:$F$49=$E$1919)),
            ""),
    "")</f>
        <v/>
      </c>
      <c r="N2282" s="311" t="str">
        <f t="array" ref="N2282">IFERROR(
    XLOOKUP(F2282,
            _xlws.FILTER('Supplier Emission'!$G$15:$G$49,
                   ('Supplier Emission'!$D$15:$D$49=H2282) * ('Supplier Emission'!$F$15:$F$49=$E$1919)),
            _xlws.FILTER('Supplier Emission'!$H$15:$H$49,
                   ('Supplier Emission'!$D$15:$D$49=H2282) * ('Supplier Emission'!$F$15:$F$49=$E$1919)),
            ""),
    "")</f>
        <v/>
      </c>
      <c r="O2282" s="311" t="str">
        <f t="array" ref="O2282">XLOOKUP(1,('Emission Factors'!$E$5:$E$488='GHG emissions calculations'!$F2282)*('Emission Factors'!$H$5:$H$488='GHG emissions calculations'!$H2282),INDEX('Emission Factors'!$E$5:$T$488,0,MATCH('GHG emissions calculations'!O$6,'Emission Factors'!$E$5:$T$5,0)),"",0)</f>
        <v/>
      </c>
      <c r="P2282" s="313" t="str">
        <f t="array" ref="P2282">IFERROR(
    INDEX('Emission Factors'!$E$5:$P$488,
          MATCH(1,
                ('Emission Factors'!$E$5:$E$488 = 'GHG emissions calculations'!$F2282) *
                ('Emission Factors'!$H$5:$H$488 = 'GHG emissions calculations'!$H2282),
                0),
          MATCH('GHG emissions calculations'!P$6,'Emission Factors'!$E$5:$P$5,0)),
    "")</f>
        <v/>
      </c>
      <c r="Q2282" s="311" t="str">
        <f t="array" ref="Q2282">IFERROR(
    IF(
        INDEX('Emission Factors'!$E$5:$P$488,
              MATCH(1,
                    ('Emission Factors'!$E$5:$E$488 = 'GHG emissions calculations'!$F2282) *
                    ('Emission Factors'!$H$5:$H$488 = 'GHG emissions calculations'!$H2282),
                    0),
              MATCH('GHG emissions calculations'!Q$6, 'Emission Factors'!$E$5:$P$5, 0)) &lt;&gt; "",
        INDEX('Emission Factors'!$E$5:$P$488,
              MATCH(1,
                    ('Emission Factors'!$E$5:$E$488 = 'GHG emissions calculations'!$F2282) *
                    ('Emission Factors'!$H$5:$H$488 = 'GHG emissions calculations'!$H2282),
                    0),
              MATCH('GHG emissions calculations'!Q$6, 'Emission Factors'!$E$5:$P$5, 0)),
        ""),
    "")</f>
        <v/>
      </c>
      <c r="R2282" s="311" t="str">
        <f t="array" ref="R2282">IFERROR(
    IF(
        INDEX('Emission Factors'!$E$5:$R$488,
              MATCH(1,
                    ('Emission Factors'!$E$5:$E$488 = 'GHG emissions calculations'!$F2282) *
                    ('Emission Factors'!$H$5:$H$488 = 'GHG emissions calculations'!$H2282),
                    0),
              MATCH('GHG emissions calculations'!R$6, 'Emission Factors'!$E$5:$R$5, 0)) &lt;&gt; "",
        INDEX('Emission Factors'!$E$5:$R$488,
              MATCH(1,
                    ('Emission Factors'!$E$5:$E$488 = 'GHG emissions calculations'!$F2282) *
                    ('Emission Factors'!$H$5:$H$488 = 'GHG emissions calculations'!$H2282),
                    0),
              MATCH('GHG emissions calculations'!R$6, 'Emission Factors'!$E$5:$R$5, 0)),
        ""),
    "")</f>
        <v/>
      </c>
      <c r="S2282" s="312">
        <f t="shared" si="3"/>
        <v>0</v>
      </c>
      <c r="T2282" s="23"/>
    </row>
    <row r="2283" ht="15.75" customHeight="1" outlineLevel="1">
      <c r="A2283" s="23"/>
      <c r="B2283" s="71"/>
      <c r="C2283" s="71"/>
      <c r="D2283" s="71"/>
      <c r="E2283" s="314"/>
      <c r="F2283" s="311" t="str">
        <f>Lists!AB272</f>
        <v>Rubber, Isobutylene Isoprene Rubber (IIR) - Africa</v>
      </c>
      <c r="G2283" s="311" t="str">
        <f t="array" ref="G2283">XLOOKUP(1,('Emission Factors'!$E$5:$E$488='GHG emissions calculations'!$F2283)*('Emission Factors'!$H$5:$H$488='GHG emissions calculations'!$H2283),INDEX('Emission Factors'!$E$5:$T$488,0,MATCH('GHG emissions calculations'!G$6,'Emission Factors'!$E$5:$T$5,0)),"",0)</f>
        <v/>
      </c>
      <c r="H2283" s="311" t="s">
        <v>237</v>
      </c>
      <c r="I2283" s="312" t="str">
        <f>IF(
    SUMIFS('Import data'!$L$25:$L$80,
           'Import data'!$J$25:$J$80, F2283,
           'Import data'!$G$25:$G$80, 'GHG emissions calculations'!$H2283,
           'Import data'!$I$25:$I$80,$E$1919) &lt;&gt; 0,
    SUMIFS('Import data'!$L$25:$L$80,
           'Import data'!$J$25:$J$80, F2283,
           'Import data'!$G$25:$G$80, 'GHG emissions calculations'!$H2283,
           'Import data'!$I$25:$I$80,$E$1919),
    ""
)</f>
        <v/>
      </c>
      <c r="J2283" s="311" t="str">
        <f t="array" ref="J2283">IF(
    XLOOKUP(F2283, 'Import data'!$J$26:$J$47, 'Import data'!$M$26:$M$47, "", 0) = "Please add the region-specific supplier emission factor or choose a different region available in the IAEG database.",
    "",
    XLOOKUP(F2283, 'Import data'!$J$26:$J$47, 'Import data'!$M$26:$M$47, "", 0)
)</f>
        <v/>
      </c>
      <c r="K2283" s="311" t="str">
        <f t="array" ref="K2283">IFERROR(
    XLOOKUP(F2283,
            _xlws.FILTER('Supplier Emission'!$G$15:$G$49,
                   ('Supplier Emission'!$D$15:$D$49=H2283) * ('Supplier Emission'!$F$15:$F$49=$E$1919)),
            _xlws.FILTER('Supplier Emission'!$I$15:$I$49,
                   ('Supplier Emission'!$D$15:$D$49=H2283) * ('Supplier Emission'!$F$15:$F$49=$E$1919)),
            ""),
    "")</f>
        <v/>
      </c>
      <c r="L2283" s="311" t="str">
        <f t="array" ref="L2283">IFERROR(
    XLOOKUP(F2283,
            _xlws.FILTER('Supplier Emission'!$G$15:$G$49,
                   ('Supplier Emission'!$D$15:$D$49=H2283) * ('Supplier Emission'!$F$15:$F$49=$E$1919)),
            _xlws.FILTER('Supplier Emission'!$J$15:$J$49,
                   ('Supplier Emission'!$D$15:$D$49=H2283) * ('Supplier Emission'!$F$15:$F$49=$E$1919)),
            ""),
    "")</f>
        <v/>
      </c>
      <c r="M2283" s="311" t="str">
        <f t="array" ref="M2283">IFERROR(
    XLOOKUP(F2283,
            _xlws.FILTER('Supplier Emission'!$G$15:$G$49,
                   ('Supplier Emission'!$D$15:$D$49=H2283) * ('Supplier Emission'!$F$15:$F$49=$E$1919)),
            _xlws.FILTER('Supplier Emission'!$M$15:$M$49,
                   ('Supplier Emission'!$D$15:$D$49=H2283) * ('Supplier Emission'!$F$15:$F$49=$E$1919)),
            ""),
    "")</f>
        <v/>
      </c>
      <c r="N2283" s="311" t="str">
        <f t="array" ref="N2283">IFERROR(
    XLOOKUP(F2283,
            _xlws.FILTER('Supplier Emission'!$G$15:$G$49,
                   ('Supplier Emission'!$D$15:$D$49=H2283) * ('Supplier Emission'!$F$15:$F$49=$E$1919)),
            _xlws.FILTER('Supplier Emission'!$H$15:$H$49,
                   ('Supplier Emission'!$D$15:$D$49=H2283) * ('Supplier Emission'!$F$15:$F$49=$E$1919)),
            ""),
    "")</f>
        <v/>
      </c>
      <c r="O2283" s="311" t="str">
        <f t="array" ref="O2283">XLOOKUP(1,('Emission Factors'!$E$5:$E$488='GHG emissions calculations'!$F2283)*('Emission Factors'!$H$5:$H$488='GHG emissions calculations'!$H2283),INDEX('Emission Factors'!$E$5:$T$488,0,MATCH('GHG emissions calculations'!O$6,'Emission Factors'!$E$5:$T$5,0)),"",0)</f>
        <v/>
      </c>
      <c r="P2283" s="313" t="str">
        <f t="array" ref="P2283">IFERROR(
    INDEX('Emission Factors'!$E$5:$P$488,
          MATCH(1,
                ('Emission Factors'!$E$5:$E$488 = 'GHG emissions calculations'!$F2283) *
                ('Emission Factors'!$H$5:$H$488 = 'GHG emissions calculations'!$H2283),
                0),
          MATCH('GHG emissions calculations'!P$6,'Emission Factors'!$E$5:$P$5,0)),
    "")</f>
        <v/>
      </c>
      <c r="Q2283" s="311" t="str">
        <f t="array" ref="Q2283">IFERROR(
    IF(
        INDEX('Emission Factors'!$E$5:$P$488,
              MATCH(1,
                    ('Emission Factors'!$E$5:$E$488 = 'GHG emissions calculations'!$F2283) *
                    ('Emission Factors'!$H$5:$H$488 = 'GHG emissions calculations'!$H2283),
                    0),
              MATCH('GHG emissions calculations'!Q$6, 'Emission Factors'!$E$5:$P$5, 0)) &lt;&gt; "",
        INDEX('Emission Factors'!$E$5:$P$488,
              MATCH(1,
                    ('Emission Factors'!$E$5:$E$488 = 'GHG emissions calculations'!$F2283) *
                    ('Emission Factors'!$H$5:$H$488 = 'GHG emissions calculations'!$H2283),
                    0),
              MATCH('GHG emissions calculations'!Q$6, 'Emission Factors'!$E$5:$P$5, 0)),
        ""),
    "")</f>
        <v/>
      </c>
      <c r="R2283" s="311" t="str">
        <f t="array" ref="R2283">IFERROR(
    IF(
        INDEX('Emission Factors'!$E$5:$R$488,
              MATCH(1,
                    ('Emission Factors'!$E$5:$E$488 = 'GHG emissions calculations'!$F2283) *
                    ('Emission Factors'!$H$5:$H$488 = 'GHG emissions calculations'!$H2283),
                    0),
              MATCH('GHG emissions calculations'!R$6, 'Emission Factors'!$E$5:$R$5, 0)) &lt;&gt; "",
        INDEX('Emission Factors'!$E$5:$R$488,
              MATCH(1,
                    ('Emission Factors'!$E$5:$E$488 = 'GHG emissions calculations'!$F2283) *
                    ('Emission Factors'!$H$5:$H$488 = 'GHG emissions calculations'!$H2283),
                    0),
              MATCH('GHG emissions calculations'!R$6, 'Emission Factors'!$E$5:$R$5, 0)),
        ""),
    "")</f>
        <v/>
      </c>
      <c r="S2283" s="312">
        <f t="shared" si="3"/>
        <v>0</v>
      </c>
      <c r="T2283" s="23"/>
    </row>
    <row r="2284" ht="15.75" customHeight="1" outlineLevel="1">
      <c r="A2284" s="23"/>
      <c r="B2284" s="71"/>
      <c r="C2284" s="71"/>
      <c r="D2284" s="71"/>
      <c r="E2284" s="314"/>
      <c r="F2284" s="311" t="str">
        <f>Lists!AB270</f>
        <v>Rubber, Isobutylene Isoprene Rubber (IIR) - America</v>
      </c>
      <c r="G2284" s="311" t="str">
        <f t="array" ref="G2284">XLOOKUP(1,('Emission Factors'!$E$5:$E$488='GHG emissions calculations'!$F2284)*('Emission Factors'!$H$5:$H$488='GHG emissions calculations'!$H2284),INDEX('Emission Factors'!$E$5:$T$488,0,MATCH('GHG emissions calculations'!G$6,'Emission Factors'!$E$5:$T$5,0)),"",0)</f>
        <v/>
      </c>
      <c r="H2284" s="311" t="s">
        <v>237</v>
      </c>
      <c r="I2284" s="312" t="str">
        <f>IF(
    SUMIFS('Import data'!$L$25:$L$80,
           'Import data'!$J$25:$J$80, F2284,
           'Import data'!$G$25:$G$80, 'GHG emissions calculations'!$H2284,
           'Import data'!$I$25:$I$80,$E$1919) &lt;&gt; 0,
    SUMIFS('Import data'!$L$25:$L$80,
           'Import data'!$J$25:$J$80, F2284,
           'Import data'!$G$25:$G$80, 'GHG emissions calculations'!$H2284,
           'Import data'!$I$25:$I$80,$E$1919),
    ""
)</f>
        <v/>
      </c>
      <c r="J2284" s="311" t="str">
        <f t="array" ref="J2284">IF(
    XLOOKUP(F2284, 'Import data'!$J$26:$J$47, 'Import data'!$M$26:$M$47, "", 0) = "Please add the region-specific supplier emission factor or choose a different region available in the IAEG database.",
    "",
    XLOOKUP(F2284, 'Import data'!$J$26:$J$47, 'Import data'!$M$26:$M$47, "", 0)
)</f>
        <v/>
      </c>
      <c r="K2284" s="311" t="str">
        <f t="array" ref="K2284">IFERROR(
    XLOOKUP(F2284,
            _xlws.FILTER('Supplier Emission'!$G$15:$G$49,
                   ('Supplier Emission'!$D$15:$D$49=H2284) * ('Supplier Emission'!$F$15:$F$49=$E$1919)),
            _xlws.FILTER('Supplier Emission'!$I$15:$I$49,
                   ('Supplier Emission'!$D$15:$D$49=H2284) * ('Supplier Emission'!$F$15:$F$49=$E$1919)),
            ""),
    "")</f>
        <v/>
      </c>
      <c r="L2284" s="311" t="str">
        <f t="array" ref="L2284">IFERROR(
    XLOOKUP(F2284,
            _xlws.FILTER('Supplier Emission'!$G$15:$G$49,
                   ('Supplier Emission'!$D$15:$D$49=H2284) * ('Supplier Emission'!$F$15:$F$49=$E$1919)),
            _xlws.FILTER('Supplier Emission'!$J$15:$J$49,
                   ('Supplier Emission'!$D$15:$D$49=H2284) * ('Supplier Emission'!$F$15:$F$49=$E$1919)),
            ""),
    "")</f>
        <v/>
      </c>
      <c r="M2284" s="311" t="str">
        <f t="array" ref="M2284">IFERROR(
    XLOOKUP(F2284,
            _xlws.FILTER('Supplier Emission'!$G$15:$G$49,
                   ('Supplier Emission'!$D$15:$D$49=H2284) * ('Supplier Emission'!$F$15:$F$49=$E$1919)),
            _xlws.FILTER('Supplier Emission'!$M$15:$M$49,
                   ('Supplier Emission'!$D$15:$D$49=H2284) * ('Supplier Emission'!$F$15:$F$49=$E$1919)),
            ""),
    "")</f>
        <v/>
      </c>
      <c r="N2284" s="311" t="str">
        <f t="array" ref="N2284">IFERROR(
    XLOOKUP(F2284,
            _xlws.FILTER('Supplier Emission'!$G$15:$G$49,
                   ('Supplier Emission'!$D$15:$D$49=H2284) * ('Supplier Emission'!$F$15:$F$49=$E$1919)),
            _xlws.FILTER('Supplier Emission'!$H$15:$H$49,
                   ('Supplier Emission'!$D$15:$D$49=H2284) * ('Supplier Emission'!$F$15:$F$49=$E$1919)),
            ""),
    "")</f>
        <v/>
      </c>
      <c r="O2284" s="311" t="str">
        <f t="array" ref="O2284">XLOOKUP(1,('Emission Factors'!$E$5:$E$488='GHG emissions calculations'!$F2284)*('Emission Factors'!$H$5:$H$488='GHG emissions calculations'!$H2284),INDEX('Emission Factors'!$E$5:$T$488,0,MATCH('GHG emissions calculations'!O$6,'Emission Factors'!$E$5:$T$5,0)),"",0)</f>
        <v/>
      </c>
      <c r="P2284" s="313" t="str">
        <f t="array" ref="P2284">IFERROR(
    INDEX('Emission Factors'!$E$5:$P$488,
          MATCH(1,
                ('Emission Factors'!$E$5:$E$488 = 'GHG emissions calculations'!$F2284) *
                ('Emission Factors'!$H$5:$H$488 = 'GHG emissions calculations'!$H2284),
                0),
          MATCH('GHG emissions calculations'!P$6,'Emission Factors'!$E$5:$P$5,0)),
    "")</f>
        <v/>
      </c>
      <c r="Q2284" s="311" t="str">
        <f t="array" ref="Q2284">IFERROR(
    IF(
        INDEX('Emission Factors'!$E$5:$P$488,
              MATCH(1,
                    ('Emission Factors'!$E$5:$E$488 = 'GHG emissions calculations'!$F2284) *
                    ('Emission Factors'!$H$5:$H$488 = 'GHG emissions calculations'!$H2284),
                    0),
              MATCH('GHG emissions calculations'!Q$6, 'Emission Factors'!$E$5:$P$5, 0)) &lt;&gt; "",
        INDEX('Emission Factors'!$E$5:$P$488,
              MATCH(1,
                    ('Emission Factors'!$E$5:$E$488 = 'GHG emissions calculations'!$F2284) *
                    ('Emission Factors'!$H$5:$H$488 = 'GHG emissions calculations'!$H2284),
                    0),
              MATCH('GHG emissions calculations'!Q$6, 'Emission Factors'!$E$5:$P$5, 0)),
        ""),
    "")</f>
        <v/>
      </c>
      <c r="R2284" s="311" t="str">
        <f t="array" ref="R2284">IFERROR(
    IF(
        INDEX('Emission Factors'!$E$5:$R$488,
              MATCH(1,
                    ('Emission Factors'!$E$5:$E$488 = 'GHG emissions calculations'!$F2284) *
                    ('Emission Factors'!$H$5:$H$488 = 'GHG emissions calculations'!$H2284),
                    0),
              MATCH('GHG emissions calculations'!R$6, 'Emission Factors'!$E$5:$R$5, 0)) &lt;&gt; "",
        INDEX('Emission Factors'!$E$5:$R$488,
              MATCH(1,
                    ('Emission Factors'!$E$5:$E$488 = 'GHG emissions calculations'!$F2284) *
                    ('Emission Factors'!$H$5:$H$488 = 'GHG emissions calculations'!$H2284),
                    0),
              MATCH('GHG emissions calculations'!R$6, 'Emission Factors'!$E$5:$R$5, 0)),
        ""),
    "")</f>
        <v/>
      </c>
      <c r="S2284" s="312">
        <f t="shared" si="3"/>
        <v>0</v>
      </c>
      <c r="T2284" s="23"/>
    </row>
    <row r="2285" ht="15.75" customHeight="1" outlineLevel="1">
      <c r="A2285" s="23"/>
      <c r="B2285" s="71"/>
      <c r="C2285" s="71"/>
      <c r="D2285" s="71"/>
      <c r="E2285" s="314"/>
      <c r="F2285" s="311" t="str">
        <f>Lists!AB273</f>
        <v>Rubber, Isobutylene Isoprene Rubber (IIR) - Asia</v>
      </c>
      <c r="G2285" s="311" t="str">
        <f t="array" ref="G2285">XLOOKUP(1,('Emission Factors'!$E$5:$E$488='GHG emissions calculations'!$F2285)*('Emission Factors'!$H$5:$H$488='GHG emissions calculations'!$H2285),INDEX('Emission Factors'!$E$5:$T$488,0,MATCH('GHG emissions calculations'!G$6,'Emission Factors'!$E$5:$T$5,0)),"",0)</f>
        <v/>
      </c>
      <c r="H2285" s="311" t="s">
        <v>237</v>
      </c>
      <c r="I2285" s="312" t="str">
        <f>IF(
    SUMIFS('Import data'!$L$25:$L$80,
           'Import data'!$J$25:$J$80, F2285,
           'Import data'!$G$25:$G$80, 'GHG emissions calculations'!$H2285,
           'Import data'!$I$25:$I$80,$E$1919) &lt;&gt; 0,
    SUMIFS('Import data'!$L$25:$L$80,
           'Import data'!$J$25:$J$80, F2285,
           'Import data'!$G$25:$G$80, 'GHG emissions calculations'!$H2285,
           'Import data'!$I$25:$I$80,$E$1919),
    ""
)</f>
        <v/>
      </c>
      <c r="J2285" s="311" t="str">
        <f t="array" ref="J2285">IF(
    XLOOKUP(F2285, 'Import data'!$J$26:$J$47, 'Import data'!$M$26:$M$47, "", 0) = "Please add the region-specific supplier emission factor or choose a different region available in the IAEG database.",
    "",
    XLOOKUP(F2285, 'Import data'!$J$26:$J$47, 'Import data'!$M$26:$M$47, "", 0)
)</f>
        <v/>
      </c>
      <c r="K2285" s="311" t="str">
        <f t="array" ref="K2285">IFERROR(
    XLOOKUP(F2285,
            _xlws.FILTER('Supplier Emission'!$G$15:$G$49,
                   ('Supplier Emission'!$D$15:$D$49=H2285) * ('Supplier Emission'!$F$15:$F$49=$E$1919)),
            _xlws.FILTER('Supplier Emission'!$I$15:$I$49,
                   ('Supplier Emission'!$D$15:$D$49=H2285) * ('Supplier Emission'!$F$15:$F$49=$E$1919)),
            ""),
    "")</f>
        <v/>
      </c>
      <c r="L2285" s="311" t="str">
        <f t="array" ref="L2285">IFERROR(
    XLOOKUP(F2285,
            _xlws.FILTER('Supplier Emission'!$G$15:$G$49,
                   ('Supplier Emission'!$D$15:$D$49=H2285) * ('Supplier Emission'!$F$15:$F$49=$E$1919)),
            _xlws.FILTER('Supplier Emission'!$J$15:$J$49,
                   ('Supplier Emission'!$D$15:$D$49=H2285) * ('Supplier Emission'!$F$15:$F$49=$E$1919)),
            ""),
    "")</f>
        <v/>
      </c>
      <c r="M2285" s="311" t="str">
        <f t="array" ref="M2285">IFERROR(
    XLOOKUP(F2285,
            _xlws.FILTER('Supplier Emission'!$G$15:$G$49,
                   ('Supplier Emission'!$D$15:$D$49=H2285) * ('Supplier Emission'!$F$15:$F$49=$E$1919)),
            _xlws.FILTER('Supplier Emission'!$M$15:$M$49,
                   ('Supplier Emission'!$D$15:$D$49=H2285) * ('Supplier Emission'!$F$15:$F$49=$E$1919)),
            ""),
    "")</f>
        <v/>
      </c>
      <c r="N2285" s="311" t="str">
        <f t="array" ref="N2285">IFERROR(
    XLOOKUP(F2285,
            _xlws.FILTER('Supplier Emission'!$G$15:$G$49,
                   ('Supplier Emission'!$D$15:$D$49=H2285) * ('Supplier Emission'!$F$15:$F$49=$E$1919)),
            _xlws.FILTER('Supplier Emission'!$H$15:$H$49,
                   ('Supplier Emission'!$D$15:$D$49=H2285) * ('Supplier Emission'!$F$15:$F$49=$E$1919)),
            ""),
    "")</f>
        <v/>
      </c>
      <c r="O2285" s="311" t="str">
        <f t="array" ref="O2285">XLOOKUP(1,('Emission Factors'!$E$5:$E$488='GHG emissions calculations'!$F2285)*('Emission Factors'!$H$5:$H$488='GHG emissions calculations'!$H2285),INDEX('Emission Factors'!$E$5:$T$488,0,MATCH('GHG emissions calculations'!O$6,'Emission Factors'!$E$5:$T$5,0)),"",0)</f>
        <v/>
      </c>
      <c r="P2285" s="313" t="str">
        <f t="array" ref="P2285">IFERROR(
    INDEX('Emission Factors'!$E$5:$P$488,
          MATCH(1,
                ('Emission Factors'!$E$5:$E$488 = 'GHG emissions calculations'!$F2285) *
                ('Emission Factors'!$H$5:$H$488 = 'GHG emissions calculations'!$H2285),
                0),
          MATCH('GHG emissions calculations'!P$6,'Emission Factors'!$E$5:$P$5,0)),
    "")</f>
        <v/>
      </c>
      <c r="Q2285" s="311" t="str">
        <f t="array" ref="Q2285">IFERROR(
    IF(
        INDEX('Emission Factors'!$E$5:$P$488,
              MATCH(1,
                    ('Emission Factors'!$E$5:$E$488 = 'GHG emissions calculations'!$F2285) *
                    ('Emission Factors'!$H$5:$H$488 = 'GHG emissions calculations'!$H2285),
                    0),
              MATCH('GHG emissions calculations'!Q$6, 'Emission Factors'!$E$5:$P$5, 0)) &lt;&gt; "",
        INDEX('Emission Factors'!$E$5:$P$488,
              MATCH(1,
                    ('Emission Factors'!$E$5:$E$488 = 'GHG emissions calculations'!$F2285) *
                    ('Emission Factors'!$H$5:$H$488 = 'GHG emissions calculations'!$H2285),
                    0),
              MATCH('GHG emissions calculations'!Q$6, 'Emission Factors'!$E$5:$P$5, 0)),
        ""),
    "")</f>
        <v/>
      </c>
      <c r="R2285" s="311" t="str">
        <f t="array" ref="R2285">IFERROR(
    IF(
        INDEX('Emission Factors'!$E$5:$R$488,
              MATCH(1,
                    ('Emission Factors'!$E$5:$E$488 = 'GHG emissions calculations'!$F2285) *
                    ('Emission Factors'!$H$5:$H$488 = 'GHG emissions calculations'!$H2285),
                    0),
              MATCH('GHG emissions calculations'!R$6, 'Emission Factors'!$E$5:$R$5, 0)) &lt;&gt; "",
        INDEX('Emission Factors'!$E$5:$R$488,
              MATCH(1,
                    ('Emission Factors'!$E$5:$E$488 = 'GHG emissions calculations'!$F2285) *
                    ('Emission Factors'!$H$5:$H$488 = 'GHG emissions calculations'!$H2285),
                    0),
              MATCH('GHG emissions calculations'!R$6, 'Emission Factors'!$E$5:$R$5, 0)),
        ""),
    "")</f>
        <v/>
      </c>
      <c r="S2285" s="312">
        <f t="shared" si="3"/>
        <v>0</v>
      </c>
      <c r="T2285" s="23"/>
    </row>
    <row r="2286" ht="15.75" customHeight="1" outlineLevel="1">
      <c r="A2286" s="23"/>
      <c r="B2286" s="71"/>
      <c r="C2286" s="71"/>
      <c r="D2286" s="71"/>
      <c r="E2286" s="314"/>
      <c r="F2286" s="311" t="str">
        <f>Lists!AB271</f>
        <v>Rubber, Isobutylene Isoprene Rubber (IIR) - Europe</v>
      </c>
      <c r="G2286" s="311">
        <f t="array" ref="G2286">XLOOKUP(1,('Emission Factors'!$E$5:$E$488='GHG emissions calculations'!$F2286)*('Emission Factors'!$H$5:$H$488='GHG emissions calculations'!$H2286),INDEX('Emission Factors'!$E$5:$T$488,0,MATCH('GHG emissions calculations'!G$6,'Emission Factors'!$E$5:$T$5,0)),"",0)</f>
        <v>3</v>
      </c>
      <c r="H2286" s="311" t="s">
        <v>237</v>
      </c>
      <c r="I2286" s="312" t="str">
        <f>IF(
    SUMIFS('Import data'!$L$25:$L$80,
           'Import data'!$J$25:$J$80, F2286,
           'Import data'!$G$25:$G$80, 'GHG emissions calculations'!$H2286,
           'Import data'!$I$25:$I$80,$E$1919) &lt;&gt; 0,
    SUMIFS('Import data'!$L$25:$L$80,
           'Import data'!$J$25:$J$80, F2286,
           'Import data'!$G$25:$G$80, 'GHG emissions calculations'!$H2286,
           'Import data'!$I$25:$I$80,$E$1919),
    ""
)</f>
        <v/>
      </c>
      <c r="J2286" s="311" t="str">
        <f t="array" ref="J2286">IF(
    XLOOKUP(F2286, 'Import data'!$J$26:$J$47, 'Import data'!$M$26:$M$47, "", 0) = "Please add the region-specific supplier emission factor or choose a different region available in the IAEG database.",
    "",
    XLOOKUP(F2286, 'Import data'!$J$26:$J$47, 'Import data'!$M$26:$M$47, "", 0)
)</f>
        <v/>
      </c>
      <c r="K2286" s="311" t="str">
        <f t="array" ref="K2286">IFERROR(
    XLOOKUP(F2286,
            _xlws.FILTER('Supplier Emission'!$G$15:$G$49,
                   ('Supplier Emission'!$D$15:$D$49=H2286) * ('Supplier Emission'!$F$15:$F$49=$E$1919)),
            _xlws.FILTER('Supplier Emission'!$I$15:$I$49,
                   ('Supplier Emission'!$D$15:$D$49=H2286) * ('Supplier Emission'!$F$15:$F$49=$E$1919)),
            ""),
    "")</f>
        <v/>
      </c>
      <c r="L2286" s="311" t="str">
        <f t="array" ref="L2286">IFERROR(
    XLOOKUP(F2286,
            _xlws.FILTER('Supplier Emission'!$G$15:$G$49,
                   ('Supplier Emission'!$D$15:$D$49=H2286) * ('Supplier Emission'!$F$15:$F$49=$E$1919)),
            _xlws.FILTER('Supplier Emission'!$J$15:$J$49,
                   ('Supplier Emission'!$D$15:$D$49=H2286) * ('Supplier Emission'!$F$15:$F$49=$E$1919)),
            ""),
    "")</f>
        <v/>
      </c>
      <c r="M2286" s="311" t="str">
        <f t="array" ref="M2286">IFERROR(
    XLOOKUP(F2286,
            _xlws.FILTER('Supplier Emission'!$G$15:$G$49,
                   ('Supplier Emission'!$D$15:$D$49=H2286) * ('Supplier Emission'!$F$15:$F$49=$E$1919)),
            _xlws.FILTER('Supplier Emission'!$M$15:$M$49,
                   ('Supplier Emission'!$D$15:$D$49=H2286) * ('Supplier Emission'!$F$15:$F$49=$E$1919)),
            ""),
    "")</f>
        <v/>
      </c>
      <c r="N2286" s="311" t="str">
        <f t="array" ref="N2286">IFERROR(
    XLOOKUP(F2286,
            _xlws.FILTER('Supplier Emission'!$G$15:$G$49,
                   ('Supplier Emission'!$D$15:$D$49=H2286) * ('Supplier Emission'!$F$15:$F$49=$E$1919)),
            _xlws.FILTER('Supplier Emission'!$H$15:$H$49,
                   ('Supplier Emission'!$D$15:$D$49=H2286) * ('Supplier Emission'!$F$15:$F$49=$E$1919)),
            ""),
    "")</f>
        <v/>
      </c>
      <c r="O2286" s="311" t="str">
        <f t="array" ref="O2286">XLOOKUP(1,('Emission Factors'!$E$5:$E$488='GHG emissions calculations'!$F2286)*('Emission Factors'!$H$5:$H$488='GHG emissions calculations'!$H2286),INDEX('Emission Factors'!$E$5:$T$488,0,MATCH('GHG emissions calculations'!O$6,'Emission Factors'!$E$5:$T$5,0)),"",0)</f>
        <v>Caoutchouc butyle - caoutchouc isobutylène-isoprène (IIR) par polymérisation en émulsion, RER</v>
      </c>
      <c r="P2286" s="313">
        <f t="array" ref="P2286">IFERROR(
    INDEX('Emission Factors'!$E$5:$P$488,
          MATCH(1,
                ('Emission Factors'!$E$5:$E$488 = 'GHG emissions calculations'!$F2286) *
                ('Emission Factors'!$H$5:$H$488 = 'GHG emissions calculations'!$H2286),
                0),
          MATCH('GHG emissions calculations'!P$6,'Emission Factors'!$E$5:$P$5,0)),
    "")</f>
        <v>3.16</v>
      </c>
      <c r="Q2286" s="311" t="str">
        <f t="array" ref="Q2286">IFERROR(
    IF(
        INDEX('Emission Factors'!$E$5:$P$488,
              MATCH(1,
                    ('Emission Factors'!$E$5:$E$488 = 'GHG emissions calculations'!$F2286) *
                    ('Emission Factors'!$H$5:$H$488 = 'GHG emissions calculations'!$H2286),
                    0),
              MATCH('GHG emissions calculations'!Q$6, 'Emission Factors'!$E$5:$P$5, 0)) &lt;&gt; "",
        INDEX('Emission Factors'!$E$5:$P$488,
              MATCH(1,
                    ('Emission Factors'!$E$5:$E$488 = 'GHG emissions calculations'!$F2286) *
                    ('Emission Factors'!$H$5:$H$488 = 'GHG emissions calculations'!$H2286),
                    0),
              MATCH('GHG emissions calculations'!Q$6, 'Emission Factors'!$E$5:$P$5, 0)),
        ""),
    "")</f>
        <v>kgCO2e/kg</v>
      </c>
      <c r="R2286" s="311" t="str">
        <f t="array" ref="R2286">IFERROR(
    IF(
        INDEX('Emission Factors'!$E$5:$R$488,
              MATCH(1,
                    ('Emission Factors'!$E$5:$E$488 = 'GHG emissions calculations'!$F2286) *
                    ('Emission Factors'!$H$5:$H$488 = 'GHG emissions calculations'!$H2286),
                    0),
              MATCH('GHG emissions calculations'!R$6, 'Emission Factors'!$E$5:$R$5, 0)) &lt;&gt; "",
        INDEX('Emission Factors'!$E$5:$R$488,
              MATCH(1,
                    ('Emission Factors'!$E$5:$E$488 = 'GHG emissions calculations'!$F2286) *
                    ('Emission Factors'!$H$5:$H$488 = 'GHG emissions calculations'!$H2286),
                    0),
              MATCH('GHG emissions calculations'!R$6, 'Emission Factors'!$E$5:$R$5, 0)),
        ""),
    "")</f>
        <v>Europe</v>
      </c>
      <c r="S2286" s="312">
        <f t="shared" si="3"/>
        <v>0</v>
      </c>
      <c r="T2286" s="23"/>
    </row>
    <row r="2287" ht="15.75" customHeight="1" outlineLevel="1">
      <c r="A2287" s="23"/>
      <c r="B2287" s="71"/>
      <c r="C2287" s="71"/>
      <c r="D2287" s="71"/>
      <c r="E2287" s="314"/>
      <c r="F2287" s="311" t="str">
        <f>Lists!AB276</f>
        <v>Rubber, Isobutylene Isoprene Rubber (IIR) - Global or unspecified region</v>
      </c>
      <c r="G2287" s="311" t="str">
        <f t="array" ref="G2287">XLOOKUP(1,('Emission Factors'!$E$5:$E$488='GHG emissions calculations'!$F2287)*('Emission Factors'!$H$5:$H$488='GHG emissions calculations'!$H2287),INDEX('Emission Factors'!$E$5:$T$488,0,MATCH('GHG emissions calculations'!G$6,'Emission Factors'!$E$5:$T$5,0)),"",0)</f>
        <v/>
      </c>
      <c r="H2287" s="311" t="s">
        <v>237</v>
      </c>
      <c r="I2287" s="312" t="str">
        <f>IF(
    SUMIFS('Import data'!$L$25:$L$80,
           'Import data'!$J$25:$J$80, F2287,
           'Import data'!$G$25:$G$80, 'GHG emissions calculations'!$H2287,
           'Import data'!$I$25:$I$80,$E$1919) &lt;&gt; 0,
    SUMIFS('Import data'!$L$25:$L$80,
           'Import data'!$J$25:$J$80, F2287,
           'Import data'!$G$25:$G$80, 'GHG emissions calculations'!$H2287,
           'Import data'!$I$25:$I$80,$E$1919),
    ""
)</f>
        <v/>
      </c>
      <c r="J2287" s="311" t="str">
        <f t="array" ref="J2287">IF(
    XLOOKUP(F2287, 'Import data'!$J$26:$J$47, 'Import data'!$M$26:$M$47, "", 0) = "Please add the region-specific supplier emission factor or choose a different region available in the IAEG database.",
    "",
    XLOOKUP(F2287, 'Import data'!$J$26:$J$47, 'Import data'!$M$26:$M$47, "", 0)
)</f>
        <v/>
      </c>
      <c r="K2287" s="311" t="str">
        <f t="array" ref="K2287">IFERROR(
    XLOOKUP(F2287,
            _xlws.FILTER('Supplier Emission'!$G$15:$G$49,
                   ('Supplier Emission'!$D$15:$D$49=H2287) * ('Supplier Emission'!$F$15:$F$49=$E$1919)),
            _xlws.FILTER('Supplier Emission'!$I$15:$I$49,
                   ('Supplier Emission'!$D$15:$D$49=H2287) * ('Supplier Emission'!$F$15:$F$49=$E$1919)),
            ""),
    "")</f>
        <v/>
      </c>
      <c r="L2287" s="311" t="str">
        <f t="array" ref="L2287">IFERROR(
    XLOOKUP(F2287,
            _xlws.FILTER('Supplier Emission'!$G$15:$G$49,
                   ('Supplier Emission'!$D$15:$D$49=H2287) * ('Supplier Emission'!$F$15:$F$49=$E$1919)),
            _xlws.FILTER('Supplier Emission'!$J$15:$J$49,
                   ('Supplier Emission'!$D$15:$D$49=H2287) * ('Supplier Emission'!$F$15:$F$49=$E$1919)),
            ""),
    "")</f>
        <v/>
      </c>
      <c r="M2287" s="311" t="str">
        <f t="array" ref="M2287">IFERROR(
    XLOOKUP(F2287,
            _xlws.FILTER('Supplier Emission'!$G$15:$G$49,
                   ('Supplier Emission'!$D$15:$D$49=H2287) * ('Supplier Emission'!$F$15:$F$49=$E$1919)),
            _xlws.FILTER('Supplier Emission'!$M$15:$M$49,
                   ('Supplier Emission'!$D$15:$D$49=H2287) * ('Supplier Emission'!$F$15:$F$49=$E$1919)),
            ""),
    "")</f>
        <v/>
      </c>
      <c r="N2287" s="311" t="str">
        <f t="array" ref="N2287">IFERROR(
    XLOOKUP(F2287,
            _xlws.FILTER('Supplier Emission'!$G$15:$G$49,
                   ('Supplier Emission'!$D$15:$D$49=H2287) * ('Supplier Emission'!$F$15:$F$49=$E$1919)),
            _xlws.FILTER('Supplier Emission'!$H$15:$H$49,
                   ('Supplier Emission'!$D$15:$D$49=H2287) * ('Supplier Emission'!$F$15:$F$49=$E$1919)),
            ""),
    "")</f>
        <v/>
      </c>
      <c r="O2287" s="311" t="str">
        <f t="array" ref="O2287">XLOOKUP(1,('Emission Factors'!$E$5:$E$488='GHG emissions calculations'!$F2287)*('Emission Factors'!$H$5:$H$488='GHG emissions calculations'!$H2287),INDEX('Emission Factors'!$E$5:$T$488,0,MATCH('GHG emissions calculations'!O$6,'Emission Factors'!$E$5:$T$5,0)),"",0)</f>
        <v/>
      </c>
      <c r="P2287" s="313" t="str">
        <f t="array" ref="P2287">IFERROR(
    INDEX('Emission Factors'!$E$5:$P$488,
          MATCH(1,
                ('Emission Factors'!$E$5:$E$488 = 'GHG emissions calculations'!$F2287) *
                ('Emission Factors'!$H$5:$H$488 = 'GHG emissions calculations'!$H2287),
                0),
          MATCH('GHG emissions calculations'!P$6,'Emission Factors'!$E$5:$P$5,0)),
    "")</f>
        <v/>
      </c>
      <c r="Q2287" s="311" t="str">
        <f t="array" ref="Q2287">IFERROR(
    IF(
        INDEX('Emission Factors'!$E$5:$P$488,
              MATCH(1,
                    ('Emission Factors'!$E$5:$E$488 = 'GHG emissions calculations'!$F2287) *
                    ('Emission Factors'!$H$5:$H$488 = 'GHG emissions calculations'!$H2287),
                    0),
              MATCH('GHG emissions calculations'!Q$6, 'Emission Factors'!$E$5:$P$5, 0)) &lt;&gt; "",
        INDEX('Emission Factors'!$E$5:$P$488,
              MATCH(1,
                    ('Emission Factors'!$E$5:$E$488 = 'GHG emissions calculations'!$F2287) *
                    ('Emission Factors'!$H$5:$H$488 = 'GHG emissions calculations'!$H2287),
                    0),
              MATCH('GHG emissions calculations'!Q$6, 'Emission Factors'!$E$5:$P$5, 0)),
        ""),
    "")</f>
        <v/>
      </c>
      <c r="R2287" s="311" t="str">
        <f t="array" ref="R2287">IFERROR(
    IF(
        INDEX('Emission Factors'!$E$5:$R$488,
              MATCH(1,
                    ('Emission Factors'!$E$5:$E$488 = 'GHG emissions calculations'!$F2287) *
                    ('Emission Factors'!$H$5:$H$488 = 'GHG emissions calculations'!$H2287),
                    0),
              MATCH('GHG emissions calculations'!R$6, 'Emission Factors'!$E$5:$R$5, 0)) &lt;&gt; "",
        INDEX('Emission Factors'!$E$5:$R$488,
              MATCH(1,
                    ('Emission Factors'!$E$5:$E$488 = 'GHG emissions calculations'!$F2287) *
                    ('Emission Factors'!$H$5:$H$488 = 'GHG emissions calculations'!$H2287),
                    0),
              MATCH('GHG emissions calculations'!R$6, 'Emission Factors'!$E$5:$R$5, 0)),
        ""),
    "")</f>
        <v/>
      </c>
      <c r="S2287" s="312">
        <f t="shared" si="3"/>
        <v>0</v>
      </c>
      <c r="T2287" s="23"/>
    </row>
    <row r="2288" ht="15.75" customHeight="1" outlineLevel="1">
      <c r="A2288" s="23"/>
      <c r="B2288" s="71"/>
      <c r="C2288" s="71"/>
      <c r="D2288" s="71"/>
      <c r="E2288" s="314"/>
      <c r="F2288" s="311" t="str">
        <f>Lists!AB275</f>
        <v>Rubber, Isobutylene Isoprene Rubber (IIR) - Middle East</v>
      </c>
      <c r="G2288" s="311" t="str">
        <f t="array" ref="G2288">XLOOKUP(1,('Emission Factors'!$E$5:$E$488='GHG emissions calculations'!$F2288)*('Emission Factors'!$H$5:$H$488='GHG emissions calculations'!$H2288),INDEX('Emission Factors'!$E$5:$T$488,0,MATCH('GHG emissions calculations'!G$6,'Emission Factors'!$E$5:$T$5,0)),"",0)</f>
        <v/>
      </c>
      <c r="H2288" s="311" t="s">
        <v>237</v>
      </c>
      <c r="I2288" s="312" t="str">
        <f>IF(
    SUMIFS('Import data'!$L$25:$L$80,
           'Import data'!$J$25:$J$80, F2288,
           'Import data'!$G$25:$G$80, 'GHG emissions calculations'!$H2288,
           'Import data'!$I$25:$I$80,$E$1919) &lt;&gt; 0,
    SUMIFS('Import data'!$L$25:$L$80,
           'Import data'!$J$25:$J$80, F2288,
           'Import data'!$G$25:$G$80, 'GHG emissions calculations'!$H2288,
           'Import data'!$I$25:$I$80,$E$1919),
    ""
)</f>
        <v/>
      </c>
      <c r="J2288" s="311" t="str">
        <f t="array" ref="J2288">IF(
    XLOOKUP(F2288, 'Import data'!$J$26:$J$47, 'Import data'!$M$26:$M$47, "", 0) = "Please add the region-specific supplier emission factor or choose a different region available in the IAEG database.",
    "",
    XLOOKUP(F2288, 'Import data'!$J$26:$J$47, 'Import data'!$M$26:$M$47, "", 0)
)</f>
        <v/>
      </c>
      <c r="K2288" s="311" t="str">
        <f t="array" ref="K2288">IFERROR(
    XLOOKUP(F2288,
            _xlws.FILTER('Supplier Emission'!$G$15:$G$49,
                   ('Supplier Emission'!$D$15:$D$49=H2288) * ('Supplier Emission'!$F$15:$F$49=$E$1919)),
            _xlws.FILTER('Supplier Emission'!$I$15:$I$49,
                   ('Supplier Emission'!$D$15:$D$49=H2288) * ('Supplier Emission'!$F$15:$F$49=$E$1919)),
            ""),
    "")</f>
        <v/>
      </c>
      <c r="L2288" s="311" t="str">
        <f t="array" ref="L2288">IFERROR(
    XLOOKUP(F2288,
            _xlws.FILTER('Supplier Emission'!$G$15:$G$49,
                   ('Supplier Emission'!$D$15:$D$49=H2288) * ('Supplier Emission'!$F$15:$F$49=$E$1919)),
            _xlws.FILTER('Supplier Emission'!$J$15:$J$49,
                   ('Supplier Emission'!$D$15:$D$49=H2288) * ('Supplier Emission'!$F$15:$F$49=$E$1919)),
            ""),
    "")</f>
        <v/>
      </c>
      <c r="M2288" s="311" t="str">
        <f t="array" ref="M2288">IFERROR(
    XLOOKUP(F2288,
            _xlws.FILTER('Supplier Emission'!$G$15:$G$49,
                   ('Supplier Emission'!$D$15:$D$49=H2288) * ('Supplier Emission'!$F$15:$F$49=$E$1919)),
            _xlws.FILTER('Supplier Emission'!$M$15:$M$49,
                   ('Supplier Emission'!$D$15:$D$49=H2288) * ('Supplier Emission'!$F$15:$F$49=$E$1919)),
            ""),
    "")</f>
        <v/>
      </c>
      <c r="N2288" s="311" t="str">
        <f t="array" ref="N2288">IFERROR(
    XLOOKUP(F2288,
            _xlws.FILTER('Supplier Emission'!$G$15:$G$49,
                   ('Supplier Emission'!$D$15:$D$49=H2288) * ('Supplier Emission'!$F$15:$F$49=$E$1919)),
            _xlws.FILTER('Supplier Emission'!$H$15:$H$49,
                   ('Supplier Emission'!$D$15:$D$49=H2288) * ('Supplier Emission'!$F$15:$F$49=$E$1919)),
            ""),
    "")</f>
        <v/>
      </c>
      <c r="O2288" s="311" t="str">
        <f t="array" ref="O2288">XLOOKUP(1,('Emission Factors'!$E$5:$E$488='GHG emissions calculations'!$F2288)*('Emission Factors'!$H$5:$H$488='GHG emissions calculations'!$H2288),INDEX('Emission Factors'!$E$5:$T$488,0,MATCH('GHG emissions calculations'!O$6,'Emission Factors'!$E$5:$T$5,0)),"",0)</f>
        <v/>
      </c>
      <c r="P2288" s="313" t="str">
        <f t="array" ref="P2288">IFERROR(
    INDEX('Emission Factors'!$E$5:$P$488,
          MATCH(1,
                ('Emission Factors'!$E$5:$E$488 = 'GHG emissions calculations'!$F2288) *
                ('Emission Factors'!$H$5:$H$488 = 'GHG emissions calculations'!$H2288),
                0),
          MATCH('GHG emissions calculations'!P$6,'Emission Factors'!$E$5:$P$5,0)),
    "")</f>
        <v/>
      </c>
      <c r="Q2288" s="311" t="str">
        <f t="array" ref="Q2288">IFERROR(
    IF(
        INDEX('Emission Factors'!$E$5:$P$488,
              MATCH(1,
                    ('Emission Factors'!$E$5:$E$488 = 'GHG emissions calculations'!$F2288) *
                    ('Emission Factors'!$H$5:$H$488 = 'GHG emissions calculations'!$H2288),
                    0),
              MATCH('GHG emissions calculations'!Q$6, 'Emission Factors'!$E$5:$P$5, 0)) &lt;&gt; "",
        INDEX('Emission Factors'!$E$5:$P$488,
              MATCH(1,
                    ('Emission Factors'!$E$5:$E$488 = 'GHG emissions calculations'!$F2288) *
                    ('Emission Factors'!$H$5:$H$488 = 'GHG emissions calculations'!$H2288),
                    0),
              MATCH('GHG emissions calculations'!Q$6, 'Emission Factors'!$E$5:$P$5, 0)),
        ""),
    "")</f>
        <v/>
      </c>
      <c r="R2288" s="311" t="str">
        <f t="array" ref="R2288">IFERROR(
    IF(
        INDEX('Emission Factors'!$E$5:$R$488,
              MATCH(1,
                    ('Emission Factors'!$E$5:$E$488 = 'GHG emissions calculations'!$F2288) *
                    ('Emission Factors'!$H$5:$H$488 = 'GHG emissions calculations'!$H2288),
                    0),
              MATCH('GHG emissions calculations'!R$6, 'Emission Factors'!$E$5:$R$5, 0)) &lt;&gt; "",
        INDEX('Emission Factors'!$E$5:$R$488,
              MATCH(1,
                    ('Emission Factors'!$E$5:$E$488 = 'GHG emissions calculations'!$F2288) *
                    ('Emission Factors'!$H$5:$H$488 = 'GHG emissions calculations'!$H2288),
                    0),
              MATCH('GHG emissions calculations'!R$6, 'Emission Factors'!$E$5:$R$5, 0)),
        ""),
    "")</f>
        <v/>
      </c>
      <c r="S2288" s="312">
        <f t="shared" si="3"/>
        <v>0</v>
      </c>
      <c r="T2288" s="23"/>
    </row>
    <row r="2289" ht="15.75" customHeight="1" outlineLevel="1">
      <c r="A2289" s="23"/>
      <c r="B2289" s="71"/>
      <c r="C2289" s="71"/>
      <c r="D2289" s="71"/>
      <c r="E2289" s="314"/>
      <c r="F2289" s="311" t="str">
        <f>Lists!AB274</f>
        <v>Rubber, Isobutylene Isoprene Rubber (IIR) - Oceania</v>
      </c>
      <c r="G2289" s="311" t="str">
        <f t="array" ref="G2289">XLOOKUP(1,('Emission Factors'!$E$5:$E$488='GHG emissions calculations'!$F2289)*('Emission Factors'!$H$5:$H$488='GHG emissions calculations'!$H2289),INDEX('Emission Factors'!$E$5:$T$488,0,MATCH('GHG emissions calculations'!G$6,'Emission Factors'!$E$5:$T$5,0)),"",0)</f>
        <v/>
      </c>
      <c r="H2289" s="311" t="s">
        <v>237</v>
      </c>
      <c r="I2289" s="312" t="str">
        <f>IF(
    SUMIFS('Import data'!$L$25:$L$80,
           'Import data'!$J$25:$J$80, F2289,
           'Import data'!$G$25:$G$80, 'GHG emissions calculations'!$H2289,
           'Import data'!$I$25:$I$80,$E$1919) &lt;&gt; 0,
    SUMIFS('Import data'!$L$25:$L$80,
           'Import data'!$J$25:$J$80, F2289,
           'Import data'!$G$25:$G$80, 'GHG emissions calculations'!$H2289,
           'Import data'!$I$25:$I$80,$E$1919),
    ""
)</f>
        <v/>
      </c>
      <c r="J2289" s="311" t="str">
        <f t="array" ref="J2289">IF(
    XLOOKUP(F2289, 'Import data'!$J$26:$J$47, 'Import data'!$M$26:$M$47, "", 0) = "Please add the region-specific supplier emission factor or choose a different region available in the IAEG database.",
    "",
    XLOOKUP(F2289, 'Import data'!$J$26:$J$47, 'Import data'!$M$26:$M$47, "", 0)
)</f>
        <v/>
      </c>
      <c r="K2289" s="311" t="str">
        <f t="array" ref="K2289">IFERROR(
    XLOOKUP(F2289,
            _xlws.FILTER('Supplier Emission'!$G$15:$G$49,
                   ('Supplier Emission'!$D$15:$D$49=H2289) * ('Supplier Emission'!$F$15:$F$49=$E$1919)),
            _xlws.FILTER('Supplier Emission'!$I$15:$I$49,
                   ('Supplier Emission'!$D$15:$D$49=H2289) * ('Supplier Emission'!$F$15:$F$49=$E$1919)),
            ""),
    "")</f>
        <v/>
      </c>
      <c r="L2289" s="311" t="str">
        <f t="array" ref="L2289">IFERROR(
    XLOOKUP(F2289,
            _xlws.FILTER('Supplier Emission'!$G$15:$G$49,
                   ('Supplier Emission'!$D$15:$D$49=H2289) * ('Supplier Emission'!$F$15:$F$49=$E$1919)),
            _xlws.FILTER('Supplier Emission'!$J$15:$J$49,
                   ('Supplier Emission'!$D$15:$D$49=H2289) * ('Supplier Emission'!$F$15:$F$49=$E$1919)),
            ""),
    "")</f>
        <v/>
      </c>
      <c r="M2289" s="311" t="str">
        <f t="array" ref="M2289">IFERROR(
    XLOOKUP(F2289,
            _xlws.FILTER('Supplier Emission'!$G$15:$G$49,
                   ('Supplier Emission'!$D$15:$D$49=H2289) * ('Supplier Emission'!$F$15:$F$49=$E$1919)),
            _xlws.FILTER('Supplier Emission'!$M$15:$M$49,
                   ('Supplier Emission'!$D$15:$D$49=H2289) * ('Supplier Emission'!$F$15:$F$49=$E$1919)),
            ""),
    "")</f>
        <v/>
      </c>
      <c r="N2289" s="311" t="str">
        <f t="array" ref="N2289">IFERROR(
    XLOOKUP(F2289,
            _xlws.FILTER('Supplier Emission'!$G$15:$G$49,
                   ('Supplier Emission'!$D$15:$D$49=H2289) * ('Supplier Emission'!$F$15:$F$49=$E$1919)),
            _xlws.FILTER('Supplier Emission'!$H$15:$H$49,
                   ('Supplier Emission'!$D$15:$D$49=H2289) * ('Supplier Emission'!$F$15:$F$49=$E$1919)),
            ""),
    "")</f>
        <v/>
      </c>
      <c r="O2289" s="311" t="str">
        <f t="array" ref="O2289">XLOOKUP(1,('Emission Factors'!$E$5:$E$488='GHG emissions calculations'!$F2289)*('Emission Factors'!$H$5:$H$488='GHG emissions calculations'!$H2289),INDEX('Emission Factors'!$E$5:$T$488,0,MATCH('GHG emissions calculations'!O$6,'Emission Factors'!$E$5:$T$5,0)),"",0)</f>
        <v/>
      </c>
      <c r="P2289" s="313" t="str">
        <f t="array" ref="P2289">IFERROR(
    INDEX('Emission Factors'!$E$5:$P$488,
          MATCH(1,
                ('Emission Factors'!$E$5:$E$488 = 'GHG emissions calculations'!$F2289) *
                ('Emission Factors'!$H$5:$H$488 = 'GHG emissions calculations'!$H2289),
                0),
          MATCH('GHG emissions calculations'!P$6,'Emission Factors'!$E$5:$P$5,0)),
    "")</f>
        <v/>
      </c>
      <c r="Q2289" s="311" t="str">
        <f t="array" ref="Q2289">IFERROR(
    IF(
        INDEX('Emission Factors'!$E$5:$P$488,
              MATCH(1,
                    ('Emission Factors'!$E$5:$E$488 = 'GHG emissions calculations'!$F2289) *
                    ('Emission Factors'!$H$5:$H$488 = 'GHG emissions calculations'!$H2289),
                    0),
              MATCH('GHG emissions calculations'!Q$6, 'Emission Factors'!$E$5:$P$5, 0)) &lt;&gt; "",
        INDEX('Emission Factors'!$E$5:$P$488,
              MATCH(1,
                    ('Emission Factors'!$E$5:$E$488 = 'GHG emissions calculations'!$F2289) *
                    ('Emission Factors'!$H$5:$H$488 = 'GHG emissions calculations'!$H2289),
                    0),
              MATCH('GHG emissions calculations'!Q$6, 'Emission Factors'!$E$5:$P$5, 0)),
        ""),
    "")</f>
        <v/>
      </c>
      <c r="R2289" s="311" t="str">
        <f t="array" ref="R2289">IFERROR(
    IF(
        INDEX('Emission Factors'!$E$5:$R$488,
              MATCH(1,
                    ('Emission Factors'!$E$5:$E$488 = 'GHG emissions calculations'!$F2289) *
                    ('Emission Factors'!$H$5:$H$488 = 'GHG emissions calculations'!$H2289),
                    0),
              MATCH('GHG emissions calculations'!R$6, 'Emission Factors'!$E$5:$R$5, 0)) &lt;&gt; "",
        INDEX('Emission Factors'!$E$5:$R$488,
              MATCH(1,
                    ('Emission Factors'!$E$5:$E$488 = 'GHG emissions calculations'!$F2289) *
                    ('Emission Factors'!$H$5:$H$488 = 'GHG emissions calculations'!$H2289),
                    0),
              MATCH('GHG emissions calculations'!R$6, 'Emission Factors'!$E$5:$R$5, 0)),
        ""),
    "")</f>
        <v/>
      </c>
      <c r="S2289" s="312">
        <f t="shared" si="3"/>
        <v>0</v>
      </c>
      <c r="T2289" s="23"/>
    </row>
    <row r="2290" ht="15.75" customHeight="1" outlineLevel="1">
      <c r="A2290" s="23"/>
      <c r="B2290" s="71"/>
      <c r="C2290" s="71"/>
      <c r="D2290" s="71"/>
      <c r="E2290" s="314"/>
      <c r="F2290" s="311" t="str">
        <f>Lists!AB279</f>
        <v>Rubber, Nitrile-Butadiene-Rubber (NBR) - Africa</v>
      </c>
      <c r="G2290" s="311" t="str">
        <f t="array" ref="G2290">XLOOKUP(1,('Emission Factors'!$E$5:$E$488='GHG emissions calculations'!$F2290)*('Emission Factors'!$H$5:$H$488='GHG emissions calculations'!$H2290),INDEX('Emission Factors'!$E$5:$T$488,0,MATCH('GHG emissions calculations'!G$6,'Emission Factors'!$E$5:$T$5,0)),"",0)</f>
        <v/>
      </c>
      <c r="H2290" s="311" t="s">
        <v>237</v>
      </c>
      <c r="I2290" s="312" t="str">
        <f>IF(
    SUMIFS('Import data'!$L$25:$L$80,
           'Import data'!$J$25:$J$80, F2290,
           'Import data'!$G$25:$G$80, 'GHG emissions calculations'!$H2290,
           'Import data'!$I$25:$I$80,$E$1919) &lt;&gt; 0,
    SUMIFS('Import data'!$L$25:$L$80,
           'Import data'!$J$25:$J$80, F2290,
           'Import data'!$G$25:$G$80, 'GHG emissions calculations'!$H2290,
           'Import data'!$I$25:$I$80,$E$1919),
    ""
)</f>
        <v/>
      </c>
      <c r="J2290" s="311" t="str">
        <f t="array" ref="J2290">IF(
    XLOOKUP(F2290, 'Import data'!$J$26:$J$47, 'Import data'!$M$26:$M$47, "", 0) = "Please add the region-specific supplier emission factor or choose a different region available in the IAEG database.",
    "",
    XLOOKUP(F2290, 'Import data'!$J$26:$J$47, 'Import data'!$M$26:$M$47, "", 0)
)</f>
        <v/>
      </c>
      <c r="K2290" s="311" t="str">
        <f t="array" ref="K2290">IFERROR(
    XLOOKUP(F2290,
            _xlws.FILTER('Supplier Emission'!$G$15:$G$49,
                   ('Supplier Emission'!$D$15:$D$49=H2290) * ('Supplier Emission'!$F$15:$F$49=$E$1919)),
            _xlws.FILTER('Supplier Emission'!$I$15:$I$49,
                   ('Supplier Emission'!$D$15:$D$49=H2290) * ('Supplier Emission'!$F$15:$F$49=$E$1919)),
            ""),
    "")</f>
        <v/>
      </c>
      <c r="L2290" s="311" t="str">
        <f t="array" ref="L2290">IFERROR(
    XLOOKUP(F2290,
            _xlws.FILTER('Supplier Emission'!$G$15:$G$49,
                   ('Supplier Emission'!$D$15:$D$49=H2290) * ('Supplier Emission'!$F$15:$F$49=$E$1919)),
            _xlws.FILTER('Supplier Emission'!$J$15:$J$49,
                   ('Supplier Emission'!$D$15:$D$49=H2290) * ('Supplier Emission'!$F$15:$F$49=$E$1919)),
            ""),
    "")</f>
        <v/>
      </c>
      <c r="M2290" s="311" t="str">
        <f t="array" ref="M2290">IFERROR(
    XLOOKUP(F2290,
            _xlws.FILTER('Supplier Emission'!$G$15:$G$49,
                   ('Supplier Emission'!$D$15:$D$49=H2290) * ('Supplier Emission'!$F$15:$F$49=$E$1919)),
            _xlws.FILTER('Supplier Emission'!$M$15:$M$49,
                   ('Supplier Emission'!$D$15:$D$49=H2290) * ('Supplier Emission'!$F$15:$F$49=$E$1919)),
            ""),
    "")</f>
        <v/>
      </c>
      <c r="N2290" s="311" t="str">
        <f t="array" ref="N2290">IFERROR(
    XLOOKUP(F2290,
            _xlws.FILTER('Supplier Emission'!$G$15:$G$49,
                   ('Supplier Emission'!$D$15:$D$49=H2290) * ('Supplier Emission'!$F$15:$F$49=$E$1919)),
            _xlws.FILTER('Supplier Emission'!$H$15:$H$49,
                   ('Supplier Emission'!$D$15:$D$49=H2290) * ('Supplier Emission'!$F$15:$F$49=$E$1919)),
            ""),
    "")</f>
        <v/>
      </c>
      <c r="O2290" s="311" t="str">
        <f t="array" ref="O2290">XLOOKUP(1,('Emission Factors'!$E$5:$E$488='GHG emissions calculations'!$F2290)*('Emission Factors'!$H$5:$H$488='GHG emissions calculations'!$H2290),INDEX('Emission Factors'!$E$5:$T$488,0,MATCH('GHG emissions calculations'!O$6,'Emission Factors'!$E$5:$T$5,0)),"",0)</f>
        <v/>
      </c>
      <c r="P2290" s="313" t="str">
        <f t="array" ref="P2290">IFERROR(
    INDEX('Emission Factors'!$E$5:$P$488,
          MATCH(1,
                ('Emission Factors'!$E$5:$E$488 = 'GHG emissions calculations'!$F2290) *
                ('Emission Factors'!$H$5:$H$488 = 'GHG emissions calculations'!$H2290),
                0),
          MATCH('GHG emissions calculations'!P$6,'Emission Factors'!$E$5:$P$5,0)),
    "")</f>
        <v/>
      </c>
      <c r="Q2290" s="311" t="str">
        <f t="array" ref="Q2290">IFERROR(
    IF(
        INDEX('Emission Factors'!$E$5:$P$488,
              MATCH(1,
                    ('Emission Factors'!$E$5:$E$488 = 'GHG emissions calculations'!$F2290) *
                    ('Emission Factors'!$H$5:$H$488 = 'GHG emissions calculations'!$H2290),
                    0),
              MATCH('GHG emissions calculations'!Q$6, 'Emission Factors'!$E$5:$P$5, 0)) &lt;&gt; "",
        INDEX('Emission Factors'!$E$5:$P$488,
              MATCH(1,
                    ('Emission Factors'!$E$5:$E$488 = 'GHG emissions calculations'!$F2290) *
                    ('Emission Factors'!$H$5:$H$488 = 'GHG emissions calculations'!$H2290),
                    0),
              MATCH('GHG emissions calculations'!Q$6, 'Emission Factors'!$E$5:$P$5, 0)),
        ""),
    "")</f>
        <v/>
      </c>
      <c r="R2290" s="311" t="str">
        <f t="array" ref="R2290">IFERROR(
    IF(
        INDEX('Emission Factors'!$E$5:$R$488,
              MATCH(1,
                    ('Emission Factors'!$E$5:$E$488 = 'GHG emissions calculations'!$F2290) *
                    ('Emission Factors'!$H$5:$H$488 = 'GHG emissions calculations'!$H2290),
                    0),
              MATCH('GHG emissions calculations'!R$6, 'Emission Factors'!$E$5:$R$5, 0)) &lt;&gt; "",
        INDEX('Emission Factors'!$E$5:$R$488,
              MATCH(1,
                    ('Emission Factors'!$E$5:$E$488 = 'GHG emissions calculations'!$F2290) *
                    ('Emission Factors'!$H$5:$H$488 = 'GHG emissions calculations'!$H2290),
                    0),
              MATCH('GHG emissions calculations'!R$6, 'Emission Factors'!$E$5:$R$5, 0)),
        ""),
    "")</f>
        <v/>
      </c>
      <c r="S2290" s="312">
        <f t="shared" si="3"/>
        <v>0</v>
      </c>
      <c r="T2290" s="23"/>
    </row>
    <row r="2291" ht="15.75" customHeight="1" outlineLevel="1">
      <c r="A2291" s="23"/>
      <c r="B2291" s="71"/>
      <c r="C2291" s="71"/>
      <c r="D2291" s="71"/>
      <c r="E2291" s="314"/>
      <c r="F2291" s="311" t="str">
        <f>Lists!AB277</f>
        <v>Rubber, Nitrile-Butadiene-Rubber (NBR) - America</v>
      </c>
      <c r="G2291" s="311" t="str">
        <f t="array" ref="G2291">XLOOKUP(1,('Emission Factors'!$E$5:$E$488='GHG emissions calculations'!$F2291)*('Emission Factors'!$H$5:$H$488='GHG emissions calculations'!$H2291),INDEX('Emission Factors'!$E$5:$T$488,0,MATCH('GHG emissions calculations'!G$6,'Emission Factors'!$E$5:$T$5,0)),"",0)</f>
        <v/>
      </c>
      <c r="H2291" s="311" t="s">
        <v>237</v>
      </c>
      <c r="I2291" s="312" t="str">
        <f>IF(
    SUMIFS('Import data'!$L$25:$L$80,
           'Import data'!$J$25:$J$80, F2291,
           'Import data'!$G$25:$G$80, 'GHG emissions calculations'!$H2291,
           'Import data'!$I$25:$I$80,$E$1919) &lt;&gt; 0,
    SUMIFS('Import data'!$L$25:$L$80,
           'Import data'!$J$25:$J$80, F2291,
           'Import data'!$G$25:$G$80, 'GHG emissions calculations'!$H2291,
           'Import data'!$I$25:$I$80,$E$1919),
    ""
)</f>
        <v/>
      </c>
      <c r="J2291" s="311" t="str">
        <f t="array" ref="J2291">IF(
    XLOOKUP(F2291, 'Import data'!$J$26:$J$47, 'Import data'!$M$26:$M$47, "", 0) = "Please add the region-specific supplier emission factor or choose a different region available in the IAEG database.",
    "",
    XLOOKUP(F2291, 'Import data'!$J$26:$J$47, 'Import data'!$M$26:$M$47, "", 0)
)</f>
        <v/>
      </c>
      <c r="K2291" s="311" t="str">
        <f t="array" ref="K2291">IFERROR(
    XLOOKUP(F2291,
            _xlws.FILTER('Supplier Emission'!$G$15:$G$49,
                   ('Supplier Emission'!$D$15:$D$49=H2291) * ('Supplier Emission'!$F$15:$F$49=$E$1919)),
            _xlws.FILTER('Supplier Emission'!$I$15:$I$49,
                   ('Supplier Emission'!$D$15:$D$49=H2291) * ('Supplier Emission'!$F$15:$F$49=$E$1919)),
            ""),
    "")</f>
        <v/>
      </c>
      <c r="L2291" s="311" t="str">
        <f t="array" ref="L2291">IFERROR(
    XLOOKUP(F2291,
            _xlws.FILTER('Supplier Emission'!$G$15:$G$49,
                   ('Supplier Emission'!$D$15:$D$49=H2291) * ('Supplier Emission'!$F$15:$F$49=$E$1919)),
            _xlws.FILTER('Supplier Emission'!$J$15:$J$49,
                   ('Supplier Emission'!$D$15:$D$49=H2291) * ('Supplier Emission'!$F$15:$F$49=$E$1919)),
            ""),
    "")</f>
        <v/>
      </c>
      <c r="M2291" s="311" t="str">
        <f t="array" ref="M2291">IFERROR(
    XLOOKUP(F2291,
            _xlws.FILTER('Supplier Emission'!$G$15:$G$49,
                   ('Supplier Emission'!$D$15:$D$49=H2291) * ('Supplier Emission'!$F$15:$F$49=$E$1919)),
            _xlws.FILTER('Supplier Emission'!$M$15:$M$49,
                   ('Supplier Emission'!$D$15:$D$49=H2291) * ('Supplier Emission'!$F$15:$F$49=$E$1919)),
            ""),
    "")</f>
        <v/>
      </c>
      <c r="N2291" s="311" t="str">
        <f t="array" ref="N2291">IFERROR(
    XLOOKUP(F2291,
            _xlws.FILTER('Supplier Emission'!$G$15:$G$49,
                   ('Supplier Emission'!$D$15:$D$49=H2291) * ('Supplier Emission'!$F$15:$F$49=$E$1919)),
            _xlws.FILTER('Supplier Emission'!$H$15:$H$49,
                   ('Supplier Emission'!$D$15:$D$49=H2291) * ('Supplier Emission'!$F$15:$F$49=$E$1919)),
            ""),
    "")</f>
        <v/>
      </c>
      <c r="O2291" s="311" t="str">
        <f t="array" ref="O2291">XLOOKUP(1,('Emission Factors'!$E$5:$E$488='GHG emissions calculations'!$F2291)*('Emission Factors'!$H$5:$H$488='GHG emissions calculations'!$H2291),INDEX('Emission Factors'!$E$5:$T$488,0,MATCH('GHG emissions calculations'!O$6,'Emission Factors'!$E$5:$T$5,0)),"",0)</f>
        <v/>
      </c>
      <c r="P2291" s="313" t="str">
        <f t="array" ref="P2291">IFERROR(
    INDEX('Emission Factors'!$E$5:$P$488,
          MATCH(1,
                ('Emission Factors'!$E$5:$E$488 = 'GHG emissions calculations'!$F2291) *
                ('Emission Factors'!$H$5:$H$488 = 'GHG emissions calculations'!$H2291),
                0),
          MATCH('GHG emissions calculations'!P$6,'Emission Factors'!$E$5:$P$5,0)),
    "")</f>
        <v/>
      </c>
      <c r="Q2291" s="311" t="str">
        <f t="array" ref="Q2291">IFERROR(
    IF(
        INDEX('Emission Factors'!$E$5:$P$488,
              MATCH(1,
                    ('Emission Factors'!$E$5:$E$488 = 'GHG emissions calculations'!$F2291) *
                    ('Emission Factors'!$H$5:$H$488 = 'GHG emissions calculations'!$H2291),
                    0),
              MATCH('GHG emissions calculations'!Q$6, 'Emission Factors'!$E$5:$P$5, 0)) &lt;&gt; "",
        INDEX('Emission Factors'!$E$5:$P$488,
              MATCH(1,
                    ('Emission Factors'!$E$5:$E$488 = 'GHG emissions calculations'!$F2291) *
                    ('Emission Factors'!$H$5:$H$488 = 'GHG emissions calculations'!$H2291),
                    0),
              MATCH('GHG emissions calculations'!Q$6, 'Emission Factors'!$E$5:$P$5, 0)),
        ""),
    "")</f>
        <v/>
      </c>
      <c r="R2291" s="311" t="str">
        <f t="array" ref="R2291">IFERROR(
    IF(
        INDEX('Emission Factors'!$E$5:$R$488,
              MATCH(1,
                    ('Emission Factors'!$E$5:$E$488 = 'GHG emissions calculations'!$F2291) *
                    ('Emission Factors'!$H$5:$H$488 = 'GHG emissions calculations'!$H2291),
                    0),
              MATCH('GHG emissions calculations'!R$6, 'Emission Factors'!$E$5:$R$5, 0)) &lt;&gt; "",
        INDEX('Emission Factors'!$E$5:$R$488,
              MATCH(1,
                    ('Emission Factors'!$E$5:$E$488 = 'GHG emissions calculations'!$F2291) *
                    ('Emission Factors'!$H$5:$H$488 = 'GHG emissions calculations'!$H2291),
                    0),
              MATCH('GHG emissions calculations'!R$6, 'Emission Factors'!$E$5:$R$5, 0)),
        ""),
    "")</f>
        <v/>
      </c>
      <c r="S2291" s="312">
        <f t="shared" si="3"/>
        <v>0</v>
      </c>
      <c r="T2291" s="23"/>
    </row>
    <row r="2292" ht="15.75" customHeight="1" outlineLevel="1">
      <c r="A2292" s="23"/>
      <c r="B2292" s="71"/>
      <c r="C2292" s="71"/>
      <c r="D2292" s="71"/>
      <c r="E2292" s="314"/>
      <c r="F2292" s="311" t="str">
        <f>Lists!AB280</f>
        <v>Rubber, Nitrile-Butadiene-Rubber (NBR) - Asia</v>
      </c>
      <c r="G2292" s="311" t="str">
        <f t="array" ref="G2292">XLOOKUP(1,('Emission Factors'!$E$5:$E$488='GHG emissions calculations'!$F2292)*('Emission Factors'!$H$5:$H$488='GHG emissions calculations'!$H2292),INDEX('Emission Factors'!$E$5:$T$488,0,MATCH('GHG emissions calculations'!G$6,'Emission Factors'!$E$5:$T$5,0)),"",0)</f>
        <v/>
      </c>
      <c r="H2292" s="311" t="s">
        <v>237</v>
      </c>
      <c r="I2292" s="312" t="str">
        <f>IF(
    SUMIFS('Import data'!$L$25:$L$80,
           'Import data'!$J$25:$J$80, F2292,
           'Import data'!$G$25:$G$80, 'GHG emissions calculations'!$H2292,
           'Import data'!$I$25:$I$80,$E$1919) &lt;&gt; 0,
    SUMIFS('Import data'!$L$25:$L$80,
           'Import data'!$J$25:$J$80, F2292,
           'Import data'!$G$25:$G$80, 'GHG emissions calculations'!$H2292,
           'Import data'!$I$25:$I$80,$E$1919),
    ""
)</f>
        <v/>
      </c>
      <c r="J2292" s="311" t="str">
        <f t="array" ref="J2292">IF(
    XLOOKUP(F2292, 'Import data'!$J$26:$J$47, 'Import data'!$M$26:$M$47, "", 0) = "Please add the region-specific supplier emission factor or choose a different region available in the IAEG database.",
    "",
    XLOOKUP(F2292, 'Import data'!$J$26:$J$47, 'Import data'!$M$26:$M$47, "", 0)
)</f>
        <v/>
      </c>
      <c r="K2292" s="311" t="str">
        <f t="array" ref="K2292">IFERROR(
    XLOOKUP(F2292,
            _xlws.FILTER('Supplier Emission'!$G$15:$G$49,
                   ('Supplier Emission'!$D$15:$D$49=H2292) * ('Supplier Emission'!$F$15:$F$49=$E$1919)),
            _xlws.FILTER('Supplier Emission'!$I$15:$I$49,
                   ('Supplier Emission'!$D$15:$D$49=H2292) * ('Supplier Emission'!$F$15:$F$49=$E$1919)),
            ""),
    "")</f>
        <v/>
      </c>
      <c r="L2292" s="311" t="str">
        <f t="array" ref="L2292">IFERROR(
    XLOOKUP(F2292,
            _xlws.FILTER('Supplier Emission'!$G$15:$G$49,
                   ('Supplier Emission'!$D$15:$D$49=H2292) * ('Supplier Emission'!$F$15:$F$49=$E$1919)),
            _xlws.FILTER('Supplier Emission'!$J$15:$J$49,
                   ('Supplier Emission'!$D$15:$D$49=H2292) * ('Supplier Emission'!$F$15:$F$49=$E$1919)),
            ""),
    "")</f>
        <v/>
      </c>
      <c r="M2292" s="311" t="str">
        <f t="array" ref="M2292">IFERROR(
    XLOOKUP(F2292,
            _xlws.FILTER('Supplier Emission'!$G$15:$G$49,
                   ('Supplier Emission'!$D$15:$D$49=H2292) * ('Supplier Emission'!$F$15:$F$49=$E$1919)),
            _xlws.FILTER('Supplier Emission'!$M$15:$M$49,
                   ('Supplier Emission'!$D$15:$D$49=H2292) * ('Supplier Emission'!$F$15:$F$49=$E$1919)),
            ""),
    "")</f>
        <v/>
      </c>
      <c r="N2292" s="311" t="str">
        <f t="array" ref="N2292">IFERROR(
    XLOOKUP(F2292,
            _xlws.FILTER('Supplier Emission'!$G$15:$G$49,
                   ('Supplier Emission'!$D$15:$D$49=H2292) * ('Supplier Emission'!$F$15:$F$49=$E$1919)),
            _xlws.FILTER('Supplier Emission'!$H$15:$H$49,
                   ('Supplier Emission'!$D$15:$D$49=H2292) * ('Supplier Emission'!$F$15:$F$49=$E$1919)),
            ""),
    "")</f>
        <v/>
      </c>
      <c r="O2292" s="311" t="str">
        <f t="array" ref="O2292">XLOOKUP(1,('Emission Factors'!$E$5:$E$488='GHG emissions calculations'!$F2292)*('Emission Factors'!$H$5:$H$488='GHG emissions calculations'!$H2292),INDEX('Emission Factors'!$E$5:$T$488,0,MATCH('GHG emissions calculations'!O$6,'Emission Factors'!$E$5:$T$5,0)),"",0)</f>
        <v/>
      </c>
      <c r="P2292" s="313" t="str">
        <f t="array" ref="P2292">IFERROR(
    INDEX('Emission Factors'!$E$5:$P$488,
          MATCH(1,
                ('Emission Factors'!$E$5:$E$488 = 'GHG emissions calculations'!$F2292) *
                ('Emission Factors'!$H$5:$H$488 = 'GHG emissions calculations'!$H2292),
                0),
          MATCH('GHG emissions calculations'!P$6,'Emission Factors'!$E$5:$P$5,0)),
    "")</f>
        <v/>
      </c>
      <c r="Q2292" s="311" t="str">
        <f t="array" ref="Q2292">IFERROR(
    IF(
        INDEX('Emission Factors'!$E$5:$P$488,
              MATCH(1,
                    ('Emission Factors'!$E$5:$E$488 = 'GHG emissions calculations'!$F2292) *
                    ('Emission Factors'!$H$5:$H$488 = 'GHG emissions calculations'!$H2292),
                    0),
              MATCH('GHG emissions calculations'!Q$6, 'Emission Factors'!$E$5:$P$5, 0)) &lt;&gt; "",
        INDEX('Emission Factors'!$E$5:$P$488,
              MATCH(1,
                    ('Emission Factors'!$E$5:$E$488 = 'GHG emissions calculations'!$F2292) *
                    ('Emission Factors'!$H$5:$H$488 = 'GHG emissions calculations'!$H2292),
                    0),
              MATCH('GHG emissions calculations'!Q$6, 'Emission Factors'!$E$5:$P$5, 0)),
        ""),
    "")</f>
        <v/>
      </c>
      <c r="R2292" s="311" t="str">
        <f t="array" ref="R2292">IFERROR(
    IF(
        INDEX('Emission Factors'!$E$5:$R$488,
              MATCH(1,
                    ('Emission Factors'!$E$5:$E$488 = 'GHG emissions calculations'!$F2292) *
                    ('Emission Factors'!$H$5:$H$488 = 'GHG emissions calculations'!$H2292),
                    0),
              MATCH('GHG emissions calculations'!R$6, 'Emission Factors'!$E$5:$R$5, 0)) &lt;&gt; "",
        INDEX('Emission Factors'!$E$5:$R$488,
              MATCH(1,
                    ('Emission Factors'!$E$5:$E$488 = 'GHG emissions calculations'!$F2292) *
                    ('Emission Factors'!$H$5:$H$488 = 'GHG emissions calculations'!$H2292),
                    0),
              MATCH('GHG emissions calculations'!R$6, 'Emission Factors'!$E$5:$R$5, 0)),
        ""),
    "")</f>
        <v/>
      </c>
      <c r="S2292" s="312">
        <f t="shared" si="3"/>
        <v>0</v>
      </c>
      <c r="T2292" s="23"/>
    </row>
    <row r="2293" ht="15.75" customHeight="1" outlineLevel="1">
      <c r="A2293" s="23"/>
      <c r="B2293" s="71"/>
      <c r="C2293" s="71"/>
      <c r="D2293" s="71"/>
      <c r="E2293" s="314"/>
      <c r="F2293" s="311" t="str">
        <f>Lists!AB278</f>
        <v>Rubber, Nitrile-Butadiene-Rubber (NBR) - Europe</v>
      </c>
      <c r="G2293" s="311">
        <f t="array" ref="G2293">XLOOKUP(1,('Emission Factors'!$E$5:$E$488='GHG emissions calculations'!$F2293)*('Emission Factors'!$H$5:$H$488='GHG emissions calculations'!$H2293),INDEX('Emission Factors'!$E$5:$T$488,0,MATCH('GHG emissions calculations'!G$6,'Emission Factors'!$E$5:$T$5,0)),"",0)</f>
        <v>3</v>
      </c>
      <c r="H2293" s="311" t="s">
        <v>237</v>
      </c>
      <c r="I2293" s="312" t="str">
        <f>IF(
    SUMIFS('Import data'!$L$25:$L$80,
           'Import data'!$J$25:$J$80, F2293,
           'Import data'!$G$25:$G$80, 'GHG emissions calculations'!$H2293,
           'Import data'!$I$25:$I$80,$E$1919) &lt;&gt; 0,
    SUMIFS('Import data'!$L$25:$L$80,
           'Import data'!$J$25:$J$80, F2293,
           'Import data'!$G$25:$G$80, 'GHG emissions calculations'!$H2293,
           'Import data'!$I$25:$I$80,$E$1919),
    ""
)</f>
        <v/>
      </c>
      <c r="J2293" s="311" t="str">
        <f t="array" ref="J2293">IF(
    XLOOKUP(F2293, 'Import data'!$J$26:$J$47, 'Import data'!$M$26:$M$47, "", 0) = "Please add the region-specific supplier emission factor or choose a different region available in the IAEG database.",
    "",
    XLOOKUP(F2293, 'Import data'!$J$26:$J$47, 'Import data'!$M$26:$M$47, "", 0)
)</f>
        <v/>
      </c>
      <c r="K2293" s="311" t="str">
        <f t="array" ref="K2293">IFERROR(
    XLOOKUP(F2293,
            _xlws.FILTER('Supplier Emission'!$G$15:$G$49,
                   ('Supplier Emission'!$D$15:$D$49=H2293) * ('Supplier Emission'!$F$15:$F$49=$E$1919)),
            _xlws.FILTER('Supplier Emission'!$I$15:$I$49,
                   ('Supplier Emission'!$D$15:$D$49=H2293) * ('Supplier Emission'!$F$15:$F$49=$E$1919)),
            ""),
    "")</f>
        <v/>
      </c>
      <c r="L2293" s="311" t="str">
        <f t="array" ref="L2293">IFERROR(
    XLOOKUP(F2293,
            _xlws.FILTER('Supplier Emission'!$G$15:$G$49,
                   ('Supplier Emission'!$D$15:$D$49=H2293) * ('Supplier Emission'!$F$15:$F$49=$E$1919)),
            _xlws.FILTER('Supplier Emission'!$J$15:$J$49,
                   ('Supplier Emission'!$D$15:$D$49=H2293) * ('Supplier Emission'!$F$15:$F$49=$E$1919)),
            ""),
    "")</f>
        <v/>
      </c>
      <c r="M2293" s="311" t="str">
        <f t="array" ref="M2293">IFERROR(
    XLOOKUP(F2293,
            _xlws.FILTER('Supplier Emission'!$G$15:$G$49,
                   ('Supplier Emission'!$D$15:$D$49=H2293) * ('Supplier Emission'!$F$15:$F$49=$E$1919)),
            _xlws.FILTER('Supplier Emission'!$M$15:$M$49,
                   ('Supplier Emission'!$D$15:$D$49=H2293) * ('Supplier Emission'!$F$15:$F$49=$E$1919)),
            ""),
    "")</f>
        <v/>
      </c>
      <c r="N2293" s="311" t="str">
        <f t="array" ref="N2293">IFERROR(
    XLOOKUP(F2293,
            _xlws.FILTER('Supplier Emission'!$G$15:$G$49,
                   ('Supplier Emission'!$D$15:$D$49=H2293) * ('Supplier Emission'!$F$15:$F$49=$E$1919)),
            _xlws.FILTER('Supplier Emission'!$H$15:$H$49,
                   ('Supplier Emission'!$D$15:$D$49=H2293) * ('Supplier Emission'!$F$15:$F$49=$E$1919)),
            ""),
    "")</f>
        <v/>
      </c>
      <c r="O2293" s="311" t="str">
        <f t="array" ref="O2293">XLOOKUP(1,('Emission Factors'!$E$5:$E$488='GHG emissions calculations'!$F2293)*('Emission Factors'!$H$5:$H$488='GHG emissions calculations'!$H2293),INDEX('Emission Factors'!$E$5:$T$488,0,MATCH('GHG emissions calculations'!O$6,'Emission Factors'!$E$5:$T$5,0)),"",0)</f>
        <v>Caoutchouc Nitrile-Butadiène</v>
      </c>
      <c r="P2293" s="313">
        <f t="array" ref="P2293">IFERROR(
    INDEX('Emission Factors'!$E$5:$P$488,
          MATCH(1,
                ('Emission Factors'!$E$5:$E$488 = 'GHG emissions calculations'!$F2293) *
                ('Emission Factors'!$H$5:$H$488 = 'GHG emissions calculations'!$H2293),
                0),
          MATCH('GHG emissions calculations'!P$6,'Emission Factors'!$E$5:$P$5,0)),
    "")</f>
        <v>5.44</v>
      </c>
      <c r="Q2293" s="311" t="str">
        <f t="array" ref="Q2293">IFERROR(
    IF(
        INDEX('Emission Factors'!$E$5:$P$488,
              MATCH(1,
                    ('Emission Factors'!$E$5:$E$488 = 'GHG emissions calculations'!$F2293) *
                    ('Emission Factors'!$H$5:$H$488 = 'GHG emissions calculations'!$H2293),
                    0),
              MATCH('GHG emissions calculations'!Q$6, 'Emission Factors'!$E$5:$P$5, 0)) &lt;&gt; "",
        INDEX('Emission Factors'!$E$5:$P$488,
              MATCH(1,
                    ('Emission Factors'!$E$5:$E$488 = 'GHG emissions calculations'!$F2293) *
                    ('Emission Factors'!$H$5:$H$488 = 'GHG emissions calculations'!$H2293),
                    0),
              MATCH('GHG emissions calculations'!Q$6, 'Emission Factors'!$E$5:$P$5, 0)),
        ""),
    "")</f>
        <v>kgCO2e/kg</v>
      </c>
      <c r="R2293" s="311" t="str">
        <f t="array" ref="R2293">IFERROR(
    IF(
        INDEX('Emission Factors'!$E$5:$R$488,
              MATCH(1,
                    ('Emission Factors'!$E$5:$E$488 = 'GHG emissions calculations'!$F2293) *
                    ('Emission Factors'!$H$5:$H$488 = 'GHG emissions calculations'!$H2293),
                    0),
              MATCH('GHG emissions calculations'!R$6, 'Emission Factors'!$E$5:$R$5, 0)) &lt;&gt; "",
        INDEX('Emission Factors'!$E$5:$R$488,
              MATCH(1,
                    ('Emission Factors'!$E$5:$E$488 = 'GHG emissions calculations'!$F2293) *
                    ('Emission Factors'!$H$5:$H$488 = 'GHG emissions calculations'!$H2293),
                    0),
              MATCH('GHG emissions calculations'!R$6, 'Emission Factors'!$E$5:$R$5, 0)),
        ""),
    "")</f>
        <v>Europe</v>
      </c>
      <c r="S2293" s="312">
        <f t="shared" si="3"/>
        <v>0</v>
      </c>
      <c r="T2293" s="23"/>
    </row>
    <row r="2294" ht="15.75" customHeight="1" outlineLevel="1">
      <c r="A2294" s="23"/>
      <c r="B2294" s="71"/>
      <c r="C2294" s="71"/>
      <c r="D2294" s="71"/>
      <c r="E2294" s="314"/>
      <c r="F2294" s="311" t="str">
        <f>Lists!AB283</f>
        <v>Rubber, Nitrile-Butadiene-Rubber (NBR) - Global or unspecified region</v>
      </c>
      <c r="G2294" s="311" t="str">
        <f t="array" ref="G2294">XLOOKUP(1,('Emission Factors'!$E$5:$E$488='GHG emissions calculations'!$F2294)*('Emission Factors'!$H$5:$H$488='GHG emissions calculations'!$H2294),INDEX('Emission Factors'!$E$5:$T$488,0,MATCH('GHG emissions calculations'!G$6,'Emission Factors'!$E$5:$T$5,0)),"",0)</f>
        <v/>
      </c>
      <c r="H2294" s="311" t="s">
        <v>237</v>
      </c>
      <c r="I2294" s="312" t="str">
        <f>IF(
    SUMIFS('Import data'!$L$25:$L$80,
           'Import data'!$J$25:$J$80, F2294,
           'Import data'!$G$25:$G$80, 'GHG emissions calculations'!$H2294,
           'Import data'!$I$25:$I$80,$E$1919) &lt;&gt; 0,
    SUMIFS('Import data'!$L$25:$L$80,
           'Import data'!$J$25:$J$80, F2294,
           'Import data'!$G$25:$G$80, 'GHG emissions calculations'!$H2294,
           'Import data'!$I$25:$I$80,$E$1919),
    ""
)</f>
        <v/>
      </c>
      <c r="J2294" s="311" t="str">
        <f t="array" ref="J2294">IF(
    XLOOKUP(F2294, 'Import data'!$J$26:$J$47, 'Import data'!$M$26:$M$47, "", 0) = "Please add the region-specific supplier emission factor or choose a different region available in the IAEG database.",
    "",
    XLOOKUP(F2294, 'Import data'!$J$26:$J$47, 'Import data'!$M$26:$M$47, "", 0)
)</f>
        <v/>
      </c>
      <c r="K2294" s="311" t="str">
        <f t="array" ref="K2294">IFERROR(
    XLOOKUP(F2294,
            _xlws.FILTER('Supplier Emission'!$G$15:$G$49,
                   ('Supplier Emission'!$D$15:$D$49=H2294) * ('Supplier Emission'!$F$15:$F$49=$E$1919)),
            _xlws.FILTER('Supplier Emission'!$I$15:$I$49,
                   ('Supplier Emission'!$D$15:$D$49=H2294) * ('Supplier Emission'!$F$15:$F$49=$E$1919)),
            ""),
    "")</f>
        <v/>
      </c>
      <c r="L2294" s="311" t="str">
        <f t="array" ref="L2294">IFERROR(
    XLOOKUP(F2294,
            _xlws.FILTER('Supplier Emission'!$G$15:$G$49,
                   ('Supplier Emission'!$D$15:$D$49=H2294) * ('Supplier Emission'!$F$15:$F$49=$E$1919)),
            _xlws.FILTER('Supplier Emission'!$J$15:$J$49,
                   ('Supplier Emission'!$D$15:$D$49=H2294) * ('Supplier Emission'!$F$15:$F$49=$E$1919)),
            ""),
    "")</f>
        <v/>
      </c>
      <c r="M2294" s="311" t="str">
        <f t="array" ref="M2294">IFERROR(
    XLOOKUP(F2294,
            _xlws.FILTER('Supplier Emission'!$G$15:$G$49,
                   ('Supplier Emission'!$D$15:$D$49=H2294) * ('Supplier Emission'!$F$15:$F$49=$E$1919)),
            _xlws.FILTER('Supplier Emission'!$M$15:$M$49,
                   ('Supplier Emission'!$D$15:$D$49=H2294) * ('Supplier Emission'!$F$15:$F$49=$E$1919)),
            ""),
    "")</f>
        <v/>
      </c>
      <c r="N2294" s="311" t="str">
        <f t="array" ref="N2294">IFERROR(
    XLOOKUP(F2294,
            _xlws.FILTER('Supplier Emission'!$G$15:$G$49,
                   ('Supplier Emission'!$D$15:$D$49=H2294) * ('Supplier Emission'!$F$15:$F$49=$E$1919)),
            _xlws.FILTER('Supplier Emission'!$H$15:$H$49,
                   ('Supplier Emission'!$D$15:$D$49=H2294) * ('Supplier Emission'!$F$15:$F$49=$E$1919)),
            ""),
    "")</f>
        <v/>
      </c>
      <c r="O2294" s="311" t="str">
        <f t="array" ref="O2294">XLOOKUP(1,('Emission Factors'!$E$5:$E$488='GHG emissions calculations'!$F2294)*('Emission Factors'!$H$5:$H$488='GHG emissions calculations'!$H2294),INDEX('Emission Factors'!$E$5:$T$488,0,MATCH('GHG emissions calculations'!O$6,'Emission Factors'!$E$5:$T$5,0)),"",0)</f>
        <v/>
      </c>
      <c r="P2294" s="313" t="str">
        <f t="array" ref="P2294">IFERROR(
    INDEX('Emission Factors'!$E$5:$P$488,
          MATCH(1,
                ('Emission Factors'!$E$5:$E$488 = 'GHG emissions calculations'!$F2294) *
                ('Emission Factors'!$H$5:$H$488 = 'GHG emissions calculations'!$H2294),
                0),
          MATCH('GHG emissions calculations'!P$6,'Emission Factors'!$E$5:$P$5,0)),
    "")</f>
        <v/>
      </c>
      <c r="Q2294" s="311" t="str">
        <f t="array" ref="Q2294">IFERROR(
    IF(
        INDEX('Emission Factors'!$E$5:$P$488,
              MATCH(1,
                    ('Emission Factors'!$E$5:$E$488 = 'GHG emissions calculations'!$F2294) *
                    ('Emission Factors'!$H$5:$H$488 = 'GHG emissions calculations'!$H2294),
                    0),
              MATCH('GHG emissions calculations'!Q$6, 'Emission Factors'!$E$5:$P$5, 0)) &lt;&gt; "",
        INDEX('Emission Factors'!$E$5:$P$488,
              MATCH(1,
                    ('Emission Factors'!$E$5:$E$488 = 'GHG emissions calculations'!$F2294) *
                    ('Emission Factors'!$H$5:$H$488 = 'GHG emissions calculations'!$H2294),
                    0),
              MATCH('GHG emissions calculations'!Q$6, 'Emission Factors'!$E$5:$P$5, 0)),
        ""),
    "")</f>
        <v/>
      </c>
      <c r="R2294" s="311" t="str">
        <f t="array" ref="R2294">IFERROR(
    IF(
        INDEX('Emission Factors'!$E$5:$R$488,
              MATCH(1,
                    ('Emission Factors'!$E$5:$E$488 = 'GHG emissions calculations'!$F2294) *
                    ('Emission Factors'!$H$5:$H$488 = 'GHG emissions calculations'!$H2294),
                    0),
              MATCH('GHG emissions calculations'!R$6, 'Emission Factors'!$E$5:$R$5, 0)) &lt;&gt; "",
        INDEX('Emission Factors'!$E$5:$R$488,
              MATCH(1,
                    ('Emission Factors'!$E$5:$E$488 = 'GHG emissions calculations'!$F2294) *
                    ('Emission Factors'!$H$5:$H$488 = 'GHG emissions calculations'!$H2294),
                    0),
              MATCH('GHG emissions calculations'!R$6, 'Emission Factors'!$E$5:$R$5, 0)),
        ""),
    "")</f>
        <v/>
      </c>
      <c r="S2294" s="312">
        <f t="shared" si="3"/>
        <v>0</v>
      </c>
      <c r="T2294" s="23"/>
    </row>
    <row r="2295" ht="15.75" customHeight="1" outlineLevel="1">
      <c r="A2295" s="23"/>
      <c r="B2295" s="71"/>
      <c r="C2295" s="71"/>
      <c r="D2295" s="71"/>
      <c r="E2295" s="314"/>
      <c r="F2295" s="311" t="str">
        <f>Lists!AB282</f>
        <v>Rubber, Nitrile-Butadiene-Rubber (NBR) - Middle East</v>
      </c>
      <c r="G2295" s="311" t="str">
        <f t="array" ref="G2295">XLOOKUP(1,('Emission Factors'!$E$5:$E$488='GHG emissions calculations'!$F2295)*('Emission Factors'!$H$5:$H$488='GHG emissions calculations'!$H2295),INDEX('Emission Factors'!$E$5:$T$488,0,MATCH('GHG emissions calculations'!G$6,'Emission Factors'!$E$5:$T$5,0)),"",0)</f>
        <v/>
      </c>
      <c r="H2295" s="311" t="s">
        <v>237</v>
      </c>
      <c r="I2295" s="312" t="str">
        <f>IF(
    SUMIFS('Import data'!$L$25:$L$80,
           'Import data'!$J$25:$J$80, F2295,
           'Import data'!$G$25:$G$80, 'GHG emissions calculations'!$H2295,
           'Import data'!$I$25:$I$80,$E$1919) &lt;&gt; 0,
    SUMIFS('Import data'!$L$25:$L$80,
           'Import data'!$J$25:$J$80, F2295,
           'Import data'!$G$25:$G$80, 'GHG emissions calculations'!$H2295,
           'Import data'!$I$25:$I$80,$E$1919),
    ""
)</f>
        <v/>
      </c>
      <c r="J2295" s="311" t="str">
        <f t="array" ref="J2295">IF(
    XLOOKUP(F2295, 'Import data'!$J$26:$J$47, 'Import data'!$M$26:$M$47, "", 0) = "Please add the region-specific supplier emission factor or choose a different region available in the IAEG database.",
    "",
    XLOOKUP(F2295, 'Import data'!$J$26:$J$47, 'Import data'!$M$26:$M$47, "", 0)
)</f>
        <v/>
      </c>
      <c r="K2295" s="311" t="str">
        <f t="array" ref="K2295">IFERROR(
    XLOOKUP(F2295,
            _xlws.FILTER('Supplier Emission'!$G$15:$G$49,
                   ('Supplier Emission'!$D$15:$D$49=H2295) * ('Supplier Emission'!$F$15:$F$49=$E$1919)),
            _xlws.FILTER('Supplier Emission'!$I$15:$I$49,
                   ('Supplier Emission'!$D$15:$D$49=H2295) * ('Supplier Emission'!$F$15:$F$49=$E$1919)),
            ""),
    "")</f>
        <v/>
      </c>
      <c r="L2295" s="311" t="str">
        <f t="array" ref="L2295">IFERROR(
    XLOOKUP(F2295,
            _xlws.FILTER('Supplier Emission'!$G$15:$G$49,
                   ('Supplier Emission'!$D$15:$D$49=H2295) * ('Supplier Emission'!$F$15:$F$49=$E$1919)),
            _xlws.FILTER('Supplier Emission'!$J$15:$J$49,
                   ('Supplier Emission'!$D$15:$D$49=H2295) * ('Supplier Emission'!$F$15:$F$49=$E$1919)),
            ""),
    "")</f>
        <v/>
      </c>
      <c r="M2295" s="311" t="str">
        <f t="array" ref="M2295">IFERROR(
    XLOOKUP(F2295,
            _xlws.FILTER('Supplier Emission'!$G$15:$G$49,
                   ('Supplier Emission'!$D$15:$D$49=H2295) * ('Supplier Emission'!$F$15:$F$49=$E$1919)),
            _xlws.FILTER('Supplier Emission'!$M$15:$M$49,
                   ('Supplier Emission'!$D$15:$D$49=H2295) * ('Supplier Emission'!$F$15:$F$49=$E$1919)),
            ""),
    "")</f>
        <v/>
      </c>
      <c r="N2295" s="311" t="str">
        <f t="array" ref="N2295">IFERROR(
    XLOOKUP(F2295,
            _xlws.FILTER('Supplier Emission'!$G$15:$G$49,
                   ('Supplier Emission'!$D$15:$D$49=H2295) * ('Supplier Emission'!$F$15:$F$49=$E$1919)),
            _xlws.FILTER('Supplier Emission'!$H$15:$H$49,
                   ('Supplier Emission'!$D$15:$D$49=H2295) * ('Supplier Emission'!$F$15:$F$49=$E$1919)),
            ""),
    "")</f>
        <v/>
      </c>
      <c r="O2295" s="311" t="str">
        <f t="array" ref="O2295">XLOOKUP(1,('Emission Factors'!$E$5:$E$488='GHG emissions calculations'!$F2295)*('Emission Factors'!$H$5:$H$488='GHG emissions calculations'!$H2295),INDEX('Emission Factors'!$E$5:$T$488,0,MATCH('GHG emissions calculations'!O$6,'Emission Factors'!$E$5:$T$5,0)),"",0)</f>
        <v/>
      </c>
      <c r="P2295" s="313" t="str">
        <f t="array" ref="P2295">IFERROR(
    INDEX('Emission Factors'!$E$5:$P$488,
          MATCH(1,
                ('Emission Factors'!$E$5:$E$488 = 'GHG emissions calculations'!$F2295) *
                ('Emission Factors'!$H$5:$H$488 = 'GHG emissions calculations'!$H2295),
                0),
          MATCH('GHG emissions calculations'!P$6,'Emission Factors'!$E$5:$P$5,0)),
    "")</f>
        <v/>
      </c>
      <c r="Q2295" s="311" t="str">
        <f t="array" ref="Q2295">IFERROR(
    IF(
        INDEX('Emission Factors'!$E$5:$P$488,
              MATCH(1,
                    ('Emission Factors'!$E$5:$E$488 = 'GHG emissions calculations'!$F2295) *
                    ('Emission Factors'!$H$5:$H$488 = 'GHG emissions calculations'!$H2295),
                    0),
              MATCH('GHG emissions calculations'!Q$6, 'Emission Factors'!$E$5:$P$5, 0)) &lt;&gt; "",
        INDEX('Emission Factors'!$E$5:$P$488,
              MATCH(1,
                    ('Emission Factors'!$E$5:$E$488 = 'GHG emissions calculations'!$F2295) *
                    ('Emission Factors'!$H$5:$H$488 = 'GHG emissions calculations'!$H2295),
                    0),
              MATCH('GHG emissions calculations'!Q$6, 'Emission Factors'!$E$5:$P$5, 0)),
        ""),
    "")</f>
        <v/>
      </c>
      <c r="R2295" s="311" t="str">
        <f t="array" ref="R2295">IFERROR(
    IF(
        INDEX('Emission Factors'!$E$5:$R$488,
              MATCH(1,
                    ('Emission Factors'!$E$5:$E$488 = 'GHG emissions calculations'!$F2295) *
                    ('Emission Factors'!$H$5:$H$488 = 'GHG emissions calculations'!$H2295),
                    0),
              MATCH('GHG emissions calculations'!R$6, 'Emission Factors'!$E$5:$R$5, 0)) &lt;&gt; "",
        INDEX('Emission Factors'!$E$5:$R$488,
              MATCH(1,
                    ('Emission Factors'!$E$5:$E$488 = 'GHG emissions calculations'!$F2295) *
                    ('Emission Factors'!$H$5:$H$488 = 'GHG emissions calculations'!$H2295),
                    0),
              MATCH('GHG emissions calculations'!R$6, 'Emission Factors'!$E$5:$R$5, 0)),
        ""),
    "")</f>
        <v/>
      </c>
      <c r="S2295" s="312">
        <f t="shared" si="3"/>
        <v>0</v>
      </c>
      <c r="T2295" s="23"/>
    </row>
    <row r="2296" ht="15.75" customHeight="1" outlineLevel="1">
      <c r="A2296" s="23"/>
      <c r="B2296" s="71"/>
      <c r="C2296" s="71"/>
      <c r="D2296" s="71"/>
      <c r="E2296" s="314"/>
      <c r="F2296" s="311" t="str">
        <f>Lists!AB281</f>
        <v>Rubber, Nitrile-Butadiene-Rubber (NBR) - Oceania</v>
      </c>
      <c r="G2296" s="311" t="str">
        <f t="array" ref="G2296">XLOOKUP(1,('Emission Factors'!$E$5:$E$488='GHG emissions calculations'!$F2296)*('Emission Factors'!$H$5:$H$488='GHG emissions calculations'!$H2296),INDEX('Emission Factors'!$E$5:$T$488,0,MATCH('GHG emissions calculations'!G$6,'Emission Factors'!$E$5:$T$5,0)),"",0)</f>
        <v/>
      </c>
      <c r="H2296" s="311" t="s">
        <v>237</v>
      </c>
      <c r="I2296" s="312" t="str">
        <f>IF(
    SUMIFS('Import data'!$L$25:$L$80,
           'Import data'!$J$25:$J$80, F2296,
           'Import data'!$G$25:$G$80, 'GHG emissions calculations'!$H2296,
           'Import data'!$I$25:$I$80,$E$1919) &lt;&gt; 0,
    SUMIFS('Import data'!$L$25:$L$80,
           'Import data'!$J$25:$J$80, F2296,
           'Import data'!$G$25:$G$80, 'GHG emissions calculations'!$H2296,
           'Import data'!$I$25:$I$80,$E$1919),
    ""
)</f>
        <v/>
      </c>
      <c r="J2296" s="311" t="str">
        <f t="array" ref="J2296">IF(
    XLOOKUP(F2296, 'Import data'!$J$26:$J$47, 'Import data'!$M$26:$M$47, "", 0) = "Please add the region-specific supplier emission factor or choose a different region available in the IAEG database.",
    "",
    XLOOKUP(F2296, 'Import data'!$J$26:$J$47, 'Import data'!$M$26:$M$47, "", 0)
)</f>
        <v/>
      </c>
      <c r="K2296" s="311" t="str">
        <f t="array" ref="K2296">IFERROR(
    XLOOKUP(F2296,
            _xlws.FILTER('Supplier Emission'!$G$15:$G$49,
                   ('Supplier Emission'!$D$15:$D$49=H2296) * ('Supplier Emission'!$F$15:$F$49=$E$1919)),
            _xlws.FILTER('Supplier Emission'!$I$15:$I$49,
                   ('Supplier Emission'!$D$15:$D$49=H2296) * ('Supplier Emission'!$F$15:$F$49=$E$1919)),
            ""),
    "")</f>
        <v/>
      </c>
      <c r="L2296" s="311" t="str">
        <f t="array" ref="L2296">IFERROR(
    XLOOKUP(F2296,
            _xlws.FILTER('Supplier Emission'!$G$15:$G$49,
                   ('Supplier Emission'!$D$15:$D$49=H2296) * ('Supplier Emission'!$F$15:$F$49=$E$1919)),
            _xlws.FILTER('Supplier Emission'!$J$15:$J$49,
                   ('Supplier Emission'!$D$15:$D$49=H2296) * ('Supplier Emission'!$F$15:$F$49=$E$1919)),
            ""),
    "")</f>
        <v/>
      </c>
      <c r="M2296" s="311" t="str">
        <f t="array" ref="M2296">IFERROR(
    XLOOKUP(F2296,
            _xlws.FILTER('Supplier Emission'!$G$15:$G$49,
                   ('Supplier Emission'!$D$15:$D$49=H2296) * ('Supplier Emission'!$F$15:$F$49=$E$1919)),
            _xlws.FILTER('Supplier Emission'!$M$15:$M$49,
                   ('Supplier Emission'!$D$15:$D$49=H2296) * ('Supplier Emission'!$F$15:$F$49=$E$1919)),
            ""),
    "")</f>
        <v/>
      </c>
      <c r="N2296" s="311" t="str">
        <f t="array" ref="N2296">IFERROR(
    XLOOKUP(F2296,
            _xlws.FILTER('Supplier Emission'!$G$15:$G$49,
                   ('Supplier Emission'!$D$15:$D$49=H2296) * ('Supplier Emission'!$F$15:$F$49=$E$1919)),
            _xlws.FILTER('Supplier Emission'!$H$15:$H$49,
                   ('Supplier Emission'!$D$15:$D$49=H2296) * ('Supplier Emission'!$F$15:$F$49=$E$1919)),
            ""),
    "")</f>
        <v/>
      </c>
      <c r="O2296" s="311" t="str">
        <f t="array" ref="O2296">XLOOKUP(1,('Emission Factors'!$E$5:$E$488='GHG emissions calculations'!$F2296)*('Emission Factors'!$H$5:$H$488='GHG emissions calculations'!$H2296),INDEX('Emission Factors'!$E$5:$T$488,0,MATCH('GHG emissions calculations'!O$6,'Emission Factors'!$E$5:$T$5,0)),"",0)</f>
        <v/>
      </c>
      <c r="P2296" s="313" t="str">
        <f t="array" ref="P2296">IFERROR(
    INDEX('Emission Factors'!$E$5:$P$488,
          MATCH(1,
                ('Emission Factors'!$E$5:$E$488 = 'GHG emissions calculations'!$F2296) *
                ('Emission Factors'!$H$5:$H$488 = 'GHG emissions calculations'!$H2296),
                0),
          MATCH('GHG emissions calculations'!P$6,'Emission Factors'!$E$5:$P$5,0)),
    "")</f>
        <v/>
      </c>
      <c r="Q2296" s="311" t="str">
        <f t="array" ref="Q2296">IFERROR(
    IF(
        INDEX('Emission Factors'!$E$5:$P$488,
              MATCH(1,
                    ('Emission Factors'!$E$5:$E$488 = 'GHG emissions calculations'!$F2296) *
                    ('Emission Factors'!$H$5:$H$488 = 'GHG emissions calculations'!$H2296),
                    0),
              MATCH('GHG emissions calculations'!Q$6, 'Emission Factors'!$E$5:$P$5, 0)) &lt;&gt; "",
        INDEX('Emission Factors'!$E$5:$P$488,
              MATCH(1,
                    ('Emission Factors'!$E$5:$E$488 = 'GHG emissions calculations'!$F2296) *
                    ('Emission Factors'!$H$5:$H$488 = 'GHG emissions calculations'!$H2296),
                    0),
              MATCH('GHG emissions calculations'!Q$6, 'Emission Factors'!$E$5:$P$5, 0)),
        ""),
    "")</f>
        <v/>
      </c>
      <c r="R2296" s="311" t="str">
        <f t="array" ref="R2296">IFERROR(
    IF(
        INDEX('Emission Factors'!$E$5:$R$488,
              MATCH(1,
                    ('Emission Factors'!$E$5:$E$488 = 'GHG emissions calculations'!$F2296) *
                    ('Emission Factors'!$H$5:$H$488 = 'GHG emissions calculations'!$H2296),
                    0),
              MATCH('GHG emissions calculations'!R$6, 'Emission Factors'!$E$5:$R$5, 0)) &lt;&gt; "",
        INDEX('Emission Factors'!$E$5:$R$488,
              MATCH(1,
                    ('Emission Factors'!$E$5:$E$488 = 'GHG emissions calculations'!$F2296) *
                    ('Emission Factors'!$H$5:$H$488 = 'GHG emissions calculations'!$H2296),
                    0),
              MATCH('GHG emissions calculations'!R$6, 'Emission Factors'!$E$5:$R$5, 0)),
        ""),
    "")</f>
        <v/>
      </c>
      <c r="S2296" s="312">
        <f t="shared" si="3"/>
        <v>0</v>
      </c>
      <c r="T2296" s="23"/>
    </row>
    <row r="2297" ht="15.75" customHeight="1" outlineLevel="1">
      <c r="A2297" s="23"/>
      <c r="B2297" s="71"/>
      <c r="C2297" s="71"/>
      <c r="D2297" s="71"/>
      <c r="E2297" s="314"/>
      <c r="F2297" s="311" t="str">
        <f>Lists!AB286</f>
        <v>Rubber, phenolic resin - Africa</v>
      </c>
      <c r="G2297" s="311" t="str">
        <f t="array" ref="G2297">XLOOKUP(1,('Emission Factors'!$E$5:$E$488='GHG emissions calculations'!$F2297)*('Emission Factors'!$H$5:$H$488='GHG emissions calculations'!$H2297),INDEX('Emission Factors'!$E$5:$T$488,0,MATCH('GHG emissions calculations'!G$6,'Emission Factors'!$E$5:$T$5,0)),"",0)</f>
        <v/>
      </c>
      <c r="H2297" s="311" t="s">
        <v>237</v>
      </c>
      <c r="I2297" s="312" t="str">
        <f>IF(
    SUMIFS('Import data'!$L$25:$L$80,
           'Import data'!$J$25:$J$80, F2297,
           'Import data'!$G$25:$G$80, 'GHG emissions calculations'!$H2297,
           'Import data'!$I$25:$I$80,$E$1919) &lt;&gt; 0,
    SUMIFS('Import data'!$L$25:$L$80,
           'Import data'!$J$25:$J$80, F2297,
           'Import data'!$G$25:$G$80, 'GHG emissions calculations'!$H2297,
           'Import data'!$I$25:$I$80,$E$1919),
    ""
)</f>
        <v/>
      </c>
      <c r="J2297" s="311" t="str">
        <f t="array" ref="J2297">IF(
    XLOOKUP(F2297, 'Import data'!$J$26:$J$47, 'Import data'!$M$26:$M$47, "", 0) = "Please add the region-specific supplier emission factor or choose a different region available in the IAEG database.",
    "",
    XLOOKUP(F2297, 'Import data'!$J$26:$J$47, 'Import data'!$M$26:$M$47, "", 0)
)</f>
        <v/>
      </c>
      <c r="K2297" s="311" t="str">
        <f t="array" ref="K2297">IFERROR(
    XLOOKUP(F2297,
            _xlws.FILTER('Supplier Emission'!$G$15:$G$49,
                   ('Supplier Emission'!$D$15:$D$49=H2297) * ('Supplier Emission'!$F$15:$F$49=$E$1919)),
            _xlws.FILTER('Supplier Emission'!$I$15:$I$49,
                   ('Supplier Emission'!$D$15:$D$49=H2297) * ('Supplier Emission'!$F$15:$F$49=$E$1919)),
            ""),
    "")</f>
        <v/>
      </c>
      <c r="L2297" s="311" t="str">
        <f t="array" ref="L2297">IFERROR(
    XLOOKUP(F2297,
            _xlws.FILTER('Supplier Emission'!$G$15:$G$49,
                   ('Supplier Emission'!$D$15:$D$49=H2297) * ('Supplier Emission'!$F$15:$F$49=$E$1919)),
            _xlws.FILTER('Supplier Emission'!$J$15:$J$49,
                   ('Supplier Emission'!$D$15:$D$49=H2297) * ('Supplier Emission'!$F$15:$F$49=$E$1919)),
            ""),
    "")</f>
        <v/>
      </c>
      <c r="M2297" s="311" t="str">
        <f t="array" ref="M2297">IFERROR(
    XLOOKUP(F2297,
            _xlws.FILTER('Supplier Emission'!$G$15:$G$49,
                   ('Supplier Emission'!$D$15:$D$49=H2297) * ('Supplier Emission'!$F$15:$F$49=$E$1919)),
            _xlws.FILTER('Supplier Emission'!$M$15:$M$49,
                   ('Supplier Emission'!$D$15:$D$49=H2297) * ('Supplier Emission'!$F$15:$F$49=$E$1919)),
            ""),
    "")</f>
        <v/>
      </c>
      <c r="N2297" s="311" t="str">
        <f t="array" ref="N2297">IFERROR(
    XLOOKUP(F2297,
            _xlws.FILTER('Supplier Emission'!$G$15:$G$49,
                   ('Supplier Emission'!$D$15:$D$49=H2297) * ('Supplier Emission'!$F$15:$F$49=$E$1919)),
            _xlws.FILTER('Supplier Emission'!$H$15:$H$49,
                   ('Supplier Emission'!$D$15:$D$49=H2297) * ('Supplier Emission'!$F$15:$F$49=$E$1919)),
            ""),
    "")</f>
        <v/>
      </c>
      <c r="O2297" s="311" t="str">
        <f t="array" ref="O2297">XLOOKUP(1,('Emission Factors'!$E$5:$E$488='GHG emissions calculations'!$F2297)*('Emission Factors'!$H$5:$H$488='GHG emissions calculations'!$H2297),INDEX('Emission Factors'!$E$5:$T$488,0,MATCH('GHG emissions calculations'!O$6,'Emission Factors'!$E$5:$T$5,0)),"",0)</f>
        <v/>
      </c>
      <c r="P2297" s="313" t="str">
        <f t="array" ref="P2297">IFERROR(
    INDEX('Emission Factors'!$E$5:$P$488,
          MATCH(1,
                ('Emission Factors'!$E$5:$E$488 = 'GHG emissions calculations'!$F2297) *
                ('Emission Factors'!$H$5:$H$488 = 'GHG emissions calculations'!$H2297),
                0),
          MATCH('GHG emissions calculations'!P$6,'Emission Factors'!$E$5:$P$5,0)),
    "")</f>
        <v/>
      </c>
      <c r="Q2297" s="311" t="str">
        <f t="array" ref="Q2297">IFERROR(
    IF(
        INDEX('Emission Factors'!$E$5:$P$488,
              MATCH(1,
                    ('Emission Factors'!$E$5:$E$488 = 'GHG emissions calculations'!$F2297) *
                    ('Emission Factors'!$H$5:$H$488 = 'GHG emissions calculations'!$H2297),
                    0),
              MATCH('GHG emissions calculations'!Q$6, 'Emission Factors'!$E$5:$P$5, 0)) &lt;&gt; "",
        INDEX('Emission Factors'!$E$5:$P$488,
              MATCH(1,
                    ('Emission Factors'!$E$5:$E$488 = 'GHG emissions calculations'!$F2297) *
                    ('Emission Factors'!$H$5:$H$488 = 'GHG emissions calculations'!$H2297),
                    0),
              MATCH('GHG emissions calculations'!Q$6, 'Emission Factors'!$E$5:$P$5, 0)),
        ""),
    "")</f>
        <v/>
      </c>
      <c r="R2297" s="311" t="str">
        <f t="array" ref="R2297">IFERROR(
    IF(
        INDEX('Emission Factors'!$E$5:$R$488,
              MATCH(1,
                    ('Emission Factors'!$E$5:$E$488 = 'GHG emissions calculations'!$F2297) *
                    ('Emission Factors'!$H$5:$H$488 = 'GHG emissions calculations'!$H2297),
                    0),
              MATCH('GHG emissions calculations'!R$6, 'Emission Factors'!$E$5:$R$5, 0)) &lt;&gt; "",
        INDEX('Emission Factors'!$E$5:$R$488,
              MATCH(1,
                    ('Emission Factors'!$E$5:$E$488 = 'GHG emissions calculations'!$F2297) *
                    ('Emission Factors'!$H$5:$H$488 = 'GHG emissions calculations'!$H2297),
                    0),
              MATCH('GHG emissions calculations'!R$6, 'Emission Factors'!$E$5:$R$5, 0)),
        ""),
    "")</f>
        <v/>
      </c>
      <c r="S2297" s="312">
        <f t="shared" si="3"/>
        <v>0</v>
      </c>
      <c r="T2297" s="23"/>
    </row>
    <row r="2298" ht="15.75" customHeight="1" outlineLevel="1">
      <c r="A2298" s="23"/>
      <c r="B2298" s="71"/>
      <c r="C2298" s="71"/>
      <c r="D2298" s="71"/>
      <c r="E2298" s="314"/>
      <c r="F2298" s="311" t="str">
        <f>Lists!AB284</f>
        <v>Rubber, phenolic resin - America</v>
      </c>
      <c r="G2298" s="311" t="str">
        <f t="array" ref="G2298">XLOOKUP(1,('Emission Factors'!$E$5:$E$488='GHG emissions calculations'!$F2298)*('Emission Factors'!$H$5:$H$488='GHG emissions calculations'!$H2298),INDEX('Emission Factors'!$E$5:$T$488,0,MATCH('GHG emissions calculations'!G$6,'Emission Factors'!$E$5:$T$5,0)),"",0)</f>
        <v/>
      </c>
      <c r="H2298" s="311" t="s">
        <v>237</v>
      </c>
      <c r="I2298" s="312" t="str">
        <f>IF(
    SUMIFS('Import data'!$L$25:$L$80,
           'Import data'!$J$25:$J$80, F2298,
           'Import data'!$G$25:$G$80, 'GHG emissions calculations'!$H2298,
           'Import data'!$I$25:$I$80,$E$1919) &lt;&gt; 0,
    SUMIFS('Import data'!$L$25:$L$80,
           'Import data'!$J$25:$J$80, F2298,
           'Import data'!$G$25:$G$80, 'GHG emissions calculations'!$H2298,
           'Import data'!$I$25:$I$80,$E$1919),
    ""
)</f>
        <v/>
      </c>
      <c r="J2298" s="311" t="str">
        <f t="array" ref="J2298">IF(
    XLOOKUP(F2298, 'Import data'!$J$26:$J$47, 'Import data'!$M$26:$M$47, "", 0) = "Please add the region-specific supplier emission factor or choose a different region available in the IAEG database.",
    "",
    XLOOKUP(F2298, 'Import data'!$J$26:$J$47, 'Import data'!$M$26:$M$47, "", 0)
)</f>
        <v/>
      </c>
      <c r="K2298" s="311" t="str">
        <f t="array" ref="K2298">IFERROR(
    XLOOKUP(F2298,
            _xlws.FILTER('Supplier Emission'!$G$15:$G$49,
                   ('Supplier Emission'!$D$15:$D$49=H2298) * ('Supplier Emission'!$F$15:$F$49=$E$1919)),
            _xlws.FILTER('Supplier Emission'!$I$15:$I$49,
                   ('Supplier Emission'!$D$15:$D$49=H2298) * ('Supplier Emission'!$F$15:$F$49=$E$1919)),
            ""),
    "")</f>
        <v/>
      </c>
      <c r="L2298" s="311" t="str">
        <f t="array" ref="L2298">IFERROR(
    XLOOKUP(F2298,
            _xlws.FILTER('Supplier Emission'!$G$15:$G$49,
                   ('Supplier Emission'!$D$15:$D$49=H2298) * ('Supplier Emission'!$F$15:$F$49=$E$1919)),
            _xlws.FILTER('Supplier Emission'!$J$15:$J$49,
                   ('Supplier Emission'!$D$15:$D$49=H2298) * ('Supplier Emission'!$F$15:$F$49=$E$1919)),
            ""),
    "")</f>
        <v/>
      </c>
      <c r="M2298" s="311" t="str">
        <f t="array" ref="M2298">IFERROR(
    XLOOKUP(F2298,
            _xlws.FILTER('Supplier Emission'!$G$15:$G$49,
                   ('Supplier Emission'!$D$15:$D$49=H2298) * ('Supplier Emission'!$F$15:$F$49=$E$1919)),
            _xlws.FILTER('Supplier Emission'!$M$15:$M$49,
                   ('Supplier Emission'!$D$15:$D$49=H2298) * ('Supplier Emission'!$F$15:$F$49=$E$1919)),
            ""),
    "")</f>
        <v/>
      </c>
      <c r="N2298" s="311" t="str">
        <f t="array" ref="N2298">IFERROR(
    XLOOKUP(F2298,
            _xlws.FILTER('Supplier Emission'!$G$15:$G$49,
                   ('Supplier Emission'!$D$15:$D$49=H2298) * ('Supplier Emission'!$F$15:$F$49=$E$1919)),
            _xlws.FILTER('Supplier Emission'!$H$15:$H$49,
                   ('Supplier Emission'!$D$15:$D$49=H2298) * ('Supplier Emission'!$F$15:$F$49=$E$1919)),
            ""),
    "")</f>
        <v/>
      </c>
      <c r="O2298" s="311" t="str">
        <f t="array" ref="O2298">XLOOKUP(1,('Emission Factors'!$E$5:$E$488='GHG emissions calculations'!$F2298)*('Emission Factors'!$H$5:$H$488='GHG emissions calculations'!$H2298),INDEX('Emission Factors'!$E$5:$T$488,0,MATCH('GHG emissions calculations'!O$6,'Emission Factors'!$E$5:$T$5,0)),"",0)</f>
        <v/>
      </c>
      <c r="P2298" s="313" t="str">
        <f t="array" ref="P2298">IFERROR(
    INDEX('Emission Factors'!$E$5:$P$488,
          MATCH(1,
                ('Emission Factors'!$E$5:$E$488 = 'GHG emissions calculations'!$F2298) *
                ('Emission Factors'!$H$5:$H$488 = 'GHG emissions calculations'!$H2298),
                0),
          MATCH('GHG emissions calculations'!P$6,'Emission Factors'!$E$5:$P$5,0)),
    "")</f>
        <v/>
      </c>
      <c r="Q2298" s="311" t="str">
        <f t="array" ref="Q2298">IFERROR(
    IF(
        INDEX('Emission Factors'!$E$5:$P$488,
              MATCH(1,
                    ('Emission Factors'!$E$5:$E$488 = 'GHG emissions calculations'!$F2298) *
                    ('Emission Factors'!$H$5:$H$488 = 'GHG emissions calculations'!$H2298),
                    0),
              MATCH('GHG emissions calculations'!Q$6, 'Emission Factors'!$E$5:$P$5, 0)) &lt;&gt; "",
        INDEX('Emission Factors'!$E$5:$P$488,
              MATCH(1,
                    ('Emission Factors'!$E$5:$E$488 = 'GHG emissions calculations'!$F2298) *
                    ('Emission Factors'!$H$5:$H$488 = 'GHG emissions calculations'!$H2298),
                    0),
              MATCH('GHG emissions calculations'!Q$6, 'Emission Factors'!$E$5:$P$5, 0)),
        ""),
    "")</f>
        <v/>
      </c>
      <c r="R2298" s="311" t="str">
        <f t="array" ref="R2298">IFERROR(
    IF(
        INDEX('Emission Factors'!$E$5:$R$488,
              MATCH(1,
                    ('Emission Factors'!$E$5:$E$488 = 'GHG emissions calculations'!$F2298) *
                    ('Emission Factors'!$H$5:$H$488 = 'GHG emissions calculations'!$H2298),
                    0),
              MATCH('GHG emissions calculations'!R$6, 'Emission Factors'!$E$5:$R$5, 0)) &lt;&gt; "",
        INDEX('Emission Factors'!$E$5:$R$488,
              MATCH(1,
                    ('Emission Factors'!$E$5:$E$488 = 'GHG emissions calculations'!$F2298) *
                    ('Emission Factors'!$H$5:$H$488 = 'GHG emissions calculations'!$H2298),
                    0),
              MATCH('GHG emissions calculations'!R$6, 'Emission Factors'!$E$5:$R$5, 0)),
        ""),
    "")</f>
        <v/>
      </c>
      <c r="S2298" s="312">
        <f t="shared" si="3"/>
        <v>0</v>
      </c>
      <c r="T2298" s="23"/>
    </row>
    <row r="2299" ht="15.75" customHeight="1" outlineLevel="1">
      <c r="A2299" s="23"/>
      <c r="B2299" s="71"/>
      <c r="C2299" s="71"/>
      <c r="D2299" s="71"/>
      <c r="E2299" s="314"/>
      <c r="F2299" s="311" t="str">
        <f>Lists!AB287</f>
        <v>Rubber, phenolic resin - Asia</v>
      </c>
      <c r="G2299" s="311" t="str">
        <f t="array" ref="G2299">XLOOKUP(1,('Emission Factors'!$E$5:$E$488='GHG emissions calculations'!$F2299)*('Emission Factors'!$H$5:$H$488='GHG emissions calculations'!$H2299),INDEX('Emission Factors'!$E$5:$T$488,0,MATCH('GHG emissions calculations'!G$6,'Emission Factors'!$E$5:$T$5,0)),"",0)</f>
        <v/>
      </c>
      <c r="H2299" s="311" t="s">
        <v>237</v>
      </c>
      <c r="I2299" s="312" t="str">
        <f>IF(
    SUMIFS('Import data'!$L$25:$L$80,
           'Import data'!$J$25:$J$80, F2299,
           'Import data'!$G$25:$G$80, 'GHG emissions calculations'!$H2299,
           'Import data'!$I$25:$I$80,$E$1919) &lt;&gt; 0,
    SUMIFS('Import data'!$L$25:$L$80,
           'Import data'!$J$25:$J$80, F2299,
           'Import data'!$G$25:$G$80, 'GHG emissions calculations'!$H2299,
           'Import data'!$I$25:$I$80,$E$1919),
    ""
)</f>
        <v/>
      </c>
      <c r="J2299" s="311" t="str">
        <f t="array" ref="J2299">IF(
    XLOOKUP(F2299, 'Import data'!$J$26:$J$47, 'Import data'!$M$26:$M$47, "", 0) = "Please add the region-specific supplier emission factor or choose a different region available in the IAEG database.",
    "",
    XLOOKUP(F2299, 'Import data'!$J$26:$J$47, 'Import data'!$M$26:$M$47, "", 0)
)</f>
        <v/>
      </c>
      <c r="K2299" s="311" t="str">
        <f t="array" ref="K2299">IFERROR(
    XLOOKUP(F2299,
            _xlws.FILTER('Supplier Emission'!$G$15:$G$49,
                   ('Supplier Emission'!$D$15:$D$49=H2299) * ('Supplier Emission'!$F$15:$F$49=$E$1919)),
            _xlws.FILTER('Supplier Emission'!$I$15:$I$49,
                   ('Supplier Emission'!$D$15:$D$49=H2299) * ('Supplier Emission'!$F$15:$F$49=$E$1919)),
            ""),
    "")</f>
        <v/>
      </c>
      <c r="L2299" s="311" t="str">
        <f t="array" ref="L2299">IFERROR(
    XLOOKUP(F2299,
            _xlws.FILTER('Supplier Emission'!$G$15:$G$49,
                   ('Supplier Emission'!$D$15:$D$49=H2299) * ('Supplier Emission'!$F$15:$F$49=$E$1919)),
            _xlws.FILTER('Supplier Emission'!$J$15:$J$49,
                   ('Supplier Emission'!$D$15:$D$49=H2299) * ('Supplier Emission'!$F$15:$F$49=$E$1919)),
            ""),
    "")</f>
        <v/>
      </c>
      <c r="M2299" s="311" t="str">
        <f t="array" ref="M2299">IFERROR(
    XLOOKUP(F2299,
            _xlws.FILTER('Supplier Emission'!$G$15:$G$49,
                   ('Supplier Emission'!$D$15:$D$49=H2299) * ('Supplier Emission'!$F$15:$F$49=$E$1919)),
            _xlws.FILTER('Supplier Emission'!$M$15:$M$49,
                   ('Supplier Emission'!$D$15:$D$49=H2299) * ('Supplier Emission'!$F$15:$F$49=$E$1919)),
            ""),
    "")</f>
        <v/>
      </c>
      <c r="N2299" s="311" t="str">
        <f t="array" ref="N2299">IFERROR(
    XLOOKUP(F2299,
            _xlws.FILTER('Supplier Emission'!$G$15:$G$49,
                   ('Supplier Emission'!$D$15:$D$49=H2299) * ('Supplier Emission'!$F$15:$F$49=$E$1919)),
            _xlws.FILTER('Supplier Emission'!$H$15:$H$49,
                   ('Supplier Emission'!$D$15:$D$49=H2299) * ('Supplier Emission'!$F$15:$F$49=$E$1919)),
            ""),
    "")</f>
        <v/>
      </c>
      <c r="O2299" s="311" t="str">
        <f t="array" ref="O2299">XLOOKUP(1,('Emission Factors'!$E$5:$E$488='GHG emissions calculations'!$F2299)*('Emission Factors'!$H$5:$H$488='GHG emissions calculations'!$H2299),INDEX('Emission Factors'!$E$5:$T$488,0,MATCH('GHG emissions calculations'!O$6,'Emission Factors'!$E$5:$T$5,0)),"",0)</f>
        <v/>
      </c>
      <c r="P2299" s="313" t="str">
        <f t="array" ref="P2299">IFERROR(
    INDEX('Emission Factors'!$E$5:$P$488,
          MATCH(1,
                ('Emission Factors'!$E$5:$E$488 = 'GHG emissions calculations'!$F2299) *
                ('Emission Factors'!$H$5:$H$488 = 'GHG emissions calculations'!$H2299),
                0),
          MATCH('GHG emissions calculations'!P$6,'Emission Factors'!$E$5:$P$5,0)),
    "")</f>
        <v/>
      </c>
      <c r="Q2299" s="311" t="str">
        <f t="array" ref="Q2299">IFERROR(
    IF(
        INDEX('Emission Factors'!$E$5:$P$488,
              MATCH(1,
                    ('Emission Factors'!$E$5:$E$488 = 'GHG emissions calculations'!$F2299) *
                    ('Emission Factors'!$H$5:$H$488 = 'GHG emissions calculations'!$H2299),
                    0),
              MATCH('GHG emissions calculations'!Q$6, 'Emission Factors'!$E$5:$P$5, 0)) &lt;&gt; "",
        INDEX('Emission Factors'!$E$5:$P$488,
              MATCH(1,
                    ('Emission Factors'!$E$5:$E$488 = 'GHG emissions calculations'!$F2299) *
                    ('Emission Factors'!$H$5:$H$488 = 'GHG emissions calculations'!$H2299),
                    0),
              MATCH('GHG emissions calculations'!Q$6, 'Emission Factors'!$E$5:$P$5, 0)),
        ""),
    "")</f>
        <v/>
      </c>
      <c r="R2299" s="311" t="str">
        <f t="array" ref="R2299">IFERROR(
    IF(
        INDEX('Emission Factors'!$E$5:$R$488,
              MATCH(1,
                    ('Emission Factors'!$E$5:$E$488 = 'GHG emissions calculations'!$F2299) *
                    ('Emission Factors'!$H$5:$H$488 = 'GHG emissions calculations'!$H2299),
                    0),
              MATCH('GHG emissions calculations'!R$6, 'Emission Factors'!$E$5:$R$5, 0)) &lt;&gt; "",
        INDEX('Emission Factors'!$E$5:$R$488,
              MATCH(1,
                    ('Emission Factors'!$E$5:$E$488 = 'GHG emissions calculations'!$F2299) *
                    ('Emission Factors'!$H$5:$H$488 = 'GHG emissions calculations'!$H2299),
                    0),
              MATCH('GHG emissions calculations'!R$6, 'Emission Factors'!$E$5:$R$5, 0)),
        ""),
    "")</f>
        <v/>
      </c>
      <c r="S2299" s="312">
        <f t="shared" si="3"/>
        <v>0</v>
      </c>
      <c r="T2299" s="23"/>
    </row>
    <row r="2300" ht="15.75" customHeight="1" outlineLevel="1">
      <c r="A2300" s="23"/>
      <c r="B2300" s="71"/>
      <c r="C2300" s="71"/>
      <c r="D2300" s="71"/>
      <c r="E2300" s="314"/>
      <c r="F2300" s="311" t="str">
        <f>Lists!AB285</f>
        <v>Rubber, phenolic resin - Europe</v>
      </c>
      <c r="G2300" s="311">
        <f t="array" ref="G2300">XLOOKUP(1,('Emission Factors'!$E$5:$E$488='GHG emissions calculations'!$F2300)*('Emission Factors'!$H$5:$H$488='GHG emissions calculations'!$H2300),INDEX('Emission Factors'!$E$5:$T$488,0,MATCH('GHG emissions calculations'!G$6,'Emission Factors'!$E$5:$T$5,0)),"",0)</f>
        <v>3</v>
      </c>
      <c r="H2300" s="311" t="s">
        <v>237</v>
      </c>
      <c r="I2300" s="312" t="str">
        <f>IF(
    SUMIFS('Import data'!$L$25:$L$80,
           'Import data'!$J$25:$J$80, F2300,
           'Import data'!$G$25:$G$80, 'GHG emissions calculations'!$H2300,
           'Import data'!$I$25:$I$80,$E$1919) &lt;&gt; 0,
    SUMIFS('Import data'!$L$25:$L$80,
           'Import data'!$J$25:$J$80, F2300,
           'Import data'!$G$25:$G$80, 'GHG emissions calculations'!$H2300,
           'Import data'!$I$25:$I$80,$E$1919),
    ""
)</f>
        <v/>
      </c>
      <c r="J2300" s="311" t="str">
        <f t="array" ref="J2300">IF(
    XLOOKUP(F2300, 'Import data'!$J$26:$J$47, 'Import data'!$M$26:$M$47, "", 0) = "Please add the region-specific supplier emission factor or choose a different region available in the IAEG database.",
    "",
    XLOOKUP(F2300, 'Import data'!$J$26:$J$47, 'Import data'!$M$26:$M$47, "", 0)
)</f>
        <v/>
      </c>
      <c r="K2300" s="311" t="str">
        <f t="array" ref="K2300">IFERROR(
    XLOOKUP(F2300,
            _xlws.FILTER('Supplier Emission'!$G$15:$G$49,
                   ('Supplier Emission'!$D$15:$D$49=H2300) * ('Supplier Emission'!$F$15:$F$49=$E$1919)),
            _xlws.FILTER('Supplier Emission'!$I$15:$I$49,
                   ('Supplier Emission'!$D$15:$D$49=H2300) * ('Supplier Emission'!$F$15:$F$49=$E$1919)),
            ""),
    "")</f>
        <v/>
      </c>
      <c r="L2300" s="311" t="str">
        <f t="array" ref="L2300">IFERROR(
    XLOOKUP(F2300,
            _xlws.FILTER('Supplier Emission'!$G$15:$G$49,
                   ('Supplier Emission'!$D$15:$D$49=H2300) * ('Supplier Emission'!$F$15:$F$49=$E$1919)),
            _xlws.FILTER('Supplier Emission'!$J$15:$J$49,
                   ('Supplier Emission'!$D$15:$D$49=H2300) * ('Supplier Emission'!$F$15:$F$49=$E$1919)),
            ""),
    "")</f>
        <v/>
      </c>
      <c r="M2300" s="311" t="str">
        <f t="array" ref="M2300">IFERROR(
    XLOOKUP(F2300,
            _xlws.FILTER('Supplier Emission'!$G$15:$G$49,
                   ('Supplier Emission'!$D$15:$D$49=H2300) * ('Supplier Emission'!$F$15:$F$49=$E$1919)),
            _xlws.FILTER('Supplier Emission'!$M$15:$M$49,
                   ('Supplier Emission'!$D$15:$D$49=H2300) * ('Supplier Emission'!$F$15:$F$49=$E$1919)),
            ""),
    "")</f>
        <v/>
      </c>
      <c r="N2300" s="311" t="str">
        <f t="array" ref="N2300">IFERROR(
    XLOOKUP(F2300,
            _xlws.FILTER('Supplier Emission'!$G$15:$G$49,
                   ('Supplier Emission'!$D$15:$D$49=H2300) * ('Supplier Emission'!$F$15:$F$49=$E$1919)),
            _xlws.FILTER('Supplier Emission'!$H$15:$H$49,
                   ('Supplier Emission'!$D$15:$D$49=H2300) * ('Supplier Emission'!$F$15:$F$49=$E$1919)),
            ""),
    "")</f>
        <v/>
      </c>
      <c r="O2300" s="311" t="str">
        <f t="array" ref="O2300">XLOOKUP(1,('Emission Factors'!$E$5:$E$488='GHG emissions calculations'!$F2300)*('Emission Factors'!$H$5:$H$488='GHG emissions calculations'!$H2300),INDEX('Emission Factors'!$E$5:$T$488,0,MATCH('GHG emissions calculations'!O$6,'Emission Factors'!$E$5:$T$5,0)),"",0)</f>
        <v>Résine phénolique (concentration : 45%)</v>
      </c>
      <c r="P2300" s="313">
        <f t="array" ref="P2300">IFERROR(
    INDEX('Emission Factors'!$E$5:$P$488,
          MATCH(1,
                ('Emission Factors'!$E$5:$E$488 = 'GHG emissions calculations'!$F2300) *
                ('Emission Factors'!$H$5:$H$488 = 'GHG emissions calculations'!$H2300),
                0),
          MATCH('GHG emissions calculations'!P$6,'Emission Factors'!$E$5:$P$5,0)),
    "")</f>
        <v>1.68</v>
      </c>
      <c r="Q2300" s="311" t="str">
        <f t="array" ref="Q2300">IFERROR(
    IF(
        INDEX('Emission Factors'!$E$5:$P$488,
              MATCH(1,
                    ('Emission Factors'!$E$5:$E$488 = 'GHG emissions calculations'!$F2300) *
                    ('Emission Factors'!$H$5:$H$488 = 'GHG emissions calculations'!$H2300),
                    0),
              MATCH('GHG emissions calculations'!Q$6, 'Emission Factors'!$E$5:$P$5, 0)) &lt;&gt; "",
        INDEX('Emission Factors'!$E$5:$P$488,
              MATCH(1,
                    ('Emission Factors'!$E$5:$E$488 = 'GHG emissions calculations'!$F2300) *
                    ('Emission Factors'!$H$5:$H$488 = 'GHG emissions calculations'!$H2300),
                    0),
              MATCH('GHG emissions calculations'!Q$6, 'Emission Factors'!$E$5:$P$5, 0)),
        ""),
    "")</f>
        <v>kgCO2e/kg</v>
      </c>
      <c r="R2300" s="311" t="str">
        <f t="array" ref="R2300">IFERROR(
    IF(
        INDEX('Emission Factors'!$E$5:$R$488,
              MATCH(1,
                    ('Emission Factors'!$E$5:$E$488 = 'GHG emissions calculations'!$F2300) *
                    ('Emission Factors'!$H$5:$H$488 = 'GHG emissions calculations'!$H2300),
                    0),
              MATCH('GHG emissions calculations'!R$6, 'Emission Factors'!$E$5:$R$5, 0)) &lt;&gt; "",
        INDEX('Emission Factors'!$E$5:$R$488,
              MATCH(1,
                    ('Emission Factors'!$E$5:$E$488 = 'GHG emissions calculations'!$F2300) *
                    ('Emission Factors'!$H$5:$H$488 = 'GHG emissions calculations'!$H2300),
                    0),
              MATCH('GHG emissions calculations'!R$6, 'Emission Factors'!$E$5:$R$5, 0)),
        ""),
    "")</f>
        <v>Europe</v>
      </c>
      <c r="S2300" s="312">
        <f t="shared" si="3"/>
        <v>0</v>
      </c>
      <c r="T2300" s="23"/>
    </row>
    <row r="2301" ht="15.75" customHeight="1" outlineLevel="1">
      <c r="A2301" s="23"/>
      <c r="B2301" s="71"/>
      <c r="C2301" s="71"/>
      <c r="D2301" s="71"/>
      <c r="E2301" s="314"/>
      <c r="F2301" s="311" t="str">
        <f>Lists!AB290</f>
        <v>Rubber, phenolic resin - Global or unspecified region</v>
      </c>
      <c r="G2301" s="311" t="str">
        <f t="array" ref="G2301">XLOOKUP(1,('Emission Factors'!$E$5:$E$488='GHG emissions calculations'!$F2301)*('Emission Factors'!$H$5:$H$488='GHG emissions calculations'!$H2301),INDEX('Emission Factors'!$E$5:$T$488,0,MATCH('GHG emissions calculations'!G$6,'Emission Factors'!$E$5:$T$5,0)),"",0)</f>
        <v/>
      </c>
      <c r="H2301" s="311" t="s">
        <v>237</v>
      </c>
      <c r="I2301" s="312" t="str">
        <f>IF(
    SUMIFS('Import data'!$L$25:$L$80,
           'Import data'!$J$25:$J$80, F2301,
           'Import data'!$G$25:$G$80, 'GHG emissions calculations'!$H2301,
           'Import data'!$I$25:$I$80,$E$1919) &lt;&gt; 0,
    SUMIFS('Import data'!$L$25:$L$80,
           'Import data'!$J$25:$J$80, F2301,
           'Import data'!$G$25:$G$80, 'GHG emissions calculations'!$H2301,
           'Import data'!$I$25:$I$80,$E$1919),
    ""
)</f>
        <v/>
      </c>
      <c r="J2301" s="311" t="str">
        <f t="array" ref="J2301">IF(
    XLOOKUP(F2301, 'Import data'!$J$26:$J$47, 'Import data'!$M$26:$M$47, "", 0) = "Please add the region-specific supplier emission factor or choose a different region available in the IAEG database.",
    "",
    XLOOKUP(F2301, 'Import data'!$J$26:$J$47, 'Import data'!$M$26:$M$47, "", 0)
)</f>
        <v/>
      </c>
      <c r="K2301" s="311" t="str">
        <f t="array" ref="K2301">IFERROR(
    XLOOKUP(F2301,
            _xlws.FILTER('Supplier Emission'!$G$15:$G$49,
                   ('Supplier Emission'!$D$15:$D$49=H2301) * ('Supplier Emission'!$F$15:$F$49=$E$1919)),
            _xlws.FILTER('Supplier Emission'!$I$15:$I$49,
                   ('Supplier Emission'!$D$15:$D$49=H2301) * ('Supplier Emission'!$F$15:$F$49=$E$1919)),
            ""),
    "")</f>
        <v/>
      </c>
      <c r="L2301" s="311" t="str">
        <f t="array" ref="L2301">IFERROR(
    XLOOKUP(F2301,
            _xlws.FILTER('Supplier Emission'!$G$15:$G$49,
                   ('Supplier Emission'!$D$15:$D$49=H2301) * ('Supplier Emission'!$F$15:$F$49=$E$1919)),
            _xlws.FILTER('Supplier Emission'!$J$15:$J$49,
                   ('Supplier Emission'!$D$15:$D$49=H2301) * ('Supplier Emission'!$F$15:$F$49=$E$1919)),
            ""),
    "")</f>
        <v/>
      </c>
      <c r="M2301" s="311" t="str">
        <f t="array" ref="M2301">IFERROR(
    XLOOKUP(F2301,
            _xlws.FILTER('Supplier Emission'!$G$15:$G$49,
                   ('Supplier Emission'!$D$15:$D$49=H2301) * ('Supplier Emission'!$F$15:$F$49=$E$1919)),
            _xlws.FILTER('Supplier Emission'!$M$15:$M$49,
                   ('Supplier Emission'!$D$15:$D$49=H2301) * ('Supplier Emission'!$F$15:$F$49=$E$1919)),
            ""),
    "")</f>
        <v/>
      </c>
      <c r="N2301" s="311" t="str">
        <f t="array" ref="N2301">IFERROR(
    XLOOKUP(F2301,
            _xlws.FILTER('Supplier Emission'!$G$15:$G$49,
                   ('Supplier Emission'!$D$15:$D$49=H2301) * ('Supplier Emission'!$F$15:$F$49=$E$1919)),
            _xlws.FILTER('Supplier Emission'!$H$15:$H$49,
                   ('Supplier Emission'!$D$15:$D$49=H2301) * ('Supplier Emission'!$F$15:$F$49=$E$1919)),
            ""),
    "")</f>
        <v/>
      </c>
      <c r="O2301" s="311" t="str">
        <f t="array" ref="O2301">XLOOKUP(1,('Emission Factors'!$E$5:$E$488='GHG emissions calculations'!$F2301)*('Emission Factors'!$H$5:$H$488='GHG emissions calculations'!$H2301),INDEX('Emission Factors'!$E$5:$T$488,0,MATCH('GHG emissions calculations'!O$6,'Emission Factors'!$E$5:$T$5,0)),"",0)</f>
        <v/>
      </c>
      <c r="P2301" s="313" t="str">
        <f t="array" ref="P2301">IFERROR(
    INDEX('Emission Factors'!$E$5:$P$488,
          MATCH(1,
                ('Emission Factors'!$E$5:$E$488 = 'GHG emissions calculations'!$F2301) *
                ('Emission Factors'!$H$5:$H$488 = 'GHG emissions calculations'!$H2301),
                0),
          MATCH('GHG emissions calculations'!P$6,'Emission Factors'!$E$5:$P$5,0)),
    "")</f>
        <v/>
      </c>
      <c r="Q2301" s="311" t="str">
        <f t="array" ref="Q2301">IFERROR(
    IF(
        INDEX('Emission Factors'!$E$5:$P$488,
              MATCH(1,
                    ('Emission Factors'!$E$5:$E$488 = 'GHG emissions calculations'!$F2301) *
                    ('Emission Factors'!$H$5:$H$488 = 'GHG emissions calculations'!$H2301),
                    0),
              MATCH('GHG emissions calculations'!Q$6, 'Emission Factors'!$E$5:$P$5, 0)) &lt;&gt; "",
        INDEX('Emission Factors'!$E$5:$P$488,
              MATCH(1,
                    ('Emission Factors'!$E$5:$E$488 = 'GHG emissions calculations'!$F2301) *
                    ('Emission Factors'!$H$5:$H$488 = 'GHG emissions calculations'!$H2301),
                    0),
              MATCH('GHG emissions calculations'!Q$6, 'Emission Factors'!$E$5:$P$5, 0)),
        ""),
    "")</f>
        <v/>
      </c>
      <c r="R2301" s="311" t="str">
        <f t="array" ref="R2301">IFERROR(
    IF(
        INDEX('Emission Factors'!$E$5:$R$488,
              MATCH(1,
                    ('Emission Factors'!$E$5:$E$488 = 'GHG emissions calculations'!$F2301) *
                    ('Emission Factors'!$H$5:$H$488 = 'GHG emissions calculations'!$H2301),
                    0),
              MATCH('GHG emissions calculations'!R$6, 'Emission Factors'!$E$5:$R$5, 0)) &lt;&gt; "",
        INDEX('Emission Factors'!$E$5:$R$488,
              MATCH(1,
                    ('Emission Factors'!$E$5:$E$488 = 'GHG emissions calculations'!$F2301) *
                    ('Emission Factors'!$H$5:$H$488 = 'GHG emissions calculations'!$H2301),
                    0),
              MATCH('GHG emissions calculations'!R$6, 'Emission Factors'!$E$5:$R$5, 0)),
        ""),
    "")</f>
        <v/>
      </c>
      <c r="S2301" s="312">
        <f t="shared" si="3"/>
        <v>0</v>
      </c>
      <c r="T2301" s="23"/>
    </row>
    <row r="2302" ht="15.75" customHeight="1" outlineLevel="1">
      <c r="A2302" s="23"/>
      <c r="B2302" s="71"/>
      <c r="C2302" s="71"/>
      <c r="D2302" s="71"/>
      <c r="E2302" s="314"/>
      <c r="F2302" s="311" t="str">
        <f>Lists!AB289</f>
        <v>Rubber, phenolic resin - Middle East</v>
      </c>
      <c r="G2302" s="311" t="str">
        <f t="array" ref="G2302">XLOOKUP(1,('Emission Factors'!$E$5:$E$488='GHG emissions calculations'!$F2302)*('Emission Factors'!$H$5:$H$488='GHG emissions calculations'!$H2302),INDEX('Emission Factors'!$E$5:$T$488,0,MATCH('GHG emissions calculations'!G$6,'Emission Factors'!$E$5:$T$5,0)),"",0)</f>
        <v/>
      </c>
      <c r="H2302" s="311" t="s">
        <v>237</v>
      </c>
      <c r="I2302" s="312" t="str">
        <f>IF(
    SUMIFS('Import data'!$L$25:$L$80,
           'Import data'!$J$25:$J$80, F2302,
           'Import data'!$G$25:$G$80, 'GHG emissions calculations'!$H2302,
           'Import data'!$I$25:$I$80,$E$1919) &lt;&gt; 0,
    SUMIFS('Import data'!$L$25:$L$80,
           'Import data'!$J$25:$J$80, F2302,
           'Import data'!$G$25:$G$80, 'GHG emissions calculations'!$H2302,
           'Import data'!$I$25:$I$80,$E$1919),
    ""
)</f>
        <v/>
      </c>
      <c r="J2302" s="311" t="str">
        <f t="array" ref="J2302">IF(
    XLOOKUP(F2302, 'Import data'!$J$26:$J$47, 'Import data'!$M$26:$M$47, "", 0) = "Please add the region-specific supplier emission factor or choose a different region available in the IAEG database.",
    "",
    XLOOKUP(F2302, 'Import data'!$J$26:$J$47, 'Import data'!$M$26:$M$47, "", 0)
)</f>
        <v/>
      </c>
      <c r="K2302" s="311" t="str">
        <f t="array" ref="K2302">IFERROR(
    XLOOKUP(F2302,
            _xlws.FILTER('Supplier Emission'!$G$15:$G$49,
                   ('Supplier Emission'!$D$15:$D$49=H2302) * ('Supplier Emission'!$F$15:$F$49=$E$1919)),
            _xlws.FILTER('Supplier Emission'!$I$15:$I$49,
                   ('Supplier Emission'!$D$15:$D$49=H2302) * ('Supplier Emission'!$F$15:$F$49=$E$1919)),
            ""),
    "")</f>
        <v/>
      </c>
      <c r="L2302" s="311" t="str">
        <f t="array" ref="L2302">IFERROR(
    XLOOKUP(F2302,
            _xlws.FILTER('Supplier Emission'!$G$15:$G$49,
                   ('Supplier Emission'!$D$15:$D$49=H2302) * ('Supplier Emission'!$F$15:$F$49=$E$1919)),
            _xlws.FILTER('Supplier Emission'!$J$15:$J$49,
                   ('Supplier Emission'!$D$15:$D$49=H2302) * ('Supplier Emission'!$F$15:$F$49=$E$1919)),
            ""),
    "")</f>
        <v/>
      </c>
      <c r="M2302" s="311" t="str">
        <f t="array" ref="M2302">IFERROR(
    XLOOKUP(F2302,
            _xlws.FILTER('Supplier Emission'!$G$15:$G$49,
                   ('Supplier Emission'!$D$15:$D$49=H2302) * ('Supplier Emission'!$F$15:$F$49=$E$1919)),
            _xlws.FILTER('Supplier Emission'!$M$15:$M$49,
                   ('Supplier Emission'!$D$15:$D$49=H2302) * ('Supplier Emission'!$F$15:$F$49=$E$1919)),
            ""),
    "")</f>
        <v/>
      </c>
      <c r="N2302" s="311" t="str">
        <f t="array" ref="N2302">IFERROR(
    XLOOKUP(F2302,
            _xlws.FILTER('Supplier Emission'!$G$15:$G$49,
                   ('Supplier Emission'!$D$15:$D$49=H2302) * ('Supplier Emission'!$F$15:$F$49=$E$1919)),
            _xlws.FILTER('Supplier Emission'!$H$15:$H$49,
                   ('Supplier Emission'!$D$15:$D$49=H2302) * ('Supplier Emission'!$F$15:$F$49=$E$1919)),
            ""),
    "")</f>
        <v/>
      </c>
      <c r="O2302" s="311" t="str">
        <f t="array" ref="O2302">XLOOKUP(1,('Emission Factors'!$E$5:$E$488='GHG emissions calculations'!$F2302)*('Emission Factors'!$H$5:$H$488='GHG emissions calculations'!$H2302),INDEX('Emission Factors'!$E$5:$T$488,0,MATCH('GHG emissions calculations'!O$6,'Emission Factors'!$E$5:$T$5,0)),"",0)</f>
        <v/>
      </c>
      <c r="P2302" s="313" t="str">
        <f t="array" ref="P2302">IFERROR(
    INDEX('Emission Factors'!$E$5:$P$488,
          MATCH(1,
                ('Emission Factors'!$E$5:$E$488 = 'GHG emissions calculations'!$F2302) *
                ('Emission Factors'!$H$5:$H$488 = 'GHG emissions calculations'!$H2302),
                0),
          MATCH('GHG emissions calculations'!P$6,'Emission Factors'!$E$5:$P$5,0)),
    "")</f>
        <v/>
      </c>
      <c r="Q2302" s="311" t="str">
        <f t="array" ref="Q2302">IFERROR(
    IF(
        INDEX('Emission Factors'!$E$5:$P$488,
              MATCH(1,
                    ('Emission Factors'!$E$5:$E$488 = 'GHG emissions calculations'!$F2302) *
                    ('Emission Factors'!$H$5:$H$488 = 'GHG emissions calculations'!$H2302),
                    0),
              MATCH('GHG emissions calculations'!Q$6, 'Emission Factors'!$E$5:$P$5, 0)) &lt;&gt; "",
        INDEX('Emission Factors'!$E$5:$P$488,
              MATCH(1,
                    ('Emission Factors'!$E$5:$E$488 = 'GHG emissions calculations'!$F2302) *
                    ('Emission Factors'!$H$5:$H$488 = 'GHG emissions calculations'!$H2302),
                    0),
              MATCH('GHG emissions calculations'!Q$6, 'Emission Factors'!$E$5:$P$5, 0)),
        ""),
    "")</f>
        <v/>
      </c>
      <c r="R2302" s="311" t="str">
        <f t="array" ref="R2302">IFERROR(
    IF(
        INDEX('Emission Factors'!$E$5:$R$488,
              MATCH(1,
                    ('Emission Factors'!$E$5:$E$488 = 'GHG emissions calculations'!$F2302) *
                    ('Emission Factors'!$H$5:$H$488 = 'GHG emissions calculations'!$H2302),
                    0),
              MATCH('GHG emissions calculations'!R$6, 'Emission Factors'!$E$5:$R$5, 0)) &lt;&gt; "",
        INDEX('Emission Factors'!$E$5:$R$488,
              MATCH(1,
                    ('Emission Factors'!$E$5:$E$488 = 'GHG emissions calculations'!$F2302) *
                    ('Emission Factors'!$H$5:$H$488 = 'GHG emissions calculations'!$H2302),
                    0),
              MATCH('GHG emissions calculations'!R$6, 'Emission Factors'!$E$5:$R$5, 0)),
        ""),
    "")</f>
        <v/>
      </c>
      <c r="S2302" s="312">
        <f t="shared" si="3"/>
        <v>0</v>
      </c>
      <c r="T2302" s="23"/>
    </row>
    <row r="2303" ht="15.75" customHeight="1" outlineLevel="1">
      <c r="A2303" s="23"/>
      <c r="B2303" s="71"/>
      <c r="C2303" s="71"/>
      <c r="D2303" s="71"/>
      <c r="E2303" s="314"/>
      <c r="F2303" s="311" t="str">
        <f>Lists!AB288</f>
        <v>Rubber, phenolic resin - Oceania</v>
      </c>
      <c r="G2303" s="311" t="str">
        <f t="array" ref="G2303">XLOOKUP(1,('Emission Factors'!$E$5:$E$488='GHG emissions calculations'!$F2303)*('Emission Factors'!$H$5:$H$488='GHG emissions calculations'!$H2303),INDEX('Emission Factors'!$E$5:$T$488,0,MATCH('GHG emissions calculations'!G$6,'Emission Factors'!$E$5:$T$5,0)),"",0)</f>
        <v/>
      </c>
      <c r="H2303" s="311" t="s">
        <v>237</v>
      </c>
      <c r="I2303" s="312" t="str">
        <f>IF(
    SUMIFS('Import data'!$L$25:$L$80,
           'Import data'!$J$25:$J$80, F2303,
           'Import data'!$G$25:$G$80, 'GHG emissions calculations'!$H2303,
           'Import data'!$I$25:$I$80,$E$1919) &lt;&gt; 0,
    SUMIFS('Import data'!$L$25:$L$80,
           'Import data'!$J$25:$J$80, F2303,
           'Import data'!$G$25:$G$80, 'GHG emissions calculations'!$H2303,
           'Import data'!$I$25:$I$80,$E$1919),
    ""
)</f>
        <v/>
      </c>
      <c r="J2303" s="311" t="str">
        <f t="array" ref="J2303">IF(
    XLOOKUP(F2303, 'Import data'!$J$26:$J$47, 'Import data'!$M$26:$M$47, "", 0) = "Please add the region-specific supplier emission factor or choose a different region available in the IAEG database.",
    "",
    XLOOKUP(F2303, 'Import data'!$J$26:$J$47, 'Import data'!$M$26:$M$47, "", 0)
)</f>
        <v/>
      </c>
      <c r="K2303" s="311" t="str">
        <f t="array" ref="K2303">IFERROR(
    XLOOKUP(F2303,
            _xlws.FILTER('Supplier Emission'!$G$15:$G$49,
                   ('Supplier Emission'!$D$15:$D$49=H2303) * ('Supplier Emission'!$F$15:$F$49=$E$1919)),
            _xlws.FILTER('Supplier Emission'!$I$15:$I$49,
                   ('Supplier Emission'!$D$15:$D$49=H2303) * ('Supplier Emission'!$F$15:$F$49=$E$1919)),
            ""),
    "")</f>
        <v/>
      </c>
      <c r="L2303" s="311" t="str">
        <f t="array" ref="L2303">IFERROR(
    XLOOKUP(F2303,
            _xlws.FILTER('Supplier Emission'!$G$15:$G$49,
                   ('Supplier Emission'!$D$15:$D$49=H2303) * ('Supplier Emission'!$F$15:$F$49=$E$1919)),
            _xlws.FILTER('Supplier Emission'!$J$15:$J$49,
                   ('Supplier Emission'!$D$15:$D$49=H2303) * ('Supplier Emission'!$F$15:$F$49=$E$1919)),
            ""),
    "")</f>
        <v/>
      </c>
      <c r="M2303" s="311" t="str">
        <f t="array" ref="M2303">IFERROR(
    XLOOKUP(F2303,
            _xlws.FILTER('Supplier Emission'!$G$15:$G$49,
                   ('Supplier Emission'!$D$15:$D$49=H2303) * ('Supplier Emission'!$F$15:$F$49=$E$1919)),
            _xlws.FILTER('Supplier Emission'!$M$15:$M$49,
                   ('Supplier Emission'!$D$15:$D$49=H2303) * ('Supplier Emission'!$F$15:$F$49=$E$1919)),
            ""),
    "")</f>
        <v/>
      </c>
      <c r="N2303" s="311" t="str">
        <f t="array" ref="N2303">IFERROR(
    XLOOKUP(F2303,
            _xlws.FILTER('Supplier Emission'!$G$15:$G$49,
                   ('Supplier Emission'!$D$15:$D$49=H2303) * ('Supplier Emission'!$F$15:$F$49=$E$1919)),
            _xlws.FILTER('Supplier Emission'!$H$15:$H$49,
                   ('Supplier Emission'!$D$15:$D$49=H2303) * ('Supplier Emission'!$F$15:$F$49=$E$1919)),
            ""),
    "")</f>
        <v/>
      </c>
      <c r="O2303" s="311" t="str">
        <f t="array" ref="O2303">XLOOKUP(1,('Emission Factors'!$E$5:$E$488='GHG emissions calculations'!$F2303)*('Emission Factors'!$H$5:$H$488='GHG emissions calculations'!$H2303),INDEX('Emission Factors'!$E$5:$T$488,0,MATCH('GHG emissions calculations'!O$6,'Emission Factors'!$E$5:$T$5,0)),"",0)</f>
        <v/>
      </c>
      <c r="P2303" s="313" t="str">
        <f t="array" ref="P2303">IFERROR(
    INDEX('Emission Factors'!$E$5:$P$488,
          MATCH(1,
                ('Emission Factors'!$E$5:$E$488 = 'GHG emissions calculations'!$F2303) *
                ('Emission Factors'!$H$5:$H$488 = 'GHG emissions calculations'!$H2303),
                0),
          MATCH('GHG emissions calculations'!P$6,'Emission Factors'!$E$5:$P$5,0)),
    "")</f>
        <v/>
      </c>
      <c r="Q2303" s="311" t="str">
        <f t="array" ref="Q2303">IFERROR(
    IF(
        INDEX('Emission Factors'!$E$5:$P$488,
              MATCH(1,
                    ('Emission Factors'!$E$5:$E$488 = 'GHG emissions calculations'!$F2303) *
                    ('Emission Factors'!$H$5:$H$488 = 'GHG emissions calculations'!$H2303),
                    0),
              MATCH('GHG emissions calculations'!Q$6, 'Emission Factors'!$E$5:$P$5, 0)) &lt;&gt; "",
        INDEX('Emission Factors'!$E$5:$P$488,
              MATCH(1,
                    ('Emission Factors'!$E$5:$E$488 = 'GHG emissions calculations'!$F2303) *
                    ('Emission Factors'!$H$5:$H$488 = 'GHG emissions calculations'!$H2303),
                    0),
              MATCH('GHG emissions calculations'!Q$6, 'Emission Factors'!$E$5:$P$5, 0)),
        ""),
    "")</f>
        <v/>
      </c>
      <c r="R2303" s="311" t="str">
        <f t="array" ref="R2303">IFERROR(
    IF(
        INDEX('Emission Factors'!$E$5:$R$488,
              MATCH(1,
                    ('Emission Factors'!$E$5:$E$488 = 'GHG emissions calculations'!$F2303) *
                    ('Emission Factors'!$H$5:$H$488 = 'GHG emissions calculations'!$H2303),
                    0),
              MATCH('GHG emissions calculations'!R$6, 'Emission Factors'!$E$5:$R$5, 0)) &lt;&gt; "",
        INDEX('Emission Factors'!$E$5:$R$488,
              MATCH(1,
                    ('Emission Factors'!$E$5:$E$488 = 'GHG emissions calculations'!$F2303) *
                    ('Emission Factors'!$H$5:$H$488 = 'GHG emissions calculations'!$H2303),
                    0),
              MATCH('GHG emissions calculations'!R$6, 'Emission Factors'!$E$5:$R$5, 0)),
        ""),
    "")</f>
        <v/>
      </c>
      <c r="S2303" s="312">
        <f t="shared" si="3"/>
        <v>0</v>
      </c>
      <c r="T2303" s="23"/>
    </row>
    <row r="2304" ht="15.75" customHeight="1" outlineLevel="1">
      <c r="A2304" s="23"/>
      <c r="B2304" s="71"/>
      <c r="C2304" s="71"/>
      <c r="D2304" s="71"/>
      <c r="E2304" s="314"/>
      <c r="F2304" s="311" t="str">
        <f>Lists!AB293</f>
        <v>Rubber, polyester resin unsaturated (UP)  - Africa</v>
      </c>
      <c r="G2304" s="311" t="str">
        <f t="array" ref="G2304">XLOOKUP(1,('Emission Factors'!$E$5:$E$488='GHG emissions calculations'!$F2304)*('Emission Factors'!$H$5:$H$488='GHG emissions calculations'!$H2304),INDEX('Emission Factors'!$E$5:$T$488,0,MATCH('GHG emissions calculations'!G$6,'Emission Factors'!$E$5:$T$5,0)),"",0)</f>
        <v/>
      </c>
      <c r="H2304" s="311" t="s">
        <v>237</v>
      </c>
      <c r="I2304" s="312" t="str">
        <f>IF(
    SUMIFS('Import data'!$L$25:$L$80,
           'Import data'!$J$25:$J$80, F2304,
           'Import data'!$G$25:$G$80, 'GHG emissions calculations'!$H2304,
           'Import data'!$I$25:$I$80,$E$1919) &lt;&gt; 0,
    SUMIFS('Import data'!$L$25:$L$80,
           'Import data'!$J$25:$J$80, F2304,
           'Import data'!$G$25:$G$80, 'GHG emissions calculations'!$H2304,
           'Import data'!$I$25:$I$80,$E$1919),
    ""
)</f>
        <v/>
      </c>
      <c r="J2304" s="311" t="str">
        <f t="array" ref="J2304">IF(
    XLOOKUP(F2304, 'Import data'!$J$26:$J$47, 'Import data'!$M$26:$M$47, "", 0) = "Please add the region-specific supplier emission factor or choose a different region available in the IAEG database.",
    "",
    XLOOKUP(F2304, 'Import data'!$J$26:$J$47, 'Import data'!$M$26:$M$47, "", 0)
)</f>
        <v/>
      </c>
      <c r="K2304" s="311" t="str">
        <f t="array" ref="K2304">IFERROR(
    XLOOKUP(F2304,
            _xlws.FILTER('Supplier Emission'!$G$15:$G$49,
                   ('Supplier Emission'!$D$15:$D$49=H2304) * ('Supplier Emission'!$F$15:$F$49=$E$1919)),
            _xlws.FILTER('Supplier Emission'!$I$15:$I$49,
                   ('Supplier Emission'!$D$15:$D$49=H2304) * ('Supplier Emission'!$F$15:$F$49=$E$1919)),
            ""),
    "")</f>
        <v/>
      </c>
      <c r="L2304" s="311" t="str">
        <f t="array" ref="L2304">IFERROR(
    XLOOKUP(F2304,
            _xlws.FILTER('Supplier Emission'!$G$15:$G$49,
                   ('Supplier Emission'!$D$15:$D$49=H2304) * ('Supplier Emission'!$F$15:$F$49=$E$1919)),
            _xlws.FILTER('Supplier Emission'!$J$15:$J$49,
                   ('Supplier Emission'!$D$15:$D$49=H2304) * ('Supplier Emission'!$F$15:$F$49=$E$1919)),
            ""),
    "")</f>
        <v/>
      </c>
      <c r="M2304" s="311" t="str">
        <f t="array" ref="M2304">IFERROR(
    XLOOKUP(F2304,
            _xlws.FILTER('Supplier Emission'!$G$15:$G$49,
                   ('Supplier Emission'!$D$15:$D$49=H2304) * ('Supplier Emission'!$F$15:$F$49=$E$1919)),
            _xlws.FILTER('Supplier Emission'!$M$15:$M$49,
                   ('Supplier Emission'!$D$15:$D$49=H2304) * ('Supplier Emission'!$F$15:$F$49=$E$1919)),
            ""),
    "")</f>
        <v/>
      </c>
      <c r="N2304" s="311" t="str">
        <f t="array" ref="N2304">IFERROR(
    XLOOKUP(F2304,
            _xlws.FILTER('Supplier Emission'!$G$15:$G$49,
                   ('Supplier Emission'!$D$15:$D$49=H2304) * ('Supplier Emission'!$F$15:$F$49=$E$1919)),
            _xlws.FILTER('Supplier Emission'!$H$15:$H$49,
                   ('Supplier Emission'!$D$15:$D$49=H2304) * ('Supplier Emission'!$F$15:$F$49=$E$1919)),
            ""),
    "")</f>
        <v/>
      </c>
      <c r="O2304" s="311" t="str">
        <f t="array" ref="O2304">XLOOKUP(1,('Emission Factors'!$E$5:$E$488='GHG emissions calculations'!$F2304)*('Emission Factors'!$H$5:$H$488='GHG emissions calculations'!$H2304),INDEX('Emission Factors'!$E$5:$T$488,0,MATCH('GHG emissions calculations'!O$6,'Emission Factors'!$E$5:$T$5,0)),"",0)</f>
        <v/>
      </c>
      <c r="P2304" s="313" t="str">
        <f t="array" ref="P2304">IFERROR(
    INDEX('Emission Factors'!$E$5:$P$488,
          MATCH(1,
                ('Emission Factors'!$E$5:$E$488 = 'GHG emissions calculations'!$F2304) *
                ('Emission Factors'!$H$5:$H$488 = 'GHG emissions calculations'!$H2304),
                0),
          MATCH('GHG emissions calculations'!P$6,'Emission Factors'!$E$5:$P$5,0)),
    "")</f>
        <v/>
      </c>
      <c r="Q2304" s="311" t="str">
        <f t="array" ref="Q2304">IFERROR(
    IF(
        INDEX('Emission Factors'!$E$5:$P$488,
              MATCH(1,
                    ('Emission Factors'!$E$5:$E$488 = 'GHG emissions calculations'!$F2304) *
                    ('Emission Factors'!$H$5:$H$488 = 'GHG emissions calculations'!$H2304),
                    0),
              MATCH('GHG emissions calculations'!Q$6, 'Emission Factors'!$E$5:$P$5, 0)) &lt;&gt; "",
        INDEX('Emission Factors'!$E$5:$P$488,
              MATCH(1,
                    ('Emission Factors'!$E$5:$E$488 = 'GHG emissions calculations'!$F2304) *
                    ('Emission Factors'!$H$5:$H$488 = 'GHG emissions calculations'!$H2304),
                    0),
              MATCH('GHG emissions calculations'!Q$6, 'Emission Factors'!$E$5:$P$5, 0)),
        ""),
    "")</f>
        <v/>
      </c>
      <c r="R2304" s="311" t="str">
        <f t="array" ref="R2304">IFERROR(
    IF(
        INDEX('Emission Factors'!$E$5:$R$488,
              MATCH(1,
                    ('Emission Factors'!$E$5:$E$488 = 'GHG emissions calculations'!$F2304) *
                    ('Emission Factors'!$H$5:$H$488 = 'GHG emissions calculations'!$H2304),
                    0),
              MATCH('GHG emissions calculations'!R$6, 'Emission Factors'!$E$5:$R$5, 0)) &lt;&gt; "",
        INDEX('Emission Factors'!$E$5:$R$488,
              MATCH(1,
                    ('Emission Factors'!$E$5:$E$488 = 'GHG emissions calculations'!$F2304) *
                    ('Emission Factors'!$H$5:$H$488 = 'GHG emissions calculations'!$H2304),
                    0),
              MATCH('GHG emissions calculations'!R$6, 'Emission Factors'!$E$5:$R$5, 0)),
        ""),
    "")</f>
        <v/>
      </c>
      <c r="S2304" s="312">
        <f t="shared" si="3"/>
        <v>0</v>
      </c>
      <c r="T2304" s="23"/>
    </row>
    <row r="2305" ht="15.75" customHeight="1" outlineLevel="1">
      <c r="A2305" s="23"/>
      <c r="B2305" s="71"/>
      <c r="C2305" s="71"/>
      <c r="D2305" s="71"/>
      <c r="E2305" s="314"/>
      <c r="F2305" s="311" t="str">
        <f>Lists!AB291</f>
        <v>Rubber, polyester resin unsaturated (UP)  - America</v>
      </c>
      <c r="G2305" s="311" t="str">
        <f t="array" ref="G2305">XLOOKUP(1,('Emission Factors'!$E$5:$E$488='GHG emissions calculations'!$F2305)*('Emission Factors'!$H$5:$H$488='GHG emissions calculations'!$H2305),INDEX('Emission Factors'!$E$5:$T$488,0,MATCH('GHG emissions calculations'!G$6,'Emission Factors'!$E$5:$T$5,0)),"",0)</f>
        <v/>
      </c>
      <c r="H2305" s="311" t="s">
        <v>237</v>
      </c>
      <c r="I2305" s="312" t="str">
        <f>IF(
    SUMIFS('Import data'!$L$25:$L$80,
           'Import data'!$J$25:$J$80, F2305,
           'Import data'!$G$25:$G$80, 'GHG emissions calculations'!$H2305,
           'Import data'!$I$25:$I$80,$E$1919) &lt;&gt; 0,
    SUMIFS('Import data'!$L$25:$L$80,
           'Import data'!$J$25:$J$80, F2305,
           'Import data'!$G$25:$G$80, 'GHG emissions calculations'!$H2305,
           'Import data'!$I$25:$I$80,$E$1919),
    ""
)</f>
        <v/>
      </c>
      <c r="J2305" s="311" t="str">
        <f t="array" ref="J2305">IF(
    XLOOKUP(F2305, 'Import data'!$J$26:$J$47, 'Import data'!$M$26:$M$47, "", 0) = "Please add the region-specific supplier emission factor or choose a different region available in the IAEG database.",
    "",
    XLOOKUP(F2305, 'Import data'!$J$26:$J$47, 'Import data'!$M$26:$M$47, "", 0)
)</f>
        <v/>
      </c>
      <c r="K2305" s="311" t="str">
        <f t="array" ref="K2305">IFERROR(
    XLOOKUP(F2305,
            _xlws.FILTER('Supplier Emission'!$G$15:$G$49,
                   ('Supplier Emission'!$D$15:$D$49=H2305) * ('Supplier Emission'!$F$15:$F$49=$E$1919)),
            _xlws.FILTER('Supplier Emission'!$I$15:$I$49,
                   ('Supplier Emission'!$D$15:$D$49=H2305) * ('Supplier Emission'!$F$15:$F$49=$E$1919)),
            ""),
    "")</f>
        <v/>
      </c>
      <c r="L2305" s="311" t="str">
        <f t="array" ref="L2305">IFERROR(
    XLOOKUP(F2305,
            _xlws.FILTER('Supplier Emission'!$G$15:$G$49,
                   ('Supplier Emission'!$D$15:$D$49=H2305) * ('Supplier Emission'!$F$15:$F$49=$E$1919)),
            _xlws.FILTER('Supplier Emission'!$J$15:$J$49,
                   ('Supplier Emission'!$D$15:$D$49=H2305) * ('Supplier Emission'!$F$15:$F$49=$E$1919)),
            ""),
    "")</f>
        <v/>
      </c>
      <c r="M2305" s="311" t="str">
        <f t="array" ref="M2305">IFERROR(
    XLOOKUP(F2305,
            _xlws.FILTER('Supplier Emission'!$G$15:$G$49,
                   ('Supplier Emission'!$D$15:$D$49=H2305) * ('Supplier Emission'!$F$15:$F$49=$E$1919)),
            _xlws.FILTER('Supplier Emission'!$M$15:$M$49,
                   ('Supplier Emission'!$D$15:$D$49=H2305) * ('Supplier Emission'!$F$15:$F$49=$E$1919)),
            ""),
    "")</f>
        <v/>
      </c>
      <c r="N2305" s="311" t="str">
        <f t="array" ref="N2305">IFERROR(
    XLOOKUP(F2305,
            _xlws.FILTER('Supplier Emission'!$G$15:$G$49,
                   ('Supplier Emission'!$D$15:$D$49=H2305) * ('Supplier Emission'!$F$15:$F$49=$E$1919)),
            _xlws.FILTER('Supplier Emission'!$H$15:$H$49,
                   ('Supplier Emission'!$D$15:$D$49=H2305) * ('Supplier Emission'!$F$15:$F$49=$E$1919)),
            ""),
    "")</f>
        <v/>
      </c>
      <c r="O2305" s="311" t="str">
        <f t="array" ref="O2305">XLOOKUP(1,('Emission Factors'!$E$5:$E$488='GHG emissions calculations'!$F2305)*('Emission Factors'!$H$5:$H$488='GHG emissions calculations'!$H2305),INDEX('Emission Factors'!$E$5:$T$488,0,MATCH('GHG emissions calculations'!O$6,'Emission Factors'!$E$5:$T$5,0)),"",0)</f>
        <v/>
      </c>
      <c r="P2305" s="313" t="str">
        <f t="array" ref="P2305">IFERROR(
    INDEX('Emission Factors'!$E$5:$P$488,
          MATCH(1,
                ('Emission Factors'!$E$5:$E$488 = 'GHG emissions calculations'!$F2305) *
                ('Emission Factors'!$H$5:$H$488 = 'GHG emissions calculations'!$H2305),
                0),
          MATCH('GHG emissions calculations'!P$6,'Emission Factors'!$E$5:$P$5,0)),
    "")</f>
        <v/>
      </c>
      <c r="Q2305" s="311" t="str">
        <f t="array" ref="Q2305">IFERROR(
    IF(
        INDEX('Emission Factors'!$E$5:$P$488,
              MATCH(1,
                    ('Emission Factors'!$E$5:$E$488 = 'GHG emissions calculations'!$F2305) *
                    ('Emission Factors'!$H$5:$H$488 = 'GHG emissions calculations'!$H2305),
                    0),
              MATCH('GHG emissions calculations'!Q$6, 'Emission Factors'!$E$5:$P$5, 0)) &lt;&gt; "",
        INDEX('Emission Factors'!$E$5:$P$488,
              MATCH(1,
                    ('Emission Factors'!$E$5:$E$488 = 'GHG emissions calculations'!$F2305) *
                    ('Emission Factors'!$H$5:$H$488 = 'GHG emissions calculations'!$H2305),
                    0),
              MATCH('GHG emissions calculations'!Q$6, 'Emission Factors'!$E$5:$P$5, 0)),
        ""),
    "")</f>
        <v/>
      </c>
      <c r="R2305" s="311" t="str">
        <f t="array" ref="R2305">IFERROR(
    IF(
        INDEX('Emission Factors'!$E$5:$R$488,
              MATCH(1,
                    ('Emission Factors'!$E$5:$E$488 = 'GHG emissions calculations'!$F2305) *
                    ('Emission Factors'!$H$5:$H$488 = 'GHG emissions calculations'!$H2305),
                    0),
              MATCH('GHG emissions calculations'!R$6, 'Emission Factors'!$E$5:$R$5, 0)) &lt;&gt; "",
        INDEX('Emission Factors'!$E$5:$R$488,
              MATCH(1,
                    ('Emission Factors'!$E$5:$E$488 = 'GHG emissions calculations'!$F2305) *
                    ('Emission Factors'!$H$5:$H$488 = 'GHG emissions calculations'!$H2305),
                    0),
              MATCH('GHG emissions calculations'!R$6, 'Emission Factors'!$E$5:$R$5, 0)),
        ""),
    "")</f>
        <v/>
      </c>
      <c r="S2305" s="312">
        <f t="shared" si="3"/>
        <v>0</v>
      </c>
      <c r="T2305" s="23"/>
    </row>
    <row r="2306" ht="15.75" customHeight="1" outlineLevel="1">
      <c r="A2306" s="23"/>
      <c r="B2306" s="71"/>
      <c r="C2306" s="71"/>
      <c r="D2306" s="71"/>
      <c r="E2306" s="314"/>
      <c r="F2306" s="311" t="str">
        <f>Lists!AB294</f>
        <v>Rubber, polyester resin unsaturated (UP)  - Asia</v>
      </c>
      <c r="G2306" s="311" t="str">
        <f t="array" ref="G2306">XLOOKUP(1,('Emission Factors'!$E$5:$E$488='GHG emissions calculations'!$F2306)*('Emission Factors'!$H$5:$H$488='GHG emissions calculations'!$H2306),INDEX('Emission Factors'!$E$5:$T$488,0,MATCH('GHG emissions calculations'!G$6,'Emission Factors'!$E$5:$T$5,0)),"",0)</f>
        <v/>
      </c>
      <c r="H2306" s="311" t="s">
        <v>237</v>
      </c>
      <c r="I2306" s="312" t="str">
        <f>IF(
    SUMIFS('Import data'!$L$25:$L$80,
           'Import data'!$J$25:$J$80, F2306,
           'Import data'!$G$25:$G$80, 'GHG emissions calculations'!$H2306,
           'Import data'!$I$25:$I$80,$E$1919) &lt;&gt; 0,
    SUMIFS('Import data'!$L$25:$L$80,
           'Import data'!$J$25:$J$80, F2306,
           'Import data'!$G$25:$G$80, 'GHG emissions calculations'!$H2306,
           'Import data'!$I$25:$I$80,$E$1919),
    ""
)</f>
        <v/>
      </c>
      <c r="J2306" s="311" t="str">
        <f t="array" ref="J2306">IF(
    XLOOKUP(F2306, 'Import data'!$J$26:$J$47, 'Import data'!$M$26:$M$47, "", 0) = "Please add the region-specific supplier emission factor or choose a different region available in the IAEG database.",
    "",
    XLOOKUP(F2306, 'Import data'!$J$26:$J$47, 'Import data'!$M$26:$M$47, "", 0)
)</f>
        <v/>
      </c>
      <c r="K2306" s="311" t="str">
        <f t="array" ref="K2306">IFERROR(
    XLOOKUP(F2306,
            _xlws.FILTER('Supplier Emission'!$G$15:$G$49,
                   ('Supplier Emission'!$D$15:$D$49=H2306) * ('Supplier Emission'!$F$15:$F$49=$E$1919)),
            _xlws.FILTER('Supplier Emission'!$I$15:$I$49,
                   ('Supplier Emission'!$D$15:$D$49=H2306) * ('Supplier Emission'!$F$15:$F$49=$E$1919)),
            ""),
    "")</f>
        <v/>
      </c>
      <c r="L2306" s="311" t="str">
        <f t="array" ref="L2306">IFERROR(
    XLOOKUP(F2306,
            _xlws.FILTER('Supplier Emission'!$G$15:$G$49,
                   ('Supplier Emission'!$D$15:$D$49=H2306) * ('Supplier Emission'!$F$15:$F$49=$E$1919)),
            _xlws.FILTER('Supplier Emission'!$J$15:$J$49,
                   ('Supplier Emission'!$D$15:$D$49=H2306) * ('Supplier Emission'!$F$15:$F$49=$E$1919)),
            ""),
    "")</f>
        <v/>
      </c>
      <c r="M2306" s="311" t="str">
        <f t="array" ref="M2306">IFERROR(
    XLOOKUP(F2306,
            _xlws.FILTER('Supplier Emission'!$G$15:$G$49,
                   ('Supplier Emission'!$D$15:$D$49=H2306) * ('Supplier Emission'!$F$15:$F$49=$E$1919)),
            _xlws.FILTER('Supplier Emission'!$M$15:$M$49,
                   ('Supplier Emission'!$D$15:$D$49=H2306) * ('Supplier Emission'!$F$15:$F$49=$E$1919)),
            ""),
    "")</f>
        <v/>
      </c>
      <c r="N2306" s="311" t="str">
        <f t="array" ref="N2306">IFERROR(
    XLOOKUP(F2306,
            _xlws.FILTER('Supplier Emission'!$G$15:$G$49,
                   ('Supplier Emission'!$D$15:$D$49=H2306) * ('Supplier Emission'!$F$15:$F$49=$E$1919)),
            _xlws.FILTER('Supplier Emission'!$H$15:$H$49,
                   ('Supplier Emission'!$D$15:$D$49=H2306) * ('Supplier Emission'!$F$15:$F$49=$E$1919)),
            ""),
    "")</f>
        <v/>
      </c>
      <c r="O2306" s="311" t="str">
        <f t="array" ref="O2306">XLOOKUP(1,('Emission Factors'!$E$5:$E$488='GHG emissions calculations'!$F2306)*('Emission Factors'!$H$5:$H$488='GHG emissions calculations'!$H2306),INDEX('Emission Factors'!$E$5:$T$488,0,MATCH('GHG emissions calculations'!O$6,'Emission Factors'!$E$5:$T$5,0)),"",0)</f>
        <v/>
      </c>
      <c r="P2306" s="313" t="str">
        <f t="array" ref="P2306">IFERROR(
    INDEX('Emission Factors'!$E$5:$P$488,
          MATCH(1,
                ('Emission Factors'!$E$5:$E$488 = 'GHG emissions calculations'!$F2306) *
                ('Emission Factors'!$H$5:$H$488 = 'GHG emissions calculations'!$H2306),
                0),
          MATCH('GHG emissions calculations'!P$6,'Emission Factors'!$E$5:$P$5,0)),
    "")</f>
        <v/>
      </c>
      <c r="Q2306" s="311" t="str">
        <f t="array" ref="Q2306">IFERROR(
    IF(
        INDEX('Emission Factors'!$E$5:$P$488,
              MATCH(1,
                    ('Emission Factors'!$E$5:$E$488 = 'GHG emissions calculations'!$F2306) *
                    ('Emission Factors'!$H$5:$H$488 = 'GHG emissions calculations'!$H2306),
                    0),
              MATCH('GHG emissions calculations'!Q$6, 'Emission Factors'!$E$5:$P$5, 0)) &lt;&gt; "",
        INDEX('Emission Factors'!$E$5:$P$488,
              MATCH(1,
                    ('Emission Factors'!$E$5:$E$488 = 'GHG emissions calculations'!$F2306) *
                    ('Emission Factors'!$H$5:$H$488 = 'GHG emissions calculations'!$H2306),
                    0),
              MATCH('GHG emissions calculations'!Q$6, 'Emission Factors'!$E$5:$P$5, 0)),
        ""),
    "")</f>
        <v/>
      </c>
      <c r="R2306" s="311" t="str">
        <f t="array" ref="R2306">IFERROR(
    IF(
        INDEX('Emission Factors'!$E$5:$R$488,
              MATCH(1,
                    ('Emission Factors'!$E$5:$E$488 = 'GHG emissions calculations'!$F2306) *
                    ('Emission Factors'!$H$5:$H$488 = 'GHG emissions calculations'!$H2306),
                    0),
              MATCH('GHG emissions calculations'!R$6, 'Emission Factors'!$E$5:$R$5, 0)) &lt;&gt; "",
        INDEX('Emission Factors'!$E$5:$R$488,
              MATCH(1,
                    ('Emission Factors'!$E$5:$E$488 = 'GHG emissions calculations'!$F2306) *
                    ('Emission Factors'!$H$5:$H$488 = 'GHG emissions calculations'!$H2306),
                    0),
              MATCH('GHG emissions calculations'!R$6, 'Emission Factors'!$E$5:$R$5, 0)),
        ""),
    "")</f>
        <v/>
      </c>
      <c r="S2306" s="312">
        <f t="shared" si="3"/>
        <v>0</v>
      </c>
      <c r="T2306" s="23"/>
    </row>
    <row r="2307" ht="15.75" customHeight="1" outlineLevel="1">
      <c r="A2307" s="23"/>
      <c r="B2307" s="71"/>
      <c r="C2307" s="71"/>
      <c r="D2307" s="71"/>
      <c r="E2307" s="314"/>
      <c r="F2307" s="311" t="str">
        <f>Lists!AB292</f>
        <v>Rubber, polyester resin unsaturated (UP)  - Europe</v>
      </c>
      <c r="G2307" s="311">
        <f t="array" ref="G2307">XLOOKUP(1,('Emission Factors'!$E$5:$E$488='GHG emissions calculations'!$F2307)*('Emission Factors'!$H$5:$H$488='GHG emissions calculations'!$H2307),INDEX('Emission Factors'!$E$5:$T$488,0,MATCH('GHG emissions calculations'!G$6,'Emission Factors'!$E$5:$T$5,0)),"",0)</f>
        <v>3</v>
      </c>
      <c r="H2307" s="311" t="s">
        <v>237</v>
      </c>
      <c r="I2307" s="312" t="str">
        <f>IF(
    SUMIFS('Import data'!$L$25:$L$80,
           'Import data'!$J$25:$J$80, F2307,
           'Import data'!$G$25:$G$80, 'GHG emissions calculations'!$H2307,
           'Import data'!$I$25:$I$80,$E$1919) &lt;&gt; 0,
    SUMIFS('Import data'!$L$25:$L$80,
           'Import data'!$J$25:$J$80, F2307,
           'Import data'!$G$25:$G$80, 'GHG emissions calculations'!$H2307,
           'Import data'!$I$25:$I$80,$E$1919),
    ""
)</f>
        <v/>
      </c>
      <c r="J2307" s="311" t="str">
        <f t="array" ref="J2307">IF(
    XLOOKUP(F2307, 'Import data'!$J$26:$J$47, 'Import data'!$M$26:$M$47, "", 0) = "Please add the region-specific supplier emission factor or choose a different region available in the IAEG database.",
    "",
    XLOOKUP(F2307, 'Import data'!$J$26:$J$47, 'Import data'!$M$26:$M$47, "", 0)
)</f>
        <v/>
      </c>
      <c r="K2307" s="311" t="str">
        <f t="array" ref="K2307">IFERROR(
    XLOOKUP(F2307,
            _xlws.FILTER('Supplier Emission'!$G$15:$G$49,
                   ('Supplier Emission'!$D$15:$D$49=H2307) * ('Supplier Emission'!$F$15:$F$49=$E$1919)),
            _xlws.FILTER('Supplier Emission'!$I$15:$I$49,
                   ('Supplier Emission'!$D$15:$D$49=H2307) * ('Supplier Emission'!$F$15:$F$49=$E$1919)),
            ""),
    "")</f>
        <v/>
      </c>
      <c r="L2307" s="311" t="str">
        <f t="array" ref="L2307">IFERROR(
    XLOOKUP(F2307,
            _xlws.FILTER('Supplier Emission'!$G$15:$G$49,
                   ('Supplier Emission'!$D$15:$D$49=H2307) * ('Supplier Emission'!$F$15:$F$49=$E$1919)),
            _xlws.FILTER('Supplier Emission'!$J$15:$J$49,
                   ('Supplier Emission'!$D$15:$D$49=H2307) * ('Supplier Emission'!$F$15:$F$49=$E$1919)),
            ""),
    "")</f>
        <v/>
      </c>
      <c r="M2307" s="311" t="str">
        <f t="array" ref="M2307">IFERROR(
    XLOOKUP(F2307,
            _xlws.FILTER('Supplier Emission'!$G$15:$G$49,
                   ('Supplier Emission'!$D$15:$D$49=H2307) * ('Supplier Emission'!$F$15:$F$49=$E$1919)),
            _xlws.FILTER('Supplier Emission'!$M$15:$M$49,
                   ('Supplier Emission'!$D$15:$D$49=H2307) * ('Supplier Emission'!$F$15:$F$49=$E$1919)),
            ""),
    "")</f>
        <v/>
      </c>
      <c r="N2307" s="311" t="str">
        <f t="array" ref="N2307">IFERROR(
    XLOOKUP(F2307,
            _xlws.FILTER('Supplier Emission'!$G$15:$G$49,
                   ('Supplier Emission'!$D$15:$D$49=H2307) * ('Supplier Emission'!$F$15:$F$49=$E$1919)),
            _xlws.FILTER('Supplier Emission'!$H$15:$H$49,
                   ('Supplier Emission'!$D$15:$D$49=H2307) * ('Supplier Emission'!$F$15:$F$49=$E$1919)),
            ""),
    "")</f>
        <v/>
      </c>
      <c r="O2307" s="311" t="str">
        <f t="array" ref="O2307">XLOOKUP(1,('Emission Factors'!$E$5:$E$488='GHG emissions calculations'!$F2307)*('Emission Factors'!$H$5:$H$488='GHG emissions calculations'!$H2307),INDEX('Emission Factors'!$E$5:$T$488,0,MATCH('GHG emissions calculations'!O$6,'Emission Factors'!$E$5:$T$5,0)),"",0)</f>
        <v>Résine de polyester insaturé (UP), RER</v>
      </c>
      <c r="P2307" s="313">
        <f t="array" ref="P2307">IFERROR(
    INDEX('Emission Factors'!$E$5:$P$488,
          MATCH(1,
                ('Emission Factors'!$E$5:$E$488 = 'GHG emissions calculations'!$F2307) *
                ('Emission Factors'!$H$5:$H$488 = 'GHG emissions calculations'!$H2307),
                0),
          MATCH('GHG emissions calculations'!P$6,'Emission Factors'!$E$5:$P$5,0)),
    "")</f>
        <v>3.07</v>
      </c>
      <c r="Q2307" s="311" t="str">
        <f t="array" ref="Q2307">IFERROR(
    IF(
        INDEX('Emission Factors'!$E$5:$P$488,
              MATCH(1,
                    ('Emission Factors'!$E$5:$E$488 = 'GHG emissions calculations'!$F2307) *
                    ('Emission Factors'!$H$5:$H$488 = 'GHG emissions calculations'!$H2307),
                    0),
              MATCH('GHG emissions calculations'!Q$6, 'Emission Factors'!$E$5:$P$5, 0)) &lt;&gt; "",
        INDEX('Emission Factors'!$E$5:$P$488,
              MATCH(1,
                    ('Emission Factors'!$E$5:$E$488 = 'GHG emissions calculations'!$F2307) *
                    ('Emission Factors'!$H$5:$H$488 = 'GHG emissions calculations'!$H2307),
                    0),
              MATCH('GHG emissions calculations'!Q$6, 'Emission Factors'!$E$5:$P$5, 0)),
        ""),
    "")</f>
        <v>kgCO2e/kg</v>
      </c>
      <c r="R2307" s="311" t="str">
        <f t="array" ref="R2307">IFERROR(
    IF(
        INDEX('Emission Factors'!$E$5:$R$488,
              MATCH(1,
                    ('Emission Factors'!$E$5:$E$488 = 'GHG emissions calculations'!$F2307) *
                    ('Emission Factors'!$H$5:$H$488 = 'GHG emissions calculations'!$H2307),
                    0),
              MATCH('GHG emissions calculations'!R$6, 'Emission Factors'!$E$5:$R$5, 0)) &lt;&gt; "",
        INDEX('Emission Factors'!$E$5:$R$488,
              MATCH(1,
                    ('Emission Factors'!$E$5:$E$488 = 'GHG emissions calculations'!$F2307) *
                    ('Emission Factors'!$H$5:$H$488 = 'GHG emissions calculations'!$H2307),
                    0),
              MATCH('GHG emissions calculations'!R$6, 'Emission Factors'!$E$5:$R$5, 0)),
        ""),
    "")</f>
        <v>Europe</v>
      </c>
      <c r="S2307" s="312">
        <f t="shared" si="3"/>
        <v>0</v>
      </c>
      <c r="T2307" s="23"/>
    </row>
    <row r="2308" ht="15.75" customHeight="1" outlineLevel="1">
      <c r="A2308" s="23"/>
      <c r="B2308" s="71"/>
      <c r="C2308" s="71"/>
      <c r="D2308" s="71"/>
      <c r="E2308" s="314"/>
      <c r="F2308" s="311" t="str">
        <f>Lists!AB297</f>
        <v>Rubber, polyester resin unsaturated (UP)  - Global or unspecified region</v>
      </c>
      <c r="G2308" s="311" t="str">
        <f t="array" ref="G2308">XLOOKUP(1,('Emission Factors'!$E$5:$E$488='GHG emissions calculations'!$F2308)*('Emission Factors'!$H$5:$H$488='GHG emissions calculations'!$H2308),INDEX('Emission Factors'!$E$5:$T$488,0,MATCH('GHG emissions calculations'!G$6,'Emission Factors'!$E$5:$T$5,0)),"",0)</f>
        <v/>
      </c>
      <c r="H2308" s="311" t="s">
        <v>237</v>
      </c>
      <c r="I2308" s="312" t="str">
        <f>IF(
    SUMIFS('Import data'!$L$25:$L$80,
           'Import data'!$J$25:$J$80, F2308,
           'Import data'!$G$25:$G$80, 'GHG emissions calculations'!$H2308,
           'Import data'!$I$25:$I$80,$E$1919) &lt;&gt; 0,
    SUMIFS('Import data'!$L$25:$L$80,
           'Import data'!$J$25:$J$80, F2308,
           'Import data'!$G$25:$G$80, 'GHG emissions calculations'!$H2308,
           'Import data'!$I$25:$I$80,$E$1919),
    ""
)</f>
        <v/>
      </c>
      <c r="J2308" s="311" t="str">
        <f t="array" ref="J2308">IF(
    XLOOKUP(F2308, 'Import data'!$J$26:$J$47, 'Import data'!$M$26:$M$47, "", 0) = "Please add the region-specific supplier emission factor or choose a different region available in the IAEG database.",
    "",
    XLOOKUP(F2308, 'Import data'!$J$26:$J$47, 'Import data'!$M$26:$M$47, "", 0)
)</f>
        <v/>
      </c>
      <c r="K2308" s="311" t="str">
        <f t="array" ref="K2308">IFERROR(
    XLOOKUP(F2308,
            _xlws.FILTER('Supplier Emission'!$G$15:$G$49,
                   ('Supplier Emission'!$D$15:$D$49=H2308) * ('Supplier Emission'!$F$15:$F$49=$E$1919)),
            _xlws.FILTER('Supplier Emission'!$I$15:$I$49,
                   ('Supplier Emission'!$D$15:$D$49=H2308) * ('Supplier Emission'!$F$15:$F$49=$E$1919)),
            ""),
    "")</f>
        <v/>
      </c>
      <c r="L2308" s="311" t="str">
        <f t="array" ref="L2308">IFERROR(
    XLOOKUP(F2308,
            _xlws.FILTER('Supplier Emission'!$G$15:$G$49,
                   ('Supplier Emission'!$D$15:$D$49=H2308) * ('Supplier Emission'!$F$15:$F$49=$E$1919)),
            _xlws.FILTER('Supplier Emission'!$J$15:$J$49,
                   ('Supplier Emission'!$D$15:$D$49=H2308) * ('Supplier Emission'!$F$15:$F$49=$E$1919)),
            ""),
    "")</f>
        <v/>
      </c>
      <c r="M2308" s="311" t="str">
        <f t="array" ref="M2308">IFERROR(
    XLOOKUP(F2308,
            _xlws.FILTER('Supplier Emission'!$G$15:$G$49,
                   ('Supplier Emission'!$D$15:$D$49=H2308) * ('Supplier Emission'!$F$15:$F$49=$E$1919)),
            _xlws.FILTER('Supplier Emission'!$M$15:$M$49,
                   ('Supplier Emission'!$D$15:$D$49=H2308) * ('Supplier Emission'!$F$15:$F$49=$E$1919)),
            ""),
    "")</f>
        <v/>
      </c>
      <c r="N2308" s="311" t="str">
        <f t="array" ref="N2308">IFERROR(
    XLOOKUP(F2308,
            _xlws.FILTER('Supplier Emission'!$G$15:$G$49,
                   ('Supplier Emission'!$D$15:$D$49=H2308) * ('Supplier Emission'!$F$15:$F$49=$E$1919)),
            _xlws.FILTER('Supplier Emission'!$H$15:$H$49,
                   ('Supplier Emission'!$D$15:$D$49=H2308) * ('Supplier Emission'!$F$15:$F$49=$E$1919)),
            ""),
    "")</f>
        <v/>
      </c>
      <c r="O2308" s="311" t="str">
        <f t="array" ref="O2308">XLOOKUP(1,('Emission Factors'!$E$5:$E$488='GHG emissions calculations'!$F2308)*('Emission Factors'!$H$5:$H$488='GHG emissions calculations'!$H2308),INDEX('Emission Factors'!$E$5:$T$488,0,MATCH('GHG emissions calculations'!O$6,'Emission Factors'!$E$5:$T$5,0)),"",0)</f>
        <v/>
      </c>
      <c r="P2308" s="313" t="str">
        <f t="array" ref="P2308">IFERROR(
    INDEX('Emission Factors'!$E$5:$P$488,
          MATCH(1,
                ('Emission Factors'!$E$5:$E$488 = 'GHG emissions calculations'!$F2308) *
                ('Emission Factors'!$H$5:$H$488 = 'GHG emissions calculations'!$H2308),
                0),
          MATCH('GHG emissions calculations'!P$6,'Emission Factors'!$E$5:$P$5,0)),
    "")</f>
        <v/>
      </c>
      <c r="Q2308" s="311" t="str">
        <f t="array" ref="Q2308">IFERROR(
    IF(
        INDEX('Emission Factors'!$E$5:$P$488,
              MATCH(1,
                    ('Emission Factors'!$E$5:$E$488 = 'GHG emissions calculations'!$F2308) *
                    ('Emission Factors'!$H$5:$H$488 = 'GHG emissions calculations'!$H2308),
                    0),
              MATCH('GHG emissions calculations'!Q$6, 'Emission Factors'!$E$5:$P$5, 0)) &lt;&gt; "",
        INDEX('Emission Factors'!$E$5:$P$488,
              MATCH(1,
                    ('Emission Factors'!$E$5:$E$488 = 'GHG emissions calculations'!$F2308) *
                    ('Emission Factors'!$H$5:$H$488 = 'GHG emissions calculations'!$H2308),
                    0),
              MATCH('GHG emissions calculations'!Q$6, 'Emission Factors'!$E$5:$P$5, 0)),
        ""),
    "")</f>
        <v/>
      </c>
      <c r="R2308" s="311" t="str">
        <f t="array" ref="R2308">IFERROR(
    IF(
        INDEX('Emission Factors'!$E$5:$R$488,
              MATCH(1,
                    ('Emission Factors'!$E$5:$E$488 = 'GHG emissions calculations'!$F2308) *
                    ('Emission Factors'!$H$5:$H$488 = 'GHG emissions calculations'!$H2308),
                    0),
              MATCH('GHG emissions calculations'!R$6, 'Emission Factors'!$E$5:$R$5, 0)) &lt;&gt; "",
        INDEX('Emission Factors'!$E$5:$R$488,
              MATCH(1,
                    ('Emission Factors'!$E$5:$E$488 = 'GHG emissions calculations'!$F2308) *
                    ('Emission Factors'!$H$5:$H$488 = 'GHG emissions calculations'!$H2308),
                    0),
              MATCH('GHG emissions calculations'!R$6, 'Emission Factors'!$E$5:$R$5, 0)),
        ""),
    "")</f>
        <v/>
      </c>
      <c r="S2308" s="312">
        <f t="shared" si="3"/>
        <v>0</v>
      </c>
      <c r="T2308" s="23"/>
    </row>
    <row r="2309" ht="15.75" customHeight="1" outlineLevel="1">
      <c r="A2309" s="23"/>
      <c r="B2309" s="71"/>
      <c r="C2309" s="71"/>
      <c r="D2309" s="71"/>
      <c r="E2309" s="314"/>
      <c r="F2309" s="311" t="str">
        <f>Lists!AB296</f>
        <v>Rubber, polyester resin unsaturated (UP)  - Middle East</v>
      </c>
      <c r="G2309" s="311" t="str">
        <f t="array" ref="G2309">XLOOKUP(1,('Emission Factors'!$E$5:$E$488='GHG emissions calculations'!$F2309)*('Emission Factors'!$H$5:$H$488='GHG emissions calculations'!$H2309),INDEX('Emission Factors'!$E$5:$T$488,0,MATCH('GHG emissions calculations'!G$6,'Emission Factors'!$E$5:$T$5,0)),"",0)</f>
        <v/>
      </c>
      <c r="H2309" s="311" t="s">
        <v>237</v>
      </c>
      <c r="I2309" s="312" t="str">
        <f>IF(
    SUMIFS('Import data'!$L$25:$L$80,
           'Import data'!$J$25:$J$80, F2309,
           'Import data'!$G$25:$G$80, 'GHG emissions calculations'!$H2309,
           'Import data'!$I$25:$I$80,$E$1919) &lt;&gt; 0,
    SUMIFS('Import data'!$L$25:$L$80,
           'Import data'!$J$25:$J$80, F2309,
           'Import data'!$G$25:$G$80, 'GHG emissions calculations'!$H2309,
           'Import data'!$I$25:$I$80,$E$1919),
    ""
)</f>
        <v/>
      </c>
      <c r="J2309" s="311" t="str">
        <f t="array" ref="J2309">IF(
    XLOOKUP(F2309, 'Import data'!$J$26:$J$47, 'Import data'!$M$26:$M$47, "", 0) = "Please add the region-specific supplier emission factor or choose a different region available in the IAEG database.",
    "",
    XLOOKUP(F2309, 'Import data'!$J$26:$J$47, 'Import data'!$M$26:$M$47, "", 0)
)</f>
        <v/>
      </c>
      <c r="K2309" s="311" t="str">
        <f t="array" ref="K2309">IFERROR(
    XLOOKUP(F2309,
            _xlws.FILTER('Supplier Emission'!$G$15:$G$49,
                   ('Supplier Emission'!$D$15:$D$49=H2309) * ('Supplier Emission'!$F$15:$F$49=$E$1919)),
            _xlws.FILTER('Supplier Emission'!$I$15:$I$49,
                   ('Supplier Emission'!$D$15:$D$49=H2309) * ('Supplier Emission'!$F$15:$F$49=$E$1919)),
            ""),
    "")</f>
        <v/>
      </c>
      <c r="L2309" s="311" t="str">
        <f t="array" ref="L2309">IFERROR(
    XLOOKUP(F2309,
            _xlws.FILTER('Supplier Emission'!$G$15:$G$49,
                   ('Supplier Emission'!$D$15:$D$49=H2309) * ('Supplier Emission'!$F$15:$F$49=$E$1919)),
            _xlws.FILTER('Supplier Emission'!$J$15:$J$49,
                   ('Supplier Emission'!$D$15:$D$49=H2309) * ('Supplier Emission'!$F$15:$F$49=$E$1919)),
            ""),
    "")</f>
        <v/>
      </c>
      <c r="M2309" s="311" t="str">
        <f t="array" ref="M2309">IFERROR(
    XLOOKUP(F2309,
            _xlws.FILTER('Supplier Emission'!$G$15:$G$49,
                   ('Supplier Emission'!$D$15:$D$49=H2309) * ('Supplier Emission'!$F$15:$F$49=$E$1919)),
            _xlws.FILTER('Supplier Emission'!$M$15:$M$49,
                   ('Supplier Emission'!$D$15:$D$49=H2309) * ('Supplier Emission'!$F$15:$F$49=$E$1919)),
            ""),
    "")</f>
        <v/>
      </c>
      <c r="N2309" s="311" t="str">
        <f t="array" ref="N2309">IFERROR(
    XLOOKUP(F2309,
            _xlws.FILTER('Supplier Emission'!$G$15:$G$49,
                   ('Supplier Emission'!$D$15:$D$49=H2309) * ('Supplier Emission'!$F$15:$F$49=$E$1919)),
            _xlws.FILTER('Supplier Emission'!$H$15:$H$49,
                   ('Supplier Emission'!$D$15:$D$49=H2309) * ('Supplier Emission'!$F$15:$F$49=$E$1919)),
            ""),
    "")</f>
        <v/>
      </c>
      <c r="O2309" s="311" t="str">
        <f t="array" ref="O2309">XLOOKUP(1,('Emission Factors'!$E$5:$E$488='GHG emissions calculations'!$F2309)*('Emission Factors'!$H$5:$H$488='GHG emissions calculations'!$H2309),INDEX('Emission Factors'!$E$5:$T$488,0,MATCH('GHG emissions calculations'!O$6,'Emission Factors'!$E$5:$T$5,0)),"",0)</f>
        <v/>
      </c>
      <c r="P2309" s="313" t="str">
        <f t="array" ref="P2309">IFERROR(
    INDEX('Emission Factors'!$E$5:$P$488,
          MATCH(1,
                ('Emission Factors'!$E$5:$E$488 = 'GHG emissions calculations'!$F2309) *
                ('Emission Factors'!$H$5:$H$488 = 'GHG emissions calculations'!$H2309),
                0),
          MATCH('GHG emissions calculations'!P$6,'Emission Factors'!$E$5:$P$5,0)),
    "")</f>
        <v/>
      </c>
      <c r="Q2309" s="311" t="str">
        <f t="array" ref="Q2309">IFERROR(
    IF(
        INDEX('Emission Factors'!$E$5:$P$488,
              MATCH(1,
                    ('Emission Factors'!$E$5:$E$488 = 'GHG emissions calculations'!$F2309) *
                    ('Emission Factors'!$H$5:$H$488 = 'GHG emissions calculations'!$H2309),
                    0),
              MATCH('GHG emissions calculations'!Q$6, 'Emission Factors'!$E$5:$P$5, 0)) &lt;&gt; "",
        INDEX('Emission Factors'!$E$5:$P$488,
              MATCH(1,
                    ('Emission Factors'!$E$5:$E$488 = 'GHG emissions calculations'!$F2309) *
                    ('Emission Factors'!$H$5:$H$488 = 'GHG emissions calculations'!$H2309),
                    0),
              MATCH('GHG emissions calculations'!Q$6, 'Emission Factors'!$E$5:$P$5, 0)),
        ""),
    "")</f>
        <v/>
      </c>
      <c r="R2309" s="311" t="str">
        <f t="array" ref="R2309">IFERROR(
    IF(
        INDEX('Emission Factors'!$E$5:$R$488,
              MATCH(1,
                    ('Emission Factors'!$E$5:$E$488 = 'GHG emissions calculations'!$F2309) *
                    ('Emission Factors'!$H$5:$H$488 = 'GHG emissions calculations'!$H2309),
                    0),
              MATCH('GHG emissions calculations'!R$6, 'Emission Factors'!$E$5:$R$5, 0)) &lt;&gt; "",
        INDEX('Emission Factors'!$E$5:$R$488,
              MATCH(1,
                    ('Emission Factors'!$E$5:$E$488 = 'GHG emissions calculations'!$F2309) *
                    ('Emission Factors'!$H$5:$H$488 = 'GHG emissions calculations'!$H2309),
                    0),
              MATCH('GHG emissions calculations'!R$6, 'Emission Factors'!$E$5:$R$5, 0)),
        ""),
    "")</f>
        <v/>
      </c>
      <c r="S2309" s="312">
        <f t="shared" si="3"/>
        <v>0</v>
      </c>
      <c r="T2309" s="23"/>
    </row>
    <row r="2310" ht="15.75" customHeight="1" outlineLevel="1">
      <c r="A2310" s="23"/>
      <c r="B2310" s="71"/>
      <c r="C2310" s="71"/>
      <c r="D2310" s="71"/>
      <c r="E2310" s="314"/>
      <c r="F2310" s="311" t="str">
        <f>Lists!AB295</f>
        <v>Rubber, polyester resin unsaturated (UP)  - Oceania</v>
      </c>
      <c r="G2310" s="311" t="str">
        <f t="array" ref="G2310">XLOOKUP(1,('Emission Factors'!$E$5:$E$488='GHG emissions calculations'!$F2310)*('Emission Factors'!$H$5:$H$488='GHG emissions calculations'!$H2310),INDEX('Emission Factors'!$E$5:$T$488,0,MATCH('GHG emissions calculations'!G$6,'Emission Factors'!$E$5:$T$5,0)),"",0)</f>
        <v/>
      </c>
      <c r="H2310" s="311" t="s">
        <v>237</v>
      </c>
      <c r="I2310" s="312" t="str">
        <f>IF(
    SUMIFS('Import data'!$L$25:$L$80,
           'Import data'!$J$25:$J$80, F2310,
           'Import data'!$G$25:$G$80, 'GHG emissions calculations'!$H2310,
           'Import data'!$I$25:$I$80,$E$1919) &lt;&gt; 0,
    SUMIFS('Import data'!$L$25:$L$80,
           'Import data'!$J$25:$J$80, F2310,
           'Import data'!$G$25:$G$80, 'GHG emissions calculations'!$H2310,
           'Import data'!$I$25:$I$80,$E$1919),
    ""
)</f>
        <v/>
      </c>
      <c r="J2310" s="311" t="str">
        <f t="array" ref="J2310">IF(
    XLOOKUP(F2310, 'Import data'!$J$26:$J$47, 'Import data'!$M$26:$M$47, "", 0) = "Please add the region-specific supplier emission factor or choose a different region available in the IAEG database.",
    "",
    XLOOKUP(F2310, 'Import data'!$J$26:$J$47, 'Import data'!$M$26:$M$47, "", 0)
)</f>
        <v/>
      </c>
      <c r="K2310" s="311" t="str">
        <f t="array" ref="K2310">IFERROR(
    XLOOKUP(F2310,
            _xlws.FILTER('Supplier Emission'!$G$15:$G$49,
                   ('Supplier Emission'!$D$15:$D$49=H2310) * ('Supplier Emission'!$F$15:$F$49=$E$1919)),
            _xlws.FILTER('Supplier Emission'!$I$15:$I$49,
                   ('Supplier Emission'!$D$15:$D$49=H2310) * ('Supplier Emission'!$F$15:$F$49=$E$1919)),
            ""),
    "")</f>
        <v/>
      </c>
      <c r="L2310" s="311" t="str">
        <f t="array" ref="L2310">IFERROR(
    XLOOKUP(F2310,
            _xlws.FILTER('Supplier Emission'!$G$15:$G$49,
                   ('Supplier Emission'!$D$15:$D$49=H2310) * ('Supplier Emission'!$F$15:$F$49=$E$1919)),
            _xlws.FILTER('Supplier Emission'!$J$15:$J$49,
                   ('Supplier Emission'!$D$15:$D$49=H2310) * ('Supplier Emission'!$F$15:$F$49=$E$1919)),
            ""),
    "")</f>
        <v/>
      </c>
      <c r="M2310" s="311" t="str">
        <f t="array" ref="M2310">IFERROR(
    XLOOKUP(F2310,
            _xlws.FILTER('Supplier Emission'!$G$15:$G$49,
                   ('Supplier Emission'!$D$15:$D$49=H2310) * ('Supplier Emission'!$F$15:$F$49=$E$1919)),
            _xlws.FILTER('Supplier Emission'!$M$15:$M$49,
                   ('Supplier Emission'!$D$15:$D$49=H2310) * ('Supplier Emission'!$F$15:$F$49=$E$1919)),
            ""),
    "")</f>
        <v/>
      </c>
      <c r="N2310" s="311" t="str">
        <f t="array" ref="N2310">IFERROR(
    XLOOKUP(F2310,
            _xlws.FILTER('Supplier Emission'!$G$15:$G$49,
                   ('Supplier Emission'!$D$15:$D$49=H2310) * ('Supplier Emission'!$F$15:$F$49=$E$1919)),
            _xlws.FILTER('Supplier Emission'!$H$15:$H$49,
                   ('Supplier Emission'!$D$15:$D$49=H2310) * ('Supplier Emission'!$F$15:$F$49=$E$1919)),
            ""),
    "")</f>
        <v/>
      </c>
      <c r="O2310" s="311" t="str">
        <f t="array" ref="O2310">XLOOKUP(1,('Emission Factors'!$E$5:$E$488='GHG emissions calculations'!$F2310)*('Emission Factors'!$H$5:$H$488='GHG emissions calculations'!$H2310),INDEX('Emission Factors'!$E$5:$T$488,0,MATCH('GHG emissions calculations'!O$6,'Emission Factors'!$E$5:$T$5,0)),"",0)</f>
        <v/>
      </c>
      <c r="P2310" s="313" t="str">
        <f t="array" ref="P2310">IFERROR(
    INDEX('Emission Factors'!$E$5:$P$488,
          MATCH(1,
                ('Emission Factors'!$E$5:$E$488 = 'GHG emissions calculations'!$F2310) *
                ('Emission Factors'!$H$5:$H$488 = 'GHG emissions calculations'!$H2310),
                0),
          MATCH('GHG emissions calculations'!P$6,'Emission Factors'!$E$5:$P$5,0)),
    "")</f>
        <v/>
      </c>
      <c r="Q2310" s="311" t="str">
        <f t="array" ref="Q2310">IFERROR(
    IF(
        INDEX('Emission Factors'!$E$5:$P$488,
              MATCH(1,
                    ('Emission Factors'!$E$5:$E$488 = 'GHG emissions calculations'!$F2310) *
                    ('Emission Factors'!$H$5:$H$488 = 'GHG emissions calculations'!$H2310),
                    0),
              MATCH('GHG emissions calculations'!Q$6, 'Emission Factors'!$E$5:$P$5, 0)) &lt;&gt; "",
        INDEX('Emission Factors'!$E$5:$P$488,
              MATCH(1,
                    ('Emission Factors'!$E$5:$E$488 = 'GHG emissions calculations'!$F2310) *
                    ('Emission Factors'!$H$5:$H$488 = 'GHG emissions calculations'!$H2310),
                    0),
              MATCH('GHG emissions calculations'!Q$6, 'Emission Factors'!$E$5:$P$5, 0)),
        ""),
    "")</f>
        <v/>
      </c>
      <c r="R2310" s="311" t="str">
        <f t="array" ref="R2310">IFERROR(
    IF(
        INDEX('Emission Factors'!$E$5:$R$488,
              MATCH(1,
                    ('Emission Factors'!$E$5:$E$488 = 'GHG emissions calculations'!$F2310) *
                    ('Emission Factors'!$H$5:$H$488 = 'GHG emissions calculations'!$H2310),
                    0),
              MATCH('GHG emissions calculations'!R$6, 'Emission Factors'!$E$5:$R$5, 0)) &lt;&gt; "",
        INDEX('Emission Factors'!$E$5:$R$488,
              MATCH(1,
                    ('Emission Factors'!$E$5:$E$488 = 'GHG emissions calculations'!$F2310) *
                    ('Emission Factors'!$H$5:$H$488 = 'GHG emissions calculations'!$H2310),
                    0),
              MATCH('GHG emissions calculations'!R$6, 'Emission Factors'!$E$5:$R$5, 0)),
        ""),
    "")</f>
        <v/>
      </c>
      <c r="S2310" s="312">
        <f t="shared" si="3"/>
        <v>0</v>
      </c>
      <c r="T2310" s="23"/>
    </row>
    <row r="2311" ht="15.75" customHeight="1" outlineLevel="1">
      <c r="A2311" s="23"/>
      <c r="B2311" s="71"/>
      <c r="C2311" s="71"/>
      <c r="D2311" s="71"/>
      <c r="E2311" s="314"/>
      <c r="F2311" s="311" t="str">
        <f>Lists!AB300</f>
        <v>Rubber, polyvinylchloride resin (B-PVC) - Africa</v>
      </c>
      <c r="G2311" s="311" t="str">
        <f t="array" ref="G2311">XLOOKUP(1,('Emission Factors'!$E$5:$E$488='GHG emissions calculations'!$F2311)*('Emission Factors'!$H$5:$H$488='GHG emissions calculations'!$H2311),INDEX('Emission Factors'!$E$5:$T$488,0,MATCH('GHG emissions calculations'!G$6,'Emission Factors'!$E$5:$T$5,0)),"",0)</f>
        <v/>
      </c>
      <c r="H2311" s="311" t="s">
        <v>237</v>
      </c>
      <c r="I2311" s="312" t="str">
        <f>IF(
    SUMIFS('Import data'!$L$25:$L$80,
           'Import data'!$J$25:$J$80, F2311,
           'Import data'!$G$25:$G$80, 'GHG emissions calculations'!$H2311,
           'Import data'!$I$25:$I$80,$E$1919) &lt;&gt; 0,
    SUMIFS('Import data'!$L$25:$L$80,
           'Import data'!$J$25:$J$80, F2311,
           'Import data'!$G$25:$G$80, 'GHG emissions calculations'!$H2311,
           'Import data'!$I$25:$I$80,$E$1919),
    ""
)</f>
        <v/>
      </c>
      <c r="J2311" s="311" t="str">
        <f t="array" ref="J2311">IF(
    XLOOKUP(F2311, 'Import data'!$J$26:$J$47, 'Import data'!$M$26:$M$47, "", 0) = "Please add the region-specific supplier emission factor or choose a different region available in the IAEG database.",
    "",
    XLOOKUP(F2311, 'Import data'!$J$26:$J$47, 'Import data'!$M$26:$M$47, "", 0)
)</f>
        <v/>
      </c>
      <c r="K2311" s="311" t="str">
        <f t="array" ref="K2311">IFERROR(
    XLOOKUP(F2311,
            _xlws.FILTER('Supplier Emission'!$G$15:$G$49,
                   ('Supplier Emission'!$D$15:$D$49=H2311) * ('Supplier Emission'!$F$15:$F$49=$E$1919)),
            _xlws.FILTER('Supplier Emission'!$I$15:$I$49,
                   ('Supplier Emission'!$D$15:$D$49=H2311) * ('Supplier Emission'!$F$15:$F$49=$E$1919)),
            ""),
    "")</f>
        <v/>
      </c>
      <c r="L2311" s="311" t="str">
        <f t="array" ref="L2311">IFERROR(
    XLOOKUP(F2311,
            _xlws.FILTER('Supplier Emission'!$G$15:$G$49,
                   ('Supplier Emission'!$D$15:$D$49=H2311) * ('Supplier Emission'!$F$15:$F$49=$E$1919)),
            _xlws.FILTER('Supplier Emission'!$J$15:$J$49,
                   ('Supplier Emission'!$D$15:$D$49=H2311) * ('Supplier Emission'!$F$15:$F$49=$E$1919)),
            ""),
    "")</f>
        <v/>
      </c>
      <c r="M2311" s="311" t="str">
        <f t="array" ref="M2311">IFERROR(
    XLOOKUP(F2311,
            _xlws.FILTER('Supplier Emission'!$G$15:$G$49,
                   ('Supplier Emission'!$D$15:$D$49=H2311) * ('Supplier Emission'!$F$15:$F$49=$E$1919)),
            _xlws.FILTER('Supplier Emission'!$M$15:$M$49,
                   ('Supplier Emission'!$D$15:$D$49=H2311) * ('Supplier Emission'!$F$15:$F$49=$E$1919)),
            ""),
    "")</f>
        <v/>
      </c>
      <c r="N2311" s="311" t="str">
        <f t="array" ref="N2311">IFERROR(
    XLOOKUP(F2311,
            _xlws.FILTER('Supplier Emission'!$G$15:$G$49,
                   ('Supplier Emission'!$D$15:$D$49=H2311) * ('Supplier Emission'!$F$15:$F$49=$E$1919)),
            _xlws.FILTER('Supplier Emission'!$H$15:$H$49,
                   ('Supplier Emission'!$D$15:$D$49=H2311) * ('Supplier Emission'!$F$15:$F$49=$E$1919)),
            ""),
    "")</f>
        <v/>
      </c>
      <c r="O2311" s="311" t="str">
        <f t="array" ref="O2311">XLOOKUP(1,('Emission Factors'!$E$5:$E$488='GHG emissions calculations'!$F2311)*('Emission Factors'!$H$5:$H$488='GHG emissions calculations'!$H2311),INDEX('Emission Factors'!$E$5:$T$488,0,MATCH('GHG emissions calculations'!O$6,'Emission Factors'!$E$5:$T$5,0)),"",0)</f>
        <v/>
      </c>
      <c r="P2311" s="313" t="str">
        <f t="array" ref="P2311">IFERROR(
    INDEX('Emission Factors'!$E$5:$P$488,
          MATCH(1,
                ('Emission Factors'!$E$5:$E$488 = 'GHG emissions calculations'!$F2311) *
                ('Emission Factors'!$H$5:$H$488 = 'GHG emissions calculations'!$H2311),
                0),
          MATCH('GHG emissions calculations'!P$6,'Emission Factors'!$E$5:$P$5,0)),
    "")</f>
        <v/>
      </c>
      <c r="Q2311" s="311" t="str">
        <f t="array" ref="Q2311">IFERROR(
    IF(
        INDEX('Emission Factors'!$E$5:$P$488,
              MATCH(1,
                    ('Emission Factors'!$E$5:$E$488 = 'GHG emissions calculations'!$F2311) *
                    ('Emission Factors'!$H$5:$H$488 = 'GHG emissions calculations'!$H2311),
                    0),
              MATCH('GHG emissions calculations'!Q$6, 'Emission Factors'!$E$5:$P$5, 0)) &lt;&gt; "",
        INDEX('Emission Factors'!$E$5:$P$488,
              MATCH(1,
                    ('Emission Factors'!$E$5:$E$488 = 'GHG emissions calculations'!$F2311) *
                    ('Emission Factors'!$H$5:$H$488 = 'GHG emissions calculations'!$H2311),
                    0),
              MATCH('GHG emissions calculations'!Q$6, 'Emission Factors'!$E$5:$P$5, 0)),
        ""),
    "")</f>
        <v/>
      </c>
      <c r="R2311" s="311" t="str">
        <f t="array" ref="R2311">IFERROR(
    IF(
        INDEX('Emission Factors'!$E$5:$R$488,
              MATCH(1,
                    ('Emission Factors'!$E$5:$E$488 = 'GHG emissions calculations'!$F2311) *
                    ('Emission Factors'!$H$5:$H$488 = 'GHG emissions calculations'!$H2311),
                    0),
              MATCH('GHG emissions calculations'!R$6, 'Emission Factors'!$E$5:$R$5, 0)) &lt;&gt; "",
        INDEX('Emission Factors'!$E$5:$R$488,
              MATCH(1,
                    ('Emission Factors'!$E$5:$E$488 = 'GHG emissions calculations'!$F2311) *
                    ('Emission Factors'!$H$5:$H$488 = 'GHG emissions calculations'!$H2311),
                    0),
              MATCH('GHG emissions calculations'!R$6, 'Emission Factors'!$E$5:$R$5, 0)),
        ""),
    "")</f>
        <v/>
      </c>
      <c r="S2311" s="312">
        <f t="shared" si="3"/>
        <v>0</v>
      </c>
      <c r="T2311" s="23"/>
    </row>
    <row r="2312" ht="15.75" customHeight="1" outlineLevel="1">
      <c r="A2312" s="23"/>
      <c r="B2312" s="71"/>
      <c r="C2312" s="71"/>
      <c r="D2312" s="71"/>
      <c r="E2312" s="314"/>
      <c r="F2312" s="311" t="str">
        <f>Lists!AB298</f>
        <v>Rubber, polyvinylchloride resin (B-PVC) - America</v>
      </c>
      <c r="G2312" s="311" t="str">
        <f t="array" ref="G2312">XLOOKUP(1,('Emission Factors'!$E$5:$E$488='GHG emissions calculations'!$F2312)*('Emission Factors'!$H$5:$H$488='GHG emissions calculations'!$H2312),INDEX('Emission Factors'!$E$5:$T$488,0,MATCH('GHG emissions calculations'!G$6,'Emission Factors'!$E$5:$T$5,0)),"",0)</f>
        <v/>
      </c>
      <c r="H2312" s="311" t="s">
        <v>237</v>
      </c>
      <c r="I2312" s="312" t="str">
        <f>IF(
    SUMIFS('Import data'!$L$25:$L$80,
           'Import data'!$J$25:$J$80, F2312,
           'Import data'!$G$25:$G$80, 'GHG emissions calculations'!$H2312,
           'Import data'!$I$25:$I$80,$E$1919) &lt;&gt; 0,
    SUMIFS('Import data'!$L$25:$L$80,
           'Import data'!$J$25:$J$80, F2312,
           'Import data'!$G$25:$G$80, 'GHG emissions calculations'!$H2312,
           'Import data'!$I$25:$I$80,$E$1919),
    ""
)</f>
        <v/>
      </c>
      <c r="J2312" s="311" t="str">
        <f t="array" ref="J2312">IF(
    XLOOKUP(F2312, 'Import data'!$J$26:$J$47, 'Import data'!$M$26:$M$47, "", 0) = "Please add the region-specific supplier emission factor or choose a different region available in the IAEG database.",
    "",
    XLOOKUP(F2312, 'Import data'!$J$26:$J$47, 'Import data'!$M$26:$M$47, "", 0)
)</f>
        <v/>
      </c>
      <c r="K2312" s="311" t="str">
        <f t="array" ref="K2312">IFERROR(
    XLOOKUP(F2312,
            _xlws.FILTER('Supplier Emission'!$G$15:$G$49,
                   ('Supplier Emission'!$D$15:$D$49=H2312) * ('Supplier Emission'!$F$15:$F$49=$E$1919)),
            _xlws.FILTER('Supplier Emission'!$I$15:$I$49,
                   ('Supplier Emission'!$D$15:$D$49=H2312) * ('Supplier Emission'!$F$15:$F$49=$E$1919)),
            ""),
    "")</f>
        <v/>
      </c>
      <c r="L2312" s="311" t="str">
        <f t="array" ref="L2312">IFERROR(
    XLOOKUP(F2312,
            _xlws.FILTER('Supplier Emission'!$G$15:$G$49,
                   ('Supplier Emission'!$D$15:$D$49=H2312) * ('Supplier Emission'!$F$15:$F$49=$E$1919)),
            _xlws.FILTER('Supplier Emission'!$J$15:$J$49,
                   ('Supplier Emission'!$D$15:$D$49=H2312) * ('Supplier Emission'!$F$15:$F$49=$E$1919)),
            ""),
    "")</f>
        <v/>
      </c>
      <c r="M2312" s="311" t="str">
        <f t="array" ref="M2312">IFERROR(
    XLOOKUP(F2312,
            _xlws.FILTER('Supplier Emission'!$G$15:$G$49,
                   ('Supplier Emission'!$D$15:$D$49=H2312) * ('Supplier Emission'!$F$15:$F$49=$E$1919)),
            _xlws.FILTER('Supplier Emission'!$M$15:$M$49,
                   ('Supplier Emission'!$D$15:$D$49=H2312) * ('Supplier Emission'!$F$15:$F$49=$E$1919)),
            ""),
    "")</f>
        <v/>
      </c>
      <c r="N2312" s="311" t="str">
        <f t="array" ref="N2312">IFERROR(
    XLOOKUP(F2312,
            _xlws.FILTER('Supplier Emission'!$G$15:$G$49,
                   ('Supplier Emission'!$D$15:$D$49=H2312) * ('Supplier Emission'!$F$15:$F$49=$E$1919)),
            _xlws.FILTER('Supplier Emission'!$H$15:$H$49,
                   ('Supplier Emission'!$D$15:$D$49=H2312) * ('Supplier Emission'!$F$15:$F$49=$E$1919)),
            ""),
    "")</f>
        <v/>
      </c>
      <c r="O2312" s="311" t="str">
        <f t="array" ref="O2312">XLOOKUP(1,('Emission Factors'!$E$5:$E$488='GHG emissions calculations'!$F2312)*('Emission Factors'!$H$5:$H$488='GHG emissions calculations'!$H2312),INDEX('Emission Factors'!$E$5:$T$488,0,MATCH('GHG emissions calculations'!O$6,'Emission Factors'!$E$5:$T$5,0)),"",0)</f>
        <v/>
      </c>
      <c r="P2312" s="313" t="str">
        <f t="array" ref="P2312">IFERROR(
    INDEX('Emission Factors'!$E$5:$P$488,
          MATCH(1,
                ('Emission Factors'!$E$5:$E$488 = 'GHG emissions calculations'!$F2312) *
                ('Emission Factors'!$H$5:$H$488 = 'GHG emissions calculations'!$H2312),
                0),
          MATCH('GHG emissions calculations'!P$6,'Emission Factors'!$E$5:$P$5,0)),
    "")</f>
        <v/>
      </c>
      <c r="Q2312" s="311" t="str">
        <f t="array" ref="Q2312">IFERROR(
    IF(
        INDEX('Emission Factors'!$E$5:$P$488,
              MATCH(1,
                    ('Emission Factors'!$E$5:$E$488 = 'GHG emissions calculations'!$F2312) *
                    ('Emission Factors'!$H$5:$H$488 = 'GHG emissions calculations'!$H2312),
                    0),
              MATCH('GHG emissions calculations'!Q$6, 'Emission Factors'!$E$5:$P$5, 0)) &lt;&gt; "",
        INDEX('Emission Factors'!$E$5:$P$488,
              MATCH(1,
                    ('Emission Factors'!$E$5:$E$488 = 'GHG emissions calculations'!$F2312) *
                    ('Emission Factors'!$H$5:$H$488 = 'GHG emissions calculations'!$H2312),
                    0),
              MATCH('GHG emissions calculations'!Q$6, 'Emission Factors'!$E$5:$P$5, 0)),
        ""),
    "")</f>
        <v/>
      </c>
      <c r="R2312" s="311" t="str">
        <f t="array" ref="R2312">IFERROR(
    IF(
        INDEX('Emission Factors'!$E$5:$R$488,
              MATCH(1,
                    ('Emission Factors'!$E$5:$E$488 = 'GHG emissions calculations'!$F2312) *
                    ('Emission Factors'!$H$5:$H$488 = 'GHG emissions calculations'!$H2312),
                    0),
              MATCH('GHG emissions calculations'!R$6, 'Emission Factors'!$E$5:$R$5, 0)) &lt;&gt; "",
        INDEX('Emission Factors'!$E$5:$R$488,
              MATCH(1,
                    ('Emission Factors'!$E$5:$E$488 = 'GHG emissions calculations'!$F2312) *
                    ('Emission Factors'!$H$5:$H$488 = 'GHG emissions calculations'!$H2312),
                    0),
              MATCH('GHG emissions calculations'!R$6, 'Emission Factors'!$E$5:$R$5, 0)),
        ""),
    "")</f>
        <v/>
      </c>
      <c r="S2312" s="312">
        <f t="shared" si="3"/>
        <v>0</v>
      </c>
      <c r="T2312" s="23"/>
    </row>
    <row r="2313" ht="15.75" customHeight="1" outlineLevel="1">
      <c r="A2313" s="23"/>
      <c r="B2313" s="71"/>
      <c r="C2313" s="71"/>
      <c r="D2313" s="71"/>
      <c r="E2313" s="314"/>
      <c r="F2313" s="311" t="str">
        <f>Lists!AB301</f>
        <v>Rubber, polyvinylchloride resin (B-PVC) - Asia</v>
      </c>
      <c r="G2313" s="311" t="str">
        <f t="array" ref="G2313">XLOOKUP(1,('Emission Factors'!$E$5:$E$488='GHG emissions calculations'!$F2313)*('Emission Factors'!$H$5:$H$488='GHG emissions calculations'!$H2313),INDEX('Emission Factors'!$E$5:$T$488,0,MATCH('GHG emissions calculations'!G$6,'Emission Factors'!$E$5:$T$5,0)),"",0)</f>
        <v/>
      </c>
      <c r="H2313" s="311" t="s">
        <v>237</v>
      </c>
      <c r="I2313" s="312" t="str">
        <f>IF(
    SUMIFS('Import data'!$L$25:$L$80,
           'Import data'!$J$25:$J$80, F2313,
           'Import data'!$G$25:$G$80, 'GHG emissions calculations'!$H2313,
           'Import data'!$I$25:$I$80,$E$1919) &lt;&gt; 0,
    SUMIFS('Import data'!$L$25:$L$80,
           'Import data'!$J$25:$J$80, F2313,
           'Import data'!$G$25:$G$80, 'GHG emissions calculations'!$H2313,
           'Import data'!$I$25:$I$80,$E$1919),
    ""
)</f>
        <v/>
      </c>
      <c r="J2313" s="311" t="str">
        <f t="array" ref="J2313">IF(
    XLOOKUP(F2313, 'Import data'!$J$26:$J$47, 'Import data'!$M$26:$M$47, "", 0) = "Please add the region-specific supplier emission factor or choose a different region available in the IAEG database.",
    "",
    XLOOKUP(F2313, 'Import data'!$J$26:$J$47, 'Import data'!$M$26:$M$47, "", 0)
)</f>
        <v/>
      </c>
      <c r="K2313" s="311" t="str">
        <f t="array" ref="K2313">IFERROR(
    XLOOKUP(F2313,
            _xlws.FILTER('Supplier Emission'!$G$15:$G$49,
                   ('Supplier Emission'!$D$15:$D$49=H2313) * ('Supplier Emission'!$F$15:$F$49=$E$1919)),
            _xlws.FILTER('Supplier Emission'!$I$15:$I$49,
                   ('Supplier Emission'!$D$15:$D$49=H2313) * ('Supplier Emission'!$F$15:$F$49=$E$1919)),
            ""),
    "")</f>
        <v/>
      </c>
      <c r="L2313" s="311" t="str">
        <f t="array" ref="L2313">IFERROR(
    XLOOKUP(F2313,
            _xlws.FILTER('Supplier Emission'!$G$15:$G$49,
                   ('Supplier Emission'!$D$15:$D$49=H2313) * ('Supplier Emission'!$F$15:$F$49=$E$1919)),
            _xlws.FILTER('Supplier Emission'!$J$15:$J$49,
                   ('Supplier Emission'!$D$15:$D$49=H2313) * ('Supplier Emission'!$F$15:$F$49=$E$1919)),
            ""),
    "")</f>
        <v/>
      </c>
      <c r="M2313" s="311" t="str">
        <f t="array" ref="M2313">IFERROR(
    XLOOKUP(F2313,
            _xlws.FILTER('Supplier Emission'!$G$15:$G$49,
                   ('Supplier Emission'!$D$15:$D$49=H2313) * ('Supplier Emission'!$F$15:$F$49=$E$1919)),
            _xlws.FILTER('Supplier Emission'!$M$15:$M$49,
                   ('Supplier Emission'!$D$15:$D$49=H2313) * ('Supplier Emission'!$F$15:$F$49=$E$1919)),
            ""),
    "")</f>
        <v/>
      </c>
      <c r="N2313" s="311" t="str">
        <f t="array" ref="N2313">IFERROR(
    XLOOKUP(F2313,
            _xlws.FILTER('Supplier Emission'!$G$15:$G$49,
                   ('Supplier Emission'!$D$15:$D$49=H2313) * ('Supplier Emission'!$F$15:$F$49=$E$1919)),
            _xlws.FILTER('Supplier Emission'!$H$15:$H$49,
                   ('Supplier Emission'!$D$15:$D$49=H2313) * ('Supplier Emission'!$F$15:$F$49=$E$1919)),
            ""),
    "")</f>
        <v/>
      </c>
      <c r="O2313" s="311" t="str">
        <f t="array" ref="O2313">XLOOKUP(1,('Emission Factors'!$E$5:$E$488='GHG emissions calculations'!$F2313)*('Emission Factors'!$H$5:$H$488='GHG emissions calculations'!$H2313),INDEX('Emission Factors'!$E$5:$T$488,0,MATCH('GHG emissions calculations'!O$6,'Emission Factors'!$E$5:$T$5,0)),"",0)</f>
        <v/>
      </c>
      <c r="P2313" s="313" t="str">
        <f t="array" ref="P2313">IFERROR(
    INDEX('Emission Factors'!$E$5:$P$488,
          MATCH(1,
                ('Emission Factors'!$E$5:$E$488 = 'GHG emissions calculations'!$F2313) *
                ('Emission Factors'!$H$5:$H$488 = 'GHG emissions calculations'!$H2313),
                0),
          MATCH('GHG emissions calculations'!P$6,'Emission Factors'!$E$5:$P$5,0)),
    "")</f>
        <v/>
      </c>
      <c r="Q2313" s="311" t="str">
        <f t="array" ref="Q2313">IFERROR(
    IF(
        INDEX('Emission Factors'!$E$5:$P$488,
              MATCH(1,
                    ('Emission Factors'!$E$5:$E$488 = 'GHG emissions calculations'!$F2313) *
                    ('Emission Factors'!$H$5:$H$488 = 'GHG emissions calculations'!$H2313),
                    0),
              MATCH('GHG emissions calculations'!Q$6, 'Emission Factors'!$E$5:$P$5, 0)) &lt;&gt; "",
        INDEX('Emission Factors'!$E$5:$P$488,
              MATCH(1,
                    ('Emission Factors'!$E$5:$E$488 = 'GHG emissions calculations'!$F2313) *
                    ('Emission Factors'!$H$5:$H$488 = 'GHG emissions calculations'!$H2313),
                    0),
              MATCH('GHG emissions calculations'!Q$6, 'Emission Factors'!$E$5:$P$5, 0)),
        ""),
    "")</f>
        <v/>
      </c>
      <c r="R2313" s="311" t="str">
        <f t="array" ref="R2313">IFERROR(
    IF(
        INDEX('Emission Factors'!$E$5:$R$488,
              MATCH(1,
                    ('Emission Factors'!$E$5:$E$488 = 'GHG emissions calculations'!$F2313) *
                    ('Emission Factors'!$H$5:$H$488 = 'GHG emissions calculations'!$H2313),
                    0),
              MATCH('GHG emissions calculations'!R$6, 'Emission Factors'!$E$5:$R$5, 0)) &lt;&gt; "",
        INDEX('Emission Factors'!$E$5:$R$488,
              MATCH(1,
                    ('Emission Factors'!$E$5:$E$488 = 'GHG emissions calculations'!$F2313) *
                    ('Emission Factors'!$H$5:$H$488 = 'GHG emissions calculations'!$H2313),
                    0),
              MATCH('GHG emissions calculations'!R$6, 'Emission Factors'!$E$5:$R$5, 0)),
        ""),
    "")</f>
        <v/>
      </c>
      <c r="S2313" s="312">
        <f t="shared" si="3"/>
        <v>0</v>
      </c>
      <c r="T2313" s="23"/>
    </row>
    <row r="2314" ht="15.75" customHeight="1" outlineLevel="1">
      <c r="A2314" s="23"/>
      <c r="B2314" s="71"/>
      <c r="C2314" s="71"/>
      <c r="D2314" s="71"/>
      <c r="E2314" s="314"/>
      <c r="F2314" s="311" t="str">
        <f>Lists!AB299</f>
        <v>Rubber, polyvinylchloride resin (B-PVC) - Europe</v>
      </c>
      <c r="G2314" s="311">
        <f t="array" ref="G2314">XLOOKUP(1,('Emission Factors'!$E$5:$E$488='GHG emissions calculations'!$F2314)*('Emission Factors'!$H$5:$H$488='GHG emissions calculations'!$H2314),INDEX('Emission Factors'!$E$5:$T$488,0,MATCH('GHG emissions calculations'!G$6,'Emission Factors'!$E$5:$T$5,0)),"",0)</f>
        <v>3</v>
      </c>
      <c r="H2314" s="311" t="s">
        <v>237</v>
      </c>
      <c r="I2314" s="312" t="str">
        <f>IF(
    SUMIFS('Import data'!$L$25:$L$80,
           'Import data'!$J$25:$J$80, F2314,
           'Import data'!$G$25:$G$80, 'GHG emissions calculations'!$H2314,
           'Import data'!$I$25:$I$80,$E$1919) &lt;&gt; 0,
    SUMIFS('Import data'!$L$25:$L$80,
           'Import data'!$J$25:$J$80, F2314,
           'Import data'!$G$25:$G$80, 'GHG emissions calculations'!$H2314,
           'Import data'!$I$25:$I$80,$E$1919),
    ""
)</f>
        <v/>
      </c>
      <c r="J2314" s="311" t="str">
        <f t="array" ref="J2314">IF(
    XLOOKUP(F2314, 'Import data'!$J$26:$J$47, 'Import data'!$M$26:$M$47, "", 0) = "Please add the region-specific supplier emission factor or choose a different region available in the IAEG database.",
    "",
    XLOOKUP(F2314, 'Import data'!$J$26:$J$47, 'Import data'!$M$26:$M$47, "", 0)
)</f>
        <v/>
      </c>
      <c r="K2314" s="311" t="str">
        <f t="array" ref="K2314">IFERROR(
    XLOOKUP(F2314,
            _xlws.FILTER('Supplier Emission'!$G$15:$G$49,
                   ('Supplier Emission'!$D$15:$D$49=H2314) * ('Supplier Emission'!$F$15:$F$49=$E$1919)),
            _xlws.FILTER('Supplier Emission'!$I$15:$I$49,
                   ('Supplier Emission'!$D$15:$D$49=H2314) * ('Supplier Emission'!$F$15:$F$49=$E$1919)),
            ""),
    "")</f>
        <v/>
      </c>
      <c r="L2314" s="311" t="str">
        <f t="array" ref="L2314">IFERROR(
    XLOOKUP(F2314,
            _xlws.FILTER('Supplier Emission'!$G$15:$G$49,
                   ('Supplier Emission'!$D$15:$D$49=H2314) * ('Supplier Emission'!$F$15:$F$49=$E$1919)),
            _xlws.FILTER('Supplier Emission'!$J$15:$J$49,
                   ('Supplier Emission'!$D$15:$D$49=H2314) * ('Supplier Emission'!$F$15:$F$49=$E$1919)),
            ""),
    "")</f>
        <v/>
      </c>
      <c r="M2314" s="311" t="str">
        <f t="array" ref="M2314">IFERROR(
    XLOOKUP(F2314,
            _xlws.FILTER('Supplier Emission'!$G$15:$G$49,
                   ('Supplier Emission'!$D$15:$D$49=H2314) * ('Supplier Emission'!$F$15:$F$49=$E$1919)),
            _xlws.FILTER('Supplier Emission'!$M$15:$M$49,
                   ('Supplier Emission'!$D$15:$D$49=H2314) * ('Supplier Emission'!$F$15:$F$49=$E$1919)),
            ""),
    "")</f>
        <v/>
      </c>
      <c r="N2314" s="311" t="str">
        <f t="array" ref="N2314">IFERROR(
    XLOOKUP(F2314,
            _xlws.FILTER('Supplier Emission'!$G$15:$G$49,
                   ('Supplier Emission'!$D$15:$D$49=H2314) * ('Supplier Emission'!$F$15:$F$49=$E$1919)),
            _xlws.FILTER('Supplier Emission'!$H$15:$H$49,
                   ('Supplier Emission'!$D$15:$D$49=H2314) * ('Supplier Emission'!$F$15:$F$49=$E$1919)),
            ""),
    "")</f>
        <v/>
      </c>
      <c r="O2314" s="311" t="str">
        <f t="array" ref="O2314">XLOOKUP(1,('Emission Factors'!$E$5:$E$488='GHG emissions calculations'!$F2314)*('Emission Factors'!$H$5:$H$488='GHG emissions calculations'!$H2314),INDEX('Emission Factors'!$E$5:$T$488,0,MATCH('GHG emissions calculations'!O$6,'Emission Factors'!$E$5:$T$5,0)),"",0)</f>
        <v>Polychlorure de vinyle, résine (B-PVC), RER</v>
      </c>
      <c r="P2314" s="313">
        <f t="array" ref="P2314">IFERROR(
    INDEX('Emission Factors'!$E$5:$P$488,
          MATCH(1,
                ('Emission Factors'!$E$5:$E$488 = 'GHG emissions calculations'!$F2314) *
                ('Emission Factors'!$H$5:$H$488 = 'GHG emissions calculations'!$H2314),
                0),
          MATCH('GHG emissions calculations'!P$6,'Emission Factors'!$E$5:$P$5,0)),
    "")</f>
        <v>1.65</v>
      </c>
      <c r="Q2314" s="311" t="str">
        <f t="array" ref="Q2314">IFERROR(
    IF(
        INDEX('Emission Factors'!$E$5:$P$488,
              MATCH(1,
                    ('Emission Factors'!$E$5:$E$488 = 'GHG emissions calculations'!$F2314) *
                    ('Emission Factors'!$H$5:$H$488 = 'GHG emissions calculations'!$H2314),
                    0),
              MATCH('GHG emissions calculations'!Q$6, 'Emission Factors'!$E$5:$P$5, 0)) &lt;&gt; "",
        INDEX('Emission Factors'!$E$5:$P$488,
              MATCH(1,
                    ('Emission Factors'!$E$5:$E$488 = 'GHG emissions calculations'!$F2314) *
                    ('Emission Factors'!$H$5:$H$488 = 'GHG emissions calculations'!$H2314),
                    0),
              MATCH('GHG emissions calculations'!Q$6, 'Emission Factors'!$E$5:$P$5, 0)),
        ""),
    "")</f>
        <v>kgCO2e/kg</v>
      </c>
      <c r="R2314" s="311" t="str">
        <f t="array" ref="R2314">IFERROR(
    IF(
        INDEX('Emission Factors'!$E$5:$R$488,
              MATCH(1,
                    ('Emission Factors'!$E$5:$E$488 = 'GHG emissions calculations'!$F2314) *
                    ('Emission Factors'!$H$5:$H$488 = 'GHG emissions calculations'!$H2314),
                    0),
              MATCH('GHG emissions calculations'!R$6, 'Emission Factors'!$E$5:$R$5, 0)) &lt;&gt; "",
        INDEX('Emission Factors'!$E$5:$R$488,
              MATCH(1,
                    ('Emission Factors'!$E$5:$E$488 = 'GHG emissions calculations'!$F2314) *
                    ('Emission Factors'!$H$5:$H$488 = 'GHG emissions calculations'!$H2314),
                    0),
              MATCH('GHG emissions calculations'!R$6, 'Emission Factors'!$E$5:$R$5, 0)),
        ""),
    "")</f>
        <v>Europe</v>
      </c>
      <c r="S2314" s="312">
        <f t="shared" si="3"/>
        <v>0</v>
      </c>
      <c r="T2314" s="23"/>
    </row>
    <row r="2315" ht="15.75" customHeight="1" outlineLevel="1">
      <c r="A2315" s="23"/>
      <c r="B2315" s="71"/>
      <c r="C2315" s="71"/>
      <c r="D2315" s="71"/>
      <c r="E2315" s="314"/>
      <c r="F2315" s="311" t="str">
        <f>Lists!AB304</f>
        <v>Rubber, polyvinylchloride resin (B-PVC) - Global or unspecified region</v>
      </c>
      <c r="G2315" s="311" t="str">
        <f t="array" ref="G2315">XLOOKUP(1,('Emission Factors'!$E$5:$E$488='GHG emissions calculations'!$F2315)*('Emission Factors'!$H$5:$H$488='GHG emissions calculations'!$H2315),INDEX('Emission Factors'!$E$5:$T$488,0,MATCH('GHG emissions calculations'!G$6,'Emission Factors'!$E$5:$T$5,0)),"",0)</f>
        <v/>
      </c>
      <c r="H2315" s="311" t="s">
        <v>237</v>
      </c>
      <c r="I2315" s="312" t="str">
        <f>IF(
    SUMIFS('Import data'!$L$25:$L$80,
           'Import data'!$J$25:$J$80, F2315,
           'Import data'!$G$25:$G$80, 'GHG emissions calculations'!$H2315,
           'Import data'!$I$25:$I$80,$E$1919) &lt;&gt; 0,
    SUMIFS('Import data'!$L$25:$L$80,
           'Import data'!$J$25:$J$80, F2315,
           'Import data'!$G$25:$G$80, 'GHG emissions calculations'!$H2315,
           'Import data'!$I$25:$I$80,$E$1919),
    ""
)</f>
        <v/>
      </c>
      <c r="J2315" s="311" t="str">
        <f t="array" ref="J2315">IF(
    XLOOKUP(F2315, 'Import data'!$J$26:$J$47, 'Import data'!$M$26:$M$47, "", 0) = "Please add the region-specific supplier emission factor or choose a different region available in the IAEG database.",
    "",
    XLOOKUP(F2315, 'Import data'!$J$26:$J$47, 'Import data'!$M$26:$M$47, "", 0)
)</f>
        <v/>
      </c>
      <c r="K2315" s="311" t="str">
        <f t="array" ref="K2315">IFERROR(
    XLOOKUP(F2315,
            _xlws.FILTER('Supplier Emission'!$G$15:$G$49,
                   ('Supplier Emission'!$D$15:$D$49=H2315) * ('Supplier Emission'!$F$15:$F$49=$E$1919)),
            _xlws.FILTER('Supplier Emission'!$I$15:$I$49,
                   ('Supplier Emission'!$D$15:$D$49=H2315) * ('Supplier Emission'!$F$15:$F$49=$E$1919)),
            ""),
    "")</f>
        <v/>
      </c>
      <c r="L2315" s="311" t="str">
        <f t="array" ref="L2315">IFERROR(
    XLOOKUP(F2315,
            _xlws.FILTER('Supplier Emission'!$G$15:$G$49,
                   ('Supplier Emission'!$D$15:$D$49=H2315) * ('Supplier Emission'!$F$15:$F$49=$E$1919)),
            _xlws.FILTER('Supplier Emission'!$J$15:$J$49,
                   ('Supplier Emission'!$D$15:$D$49=H2315) * ('Supplier Emission'!$F$15:$F$49=$E$1919)),
            ""),
    "")</f>
        <v/>
      </c>
      <c r="M2315" s="311" t="str">
        <f t="array" ref="M2315">IFERROR(
    XLOOKUP(F2315,
            _xlws.FILTER('Supplier Emission'!$G$15:$G$49,
                   ('Supplier Emission'!$D$15:$D$49=H2315) * ('Supplier Emission'!$F$15:$F$49=$E$1919)),
            _xlws.FILTER('Supplier Emission'!$M$15:$M$49,
                   ('Supplier Emission'!$D$15:$D$49=H2315) * ('Supplier Emission'!$F$15:$F$49=$E$1919)),
            ""),
    "")</f>
        <v/>
      </c>
      <c r="N2315" s="311" t="str">
        <f t="array" ref="N2315">IFERROR(
    XLOOKUP(F2315,
            _xlws.FILTER('Supplier Emission'!$G$15:$G$49,
                   ('Supplier Emission'!$D$15:$D$49=H2315) * ('Supplier Emission'!$F$15:$F$49=$E$1919)),
            _xlws.FILTER('Supplier Emission'!$H$15:$H$49,
                   ('Supplier Emission'!$D$15:$D$49=H2315) * ('Supplier Emission'!$F$15:$F$49=$E$1919)),
            ""),
    "")</f>
        <v/>
      </c>
      <c r="O2315" s="311" t="str">
        <f t="array" ref="O2315">XLOOKUP(1,('Emission Factors'!$E$5:$E$488='GHG emissions calculations'!$F2315)*('Emission Factors'!$H$5:$H$488='GHG emissions calculations'!$H2315),INDEX('Emission Factors'!$E$5:$T$488,0,MATCH('GHG emissions calculations'!O$6,'Emission Factors'!$E$5:$T$5,0)),"",0)</f>
        <v/>
      </c>
      <c r="P2315" s="313" t="str">
        <f t="array" ref="P2315">IFERROR(
    INDEX('Emission Factors'!$E$5:$P$488,
          MATCH(1,
                ('Emission Factors'!$E$5:$E$488 = 'GHG emissions calculations'!$F2315) *
                ('Emission Factors'!$H$5:$H$488 = 'GHG emissions calculations'!$H2315),
                0),
          MATCH('GHG emissions calculations'!P$6,'Emission Factors'!$E$5:$P$5,0)),
    "")</f>
        <v/>
      </c>
      <c r="Q2315" s="311" t="str">
        <f t="array" ref="Q2315">IFERROR(
    IF(
        INDEX('Emission Factors'!$E$5:$P$488,
              MATCH(1,
                    ('Emission Factors'!$E$5:$E$488 = 'GHG emissions calculations'!$F2315) *
                    ('Emission Factors'!$H$5:$H$488 = 'GHG emissions calculations'!$H2315),
                    0),
              MATCH('GHG emissions calculations'!Q$6, 'Emission Factors'!$E$5:$P$5, 0)) &lt;&gt; "",
        INDEX('Emission Factors'!$E$5:$P$488,
              MATCH(1,
                    ('Emission Factors'!$E$5:$E$488 = 'GHG emissions calculations'!$F2315) *
                    ('Emission Factors'!$H$5:$H$488 = 'GHG emissions calculations'!$H2315),
                    0),
              MATCH('GHG emissions calculations'!Q$6, 'Emission Factors'!$E$5:$P$5, 0)),
        ""),
    "")</f>
        <v/>
      </c>
      <c r="R2315" s="311" t="str">
        <f t="array" ref="R2315">IFERROR(
    IF(
        INDEX('Emission Factors'!$E$5:$R$488,
              MATCH(1,
                    ('Emission Factors'!$E$5:$E$488 = 'GHG emissions calculations'!$F2315) *
                    ('Emission Factors'!$H$5:$H$488 = 'GHG emissions calculations'!$H2315),
                    0),
              MATCH('GHG emissions calculations'!R$6, 'Emission Factors'!$E$5:$R$5, 0)) &lt;&gt; "",
        INDEX('Emission Factors'!$E$5:$R$488,
              MATCH(1,
                    ('Emission Factors'!$E$5:$E$488 = 'GHG emissions calculations'!$F2315) *
                    ('Emission Factors'!$H$5:$H$488 = 'GHG emissions calculations'!$H2315),
                    0),
              MATCH('GHG emissions calculations'!R$6, 'Emission Factors'!$E$5:$R$5, 0)),
        ""),
    "")</f>
        <v/>
      </c>
      <c r="S2315" s="312">
        <f t="shared" si="3"/>
        <v>0</v>
      </c>
      <c r="T2315" s="23"/>
    </row>
    <row r="2316" ht="15.75" customHeight="1" outlineLevel="1">
      <c r="A2316" s="23"/>
      <c r="B2316" s="71"/>
      <c r="C2316" s="71"/>
      <c r="D2316" s="71"/>
      <c r="E2316" s="314"/>
      <c r="F2316" s="311" t="str">
        <f>Lists!AB303</f>
        <v>Rubber, polyvinylchloride resin (B-PVC) - Middle East</v>
      </c>
      <c r="G2316" s="311" t="str">
        <f t="array" ref="G2316">XLOOKUP(1,('Emission Factors'!$E$5:$E$488='GHG emissions calculations'!$F2316)*('Emission Factors'!$H$5:$H$488='GHG emissions calculations'!$H2316),INDEX('Emission Factors'!$E$5:$T$488,0,MATCH('GHG emissions calculations'!G$6,'Emission Factors'!$E$5:$T$5,0)),"",0)</f>
        <v/>
      </c>
      <c r="H2316" s="311" t="s">
        <v>237</v>
      </c>
      <c r="I2316" s="312" t="str">
        <f>IF(
    SUMIFS('Import data'!$L$25:$L$80,
           'Import data'!$J$25:$J$80, F2316,
           'Import data'!$G$25:$G$80, 'GHG emissions calculations'!$H2316,
           'Import data'!$I$25:$I$80,$E$1919) &lt;&gt; 0,
    SUMIFS('Import data'!$L$25:$L$80,
           'Import data'!$J$25:$J$80, F2316,
           'Import data'!$G$25:$G$80, 'GHG emissions calculations'!$H2316,
           'Import data'!$I$25:$I$80,$E$1919),
    ""
)</f>
        <v/>
      </c>
      <c r="J2316" s="311" t="str">
        <f t="array" ref="J2316">IF(
    XLOOKUP(F2316, 'Import data'!$J$26:$J$47, 'Import data'!$M$26:$M$47, "", 0) = "Please add the region-specific supplier emission factor or choose a different region available in the IAEG database.",
    "",
    XLOOKUP(F2316, 'Import data'!$J$26:$J$47, 'Import data'!$M$26:$M$47, "", 0)
)</f>
        <v/>
      </c>
      <c r="K2316" s="311" t="str">
        <f t="array" ref="K2316">IFERROR(
    XLOOKUP(F2316,
            _xlws.FILTER('Supplier Emission'!$G$15:$G$49,
                   ('Supplier Emission'!$D$15:$D$49=H2316) * ('Supplier Emission'!$F$15:$F$49=$E$1919)),
            _xlws.FILTER('Supplier Emission'!$I$15:$I$49,
                   ('Supplier Emission'!$D$15:$D$49=H2316) * ('Supplier Emission'!$F$15:$F$49=$E$1919)),
            ""),
    "")</f>
        <v/>
      </c>
      <c r="L2316" s="311" t="str">
        <f t="array" ref="L2316">IFERROR(
    XLOOKUP(F2316,
            _xlws.FILTER('Supplier Emission'!$G$15:$G$49,
                   ('Supplier Emission'!$D$15:$D$49=H2316) * ('Supplier Emission'!$F$15:$F$49=$E$1919)),
            _xlws.FILTER('Supplier Emission'!$J$15:$J$49,
                   ('Supplier Emission'!$D$15:$D$49=H2316) * ('Supplier Emission'!$F$15:$F$49=$E$1919)),
            ""),
    "")</f>
        <v/>
      </c>
      <c r="M2316" s="311" t="str">
        <f t="array" ref="M2316">IFERROR(
    XLOOKUP(F2316,
            _xlws.FILTER('Supplier Emission'!$G$15:$G$49,
                   ('Supplier Emission'!$D$15:$D$49=H2316) * ('Supplier Emission'!$F$15:$F$49=$E$1919)),
            _xlws.FILTER('Supplier Emission'!$M$15:$M$49,
                   ('Supplier Emission'!$D$15:$D$49=H2316) * ('Supplier Emission'!$F$15:$F$49=$E$1919)),
            ""),
    "")</f>
        <v/>
      </c>
      <c r="N2316" s="311" t="str">
        <f t="array" ref="N2316">IFERROR(
    XLOOKUP(F2316,
            _xlws.FILTER('Supplier Emission'!$G$15:$G$49,
                   ('Supplier Emission'!$D$15:$D$49=H2316) * ('Supplier Emission'!$F$15:$F$49=$E$1919)),
            _xlws.FILTER('Supplier Emission'!$H$15:$H$49,
                   ('Supplier Emission'!$D$15:$D$49=H2316) * ('Supplier Emission'!$F$15:$F$49=$E$1919)),
            ""),
    "")</f>
        <v/>
      </c>
      <c r="O2316" s="311" t="str">
        <f t="array" ref="O2316">XLOOKUP(1,('Emission Factors'!$E$5:$E$488='GHG emissions calculations'!$F2316)*('Emission Factors'!$H$5:$H$488='GHG emissions calculations'!$H2316),INDEX('Emission Factors'!$E$5:$T$488,0,MATCH('GHG emissions calculations'!O$6,'Emission Factors'!$E$5:$T$5,0)),"",0)</f>
        <v/>
      </c>
      <c r="P2316" s="313" t="str">
        <f t="array" ref="P2316">IFERROR(
    INDEX('Emission Factors'!$E$5:$P$488,
          MATCH(1,
                ('Emission Factors'!$E$5:$E$488 = 'GHG emissions calculations'!$F2316) *
                ('Emission Factors'!$H$5:$H$488 = 'GHG emissions calculations'!$H2316),
                0),
          MATCH('GHG emissions calculations'!P$6,'Emission Factors'!$E$5:$P$5,0)),
    "")</f>
        <v/>
      </c>
      <c r="Q2316" s="311" t="str">
        <f t="array" ref="Q2316">IFERROR(
    IF(
        INDEX('Emission Factors'!$E$5:$P$488,
              MATCH(1,
                    ('Emission Factors'!$E$5:$E$488 = 'GHG emissions calculations'!$F2316) *
                    ('Emission Factors'!$H$5:$H$488 = 'GHG emissions calculations'!$H2316),
                    0),
              MATCH('GHG emissions calculations'!Q$6, 'Emission Factors'!$E$5:$P$5, 0)) &lt;&gt; "",
        INDEX('Emission Factors'!$E$5:$P$488,
              MATCH(1,
                    ('Emission Factors'!$E$5:$E$488 = 'GHG emissions calculations'!$F2316) *
                    ('Emission Factors'!$H$5:$H$488 = 'GHG emissions calculations'!$H2316),
                    0),
              MATCH('GHG emissions calculations'!Q$6, 'Emission Factors'!$E$5:$P$5, 0)),
        ""),
    "")</f>
        <v/>
      </c>
      <c r="R2316" s="311" t="str">
        <f t="array" ref="R2316">IFERROR(
    IF(
        INDEX('Emission Factors'!$E$5:$R$488,
              MATCH(1,
                    ('Emission Factors'!$E$5:$E$488 = 'GHG emissions calculations'!$F2316) *
                    ('Emission Factors'!$H$5:$H$488 = 'GHG emissions calculations'!$H2316),
                    0),
              MATCH('GHG emissions calculations'!R$6, 'Emission Factors'!$E$5:$R$5, 0)) &lt;&gt; "",
        INDEX('Emission Factors'!$E$5:$R$488,
              MATCH(1,
                    ('Emission Factors'!$E$5:$E$488 = 'GHG emissions calculations'!$F2316) *
                    ('Emission Factors'!$H$5:$H$488 = 'GHG emissions calculations'!$H2316),
                    0),
              MATCH('GHG emissions calculations'!R$6, 'Emission Factors'!$E$5:$R$5, 0)),
        ""),
    "")</f>
        <v/>
      </c>
      <c r="S2316" s="312">
        <f t="shared" si="3"/>
        <v>0</v>
      </c>
      <c r="T2316" s="23"/>
    </row>
    <row r="2317" ht="15.75" customHeight="1" outlineLevel="1">
      <c r="A2317" s="23"/>
      <c r="B2317" s="71"/>
      <c r="C2317" s="71"/>
      <c r="D2317" s="71"/>
      <c r="E2317" s="314"/>
      <c r="F2317" s="311" t="str">
        <f>Lists!AB302</f>
        <v>Rubber, polyvinylchloride resin (B-PVC) - Oceania</v>
      </c>
      <c r="G2317" s="311" t="str">
        <f t="array" ref="G2317">XLOOKUP(1,('Emission Factors'!$E$5:$E$488='GHG emissions calculations'!$F2317)*('Emission Factors'!$H$5:$H$488='GHG emissions calculations'!$H2317),INDEX('Emission Factors'!$E$5:$T$488,0,MATCH('GHG emissions calculations'!G$6,'Emission Factors'!$E$5:$T$5,0)),"",0)</f>
        <v/>
      </c>
      <c r="H2317" s="311" t="s">
        <v>237</v>
      </c>
      <c r="I2317" s="312" t="str">
        <f>IF(
    SUMIFS('Import data'!$L$25:$L$80,
           'Import data'!$J$25:$J$80, F2317,
           'Import data'!$G$25:$G$80, 'GHG emissions calculations'!$H2317,
           'Import data'!$I$25:$I$80,$E$1919) &lt;&gt; 0,
    SUMIFS('Import data'!$L$25:$L$80,
           'Import data'!$J$25:$J$80, F2317,
           'Import data'!$G$25:$G$80, 'GHG emissions calculations'!$H2317,
           'Import data'!$I$25:$I$80,$E$1919),
    ""
)</f>
        <v/>
      </c>
      <c r="J2317" s="311" t="str">
        <f t="array" ref="J2317">IF(
    XLOOKUP(F2317, 'Import data'!$J$26:$J$47, 'Import data'!$M$26:$M$47, "", 0) = "Please add the region-specific supplier emission factor or choose a different region available in the IAEG database.",
    "",
    XLOOKUP(F2317, 'Import data'!$J$26:$J$47, 'Import data'!$M$26:$M$47, "", 0)
)</f>
        <v/>
      </c>
      <c r="K2317" s="311" t="str">
        <f t="array" ref="K2317">IFERROR(
    XLOOKUP(F2317,
            _xlws.FILTER('Supplier Emission'!$G$15:$G$49,
                   ('Supplier Emission'!$D$15:$D$49=H2317) * ('Supplier Emission'!$F$15:$F$49=$E$1919)),
            _xlws.FILTER('Supplier Emission'!$I$15:$I$49,
                   ('Supplier Emission'!$D$15:$D$49=H2317) * ('Supplier Emission'!$F$15:$F$49=$E$1919)),
            ""),
    "")</f>
        <v/>
      </c>
      <c r="L2317" s="311" t="str">
        <f t="array" ref="L2317">IFERROR(
    XLOOKUP(F2317,
            _xlws.FILTER('Supplier Emission'!$G$15:$G$49,
                   ('Supplier Emission'!$D$15:$D$49=H2317) * ('Supplier Emission'!$F$15:$F$49=$E$1919)),
            _xlws.FILTER('Supplier Emission'!$J$15:$J$49,
                   ('Supplier Emission'!$D$15:$D$49=H2317) * ('Supplier Emission'!$F$15:$F$49=$E$1919)),
            ""),
    "")</f>
        <v/>
      </c>
      <c r="M2317" s="311" t="str">
        <f t="array" ref="M2317">IFERROR(
    XLOOKUP(F2317,
            _xlws.FILTER('Supplier Emission'!$G$15:$G$49,
                   ('Supplier Emission'!$D$15:$D$49=H2317) * ('Supplier Emission'!$F$15:$F$49=$E$1919)),
            _xlws.FILTER('Supplier Emission'!$M$15:$M$49,
                   ('Supplier Emission'!$D$15:$D$49=H2317) * ('Supplier Emission'!$F$15:$F$49=$E$1919)),
            ""),
    "")</f>
        <v/>
      </c>
      <c r="N2317" s="311" t="str">
        <f t="array" ref="N2317">IFERROR(
    XLOOKUP(F2317,
            _xlws.FILTER('Supplier Emission'!$G$15:$G$49,
                   ('Supplier Emission'!$D$15:$D$49=H2317) * ('Supplier Emission'!$F$15:$F$49=$E$1919)),
            _xlws.FILTER('Supplier Emission'!$H$15:$H$49,
                   ('Supplier Emission'!$D$15:$D$49=H2317) * ('Supplier Emission'!$F$15:$F$49=$E$1919)),
            ""),
    "")</f>
        <v/>
      </c>
      <c r="O2317" s="311" t="str">
        <f t="array" ref="O2317">XLOOKUP(1,('Emission Factors'!$E$5:$E$488='GHG emissions calculations'!$F2317)*('Emission Factors'!$H$5:$H$488='GHG emissions calculations'!$H2317),INDEX('Emission Factors'!$E$5:$T$488,0,MATCH('GHG emissions calculations'!O$6,'Emission Factors'!$E$5:$T$5,0)),"",0)</f>
        <v/>
      </c>
      <c r="P2317" s="313" t="str">
        <f t="array" ref="P2317">IFERROR(
    INDEX('Emission Factors'!$E$5:$P$488,
          MATCH(1,
                ('Emission Factors'!$E$5:$E$488 = 'GHG emissions calculations'!$F2317) *
                ('Emission Factors'!$H$5:$H$488 = 'GHG emissions calculations'!$H2317),
                0),
          MATCH('GHG emissions calculations'!P$6,'Emission Factors'!$E$5:$P$5,0)),
    "")</f>
        <v/>
      </c>
      <c r="Q2317" s="311" t="str">
        <f t="array" ref="Q2317">IFERROR(
    IF(
        INDEX('Emission Factors'!$E$5:$P$488,
              MATCH(1,
                    ('Emission Factors'!$E$5:$E$488 = 'GHG emissions calculations'!$F2317) *
                    ('Emission Factors'!$H$5:$H$488 = 'GHG emissions calculations'!$H2317),
                    0),
              MATCH('GHG emissions calculations'!Q$6, 'Emission Factors'!$E$5:$P$5, 0)) &lt;&gt; "",
        INDEX('Emission Factors'!$E$5:$P$488,
              MATCH(1,
                    ('Emission Factors'!$E$5:$E$488 = 'GHG emissions calculations'!$F2317) *
                    ('Emission Factors'!$H$5:$H$488 = 'GHG emissions calculations'!$H2317),
                    0),
              MATCH('GHG emissions calculations'!Q$6, 'Emission Factors'!$E$5:$P$5, 0)),
        ""),
    "")</f>
        <v/>
      </c>
      <c r="R2317" s="311" t="str">
        <f t="array" ref="R2317">IFERROR(
    IF(
        INDEX('Emission Factors'!$E$5:$R$488,
              MATCH(1,
                    ('Emission Factors'!$E$5:$E$488 = 'GHG emissions calculations'!$F2317) *
                    ('Emission Factors'!$H$5:$H$488 = 'GHG emissions calculations'!$H2317),
                    0),
              MATCH('GHG emissions calculations'!R$6, 'Emission Factors'!$E$5:$R$5, 0)) &lt;&gt; "",
        INDEX('Emission Factors'!$E$5:$R$488,
              MATCH(1,
                    ('Emission Factors'!$E$5:$E$488 = 'GHG emissions calculations'!$F2317) *
                    ('Emission Factors'!$H$5:$H$488 = 'GHG emissions calculations'!$H2317),
                    0),
              MATCH('GHG emissions calculations'!R$6, 'Emission Factors'!$E$5:$R$5, 0)),
        ""),
    "")</f>
        <v/>
      </c>
      <c r="S2317" s="312">
        <f t="shared" si="3"/>
        <v>0</v>
      </c>
      <c r="T2317" s="23"/>
    </row>
    <row r="2318" ht="15.75" customHeight="1" outlineLevel="1">
      <c r="A2318" s="23"/>
      <c r="B2318" s="71"/>
      <c r="C2318" s="71"/>
      <c r="D2318" s="71"/>
      <c r="E2318" s="314"/>
      <c r="F2318" s="311" t="str">
        <f>Lists!AB307</f>
        <v>Rubber, polyvinylpolypyrolidore (PVPP)  - Africa</v>
      </c>
      <c r="G2318" s="311" t="str">
        <f t="array" ref="G2318">XLOOKUP(1,('Emission Factors'!$E$5:$E$488='GHG emissions calculations'!$F2318)*('Emission Factors'!$H$5:$H$488='GHG emissions calculations'!$H2318),INDEX('Emission Factors'!$E$5:$T$488,0,MATCH('GHG emissions calculations'!G$6,'Emission Factors'!$E$5:$T$5,0)),"",0)</f>
        <v/>
      </c>
      <c r="H2318" s="311" t="s">
        <v>237</v>
      </c>
      <c r="I2318" s="312" t="str">
        <f>IF(
    SUMIFS('Import data'!$L$25:$L$80,
           'Import data'!$J$25:$J$80, F2318,
           'Import data'!$G$25:$G$80, 'GHG emissions calculations'!$H2318,
           'Import data'!$I$25:$I$80,$E$1919) &lt;&gt; 0,
    SUMIFS('Import data'!$L$25:$L$80,
           'Import data'!$J$25:$J$80, F2318,
           'Import data'!$G$25:$G$80, 'GHG emissions calculations'!$H2318,
           'Import data'!$I$25:$I$80,$E$1919),
    ""
)</f>
        <v/>
      </c>
      <c r="J2318" s="311" t="str">
        <f t="array" ref="J2318">IF(
    XLOOKUP(F2318, 'Import data'!$J$26:$J$47, 'Import data'!$M$26:$M$47, "", 0) = "Please add the region-specific supplier emission factor or choose a different region available in the IAEG database.",
    "",
    XLOOKUP(F2318, 'Import data'!$J$26:$J$47, 'Import data'!$M$26:$M$47, "", 0)
)</f>
        <v/>
      </c>
      <c r="K2318" s="311" t="str">
        <f t="array" ref="K2318">IFERROR(
    XLOOKUP(F2318,
            _xlws.FILTER('Supplier Emission'!$G$15:$G$49,
                   ('Supplier Emission'!$D$15:$D$49=H2318) * ('Supplier Emission'!$F$15:$F$49=$E$1919)),
            _xlws.FILTER('Supplier Emission'!$I$15:$I$49,
                   ('Supplier Emission'!$D$15:$D$49=H2318) * ('Supplier Emission'!$F$15:$F$49=$E$1919)),
            ""),
    "")</f>
        <v/>
      </c>
      <c r="L2318" s="311" t="str">
        <f t="array" ref="L2318">IFERROR(
    XLOOKUP(F2318,
            _xlws.FILTER('Supplier Emission'!$G$15:$G$49,
                   ('Supplier Emission'!$D$15:$D$49=H2318) * ('Supplier Emission'!$F$15:$F$49=$E$1919)),
            _xlws.FILTER('Supplier Emission'!$J$15:$J$49,
                   ('Supplier Emission'!$D$15:$D$49=H2318) * ('Supplier Emission'!$F$15:$F$49=$E$1919)),
            ""),
    "")</f>
        <v/>
      </c>
      <c r="M2318" s="311" t="str">
        <f t="array" ref="M2318">IFERROR(
    XLOOKUP(F2318,
            _xlws.FILTER('Supplier Emission'!$G$15:$G$49,
                   ('Supplier Emission'!$D$15:$D$49=H2318) * ('Supplier Emission'!$F$15:$F$49=$E$1919)),
            _xlws.FILTER('Supplier Emission'!$M$15:$M$49,
                   ('Supplier Emission'!$D$15:$D$49=H2318) * ('Supplier Emission'!$F$15:$F$49=$E$1919)),
            ""),
    "")</f>
        <v/>
      </c>
      <c r="N2318" s="311" t="str">
        <f t="array" ref="N2318">IFERROR(
    XLOOKUP(F2318,
            _xlws.FILTER('Supplier Emission'!$G$15:$G$49,
                   ('Supplier Emission'!$D$15:$D$49=H2318) * ('Supplier Emission'!$F$15:$F$49=$E$1919)),
            _xlws.FILTER('Supplier Emission'!$H$15:$H$49,
                   ('Supplier Emission'!$D$15:$D$49=H2318) * ('Supplier Emission'!$F$15:$F$49=$E$1919)),
            ""),
    "")</f>
        <v/>
      </c>
      <c r="O2318" s="311" t="str">
        <f t="array" ref="O2318">XLOOKUP(1,('Emission Factors'!$E$5:$E$488='GHG emissions calculations'!$F2318)*('Emission Factors'!$H$5:$H$488='GHG emissions calculations'!$H2318),INDEX('Emission Factors'!$E$5:$T$488,0,MATCH('GHG emissions calculations'!O$6,'Emission Factors'!$E$5:$T$5,0)),"",0)</f>
        <v/>
      </c>
      <c r="P2318" s="313" t="str">
        <f t="array" ref="P2318">IFERROR(
    INDEX('Emission Factors'!$E$5:$P$488,
          MATCH(1,
                ('Emission Factors'!$E$5:$E$488 = 'GHG emissions calculations'!$F2318) *
                ('Emission Factors'!$H$5:$H$488 = 'GHG emissions calculations'!$H2318),
                0),
          MATCH('GHG emissions calculations'!P$6,'Emission Factors'!$E$5:$P$5,0)),
    "")</f>
        <v/>
      </c>
      <c r="Q2318" s="311" t="str">
        <f t="array" ref="Q2318">IFERROR(
    IF(
        INDEX('Emission Factors'!$E$5:$P$488,
              MATCH(1,
                    ('Emission Factors'!$E$5:$E$488 = 'GHG emissions calculations'!$F2318) *
                    ('Emission Factors'!$H$5:$H$488 = 'GHG emissions calculations'!$H2318),
                    0),
              MATCH('GHG emissions calculations'!Q$6, 'Emission Factors'!$E$5:$P$5, 0)) &lt;&gt; "",
        INDEX('Emission Factors'!$E$5:$P$488,
              MATCH(1,
                    ('Emission Factors'!$E$5:$E$488 = 'GHG emissions calculations'!$F2318) *
                    ('Emission Factors'!$H$5:$H$488 = 'GHG emissions calculations'!$H2318),
                    0),
              MATCH('GHG emissions calculations'!Q$6, 'Emission Factors'!$E$5:$P$5, 0)),
        ""),
    "")</f>
        <v/>
      </c>
      <c r="R2318" s="311" t="str">
        <f t="array" ref="R2318">IFERROR(
    IF(
        INDEX('Emission Factors'!$E$5:$R$488,
              MATCH(1,
                    ('Emission Factors'!$E$5:$E$488 = 'GHG emissions calculations'!$F2318) *
                    ('Emission Factors'!$H$5:$H$488 = 'GHG emissions calculations'!$H2318),
                    0),
              MATCH('GHG emissions calculations'!R$6, 'Emission Factors'!$E$5:$R$5, 0)) &lt;&gt; "",
        INDEX('Emission Factors'!$E$5:$R$488,
              MATCH(1,
                    ('Emission Factors'!$E$5:$E$488 = 'GHG emissions calculations'!$F2318) *
                    ('Emission Factors'!$H$5:$H$488 = 'GHG emissions calculations'!$H2318),
                    0),
              MATCH('GHG emissions calculations'!R$6, 'Emission Factors'!$E$5:$R$5, 0)),
        ""),
    "")</f>
        <v/>
      </c>
      <c r="S2318" s="312">
        <f t="shared" si="3"/>
        <v>0</v>
      </c>
      <c r="T2318" s="23"/>
    </row>
    <row r="2319" ht="15.75" customHeight="1" outlineLevel="1">
      <c r="A2319" s="23"/>
      <c r="B2319" s="71"/>
      <c r="C2319" s="71"/>
      <c r="D2319" s="71"/>
      <c r="E2319" s="314"/>
      <c r="F2319" s="311" t="str">
        <f>Lists!AB335</f>
        <v>Rubber, polyvinylpolypyrolidore (PVPP)  - Africa</v>
      </c>
      <c r="G2319" s="311" t="str">
        <f t="array" ref="G2319">XLOOKUP(1,('Emission Factors'!$E$5:$E$488='GHG emissions calculations'!$F2319)*('Emission Factors'!$H$5:$H$488='GHG emissions calculations'!$H2319),INDEX('Emission Factors'!$E$5:$T$488,0,MATCH('GHG emissions calculations'!G$6,'Emission Factors'!$E$5:$T$5,0)),"",0)</f>
        <v/>
      </c>
      <c r="H2319" s="311" t="s">
        <v>237</v>
      </c>
      <c r="I2319" s="312" t="str">
        <f>IF(
    SUMIFS('Import data'!$L$25:$L$80,
           'Import data'!$J$25:$J$80, F2319,
           'Import data'!$G$25:$G$80, 'GHG emissions calculations'!$H2319,
           'Import data'!$I$25:$I$80,$E$1919) &lt;&gt; 0,
    SUMIFS('Import data'!$L$25:$L$80,
           'Import data'!$J$25:$J$80, F2319,
           'Import data'!$G$25:$G$80, 'GHG emissions calculations'!$H2319,
           'Import data'!$I$25:$I$80,$E$1919),
    ""
)</f>
        <v/>
      </c>
      <c r="J2319" s="311" t="str">
        <f t="array" ref="J2319">IF(
    XLOOKUP(F2319, 'Import data'!$J$26:$J$47, 'Import data'!$M$26:$M$47, "", 0) = "Please add the region-specific supplier emission factor or choose a different region available in the IAEG database.",
    "",
    XLOOKUP(F2319, 'Import data'!$J$26:$J$47, 'Import data'!$M$26:$M$47, "", 0)
)</f>
        <v/>
      </c>
      <c r="K2319" s="311" t="str">
        <f t="array" ref="K2319">IFERROR(
    XLOOKUP(F2319,
            _xlws.FILTER('Supplier Emission'!$G$15:$G$49,
                   ('Supplier Emission'!$D$15:$D$49=H2319) * ('Supplier Emission'!$F$15:$F$49=$E$1919)),
            _xlws.FILTER('Supplier Emission'!$I$15:$I$49,
                   ('Supplier Emission'!$D$15:$D$49=H2319) * ('Supplier Emission'!$F$15:$F$49=$E$1919)),
            ""),
    "")</f>
        <v/>
      </c>
      <c r="L2319" s="311" t="str">
        <f t="array" ref="L2319">IFERROR(
    XLOOKUP(F2319,
            _xlws.FILTER('Supplier Emission'!$G$15:$G$49,
                   ('Supplier Emission'!$D$15:$D$49=H2319) * ('Supplier Emission'!$F$15:$F$49=$E$1919)),
            _xlws.FILTER('Supplier Emission'!$J$15:$J$49,
                   ('Supplier Emission'!$D$15:$D$49=H2319) * ('Supplier Emission'!$F$15:$F$49=$E$1919)),
            ""),
    "")</f>
        <v/>
      </c>
      <c r="M2319" s="311" t="str">
        <f t="array" ref="M2319">IFERROR(
    XLOOKUP(F2319,
            _xlws.FILTER('Supplier Emission'!$G$15:$G$49,
                   ('Supplier Emission'!$D$15:$D$49=H2319) * ('Supplier Emission'!$F$15:$F$49=$E$1919)),
            _xlws.FILTER('Supplier Emission'!$M$15:$M$49,
                   ('Supplier Emission'!$D$15:$D$49=H2319) * ('Supplier Emission'!$F$15:$F$49=$E$1919)),
            ""),
    "")</f>
        <v/>
      </c>
      <c r="N2319" s="311" t="str">
        <f t="array" ref="N2319">IFERROR(
    XLOOKUP(F2319,
            _xlws.FILTER('Supplier Emission'!$G$15:$G$49,
                   ('Supplier Emission'!$D$15:$D$49=H2319) * ('Supplier Emission'!$F$15:$F$49=$E$1919)),
            _xlws.FILTER('Supplier Emission'!$H$15:$H$49,
                   ('Supplier Emission'!$D$15:$D$49=H2319) * ('Supplier Emission'!$F$15:$F$49=$E$1919)),
            ""),
    "")</f>
        <v/>
      </c>
      <c r="O2319" s="311" t="str">
        <f t="array" ref="O2319">XLOOKUP(1,('Emission Factors'!$E$5:$E$488='GHG emissions calculations'!$F2319)*('Emission Factors'!$H$5:$H$488='GHG emissions calculations'!$H2319),INDEX('Emission Factors'!$E$5:$T$488,0,MATCH('GHG emissions calculations'!O$6,'Emission Factors'!$E$5:$T$5,0)),"",0)</f>
        <v/>
      </c>
      <c r="P2319" s="313" t="str">
        <f t="array" ref="P2319">IFERROR(
    INDEX('Emission Factors'!$E$5:$P$488,
          MATCH(1,
                ('Emission Factors'!$E$5:$E$488 = 'GHG emissions calculations'!$F2319) *
                ('Emission Factors'!$H$5:$H$488 = 'GHG emissions calculations'!$H2319),
                0),
          MATCH('GHG emissions calculations'!P$6,'Emission Factors'!$E$5:$P$5,0)),
    "")</f>
        <v/>
      </c>
      <c r="Q2319" s="311" t="str">
        <f t="array" ref="Q2319">IFERROR(
    IF(
        INDEX('Emission Factors'!$E$5:$P$488,
              MATCH(1,
                    ('Emission Factors'!$E$5:$E$488 = 'GHG emissions calculations'!$F2319) *
                    ('Emission Factors'!$H$5:$H$488 = 'GHG emissions calculations'!$H2319),
                    0),
              MATCH('GHG emissions calculations'!Q$6, 'Emission Factors'!$E$5:$P$5, 0)) &lt;&gt; "",
        INDEX('Emission Factors'!$E$5:$P$488,
              MATCH(1,
                    ('Emission Factors'!$E$5:$E$488 = 'GHG emissions calculations'!$F2319) *
                    ('Emission Factors'!$H$5:$H$488 = 'GHG emissions calculations'!$H2319),
                    0),
              MATCH('GHG emissions calculations'!Q$6, 'Emission Factors'!$E$5:$P$5, 0)),
        ""),
    "")</f>
        <v/>
      </c>
      <c r="R2319" s="311" t="str">
        <f t="array" ref="R2319">IFERROR(
    IF(
        INDEX('Emission Factors'!$E$5:$R$488,
              MATCH(1,
                    ('Emission Factors'!$E$5:$E$488 = 'GHG emissions calculations'!$F2319) *
                    ('Emission Factors'!$H$5:$H$488 = 'GHG emissions calculations'!$H2319),
                    0),
              MATCH('GHG emissions calculations'!R$6, 'Emission Factors'!$E$5:$R$5, 0)) &lt;&gt; "",
        INDEX('Emission Factors'!$E$5:$R$488,
              MATCH(1,
                    ('Emission Factors'!$E$5:$E$488 = 'GHG emissions calculations'!$F2319) *
                    ('Emission Factors'!$H$5:$H$488 = 'GHG emissions calculations'!$H2319),
                    0),
              MATCH('GHG emissions calculations'!R$6, 'Emission Factors'!$E$5:$R$5, 0)),
        ""),
    "")</f>
        <v/>
      </c>
      <c r="S2319" s="312">
        <f t="shared" si="3"/>
        <v>0</v>
      </c>
      <c r="T2319" s="23"/>
    </row>
    <row r="2320" ht="15.75" customHeight="1" outlineLevel="1">
      <c r="A2320" s="23"/>
      <c r="B2320" s="71"/>
      <c r="C2320" s="71"/>
      <c r="D2320" s="71"/>
      <c r="E2320" s="314"/>
      <c r="F2320" s="311" t="str">
        <f>Lists!AB305</f>
        <v>Rubber, polyvinylpolypyrolidore (PVPP)  - America</v>
      </c>
      <c r="G2320" s="311" t="str">
        <f t="array" ref="G2320">XLOOKUP(1,('Emission Factors'!$E$5:$E$488='GHG emissions calculations'!$F2320)*('Emission Factors'!$H$5:$H$488='GHG emissions calculations'!$H2320),INDEX('Emission Factors'!$E$5:$T$488,0,MATCH('GHG emissions calculations'!G$6,'Emission Factors'!$E$5:$T$5,0)),"",0)</f>
        <v/>
      </c>
      <c r="H2320" s="311" t="s">
        <v>237</v>
      </c>
      <c r="I2320" s="312" t="str">
        <f>IF(
    SUMIFS('Import data'!$L$25:$L$80,
           'Import data'!$J$25:$J$80, F2320,
           'Import data'!$G$25:$G$80, 'GHG emissions calculations'!$H2320,
           'Import data'!$I$25:$I$80,$E$1919) &lt;&gt; 0,
    SUMIFS('Import data'!$L$25:$L$80,
           'Import data'!$J$25:$J$80, F2320,
           'Import data'!$G$25:$G$80, 'GHG emissions calculations'!$H2320,
           'Import data'!$I$25:$I$80,$E$1919),
    ""
)</f>
        <v/>
      </c>
      <c r="J2320" s="311" t="str">
        <f t="array" ref="J2320">IF(
    XLOOKUP(F2320, 'Import data'!$J$26:$J$47, 'Import data'!$M$26:$M$47, "", 0) = "Please add the region-specific supplier emission factor or choose a different region available in the IAEG database.",
    "",
    XLOOKUP(F2320, 'Import data'!$J$26:$J$47, 'Import data'!$M$26:$M$47, "", 0)
)</f>
        <v/>
      </c>
      <c r="K2320" s="311" t="str">
        <f t="array" ref="K2320">IFERROR(
    XLOOKUP(F2320,
            _xlws.FILTER('Supplier Emission'!$G$15:$G$49,
                   ('Supplier Emission'!$D$15:$D$49=H2320) * ('Supplier Emission'!$F$15:$F$49=$E$1919)),
            _xlws.FILTER('Supplier Emission'!$I$15:$I$49,
                   ('Supplier Emission'!$D$15:$D$49=H2320) * ('Supplier Emission'!$F$15:$F$49=$E$1919)),
            ""),
    "")</f>
        <v/>
      </c>
      <c r="L2320" s="311" t="str">
        <f t="array" ref="L2320">IFERROR(
    XLOOKUP(F2320,
            _xlws.FILTER('Supplier Emission'!$G$15:$G$49,
                   ('Supplier Emission'!$D$15:$D$49=H2320) * ('Supplier Emission'!$F$15:$F$49=$E$1919)),
            _xlws.FILTER('Supplier Emission'!$J$15:$J$49,
                   ('Supplier Emission'!$D$15:$D$49=H2320) * ('Supplier Emission'!$F$15:$F$49=$E$1919)),
            ""),
    "")</f>
        <v/>
      </c>
      <c r="M2320" s="311" t="str">
        <f t="array" ref="M2320">IFERROR(
    XLOOKUP(F2320,
            _xlws.FILTER('Supplier Emission'!$G$15:$G$49,
                   ('Supplier Emission'!$D$15:$D$49=H2320) * ('Supplier Emission'!$F$15:$F$49=$E$1919)),
            _xlws.FILTER('Supplier Emission'!$M$15:$M$49,
                   ('Supplier Emission'!$D$15:$D$49=H2320) * ('Supplier Emission'!$F$15:$F$49=$E$1919)),
            ""),
    "")</f>
        <v/>
      </c>
      <c r="N2320" s="311" t="str">
        <f t="array" ref="N2320">IFERROR(
    XLOOKUP(F2320,
            _xlws.FILTER('Supplier Emission'!$G$15:$G$49,
                   ('Supplier Emission'!$D$15:$D$49=H2320) * ('Supplier Emission'!$F$15:$F$49=$E$1919)),
            _xlws.FILTER('Supplier Emission'!$H$15:$H$49,
                   ('Supplier Emission'!$D$15:$D$49=H2320) * ('Supplier Emission'!$F$15:$F$49=$E$1919)),
            ""),
    "")</f>
        <v/>
      </c>
      <c r="O2320" s="311" t="str">
        <f t="array" ref="O2320">XLOOKUP(1,('Emission Factors'!$E$5:$E$488='GHG emissions calculations'!$F2320)*('Emission Factors'!$H$5:$H$488='GHG emissions calculations'!$H2320),INDEX('Emission Factors'!$E$5:$T$488,0,MATCH('GHG emissions calculations'!O$6,'Emission Factors'!$E$5:$T$5,0)),"",0)</f>
        <v/>
      </c>
      <c r="P2320" s="313" t="str">
        <f t="array" ref="P2320">IFERROR(
    INDEX('Emission Factors'!$E$5:$P$488,
          MATCH(1,
                ('Emission Factors'!$E$5:$E$488 = 'GHG emissions calculations'!$F2320) *
                ('Emission Factors'!$H$5:$H$488 = 'GHG emissions calculations'!$H2320),
                0),
          MATCH('GHG emissions calculations'!P$6,'Emission Factors'!$E$5:$P$5,0)),
    "")</f>
        <v/>
      </c>
      <c r="Q2320" s="311" t="str">
        <f t="array" ref="Q2320">IFERROR(
    IF(
        INDEX('Emission Factors'!$E$5:$P$488,
              MATCH(1,
                    ('Emission Factors'!$E$5:$E$488 = 'GHG emissions calculations'!$F2320) *
                    ('Emission Factors'!$H$5:$H$488 = 'GHG emissions calculations'!$H2320),
                    0),
              MATCH('GHG emissions calculations'!Q$6, 'Emission Factors'!$E$5:$P$5, 0)) &lt;&gt; "",
        INDEX('Emission Factors'!$E$5:$P$488,
              MATCH(1,
                    ('Emission Factors'!$E$5:$E$488 = 'GHG emissions calculations'!$F2320) *
                    ('Emission Factors'!$H$5:$H$488 = 'GHG emissions calculations'!$H2320),
                    0),
              MATCH('GHG emissions calculations'!Q$6, 'Emission Factors'!$E$5:$P$5, 0)),
        ""),
    "")</f>
        <v/>
      </c>
      <c r="R2320" s="311" t="str">
        <f t="array" ref="R2320">IFERROR(
    IF(
        INDEX('Emission Factors'!$E$5:$R$488,
              MATCH(1,
                    ('Emission Factors'!$E$5:$E$488 = 'GHG emissions calculations'!$F2320) *
                    ('Emission Factors'!$H$5:$H$488 = 'GHG emissions calculations'!$H2320),
                    0),
              MATCH('GHG emissions calculations'!R$6, 'Emission Factors'!$E$5:$R$5, 0)) &lt;&gt; "",
        INDEX('Emission Factors'!$E$5:$R$488,
              MATCH(1,
                    ('Emission Factors'!$E$5:$E$488 = 'GHG emissions calculations'!$F2320) *
                    ('Emission Factors'!$H$5:$H$488 = 'GHG emissions calculations'!$H2320),
                    0),
              MATCH('GHG emissions calculations'!R$6, 'Emission Factors'!$E$5:$R$5, 0)),
        ""),
    "")</f>
        <v/>
      </c>
      <c r="S2320" s="312">
        <f t="shared" si="3"/>
        <v>0</v>
      </c>
      <c r="T2320" s="23"/>
    </row>
    <row r="2321" ht="15.75" customHeight="1" outlineLevel="1">
      <c r="A2321" s="23"/>
      <c r="B2321" s="71"/>
      <c r="C2321" s="71"/>
      <c r="D2321" s="71"/>
      <c r="E2321" s="314"/>
      <c r="F2321" s="311" t="str">
        <f>Lists!AB333</f>
        <v>Rubber, polyvinylpolypyrolidore (PVPP)  - America</v>
      </c>
      <c r="G2321" s="311" t="str">
        <f t="array" ref="G2321">XLOOKUP(1,('Emission Factors'!$E$5:$E$488='GHG emissions calculations'!$F2321)*('Emission Factors'!$H$5:$H$488='GHG emissions calculations'!$H2321),INDEX('Emission Factors'!$E$5:$T$488,0,MATCH('GHG emissions calculations'!G$6,'Emission Factors'!$E$5:$T$5,0)),"",0)</f>
        <v/>
      </c>
      <c r="H2321" s="311" t="s">
        <v>237</v>
      </c>
      <c r="I2321" s="312" t="str">
        <f>IF(
    SUMIFS('Import data'!$L$25:$L$80,
           'Import data'!$J$25:$J$80, F2321,
           'Import data'!$G$25:$G$80, 'GHG emissions calculations'!$H2321,
           'Import data'!$I$25:$I$80,$E$1919) &lt;&gt; 0,
    SUMIFS('Import data'!$L$25:$L$80,
           'Import data'!$J$25:$J$80, F2321,
           'Import data'!$G$25:$G$80, 'GHG emissions calculations'!$H2321,
           'Import data'!$I$25:$I$80,$E$1919),
    ""
)</f>
        <v/>
      </c>
      <c r="J2321" s="311" t="str">
        <f t="array" ref="J2321">IF(
    XLOOKUP(F2321, 'Import data'!$J$26:$J$47, 'Import data'!$M$26:$M$47, "", 0) = "Please add the region-specific supplier emission factor or choose a different region available in the IAEG database.",
    "",
    XLOOKUP(F2321, 'Import data'!$J$26:$J$47, 'Import data'!$M$26:$M$47, "", 0)
)</f>
        <v/>
      </c>
      <c r="K2321" s="311" t="str">
        <f t="array" ref="K2321">IFERROR(
    XLOOKUP(F2321,
            _xlws.FILTER('Supplier Emission'!$G$15:$G$49,
                   ('Supplier Emission'!$D$15:$D$49=H2321) * ('Supplier Emission'!$F$15:$F$49=$E$1919)),
            _xlws.FILTER('Supplier Emission'!$I$15:$I$49,
                   ('Supplier Emission'!$D$15:$D$49=H2321) * ('Supplier Emission'!$F$15:$F$49=$E$1919)),
            ""),
    "")</f>
        <v/>
      </c>
      <c r="L2321" s="311" t="str">
        <f t="array" ref="L2321">IFERROR(
    XLOOKUP(F2321,
            _xlws.FILTER('Supplier Emission'!$G$15:$G$49,
                   ('Supplier Emission'!$D$15:$D$49=H2321) * ('Supplier Emission'!$F$15:$F$49=$E$1919)),
            _xlws.FILTER('Supplier Emission'!$J$15:$J$49,
                   ('Supplier Emission'!$D$15:$D$49=H2321) * ('Supplier Emission'!$F$15:$F$49=$E$1919)),
            ""),
    "")</f>
        <v/>
      </c>
      <c r="M2321" s="311" t="str">
        <f t="array" ref="M2321">IFERROR(
    XLOOKUP(F2321,
            _xlws.FILTER('Supplier Emission'!$G$15:$G$49,
                   ('Supplier Emission'!$D$15:$D$49=H2321) * ('Supplier Emission'!$F$15:$F$49=$E$1919)),
            _xlws.FILTER('Supplier Emission'!$M$15:$M$49,
                   ('Supplier Emission'!$D$15:$D$49=H2321) * ('Supplier Emission'!$F$15:$F$49=$E$1919)),
            ""),
    "")</f>
        <v/>
      </c>
      <c r="N2321" s="311" t="str">
        <f t="array" ref="N2321">IFERROR(
    XLOOKUP(F2321,
            _xlws.FILTER('Supplier Emission'!$G$15:$G$49,
                   ('Supplier Emission'!$D$15:$D$49=H2321) * ('Supplier Emission'!$F$15:$F$49=$E$1919)),
            _xlws.FILTER('Supplier Emission'!$H$15:$H$49,
                   ('Supplier Emission'!$D$15:$D$49=H2321) * ('Supplier Emission'!$F$15:$F$49=$E$1919)),
            ""),
    "")</f>
        <v/>
      </c>
      <c r="O2321" s="311" t="str">
        <f t="array" ref="O2321">XLOOKUP(1,('Emission Factors'!$E$5:$E$488='GHG emissions calculations'!$F2321)*('Emission Factors'!$H$5:$H$488='GHG emissions calculations'!$H2321),INDEX('Emission Factors'!$E$5:$T$488,0,MATCH('GHG emissions calculations'!O$6,'Emission Factors'!$E$5:$T$5,0)),"",0)</f>
        <v/>
      </c>
      <c r="P2321" s="313" t="str">
        <f t="array" ref="P2321">IFERROR(
    INDEX('Emission Factors'!$E$5:$P$488,
          MATCH(1,
                ('Emission Factors'!$E$5:$E$488 = 'GHG emissions calculations'!$F2321) *
                ('Emission Factors'!$H$5:$H$488 = 'GHG emissions calculations'!$H2321),
                0),
          MATCH('GHG emissions calculations'!P$6,'Emission Factors'!$E$5:$P$5,0)),
    "")</f>
        <v/>
      </c>
      <c r="Q2321" s="311" t="str">
        <f t="array" ref="Q2321">IFERROR(
    IF(
        INDEX('Emission Factors'!$E$5:$P$488,
              MATCH(1,
                    ('Emission Factors'!$E$5:$E$488 = 'GHG emissions calculations'!$F2321) *
                    ('Emission Factors'!$H$5:$H$488 = 'GHG emissions calculations'!$H2321),
                    0),
              MATCH('GHG emissions calculations'!Q$6, 'Emission Factors'!$E$5:$P$5, 0)) &lt;&gt; "",
        INDEX('Emission Factors'!$E$5:$P$488,
              MATCH(1,
                    ('Emission Factors'!$E$5:$E$488 = 'GHG emissions calculations'!$F2321) *
                    ('Emission Factors'!$H$5:$H$488 = 'GHG emissions calculations'!$H2321),
                    0),
              MATCH('GHG emissions calculations'!Q$6, 'Emission Factors'!$E$5:$P$5, 0)),
        ""),
    "")</f>
        <v/>
      </c>
      <c r="R2321" s="311" t="str">
        <f t="array" ref="R2321">IFERROR(
    IF(
        INDEX('Emission Factors'!$E$5:$R$488,
              MATCH(1,
                    ('Emission Factors'!$E$5:$E$488 = 'GHG emissions calculations'!$F2321) *
                    ('Emission Factors'!$H$5:$H$488 = 'GHG emissions calculations'!$H2321),
                    0),
              MATCH('GHG emissions calculations'!R$6, 'Emission Factors'!$E$5:$R$5, 0)) &lt;&gt; "",
        INDEX('Emission Factors'!$E$5:$R$488,
              MATCH(1,
                    ('Emission Factors'!$E$5:$E$488 = 'GHG emissions calculations'!$F2321) *
                    ('Emission Factors'!$H$5:$H$488 = 'GHG emissions calculations'!$H2321),
                    0),
              MATCH('GHG emissions calculations'!R$6, 'Emission Factors'!$E$5:$R$5, 0)),
        ""),
    "")</f>
        <v/>
      </c>
      <c r="S2321" s="312">
        <f t="shared" si="3"/>
        <v>0</v>
      </c>
      <c r="T2321" s="23"/>
    </row>
    <row r="2322" ht="15.75" customHeight="1" outlineLevel="1">
      <c r="A2322" s="23"/>
      <c r="B2322" s="71"/>
      <c r="C2322" s="71"/>
      <c r="D2322" s="71"/>
      <c r="E2322" s="314"/>
      <c r="F2322" s="311" t="str">
        <f>Lists!AB308</f>
        <v>Rubber, polyvinylpolypyrolidore (PVPP)  - Asia</v>
      </c>
      <c r="G2322" s="311" t="str">
        <f t="array" ref="G2322">XLOOKUP(1,('Emission Factors'!$E$5:$E$488='GHG emissions calculations'!$F2322)*('Emission Factors'!$H$5:$H$488='GHG emissions calculations'!$H2322),INDEX('Emission Factors'!$E$5:$T$488,0,MATCH('GHG emissions calculations'!G$6,'Emission Factors'!$E$5:$T$5,0)),"",0)</f>
        <v/>
      </c>
      <c r="H2322" s="311" t="s">
        <v>237</v>
      </c>
      <c r="I2322" s="312" t="str">
        <f>IF(
    SUMIFS('Import data'!$L$25:$L$80,
           'Import data'!$J$25:$J$80, F2322,
           'Import data'!$G$25:$G$80, 'GHG emissions calculations'!$H2322,
           'Import data'!$I$25:$I$80,$E$1919) &lt;&gt; 0,
    SUMIFS('Import data'!$L$25:$L$80,
           'Import data'!$J$25:$J$80, F2322,
           'Import data'!$G$25:$G$80, 'GHG emissions calculations'!$H2322,
           'Import data'!$I$25:$I$80,$E$1919),
    ""
)</f>
        <v/>
      </c>
      <c r="J2322" s="311" t="str">
        <f t="array" ref="J2322">IF(
    XLOOKUP(F2322, 'Import data'!$J$26:$J$47, 'Import data'!$M$26:$M$47, "", 0) = "Please add the region-specific supplier emission factor or choose a different region available in the IAEG database.",
    "",
    XLOOKUP(F2322, 'Import data'!$J$26:$J$47, 'Import data'!$M$26:$M$47, "", 0)
)</f>
        <v/>
      </c>
      <c r="K2322" s="311" t="str">
        <f t="array" ref="K2322">IFERROR(
    XLOOKUP(F2322,
            _xlws.FILTER('Supplier Emission'!$G$15:$G$49,
                   ('Supplier Emission'!$D$15:$D$49=H2322) * ('Supplier Emission'!$F$15:$F$49=$E$1919)),
            _xlws.FILTER('Supplier Emission'!$I$15:$I$49,
                   ('Supplier Emission'!$D$15:$D$49=H2322) * ('Supplier Emission'!$F$15:$F$49=$E$1919)),
            ""),
    "")</f>
        <v/>
      </c>
      <c r="L2322" s="311" t="str">
        <f t="array" ref="L2322">IFERROR(
    XLOOKUP(F2322,
            _xlws.FILTER('Supplier Emission'!$G$15:$G$49,
                   ('Supplier Emission'!$D$15:$D$49=H2322) * ('Supplier Emission'!$F$15:$F$49=$E$1919)),
            _xlws.FILTER('Supplier Emission'!$J$15:$J$49,
                   ('Supplier Emission'!$D$15:$D$49=H2322) * ('Supplier Emission'!$F$15:$F$49=$E$1919)),
            ""),
    "")</f>
        <v/>
      </c>
      <c r="M2322" s="311" t="str">
        <f t="array" ref="M2322">IFERROR(
    XLOOKUP(F2322,
            _xlws.FILTER('Supplier Emission'!$G$15:$G$49,
                   ('Supplier Emission'!$D$15:$D$49=H2322) * ('Supplier Emission'!$F$15:$F$49=$E$1919)),
            _xlws.FILTER('Supplier Emission'!$M$15:$M$49,
                   ('Supplier Emission'!$D$15:$D$49=H2322) * ('Supplier Emission'!$F$15:$F$49=$E$1919)),
            ""),
    "")</f>
        <v/>
      </c>
      <c r="N2322" s="311" t="str">
        <f t="array" ref="N2322">IFERROR(
    XLOOKUP(F2322,
            _xlws.FILTER('Supplier Emission'!$G$15:$G$49,
                   ('Supplier Emission'!$D$15:$D$49=H2322) * ('Supplier Emission'!$F$15:$F$49=$E$1919)),
            _xlws.FILTER('Supplier Emission'!$H$15:$H$49,
                   ('Supplier Emission'!$D$15:$D$49=H2322) * ('Supplier Emission'!$F$15:$F$49=$E$1919)),
            ""),
    "")</f>
        <v/>
      </c>
      <c r="O2322" s="311" t="str">
        <f t="array" ref="O2322">XLOOKUP(1,('Emission Factors'!$E$5:$E$488='GHG emissions calculations'!$F2322)*('Emission Factors'!$H$5:$H$488='GHG emissions calculations'!$H2322),INDEX('Emission Factors'!$E$5:$T$488,0,MATCH('GHG emissions calculations'!O$6,'Emission Factors'!$E$5:$T$5,0)),"",0)</f>
        <v/>
      </c>
      <c r="P2322" s="313" t="str">
        <f t="array" ref="P2322">IFERROR(
    INDEX('Emission Factors'!$E$5:$P$488,
          MATCH(1,
                ('Emission Factors'!$E$5:$E$488 = 'GHG emissions calculations'!$F2322) *
                ('Emission Factors'!$H$5:$H$488 = 'GHG emissions calculations'!$H2322),
                0),
          MATCH('GHG emissions calculations'!P$6,'Emission Factors'!$E$5:$P$5,0)),
    "")</f>
        <v/>
      </c>
      <c r="Q2322" s="311" t="str">
        <f t="array" ref="Q2322">IFERROR(
    IF(
        INDEX('Emission Factors'!$E$5:$P$488,
              MATCH(1,
                    ('Emission Factors'!$E$5:$E$488 = 'GHG emissions calculations'!$F2322) *
                    ('Emission Factors'!$H$5:$H$488 = 'GHG emissions calculations'!$H2322),
                    0),
              MATCH('GHG emissions calculations'!Q$6, 'Emission Factors'!$E$5:$P$5, 0)) &lt;&gt; "",
        INDEX('Emission Factors'!$E$5:$P$488,
              MATCH(1,
                    ('Emission Factors'!$E$5:$E$488 = 'GHG emissions calculations'!$F2322) *
                    ('Emission Factors'!$H$5:$H$488 = 'GHG emissions calculations'!$H2322),
                    0),
              MATCH('GHG emissions calculations'!Q$6, 'Emission Factors'!$E$5:$P$5, 0)),
        ""),
    "")</f>
        <v/>
      </c>
      <c r="R2322" s="311" t="str">
        <f t="array" ref="R2322">IFERROR(
    IF(
        INDEX('Emission Factors'!$E$5:$R$488,
              MATCH(1,
                    ('Emission Factors'!$E$5:$E$488 = 'GHG emissions calculations'!$F2322) *
                    ('Emission Factors'!$H$5:$H$488 = 'GHG emissions calculations'!$H2322),
                    0),
              MATCH('GHG emissions calculations'!R$6, 'Emission Factors'!$E$5:$R$5, 0)) &lt;&gt; "",
        INDEX('Emission Factors'!$E$5:$R$488,
              MATCH(1,
                    ('Emission Factors'!$E$5:$E$488 = 'GHG emissions calculations'!$F2322) *
                    ('Emission Factors'!$H$5:$H$488 = 'GHG emissions calculations'!$H2322),
                    0),
              MATCH('GHG emissions calculations'!R$6, 'Emission Factors'!$E$5:$R$5, 0)),
        ""),
    "")</f>
        <v/>
      </c>
      <c r="S2322" s="312">
        <f t="shared" si="3"/>
        <v>0</v>
      </c>
      <c r="T2322" s="23"/>
    </row>
    <row r="2323" ht="15.75" customHeight="1" outlineLevel="1">
      <c r="A2323" s="23"/>
      <c r="B2323" s="71"/>
      <c r="C2323" s="71"/>
      <c r="D2323" s="71"/>
      <c r="E2323" s="314"/>
      <c r="F2323" s="311" t="str">
        <f>Lists!AB336</f>
        <v>Rubber, polyvinylpolypyrolidore (PVPP)  - Asia</v>
      </c>
      <c r="G2323" s="311" t="str">
        <f t="array" ref="G2323">XLOOKUP(1,('Emission Factors'!$E$5:$E$488='GHG emissions calculations'!$F2323)*('Emission Factors'!$H$5:$H$488='GHG emissions calculations'!$H2323),INDEX('Emission Factors'!$E$5:$T$488,0,MATCH('GHG emissions calculations'!G$6,'Emission Factors'!$E$5:$T$5,0)),"",0)</f>
        <v/>
      </c>
      <c r="H2323" s="311" t="s">
        <v>237</v>
      </c>
      <c r="I2323" s="312" t="str">
        <f>IF(
    SUMIFS('Import data'!$L$25:$L$80,
           'Import data'!$J$25:$J$80, F2323,
           'Import data'!$G$25:$G$80, 'GHG emissions calculations'!$H2323,
           'Import data'!$I$25:$I$80,$E$1919) &lt;&gt; 0,
    SUMIFS('Import data'!$L$25:$L$80,
           'Import data'!$J$25:$J$80, F2323,
           'Import data'!$G$25:$G$80, 'GHG emissions calculations'!$H2323,
           'Import data'!$I$25:$I$80,$E$1919),
    ""
)</f>
        <v/>
      </c>
      <c r="J2323" s="311" t="str">
        <f t="array" ref="J2323">IF(
    XLOOKUP(F2323, 'Import data'!$J$26:$J$47, 'Import data'!$M$26:$M$47, "", 0) = "Please add the region-specific supplier emission factor or choose a different region available in the IAEG database.",
    "",
    XLOOKUP(F2323, 'Import data'!$J$26:$J$47, 'Import data'!$M$26:$M$47, "", 0)
)</f>
        <v/>
      </c>
      <c r="K2323" s="311" t="str">
        <f t="array" ref="K2323">IFERROR(
    XLOOKUP(F2323,
            _xlws.FILTER('Supplier Emission'!$G$15:$G$49,
                   ('Supplier Emission'!$D$15:$D$49=H2323) * ('Supplier Emission'!$F$15:$F$49=$E$1919)),
            _xlws.FILTER('Supplier Emission'!$I$15:$I$49,
                   ('Supplier Emission'!$D$15:$D$49=H2323) * ('Supplier Emission'!$F$15:$F$49=$E$1919)),
            ""),
    "")</f>
        <v/>
      </c>
      <c r="L2323" s="311" t="str">
        <f t="array" ref="L2323">IFERROR(
    XLOOKUP(F2323,
            _xlws.FILTER('Supplier Emission'!$G$15:$G$49,
                   ('Supplier Emission'!$D$15:$D$49=H2323) * ('Supplier Emission'!$F$15:$F$49=$E$1919)),
            _xlws.FILTER('Supplier Emission'!$J$15:$J$49,
                   ('Supplier Emission'!$D$15:$D$49=H2323) * ('Supplier Emission'!$F$15:$F$49=$E$1919)),
            ""),
    "")</f>
        <v/>
      </c>
      <c r="M2323" s="311" t="str">
        <f t="array" ref="M2323">IFERROR(
    XLOOKUP(F2323,
            _xlws.FILTER('Supplier Emission'!$G$15:$G$49,
                   ('Supplier Emission'!$D$15:$D$49=H2323) * ('Supplier Emission'!$F$15:$F$49=$E$1919)),
            _xlws.FILTER('Supplier Emission'!$M$15:$M$49,
                   ('Supplier Emission'!$D$15:$D$49=H2323) * ('Supplier Emission'!$F$15:$F$49=$E$1919)),
            ""),
    "")</f>
        <v/>
      </c>
      <c r="N2323" s="311" t="str">
        <f t="array" ref="N2323">IFERROR(
    XLOOKUP(F2323,
            _xlws.FILTER('Supplier Emission'!$G$15:$G$49,
                   ('Supplier Emission'!$D$15:$D$49=H2323) * ('Supplier Emission'!$F$15:$F$49=$E$1919)),
            _xlws.FILTER('Supplier Emission'!$H$15:$H$49,
                   ('Supplier Emission'!$D$15:$D$49=H2323) * ('Supplier Emission'!$F$15:$F$49=$E$1919)),
            ""),
    "")</f>
        <v/>
      </c>
      <c r="O2323" s="311" t="str">
        <f t="array" ref="O2323">XLOOKUP(1,('Emission Factors'!$E$5:$E$488='GHG emissions calculations'!$F2323)*('Emission Factors'!$H$5:$H$488='GHG emissions calculations'!$H2323),INDEX('Emission Factors'!$E$5:$T$488,0,MATCH('GHG emissions calculations'!O$6,'Emission Factors'!$E$5:$T$5,0)),"",0)</f>
        <v/>
      </c>
      <c r="P2323" s="313" t="str">
        <f t="array" ref="P2323">IFERROR(
    INDEX('Emission Factors'!$E$5:$P$488,
          MATCH(1,
                ('Emission Factors'!$E$5:$E$488 = 'GHG emissions calculations'!$F2323) *
                ('Emission Factors'!$H$5:$H$488 = 'GHG emissions calculations'!$H2323),
                0),
          MATCH('GHG emissions calculations'!P$6,'Emission Factors'!$E$5:$P$5,0)),
    "")</f>
        <v/>
      </c>
      <c r="Q2323" s="311" t="str">
        <f t="array" ref="Q2323">IFERROR(
    IF(
        INDEX('Emission Factors'!$E$5:$P$488,
              MATCH(1,
                    ('Emission Factors'!$E$5:$E$488 = 'GHG emissions calculations'!$F2323) *
                    ('Emission Factors'!$H$5:$H$488 = 'GHG emissions calculations'!$H2323),
                    0),
              MATCH('GHG emissions calculations'!Q$6, 'Emission Factors'!$E$5:$P$5, 0)) &lt;&gt; "",
        INDEX('Emission Factors'!$E$5:$P$488,
              MATCH(1,
                    ('Emission Factors'!$E$5:$E$488 = 'GHG emissions calculations'!$F2323) *
                    ('Emission Factors'!$H$5:$H$488 = 'GHG emissions calculations'!$H2323),
                    0),
              MATCH('GHG emissions calculations'!Q$6, 'Emission Factors'!$E$5:$P$5, 0)),
        ""),
    "")</f>
        <v/>
      </c>
      <c r="R2323" s="311" t="str">
        <f t="array" ref="R2323">IFERROR(
    IF(
        INDEX('Emission Factors'!$E$5:$R$488,
              MATCH(1,
                    ('Emission Factors'!$E$5:$E$488 = 'GHG emissions calculations'!$F2323) *
                    ('Emission Factors'!$H$5:$H$488 = 'GHG emissions calculations'!$H2323),
                    0),
              MATCH('GHG emissions calculations'!R$6, 'Emission Factors'!$E$5:$R$5, 0)) &lt;&gt; "",
        INDEX('Emission Factors'!$E$5:$R$488,
              MATCH(1,
                    ('Emission Factors'!$E$5:$E$488 = 'GHG emissions calculations'!$F2323) *
                    ('Emission Factors'!$H$5:$H$488 = 'GHG emissions calculations'!$H2323),
                    0),
              MATCH('GHG emissions calculations'!R$6, 'Emission Factors'!$E$5:$R$5, 0)),
        ""),
    "")</f>
        <v/>
      </c>
      <c r="S2323" s="312">
        <f t="shared" si="3"/>
        <v>0</v>
      </c>
      <c r="T2323" s="23"/>
    </row>
    <row r="2324" ht="15.75" customHeight="1" outlineLevel="1">
      <c r="A2324" s="23"/>
      <c r="B2324" s="71"/>
      <c r="C2324" s="71"/>
      <c r="D2324" s="71"/>
      <c r="E2324" s="314"/>
      <c r="F2324" s="311" t="str">
        <f>Lists!AB306</f>
        <v>Rubber, polyvinylpolypyrolidore (PVPP)  - Europe</v>
      </c>
      <c r="G2324" s="311" t="str">
        <f t="array" ref="G2324">XLOOKUP(1,('Emission Factors'!$E$5:$E$488='GHG emissions calculations'!$F2324)*('Emission Factors'!$H$5:$H$488='GHG emissions calculations'!$H2324),INDEX('Emission Factors'!$E$5:$T$488,0,MATCH('GHG emissions calculations'!G$6,'Emission Factors'!$E$5:$T$5,0)),"",0)</f>
        <v/>
      </c>
      <c r="H2324" s="311" t="s">
        <v>237</v>
      </c>
      <c r="I2324" s="312" t="str">
        <f>IF(
    SUMIFS('Import data'!$L$25:$L$80,
           'Import data'!$J$25:$J$80, F2324,
           'Import data'!$G$25:$G$80, 'GHG emissions calculations'!$H2324,
           'Import data'!$I$25:$I$80,$E$1919) &lt;&gt; 0,
    SUMIFS('Import data'!$L$25:$L$80,
           'Import data'!$J$25:$J$80, F2324,
           'Import data'!$G$25:$G$80, 'GHG emissions calculations'!$H2324,
           'Import data'!$I$25:$I$80,$E$1919),
    ""
)</f>
        <v/>
      </c>
      <c r="J2324" s="311" t="str">
        <f t="array" ref="J2324">IF(
    XLOOKUP(F2324, 'Import data'!$J$26:$J$47, 'Import data'!$M$26:$M$47, "", 0) = "Please add the region-specific supplier emission factor or choose a different region available in the IAEG database.",
    "",
    XLOOKUP(F2324, 'Import data'!$J$26:$J$47, 'Import data'!$M$26:$M$47, "", 0)
)</f>
        <v/>
      </c>
      <c r="K2324" s="311" t="str">
        <f t="array" ref="K2324">IFERROR(
    XLOOKUP(F2324,
            _xlws.FILTER('Supplier Emission'!$G$15:$G$49,
                   ('Supplier Emission'!$D$15:$D$49=H2324) * ('Supplier Emission'!$F$15:$F$49=$E$1919)),
            _xlws.FILTER('Supplier Emission'!$I$15:$I$49,
                   ('Supplier Emission'!$D$15:$D$49=H2324) * ('Supplier Emission'!$F$15:$F$49=$E$1919)),
            ""),
    "")</f>
        <v/>
      </c>
      <c r="L2324" s="311" t="str">
        <f t="array" ref="L2324">IFERROR(
    XLOOKUP(F2324,
            _xlws.FILTER('Supplier Emission'!$G$15:$G$49,
                   ('Supplier Emission'!$D$15:$D$49=H2324) * ('Supplier Emission'!$F$15:$F$49=$E$1919)),
            _xlws.FILTER('Supplier Emission'!$J$15:$J$49,
                   ('Supplier Emission'!$D$15:$D$49=H2324) * ('Supplier Emission'!$F$15:$F$49=$E$1919)),
            ""),
    "")</f>
        <v/>
      </c>
      <c r="M2324" s="311" t="str">
        <f t="array" ref="M2324">IFERROR(
    XLOOKUP(F2324,
            _xlws.FILTER('Supplier Emission'!$G$15:$G$49,
                   ('Supplier Emission'!$D$15:$D$49=H2324) * ('Supplier Emission'!$F$15:$F$49=$E$1919)),
            _xlws.FILTER('Supplier Emission'!$M$15:$M$49,
                   ('Supplier Emission'!$D$15:$D$49=H2324) * ('Supplier Emission'!$F$15:$F$49=$E$1919)),
            ""),
    "")</f>
        <v/>
      </c>
      <c r="N2324" s="311" t="str">
        <f t="array" ref="N2324">IFERROR(
    XLOOKUP(F2324,
            _xlws.FILTER('Supplier Emission'!$G$15:$G$49,
                   ('Supplier Emission'!$D$15:$D$49=H2324) * ('Supplier Emission'!$F$15:$F$49=$E$1919)),
            _xlws.FILTER('Supplier Emission'!$H$15:$H$49,
                   ('Supplier Emission'!$D$15:$D$49=H2324) * ('Supplier Emission'!$F$15:$F$49=$E$1919)),
            ""),
    "")</f>
        <v/>
      </c>
      <c r="O2324" s="311" t="str">
        <f t="array" ref="O2324">XLOOKUP(1,('Emission Factors'!$E$5:$E$488='GHG emissions calculations'!$F2324)*('Emission Factors'!$H$5:$H$488='GHG emissions calculations'!$H2324),INDEX('Emission Factors'!$E$5:$T$488,0,MATCH('GHG emissions calculations'!O$6,'Emission Factors'!$E$5:$T$5,0)),"",0)</f>
        <v/>
      </c>
      <c r="P2324" s="313" t="str">
        <f t="array" ref="P2324">IFERROR(
    INDEX('Emission Factors'!$E$5:$P$488,
          MATCH(1,
                ('Emission Factors'!$E$5:$E$488 = 'GHG emissions calculations'!$F2324) *
                ('Emission Factors'!$H$5:$H$488 = 'GHG emissions calculations'!$H2324),
                0),
          MATCH('GHG emissions calculations'!P$6,'Emission Factors'!$E$5:$P$5,0)),
    "")</f>
        <v/>
      </c>
      <c r="Q2324" s="311" t="str">
        <f t="array" ref="Q2324">IFERROR(
    IF(
        INDEX('Emission Factors'!$E$5:$P$488,
              MATCH(1,
                    ('Emission Factors'!$E$5:$E$488 = 'GHG emissions calculations'!$F2324) *
                    ('Emission Factors'!$H$5:$H$488 = 'GHG emissions calculations'!$H2324),
                    0),
              MATCH('GHG emissions calculations'!Q$6, 'Emission Factors'!$E$5:$P$5, 0)) &lt;&gt; "",
        INDEX('Emission Factors'!$E$5:$P$488,
              MATCH(1,
                    ('Emission Factors'!$E$5:$E$488 = 'GHG emissions calculations'!$F2324) *
                    ('Emission Factors'!$H$5:$H$488 = 'GHG emissions calculations'!$H2324),
                    0),
              MATCH('GHG emissions calculations'!Q$6, 'Emission Factors'!$E$5:$P$5, 0)),
        ""),
    "")</f>
        <v/>
      </c>
      <c r="R2324" s="311" t="str">
        <f t="array" ref="R2324">IFERROR(
    IF(
        INDEX('Emission Factors'!$E$5:$R$488,
              MATCH(1,
                    ('Emission Factors'!$E$5:$E$488 = 'GHG emissions calculations'!$F2324) *
                    ('Emission Factors'!$H$5:$H$488 = 'GHG emissions calculations'!$H2324),
                    0),
              MATCH('GHG emissions calculations'!R$6, 'Emission Factors'!$E$5:$R$5, 0)) &lt;&gt; "",
        INDEX('Emission Factors'!$E$5:$R$488,
              MATCH(1,
                    ('Emission Factors'!$E$5:$E$488 = 'GHG emissions calculations'!$F2324) *
                    ('Emission Factors'!$H$5:$H$488 = 'GHG emissions calculations'!$H2324),
                    0),
              MATCH('GHG emissions calculations'!R$6, 'Emission Factors'!$E$5:$R$5, 0)),
        ""),
    "")</f>
        <v/>
      </c>
      <c r="S2324" s="312">
        <f t="shared" si="3"/>
        <v>0</v>
      </c>
      <c r="T2324" s="23"/>
    </row>
    <row r="2325" ht="15.75" customHeight="1" outlineLevel="1">
      <c r="A2325" s="23"/>
      <c r="B2325" s="71"/>
      <c r="C2325" s="71"/>
      <c r="D2325" s="71"/>
      <c r="E2325" s="314"/>
      <c r="F2325" s="311" t="str">
        <f>Lists!AB334</f>
        <v>Rubber, polyvinylpolypyrolidore (PVPP)  - Europe</v>
      </c>
      <c r="G2325" s="311" t="str">
        <f t="array" ref="G2325">XLOOKUP(1,('Emission Factors'!$E$5:$E$488='GHG emissions calculations'!$F2325)*('Emission Factors'!$H$5:$H$488='GHG emissions calculations'!$H2325),INDEX('Emission Factors'!$E$5:$T$488,0,MATCH('GHG emissions calculations'!G$6,'Emission Factors'!$E$5:$T$5,0)),"",0)</f>
        <v/>
      </c>
      <c r="H2325" s="311" t="s">
        <v>237</v>
      </c>
      <c r="I2325" s="312" t="str">
        <f>IF(
    SUMIFS('Import data'!$L$25:$L$80,
           'Import data'!$J$25:$J$80, F2325,
           'Import data'!$G$25:$G$80, 'GHG emissions calculations'!$H2325,
           'Import data'!$I$25:$I$80,$E$1919) &lt;&gt; 0,
    SUMIFS('Import data'!$L$25:$L$80,
           'Import data'!$J$25:$J$80, F2325,
           'Import data'!$G$25:$G$80, 'GHG emissions calculations'!$H2325,
           'Import data'!$I$25:$I$80,$E$1919),
    ""
)</f>
        <v/>
      </c>
      <c r="J2325" s="311" t="str">
        <f t="array" ref="J2325">IF(
    XLOOKUP(F2325, 'Import data'!$J$26:$J$47, 'Import data'!$M$26:$M$47, "", 0) = "Please add the region-specific supplier emission factor or choose a different region available in the IAEG database.",
    "",
    XLOOKUP(F2325, 'Import data'!$J$26:$J$47, 'Import data'!$M$26:$M$47, "", 0)
)</f>
        <v/>
      </c>
      <c r="K2325" s="311" t="str">
        <f t="array" ref="K2325">IFERROR(
    XLOOKUP(F2325,
            _xlws.FILTER('Supplier Emission'!$G$15:$G$49,
                   ('Supplier Emission'!$D$15:$D$49=H2325) * ('Supplier Emission'!$F$15:$F$49=$E$1919)),
            _xlws.FILTER('Supplier Emission'!$I$15:$I$49,
                   ('Supplier Emission'!$D$15:$D$49=H2325) * ('Supplier Emission'!$F$15:$F$49=$E$1919)),
            ""),
    "")</f>
        <v/>
      </c>
      <c r="L2325" s="311" t="str">
        <f t="array" ref="L2325">IFERROR(
    XLOOKUP(F2325,
            _xlws.FILTER('Supplier Emission'!$G$15:$G$49,
                   ('Supplier Emission'!$D$15:$D$49=H2325) * ('Supplier Emission'!$F$15:$F$49=$E$1919)),
            _xlws.FILTER('Supplier Emission'!$J$15:$J$49,
                   ('Supplier Emission'!$D$15:$D$49=H2325) * ('Supplier Emission'!$F$15:$F$49=$E$1919)),
            ""),
    "")</f>
        <v/>
      </c>
      <c r="M2325" s="311" t="str">
        <f t="array" ref="M2325">IFERROR(
    XLOOKUP(F2325,
            _xlws.FILTER('Supplier Emission'!$G$15:$G$49,
                   ('Supplier Emission'!$D$15:$D$49=H2325) * ('Supplier Emission'!$F$15:$F$49=$E$1919)),
            _xlws.FILTER('Supplier Emission'!$M$15:$M$49,
                   ('Supplier Emission'!$D$15:$D$49=H2325) * ('Supplier Emission'!$F$15:$F$49=$E$1919)),
            ""),
    "")</f>
        <v/>
      </c>
      <c r="N2325" s="311" t="str">
        <f t="array" ref="N2325">IFERROR(
    XLOOKUP(F2325,
            _xlws.FILTER('Supplier Emission'!$G$15:$G$49,
                   ('Supplier Emission'!$D$15:$D$49=H2325) * ('Supplier Emission'!$F$15:$F$49=$E$1919)),
            _xlws.FILTER('Supplier Emission'!$H$15:$H$49,
                   ('Supplier Emission'!$D$15:$D$49=H2325) * ('Supplier Emission'!$F$15:$F$49=$E$1919)),
            ""),
    "")</f>
        <v/>
      </c>
      <c r="O2325" s="311" t="str">
        <f t="array" ref="O2325">XLOOKUP(1,('Emission Factors'!$E$5:$E$488='GHG emissions calculations'!$F2325)*('Emission Factors'!$H$5:$H$488='GHG emissions calculations'!$H2325),INDEX('Emission Factors'!$E$5:$T$488,0,MATCH('GHG emissions calculations'!O$6,'Emission Factors'!$E$5:$T$5,0)),"",0)</f>
        <v/>
      </c>
      <c r="P2325" s="313" t="str">
        <f t="array" ref="P2325">IFERROR(
    INDEX('Emission Factors'!$E$5:$P$488,
          MATCH(1,
                ('Emission Factors'!$E$5:$E$488 = 'GHG emissions calculations'!$F2325) *
                ('Emission Factors'!$H$5:$H$488 = 'GHG emissions calculations'!$H2325),
                0),
          MATCH('GHG emissions calculations'!P$6,'Emission Factors'!$E$5:$P$5,0)),
    "")</f>
        <v/>
      </c>
      <c r="Q2325" s="311" t="str">
        <f t="array" ref="Q2325">IFERROR(
    IF(
        INDEX('Emission Factors'!$E$5:$P$488,
              MATCH(1,
                    ('Emission Factors'!$E$5:$E$488 = 'GHG emissions calculations'!$F2325) *
                    ('Emission Factors'!$H$5:$H$488 = 'GHG emissions calculations'!$H2325),
                    0),
              MATCH('GHG emissions calculations'!Q$6, 'Emission Factors'!$E$5:$P$5, 0)) &lt;&gt; "",
        INDEX('Emission Factors'!$E$5:$P$488,
              MATCH(1,
                    ('Emission Factors'!$E$5:$E$488 = 'GHG emissions calculations'!$F2325) *
                    ('Emission Factors'!$H$5:$H$488 = 'GHG emissions calculations'!$H2325),
                    0),
              MATCH('GHG emissions calculations'!Q$6, 'Emission Factors'!$E$5:$P$5, 0)),
        ""),
    "")</f>
        <v/>
      </c>
      <c r="R2325" s="311" t="str">
        <f t="array" ref="R2325">IFERROR(
    IF(
        INDEX('Emission Factors'!$E$5:$R$488,
              MATCH(1,
                    ('Emission Factors'!$E$5:$E$488 = 'GHG emissions calculations'!$F2325) *
                    ('Emission Factors'!$H$5:$H$488 = 'GHG emissions calculations'!$H2325),
                    0),
              MATCH('GHG emissions calculations'!R$6, 'Emission Factors'!$E$5:$R$5, 0)) &lt;&gt; "",
        INDEX('Emission Factors'!$E$5:$R$488,
              MATCH(1,
                    ('Emission Factors'!$E$5:$E$488 = 'GHG emissions calculations'!$F2325) *
                    ('Emission Factors'!$H$5:$H$488 = 'GHG emissions calculations'!$H2325),
                    0),
              MATCH('GHG emissions calculations'!R$6, 'Emission Factors'!$E$5:$R$5, 0)),
        ""),
    "")</f>
        <v/>
      </c>
      <c r="S2325" s="312">
        <f t="shared" si="3"/>
        <v>0</v>
      </c>
      <c r="T2325" s="23"/>
    </row>
    <row r="2326" ht="15.75" customHeight="1" outlineLevel="1">
      <c r="A2326" s="23"/>
      <c r="B2326" s="71"/>
      <c r="C2326" s="71"/>
      <c r="D2326" s="71"/>
      <c r="E2326" s="314"/>
      <c r="F2326" s="311" t="str">
        <f>Lists!AB311</f>
        <v>Rubber, polyvinylpolypyrolidore (PVPP)  - Global or unspecified region</v>
      </c>
      <c r="G2326" s="311">
        <f t="array" ref="G2326">XLOOKUP(1,('Emission Factors'!$E$5:$E$488='GHG emissions calculations'!$F2326)*('Emission Factors'!$H$5:$H$488='GHG emissions calculations'!$H2326),INDEX('Emission Factors'!$E$5:$T$488,0,MATCH('GHG emissions calculations'!G$6,'Emission Factors'!$E$5:$T$5,0)),"",0)</f>
        <v>3</v>
      </c>
      <c r="H2326" s="311" t="s">
        <v>237</v>
      </c>
      <c r="I2326" s="312" t="str">
        <f>IF(
    SUMIFS('Import data'!$L$25:$L$80,
           'Import data'!$J$25:$J$80, F2326,
           'Import data'!$G$25:$G$80, 'GHG emissions calculations'!$H2326,
           'Import data'!$I$25:$I$80,$E$1919) &lt;&gt; 0,
    SUMIFS('Import data'!$L$25:$L$80,
           'Import data'!$J$25:$J$80, F2326,
           'Import data'!$G$25:$G$80, 'GHG emissions calculations'!$H2326,
           'Import data'!$I$25:$I$80,$E$1919),
    ""
)</f>
        <v/>
      </c>
      <c r="J2326" s="311" t="str">
        <f t="array" ref="J2326">IF(
    XLOOKUP(F2326, 'Import data'!$J$26:$J$47, 'Import data'!$M$26:$M$47, "", 0) = "Please add the region-specific supplier emission factor or choose a different region available in the IAEG database.",
    "",
    XLOOKUP(F2326, 'Import data'!$J$26:$J$47, 'Import data'!$M$26:$M$47, "", 0)
)</f>
        <v/>
      </c>
      <c r="K2326" s="311" t="str">
        <f t="array" ref="K2326">IFERROR(
    XLOOKUP(F2326,
            _xlws.FILTER('Supplier Emission'!$G$15:$G$49,
                   ('Supplier Emission'!$D$15:$D$49=H2326) * ('Supplier Emission'!$F$15:$F$49=$E$1919)),
            _xlws.FILTER('Supplier Emission'!$I$15:$I$49,
                   ('Supplier Emission'!$D$15:$D$49=H2326) * ('Supplier Emission'!$F$15:$F$49=$E$1919)),
            ""),
    "")</f>
        <v/>
      </c>
      <c r="L2326" s="311" t="str">
        <f t="array" ref="L2326">IFERROR(
    XLOOKUP(F2326,
            _xlws.FILTER('Supplier Emission'!$G$15:$G$49,
                   ('Supplier Emission'!$D$15:$D$49=H2326) * ('Supplier Emission'!$F$15:$F$49=$E$1919)),
            _xlws.FILTER('Supplier Emission'!$J$15:$J$49,
                   ('Supplier Emission'!$D$15:$D$49=H2326) * ('Supplier Emission'!$F$15:$F$49=$E$1919)),
            ""),
    "")</f>
        <v/>
      </c>
      <c r="M2326" s="311" t="str">
        <f t="array" ref="M2326">IFERROR(
    XLOOKUP(F2326,
            _xlws.FILTER('Supplier Emission'!$G$15:$G$49,
                   ('Supplier Emission'!$D$15:$D$49=H2326) * ('Supplier Emission'!$F$15:$F$49=$E$1919)),
            _xlws.FILTER('Supplier Emission'!$M$15:$M$49,
                   ('Supplier Emission'!$D$15:$D$49=H2326) * ('Supplier Emission'!$F$15:$F$49=$E$1919)),
            ""),
    "")</f>
        <v/>
      </c>
      <c r="N2326" s="311" t="str">
        <f t="array" ref="N2326">IFERROR(
    XLOOKUP(F2326,
            _xlws.FILTER('Supplier Emission'!$G$15:$G$49,
                   ('Supplier Emission'!$D$15:$D$49=H2326) * ('Supplier Emission'!$F$15:$F$49=$E$1919)),
            _xlws.FILTER('Supplier Emission'!$H$15:$H$49,
                   ('Supplier Emission'!$D$15:$D$49=H2326) * ('Supplier Emission'!$F$15:$F$49=$E$1919)),
            ""),
    "")</f>
        <v/>
      </c>
      <c r="O2326" s="311" t="str">
        <f t="array" ref="O2326">XLOOKUP(1,('Emission Factors'!$E$5:$E$488='GHG emissions calculations'!$F2326)*('Emission Factors'!$H$5:$H$488='GHG emissions calculations'!$H2326),INDEX('Emission Factors'!$E$5:$T$488,0,MATCH('GHG emissions calculations'!O$6,'Emission Factors'!$E$5:$T$5,0)),"",0)</f>
        <v> Polyvinylpolypyrolidore (PVPP) </v>
      </c>
      <c r="P2326" s="313">
        <f t="array" ref="P2326">IFERROR(
    INDEX('Emission Factors'!$E$5:$P$488,
          MATCH(1,
                ('Emission Factors'!$E$5:$E$488 = 'GHG emissions calculations'!$F2326) *
                ('Emission Factors'!$H$5:$H$488 = 'GHG emissions calculations'!$H2326),
                0),
          MATCH('GHG emissions calculations'!P$6,'Emission Factors'!$E$5:$P$5,0)),
    "")</f>
        <v>1.98546</v>
      </c>
      <c r="Q2326" s="311" t="str">
        <f t="array" ref="Q2326">IFERROR(
    IF(
        INDEX('Emission Factors'!$E$5:$P$488,
              MATCH(1,
                    ('Emission Factors'!$E$5:$E$488 = 'GHG emissions calculations'!$F2326) *
                    ('Emission Factors'!$H$5:$H$488 = 'GHG emissions calculations'!$H2326),
                    0),
              MATCH('GHG emissions calculations'!Q$6, 'Emission Factors'!$E$5:$P$5, 0)) &lt;&gt; "",
        INDEX('Emission Factors'!$E$5:$P$488,
              MATCH(1,
                    ('Emission Factors'!$E$5:$E$488 = 'GHG emissions calculations'!$F2326) *
                    ('Emission Factors'!$H$5:$H$488 = 'GHG emissions calculations'!$H2326),
                    0),
              MATCH('GHG emissions calculations'!Q$6, 'Emission Factors'!$E$5:$P$5, 0)),
        ""),
    "")</f>
        <v>kgCO2e/kg</v>
      </c>
      <c r="R2326" s="311" t="str">
        <f t="array" ref="R2326">IFERROR(
    IF(
        INDEX('Emission Factors'!$E$5:$R$488,
              MATCH(1,
                    ('Emission Factors'!$E$5:$E$488 = 'GHG emissions calculations'!$F2326) *
                    ('Emission Factors'!$H$5:$H$488 = 'GHG emissions calculations'!$H2326),
                    0),
              MATCH('GHG emissions calculations'!R$6, 'Emission Factors'!$E$5:$R$5, 0)) &lt;&gt; "",
        INDEX('Emission Factors'!$E$5:$R$488,
              MATCH(1,
                    ('Emission Factors'!$E$5:$E$488 = 'GHG emissions calculations'!$F2326) *
                    ('Emission Factors'!$H$5:$H$488 = 'GHG emissions calculations'!$H2326),
                    0),
              MATCH('GHG emissions calculations'!R$6, 'Emission Factors'!$E$5:$R$5, 0)),
        ""),
    "")</f>
        <v>Global or unspecified region</v>
      </c>
      <c r="S2326" s="312">
        <f t="shared" si="3"/>
        <v>0</v>
      </c>
      <c r="T2326" s="23"/>
    </row>
    <row r="2327" ht="15.75" customHeight="1" outlineLevel="1">
      <c r="A2327" s="23"/>
      <c r="B2327" s="71"/>
      <c r="C2327" s="71"/>
      <c r="D2327" s="71"/>
      <c r="E2327" s="314"/>
      <c r="F2327" s="311" t="str">
        <f>Lists!AB339</f>
        <v>Rubber, polyvinylpolypyrolidore (PVPP)  - Global or unspecified region</v>
      </c>
      <c r="G2327" s="311">
        <f t="array" ref="G2327">XLOOKUP(1,('Emission Factors'!$E$5:$E$488='GHG emissions calculations'!$F2327)*('Emission Factors'!$H$5:$H$488='GHG emissions calculations'!$H2327),INDEX('Emission Factors'!$E$5:$T$488,0,MATCH('GHG emissions calculations'!G$6,'Emission Factors'!$E$5:$T$5,0)),"",0)</f>
        <v>3</v>
      </c>
      <c r="H2327" s="311" t="s">
        <v>237</v>
      </c>
      <c r="I2327" s="312" t="str">
        <f>IF(
    SUMIFS('Import data'!$L$25:$L$80,
           'Import data'!$J$25:$J$80, F2327,
           'Import data'!$G$25:$G$80, 'GHG emissions calculations'!$H2327,
           'Import data'!$I$25:$I$80,$E$1919) &lt;&gt; 0,
    SUMIFS('Import data'!$L$25:$L$80,
           'Import data'!$J$25:$J$80, F2327,
           'Import data'!$G$25:$G$80, 'GHG emissions calculations'!$H2327,
           'Import data'!$I$25:$I$80,$E$1919),
    ""
)</f>
        <v/>
      </c>
      <c r="J2327" s="311" t="str">
        <f t="array" ref="J2327">IF(
    XLOOKUP(F2327, 'Import data'!$J$26:$J$47, 'Import data'!$M$26:$M$47, "", 0) = "Please add the region-specific supplier emission factor or choose a different region available in the IAEG database.",
    "",
    XLOOKUP(F2327, 'Import data'!$J$26:$J$47, 'Import data'!$M$26:$M$47, "", 0)
)</f>
        <v/>
      </c>
      <c r="K2327" s="311" t="str">
        <f t="array" ref="K2327">IFERROR(
    XLOOKUP(F2327,
            _xlws.FILTER('Supplier Emission'!$G$15:$G$49,
                   ('Supplier Emission'!$D$15:$D$49=H2327) * ('Supplier Emission'!$F$15:$F$49=$E$1919)),
            _xlws.FILTER('Supplier Emission'!$I$15:$I$49,
                   ('Supplier Emission'!$D$15:$D$49=H2327) * ('Supplier Emission'!$F$15:$F$49=$E$1919)),
            ""),
    "")</f>
        <v/>
      </c>
      <c r="L2327" s="311" t="str">
        <f t="array" ref="L2327">IFERROR(
    XLOOKUP(F2327,
            _xlws.FILTER('Supplier Emission'!$G$15:$G$49,
                   ('Supplier Emission'!$D$15:$D$49=H2327) * ('Supplier Emission'!$F$15:$F$49=$E$1919)),
            _xlws.FILTER('Supplier Emission'!$J$15:$J$49,
                   ('Supplier Emission'!$D$15:$D$49=H2327) * ('Supplier Emission'!$F$15:$F$49=$E$1919)),
            ""),
    "")</f>
        <v/>
      </c>
      <c r="M2327" s="311" t="str">
        <f t="array" ref="M2327">IFERROR(
    XLOOKUP(F2327,
            _xlws.FILTER('Supplier Emission'!$G$15:$G$49,
                   ('Supplier Emission'!$D$15:$D$49=H2327) * ('Supplier Emission'!$F$15:$F$49=$E$1919)),
            _xlws.FILTER('Supplier Emission'!$M$15:$M$49,
                   ('Supplier Emission'!$D$15:$D$49=H2327) * ('Supplier Emission'!$F$15:$F$49=$E$1919)),
            ""),
    "")</f>
        <v/>
      </c>
      <c r="N2327" s="311" t="str">
        <f t="array" ref="N2327">IFERROR(
    XLOOKUP(F2327,
            _xlws.FILTER('Supplier Emission'!$G$15:$G$49,
                   ('Supplier Emission'!$D$15:$D$49=H2327) * ('Supplier Emission'!$F$15:$F$49=$E$1919)),
            _xlws.FILTER('Supplier Emission'!$H$15:$H$49,
                   ('Supplier Emission'!$D$15:$D$49=H2327) * ('Supplier Emission'!$F$15:$F$49=$E$1919)),
            ""),
    "")</f>
        <v/>
      </c>
      <c r="O2327" s="311" t="str">
        <f t="array" ref="O2327">XLOOKUP(1,('Emission Factors'!$E$5:$E$488='GHG emissions calculations'!$F2327)*('Emission Factors'!$H$5:$H$488='GHG emissions calculations'!$H2327),INDEX('Emission Factors'!$E$5:$T$488,0,MATCH('GHG emissions calculations'!O$6,'Emission Factors'!$E$5:$T$5,0)),"",0)</f>
        <v> Polyvinylpolypyrolidore (PVPP) </v>
      </c>
      <c r="P2327" s="313">
        <f t="array" ref="P2327">IFERROR(
    INDEX('Emission Factors'!$E$5:$P$488,
          MATCH(1,
                ('Emission Factors'!$E$5:$E$488 = 'GHG emissions calculations'!$F2327) *
                ('Emission Factors'!$H$5:$H$488 = 'GHG emissions calculations'!$H2327),
                0),
          MATCH('GHG emissions calculations'!P$6,'Emission Factors'!$E$5:$P$5,0)),
    "")</f>
        <v>1.98546</v>
      </c>
      <c r="Q2327" s="311" t="str">
        <f t="array" ref="Q2327">IFERROR(
    IF(
        INDEX('Emission Factors'!$E$5:$P$488,
              MATCH(1,
                    ('Emission Factors'!$E$5:$E$488 = 'GHG emissions calculations'!$F2327) *
                    ('Emission Factors'!$H$5:$H$488 = 'GHG emissions calculations'!$H2327),
                    0),
              MATCH('GHG emissions calculations'!Q$6, 'Emission Factors'!$E$5:$P$5, 0)) &lt;&gt; "",
        INDEX('Emission Factors'!$E$5:$P$488,
              MATCH(1,
                    ('Emission Factors'!$E$5:$E$488 = 'GHG emissions calculations'!$F2327) *
                    ('Emission Factors'!$H$5:$H$488 = 'GHG emissions calculations'!$H2327),
                    0),
              MATCH('GHG emissions calculations'!Q$6, 'Emission Factors'!$E$5:$P$5, 0)),
        ""),
    "")</f>
        <v>kgCO2e/kg</v>
      </c>
      <c r="R2327" s="311" t="str">
        <f t="array" ref="R2327">IFERROR(
    IF(
        INDEX('Emission Factors'!$E$5:$R$488,
              MATCH(1,
                    ('Emission Factors'!$E$5:$E$488 = 'GHG emissions calculations'!$F2327) *
                    ('Emission Factors'!$H$5:$H$488 = 'GHG emissions calculations'!$H2327),
                    0),
              MATCH('GHG emissions calculations'!R$6, 'Emission Factors'!$E$5:$R$5, 0)) &lt;&gt; "",
        INDEX('Emission Factors'!$E$5:$R$488,
              MATCH(1,
                    ('Emission Factors'!$E$5:$E$488 = 'GHG emissions calculations'!$F2327) *
                    ('Emission Factors'!$H$5:$H$488 = 'GHG emissions calculations'!$H2327),
                    0),
              MATCH('GHG emissions calculations'!R$6, 'Emission Factors'!$E$5:$R$5, 0)),
        ""),
    "")</f>
        <v>Global or unspecified region</v>
      </c>
      <c r="S2327" s="312">
        <f t="shared" si="3"/>
        <v>0</v>
      </c>
      <c r="T2327" s="23"/>
    </row>
    <row r="2328" ht="15.75" customHeight="1" outlineLevel="1">
      <c r="A2328" s="23"/>
      <c r="B2328" s="71"/>
      <c r="C2328" s="71"/>
      <c r="D2328" s="71"/>
      <c r="E2328" s="314"/>
      <c r="F2328" s="311" t="str">
        <f>Lists!AB310</f>
        <v>Rubber, polyvinylpolypyrolidore (PVPP)  - Middle East</v>
      </c>
      <c r="G2328" s="311" t="str">
        <f t="array" ref="G2328">XLOOKUP(1,('Emission Factors'!$E$5:$E$488='GHG emissions calculations'!$F2328)*('Emission Factors'!$H$5:$H$488='GHG emissions calculations'!$H2328),INDEX('Emission Factors'!$E$5:$T$488,0,MATCH('GHG emissions calculations'!G$6,'Emission Factors'!$E$5:$T$5,0)),"",0)</f>
        <v/>
      </c>
      <c r="H2328" s="311" t="s">
        <v>237</v>
      </c>
      <c r="I2328" s="312" t="str">
        <f>IF(
    SUMIFS('Import data'!$L$25:$L$80,
           'Import data'!$J$25:$J$80, F2328,
           'Import data'!$G$25:$G$80, 'GHG emissions calculations'!$H2328,
           'Import data'!$I$25:$I$80,$E$1919) &lt;&gt; 0,
    SUMIFS('Import data'!$L$25:$L$80,
           'Import data'!$J$25:$J$80, F2328,
           'Import data'!$G$25:$G$80, 'GHG emissions calculations'!$H2328,
           'Import data'!$I$25:$I$80,$E$1919),
    ""
)</f>
        <v/>
      </c>
      <c r="J2328" s="311" t="str">
        <f t="array" ref="J2328">IF(
    XLOOKUP(F2328, 'Import data'!$J$26:$J$47, 'Import data'!$M$26:$M$47, "", 0) = "Please add the region-specific supplier emission factor or choose a different region available in the IAEG database.",
    "",
    XLOOKUP(F2328, 'Import data'!$J$26:$J$47, 'Import data'!$M$26:$M$47, "", 0)
)</f>
        <v/>
      </c>
      <c r="K2328" s="311" t="str">
        <f t="array" ref="K2328">IFERROR(
    XLOOKUP(F2328,
            _xlws.FILTER('Supplier Emission'!$G$15:$G$49,
                   ('Supplier Emission'!$D$15:$D$49=H2328) * ('Supplier Emission'!$F$15:$F$49=$E$1919)),
            _xlws.FILTER('Supplier Emission'!$I$15:$I$49,
                   ('Supplier Emission'!$D$15:$D$49=H2328) * ('Supplier Emission'!$F$15:$F$49=$E$1919)),
            ""),
    "")</f>
        <v/>
      </c>
      <c r="L2328" s="311" t="str">
        <f t="array" ref="L2328">IFERROR(
    XLOOKUP(F2328,
            _xlws.FILTER('Supplier Emission'!$G$15:$G$49,
                   ('Supplier Emission'!$D$15:$D$49=H2328) * ('Supplier Emission'!$F$15:$F$49=$E$1919)),
            _xlws.FILTER('Supplier Emission'!$J$15:$J$49,
                   ('Supplier Emission'!$D$15:$D$49=H2328) * ('Supplier Emission'!$F$15:$F$49=$E$1919)),
            ""),
    "")</f>
        <v/>
      </c>
      <c r="M2328" s="311" t="str">
        <f t="array" ref="M2328">IFERROR(
    XLOOKUP(F2328,
            _xlws.FILTER('Supplier Emission'!$G$15:$G$49,
                   ('Supplier Emission'!$D$15:$D$49=H2328) * ('Supplier Emission'!$F$15:$F$49=$E$1919)),
            _xlws.FILTER('Supplier Emission'!$M$15:$M$49,
                   ('Supplier Emission'!$D$15:$D$49=H2328) * ('Supplier Emission'!$F$15:$F$49=$E$1919)),
            ""),
    "")</f>
        <v/>
      </c>
      <c r="N2328" s="311" t="str">
        <f t="array" ref="N2328">IFERROR(
    XLOOKUP(F2328,
            _xlws.FILTER('Supplier Emission'!$G$15:$G$49,
                   ('Supplier Emission'!$D$15:$D$49=H2328) * ('Supplier Emission'!$F$15:$F$49=$E$1919)),
            _xlws.FILTER('Supplier Emission'!$H$15:$H$49,
                   ('Supplier Emission'!$D$15:$D$49=H2328) * ('Supplier Emission'!$F$15:$F$49=$E$1919)),
            ""),
    "")</f>
        <v/>
      </c>
      <c r="O2328" s="311" t="str">
        <f t="array" ref="O2328">XLOOKUP(1,('Emission Factors'!$E$5:$E$488='GHG emissions calculations'!$F2328)*('Emission Factors'!$H$5:$H$488='GHG emissions calculations'!$H2328),INDEX('Emission Factors'!$E$5:$T$488,0,MATCH('GHG emissions calculations'!O$6,'Emission Factors'!$E$5:$T$5,0)),"",0)</f>
        <v/>
      </c>
      <c r="P2328" s="313" t="str">
        <f t="array" ref="P2328">IFERROR(
    INDEX('Emission Factors'!$E$5:$P$488,
          MATCH(1,
                ('Emission Factors'!$E$5:$E$488 = 'GHG emissions calculations'!$F2328) *
                ('Emission Factors'!$H$5:$H$488 = 'GHG emissions calculations'!$H2328),
                0),
          MATCH('GHG emissions calculations'!P$6,'Emission Factors'!$E$5:$P$5,0)),
    "")</f>
        <v/>
      </c>
      <c r="Q2328" s="311" t="str">
        <f t="array" ref="Q2328">IFERROR(
    IF(
        INDEX('Emission Factors'!$E$5:$P$488,
              MATCH(1,
                    ('Emission Factors'!$E$5:$E$488 = 'GHG emissions calculations'!$F2328) *
                    ('Emission Factors'!$H$5:$H$488 = 'GHG emissions calculations'!$H2328),
                    0),
              MATCH('GHG emissions calculations'!Q$6, 'Emission Factors'!$E$5:$P$5, 0)) &lt;&gt; "",
        INDEX('Emission Factors'!$E$5:$P$488,
              MATCH(1,
                    ('Emission Factors'!$E$5:$E$488 = 'GHG emissions calculations'!$F2328) *
                    ('Emission Factors'!$H$5:$H$488 = 'GHG emissions calculations'!$H2328),
                    0),
              MATCH('GHG emissions calculations'!Q$6, 'Emission Factors'!$E$5:$P$5, 0)),
        ""),
    "")</f>
        <v/>
      </c>
      <c r="R2328" s="311" t="str">
        <f t="array" ref="R2328">IFERROR(
    IF(
        INDEX('Emission Factors'!$E$5:$R$488,
              MATCH(1,
                    ('Emission Factors'!$E$5:$E$488 = 'GHG emissions calculations'!$F2328) *
                    ('Emission Factors'!$H$5:$H$488 = 'GHG emissions calculations'!$H2328),
                    0),
              MATCH('GHG emissions calculations'!R$6, 'Emission Factors'!$E$5:$R$5, 0)) &lt;&gt; "",
        INDEX('Emission Factors'!$E$5:$R$488,
              MATCH(1,
                    ('Emission Factors'!$E$5:$E$488 = 'GHG emissions calculations'!$F2328) *
                    ('Emission Factors'!$H$5:$H$488 = 'GHG emissions calculations'!$H2328),
                    0),
              MATCH('GHG emissions calculations'!R$6, 'Emission Factors'!$E$5:$R$5, 0)),
        ""),
    "")</f>
        <v/>
      </c>
      <c r="S2328" s="312">
        <f t="shared" si="3"/>
        <v>0</v>
      </c>
      <c r="T2328" s="23"/>
    </row>
    <row r="2329" ht="15.75" customHeight="1" outlineLevel="1">
      <c r="A2329" s="23"/>
      <c r="B2329" s="71"/>
      <c r="C2329" s="71"/>
      <c r="D2329" s="71"/>
      <c r="E2329" s="314"/>
      <c r="F2329" s="311" t="str">
        <f>Lists!AB338</f>
        <v>Rubber, polyvinylpolypyrolidore (PVPP)  - Middle East</v>
      </c>
      <c r="G2329" s="311" t="str">
        <f t="array" ref="G2329">XLOOKUP(1,('Emission Factors'!$E$5:$E$488='GHG emissions calculations'!$F2329)*('Emission Factors'!$H$5:$H$488='GHG emissions calculations'!$H2329),INDEX('Emission Factors'!$E$5:$T$488,0,MATCH('GHG emissions calculations'!G$6,'Emission Factors'!$E$5:$T$5,0)),"",0)</f>
        <v/>
      </c>
      <c r="H2329" s="311" t="s">
        <v>237</v>
      </c>
      <c r="I2329" s="312" t="str">
        <f>IF(
    SUMIFS('Import data'!$L$25:$L$80,
           'Import data'!$J$25:$J$80, F2329,
           'Import data'!$G$25:$G$80, 'GHG emissions calculations'!$H2329,
           'Import data'!$I$25:$I$80,$E$1919) &lt;&gt; 0,
    SUMIFS('Import data'!$L$25:$L$80,
           'Import data'!$J$25:$J$80, F2329,
           'Import data'!$G$25:$G$80, 'GHG emissions calculations'!$H2329,
           'Import data'!$I$25:$I$80,$E$1919),
    ""
)</f>
        <v/>
      </c>
      <c r="J2329" s="311" t="str">
        <f t="array" ref="J2329">IF(
    XLOOKUP(F2329, 'Import data'!$J$26:$J$47, 'Import data'!$M$26:$M$47, "", 0) = "Please add the region-specific supplier emission factor or choose a different region available in the IAEG database.",
    "",
    XLOOKUP(F2329, 'Import data'!$J$26:$J$47, 'Import data'!$M$26:$M$47, "", 0)
)</f>
        <v/>
      </c>
      <c r="K2329" s="311" t="str">
        <f t="array" ref="K2329">IFERROR(
    XLOOKUP(F2329,
            _xlws.FILTER('Supplier Emission'!$G$15:$G$49,
                   ('Supplier Emission'!$D$15:$D$49=H2329) * ('Supplier Emission'!$F$15:$F$49=$E$1919)),
            _xlws.FILTER('Supplier Emission'!$I$15:$I$49,
                   ('Supplier Emission'!$D$15:$D$49=H2329) * ('Supplier Emission'!$F$15:$F$49=$E$1919)),
            ""),
    "")</f>
        <v/>
      </c>
      <c r="L2329" s="311" t="str">
        <f t="array" ref="L2329">IFERROR(
    XLOOKUP(F2329,
            _xlws.FILTER('Supplier Emission'!$G$15:$G$49,
                   ('Supplier Emission'!$D$15:$D$49=H2329) * ('Supplier Emission'!$F$15:$F$49=$E$1919)),
            _xlws.FILTER('Supplier Emission'!$J$15:$J$49,
                   ('Supplier Emission'!$D$15:$D$49=H2329) * ('Supplier Emission'!$F$15:$F$49=$E$1919)),
            ""),
    "")</f>
        <v/>
      </c>
      <c r="M2329" s="311" t="str">
        <f t="array" ref="M2329">IFERROR(
    XLOOKUP(F2329,
            _xlws.FILTER('Supplier Emission'!$G$15:$G$49,
                   ('Supplier Emission'!$D$15:$D$49=H2329) * ('Supplier Emission'!$F$15:$F$49=$E$1919)),
            _xlws.FILTER('Supplier Emission'!$M$15:$M$49,
                   ('Supplier Emission'!$D$15:$D$49=H2329) * ('Supplier Emission'!$F$15:$F$49=$E$1919)),
            ""),
    "")</f>
        <v/>
      </c>
      <c r="N2329" s="311" t="str">
        <f t="array" ref="N2329">IFERROR(
    XLOOKUP(F2329,
            _xlws.FILTER('Supplier Emission'!$G$15:$G$49,
                   ('Supplier Emission'!$D$15:$D$49=H2329) * ('Supplier Emission'!$F$15:$F$49=$E$1919)),
            _xlws.FILTER('Supplier Emission'!$H$15:$H$49,
                   ('Supplier Emission'!$D$15:$D$49=H2329) * ('Supplier Emission'!$F$15:$F$49=$E$1919)),
            ""),
    "")</f>
        <v/>
      </c>
      <c r="O2329" s="311" t="str">
        <f t="array" ref="O2329">XLOOKUP(1,('Emission Factors'!$E$5:$E$488='GHG emissions calculations'!$F2329)*('Emission Factors'!$H$5:$H$488='GHG emissions calculations'!$H2329),INDEX('Emission Factors'!$E$5:$T$488,0,MATCH('GHG emissions calculations'!O$6,'Emission Factors'!$E$5:$T$5,0)),"",0)</f>
        <v/>
      </c>
      <c r="P2329" s="313" t="str">
        <f t="array" ref="P2329">IFERROR(
    INDEX('Emission Factors'!$E$5:$P$488,
          MATCH(1,
                ('Emission Factors'!$E$5:$E$488 = 'GHG emissions calculations'!$F2329) *
                ('Emission Factors'!$H$5:$H$488 = 'GHG emissions calculations'!$H2329),
                0),
          MATCH('GHG emissions calculations'!P$6,'Emission Factors'!$E$5:$P$5,0)),
    "")</f>
        <v/>
      </c>
      <c r="Q2329" s="311" t="str">
        <f t="array" ref="Q2329">IFERROR(
    IF(
        INDEX('Emission Factors'!$E$5:$P$488,
              MATCH(1,
                    ('Emission Factors'!$E$5:$E$488 = 'GHG emissions calculations'!$F2329) *
                    ('Emission Factors'!$H$5:$H$488 = 'GHG emissions calculations'!$H2329),
                    0),
              MATCH('GHG emissions calculations'!Q$6, 'Emission Factors'!$E$5:$P$5, 0)) &lt;&gt; "",
        INDEX('Emission Factors'!$E$5:$P$488,
              MATCH(1,
                    ('Emission Factors'!$E$5:$E$488 = 'GHG emissions calculations'!$F2329) *
                    ('Emission Factors'!$H$5:$H$488 = 'GHG emissions calculations'!$H2329),
                    0),
              MATCH('GHG emissions calculations'!Q$6, 'Emission Factors'!$E$5:$P$5, 0)),
        ""),
    "")</f>
        <v/>
      </c>
      <c r="R2329" s="311" t="str">
        <f t="array" ref="R2329">IFERROR(
    IF(
        INDEX('Emission Factors'!$E$5:$R$488,
              MATCH(1,
                    ('Emission Factors'!$E$5:$E$488 = 'GHG emissions calculations'!$F2329) *
                    ('Emission Factors'!$H$5:$H$488 = 'GHG emissions calculations'!$H2329),
                    0),
              MATCH('GHG emissions calculations'!R$6, 'Emission Factors'!$E$5:$R$5, 0)) &lt;&gt; "",
        INDEX('Emission Factors'!$E$5:$R$488,
              MATCH(1,
                    ('Emission Factors'!$E$5:$E$488 = 'GHG emissions calculations'!$F2329) *
                    ('Emission Factors'!$H$5:$H$488 = 'GHG emissions calculations'!$H2329),
                    0),
              MATCH('GHG emissions calculations'!R$6, 'Emission Factors'!$E$5:$R$5, 0)),
        ""),
    "")</f>
        <v/>
      </c>
      <c r="S2329" s="312">
        <f t="shared" si="3"/>
        <v>0</v>
      </c>
      <c r="T2329" s="23"/>
    </row>
    <row r="2330" ht="15.75" customHeight="1" outlineLevel="1">
      <c r="A2330" s="23"/>
      <c r="B2330" s="71"/>
      <c r="C2330" s="71"/>
      <c r="D2330" s="71"/>
      <c r="E2330" s="314"/>
      <c r="F2330" s="311" t="str">
        <f>Lists!AB309</f>
        <v>Rubber, polyvinylpolypyrolidore (PVPP)  - Oceania</v>
      </c>
      <c r="G2330" s="311" t="str">
        <f t="array" ref="G2330">XLOOKUP(1,('Emission Factors'!$E$5:$E$488='GHG emissions calculations'!$F2330)*('Emission Factors'!$H$5:$H$488='GHG emissions calculations'!$H2330),INDEX('Emission Factors'!$E$5:$T$488,0,MATCH('GHG emissions calculations'!G$6,'Emission Factors'!$E$5:$T$5,0)),"",0)</f>
        <v/>
      </c>
      <c r="H2330" s="311" t="s">
        <v>237</v>
      </c>
      <c r="I2330" s="312" t="str">
        <f>IF(
    SUMIFS('Import data'!$L$25:$L$80,
           'Import data'!$J$25:$J$80, F2330,
           'Import data'!$G$25:$G$80, 'GHG emissions calculations'!$H2330,
           'Import data'!$I$25:$I$80,$E$1919) &lt;&gt; 0,
    SUMIFS('Import data'!$L$25:$L$80,
           'Import data'!$J$25:$J$80, F2330,
           'Import data'!$G$25:$G$80, 'GHG emissions calculations'!$H2330,
           'Import data'!$I$25:$I$80,$E$1919),
    ""
)</f>
        <v/>
      </c>
      <c r="J2330" s="311" t="str">
        <f t="array" ref="J2330">IF(
    XLOOKUP(F2330, 'Import data'!$J$26:$J$47, 'Import data'!$M$26:$M$47, "", 0) = "Please add the region-specific supplier emission factor or choose a different region available in the IAEG database.",
    "",
    XLOOKUP(F2330, 'Import data'!$J$26:$J$47, 'Import data'!$M$26:$M$47, "", 0)
)</f>
        <v/>
      </c>
      <c r="K2330" s="311" t="str">
        <f t="array" ref="K2330">IFERROR(
    XLOOKUP(F2330,
            _xlws.FILTER('Supplier Emission'!$G$15:$G$49,
                   ('Supplier Emission'!$D$15:$D$49=H2330) * ('Supplier Emission'!$F$15:$F$49=$E$1919)),
            _xlws.FILTER('Supplier Emission'!$I$15:$I$49,
                   ('Supplier Emission'!$D$15:$D$49=H2330) * ('Supplier Emission'!$F$15:$F$49=$E$1919)),
            ""),
    "")</f>
        <v/>
      </c>
      <c r="L2330" s="311" t="str">
        <f t="array" ref="L2330">IFERROR(
    XLOOKUP(F2330,
            _xlws.FILTER('Supplier Emission'!$G$15:$G$49,
                   ('Supplier Emission'!$D$15:$D$49=H2330) * ('Supplier Emission'!$F$15:$F$49=$E$1919)),
            _xlws.FILTER('Supplier Emission'!$J$15:$J$49,
                   ('Supplier Emission'!$D$15:$D$49=H2330) * ('Supplier Emission'!$F$15:$F$49=$E$1919)),
            ""),
    "")</f>
        <v/>
      </c>
      <c r="M2330" s="311" t="str">
        <f t="array" ref="M2330">IFERROR(
    XLOOKUP(F2330,
            _xlws.FILTER('Supplier Emission'!$G$15:$G$49,
                   ('Supplier Emission'!$D$15:$D$49=H2330) * ('Supplier Emission'!$F$15:$F$49=$E$1919)),
            _xlws.FILTER('Supplier Emission'!$M$15:$M$49,
                   ('Supplier Emission'!$D$15:$D$49=H2330) * ('Supplier Emission'!$F$15:$F$49=$E$1919)),
            ""),
    "")</f>
        <v/>
      </c>
      <c r="N2330" s="311" t="str">
        <f t="array" ref="N2330">IFERROR(
    XLOOKUP(F2330,
            _xlws.FILTER('Supplier Emission'!$G$15:$G$49,
                   ('Supplier Emission'!$D$15:$D$49=H2330) * ('Supplier Emission'!$F$15:$F$49=$E$1919)),
            _xlws.FILTER('Supplier Emission'!$H$15:$H$49,
                   ('Supplier Emission'!$D$15:$D$49=H2330) * ('Supplier Emission'!$F$15:$F$49=$E$1919)),
            ""),
    "")</f>
        <v/>
      </c>
      <c r="O2330" s="311" t="str">
        <f t="array" ref="O2330">XLOOKUP(1,('Emission Factors'!$E$5:$E$488='GHG emissions calculations'!$F2330)*('Emission Factors'!$H$5:$H$488='GHG emissions calculations'!$H2330),INDEX('Emission Factors'!$E$5:$T$488,0,MATCH('GHG emissions calculations'!O$6,'Emission Factors'!$E$5:$T$5,0)),"",0)</f>
        <v/>
      </c>
      <c r="P2330" s="313" t="str">
        <f t="array" ref="P2330">IFERROR(
    INDEX('Emission Factors'!$E$5:$P$488,
          MATCH(1,
                ('Emission Factors'!$E$5:$E$488 = 'GHG emissions calculations'!$F2330) *
                ('Emission Factors'!$H$5:$H$488 = 'GHG emissions calculations'!$H2330),
                0),
          MATCH('GHG emissions calculations'!P$6,'Emission Factors'!$E$5:$P$5,0)),
    "")</f>
        <v/>
      </c>
      <c r="Q2330" s="311" t="str">
        <f t="array" ref="Q2330">IFERROR(
    IF(
        INDEX('Emission Factors'!$E$5:$P$488,
              MATCH(1,
                    ('Emission Factors'!$E$5:$E$488 = 'GHG emissions calculations'!$F2330) *
                    ('Emission Factors'!$H$5:$H$488 = 'GHG emissions calculations'!$H2330),
                    0),
              MATCH('GHG emissions calculations'!Q$6, 'Emission Factors'!$E$5:$P$5, 0)) &lt;&gt; "",
        INDEX('Emission Factors'!$E$5:$P$488,
              MATCH(1,
                    ('Emission Factors'!$E$5:$E$488 = 'GHG emissions calculations'!$F2330) *
                    ('Emission Factors'!$H$5:$H$488 = 'GHG emissions calculations'!$H2330),
                    0),
              MATCH('GHG emissions calculations'!Q$6, 'Emission Factors'!$E$5:$P$5, 0)),
        ""),
    "")</f>
        <v/>
      </c>
      <c r="R2330" s="311" t="str">
        <f t="array" ref="R2330">IFERROR(
    IF(
        INDEX('Emission Factors'!$E$5:$R$488,
              MATCH(1,
                    ('Emission Factors'!$E$5:$E$488 = 'GHG emissions calculations'!$F2330) *
                    ('Emission Factors'!$H$5:$H$488 = 'GHG emissions calculations'!$H2330),
                    0),
              MATCH('GHG emissions calculations'!R$6, 'Emission Factors'!$E$5:$R$5, 0)) &lt;&gt; "",
        INDEX('Emission Factors'!$E$5:$R$488,
              MATCH(1,
                    ('Emission Factors'!$E$5:$E$488 = 'GHG emissions calculations'!$F2330) *
                    ('Emission Factors'!$H$5:$H$488 = 'GHG emissions calculations'!$H2330),
                    0),
              MATCH('GHG emissions calculations'!R$6, 'Emission Factors'!$E$5:$R$5, 0)),
        ""),
    "")</f>
        <v/>
      </c>
      <c r="S2330" s="312">
        <f t="shared" si="3"/>
        <v>0</v>
      </c>
      <c r="T2330" s="23"/>
    </row>
    <row r="2331" ht="15.75" customHeight="1" outlineLevel="1">
      <c r="A2331" s="23"/>
      <c r="B2331" s="71"/>
      <c r="C2331" s="71"/>
      <c r="D2331" s="71"/>
      <c r="E2331" s="314"/>
      <c r="F2331" s="311" t="str">
        <f>Lists!AB337</f>
        <v>Rubber, polyvinylpolypyrolidore (PVPP)  - Oceania</v>
      </c>
      <c r="G2331" s="311" t="str">
        <f t="array" ref="G2331">XLOOKUP(1,('Emission Factors'!$E$5:$E$488='GHG emissions calculations'!$F2331)*('Emission Factors'!$H$5:$H$488='GHG emissions calculations'!$H2331),INDEX('Emission Factors'!$E$5:$T$488,0,MATCH('GHG emissions calculations'!G$6,'Emission Factors'!$E$5:$T$5,0)),"",0)</f>
        <v/>
      </c>
      <c r="H2331" s="311" t="s">
        <v>237</v>
      </c>
      <c r="I2331" s="312" t="str">
        <f>IF(
    SUMIFS('Import data'!$L$25:$L$80,
           'Import data'!$J$25:$J$80, F2331,
           'Import data'!$G$25:$G$80, 'GHG emissions calculations'!$H2331,
           'Import data'!$I$25:$I$80,$E$1919) &lt;&gt; 0,
    SUMIFS('Import data'!$L$25:$L$80,
           'Import data'!$J$25:$J$80, F2331,
           'Import data'!$G$25:$G$80, 'GHG emissions calculations'!$H2331,
           'Import data'!$I$25:$I$80,$E$1919),
    ""
)</f>
        <v/>
      </c>
      <c r="J2331" s="311" t="str">
        <f t="array" ref="J2331">IF(
    XLOOKUP(F2331, 'Import data'!$J$26:$J$47, 'Import data'!$M$26:$M$47, "", 0) = "Please add the region-specific supplier emission factor or choose a different region available in the IAEG database.",
    "",
    XLOOKUP(F2331, 'Import data'!$J$26:$J$47, 'Import data'!$M$26:$M$47, "", 0)
)</f>
        <v/>
      </c>
      <c r="K2331" s="311" t="str">
        <f t="array" ref="K2331">IFERROR(
    XLOOKUP(F2331,
            _xlws.FILTER('Supplier Emission'!$G$15:$G$49,
                   ('Supplier Emission'!$D$15:$D$49=H2331) * ('Supplier Emission'!$F$15:$F$49=$E$1919)),
            _xlws.FILTER('Supplier Emission'!$I$15:$I$49,
                   ('Supplier Emission'!$D$15:$D$49=H2331) * ('Supplier Emission'!$F$15:$F$49=$E$1919)),
            ""),
    "")</f>
        <v/>
      </c>
      <c r="L2331" s="311" t="str">
        <f t="array" ref="L2331">IFERROR(
    XLOOKUP(F2331,
            _xlws.FILTER('Supplier Emission'!$G$15:$G$49,
                   ('Supplier Emission'!$D$15:$D$49=H2331) * ('Supplier Emission'!$F$15:$F$49=$E$1919)),
            _xlws.FILTER('Supplier Emission'!$J$15:$J$49,
                   ('Supplier Emission'!$D$15:$D$49=H2331) * ('Supplier Emission'!$F$15:$F$49=$E$1919)),
            ""),
    "")</f>
        <v/>
      </c>
      <c r="M2331" s="311" t="str">
        <f t="array" ref="M2331">IFERROR(
    XLOOKUP(F2331,
            _xlws.FILTER('Supplier Emission'!$G$15:$G$49,
                   ('Supplier Emission'!$D$15:$D$49=H2331) * ('Supplier Emission'!$F$15:$F$49=$E$1919)),
            _xlws.FILTER('Supplier Emission'!$M$15:$M$49,
                   ('Supplier Emission'!$D$15:$D$49=H2331) * ('Supplier Emission'!$F$15:$F$49=$E$1919)),
            ""),
    "")</f>
        <v/>
      </c>
      <c r="N2331" s="311" t="str">
        <f t="array" ref="N2331">IFERROR(
    XLOOKUP(F2331,
            _xlws.FILTER('Supplier Emission'!$G$15:$G$49,
                   ('Supplier Emission'!$D$15:$D$49=H2331) * ('Supplier Emission'!$F$15:$F$49=$E$1919)),
            _xlws.FILTER('Supplier Emission'!$H$15:$H$49,
                   ('Supplier Emission'!$D$15:$D$49=H2331) * ('Supplier Emission'!$F$15:$F$49=$E$1919)),
            ""),
    "")</f>
        <v/>
      </c>
      <c r="O2331" s="311" t="str">
        <f t="array" ref="O2331">XLOOKUP(1,('Emission Factors'!$E$5:$E$488='GHG emissions calculations'!$F2331)*('Emission Factors'!$H$5:$H$488='GHG emissions calculations'!$H2331),INDEX('Emission Factors'!$E$5:$T$488,0,MATCH('GHG emissions calculations'!O$6,'Emission Factors'!$E$5:$T$5,0)),"",0)</f>
        <v/>
      </c>
      <c r="P2331" s="313" t="str">
        <f t="array" ref="P2331">IFERROR(
    INDEX('Emission Factors'!$E$5:$P$488,
          MATCH(1,
                ('Emission Factors'!$E$5:$E$488 = 'GHG emissions calculations'!$F2331) *
                ('Emission Factors'!$H$5:$H$488 = 'GHG emissions calculations'!$H2331),
                0),
          MATCH('GHG emissions calculations'!P$6,'Emission Factors'!$E$5:$P$5,0)),
    "")</f>
        <v/>
      </c>
      <c r="Q2331" s="311" t="str">
        <f t="array" ref="Q2331">IFERROR(
    IF(
        INDEX('Emission Factors'!$E$5:$P$488,
              MATCH(1,
                    ('Emission Factors'!$E$5:$E$488 = 'GHG emissions calculations'!$F2331) *
                    ('Emission Factors'!$H$5:$H$488 = 'GHG emissions calculations'!$H2331),
                    0),
              MATCH('GHG emissions calculations'!Q$6, 'Emission Factors'!$E$5:$P$5, 0)) &lt;&gt; "",
        INDEX('Emission Factors'!$E$5:$P$488,
              MATCH(1,
                    ('Emission Factors'!$E$5:$E$488 = 'GHG emissions calculations'!$F2331) *
                    ('Emission Factors'!$H$5:$H$488 = 'GHG emissions calculations'!$H2331),
                    0),
              MATCH('GHG emissions calculations'!Q$6, 'Emission Factors'!$E$5:$P$5, 0)),
        ""),
    "")</f>
        <v/>
      </c>
      <c r="R2331" s="311" t="str">
        <f t="array" ref="R2331">IFERROR(
    IF(
        INDEX('Emission Factors'!$E$5:$R$488,
              MATCH(1,
                    ('Emission Factors'!$E$5:$E$488 = 'GHG emissions calculations'!$F2331) *
                    ('Emission Factors'!$H$5:$H$488 = 'GHG emissions calculations'!$H2331),
                    0),
              MATCH('GHG emissions calculations'!R$6, 'Emission Factors'!$E$5:$R$5, 0)) &lt;&gt; "",
        INDEX('Emission Factors'!$E$5:$R$488,
              MATCH(1,
                    ('Emission Factors'!$E$5:$E$488 = 'GHG emissions calculations'!$F2331) *
                    ('Emission Factors'!$H$5:$H$488 = 'GHG emissions calculations'!$H2331),
                    0),
              MATCH('GHG emissions calculations'!R$6, 'Emission Factors'!$E$5:$R$5, 0)),
        ""),
    "")</f>
        <v/>
      </c>
      <c r="S2331" s="312">
        <f t="shared" si="3"/>
        <v>0</v>
      </c>
      <c r="T2331" s="23"/>
    </row>
    <row r="2332" ht="15.75" customHeight="1" outlineLevel="1">
      <c r="A2332" s="23"/>
      <c r="B2332" s="71"/>
      <c r="C2332" s="71"/>
      <c r="D2332" s="71"/>
      <c r="E2332" s="314"/>
      <c r="F2332" s="311" t="str">
        <f>Lists!AB321</f>
        <v>Rubber, styreneacrylonitrile (SAN) - Africa</v>
      </c>
      <c r="G2332" s="311" t="str">
        <f t="array" ref="G2332">XLOOKUP(1,('Emission Factors'!$E$5:$E$488='GHG emissions calculations'!$F2332)*('Emission Factors'!$H$5:$H$488='GHG emissions calculations'!$H2332),INDEX('Emission Factors'!$E$5:$T$488,0,MATCH('GHG emissions calculations'!G$6,'Emission Factors'!$E$5:$T$5,0)),"",0)</f>
        <v/>
      </c>
      <c r="H2332" s="311" t="s">
        <v>237</v>
      </c>
      <c r="I2332" s="312" t="str">
        <f>IF(
    SUMIFS('Import data'!$L$25:$L$80,
           'Import data'!$J$25:$J$80, F2332,
           'Import data'!$G$25:$G$80, 'GHG emissions calculations'!$H2332,
           'Import data'!$I$25:$I$80,$E$1919) &lt;&gt; 0,
    SUMIFS('Import data'!$L$25:$L$80,
           'Import data'!$J$25:$J$80, F2332,
           'Import data'!$G$25:$G$80, 'GHG emissions calculations'!$H2332,
           'Import data'!$I$25:$I$80,$E$1919),
    ""
)</f>
        <v/>
      </c>
      <c r="J2332" s="311" t="str">
        <f t="array" ref="J2332">IF(
    XLOOKUP(F2332, 'Import data'!$J$26:$J$47, 'Import data'!$M$26:$M$47, "", 0) = "Please add the region-specific supplier emission factor or choose a different region available in the IAEG database.",
    "",
    XLOOKUP(F2332, 'Import data'!$J$26:$J$47, 'Import data'!$M$26:$M$47, "", 0)
)</f>
        <v/>
      </c>
      <c r="K2332" s="311" t="str">
        <f t="array" ref="K2332">IFERROR(
    XLOOKUP(F2332,
            _xlws.FILTER('Supplier Emission'!$G$15:$G$49,
                   ('Supplier Emission'!$D$15:$D$49=H2332) * ('Supplier Emission'!$F$15:$F$49=$E$1919)),
            _xlws.FILTER('Supplier Emission'!$I$15:$I$49,
                   ('Supplier Emission'!$D$15:$D$49=H2332) * ('Supplier Emission'!$F$15:$F$49=$E$1919)),
            ""),
    "")</f>
        <v/>
      </c>
      <c r="L2332" s="311" t="str">
        <f t="array" ref="L2332">IFERROR(
    XLOOKUP(F2332,
            _xlws.FILTER('Supplier Emission'!$G$15:$G$49,
                   ('Supplier Emission'!$D$15:$D$49=H2332) * ('Supplier Emission'!$F$15:$F$49=$E$1919)),
            _xlws.FILTER('Supplier Emission'!$J$15:$J$49,
                   ('Supplier Emission'!$D$15:$D$49=H2332) * ('Supplier Emission'!$F$15:$F$49=$E$1919)),
            ""),
    "")</f>
        <v/>
      </c>
      <c r="M2332" s="311" t="str">
        <f t="array" ref="M2332">IFERROR(
    XLOOKUP(F2332,
            _xlws.FILTER('Supplier Emission'!$G$15:$G$49,
                   ('Supplier Emission'!$D$15:$D$49=H2332) * ('Supplier Emission'!$F$15:$F$49=$E$1919)),
            _xlws.FILTER('Supplier Emission'!$M$15:$M$49,
                   ('Supplier Emission'!$D$15:$D$49=H2332) * ('Supplier Emission'!$F$15:$F$49=$E$1919)),
            ""),
    "")</f>
        <v/>
      </c>
      <c r="N2332" s="311" t="str">
        <f t="array" ref="N2332">IFERROR(
    XLOOKUP(F2332,
            _xlws.FILTER('Supplier Emission'!$G$15:$G$49,
                   ('Supplier Emission'!$D$15:$D$49=H2332) * ('Supplier Emission'!$F$15:$F$49=$E$1919)),
            _xlws.FILTER('Supplier Emission'!$H$15:$H$49,
                   ('Supplier Emission'!$D$15:$D$49=H2332) * ('Supplier Emission'!$F$15:$F$49=$E$1919)),
            ""),
    "")</f>
        <v/>
      </c>
      <c r="O2332" s="311" t="str">
        <f t="array" ref="O2332">XLOOKUP(1,('Emission Factors'!$E$5:$E$488='GHG emissions calculations'!$F2332)*('Emission Factors'!$H$5:$H$488='GHG emissions calculations'!$H2332),INDEX('Emission Factors'!$E$5:$T$488,0,MATCH('GHG emissions calculations'!O$6,'Emission Factors'!$E$5:$T$5,0)),"",0)</f>
        <v/>
      </c>
      <c r="P2332" s="313" t="str">
        <f t="array" ref="P2332">IFERROR(
    INDEX('Emission Factors'!$E$5:$P$488,
          MATCH(1,
                ('Emission Factors'!$E$5:$E$488 = 'GHG emissions calculations'!$F2332) *
                ('Emission Factors'!$H$5:$H$488 = 'GHG emissions calculations'!$H2332),
                0),
          MATCH('GHG emissions calculations'!P$6,'Emission Factors'!$E$5:$P$5,0)),
    "")</f>
        <v/>
      </c>
      <c r="Q2332" s="311" t="str">
        <f t="array" ref="Q2332">IFERROR(
    IF(
        INDEX('Emission Factors'!$E$5:$P$488,
              MATCH(1,
                    ('Emission Factors'!$E$5:$E$488 = 'GHG emissions calculations'!$F2332) *
                    ('Emission Factors'!$H$5:$H$488 = 'GHG emissions calculations'!$H2332),
                    0),
              MATCH('GHG emissions calculations'!Q$6, 'Emission Factors'!$E$5:$P$5, 0)) &lt;&gt; "",
        INDEX('Emission Factors'!$E$5:$P$488,
              MATCH(1,
                    ('Emission Factors'!$E$5:$E$488 = 'GHG emissions calculations'!$F2332) *
                    ('Emission Factors'!$H$5:$H$488 = 'GHG emissions calculations'!$H2332),
                    0),
              MATCH('GHG emissions calculations'!Q$6, 'Emission Factors'!$E$5:$P$5, 0)),
        ""),
    "")</f>
        <v/>
      </c>
      <c r="R2332" s="311" t="str">
        <f t="array" ref="R2332">IFERROR(
    IF(
        INDEX('Emission Factors'!$E$5:$R$488,
              MATCH(1,
                    ('Emission Factors'!$E$5:$E$488 = 'GHG emissions calculations'!$F2332) *
                    ('Emission Factors'!$H$5:$H$488 = 'GHG emissions calculations'!$H2332),
                    0),
              MATCH('GHG emissions calculations'!R$6, 'Emission Factors'!$E$5:$R$5, 0)) &lt;&gt; "",
        INDEX('Emission Factors'!$E$5:$R$488,
              MATCH(1,
                    ('Emission Factors'!$E$5:$E$488 = 'GHG emissions calculations'!$F2332) *
                    ('Emission Factors'!$H$5:$H$488 = 'GHG emissions calculations'!$H2332),
                    0),
              MATCH('GHG emissions calculations'!R$6, 'Emission Factors'!$E$5:$R$5, 0)),
        ""),
    "")</f>
        <v/>
      </c>
      <c r="S2332" s="312">
        <f t="shared" si="3"/>
        <v>0</v>
      </c>
      <c r="T2332" s="23"/>
    </row>
    <row r="2333" ht="15.75" customHeight="1" outlineLevel="1">
      <c r="A2333" s="23"/>
      <c r="B2333" s="71"/>
      <c r="C2333" s="71"/>
      <c r="D2333" s="71"/>
      <c r="E2333" s="314"/>
      <c r="F2333" s="311" t="str">
        <f>Lists!AB349</f>
        <v>Rubber, styreneacrylonitrile (SAN) - Africa</v>
      </c>
      <c r="G2333" s="311" t="str">
        <f t="array" ref="G2333">XLOOKUP(1,('Emission Factors'!$E$5:$E$488='GHG emissions calculations'!$F2333)*('Emission Factors'!$H$5:$H$488='GHG emissions calculations'!$H2333),INDEX('Emission Factors'!$E$5:$T$488,0,MATCH('GHG emissions calculations'!G$6,'Emission Factors'!$E$5:$T$5,0)),"",0)</f>
        <v/>
      </c>
      <c r="H2333" s="311" t="s">
        <v>237</v>
      </c>
      <c r="I2333" s="312" t="str">
        <f>IF(
    SUMIFS('Import data'!$L$25:$L$80,
           'Import data'!$J$25:$J$80, F2333,
           'Import data'!$G$25:$G$80, 'GHG emissions calculations'!$H2333,
           'Import data'!$I$25:$I$80,$E$1919) &lt;&gt; 0,
    SUMIFS('Import data'!$L$25:$L$80,
           'Import data'!$J$25:$J$80, F2333,
           'Import data'!$G$25:$G$80, 'GHG emissions calculations'!$H2333,
           'Import data'!$I$25:$I$80,$E$1919),
    ""
)</f>
        <v/>
      </c>
      <c r="J2333" s="311" t="str">
        <f t="array" ref="J2333">IF(
    XLOOKUP(F2333, 'Import data'!$J$26:$J$47, 'Import data'!$M$26:$M$47, "", 0) = "Please add the region-specific supplier emission factor or choose a different region available in the IAEG database.",
    "",
    XLOOKUP(F2333, 'Import data'!$J$26:$J$47, 'Import data'!$M$26:$M$47, "", 0)
)</f>
        <v/>
      </c>
      <c r="K2333" s="311" t="str">
        <f t="array" ref="K2333">IFERROR(
    XLOOKUP(F2333,
            _xlws.FILTER('Supplier Emission'!$G$15:$G$49,
                   ('Supplier Emission'!$D$15:$D$49=H2333) * ('Supplier Emission'!$F$15:$F$49=$E$1919)),
            _xlws.FILTER('Supplier Emission'!$I$15:$I$49,
                   ('Supplier Emission'!$D$15:$D$49=H2333) * ('Supplier Emission'!$F$15:$F$49=$E$1919)),
            ""),
    "")</f>
        <v/>
      </c>
      <c r="L2333" s="311" t="str">
        <f t="array" ref="L2333">IFERROR(
    XLOOKUP(F2333,
            _xlws.FILTER('Supplier Emission'!$G$15:$G$49,
                   ('Supplier Emission'!$D$15:$D$49=H2333) * ('Supplier Emission'!$F$15:$F$49=$E$1919)),
            _xlws.FILTER('Supplier Emission'!$J$15:$J$49,
                   ('Supplier Emission'!$D$15:$D$49=H2333) * ('Supplier Emission'!$F$15:$F$49=$E$1919)),
            ""),
    "")</f>
        <v/>
      </c>
      <c r="M2333" s="311" t="str">
        <f t="array" ref="M2333">IFERROR(
    XLOOKUP(F2333,
            _xlws.FILTER('Supplier Emission'!$G$15:$G$49,
                   ('Supplier Emission'!$D$15:$D$49=H2333) * ('Supplier Emission'!$F$15:$F$49=$E$1919)),
            _xlws.FILTER('Supplier Emission'!$M$15:$M$49,
                   ('Supplier Emission'!$D$15:$D$49=H2333) * ('Supplier Emission'!$F$15:$F$49=$E$1919)),
            ""),
    "")</f>
        <v/>
      </c>
      <c r="N2333" s="311" t="str">
        <f t="array" ref="N2333">IFERROR(
    XLOOKUP(F2333,
            _xlws.FILTER('Supplier Emission'!$G$15:$G$49,
                   ('Supplier Emission'!$D$15:$D$49=H2333) * ('Supplier Emission'!$F$15:$F$49=$E$1919)),
            _xlws.FILTER('Supplier Emission'!$H$15:$H$49,
                   ('Supplier Emission'!$D$15:$D$49=H2333) * ('Supplier Emission'!$F$15:$F$49=$E$1919)),
            ""),
    "")</f>
        <v/>
      </c>
      <c r="O2333" s="311" t="str">
        <f t="array" ref="O2333">XLOOKUP(1,('Emission Factors'!$E$5:$E$488='GHG emissions calculations'!$F2333)*('Emission Factors'!$H$5:$H$488='GHG emissions calculations'!$H2333),INDEX('Emission Factors'!$E$5:$T$488,0,MATCH('GHG emissions calculations'!O$6,'Emission Factors'!$E$5:$T$5,0)),"",0)</f>
        <v/>
      </c>
      <c r="P2333" s="313" t="str">
        <f t="array" ref="P2333">IFERROR(
    INDEX('Emission Factors'!$E$5:$P$488,
          MATCH(1,
                ('Emission Factors'!$E$5:$E$488 = 'GHG emissions calculations'!$F2333) *
                ('Emission Factors'!$H$5:$H$488 = 'GHG emissions calculations'!$H2333),
                0),
          MATCH('GHG emissions calculations'!P$6,'Emission Factors'!$E$5:$P$5,0)),
    "")</f>
        <v/>
      </c>
      <c r="Q2333" s="311" t="str">
        <f t="array" ref="Q2333">IFERROR(
    IF(
        INDEX('Emission Factors'!$E$5:$P$488,
              MATCH(1,
                    ('Emission Factors'!$E$5:$E$488 = 'GHG emissions calculations'!$F2333) *
                    ('Emission Factors'!$H$5:$H$488 = 'GHG emissions calculations'!$H2333),
                    0),
              MATCH('GHG emissions calculations'!Q$6, 'Emission Factors'!$E$5:$P$5, 0)) &lt;&gt; "",
        INDEX('Emission Factors'!$E$5:$P$488,
              MATCH(1,
                    ('Emission Factors'!$E$5:$E$488 = 'GHG emissions calculations'!$F2333) *
                    ('Emission Factors'!$H$5:$H$488 = 'GHG emissions calculations'!$H2333),
                    0),
              MATCH('GHG emissions calculations'!Q$6, 'Emission Factors'!$E$5:$P$5, 0)),
        ""),
    "")</f>
        <v/>
      </c>
      <c r="R2333" s="311" t="str">
        <f t="array" ref="R2333">IFERROR(
    IF(
        INDEX('Emission Factors'!$E$5:$R$488,
              MATCH(1,
                    ('Emission Factors'!$E$5:$E$488 = 'GHG emissions calculations'!$F2333) *
                    ('Emission Factors'!$H$5:$H$488 = 'GHG emissions calculations'!$H2333),
                    0),
              MATCH('GHG emissions calculations'!R$6, 'Emission Factors'!$E$5:$R$5, 0)) &lt;&gt; "",
        INDEX('Emission Factors'!$E$5:$R$488,
              MATCH(1,
                    ('Emission Factors'!$E$5:$E$488 = 'GHG emissions calculations'!$F2333) *
                    ('Emission Factors'!$H$5:$H$488 = 'GHG emissions calculations'!$H2333),
                    0),
              MATCH('GHG emissions calculations'!R$6, 'Emission Factors'!$E$5:$R$5, 0)),
        ""),
    "")</f>
        <v/>
      </c>
      <c r="S2333" s="312">
        <f t="shared" si="3"/>
        <v>0</v>
      </c>
      <c r="T2333" s="23"/>
    </row>
    <row r="2334" ht="15.75" customHeight="1" outlineLevel="1">
      <c r="A2334" s="23"/>
      <c r="B2334" s="71"/>
      <c r="C2334" s="71"/>
      <c r="D2334" s="71"/>
      <c r="E2334" s="314"/>
      <c r="F2334" s="311" t="str">
        <f>Lists!AB319</f>
        <v>Rubber, styreneacrylonitrile (SAN) - America</v>
      </c>
      <c r="G2334" s="311" t="str">
        <f t="array" ref="G2334">XLOOKUP(1,('Emission Factors'!$E$5:$E$488='GHG emissions calculations'!$F2334)*('Emission Factors'!$H$5:$H$488='GHG emissions calculations'!$H2334),INDEX('Emission Factors'!$E$5:$T$488,0,MATCH('GHG emissions calculations'!G$6,'Emission Factors'!$E$5:$T$5,0)),"",0)</f>
        <v/>
      </c>
      <c r="H2334" s="311" t="s">
        <v>237</v>
      </c>
      <c r="I2334" s="312" t="str">
        <f>IF(
    SUMIFS('Import data'!$L$25:$L$80,
           'Import data'!$J$25:$J$80, F2334,
           'Import data'!$G$25:$G$80, 'GHG emissions calculations'!$H2334,
           'Import data'!$I$25:$I$80,$E$1919) &lt;&gt; 0,
    SUMIFS('Import data'!$L$25:$L$80,
           'Import data'!$J$25:$J$80, F2334,
           'Import data'!$G$25:$G$80, 'GHG emissions calculations'!$H2334,
           'Import data'!$I$25:$I$80,$E$1919),
    ""
)</f>
        <v/>
      </c>
      <c r="J2334" s="311" t="str">
        <f t="array" ref="J2334">IF(
    XLOOKUP(F2334, 'Import data'!$J$26:$J$47, 'Import data'!$M$26:$M$47, "", 0) = "Please add the region-specific supplier emission factor or choose a different region available in the IAEG database.",
    "",
    XLOOKUP(F2334, 'Import data'!$J$26:$J$47, 'Import data'!$M$26:$M$47, "", 0)
)</f>
        <v/>
      </c>
      <c r="K2334" s="311" t="str">
        <f t="array" ref="K2334">IFERROR(
    XLOOKUP(F2334,
            _xlws.FILTER('Supplier Emission'!$G$15:$G$49,
                   ('Supplier Emission'!$D$15:$D$49=H2334) * ('Supplier Emission'!$F$15:$F$49=$E$1919)),
            _xlws.FILTER('Supplier Emission'!$I$15:$I$49,
                   ('Supplier Emission'!$D$15:$D$49=H2334) * ('Supplier Emission'!$F$15:$F$49=$E$1919)),
            ""),
    "")</f>
        <v/>
      </c>
      <c r="L2334" s="311" t="str">
        <f t="array" ref="L2334">IFERROR(
    XLOOKUP(F2334,
            _xlws.FILTER('Supplier Emission'!$G$15:$G$49,
                   ('Supplier Emission'!$D$15:$D$49=H2334) * ('Supplier Emission'!$F$15:$F$49=$E$1919)),
            _xlws.FILTER('Supplier Emission'!$J$15:$J$49,
                   ('Supplier Emission'!$D$15:$D$49=H2334) * ('Supplier Emission'!$F$15:$F$49=$E$1919)),
            ""),
    "")</f>
        <v/>
      </c>
      <c r="M2334" s="311" t="str">
        <f t="array" ref="M2334">IFERROR(
    XLOOKUP(F2334,
            _xlws.FILTER('Supplier Emission'!$G$15:$G$49,
                   ('Supplier Emission'!$D$15:$D$49=H2334) * ('Supplier Emission'!$F$15:$F$49=$E$1919)),
            _xlws.FILTER('Supplier Emission'!$M$15:$M$49,
                   ('Supplier Emission'!$D$15:$D$49=H2334) * ('Supplier Emission'!$F$15:$F$49=$E$1919)),
            ""),
    "")</f>
        <v/>
      </c>
      <c r="N2334" s="311" t="str">
        <f t="array" ref="N2334">IFERROR(
    XLOOKUP(F2334,
            _xlws.FILTER('Supplier Emission'!$G$15:$G$49,
                   ('Supplier Emission'!$D$15:$D$49=H2334) * ('Supplier Emission'!$F$15:$F$49=$E$1919)),
            _xlws.FILTER('Supplier Emission'!$H$15:$H$49,
                   ('Supplier Emission'!$D$15:$D$49=H2334) * ('Supplier Emission'!$F$15:$F$49=$E$1919)),
            ""),
    "")</f>
        <v/>
      </c>
      <c r="O2334" s="311" t="str">
        <f t="array" ref="O2334">XLOOKUP(1,('Emission Factors'!$E$5:$E$488='GHG emissions calculations'!$F2334)*('Emission Factors'!$H$5:$H$488='GHG emissions calculations'!$H2334),INDEX('Emission Factors'!$E$5:$T$488,0,MATCH('GHG emissions calculations'!O$6,'Emission Factors'!$E$5:$T$5,0)),"",0)</f>
        <v/>
      </c>
      <c r="P2334" s="313" t="str">
        <f t="array" ref="P2334">IFERROR(
    INDEX('Emission Factors'!$E$5:$P$488,
          MATCH(1,
                ('Emission Factors'!$E$5:$E$488 = 'GHG emissions calculations'!$F2334) *
                ('Emission Factors'!$H$5:$H$488 = 'GHG emissions calculations'!$H2334),
                0),
          MATCH('GHG emissions calculations'!P$6,'Emission Factors'!$E$5:$P$5,0)),
    "")</f>
        <v/>
      </c>
      <c r="Q2334" s="311" t="str">
        <f t="array" ref="Q2334">IFERROR(
    IF(
        INDEX('Emission Factors'!$E$5:$P$488,
              MATCH(1,
                    ('Emission Factors'!$E$5:$E$488 = 'GHG emissions calculations'!$F2334) *
                    ('Emission Factors'!$H$5:$H$488 = 'GHG emissions calculations'!$H2334),
                    0),
              MATCH('GHG emissions calculations'!Q$6, 'Emission Factors'!$E$5:$P$5, 0)) &lt;&gt; "",
        INDEX('Emission Factors'!$E$5:$P$488,
              MATCH(1,
                    ('Emission Factors'!$E$5:$E$488 = 'GHG emissions calculations'!$F2334) *
                    ('Emission Factors'!$H$5:$H$488 = 'GHG emissions calculations'!$H2334),
                    0),
              MATCH('GHG emissions calculations'!Q$6, 'Emission Factors'!$E$5:$P$5, 0)),
        ""),
    "")</f>
        <v/>
      </c>
      <c r="R2334" s="311" t="str">
        <f t="array" ref="R2334">IFERROR(
    IF(
        INDEX('Emission Factors'!$E$5:$R$488,
              MATCH(1,
                    ('Emission Factors'!$E$5:$E$488 = 'GHG emissions calculations'!$F2334) *
                    ('Emission Factors'!$H$5:$H$488 = 'GHG emissions calculations'!$H2334),
                    0),
              MATCH('GHG emissions calculations'!R$6, 'Emission Factors'!$E$5:$R$5, 0)) &lt;&gt; "",
        INDEX('Emission Factors'!$E$5:$R$488,
              MATCH(1,
                    ('Emission Factors'!$E$5:$E$488 = 'GHG emissions calculations'!$F2334) *
                    ('Emission Factors'!$H$5:$H$488 = 'GHG emissions calculations'!$H2334),
                    0),
              MATCH('GHG emissions calculations'!R$6, 'Emission Factors'!$E$5:$R$5, 0)),
        ""),
    "")</f>
        <v/>
      </c>
      <c r="S2334" s="312">
        <f t="shared" si="3"/>
        <v>0</v>
      </c>
      <c r="T2334" s="23"/>
    </row>
    <row r="2335" ht="15.75" customHeight="1" outlineLevel="1">
      <c r="A2335" s="23"/>
      <c r="B2335" s="71"/>
      <c r="C2335" s="71"/>
      <c r="D2335" s="71"/>
      <c r="E2335" s="314"/>
      <c r="F2335" s="311" t="str">
        <f>Lists!AB347</f>
        <v>Rubber, styreneacrylonitrile (SAN) - America</v>
      </c>
      <c r="G2335" s="311" t="str">
        <f t="array" ref="G2335">XLOOKUP(1,('Emission Factors'!$E$5:$E$488='GHG emissions calculations'!$F2335)*('Emission Factors'!$H$5:$H$488='GHG emissions calculations'!$H2335),INDEX('Emission Factors'!$E$5:$T$488,0,MATCH('GHG emissions calculations'!G$6,'Emission Factors'!$E$5:$T$5,0)),"",0)</f>
        <v/>
      </c>
      <c r="H2335" s="311" t="s">
        <v>237</v>
      </c>
      <c r="I2335" s="312" t="str">
        <f>IF(
    SUMIFS('Import data'!$L$25:$L$80,
           'Import data'!$J$25:$J$80, F2335,
           'Import data'!$G$25:$G$80, 'GHG emissions calculations'!$H2335,
           'Import data'!$I$25:$I$80,$E$1919) &lt;&gt; 0,
    SUMIFS('Import data'!$L$25:$L$80,
           'Import data'!$J$25:$J$80, F2335,
           'Import data'!$G$25:$G$80, 'GHG emissions calculations'!$H2335,
           'Import data'!$I$25:$I$80,$E$1919),
    ""
)</f>
        <v/>
      </c>
      <c r="J2335" s="311" t="str">
        <f t="array" ref="J2335">IF(
    XLOOKUP(F2335, 'Import data'!$J$26:$J$47, 'Import data'!$M$26:$M$47, "", 0) = "Please add the region-specific supplier emission factor or choose a different region available in the IAEG database.",
    "",
    XLOOKUP(F2335, 'Import data'!$J$26:$J$47, 'Import data'!$M$26:$M$47, "", 0)
)</f>
        <v/>
      </c>
      <c r="K2335" s="311" t="str">
        <f t="array" ref="K2335">IFERROR(
    XLOOKUP(F2335,
            _xlws.FILTER('Supplier Emission'!$G$15:$G$49,
                   ('Supplier Emission'!$D$15:$D$49=H2335) * ('Supplier Emission'!$F$15:$F$49=$E$1919)),
            _xlws.FILTER('Supplier Emission'!$I$15:$I$49,
                   ('Supplier Emission'!$D$15:$D$49=H2335) * ('Supplier Emission'!$F$15:$F$49=$E$1919)),
            ""),
    "")</f>
        <v/>
      </c>
      <c r="L2335" s="311" t="str">
        <f t="array" ref="L2335">IFERROR(
    XLOOKUP(F2335,
            _xlws.FILTER('Supplier Emission'!$G$15:$G$49,
                   ('Supplier Emission'!$D$15:$D$49=H2335) * ('Supplier Emission'!$F$15:$F$49=$E$1919)),
            _xlws.FILTER('Supplier Emission'!$J$15:$J$49,
                   ('Supplier Emission'!$D$15:$D$49=H2335) * ('Supplier Emission'!$F$15:$F$49=$E$1919)),
            ""),
    "")</f>
        <v/>
      </c>
      <c r="M2335" s="311" t="str">
        <f t="array" ref="M2335">IFERROR(
    XLOOKUP(F2335,
            _xlws.FILTER('Supplier Emission'!$G$15:$G$49,
                   ('Supplier Emission'!$D$15:$D$49=H2335) * ('Supplier Emission'!$F$15:$F$49=$E$1919)),
            _xlws.FILTER('Supplier Emission'!$M$15:$M$49,
                   ('Supplier Emission'!$D$15:$D$49=H2335) * ('Supplier Emission'!$F$15:$F$49=$E$1919)),
            ""),
    "")</f>
        <v/>
      </c>
      <c r="N2335" s="311" t="str">
        <f t="array" ref="N2335">IFERROR(
    XLOOKUP(F2335,
            _xlws.FILTER('Supplier Emission'!$G$15:$G$49,
                   ('Supplier Emission'!$D$15:$D$49=H2335) * ('Supplier Emission'!$F$15:$F$49=$E$1919)),
            _xlws.FILTER('Supplier Emission'!$H$15:$H$49,
                   ('Supplier Emission'!$D$15:$D$49=H2335) * ('Supplier Emission'!$F$15:$F$49=$E$1919)),
            ""),
    "")</f>
        <v/>
      </c>
      <c r="O2335" s="311" t="str">
        <f t="array" ref="O2335">XLOOKUP(1,('Emission Factors'!$E$5:$E$488='GHG emissions calculations'!$F2335)*('Emission Factors'!$H$5:$H$488='GHG emissions calculations'!$H2335),INDEX('Emission Factors'!$E$5:$T$488,0,MATCH('GHG emissions calculations'!O$6,'Emission Factors'!$E$5:$T$5,0)),"",0)</f>
        <v/>
      </c>
      <c r="P2335" s="313" t="str">
        <f t="array" ref="P2335">IFERROR(
    INDEX('Emission Factors'!$E$5:$P$488,
          MATCH(1,
                ('Emission Factors'!$E$5:$E$488 = 'GHG emissions calculations'!$F2335) *
                ('Emission Factors'!$H$5:$H$488 = 'GHG emissions calculations'!$H2335),
                0),
          MATCH('GHG emissions calculations'!P$6,'Emission Factors'!$E$5:$P$5,0)),
    "")</f>
        <v/>
      </c>
      <c r="Q2335" s="311" t="str">
        <f t="array" ref="Q2335">IFERROR(
    IF(
        INDEX('Emission Factors'!$E$5:$P$488,
              MATCH(1,
                    ('Emission Factors'!$E$5:$E$488 = 'GHG emissions calculations'!$F2335) *
                    ('Emission Factors'!$H$5:$H$488 = 'GHG emissions calculations'!$H2335),
                    0),
              MATCH('GHG emissions calculations'!Q$6, 'Emission Factors'!$E$5:$P$5, 0)) &lt;&gt; "",
        INDEX('Emission Factors'!$E$5:$P$488,
              MATCH(1,
                    ('Emission Factors'!$E$5:$E$488 = 'GHG emissions calculations'!$F2335) *
                    ('Emission Factors'!$H$5:$H$488 = 'GHG emissions calculations'!$H2335),
                    0),
              MATCH('GHG emissions calculations'!Q$6, 'Emission Factors'!$E$5:$P$5, 0)),
        ""),
    "")</f>
        <v/>
      </c>
      <c r="R2335" s="311" t="str">
        <f t="array" ref="R2335">IFERROR(
    IF(
        INDEX('Emission Factors'!$E$5:$R$488,
              MATCH(1,
                    ('Emission Factors'!$E$5:$E$488 = 'GHG emissions calculations'!$F2335) *
                    ('Emission Factors'!$H$5:$H$488 = 'GHG emissions calculations'!$H2335),
                    0),
              MATCH('GHG emissions calculations'!R$6, 'Emission Factors'!$E$5:$R$5, 0)) &lt;&gt; "",
        INDEX('Emission Factors'!$E$5:$R$488,
              MATCH(1,
                    ('Emission Factors'!$E$5:$E$488 = 'GHG emissions calculations'!$F2335) *
                    ('Emission Factors'!$H$5:$H$488 = 'GHG emissions calculations'!$H2335),
                    0),
              MATCH('GHG emissions calculations'!R$6, 'Emission Factors'!$E$5:$R$5, 0)),
        ""),
    "")</f>
        <v/>
      </c>
      <c r="S2335" s="312">
        <f t="shared" si="3"/>
        <v>0</v>
      </c>
      <c r="T2335" s="23"/>
    </row>
    <row r="2336" ht="15.75" customHeight="1" outlineLevel="1">
      <c r="A2336" s="23"/>
      <c r="B2336" s="71"/>
      <c r="C2336" s="71"/>
      <c r="D2336" s="71"/>
      <c r="E2336" s="314"/>
      <c r="F2336" s="311" t="str">
        <f>Lists!AB322</f>
        <v>Rubber, styreneacrylonitrile (SAN) - Asia</v>
      </c>
      <c r="G2336" s="311" t="str">
        <f t="array" ref="G2336">XLOOKUP(1,('Emission Factors'!$E$5:$E$488='GHG emissions calculations'!$F2336)*('Emission Factors'!$H$5:$H$488='GHG emissions calculations'!$H2336),INDEX('Emission Factors'!$E$5:$T$488,0,MATCH('GHG emissions calculations'!G$6,'Emission Factors'!$E$5:$T$5,0)),"",0)</f>
        <v/>
      </c>
      <c r="H2336" s="311" t="s">
        <v>237</v>
      </c>
      <c r="I2336" s="312" t="str">
        <f>IF(
    SUMIFS('Import data'!$L$25:$L$80,
           'Import data'!$J$25:$J$80, F2336,
           'Import data'!$G$25:$G$80, 'GHG emissions calculations'!$H2336,
           'Import data'!$I$25:$I$80,$E$1919) &lt;&gt; 0,
    SUMIFS('Import data'!$L$25:$L$80,
           'Import data'!$J$25:$J$80, F2336,
           'Import data'!$G$25:$G$80, 'GHG emissions calculations'!$H2336,
           'Import data'!$I$25:$I$80,$E$1919),
    ""
)</f>
        <v/>
      </c>
      <c r="J2336" s="311" t="str">
        <f t="array" ref="J2336">IF(
    XLOOKUP(F2336, 'Import data'!$J$26:$J$47, 'Import data'!$M$26:$M$47, "", 0) = "Please add the region-specific supplier emission factor or choose a different region available in the IAEG database.",
    "",
    XLOOKUP(F2336, 'Import data'!$J$26:$J$47, 'Import data'!$M$26:$M$47, "", 0)
)</f>
        <v/>
      </c>
      <c r="K2336" s="311" t="str">
        <f t="array" ref="K2336">IFERROR(
    XLOOKUP(F2336,
            _xlws.FILTER('Supplier Emission'!$G$15:$G$49,
                   ('Supplier Emission'!$D$15:$D$49=H2336) * ('Supplier Emission'!$F$15:$F$49=$E$1919)),
            _xlws.FILTER('Supplier Emission'!$I$15:$I$49,
                   ('Supplier Emission'!$D$15:$D$49=H2336) * ('Supplier Emission'!$F$15:$F$49=$E$1919)),
            ""),
    "")</f>
        <v/>
      </c>
      <c r="L2336" s="311" t="str">
        <f t="array" ref="L2336">IFERROR(
    XLOOKUP(F2336,
            _xlws.FILTER('Supplier Emission'!$G$15:$G$49,
                   ('Supplier Emission'!$D$15:$D$49=H2336) * ('Supplier Emission'!$F$15:$F$49=$E$1919)),
            _xlws.FILTER('Supplier Emission'!$J$15:$J$49,
                   ('Supplier Emission'!$D$15:$D$49=H2336) * ('Supplier Emission'!$F$15:$F$49=$E$1919)),
            ""),
    "")</f>
        <v/>
      </c>
      <c r="M2336" s="311" t="str">
        <f t="array" ref="M2336">IFERROR(
    XLOOKUP(F2336,
            _xlws.FILTER('Supplier Emission'!$G$15:$G$49,
                   ('Supplier Emission'!$D$15:$D$49=H2336) * ('Supplier Emission'!$F$15:$F$49=$E$1919)),
            _xlws.FILTER('Supplier Emission'!$M$15:$M$49,
                   ('Supplier Emission'!$D$15:$D$49=H2336) * ('Supplier Emission'!$F$15:$F$49=$E$1919)),
            ""),
    "")</f>
        <v/>
      </c>
      <c r="N2336" s="311" t="str">
        <f t="array" ref="N2336">IFERROR(
    XLOOKUP(F2336,
            _xlws.FILTER('Supplier Emission'!$G$15:$G$49,
                   ('Supplier Emission'!$D$15:$D$49=H2336) * ('Supplier Emission'!$F$15:$F$49=$E$1919)),
            _xlws.FILTER('Supplier Emission'!$H$15:$H$49,
                   ('Supplier Emission'!$D$15:$D$49=H2336) * ('Supplier Emission'!$F$15:$F$49=$E$1919)),
            ""),
    "")</f>
        <v/>
      </c>
      <c r="O2336" s="311" t="str">
        <f t="array" ref="O2336">XLOOKUP(1,('Emission Factors'!$E$5:$E$488='GHG emissions calculations'!$F2336)*('Emission Factors'!$H$5:$H$488='GHG emissions calculations'!$H2336),INDEX('Emission Factors'!$E$5:$T$488,0,MATCH('GHG emissions calculations'!O$6,'Emission Factors'!$E$5:$T$5,0)),"",0)</f>
        <v/>
      </c>
      <c r="P2336" s="313" t="str">
        <f t="array" ref="P2336">IFERROR(
    INDEX('Emission Factors'!$E$5:$P$488,
          MATCH(1,
                ('Emission Factors'!$E$5:$E$488 = 'GHG emissions calculations'!$F2336) *
                ('Emission Factors'!$H$5:$H$488 = 'GHG emissions calculations'!$H2336),
                0),
          MATCH('GHG emissions calculations'!P$6,'Emission Factors'!$E$5:$P$5,0)),
    "")</f>
        <v/>
      </c>
      <c r="Q2336" s="311" t="str">
        <f t="array" ref="Q2336">IFERROR(
    IF(
        INDEX('Emission Factors'!$E$5:$P$488,
              MATCH(1,
                    ('Emission Factors'!$E$5:$E$488 = 'GHG emissions calculations'!$F2336) *
                    ('Emission Factors'!$H$5:$H$488 = 'GHG emissions calculations'!$H2336),
                    0),
              MATCH('GHG emissions calculations'!Q$6, 'Emission Factors'!$E$5:$P$5, 0)) &lt;&gt; "",
        INDEX('Emission Factors'!$E$5:$P$488,
              MATCH(1,
                    ('Emission Factors'!$E$5:$E$488 = 'GHG emissions calculations'!$F2336) *
                    ('Emission Factors'!$H$5:$H$488 = 'GHG emissions calculations'!$H2336),
                    0),
              MATCH('GHG emissions calculations'!Q$6, 'Emission Factors'!$E$5:$P$5, 0)),
        ""),
    "")</f>
        <v/>
      </c>
      <c r="R2336" s="311" t="str">
        <f t="array" ref="R2336">IFERROR(
    IF(
        INDEX('Emission Factors'!$E$5:$R$488,
              MATCH(1,
                    ('Emission Factors'!$E$5:$E$488 = 'GHG emissions calculations'!$F2336) *
                    ('Emission Factors'!$H$5:$H$488 = 'GHG emissions calculations'!$H2336),
                    0),
              MATCH('GHG emissions calculations'!R$6, 'Emission Factors'!$E$5:$R$5, 0)) &lt;&gt; "",
        INDEX('Emission Factors'!$E$5:$R$488,
              MATCH(1,
                    ('Emission Factors'!$E$5:$E$488 = 'GHG emissions calculations'!$F2336) *
                    ('Emission Factors'!$H$5:$H$488 = 'GHG emissions calculations'!$H2336),
                    0),
              MATCH('GHG emissions calculations'!R$6, 'Emission Factors'!$E$5:$R$5, 0)),
        ""),
    "")</f>
        <v/>
      </c>
      <c r="S2336" s="312">
        <f t="shared" si="3"/>
        <v>0</v>
      </c>
      <c r="T2336" s="23"/>
    </row>
    <row r="2337" ht="15.75" customHeight="1" outlineLevel="1">
      <c r="A2337" s="23"/>
      <c r="B2337" s="71"/>
      <c r="C2337" s="71"/>
      <c r="D2337" s="71"/>
      <c r="E2337" s="314"/>
      <c r="F2337" s="311" t="str">
        <f>Lists!AB350</f>
        <v>Rubber, styreneacrylonitrile (SAN) - Asia</v>
      </c>
      <c r="G2337" s="311" t="str">
        <f t="array" ref="G2337">XLOOKUP(1,('Emission Factors'!$E$5:$E$488='GHG emissions calculations'!$F2337)*('Emission Factors'!$H$5:$H$488='GHG emissions calculations'!$H2337),INDEX('Emission Factors'!$E$5:$T$488,0,MATCH('GHG emissions calculations'!G$6,'Emission Factors'!$E$5:$T$5,0)),"",0)</f>
        <v/>
      </c>
      <c r="H2337" s="311" t="s">
        <v>237</v>
      </c>
      <c r="I2337" s="312" t="str">
        <f>IF(
    SUMIFS('Import data'!$L$25:$L$80,
           'Import data'!$J$25:$J$80, F2337,
           'Import data'!$G$25:$G$80, 'GHG emissions calculations'!$H2337,
           'Import data'!$I$25:$I$80,$E$1919) &lt;&gt; 0,
    SUMIFS('Import data'!$L$25:$L$80,
           'Import data'!$J$25:$J$80, F2337,
           'Import data'!$G$25:$G$80, 'GHG emissions calculations'!$H2337,
           'Import data'!$I$25:$I$80,$E$1919),
    ""
)</f>
        <v/>
      </c>
      <c r="J2337" s="311" t="str">
        <f t="array" ref="J2337">IF(
    XLOOKUP(F2337, 'Import data'!$J$26:$J$47, 'Import data'!$M$26:$M$47, "", 0) = "Please add the region-specific supplier emission factor or choose a different region available in the IAEG database.",
    "",
    XLOOKUP(F2337, 'Import data'!$J$26:$J$47, 'Import data'!$M$26:$M$47, "", 0)
)</f>
        <v/>
      </c>
      <c r="K2337" s="311" t="str">
        <f t="array" ref="K2337">IFERROR(
    XLOOKUP(F2337,
            _xlws.FILTER('Supplier Emission'!$G$15:$G$49,
                   ('Supplier Emission'!$D$15:$D$49=H2337) * ('Supplier Emission'!$F$15:$F$49=$E$1919)),
            _xlws.FILTER('Supplier Emission'!$I$15:$I$49,
                   ('Supplier Emission'!$D$15:$D$49=H2337) * ('Supplier Emission'!$F$15:$F$49=$E$1919)),
            ""),
    "")</f>
        <v/>
      </c>
      <c r="L2337" s="311" t="str">
        <f t="array" ref="L2337">IFERROR(
    XLOOKUP(F2337,
            _xlws.FILTER('Supplier Emission'!$G$15:$G$49,
                   ('Supplier Emission'!$D$15:$D$49=H2337) * ('Supplier Emission'!$F$15:$F$49=$E$1919)),
            _xlws.FILTER('Supplier Emission'!$J$15:$J$49,
                   ('Supplier Emission'!$D$15:$D$49=H2337) * ('Supplier Emission'!$F$15:$F$49=$E$1919)),
            ""),
    "")</f>
        <v/>
      </c>
      <c r="M2337" s="311" t="str">
        <f t="array" ref="M2337">IFERROR(
    XLOOKUP(F2337,
            _xlws.FILTER('Supplier Emission'!$G$15:$G$49,
                   ('Supplier Emission'!$D$15:$D$49=H2337) * ('Supplier Emission'!$F$15:$F$49=$E$1919)),
            _xlws.FILTER('Supplier Emission'!$M$15:$M$49,
                   ('Supplier Emission'!$D$15:$D$49=H2337) * ('Supplier Emission'!$F$15:$F$49=$E$1919)),
            ""),
    "")</f>
        <v/>
      </c>
      <c r="N2337" s="311" t="str">
        <f t="array" ref="N2337">IFERROR(
    XLOOKUP(F2337,
            _xlws.FILTER('Supplier Emission'!$G$15:$G$49,
                   ('Supplier Emission'!$D$15:$D$49=H2337) * ('Supplier Emission'!$F$15:$F$49=$E$1919)),
            _xlws.FILTER('Supplier Emission'!$H$15:$H$49,
                   ('Supplier Emission'!$D$15:$D$49=H2337) * ('Supplier Emission'!$F$15:$F$49=$E$1919)),
            ""),
    "")</f>
        <v/>
      </c>
      <c r="O2337" s="311" t="str">
        <f t="array" ref="O2337">XLOOKUP(1,('Emission Factors'!$E$5:$E$488='GHG emissions calculations'!$F2337)*('Emission Factors'!$H$5:$H$488='GHG emissions calculations'!$H2337),INDEX('Emission Factors'!$E$5:$T$488,0,MATCH('GHG emissions calculations'!O$6,'Emission Factors'!$E$5:$T$5,0)),"",0)</f>
        <v/>
      </c>
      <c r="P2337" s="313" t="str">
        <f t="array" ref="P2337">IFERROR(
    INDEX('Emission Factors'!$E$5:$P$488,
          MATCH(1,
                ('Emission Factors'!$E$5:$E$488 = 'GHG emissions calculations'!$F2337) *
                ('Emission Factors'!$H$5:$H$488 = 'GHG emissions calculations'!$H2337),
                0),
          MATCH('GHG emissions calculations'!P$6,'Emission Factors'!$E$5:$P$5,0)),
    "")</f>
        <v/>
      </c>
      <c r="Q2337" s="311" t="str">
        <f t="array" ref="Q2337">IFERROR(
    IF(
        INDEX('Emission Factors'!$E$5:$P$488,
              MATCH(1,
                    ('Emission Factors'!$E$5:$E$488 = 'GHG emissions calculations'!$F2337) *
                    ('Emission Factors'!$H$5:$H$488 = 'GHG emissions calculations'!$H2337),
                    0),
              MATCH('GHG emissions calculations'!Q$6, 'Emission Factors'!$E$5:$P$5, 0)) &lt;&gt; "",
        INDEX('Emission Factors'!$E$5:$P$488,
              MATCH(1,
                    ('Emission Factors'!$E$5:$E$488 = 'GHG emissions calculations'!$F2337) *
                    ('Emission Factors'!$H$5:$H$488 = 'GHG emissions calculations'!$H2337),
                    0),
              MATCH('GHG emissions calculations'!Q$6, 'Emission Factors'!$E$5:$P$5, 0)),
        ""),
    "")</f>
        <v/>
      </c>
      <c r="R2337" s="311" t="str">
        <f t="array" ref="R2337">IFERROR(
    IF(
        INDEX('Emission Factors'!$E$5:$R$488,
              MATCH(1,
                    ('Emission Factors'!$E$5:$E$488 = 'GHG emissions calculations'!$F2337) *
                    ('Emission Factors'!$H$5:$H$488 = 'GHG emissions calculations'!$H2337),
                    0),
              MATCH('GHG emissions calculations'!R$6, 'Emission Factors'!$E$5:$R$5, 0)) &lt;&gt; "",
        INDEX('Emission Factors'!$E$5:$R$488,
              MATCH(1,
                    ('Emission Factors'!$E$5:$E$488 = 'GHG emissions calculations'!$F2337) *
                    ('Emission Factors'!$H$5:$H$488 = 'GHG emissions calculations'!$H2337),
                    0),
              MATCH('GHG emissions calculations'!R$6, 'Emission Factors'!$E$5:$R$5, 0)),
        ""),
    "")</f>
        <v/>
      </c>
      <c r="S2337" s="312">
        <f t="shared" si="3"/>
        <v>0</v>
      </c>
      <c r="T2337" s="23"/>
    </row>
    <row r="2338" ht="15.75" customHeight="1" outlineLevel="1">
      <c r="A2338" s="23"/>
      <c r="B2338" s="71"/>
      <c r="C2338" s="71"/>
      <c r="D2338" s="71"/>
      <c r="E2338" s="314"/>
      <c r="F2338" s="311" t="str">
        <f>Lists!AB320</f>
        <v>Rubber, styreneacrylonitrile (SAN) - Europe</v>
      </c>
      <c r="G2338" s="311">
        <f t="array" ref="G2338">XLOOKUP(1,('Emission Factors'!$E$5:$E$488='GHG emissions calculations'!$F2338)*('Emission Factors'!$H$5:$H$488='GHG emissions calculations'!$H2338),INDEX('Emission Factors'!$E$5:$T$488,0,MATCH('GHG emissions calculations'!G$6,'Emission Factors'!$E$5:$T$5,0)),"",0)</f>
        <v>3</v>
      </c>
      <c r="H2338" s="311" t="s">
        <v>237</v>
      </c>
      <c r="I2338" s="312" t="str">
        <f>IF(
    SUMIFS('Import data'!$L$25:$L$80,
           'Import data'!$J$25:$J$80, F2338,
           'Import data'!$G$25:$G$80, 'GHG emissions calculations'!$H2338,
           'Import data'!$I$25:$I$80,$E$1919) &lt;&gt; 0,
    SUMIFS('Import data'!$L$25:$L$80,
           'Import data'!$J$25:$J$80, F2338,
           'Import data'!$G$25:$G$80, 'GHG emissions calculations'!$H2338,
           'Import data'!$I$25:$I$80,$E$1919),
    ""
)</f>
        <v/>
      </c>
      <c r="J2338" s="311" t="str">
        <f t="array" ref="J2338">IF(
    XLOOKUP(F2338, 'Import data'!$J$26:$J$47, 'Import data'!$M$26:$M$47, "", 0) = "Please add the region-specific supplier emission factor or choose a different region available in the IAEG database.",
    "",
    XLOOKUP(F2338, 'Import data'!$J$26:$J$47, 'Import data'!$M$26:$M$47, "", 0)
)</f>
        <v/>
      </c>
      <c r="K2338" s="311" t="str">
        <f t="array" ref="K2338">IFERROR(
    XLOOKUP(F2338,
            _xlws.FILTER('Supplier Emission'!$G$15:$G$49,
                   ('Supplier Emission'!$D$15:$D$49=H2338) * ('Supplier Emission'!$F$15:$F$49=$E$1919)),
            _xlws.FILTER('Supplier Emission'!$I$15:$I$49,
                   ('Supplier Emission'!$D$15:$D$49=H2338) * ('Supplier Emission'!$F$15:$F$49=$E$1919)),
            ""),
    "")</f>
        <v/>
      </c>
      <c r="L2338" s="311" t="str">
        <f t="array" ref="L2338">IFERROR(
    XLOOKUP(F2338,
            _xlws.FILTER('Supplier Emission'!$G$15:$G$49,
                   ('Supplier Emission'!$D$15:$D$49=H2338) * ('Supplier Emission'!$F$15:$F$49=$E$1919)),
            _xlws.FILTER('Supplier Emission'!$J$15:$J$49,
                   ('Supplier Emission'!$D$15:$D$49=H2338) * ('Supplier Emission'!$F$15:$F$49=$E$1919)),
            ""),
    "")</f>
        <v/>
      </c>
      <c r="M2338" s="311" t="str">
        <f t="array" ref="M2338">IFERROR(
    XLOOKUP(F2338,
            _xlws.FILTER('Supplier Emission'!$G$15:$G$49,
                   ('Supplier Emission'!$D$15:$D$49=H2338) * ('Supplier Emission'!$F$15:$F$49=$E$1919)),
            _xlws.FILTER('Supplier Emission'!$M$15:$M$49,
                   ('Supplier Emission'!$D$15:$D$49=H2338) * ('Supplier Emission'!$F$15:$F$49=$E$1919)),
            ""),
    "")</f>
        <v/>
      </c>
      <c r="N2338" s="311" t="str">
        <f t="array" ref="N2338">IFERROR(
    XLOOKUP(F2338,
            _xlws.FILTER('Supplier Emission'!$G$15:$G$49,
                   ('Supplier Emission'!$D$15:$D$49=H2338) * ('Supplier Emission'!$F$15:$F$49=$E$1919)),
            _xlws.FILTER('Supplier Emission'!$H$15:$H$49,
                   ('Supplier Emission'!$D$15:$D$49=H2338) * ('Supplier Emission'!$F$15:$F$49=$E$1919)),
            ""),
    "")</f>
        <v/>
      </c>
      <c r="O2338" s="311" t="str">
        <f t="array" ref="O2338">XLOOKUP(1,('Emission Factors'!$E$5:$E$488='GHG emissions calculations'!$F2338)*('Emission Factors'!$H$5:$H$488='GHG emissions calculations'!$H2338),INDEX('Emission Factors'!$E$5:$T$488,0,MATCH('GHG emissions calculations'!O$6,'Emission Factors'!$E$5:$T$5,0)),"",0)</f>
        <v>Styrène-acrylonitrile (SAN), RER</v>
      </c>
      <c r="P2338" s="313">
        <f t="array" ref="P2338">IFERROR(
    INDEX('Emission Factors'!$E$5:$P$488,
          MATCH(1,
                ('Emission Factors'!$E$5:$E$488 = 'GHG emissions calculations'!$F2338) *
                ('Emission Factors'!$H$5:$H$488 = 'GHG emissions calculations'!$H2338),
                0),
          MATCH('GHG emissions calculations'!P$6,'Emission Factors'!$E$5:$P$5,0)),
    "")</f>
        <v>3.63</v>
      </c>
      <c r="Q2338" s="311" t="str">
        <f t="array" ref="Q2338">IFERROR(
    IF(
        INDEX('Emission Factors'!$E$5:$P$488,
              MATCH(1,
                    ('Emission Factors'!$E$5:$E$488 = 'GHG emissions calculations'!$F2338) *
                    ('Emission Factors'!$H$5:$H$488 = 'GHG emissions calculations'!$H2338),
                    0),
              MATCH('GHG emissions calculations'!Q$6, 'Emission Factors'!$E$5:$P$5, 0)) &lt;&gt; "",
        INDEX('Emission Factors'!$E$5:$P$488,
              MATCH(1,
                    ('Emission Factors'!$E$5:$E$488 = 'GHG emissions calculations'!$F2338) *
                    ('Emission Factors'!$H$5:$H$488 = 'GHG emissions calculations'!$H2338),
                    0),
              MATCH('GHG emissions calculations'!Q$6, 'Emission Factors'!$E$5:$P$5, 0)),
        ""),
    "")</f>
        <v>kgCO2e/kg</v>
      </c>
      <c r="R2338" s="311" t="str">
        <f t="array" ref="R2338">IFERROR(
    IF(
        INDEX('Emission Factors'!$E$5:$R$488,
              MATCH(1,
                    ('Emission Factors'!$E$5:$E$488 = 'GHG emissions calculations'!$F2338) *
                    ('Emission Factors'!$H$5:$H$488 = 'GHG emissions calculations'!$H2338),
                    0),
              MATCH('GHG emissions calculations'!R$6, 'Emission Factors'!$E$5:$R$5, 0)) &lt;&gt; "",
        INDEX('Emission Factors'!$E$5:$R$488,
              MATCH(1,
                    ('Emission Factors'!$E$5:$E$488 = 'GHG emissions calculations'!$F2338) *
                    ('Emission Factors'!$H$5:$H$488 = 'GHG emissions calculations'!$H2338),
                    0),
              MATCH('GHG emissions calculations'!R$6, 'Emission Factors'!$E$5:$R$5, 0)),
        ""),
    "")</f>
        <v>Europe</v>
      </c>
      <c r="S2338" s="312">
        <f t="shared" si="3"/>
        <v>0</v>
      </c>
      <c r="T2338" s="23"/>
    </row>
    <row r="2339" ht="15.75" customHeight="1" outlineLevel="1">
      <c r="A2339" s="23"/>
      <c r="B2339" s="71"/>
      <c r="C2339" s="71"/>
      <c r="D2339" s="71"/>
      <c r="E2339" s="314"/>
      <c r="F2339" s="311" t="str">
        <f>Lists!AB348</f>
        <v>Rubber, styreneacrylonitrile (SAN) - Europe</v>
      </c>
      <c r="G2339" s="311">
        <f t="array" ref="G2339">XLOOKUP(1,('Emission Factors'!$E$5:$E$488='GHG emissions calculations'!$F2339)*('Emission Factors'!$H$5:$H$488='GHG emissions calculations'!$H2339),INDEX('Emission Factors'!$E$5:$T$488,0,MATCH('GHG emissions calculations'!G$6,'Emission Factors'!$E$5:$T$5,0)),"",0)</f>
        <v>3</v>
      </c>
      <c r="H2339" s="311" t="s">
        <v>237</v>
      </c>
      <c r="I2339" s="312" t="str">
        <f>IF(
    SUMIFS('Import data'!$L$25:$L$80,
           'Import data'!$J$25:$J$80, F2339,
           'Import data'!$G$25:$G$80, 'GHG emissions calculations'!$H2339,
           'Import data'!$I$25:$I$80,$E$1919) &lt;&gt; 0,
    SUMIFS('Import data'!$L$25:$L$80,
           'Import data'!$J$25:$J$80, F2339,
           'Import data'!$G$25:$G$80, 'GHG emissions calculations'!$H2339,
           'Import data'!$I$25:$I$80,$E$1919),
    ""
)</f>
        <v/>
      </c>
      <c r="J2339" s="311" t="str">
        <f t="array" ref="J2339">IF(
    XLOOKUP(F2339, 'Import data'!$J$26:$J$47, 'Import data'!$M$26:$M$47, "", 0) = "Please add the region-specific supplier emission factor or choose a different region available in the IAEG database.",
    "",
    XLOOKUP(F2339, 'Import data'!$J$26:$J$47, 'Import data'!$M$26:$M$47, "", 0)
)</f>
        <v/>
      </c>
      <c r="K2339" s="311" t="str">
        <f t="array" ref="K2339">IFERROR(
    XLOOKUP(F2339,
            _xlws.FILTER('Supplier Emission'!$G$15:$G$49,
                   ('Supplier Emission'!$D$15:$D$49=H2339) * ('Supplier Emission'!$F$15:$F$49=$E$1919)),
            _xlws.FILTER('Supplier Emission'!$I$15:$I$49,
                   ('Supplier Emission'!$D$15:$D$49=H2339) * ('Supplier Emission'!$F$15:$F$49=$E$1919)),
            ""),
    "")</f>
        <v/>
      </c>
      <c r="L2339" s="311" t="str">
        <f t="array" ref="L2339">IFERROR(
    XLOOKUP(F2339,
            _xlws.FILTER('Supplier Emission'!$G$15:$G$49,
                   ('Supplier Emission'!$D$15:$D$49=H2339) * ('Supplier Emission'!$F$15:$F$49=$E$1919)),
            _xlws.FILTER('Supplier Emission'!$J$15:$J$49,
                   ('Supplier Emission'!$D$15:$D$49=H2339) * ('Supplier Emission'!$F$15:$F$49=$E$1919)),
            ""),
    "")</f>
        <v/>
      </c>
      <c r="M2339" s="311" t="str">
        <f t="array" ref="M2339">IFERROR(
    XLOOKUP(F2339,
            _xlws.FILTER('Supplier Emission'!$G$15:$G$49,
                   ('Supplier Emission'!$D$15:$D$49=H2339) * ('Supplier Emission'!$F$15:$F$49=$E$1919)),
            _xlws.FILTER('Supplier Emission'!$M$15:$M$49,
                   ('Supplier Emission'!$D$15:$D$49=H2339) * ('Supplier Emission'!$F$15:$F$49=$E$1919)),
            ""),
    "")</f>
        <v/>
      </c>
      <c r="N2339" s="311" t="str">
        <f t="array" ref="N2339">IFERROR(
    XLOOKUP(F2339,
            _xlws.FILTER('Supplier Emission'!$G$15:$G$49,
                   ('Supplier Emission'!$D$15:$D$49=H2339) * ('Supplier Emission'!$F$15:$F$49=$E$1919)),
            _xlws.FILTER('Supplier Emission'!$H$15:$H$49,
                   ('Supplier Emission'!$D$15:$D$49=H2339) * ('Supplier Emission'!$F$15:$F$49=$E$1919)),
            ""),
    "")</f>
        <v/>
      </c>
      <c r="O2339" s="311" t="str">
        <f t="array" ref="O2339">XLOOKUP(1,('Emission Factors'!$E$5:$E$488='GHG emissions calculations'!$F2339)*('Emission Factors'!$H$5:$H$488='GHG emissions calculations'!$H2339),INDEX('Emission Factors'!$E$5:$T$488,0,MATCH('GHG emissions calculations'!O$6,'Emission Factors'!$E$5:$T$5,0)),"",0)</f>
        <v>Styrène-acrylonitrile (SAN), RER</v>
      </c>
      <c r="P2339" s="313">
        <f t="array" ref="P2339">IFERROR(
    INDEX('Emission Factors'!$E$5:$P$488,
          MATCH(1,
                ('Emission Factors'!$E$5:$E$488 = 'GHG emissions calculations'!$F2339) *
                ('Emission Factors'!$H$5:$H$488 = 'GHG emissions calculations'!$H2339),
                0),
          MATCH('GHG emissions calculations'!P$6,'Emission Factors'!$E$5:$P$5,0)),
    "")</f>
        <v>3.63</v>
      </c>
      <c r="Q2339" s="311" t="str">
        <f t="array" ref="Q2339">IFERROR(
    IF(
        INDEX('Emission Factors'!$E$5:$P$488,
              MATCH(1,
                    ('Emission Factors'!$E$5:$E$488 = 'GHG emissions calculations'!$F2339) *
                    ('Emission Factors'!$H$5:$H$488 = 'GHG emissions calculations'!$H2339),
                    0),
              MATCH('GHG emissions calculations'!Q$6, 'Emission Factors'!$E$5:$P$5, 0)) &lt;&gt; "",
        INDEX('Emission Factors'!$E$5:$P$488,
              MATCH(1,
                    ('Emission Factors'!$E$5:$E$488 = 'GHG emissions calculations'!$F2339) *
                    ('Emission Factors'!$H$5:$H$488 = 'GHG emissions calculations'!$H2339),
                    0),
              MATCH('GHG emissions calculations'!Q$6, 'Emission Factors'!$E$5:$P$5, 0)),
        ""),
    "")</f>
        <v>kgCO2e/kg</v>
      </c>
      <c r="R2339" s="311" t="str">
        <f t="array" ref="R2339">IFERROR(
    IF(
        INDEX('Emission Factors'!$E$5:$R$488,
              MATCH(1,
                    ('Emission Factors'!$E$5:$E$488 = 'GHG emissions calculations'!$F2339) *
                    ('Emission Factors'!$H$5:$H$488 = 'GHG emissions calculations'!$H2339),
                    0),
              MATCH('GHG emissions calculations'!R$6, 'Emission Factors'!$E$5:$R$5, 0)) &lt;&gt; "",
        INDEX('Emission Factors'!$E$5:$R$488,
              MATCH(1,
                    ('Emission Factors'!$E$5:$E$488 = 'GHG emissions calculations'!$F2339) *
                    ('Emission Factors'!$H$5:$H$488 = 'GHG emissions calculations'!$H2339),
                    0),
              MATCH('GHG emissions calculations'!R$6, 'Emission Factors'!$E$5:$R$5, 0)),
        ""),
    "")</f>
        <v>Europe</v>
      </c>
      <c r="S2339" s="312">
        <f t="shared" si="3"/>
        <v>0</v>
      </c>
      <c r="T2339" s="23"/>
    </row>
    <row r="2340" ht="15.75" customHeight="1" outlineLevel="1">
      <c r="A2340" s="23"/>
      <c r="B2340" s="71"/>
      <c r="C2340" s="71"/>
      <c r="D2340" s="71"/>
      <c r="E2340" s="314"/>
      <c r="F2340" s="311" t="str">
        <f>Lists!AB325</f>
        <v>Rubber, styreneacrylonitrile (SAN) - Global or unspecified region</v>
      </c>
      <c r="G2340" s="311" t="str">
        <f t="array" ref="G2340">XLOOKUP(1,('Emission Factors'!$E$5:$E$488='GHG emissions calculations'!$F2340)*('Emission Factors'!$H$5:$H$488='GHG emissions calculations'!$H2340),INDEX('Emission Factors'!$E$5:$T$488,0,MATCH('GHG emissions calculations'!G$6,'Emission Factors'!$E$5:$T$5,0)),"",0)</f>
        <v/>
      </c>
      <c r="H2340" s="311" t="s">
        <v>237</v>
      </c>
      <c r="I2340" s="312" t="str">
        <f>IF(
    SUMIFS('Import data'!$L$25:$L$80,
           'Import data'!$J$25:$J$80, F2340,
           'Import data'!$G$25:$G$80, 'GHG emissions calculations'!$H2340,
           'Import data'!$I$25:$I$80,$E$1919) &lt;&gt; 0,
    SUMIFS('Import data'!$L$25:$L$80,
           'Import data'!$J$25:$J$80, F2340,
           'Import data'!$G$25:$G$80, 'GHG emissions calculations'!$H2340,
           'Import data'!$I$25:$I$80,$E$1919),
    ""
)</f>
        <v/>
      </c>
      <c r="J2340" s="311" t="str">
        <f t="array" ref="J2340">IF(
    XLOOKUP(F2340, 'Import data'!$J$26:$J$47, 'Import data'!$M$26:$M$47, "", 0) = "Please add the region-specific supplier emission factor or choose a different region available in the IAEG database.",
    "",
    XLOOKUP(F2340, 'Import data'!$J$26:$J$47, 'Import data'!$M$26:$M$47, "", 0)
)</f>
        <v/>
      </c>
      <c r="K2340" s="311" t="str">
        <f t="array" ref="K2340">IFERROR(
    XLOOKUP(F2340,
            _xlws.FILTER('Supplier Emission'!$G$15:$G$49,
                   ('Supplier Emission'!$D$15:$D$49=H2340) * ('Supplier Emission'!$F$15:$F$49=$E$1919)),
            _xlws.FILTER('Supplier Emission'!$I$15:$I$49,
                   ('Supplier Emission'!$D$15:$D$49=H2340) * ('Supplier Emission'!$F$15:$F$49=$E$1919)),
            ""),
    "")</f>
        <v/>
      </c>
      <c r="L2340" s="311" t="str">
        <f t="array" ref="L2340">IFERROR(
    XLOOKUP(F2340,
            _xlws.FILTER('Supplier Emission'!$G$15:$G$49,
                   ('Supplier Emission'!$D$15:$D$49=H2340) * ('Supplier Emission'!$F$15:$F$49=$E$1919)),
            _xlws.FILTER('Supplier Emission'!$J$15:$J$49,
                   ('Supplier Emission'!$D$15:$D$49=H2340) * ('Supplier Emission'!$F$15:$F$49=$E$1919)),
            ""),
    "")</f>
        <v/>
      </c>
      <c r="M2340" s="311" t="str">
        <f t="array" ref="M2340">IFERROR(
    XLOOKUP(F2340,
            _xlws.FILTER('Supplier Emission'!$G$15:$G$49,
                   ('Supplier Emission'!$D$15:$D$49=H2340) * ('Supplier Emission'!$F$15:$F$49=$E$1919)),
            _xlws.FILTER('Supplier Emission'!$M$15:$M$49,
                   ('Supplier Emission'!$D$15:$D$49=H2340) * ('Supplier Emission'!$F$15:$F$49=$E$1919)),
            ""),
    "")</f>
        <v/>
      </c>
      <c r="N2340" s="311" t="str">
        <f t="array" ref="N2340">IFERROR(
    XLOOKUP(F2340,
            _xlws.FILTER('Supplier Emission'!$G$15:$G$49,
                   ('Supplier Emission'!$D$15:$D$49=H2340) * ('Supplier Emission'!$F$15:$F$49=$E$1919)),
            _xlws.FILTER('Supplier Emission'!$H$15:$H$49,
                   ('Supplier Emission'!$D$15:$D$49=H2340) * ('Supplier Emission'!$F$15:$F$49=$E$1919)),
            ""),
    "")</f>
        <v/>
      </c>
      <c r="O2340" s="311" t="str">
        <f t="array" ref="O2340">XLOOKUP(1,('Emission Factors'!$E$5:$E$488='GHG emissions calculations'!$F2340)*('Emission Factors'!$H$5:$H$488='GHG emissions calculations'!$H2340),INDEX('Emission Factors'!$E$5:$T$488,0,MATCH('GHG emissions calculations'!O$6,'Emission Factors'!$E$5:$T$5,0)),"",0)</f>
        <v/>
      </c>
      <c r="P2340" s="313" t="str">
        <f t="array" ref="P2340">IFERROR(
    INDEX('Emission Factors'!$E$5:$P$488,
          MATCH(1,
                ('Emission Factors'!$E$5:$E$488 = 'GHG emissions calculations'!$F2340) *
                ('Emission Factors'!$H$5:$H$488 = 'GHG emissions calculations'!$H2340),
                0),
          MATCH('GHG emissions calculations'!P$6,'Emission Factors'!$E$5:$P$5,0)),
    "")</f>
        <v/>
      </c>
      <c r="Q2340" s="311" t="str">
        <f t="array" ref="Q2340">IFERROR(
    IF(
        INDEX('Emission Factors'!$E$5:$P$488,
              MATCH(1,
                    ('Emission Factors'!$E$5:$E$488 = 'GHG emissions calculations'!$F2340) *
                    ('Emission Factors'!$H$5:$H$488 = 'GHG emissions calculations'!$H2340),
                    0),
              MATCH('GHG emissions calculations'!Q$6, 'Emission Factors'!$E$5:$P$5, 0)) &lt;&gt; "",
        INDEX('Emission Factors'!$E$5:$P$488,
              MATCH(1,
                    ('Emission Factors'!$E$5:$E$488 = 'GHG emissions calculations'!$F2340) *
                    ('Emission Factors'!$H$5:$H$488 = 'GHG emissions calculations'!$H2340),
                    0),
              MATCH('GHG emissions calculations'!Q$6, 'Emission Factors'!$E$5:$P$5, 0)),
        ""),
    "")</f>
        <v/>
      </c>
      <c r="R2340" s="311" t="str">
        <f t="array" ref="R2340">IFERROR(
    IF(
        INDEX('Emission Factors'!$E$5:$R$488,
              MATCH(1,
                    ('Emission Factors'!$E$5:$E$488 = 'GHG emissions calculations'!$F2340) *
                    ('Emission Factors'!$H$5:$H$488 = 'GHG emissions calculations'!$H2340),
                    0),
              MATCH('GHG emissions calculations'!R$6, 'Emission Factors'!$E$5:$R$5, 0)) &lt;&gt; "",
        INDEX('Emission Factors'!$E$5:$R$488,
              MATCH(1,
                    ('Emission Factors'!$E$5:$E$488 = 'GHG emissions calculations'!$F2340) *
                    ('Emission Factors'!$H$5:$H$488 = 'GHG emissions calculations'!$H2340),
                    0),
              MATCH('GHG emissions calculations'!R$6, 'Emission Factors'!$E$5:$R$5, 0)),
        ""),
    "")</f>
        <v/>
      </c>
      <c r="S2340" s="312">
        <f t="shared" si="3"/>
        <v>0</v>
      </c>
      <c r="T2340" s="23"/>
    </row>
    <row r="2341" ht="15.75" customHeight="1" outlineLevel="1">
      <c r="A2341" s="23"/>
      <c r="B2341" s="71"/>
      <c r="C2341" s="71"/>
      <c r="D2341" s="71"/>
      <c r="E2341" s="314"/>
      <c r="F2341" s="311" t="str">
        <f>Lists!AB353</f>
        <v>Rubber, styreneacrylonitrile (SAN) - Global or unspecified region</v>
      </c>
      <c r="G2341" s="311" t="str">
        <f t="array" ref="G2341">XLOOKUP(1,('Emission Factors'!$E$5:$E$488='GHG emissions calculations'!$F2341)*('Emission Factors'!$H$5:$H$488='GHG emissions calculations'!$H2341),INDEX('Emission Factors'!$E$5:$T$488,0,MATCH('GHG emissions calculations'!G$6,'Emission Factors'!$E$5:$T$5,0)),"",0)</f>
        <v/>
      </c>
      <c r="H2341" s="311" t="s">
        <v>237</v>
      </c>
      <c r="I2341" s="312" t="str">
        <f>IF(
    SUMIFS('Import data'!$L$25:$L$80,
           'Import data'!$J$25:$J$80, F2341,
           'Import data'!$G$25:$G$80, 'GHG emissions calculations'!$H2341,
           'Import data'!$I$25:$I$80,$E$1919) &lt;&gt; 0,
    SUMIFS('Import data'!$L$25:$L$80,
           'Import data'!$J$25:$J$80, F2341,
           'Import data'!$G$25:$G$80, 'GHG emissions calculations'!$H2341,
           'Import data'!$I$25:$I$80,$E$1919),
    ""
)</f>
        <v/>
      </c>
      <c r="J2341" s="311" t="str">
        <f t="array" ref="J2341">IF(
    XLOOKUP(F2341, 'Import data'!$J$26:$J$47, 'Import data'!$M$26:$M$47, "", 0) = "Please add the region-specific supplier emission factor or choose a different region available in the IAEG database.",
    "",
    XLOOKUP(F2341, 'Import data'!$J$26:$J$47, 'Import data'!$M$26:$M$47, "", 0)
)</f>
        <v/>
      </c>
      <c r="K2341" s="311" t="str">
        <f t="array" ref="K2341">IFERROR(
    XLOOKUP(F2341,
            _xlws.FILTER('Supplier Emission'!$G$15:$G$49,
                   ('Supplier Emission'!$D$15:$D$49=H2341) * ('Supplier Emission'!$F$15:$F$49=$E$1919)),
            _xlws.FILTER('Supplier Emission'!$I$15:$I$49,
                   ('Supplier Emission'!$D$15:$D$49=H2341) * ('Supplier Emission'!$F$15:$F$49=$E$1919)),
            ""),
    "")</f>
        <v/>
      </c>
      <c r="L2341" s="311" t="str">
        <f t="array" ref="L2341">IFERROR(
    XLOOKUP(F2341,
            _xlws.FILTER('Supplier Emission'!$G$15:$G$49,
                   ('Supplier Emission'!$D$15:$D$49=H2341) * ('Supplier Emission'!$F$15:$F$49=$E$1919)),
            _xlws.FILTER('Supplier Emission'!$J$15:$J$49,
                   ('Supplier Emission'!$D$15:$D$49=H2341) * ('Supplier Emission'!$F$15:$F$49=$E$1919)),
            ""),
    "")</f>
        <v/>
      </c>
      <c r="M2341" s="311" t="str">
        <f t="array" ref="M2341">IFERROR(
    XLOOKUP(F2341,
            _xlws.FILTER('Supplier Emission'!$G$15:$G$49,
                   ('Supplier Emission'!$D$15:$D$49=H2341) * ('Supplier Emission'!$F$15:$F$49=$E$1919)),
            _xlws.FILTER('Supplier Emission'!$M$15:$M$49,
                   ('Supplier Emission'!$D$15:$D$49=H2341) * ('Supplier Emission'!$F$15:$F$49=$E$1919)),
            ""),
    "")</f>
        <v/>
      </c>
      <c r="N2341" s="311" t="str">
        <f t="array" ref="N2341">IFERROR(
    XLOOKUP(F2341,
            _xlws.FILTER('Supplier Emission'!$G$15:$G$49,
                   ('Supplier Emission'!$D$15:$D$49=H2341) * ('Supplier Emission'!$F$15:$F$49=$E$1919)),
            _xlws.FILTER('Supplier Emission'!$H$15:$H$49,
                   ('Supplier Emission'!$D$15:$D$49=H2341) * ('Supplier Emission'!$F$15:$F$49=$E$1919)),
            ""),
    "")</f>
        <v/>
      </c>
      <c r="O2341" s="311" t="str">
        <f t="array" ref="O2341">XLOOKUP(1,('Emission Factors'!$E$5:$E$488='GHG emissions calculations'!$F2341)*('Emission Factors'!$H$5:$H$488='GHG emissions calculations'!$H2341),INDEX('Emission Factors'!$E$5:$T$488,0,MATCH('GHG emissions calculations'!O$6,'Emission Factors'!$E$5:$T$5,0)),"",0)</f>
        <v/>
      </c>
      <c r="P2341" s="313" t="str">
        <f t="array" ref="P2341">IFERROR(
    INDEX('Emission Factors'!$E$5:$P$488,
          MATCH(1,
                ('Emission Factors'!$E$5:$E$488 = 'GHG emissions calculations'!$F2341) *
                ('Emission Factors'!$H$5:$H$488 = 'GHG emissions calculations'!$H2341),
                0),
          MATCH('GHG emissions calculations'!P$6,'Emission Factors'!$E$5:$P$5,0)),
    "")</f>
        <v/>
      </c>
      <c r="Q2341" s="311" t="str">
        <f t="array" ref="Q2341">IFERROR(
    IF(
        INDEX('Emission Factors'!$E$5:$P$488,
              MATCH(1,
                    ('Emission Factors'!$E$5:$E$488 = 'GHG emissions calculations'!$F2341) *
                    ('Emission Factors'!$H$5:$H$488 = 'GHG emissions calculations'!$H2341),
                    0),
              MATCH('GHG emissions calculations'!Q$6, 'Emission Factors'!$E$5:$P$5, 0)) &lt;&gt; "",
        INDEX('Emission Factors'!$E$5:$P$488,
              MATCH(1,
                    ('Emission Factors'!$E$5:$E$488 = 'GHG emissions calculations'!$F2341) *
                    ('Emission Factors'!$H$5:$H$488 = 'GHG emissions calculations'!$H2341),
                    0),
              MATCH('GHG emissions calculations'!Q$6, 'Emission Factors'!$E$5:$P$5, 0)),
        ""),
    "")</f>
        <v/>
      </c>
      <c r="R2341" s="311" t="str">
        <f t="array" ref="R2341">IFERROR(
    IF(
        INDEX('Emission Factors'!$E$5:$R$488,
              MATCH(1,
                    ('Emission Factors'!$E$5:$E$488 = 'GHG emissions calculations'!$F2341) *
                    ('Emission Factors'!$H$5:$H$488 = 'GHG emissions calculations'!$H2341),
                    0),
              MATCH('GHG emissions calculations'!R$6, 'Emission Factors'!$E$5:$R$5, 0)) &lt;&gt; "",
        INDEX('Emission Factors'!$E$5:$R$488,
              MATCH(1,
                    ('Emission Factors'!$E$5:$E$488 = 'GHG emissions calculations'!$F2341) *
                    ('Emission Factors'!$H$5:$H$488 = 'GHG emissions calculations'!$H2341),
                    0),
              MATCH('GHG emissions calculations'!R$6, 'Emission Factors'!$E$5:$R$5, 0)),
        ""),
    "")</f>
        <v/>
      </c>
      <c r="S2341" s="312">
        <f t="shared" si="3"/>
        <v>0</v>
      </c>
      <c r="T2341" s="23"/>
    </row>
    <row r="2342" ht="15.75" customHeight="1" outlineLevel="1">
      <c r="A2342" s="23"/>
      <c r="B2342" s="71"/>
      <c r="C2342" s="71"/>
      <c r="D2342" s="71"/>
      <c r="E2342" s="314"/>
      <c r="F2342" s="311" t="str">
        <f>Lists!AB324</f>
        <v>Rubber, styreneacrylonitrile (SAN) - Middle East</v>
      </c>
      <c r="G2342" s="311" t="str">
        <f t="array" ref="G2342">XLOOKUP(1,('Emission Factors'!$E$5:$E$488='GHG emissions calculations'!$F2342)*('Emission Factors'!$H$5:$H$488='GHG emissions calculations'!$H2342),INDEX('Emission Factors'!$E$5:$T$488,0,MATCH('GHG emissions calculations'!G$6,'Emission Factors'!$E$5:$T$5,0)),"",0)</f>
        <v/>
      </c>
      <c r="H2342" s="311" t="s">
        <v>237</v>
      </c>
      <c r="I2342" s="312" t="str">
        <f>IF(
    SUMIFS('Import data'!$L$25:$L$80,
           'Import data'!$J$25:$J$80, F2342,
           'Import data'!$G$25:$G$80, 'GHG emissions calculations'!$H2342,
           'Import data'!$I$25:$I$80,$E$1919) &lt;&gt; 0,
    SUMIFS('Import data'!$L$25:$L$80,
           'Import data'!$J$25:$J$80, F2342,
           'Import data'!$G$25:$G$80, 'GHG emissions calculations'!$H2342,
           'Import data'!$I$25:$I$80,$E$1919),
    ""
)</f>
        <v/>
      </c>
      <c r="J2342" s="311" t="str">
        <f t="array" ref="J2342">IF(
    XLOOKUP(F2342, 'Import data'!$J$26:$J$47, 'Import data'!$M$26:$M$47, "", 0) = "Please add the region-specific supplier emission factor or choose a different region available in the IAEG database.",
    "",
    XLOOKUP(F2342, 'Import data'!$J$26:$J$47, 'Import data'!$M$26:$M$47, "", 0)
)</f>
        <v/>
      </c>
      <c r="K2342" s="311" t="str">
        <f t="array" ref="K2342">IFERROR(
    XLOOKUP(F2342,
            _xlws.FILTER('Supplier Emission'!$G$15:$G$49,
                   ('Supplier Emission'!$D$15:$D$49=H2342) * ('Supplier Emission'!$F$15:$F$49=$E$1919)),
            _xlws.FILTER('Supplier Emission'!$I$15:$I$49,
                   ('Supplier Emission'!$D$15:$D$49=H2342) * ('Supplier Emission'!$F$15:$F$49=$E$1919)),
            ""),
    "")</f>
        <v/>
      </c>
      <c r="L2342" s="311" t="str">
        <f t="array" ref="L2342">IFERROR(
    XLOOKUP(F2342,
            _xlws.FILTER('Supplier Emission'!$G$15:$G$49,
                   ('Supplier Emission'!$D$15:$D$49=H2342) * ('Supplier Emission'!$F$15:$F$49=$E$1919)),
            _xlws.FILTER('Supplier Emission'!$J$15:$J$49,
                   ('Supplier Emission'!$D$15:$D$49=H2342) * ('Supplier Emission'!$F$15:$F$49=$E$1919)),
            ""),
    "")</f>
        <v/>
      </c>
      <c r="M2342" s="311" t="str">
        <f t="array" ref="M2342">IFERROR(
    XLOOKUP(F2342,
            _xlws.FILTER('Supplier Emission'!$G$15:$G$49,
                   ('Supplier Emission'!$D$15:$D$49=H2342) * ('Supplier Emission'!$F$15:$F$49=$E$1919)),
            _xlws.FILTER('Supplier Emission'!$M$15:$M$49,
                   ('Supplier Emission'!$D$15:$D$49=H2342) * ('Supplier Emission'!$F$15:$F$49=$E$1919)),
            ""),
    "")</f>
        <v/>
      </c>
      <c r="N2342" s="311" t="str">
        <f t="array" ref="N2342">IFERROR(
    XLOOKUP(F2342,
            _xlws.FILTER('Supplier Emission'!$G$15:$G$49,
                   ('Supplier Emission'!$D$15:$D$49=H2342) * ('Supplier Emission'!$F$15:$F$49=$E$1919)),
            _xlws.FILTER('Supplier Emission'!$H$15:$H$49,
                   ('Supplier Emission'!$D$15:$D$49=H2342) * ('Supplier Emission'!$F$15:$F$49=$E$1919)),
            ""),
    "")</f>
        <v/>
      </c>
      <c r="O2342" s="311" t="str">
        <f t="array" ref="O2342">XLOOKUP(1,('Emission Factors'!$E$5:$E$488='GHG emissions calculations'!$F2342)*('Emission Factors'!$H$5:$H$488='GHG emissions calculations'!$H2342),INDEX('Emission Factors'!$E$5:$T$488,0,MATCH('GHG emissions calculations'!O$6,'Emission Factors'!$E$5:$T$5,0)),"",0)</f>
        <v/>
      </c>
      <c r="P2342" s="313" t="str">
        <f t="array" ref="P2342">IFERROR(
    INDEX('Emission Factors'!$E$5:$P$488,
          MATCH(1,
                ('Emission Factors'!$E$5:$E$488 = 'GHG emissions calculations'!$F2342) *
                ('Emission Factors'!$H$5:$H$488 = 'GHG emissions calculations'!$H2342),
                0),
          MATCH('GHG emissions calculations'!P$6,'Emission Factors'!$E$5:$P$5,0)),
    "")</f>
        <v/>
      </c>
      <c r="Q2342" s="311" t="str">
        <f t="array" ref="Q2342">IFERROR(
    IF(
        INDEX('Emission Factors'!$E$5:$P$488,
              MATCH(1,
                    ('Emission Factors'!$E$5:$E$488 = 'GHG emissions calculations'!$F2342) *
                    ('Emission Factors'!$H$5:$H$488 = 'GHG emissions calculations'!$H2342),
                    0),
              MATCH('GHG emissions calculations'!Q$6, 'Emission Factors'!$E$5:$P$5, 0)) &lt;&gt; "",
        INDEX('Emission Factors'!$E$5:$P$488,
              MATCH(1,
                    ('Emission Factors'!$E$5:$E$488 = 'GHG emissions calculations'!$F2342) *
                    ('Emission Factors'!$H$5:$H$488 = 'GHG emissions calculations'!$H2342),
                    0),
              MATCH('GHG emissions calculations'!Q$6, 'Emission Factors'!$E$5:$P$5, 0)),
        ""),
    "")</f>
        <v/>
      </c>
      <c r="R2342" s="311" t="str">
        <f t="array" ref="R2342">IFERROR(
    IF(
        INDEX('Emission Factors'!$E$5:$R$488,
              MATCH(1,
                    ('Emission Factors'!$E$5:$E$488 = 'GHG emissions calculations'!$F2342) *
                    ('Emission Factors'!$H$5:$H$488 = 'GHG emissions calculations'!$H2342),
                    0),
              MATCH('GHG emissions calculations'!R$6, 'Emission Factors'!$E$5:$R$5, 0)) &lt;&gt; "",
        INDEX('Emission Factors'!$E$5:$R$488,
              MATCH(1,
                    ('Emission Factors'!$E$5:$E$488 = 'GHG emissions calculations'!$F2342) *
                    ('Emission Factors'!$H$5:$H$488 = 'GHG emissions calculations'!$H2342),
                    0),
              MATCH('GHG emissions calculations'!R$6, 'Emission Factors'!$E$5:$R$5, 0)),
        ""),
    "")</f>
        <v/>
      </c>
      <c r="S2342" s="312">
        <f t="shared" si="3"/>
        <v>0</v>
      </c>
      <c r="T2342" s="23"/>
    </row>
    <row r="2343" ht="15.75" customHeight="1" outlineLevel="1">
      <c r="A2343" s="23"/>
      <c r="B2343" s="71"/>
      <c r="C2343" s="71"/>
      <c r="D2343" s="71"/>
      <c r="E2343" s="314"/>
      <c r="F2343" s="311" t="str">
        <f>Lists!AB352</f>
        <v>Rubber, styreneacrylonitrile (SAN) - Middle East</v>
      </c>
      <c r="G2343" s="311" t="str">
        <f t="array" ref="G2343">XLOOKUP(1,('Emission Factors'!$E$5:$E$488='GHG emissions calculations'!$F2343)*('Emission Factors'!$H$5:$H$488='GHG emissions calculations'!$H2343),INDEX('Emission Factors'!$E$5:$T$488,0,MATCH('GHG emissions calculations'!G$6,'Emission Factors'!$E$5:$T$5,0)),"",0)</f>
        <v/>
      </c>
      <c r="H2343" s="311" t="s">
        <v>237</v>
      </c>
      <c r="I2343" s="312" t="str">
        <f>IF(
    SUMIFS('Import data'!$L$25:$L$80,
           'Import data'!$J$25:$J$80, F2343,
           'Import data'!$G$25:$G$80, 'GHG emissions calculations'!$H2343,
           'Import data'!$I$25:$I$80,$E$1919) &lt;&gt; 0,
    SUMIFS('Import data'!$L$25:$L$80,
           'Import data'!$J$25:$J$80, F2343,
           'Import data'!$G$25:$G$80, 'GHG emissions calculations'!$H2343,
           'Import data'!$I$25:$I$80,$E$1919),
    ""
)</f>
        <v/>
      </c>
      <c r="J2343" s="311" t="str">
        <f t="array" ref="J2343">IF(
    XLOOKUP(F2343, 'Import data'!$J$26:$J$47, 'Import data'!$M$26:$M$47, "", 0) = "Please add the region-specific supplier emission factor or choose a different region available in the IAEG database.",
    "",
    XLOOKUP(F2343, 'Import data'!$J$26:$J$47, 'Import data'!$M$26:$M$47, "", 0)
)</f>
        <v/>
      </c>
      <c r="K2343" s="311" t="str">
        <f t="array" ref="K2343">IFERROR(
    XLOOKUP(F2343,
            _xlws.FILTER('Supplier Emission'!$G$15:$G$49,
                   ('Supplier Emission'!$D$15:$D$49=H2343) * ('Supplier Emission'!$F$15:$F$49=$E$1919)),
            _xlws.FILTER('Supplier Emission'!$I$15:$I$49,
                   ('Supplier Emission'!$D$15:$D$49=H2343) * ('Supplier Emission'!$F$15:$F$49=$E$1919)),
            ""),
    "")</f>
        <v/>
      </c>
      <c r="L2343" s="311" t="str">
        <f t="array" ref="L2343">IFERROR(
    XLOOKUP(F2343,
            _xlws.FILTER('Supplier Emission'!$G$15:$G$49,
                   ('Supplier Emission'!$D$15:$D$49=H2343) * ('Supplier Emission'!$F$15:$F$49=$E$1919)),
            _xlws.FILTER('Supplier Emission'!$J$15:$J$49,
                   ('Supplier Emission'!$D$15:$D$49=H2343) * ('Supplier Emission'!$F$15:$F$49=$E$1919)),
            ""),
    "")</f>
        <v/>
      </c>
      <c r="M2343" s="311" t="str">
        <f t="array" ref="M2343">IFERROR(
    XLOOKUP(F2343,
            _xlws.FILTER('Supplier Emission'!$G$15:$G$49,
                   ('Supplier Emission'!$D$15:$D$49=H2343) * ('Supplier Emission'!$F$15:$F$49=$E$1919)),
            _xlws.FILTER('Supplier Emission'!$M$15:$M$49,
                   ('Supplier Emission'!$D$15:$D$49=H2343) * ('Supplier Emission'!$F$15:$F$49=$E$1919)),
            ""),
    "")</f>
        <v/>
      </c>
      <c r="N2343" s="311" t="str">
        <f t="array" ref="N2343">IFERROR(
    XLOOKUP(F2343,
            _xlws.FILTER('Supplier Emission'!$G$15:$G$49,
                   ('Supplier Emission'!$D$15:$D$49=H2343) * ('Supplier Emission'!$F$15:$F$49=$E$1919)),
            _xlws.FILTER('Supplier Emission'!$H$15:$H$49,
                   ('Supplier Emission'!$D$15:$D$49=H2343) * ('Supplier Emission'!$F$15:$F$49=$E$1919)),
            ""),
    "")</f>
        <v/>
      </c>
      <c r="O2343" s="311" t="str">
        <f t="array" ref="O2343">XLOOKUP(1,('Emission Factors'!$E$5:$E$488='GHG emissions calculations'!$F2343)*('Emission Factors'!$H$5:$H$488='GHG emissions calculations'!$H2343),INDEX('Emission Factors'!$E$5:$T$488,0,MATCH('GHG emissions calculations'!O$6,'Emission Factors'!$E$5:$T$5,0)),"",0)</f>
        <v/>
      </c>
      <c r="P2343" s="313" t="str">
        <f t="array" ref="P2343">IFERROR(
    INDEX('Emission Factors'!$E$5:$P$488,
          MATCH(1,
                ('Emission Factors'!$E$5:$E$488 = 'GHG emissions calculations'!$F2343) *
                ('Emission Factors'!$H$5:$H$488 = 'GHG emissions calculations'!$H2343),
                0),
          MATCH('GHG emissions calculations'!P$6,'Emission Factors'!$E$5:$P$5,0)),
    "")</f>
        <v/>
      </c>
      <c r="Q2343" s="311" t="str">
        <f t="array" ref="Q2343">IFERROR(
    IF(
        INDEX('Emission Factors'!$E$5:$P$488,
              MATCH(1,
                    ('Emission Factors'!$E$5:$E$488 = 'GHG emissions calculations'!$F2343) *
                    ('Emission Factors'!$H$5:$H$488 = 'GHG emissions calculations'!$H2343),
                    0),
              MATCH('GHG emissions calculations'!Q$6, 'Emission Factors'!$E$5:$P$5, 0)) &lt;&gt; "",
        INDEX('Emission Factors'!$E$5:$P$488,
              MATCH(1,
                    ('Emission Factors'!$E$5:$E$488 = 'GHG emissions calculations'!$F2343) *
                    ('Emission Factors'!$H$5:$H$488 = 'GHG emissions calculations'!$H2343),
                    0),
              MATCH('GHG emissions calculations'!Q$6, 'Emission Factors'!$E$5:$P$5, 0)),
        ""),
    "")</f>
        <v/>
      </c>
      <c r="R2343" s="311" t="str">
        <f t="array" ref="R2343">IFERROR(
    IF(
        INDEX('Emission Factors'!$E$5:$R$488,
              MATCH(1,
                    ('Emission Factors'!$E$5:$E$488 = 'GHG emissions calculations'!$F2343) *
                    ('Emission Factors'!$H$5:$H$488 = 'GHG emissions calculations'!$H2343),
                    0),
              MATCH('GHG emissions calculations'!R$6, 'Emission Factors'!$E$5:$R$5, 0)) &lt;&gt; "",
        INDEX('Emission Factors'!$E$5:$R$488,
              MATCH(1,
                    ('Emission Factors'!$E$5:$E$488 = 'GHG emissions calculations'!$F2343) *
                    ('Emission Factors'!$H$5:$H$488 = 'GHG emissions calculations'!$H2343),
                    0),
              MATCH('GHG emissions calculations'!R$6, 'Emission Factors'!$E$5:$R$5, 0)),
        ""),
    "")</f>
        <v/>
      </c>
      <c r="S2343" s="312">
        <f t="shared" si="3"/>
        <v>0</v>
      </c>
      <c r="T2343" s="23"/>
    </row>
    <row r="2344" ht="15.75" customHeight="1" outlineLevel="1">
      <c r="A2344" s="23"/>
      <c r="B2344" s="71"/>
      <c r="C2344" s="71"/>
      <c r="D2344" s="71"/>
      <c r="E2344" s="314"/>
      <c r="F2344" s="311" t="str">
        <f>Lists!AB323</f>
        <v>Rubber, styreneacrylonitrile (SAN) - Oceania</v>
      </c>
      <c r="G2344" s="311" t="str">
        <f t="array" ref="G2344">XLOOKUP(1,('Emission Factors'!$E$5:$E$488='GHG emissions calculations'!$F2344)*('Emission Factors'!$H$5:$H$488='GHG emissions calculations'!$H2344),INDEX('Emission Factors'!$E$5:$T$488,0,MATCH('GHG emissions calculations'!G$6,'Emission Factors'!$E$5:$T$5,0)),"",0)</f>
        <v/>
      </c>
      <c r="H2344" s="311" t="s">
        <v>237</v>
      </c>
      <c r="I2344" s="312" t="str">
        <f>IF(
    SUMIFS('Import data'!$L$25:$L$80,
           'Import data'!$J$25:$J$80, F2344,
           'Import data'!$G$25:$G$80, 'GHG emissions calculations'!$H2344,
           'Import data'!$I$25:$I$80,$E$1919) &lt;&gt; 0,
    SUMIFS('Import data'!$L$25:$L$80,
           'Import data'!$J$25:$J$80, F2344,
           'Import data'!$G$25:$G$80, 'GHG emissions calculations'!$H2344,
           'Import data'!$I$25:$I$80,$E$1919),
    ""
)</f>
        <v/>
      </c>
      <c r="J2344" s="311" t="str">
        <f t="array" ref="J2344">IF(
    XLOOKUP(F2344, 'Import data'!$J$26:$J$47, 'Import data'!$M$26:$M$47, "", 0) = "Please add the region-specific supplier emission factor or choose a different region available in the IAEG database.",
    "",
    XLOOKUP(F2344, 'Import data'!$J$26:$J$47, 'Import data'!$M$26:$M$47, "", 0)
)</f>
        <v/>
      </c>
      <c r="K2344" s="311" t="str">
        <f t="array" ref="K2344">IFERROR(
    XLOOKUP(F2344,
            _xlws.FILTER('Supplier Emission'!$G$15:$G$49,
                   ('Supplier Emission'!$D$15:$D$49=H2344) * ('Supplier Emission'!$F$15:$F$49=$E$1919)),
            _xlws.FILTER('Supplier Emission'!$I$15:$I$49,
                   ('Supplier Emission'!$D$15:$D$49=H2344) * ('Supplier Emission'!$F$15:$F$49=$E$1919)),
            ""),
    "")</f>
        <v/>
      </c>
      <c r="L2344" s="311" t="str">
        <f t="array" ref="L2344">IFERROR(
    XLOOKUP(F2344,
            _xlws.FILTER('Supplier Emission'!$G$15:$G$49,
                   ('Supplier Emission'!$D$15:$D$49=H2344) * ('Supplier Emission'!$F$15:$F$49=$E$1919)),
            _xlws.FILTER('Supplier Emission'!$J$15:$J$49,
                   ('Supplier Emission'!$D$15:$D$49=H2344) * ('Supplier Emission'!$F$15:$F$49=$E$1919)),
            ""),
    "")</f>
        <v/>
      </c>
      <c r="M2344" s="311" t="str">
        <f t="array" ref="M2344">IFERROR(
    XLOOKUP(F2344,
            _xlws.FILTER('Supplier Emission'!$G$15:$G$49,
                   ('Supplier Emission'!$D$15:$D$49=H2344) * ('Supplier Emission'!$F$15:$F$49=$E$1919)),
            _xlws.FILTER('Supplier Emission'!$M$15:$M$49,
                   ('Supplier Emission'!$D$15:$D$49=H2344) * ('Supplier Emission'!$F$15:$F$49=$E$1919)),
            ""),
    "")</f>
        <v/>
      </c>
      <c r="N2344" s="311" t="str">
        <f t="array" ref="N2344">IFERROR(
    XLOOKUP(F2344,
            _xlws.FILTER('Supplier Emission'!$G$15:$G$49,
                   ('Supplier Emission'!$D$15:$D$49=H2344) * ('Supplier Emission'!$F$15:$F$49=$E$1919)),
            _xlws.FILTER('Supplier Emission'!$H$15:$H$49,
                   ('Supplier Emission'!$D$15:$D$49=H2344) * ('Supplier Emission'!$F$15:$F$49=$E$1919)),
            ""),
    "")</f>
        <v/>
      </c>
      <c r="O2344" s="311" t="str">
        <f t="array" ref="O2344">XLOOKUP(1,('Emission Factors'!$E$5:$E$488='GHG emissions calculations'!$F2344)*('Emission Factors'!$H$5:$H$488='GHG emissions calculations'!$H2344),INDEX('Emission Factors'!$E$5:$T$488,0,MATCH('GHG emissions calculations'!O$6,'Emission Factors'!$E$5:$T$5,0)),"",0)</f>
        <v/>
      </c>
      <c r="P2344" s="313" t="str">
        <f t="array" ref="P2344">IFERROR(
    INDEX('Emission Factors'!$E$5:$P$488,
          MATCH(1,
                ('Emission Factors'!$E$5:$E$488 = 'GHG emissions calculations'!$F2344) *
                ('Emission Factors'!$H$5:$H$488 = 'GHG emissions calculations'!$H2344),
                0),
          MATCH('GHG emissions calculations'!P$6,'Emission Factors'!$E$5:$P$5,0)),
    "")</f>
        <v/>
      </c>
      <c r="Q2344" s="311" t="str">
        <f t="array" ref="Q2344">IFERROR(
    IF(
        INDEX('Emission Factors'!$E$5:$P$488,
              MATCH(1,
                    ('Emission Factors'!$E$5:$E$488 = 'GHG emissions calculations'!$F2344) *
                    ('Emission Factors'!$H$5:$H$488 = 'GHG emissions calculations'!$H2344),
                    0),
              MATCH('GHG emissions calculations'!Q$6, 'Emission Factors'!$E$5:$P$5, 0)) &lt;&gt; "",
        INDEX('Emission Factors'!$E$5:$P$488,
              MATCH(1,
                    ('Emission Factors'!$E$5:$E$488 = 'GHG emissions calculations'!$F2344) *
                    ('Emission Factors'!$H$5:$H$488 = 'GHG emissions calculations'!$H2344),
                    0),
              MATCH('GHG emissions calculations'!Q$6, 'Emission Factors'!$E$5:$P$5, 0)),
        ""),
    "")</f>
        <v/>
      </c>
      <c r="R2344" s="311" t="str">
        <f t="array" ref="R2344">IFERROR(
    IF(
        INDEX('Emission Factors'!$E$5:$R$488,
              MATCH(1,
                    ('Emission Factors'!$E$5:$E$488 = 'GHG emissions calculations'!$F2344) *
                    ('Emission Factors'!$H$5:$H$488 = 'GHG emissions calculations'!$H2344),
                    0),
              MATCH('GHG emissions calculations'!R$6, 'Emission Factors'!$E$5:$R$5, 0)) &lt;&gt; "",
        INDEX('Emission Factors'!$E$5:$R$488,
              MATCH(1,
                    ('Emission Factors'!$E$5:$E$488 = 'GHG emissions calculations'!$F2344) *
                    ('Emission Factors'!$H$5:$H$488 = 'GHG emissions calculations'!$H2344),
                    0),
              MATCH('GHG emissions calculations'!R$6, 'Emission Factors'!$E$5:$R$5, 0)),
        ""),
    "")</f>
        <v/>
      </c>
      <c r="S2344" s="312">
        <f t="shared" si="3"/>
        <v>0</v>
      </c>
      <c r="T2344" s="23"/>
    </row>
    <row r="2345" ht="15.75" customHeight="1" outlineLevel="1">
      <c r="A2345" s="23"/>
      <c r="B2345" s="71"/>
      <c r="C2345" s="71"/>
      <c r="D2345" s="71"/>
      <c r="E2345" s="314"/>
      <c r="F2345" s="311" t="str">
        <f>Lists!AB351</f>
        <v>Rubber, styreneacrylonitrile (SAN) - Oceania</v>
      </c>
      <c r="G2345" s="311" t="str">
        <f t="array" ref="G2345">XLOOKUP(1,('Emission Factors'!$E$5:$E$488='GHG emissions calculations'!$F2345)*('Emission Factors'!$H$5:$H$488='GHG emissions calculations'!$H2345),INDEX('Emission Factors'!$E$5:$T$488,0,MATCH('GHG emissions calculations'!G$6,'Emission Factors'!$E$5:$T$5,0)),"",0)</f>
        <v/>
      </c>
      <c r="H2345" s="311" t="s">
        <v>237</v>
      </c>
      <c r="I2345" s="312" t="str">
        <f>IF(
    SUMIFS('Import data'!$L$25:$L$80,
           'Import data'!$J$25:$J$80, F2345,
           'Import data'!$G$25:$G$80, 'GHG emissions calculations'!$H2345,
           'Import data'!$I$25:$I$80,$E$1919) &lt;&gt; 0,
    SUMIFS('Import data'!$L$25:$L$80,
           'Import data'!$J$25:$J$80, F2345,
           'Import data'!$G$25:$G$80, 'GHG emissions calculations'!$H2345,
           'Import data'!$I$25:$I$80,$E$1919),
    ""
)</f>
        <v/>
      </c>
      <c r="J2345" s="311" t="str">
        <f t="array" ref="J2345">IF(
    XLOOKUP(F2345, 'Import data'!$J$26:$J$47, 'Import data'!$M$26:$M$47, "", 0) = "Please add the region-specific supplier emission factor or choose a different region available in the IAEG database.",
    "",
    XLOOKUP(F2345, 'Import data'!$J$26:$J$47, 'Import data'!$M$26:$M$47, "", 0)
)</f>
        <v/>
      </c>
      <c r="K2345" s="311" t="str">
        <f t="array" ref="K2345">IFERROR(
    XLOOKUP(F2345,
            _xlws.FILTER('Supplier Emission'!$G$15:$G$49,
                   ('Supplier Emission'!$D$15:$D$49=H2345) * ('Supplier Emission'!$F$15:$F$49=$E$1919)),
            _xlws.FILTER('Supplier Emission'!$I$15:$I$49,
                   ('Supplier Emission'!$D$15:$D$49=H2345) * ('Supplier Emission'!$F$15:$F$49=$E$1919)),
            ""),
    "")</f>
        <v/>
      </c>
      <c r="L2345" s="311" t="str">
        <f t="array" ref="L2345">IFERROR(
    XLOOKUP(F2345,
            _xlws.FILTER('Supplier Emission'!$G$15:$G$49,
                   ('Supplier Emission'!$D$15:$D$49=H2345) * ('Supplier Emission'!$F$15:$F$49=$E$1919)),
            _xlws.FILTER('Supplier Emission'!$J$15:$J$49,
                   ('Supplier Emission'!$D$15:$D$49=H2345) * ('Supplier Emission'!$F$15:$F$49=$E$1919)),
            ""),
    "")</f>
        <v/>
      </c>
      <c r="M2345" s="311" t="str">
        <f t="array" ref="M2345">IFERROR(
    XLOOKUP(F2345,
            _xlws.FILTER('Supplier Emission'!$G$15:$G$49,
                   ('Supplier Emission'!$D$15:$D$49=H2345) * ('Supplier Emission'!$F$15:$F$49=$E$1919)),
            _xlws.FILTER('Supplier Emission'!$M$15:$M$49,
                   ('Supplier Emission'!$D$15:$D$49=H2345) * ('Supplier Emission'!$F$15:$F$49=$E$1919)),
            ""),
    "")</f>
        <v/>
      </c>
      <c r="N2345" s="311" t="str">
        <f t="array" ref="N2345">IFERROR(
    XLOOKUP(F2345,
            _xlws.FILTER('Supplier Emission'!$G$15:$G$49,
                   ('Supplier Emission'!$D$15:$D$49=H2345) * ('Supplier Emission'!$F$15:$F$49=$E$1919)),
            _xlws.FILTER('Supplier Emission'!$H$15:$H$49,
                   ('Supplier Emission'!$D$15:$D$49=H2345) * ('Supplier Emission'!$F$15:$F$49=$E$1919)),
            ""),
    "")</f>
        <v/>
      </c>
      <c r="O2345" s="311" t="str">
        <f t="array" ref="O2345">XLOOKUP(1,('Emission Factors'!$E$5:$E$488='GHG emissions calculations'!$F2345)*('Emission Factors'!$H$5:$H$488='GHG emissions calculations'!$H2345),INDEX('Emission Factors'!$E$5:$T$488,0,MATCH('GHG emissions calculations'!O$6,'Emission Factors'!$E$5:$T$5,0)),"",0)</f>
        <v/>
      </c>
      <c r="P2345" s="313" t="str">
        <f t="array" ref="P2345">IFERROR(
    INDEX('Emission Factors'!$E$5:$P$488,
          MATCH(1,
                ('Emission Factors'!$E$5:$E$488 = 'GHG emissions calculations'!$F2345) *
                ('Emission Factors'!$H$5:$H$488 = 'GHG emissions calculations'!$H2345),
                0),
          MATCH('GHG emissions calculations'!P$6,'Emission Factors'!$E$5:$P$5,0)),
    "")</f>
        <v/>
      </c>
      <c r="Q2345" s="311" t="str">
        <f t="array" ref="Q2345">IFERROR(
    IF(
        INDEX('Emission Factors'!$E$5:$P$488,
              MATCH(1,
                    ('Emission Factors'!$E$5:$E$488 = 'GHG emissions calculations'!$F2345) *
                    ('Emission Factors'!$H$5:$H$488 = 'GHG emissions calculations'!$H2345),
                    0),
              MATCH('GHG emissions calculations'!Q$6, 'Emission Factors'!$E$5:$P$5, 0)) &lt;&gt; "",
        INDEX('Emission Factors'!$E$5:$P$488,
              MATCH(1,
                    ('Emission Factors'!$E$5:$E$488 = 'GHG emissions calculations'!$F2345) *
                    ('Emission Factors'!$H$5:$H$488 = 'GHG emissions calculations'!$H2345),
                    0),
              MATCH('GHG emissions calculations'!Q$6, 'Emission Factors'!$E$5:$P$5, 0)),
        ""),
    "")</f>
        <v/>
      </c>
      <c r="R2345" s="311" t="str">
        <f t="array" ref="R2345">IFERROR(
    IF(
        INDEX('Emission Factors'!$E$5:$R$488,
              MATCH(1,
                    ('Emission Factors'!$E$5:$E$488 = 'GHG emissions calculations'!$F2345) *
                    ('Emission Factors'!$H$5:$H$488 = 'GHG emissions calculations'!$H2345),
                    0),
              MATCH('GHG emissions calculations'!R$6, 'Emission Factors'!$E$5:$R$5, 0)) &lt;&gt; "",
        INDEX('Emission Factors'!$E$5:$R$488,
              MATCH(1,
                    ('Emission Factors'!$E$5:$E$488 = 'GHG emissions calculations'!$F2345) *
                    ('Emission Factors'!$H$5:$H$488 = 'GHG emissions calculations'!$H2345),
                    0),
              MATCH('GHG emissions calculations'!R$6, 'Emission Factors'!$E$5:$R$5, 0)),
        ""),
    "")</f>
        <v/>
      </c>
      <c r="S2345" s="312">
        <f t="shared" si="3"/>
        <v>0</v>
      </c>
      <c r="T2345" s="23"/>
    </row>
    <row r="2346" ht="15.75" customHeight="1" outlineLevel="1">
      <c r="A2346" s="23"/>
      <c r="B2346" s="71"/>
      <c r="C2346" s="71"/>
      <c r="D2346" s="71"/>
      <c r="E2346" s="314"/>
      <c r="F2346" s="311" t="str">
        <f>Lists!AB314</f>
        <v>Rubber, styrene-Butadiene Rubber (SBR) - Africa</v>
      </c>
      <c r="G2346" s="311" t="str">
        <f t="array" ref="G2346">XLOOKUP(1,('Emission Factors'!$E$5:$E$488='GHG emissions calculations'!$F2346)*('Emission Factors'!$H$5:$H$488='GHG emissions calculations'!$H2346),INDEX('Emission Factors'!$E$5:$T$488,0,MATCH('GHG emissions calculations'!G$6,'Emission Factors'!$E$5:$T$5,0)),"",0)</f>
        <v/>
      </c>
      <c r="H2346" s="311" t="s">
        <v>237</v>
      </c>
      <c r="I2346" s="312" t="str">
        <f>IF(
    SUMIFS('Import data'!$L$25:$L$80,
           'Import data'!$J$25:$J$80, F2346,
           'Import data'!$G$25:$G$80, 'GHG emissions calculations'!$H2346,
           'Import data'!$I$25:$I$80,$E$1919) &lt;&gt; 0,
    SUMIFS('Import data'!$L$25:$L$80,
           'Import data'!$J$25:$J$80, F2346,
           'Import data'!$G$25:$G$80, 'GHG emissions calculations'!$H2346,
           'Import data'!$I$25:$I$80,$E$1919),
    ""
)</f>
        <v/>
      </c>
      <c r="J2346" s="311" t="str">
        <f t="array" ref="J2346">IF(
    XLOOKUP(F2346, 'Import data'!$J$26:$J$47, 'Import data'!$M$26:$M$47, "", 0) = "Please add the region-specific supplier emission factor or choose a different region available in the IAEG database.",
    "",
    XLOOKUP(F2346, 'Import data'!$J$26:$J$47, 'Import data'!$M$26:$M$47, "", 0)
)</f>
        <v/>
      </c>
      <c r="K2346" s="311" t="str">
        <f t="array" ref="K2346">IFERROR(
    XLOOKUP(F2346,
            _xlws.FILTER('Supplier Emission'!$G$15:$G$49,
                   ('Supplier Emission'!$D$15:$D$49=H2346) * ('Supplier Emission'!$F$15:$F$49=$E$1919)),
            _xlws.FILTER('Supplier Emission'!$I$15:$I$49,
                   ('Supplier Emission'!$D$15:$D$49=H2346) * ('Supplier Emission'!$F$15:$F$49=$E$1919)),
            ""),
    "")</f>
        <v/>
      </c>
      <c r="L2346" s="311" t="str">
        <f t="array" ref="L2346">IFERROR(
    XLOOKUP(F2346,
            _xlws.FILTER('Supplier Emission'!$G$15:$G$49,
                   ('Supplier Emission'!$D$15:$D$49=H2346) * ('Supplier Emission'!$F$15:$F$49=$E$1919)),
            _xlws.FILTER('Supplier Emission'!$J$15:$J$49,
                   ('Supplier Emission'!$D$15:$D$49=H2346) * ('Supplier Emission'!$F$15:$F$49=$E$1919)),
            ""),
    "")</f>
        <v/>
      </c>
      <c r="M2346" s="311" t="str">
        <f t="array" ref="M2346">IFERROR(
    XLOOKUP(F2346,
            _xlws.FILTER('Supplier Emission'!$G$15:$G$49,
                   ('Supplier Emission'!$D$15:$D$49=H2346) * ('Supplier Emission'!$F$15:$F$49=$E$1919)),
            _xlws.FILTER('Supplier Emission'!$M$15:$M$49,
                   ('Supplier Emission'!$D$15:$D$49=H2346) * ('Supplier Emission'!$F$15:$F$49=$E$1919)),
            ""),
    "")</f>
        <v/>
      </c>
      <c r="N2346" s="311" t="str">
        <f t="array" ref="N2346">IFERROR(
    XLOOKUP(F2346,
            _xlws.FILTER('Supplier Emission'!$G$15:$G$49,
                   ('Supplier Emission'!$D$15:$D$49=H2346) * ('Supplier Emission'!$F$15:$F$49=$E$1919)),
            _xlws.FILTER('Supplier Emission'!$H$15:$H$49,
                   ('Supplier Emission'!$D$15:$D$49=H2346) * ('Supplier Emission'!$F$15:$F$49=$E$1919)),
            ""),
    "")</f>
        <v/>
      </c>
      <c r="O2346" s="311" t="str">
        <f t="array" ref="O2346">XLOOKUP(1,('Emission Factors'!$E$5:$E$488='GHG emissions calculations'!$F2346)*('Emission Factors'!$H$5:$H$488='GHG emissions calculations'!$H2346),INDEX('Emission Factors'!$E$5:$T$488,0,MATCH('GHG emissions calculations'!O$6,'Emission Factors'!$E$5:$T$5,0)),"",0)</f>
        <v/>
      </c>
      <c r="P2346" s="313" t="str">
        <f t="array" ref="P2346">IFERROR(
    INDEX('Emission Factors'!$E$5:$P$488,
          MATCH(1,
                ('Emission Factors'!$E$5:$E$488 = 'GHG emissions calculations'!$F2346) *
                ('Emission Factors'!$H$5:$H$488 = 'GHG emissions calculations'!$H2346),
                0),
          MATCH('GHG emissions calculations'!P$6,'Emission Factors'!$E$5:$P$5,0)),
    "")</f>
        <v/>
      </c>
      <c r="Q2346" s="311" t="str">
        <f t="array" ref="Q2346">IFERROR(
    IF(
        INDEX('Emission Factors'!$E$5:$P$488,
              MATCH(1,
                    ('Emission Factors'!$E$5:$E$488 = 'GHG emissions calculations'!$F2346) *
                    ('Emission Factors'!$H$5:$H$488 = 'GHG emissions calculations'!$H2346),
                    0),
              MATCH('GHG emissions calculations'!Q$6, 'Emission Factors'!$E$5:$P$5, 0)) &lt;&gt; "",
        INDEX('Emission Factors'!$E$5:$P$488,
              MATCH(1,
                    ('Emission Factors'!$E$5:$E$488 = 'GHG emissions calculations'!$F2346) *
                    ('Emission Factors'!$H$5:$H$488 = 'GHG emissions calculations'!$H2346),
                    0),
              MATCH('GHG emissions calculations'!Q$6, 'Emission Factors'!$E$5:$P$5, 0)),
        ""),
    "")</f>
        <v/>
      </c>
      <c r="R2346" s="311" t="str">
        <f t="array" ref="R2346">IFERROR(
    IF(
        INDEX('Emission Factors'!$E$5:$R$488,
              MATCH(1,
                    ('Emission Factors'!$E$5:$E$488 = 'GHG emissions calculations'!$F2346) *
                    ('Emission Factors'!$H$5:$H$488 = 'GHG emissions calculations'!$H2346),
                    0),
              MATCH('GHG emissions calculations'!R$6, 'Emission Factors'!$E$5:$R$5, 0)) &lt;&gt; "",
        INDEX('Emission Factors'!$E$5:$R$488,
              MATCH(1,
                    ('Emission Factors'!$E$5:$E$488 = 'GHG emissions calculations'!$F2346) *
                    ('Emission Factors'!$H$5:$H$488 = 'GHG emissions calculations'!$H2346),
                    0),
              MATCH('GHG emissions calculations'!R$6, 'Emission Factors'!$E$5:$R$5, 0)),
        ""),
    "")</f>
        <v/>
      </c>
      <c r="S2346" s="312">
        <f t="shared" si="3"/>
        <v>0</v>
      </c>
      <c r="T2346" s="23"/>
    </row>
    <row r="2347" ht="15.75" customHeight="1" outlineLevel="1">
      <c r="A2347" s="23"/>
      <c r="B2347" s="71"/>
      <c r="C2347" s="71"/>
      <c r="D2347" s="71"/>
      <c r="E2347" s="314"/>
      <c r="F2347" s="311" t="str">
        <f>Lists!AB342</f>
        <v>Rubber, styrene-Butadiene Rubber (SBR) - Africa</v>
      </c>
      <c r="G2347" s="311" t="str">
        <f t="array" ref="G2347">XLOOKUP(1,('Emission Factors'!$E$5:$E$488='GHG emissions calculations'!$F2347)*('Emission Factors'!$H$5:$H$488='GHG emissions calculations'!$H2347),INDEX('Emission Factors'!$E$5:$T$488,0,MATCH('GHG emissions calculations'!G$6,'Emission Factors'!$E$5:$T$5,0)),"",0)</f>
        <v/>
      </c>
      <c r="H2347" s="311" t="s">
        <v>237</v>
      </c>
      <c r="I2347" s="312" t="str">
        <f>IF(
    SUMIFS('Import data'!$L$25:$L$80,
           'Import data'!$J$25:$J$80, F2347,
           'Import data'!$G$25:$G$80, 'GHG emissions calculations'!$H2347,
           'Import data'!$I$25:$I$80,$E$1919) &lt;&gt; 0,
    SUMIFS('Import data'!$L$25:$L$80,
           'Import data'!$J$25:$J$80, F2347,
           'Import data'!$G$25:$G$80, 'GHG emissions calculations'!$H2347,
           'Import data'!$I$25:$I$80,$E$1919),
    ""
)</f>
        <v/>
      </c>
      <c r="J2347" s="311" t="str">
        <f t="array" ref="J2347">IF(
    XLOOKUP(F2347, 'Import data'!$J$26:$J$47, 'Import data'!$M$26:$M$47, "", 0) = "Please add the region-specific supplier emission factor or choose a different region available in the IAEG database.",
    "",
    XLOOKUP(F2347, 'Import data'!$J$26:$J$47, 'Import data'!$M$26:$M$47, "", 0)
)</f>
        <v/>
      </c>
      <c r="K2347" s="311" t="str">
        <f t="array" ref="K2347">IFERROR(
    XLOOKUP(F2347,
            _xlws.FILTER('Supplier Emission'!$G$15:$G$49,
                   ('Supplier Emission'!$D$15:$D$49=H2347) * ('Supplier Emission'!$F$15:$F$49=$E$1919)),
            _xlws.FILTER('Supplier Emission'!$I$15:$I$49,
                   ('Supplier Emission'!$D$15:$D$49=H2347) * ('Supplier Emission'!$F$15:$F$49=$E$1919)),
            ""),
    "")</f>
        <v/>
      </c>
      <c r="L2347" s="311" t="str">
        <f t="array" ref="L2347">IFERROR(
    XLOOKUP(F2347,
            _xlws.FILTER('Supplier Emission'!$G$15:$G$49,
                   ('Supplier Emission'!$D$15:$D$49=H2347) * ('Supplier Emission'!$F$15:$F$49=$E$1919)),
            _xlws.FILTER('Supplier Emission'!$J$15:$J$49,
                   ('Supplier Emission'!$D$15:$D$49=H2347) * ('Supplier Emission'!$F$15:$F$49=$E$1919)),
            ""),
    "")</f>
        <v/>
      </c>
      <c r="M2347" s="311" t="str">
        <f t="array" ref="M2347">IFERROR(
    XLOOKUP(F2347,
            _xlws.FILTER('Supplier Emission'!$G$15:$G$49,
                   ('Supplier Emission'!$D$15:$D$49=H2347) * ('Supplier Emission'!$F$15:$F$49=$E$1919)),
            _xlws.FILTER('Supplier Emission'!$M$15:$M$49,
                   ('Supplier Emission'!$D$15:$D$49=H2347) * ('Supplier Emission'!$F$15:$F$49=$E$1919)),
            ""),
    "")</f>
        <v/>
      </c>
      <c r="N2347" s="311" t="str">
        <f t="array" ref="N2347">IFERROR(
    XLOOKUP(F2347,
            _xlws.FILTER('Supplier Emission'!$G$15:$G$49,
                   ('Supplier Emission'!$D$15:$D$49=H2347) * ('Supplier Emission'!$F$15:$F$49=$E$1919)),
            _xlws.FILTER('Supplier Emission'!$H$15:$H$49,
                   ('Supplier Emission'!$D$15:$D$49=H2347) * ('Supplier Emission'!$F$15:$F$49=$E$1919)),
            ""),
    "")</f>
        <v/>
      </c>
      <c r="O2347" s="311" t="str">
        <f t="array" ref="O2347">XLOOKUP(1,('Emission Factors'!$E$5:$E$488='GHG emissions calculations'!$F2347)*('Emission Factors'!$H$5:$H$488='GHG emissions calculations'!$H2347),INDEX('Emission Factors'!$E$5:$T$488,0,MATCH('GHG emissions calculations'!O$6,'Emission Factors'!$E$5:$T$5,0)),"",0)</f>
        <v/>
      </c>
      <c r="P2347" s="313" t="str">
        <f t="array" ref="P2347">IFERROR(
    INDEX('Emission Factors'!$E$5:$P$488,
          MATCH(1,
                ('Emission Factors'!$E$5:$E$488 = 'GHG emissions calculations'!$F2347) *
                ('Emission Factors'!$H$5:$H$488 = 'GHG emissions calculations'!$H2347),
                0),
          MATCH('GHG emissions calculations'!P$6,'Emission Factors'!$E$5:$P$5,0)),
    "")</f>
        <v/>
      </c>
      <c r="Q2347" s="311" t="str">
        <f t="array" ref="Q2347">IFERROR(
    IF(
        INDEX('Emission Factors'!$E$5:$P$488,
              MATCH(1,
                    ('Emission Factors'!$E$5:$E$488 = 'GHG emissions calculations'!$F2347) *
                    ('Emission Factors'!$H$5:$H$488 = 'GHG emissions calculations'!$H2347),
                    0),
              MATCH('GHG emissions calculations'!Q$6, 'Emission Factors'!$E$5:$P$5, 0)) &lt;&gt; "",
        INDEX('Emission Factors'!$E$5:$P$488,
              MATCH(1,
                    ('Emission Factors'!$E$5:$E$488 = 'GHG emissions calculations'!$F2347) *
                    ('Emission Factors'!$H$5:$H$488 = 'GHG emissions calculations'!$H2347),
                    0),
              MATCH('GHG emissions calculations'!Q$6, 'Emission Factors'!$E$5:$P$5, 0)),
        ""),
    "")</f>
        <v/>
      </c>
      <c r="R2347" s="311" t="str">
        <f t="array" ref="R2347">IFERROR(
    IF(
        INDEX('Emission Factors'!$E$5:$R$488,
              MATCH(1,
                    ('Emission Factors'!$E$5:$E$488 = 'GHG emissions calculations'!$F2347) *
                    ('Emission Factors'!$H$5:$H$488 = 'GHG emissions calculations'!$H2347),
                    0),
              MATCH('GHG emissions calculations'!R$6, 'Emission Factors'!$E$5:$R$5, 0)) &lt;&gt; "",
        INDEX('Emission Factors'!$E$5:$R$488,
              MATCH(1,
                    ('Emission Factors'!$E$5:$E$488 = 'GHG emissions calculations'!$F2347) *
                    ('Emission Factors'!$H$5:$H$488 = 'GHG emissions calculations'!$H2347),
                    0),
              MATCH('GHG emissions calculations'!R$6, 'Emission Factors'!$E$5:$R$5, 0)),
        ""),
    "")</f>
        <v/>
      </c>
      <c r="S2347" s="312">
        <f t="shared" si="3"/>
        <v>0</v>
      </c>
      <c r="T2347" s="23"/>
    </row>
    <row r="2348" ht="15.75" customHeight="1" outlineLevel="1">
      <c r="A2348" s="23"/>
      <c r="B2348" s="71"/>
      <c r="C2348" s="71"/>
      <c r="D2348" s="71"/>
      <c r="E2348" s="314"/>
      <c r="F2348" s="311" t="str">
        <f>Lists!AB312</f>
        <v>Rubber, styrene-Butadiene Rubber (SBR) - America</v>
      </c>
      <c r="G2348" s="311" t="str">
        <f t="array" ref="G2348">XLOOKUP(1,('Emission Factors'!$E$5:$E$488='GHG emissions calculations'!$F2348)*('Emission Factors'!$H$5:$H$488='GHG emissions calculations'!$H2348),INDEX('Emission Factors'!$E$5:$T$488,0,MATCH('GHG emissions calculations'!G$6,'Emission Factors'!$E$5:$T$5,0)),"",0)</f>
        <v/>
      </c>
      <c r="H2348" s="311" t="s">
        <v>237</v>
      </c>
      <c r="I2348" s="312" t="str">
        <f>IF(
    SUMIFS('Import data'!$L$25:$L$80,
           'Import data'!$J$25:$J$80, F2348,
           'Import data'!$G$25:$G$80, 'GHG emissions calculations'!$H2348,
           'Import data'!$I$25:$I$80,$E$1919) &lt;&gt; 0,
    SUMIFS('Import data'!$L$25:$L$80,
           'Import data'!$J$25:$J$80, F2348,
           'Import data'!$G$25:$G$80, 'GHG emissions calculations'!$H2348,
           'Import data'!$I$25:$I$80,$E$1919),
    ""
)</f>
        <v/>
      </c>
      <c r="J2348" s="311" t="str">
        <f t="array" ref="J2348">IF(
    XLOOKUP(F2348, 'Import data'!$J$26:$J$47, 'Import data'!$M$26:$M$47, "", 0) = "Please add the region-specific supplier emission factor or choose a different region available in the IAEG database.",
    "",
    XLOOKUP(F2348, 'Import data'!$J$26:$J$47, 'Import data'!$M$26:$M$47, "", 0)
)</f>
        <v/>
      </c>
      <c r="K2348" s="311" t="str">
        <f t="array" ref="K2348">IFERROR(
    XLOOKUP(F2348,
            _xlws.FILTER('Supplier Emission'!$G$15:$G$49,
                   ('Supplier Emission'!$D$15:$D$49=H2348) * ('Supplier Emission'!$F$15:$F$49=$E$1919)),
            _xlws.FILTER('Supplier Emission'!$I$15:$I$49,
                   ('Supplier Emission'!$D$15:$D$49=H2348) * ('Supplier Emission'!$F$15:$F$49=$E$1919)),
            ""),
    "")</f>
        <v/>
      </c>
      <c r="L2348" s="311" t="str">
        <f t="array" ref="L2348">IFERROR(
    XLOOKUP(F2348,
            _xlws.FILTER('Supplier Emission'!$G$15:$G$49,
                   ('Supplier Emission'!$D$15:$D$49=H2348) * ('Supplier Emission'!$F$15:$F$49=$E$1919)),
            _xlws.FILTER('Supplier Emission'!$J$15:$J$49,
                   ('Supplier Emission'!$D$15:$D$49=H2348) * ('Supplier Emission'!$F$15:$F$49=$E$1919)),
            ""),
    "")</f>
        <v/>
      </c>
      <c r="M2348" s="311" t="str">
        <f t="array" ref="M2348">IFERROR(
    XLOOKUP(F2348,
            _xlws.FILTER('Supplier Emission'!$G$15:$G$49,
                   ('Supplier Emission'!$D$15:$D$49=H2348) * ('Supplier Emission'!$F$15:$F$49=$E$1919)),
            _xlws.FILTER('Supplier Emission'!$M$15:$M$49,
                   ('Supplier Emission'!$D$15:$D$49=H2348) * ('Supplier Emission'!$F$15:$F$49=$E$1919)),
            ""),
    "")</f>
        <v/>
      </c>
      <c r="N2348" s="311" t="str">
        <f t="array" ref="N2348">IFERROR(
    XLOOKUP(F2348,
            _xlws.FILTER('Supplier Emission'!$G$15:$G$49,
                   ('Supplier Emission'!$D$15:$D$49=H2348) * ('Supplier Emission'!$F$15:$F$49=$E$1919)),
            _xlws.FILTER('Supplier Emission'!$H$15:$H$49,
                   ('Supplier Emission'!$D$15:$D$49=H2348) * ('Supplier Emission'!$F$15:$F$49=$E$1919)),
            ""),
    "")</f>
        <v/>
      </c>
      <c r="O2348" s="311" t="str">
        <f t="array" ref="O2348">XLOOKUP(1,('Emission Factors'!$E$5:$E$488='GHG emissions calculations'!$F2348)*('Emission Factors'!$H$5:$H$488='GHG emissions calculations'!$H2348),INDEX('Emission Factors'!$E$5:$T$488,0,MATCH('GHG emissions calculations'!O$6,'Emission Factors'!$E$5:$T$5,0)),"",0)</f>
        <v/>
      </c>
      <c r="P2348" s="313" t="str">
        <f t="array" ref="P2348">IFERROR(
    INDEX('Emission Factors'!$E$5:$P$488,
          MATCH(1,
                ('Emission Factors'!$E$5:$E$488 = 'GHG emissions calculations'!$F2348) *
                ('Emission Factors'!$H$5:$H$488 = 'GHG emissions calculations'!$H2348),
                0),
          MATCH('GHG emissions calculations'!P$6,'Emission Factors'!$E$5:$P$5,0)),
    "")</f>
        <v/>
      </c>
      <c r="Q2348" s="311" t="str">
        <f t="array" ref="Q2348">IFERROR(
    IF(
        INDEX('Emission Factors'!$E$5:$P$488,
              MATCH(1,
                    ('Emission Factors'!$E$5:$E$488 = 'GHG emissions calculations'!$F2348) *
                    ('Emission Factors'!$H$5:$H$488 = 'GHG emissions calculations'!$H2348),
                    0),
              MATCH('GHG emissions calculations'!Q$6, 'Emission Factors'!$E$5:$P$5, 0)) &lt;&gt; "",
        INDEX('Emission Factors'!$E$5:$P$488,
              MATCH(1,
                    ('Emission Factors'!$E$5:$E$488 = 'GHG emissions calculations'!$F2348) *
                    ('Emission Factors'!$H$5:$H$488 = 'GHG emissions calculations'!$H2348),
                    0),
              MATCH('GHG emissions calculations'!Q$6, 'Emission Factors'!$E$5:$P$5, 0)),
        ""),
    "")</f>
        <v/>
      </c>
      <c r="R2348" s="311" t="str">
        <f t="array" ref="R2348">IFERROR(
    IF(
        INDEX('Emission Factors'!$E$5:$R$488,
              MATCH(1,
                    ('Emission Factors'!$E$5:$E$488 = 'GHG emissions calculations'!$F2348) *
                    ('Emission Factors'!$H$5:$H$488 = 'GHG emissions calculations'!$H2348),
                    0),
              MATCH('GHG emissions calculations'!R$6, 'Emission Factors'!$E$5:$R$5, 0)) &lt;&gt; "",
        INDEX('Emission Factors'!$E$5:$R$488,
              MATCH(1,
                    ('Emission Factors'!$E$5:$E$488 = 'GHG emissions calculations'!$F2348) *
                    ('Emission Factors'!$H$5:$H$488 = 'GHG emissions calculations'!$H2348),
                    0),
              MATCH('GHG emissions calculations'!R$6, 'Emission Factors'!$E$5:$R$5, 0)),
        ""),
    "")</f>
        <v/>
      </c>
      <c r="S2348" s="312">
        <f t="shared" si="3"/>
        <v>0</v>
      </c>
      <c r="T2348" s="23"/>
    </row>
    <row r="2349" ht="15.75" customHeight="1" outlineLevel="1">
      <c r="A2349" s="23"/>
      <c r="B2349" s="71"/>
      <c r="C2349" s="71"/>
      <c r="D2349" s="71"/>
      <c r="E2349" s="314"/>
      <c r="F2349" s="311" t="str">
        <f>Lists!AB340</f>
        <v>Rubber, styrene-Butadiene Rubber (SBR) - America</v>
      </c>
      <c r="G2349" s="311" t="str">
        <f t="array" ref="G2349">XLOOKUP(1,('Emission Factors'!$E$5:$E$488='GHG emissions calculations'!$F2349)*('Emission Factors'!$H$5:$H$488='GHG emissions calculations'!$H2349),INDEX('Emission Factors'!$E$5:$T$488,0,MATCH('GHG emissions calculations'!G$6,'Emission Factors'!$E$5:$T$5,0)),"",0)</f>
        <v/>
      </c>
      <c r="H2349" s="311" t="s">
        <v>237</v>
      </c>
      <c r="I2349" s="312" t="str">
        <f>IF(
    SUMIFS('Import data'!$L$25:$L$80,
           'Import data'!$J$25:$J$80, F2349,
           'Import data'!$G$25:$G$80, 'GHG emissions calculations'!$H2349,
           'Import data'!$I$25:$I$80,$E$1919) &lt;&gt; 0,
    SUMIFS('Import data'!$L$25:$L$80,
           'Import data'!$J$25:$J$80, F2349,
           'Import data'!$G$25:$G$80, 'GHG emissions calculations'!$H2349,
           'Import data'!$I$25:$I$80,$E$1919),
    ""
)</f>
        <v/>
      </c>
      <c r="J2349" s="311" t="str">
        <f t="array" ref="J2349">IF(
    XLOOKUP(F2349, 'Import data'!$J$26:$J$47, 'Import data'!$M$26:$M$47, "", 0) = "Please add the region-specific supplier emission factor or choose a different region available in the IAEG database.",
    "",
    XLOOKUP(F2349, 'Import data'!$J$26:$J$47, 'Import data'!$M$26:$M$47, "", 0)
)</f>
        <v/>
      </c>
      <c r="K2349" s="311" t="str">
        <f t="array" ref="K2349">IFERROR(
    XLOOKUP(F2349,
            _xlws.FILTER('Supplier Emission'!$G$15:$G$49,
                   ('Supplier Emission'!$D$15:$D$49=H2349) * ('Supplier Emission'!$F$15:$F$49=$E$1919)),
            _xlws.FILTER('Supplier Emission'!$I$15:$I$49,
                   ('Supplier Emission'!$D$15:$D$49=H2349) * ('Supplier Emission'!$F$15:$F$49=$E$1919)),
            ""),
    "")</f>
        <v/>
      </c>
      <c r="L2349" s="311" t="str">
        <f t="array" ref="L2349">IFERROR(
    XLOOKUP(F2349,
            _xlws.FILTER('Supplier Emission'!$G$15:$G$49,
                   ('Supplier Emission'!$D$15:$D$49=H2349) * ('Supplier Emission'!$F$15:$F$49=$E$1919)),
            _xlws.FILTER('Supplier Emission'!$J$15:$J$49,
                   ('Supplier Emission'!$D$15:$D$49=H2349) * ('Supplier Emission'!$F$15:$F$49=$E$1919)),
            ""),
    "")</f>
        <v/>
      </c>
      <c r="M2349" s="311" t="str">
        <f t="array" ref="M2349">IFERROR(
    XLOOKUP(F2349,
            _xlws.FILTER('Supplier Emission'!$G$15:$G$49,
                   ('Supplier Emission'!$D$15:$D$49=H2349) * ('Supplier Emission'!$F$15:$F$49=$E$1919)),
            _xlws.FILTER('Supplier Emission'!$M$15:$M$49,
                   ('Supplier Emission'!$D$15:$D$49=H2349) * ('Supplier Emission'!$F$15:$F$49=$E$1919)),
            ""),
    "")</f>
        <v/>
      </c>
      <c r="N2349" s="311" t="str">
        <f t="array" ref="N2349">IFERROR(
    XLOOKUP(F2349,
            _xlws.FILTER('Supplier Emission'!$G$15:$G$49,
                   ('Supplier Emission'!$D$15:$D$49=H2349) * ('Supplier Emission'!$F$15:$F$49=$E$1919)),
            _xlws.FILTER('Supplier Emission'!$H$15:$H$49,
                   ('Supplier Emission'!$D$15:$D$49=H2349) * ('Supplier Emission'!$F$15:$F$49=$E$1919)),
            ""),
    "")</f>
        <v/>
      </c>
      <c r="O2349" s="311" t="str">
        <f t="array" ref="O2349">XLOOKUP(1,('Emission Factors'!$E$5:$E$488='GHG emissions calculations'!$F2349)*('Emission Factors'!$H$5:$H$488='GHG emissions calculations'!$H2349),INDEX('Emission Factors'!$E$5:$T$488,0,MATCH('GHG emissions calculations'!O$6,'Emission Factors'!$E$5:$T$5,0)),"",0)</f>
        <v/>
      </c>
      <c r="P2349" s="313" t="str">
        <f t="array" ref="P2349">IFERROR(
    INDEX('Emission Factors'!$E$5:$P$488,
          MATCH(1,
                ('Emission Factors'!$E$5:$E$488 = 'GHG emissions calculations'!$F2349) *
                ('Emission Factors'!$H$5:$H$488 = 'GHG emissions calculations'!$H2349),
                0),
          MATCH('GHG emissions calculations'!P$6,'Emission Factors'!$E$5:$P$5,0)),
    "")</f>
        <v/>
      </c>
      <c r="Q2349" s="311" t="str">
        <f t="array" ref="Q2349">IFERROR(
    IF(
        INDEX('Emission Factors'!$E$5:$P$488,
              MATCH(1,
                    ('Emission Factors'!$E$5:$E$488 = 'GHG emissions calculations'!$F2349) *
                    ('Emission Factors'!$H$5:$H$488 = 'GHG emissions calculations'!$H2349),
                    0),
              MATCH('GHG emissions calculations'!Q$6, 'Emission Factors'!$E$5:$P$5, 0)) &lt;&gt; "",
        INDEX('Emission Factors'!$E$5:$P$488,
              MATCH(1,
                    ('Emission Factors'!$E$5:$E$488 = 'GHG emissions calculations'!$F2349) *
                    ('Emission Factors'!$H$5:$H$488 = 'GHG emissions calculations'!$H2349),
                    0),
              MATCH('GHG emissions calculations'!Q$6, 'Emission Factors'!$E$5:$P$5, 0)),
        ""),
    "")</f>
        <v/>
      </c>
      <c r="R2349" s="311" t="str">
        <f t="array" ref="R2349">IFERROR(
    IF(
        INDEX('Emission Factors'!$E$5:$R$488,
              MATCH(1,
                    ('Emission Factors'!$E$5:$E$488 = 'GHG emissions calculations'!$F2349) *
                    ('Emission Factors'!$H$5:$H$488 = 'GHG emissions calculations'!$H2349),
                    0),
              MATCH('GHG emissions calculations'!R$6, 'Emission Factors'!$E$5:$R$5, 0)) &lt;&gt; "",
        INDEX('Emission Factors'!$E$5:$R$488,
              MATCH(1,
                    ('Emission Factors'!$E$5:$E$488 = 'GHG emissions calculations'!$F2349) *
                    ('Emission Factors'!$H$5:$H$488 = 'GHG emissions calculations'!$H2349),
                    0),
              MATCH('GHG emissions calculations'!R$6, 'Emission Factors'!$E$5:$R$5, 0)),
        ""),
    "")</f>
        <v/>
      </c>
      <c r="S2349" s="312">
        <f t="shared" si="3"/>
        <v>0</v>
      </c>
      <c r="T2349" s="23"/>
    </row>
    <row r="2350" ht="15.75" customHeight="1" outlineLevel="1">
      <c r="A2350" s="23"/>
      <c r="B2350" s="71"/>
      <c r="C2350" s="71"/>
      <c r="D2350" s="71"/>
      <c r="E2350" s="314"/>
      <c r="F2350" s="311" t="str">
        <f>Lists!AB315</f>
        <v>Rubber, styrene-Butadiene Rubber (SBR) - Asia</v>
      </c>
      <c r="G2350" s="311" t="str">
        <f t="array" ref="G2350">XLOOKUP(1,('Emission Factors'!$E$5:$E$488='GHG emissions calculations'!$F2350)*('Emission Factors'!$H$5:$H$488='GHG emissions calculations'!$H2350),INDEX('Emission Factors'!$E$5:$T$488,0,MATCH('GHG emissions calculations'!G$6,'Emission Factors'!$E$5:$T$5,0)),"",0)</f>
        <v/>
      </c>
      <c r="H2350" s="311" t="s">
        <v>237</v>
      </c>
      <c r="I2350" s="312" t="str">
        <f>IF(
    SUMIFS('Import data'!$L$25:$L$80,
           'Import data'!$J$25:$J$80, F2350,
           'Import data'!$G$25:$G$80, 'GHG emissions calculations'!$H2350,
           'Import data'!$I$25:$I$80,$E$1919) &lt;&gt; 0,
    SUMIFS('Import data'!$L$25:$L$80,
           'Import data'!$J$25:$J$80, F2350,
           'Import data'!$G$25:$G$80, 'GHG emissions calculations'!$H2350,
           'Import data'!$I$25:$I$80,$E$1919),
    ""
)</f>
        <v/>
      </c>
      <c r="J2350" s="311" t="str">
        <f t="array" ref="J2350">IF(
    XLOOKUP(F2350, 'Import data'!$J$26:$J$47, 'Import data'!$M$26:$M$47, "", 0) = "Please add the region-specific supplier emission factor or choose a different region available in the IAEG database.",
    "",
    XLOOKUP(F2350, 'Import data'!$J$26:$J$47, 'Import data'!$M$26:$M$47, "", 0)
)</f>
        <v/>
      </c>
      <c r="K2350" s="311" t="str">
        <f t="array" ref="K2350">IFERROR(
    XLOOKUP(F2350,
            _xlws.FILTER('Supplier Emission'!$G$15:$G$49,
                   ('Supplier Emission'!$D$15:$D$49=H2350) * ('Supplier Emission'!$F$15:$F$49=$E$1919)),
            _xlws.FILTER('Supplier Emission'!$I$15:$I$49,
                   ('Supplier Emission'!$D$15:$D$49=H2350) * ('Supplier Emission'!$F$15:$F$49=$E$1919)),
            ""),
    "")</f>
        <v/>
      </c>
      <c r="L2350" s="311" t="str">
        <f t="array" ref="L2350">IFERROR(
    XLOOKUP(F2350,
            _xlws.FILTER('Supplier Emission'!$G$15:$G$49,
                   ('Supplier Emission'!$D$15:$D$49=H2350) * ('Supplier Emission'!$F$15:$F$49=$E$1919)),
            _xlws.FILTER('Supplier Emission'!$J$15:$J$49,
                   ('Supplier Emission'!$D$15:$D$49=H2350) * ('Supplier Emission'!$F$15:$F$49=$E$1919)),
            ""),
    "")</f>
        <v/>
      </c>
      <c r="M2350" s="311" t="str">
        <f t="array" ref="M2350">IFERROR(
    XLOOKUP(F2350,
            _xlws.FILTER('Supplier Emission'!$G$15:$G$49,
                   ('Supplier Emission'!$D$15:$D$49=H2350) * ('Supplier Emission'!$F$15:$F$49=$E$1919)),
            _xlws.FILTER('Supplier Emission'!$M$15:$M$49,
                   ('Supplier Emission'!$D$15:$D$49=H2350) * ('Supplier Emission'!$F$15:$F$49=$E$1919)),
            ""),
    "")</f>
        <v/>
      </c>
      <c r="N2350" s="311" t="str">
        <f t="array" ref="N2350">IFERROR(
    XLOOKUP(F2350,
            _xlws.FILTER('Supplier Emission'!$G$15:$G$49,
                   ('Supplier Emission'!$D$15:$D$49=H2350) * ('Supplier Emission'!$F$15:$F$49=$E$1919)),
            _xlws.FILTER('Supplier Emission'!$H$15:$H$49,
                   ('Supplier Emission'!$D$15:$D$49=H2350) * ('Supplier Emission'!$F$15:$F$49=$E$1919)),
            ""),
    "")</f>
        <v/>
      </c>
      <c r="O2350" s="311" t="str">
        <f t="array" ref="O2350">XLOOKUP(1,('Emission Factors'!$E$5:$E$488='GHG emissions calculations'!$F2350)*('Emission Factors'!$H$5:$H$488='GHG emissions calculations'!$H2350),INDEX('Emission Factors'!$E$5:$T$488,0,MATCH('GHG emissions calculations'!O$6,'Emission Factors'!$E$5:$T$5,0)),"",0)</f>
        <v/>
      </c>
      <c r="P2350" s="313" t="str">
        <f t="array" ref="P2350">IFERROR(
    INDEX('Emission Factors'!$E$5:$P$488,
          MATCH(1,
                ('Emission Factors'!$E$5:$E$488 = 'GHG emissions calculations'!$F2350) *
                ('Emission Factors'!$H$5:$H$488 = 'GHG emissions calculations'!$H2350),
                0),
          MATCH('GHG emissions calculations'!P$6,'Emission Factors'!$E$5:$P$5,0)),
    "")</f>
        <v/>
      </c>
      <c r="Q2350" s="311" t="str">
        <f t="array" ref="Q2350">IFERROR(
    IF(
        INDEX('Emission Factors'!$E$5:$P$488,
              MATCH(1,
                    ('Emission Factors'!$E$5:$E$488 = 'GHG emissions calculations'!$F2350) *
                    ('Emission Factors'!$H$5:$H$488 = 'GHG emissions calculations'!$H2350),
                    0),
              MATCH('GHG emissions calculations'!Q$6, 'Emission Factors'!$E$5:$P$5, 0)) &lt;&gt; "",
        INDEX('Emission Factors'!$E$5:$P$488,
              MATCH(1,
                    ('Emission Factors'!$E$5:$E$488 = 'GHG emissions calculations'!$F2350) *
                    ('Emission Factors'!$H$5:$H$488 = 'GHG emissions calculations'!$H2350),
                    0),
              MATCH('GHG emissions calculations'!Q$6, 'Emission Factors'!$E$5:$P$5, 0)),
        ""),
    "")</f>
        <v/>
      </c>
      <c r="R2350" s="311" t="str">
        <f t="array" ref="R2350">IFERROR(
    IF(
        INDEX('Emission Factors'!$E$5:$R$488,
              MATCH(1,
                    ('Emission Factors'!$E$5:$E$488 = 'GHG emissions calculations'!$F2350) *
                    ('Emission Factors'!$H$5:$H$488 = 'GHG emissions calculations'!$H2350),
                    0),
              MATCH('GHG emissions calculations'!R$6, 'Emission Factors'!$E$5:$R$5, 0)) &lt;&gt; "",
        INDEX('Emission Factors'!$E$5:$R$488,
              MATCH(1,
                    ('Emission Factors'!$E$5:$E$488 = 'GHG emissions calculations'!$F2350) *
                    ('Emission Factors'!$H$5:$H$488 = 'GHG emissions calculations'!$H2350),
                    0),
              MATCH('GHG emissions calculations'!R$6, 'Emission Factors'!$E$5:$R$5, 0)),
        ""),
    "")</f>
        <v/>
      </c>
      <c r="S2350" s="312">
        <f t="shared" si="3"/>
        <v>0</v>
      </c>
      <c r="T2350" s="23"/>
    </row>
    <row r="2351" ht="15.75" customHeight="1" outlineLevel="1">
      <c r="A2351" s="23"/>
      <c r="B2351" s="71"/>
      <c r="C2351" s="71"/>
      <c r="D2351" s="71"/>
      <c r="E2351" s="314"/>
      <c r="F2351" s="311" t="str">
        <f>Lists!AB343</f>
        <v>Rubber, styrene-Butadiene Rubber (SBR) - Asia</v>
      </c>
      <c r="G2351" s="311" t="str">
        <f t="array" ref="G2351">XLOOKUP(1,('Emission Factors'!$E$5:$E$488='GHG emissions calculations'!$F2351)*('Emission Factors'!$H$5:$H$488='GHG emissions calculations'!$H2351),INDEX('Emission Factors'!$E$5:$T$488,0,MATCH('GHG emissions calculations'!G$6,'Emission Factors'!$E$5:$T$5,0)),"",0)</f>
        <v/>
      </c>
      <c r="H2351" s="311" t="s">
        <v>237</v>
      </c>
      <c r="I2351" s="312" t="str">
        <f>IF(
    SUMIFS('Import data'!$L$25:$L$80,
           'Import data'!$J$25:$J$80, F2351,
           'Import data'!$G$25:$G$80, 'GHG emissions calculations'!$H2351,
           'Import data'!$I$25:$I$80,$E$1919) &lt;&gt; 0,
    SUMIFS('Import data'!$L$25:$L$80,
           'Import data'!$J$25:$J$80, F2351,
           'Import data'!$G$25:$G$80, 'GHG emissions calculations'!$H2351,
           'Import data'!$I$25:$I$80,$E$1919),
    ""
)</f>
        <v/>
      </c>
      <c r="J2351" s="311" t="str">
        <f t="array" ref="J2351">IF(
    XLOOKUP(F2351, 'Import data'!$J$26:$J$47, 'Import data'!$M$26:$M$47, "", 0) = "Please add the region-specific supplier emission factor or choose a different region available in the IAEG database.",
    "",
    XLOOKUP(F2351, 'Import data'!$J$26:$J$47, 'Import data'!$M$26:$M$47, "", 0)
)</f>
        <v/>
      </c>
      <c r="K2351" s="311" t="str">
        <f t="array" ref="K2351">IFERROR(
    XLOOKUP(F2351,
            _xlws.FILTER('Supplier Emission'!$G$15:$G$49,
                   ('Supplier Emission'!$D$15:$D$49=H2351) * ('Supplier Emission'!$F$15:$F$49=$E$1919)),
            _xlws.FILTER('Supplier Emission'!$I$15:$I$49,
                   ('Supplier Emission'!$D$15:$D$49=H2351) * ('Supplier Emission'!$F$15:$F$49=$E$1919)),
            ""),
    "")</f>
        <v/>
      </c>
      <c r="L2351" s="311" t="str">
        <f t="array" ref="L2351">IFERROR(
    XLOOKUP(F2351,
            _xlws.FILTER('Supplier Emission'!$G$15:$G$49,
                   ('Supplier Emission'!$D$15:$D$49=H2351) * ('Supplier Emission'!$F$15:$F$49=$E$1919)),
            _xlws.FILTER('Supplier Emission'!$J$15:$J$49,
                   ('Supplier Emission'!$D$15:$D$49=H2351) * ('Supplier Emission'!$F$15:$F$49=$E$1919)),
            ""),
    "")</f>
        <v/>
      </c>
      <c r="M2351" s="311" t="str">
        <f t="array" ref="M2351">IFERROR(
    XLOOKUP(F2351,
            _xlws.FILTER('Supplier Emission'!$G$15:$G$49,
                   ('Supplier Emission'!$D$15:$D$49=H2351) * ('Supplier Emission'!$F$15:$F$49=$E$1919)),
            _xlws.FILTER('Supplier Emission'!$M$15:$M$49,
                   ('Supplier Emission'!$D$15:$D$49=H2351) * ('Supplier Emission'!$F$15:$F$49=$E$1919)),
            ""),
    "")</f>
        <v/>
      </c>
      <c r="N2351" s="311" t="str">
        <f t="array" ref="N2351">IFERROR(
    XLOOKUP(F2351,
            _xlws.FILTER('Supplier Emission'!$G$15:$G$49,
                   ('Supplier Emission'!$D$15:$D$49=H2351) * ('Supplier Emission'!$F$15:$F$49=$E$1919)),
            _xlws.FILTER('Supplier Emission'!$H$15:$H$49,
                   ('Supplier Emission'!$D$15:$D$49=H2351) * ('Supplier Emission'!$F$15:$F$49=$E$1919)),
            ""),
    "")</f>
        <v/>
      </c>
      <c r="O2351" s="311" t="str">
        <f t="array" ref="O2351">XLOOKUP(1,('Emission Factors'!$E$5:$E$488='GHG emissions calculations'!$F2351)*('Emission Factors'!$H$5:$H$488='GHG emissions calculations'!$H2351),INDEX('Emission Factors'!$E$5:$T$488,0,MATCH('GHG emissions calculations'!O$6,'Emission Factors'!$E$5:$T$5,0)),"",0)</f>
        <v/>
      </c>
      <c r="P2351" s="313" t="str">
        <f t="array" ref="P2351">IFERROR(
    INDEX('Emission Factors'!$E$5:$P$488,
          MATCH(1,
                ('Emission Factors'!$E$5:$E$488 = 'GHG emissions calculations'!$F2351) *
                ('Emission Factors'!$H$5:$H$488 = 'GHG emissions calculations'!$H2351),
                0),
          MATCH('GHG emissions calculations'!P$6,'Emission Factors'!$E$5:$P$5,0)),
    "")</f>
        <v/>
      </c>
      <c r="Q2351" s="311" t="str">
        <f t="array" ref="Q2351">IFERROR(
    IF(
        INDEX('Emission Factors'!$E$5:$P$488,
              MATCH(1,
                    ('Emission Factors'!$E$5:$E$488 = 'GHG emissions calculations'!$F2351) *
                    ('Emission Factors'!$H$5:$H$488 = 'GHG emissions calculations'!$H2351),
                    0),
              MATCH('GHG emissions calculations'!Q$6, 'Emission Factors'!$E$5:$P$5, 0)) &lt;&gt; "",
        INDEX('Emission Factors'!$E$5:$P$488,
              MATCH(1,
                    ('Emission Factors'!$E$5:$E$488 = 'GHG emissions calculations'!$F2351) *
                    ('Emission Factors'!$H$5:$H$488 = 'GHG emissions calculations'!$H2351),
                    0),
              MATCH('GHG emissions calculations'!Q$6, 'Emission Factors'!$E$5:$P$5, 0)),
        ""),
    "")</f>
        <v/>
      </c>
      <c r="R2351" s="311" t="str">
        <f t="array" ref="R2351">IFERROR(
    IF(
        INDEX('Emission Factors'!$E$5:$R$488,
              MATCH(1,
                    ('Emission Factors'!$E$5:$E$488 = 'GHG emissions calculations'!$F2351) *
                    ('Emission Factors'!$H$5:$H$488 = 'GHG emissions calculations'!$H2351),
                    0),
              MATCH('GHG emissions calculations'!R$6, 'Emission Factors'!$E$5:$R$5, 0)) &lt;&gt; "",
        INDEX('Emission Factors'!$E$5:$R$488,
              MATCH(1,
                    ('Emission Factors'!$E$5:$E$488 = 'GHG emissions calculations'!$F2351) *
                    ('Emission Factors'!$H$5:$H$488 = 'GHG emissions calculations'!$H2351),
                    0),
              MATCH('GHG emissions calculations'!R$6, 'Emission Factors'!$E$5:$R$5, 0)),
        ""),
    "")</f>
        <v/>
      </c>
      <c r="S2351" s="312">
        <f t="shared" si="3"/>
        <v>0</v>
      </c>
      <c r="T2351" s="23"/>
    </row>
    <row r="2352" ht="15.75" customHeight="1" outlineLevel="1">
      <c r="A2352" s="23"/>
      <c r="B2352" s="71"/>
      <c r="C2352" s="71"/>
      <c r="D2352" s="71"/>
      <c r="E2352" s="314"/>
      <c r="F2352" s="311" t="str">
        <f>Lists!AB313</f>
        <v>Rubber, styrene-Butadiene Rubber (SBR) - Europe</v>
      </c>
      <c r="G2352" s="311">
        <f t="array" ref="G2352">XLOOKUP(1,('Emission Factors'!$E$5:$E$488='GHG emissions calculations'!$F2352)*('Emission Factors'!$H$5:$H$488='GHG emissions calculations'!$H2352),INDEX('Emission Factors'!$E$5:$T$488,0,MATCH('GHG emissions calculations'!G$6,'Emission Factors'!$E$5:$T$5,0)),"",0)</f>
        <v>3</v>
      </c>
      <c r="H2352" s="311" t="s">
        <v>237</v>
      </c>
      <c r="I2352" s="312" t="str">
        <f>IF(
    SUMIFS('Import data'!$L$25:$L$80,
           'Import data'!$J$25:$J$80, F2352,
           'Import data'!$G$25:$G$80, 'GHG emissions calculations'!$H2352,
           'Import data'!$I$25:$I$80,$E$1919) &lt;&gt; 0,
    SUMIFS('Import data'!$L$25:$L$80,
           'Import data'!$J$25:$J$80, F2352,
           'Import data'!$G$25:$G$80, 'GHG emissions calculations'!$H2352,
           'Import data'!$I$25:$I$80,$E$1919),
    ""
)</f>
        <v/>
      </c>
      <c r="J2352" s="311" t="str">
        <f t="array" ref="J2352">IF(
    XLOOKUP(F2352, 'Import data'!$J$26:$J$47, 'Import data'!$M$26:$M$47, "", 0) = "Please add the region-specific supplier emission factor or choose a different region available in the IAEG database.",
    "",
    XLOOKUP(F2352, 'Import data'!$J$26:$J$47, 'Import data'!$M$26:$M$47, "", 0)
)</f>
        <v/>
      </c>
      <c r="K2352" s="311" t="str">
        <f t="array" ref="K2352">IFERROR(
    XLOOKUP(F2352,
            _xlws.FILTER('Supplier Emission'!$G$15:$G$49,
                   ('Supplier Emission'!$D$15:$D$49=H2352) * ('Supplier Emission'!$F$15:$F$49=$E$1919)),
            _xlws.FILTER('Supplier Emission'!$I$15:$I$49,
                   ('Supplier Emission'!$D$15:$D$49=H2352) * ('Supplier Emission'!$F$15:$F$49=$E$1919)),
            ""),
    "")</f>
        <v/>
      </c>
      <c r="L2352" s="311" t="str">
        <f t="array" ref="L2352">IFERROR(
    XLOOKUP(F2352,
            _xlws.FILTER('Supplier Emission'!$G$15:$G$49,
                   ('Supplier Emission'!$D$15:$D$49=H2352) * ('Supplier Emission'!$F$15:$F$49=$E$1919)),
            _xlws.FILTER('Supplier Emission'!$J$15:$J$49,
                   ('Supplier Emission'!$D$15:$D$49=H2352) * ('Supplier Emission'!$F$15:$F$49=$E$1919)),
            ""),
    "")</f>
        <v/>
      </c>
      <c r="M2352" s="311" t="str">
        <f t="array" ref="M2352">IFERROR(
    XLOOKUP(F2352,
            _xlws.FILTER('Supplier Emission'!$G$15:$G$49,
                   ('Supplier Emission'!$D$15:$D$49=H2352) * ('Supplier Emission'!$F$15:$F$49=$E$1919)),
            _xlws.FILTER('Supplier Emission'!$M$15:$M$49,
                   ('Supplier Emission'!$D$15:$D$49=H2352) * ('Supplier Emission'!$F$15:$F$49=$E$1919)),
            ""),
    "")</f>
        <v/>
      </c>
      <c r="N2352" s="311" t="str">
        <f t="array" ref="N2352">IFERROR(
    XLOOKUP(F2352,
            _xlws.FILTER('Supplier Emission'!$G$15:$G$49,
                   ('Supplier Emission'!$D$15:$D$49=H2352) * ('Supplier Emission'!$F$15:$F$49=$E$1919)),
            _xlws.FILTER('Supplier Emission'!$H$15:$H$49,
                   ('Supplier Emission'!$D$15:$D$49=H2352) * ('Supplier Emission'!$F$15:$F$49=$E$1919)),
            ""),
    "")</f>
        <v/>
      </c>
      <c r="O2352" s="311" t="str">
        <f t="array" ref="O2352">XLOOKUP(1,('Emission Factors'!$E$5:$E$488='GHG emissions calculations'!$F2352)*('Emission Factors'!$H$5:$H$488='GHG emissions calculations'!$H2352),INDEX('Emission Factors'!$E$5:$T$488,0,MATCH('GHG emissions calculations'!O$6,'Emission Factors'!$E$5:$T$5,0)),"",0)</f>
        <v>Styrène-butadiène (SBR), mix, RER</v>
      </c>
      <c r="P2352" s="313">
        <f t="array" ref="P2352">IFERROR(
    INDEX('Emission Factors'!$E$5:$P$488,
          MATCH(1,
                ('Emission Factors'!$E$5:$E$488 = 'GHG emissions calculations'!$F2352) *
                ('Emission Factors'!$H$5:$H$488 = 'GHG emissions calculations'!$H2352),
                0),
          MATCH('GHG emissions calculations'!P$6,'Emission Factors'!$E$5:$P$5,0)),
    "")</f>
        <v>3.55</v>
      </c>
      <c r="Q2352" s="311" t="str">
        <f t="array" ref="Q2352">IFERROR(
    IF(
        INDEX('Emission Factors'!$E$5:$P$488,
              MATCH(1,
                    ('Emission Factors'!$E$5:$E$488 = 'GHG emissions calculations'!$F2352) *
                    ('Emission Factors'!$H$5:$H$488 = 'GHG emissions calculations'!$H2352),
                    0),
              MATCH('GHG emissions calculations'!Q$6, 'Emission Factors'!$E$5:$P$5, 0)) &lt;&gt; "",
        INDEX('Emission Factors'!$E$5:$P$488,
              MATCH(1,
                    ('Emission Factors'!$E$5:$E$488 = 'GHG emissions calculations'!$F2352) *
                    ('Emission Factors'!$H$5:$H$488 = 'GHG emissions calculations'!$H2352),
                    0),
              MATCH('GHG emissions calculations'!Q$6, 'Emission Factors'!$E$5:$P$5, 0)),
        ""),
    "")</f>
        <v>kgCO2e/kg</v>
      </c>
      <c r="R2352" s="311" t="str">
        <f t="array" ref="R2352">IFERROR(
    IF(
        INDEX('Emission Factors'!$E$5:$R$488,
              MATCH(1,
                    ('Emission Factors'!$E$5:$E$488 = 'GHG emissions calculations'!$F2352) *
                    ('Emission Factors'!$H$5:$H$488 = 'GHG emissions calculations'!$H2352),
                    0),
              MATCH('GHG emissions calculations'!R$6, 'Emission Factors'!$E$5:$R$5, 0)) &lt;&gt; "",
        INDEX('Emission Factors'!$E$5:$R$488,
              MATCH(1,
                    ('Emission Factors'!$E$5:$E$488 = 'GHG emissions calculations'!$F2352) *
                    ('Emission Factors'!$H$5:$H$488 = 'GHG emissions calculations'!$H2352),
                    0),
              MATCH('GHG emissions calculations'!R$6, 'Emission Factors'!$E$5:$R$5, 0)),
        ""),
    "")</f>
        <v>Europe</v>
      </c>
      <c r="S2352" s="312">
        <f t="shared" si="3"/>
        <v>0</v>
      </c>
      <c r="T2352" s="23"/>
    </row>
    <row r="2353" ht="15.75" customHeight="1" outlineLevel="1">
      <c r="A2353" s="23"/>
      <c r="B2353" s="71"/>
      <c r="C2353" s="71"/>
      <c r="D2353" s="71"/>
      <c r="E2353" s="314"/>
      <c r="F2353" s="311" t="str">
        <f>Lists!AB341</f>
        <v>Rubber, styrene-Butadiene Rubber (SBR) - Europe</v>
      </c>
      <c r="G2353" s="311">
        <f t="array" ref="G2353">XLOOKUP(1,('Emission Factors'!$E$5:$E$488='GHG emissions calculations'!$F2353)*('Emission Factors'!$H$5:$H$488='GHG emissions calculations'!$H2353),INDEX('Emission Factors'!$E$5:$T$488,0,MATCH('GHG emissions calculations'!G$6,'Emission Factors'!$E$5:$T$5,0)),"",0)</f>
        <v>3</v>
      </c>
      <c r="H2353" s="311" t="s">
        <v>237</v>
      </c>
      <c r="I2353" s="312" t="str">
        <f>IF(
    SUMIFS('Import data'!$L$25:$L$80,
           'Import data'!$J$25:$J$80, F2353,
           'Import data'!$G$25:$G$80, 'GHG emissions calculations'!$H2353,
           'Import data'!$I$25:$I$80,$E$1919) &lt;&gt; 0,
    SUMIFS('Import data'!$L$25:$L$80,
           'Import data'!$J$25:$J$80, F2353,
           'Import data'!$G$25:$G$80, 'GHG emissions calculations'!$H2353,
           'Import data'!$I$25:$I$80,$E$1919),
    ""
)</f>
        <v/>
      </c>
      <c r="J2353" s="311" t="str">
        <f t="array" ref="J2353">IF(
    XLOOKUP(F2353, 'Import data'!$J$26:$J$47, 'Import data'!$M$26:$M$47, "", 0) = "Please add the region-specific supplier emission factor or choose a different region available in the IAEG database.",
    "",
    XLOOKUP(F2353, 'Import data'!$J$26:$J$47, 'Import data'!$M$26:$M$47, "", 0)
)</f>
        <v/>
      </c>
      <c r="K2353" s="311" t="str">
        <f t="array" ref="K2353">IFERROR(
    XLOOKUP(F2353,
            _xlws.FILTER('Supplier Emission'!$G$15:$G$49,
                   ('Supplier Emission'!$D$15:$D$49=H2353) * ('Supplier Emission'!$F$15:$F$49=$E$1919)),
            _xlws.FILTER('Supplier Emission'!$I$15:$I$49,
                   ('Supplier Emission'!$D$15:$D$49=H2353) * ('Supplier Emission'!$F$15:$F$49=$E$1919)),
            ""),
    "")</f>
        <v/>
      </c>
      <c r="L2353" s="311" t="str">
        <f t="array" ref="L2353">IFERROR(
    XLOOKUP(F2353,
            _xlws.FILTER('Supplier Emission'!$G$15:$G$49,
                   ('Supplier Emission'!$D$15:$D$49=H2353) * ('Supplier Emission'!$F$15:$F$49=$E$1919)),
            _xlws.FILTER('Supplier Emission'!$J$15:$J$49,
                   ('Supplier Emission'!$D$15:$D$49=H2353) * ('Supplier Emission'!$F$15:$F$49=$E$1919)),
            ""),
    "")</f>
        <v/>
      </c>
      <c r="M2353" s="311" t="str">
        <f t="array" ref="M2353">IFERROR(
    XLOOKUP(F2353,
            _xlws.FILTER('Supplier Emission'!$G$15:$G$49,
                   ('Supplier Emission'!$D$15:$D$49=H2353) * ('Supplier Emission'!$F$15:$F$49=$E$1919)),
            _xlws.FILTER('Supplier Emission'!$M$15:$M$49,
                   ('Supplier Emission'!$D$15:$D$49=H2353) * ('Supplier Emission'!$F$15:$F$49=$E$1919)),
            ""),
    "")</f>
        <v/>
      </c>
      <c r="N2353" s="311" t="str">
        <f t="array" ref="N2353">IFERROR(
    XLOOKUP(F2353,
            _xlws.FILTER('Supplier Emission'!$G$15:$G$49,
                   ('Supplier Emission'!$D$15:$D$49=H2353) * ('Supplier Emission'!$F$15:$F$49=$E$1919)),
            _xlws.FILTER('Supplier Emission'!$H$15:$H$49,
                   ('Supplier Emission'!$D$15:$D$49=H2353) * ('Supplier Emission'!$F$15:$F$49=$E$1919)),
            ""),
    "")</f>
        <v/>
      </c>
      <c r="O2353" s="311" t="str">
        <f t="array" ref="O2353">XLOOKUP(1,('Emission Factors'!$E$5:$E$488='GHG emissions calculations'!$F2353)*('Emission Factors'!$H$5:$H$488='GHG emissions calculations'!$H2353),INDEX('Emission Factors'!$E$5:$T$488,0,MATCH('GHG emissions calculations'!O$6,'Emission Factors'!$E$5:$T$5,0)),"",0)</f>
        <v>Styrène-butadiène (SBR), mix, RER</v>
      </c>
      <c r="P2353" s="313">
        <f t="array" ref="P2353">IFERROR(
    INDEX('Emission Factors'!$E$5:$P$488,
          MATCH(1,
                ('Emission Factors'!$E$5:$E$488 = 'GHG emissions calculations'!$F2353) *
                ('Emission Factors'!$H$5:$H$488 = 'GHG emissions calculations'!$H2353),
                0),
          MATCH('GHG emissions calculations'!P$6,'Emission Factors'!$E$5:$P$5,0)),
    "")</f>
        <v>3.55</v>
      </c>
      <c r="Q2353" s="311" t="str">
        <f t="array" ref="Q2353">IFERROR(
    IF(
        INDEX('Emission Factors'!$E$5:$P$488,
              MATCH(1,
                    ('Emission Factors'!$E$5:$E$488 = 'GHG emissions calculations'!$F2353) *
                    ('Emission Factors'!$H$5:$H$488 = 'GHG emissions calculations'!$H2353),
                    0),
              MATCH('GHG emissions calculations'!Q$6, 'Emission Factors'!$E$5:$P$5, 0)) &lt;&gt; "",
        INDEX('Emission Factors'!$E$5:$P$488,
              MATCH(1,
                    ('Emission Factors'!$E$5:$E$488 = 'GHG emissions calculations'!$F2353) *
                    ('Emission Factors'!$H$5:$H$488 = 'GHG emissions calculations'!$H2353),
                    0),
              MATCH('GHG emissions calculations'!Q$6, 'Emission Factors'!$E$5:$P$5, 0)),
        ""),
    "")</f>
        <v>kgCO2e/kg</v>
      </c>
      <c r="R2353" s="311" t="str">
        <f t="array" ref="R2353">IFERROR(
    IF(
        INDEX('Emission Factors'!$E$5:$R$488,
              MATCH(1,
                    ('Emission Factors'!$E$5:$E$488 = 'GHG emissions calculations'!$F2353) *
                    ('Emission Factors'!$H$5:$H$488 = 'GHG emissions calculations'!$H2353),
                    0),
              MATCH('GHG emissions calculations'!R$6, 'Emission Factors'!$E$5:$R$5, 0)) &lt;&gt; "",
        INDEX('Emission Factors'!$E$5:$R$488,
              MATCH(1,
                    ('Emission Factors'!$E$5:$E$488 = 'GHG emissions calculations'!$F2353) *
                    ('Emission Factors'!$H$5:$H$488 = 'GHG emissions calculations'!$H2353),
                    0),
              MATCH('GHG emissions calculations'!R$6, 'Emission Factors'!$E$5:$R$5, 0)),
        ""),
    "")</f>
        <v>Europe</v>
      </c>
      <c r="S2353" s="312">
        <f t="shared" si="3"/>
        <v>0</v>
      </c>
      <c r="T2353" s="23"/>
    </row>
    <row r="2354" ht="15.75" customHeight="1" outlineLevel="1">
      <c r="A2354" s="23"/>
      <c r="B2354" s="71"/>
      <c r="C2354" s="71"/>
      <c r="D2354" s="71"/>
      <c r="E2354" s="314"/>
      <c r="F2354" s="311" t="str">
        <f>Lists!AB318</f>
        <v>Rubber, styrene-Butadiene Rubber (SBR) - Global or unspecified region</v>
      </c>
      <c r="G2354" s="311" t="str">
        <f t="array" ref="G2354">XLOOKUP(1,('Emission Factors'!$E$5:$E$488='GHG emissions calculations'!$F2354)*('Emission Factors'!$H$5:$H$488='GHG emissions calculations'!$H2354),INDEX('Emission Factors'!$E$5:$T$488,0,MATCH('GHG emissions calculations'!G$6,'Emission Factors'!$E$5:$T$5,0)),"",0)</f>
        <v/>
      </c>
      <c r="H2354" s="311" t="s">
        <v>237</v>
      </c>
      <c r="I2354" s="312" t="str">
        <f>IF(
    SUMIFS('Import data'!$L$25:$L$80,
           'Import data'!$J$25:$J$80, F2354,
           'Import data'!$G$25:$G$80, 'GHG emissions calculations'!$H2354,
           'Import data'!$I$25:$I$80,$E$1919) &lt;&gt; 0,
    SUMIFS('Import data'!$L$25:$L$80,
           'Import data'!$J$25:$J$80, F2354,
           'Import data'!$G$25:$G$80, 'GHG emissions calculations'!$H2354,
           'Import data'!$I$25:$I$80,$E$1919),
    ""
)</f>
        <v/>
      </c>
      <c r="J2354" s="311" t="str">
        <f t="array" ref="J2354">IF(
    XLOOKUP(F2354, 'Import data'!$J$26:$J$47, 'Import data'!$M$26:$M$47, "", 0) = "Please add the region-specific supplier emission factor or choose a different region available in the IAEG database.",
    "",
    XLOOKUP(F2354, 'Import data'!$J$26:$J$47, 'Import data'!$M$26:$M$47, "", 0)
)</f>
        <v/>
      </c>
      <c r="K2354" s="311" t="str">
        <f t="array" ref="K2354">IFERROR(
    XLOOKUP(F2354,
            _xlws.FILTER('Supplier Emission'!$G$15:$G$49,
                   ('Supplier Emission'!$D$15:$D$49=H2354) * ('Supplier Emission'!$F$15:$F$49=$E$1919)),
            _xlws.FILTER('Supplier Emission'!$I$15:$I$49,
                   ('Supplier Emission'!$D$15:$D$49=H2354) * ('Supplier Emission'!$F$15:$F$49=$E$1919)),
            ""),
    "")</f>
        <v/>
      </c>
      <c r="L2354" s="311" t="str">
        <f t="array" ref="L2354">IFERROR(
    XLOOKUP(F2354,
            _xlws.FILTER('Supplier Emission'!$G$15:$G$49,
                   ('Supplier Emission'!$D$15:$D$49=H2354) * ('Supplier Emission'!$F$15:$F$49=$E$1919)),
            _xlws.FILTER('Supplier Emission'!$J$15:$J$49,
                   ('Supplier Emission'!$D$15:$D$49=H2354) * ('Supplier Emission'!$F$15:$F$49=$E$1919)),
            ""),
    "")</f>
        <v/>
      </c>
      <c r="M2354" s="311" t="str">
        <f t="array" ref="M2354">IFERROR(
    XLOOKUP(F2354,
            _xlws.FILTER('Supplier Emission'!$G$15:$G$49,
                   ('Supplier Emission'!$D$15:$D$49=H2354) * ('Supplier Emission'!$F$15:$F$49=$E$1919)),
            _xlws.FILTER('Supplier Emission'!$M$15:$M$49,
                   ('Supplier Emission'!$D$15:$D$49=H2354) * ('Supplier Emission'!$F$15:$F$49=$E$1919)),
            ""),
    "")</f>
        <v/>
      </c>
      <c r="N2354" s="311" t="str">
        <f t="array" ref="N2354">IFERROR(
    XLOOKUP(F2354,
            _xlws.FILTER('Supplier Emission'!$G$15:$G$49,
                   ('Supplier Emission'!$D$15:$D$49=H2354) * ('Supplier Emission'!$F$15:$F$49=$E$1919)),
            _xlws.FILTER('Supplier Emission'!$H$15:$H$49,
                   ('Supplier Emission'!$D$15:$D$49=H2354) * ('Supplier Emission'!$F$15:$F$49=$E$1919)),
            ""),
    "")</f>
        <v/>
      </c>
      <c r="O2354" s="311" t="str">
        <f t="array" ref="O2354">XLOOKUP(1,('Emission Factors'!$E$5:$E$488='GHG emissions calculations'!$F2354)*('Emission Factors'!$H$5:$H$488='GHG emissions calculations'!$H2354),INDEX('Emission Factors'!$E$5:$T$488,0,MATCH('GHG emissions calculations'!O$6,'Emission Factors'!$E$5:$T$5,0)),"",0)</f>
        <v/>
      </c>
      <c r="P2354" s="313" t="str">
        <f t="array" ref="P2354">IFERROR(
    INDEX('Emission Factors'!$E$5:$P$488,
          MATCH(1,
                ('Emission Factors'!$E$5:$E$488 = 'GHG emissions calculations'!$F2354) *
                ('Emission Factors'!$H$5:$H$488 = 'GHG emissions calculations'!$H2354),
                0),
          MATCH('GHG emissions calculations'!P$6,'Emission Factors'!$E$5:$P$5,0)),
    "")</f>
        <v/>
      </c>
      <c r="Q2354" s="311" t="str">
        <f t="array" ref="Q2354">IFERROR(
    IF(
        INDEX('Emission Factors'!$E$5:$P$488,
              MATCH(1,
                    ('Emission Factors'!$E$5:$E$488 = 'GHG emissions calculations'!$F2354) *
                    ('Emission Factors'!$H$5:$H$488 = 'GHG emissions calculations'!$H2354),
                    0),
              MATCH('GHG emissions calculations'!Q$6, 'Emission Factors'!$E$5:$P$5, 0)) &lt;&gt; "",
        INDEX('Emission Factors'!$E$5:$P$488,
              MATCH(1,
                    ('Emission Factors'!$E$5:$E$488 = 'GHG emissions calculations'!$F2354) *
                    ('Emission Factors'!$H$5:$H$488 = 'GHG emissions calculations'!$H2354),
                    0),
              MATCH('GHG emissions calculations'!Q$6, 'Emission Factors'!$E$5:$P$5, 0)),
        ""),
    "")</f>
        <v/>
      </c>
      <c r="R2354" s="311" t="str">
        <f t="array" ref="R2354">IFERROR(
    IF(
        INDEX('Emission Factors'!$E$5:$R$488,
              MATCH(1,
                    ('Emission Factors'!$E$5:$E$488 = 'GHG emissions calculations'!$F2354) *
                    ('Emission Factors'!$H$5:$H$488 = 'GHG emissions calculations'!$H2354),
                    0),
              MATCH('GHG emissions calculations'!R$6, 'Emission Factors'!$E$5:$R$5, 0)) &lt;&gt; "",
        INDEX('Emission Factors'!$E$5:$R$488,
              MATCH(1,
                    ('Emission Factors'!$E$5:$E$488 = 'GHG emissions calculations'!$F2354) *
                    ('Emission Factors'!$H$5:$H$488 = 'GHG emissions calculations'!$H2354),
                    0),
              MATCH('GHG emissions calculations'!R$6, 'Emission Factors'!$E$5:$R$5, 0)),
        ""),
    "")</f>
        <v/>
      </c>
      <c r="S2354" s="312">
        <f t="shared" si="3"/>
        <v>0</v>
      </c>
      <c r="T2354" s="23"/>
    </row>
    <row r="2355" ht="15.75" customHeight="1" outlineLevel="1">
      <c r="A2355" s="23"/>
      <c r="B2355" s="71"/>
      <c r="C2355" s="71"/>
      <c r="D2355" s="71"/>
      <c r="E2355" s="314"/>
      <c r="F2355" s="311" t="str">
        <f>Lists!AB346</f>
        <v>Rubber, styrene-Butadiene Rubber (SBR) - Global or unspecified region</v>
      </c>
      <c r="G2355" s="311" t="str">
        <f t="array" ref="G2355">XLOOKUP(1,('Emission Factors'!$E$5:$E$488='GHG emissions calculations'!$F2355)*('Emission Factors'!$H$5:$H$488='GHG emissions calculations'!$H2355),INDEX('Emission Factors'!$E$5:$T$488,0,MATCH('GHG emissions calculations'!G$6,'Emission Factors'!$E$5:$T$5,0)),"",0)</f>
        <v/>
      </c>
      <c r="H2355" s="311" t="s">
        <v>237</v>
      </c>
      <c r="I2355" s="312" t="str">
        <f>IF(
    SUMIFS('Import data'!$L$25:$L$80,
           'Import data'!$J$25:$J$80, F2355,
           'Import data'!$G$25:$G$80, 'GHG emissions calculations'!$H2355,
           'Import data'!$I$25:$I$80,$E$1919) &lt;&gt; 0,
    SUMIFS('Import data'!$L$25:$L$80,
           'Import data'!$J$25:$J$80, F2355,
           'Import data'!$G$25:$G$80, 'GHG emissions calculations'!$H2355,
           'Import data'!$I$25:$I$80,$E$1919),
    ""
)</f>
        <v/>
      </c>
      <c r="J2355" s="311" t="str">
        <f t="array" ref="J2355">IF(
    XLOOKUP(F2355, 'Import data'!$J$26:$J$47, 'Import data'!$M$26:$M$47, "", 0) = "Please add the region-specific supplier emission factor or choose a different region available in the IAEG database.",
    "",
    XLOOKUP(F2355, 'Import data'!$J$26:$J$47, 'Import data'!$M$26:$M$47, "", 0)
)</f>
        <v/>
      </c>
      <c r="K2355" s="311" t="str">
        <f t="array" ref="K2355">IFERROR(
    XLOOKUP(F2355,
            _xlws.FILTER('Supplier Emission'!$G$15:$G$49,
                   ('Supplier Emission'!$D$15:$D$49=H2355) * ('Supplier Emission'!$F$15:$F$49=$E$1919)),
            _xlws.FILTER('Supplier Emission'!$I$15:$I$49,
                   ('Supplier Emission'!$D$15:$D$49=H2355) * ('Supplier Emission'!$F$15:$F$49=$E$1919)),
            ""),
    "")</f>
        <v/>
      </c>
      <c r="L2355" s="311" t="str">
        <f t="array" ref="L2355">IFERROR(
    XLOOKUP(F2355,
            _xlws.FILTER('Supplier Emission'!$G$15:$G$49,
                   ('Supplier Emission'!$D$15:$D$49=H2355) * ('Supplier Emission'!$F$15:$F$49=$E$1919)),
            _xlws.FILTER('Supplier Emission'!$J$15:$J$49,
                   ('Supplier Emission'!$D$15:$D$49=H2355) * ('Supplier Emission'!$F$15:$F$49=$E$1919)),
            ""),
    "")</f>
        <v/>
      </c>
      <c r="M2355" s="311" t="str">
        <f t="array" ref="M2355">IFERROR(
    XLOOKUP(F2355,
            _xlws.FILTER('Supplier Emission'!$G$15:$G$49,
                   ('Supplier Emission'!$D$15:$D$49=H2355) * ('Supplier Emission'!$F$15:$F$49=$E$1919)),
            _xlws.FILTER('Supplier Emission'!$M$15:$M$49,
                   ('Supplier Emission'!$D$15:$D$49=H2355) * ('Supplier Emission'!$F$15:$F$49=$E$1919)),
            ""),
    "")</f>
        <v/>
      </c>
      <c r="N2355" s="311" t="str">
        <f t="array" ref="N2355">IFERROR(
    XLOOKUP(F2355,
            _xlws.FILTER('Supplier Emission'!$G$15:$G$49,
                   ('Supplier Emission'!$D$15:$D$49=H2355) * ('Supplier Emission'!$F$15:$F$49=$E$1919)),
            _xlws.FILTER('Supplier Emission'!$H$15:$H$49,
                   ('Supplier Emission'!$D$15:$D$49=H2355) * ('Supplier Emission'!$F$15:$F$49=$E$1919)),
            ""),
    "")</f>
        <v/>
      </c>
      <c r="O2355" s="311" t="str">
        <f t="array" ref="O2355">XLOOKUP(1,('Emission Factors'!$E$5:$E$488='GHG emissions calculations'!$F2355)*('Emission Factors'!$H$5:$H$488='GHG emissions calculations'!$H2355),INDEX('Emission Factors'!$E$5:$T$488,0,MATCH('GHG emissions calculations'!O$6,'Emission Factors'!$E$5:$T$5,0)),"",0)</f>
        <v/>
      </c>
      <c r="P2355" s="313" t="str">
        <f t="array" ref="P2355">IFERROR(
    INDEX('Emission Factors'!$E$5:$P$488,
          MATCH(1,
                ('Emission Factors'!$E$5:$E$488 = 'GHG emissions calculations'!$F2355) *
                ('Emission Factors'!$H$5:$H$488 = 'GHG emissions calculations'!$H2355),
                0),
          MATCH('GHG emissions calculations'!P$6,'Emission Factors'!$E$5:$P$5,0)),
    "")</f>
        <v/>
      </c>
      <c r="Q2355" s="311" t="str">
        <f t="array" ref="Q2355">IFERROR(
    IF(
        INDEX('Emission Factors'!$E$5:$P$488,
              MATCH(1,
                    ('Emission Factors'!$E$5:$E$488 = 'GHG emissions calculations'!$F2355) *
                    ('Emission Factors'!$H$5:$H$488 = 'GHG emissions calculations'!$H2355),
                    0),
              MATCH('GHG emissions calculations'!Q$6, 'Emission Factors'!$E$5:$P$5, 0)) &lt;&gt; "",
        INDEX('Emission Factors'!$E$5:$P$488,
              MATCH(1,
                    ('Emission Factors'!$E$5:$E$488 = 'GHG emissions calculations'!$F2355) *
                    ('Emission Factors'!$H$5:$H$488 = 'GHG emissions calculations'!$H2355),
                    0),
              MATCH('GHG emissions calculations'!Q$6, 'Emission Factors'!$E$5:$P$5, 0)),
        ""),
    "")</f>
        <v/>
      </c>
      <c r="R2355" s="311" t="str">
        <f t="array" ref="R2355">IFERROR(
    IF(
        INDEX('Emission Factors'!$E$5:$R$488,
              MATCH(1,
                    ('Emission Factors'!$E$5:$E$488 = 'GHG emissions calculations'!$F2355) *
                    ('Emission Factors'!$H$5:$H$488 = 'GHG emissions calculations'!$H2355),
                    0),
              MATCH('GHG emissions calculations'!R$6, 'Emission Factors'!$E$5:$R$5, 0)) &lt;&gt; "",
        INDEX('Emission Factors'!$E$5:$R$488,
              MATCH(1,
                    ('Emission Factors'!$E$5:$E$488 = 'GHG emissions calculations'!$F2355) *
                    ('Emission Factors'!$H$5:$H$488 = 'GHG emissions calculations'!$H2355),
                    0),
              MATCH('GHG emissions calculations'!R$6, 'Emission Factors'!$E$5:$R$5, 0)),
        ""),
    "")</f>
        <v/>
      </c>
      <c r="S2355" s="312">
        <f t="shared" si="3"/>
        <v>0</v>
      </c>
      <c r="T2355" s="23"/>
    </row>
    <row r="2356" ht="15.75" customHeight="1" outlineLevel="1">
      <c r="A2356" s="23"/>
      <c r="B2356" s="71"/>
      <c r="C2356" s="71"/>
      <c r="D2356" s="71"/>
      <c r="E2356" s="314"/>
      <c r="F2356" s="311" t="str">
        <f>Lists!AB317</f>
        <v>Rubber, styrene-Butadiene Rubber (SBR) - Middle East</v>
      </c>
      <c r="G2356" s="311" t="str">
        <f t="array" ref="G2356">XLOOKUP(1,('Emission Factors'!$E$5:$E$488='GHG emissions calculations'!$F2356)*('Emission Factors'!$H$5:$H$488='GHG emissions calculations'!$H2356),INDEX('Emission Factors'!$E$5:$T$488,0,MATCH('GHG emissions calculations'!G$6,'Emission Factors'!$E$5:$T$5,0)),"",0)</f>
        <v/>
      </c>
      <c r="H2356" s="311" t="s">
        <v>237</v>
      </c>
      <c r="I2356" s="312" t="str">
        <f>IF(
    SUMIFS('Import data'!$L$25:$L$80,
           'Import data'!$J$25:$J$80, F2356,
           'Import data'!$G$25:$G$80, 'GHG emissions calculations'!$H2356,
           'Import data'!$I$25:$I$80,$E$1919) &lt;&gt; 0,
    SUMIFS('Import data'!$L$25:$L$80,
           'Import data'!$J$25:$J$80, F2356,
           'Import data'!$G$25:$G$80, 'GHG emissions calculations'!$H2356,
           'Import data'!$I$25:$I$80,$E$1919),
    ""
)</f>
        <v/>
      </c>
      <c r="J2356" s="311" t="str">
        <f t="array" ref="J2356">IF(
    XLOOKUP(F2356, 'Import data'!$J$26:$J$47, 'Import data'!$M$26:$M$47, "", 0) = "Please add the region-specific supplier emission factor or choose a different region available in the IAEG database.",
    "",
    XLOOKUP(F2356, 'Import data'!$J$26:$J$47, 'Import data'!$M$26:$M$47, "", 0)
)</f>
        <v/>
      </c>
      <c r="K2356" s="311" t="str">
        <f t="array" ref="K2356">IFERROR(
    XLOOKUP(F2356,
            _xlws.FILTER('Supplier Emission'!$G$15:$G$49,
                   ('Supplier Emission'!$D$15:$D$49=H2356) * ('Supplier Emission'!$F$15:$F$49=$E$1919)),
            _xlws.FILTER('Supplier Emission'!$I$15:$I$49,
                   ('Supplier Emission'!$D$15:$D$49=H2356) * ('Supplier Emission'!$F$15:$F$49=$E$1919)),
            ""),
    "")</f>
        <v/>
      </c>
      <c r="L2356" s="311" t="str">
        <f t="array" ref="L2356">IFERROR(
    XLOOKUP(F2356,
            _xlws.FILTER('Supplier Emission'!$G$15:$G$49,
                   ('Supplier Emission'!$D$15:$D$49=H2356) * ('Supplier Emission'!$F$15:$F$49=$E$1919)),
            _xlws.FILTER('Supplier Emission'!$J$15:$J$49,
                   ('Supplier Emission'!$D$15:$D$49=H2356) * ('Supplier Emission'!$F$15:$F$49=$E$1919)),
            ""),
    "")</f>
        <v/>
      </c>
      <c r="M2356" s="311" t="str">
        <f t="array" ref="M2356">IFERROR(
    XLOOKUP(F2356,
            _xlws.FILTER('Supplier Emission'!$G$15:$G$49,
                   ('Supplier Emission'!$D$15:$D$49=H2356) * ('Supplier Emission'!$F$15:$F$49=$E$1919)),
            _xlws.FILTER('Supplier Emission'!$M$15:$M$49,
                   ('Supplier Emission'!$D$15:$D$49=H2356) * ('Supplier Emission'!$F$15:$F$49=$E$1919)),
            ""),
    "")</f>
        <v/>
      </c>
      <c r="N2356" s="311" t="str">
        <f t="array" ref="N2356">IFERROR(
    XLOOKUP(F2356,
            _xlws.FILTER('Supplier Emission'!$G$15:$G$49,
                   ('Supplier Emission'!$D$15:$D$49=H2356) * ('Supplier Emission'!$F$15:$F$49=$E$1919)),
            _xlws.FILTER('Supplier Emission'!$H$15:$H$49,
                   ('Supplier Emission'!$D$15:$D$49=H2356) * ('Supplier Emission'!$F$15:$F$49=$E$1919)),
            ""),
    "")</f>
        <v/>
      </c>
      <c r="O2356" s="311" t="str">
        <f t="array" ref="O2356">XLOOKUP(1,('Emission Factors'!$E$5:$E$488='GHG emissions calculations'!$F2356)*('Emission Factors'!$H$5:$H$488='GHG emissions calculations'!$H2356),INDEX('Emission Factors'!$E$5:$T$488,0,MATCH('GHG emissions calculations'!O$6,'Emission Factors'!$E$5:$T$5,0)),"",0)</f>
        <v/>
      </c>
      <c r="P2356" s="313" t="str">
        <f t="array" ref="P2356">IFERROR(
    INDEX('Emission Factors'!$E$5:$P$488,
          MATCH(1,
                ('Emission Factors'!$E$5:$E$488 = 'GHG emissions calculations'!$F2356) *
                ('Emission Factors'!$H$5:$H$488 = 'GHG emissions calculations'!$H2356),
                0),
          MATCH('GHG emissions calculations'!P$6,'Emission Factors'!$E$5:$P$5,0)),
    "")</f>
        <v/>
      </c>
      <c r="Q2356" s="311" t="str">
        <f t="array" ref="Q2356">IFERROR(
    IF(
        INDEX('Emission Factors'!$E$5:$P$488,
              MATCH(1,
                    ('Emission Factors'!$E$5:$E$488 = 'GHG emissions calculations'!$F2356) *
                    ('Emission Factors'!$H$5:$H$488 = 'GHG emissions calculations'!$H2356),
                    0),
              MATCH('GHG emissions calculations'!Q$6, 'Emission Factors'!$E$5:$P$5, 0)) &lt;&gt; "",
        INDEX('Emission Factors'!$E$5:$P$488,
              MATCH(1,
                    ('Emission Factors'!$E$5:$E$488 = 'GHG emissions calculations'!$F2356) *
                    ('Emission Factors'!$H$5:$H$488 = 'GHG emissions calculations'!$H2356),
                    0),
              MATCH('GHG emissions calculations'!Q$6, 'Emission Factors'!$E$5:$P$5, 0)),
        ""),
    "")</f>
        <v/>
      </c>
      <c r="R2356" s="311" t="str">
        <f t="array" ref="R2356">IFERROR(
    IF(
        INDEX('Emission Factors'!$E$5:$R$488,
              MATCH(1,
                    ('Emission Factors'!$E$5:$E$488 = 'GHG emissions calculations'!$F2356) *
                    ('Emission Factors'!$H$5:$H$488 = 'GHG emissions calculations'!$H2356),
                    0),
              MATCH('GHG emissions calculations'!R$6, 'Emission Factors'!$E$5:$R$5, 0)) &lt;&gt; "",
        INDEX('Emission Factors'!$E$5:$R$488,
              MATCH(1,
                    ('Emission Factors'!$E$5:$E$488 = 'GHG emissions calculations'!$F2356) *
                    ('Emission Factors'!$H$5:$H$488 = 'GHG emissions calculations'!$H2356),
                    0),
              MATCH('GHG emissions calculations'!R$6, 'Emission Factors'!$E$5:$R$5, 0)),
        ""),
    "")</f>
        <v/>
      </c>
      <c r="S2356" s="312">
        <f t="shared" si="3"/>
        <v>0</v>
      </c>
      <c r="T2356" s="23"/>
    </row>
    <row r="2357" ht="15.75" customHeight="1" outlineLevel="1">
      <c r="A2357" s="23"/>
      <c r="B2357" s="71"/>
      <c r="C2357" s="71"/>
      <c r="D2357" s="71"/>
      <c r="E2357" s="314"/>
      <c r="F2357" s="311" t="str">
        <f>Lists!AB345</f>
        <v>Rubber, styrene-Butadiene Rubber (SBR) - Middle East</v>
      </c>
      <c r="G2357" s="311" t="str">
        <f t="array" ref="G2357">XLOOKUP(1,('Emission Factors'!$E$5:$E$488='GHG emissions calculations'!$F2357)*('Emission Factors'!$H$5:$H$488='GHG emissions calculations'!$H2357),INDEX('Emission Factors'!$E$5:$T$488,0,MATCH('GHG emissions calculations'!G$6,'Emission Factors'!$E$5:$T$5,0)),"",0)</f>
        <v/>
      </c>
      <c r="H2357" s="311" t="s">
        <v>237</v>
      </c>
      <c r="I2357" s="312" t="str">
        <f>IF(
    SUMIFS('Import data'!$L$25:$L$80,
           'Import data'!$J$25:$J$80, F2357,
           'Import data'!$G$25:$G$80, 'GHG emissions calculations'!$H2357,
           'Import data'!$I$25:$I$80,$E$1919) &lt;&gt; 0,
    SUMIFS('Import data'!$L$25:$L$80,
           'Import data'!$J$25:$J$80, F2357,
           'Import data'!$G$25:$G$80, 'GHG emissions calculations'!$H2357,
           'Import data'!$I$25:$I$80,$E$1919),
    ""
)</f>
        <v/>
      </c>
      <c r="J2357" s="311" t="str">
        <f t="array" ref="J2357">IF(
    XLOOKUP(F2357, 'Import data'!$J$26:$J$47, 'Import data'!$M$26:$M$47, "", 0) = "Please add the region-specific supplier emission factor or choose a different region available in the IAEG database.",
    "",
    XLOOKUP(F2357, 'Import data'!$J$26:$J$47, 'Import data'!$M$26:$M$47, "", 0)
)</f>
        <v/>
      </c>
      <c r="K2357" s="311" t="str">
        <f t="array" ref="K2357">IFERROR(
    XLOOKUP(F2357,
            _xlws.FILTER('Supplier Emission'!$G$15:$G$49,
                   ('Supplier Emission'!$D$15:$D$49=H2357) * ('Supplier Emission'!$F$15:$F$49=$E$1919)),
            _xlws.FILTER('Supplier Emission'!$I$15:$I$49,
                   ('Supplier Emission'!$D$15:$D$49=H2357) * ('Supplier Emission'!$F$15:$F$49=$E$1919)),
            ""),
    "")</f>
        <v/>
      </c>
      <c r="L2357" s="311" t="str">
        <f t="array" ref="L2357">IFERROR(
    XLOOKUP(F2357,
            _xlws.FILTER('Supplier Emission'!$G$15:$G$49,
                   ('Supplier Emission'!$D$15:$D$49=H2357) * ('Supplier Emission'!$F$15:$F$49=$E$1919)),
            _xlws.FILTER('Supplier Emission'!$J$15:$J$49,
                   ('Supplier Emission'!$D$15:$D$49=H2357) * ('Supplier Emission'!$F$15:$F$49=$E$1919)),
            ""),
    "")</f>
        <v/>
      </c>
      <c r="M2357" s="311" t="str">
        <f t="array" ref="M2357">IFERROR(
    XLOOKUP(F2357,
            _xlws.FILTER('Supplier Emission'!$G$15:$G$49,
                   ('Supplier Emission'!$D$15:$D$49=H2357) * ('Supplier Emission'!$F$15:$F$49=$E$1919)),
            _xlws.FILTER('Supplier Emission'!$M$15:$M$49,
                   ('Supplier Emission'!$D$15:$D$49=H2357) * ('Supplier Emission'!$F$15:$F$49=$E$1919)),
            ""),
    "")</f>
        <v/>
      </c>
      <c r="N2357" s="311" t="str">
        <f t="array" ref="N2357">IFERROR(
    XLOOKUP(F2357,
            _xlws.FILTER('Supplier Emission'!$G$15:$G$49,
                   ('Supplier Emission'!$D$15:$D$49=H2357) * ('Supplier Emission'!$F$15:$F$49=$E$1919)),
            _xlws.FILTER('Supplier Emission'!$H$15:$H$49,
                   ('Supplier Emission'!$D$15:$D$49=H2357) * ('Supplier Emission'!$F$15:$F$49=$E$1919)),
            ""),
    "")</f>
        <v/>
      </c>
      <c r="O2357" s="311" t="str">
        <f t="array" ref="O2357">XLOOKUP(1,('Emission Factors'!$E$5:$E$488='GHG emissions calculations'!$F2357)*('Emission Factors'!$H$5:$H$488='GHG emissions calculations'!$H2357),INDEX('Emission Factors'!$E$5:$T$488,0,MATCH('GHG emissions calculations'!O$6,'Emission Factors'!$E$5:$T$5,0)),"",0)</f>
        <v/>
      </c>
      <c r="P2357" s="313" t="str">
        <f t="array" ref="P2357">IFERROR(
    INDEX('Emission Factors'!$E$5:$P$488,
          MATCH(1,
                ('Emission Factors'!$E$5:$E$488 = 'GHG emissions calculations'!$F2357) *
                ('Emission Factors'!$H$5:$H$488 = 'GHG emissions calculations'!$H2357),
                0),
          MATCH('GHG emissions calculations'!P$6,'Emission Factors'!$E$5:$P$5,0)),
    "")</f>
        <v/>
      </c>
      <c r="Q2357" s="311" t="str">
        <f t="array" ref="Q2357">IFERROR(
    IF(
        INDEX('Emission Factors'!$E$5:$P$488,
              MATCH(1,
                    ('Emission Factors'!$E$5:$E$488 = 'GHG emissions calculations'!$F2357) *
                    ('Emission Factors'!$H$5:$H$488 = 'GHG emissions calculations'!$H2357),
                    0),
              MATCH('GHG emissions calculations'!Q$6, 'Emission Factors'!$E$5:$P$5, 0)) &lt;&gt; "",
        INDEX('Emission Factors'!$E$5:$P$488,
              MATCH(1,
                    ('Emission Factors'!$E$5:$E$488 = 'GHG emissions calculations'!$F2357) *
                    ('Emission Factors'!$H$5:$H$488 = 'GHG emissions calculations'!$H2357),
                    0),
              MATCH('GHG emissions calculations'!Q$6, 'Emission Factors'!$E$5:$P$5, 0)),
        ""),
    "")</f>
        <v/>
      </c>
      <c r="R2357" s="311" t="str">
        <f t="array" ref="R2357">IFERROR(
    IF(
        INDEX('Emission Factors'!$E$5:$R$488,
              MATCH(1,
                    ('Emission Factors'!$E$5:$E$488 = 'GHG emissions calculations'!$F2357) *
                    ('Emission Factors'!$H$5:$H$488 = 'GHG emissions calculations'!$H2357),
                    0),
              MATCH('GHG emissions calculations'!R$6, 'Emission Factors'!$E$5:$R$5, 0)) &lt;&gt; "",
        INDEX('Emission Factors'!$E$5:$R$488,
              MATCH(1,
                    ('Emission Factors'!$E$5:$E$488 = 'GHG emissions calculations'!$F2357) *
                    ('Emission Factors'!$H$5:$H$488 = 'GHG emissions calculations'!$H2357),
                    0),
              MATCH('GHG emissions calculations'!R$6, 'Emission Factors'!$E$5:$R$5, 0)),
        ""),
    "")</f>
        <v/>
      </c>
      <c r="S2357" s="312">
        <f t="shared" si="3"/>
        <v>0</v>
      </c>
      <c r="T2357" s="23"/>
    </row>
    <row r="2358" ht="15.75" customHeight="1" outlineLevel="1">
      <c r="A2358" s="23"/>
      <c r="B2358" s="71"/>
      <c r="C2358" s="71"/>
      <c r="D2358" s="71"/>
      <c r="E2358" s="314"/>
      <c r="F2358" s="311" t="str">
        <f>Lists!AB316</f>
        <v>Rubber, styrene-Butadiene Rubber (SBR) - Oceania</v>
      </c>
      <c r="G2358" s="311" t="str">
        <f t="array" ref="G2358">XLOOKUP(1,('Emission Factors'!$E$5:$E$488='GHG emissions calculations'!$F2358)*('Emission Factors'!$H$5:$H$488='GHG emissions calculations'!$H2358),INDEX('Emission Factors'!$E$5:$T$488,0,MATCH('GHG emissions calculations'!G$6,'Emission Factors'!$E$5:$T$5,0)),"",0)</f>
        <v/>
      </c>
      <c r="H2358" s="311" t="s">
        <v>237</v>
      </c>
      <c r="I2358" s="312" t="str">
        <f>IF(
    SUMIFS('Import data'!$L$25:$L$80,
           'Import data'!$J$25:$J$80, F2358,
           'Import data'!$G$25:$G$80, 'GHG emissions calculations'!$H2358,
           'Import data'!$I$25:$I$80,$E$1919) &lt;&gt; 0,
    SUMIFS('Import data'!$L$25:$L$80,
           'Import data'!$J$25:$J$80, F2358,
           'Import data'!$G$25:$G$80, 'GHG emissions calculations'!$H2358,
           'Import data'!$I$25:$I$80,$E$1919),
    ""
)</f>
        <v/>
      </c>
      <c r="J2358" s="311" t="str">
        <f t="array" ref="J2358">IF(
    XLOOKUP(F2358, 'Import data'!$J$26:$J$47, 'Import data'!$M$26:$M$47, "", 0) = "Please add the region-specific supplier emission factor or choose a different region available in the IAEG database.",
    "",
    XLOOKUP(F2358, 'Import data'!$J$26:$J$47, 'Import data'!$M$26:$M$47, "", 0)
)</f>
        <v/>
      </c>
      <c r="K2358" s="311" t="str">
        <f t="array" ref="K2358">IFERROR(
    XLOOKUP(F2358,
            _xlws.FILTER('Supplier Emission'!$G$15:$G$49,
                   ('Supplier Emission'!$D$15:$D$49=H2358) * ('Supplier Emission'!$F$15:$F$49=$E$1919)),
            _xlws.FILTER('Supplier Emission'!$I$15:$I$49,
                   ('Supplier Emission'!$D$15:$D$49=H2358) * ('Supplier Emission'!$F$15:$F$49=$E$1919)),
            ""),
    "")</f>
        <v/>
      </c>
      <c r="L2358" s="311" t="str">
        <f t="array" ref="L2358">IFERROR(
    XLOOKUP(F2358,
            _xlws.FILTER('Supplier Emission'!$G$15:$G$49,
                   ('Supplier Emission'!$D$15:$D$49=H2358) * ('Supplier Emission'!$F$15:$F$49=$E$1919)),
            _xlws.FILTER('Supplier Emission'!$J$15:$J$49,
                   ('Supplier Emission'!$D$15:$D$49=H2358) * ('Supplier Emission'!$F$15:$F$49=$E$1919)),
            ""),
    "")</f>
        <v/>
      </c>
      <c r="M2358" s="311" t="str">
        <f t="array" ref="M2358">IFERROR(
    XLOOKUP(F2358,
            _xlws.FILTER('Supplier Emission'!$G$15:$G$49,
                   ('Supplier Emission'!$D$15:$D$49=H2358) * ('Supplier Emission'!$F$15:$F$49=$E$1919)),
            _xlws.FILTER('Supplier Emission'!$M$15:$M$49,
                   ('Supplier Emission'!$D$15:$D$49=H2358) * ('Supplier Emission'!$F$15:$F$49=$E$1919)),
            ""),
    "")</f>
        <v/>
      </c>
      <c r="N2358" s="311" t="str">
        <f t="array" ref="N2358">IFERROR(
    XLOOKUP(F2358,
            _xlws.FILTER('Supplier Emission'!$G$15:$G$49,
                   ('Supplier Emission'!$D$15:$D$49=H2358) * ('Supplier Emission'!$F$15:$F$49=$E$1919)),
            _xlws.FILTER('Supplier Emission'!$H$15:$H$49,
                   ('Supplier Emission'!$D$15:$D$49=H2358) * ('Supplier Emission'!$F$15:$F$49=$E$1919)),
            ""),
    "")</f>
        <v/>
      </c>
      <c r="O2358" s="311" t="str">
        <f t="array" ref="O2358">XLOOKUP(1,('Emission Factors'!$E$5:$E$488='GHG emissions calculations'!$F2358)*('Emission Factors'!$H$5:$H$488='GHG emissions calculations'!$H2358),INDEX('Emission Factors'!$E$5:$T$488,0,MATCH('GHG emissions calculations'!O$6,'Emission Factors'!$E$5:$T$5,0)),"",0)</f>
        <v/>
      </c>
      <c r="P2358" s="313" t="str">
        <f t="array" ref="P2358">IFERROR(
    INDEX('Emission Factors'!$E$5:$P$488,
          MATCH(1,
                ('Emission Factors'!$E$5:$E$488 = 'GHG emissions calculations'!$F2358) *
                ('Emission Factors'!$H$5:$H$488 = 'GHG emissions calculations'!$H2358),
                0),
          MATCH('GHG emissions calculations'!P$6,'Emission Factors'!$E$5:$P$5,0)),
    "")</f>
        <v/>
      </c>
      <c r="Q2358" s="311" t="str">
        <f t="array" ref="Q2358">IFERROR(
    IF(
        INDEX('Emission Factors'!$E$5:$P$488,
              MATCH(1,
                    ('Emission Factors'!$E$5:$E$488 = 'GHG emissions calculations'!$F2358) *
                    ('Emission Factors'!$H$5:$H$488 = 'GHG emissions calculations'!$H2358),
                    0),
              MATCH('GHG emissions calculations'!Q$6, 'Emission Factors'!$E$5:$P$5, 0)) &lt;&gt; "",
        INDEX('Emission Factors'!$E$5:$P$488,
              MATCH(1,
                    ('Emission Factors'!$E$5:$E$488 = 'GHG emissions calculations'!$F2358) *
                    ('Emission Factors'!$H$5:$H$488 = 'GHG emissions calculations'!$H2358),
                    0),
              MATCH('GHG emissions calculations'!Q$6, 'Emission Factors'!$E$5:$P$5, 0)),
        ""),
    "")</f>
        <v/>
      </c>
      <c r="R2358" s="311" t="str">
        <f t="array" ref="R2358">IFERROR(
    IF(
        INDEX('Emission Factors'!$E$5:$R$488,
              MATCH(1,
                    ('Emission Factors'!$E$5:$E$488 = 'GHG emissions calculations'!$F2358) *
                    ('Emission Factors'!$H$5:$H$488 = 'GHG emissions calculations'!$H2358),
                    0),
              MATCH('GHG emissions calculations'!R$6, 'Emission Factors'!$E$5:$R$5, 0)) &lt;&gt; "",
        INDEX('Emission Factors'!$E$5:$R$488,
              MATCH(1,
                    ('Emission Factors'!$E$5:$E$488 = 'GHG emissions calculations'!$F2358) *
                    ('Emission Factors'!$H$5:$H$488 = 'GHG emissions calculations'!$H2358),
                    0),
              MATCH('GHG emissions calculations'!R$6, 'Emission Factors'!$E$5:$R$5, 0)),
        ""),
    "")</f>
        <v/>
      </c>
      <c r="S2358" s="312">
        <f t="shared" si="3"/>
        <v>0</v>
      </c>
      <c r="T2358" s="23"/>
    </row>
    <row r="2359" ht="15.75" customHeight="1" outlineLevel="1">
      <c r="A2359" s="23"/>
      <c r="B2359" s="71"/>
      <c r="C2359" s="71"/>
      <c r="D2359" s="71"/>
      <c r="E2359" s="314"/>
      <c r="F2359" s="311" t="str">
        <f>Lists!AB344</f>
        <v>Rubber, styrene-Butadiene Rubber (SBR) - Oceania</v>
      </c>
      <c r="G2359" s="311" t="str">
        <f t="array" ref="G2359">XLOOKUP(1,('Emission Factors'!$E$5:$E$488='GHG emissions calculations'!$F2359)*('Emission Factors'!$H$5:$H$488='GHG emissions calculations'!$H2359),INDEX('Emission Factors'!$E$5:$T$488,0,MATCH('GHG emissions calculations'!G$6,'Emission Factors'!$E$5:$T$5,0)),"",0)</f>
        <v/>
      </c>
      <c r="H2359" s="311" t="s">
        <v>237</v>
      </c>
      <c r="I2359" s="312" t="str">
        <f>IF(
    SUMIFS('Import data'!$L$25:$L$80,
           'Import data'!$J$25:$J$80, F2359,
           'Import data'!$G$25:$G$80, 'GHG emissions calculations'!$H2359,
           'Import data'!$I$25:$I$80,$E$1919) &lt;&gt; 0,
    SUMIFS('Import data'!$L$25:$L$80,
           'Import data'!$J$25:$J$80, F2359,
           'Import data'!$G$25:$G$80, 'GHG emissions calculations'!$H2359,
           'Import data'!$I$25:$I$80,$E$1919),
    ""
)</f>
        <v/>
      </c>
      <c r="J2359" s="311" t="str">
        <f t="array" ref="J2359">IF(
    XLOOKUP(F2359, 'Import data'!$J$26:$J$47, 'Import data'!$M$26:$M$47, "", 0) = "Please add the region-specific supplier emission factor or choose a different region available in the IAEG database.",
    "",
    XLOOKUP(F2359, 'Import data'!$J$26:$J$47, 'Import data'!$M$26:$M$47, "", 0)
)</f>
        <v/>
      </c>
      <c r="K2359" s="311" t="str">
        <f t="array" ref="K2359">IFERROR(
    XLOOKUP(F2359,
            _xlws.FILTER('Supplier Emission'!$G$15:$G$49,
                   ('Supplier Emission'!$D$15:$D$49=H2359) * ('Supplier Emission'!$F$15:$F$49=$E$1919)),
            _xlws.FILTER('Supplier Emission'!$I$15:$I$49,
                   ('Supplier Emission'!$D$15:$D$49=H2359) * ('Supplier Emission'!$F$15:$F$49=$E$1919)),
            ""),
    "")</f>
        <v/>
      </c>
      <c r="L2359" s="311" t="str">
        <f t="array" ref="L2359">IFERROR(
    XLOOKUP(F2359,
            _xlws.FILTER('Supplier Emission'!$G$15:$G$49,
                   ('Supplier Emission'!$D$15:$D$49=H2359) * ('Supplier Emission'!$F$15:$F$49=$E$1919)),
            _xlws.FILTER('Supplier Emission'!$J$15:$J$49,
                   ('Supplier Emission'!$D$15:$D$49=H2359) * ('Supplier Emission'!$F$15:$F$49=$E$1919)),
            ""),
    "")</f>
        <v/>
      </c>
      <c r="M2359" s="311" t="str">
        <f t="array" ref="M2359">IFERROR(
    XLOOKUP(F2359,
            _xlws.FILTER('Supplier Emission'!$G$15:$G$49,
                   ('Supplier Emission'!$D$15:$D$49=H2359) * ('Supplier Emission'!$F$15:$F$49=$E$1919)),
            _xlws.FILTER('Supplier Emission'!$M$15:$M$49,
                   ('Supplier Emission'!$D$15:$D$49=H2359) * ('Supplier Emission'!$F$15:$F$49=$E$1919)),
            ""),
    "")</f>
        <v/>
      </c>
      <c r="N2359" s="311" t="str">
        <f t="array" ref="N2359">IFERROR(
    XLOOKUP(F2359,
            _xlws.FILTER('Supplier Emission'!$G$15:$G$49,
                   ('Supplier Emission'!$D$15:$D$49=H2359) * ('Supplier Emission'!$F$15:$F$49=$E$1919)),
            _xlws.FILTER('Supplier Emission'!$H$15:$H$49,
                   ('Supplier Emission'!$D$15:$D$49=H2359) * ('Supplier Emission'!$F$15:$F$49=$E$1919)),
            ""),
    "")</f>
        <v/>
      </c>
      <c r="O2359" s="311" t="str">
        <f t="array" ref="O2359">XLOOKUP(1,('Emission Factors'!$E$5:$E$488='GHG emissions calculations'!$F2359)*('Emission Factors'!$H$5:$H$488='GHG emissions calculations'!$H2359),INDEX('Emission Factors'!$E$5:$T$488,0,MATCH('GHG emissions calculations'!O$6,'Emission Factors'!$E$5:$T$5,0)),"",0)</f>
        <v/>
      </c>
      <c r="P2359" s="313" t="str">
        <f t="array" ref="P2359">IFERROR(
    INDEX('Emission Factors'!$E$5:$P$488,
          MATCH(1,
                ('Emission Factors'!$E$5:$E$488 = 'GHG emissions calculations'!$F2359) *
                ('Emission Factors'!$H$5:$H$488 = 'GHG emissions calculations'!$H2359),
                0),
          MATCH('GHG emissions calculations'!P$6,'Emission Factors'!$E$5:$P$5,0)),
    "")</f>
        <v/>
      </c>
      <c r="Q2359" s="311" t="str">
        <f t="array" ref="Q2359">IFERROR(
    IF(
        INDEX('Emission Factors'!$E$5:$P$488,
              MATCH(1,
                    ('Emission Factors'!$E$5:$E$488 = 'GHG emissions calculations'!$F2359) *
                    ('Emission Factors'!$H$5:$H$488 = 'GHG emissions calculations'!$H2359),
                    0),
              MATCH('GHG emissions calculations'!Q$6, 'Emission Factors'!$E$5:$P$5, 0)) &lt;&gt; "",
        INDEX('Emission Factors'!$E$5:$P$488,
              MATCH(1,
                    ('Emission Factors'!$E$5:$E$488 = 'GHG emissions calculations'!$F2359) *
                    ('Emission Factors'!$H$5:$H$488 = 'GHG emissions calculations'!$H2359),
                    0),
              MATCH('GHG emissions calculations'!Q$6, 'Emission Factors'!$E$5:$P$5, 0)),
        ""),
    "")</f>
        <v/>
      </c>
      <c r="R2359" s="311" t="str">
        <f t="array" ref="R2359">IFERROR(
    IF(
        INDEX('Emission Factors'!$E$5:$R$488,
              MATCH(1,
                    ('Emission Factors'!$E$5:$E$488 = 'GHG emissions calculations'!$F2359) *
                    ('Emission Factors'!$H$5:$H$488 = 'GHG emissions calculations'!$H2359),
                    0),
              MATCH('GHG emissions calculations'!R$6, 'Emission Factors'!$E$5:$R$5, 0)) &lt;&gt; "",
        INDEX('Emission Factors'!$E$5:$R$488,
              MATCH(1,
                    ('Emission Factors'!$E$5:$E$488 = 'GHG emissions calculations'!$F2359) *
                    ('Emission Factors'!$H$5:$H$488 = 'GHG emissions calculations'!$H2359),
                    0),
              MATCH('GHG emissions calculations'!R$6, 'Emission Factors'!$E$5:$R$5, 0)),
        ""),
    "")</f>
        <v/>
      </c>
      <c r="S2359" s="312">
        <f t="shared" si="3"/>
        <v>0</v>
      </c>
      <c r="T2359" s="23"/>
    </row>
    <row r="2360" ht="15.75" customHeight="1" outlineLevel="1">
      <c r="A2360" s="23"/>
      <c r="B2360" s="71"/>
      <c r="C2360" s="71"/>
      <c r="D2360" s="71"/>
      <c r="E2360" s="314"/>
      <c r="F2360" s="311" t="str">
        <f>Lists!AB328</f>
        <v>Ruber, Polybutadiene rubber - Africa</v>
      </c>
      <c r="G2360" s="311" t="str">
        <f t="array" ref="G2360">XLOOKUP(1,('Emission Factors'!$E$5:$E$488='GHG emissions calculations'!$F2360)*('Emission Factors'!$H$5:$H$488='GHG emissions calculations'!$H2360),INDEX('Emission Factors'!$E$5:$T$488,0,MATCH('GHG emissions calculations'!G$6,'Emission Factors'!$E$5:$T$5,0)),"",0)</f>
        <v/>
      </c>
      <c r="H2360" s="311" t="s">
        <v>237</v>
      </c>
      <c r="I2360" s="312" t="str">
        <f>IF(
    SUMIFS('Import data'!$L$25:$L$80,
           'Import data'!$J$25:$J$80, F2360,
           'Import data'!$G$25:$G$80, 'GHG emissions calculations'!$H2360,
           'Import data'!$I$25:$I$80,$E$1919) &lt;&gt; 0,
    SUMIFS('Import data'!$L$25:$L$80,
           'Import data'!$J$25:$J$80, F2360,
           'Import data'!$G$25:$G$80, 'GHG emissions calculations'!$H2360,
           'Import data'!$I$25:$I$80,$E$1919),
    ""
)</f>
        <v/>
      </c>
      <c r="J2360" s="311" t="str">
        <f t="array" ref="J2360">IF(
    XLOOKUP(F2360, 'Import data'!$J$26:$J$47, 'Import data'!$M$26:$M$47, "", 0) = "Please add the region-specific supplier emission factor or choose a different region available in the IAEG database.",
    "",
    XLOOKUP(F2360, 'Import data'!$J$26:$J$47, 'Import data'!$M$26:$M$47, "", 0)
)</f>
        <v/>
      </c>
      <c r="K2360" s="311" t="str">
        <f t="array" ref="K2360">IFERROR(
    XLOOKUP(F2360,
            _xlws.FILTER('Supplier Emission'!$G$15:$G$49,
                   ('Supplier Emission'!$D$15:$D$49=H2360) * ('Supplier Emission'!$F$15:$F$49=$E$1919)),
            _xlws.FILTER('Supplier Emission'!$I$15:$I$49,
                   ('Supplier Emission'!$D$15:$D$49=H2360) * ('Supplier Emission'!$F$15:$F$49=$E$1919)),
            ""),
    "")</f>
        <v/>
      </c>
      <c r="L2360" s="311" t="str">
        <f t="array" ref="L2360">IFERROR(
    XLOOKUP(F2360,
            _xlws.FILTER('Supplier Emission'!$G$15:$G$49,
                   ('Supplier Emission'!$D$15:$D$49=H2360) * ('Supplier Emission'!$F$15:$F$49=$E$1919)),
            _xlws.FILTER('Supplier Emission'!$J$15:$J$49,
                   ('Supplier Emission'!$D$15:$D$49=H2360) * ('Supplier Emission'!$F$15:$F$49=$E$1919)),
            ""),
    "")</f>
        <v/>
      </c>
      <c r="M2360" s="311" t="str">
        <f t="array" ref="M2360">IFERROR(
    XLOOKUP(F2360,
            _xlws.FILTER('Supplier Emission'!$G$15:$G$49,
                   ('Supplier Emission'!$D$15:$D$49=H2360) * ('Supplier Emission'!$F$15:$F$49=$E$1919)),
            _xlws.FILTER('Supplier Emission'!$M$15:$M$49,
                   ('Supplier Emission'!$D$15:$D$49=H2360) * ('Supplier Emission'!$F$15:$F$49=$E$1919)),
            ""),
    "")</f>
        <v/>
      </c>
      <c r="N2360" s="311" t="str">
        <f t="array" ref="N2360">IFERROR(
    XLOOKUP(F2360,
            _xlws.FILTER('Supplier Emission'!$G$15:$G$49,
                   ('Supplier Emission'!$D$15:$D$49=H2360) * ('Supplier Emission'!$F$15:$F$49=$E$1919)),
            _xlws.FILTER('Supplier Emission'!$H$15:$H$49,
                   ('Supplier Emission'!$D$15:$D$49=H2360) * ('Supplier Emission'!$F$15:$F$49=$E$1919)),
            ""),
    "")</f>
        <v/>
      </c>
      <c r="O2360" s="311" t="str">
        <f t="array" ref="O2360">XLOOKUP(1,('Emission Factors'!$E$5:$E$488='GHG emissions calculations'!$F2360)*('Emission Factors'!$H$5:$H$488='GHG emissions calculations'!$H2360),INDEX('Emission Factors'!$E$5:$T$488,0,MATCH('GHG emissions calculations'!O$6,'Emission Factors'!$E$5:$T$5,0)),"",0)</f>
        <v/>
      </c>
      <c r="P2360" s="313" t="str">
        <f t="array" ref="P2360">IFERROR(
    INDEX('Emission Factors'!$E$5:$P$488,
          MATCH(1,
                ('Emission Factors'!$E$5:$E$488 = 'GHG emissions calculations'!$F2360) *
                ('Emission Factors'!$H$5:$H$488 = 'GHG emissions calculations'!$H2360),
                0),
          MATCH('GHG emissions calculations'!P$6,'Emission Factors'!$E$5:$P$5,0)),
    "")</f>
        <v/>
      </c>
      <c r="Q2360" s="311" t="str">
        <f t="array" ref="Q2360">IFERROR(
    IF(
        INDEX('Emission Factors'!$E$5:$P$488,
              MATCH(1,
                    ('Emission Factors'!$E$5:$E$488 = 'GHG emissions calculations'!$F2360) *
                    ('Emission Factors'!$H$5:$H$488 = 'GHG emissions calculations'!$H2360),
                    0),
              MATCH('GHG emissions calculations'!Q$6, 'Emission Factors'!$E$5:$P$5, 0)) &lt;&gt; "",
        INDEX('Emission Factors'!$E$5:$P$488,
              MATCH(1,
                    ('Emission Factors'!$E$5:$E$488 = 'GHG emissions calculations'!$F2360) *
                    ('Emission Factors'!$H$5:$H$488 = 'GHG emissions calculations'!$H2360),
                    0),
              MATCH('GHG emissions calculations'!Q$6, 'Emission Factors'!$E$5:$P$5, 0)),
        ""),
    "")</f>
        <v/>
      </c>
      <c r="R2360" s="311" t="str">
        <f t="array" ref="R2360">IFERROR(
    IF(
        INDEX('Emission Factors'!$E$5:$R$488,
              MATCH(1,
                    ('Emission Factors'!$E$5:$E$488 = 'GHG emissions calculations'!$F2360) *
                    ('Emission Factors'!$H$5:$H$488 = 'GHG emissions calculations'!$H2360),
                    0),
              MATCH('GHG emissions calculations'!R$6, 'Emission Factors'!$E$5:$R$5, 0)) &lt;&gt; "",
        INDEX('Emission Factors'!$E$5:$R$488,
              MATCH(1,
                    ('Emission Factors'!$E$5:$E$488 = 'GHG emissions calculations'!$F2360) *
                    ('Emission Factors'!$H$5:$H$488 = 'GHG emissions calculations'!$H2360),
                    0),
              MATCH('GHG emissions calculations'!R$6, 'Emission Factors'!$E$5:$R$5, 0)),
        ""),
    "")</f>
        <v/>
      </c>
      <c r="S2360" s="312">
        <f t="shared" si="3"/>
        <v>0</v>
      </c>
      <c r="T2360" s="23"/>
    </row>
    <row r="2361" ht="15.75" customHeight="1" outlineLevel="1">
      <c r="A2361" s="23"/>
      <c r="B2361" s="71"/>
      <c r="C2361" s="71"/>
      <c r="D2361" s="71"/>
      <c r="E2361" s="314"/>
      <c r="F2361" s="311" t="str">
        <f>Lists!AB356</f>
        <v>Ruber, Polybutadiene rubber - Africa</v>
      </c>
      <c r="G2361" s="311" t="str">
        <f t="array" ref="G2361">XLOOKUP(1,('Emission Factors'!$E$5:$E$488='GHG emissions calculations'!$F2361)*('Emission Factors'!$H$5:$H$488='GHG emissions calculations'!$H2361),INDEX('Emission Factors'!$E$5:$T$488,0,MATCH('GHG emissions calculations'!G$6,'Emission Factors'!$E$5:$T$5,0)),"",0)</f>
        <v/>
      </c>
      <c r="H2361" s="311" t="s">
        <v>237</v>
      </c>
      <c r="I2361" s="312" t="str">
        <f>IF(
    SUMIFS('Import data'!$L$25:$L$80,
           'Import data'!$J$25:$J$80, F2361,
           'Import data'!$G$25:$G$80, 'GHG emissions calculations'!$H2361,
           'Import data'!$I$25:$I$80,$E$1919) &lt;&gt; 0,
    SUMIFS('Import data'!$L$25:$L$80,
           'Import data'!$J$25:$J$80, F2361,
           'Import data'!$G$25:$G$80, 'GHG emissions calculations'!$H2361,
           'Import data'!$I$25:$I$80,$E$1919),
    ""
)</f>
        <v/>
      </c>
      <c r="J2361" s="311" t="str">
        <f t="array" ref="J2361">IF(
    XLOOKUP(F2361, 'Import data'!$J$26:$J$47, 'Import data'!$M$26:$M$47, "", 0) = "Please add the region-specific supplier emission factor or choose a different region available in the IAEG database.",
    "",
    XLOOKUP(F2361, 'Import data'!$J$26:$J$47, 'Import data'!$M$26:$M$47, "", 0)
)</f>
        <v/>
      </c>
      <c r="K2361" s="311" t="str">
        <f t="array" ref="K2361">IFERROR(
    XLOOKUP(F2361,
            _xlws.FILTER('Supplier Emission'!$G$15:$G$49,
                   ('Supplier Emission'!$D$15:$D$49=H2361) * ('Supplier Emission'!$F$15:$F$49=$E$1919)),
            _xlws.FILTER('Supplier Emission'!$I$15:$I$49,
                   ('Supplier Emission'!$D$15:$D$49=H2361) * ('Supplier Emission'!$F$15:$F$49=$E$1919)),
            ""),
    "")</f>
        <v/>
      </c>
      <c r="L2361" s="311" t="str">
        <f t="array" ref="L2361">IFERROR(
    XLOOKUP(F2361,
            _xlws.FILTER('Supplier Emission'!$G$15:$G$49,
                   ('Supplier Emission'!$D$15:$D$49=H2361) * ('Supplier Emission'!$F$15:$F$49=$E$1919)),
            _xlws.FILTER('Supplier Emission'!$J$15:$J$49,
                   ('Supplier Emission'!$D$15:$D$49=H2361) * ('Supplier Emission'!$F$15:$F$49=$E$1919)),
            ""),
    "")</f>
        <v/>
      </c>
      <c r="M2361" s="311" t="str">
        <f t="array" ref="M2361">IFERROR(
    XLOOKUP(F2361,
            _xlws.FILTER('Supplier Emission'!$G$15:$G$49,
                   ('Supplier Emission'!$D$15:$D$49=H2361) * ('Supplier Emission'!$F$15:$F$49=$E$1919)),
            _xlws.FILTER('Supplier Emission'!$M$15:$M$49,
                   ('Supplier Emission'!$D$15:$D$49=H2361) * ('Supplier Emission'!$F$15:$F$49=$E$1919)),
            ""),
    "")</f>
        <v/>
      </c>
      <c r="N2361" s="311" t="str">
        <f t="array" ref="N2361">IFERROR(
    XLOOKUP(F2361,
            _xlws.FILTER('Supplier Emission'!$G$15:$G$49,
                   ('Supplier Emission'!$D$15:$D$49=H2361) * ('Supplier Emission'!$F$15:$F$49=$E$1919)),
            _xlws.FILTER('Supplier Emission'!$H$15:$H$49,
                   ('Supplier Emission'!$D$15:$D$49=H2361) * ('Supplier Emission'!$F$15:$F$49=$E$1919)),
            ""),
    "")</f>
        <v/>
      </c>
      <c r="O2361" s="311" t="str">
        <f t="array" ref="O2361">XLOOKUP(1,('Emission Factors'!$E$5:$E$488='GHG emissions calculations'!$F2361)*('Emission Factors'!$H$5:$H$488='GHG emissions calculations'!$H2361),INDEX('Emission Factors'!$E$5:$T$488,0,MATCH('GHG emissions calculations'!O$6,'Emission Factors'!$E$5:$T$5,0)),"",0)</f>
        <v/>
      </c>
      <c r="P2361" s="313" t="str">
        <f t="array" ref="P2361">IFERROR(
    INDEX('Emission Factors'!$E$5:$P$488,
          MATCH(1,
                ('Emission Factors'!$E$5:$E$488 = 'GHG emissions calculations'!$F2361) *
                ('Emission Factors'!$H$5:$H$488 = 'GHG emissions calculations'!$H2361),
                0),
          MATCH('GHG emissions calculations'!P$6,'Emission Factors'!$E$5:$P$5,0)),
    "")</f>
        <v/>
      </c>
      <c r="Q2361" s="311" t="str">
        <f t="array" ref="Q2361">IFERROR(
    IF(
        INDEX('Emission Factors'!$E$5:$P$488,
              MATCH(1,
                    ('Emission Factors'!$E$5:$E$488 = 'GHG emissions calculations'!$F2361) *
                    ('Emission Factors'!$H$5:$H$488 = 'GHG emissions calculations'!$H2361),
                    0),
              MATCH('GHG emissions calculations'!Q$6, 'Emission Factors'!$E$5:$P$5, 0)) &lt;&gt; "",
        INDEX('Emission Factors'!$E$5:$P$488,
              MATCH(1,
                    ('Emission Factors'!$E$5:$E$488 = 'GHG emissions calculations'!$F2361) *
                    ('Emission Factors'!$H$5:$H$488 = 'GHG emissions calculations'!$H2361),
                    0),
              MATCH('GHG emissions calculations'!Q$6, 'Emission Factors'!$E$5:$P$5, 0)),
        ""),
    "")</f>
        <v/>
      </c>
      <c r="R2361" s="311" t="str">
        <f t="array" ref="R2361">IFERROR(
    IF(
        INDEX('Emission Factors'!$E$5:$R$488,
              MATCH(1,
                    ('Emission Factors'!$E$5:$E$488 = 'GHG emissions calculations'!$F2361) *
                    ('Emission Factors'!$H$5:$H$488 = 'GHG emissions calculations'!$H2361),
                    0),
              MATCH('GHG emissions calculations'!R$6, 'Emission Factors'!$E$5:$R$5, 0)) &lt;&gt; "",
        INDEX('Emission Factors'!$E$5:$R$488,
              MATCH(1,
                    ('Emission Factors'!$E$5:$E$488 = 'GHG emissions calculations'!$F2361) *
                    ('Emission Factors'!$H$5:$H$488 = 'GHG emissions calculations'!$H2361),
                    0),
              MATCH('GHG emissions calculations'!R$6, 'Emission Factors'!$E$5:$R$5, 0)),
        ""),
    "")</f>
        <v/>
      </c>
      <c r="S2361" s="312">
        <f t="shared" si="3"/>
        <v>0</v>
      </c>
      <c r="T2361" s="23"/>
    </row>
    <row r="2362" ht="15.75" customHeight="1" outlineLevel="1">
      <c r="A2362" s="23"/>
      <c r="B2362" s="71"/>
      <c r="C2362" s="71"/>
      <c r="D2362" s="71"/>
      <c r="E2362" s="314"/>
      <c r="F2362" s="311" t="str">
        <f>Lists!AB326</f>
        <v>Ruber, Polybutadiene rubber - America</v>
      </c>
      <c r="G2362" s="311" t="str">
        <f t="array" ref="G2362">XLOOKUP(1,('Emission Factors'!$E$5:$E$488='GHG emissions calculations'!$F2362)*('Emission Factors'!$H$5:$H$488='GHG emissions calculations'!$H2362),INDEX('Emission Factors'!$E$5:$T$488,0,MATCH('GHG emissions calculations'!G$6,'Emission Factors'!$E$5:$T$5,0)),"",0)</f>
        <v/>
      </c>
      <c r="H2362" s="311" t="s">
        <v>237</v>
      </c>
      <c r="I2362" s="312" t="str">
        <f>IF(
    SUMIFS('Import data'!$L$25:$L$80,
           'Import data'!$J$25:$J$80, F2362,
           'Import data'!$G$25:$G$80, 'GHG emissions calculations'!$H2362,
           'Import data'!$I$25:$I$80,$E$1919) &lt;&gt; 0,
    SUMIFS('Import data'!$L$25:$L$80,
           'Import data'!$J$25:$J$80, F2362,
           'Import data'!$G$25:$G$80, 'GHG emissions calculations'!$H2362,
           'Import data'!$I$25:$I$80,$E$1919),
    ""
)</f>
        <v/>
      </c>
      <c r="J2362" s="311" t="str">
        <f t="array" ref="J2362">IF(
    XLOOKUP(F2362, 'Import data'!$J$26:$J$47, 'Import data'!$M$26:$M$47, "", 0) = "Please add the region-specific supplier emission factor or choose a different region available in the IAEG database.",
    "",
    XLOOKUP(F2362, 'Import data'!$J$26:$J$47, 'Import data'!$M$26:$M$47, "", 0)
)</f>
        <v/>
      </c>
      <c r="K2362" s="311" t="str">
        <f t="array" ref="K2362">IFERROR(
    XLOOKUP(F2362,
            _xlws.FILTER('Supplier Emission'!$G$15:$G$49,
                   ('Supplier Emission'!$D$15:$D$49=H2362) * ('Supplier Emission'!$F$15:$F$49=$E$1919)),
            _xlws.FILTER('Supplier Emission'!$I$15:$I$49,
                   ('Supplier Emission'!$D$15:$D$49=H2362) * ('Supplier Emission'!$F$15:$F$49=$E$1919)),
            ""),
    "")</f>
        <v/>
      </c>
      <c r="L2362" s="311" t="str">
        <f t="array" ref="L2362">IFERROR(
    XLOOKUP(F2362,
            _xlws.FILTER('Supplier Emission'!$G$15:$G$49,
                   ('Supplier Emission'!$D$15:$D$49=H2362) * ('Supplier Emission'!$F$15:$F$49=$E$1919)),
            _xlws.FILTER('Supplier Emission'!$J$15:$J$49,
                   ('Supplier Emission'!$D$15:$D$49=H2362) * ('Supplier Emission'!$F$15:$F$49=$E$1919)),
            ""),
    "")</f>
        <v/>
      </c>
      <c r="M2362" s="311" t="str">
        <f t="array" ref="M2362">IFERROR(
    XLOOKUP(F2362,
            _xlws.FILTER('Supplier Emission'!$G$15:$G$49,
                   ('Supplier Emission'!$D$15:$D$49=H2362) * ('Supplier Emission'!$F$15:$F$49=$E$1919)),
            _xlws.FILTER('Supplier Emission'!$M$15:$M$49,
                   ('Supplier Emission'!$D$15:$D$49=H2362) * ('Supplier Emission'!$F$15:$F$49=$E$1919)),
            ""),
    "")</f>
        <v/>
      </c>
      <c r="N2362" s="311" t="str">
        <f t="array" ref="N2362">IFERROR(
    XLOOKUP(F2362,
            _xlws.FILTER('Supplier Emission'!$G$15:$G$49,
                   ('Supplier Emission'!$D$15:$D$49=H2362) * ('Supplier Emission'!$F$15:$F$49=$E$1919)),
            _xlws.FILTER('Supplier Emission'!$H$15:$H$49,
                   ('Supplier Emission'!$D$15:$D$49=H2362) * ('Supplier Emission'!$F$15:$F$49=$E$1919)),
            ""),
    "")</f>
        <v/>
      </c>
      <c r="O2362" s="311" t="str">
        <f t="array" ref="O2362">XLOOKUP(1,('Emission Factors'!$E$5:$E$488='GHG emissions calculations'!$F2362)*('Emission Factors'!$H$5:$H$488='GHG emissions calculations'!$H2362),INDEX('Emission Factors'!$E$5:$T$488,0,MATCH('GHG emissions calculations'!O$6,'Emission Factors'!$E$5:$T$5,0)),"",0)</f>
        <v/>
      </c>
      <c r="P2362" s="313" t="str">
        <f t="array" ref="P2362">IFERROR(
    INDEX('Emission Factors'!$E$5:$P$488,
          MATCH(1,
                ('Emission Factors'!$E$5:$E$488 = 'GHG emissions calculations'!$F2362) *
                ('Emission Factors'!$H$5:$H$488 = 'GHG emissions calculations'!$H2362),
                0),
          MATCH('GHG emissions calculations'!P$6,'Emission Factors'!$E$5:$P$5,0)),
    "")</f>
        <v/>
      </c>
      <c r="Q2362" s="311" t="str">
        <f t="array" ref="Q2362">IFERROR(
    IF(
        INDEX('Emission Factors'!$E$5:$P$488,
              MATCH(1,
                    ('Emission Factors'!$E$5:$E$488 = 'GHG emissions calculations'!$F2362) *
                    ('Emission Factors'!$H$5:$H$488 = 'GHG emissions calculations'!$H2362),
                    0),
              MATCH('GHG emissions calculations'!Q$6, 'Emission Factors'!$E$5:$P$5, 0)) &lt;&gt; "",
        INDEX('Emission Factors'!$E$5:$P$488,
              MATCH(1,
                    ('Emission Factors'!$E$5:$E$488 = 'GHG emissions calculations'!$F2362) *
                    ('Emission Factors'!$H$5:$H$488 = 'GHG emissions calculations'!$H2362),
                    0),
              MATCH('GHG emissions calculations'!Q$6, 'Emission Factors'!$E$5:$P$5, 0)),
        ""),
    "")</f>
        <v/>
      </c>
      <c r="R2362" s="311" t="str">
        <f t="array" ref="R2362">IFERROR(
    IF(
        INDEX('Emission Factors'!$E$5:$R$488,
              MATCH(1,
                    ('Emission Factors'!$E$5:$E$488 = 'GHG emissions calculations'!$F2362) *
                    ('Emission Factors'!$H$5:$H$488 = 'GHG emissions calculations'!$H2362),
                    0),
              MATCH('GHG emissions calculations'!R$6, 'Emission Factors'!$E$5:$R$5, 0)) &lt;&gt; "",
        INDEX('Emission Factors'!$E$5:$R$488,
              MATCH(1,
                    ('Emission Factors'!$E$5:$E$488 = 'GHG emissions calculations'!$F2362) *
                    ('Emission Factors'!$H$5:$H$488 = 'GHG emissions calculations'!$H2362),
                    0),
              MATCH('GHG emissions calculations'!R$6, 'Emission Factors'!$E$5:$R$5, 0)),
        ""),
    "")</f>
        <v/>
      </c>
      <c r="S2362" s="312">
        <f t="shared" si="3"/>
        <v>0</v>
      </c>
      <c r="T2362" s="23"/>
    </row>
    <row r="2363" ht="15.75" customHeight="1" outlineLevel="1">
      <c r="A2363" s="23"/>
      <c r="B2363" s="71"/>
      <c r="C2363" s="71"/>
      <c r="D2363" s="71"/>
      <c r="E2363" s="314"/>
      <c r="F2363" s="311" t="str">
        <f>Lists!AB354</f>
        <v>Ruber, Polybutadiene rubber - America</v>
      </c>
      <c r="G2363" s="311" t="str">
        <f t="array" ref="G2363">XLOOKUP(1,('Emission Factors'!$E$5:$E$488='GHG emissions calculations'!$F2363)*('Emission Factors'!$H$5:$H$488='GHG emissions calculations'!$H2363),INDEX('Emission Factors'!$E$5:$T$488,0,MATCH('GHG emissions calculations'!G$6,'Emission Factors'!$E$5:$T$5,0)),"",0)</f>
        <v/>
      </c>
      <c r="H2363" s="311" t="s">
        <v>237</v>
      </c>
      <c r="I2363" s="312" t="str">
        <f>IF(
    SUMIFS('Import data'!$L$25:$L$80,
           'Import data'!$J$25:$J$80, F2363,
           'Import data'!$G$25:$G$80, 'GHG emissions calculations'!$H2363,
           'Import data'!$I$25:$I$80,$E$1919) &lt;&gt; 0,
    SUMIFS('Import data'!$L$25:$L$80,
           'Import data'!$J$25:$J$80, F2363,
           'Import data'!$G$25:$G$80, 'GHG emissions calculations'!$H2363,
           'Import data'!$I$25:$I$80,$E$1919),
    ""
)</f>
        <v/>
      </c>
      <c r="J2363" s="311" t="str">
        <f t="array" ref="J2363">IF(
    XLOOKUP(F2363, 'Import data'!$J$26:$J$47, 'Import data'!$M$26:$M$47, "", 0) = "Please add the region-specific supplier emission factor or choose a different region available in the IAEG database.",
    "",
    XLOOKUP(F2363, 'Import data'!$J$26:$J$47, 'Import data'!$M$26:$M$47, "", 0)
)</f>
        <v/>
      </c>
      <c r="K2363" s="311" t="str">
        <f t="array" ref="K2363">IFERROR(
    XLOOKUP(F2363,
            _xlws.FILTER('Supplier Emission'!$G$15:$G$49,
                   ('Supplier Emission'!$D$15:$D$49=H2363) * ('Supplier Emission'!$F$15:$F$49=$E$1919)),
            _xlws.FILTER('Supplier Emission'!$I$15:$I$49,
                   ('Supplier Emission'!$D$15:$D$49=H2363) * ('Supplier Emission'!$F$15:$F$49=$E$1919)),
            ""),
    "")</f>
        <v/>
      </c>
      <c r="L2363" s="311" t="str">
        <f t="array" ref="L2363">IFERROR(
    XLOOKUP(F2363,
            _xlws.FILTER('Supplier Emission'!$G$15:$G$49,
                   ('Supplier Emission'!$D$15:$D$49=H2363) * ('Supplier Emission'!$F$15:$F$49=$E$1919)),
            _xlws.FILTER('Supplier Emission'!$J$15:$J$49,
                   ('Supplier Emission'!$D$15:$D$49=H2363) * ('Supplier Emission'!$F$15:$F$49=$E$1919)),
            ""),
    "")</f>
        <v/>
      </c>
      <c r="M2363" s="311" t="str">
        <f t="array" ref="M2363">IFERROR(
    XLOOKUP(F2363,
            _xlws.FILTER('Supplier Emission'!$G$15:$G$49,
                   ('Supplier Emission'!$D$15:$D$49=H2363) * ('Supplier Emission'!$F$15:$F$49=$E$1919)),
            _xlws.FILTER('Supplier Emission'!$M$15:$M$49,
                   ('Supplier Emission'!$D$15:$D$49=H2363) * ('Supplier Emission'!$F$15:$F$49=$E$1919)),
            ""),
    "")</f>
        <v/>
      </c>
      <c r="N2363" s="311" t="str">
        <f t="array" ref="N2363">IFERROR(
    XLOOKUP(F2363,
            _xlws.FILTER('Supplier Emission'!$G$15:$G$49,
                   ('Supplier Emission'!$D$15:$D$49=H2363) * ('Supplier Emission'!$F$15:$F$49=$E$1919)),
            _xlws.FILTER('Supplier Emission'!$H$15:$H$49,
                   ('Supplier Emission'!$D$15:$D$49=H2363) * ('Supplier Emission'!$F$15:$F$49=$E$1919)),
            ""),
    "")</f>
        <v/>
      </c>
      <c r="O2363" s="311" t="str">
        <f t="array" ref="O2363">XLOOKUP(1,('Emission Factors'!$E$5:$E$488='GHG emissions calculations'!$F2363)*('Emission Factors'!$H$5:$H$488='GHG emissions calculations'!$H2363),INDEX('Emission Factors'!$E$5:$T$488,0,MATCH('GHG emissions calculations'!O$6,'Emission Factors'!$E$5:$T$5,0)),"",0)</f>
        <v/>
      </c>
      <c r="P2363" s="313" t="str">
        <f t="array" ref="P2363">IFERROR(
    INDEX('Emission Factors'!$E$5:$P$488,
          MATCH(1,
                ('Emission Factors'!$E$5:$E$488 = 'GHG emissions calculations'!$F2363) *
                ('Emission Factors'!$H$5:$H$488 = 'GHG emissions calculations'!$H2363),
                0),
          MATCH('GHG emissions calculations'!P$6,'Emission Factors'!$E$5:$P$5,0)),
    "")</f>
        <v/>
      </c>
      <c r="Q2363" s="311" t="str">
        <f t="array" ref="Q2363">IFERROR(
    IF(
        INDEX('Emission Factors'!$E$5:$P$488,
              MATCH(1,
                    ('Emission Factors'!$E$5:$E$488 = 'GHG emissions calculations'!$F2363) *
                    ('Emission Factors'!$H$5:$H$488 = 'GHG emissions calculations'!$H2363),
                    0),
              MATCH('GHG emissions calculations'!Q$6, 'Emission Factors'!$E$5:$P$5, 0)) &lt;&gt; "",
        INDEX('Emission Factors'!$E$5:$P$488,
              MATCH(1,
                    ('Emission Factors'!$E$5:$E$488 = 'GHG emissions calculations'!$F2363) *
                    ('Emission Factors'!$H$5:$H$488 = 'GHG emissions calculations'!$H2363),
                    0),
              MATCH('GHG emissions calculations'!Q$6, 'Emission Factors'!$E$5:$P$5, 0)),
        ""),
    "")</f>
        <v/>
      </c>
      <c r="R2363" s="311" t="str">
        <f t="array" ref="R2363">IFERROR(
    IF(
        INDEX('Emission Factors'!$E$5:$R$488,
              MATCH(1,
                    ('Emission Factors'!$E$5:$E$488 = 'GHG emissions calculations'!$F2363) *
                    ('Emission Factors'!$H$5:$H$488 = 'GHG emissions calculations'!$H2363),
                    0),
              MATCH('GHG emissions calculations'!R$6, 'Emission Factors'!$E$5:$R$5, 0)) &lt;&gt; "",
        INDEX('Emission Factors'!$E$5:$R$488,
              MATCH(1,
                    ('Emission Factors'!$E$5:$E$488 = 'GHG emissions calculations'!$F2363) *
                    ('Emission Factors'!$H$5:$H$488 = 'GHG emissions calculations'!$H2363),
                    0),
              MATCH('GHG emissions calculations'!R$6, 'Emission Factors'!$E$5:$R$5, 0)),
        ""),
    "")</f>
        <v/>
      </c>
      <c r="S2363" s="312">
        <f t="shared" si="3"/>
        <v>0</v>
      </c>
      <c r="T2363" s="23"/>
    </row>
    <row r="2364" ht="15.75" customHeight="1" outlineLevel="1">
      <c r="A2364" s="23"/>
      <c r="B2364" s="71"/>
      <c r="C2364" s="71"/>
      <c r="D2364" s="71"/>
      <c r="E2364" s="314"/>
      <c r="F2364" s="311" t="str">
        <f>Lists!AB329</f>
        <v>Ruber, Polybutadiene rubber - Asia</v>
      </c>
      <c r="G2364" s="311" t="str">
        <f t="array" ref="G2364">XLOOKUP(1,('Emission Factors'!$E$5:$E$488='GHG emissions calculations'!$F2364)*('Emission Factors'!$H$5:$H$488='GHG emissions calculations'!$H2364),INDEX('Emission Factors'!$E$5:$T$488,0,MATCH('GHG emissions calculations'!G$6,'Emission Factors'!$E$5:$T$5,0)),"",0)</f>
        <v/>
      </c>
      <c r="H2364" s="311" t="s">
        <v>237</v>
      </c>
      <c r="I2364" s="312" t="str">
        <f>IF(
    SUMIFS('Import data'!$L$25:$L$80,
           'Import data'!$J$25:$J$80, F2364,
           'Import data'!$G$25:$G$80, 'GHG emissions calculations'!$H2364,
           'Import data'!$I$25:$I$80,$E$1919) &lt;&gt; 0,
    SUMIFS('Import data'!$L$25:$L$80,
           'Import data'!$J$25:$J$80, F2364,
           'Import data'!$G$25:$G$80, 'GHG emissions calculations'!$H2364,
           'Import data'!$I$25:$I$80,$E$1919),
    ""
)</f>
        <v/>
      </c>
      <c r="J2364" s="311" t="str">
        <f t="array" ref="J2364">IF(
    XLOOKUP(F2364, 'Import data'!$J$26:$J$47, 'Import data'!$M$26:$M$47, "", 0) = "Please add the region-specific supplier emission factor or choose a different region available in the IAEG database.",
    "",
    XLOOKUP(F2364, 'Import data'!$J$26:$J$47, 'Import data'!$M$26:$M$47, "", 0)
)</f>
        <v/>
      </c>
      <c r="K2364" s="311" t="str">
        <f t="array" ref="K2364">IFERROR(
    XLOOKUP(F2364,
            _xlws.FILTER('Supplier Emission'!$G$15:$G$49,
                   ('Supplier Emission'!$D$15:$D$49=H2364) * ('Supplier Emission'!$F$15:$F$49=$E$1919)),
            _xlws.FILTER('Supplier Emission'!$I$15:$I$49,
                   ('Supplier Emission'!$D$15:$D$49=H2364) * ('Supplier Emission'!$F$15:$F$49=$E$1919)),
            ""),
    "")</f>
        <v/>
      </c>
      <c r="L2364" s="311" t="str">
        <f t="array" ref="L2364">IFERROR(
    XLOOKUP(F2364,
            _xlws.FILTER('Supplier Emission'!$G$15:$G$49,
                   ('Supplier Emission'!$D$15:$D$49=H2364) * ('Supplier Emission'!$F$15:$F$49=$E$1919)),
            _xlws.FILTER('Supplier Emission'!$J$15:$J$49,
                   ('Supplier Emission'!$D$15:$D$49=H2364) * ('Supplier Emission'!$F$15:$F$49=$E$1919)),
            ""),
    "")</f>
        <v/>
      </c>
      <c r="M2364" s="311" t="str">
        <f t="array" ref="M2364">IFERROR(
    XLOOKUP(F2364,
            _xlws.FILTER('Supplier Emission'!$G$15:$G$49,
                   ('Supplier Emission'!$D$15:$D$49=H2364) * ('Supplier Emission'!$F$15:$F$49=$E$1919)),
            _xlws.FILTER('Supplier Emission'!$M$15:$M$49,
                   ('Supplier Emission'!$D$15:$D$49=H2364) * ('Supplier Emission'!$F$15:$F$49=$E$1919)),
            ""),
    "")</f>
        <v/>
      </c>
      <c r="N2364" s="311" t="str">
        <f t="array" ref="N2364">IFERROR(
    XLOOKUP(F2364,
            _xlws.FILTER('Supplier Emission'!$G$15:$G$49,
                   ('Supplier Emission'!$D$15:$D$49=H2364) * ('Supplier Emission'!$F$15:$F$49=$E$1919)),
            _xlws.FILTER('Supplier Emission'!$H$15:$H$49,
                   ('Supplier Emission'!$D$15:$D$49=H2364) * ('Supplier Emission'!$F$15:$F$49=$E$1919)),
            ""),
    "")</f>
        <v/>
      </c>
      <c r="O2364" s="311" t="str">
        <f t="array" ref="O2364">XLOOKUP(1,('Emission Factors'!$E$5:$E$488='GHG emissions calculations'!$F2364)*('Emission Factors'!$H$5:$H$488='GHG emissions calculations'!$H2364),INDEX('Emission Factors'!$E$5:$T$488,0,MATCH('GHG emissions calculations'!O$6,'Emission Factors'!$E$5:$T$5,0)),"",0)</f>
        <v/>
      </c>
      <c r="P2364" s="313" t="str">
        <f t="array" ref="P2364">IFERROR(
    INDEX('Emission Factors'!$E$5:$P$488,
          MATCH(1,
                ('Emission Factors'!$E$5:$E$488 = 'GHG emissions calculations'!$F2364) *
                ('Emission Factors'!$H$5:$H$488 = 'GHG emissions calculations'!$H2364),
                0),
          MATCH('GHG emissions calculations'!P$6,'Emission Factors'!$E$5:$P$5,0)),
    "")</f>
        <v/>
      </c>
      <c r="Q2364" s="311" t="str">
        <f t="array" ref="Q2364">IFERROR(
    IF(
        INDEX('Emission Factors'!$E$5:$P$488,
              MATCH(1,
                    ('Emission Factors'!$E$5:$E$488 = 'GHG emissions calculations'!$F2364) *
                    ('Emission Factors'!$H$5:$H$488 = 'GHG emissions calculations'!$H2364),
                    0),
              MATCH('GHG emissions calculations'!Q$6, 'Emission Factors'!$E$5:$P$5, 0)) &lt;&gt; "",
        INDEX('Emission Factors'!$E$5:$P$488,
              MATCH(1,
                    ('Emission Factors'!$E$5:$E$488 = 'GHG emissions calculations'!$F2364) *
                    ('Emission Factors'!$H$5:$H$488 = 'GHG emissions calculations'!$H2364),
                    0),
              MATCH('GHG emissions calculations'!Q$6, 'Emission Factors'!$E$5:$P$5, 0)),
        ""),
    "")</f>
        <v/>
      </c>
      <c r="R2364" s="311" t="str">
        <f t="array" ref="R2364">IFERROR(
    IF(
        INDEX('Emission Factors'!$E$5:$R$488,
              MATCH(1,
                    ('Emission Factors'!$E$5:$E$488 = 'GHG emissions calculations'!$F2364) *
                    ('Emission Factors'!$H$5:$H$488 = 'GHG emissions calculations'!$H2364),
                    0),
              MATCH('GHG emissions calculations'!R$6, 'Emission Factors'!$E$5:$R$5, 0)) &lt;&gt; "",
        INDEX('Emission Factors'!$E$5:$R$488,
              MATCH(1,
                    ('Emission Factors'!$E$5:$E$488 = 'GHG emissions calculations'!$F2364) *
                    ('Emission Factors'!$H$5:$H$488 = 'GHG emissions calculations'!$H2364),
                    0),
              MATCH('GHG emissions calculations'!R$6, 'Emission Factors'!$E$5:$R$5, 0)),
        ""),
    "")</f>
        <v/>
      </c>
      <c r="S2364" s="312">
        <f t="shared" si="3"/>
        <v>0</v>
      </c>
      <c r="T2364" s="23"/>
    </row>
    <row r="2365" ht="15.75" customHeight="1" outlineLevel="1">
      <c r="A2365" s="23"/>
      <c r="B2365" s="71"/>
      <c r="C2365" s="71"/>
      <c r="D2365" s="71"/>
      <c r="E2365" s="314"/>
      <c r="F2365" s="311" t="str">
        <f>Lists!AB357</f>
        <v>Ruber, Polybutadiene rubber - Asia</v>
      </c>
      <c r="G2365" s="311" t="str">
        <f t="array" ref="G2365">XLOOKUP(1,('Emission Factors'!$E$5:$E$488='GHG emissions calculations'!$F2365)*('Emission Factors'!$H$5:$H$488='GHG emissions calculations'!$H2365),INDEX('Emission Factors'!$E$5:$T$488,0,MATCH('GHG emissions calculations'!G$6,'Emission Factors'!$E$5:$T$5,0)),"",0)</f>
        <v/>
      </c>
      <c r="H2365" s="311" t="s">
        <v>237</v>
      </c>
      <c r="I2365" s="312" t="str">
        <f>IF(
    SUMIFS('Import data'!$L$25:$L$80,
           'Import data'!$J$25:$J$80, F2365,
           'Import data'!$G$25:$G$80, 'GHG emissions calculations'!$H2365,
           'Import data'!$I$25:$I$80,$E$1919) &lt;&gt; 0,
    SUMIFS('Import data'!$L$25:$L$80,
           'Import data'!$J$25:$J$80, F2365,
           'Import data'!$G$25:$G$80, 'GHG emissions calculations'!$H2365,
           'Import data'!$I$25:$I$80,$E$1919),
    ""
)</f>
        <v/>
      </c>
      <c r="J2365" s="311" t="str">
        <f t="array" ref="J2365">IF(
    XLOOKUP(F2365, 'Import data'!$J$26:$J$47, 'Import data'!$M$26:$M$47, "", 0) = "Please add the region-specific supplier emission factor or choose a different region available in the IAEG database.",
    "",
    XLOOKUP(F2365, 'Import data'!$J$26:$J$47, 'Import data'!$M$26:$M$47, "", 0)
)</f>
        <v/>
      </c>
      <c r="K2365" s="311" t="str">
        <f t="array" ref="K2365">IFERROR(
    XLOOKUP(F2365,
            _xlws.FILTER('Supplier Emission'!$G$15:$G$49,
                   ('Supplier Emission'!$D$15:$D$49=H2365) * ('Supplier Emission'!$F$15:$F$49=$E$1919)),
            _xlws.FILTER('Supplier Emission'!$I$15:$I$49,
                   ('Supplier Emission'!$D$15:$D$49=H2365) * ('Supplier Emission'!$F$15:$F$49=$E$1919)),
            ""),
    "")</f>
        <v/>
      </c>
      <c r="L2365" s="311" t="str">
        <f t="array" ref="L2365">IFERROR(
    XLOOKUP(F2365,
            _xlws.FILTER('Supplier Emission'!$G$15:$G$49,
                   ('Supplier Emission'!$D$15:$D$49=H2365) * ('Supplier Emission'!$F$15:$F$49=$E$1919)),
            _xlws.FILTER('Supplier Emission'!$J$15:$J$49,
                   ('Supplier Emission'!$D$15:$D$49=H2365) * ('Supplier Emission'!$F$15:$F$49=$E$1919)),
            ""),
    "")</f>
        <v/>
      </c>
      <c r="M2365" s="311" t="str">
        <f t="array" ref="M2365">IFERROR(
    XLOOKUP(F2365,
            _xlws.FILTER('Supplier Emission'!$G$15:$G$49,
                   ('Supplier Emission'!$D$15:$D$49=H2365) * ('Supplier Emission'!$F$15:$F$49=$E$1919)),
            _xlws.FILTER('Supplier Emission'!$M$15:$M$49,
                   ('Supplier Emission'!$D$15:$D$49=H2365) * ('Supplier Emission'!$F$15:$F$49=$E$1919)),
            ""),
    "")</f>
        <v/>
      </c>
      <c r="N2365" s="311" t="str">
        <f t="array" ref="N2365">IFERROR(
    XLOOKUP(F2365,
            _xlws.FILTER('Supplier Emission'!$G$15:$G$49,
                   ('Supplier Emission'!$D$15:$D$49=H2365) * ('Supplier Emission'!$F$15:$F$49=$E$1919)),
            _xlws.FILTER('Supplier Emission'!$H$15:$H$49,
                   ('Supplier Emission'!$D$15:$D$49=H2365) * ('Supplier Emission'!$F$15:$F$49=$E$1919)),
            ""),
    "")</f>
        <v/>
      </c>
      <c r="O2365" s="311" t="str">
        <f t="array" ref="O2365">XLOOKUP(1,('Emission Factors'!$E$5:$E$488='GHG emissions calculations'!$F2365)*('Emission Factors'!$H$5:$H$488='GHG emissions calculations'!$H2365),INDEX('Emission Factors'!$E$5:$T$488,0,MATCH('GHG emissions calculations'!O$6,'Emission Factors'!$E$5:$T$5,0)),"",0)</f>
        <v/>
      </c>
      <c r="P2365" s="313" t="str">
        <f t="array" ref="P2365">IFERROR(
    INDEX('Emission Factors'!$E$5:$P$488,
          MATCH(1,
                ('Emission Factors'!$E$5:$E$488 = 'GHG emissions calculations'!$F2365) *
                ('Emission Factors'!$H$5:$H$488 = 'GHG emissions calculations'!$H2365),
                0),
          MATCH('GHG emissions calculations'!P$6,'Emission Factors'!$E$5:$P$5,0)),
    "")</f>
        <v/>
      </c>
      <c r="Q2365" s="311" t="str">
        <f t="array" ref="Q2365">IFERROR(
    IF(
        INDEX('Emission Factors'!$E$5:$P$488,
              MATCH(1,
                    ('Emission Factors'!$E$5:$E$488 = 'GHG emissions calculations'!$F2365) *
                    ('Emission Factors'!$H$5:$H$488 = 'GHG emissions calculations'!$H2365),
                    0),
              MATCH('GHG emissions calculations'!Q$6, 'Emission Factors'!$E$5:$P$5, 0)) &lt;&gt; "",
        INDEX('Emission Factors'!$E$5:$P$488,
              MATCH(1,
                    ('Emission Factors'!$E$5:$E$488 = 'GHG emissions calculations'!$F2365) *
                    ('Emission Factors'!$H$5:$H$488 = 'GHG emissions calculations'!$H2365),
                    0),
              MATCH('GHG emissions calculations'!Q$6, 'Emission Factors'!$E$5:$P$5, 0)),
        ""),
    "")</f>
        <v/>
      </c>
      <c r="R2365" s="311" t="str">
        <f t="array" ref="R2365">IFERROR(
    IF(
        INDEX('Emission Factors'!$E$5:$R$488,
              MATCH(1,
                    ('Emission Factors'!$E$5:$E$488 = 'GHG emissions calculations'!$F2365) *
                    ('Emission Factors'!$H$5:$H$488 = 'GHG emissions calculations'!$H2365),
                    0),
              MATCH('GHG emissions calculations'!R$6, 'Emission Factors'!$E$5:$R$5, 0)) &lt;&gt; "",
        INDEX('Emission Factors'!$E$5:$R$488,
              MATCH(1,
                    ('Emission Factors'!$E$5:$E$488 = 'GHG emissions calculations'!$F2365) *
                    ('Emission Factors'!$H$5:$H$488 = 'GHG emissions calculations'!$H2365),
                    0),
              MATCH('GHG emissions calculations'!R$6, 'Emission Factors'!$E$5:$R$5, 0)),
        ""),
    "")</f>
        <v/>
      </c>
      <c r="S2365" s="312">
        <f t="shared" si="3"/>
        <v>0</v>
      </c>
      <c r="T2365" s="23"/>
    </row>
    <row r="2366" ht="15.75" customHeight="1" outlineLevel="1">
      <c r="A2366" s="23"/>
      <c r="B2366" s="71"/>
      <c r="C2366" s="71"/>
      <c r="D2366" s="71"/>
      <c r="E2366" s="314"/>
      <c r="F2366" s="311" t="str">
        <f>Lists!AB327</f>
        <v>Ruber, Polybutadiene rubber - Europe</v>
      </c>
      <c r="G2366" s="311">
        <f t="array" ref="G2366">XLOOKUP(1,('Emission Factors'!$E$5:$E$488='GHG emissions calculations'!$F2366)*('Emission Factors'!$H$5:$H$488='GHG emissions calculations'!$H2366),INDEX('Emission Factors'!$E$5:$T$488,0,MATCH('GHG emissions calculations'!G$6,'Emission Factors'!$E$5:$T$5,0)),"",0)</f>
        <v>3</v>
      </c>
      <c r="H2366" s="311" t="s">
        <v>237</v>
      </c>
      <c r="I2366" s="312" t="str">
        <f>IF(
    SUMIFS('Import data'!$L$25:$L$80,
           'Import data'!$J$25:$J$80, F2366,
           'Import data'!$G$25:$G$80, 'GHG emissions calculations'!$H2366,
           'Import data'!$I$25:$I$80,$E$1919) &lt;&gt; 0,
    SUMIFS('Import data'!$L$25:$L$80,
           'Import data'!$J$25:$J$80, F2366,
           'Import data'!$G$25:$G$80, 'GHG emissions calculations'!$H2366,
           'Import data'!$I$25:$I$80,$E$1919),
    ""
)</f>
        <v/>
      </c>
      <c r="J2366" s="311" t="str">
        <f t="array" ref="J2366">IF(
    XLOOKUP(F2366, 'Import data'!$J$26:$J$47, 'Import data'!$M$26:$M$47, "", 0) = "Please add the region-specific supplier emission factor or choose a different region available in the IAEG database.",
    "",
    XLOOKUP(F2366, 'Import data'!$J$26:$J$47, 'Import data'!$M$26:$M$47, "", 0)
)</f>
        <v/>
      </c>
      <c r="K2366" s="311" t="str">
        <f t="array" ref="K2366">IFERROR(
    XLOOKUP(F2366,
            _xlws.FILTER('Supplier Emission'!$G$15:$G$49,
                   ('Supplier Emission'!$D$15:$D$49=H2366) * ('Supplier Emission'!$F$15:$F$49=$E$1919)),
            _xlws.FILTER('Supplier Emission'!$I$15:$I$49,
                   ('Supplier Emission'!$D$15:$D$49=H2366) * ('Supplier Emission'!$F$15:$F$49=$E$1919)),
            ""),
    "")</f>
        <v/>
      </c>
      <c r="L2366" s="311" t="str">
        <f t="array" ref="L2366">IFERROR(
    XLOOKUP(F2366,
            _xlws.FILTER('Supplier Emission'!$G$15:$G$49,
                   ('Supplier Emission'!$D$15:$D$49=H2366) * ('Supplier Emission'!$F$15:$F$49=$E$1919)),
            _xlws.FILTER('Supplier Emission'!$J$15:$J$49,
                   ('Supplier Emission'!$D$15:$D$49=H2366) * ('Supplier Emission'!$F$15:$F$49=$E$1919)),
            ""),
    "")</f>
        <v/>
      </c>
      <c r="M2366" s="311" t="str">
        <f t="array" ref="M2366">IFERROR(
    XLOOKUP(F2366,
            _xlws.FILTER('Supplier Emission'!$G$15:$G$49,
                   ('Supplier Emission'!$D$15:$D$49=H2366) * ('Supplier Emission'!$F$15:$F$49=$E$1919)),
            _xlws.FILTER('Supplier Emission'!$M$15:$M$49,
                   ('Supplier Emission'!$D$15:$D$49=H2366) * ('Supplier Emission'!$F$15:$F$49=$E$1919)),
            ""),
    "")</f>
        <v/>
      </c>
      <c r="N2366" s="311" t="str">
        <f t="array" ref="N2366">IFERROR(
    XLOOKUP(F2366,
            _xlws.FILTER('Supplier Emission'!$G$15:$G$49,
                   ('Supplier Emission'!$D$15:$D$49=H2366) * ('Supplier Emission'!$F$15:$F$49=$E$1919)),
            _xlws.FILTER('Supplier Emission'!$H$15:$H$49,
                   ('Supplier Emission'!$D$15:$D$49=H2366) * ('Supplier Emission'!$F$15:$F$49=$E$1919)),
            ""),
    "")</f>
        <v/>
      </c>
      <c r="O2366" s="311" t="str">
        <f t="array" ref="O2366">XLOOKUP(1,('Emission Factors'!$E$5:$E$488='GHG emissions calculations'!$F2366)*('Emission Factors'!$H$5:$H$488='GHG emissions calculations'!$H2366),INDEX('Emission Factors'!$E$5:$T$488,0,MATCH('GHG emissions calculations'!O$6,'Emission Factors'!$E$5:$T$5,0)),"",0)</f>
        <v>Caoutchouc Polybutadiène, RER</v>
      </c>
      <c r="P2366" s="313">
        <f t="array" ref="P2366">IFERROR(
    INDEX('Emission Factors'!$E$5:$P$488,
          MATCH(1,
                ('Emission Factors'!$E$5:$E$488 = 'GHG emissions calculations'!$F2366) *
                ('Emission Factors'!$H$5:$H$488 = 'GHG emissions calculations'!$H2366),
                0),
          MATCH('GHG emissions calculations'!P$6,'Emission Factors'!$E$5:$P$5,0)),
    "")</f>
        <v>4.31</v>
      </c>
      <c r="Q2366" s="311" t="str">
        <f t="array" ref="Q2366">IFERROR(
    IF(
        INDEX('Emission Factors'!$E$5:$P$488,
              MATCH(1,
                    ('Emission Factors'!$E$5:$E$488 = 'GHG emissions calculations'!$F2366) *
                    ('Emission Factors'!$H$5:$H$488 = 'GHG emissions calculations'!$H2366),
                    0),
              MATCH('GHG emissions calculations'!Q$6, 'Emission Factors'!$E$5:$P$5, 0)) &lt;&gt; "",
        INDEX('Emission Factors'!$E$5:$P$488,
              MATCH(1,
                    ('Emission Factors'!$E$5:$E$488 = 'GHG emissions calculations'!$F2366) *
                    ('Emission Factors'!$H$5:$H$488 = 'GHG emissions calculations'!$H2366),
                    0),
              MATCH('GHG emissions calculations'!Q$6, 'Emission Factors'!$E$5:$P$5, 0)),
        ""),
    "")</f>
        <v>kgCO2e/kg</v>
      </c>
      <c r="R2366" s="311" t="str">
        <f t="array" ref="R2366">IFERROR(
    IF(
        INDEX('Emission Factors'!$E$5:$R$488,
              MATCH(1,
                    ('Emission Factors'!$E$5:$E$488 = 'GHG emissions calculations'!$F2366) *
                    ('Emission Factors'!$H$5:$H$488 = 'GHG emissions calculations'!$H2366),
                    0),
              MATCH('GHG emissions calculations'!R$6, 'Emission Factors'!$E$5:$R$5, 0)) &lt;&gt; "",
        INDEX('Emission Factors'!$E$5:$R$488,
              MATCH(1,
                    ('Emission Factors'!$E$5:$E$488 = 'GHG emissions calculations'!$F2366) *
                    ('Emission Factors'!$H$5:$H$488 = 'GHG emissions calculations'!$H2366),
                    0),
              MATCH('GHG emissions calculations'!R$6, 'Emission Factors'!$E$5:$R$5, 0)),
        ""),
    "")</f>
        <v>Europe</v>
      </c>
      <c r="S2366" s="312">
        <f t="shared" si="3"/>
        <v>0</v>
      </c>
      <c r="T2366" s="23"/>
    </row>
    <row r="2367" ht="15.75" customHeight="1" outlineLevel="1">
      <c r="A2367" s="23"/>
      <c r="B2367" s="71"/>
      <c r="C2367" s="71"/>
      <c r="D2367" s="71"/>
      <c r="E2367" s="314"/>
      <c r="F2367" s="311" t="str">
        <f>Lists!AB355</f>
        <v>Ruber, Polybutadiene rubber - Europe</v>
      </c>
      <c r="G2367" s="311">
        <f t="array" ref="G2367">XLOOKUP(1,('Emission Factors'!$E$5:$E$488='GHG emissions calculations'!$F2367)*('Emission Factors'!$H$5:$H$488='GHG emissions calculations'!$H2367),INDEX('Emission Factors'!$E$5:$T$488,0,MATCH('GHG emissions calculations'!G$6,'Emission Factors'!$E$5:$T$5,0)),"",0)</f>
        <v>3</v>
      </c>
      <c r="H2367" s="311" t="s">
        <v>237</v>
      </c>
      <c r="I2367" s="312" t="str">
        <f>IF(
    SUMIFS('Import data'!$L$25:$L$80,
           'Import data'!$J$25:$J$80, F2367,
           'Import data'!$G$25:$G$80, 'GHG emissions calculations'!$H2367,
           'Import data'!$I$25:$I$80,$E$1919) &lt;&gt; 0,
    SUMIFS('Import data'!$L$25:$L$80,
           'Import data'!$J$25:$J$80, F2367,
           'Import data'!$G$25:$G$80, 'GHG emissions calculations'!$H2367,
           'Import data'!$I$25:$I$80,$E$1919),
    ""
)</f>
        <v/>
      </c>
      <c r="J2367" s="311" t="str">
        <f t="array" ref="J2367">IF(
    XLOOKUP(F2367, 'Import data'!$J$26:$J$47, 'Import data'!$M$26:$M$47, "", 0) = "Please add the region-specific supplier emission factor or choose a different region available in the IAEG database.",
    "",
    XLOOKUP(F2367, 'Import data'!$J$26:$J$47, 'Import data'!$M$26:$M$47, "", 0)
)</f>
        <v/>
      </c>
      <c r="K2367" s="311" t="str">
        <f t="array" ref="K2367">IFERROR(
    XLOOKUP(F2367,
            _xlws.FILTER('Supplier Emission'!$G$15:$G$49,
                   ('Supplier Emission'!$D$15:$D$49=H2367) * ('Supplier Emission'!$F$15:$F$49=$E$1919)),
            _xlws.FILTER('Supplier Emission'!$I$15:$I$49,
                   ('Supplier Emission'!$D$15:$D$49=H2367) * ('Supplier Emission'!$F$15:$F$49=$E$1919)),
            ""),
    "")</f>
        <v/>
      </c>
      <c r="L2367" s="311" t="str">
        <f t="array" ref="L2367">IFERROR(
    XLOOKUP(F2367,
            _xlws.FILTER('Supplier Emission'!$G$15:$G$49,
                   ('Supplier Emission'!$D$15:$D$49=H2367) * ('Supplier Emission'!$F$15:$F$49=$E$1919)),
            _xlws.FILTER('Supplier Emission'!$J$15:$J$49,
                   ('Supplier Emission'!$D$15:$D$49=H2367) * ('Supplier Emission'!$F$15:$F$49=$E$1919)),
            ""),
    "")</f>
        <v/>
      </c>
      <c r="M2367" s="311" t="str">
        <f t="array" ref="M2367">IFERROR(
    XLOOKUP(F2367,
            _xlws.FILTER('Supplier Emission'!$G$15:$G$49,
                   ('Supplier Emission'!$D$15:$D$49=H2367) * ('Supplier Emission'!$F$15:$F$49=$E$1919)),
            _xlws.FILTER('Supplier Emission'!$M$15:$M$49,
                   ('Supplier Emission'!$D$15:$D$49=H2367) * ('Supplier Emission'!$F$15:$F$49=$E$1919)),
            ""),
    "")</f>
        <v/>
      </c>
      <c r="N2367" s="311" t="str">
        <f t="array" ref="N2367">IFERROR(
    XLOOKUP(F2367,
            _xlws.FILTER('Supplier Emission'!$G$15:$G$49,
                   ('Supplier Emission'!$D$15:$D$49=H2367) * ('Supplier Emission'!$F$15:$F$49=$E$1919)),
            _xlws.FILTER('Supplier Emission'!$H$15:$H$49,
                   ('Supplier Emission'!$D$15:$D$49=H2367) * ('Supplier Emission'!$F$15:$F$49=$E$1919)),
            ""),
    "")</f>
        <v/>
      </c>
      <c r="O2367" s="311" t="str">
        <f t="array" ref="O2367">XLOOKUP(1,('Emission Factors'!$E$5:$E$488='GHG emissions calculations'!$F2367)*('Emission Factors'!$H$5:$H$488='GHG emissions calculations'!$H2367),INDEX('Emission Factors'!$E$5:$T$488,0,MATCH('GHG emissions calculations'!O$6,'Emission Factors'!$E$5:$T$5,0)),"",0)</f>
        <v>Caoutchouc Polybutadiène, RER</v>
      </c>
      <c r="P2367" s="313">
        <f t="array" ref="P2367">IFERROR(
    INDEX('Emission Factors'!$E$5:$P$488,
          MATCH(1,
                ('Emission Factors'!$E$5:$E$488 = 'GHG emissions calculations'!$F2367) *
                ('Emission Factors'!$H$5:$H$488 = 'GHG emissions calculations'!$H2367),
                0),
          MATCH('GHG emissions calculations'!P$6,'Emission Factors'!$E$5:$P$5,0)),
    "")</f>
        <v>4.31</v>
      </c>
      <c r="Q2367" s="311" t="str">
        <f t="array" ref="Q2367">IFERROR(
    IF(
        INDEX('Emission Factors'!$E$5:$P$488,
              MATCH(1,
                    ('Emission Factors'!$E$5:$E$488 = 'GHG emissions calculations'!$F2367) *
                    ('Emission Factors'!$H$5:$H$488 = 'GHG emissions calculations'!$H2367),
                    0),
              MATCH('GHG emissions calculations'!Q$6, 'Emission Factors'!$E$5:$P$5, 0)) &lt;&gt; "",
        INDEX('Emission Factors'!$E$5:$P$488,
              MATCH(1,
                    ('Emission Factors'!$E$5:$E$488 = 'GHG emissions calculations'!$F2367) *
                    ('Emission Factors'!$H$5:$H$488 = 'GHG emissions calculations'!$H2367),
                    0),
              MATCH('GHG emissions calculations'!Q$6, 'Emission Factors'!$E$5:$P$5, 0)),
        ""),
    "")</f>
        <v>kgCO2e/kg</v>
      </c>
      <c r="R2367" s="311" t="str">
        <f t="array" ref="R2367">IFERROR(
    IF(
        INDEX('Emission Factors'!$E$5:$R$488,
              MATCH(1,
                    ('Emission Factors'!$E$5:$E$488 = 'GHG emissions calculations'!$F2367) *
                    ('Emission Factors'!$H$5:$H$488 = 'GHG emissions calculations'!$H2367),
                    0),
              MATCH('GHG emissions calculations'!R$6, 'Emission Factors'!$E$5:$R$5, 0)) &lt;&gt; "",
        INDEX('Emission Factors'!$E$5:$R$488,
              MATCH(1,
                    ('Emission Factors'!$E$5:$E$488 = 'GHG emissions calculations'!$F2367) *
                    ('Emission Factors'!$H$5:$H$488 = 'GHG emissions calculations'!$H2367),
                    0),
              MATCH('GHG emissions calculations'!R$6, 'Emission Factors'!$E$5:$R$5, 0)),
        ""),
    "")</f>
        <v>Europe</v>
      </c>
      <c r="S2367" s="312">
        <f t="shared" si="3"/>
        <v>0</v>
      </c>
      <c r="T2367" s="23"/>
    </row>
    <row r="2368" ht="15.75" customHeight="1" outlineLevel="1">
      <c r="A2368" s="23"/>
      <c r="B2368" s="71"/>
      <c r="C2368" s="71"/>
      <c r="D2368" s="71"/>
      <c r="E2368" s="314"/>
      <c r="F2368" s="311" t="str">
        <f>Lists!AB332</f>
        <v>Ruber, Polybutadiene rubber - Global or unspecified region</v>
      </c>
      <c r="G2368" s="311" t="str">
        <f t="array" ref="G2368">XLOOKUP(1,('Emission Factors'!$E$5:$E$488='GHG emissions calculations'!$F2368)*('Emission Factors'!$H$5:$H$488='GHG emissions calculations'!$H2368),INDEX('Emission Factors'!$E$5:$T$488,0,MATCH('GHG emissions calculations'!G$6,'Emission Factors'!$E$5:$T$5,0)),"",0)</f>
        <v/>
      </c>
      <c r="H2368" s="311" t="s">
        <v>237</v>
      </c>
      <c r="I2368" s="312" t="str">
        <f>IF(
    SUMIFS('Import data'!$L$25:$L$80,
           'Import data'!$J$25:$J$80, F2368,
           'Import data'!$G$25:$G$80, 'GHG emissions calculations'!$H2368,
           'Import data'!$I$25:$I$80,$E$1919) &lt;&gt; 0,
    SUMIFS('Import data'!$L$25:$L$80,
           'Import data'!$J$25:$J$80, F2368,
           'Import data'!$G$25:$G$80, 'GHG emissions calculations'!$H2368,
           'Import data'!$I$25:$I$80,$E$1919),
    ""
)</f>
        <v/>
      </c>
      <c r="J2368" s="311" t="str">
        <f t="array" ref="J2368">IF(
    XLOOKUP(F2368, 'Import data'!$J$26:$J$47, 'Import data'!$M$26:$M$47, "", 0) = "Please add the region-specific supplier emission factor or choose a different region available in the IAEG database.",
    "",
    XLOOKUP(F2368, 'Import data'!$J$26:$J$47, 'Import data'!$M$26:$M$47, "", 0)
)</f>
        <v/>
      </c>
      <c r="K2368" s="311" t="str">
        <f t="array" ref="K2368">IFERROR(
    XLOOKUP(F2368,
            _xlws.FILTER('Supplier Emission'!$G$15:$G$49,
                   ('Supplier Emission'!$D$15:$D$49=H2368) * ('Supplier Emission'!$F$15:$F$49=$E$1919)),
            _xlws.FILTER('Supplier Emission'!$I$15:$I$49,
                   ('Supplier Emission'!$D$15:$D$49=H2368) * ('Supplier Emission'!$F$15:$F$49=$E$1919)),
            ""),
    "")</f>
        <v/>
      </c>
      <c r="L2368" s="311" t="str">
        <f t="array" ref="L2368">IFERROR(
    XLOOKUP(F2368,
            _xlws.FILTER('Supplier Emission'!$G$15:$G$49,
                   ('Supplier Emission'!$D$15:$D$49=H2368) * ('Supplier Emission'!$F$15:$F$49=$E$1919)),
            _xlws.FILTER('Supplier Emission'!$J$15:$J$49,
                   ('Supplier Emission'!$D$15:$D$49=H2368) * ('Supplier Emission'!$F$15:$F$49=$E$1919)),
            ""),
    "")</f>
        <v/>
      </c>
      <c r="M2368" s="311" t="str">
        <f t="array" ref="M2368">IFERROR(
    XLOOKUP(F2368,
            _xlws.FILTER('Supplier Emission'!$G$15:$G$49,
                   ('Supplier Emission'!$D$15:$D$49=H2368) * ('Supplier Emission'!$F$15:$F$49=$E$1919)),
            _xlws.FILTER('Supplier Emission'!$M$15:$M$49,
                   ('Supplier Emission'!$D$15:$D$49=H2368) * ('Supplier Emission'!$F$15:$F$49=$E$1919)),
            ""),
    "")</f>
        <v/>
      </c>
      <c r="N2368" s="311" t="str">
        <f t="array" ref="N2368">IFERROR(
    XLOOKUP(F2368,
            _xlws.FILTER('Supplier Emission'!$G$15:$G$49,
                   ('Supplier Emission'!$D$15:$D$49=H2368) * ('Supplier Emission'!$F$15:$F$49=$E$1919)),
            _xlws.FILTER('Supplier Emission'!$H$15:$H$49,
                   ('Supplier Emission'!$D$15:$D$49=H2368) * ('Supplier Emission'!$F$15:$F$49=$E$1919)),
            ""),
    "")</f>
        <v/>
      </c>
      <c r="O2368" s="311" t="str">
        <f t="array" ref="O2368">XLOOKUP(1,('Emission Factors'!$E$5:$E$488='GHG emissions calculations'!$F2368)*('Emission Factors'!$H$5:$H$488='GHG emissions calculations'!$H2368),INDEX('Emission Factors'!$E$5:$T$488,0,MATCH('GHG emissions calculations'!O$6,'Emission Factors'!$E$5:$T$5,0)),"",0)</f>
        <v/>
      </c>
      <c r="P2368" s="313" t="str">
        <f t="array" ref="P2368">IFERROR(
    INDEX('Emission Factors'!$E$5:$P$488,
          MATCH(1,
                ('Emission Factors'!$E$5:$E$488 = 'GHG emissions calculations'!$F2368) *
                ('Emission Factors'!$H$5:$H$488 = 'GHG emissions calculations'!$H2368),
                0),
          MATCH('GHG emissions calculations'!P$6,'Emission Factors'!$E$5:$P$5,0)),
    "")</f>
        <v/>
      </c>
      <c r="Q2368" s="311" t="str">
        <f t="array" ref="Q2368">IFERROR(
    IF(
        INDEX('Emission Factors'!$E$5:$P$488,
              MATCH(1,
                    ('Emission Factors'!$E$5:$E$488 = 'GHG emissions calculations'!$F2368) *
                    ('Emission Factors'!$H$5:$H$488 = 'GHG emissions calculations'!$H2368),
                    0),
              MATCH('GHG emissions calculations'!Q$6, 'Emission Factors'!$E$5:$P$5, 0)) &lt;&gt; "",
        INDEX('Emission Factors'!$E$5:$P$488,
              MATCH(1,
                    ('Emission Factors'!$E$5:$E$488 = 'GHG emissions calculations'!$F2368) *
                    ('Emission Factors'!$H$5:$H$488 = 'GHG emissions calculations'!$H2368),
                    0),
              MATCH('GHG emissions calculations'!Q$6, 'Emission Factors'!$E$5:$P$5, 0)),
        ""),
    "")</f>
        <v/>
      </c>
      <c r="R2368" s="311" t="str">
        <f t="array" ref="R2368">IFERROR(
    IF(
        INDEX('Emission Factors'!$E$5:$R$488,
              MATCH(1,
                    ('Emission Factors'!$E$5:$E$488 = 'GHG emissions calculations'!$F2368) *
                    ('Emission Factors'!$H$5:$H$488 = 'GHG emissions calculations'!$H2368),
                    0),
              MATCH('GHG emissions calculations'!R$6, 'Emission Factors'!$E$5:$R$5, 0)) &lt;&gt; "",
        INDEX('Emission Factors'!$E$5:$R$488,
              MATCH(1,
                    ('Emission Factors'!$E$5:$E$488 = 'GHG emissions calculations'!$F2368) *
                    ('Emission Factors'!$H$5:$H$488 = 'GHG emissions calculations'!$H2368),
                    0),
              MATCH('GHG emissions calculations'!R$6, 'Emission Factors'!$E$5:$R$5, 0)),
        ""),
    "")</f>
        <v/>
      </c>
      <c r="S2368" s="312">
        <f t="shared" si="3"/>
        <v>0</v>
      </c>
      <c r="T2368" s="23"/>
    </row>
    <row r="2369" ht="15.75" customHeight="1" outlineLevel="1">
      <c r="A2369" s="23"/>
      <c r="B2369" s="71"/>
      <c r="C2369" s="71"/>
      <c r="D2369" s="71"/>
      <c r="E2369" s="314"/>
      <c r="F2369" s="311" t="str">
        <f>Lists!AB360</f>
        <v>Ruber, Polybutadiene rubber - Global or unspecified region</v>
      </c>
      <c r="G2369" s="311" t="str">
        <f t="array" ref="G2369">XLOOKUP(1,('Emission Factors'!$E$5:$E$488='GHG emissions calculations'!$F2369)*('Emission Factors'!$H$5:$H$488='GHG emissions calculations'!$H2369),INDEX('Emission Factors'!$E$5:$T$488,0,MATCH('GHG emissions calculations'!G$6,'Emission Factors'!$E$5:$T$5,0)),"",0)</f>
        <v/>
      </c>
      <c r="H2369" s="311" t="s">
        <v>237</v>
      </c>
      <c r="I2369" s="312" t="str">
        <f>IF(
    SUMIFS('Import data'!$L$25:$L$80,
           'Import data'!$J$25:$J$80, F2369,
           'Import data'!$G$25:$G$80, 'GHG emissions calculations'!$H2369,
           'Import data'!$I$25:$I$80,$E$1919) &lt;&gt; 0,
    SUMIFS('Import data'!$L$25:$L$80,
           'Import data'!$J$25:$J$80, F2369,
           'Import data'!$G$25:$G$80, 'GHG emissions calculations'!$H2369,
           'Import data'!$I$25:$I$80,$E$1919),
    ""
)</f>
        <v/>
      </c>
      <c r="J2369" s="311" t="str">
        <f t="array" ref="J2369">IF(
    XLOOKUP(F2369, 'Import data'!$J$26:$J$47, 'Import data'!$M$26:$M$47, "", 0) = "Please add the region-specific supplier emission factor or choose a different region available in the IAEG database.",
    "",
    XLOOKUP(F2369, 'Import data'!$J$26:$J$47, 'Import data'!$M$26:$M$47, "", 0)
)</f>
        <v/>
      </c>
      <c r="K2369" s="311" t="str">
        <f t="array" ref="K2369">IFERROR(
    XLOOKUP(F2369,
            _xlws.FILTER('Supplier Emission'!$G$15:$G$49,
                   ('Supplier Emission'!$D$15:$D$49=H2369) * ('Supplier Emission'!$F$15:$F$49=$E$1919)),
            _xlws.FILTER('Supplier Emission'!$I$15:$I$49,
                   ('Supplier Emission'!$D$15:$D$49=H2369) * ('Supplier Emission'!$F$15:$F$49=$E$1919)),
            ""),
    "")</f>
        <v/>
      </c>
      <c r="L2369" s="311" t="str">
        <f t="array" ref="L2369">IFERROR(
    XLOOKUP(F2369,
            _xlws.FILTER('Supplier Emission'!$G$15:$G$49,
                   ('Supplier Emission'!$D$15:$D$49=H2369) * ('Supplier Emission'!$F$15:$F$49=$E$1919)),
            _xlws.FILTER('Supplier Emission'!$J$15:$J$49,
                   ('Supplier Emission'!$D$15:$D$49=H2369) * ('Supplier Emission'!$F$15:$F$49=$E$1919)),
            ""),
    "")</f>
        <v/>
      </c>
      <c r="M2369" s="311" t="str">
        <f t="array" ref="M2369">IFERROR(
    XLOOKUP(F2369,
            _xlws.FILTER('Supplier Emission'!$G$15:$G$49,
                   ('Supplier Emission'!$D$15:$D$49=H2369) * ('Supplier Emission'!$F$15:$F$49=$E$1919)),
            _xlws.FILTER('Supplier Emission'!$M$15:$M$49,
                   ('Supplier Emission'!$D$15:$D$49=H2369) * ('Supplier Emission'!$F$15:$F$49=$E$1919)),
            ""),
    "")</f>
        <v/>
      </c>
      <c r="N2369" s="311" t="str">
        <f t="array" ref="N2369">IFERROR(
    XLOOKUP(F2369,
            _xlws.FILTER('Supplier Emission'!$G$15:$G$49,
                   ('Supplier Emission'!$D$15:$D$49=H2369) * ('Supplier Emission'!$F$15:$F$49=$E$1919)),
            _xlws.FILTER('Supplier Emission'!$H$15:$H$49,
                   ('Supplier Emission'!$D$15:$D$49=H2369) * ('Supplier Emission'!$F$15:$F$49=$E$1919)),
            ""),
    "")</f>
        <v/>
      </c>
      <c r="O2369" s="311" t="str">
        <f t="array" ref="O2369">XLOOKUP(1,('Emission Factors'!$E$5:$E$488='GHG emissions calculations'!$F2369)*('Emission Factors'!$H$5:$H$488='GHG emissions calculations'!$H2369),INDEX('Emission Factors'!$E$5:$T$488,0,MATCH('GHG emissions calculations'!O$6,'Emission Factors'!$E$5:$T$5,0)),"",0)</f>
        <v/>
      </c>
      <c r="P2369" s="313" t="str">
        <f t="array" ref="P2369">IFERROR(
    INDEX('Emission Factors'!$E$5:$P$488,
          MATCH(1,
                ('Emission Factors'!$E$5:$E$488 = 'GHG emissions calculations'!$F2369) *
                ('Emission Factors'!$H$5:$H$488 = 'GHG emissions calculations'!$H2369),
                0),
          MATCH('GHG emissions calculations'!P$6,'Emission Factors'!$E$5:$P$5,0)),
    "")</f>
        <v/>
      </c>
      <c r="Q2369" s="311" t="str">
        <f t="array" ref="Q2369">IFERROR(
    IF(
        INDEX('Emission Factors'!$E$5:$P$488,
              MATCH(1,
                    ('Emission Factors'!$E$5:$E$488 = 'GHG emissions calculations'!$F2369) *
                    ('Emission Factors'!$H$5:$H$488 = 'GHG emissions calculations'!$H2369),
                    0),
              MATCH('GHG emissions calculations'!Q$6, 'Emission Factors'!$E$5:$P$5, 0)) &lt;&gt; "",
        INDEX('Emission Factors'!$E$5:$P$488,
              MATCH(1,
                    ('Emission Factors'!$E$5:$E$488 = 'GHG emissions calculations'!$F2369) *
                    ('Emission Factors'!$H$5:$H$488 = 'GHG emissions calculations'!$H2369),
                    0),
              MATCH('GHG emissions calculations'!Q$6, 'Emission Factors'!$E$5:$P$5, 0)),
        ""),
    "")</f>
        <v/>
      </c>
      <c r="R2369" s="311" t="str">
        <f t="array" ref="R2369">IFERROR(
    IF(
        INDEX('Emission Factors'!$E$5:$R$488,
              MATCH(1,
                    ('Emission Factors'!$E$5:$E$488 = 'GHG emissions calculations'!$F2369) *
                    ('Emission Factors'!$H$5:$H$488 = 'GHG emissions calculations'!$H2369),
                    0),
              MATCH('GHG emissions calculations'!R$6, 'Emission Factors'!$E$5:$R$5, 0)) &lt;&gt; "",
        INDEX('Emission Factors'!$E$5:$R$488,
              MATCH(1,
                    ('Emission Factors'!$E$5:$E$488 = 'GHG emissions calculations'!$F2369) *
                    ('Emission Factors'!$H$5:$H$488 = 'GHG emissions calculations'!$H2369),
                    0),
              MATCH('GHG emissions calculations'!R$6, 'Emission Factors'!$E$5:$R$5, 0)),
        ""),
    "")</f>
        <v/>
      </c>
      <c r="S2369" s="312">
        <f t="shared" si="3"/>
        <v>0</v>
      </c>
      <c r="T2369" s="23"/>
    </row>
    <row r="2370" ht="15.75" customHeight="1" outlineLevel="1">
      <c r="A2370" s="23"/>
      <c r="B2370" s="71"/>
      <c r="C2370" s="71"/>
      <c r="D2370" s="71"/>
      <c r="E2370" s="314"/>
      <c r="F2370" s="311" t="str">
        <f>Lists!AB331</f>
        <v>Ruber, Polybutadiene rubber - Middle East</v>
      </c>
      <c r="G2370" s="311" t="str">
        <f t="array" ref="G2370">XLOOKUP(1,('Emission Factors'!$E$5:$E$488='GHG emissions calculations'!$F2370)*('Emission Factors'!$H$5:$H$488='GHG emissions calculations'!$H2370),INDEX('Emission Factors'!$E$5:$T$488,0,MATCH('GHG emissions calculations'!G$6,'Emission Factors'!$E$5:$T$5,0)),"",0)</f>
        <v/>
      </c>
      <c r="H2370" s="311" t="s">
        <v>237</v>
      </c>
      <c r="I2370" s="312" t="str">
        <f>IF(
    SUMIFS('Import data'!$L$25:$L$80,
           'Import data'!$J$25:$J$80, F2370,
           'Import data'!$G$25:$G$80, 'GHG emissions calculations'!$H2370,
           'Import data'!$I$25:$I$80,$E$1919) &lt;&gt; 0,
    SUMIFS('Import data'!$L$25:$L$80,
           'Import data'!$J$25:$J$80, F2370,
           'Import data'!$G$25:$G$80, 'GHG emissions calculations'!$H2370,
           'Import data'!$I$25:$I$80,$E$1919),
    ""
)</f>
        <v/>
      </c>
      <c r="J2370" s="311" t="str">
        <f t="array" ref="J2370">IF(
    XLOOKUP(F2370, 'Import data'!$J$26:$J$47, 'Import data'!$M$26:$M$47, "", 0) = "Please add the region-specific supplier emission factor or choose a different region available in the IAEG database.",
    "",
    XLOOKUP(F2370, 'Import data'!$J$26:$J$47, 'Import data'!$M$26:$M$47, "", 0)
)</f>
        <v/>
      </c>
      <c r="K2370" s="311" t="str">
        <f t="array" ref="K2370">IFERROR(
    XLOOKUP(F2370,
            _xlws.FILTER('Supplier Emission'!$G$15:$G$49,
                   ('Supplier Emission'!$D$15:$D$49=H2370) * ('Supplier Emission'!$F$15:$F$49=$E$1919)),
            _xlws.FILTER('Supplier Emission'!$I$15:$I$49,
                   ('Supplier Emission'!$D$15:$D$49=H2370) * ('Supplier Emission'!$F$15:$F$49=$E$1919)),
            ""),
    "")</f>
        <v/>
      </c>
      <c r="L2370" s="311" t="str">
        <f t="array" ref="L2370">IFERROR(
    XLOOKUP(F2370,
            _xlws.FILTER('Supplier Emission'!$G$15:$G$49,
                   ('Supplier Emission'!$D$15:$D$49=H2370) * ('Supplier Emission'!$F$15:$F$49=$E$1919)),
            _xlws.FILTER('Supplier Emission'!$J$15:$J$49,
                   ('Supplier Emission'!$D$15:$D$49=H2370) * ('Supplier Emission'!$F$15:$F$49=$E$1919)),
            ""),
    "")</f>
        <v/>
      </c>
      <c r="M2370" s="311" t="str">
        <f t="array" ref="M2370">IFERROR(
    XLOOKUP(F2370,
            _xlws.FILTER('Supplier Emission'!$G$15:$G$49,
                   ('Supplier Emission'!$D$15:$D$49=H2370) * ('Supplier Emission'!$F$15:$F$49=$E$1919)),
            _xlws.FILTER('Supplier Emission'!$M$15:$M$49,
                   ('Supplier Emission'!$D$15:$D$49=H2370) * ('Supplier Emission'!$F$15:$F$49=$E$1919)),
            ""),
    "")</f>
        <v/>
      </c>
      <c r="N2370" s="311" t="str">
        <f t="array" ref="N2370">IFERROR(
    XLOOKUP(F2370,
            _xlws.FILTER('Supplier Emission'!$G$15:$G$49,
                   ('Supplier Emission'!$D$15:$D$49=H2370) * ('Supplier Emission'!$F$15:$F$49=$E$1919)),
            _xlws.FILTER('Supplier Emission'!$H$15:$H$49,
                   ('Supplier Emission'!$D$15:$D$49=H2370) * ('Supplier Emission'!$F$15:$F$49=$E$1919)),
            ""),
    "")</f>
        <v/>
      </c>
      <c r="O2370" s="311" t="str">
        <f t="array" ref="O2370">XLOOKUP(1,('Emission Factors'!$E$5:$E$488='GHG emissions calculations'!$F2370)*('Emission Factors'!$H$5:$H$488='GHG emissions calculations'!$H2370),INDEX('Emission Factors'!$E$5:$T$488,0,MATCH('GHG emissions calculations'!O$6,'Emission Factors'!$E$5:$T$5,0)),"",0)</f>
        <v/>
      </c>
      <c r="P2370" s="313" t="str">
        <f t="array" ref="P2370">IFERROR(
    INDEX('Emission Factors'!$E$5:$P$488,
          MATCH(1,
                ('Emission Factors'!$E$5:$E$488 = 'GHG emissions calculations'!$F2370) *
                ('Emission Factors'!$H$5:$H$488 = 'GHG emissions calculations'!$H2370),
                0),
          MATCH('GHG emissions calculations'!P$6,'Emission Factors'!$E$5:$P$5,0)),
    "")</f>
        <v/>
      </c>
      <c r="Q2370" s="311" t="str">
        <f t="array" ref="Q2370">IFERROR(
    IF(
        INDEX('Emission Factors'!$E$5:$P$488,
              MATCH(1,
                    ('Emission Factors'!$E$5:$E$488 = 'GHG emissions calculations'!$F2370) *
                    ('Emission Factors'!$H$5:$H$488 = 'GHG emissions calculations'!$H2370),
                    0),
              MATCH('GHG emissions calculations'!Q$6, 'Emission Factors'!$E$5:$P$5, 0)) &lt;&gt; "",
        INDEX('Emission Factors'!$E$5:$P$488,
              MATCH(1,
                    ('Emission Factors'!$E$5:$E$488 = 'GHG emissions calculations'!$F2370) *
                    ('Emission Factors'!$H$5:$H$488 = 'GHG emissions calculations'!$H2370),
                    0),
              MATCH('GHG emissions calculations'!Q$6, 'Emission Factors'!$E$5:$P$5, 0)),
        ""),
    "")</f>
        <v/>
      </c>
      <c r="R2370" s="311" t="str">
        <f t="array" ref="R2370">IFERROR(
    IF(
        INDEX('Emission Factors'!$E$5:$R$488,
              MATCH(1,
                    ('Emission Factors'!$E$5:$E$488 = 'GHG emissions calculations'!$F2370) *
                    ('Emission Factors'!$H$5:$H$488 = 'GHG emissions calculations'!$H2370),
                    0),
              MATCH('GHG emissions calculations'!R$6, 'Emission Factors'!$E$5:$R$5, 0)) &lt;&gt; "",
        INDEX('Emission Factors'!$E$5:$R$488,
              MATCH(1,
                    ('Emission Factors'!$E$5:$E$488 = 'GHG emissions calculations'!$F2370) *
                    ('Emission Factors'!$H$5:$H$488 = 'GHG emissions calculations'!$H2370),
                    0),
              MATCH('GHG emissions calculations'!R$6, 'Emission Factors'!$E$5:$R$5, 0)),
        ""),
    "")</f>
        <v/>
      </c>
      <c r="S2370" s="312">
        <f t="shared" si="3"/>
        <v>0</v>
      </c>
      <c r="T2370" s="23"/>
    </row>
    <row r="2371" ht="15.75" customHeight="1" outlineLevel="1">
      <c r="A2371" s="23"/>
      <c r="B2371" s="71"/>
      <c r="C2371" s="71"/>
      <c r="D2371" s="71"/>
      <c r="E2371" s="314"/>
      <c r="F2371" s="311" t="str">
        <f>Lists!AB359</f>
        <v>Ruber, Polybutadiene rubber - Middle East</v>
      </c>
      <c r="G2371" s="311" t="str">
        <f t="array" ref="G2371">XLOOKUP(1,('Emission Factors'!$E$5:$E$488='GHG emissions calculations'!$F2371)*('Emission Factors'!$H$5:$H$488='GHG emissions calculations'!$H2371),INDEX('Emission Factors'!$E$5:$T$488,0,MATCH('GHG emissions calculations'!G$6,'Emission Factors'!$E$5:$T$5,0)),"",0)</f>
        <v/>
      </c>
      <c r="H2371" s="311" t="s">
        <v>237</v>
      </c>
      <c r="I2371" s="312" t="str">
        <f>IF(
    SUMIFS('Import data'!$L$25:$L$80,
           'Import data'!$J$25:$J$80, F2371,
           'Import data'!$G$25:$G$80, 'GHG emissions calculations'!$H2371,
           'Import data'!$I$25:$I$80,$E$1919) &lt;&gt; 0,
    SUMIFS('Import data'!$L$25:$L$80,
           'Import data'!$J$25:$J$80, F2371,
           'Import data'!$G$25:$G$80, 'GHG emissions calculations'!$H2371,
           'Import data'!$I$25:$I$80,$E$1919),
    ""
)</f>
        <v/>
      </c>
      <c r="J2371" s="311" t="str">
        <f t="array" ref="J2371">IF(
    XLOOKUP(F2371, 'Import data'!$J$26:$J$47, 'Import data'!$M$26:$M$47, "", 0) = "Please add the region-specific supplier emission factor or choose a different region available in the IAEG database.",
    "",
    XLOOKUP(F2371, 'Import data'!$J$26:$J$47, 'Import data'!$M$26:$M$47, "", 0)
)</f>
        <v/>
      </c>
      <c r="K2371" s="311" t="str">
        <f t="array" ref="K2371">IFERROR(
    XLOOKUP(F2371,
            _xlws.FILTER('Supplier Emission'!$G$15:$G$49,
                   ('Supplier Emission'!$D$15:$D$49=H2371) * ('Supplier Emission'!$F$15:$F$49=$E$1919)),
            _xlws.FILTER('Supplier Emission'!$I$15:$I$49,
                   ('Supplier Emission'!$D$15:$D$49=H2371) * ('Supplier Emission'!$F$15:$F$49=$E$1919)),
            ""),
    "")</f>
        <v/>
      </c>
      <c r="L2371" s="311" t="str">
        <f t="array" ref="L2371">IFERROR(
    XLOOKUP(F2371,
            _xlws.FILTER('Supplier Emission'!$G$15:$G$49,
                   ('Supplier Emission'!$D$15:$D$49=H2371) * ('Supplier Emission'!$F$15:$F$49=$E$1919)),
            _xlws.FILTER('Supplier Emission'!$J$15:$J$49,
                   ('Supplier Emission'!$D$15:$D$49=H2371) * ('Supplier Emission'!$F$15:$F$49=$E$1919)),
            ""),
    "")</f>
        <v/>
      </c>
      <c r="M2371" s="311" t="str">
        <f t="array" ref="M2371">IFERROR(
    XLOOKUP(F2371,
            _xlws.FILTER('Supplier Emission'!$G$15:$G$49,
                   ('Supplier Emission'!$D$15:$D$49=H2371) * ('Supplier Emission'!$F$15:$F$49=$E$1919)),
            _xlws.FILTER('Supplier Emission'!$M$15:$M$49,
                   ('Supplier Emission'!$D$15:$D$49=H2371) * ('Supplier Emission'!$F$15:$F$49=$E$1919)),
            ""),
    "")</f>
        <v/>
      </c>
      <c r="N2371" s="311" t="str">
        <f t="array" ref="N2371">IFERROR(
    XLOOKUP(F2371,
            _xlws.FILTER('Supplier Emission'!$G$15:$G$49,
                   ('Supplier Emission'!$D$15:$D$49=H2371) * ('Supplier Emission'!$F$15:$F$49=$E$1919)),
            _xlws.FILTER('Supplier Emission'!$H$15:$H$49,
                   ('Supplier Emission'!$D$15:$D$49=H2371) * ('Supplier Emission'!$F$15:$F$49=$E$1919)),
            ""),
    "")</f>
        <v/>
      </c>
      <c r="O2371" s="311" t="str">
        <f t="array" ref="O2371">XLOOKUP(1,('Emission Factors'!$E$5:$E$488='GHG emissions calculations'!$F2371)*('Emission Factors'!$H$5:$H$488='GHG emissions calculations'!$H2371),INDEX('Emission Factors'!$E$5:$T$488,0,MATCH('GHG emissions calculations'!O$6,'Emission Factors'!$E$5:$T$5,0)),"",0)</f>
        <v/>
      </c>
      <c r="P2371" s="313" t="str">
        <f t="array" ref="P2371">IFERROR(
    INDEX('Emission Factors'!$E$5:$P$488,
          MATCH(1,
                ('Emission Factors'!$E$5:$E$488 = 'GHG emissions calculations'!$F2371) *
                ('Emission Factors'!$H$5:$H$488 = 'GHG emissions calculations'!$H2371),
                0),
          MATCH('GHG emissions calculations'!P$6,'Emission Factors'!$E$5:$P$5,0)),
    "")</f>
        <v/>
      </c>
      <c r="Q2371" s="311" t="str">
        <f t="array" ref="Q2371">IFERROR(
    IF(
        INDEX('Emission Factors'!$E$5:$P$488,
              MATCH(1,
                    ('Emission Factors'!$E$5:$E$488 = 'GHG emissions calculations'!$F2371) *
                    ('Emission Factors'!$H$5:$H$488 = 'GHG emissions calculations'!$H2371),
                    0),
              MATCH('GHG emissions calculations'!Q$6, 'Emission Factors'!$E$5:$P$5, 0)) &lt;&gt; "",
        INDEX('Emission Factors'!$E$5:$P$488,
              MATCH(1,
                    ('Emission Factors'!$E$5:$E$488 = 'GHG emissions calculations'!$F2371) *
                    ('Emission Factors'!$H$5:$H$488 = 'GHG emissions calculations'!$H2371),
                    0),
              MATCH('GHG emissions calculations'!Q$6, 'Emission Factors'!$E$5:$P$5, 0)),
        ""),
    "")</f>
        <v/>
      </c>
      <c r="R2371" s="311" t="str">
        <f t="array" ref="R2371">IFERROR(
    IF(
        INDEX('Emission Factors'!$E$5:$R$488,
              MATCH(1,
                    ('Emission Factors'!$E$5:$E$488 = 'GHG emissions calculations'!$F2371) *
                    ('Emission Factors'!$H$5:$H$488 = 'GHG emissions calculations'!$H2371),
                    0),
              MATCH('GHG emissions calculations'!R$6, 'Emission Factors'!$E$5:$R$5, 0)) &lt;&gt; "",
        INDEX('Emission Factors'!$E$5:$R$488,
              MATCH(1,
                    ('Emission Factors'!$E$5:$E$488 = 'GHG emissions calculations'!$F2371) *
                    ('Emission Factors'!$H$5:$H$488 = 'GHG emissions calculations'!$H2371),
                    0),
              MATCH('GHG emissions calculations'!R$6, 'Emission Factors'!$E$5:$R$5, 0)),
        ""),
    "")</f>
        <v/>
      </c>
      <c r="S2371" s="312">
        <f t="shared" si="3"/>
        <v>0</v>
      </c>
      <c r="T2371" s="23"/>
    </row>
    <row r="2372" ht="15.75" customHeight="1" outlineLevel="1">
      <c r="A2372" s="23"/>
      <c r="B2372" s="71"/>
      <c r="C2372" s="71"/>
      <c r="D2372" s="71"/>
      <c r="E2372" s="314"/>
      <c r="F2372" s="311" t="str">
        <f>Lists!AB330</f>
        <v>Ruber, Polybutadiene rubber - Oceania</v>
      </c>
      <c r="G2372" s="311" t="str">
        <f t="array" ref="G2372">XLOOKUP(1,('Emission Factors'!$E$5:$E$488='GHG emissions calculations'!$F2372)*('Emission Factors'!$H$5:$H$488='GHG emissions calculations'!$H2372),INDEX('Emission Factors'!$E$5:$T$488,0,MATCH('GHG emissions calculations'!G$6,'Emission Factors'!$E$5:$T$5,0)),"",0)</f>
        <v/>
      </c>
      <c r="H2372" s="311" t="s">
        <v>237</v>
      </c>
      <c r="I2372" s="312" t="str">
        <f>IF(
    SUMIFS('Import data'!$L$25:$L$80,
           'Import data'!$J$25:$J$80, F2372,
           'Import data'!$G$25:$G$80, 'GHG emissions calculations'!$H2372,
           'Import data'!$I$25:$I$80,$E$1919) &lt;&gt; 0,
    SUMIFS('Import data'!$L$25:$L$80,
           'Import data'!$J$25:$J$80, F2372,
           'Import data'!$G$25:$G$80, 'GHG emissions calculations'!$H2372,
           'Import data'!$I$25:$I$80,$E$1919),
    ""
)</f>
        <v/>
      </c>
      <c r="J2372" s="311" t="str">
        <f t="array" ref="J2372">IF(
    XLOOKUP(F2372, 'Import data'!$J$26:$J$47, 'Import data'!$M$26:$M$47, "", 0) = "Please add the region-specific supplier emission factor or choose a different region available in the IAEG database.",
    "",
    XLOOKUP(F2372, 'Import data'!$J$26:$J$47, 'Import data'!$M$26:$M$47, "", 0)
)</f>
        <v/>
      </c>
      <c r="K2372" s="311" t="str">
        <f t="array" ref="K2372">IFERROR(
    XLOOKUP(F2372,
            _xlws.FILTER('Supplier Emission'!$G$15:$G$49,
                   ('Supplier Emission'!$D$15:$D$49=H2372) * ('Supplier Emission'!$F$15:$F$49=$E$1919)),
            _xlws.FILTER('Supplier Emission'!$I$15:$I$49,
                   ('Supplier Emission'!$D$15:$D$49=H2372) * ('Supplier Emission'!$F$15:$F$49=$E$1919)),
            ""),
    "")</f>
        <v/>
      </c>
      <c r="L2372" s="311" t="str">
        <f t="array" ref="L2372">IFERROR(
    XLOOKUP(F2372,
            _xlws.FILTER('Supplier Emission'!$G$15:$G$49,
                   ('Supplier Emission'!$D$15:$D$49=H2372) * ('Supplier Emission'!$F$15:$F$49=$E$1919)),
            _xlws.FILTER('Supplier Emission'!$J$15:$J$49,
                   ('Supplier Emission'!$D$15:$D$49=H2372) * ('Supplier Emission'!$F$15:$F$49=$E$1919)),
            ""),
    "")</f>
        <v/>
      </c>
      <c r="M2372" s="311" t="str">
        <f t="array" ref="M2372">IFERROR(
    XLOOKUP(F2372,
            _xlws.FILTER('Supplier Emission'!$G$15:$G$49,
                   ('Supplier Emission'!$D$15:$D$49=H2372) * ('Supplier Emission'!$F$15:$F$49=$E$1919)),
            _xlws.FILTER('Supplier Emission'!$M$15:$M$49,
                   ('Supplier Emission'!$D$15:$D$49=H2372) * ('Supplier Emission'!$F$15:$F$49=$E$1919)),
            ""),
    "")</f>
        <v/>
      </c>
      <c r="N2372" s="311" t="str">
        <f t="array" ref="N2372">IFERROR(
    XLOOKUP(F2372,
            _xlws.FILTER('Supplier Emission'!$G$15:$G$49,
                   ('Supplier Emission'!$D$15:$D$49=H2372) * ('Supplier Emission'!$F$15:$F$49=$E$1919)),
            _xlws.FILTER('Supplier Emission'!$H$15:$H$49,
                   ('Supplier Emission'!$D$15:$D$49=H2372) * ('Supplier Emission'!$F$15:$F$49=$E$1919)),
            ""),
    "")</f>
        <v/>
      </c>
      <c r="O2372" s="311" t="str">
        <f t="array" ref="O2372">XLOOKUP(1,('Emission Factors'!$E$5:$E$488='GHG emissions calculations'!$F2372)*('Emission Factors'!$H$5:$H$488='GHG emissions calculations'!$H2372),INDEX('Emission Factors'!$E$5:$T$488,0,MATCH('GHG emissions calculations'!O$6,'Emission Factors'!$E$5:$T$5,0)),"",0)</f>
        <v/>
      </c>
      <c r="P2372" s="313" t="str">
        <f t="array" ref="P2372">IFERROR(
    INDEX('Emission Factors'!$E$5:$P$488,
          MATCH(1,
                ('Emission Factors'!$E$5:$E$488 = 'GHG emissions calculations'!$F2372) *
                ('Emission Factors'!$H$5:$H$488 = 'GHG emissions calculations'!$H2372),
                0),
          MATCH('GHG emissions calculations'!P$6,'Emission Factors'!$E$5:$P$5,0)),
    "")</f>
        <v/>
      </c>
      <c r="Q2372" s="311" t="str">
        <f t="array" ref="Q2372">IFERROR(
    IF(
        INDEX('Emission Factors'!$E$5:$P$488,
              MATCH(1,
                    ('Emission Factors'!$E$5:$E$488 = 'GHG emissions calculations'!$F2372) *
                    ('Emission Factors'!$H$5:$H$488 = 'GHG emissions calculations'!$H2372),
                    0),
              MATCH('GHG emissions calculations'!Q$6, 'Emission Factors'!$E$5:$P$5, 0)) &lt;&gt; "",
        INDEX('Emission Factors'!$E$5:$P$488,
              MATCH(1,
                    ('Emission Factors'!$E$5:$E$488 = 'GHG emissions calculations'!$F2372) *
                    ('Emission Factors'!$H$5:$H$488 = 'GHG emissions calculations'!$H2372),
                    0),
              MATCH('GHG emissions calculations'!Q$6, 'Emission Factors'!$E$5:$P$5, 0)),
        ""),
    "")</f>
        <v/>
      </c>
      <c r="R2372" s="311" t="str">
        <f t="array" ref="R2372">IFERROR(
    IF(
        INDEX('Emission Factors'!$E$5:$R$488,
              MATCH(1,
                    ('Emission Factors'!$E$5:$E$488 = 'GHG emissions calculations'!$F2372) *
                    ('Emission Factors'!$H$5:$H$488 = 'GHG emissions calculations'!$H2372),
                    0),
              MATCH('GHG emissions calculations'!R$6, 'Emission Factors'!$E$5:$R$5, 0)) &lt;&gt; "",
        INDEX('Emission Factors'!$E$5:$R$488,
              MATCH(1,
                    ('Emission Factors'!$E$5:$E$488 = 'GHG emissions calculations'!$F2372) *
                    ('Emission Factors'!$H$5:$H$488 = 'GHG emissions calculations'!$H2372),
                    0),
              MATCH('GHG emissions calculations'!R$6, 'Emission Factors'!$E$5:$R$5, 0)),
        ""),
    "")</f>
        <v/>
      </c>
      <c r="S2372" s="312">
        <f t="shared" si="3"/>
        <v>0</v>
      </c>
      <c r="T2372" s="23"/>
    </row>
    <row r="2373" ht="15.75" customHeight="1" outlineLevel="1">
      <c r="A2373" s="23"/>
      <c r="B2373" s="71"/>
      <c r="C2373" s="71"/>
      <c r="D2373" s="71"/>
      <c r="E2373" s="314"/>
      <c r="F2373" s="311" t="str">
        <f>Lists!AB358</f>
        <v>Ruber, Polybutadiene rubber - Oceania</v>
      </c>
      <c r="G2373" s="311" t="str">
        <f t="array" ref="G2373">XLOOKUP(1,('Emission Factors'!$E$5:$E$488='GHG emissions calculations'!$F2373)*('Emission Factors'!$H$5:$H$488='GHG emissions calculations'!$H2373),INDEX('Emission Factors'!$E$5:$T$488,0,MATCH('GHG emissions calculations'!G$6,'Emission Factors'!$E$5:$T$5,0)),"",0)</f>
        <v/>
      </c>
      <c r="H2373" s="311" t="s">
        <v>237</v>
      </c>
      <c r="I2373" s="312" t="str">
        <f>IF(
    SUMIFS('Import data'!$L$25:$L$80,
           'Import data'!$J$25:$J$80, F2373,
           'Import data'!$G$25:$G$80, 'GHG emissions calculations'!$H2373,
           'Import data'!$I$25:$I$80,$E$1919) &lt;&gt; 0,
    SUMIFS('Import data'!$L$25:$L$80,
           'Import data'!$J$25:$J$80, F2373,
           'Import data'!$G$25:$G$80, 'GHG emissions calculations'!$H2373,
           'Import data'!$I$25:$I$80,$E$1919),
    ""
)</f>
        <v/>
      </c>
      <c r="J2373" s="311" t="str">
        <f t="array" ref="J2373">IF(
    XLOOKUP(F2373, 'Import data'!$J$26:$J$47, 'Import data'!$M$26:$M$47, "", 0) = "Please add the region-specific supplier emission factor or choose a different region available in the IAEG database.",
    "",
    XLOOKUP(F2373, 'Import data'!$J$26:$J$47, 'Import data'!$M$26:$M$47, "", 0)
)</f>
        <v/>
      </c>
      <c r="K2373" s="311" t="str">
        <f t="array" ref="K2373">IFERROR(
    XLOOKUP(F2373,
            _xlws.FILTER('Supplier Emission'!$G$15:$G$49,
                   ('Supplier Emission'!$D$15:$D$49=H2373) * ('Supplier Emission'!$F$15:$F$49=$E$1919)),
            _xlws.FILTER('Supplier Emission'!$I$15:$I$49,
                   ('Supplier Emission'!$D$15:$D$49=H2373) * ('Supplier Emission'!$F$15:$F$49=$E$1919)),
            ""),
    "")</f>
        <v/>
      </c>
      <c r="L2373" s="311" t="str">
        <f t="array" ref="L2373">IFERROR(
    XLOOKUP(F2373,
            _xlws.FILTER('Supplier Emission'!$G$15:$G$49,
                   ('Supplier Emission'!$D$15:$D$49=H2373) * ('Supplier Emission'!$F$15:$F$49=$E$1919)),
            _xlws.FILTER('Supplier Emission'!$J$15:$J$49,
                   ('Supplier Emission'!$D$15:$D$49=H2373) * ('Supplier Emission'!$F$15:$F$49=$E$1919)),
            ""),
    "")</f>
        <v/>
      </c>
      <c r="M2373" s="311" t="str">
        <f t="array" ref="M2373">IFERROR(
    XLOOKUP(F2373,
            _xlws.FILTER('Supplier Emission'!$G$15:$G$49,
                   ('Supplier Emission'!$D$15:$D$49=H2373) * ('Supplier Emission'!$F$15:$F$49=$E$1919)),
            _xlws.FILTER('Supplier Emission'!$M$15:$M$49,
                   ('Supplier Emission'!$D$15:$D$49=H2373) * ('Supplier Emission'!$F$15:$F$49=$E$1919)),
            ""),
    "")</f>
        <v/>
      </c>
      <c r="N2373" s="311" t="str">
        <f t="array" ref="N2373">IFERROR(
    XLOOKUP(F2373,
            _xlws.FILTER('Supplier Emission'!$G$15:$G$49,
                   ('Supplier Emission'!$D$15:$D$49=H2373) * ('Supplier Emission'!$F$15:$F$49=$E$1919)),
            _xlws.FILTER('Supplier Emission'!$H$15:$H$49,
                   ('Supplier Emission'!$D$15:$D$49=H2373) * ('Supplier Emission'!$F$15:$F$49=$E$1919)),
            ""),
    "")</f>
        <v/>
      </c>
      <c r="O2373" s="311" t="str">
        <f t="array" ref="O2373">XLOOKUP(1,('Emission Factors'!$E$5:$E$488='GHG emissions calculations'!$F2373)*('Emission Factors'!$H$5:$H$488='GHG emissions calculations'!$H2373),INDEX('Emission Factors'!$E$5:$T$488,0,MATCH('GHG emissions calculations'!O$6,'Emission Factors'!$E$5:$T$5,0)),"",0)</f>
        <v/>
      </c>
      <c r="P2373" s="313" t="str">
        <f t="array" ref="P2373">IFERROR(
    INDEX('Emission Factors'!$E$5:$P$488,
          MATCH(1,
                ('Emission Factors'!$E$5:$E$488 = 'GHG emissions calculations'!$F2373) *
                ('Emission Factors'!$H$5:$H$488 = 'GHG emissions calculations'!$H2373),
                0),
          MATCH('GHG emissions calculations'!P$6,'Emission Factors'!$E$5:$P$5,0)),
    "")</f>
        <v/>
      </c>
      <c r="Q2373" s="311" t="str">
        <f t="array" ref="Q2373">IFERROR(
    IF(
        INDEX('Emission Factors'!$E$5:$P$488,
              MATCH(1,
                    ('Emission Factors'!$E$5:$E$488 = 'GHG emissions calculations'!$F2373) *
                    ('Emission Factors'!$H$5:$H$488 = 'GHG emissions calculations'!$H2373),
                    0),
              MATCH('GHG emissions calculations'!Q$6, 'Emission Factors'!$E$5:$P$5, 0)) &lt;&gt; "",
        INDEX('Emission Factors'!$E$5:$P$488,
              MATCH(1,
                    ('Emission Factors'!$E$5:$E$488 = 'GHG emissions calculations'!$F2373) *
                    ('Emission Factors'!$H$5:$H$488 = 'GHG emissions calculations'!$H2373),
                    0),
              MATCH('GHG emissions calculations'!Q$6, 'Emission Factors'!$E$5:$P$5, 0)),
        ""),
    "")</f>
        <v/>
      </c>
      <c r="R2373" s="311" t="str">
        <f t="array" ref="R2373">IFERROR(
    IF(
        INDEX('Emission Factors'!$E$5:$R$488,
              MATCH(1,
                    ('Emission Factors'!$E$5:$E$488 = 'GHG emissions calculations'!$F2373) *
                    ('Emission Factors'!$H$5:$H$488 = 'GHG emissions calculations'!$H2373),
                    0),
              MATCH('GHG emissions calculations'!R$6, 'Emission Factors'!$E$5:$R$5, 0)) &lt;&gt; "",
        INDEX('Emission Factors'!$E$5:$R$488,
              MATCH(1,
                    ('Emission Factors'!$E$5:$E$488 = 'GHG emissions calculations'!$F2373) *
                    ('Emission Factors'!$H$5:$H$488 = 'GHG emissions calculations'!$H2373),
                    0),
              MATCH('GHG emissions calculations'!R$6, 'Emission Factors'!$E$5:$R$5, 0)),
        ""),
    "")</f>
        <v/>
      </c>
      <c r="S2373" s="312">
        <f t="shared" si="3"/>
        <v>0</v>
      </c>
      <c r="T2373" s="23"/>
    </row>
    <row r="2374" ht="15.75" customHeight="1" outlineLevel="1">
      <c r="A2374" s="23"/>
      <c r="B2374" s="71"/>
      <c r="C2374" s="71"/>
      <c r="D2374" s="71"/>
      <c r="E2374" s="314"/>
      <c r="F2374" s="311" t="str">
        <f>Lists!AA146</f>
        <v>Synthetic Rubber and fibers - Africa</v>
      </c>
      <c r="G2374" s="311" t="str">
        <f t="array" ref="G2374">XLOOKUP(1,('Emission Factors'!$E$5:$E$488='GHG emissions calculations'!$F2374)*('Emission Factors'!$H$5:$H$488='GHG emissions calculations'!$H2374),INDEX('Emission Factors'!$E$5:$T$488,0,MATCH('GHG emissions calculations'!G$6,'Emission Factors'!$E$5:$T$5,0)),"",0)</f>
        <v/>
      </c>
      <c r="H2374" s="311" t="s">
        <v>238</v>
      </c>
      <c r="I2374" s="312" t="str">
        <f>IF(
    SUMIFS('Import data'!$L$25:$L$80,
           'Import data'!$J$25:$J$80, F2374,
           'Import data'!$G$25:$G$80, 'GHG emissions calculations'!$H2374,
           'Import data'!$I$25:$I$80,$E$1919) &lt;&gt; 0,
    SUMIFS('Import data'!$L$25:$L$80,
           'Import data'!$J$25:$J$80, F2374,
           'Import data'!$G$25:$G$80, 'GHG emissions calculations'!$H2374,
           'Import data'!$I$25:$I$80,$E$1919),
    ""
)</f>
        <v/>
      </c>
      <c r="J2374" s="311" t="str">
        <f t="array" ref="J2374">IF(
    XLOOKUP(F2374, 'Import data'!$J$26:$J$47, 'Import data'!$M$26:$M$47, "", 0) = "Please add the region-specific supplier emission factor or choose a different region available in the IAEG database.",
    "",
    XLOOKUP(F2374, 'Import data'!$J$26:$J$47, 'Import data'!$M$26:$M$47, "", 0)
)</f>
        <v/>
      </c>
      <c r="K2374" s="311" t="str">
        <f t="array" ref="K2374">IFERROR(
    XLOOKUP(F2374,
            _xlws.FILTER('Supplier Emission'!$G$15:$G$49,
                   ('Supplier Emission'!$D$15:$D$49=H2374) * ('Supplier Emission'!$F$15:$F$49=$E$1919)),
            _xlws.FILTER('Supplier Emission'!$I$15:$I$49,
                   ('Supplier Emission'!$D$15:$D$49=H2374) * ('Supplier Emission'!$F$15:$F$49=$E$1919)),
            ""),
    "")</f>
        <v/>
      </c>
      <c r="L2374" s="311" t="str">
        <f t="array" ref="L2374">IFERROR(
    XLOOKUP(F2374,
            _xlws.FILTER('Supplier Emission'!$G$15:$G$49,
                   ('Supplier Emission'!$D$15:$D$49=H2374) * ('Supplier Emission'!$F$15:$F$49=$E$1919)),
            _xlws.FILTER('Supplier Emission'!$J$15:$J$49,
                   ('Supplier Emission'!$D$15:$D$49=H2374) * ('Supplier Emission'!$F$15:$F$49=$E$1919)),
            ""),
    "")</f>
        <v/>
      </c>
      <c r="M2374" s="311" t="str">
        <f t="array" ref="M2374">IFERROR(
    XLOOKUP(F2374,
            _xlws.FILTER('Supplier Emission'!$G$15:$G$49,
                   ('Supplier Emission'!$D$15:$D$49=H2374) * ('Supplier Emission'!$F$15:$F$49=$E$1919)),
            _xlws.FILTER('Supplier Emission'!$M$15:$M$49,
                   ('Supplier Emission'!$D$15:$D$49=H2374) * ('Supplier Emission'!$F$15:$F$49=$E$1919)),
            ""),
    "")</f>
        <v/>
      </c>
      <c r="N2374" s="311" t="str">
        <f t="array" ref="N2374">IFERROR(
    XLOOKUP(F2374,
            _xlws.FILTER('Supplier Emission'!$G$15:$G$49,
                   ('Supplier Emission'!$D$15:$D$49=H2374) * ('Supplier Emission'!$F$15:$F$49=$E$1919)),
            _xlws.FILTER('Supplier Emission'!$H$15:$H$49,
                   ('Supplier Emission'!$D$15:$D$49=H2374) * ('Supplier Emission'!$F$15:$F$49=$E$1919)),
            ""),
    "")</f>
        <v/>
      </c>
      <c r="O2374" s="311" t="str">
        <f t="array" ref="O2374">XLOOKUP(1,('Emission Factors'!$E$5:$E$488='GHG emissions calculations'!$F2374)*('Emission Factors'!$H$5:$H$488='GHG emissions calculations'!$H2374),INDEX('Emission Factors'!$E$5:$T$488,0,MATCH('GHG emissions calculations'!O$6,'Emission Factors'!$E$5:$T$5,0)),"",0)</f>
        <v/>
      </c>
      <c r="P2374" s="313" t="str">
        <f t="array" ref="P2374">IFERROR(
    INDEX('Emission Factors'!$E$5:$P$488,
          MATCH(1,
                ('Emission Factors'!$E$5:$E$488 = 'GHG emissions calculations'!$F2374) *
                ('Emission Factors'!$H$5:$H$488 = 'GHG emissions calculations'!$H2374),
                0),
          MATCH('GHG emissions calculations'!P$6,'Emission Factors'!$E$5:$P$5,0)),
    "")</f>
        <v/>
      </c>
      <c r="Q2374" s="311" t="str">
        <f t="array" ref="Q2374">IFERROR(
    IF(
        INDEX('Emission Factors'!$E$5:$P$488,
              MATCH(1,
                    ('Emission Factors'!$E$5:$E$488 = 'GHG emissions calculations'!$F2374) *
                    ('Emission Factors'!$H$5:$H$488 = 'GHG emissions calculations'!$H2374),
                    0),
              MATCH('GHG emissions calculations'!Q$6, 'Emission Factors'!$E$5:$P$5, 0)) &lt;&gt; "",
        INDEX('Emission Factors'!$E$5:$P$488,
              MATCH(1,
                    ('Emission Factors'!$E$5:$E$488 = 'GHG emissions calculations'!$F2374) *
                    ('Emission Factors'!$H$5:$H$488 = 'GHG emissions calculations'!$H2374),
                    0),
              MATCH('GHG emissions calculations'!Q$6, 'Emission Factors'!$E$5:$P$5, 0)),
        ""),
    "")</f>
        <v/>
      </c>
      <c r="R2374" s="311" t="str">
        <f t="array" ref="R2374">IFERROR(
    IF(
        INDEX('Emission Factors'!$E$5:$R$488,
              MATCH(1,
                    ('Emission Factors'!$E$5:$E$488 = 'GHG emissions calculations'!$F2374) *
                    ('Emission Factors'!$H$5:$H$488 = 'GHG emissions calculations'!$H2374),
                    0),
              MATCH('GHG emissions calculations'!R$6, 'Emission Factors'!$E$5:$R$5, 0)) &lt;&gt; "",
        INDEX('Emission Factors'!$E$5:$R$488,
              MATCH(1,
                    ('Emission Factors'!$E$5:$E$488 = 'GHG emissions calculations'!$F2374) *
                    ('Emission Factors'!$H$5:$H$488 = 'GHG emissions calculations'!$H2374),
                    0),
              MATCH('GHG emissions calculations'!R$6, 'Emission Factors'!$E$5:$R$5, 0)),
        ""),
    "")</f>
        <v/>
      </c>
      <c r="S2374" s="312">
        <f t="shared" si="3"/>
        <v>0</v>
      </c>
      <c r="T2374" s="23"/>
    </row>
    <row r="2375" ht="15.75" customHeight="1" outlineLevel="1">
      <c r="A2375" s="23"/>
      <c r="B2375" s="71"/>
      <c r="C2375" s="71"/>
      <c r="D2375" s="71"/>
      <c r="E2375" s="314"/>
      <c r="F2375" s="311" t="str">
        <f>Lists!AA144</f>
        <v>Synthetic Rubber and fibers - America</v>
      </c>
      <c r="G2375" s="311">
        <f t="array" ref="G2375">XLOOKUP(1,('Emission Factors'!$E$5:$E$488='GHG emissions calculations'!$F2375)*('Emission Factors'!$H$5:$H$488='GHG emissions calculations'!$H2375),INDEX('Emission Factors'!$E$5:$T$488,0,MATCH('GHG emissions calculations'!G$6,'Emission Factors'!$E$5:$T$5,0)),"",0)</f>
        <v>1</v>
      </c>
      <c r="H2375" s="311" t="s">
        <v>238</v>
      </c>
      <c r="I2375" s="312" t="str">
        <f>IF(
    SUMIFS('Import data'!$L$25:$L$80,
           'Import data'!$J$25:$J$80, F2375,
           'Import data'!$G$25:$G$80, 'GHG emissions calculations'!$H2375,
           'Import data'!$I$25:$I$80,$E$1919) &lt;&gt; 0,
    SUMIFS('Import data'!$L$25:$L$80,
           'Import data'!$J$25:$J$80, F2375,
           'Import data'!$G$25:$G$80, 'GHG emissions calculations'!$H2375,
           'Import data'!$I$25:$I$80,$E$1919),
    ""
)</f>
        <v/>
      </c>
      <c r="J2375" s="311" t="str">
        <f t="array" ref="J2375">IF(
    XLOOKUP(F2375, 'Import data'!$J$26:$J$47, 'Import data'!$M$26:$M$47, "", 0) = "Please add the region-specific supplier emission factor or choose a different region available in the IAEG database.",
    "",
    XLOOKUP(F2375, 'Import data'!$J$26:$J$47, 'Import data'!$M$26:$M$47, "", 0)
)</f>
        <v/>
      </c>
      <c r="K2375" s="311" t="str">
        <f t="array" ref="K2375">IFERROR(
    XLOOKUP(F2375,
            _xlws.FILTER('Supplier Emission'!$G$15:$G$49,
                   ('Supplier Emission'!$D$15:$D$49=H2375) * ('Supplier Emission'!$F$15:$F$49=$E$1919)),
            _xlws.FILTER('Supplier Emission'!$I$15:$I$49,
                   ('Supplier Emission'!$D$15:$D$49=H2375) * ('Supplier Emission'!$F$15:$F$49=$E$1919)),
            ""),
    "")</f>
        <v/>
      </c>
      <c r="L2375" s="311" t="str">
        <f t="array" ref="L2375">IFERROR(
    XLOOKUP(F2375,
            _xlws.FILTER('Supplier Emission'!$G$15:$G$49,
                   ('Supplier Emission'!$D$15:$D$49=H2375) * ('Supplier Emission'!$F$15:$F$49=$E$1919)),
            _xlws.FILTER('Supplier Emission'!$J$15:$J$49,
                   ('Supplier Emission'!$D$15:$D$49=H2375) * ('Supplier Emission'!$F$15:$F$49=$E$1919)),
            ""),
    "")</f>
        <v/>
      </c>
      <c r="M2375" s="311" t="str">
        <f t="array" ref="M2375">IFERROR(
    XLOOKUP(F2375,
            _xlws.FILTER('Supplier Emission'!$G$15:$G$49,
                   ('Supplier Emission'!$D$15:$D$49=H2375) * ('Supplier Emission'!$F$15:$F$49=$E$1919)),
            _xlws.FILTER('Supplier Emission'!$M$15:$M$49,
                   ('Supplier Emission'!$D$15:$D$49=H2375) * ('Supplier Emission'!$F$15:$F$49=$E$1919)),
            ""),
    "")</f>
        <v/>
      </c>
      <c r="N2375" s="311" t="str">
        <f t="array" ref="N2375">IFERROR(
    XLOOKUP(F2375,
            _xlws.FILTER('Supplier Emission'!$G$15:$G$49,
                   ('Supplier Emission'!$D$15:$D$49=H2375) * ('Supplier Emission'!$F$15:$F$49=$E$1919)),
            _xlws.FILTER('Supplier Emission'!$H$15:$H$49,
                   ('Supplier Emission'!$D$15:$D$49=H2375) * ('Supplier Emission'!$F$15:$F$49=$E$1919)),
            ""),
    "")</f>
        <v/>
      </c>
      <c r="O2375" s="311" t="str">
        <f t="array" ref="O2375">XLOOKUP(1,('Emission Factors'!$E$5:$E$488='GHG emissions calculations'!$F2375)*('Emission Factors'!$H$5:$H$488='GHG emissions calculations'!$H2375),INDEX('Emission Factors'!$E$5:$T$488,0,MATCH('GHG emissions calculations'!O$6,'Emission Factors'!$E$5:$T$5,0)),"",0)</f>
        <v>Synthetic rubber and artificial and synthetic fibers</v>
      </c>
      <c r="P2375" s="313">
        <f t="array" ref="P2375">IFERROR(
    INDEX('Emission Factors'!$E$5:$P$488,
          MATCH(1,
                ('Emission Factors'!$E$5:$E$488 = 'GHG emissions calculations'!$F2375) *
                ('Emission Factors'!$H$5:$H$488 = 'GHG emissions calculations'!$H2375),
                0),
          MATCH('GHG emissions calculations'!P$6,'Emission Factors'!$E$5:$P$5,0)),
    "")</f>
        <v>1061.856064</v>
      </c>
      <c r="Q2375" s="311" t="str">
        <f t="array" ref="Q2375">IFERROR(
    IF(
        INDEX('Emission Factors'!$E$5:$P$488,
              MATCH(1,
                    ('Emission Factors'!$E$5:$E$488 = 'GHG emissions calculations'!$F2375) *
                    ('Emission Factors'!$H$5:$H$488 = 'GHG emissions calculations'!$H2375),
                    0),
              MATCH('GHG emissions calculations'!Q$6, 'Emission Factors'!$E$5:$P$5, 0)) &lt;&gt; "",
        INDEX('Emission Factors'!$E$5:$P$488,
              MATCH(1,
                    ('Emission Factors'!$E$5:$E$488 = 'GHG emissions calculations'!$F2375) *
                    ('Emission Factors'!$H$5:$H$488 = 'GHG emissions calculations'!$H2375),
                    0),
              MATCH('GHG emissions calculations'!Q$6, 'Emission Factors'!$E$5:$P$5, 0)),
        ""),
    "")</f>
        <v>kgCO2e / k€</v>
      </c>
      <c r="R2375" s="311" t="str">
        <f t="array" ref="R2375">IFERROR(
    IF(
        INDEX('Emission Factors'!$E$5:$R$488,
              MATCH(1,
                    ('Emission Factors'!$E$5:$E$488 = 'GHG emissions calculations'!$F2375) *
                    ('Emission Factors'!$H$5:$H$488 = 'GHG emissions calculations'!$H2375),
                    0),
              MATCH('GHG emissions calculations'!R$6, 'Emission Factors'!$E$5:$R$5, 0)) &lt;&gt; "",
        INDEX('Emission Factors'!$E$5:$R$488,
              MATCH(1,
                    ('Emission Factors'!$E$5:$E$488 = 'GHG emissions calculations'!$F2375) *
                    ('Emission Factors'!$H$5:$H$488 = 'GHG emissions calculations'!$H2375),
                    0),
              MATCH('GHG emissions calculations'!R$6, 'Emission Factors'!$E$5:$R$5, 0)),
        ""),
    "")</f>
        <v>America</v>
      </c>
      <c r="S2375" s="312">
        <f t="shared" si="3"/>
        <v>0</v>
      </c>
      <c r="T2375" s="23"/>
    </row>
    <row r="2376" ht="15.75" customHeight="1" outlineLevel="1">
      <c r="A2376" s="23"/>
      <c r="B2376" s="71"/>
      <c r="C2376" s="71"/>
      <c r="D2376" s="71"/>
      <c r="E2376" s="314"/>
      <c r="F2376" s="311" t="str">
        <f>Lists!AA147</f>
        <v>Synthetic Rubber and fibers - Asia</v>
      </c>
      <c r="G2376" s="311" t="str">
        <f t="array" ref="G2376">XLOOKUP(1,('Emission Factors'!$E$5:$E$488='GHG emissions calculations'!$F2376)*('Emission Factors'!$H$5:$H$488='GHG emissions calculations'!$H2376),INDEX('Emission Factors'!$E$5:$T$488,0,MATCH('GHG emissions calculations'!G$6,'Emission Factors'!$E$5:$T$5,0)),"",0)</f>
        <v/>
      </c>
      <c r="H2376" s="311" t="s">
        <v>238</v>
      </c>
      <c r="I2376" s="312" t="str">
        <f>IF(
    SUMIFS('Import data'!$L$25:$L$80,
           'Import data'!$J$25:$J$80, F2376,
           'Import data'!$G$25:$G$80, 'GHG emissions calculations'!$H2376,
           'Import data'!$I$25:$I$80,$E$1919) &lt;&gt; 0,
    SUMIFS('Import data'!$L$25:$L$80,
           'Import data'!$J$25:$J$80, F2376,
           'Import data'!$G$25:$G$80, 'GHG emissions calculations'!$H2376,
           'Import data'!$I$25:$I$80,$E$1919),
    ""
)</f>
        <v/>
      </c>
      <c r="J2376" s="311" t="str">
        <f t="array" ref="J2376">IF(
    XLOOKUP(F2376, 'Import data'!$J$26:$J$47, 'Import data'!$M$26:$M$47, "", 0) = "Please add the region-specific supplier emission factor or choose a different region available in the IAEG database.",
    "",
    XLOOKUP(F2376, 'Import data'!$J$26:$J$47, 'Import data'!$M$26:$M$47, "", 0)
)</f>
        <v/>
      </c>
      <c r="K2376" s="311" t="str">
        <f t="array" ref="K2376">IFERROR(
    XLOOKUP(F2376,
            _xlws.FILTER('Supplier Emission'!$G$15:$G$49,
                   ('Supplier Emission'!$D$15:$D$49=H2376) * ('Supplier Emission'!$F$15:$F$49=$E$1919)),
            _xlws.FILTER('Supplier Emission'!$I$15:$I$49,
                   ('Supplier Emission'!$D$15:$D$49=H2376) * ('Supplier Emission'!$F$15:$F$49=$E$1919)),
            ""),
    "")</f>
        <v/>
      </c>
      <c r="L2376" s="311" t="str">
        <f t="array" ref="L2376">IFERROR(
    XLOOKUP(F2376,
            _xlws.FILTER('Supplier Emission'!$G$15:$G$49,
                   ('Supplier Emission'!$D$15:$D$49=H2376) * ('Supplier Emission'!$F$15:$F$49=$E$1919)),
            _xlws.FILTER('Supplier Emission'!$J$15:$J$49,
                   ('Supplier Emission'!$D$15:$D$49=H2376) * ('Supplier Emission'!$F$15:$F$49=$E$1919)),
            ""),
    "")</f>
        <v/>
      </c>
      <c r="M2376" s="311" t="str">
        <f t="array" ref="M2376">IFERROR(
    XLOOKUP(F2376,
            _xlws.FILTER('Supplier Emission'!$G$15:$G$49,
                   ('Supplier Emission'!$D$15:$D$49=H2376) * ('Supplier Emission'!$F$15:$F$49=$E$1919)),
            _xlws.FILTER('Supplier Emission'!$M$15:$M$49,
                   ('Supplier Emission'!$D$15:$D$49=H2376) * ('Supplier Emission'!$F$15:$F$49=$E$1919)),
            ""),
    "")</f>
        <v/>
      </c>
      <c r="N2376" s="311" t="str">
        <f t="array" ref="N2376">IFERROR(
    XLOOKUP(F2376,
            _xlws.FILTER('Supplier Emission'!$G$15:$G$49,
                   ('Supplier Emission'!$D$15:$D$49=H2376) * ('Supplier Emission'!$F$15:$F$49=$E$1919)),
            _xlws.FILTER('Supplier Emission'!$H$15:$H$49,
                   ('Supplier Emission'!$D$15:$D$49=H2376) * ('Supplier Emission'!$F$15:$F$49=$E$1919)),
            ""),
    "")</f>
        <v/>
      </c>
      <c r="O2376" s="311" t="str">
        <f t="array" ref="O2376">XLOOKUP(1,('Emission Factors'!$E$5:$E$488='GHG emissions calculations'!$F2376)*('Emission Factors'!$H$5:$H$488='GHG emissions calculations'!$H2376),INDEX('Emission Factors'!$E$5:$T$488,0,MATCH('GHG emissions calculations'!O$6,'Emission Factors'!$E$5:$T$5,0)),"",0)</f>
        <v/>
      </c>
      <c r="P2376" s="313" t="str">
        <f t="array" ref="P2376">IFERROR(
    INDEX('Emission Factors'!$E$5:$P$488,
          MATCH(1,
                ('Emission Factors'!$E$5:$E$488 = 'GHG emissions calculations'!$F2376) *
                ('Emission Factors'!$H$5:$H$488 = 'GHG emissions calculations'!$H2376),
                0),
          MATCH('GHG emissions calculations'!P$6,'Emission Factors'!$E$5:$P$5,0)),
    "")</f>
        <v/>
      </c>
      <c r="Q2376" s="311" t="str">
        <f t="array" ref="Q2376">IFERROR(
    IF(
        INDEX('Emission Factors'!$E$5:$P$488,
              MATCH(1,
                    ('Emission Factors'!$E$5:$E$488 = 'GHG emissions calculations'!$F2376) *
                    ('Emission Factors'!$H$5:$H$488 = 'GHG emissions calculations'!$H2376),
                    0),
              MATCH('GHG emissions calculations'!Q$6, 'Emission Factors'!$E$5:$P$5, 0)) &lt;&gt; "",
        INDEX('Emission Factors'!$E$5:$P$488,
              MATCH(1,
                    ('Emission Factors'!$E$5:$E$488 = 'GHG emissions calculations'!$F2376) *
                    ('Emission Factors'!$H$5:$H$488 = 'GHG emissions calculations'!$H2376),
                    0),
              MATCH('GHG emissions calculations'!Q$6, 'Emission Factors'!$E$5:$P$5, 0)),
        ""),
    "")</f>
        <v/>
      </c>
      <c r="R2376" s="311" t="str">
        <f t="array" ref="R2376">IFERROR(
    IF(
        INDEX('Emission Factors'!$E$5:$R$488,
              MATCH(1,
                    ('Emission Factors'!$E$5:$E$488 = 'GHG emissions calculations'!$F2376) *
                    ('Emission Factors'!$H$5:$H$488 = 'GHG emissions calculations'!$H2376),
                    0),
              MATCH('GHG emissions calculations'!R$6, 'Emission Factors'!$E$5:$R$5, 0)) &lt;&gt; "",
        INDEX('Emission Factors'!$E$5:$R$488,
              MATCH(1,
                    ('Emission Factors'!$E$5:$E$488 = 'GHG emissions calculations'!$F2376) *
                    ('Emission Factors'!$H$5:$H$488 = 'GHG emissions calculations'!$H2376),
                    0),
              MATCH('GHG emissions calculations'!R$6, 'Emission Factors'!$E$5:$R$5, 0)),
        ""),
    "")</f>
        <v/>
      </c>
      <c r="S2376" s="312">
        <f t="shared" si="3"/>
        <v>0</v>
      </c>
      <c r="T2376" s="23"/>
    </row>
    <row r="2377" ht="15.75" customHeight="1" outlineLevel="1">
      <c r="A2377" s="23"/>
      <c r="B2377" s="71"/>
      <c r="C2377" s="71"/>
      <c r="D2377" s="71"/>
      <c r="E2377" s="314"/>
      <c r="F2377" s="311" t="str">
        <f>Lists!AA145</f>
        <v>Synthetic Rubber and fibers - Europe</v>
      </c>
      <c r="G2377" s="311" t="str">
        <f t="array" ref="G2377">XLOOKUP(1,('Emission Factors'!$E$5:$E$488='GHG emissions calculations'!$F2377)*('Emission Factors'!$H$5:$H$488='GHG emissions calculations'!$H2377),INDEX('Emission Factors'!$E$5:$T$488,0,MATCH('GHG emissions calculations'!G$6,'Emission Factors'!$E$5:$T$5,0)),"",0)</f>
        <v/>
      </c>
      <c r="H2377" s="311" t="s">
        <v>238</v>
      </c>
      <c r="I2377" s="312" t="str">
        <f>IF(
    SUMIFS('Import data'!$L$25:$L$80,
           'Import data'!$J$25:$J$80, F2377,
           'Import data'!$G$25:$G$80, 'GHG emissions calculations'!$H2377,
           'Import data'!$I$25:$I$80,$E$1919) &lt;&gt; 0,
    SUMIFS('Import data'!$L$25:$L$80,
           'Import data'!$J$25:$J$80, F2377,
           'Import data'!$G$25:$G$80, 'GHG emissions calculations'!$H2377,
           'Import data'!$I$25:$I$80,$E$1919),
    ""
)</f>
        <v/>
      </c>
      <c r="J2377" s="311" t="str">
        <f t="array" ref="J2377">IF(
    XLOOKUP(F2377, 'Import data'!$J$26:$J$47, 'Import data'!$M$26:$M$47, "", 0) = "Please add the region-specific supplier emission factor or choose a different region available in the IAEG database.",
    "",
    XLOOKUP(F2377, 'Import data'!$J$26:$J$47, 'Import data'!$M$26:$M$47, "", 0)
)</f>
        <v/>
      </c>
      <c r="K2377" s="311" t="str">
        <f t="array" ref="K2377">IFERROR(
    XLOOKUP(F2377,
            _xlws.FILTER('Supplier Emission'!$G$15:$G$49,
                   ('Supplier Emission'!$D$15:$D$49=H2377) * ('Supplier Emission'!$F$15:$F$49=$E$1919)),
            _xlws.FILTER('Supplier Emission'!$I$15:$I$49,
                   ('Supplier Emission'!$D$15:$D$49=H2377) * ('Supplier Emission'!$F$15:$F$49=$E$1919)),
            ""),
    "")</f>
        <v/>
      </c>
      <c r="L2377" s="311" t="str">
        <f t="array" ref="L2377">IFERROR(
    XLOOKUP(F2377,
            _xlws.FILTER('Supplier Emission'!$G$15:$G$49,
                   ('Supplier Emission'!$D$15:$D$49=H2377) * ('Supplier Emission'!$F$15:$F$49=$E$1919)),
            _xlws.FILTER('Supplier Emission'!$J$15:$J$49,
                   ('Supplier Emission'!$D$15:$D$49=H2377) * ('Supplier Emission'!$F$15:$F$49=$E$1919)),
            ""),
    "")</f>
        <v/>
      </c>
      <c r="M2377" s="311" t="str">
        <f t="array" ref="M2377">IFERROR(
    XLOOKUP(F2377,
            _xlws.FILTER('Supplier Emission'!$G$15:$G$49,
                   ('Supplier Emission'!$D$15:$D$49=H2377) * ('Supplier Emission'!$F$15:$F$49=$E$1919)),
            _xlws.FILTER('Supplier Emission'!$M$15:$M$49,
                   ('Supplier Emission'!$D$15:$D$49=H2377) * ('Supplier Emission'!$F$15:$F$49=$E$1919)),
            ""),
    "")</f>
        <v/>
      </c>
      <c r="N2377" s="311" t="str">
        <f t="array" ref="N2377">IFERROR(
    XLOOKUP(F2377,
            _xlws.FILTER('Supplier Emission'!$G$15:$G$49,
                   ('Supplier Emission'!$D$15:$D$49=H2377) * ('Supplier Emission'!$F$15:$F$49=$E$1919)),
            _xlws.FILTER('Supplier Emission'!$H$15:$H$49,
                   ('Supplier Emission'!$D$15:$D$49=H2377) * ('Supplier Emission'!$F$15:$F$49=$E$1919)),
            ""),
    "")</f>
        <v/>
      </c>
      <c r="O2377" s="311" t="str">
        <f t="array" ref="O2377">XLOOKUP(1,('Emission Factors'!$E$5:$E$488='GHG emissions calculations'!$F2377)*('Emission Factors'!$H$5:$H$488='GHG emissions calculations'!$H2377),INDEX('Emission Factors'!$E$5:$T$488,0,MATCH('GHG emissions calculations'!O$6,'Emission Factors'!$E$5:$T$5,0)),"",0)</f>
        <v/>
      </c>
      <c r="P2377" s="313" t="str">
        <f t="array" ref="P2377">IFERROR(
    INDEX('Emission Factors'!$E$5:$P$488,
          MATCH(1,
                ('Emission Factors'!$E$5:$E$488 = 'GHG emissions calculations'!$F2377) *
                ('Emission Factors'!$H$5:$H$488 = 'GHG emissions calculations'!$H2377),
                0),
          MATCH('GHG emissions calculations'!P$6,'Emission Factors'!$E$5:$P$5,0)),
    "")</f>
        <v/>
      </c>
      <c r="Q2377" s="311" t="str">
        <f t="array" ref="Q2377">IFERROR(
    IF(
        INDEX('Emission Factors'!$E$5:$P$488,
              MATCH(1,
                    ('Emission Factors'!$E$5:$E$488 = 'GHG emissions calculations'!$F2377) *
                    ('Emission Factors'!$H$5:$H$488 = 'GHG emissions calculations'!$H2377),
                    0),
              MATCH('GHG emissions calculations'!Q$6, 'Emission Factors'!$E$5:$P$5, 0)) &lt;&gt; "",
        INDEX('Emission Factors'!$E$5:$P$488,
              MATCH(1,
                    ('Emission Factors'!$E$5:$E$488 = 'GHG emissions calculations'!$F2377) *
                    ('Emission Factors'!$H$5:$H$488 = 'GHG emissions calculations'!$H2377),
                    0),
              MATCH('GHG emissions calculations'!Q$6, 'Emission Factors'!$E$5:$P$5, 0)),
        ""),
    "")</f>
        <v/>
      </c>
      <c r="R2377" s="311" t="str">
        <f t="array" ref="R2377">IFERROR(
    IF(
        INDEX('Emission Factors'!$E$5:$R$488,
              MATCH(1,
                    ('Emission Factors'!$E$5:$E$488 = 'GHG emissions calculations'!$F2377) *
                    ('Emission Factors'!$H$5:$H$488 = 'GHG emissions calculations'!$H2377),
                    0),
              MATCH('GHG emissions calculations'!R$6, 'Emission Factors'!$E$5:$R$5, 0)) &lt;&gt; "",
        INDEX('Emission Factors'!$E$5:$R$488,
              MATCH(1,
                    ('Emission Factors'!$E$5:$E$488 = 'GHG emissions calculations'!$F2377) *
                    ('Emission Factors'!$H$5:$H$488 = 'GHG emissions calculations'!$H2377),
                    0),
              MATCH('GHG emissions calculations'!R$6, 'Emission Factors'!$E$5:$R$5, 0)),
        ""),
    "")</f>
        <v/>
      </c>
      <c r="S2377" s="312">
        <f t="shared" si="3"/>
        <v>0</v>
      </c>
      <c r="T2377" s="23"/>
    </row>
    <row r="2378" ht="15.75" customHeight="1" outlineLevel="1">
      <c r="A2378" s="23"/>
      <c r="B2378" s="71"/>
      <c r="C2378" s="71"/>
      <c r="D2378" s="71"/>
      <c r="E2378" s="314"/>
      <c r="F2378" s="311" t="str">
        <f>Lists!AA150</f>
        <v>Synthetic Rubber and fibers - Global or unspecified region</v>
      </c>
      <c r="G2378" s="311" t="str">
        <f t="array" ref="G2378">XLOOKUP(1,('Emission Factors'!$E$5:$E$488='GHG emissions calculations'!$F2378)*('Emission Factors'!$H$5:$H$488='GHG emissions calculations'!$H2378),INDEX('Emission Factors'!$E$5:$T$488,0,MATCH('GHG emissions calculations'!G$6,'Emission Factors'!$E$5:$T$5,0)),"",0)</f>
        <v/>
      </c>
      <c r="H2378" s="311" t="s">
        <v>238</v>
      </c>
      <c r="I2378" s="312" t="str">
        <f>IF(
    SUMIFS('Import data'!$L$25:$L$80,
           'Import data'!$J$25:$J$80, F2378,
           'Import data'!$G$25:$G$80, 'GHG emissions calculations'!$H2378,
           'Import data'!$I$25:$I$80,$E$1919) &lt;&gt; 0,
    SUMIFS('Import data'!$L$25:$L$80,
           'Import data'!$J$25:$J$80, F2378,
           'Import data'!$G$25:$G$80, 'GHG emissions calculations'!$H2378,
           'Import data'!$I$25:$I$80,$E$1919),
    ""
)</f>
        <v/>
      </c>
      <c r="J2378" s="311" t="str">
        <f t="array" ref="J2378">IF(
    XLOOKUP(F2378, 'Import data'!$J$26:$J$47, 'Import data'!$M$26:$M$47, "", 0) = "Please add the region-specific supplier emission factor or choose a different region available in the IAEG database.",
    "",
    XLOOKUP(F2378, 'Import data'!$J$26:$J$47, 'Import data'!$M$26:$M$47, "", 0)
)</f>
        <v/>
      </c>
      <c r="K2378" s="311" t="str">
        <f t="array" ref="K2378">IFERROR(
    XLOOKUP(F2378,
            _xlws.FILTER('Supplier Emission'!$G$15:$G$49,
                   ('Supplier Emission'!$D$15:$D$49=H2378) * ('Supplier Emission'!$F$15:$F$49=$E$1919)),
            _xlws.FILTER('Supplier Emission'!$I$15:$I$49,
                   ('Supplier Emission'!$D$15:$D$49=H2378) * ('Supplier Emission'!$F$15:$F$49=$E$1919)),
            ""),
    "")</f>
        <v/>
      </c>
      <c r="L2378" s="311" t="str">
        <f t="array" ref="L2378">IFERROR(
    XLOOKUP(F2378,
            _xlws.FILTER('Supplier Emission'!$G$15:$G$49,
                   ('Supplier Emission'!$D$15:$D$49=H2378) * ('Supplier Emission'!$F$15:$F$49=$E$1919)),
            _xlws.FILTER('Supplier Emission'!$J$15:$J$49,
                   ('Supplier Emission'!$D$15:$D$49=H2378) * ('Supplier Emission'!$F$15:$F$49=$E$1919)),
            ""),
    "")</f>
        <v/>
      </c>
      <c r="M2378" s="311" t="str">
        <f t="array" ref="M2378">IFERROR(
    XLOOKUP(F2378,
            _xlws.FILTER('Supplier Emission'!$G$15:$G$49,
                   ('Supplier Emission'!$D$15:$D$49=H2378) * ('Supplier Emission'!$F$15:$F$49=$E$1919)),
            _xlws.FILTER('Supplier Emission'!$M$15:$M$49,
                   ('Supplier Emission'!$D$15:$D$49=H2378) * ('Supplier Emission'!$F$15:$F$49=$E$1919)),
            ""),
    "")</f>
        <v/>
      </c>
      <c r="N2378" s="311" t="str">
        <f t="array" ref="N2378">IFERROR(
    XLOOKUP(F2378,
            _xlws.FILTER('Supplier Emission'!$G$15:$G$49,
                   ('Supplier Emission'!$D$15:$D$49=H2378) * ('Supplier Emission'!$F$15:$F$49=$E$1919)),
            _xlws.FILTER('Supplier Emission'!$H$15:$H$49,
                   ('Supplier Emission'!$D$15:$D$49=H2378) * ('Supplier Emission'!$F$15:$F$49=$E$1919)),
            ""),
    "")</f>
        <v/>
      </c>
      <c r="O2378" s="311" t="str">
        <f t="array" ref="O2378">XLOOKUP(1,('Emission Factors'!$E$5:$E$488='GHG emissions calculations'!$F2378)*('Emission Factors'!$H$5:$H$488='GHG emissions calculations'!$H2378),INDEX('Emission Factors'!$E$5:$T$488,0,MATCH('GHG emissions calculations'!O$6,'Emission Factors'!$E$5:$T$5,0)),"",0)</f>
        <v/>
      </c>
      <c r="P2378" s="313" t="str">
        <f t="array" ref="P2378">IFERROR(
    INDEX('Emission Factors'!$E$5:$P$488,
          MATCH(1,
                ('Emission Factors'!$E$5:$E$488 = 'GHG emissions calculations'!$F2378) *
                ('Emission Factors'!$H$5:$H$488 = 'GHG emissions calculations'!$H2378),
                0),
          MATCH('GHG emissions calculations'!P$6,'Emission Factors'!$E$5:$P$5,0)),
    "")</f>
        <v/>
      </c>
      <c r="Q2378" s="311" t="str">
        <f t="array" ref="Q2378">IFERROR(
    IF(
        INDEX('Emission Factors'!$E$5:$P$488,
              MATCH(1,
                    ('Emission Factors'!$E$5:$E$488 = 'GHG emissions calculations'!$F2378) *
                    ('Emission Factors'!$H$5:$H$488 = 'GHG emissions calculations'!$H2378),
                    0),
              MATCH('GHG emissions calculations'!Q$6, 'Emission Factors'!$E$5:$P$5, 0)) &lt;&gt; "",
        INDEX('Emission Factors'!$E$5:$P$488,
              MATCH(1,
                    ('Emission Factors'!$E$5:$E$488 = 'GHG emissions calculations'!$F2378) *
                    ('Emission Factors'!$H$5:$H$488 = 'GHG emissions calculations'!$H2378),
                    0),
              MATCH('GHG emissions calculations'!Q$6, 'Emission Factors'!$E$5:$P$5, 0)),
        ""),
    "")</f>
        <v/>
      </c>
      <c r="R2378" s="311" t="str">
        <f t="array" ref="R2378">IFERROR(
    IF(
        INDEX('Emission Factors'!$E$5:$R$488,
              MATCH(1,
                    ('Emission Factors'!$E$5:$E$488 = 'GHG emissions calculations'!$F2378) *
                    ('Emission Factors'!$H$5:$H$488 = 'GHG emissions calculations'!$H2378),
                    0),
              MATCH('GHG emissions calculations'!R$6, 'Emission Factors'!$E$5:$R$5, 0)) &lt;&gt; "",
        INDEX('Emission Factors'!$E$5:$R$488,
              MATCH(1,
                    ('Emission Factors'!$E$5:$E$488 = 'GHG emissions calculations'!$F2378) *
                    ('Emission Factors'!$H$5:$H$488 = 'GHG emissions calculations'!$H2378),
                    0),
              MATCH('GHG emissions calculations'!R$6, 'Emission Factors'!$E$5:$R$5, 0)),
        ""),
    "")</f>
        <v/>
      </c>
      <c r="S2378" s="312">
        <f t="shared" si="3"/>
        <v>0</v>
      </c>
      <c r="T2378" s="23"/>
    </row>
    <row r="2379" ht="15.75" customHeight="1" outlineLevel="1">
      <c r="A2379" s="23"/>
      <c r="B2379" s="71"/>
      <c r="C2379" s="71"/>
      <c r="D2379" s="71"/>
      <c r="E2379" s="314"/>
      <c r="F2379" s="311" t="str">
        <f>Lists!AA149</f>
        <v>Synthetic Rubber and fibers - Middle East</v>
      </c>
      <c r="G2379" s="311" t="str">
        <f t="array" ref="G2379">XLOOKUP(1,('Emission Factors'!$E$5:$E$488='GHG emissions calculations'!$F2379)*('Emission Factors'!$H$5:$H$488='GHG emissions calculations'!$H2379),INDEX('Emission Factors'!$E$5:$T$488,0,MATCH('GHG emissions calculations'!G$6,'Emission Factors'!$E$5:$T$5,0)),"",0)</f>
        <v/>
      </c>
      <c r="H2379" s="311" t="s">
        <v>238</v>
      </c>
      <c r="I2379" s="312" t="str">
        <f>IF(
    SUMIFS('Import data'!$L$25:$L$80,
           'Import data'!$J$25:$J$80, F2379,
           'Import data'!$G$25:$G$80, 'GHG emissions calculations'!$H2379,
           'Import data'!$I$25:$I$80,$E$1919) &lt;&gt; 0,
    SUMIFS('Import data'!$L$25:$L$80,
           'Import data'!$J$25:$J$80, F2379,
           'Import data'!$G$25:$G$80, 'GHG emissions calculations'!$H2379,
           'Import data'!$I$25:$I$80,$E$1919),
    ""
)</f>
        <v/>
      </c>
      <c r="J2379" s="311" t="str">
        <f t="array" ref="J2379">IF(
    XLOOKUP(F2379, 'Import data'!$J$26:$J$47, 'Import data'!$M$26:$M$47, "", 0) = "Please add the region-specific supplier emission factor or choose a different region available in the IAEG database.",
    "",
    XLOOKUP(F2379, 'Import data'!$J$26:$J$47, 'Import data'!$M$26:$M$47, "", 0)
)</f>
        <v/>
      </c>
      <c r="K2379" s="311" t="str">
        <f t="array" ref="K2379">IFERROR(
    XLOOKUP(F2379,
            _xlws.FILTER('Supplier Emission'!$G$15:$G$49,
                   ('Supplier Emission'!$D$15:$D$49=H2379) * ('Supplier Emission'!$F$15:$F$49=$E$1919)),
            _xlws.FILTER('Supplier Emission'!$I$15:$I$49,
                   ('Supplier Emission'!$D$15:$D$49=H2379) * ('Supplier Emission'!$F$15:$F$49=$E$1919)),
            ""),
    "")</f>
        <v/>
      </c>
      <c r="L2379" s="311" t="str">
        <f t="array" ref="L2379">IFERROR(
    XLOOKUP(F2379,
            _xlws.FILTER('Supplier Emission'!$G$15:$G$49,
                   ('Supplier Emission'!$D$15:$D$49=H2379) * ('Supplier Emission'!$F$15:$F$49=$E$1919)),
            _xlws.FILTER('Supplier Emission'!$J$15:$J$49,
                   ('Supplier Emission'!$D$15:$D$49=H2379) * ('Supplier Emission'!$F$15:$F$49=$E$1919)),
            ""),
    "")</f>
        <v/>
      </c>
      <c r="M2379" s="311" t="str">
        <f t="array" ref="M2379">IFERROR(
    XLOOKUP(F2379,
            _xlws.FILTER('Supplier Emission'!$G$15:$G$49,
                   ('Supplier Emission'!$D$15:$D$49=H2379) * ('Supplier Emission'!$F$15:$F$49=$E$1919)),
            _xlws.FILTER('Supplier Emission'!$M$15:$M$49,
                   ('Supplier Emission'!$D$15:$D$49=H2379) * ('Supplier Emission'!$F$15:$F$49=$E$1919)),
            ""),
    "")</f>
        <v/>
      </c>
      <c r="N2379" s="311" t="str">
        <f t="array" ref="N2379">IFERROR(
    XLOOKUP(F2379,
            _xlws.FILTER('Supplier Emission'!$G$15:$G$49,
                   ('Supplier Emission'!$D$15:$D$49=H2379) * ('Supplier Emission'!$F$15:$F$49=$E$1919)),
            _xlws.FILTER('Supplier Emission'!$H$15:$H$49,
                   ('Supplier Emission'!$D$15:$D$49=H2379) * ('Supplier Emission'!$F$15:$F$49=$E$1919)),
            ""),
    "")</f>
        <v/>
      </c>
      <c r="O2379" s="311" t="str">
        <f t="array" ref="O2379">XLOOKUP(1,('Emission Factors'!$E$5:$E$488='GHG emissions calculations'!$F2379)*('Emission Factors'!$H$5:$H$488='GHG emissions calculations'!$H2379),INDEX('Emission Factors'!$E$5:$T$488,0,MATCH('GHG emissions calculations'!O$6,'Emission Factors'!$E$5:$T$5,0)),"",0)</f>
        <v/>
      </c>
      <c r="P2379" s="313" t="str">
        <f t="array" ref="P2379">IFERROR(
    INDEX('Emission Factors'!$E$5:$P$488,
          MATCH(1,
                ('Emission Factors'!$E$5:$E$488 = 'GHG emissions calculations'!$F2379) *
                ('Emission Factors'!$H$5:$H$488 = 'GHG emissions calculations'!$H2379),
                0),
          MATCH('GHG emissions calculations'!P$6,'Emission Factors'!$E$5:$P$5,0)),
    "")</f>
        <v/>
      </c>
      <c r="Q2379" s="311" t="str">
        <f t="array" ref="Q2379">IFERROR(
    IF(
        INDEX('Emission Factors'!$E$5:$P$488,
              MATCH(1,
                    ('Emission Factors'!$E$5:$E$488 = 'GHG emissions calculations'!$F2379) *
                    ('Emission Factors'!$H$5:$H$488 = 'GHG emissions calculations'!$H2379),
                    0),
              MATCH('GHG emissions calculations'!Q$6, 'Emission Factors'!$E$5:$P$5, 0)) &lt;&gt; "",
        INDEX('Emission Factors'!$E$5:$P$488,
              MATCH(1,
                    ('Emission Factors'!$E$5:$E$488 = 'GHG emissions calculations'!$F2379) *
                    ('Emission Factors'!$H$5:$H$488 = 'GHG emissions calculations'!$H2379),
                    0),
              MATCH('GHG emissions calculations'!Q$6, 'Emission Factors'!$E$5:$P$5, 0)),
        ""),
    "")</f>
        <v/>
      </c>
      <c r="R2379" s="311" t="str">
        <f t="array" ref="R2379">IFERROR(
    IF(
        INDEX('Emission Factors'!$E$5:$R$488,
              MATCH(1,
                    ('Emission Factors'!$E$5:$E$488 = 'GHG emissions calculations'!$F2379) *
                    ('Emission Factors'!$H$5:$H$488 = 'GHG emissions calculations'!$H2379),
                    0),
              MATCH('GHG emissions calculations'!R$6, 'Emission Factors'!$E$5:$R$5, 0)) &lt;&gt; "",
        INDEX('Emission Factors'!$E$5:$R$488,
              MATCH(1,
                    ('Emission Factors'!$E$5:$E$488 = 'GHG emissions calculations'!$F2379) *
                    ('Emission Factors'!$H$5:$H$488 = 'GHG emissions calculations'!$H2379),
                    0),
              MATCH('GHG emissions calculations'!R$6, 'Emission Factors'!$E$5:$R$5, 0)),
        ""),
    "")</f>
        <v/>
      </c>
      <c r="S2379" s="312">
        <f t="shared" si="3"/>
        <v>0</v>
      </c>
      <c r="T2379" s="23"/>
    </row>
    <row r="2380" ht="15.75" customHeight="1" outlineLevel="1">
      <c r="A2380" s="23"/>
      <c r="B2380" s="71"/>
      <c r="C2380" s="71"/>
      <c r="D2380" s="71"/>
      <c r="E2380" s="314"/>
      <c r="F2380" s="311" t="str">
        <f>Lists!AA148</f>
        <v>Synthetic Rubber and fibers - Oceania</v>
      </c>
      <c r="G2380" s="311" t="str">
        <f t="array" ref="G2380">XLOOKUP(1,('Emission Factors'!$E$5:$E$488='GHG emissions calculations'!$F2380)*('Emission Factors'!$H$5:$H$488='GHG emissions calculations'!$H2380),INDEX('Emission Factors'!$E$5:$T$488,0,MATCH('GHG emissions calculations'!G$6,'Emission Factors'!$E$5:$T$5,0)),"",0)</f>
        <v/>
      </c>
      <c r="H2380" s="311" t="s">
        <v>238</v>
      </c>
      <c r="I2380" s="312" t="str">
        <f>IF(
    SUMIFS('Import data'!$L$25:$L$80,
           'Import data'!$J$25:$J$80, F2380,
           'Import data'!$G$25:$G$80, 'GHG emissions calculations'!$H2380,
           'Import data'!$I$25:$I$80,$E$1919) &lt;&gt; 0,
    SUMIFS('Import data'!$L$25:$L$80,
           'Import data'!$J$25:$J$80, F2380,
           'Import data'!$G$25:$G$80, 'GHG emissions calculations'!$H2380,
           'Import data'!$I$25:$I$80,$E$1919),
    ""
)</f>
        <v/>
      </c>
      <c r="J2380" s="311" t="str">
        <f t="array" ref="J2380">IF(
    XLOOKUP(F2380, 'Import data'!$J$26:$J$47, 'Import data'!$M$26:$M$47, "", 0) = "Please add the region-specific supplier emission factor or choose a different region available in the IAEG database.",
    "",
    XLOOKUP(F2380, 'Import data'!$J$26:$J$47, 'Import data'!$M$26:$M$47, "", 0)
)</f>
        <v/>
      </c>
      <c r="K2380" s="311" t="str">
        <f t="array" ref="K2380">IFERROR(
    XLOOKUP(F2380,
            _xlws.FILTER('Supplier Emission'!$G$15:$G$49,
                   ('Supplier Emission'!$D$15:$D$49=H2380) * ('Supplier Emission'!$F$15:$F$49=$E$1919)),
            _xlws.FILTER('Supplier Emission'!$I$15:$I$49,
                   ('Supplier Emission'!$D$15:$D$49=H2380) * ('Supplier Emission'!$F$15:$F$49=$E$1919)),
            ""),
    "")</f>
        <v/>
      </c>
      <c r="L2380" s="311" t="str">
        <f t="array" ref="L2380">IFERROR(
    XLOOKUP(F2380,
            _xlws.FILTER('Supplier Emission'!$G$15:$G$49,
                   ('Supplier Emission'!$D$15:$D$49=H2380) * ('Supplier Emission'!$F$15:$F$49=$E$1919)),
            _xlws.FILTER('Supplier Emission'!$J$15:$J$49,
                   ('Supplier Emission'!$D$15:$D$49=H2380) * ('Supplier Emission'!$F$15:$F$49=$E$1919)),
            ""),
    "")</f>
        <v/>
      </c>
      <c r="M2380" s="311" t="str">
        <f t="array" ref="M2380">IFERROR(
    XLOOKUP(F2380,
            _xlws.FILTER('Supplier Emission'!$G$15:$G$49,
                   ('Supplier Emission'!$D$15:$D$49=H2380) * ('Supplier Emission'!$F$15:$F$49=$E$1919)),
            _xlws.FILTER('Supplier Emission'!$M$15:$M$49,
                   ('Supplier Emission'!$D$15:$D$49=H2380) * ('Supplier Emission'!$F$15:$F$49=$E$1919)),
            ""),
    "")</f>
        <v/>
      </c>
      <c r="N2380" s="311" t="str">
        <f t="array" ref="N2380">IFERROR(
    XLOOKUP(F2380,
            _xlws.FILTER('Supplier Emission'!$G$15:$G$49,
                   ('Supplier Emission'!$D$15:$D$49=H2380) * ('Supplier Emission'!$F$15:$F$49=$E$1919)),
            _xlws.FILTER('Supplier Emission'!$H$15:$H$49,
                   ('Supplier Emission'!$D$15:$D$49=H2380) * ('Supplier Emission'!$F$15:$F$49=$E$1919)),
            ""),
    "")</f>
        <v/>
      </c>
      <c r="O2380" s="311" t="str">
        <f t="array" ref="O2380">XLOOKUP(1,('Emission Factors'!$E$5:$E$488='GHG emissions calculations'!$F2380)*('Emission Factors'!$H$5:$H$488='GHG emissions calculations'!$H2380),INDEX('Emission Factors'!$E$5:$T$488,0,MATCH('GHG emissions calculations'!O$6,'Emission Factors'!$E$5:$T$5,0)),"",0)</f>
        <v/>
      </c>
      <c r="P2380" s="313" t="str">
        <f t="array" ref="P2380">IFERROR(
    INDEX('Emission Factors'!$E$5:$P$488,
          MATCH(1,
                ('Emission Factors'!$E$5:$E$488 = 'GHG emissions calculations'!$F2380) *
                ('Emission Factors'!$H$5:$H$488 = 'GHG emissions calculations'!$H2380),
                0),
          MATCH('GHG emissions calculations'!P$6,'Emission Factors'!$E$5:$P$5,0)),
    "")</f>
        <v/>
      </c>
      <c r="Q2380" s="311" t="str">
        <f t="array" ref="Q2380">IFERROR(
    IF(
        INDEX('Emission Factors'!$E$5:$P$488,
              MATCH(1,
                    ('Emission Factors'!$E$5:$E$488 = 'GHG emissions calculations'!$F2380) *
                    ('Emission Factors'!$H$5:$H$488 = 'GHG emissions calculations'!$H2380),
                    0),
              MATCH('GHG emissions calculations'!Q$6, 'Emission Factors'!$E$5:$P$5, 0)) &lt;&gt; "",
        INDEX('Emission Factors'!$E$5:$P$488,
              MATCH(1,
                    ('Emission Factors'!$E$5:$E$488 = 'GHG emissions calculations'!$F2380) *
                    ('Emission Factors'!$H$5:$H$488 = 'GHG emissions calculations'!$H2380),
                    0),
              MATCH('GHG emissions calculations'!Q$6, 'Emission Factors'!$E$5:$P$5, 0)),
        ""),
    "")</f>
        <v/>
      </c>
      <c r="R2380" s="311" t="str">
        <f t="array" ref="R2380">IFERROR(
    IF(
        INDEX('Emission Factors'!$E$5:$R$488,
              MATCH(1,
                    ('Emission Factors'!$E$5:$E$488 = 'GHG emissions calculations'!$F2380) *
                    ('Emission Factors'!$H$5:$H$488 = 'GHG emissions calculations'!$H2380),
                    0),
              MATCH('GHG emissions calculations'!R$6, 'Emission Factors'!$E$5:$R$5, 0)) &lt;&gt; "",
        INDEX('Emission Factors'!$E$5:$R$488,
              MATCH(1,
                    ('Emission Factors'!$E$5:$E$488 = 'GHG emissions calculations'!$F2380) *
                    ('Emission Factors'!$H$5:$H$488 = 'GHG emissions calculations'!$H2380),
                    0),
              MATCH('GHG emissions calculations'!R$6, 'Emission Factors'!$E$5:$R$5, 0)),
        ""),
    "")</f>
        <v/>
      </c>
      <c r="S2380" s="312">
        <f t="shared" si="3"/>
        <v>0</v>
      </c>
      <c r="T2380" s="23"/>
    </row>
    <row r="2381" ht="15.75" customHeight="1" outlineLevel="1">
      <c r="A2381" s="23"/>
      <c r="B2381" s="71"/>
      <c r="C2381" s="71"/>
      <c r="D2381" s="71"/>
      <c r="E2381" s="314"/>
      <c r="F2381" s="311" t="str">
        <f>Lists!AB363</f>
        <v>Water supply - Africa</v>
      </c>
      <c r="G2381" s="311" t="str">
        <f t="array" ref="G2381">XLOOKUP(1,('Emission Factors'!$E$5:$E$488='GHG emissions calculations'!$F2381)*('Emission Factors'!$H$5:$H$488='GHG emissions calculations'!$H2381),INDEX('Emission Factors'!$E$5:$T$488,0,MATCH('GHG emissions calculations'!G$6,'Emission Factors'!$E$5:$T$5,0)),"",0)</f>
        <v/>
      </c>
      <c r="H2381" s="311" t="s">
        <v>237</v>
      </c>
      <c r="I2381" s="312" t="str">
        <f>IF(
    SUMIFS('Import data'!$L$25:$L$80,
           'Import data'!$J$25:$J$80, F2381,
           'Import data'!$G$25:$G$80, 'GHG emissions calculations'!$H2381,
           'Import data'!$I$25:$I$80,$E$1919) &lt;&gt; 0,
    SUMIFS('Import data'!$L$25:$L$80,
           'Import data'!$J$25:$J$80, F2381,
           'Import data'!$G$25:$G$80, 'GHG emissions calculations'!$H2381,
           'Import data'!$I$25:$I$80,$E$1919),
    ""
)</f>
        <v/>
      </c>
      <c r="J2381" s="311" t="str">
        <f t="array" ref="J2381">IF(
    XLOOKUP(F2381, 'Import data'!$J$26:$J$47, 'Import data'!$M$26:$M$47, "", 0) = "Please add the region-specific supplier emission factor or choose a different region available in the IAEG database.",
    "",
    XLOOKUP(F2381, 'Import data'!$J$26:$J$47, 'Import data'!$M$26:$M$47, "", 0)
)</f>
        <v/>
      </c>
      <c r="K2381" s="311" t="str">
        <f t="array" ref="K2381">IFERROR(
    XLOOKUP(F2381,
            _xlws.FILTER('Supplier Emission'!$G$15:$G$49,
                   ('Supplier Emission'!$D$15:$D$49=H2381) * ('Supplier Emission'!$F$15:$F$49=$E$1919)),
            _xlws.FILTER('Supplier Emission'!$I$15:$I$49,
                   ('Supplier Emission'!$D$15:$D$49=H2381) * ('Supplier Emission'!$F$15:$F$49=$E$1919)),
            ""),
    "")</f>
        <v/>
      </c>
      <c r="L2381" s="311" t="str">
        <f t="array" ref="L2381">IFERROR(
    XLOOKUP(F2381,
            _xlws.FILTER('Supplier Emission'!$G$15:$G$49,
                   ('Supplier Emission'!$D$15:$D$49=H2381) * ('Supplier Emission'!$F$15:$F$49=$E$1919)),
            _xlws.FILTER('Supplier Emission'!$J$15:$J$49,
                   ('Supplier Emission'!$D$15:$D$49=H2381) * ('Supplier Emission'!$F$15:$F$49=$E$1919)),
            ""),
    "")</f>
        <v/>
      </c>
      <c r="M2381" s="311" t="str">
        <f t="array" ref="M2381">IFERROR(
    XLOOKUP(F2381,
            _xlws.FILTER('Supplier Emission'!$G$15:$G$49,
                   ('Supplier Emission'!$D$15:$D$49=H2381) * ('Supplier Emission'!$F$15:$F$49=$E$1919)),
            _xlws.FILTER('Supplier Emission'!$M$15:$M$49,
                   ('Supplier Emission'!$D$15:$D$49=H2381) * ('Supplier Emission'!$F$15:$F$49=$E$1919)),
            ""),
    "")</f>
        <v/>
      </c>
      <c r="N2381" s="311" t="str">
        <f t="array" ref="N2381">IFERROR(
    XLOOKUP(F2381,
            _xlws.FILTER('Supplier Emission'!$G$15:$G$49,
                   ('Supplier Emission'!$D$15:$D$49=H2381) * ('Supplier Emission'!$F$15:$F$49=$E$1919)),
            _xlws.FILTER('Supplier Emission'!$H$15:$H$49,
                   ('Supplier Emission'!$D$15:$D$49=H2381) * ('Supplier Emission'!$F$15:$F$49=$E$1919)),
            ""),
    "")</f>
        <v/>
      </c>
      <c r="O2381" s="311" t="str">
        <f t="array" ref="O2381">XLOOKUP(1,('Emission Factors'!$E$5:$E$488='GHG emissions calculations'!$F2381)*('Emission Factors'!$H$5:$H$488='GHG emissions calculations'!$H2381),INDEX('Emission Factors'!$E$5:$T$488,0,MATCH('GHG emissions calculations'!O$6,'Emission Factors'!$E$5:$T$5,0)),"",0)</f>
        <v/>
      </c>
      <c r="P2381" s="313" t="str">
        <f t="array" ref="P2381">IFERROR(
    INDEX('Emission Factors'!$E$5:$P$488,
          MATCH(1,
                ('Emission Factors'!$E$5:$E$488 = 'GHG emissions calculations'!$F2381) *
                ('Emission Factors'!$H$5:$H$488 = 'GHG emissions calculations'!$H2381),
                0),
          MATCH('GHG emissions calculations'!P$6,'Emission Factors'!$E$5:$P$5,0)),
    "")</f>
        <v/>
      </c>
      <c r="Q2381" s="311" t="str">
        <f t="array" ref="Q2381">IFERROR(
    IF(
        INDEX('Emission Factors'!$E$5:$P$488,
              MATCH(1,
                    ('Emission Factors'!$E$5:$E$488 = 'GHG emissions calculations'!$F2381) *
                    ('Emission Factors'!$H$5:$H$488 = 'GHG emissions calculations'!$H2381),
                    0),
              MATCH('GHG emissions calculations'!Q$6, 'Emission Factors'!$E$5:$P$5, 0)) &lt;&gt; "",
        INDEX('Emission Factors'!$E$5:$P$488,
              MATCH(1,
                    ('Emission Factors'!$E$5:$E$488 = 'GHG emissions calculations'!$F2381) *
                    ('Emission Factors'!$H$5:$H$488 = 'GHG emissions calculations'!$H2381),
                    0),
              MATCH('GHG emissions calculations'!Q$6, 'Emission Factors'!$E$5:$P$5, 0)),
        ""),
    "")</f>
        <v/>
      </c>
      <c r="R2381" s="311" t="str">
        <f t="array" ref="R2381">IFERROR(
    IF(
        INDEX('Emission Factors'!$E$5:$R$488,
              MATCH(1,
                    ('Emission Factors'!$E$5:$E$488 = 'GHG emissions calculations'!$F2381) *
                    ('Emission Factors'!$H$5:$H$488 = 'GHG emissions calculations'!$H2381),
                    0),
              MATCH('GHG emissions calculations'!R$6, 'Emission Factors'!$E$5:$R$5, 0)) &lt;&gt; "",
        INDEX('Emission Factors'!$E$5:$R$488,
              MATCH(1,
                    ('Emission Factors'!$E$5:$E$488 = 'GHG emissions calculations'!$F2381) *
                    ('Emission Factors'!$H$5:$H$488 = 'GHG emissions calculations'!$H2381),
                    0),
              MATCH('GHG emissions calculations'!R$6, 'Emission Factors'!$E$5:$R$5, 0)),
        ""),
    "")</f>
        <v/>
      </c>
      <c r="S2381" s="312">
        <f t="shared" si="3"/>
        <v>0</v>
      </c>
      <c r="T2381" s="23"/>
    </row>
    <row r="2382" ht="15.75" customHeight="1" outlineLevel="1">
      <c r="A2382" s="23"/>
      <c r="B2382" s="71"/>
      <c r="C2382" s="71"/>
      <c r="D2382" s="71"/>
      <c r="E2382" s="314"/>
      <c r="F2382" s="311" t="str">
        <f>Lists!AA153</f>
        <v>Water supply - Africa</v>
      </c>
      <c r="G2382" s="311" t="str">
        <f t="array" ref="G2382">XLOOKUP(1,('Emission Factors'!$E$5:$E$488='GHG emissions calculations'!$F2382)*('Emission Factors'!$H$5:$H$488='GHG emissions calculations'!$H2382),INDEX('Emission Factors'!$E$5:$T$488,0,MATCH('GHG emissions calculations'!G$6,'Emission Factors'!$E$5:$T$5,0)),"",0)</f>
        <v/>
      </c>
      <c r="H2382" s="311" t="s">
        <v>238</v>
      </c>
      <c r="I2382" s="312" t="str">
        <f>IF(
    SUMIFS('Import data'!$L$25:$L$80,
           'Import data'!$J$25:$J$80, F2382,
           'Import data'!$G$25:$G$80, 'GHG emissions calculations'!$H2382,
           'Import data'!$I$25:$I$80,$E$1919) &lt;&gt; 0,
    SUMIFS('Import data'!$L$25:$L$80,
           'Import data'!$J$25:$J$80, F2382,
           'Import data'!$G$25:$G$80, 'GHG emissions calculations'!$H2382,
           'Import data'!$I$25:$I$80,$E$1919),
    ""
)</f>
        <v/>
      </c>
      <c r="J2382" s="311" t="str">
        <f t="array" ref="J2382">IF(
    XLOOKUP(F2382, 'Import data'!$J$26:$J$47, 'Import data'!$M$26:$M$47, "", 0) = "Please add the region-specific supplier emission factor or choose a different region available in the IAEG database.",
    "",
    XLOOKUP(F2382, 'Import data'!$J$26:$J$47, 'Import data'!$M$26:$M$47, "", 0)
)</f>
        <v/>
      </c>
      <c r="K2382" s="311" t="str">
        <f t="array" ref="K2382">IFERROR(
    XLOOKUP(F2382,
            _xlws.FILTER('Supplier Emission'!$G$15:$G$49,
                   ('Supplier Emission'!$D$15:$D$49=H2382) * ('Supplier Emission'!$F$15:$F$49=$E$1919)),
            _xlws.FILTER('Supplier Emission'!$I$15:$I$49,
                   ('Supplier Emission'!$D$15:$D$49=H2382) * ('Supplier Emission'!$F$15:$F$49=$E$1919)),
            ""),
    "")</f>
        <v/>
      </c>
      <c r="L2382" s="311" t="str">
        <f t="array" ref="L2382">IFERROR(
    XLOOKUP(F2382,
            _xlws.FILTER('Supplier Emission'!$G$15:$G$49,
                   ('Supplier Emission'!$D$15:$D$49=H2382) * ('Supplier Emission'!$F$15:$F$49=$E$1919)),
            _xlws.FILTER('Supplier Emission'!$J$15:$J$49,
                   ('Supplier Emission'!$D$15:$D$49=H2382) * ('Supplier Emission'!$F$15:$F$49=$E$1919)),
            ""),
    "")</f>
        <v/>
      </c>
      <c r="M2382" s="311" t="str">
        <f t="array" ref="M2382">IFERROR(
    XLOOKUP(F2382,
            _xlws.FILTER('Supplier Emission'!$G$15:$G$49,
                   ('Supplier Emission'!$D$15:$D$49=H2382) * ('Supplier Emission'!$F$15:$F$49=$E$1919)),
            _xlws.FILTER('Supplier Emission'!$M$15:$M$49,
                   ('Supplier Emission'!$D$15:$D$49=H2382) * ('Supplier Emission'!$F$15:$F$49=$E$1919)),
            ""),
    "")</f>
        <v/>
      </c>
      <c r="N2382" s="311" t="str">
        <f t="array" ref="N2382">IFERROR(
    XLOOKUP(F2382,
            _xlws.FILTER('Supplier Emission'!$G$15:$G$49,
                   ('Supplier Emission'!$D$15:$D$49=H2382) * ('Supplier Emission'!$F$15:$F$49=$E$1919)),
            _xlws.FILTER('Supplier Emission'!$H$15:$H$49,
                   ('Supplier Emission'!$D$15:$D$49=H2382) * ('Supplier Emission'!$F$15:$F$49=$E$1919)),
            ""),
    "")</f>
        <v/>
      </c>
      <c r="O2382" s="311" t="str">
        <f t="array" ref="O2382">XLOOKUP(1,('Emission Factors'!$E$5:$E$488='GHG emissions calculations'!$F2382)*('Emission Factors'!$H$5:$H$488='GHG emissions calculations'!$H2382),INDEX('Emission Factors'!$E$5:$T$488,0,MATCH('GHG emissions calculations'!O$6,'Emission Factors'!$E$5:$T$5,0)),"",0)</f>
        <v/>
      </c>
      <c r="P2382" s="313" t="str">
        <f t="array" ref="P2382">IFERROR(
    INDEX('Emission Factors'!$E$5:$P$488,
          MATCH(1,
                ('Emission Factors'!$E$5:$E$488 = 'GHG emissions calculations'!$F2382) *
                ('Emission Factors'!$H$5:$H$488 = 'GHG emissions calculations'!$H2382),
                0),
          MATCH('GHG emissions calculations'!P$6,'Emission Factors'!$E$5:$P$5,0)),
    "")</f>
        <v/>
      </c>
      <c r="Q2382" s="311" t="str">
        <f t="array" ref="Q2382">IFERROR(
    IF(
        INDEX('Emission Factors'!$E$5:$P$488,
              MATCH(1,
                    ('Emission Factors'!$E$5:$E$488 = 'GHG emissions calculations'!$F2382) *
                    ('Emission Factors'!$H$5:$H$488 = 'GHG emissions calculations'!$H2382),
                    0),
              MATCH('GHG emissions calculations'!Q$6, 'Emission Factors'!$E$5:$P$5, 0)) &lt;&gt; "",
        INDEX('Emission Factors'!$E$5:$P$488,
              MATCH(1,
                    ('Emission Factors'!$E$5:$E$488 = 'GHG emissions calculations'!$F2382) *
                    ('Emission Factors'!$H$5:$H$488 = 'GHG emissions calculations'!$H2382),
                    0),
              MATCH('GHG emissions calculations'!Q$6, 'Emission Factors'!$E$5:$P$5, 0)),
        ""),
    "")</f>
        <v/>
      </c>
      <c r="R2382" s="311" t="str">
        <f t="array" ref="R2382">IFERROR(
    IF(
        INDEX('Emission Factors'!$E$5:$R$488,
              MATCH(1,
                    ('Emission Factors'!$E$5:$E$488 = 'GHG emissions calculations'!$F2382) *
                    ('Emission Factors'!$H$5:$H$488 = 'GHG emissions calculations'!$H2382),
                    0),
              MATCH('GHG emissions calculations'!R$6, 'Emission Factors'!$E$5:$R$5, 0)) &lt;&gt; "",
        INDEX('Emission Factors'!$E$5:$R$488,
              MATCH(1,
                    ('Emission Factors'!$E$5:$E$488 = 'GHG emissions calculations'!$F2382) *
                    ('Emission Factors'!$H$5:$H$488 = 'GHG emissions calculations'!$H2382),
                    0),
              MATCH('GHG emissions calculations'!R$6, 'Emission Factors'!$E$5:$R$5, 0)),
        ""),
    "")</f>
        <v/>
      </c>
      <c r="S2382" s="312">
        <f t="shared" si="3"/>
        <v>0</v>
      </c>
      <c r="T2382" s="23"/>
    </row>
    <row r="2383" ht="15.75" customHeight="1" outlineLevel="1">
      <c r="A2383" s="23"/>
      <c r="B2383" s="71"/>
      <c r="C2383" s="71"/>
      <c r="D2383" s="71"/>
      <c r="E2383" s="314"/>
      <c r="F2383" s="311" t="str">
        <f>Lists!AB361</f>
        <v>Water supply - America</v>
      </c>
      <c r="G2383" s="311" t="str">
        <f t="array" ref="G2383">XLOOKUP(1,('Emission Factors'!$E$5:$E$488='GHG emissions calculations'!$F2383)*('Emission Factors'!$H$5:$H$488='GHG emissions calculations'!$H2383),INDEX('Emission Factors'!$E$5:$T$488,0,MATCH('GHG emissions calculations'!G$6,'Emission Factors'!$E$5:$T$5,0)),"",0)</f>
        <v/>
      </c>
      <c r="H2383" s="311" t="s">
        <v>237</v>
      </c>
      <c r="I2383" s="312" t="str">
        <f>IF(
    SUMIFS('Import data'!$L$25:$L$80,
           'Import data'!$J$25:$J$80, F2383,
           'Import data'!$G$25:$G$80, 'GHG emissions calculations'!$H2383,
           'Import data'!$I$25:$I$80,$E$1919) &lt;&gt; 0,
    SUMIFS('Import data'!$L$25:$L$80,
           'Import data'!$J$25:$J$80, F2383,
           'Import data'!$G$25:$G$80, 'GHG emissions calculations'!$H2383,
           'Import data'!$I$25:$I$80,$E$1919),
    ""
)</f>
        <v/>
      </c>
      <c r="J2383" s="311" t="str">
        <f t="array" ref="J2383">IF(
    XLOOKUP(F2383, 'Import data'!$J$26:$J$47, 'Import data'!$M$26:$M$47, "", 0) = "Please add the region-specific supplier emission factor or choose a different region available in the IAEG database.",
    "",
    XLOOKUP(F2383, 'Import data'!$J$26:$J$47, 'Import data'!$M$26:$M$47, "", 0)
)</f>
        <v/>
      </c>
      <c r="K2383" s="311" t="str">
        <f t="array" ref="K2383">IFERROR(
    XLOOKUP(F2383,
            _xlws.FILTER('Supplier Emission'!$G$15:$G$49,
                   ('Supplier Emission'!$D$15:$D$49=H2383) * ('Supplier Emission'!$F$15:$F$49=$E$1919)),
            _xlws.FILTER('Supplier Emission'!$I$15:$I$49,
                   ('Supplier Emission'!$D$15:$D$49=H2383) * ('Supplier Emission'!$F$15:$F$49=$E$1919)),
            ""),
    "")</f>
        <v/>
      </c>
      <c r="L2383" s="311" t="str">
        <f t="array" ref="L2383">IFERROR(
    XLOOKUP(F2383,
            _xlws.FILTER('Supplier Emission'!$G$15:$G$49,
                   ('Supplier Emission'!$D$15:$D$49=H2383) * ('Supplier Emission'!$F$15:$F$49=$E$1919)),
            _xlws.FILTER('Supplier Emission'!$J$15:$J$49,
                   ('Supplier Emission'!$D$15:$D$49=H2383) * ('Supplier Emission'!$F$15:$F$49=$E$1919)),
            ""),
    "")</f>
        <v/>
      </c>
      <c r="M2383" s="311" t="str">
        <f t="array" ref="M2383">IFERROR(
    XLOOKUP(F2383,
            _xlws.FILTER('Supplier Emission'!$G$15:$G$49,
                   ('Supplier Emission'!$D$15:$D$49=H2383) * ('Supplier Emission'!$F$15:$F$49=$E$1919)),
            _xlws.FILTER('Supplier Emission'!$M$15:$M$49,
                   ('Supplier Emission'!$D$15:$D$49=H2383) * ('Supplier Emission'!$F$15:$F$49=$E$1919)),
            ""),
    "")</f>
        <v/>
      </c>
      <c r="N2383" s="311" t="str">
        <f t="array" ref="N2383">IFERROR(
    XLOOKUP(F2383,
            _xlws.FILTER('Supplier Emission'!$G$15:$G$49,
                   ('Supplier Emission'!$D$15:$D$49=H2383) * ('Supplier Emission'!$F$15:$F$49=$E$1919)),
            _xlws.FILTER('Supplier Emission'!$H$15:$H$49,
                   ('Supplier Emission'!$D$15:$D$49=H2383) * ('Supplier Emission'!$F$15:$F$49=$E$1919)),
            ""),
    "")</f>
        <v/>
      </c>
      <c r="O2383" s="311" t="str">
        <f t="array" ref="O2383">XLOOKUP(1,('Emission Factors'!$E$5:$E$488='GHG emissions calculations'!$F2383)*('Emission Factors'!$H$5:$H$488='GHG emissions calculations'!$H2383),INDEX('Emission Factors'!$E$5:$T$488,0,MATCH('GHG emissions calculations'!O$6,'Emission Factors'!$E$5:$T$5,0)),"",0)</f>
        <v/>
      </c>
      <c r="P2383" s="313" t="str">
        <f t="array" ref="P2383">IFERROR(
    INDEX('Emission Factors'!$E$5:$P$488,
          MATCH(1,
                ('Emission Factors'!$E$5:$E$488 = 'GHG emissions calculations'!$F2383) *
                ('Emission Factors'!$H$5:$H$488 = 'GHG emissions calculations'!$H2383),
                0),
          MATCH('GHG emissions calculations'!P$6,'Emission Factors'!$E$5:$P$5,0)),
    "")</f>
        <v/>
      </c>
      <c r="Q2383" s="311" t="str">
        <f t="array" ref="Q2383">IFERROR(
    IF(
        INDEX('Emission Factors'!$E$5:$P$488,
              MATCH(1,
                    ('Emission Factors'!$E$5:$E$488 = 'GHG emissions calculations'!$F2383) *
                    ('Emission Factors'!$H$5:$H$488 = 'GHG emissions calculations'!$H2383),
                    0),
              MATCH('GHG emissions calculations'!Q$6, 'Emission Factors'!$E$5:$P$5, 0)) &lt;&gt; "",
        INDEX('Emission Factors'!$E$5:$P$488,
              MATCH(1,
                    ('Emission Factors'!$E$5:$E$488 = 'GHG emissions calculations'!$F2383) *
                    ('Emission Factors'!$H$5:$H$488 = 'GHG emissions calculations'!$H2383),
                    0),
              MATCH('GHG emissions calculations'!Q$6, 'Emission Factors'!$E$5:$P$5, 0)),
        ""),
    "")</f>
        <v/>
      </c>
      <c r="R2383" s="311" t="str">
        <f t="array" ref="R2383">IFERROR(
    IF(
        INDEX('Emission Factors'!$E$5:$R$488,
              MATCH(1,
                    ('Emission Factors'!$E$5:$E$488 = 'GHG emissions calculations'!$F2383) *
                    ('Emission Factors'!$H$5:$H$488 = 'GHG emissions calculations'!$H2383),
                    0),
              MATCH('GHG emissions calculations'!R$6, 'Emission Factors'!$E$5:$R$5, 0)) &lt;&gt; "",
        INDEX('Emission Factors'!$E$5:$R$488,
              MATCH(1,
                    ('Emission Factors'!$E$5:$E$488 = 'GHG emissions calculations'!$F2383) *
                    ('Emission Factors'!$H$5:$H$488 = 'GHG emissions calculations'!$H2383),
                    0),
              MATCH('GHG emissions calculations'!R$6, 'Emission Factors'!$E$5:$R$5, 0)),
        ""),
    "")</f>
        <v/>
      </c>
      <c r="S2383" s="312">
        <f t="shared" si="3"/>
        <v>0</v>
      </c>
      <c r="T2383" s="23"/>
    </row>
    <row r="2384" ht="15.75" customHeight="1" outlineLevel="1">
      <c r="A2384" s="23"/>
      <c r="B2384" s="71"/>
      <c r="C2384" s="71"/>
      <c r="D2384" s="71"/>
      <c r="E2384" s="314"/>
      <c r="F2384" s="311" t="str">
        <f>Lists!AA151</f>
        <v>Water supply - America</v>
      </c>
      <c r="G2384" s="311" t="str">
        <f t="array" ref="G2384">XLOOKUP(1,('Emission Factors'!$E$5:$E$488='GHG emissions calculations'!$F2384)*('Emission Factors'!$H$5:$H$488='GHG emissions calculations'!$H2384),INDEX('Emission Factors'!$E$5:$T$488,0,MATCH('GHG emissions calculations'!G$6,'Emission Factors'!$E$5:$T$5,0)),"",0)</f>
        <v/>
      </c>
      <c r="H2384" s="311" t="s">
        <v>238</v>
      </c>
      <c r="I2384" s="312" t="str">
        <f>IF(
    SUMIFS('Import data'!$L$25:$L$80,
           'Import data'!$J$25:$J$80, F2384,
           'Import data'!$G$25:$G$80, 'GHG emissions calculations'!$H2384,
           'Import data'!$I$25:$I$80,$E$1919) &lt;&gt; 0,
    SUMIFS('Import data'!$L$25:$L$80,
           'Import data'!$J$25:$J$80, F2384,
           'Import data'!$G$25:$G$80, 'GHG emissions calculations'!$H2384,
           'Import data'!$I$25:$I$80,$E$1919),
    ""
)</f>
        <v/>
      </c>
      <c r="J2384" s="311" t="str">
        <f t="array" ref="J2384">IF(
    XLOOKUP(F2384, 'Import data'!$J$26:$J$47, 'Import data'!$M$26:$M$47, "", 0) = "Please add the region-specific supplier emission factor or choose a different region available in the IAEG database.",
    "",
    XLOOKUP(F2384, 'Import data'!$J$26:$J$47, 'Import data'!$M$26:$M$47, "", 0)
)</f>
        <v/>
      </c>
      <c r="K2384" s="311" t="str">
        <f t="array" ref="K2384">IFERROR(
    XLOOKUP(F2384,
            _xlws.FILTER('Supplier Emission'!$G$15:$G$49,
                   ('Supplier Emission'!$D$15:$D$49=H2384) * ('Supplier Emission'!$F$15:$F$49=$E$1919)),
            _xlws.FILTER('Supplier Emission'!$I$15:$I$49,
                   ('Supplier Emission'!$D$15:$D$49=H2384) * ('Supplier Emission'!$F$15:$F$49=$E$1919)),
            ""),
    "")</f>
        <v/>
      </c>
      <c r="L2384" s="311" t="str">
        <f t="array" ref="L2384">IFERROR(
    XLOOKUP(F2384,
            _xlws.FILTER('Supplier Emission'!$G$15:$G$49,
                   ('Supplier Emission'!$D$15:$D$49=H2384) * ('Supplier Emission'!$F$15:$F$49=$E$1919)),
            _xlws.FILTER('Supplier Emission'!$J$15:$J$49,
                   ('Supplier Emission'!$D$15:$D$49=H2384) * ('Supplier Emission'!$F$15:$F$49=$E$1919)),
            ""),
    "")</f>
        <v/>
      </c>
      <c r="M2384" s="311" t="str">
        <f t="array" ref="M2384">IFERROR(
    XLOOKUP(F2384,
            _xlws.FILTER('Supplier Emission'!$G$15:$G$49,
                   ('Supplier Emission'!$D$15:$D$49=H2384) * ('Supplier Emission'!$F$15:$F$49=$E$1919)),
            _xlws.FILTER('Supplier Emission'!$M$15:$M$49,
                   ('Supplier Emission'!$D$15:$D$49=H2384) * ('Supplier Emission'!$F$15:$F$49=$E$1919)),
            ""),
    "")</f>
        <v/>
      </c>
      <c r="N2384" s="311" t="str">
        <f t="array" ref="N2384">IFERROR(
    XLOOKUP(F2384,
            _xlws.FILTER('Supplier Emission'!$G$15:$G$49,
                   ('Supplier Emission'!$D$15:$D$49=H2384) * ('Supplier Emission'!$F$15:$F$49=$E$1919)),
            _xlws.FILTER('Supplier Emission'!$H$15:$H$49,
                   ('Supplier Emission'!$D$15:$D$49=H2384) * ('Supplier Emission'!$F$15:$F$49=$E$1919)),
            ""),
    "")</f>
        <v/>
      </c>
      <c r="O2384" s="311" t="str">
        <f t="array" ref="O2384">XLOOKUP(1,('Emission Factors'!$E$5:$E$488='GHG emissions calculations'!$F2384)*('Emission Factors'!$H$5:$H$488='GHG emissions calculations'!$H2384),INDEX('Emission Factors'!$E$5:$T$488,0,MATCH('GHG emissions calculations'!O$6,'Emission Factors'!$E$5:$T$5,0)),"",0)</f>
        <v/>
      </c>
      <c r="P2384" s="313" t="str">
        <f t="array" ref="P2384">IFERROR(
    INDEX('Emission Factors'!$E$5:$P$488,
          MATCH(1,
                ('Emission Factors'!$E$5:$E$488 = 'GHG emissions calculations'!$F2384) *
                ('Emission Factors'!$H$5:$H$488 = 'GHG emissions calculations'!$H2384),
                0),
          MATCH('GHG emissions calculations'!P$6,'Emission Factors'!$E$5:$P$5,0)),
    "")</f>
        <v/>
      </c>
      <c r="Q2384" s="311" t="str">
        <f t="array" ref="Q2384">IFERROR(
    IF(
        INDEX('Emission Factors'!$E$5:$P$488,
              MATCH(1,
                    ('Emission Factors'!$E$5:$E$488 = 'GHG emissions calculations'!$F2384) *
                    ('Emission Factors'!$H$5:$H$488 = 'GHG emissions calculations'!$H2384),
                    0),
              MATCH('GHG emissions calculations'!Q$6, 'Emission Factors'!$E$5:$P$5, 0)) &lt;&gt; "",
        INDEX('Emission Factors'!$E$5:$P$488,
              MATCH(1,
                    ('Emission Factors'!$E$5:$E$488 = 'GHG emissions calculations'!$F2384) *
                    ('Emission Factors'!$H$5:$H$488 = 'GHG emissions calculations'!$H2384),
                    0),
              MATCH('GHG emissions calculations'!Q$6, 'Emission Factors'!$E$5:$P$5, 0)),
        ""),
    "")</f>
        <v/>
      </c>
      <c r="R2384" s="311" t="str">
        <f t="array" ref="R2384">IFERROR(
    IF(
        INDEX('Emission Factors'!$E$5:$R$488,
              MATCH(1,
                    ('Emission Factors'!$E$5:$E$488 = 'GHG emissions calculations'!$F2384) *
                    ('Emission Factors'!$H$5:$H$488 = 'GHG emissions calculations'!$H2384),
                    0),
              MATCH('GHG emissions calculations'!R$6, 'Emission Factors'!$E$5:$R$5, 0)) &lt;&gt; "",
        INDEX('Emission Factors'!$E$5:$R$488,
              MATCH(1,
                    ('Emission Factors'!$E$5:$E$488 = 'GHG emissions calculations'!$F2384) *
                    ('Emission Factors'!$H$5:$H$488 = 'GHG emissions calculations'!$H2384),
                    0),
              MATCH('GHG emissions calculations'!R$6, 'Emission Factors'!$E$5:$R$5, 0)),
        ""),
    "")</f>
        <v/>
      </c>
      <c r="S2384" s="312">
        <f t="shared" si="3"/>
        <v>0</v>
      </c>
      <c r="T2384" s="23"/>
    </row>
    <row r="2385" ht="15.75" customHeight="1" outlineLevel="1">
      <c r="A2385" s="23"/>
      <c r="B2385" s="71"/>
      <c r="C2385" s="71"/>
      <c r="D2385" s="71"/>
      <c r="E2385" s="314"/>
      <c r="F2385" s="311" t="str">
        <f>Lists!AB364</f>
        <v>Water supply - Asia</v>
      </c>
      <c r="G2385" s="311" t="str">
        <f t="array" ref="G2385">XLOOKUP(1,('Emission Factors'!$E$5:$E$488='GHG emissions calculations'!$F2385)*('Emission Factors'!$H$5:$H$488='GHG emissions calculations'!$H2385),INDEX('Emission Factors'!$E$5:$T$488,0,MATCH('GHG emissions calculations'!G$6,'Emission Factors'!$E$5:$T$5,0)),"",0)</f>
        <v/>
      </c>
      <c r="H2385" s="311" t="s">
        <v>237</v>
      </c>
      <c r="I2385" s="312" t="str">
        <f>IF(
    SUMIFS('Import data'!$L$25:$L$80,
           'Import data'!$J$25:$J$80, F2385,
           'Import data'!$G$25:$G$80, 'GHG emissions calculations'!$H2385,
           'Import data'!$I$25:$I$80,$E$1919) &lt;&gt; 0,
    SUMIFS('Import data'!$L$25:$L$80,
           'Import data'!$J$25:$J$80, F2385,
           'Import data'!$G$25:$G$80, 'GHG emissions calculations'!$H2385,
           'Import data'!$I$25:$I$80,$E$1919),
    ""
)</f>
        <v/>
      </c>
      <c r="J2385" s="311" t="str">
        <f t="array" ref="J2385">IF(
    XLOOKUP(F2385, 'Import data'!$J$26:$J$47, 'Import data'!$M$26:$M$47, "", 0) = "Please add the region-specific supplier emission factor or choose a different region available in the IAEG database.",
    "",
    XLOOKUP(F2385, 'Import data'!$J$26:$J$47, 'Import data'!$M$26:$M$47, "", 0)
)</f>
        <v/>
      </c>
      <c r="K2385" s="311" t="str">
        <f t="array" ref="K2385">IFERROR(
    XLOOKUP(F2385,
            _xlws.FILTER('Supplier Emission'!$G$15:$G$49,
                   ('Supplier Emission'!$D$15:$D$49=H2385) * ('Supplier Emission'!$F$15:$F$49=$E$1919)),
            _xlws.FILTER('Supplier Emission'!$I$15:$I$49,
                   ('Supplier Emission'!$D$15:$D$49=H2385) * ('Supplier Emission'!$F$15:$F$49=$E$1919)),
            ""),
    "")</f>
        <v/>
      </c>
      <c r="L2385" s="311" t="str">
        <f t="array" ref="L2385">IFERROR(
    XLOOKUP(F2385,
            _xlws.FILTER('Supplier Emission'!$G$15:$G$49,
                   ('Supplier Emission'!$D$15:$D$49=H2385) * ('Supplier Emission'!$F$15:$F$49=$E$1919)),
            _xlws.FILTER('Supplier Emission'!$J$15:$J$49,
                   ('Supplier Emission'!$D$15:$D$49=H2385) * ('Supplier Emission'!$F$15:$F$49=$E$1919)),
            ""),
    "")</f>
        <v/>
      </c>
      <c r="M2385" s="311" t="str">
        <f t="array" ref="M2385">IFERROR(
    XLOOKUP(F2385,
            _xlws.FILTER('Supplier Emission'!$G$15:$G$49,
                   ('Supplier Emission'!$D$15:$D$49=H2385) * ('Supplier Emission'!$F$15:$F$49=$E$1919)),
            _xlws.FILTER('Supplier Emission'!$M$15:$M$49,
                   ('Supplier Emission'!$D$15:$D$49=H2385) * ('Supplier Emission'!$F$15:$F$49=$E$1919)),
            ""),
    "")</f>
        <v/>
      </c>
      <c r="N2385" s="311" t="str">
        <f t="array" ref="N2385">IFERROR(
    XLOOKUP(F2385,
            _xlws.FILTER('Supplier Emission'!$G$15:$G$49,
                   ('Supplier Emission'!$D$15:$D$49=H2385) * ('Supplier Emission'!$F$15:$F$49=$E$1919)),
            _xlws.FILTER('Supplier Emission'!$H$15:$H$49,
                   ('Supplier Emission'!$D$15:$D$49=H2385) * ('Supplier Emission'!$F$15:$F$49=$E$1919)),
            ""),
    "")</f>
        <v/>
      </c>
      <c r="O2385" s="311" t="str">
        <f t="array" ref="O2385">XLOOKUP(1,('Emission Factors'!$E$5:$E$488='GHG emissions calculations'!$F2385)*('Emission Factors'!$H$5:$H$488='GHG emissions calculations'!$H2385),INDEX('Emission Factors'!$E$5:$T$488,0,MATCH('GHG emissions calculations'!O$6,'Emission Factors'!$E$5:$T$5,0)),"",0)</f>
        <v/>
      </c>
      <c r="P2385" s="313" t="str">
        <f t="array" ref="P2385">IFERROR(
    INDEX('Emission Factors'!$E$5:$P$488,
          MATCH(1,
                ('Emission Factors'!$E$5:$E$488 = 'GHG emissions calculations'!$F2385) *
                ('Emission Factors'!$H$5:$H$488 = 'GHG emissions calculations'!$H2385),
                0),
          MATCH('GHG emissions calculations'!P$6,'Emission Factors'!$E$5:$P$5,0)),
    "")</f>
        <v/>
      </c>
      <c r="Q2385" s="311" t="str">
        <f t="array" ref="Q2385">IFERROR(
    IF(
        INDEX('Emission Factors'!$E$5:$P$488,
              MATCH(1,
                    ('Emission Factors'!$E$5:$E$488 = 'GHG emissions calculations'!$F2385) *
                    ('Emission Factors'!$H$5:$H$488 = 'GHG emissions calculations'!$H2385),
                    0),
              MATCH('GHG emissions calculations'!Q$6, 'Emission Factors'!$E$5:$P$5, 0)) &lt;&gt; "",
        INDEX('Emission Factors'!$E$5:$P$488,
              MATCH(1,
                    ('Emission Factors'!$E$5:$E$488 = 'GHG emissions calculations'!$F2385) *
                    ('Emission Factors'!$H$5:$H$488 = 'GHG emissions calculations'!$H2385),
                    0),
              MATCH('GHG emissions calculations'!Q$6, 'Emission Factors'!$E$5:$P$5, 0)),
        ""),
    "")</f>
        <v/>
      </c>
      <c r="R2385" s="311" t="str">
        <f t="array" ref="R2385">IFERROR(
    IF(
        INDEX('Emission Factors'!$E$5:$R$488,
              MATCH(1,
                    ('Emission Factors'!$E$5:$E$488 = 'GHG emissions calculations'!$F2385) *
                    ('Emission Factors'!$H$5:$H$488 = 'GHG emissions calculations'!$H2385),
                    0),
              MATCH('GHG emissions calculations'!R$6, 'Emission Factors'!$E$5:$R$5, 0)) &lt;&gt; "",
        INDEX('Emission Factors'!$E$5:$R$488,
              MATCH(1,
                    ('Emission Factors'!$E$5:$E$488 = 'GHG emissions calculations'!$F2385) *
                    ('Emission Factors'!$H$5:$H$488 = 'GHG emissions calculations'!$H2385),
                    0),
              MATCH('GHG emissions calculations'!R$6, 'Emission Factors'!$E$5:$R$5, 0)),
        ""),
    "")</f>
        <v/>
      </c>
      <c r="S2385" s="312">
        <f t="shared" si="3"/>
        <v>0</v>
      </c>
      <c r="T2385" s="23"/>
    </row>
    <row r="2386" ht="15.75" customHeight="1" outlineLevel="1">
      <c r="A2386" s="23"/>
      <c r="B2386" s="71"/>
      <c r="C2386" s="71"/>
      <c r="D2386" s="71"/>
      <c r="E2386" s="314"/>
      <c r="F2386" s="311" t="str">
        <f>Lists!AA154</f>
        <v>Water supply - Asia</v>
      </c>
      <c r="G2386" s="311" t="str">
        <f t="array" ref="G2386">XLOOKUP(1,('Emission Factors'!$E$5:$E$488='GHG emissions calculations'!$F2386)*('Emission Factors'!$H$5:$H$488='GHG emissions calculations'!$H2386),INDEX('Emission Factors'!$E$5:$T$488,0,MATCH('GHG emissions calculations'!G$6,'Emission Factors'!$E$5:$T$5,0)),"",0)</f>
        <v/>
      </c>
      <c r="H2386" s="311" t="s">
        <v>238</v>
      </c>
      <c r="I2386" s="312" t="str">
        <f>IF(
    SUMIFS('Import data'!$L$25:$L$80,
           'Import data'!$J$25:$J$80, F2386,
           'Import data'!$G$25:$G$80, 'GHG emissions calculations'!$H2386,
           'Import data'!$I$25:$I$80,$E$1919) &lt;&gt; 0,
    SUMIFS('Import data'!$L$25:$L$80,
           'Import data'!$J$25:$J$80, F2386,
           'Import data'!$G$25:$G$80, 'GHG emissions calculations'!$H2386,
           'Import data'!$I$25:$I$80,$E$1919),
    ""
)</f>
        <v/>
      </c>
      <c r="J2386" s="311" t="str">
        <f t="array" ref="J2386">IF(
    XLOOKUP(F2386, 'Import data'!$J$26:$J$47, 'Import data'!$M$26:$M$47, "", 0) = "Please add the region-specific supplier emission factor or choose a different region available in the IAEG database.",
    "",
    XLOOKUP(F2386, 'Import data'!$J$26:$J$47, 'Import data'!$M$26:$M$47, "", 0)
)</f>
        <v/>
      </c>
      <c r="K2386" s="311" t="str">
        <f t="array" ref="K2386">IFERROR(
    XLOOKUP(F2386,
            _xlws.FILTER('Supplier Emission'!$G$15:$G$49,
                   ('Supplier Emission'!$D$15:$D$49=H2386) * ('Supplier Emission'!$F$15:$F$49=$E$1919)),
            _xlws.FILTER('Supplier Emission'!$I$15:$I$49,
                   ('Supplier Emission'!$D$15:$D$49=H2386) * ('Supplier Emission'!$F$15:$F$49=$E$1919)),
            ""),
    "")</f>
        <v/>
      </c>
      <c r="L2386" s="311" t="str">
        <f t="array" ref="L2386">IFERROR(
    XLOOKUP(F2386,
            _xlws.FILTER('Supplier Emission'!$G$15:$G$49,
                   ('Supplier Emission'!$D$15:$D$49=H2386) * ('Supplier Emission'!$F$15:$F$49=$E$1919)),
            _xlws.FILTER('Supplier Emission'!$J$15:$J$49,
                   ('Supplier Emission'!$D$15:$D$49=H2386) * ('Supplier Emission'!$F$15:$F$49=$E$1919)),
            ""),
    "")</f>
        <v/>
      </c>
      <c r="M2386" s="311" t="str">
        <f t="array" ref="M2386">IFERROR(
    XLOOKUP(F2386,
            _xlws.FILTER('Supplier Emission'!$G$15:$G$49,
                   ('Supplier Emission'!$D$15:$D$49=H2386) * ('Supplier Emission'!$F$15:$F$49=$E$1919)),
            _xlws.FILTER('Supplier Emission'!$M$15:$M$49,
                   ('Supplier Emission'!$D$15:$D$49=H2386) * ('Supplier Emission'!$F$15:$F$49=$E$1919)),
            ""),
    "")</f>
        <v/>
      </c>
      <c r="N2386" s="311" t="str">
        <f t="array" ref="N2386">IFERROR(
    XLOOKUP(F2386,
            _xlws.FILTER('Supplier Emission'!$G$15:$G$49,
                   ('Supplier Emission'!$D$15:$D$49=H2386) * ('Supplier Emission'!$F$15:$F$49=$E$1919)),
            _xlws.FILTER('Supplier Emission'!$H$15:$H$49,
                   ('Supplier Emission'!$D$15:$D$49=H2386) * ('Supplier Emission'!$F$15:$F$49=$E$1919)),
            ""),
    "")</f>
        <v/>
      </c>
      <c r="O2386" s="311" t="str">
        <f t="array" ref="O2386">XLOOKUP(1,('Emission Factors'!$E$5:$E$488='GHG emissions calculations'!$F2386)*('Emission Factors'!$H$5:$H$488='GHG emissions calculations'!$H2386),INDEX('Emission Factors'!$E$5:$T$488,0,MATCH('GHG emissions calculations'!O$6,'Emission Factors'!$E$5:$T$5,0)),"",0)</f>
        <v/>
      </c>
      <c r="P2386" s="313" t="str">
        <f t="array" ref="P2386">IFERROR(
    INDEX('Emission Factors'!$E$5:$P$488,
          MATCH(1,
                ('Emission Factors'!$E$5:$E$488 = 'GHG emissions calculations'!$F2386) *
                ('Emission Factors'!$H$5:$H$488 = 'GHG emissions calculations'!$H2386),
                0),
          MATCH('GHG emissions calculations'!P$6,'Emission Factors'!$E$5:$P$5,0)),
    "")</f>
        <v/>
      </c>
      <c r="Q2386" s="311" t="str">
        <f t="array" ref="Q2386">IFERROR(
    IF(
        INDEX('Emission Factors'!$E$5:$P$488,
              MATCH(1,
                    ('Emission Factors'!$E$5:$E$488 = 'GHG emissions calculations'!$F2386) *
                    ('Emission Factors'!$H$5:$H$488 = 'GHG emissions calculations'!$H2386),
                    0),
              MATCH('GHG emissions calculations'!Q$6, 'Emission Factors'!$E$5:$P$5, 0)) &lt;&gt; "",
        INDEX('Emission Factors'!$E$5:$P$488,
              MATCH(1,
                    ('Emission Factors'!$E$5:$E$488 = 'GHG emissions calculations'!$F2386) *
                    ('Emission Factors'!$H$5:$H$488 = 'GHG emissions calculations'!$H2386),
                    0),
              MATCH('GHG emissions calculations'!Q$6, 'Emission Factors'!$E$5:$P$5, 0)),
        ""),
    "")</f>
        <v/>
      </c>
      <c r="R2386" s="311" t="str">
        <f t="array" ref="R2386">IFERROR(
    IF(
        INDEX('Emission Factors'!$E$5:$R$488,
              MATCH(1,
                    ('Emission Factors'!$E$5:$E$488 = 'GHG emissions calculations'!$F2386) *
                    ('Emission Factors'!$H$5:$H$488 = 'GHG emissions calculations'!$H2386),
                    0),
              MATCH('GHG emissions calculations'!R$6, 'Emission Factors'!$E$5:$R$5, 0)) &lt;&gt; "",
        INDEX('Emission Factors'!$E$5:$R$488,
              MATCH(1,
                    ('Emission Factors'!$E$5:$E$488 = 'GHG emissions calculations'!$F2386) *
                    ('Emission Factors'!$H$5:$H$488 = 'GHG emissions calculations'!$H2386),
                    0),
              MATCH('GHG emissions calculations'!R$6, 'Emission Factors'!$E$5:$R$5, 0)),
        ""),
    "")</f>
        <v/>
      </c>
      <c r="S2386" s="312">
        <f t="shared" si="3"/>
        <v>0</v>
      </c>
      <c r="T2386" s="23"/>
    </row>
    <row r="2387" ht="15.75" customHeight="1" outlineLevel="1">
      <c r="A2387" s="23"/>
      <c r="B2387" s="71"/>
      <c r="C2387" s="71"/>
      <c r="D2387" s="71"/>
      <c r="E2387" s="314"/>
      <c r="F2387" s="311" t="str">
        <f>Lists!AB362</f>
        <v>Water supply - Europe</v>
      </c>
      <c r="G2387" s="311">
        <f t="array" ref="G2387">XLOOKUP(1,('Emission Factors'!$E$5:$E$488='GHG emissions calculations'!$F2387)*('Emission Factors'!$H$5:$H$488='GHG emissions calculations'!$H2387),INDEX('Emission Factors'!$E$5:$T$488,0,MATCH('GHG emissions calculations'!G$6,'Emission Factors'!$E$5:$T$5,0)),"",0)</f>
        <v>2</v>
      </c>
      <c r="H2387" s="311" t="s">
        <v>237</v>
      </c>
      <c r="I2387" s="312" t="str">
        <f>IF(
    SUMIFS('Import data'!$L$25:$L$80,
           'Import data'!$J$25:$J$80, F2387,
           'Import data'!$G$25:$G$80, 'GHG emissions calculations'!$H2387,
           'Import data'!$I$25:$I$80,$E$1919) &lt;&gt; 0,
    SUMIFS('Import data'!$L$25:$L$80,
           'Import data'!$J$25:$J$80, F2387,
           'Import data'!$G$25:$G$80, 'GHG emissions calculations'!$H2387,
           'Import data'!$I$25:$I$80,$E$1919),
    ""
)</f>
        <v/>
      </c>
      <c r="J2387" s="311" t="str">
        <f t="array" ref="J2387">IF(
    XLOOKUP(F2387, 'Import data'!$J$26:$J$47, 'Import data'!$M$26:$M$47, "", 0) = "Please add the region-specific supplier emission factor or choose a different region available in the IAEG database.",
    "",
    XLOOKUP(F2387, 'Import data'!$J$26:$J$47, 'Import data'!$M$26:$M$47, "", 0)
)</f>
        <v/>
      </c>
      <c r="K2387" s="311" t="str">
        <f t="array" ref="K2387">IFERROR(
    XLOOKUP(F2387,
            _xlws.FILTER('Supplier Emission'!$G$15:$G$49,
                   ('Supplier Emission'!$D$15:$D$49=H2387) * ('Supplier Emission'!$F$15:$F$49=$E$1919)),
            _xlws.FILTER('Supplier Emission'!$I$15:$I$49,
                   ('Supplier Emission'!$D$15:$D$49=H2387) * ('Supplier Emission'!$F$15:$F$49=$E$1919)),
            ""),
    "")</f>
        <v/>
      </c>
      <c r="L2387" s="311" t="str">
        <f t="array" ref="L2387">IFERROR(
    XLOOKUP(F2387,
            _xlws.FILTER('Supplier Emission'!$G$15:$G$49,
                   ('Supplier Emission'!$D$15:$D$49=H2387) * ('Supplier Emission'!$F$15:$F$49=$E$1919)),
            _xlws.FILTER('Supplier Emission'!$J$15:$J$49,
                   ('Supplier Emission'!$D$15:$D$49=H2387) * ('Supplier Emission'!$F$15:$F$49=$E$1919)),
            ""),
    "")</f>
        <v/>
      </c>
      <c r="M2387" s="311" t="str">
        <f t="array" ref="M2387">IFERROR(
    XLOOKUP(F2387,
            _xlws.FILTER('Supplier Emission'!$G$15:$G$49,
                   ('Supplier Emission'!$D$15:$D$49=H2387) * ('Supplier Emission'!$F$15:$F$49=$E$1919)),
            _xlws.FILTER('Supplier Emission'!$M$15:$M$49,
                   ('Supplier Emission'!$D$15:$D$49=H2387) * ('Supplier Emission'!$F$15:$F$49=$E$1919)),
            ""),
    "")</f>
        <v/>
      </c>
      <c r="N2387" s="311" t="str">
        <f t="array" ref="N2387">IFERROR(
    XLOOKUP(F2387,
            _xlws.FILTER('Supplier Emission'!$G$15:$G$49,
                   ('Supplier Emission'!$D$15:$D$49=H2387) * ('Supplier Emission'!$F$15:$F$49=$E$1919)),
            _xlws.FILTER('Supplier Emission'!$H$15:$H$49,
                   ('Supplier Emission'!$D$15:$D$49=H2387) * ('Supplier Emission'!$F$15:$F$49=$E$1919)),
            ""),
    "")</f>
        <v/>
      </c>
      <c r="O2387" s="311" t="str">
        <f t="array" ref="O2387">XLOOKUP(1,('Emission Factors'!$E$5:$E$488='GHG emissions calculations'!$F2387)*('Emission Factors'!$H$5:$H$488='GHG emissions calculations'!$H2387),INDEX('Emission Factors'!$E$5:$T$488,0,MATCH('GHG emissions calculations'!O$6,'Emission Factors'!$E$5:$T$5,0)),"",0)</f>
        <v>Water supply</v>
      </c>
      <c r="P2387" s="313">
        <f t="array" ref="P2387">IFERROR(
    INDEX('Emission Factors'!$E$5:$P$488,
          MATCH(1,
                ('Emission Factors'!$E$5:$E$488 = 'GHG emissions calculations'!$F2387) *
                ('Emission Factors'!$H$5:$H$488 = 'GHG emissions calculations'!$H2387),
                0),
          MATCH('GHG emissions calculations'!P$6,'Emission Factors'!$E$5:$P$5,0)),
    "")</f>
        <v>0.149</v>
      </c>
      <c r="Q2387" s="311" t="str">
        <f t="array" ref="Q2387">IFERROR(
    IF(
        INDEX('Emission Factors'!$E$5:$P$488,
              MATCH(1,
                    ('Emission Factors'!$E$5:$E$488 = 'GHG emissions calculations'!$F2387) *
                    ('Emission Factors'!$H$5:$H$488 = 'GHG emissions calculations'!$H2387),
                    0),
              MATCH('GHG emissions calculations'!Q$6, 'Emission Factors'!$E$5:$P$5, 0)) &lt;&gt; "",
        INDEX('Emission Factors'!$E$5:$P$488,
              MATCH(1,
                    ('Emission Factors'!$E$5:$E$488 = 'GHG emissions calculations'!$F2387) *
                    ('Emission Factors'!$H$5:$H$488 = 'GHG emissions calculations'!$H2387),
                    0),
              MATCH('GHG emissions calculations'!Q$6, 'Emission Factors'!$E$5:$P$5, 0)),
        ""),
    "")</f>
        <v>kgCO2e/m3</v>
      </c>
      <c r="R2387" s="311" t="str">
        <f t="array" ref="R2387">IFERROR(
    IF(
        INDEX('Emission Factors'!$E$5:$R$488,
              MATCH(1,
                    ('Emission Factors'!$E$5:$E$488 = 'GHG emissions calculations'!$F2387) *
                    ('Emission Factors'!$H$5:$H$488 = 'GHG emissions calculations'!$H2387),
                    0),
              MATCH('GHG emissions calculations'!R$6, 'Emission Factors'!$E$5:$R$5, 0)) &lt;&gt; "",
        INDEX('Emission Factors'!$E$5:$R$488,
              MATCH(1,
                    ('Emission Factors'!$E$5:$E$488 = 'GHG emissions calculations'!$F2387) *
                    ('Emission Factors'!$H$5:$H$488 = 'GHG emissions calculations'!$H2387),
                    0),
              MATCH('GHG emissions calculations'!R$6, 'Emission Factors'!$E$5:$R$5, 0)),
        ""),
    "")</f>
        <v>Europe</v>
      </c>
      <c r="S2387" s="312">
        <f t="shared" si="3"/>
        <v>0</v>
      </c>
      <c r="T2387" s="23"/>
    </row>
    <row r="2388" ht="15.75" customHeight="1" outlineLevel="1">
      <c r="A2388" s="23"/>
      <c r="B2388" s="71"/>
      <c r="C2388" s="71"/>
      <c r="D2388" s="71"/>
      <c r="E2388" s="314"/>
      <c r="F2388" s="316" t="str">
        <f>Lists!AA152</f>
        <v>Water supply - Europe</v>
      </c>
      <c r="G2388" s="316" t="str">
        <f t="array" ref="G2388">XLOOKUP(1,('Emission Factors'!$E$5:$E$488='GHG emissions calculations'!$F2388)*('Emission Factors'!$H$5:$H$488='GHG emissions calculations'!$H2388),INDEX('Emission Factors'!$E$5:$T$488,0,MATCH('GHG emissions calculations'!G$6,'Emission Factors'!$E$5:$T$5,0)),"",0)</f>
        <v/>
      </c>
      <c r="H2388" s="316" t="s">
        <v>238</v>
      </c>
      <c r="I2388" s="312" t="str">
        <f>IF(
    SUMIFS('Import data'!$L$25:$L$80,
           'Import data'!$J$25:$J$80, F2388,
           'Import data'!$G$25:$G$80, 'GHG emissions calculations'!$H2388,
           'Import data'!$I$25:$I$80,$E$1919) &lt;&gt; 0,
    SUMIFS('Import data'!$L$25:$L$80,
           'Import data'!$J$25:$J$80, F2388,
           'Import data'!$G$25:$G$80, 'GHG emissions calculations'!$H2388,
           'Import data'!$I$25:$I$80,$E$1919),
    ""
)</f>
        <v/>
      </c>
      <c r="J2388" s="316" t="str">
        <f t="array" ref="J2388">IF(
    XLOOKUP(F2388, 'Import data'!$J$26:$J$47, 'Import data'!$M$26:$M$47, "", 0) = "Please add the region-specific supplier emission factor or choose a different region available in the IAEG database.",
    "",
    XLOOKUP(F2388, 'Import data'!$J$26:$J$47, 'Import data'!$M$26:$M$47, "", 0)
)</f>
        <v/>
      </c>
      <c r="K2388" s="311" t="str">
        <f t="array" ref="K2388">IFERROR(
    XLOOKUP(F2388,
            _xlws.FILTER('Supplier Emission'!$G$15:$G$49,
                   ('Supplier Emission'!$D$15:$D$49=H2388) * ('Supplier Emission'!$F$15:$F$49=$E$1919)),
            _xlws.FILTER('Supplier Emission'!$I$15:$I$49,
                   ('Supplier Emission'!$D$15:$D$49=H2388) * ('Supplier Emission'!$F$15:$F$49=$E$1919)),
            ""),
    "")</f>
        <v/>
      </c>
      <c r="L2388" s="311" t="str">
        <f t="array" ref="L2388">IFERROR(
    XLOOKUP(F2388,
            _xlws.FILTER('Supplier Emission'!$G$15:$G$49,
                   ('Supplier Emission'!$D$15:$D$49=H2388) * ('Supplier Emission'!$F$15:$F$49=$E$1919)),
            _xlws.FILTER('Supplier Emission'!$J$15:$J$49,
                   ('Supplier Emission'!$D$15:$D$49=H2388) * ('Supplier Emission'!$F$15:$F$49=$E$1919)),
            ""),
    "")</f>
        <v/>
      </c>
      <c r="M2388" s="311" t="str">
        <f t="array" ref="M2388">IFERROR(
    XLOOKUP(F2388,
            _xlws.FILTER('Supplier Emission'!$G$15:$G$49,
                   ('Supplier Emission'!$D$15:$D$49=H2388) * ('Supplier Emission'!$F$15:$F$49=$E$1919)),
            _xlws.FILTER('Supplier Emission'!$M$15:$M$49,
                   ('Supplier Emission'!$D$15:$D$49=H2388) * ('Supplier Emission'!$F$15:$F$49=$E$1919)),
            ""),
    "")</f>
        <v/>
      </c>
      <c r="N2388" s="311" t="str">
        <f t="array" ref="N2388">IFERROR(
    XLOOKUP(F2388,
            _xlws.FILTER('Supplier Emission'!$G$15:$G$49,
                   ('Supplier Emission'!$D$15:$D$49=H2388) * ('Supplier Emission'!$F$15:$F$49=$E$1919)),
            _xlws.FILTER('Supplier Emission'!$H$15:$H$49,
                   ('Supplier Emission'!$D$15:$D$49=H2388) * ('Supplier Emission'!$F$15:$F$49=$E$1919)),
            ""),
    "")</f>
        <v/>
      </c>
      <c r="O2388" s="317" t="str">
        <f t="array" ref="O2388">XLOOKUP(1,('Emission Factors'!$E$5:$E$488='GHG emissions calculations'!$F2388)*('Emission Factors'!$H$5:$H$488='GHG emissions calculations'!$H2388),INDEX('Emission Factors'!$E$5:$T$488,0,MATCH('GHG emissions calculations'!O$6,'Emission Factors'!$E$5:$T$5,0)),"",0)</f>
        <v/>
      </c>
      <c r="P2388" s="313" t="str">
        <f t="array" ref="P2388">IFERROR(
    INDEX('Emission Factors'!$E$5:$P$488,
          MATCH(1,
                ('Emission Factors'!$E$5:$E$488 = 'GHG emissions calculations'!$F2388) *
                ('Emission Factors'!$H$5:$H$488 = 'GHG emissions calculations'!$H2388),
                0),
          MATCH('GHG emissions calculations'!P$6,'Emission Factors'!$E$5:$P$5,0)),
    "")</f>
        <v/>
      </c>
      <c r="Q2388" s="311" t="str">
        <f t="array" ref="Q2388">IFERROR(
    IF(
        INDEX('Emission Factors'!$E$5:$P$488,
              MATCH(1,
                    ('Emission Factors'!$E$5:$E$488 = 'GHG emissions calculations'!$F2388) *
                    ('Emission Factors'!$H$5:$H$488 = 'GHG emissions calculations'!$H2388),
                    0),
              MATCH('GHG emissions calculations'!Q$6, 'Emission Factors'!$E$5:$P$5, 0)) &lt;&gt; "",
        INDEX('Emission Factors'!$E$5:$P$488,
              MATCH(1,
                    ('Emission Factors'!$E$5:$E$488 = 'GHG emissions calculations'!$F2388) *
                    ('Emission Factors'!$H$5:$H$488 = 'GHG emissions calculations'!$H2388),
                    0),
              MATCH('GHG emissions calculations'!Q$6, 'Emission Factors'!$E$5:$P$5, 0)),
        ""),
    "")</f>
        <v/>
      </c>
      <c r="R2388" s="311" t="str">
        <f t="array" ref="R2388">IFERROR(
    IF(
        INDEX('Emission Factors'!$E$5:$R$488,
              MATCH(1,
                    ('Emission Factors'!$E$5:$E$488 = 'GHG emissions calculations'!$F2388) *
                    ('Emission Factors'!$H$5:$H$488 = 'GHG emissions calculations'!$H2388),
                    0),
              MATCH('GHG emissions calculations'!R$6, 'Emission Factors'!$E$5:$R$5, 0)) &lt;&gt; "",
        INDEX('Emission Factors'!$E$5:$R$488,
              MATCH(1,
                    ('Emission Factors'!$E$5:$E$488 = 'GHG emissions calculations'!$F2388) *
                    ('Emission Factors'!$H$5:$H$488 = 'GHG emissions calculations'!$H2388),
                    0),
              MATCH('GHG emissions calculations'!R$6, 'Emission Factors'!$E$5:$R$5, 0)),
        ""),
    "")</f>
        <v/>
      </c>
      <c r="S2388" s="312">
        <f t="shared" si="3"/>
        <v>0</v>
      </c>
      <c r="T2388" s="23"/>
    </row>
    <row r="2389" ht="15.75" customHeight="1" outlineLevel="1">
      <c r="A2389" s="23"/>
      <c r="B2389" s="71"/>
      <c r="C2389" s="71"/>
      <c r="D2389" s="71"/>
      <c r="E2389" s="314"/>
      <c r="F2389" s="311" t="str">
        <f>Lists!AB367</f>
        <v>Water supply - Global or unspecified region</v>
      </c>
      <c r="G2389" s="311" t="str">
        <f t="array" ref="G2389">XLOOKUP(1,('Emission Factors'!$E$5:$E$488='GHG emissions calculations'!$F2389)*('Emission Factors'!$H$5:$H$488='GHG emissions calculations'!$H2389),INDEX('Emission Factors'!$E$5:$T$488,0,MATCH('GHG emissions calculations'!G$6,'Emission Factors'!$E$5:$T$5,0)),"",0)</f>
        <v/>
      </c>
      <c r="H2389" s="311" t="s">
        <v>237</v>
      </c>
      <c r="I2389" s="312" t="str">
        <f>IF(
    SUMIFS('Import data'!$L$25:$L$80,
           'Import data'!$J$25:$J$80, F2389,
           'Import data'!$G$25:$G$80, 'GHG emissions calculations'!$H2389,
           'Import data'!$I$25:$I$80,$E$1919) &lt;&gt; 0,
    SUMIFS('Import data'!$L$25:$L$80,
           'Import data'!$J$25:$J$80, F2389,
           'Import data'!$G$25:$G$80, 'GHG emissions calculations'!$H2389,
           'Import data'!$I$25:$I$80,$E$1919),
    ""
)</f>
        <v/>
      </c>
      <c r="J2389" s="311" t="str">
        <f t="array" ref="J2389">IF(
    XLOOKUP(F2389, 'Import data'!$J$26:$J$47, 'Import data'!$M$26:$M$47, "", 0) = "Please add the region-specific supplier emission factor or choose a different region available in the IAEG database.",
    "",
    XLOOKUP(F2389, 'Import data'!$J$26:$J$47, 'Import data'!$M$26:$M$47, "", 0)
)</f>
        <v/>
      </c>
      <c r="K2389" s="311" t="str">
        <f t="array" ref="K2389">IFERROR(
    XLOOKUP(F2389,
            _xlws.FILTER('Supplier Emission'!$G$15:$G$49,
                   ('Supplier Emission'!$D$15:$D$49=H2389) * ('Supplier Emission'!$F$15:$F$49=$E$1919)),
            _xlws.FILTER('Supplier Emission'!$I$15:$I$49,
                   ('Supplier Emission'!$D$15:$D$49=H2389) * ('Supplier Emission'!$F$15:$F$49=$E$1919)),
            ""),
    "")</f>
        <v/>
      </c>
      <c r="L2389" s="311" t="str">
        <f t="array" ref="L2389">IFERROR(
    XLOOKUP(F2389,
            _xlws.FILTER('Supplier Emission'!$G$15:$G$49,
                   ('Supplier Emission'!$D$15:$D$49=H2389) * ('Supplier Emission'!$F$15:$F$49=$E$1919)),
            _xlws.FILTER('Supplier Emission'!$J$15:$J$49,
                   ('Supplier Emission'!$D$15:$D$49=H2389) * ('Supplier Emission'!$F$15:$F$49=$E$1919)),
            ""),
    "")</f>
        <v/>
      </c>
      <c r="M2389" s="311" t="str">
        <f t="array" ref="M2389">IFERROR(
    XLOOKUP(F2389,
            _xlws.FILTER('Supplier Emission'!$G$15:$G$49,
                   ('Supplier Emission'!$D$15:$D$49=H2389) * ('Supplier Emission'!$F$15:$F$49=$E$1919)),
            _xlws.FILTER('Supplier Emission'!$M$15:$M$49,
                   ('Supplier Emission'!$D$15:$D$49=H2389) * ('Supplier Emission'!$F$15:$F$49=$E$1919)),
            ""),
    "")</f>
        <v/>
      </c>
      <c r="N2389" s="311" t="str">
        <f t="array" ref="N2389">IFERROR(
    XLOOKUP(F2389,
            _xlws.FILTER('Supplier Emission'!$G$15:$G$49,
                   ('Supplier Emission'!$D$15:$D$49=H2389) * ('Supplier Emission'!$F$15:$F$49=$E$1919)),
            _xlws.FILTER('Supplier Emission'!$H$15:$H$49,
                   ('Supplier Emission'!$D$15:$D$49=H2389) * ('Supplier Emission'!$F$15:$F$49=$E$1919)),
            ""),
    "")</f>
        <v/>
      </c>
      <c r="O2389" s="311" t="str">
        <f t="array" ref="O2389">XLOOKUP(1,('Emission Factors'!$E$5:$E$488='GHG emissions calculations'!$F2389)*('Emission Factors'!$H$5:$H$488='GHG emissions calculations'!$H2389),INDEX('Emission Factors'!$E$5:$T$488,0,MATCH('GHG emissions calculations'!O$6,'Emission Factors'!$E$5:$T$5,0)),"",0)</f>
        <v/>
      </c>
      <c r="P2389" s="313" t="str">
        <f t="array" ref="P2389">IFERROR(
    INDEX('Emission Factors'!$E$5:$P$488,
          MATCH(1,
                ('Emission Factors'!$E$5:$E$488 = 'GHG emissions calculations'!$F2389) *
                ('Emission Factors'!$H$5:$H$488 = 'GHG emissions calculations'!$H2389),
                0),
          MATCH('GHG emissions calculations'!P$6,'Emission Factors'!$E$5:$P$5,0)),
    "")</f>
        <v/>
      </c>
      <c r="Q2389" s="311" t="str">
        <f t="array" ref="Q2389">IFERROR(
    IF(
        INDEX('Emission Factors'!$E$5:$P$488,
              MATCH(1,
                    ('Emission Factors'!$E$5:$E$488 = 'GHG emissions calculations'!$F2389) *
                    ('Emission Factors'!$H$5:$H$488 = 'GHG emissions calculations'!$H2389),
                    0),
              MATCH('GHG emissions calculations'!Q$6, 'Emission Factors'!$E$5:$P$5, 0)) &lt;&gt; "",
        INDEX('Emission Factors'!$E$5:$P$488,
              MATCH(1,
                    ('Emission Factors'!$E$5:$E$488 = 'GHG emissions calculations'!$F2389) *
                    ('Emission Factors'!$H$5:$H$488 = 'GHG emissions calculations'!$H2389),
                    0),
              MATCH('GHG emissions calculations'!Q$6, 'Emission Factors'!$E$5:$P$5, 0)),
        ""),
    "")</f>
        <v/>
      </c>
      <c r="R2389" s="311" t="str">
        <f t="array" ref="R2389">IFERROR(
    IF(
        INDEX('Emission Factors'!$E$5:$R$488,
              MATCH(1,
                    ('Emission Factors'!$E$5:$E$488 = 'GHG emissions calculations'!$F2389) *
                    ('Emission Factors'!$H$5:$H$488 = 'GHG emissions calculations'!$H2389),
                    0),
              MATCH('GHG emissions calculations'!R$6, 'Emission Factors'!$E$5:$R$5, 0)) &lt;&gt; "",
        INDEX('Emission Factors'!$E$5:$R$488,
              MATCH(1,
                    ('Emission Factors'!$E$5:$E$488 = 'GHG emissions calculations'!$F2389) *
                    ('Emission Factors'!$H$5:$H$488 = 'GHG emissions calculations'!$H2389),
                    0),
              MATCH('GHG emissions calculations'!R$6, 'Emission Factors'!$E$5:$R$5, 0)),
        ""),
    "")</f>
        <v/>
      </c>
      <c r="S2389" s="312">
        <f t="shared" si="3"/>
        <v>0</v>
      </c>
      <c r="T2389" s="23"/>
    </row>
    <row r="2390" ht="15.75" customHeight="1" outlineLevel="1">
      <c r="A2390" s="23"/>
      <c r="B2390" s="71"/>
      <c r="C2390" s="71"/>
      <c r="D2390" s="71"/>
      <c r="E2390" s="314"/>
      <c r="F2390" s="311" t="str">
        <f>Lists!AA157</f>
        <v>Water supply - Global or unspecified region</v>
      </c>
      <c r="G2390" s="311" t="str">
        <f t="array" ref="G2390">XLOOKUP(1,('Emission Factors'!$E$5:$E$488='GHG emissions calculations'!$F2390)*('Emission Factors'!$H$5:$H$488='GHG emissions calculations'!$H2390),INDEX('Emission Factors'!$E$5:$T$488,0,MATCH('GHG emissions calculations'!G$6,'Emission Factors'!$E$5:$T$5,0)),"",0)</f>
        <v/>
      </c>
      <c r="H2390" s="311" t="s">
        <v>238</v>
      </c>
      <c r="I2390" s="312" t="str">
        <f>IF(
    SUMIFS('Import data'!$L$25:$L$80,
           'Import data'!$J$25:$J$80, F2390,
           'Import data'!$G$25:$G$80, 'GHG emissions calculations'!$H2390,
           'Import data'!$I$25:$I$80,$E$1919) &lt;&gt; 0,
    SUMIFS('Import data'!$L$25:$L$80,
           'Import data'!$J$25:$J$80, F2390,
           'Import data'!$G$25:$G$80, 'GHG emissions calculations'!$H2390,
           'Import data'!$I$25:$I$80,$E$1919),
    ""
)</f>
        <v/>
      </c>
      <c r="J2390" s="311" t="str">
        <f t="array" ref="J2390">IF(
    XLOOKUP(F2390, 'Import data'!$J$26:$J$47, 'Import data'!$M$26:$M$47, "", 0) = "Please add the region-specific supplier emission factor or choose a different region available in the IAEG database.",
    "",
    XLOOKUP(F2390, 'Import data'!$J$26:$J$47, 'Import data'!$M$26:$M$47, "", 0)
)</f>
        <v/>
      </c>
      <c r="K2390" s="311" t="str">
        <f t="array" ref="K2390">IFERROR(
    XLOOKUP(F2390,
            _xlws.FILTER('Supplier Emission'!$G$15:$G$49,
                   ('Supplier Emission'!$D$15:$D$49=H2390) * ('Supplier Emission'!$F$15:$F$49=$E$1919)),
            _xlws.FILTER('Supplier Emission'!$I$15:$I$49,
                   ('Supplier Emission'!$D$15:$D$49=H2390) * ('Supplier Emission'!$F$15:$F$49=$E$1919)),
            ""),
    "")</f>
        <v/>
      </c>
      <c r="L2390" s="311" t="str">
        <f t="array" ref="L2390">IFERROR(
    XLOOKUP(F2390,
            _xlws.FILTER('Supplier Emission'!$G$15:$G$49,
                   ('Supplier Emission'!$D$15:$D$49=H2390) * ('Supplier Emission'!$F$15:$F$49=$E$1919)),
            _xlws.FILTER('Supplier Emission'!$J$15:$J$49,
                   ('Supplier Emission'!$D$15:$D$49=H2390) * ('Supplier Emission'!$F$15:$F$49=$E$1919)),
            ""),
    "")</f>
        <v/>
      </c>
      <c r="M2390" s="311" t="str">
        <f t="array" ref="M2390">IFERROR(
    XLOOKUP(F2390,
            _xlws.FILTER('Supplier Emission'!$G$15:$G$49,
                   ('Supplier Emission'!$D$15:$D$49=H2390) * ('Supplier Emission'!$F$15:$F$49=$E$1919)),
            _xlws.FILTER('Supplier Emission'!$M$15:$M$49,
                   ('Supplier Emission'!$D$15:$D$49=H2390) * ('Supplier Emission'!$F$15:$F$49=$E$1919)),
            ""),
    "")</f>
        <v/>
      </c>
      <c r="N2390" s="311" t="str">
        <f t="array" ref="N2390">IFERROR(
    XLOOKUP(F2390,
            _xlws.FILTER('Supplier Emission'!$G$15:$G$49,
                   ('Supplier Emission'!$D$15:$D$49=H2390) * ('Supplier Emission'!$F$15:$F$49=$E$1919)),
            _xlws.FILTER('Supplier Emission'!$H$15:$H$49,
                   ('Supplier Emission'!$D$15:$D$49=H2390) * ('Supplier Emission'!$F$15:$F$49=$E$1919)),
            ""),
    "")</f>
        <v/>
      </c>
      <c r="O2390" s="311" t="str">
        <f t="array" ref="O2390">XLOOKUP(1,('Emission Factors'!$E$5:$E$488='GHG emissions calculations'!$F2390)*('Emission Factors'!$H$5:$H$488='GHG emissions calculations'!$H2390),INDEX('Emission Factors'!$E$5:$T$488,0,MATCH('GHG emissions calculations'!O$6,'Emission Factors'!$E$5:$T$5,0)),"",0)</f>
        <v/>
      </c>
      <c r="P2390" s="313" t="str">
        <f t="array" ref="P2390">IFERROR(
    INDEX('Emission Factors'!$E$5:$P$488,
          MATCH(1,
                ('Emission Factors'!$E$5:$E$488 = 'GHG emissions calculations'!$F2390) *
                ('Emission Factors'!$H$5:$H$488 = 'GHG emissions calculations'!$H2390),
                0),
          MATCH('GHG emissions calculations'!P$6,'Emission Factors'!$E$5:$P$5,0)),
    "")</f>
        <v/>
      </c>
      <c r="Q2390" s="311" t="str">
        <f t="array" ref="Q2390">IFERROR(
    IF(
        INDEX('Emission Factors'!$E$5:$P$488,
              MATCH(1,
                    ('Emission Factors'!$E$5:$E$488 = 'GHG emissions calculations'!$F2390) *
                    ('Emission Factors'!$H$5:$H$488 = 'GHG emissions calculations'!$H2390),
                    0),
              MATCH('GHG emissions calculations'!Q$6, 'Emission Factors'!$E$5:$P$5, 0)) &lt;&gt; "",
        INDEX('Emission Factors'!$E$5:$P$488,
              MATCH(1,
                    ('Emission Factors'!$E$5:$E$488 = 'GHG emissions calculations'!$F2390) *
                    ('Emission Factors'!$H$5:$H$488 = 'GHG emissions calculations'!$H2390),
                    0),
              MATCH('GHG emissions calculations'!Q$6, 'Emission Factors'!$E$5:$P$5, 0)),
        ""),
    "")</f>
        <v/>
      </c>
      <c r="R2390" s="311" t="str">
        <f t="array" ref="R2390">IFERROR(
    IF(
        INDEX('Emission Factors'!$E$5:$R$488,
              MATCH(1,
                    ('Emission Factors'!$E$5:$E$488 = 'GHG emissions calculations'!$F2390) *
                    ('Emission Factors'!$H$5:$H$488 = 'GHG emissions calculations'!$H2390),
                    0),
              MATCH('GHG emissions calculations'!R$6, 'Emission Factors'!$E$5:$R$5, 0)) &lt;&gt; "",
        INDEX('Emission Factors'!$E$5:$R$488,
              MATCH(1,
                    ('Emission Factors'!$E$5:$E$488 = 'GHG emissions calculations'!$F2390) *
                    ('Emission Factors'!$H$5:$H$488 = 'GHG emissions calculations'!$H2390),
                    0),
              MATCH('GHG emissions calculations'!R$6, 'Emission Factors'!$E$5:$R$5, 0)),
        ""),
    "")</f>
        <v/>
      </c>
      <c r="S2390" s="312">
        <f t="shared" si="3"/>
        <v>0</v>
      </c>
      <c r="T2390" s="23"/>
    </row>
    <row r="2391" ht="15.75" customHeight="1" outlineLevel="1">
      <c r="A2391" s="23"/>
      <c r="B2391" s="71"/>
      <c r="C2391" s="71"/>
      <c r="D2391" s="71"/>
      <c r="E2391" s="314"/>
      <c r="F2391" s="311" t="str">
        <f>Lists!AB366</f>
        <v>Water supply - Middle East</v>
      </c>
      <c r="G2391" s="311" t="str">
        <f t="array" ref="G2391">XLOOKUP(1,('Emission Factors'!$E$5:$E$488='GHG emissions calculations'!$F2391)*('Emission Factors'!$H$5:$H$488='GHG emissions calculations'!$H2391),INDEX('Emission Factors'!$E$5:$T$488,0,MATCH('GHG emissions calculations'!G$6,'Emission Factors'!$E$5:$T$5,0)),"",0)</f>
        <v/>
      </c>
      <c r="H2391" s="311" t="s">
        <v>237</v>
      </c>
      <c r="I2391" s="312" t="str">
        <f>IF(
    SUMIFS('Import data'!$L$25:$L$80,
           'Import data'!$J$25:$J$80, F2391,
           'Import data'!$G$25:$G$80, 'GHG emissions calculations'!$H2391,
           'Import data'!$I$25:$I$80,$E$1919) &lt;&gt; 0,
    SUMIFS('Import data'!$L$25:$L$80,
           'Import data'!$J$25:$J$80, F2391,
           'Import data'!$G$25:$G$80, 'GHG emissions calculations'!$H2391,
           'Import data'!$I$25:$I$80,$E$1919),
    ""
)</f>
        <v/>
      </c>
      <c r="J2391" s="311" t="str">
        <f t="array" ref="J2391">IF(
    XLOOKUP(F2391, 'Import data'!$J$26:$J$47, 'Import data'!$M$26:$M$47, "", 0) = "Please add the region-specific supplier emission factor or choose a different region available in the IAEG database.",
    "",
    XLOOKUP(F2391, 'Import data'!$J$26:$J$47, 'Import data'!$M$26:$M$47, "", 0)
)</f>
        <v/>
      </c>
      <c r="K2391" s="311" t="str">
        <f t="array" ref="K2391">IFERROR(
    XLOOKUP(F2391,
            _xlws.FILTER('Supplier Emission'!$G$15:$G$49,
                   ('Supplier Emission'!$D$15:$D$49=H2391) * ('Supplier Emission'!$F$15:$F$49=$E$1919)),
            _xlws.FILTER('Supplier Emission'!$I$15:$I$49,
                   ('Supplier Emission'!$D$15:$D$49=H2391) * ('Supplier Emission'!$F$15:$F$49=$E$1919)),
            ""),
    "")</f>
        <v/>
      </c>
      <c r="L2391" s="311" t="str">
        <f t="array" ref="L2391">IFERROR(
    XLOOKUP(F2391,
            _xlws.FILTER('Supplier Emission'!$G$15:$G$49,
                   ('Supplier Emission'!$D$15:$D$49=H2391) * ('Supplier Emission'!$F$15:$F$49=$E$1919)),
            _xlws.FILTER('Supplier Emission'!$J$15:$J$49,
                   ('Supplier Emission'!$D$15:$D$49=H2391) * ('Supplier Emission'!$F$15:$F$49=$E$1919)),
            ""),
    "")</f>
        <v/>
      </c>
      <c r="M2391" s="311" t="str">
        <f t="array" ref="M2391">IFERROR(
    XLOOKUP(F2391,
            _xlws.FILTER('Supplier Emission'!$G$15:$G$49,
                   ('Supplier Emission'!$D$15:$D$49=H2391) * ('Supplier Emission'!$F$15:$F$49=$E$1919)),
            _xlws.FILTER('Supplier Emission'!$M$15:$M$49,
                   ('Supplier Emission'!$D$15:$D$49=H2391) * ('Supplier Emission'!$F$15:$F$49=$E$1919)),
            ""),
    "")</f>
        <v/>
      </c>
      <c r="N2391" s="311" t="str">
        <f t="array" ref="N2391">IFERROR(
    XLOOKUP(F2391,
            _xlws.FILTER('Supplier Emission'!$G$15:$G$49,
                   ('Supplier Emission'!$D$15:$D$49=H2391) * ('Supplier Emission'!$F$15:$F$49=$E$1919)),
            _xlws.FILTER('Supplier Emission'!$H$15:$H$49,
                   ('Supplier Emission'!$D$15:$D$49=H2391) * ('Supplier Emission'!$F$15:$F$49=$E$1919)),
            ""),
    "")</f>
        <v/>
      </c>
      <c r="O2391" s="311" t="str">
        <f t="array" ref="O2391">XLOOKUP(1,('Emission Factors'!$E$5:$E$488='GHG emissions calculations'!$F2391)*('Emission Factors'!$H$5:$H$488='GHG emissions calculations'!$H2391),INDEX('Emission Factors'!$E$5:$T$488,0,MATCH('GHG emissions calculations'!O$6,'Emission Factors'!$E$5:$T$5,0)),"",0)</f>
        <v/>
      </c>
      <c r="P2391" s="313" t="str">
        <f t="array" ref="P2391">IFERROR(
    INDEX('Emission Factors'!$E$5:$P$488,
          MATCH(1,
                ('Emission Factors'!$E$5:$E$488 = 'GHG emissions calculations'!$F2391) *
                ('Emission Factors'!$H$5:$H$488 = 'GHG emissions calculations'!$H2391),
                0),
          MATCH('GHG emissions calculations'!P$6,'Emission Factors'!$E$5:$P$5,0)),
    "")</f>
        <v/>
      </c>
      <c r="Q2391" s="311" t="str">
        <f t="array" ref="Q2391">IFERROR(
    IF(
        INDEX('Emission Factors'!$E$5:$P$488,
              MATCH(1,
                    ('Emission Factors'!$E$5:$E$488 = 'GHG emissions calculations'!$F2391) *
                    ('Emission Factors'!$H$5:$H$488 = 'GHG emissions calculations'!$H2391),
                    0),
              MATCH('GHG emissions calculations'!Q$6, 'Emission Factors'!$E$5:$P$5, 0)) &lt;&gt; "",
        INDEX('Emission Factors'!$E$5:$P$488,
              MATCH(1,
                    ('Emission Factors'!$E$5:$E$488 = 'GHG emissions calculations'!$F2391) *
                    ('Emission Factors'!$H$5:$H$488 = 'GHG emissions calculations'!$H2391),
                    0),
              MATCH('GHG emissions calculations'!Q$6, 'Emission Factors'!$E$5:$P$5, 0)),
        ""),
    "")</f>
        <v/>
      </c>
      <c r="R2391" s="311" t="str">
        <f t="array" ref="R2391">IFERROR(
    IF(
        INDEX('Emission Factors'!$E$5:$R$488,
              MATCH(1,
                    ('Emission Factors'!$E$5:$E$488 = 'GHG emissions calculations'!$F2391) *
                    ('Emission Factors'!$H$5:$H$488 = 'GHG emissions calculations'!$H2391),
                    0),
              MATCH('GHG emissions calculations'!R$6, 'Emission Factors'!$E$5:$R$5, 0)) &lt;&gt; "",
        INDEX('Emission Factors'!$E$5:$R$488,
              MATCH(1,
                    ('Emission Factors'!$E$5:$E$488 = 'GHG emissions calculations'!$F2391) *
                    ('Emission Factors'!$H$5:$H$488 = 'GHG emissions calculations'!$H2391),
                    0),
              MATCH('GHG emissions calculations'!R$6, 'Emission Factors'!$E$5:$R$5, 0)),
        ""),
    "")</f>
        <v/>
      </c>
      <c r="S2391" s="312">
        <f t="shared" si="3"/>
        <v>0</v>
      </c>
      <c r="T2391" s="23"/>
    </row>
    <row r="2392" ht="15.75" customHeight="1" outlineLevel="1">
      <c r="A2392" s="23"/>
      <c r="B2392" s="71"/>
      <c r="C2392" s="71"/>
      <c r="D2392" s="71"/>
      <c r="E2392" s="314"/>
      <c r="F2392" s="311" t="str">
        <f>Lists!AA156</f>
        <v>Water supply - Middle East</v>
      </c>
      <c r="G2392" s="311" t="str">
        <f t="array" ref="G2392">XLOOKUP(1,('Emission Factors'!$E$5:$E$488='GHG emissions calculations'!$F2392)*('Emission Factors'!$H$5:$H$488='GHG emissions calculations'!$H2392),INDEX('Emission Factors'!$E$5:$T$488,0,MATCH('GHG emissions calculations'!G$6,'Emission Factors'!$E$5:$T$5,0)),"",0)</f>
        <v/>
      </c>
      <c r="H2392" s="311" t="s">
        <v>238</v>
      </c>
      <c r="I2392" s="312" t="str">
        <f>IF(
    SUMIFS('Import data'!$L$25:$L$80,
           'Import data'!$J$25:$J$80, F2392,
           'Import data'!$G$25:$G$80, 'GHG emissions calculations'!$H2392,
           'Import data'!$I$25:$I$80,$E$1919) &lt;&gt; 0,
    SUMIFS('Import data'!$L$25:$L$80,
           'Import data'!$J$25:$J$80, F2392,
           'Import data'!$G$25:$G$80, 'GHG emissions calculations'!$H2392,
           'Import data'!$I$25:$I$80,$E$1919),
    ""
)</f>
        <v/>
      </c>
      <c r="J2392" s="311" t="str">
        <f t="array" ref="J2392">IF(
    XLOOKUP(F2392, 'Import data'!$J$26:$J$47, 'Import data'!$M$26:$M$47, "", 0) = "Please add the region-specific supplier emission factor or choose a different region available in the IAEG database.",
    "",
    XLOOKUP(F2392, 'Import data'!$J$26:$J$47, 'Import data'!$M$26:$M$47, "", 0)
)</f>
        <v/>
      </c>
      <c r="K2392" s="311" t="str">
        <f t="array" ref="K2392">IFERROR(
    XLOOKUP(F2392,
            _xlws.FILTER('Supplier Emission'!$G$15:$G$49,
                   ('Supplier Emission'!$D$15:$D$49=H2392) * ('Supplier Emission'!$F$15:$F$49=$E$1919)),
            _xlws.FILTER('Supplier Emission'!$I$15:$I$49,
                   ('Supplier Emission'!$D$15:$D$49=H2392) * ('Supplier Emission'!$F$15:$F$49=$E$1919)),
            ""),
    "")</f>
        <v/>
      </c>
      <c r="L2392" s="311" t="str">
        <f t="array" ref="L2392">IFERROR(
    XLOOKUP(F2392,
            _xlws.FILTER('Supplier Emission'!$G$15:$G$49,
                   ('Supplier Emission'!$D$15:$D$49=H2392) * ('Supplier Emission'!$F$15:$F$49=$E$1919)),
            _xlws.FILTER('Supplier Emission'!$J$15:$J$49,
                   ('Supplier Emission'!$D$15:$D$49=H2392) * ('Supplier Emission'!$F$15:$F$49=$E$1919)),
            ""),
    "")</f>
        <v/>
      </c>
      <c r="M2392" s="311" t="str">
        <f t="array" ref="M2392">IFERROR(
    XLOOKUP(F2392,
            _xlws.FILTER('Supplier Emission'!$G$15:$G$49,
                   ('Supplier Emission'!$D$15:$D$49=H2392) * ('Supplier Emission'!$F$15:$F$49=$E$1919)),
            _xlws.FILTER('Supplier Emission'!$M$15:$M$49,
                   ('Supplier Emission'!$D$15:$D$49=H2392) * ('Supplier Emission'!$F$15:$F$49=$E$1919)),
            ""),
    "")</f>
        <v/>
      </c>
      <c r="N2392" s="311" t="str">
        <f t="array" ref="N2392">IFERROR(
    XLOOKUP(F2392,
            _xlws.FILTER('Supplier Emission'!$G$15:$G$49,
                   ('Supplier Emission'!$D$15:$D$49=H2392) * ('Supplier Emission'!$F$15:$F$49=$E$1919)),
            _xlws.FILTER('Supplier Emission'!$H$15:$H$49,
                   ('Supplier Emission'!$D$15:$D$49=H2392) * ('Supplier Emission'!$F$15:$F$49=$E$1919)),
            ""),
    "")</f>
        <v/>
      </c>
      <c r="O2392" s="311" t="str">
        <f t="array" ref="O2392">XLOOKUP(1,('Emission Factors'!$E$5:$E$488='GHG emissions calculations'!$F2392)*('Emission Factors'!$H$5:$H$488='GHG emissions calculations'!$H2392),INDEX('Emission Factors'!$E$5:$T$488,0,MATCH('GHG emissions calculations'!O$6,'Emission Factors'!$E$5:$T$5,0)),"",0)</f>
        <v/>
      </c>
      <c r="P2392" s="313" t="str">
        <f t="array" ref="P2392">IFERROR(
    INDEX('Emission Factors'!$E$5:$P$488,
          MATCH(1,
                ('Emission Factors'!$E$5:$E$488 = 'GHG emissions calculations'!$F2392) *
                ('Emission Factors'!$H$5:$H$488 = 'GHG emissions calculations'!$H2392),
                0),
          MATCH('GHG emissions calculations'!P$6,'Emission Factors'!$E$5:$P$5,0)),
    "")</f>
        <v/>
      </c>
      <c r="Q2392" s="311" t="str">
        <f t="array" ref="Q2392">IFERROR(
    IF(
        INDEX('Emission Factors'!$E$5:$P$488,
              MATCH(1,
                    ('Emission Factors'!$E$5:$E$488 = 'GHG emissions calculations'!$F2392) *
                    ('Emission Factors'!$H$5:$H$488 = 'GHG emissions calculations'!$H2392),
                    0),
              MATCH('GHG emissions calculations'!Q$6, 'Emission Factors'!$E$5:$P$5, 0)) &lt;&gt; "",
        INDEX('Emission Factors'!$E$5:$P$488,
              MATCH(1,
                    ('Emission Factors'!$E$5:$E$488 = 'GHG emissions calculations'!$F2392) *
                    ('Emission Factors'!$H$5:$H$488 = 'GHG emissions calculations'!$H2392),
                    0),
              MATCH('GHG emissions calculations'!Q$6, 'Emission Factors'!$E$5:$P$5, 0)),
        ""),
    "")</f>
        <v/>
      </c>
      <c r="R2392" s="311" t="str">
        <f t="array" ref="R2392">IFERROR(
    IF(
        INDEX('Emission Factors'!$E$5:$R$488,
              MATCH(1,
                    ('Emission Factors'!$E$5:$E$488 = 'GHG emissions calculations'!$F2392) *
                    ('Emission Factors'!$H$5:$H$488 = 'GHG emissions calculations'!$H2392),
                    0),
              MATCH('GHG emissions calculations'!R$6, 'Emission Factors'!$E$5:$R$5, 0)) &lt;&gt; "",
        INDEX('Emission Factors'!$E$5:$R$488,
              MATCH(1,
                    ('Emission Factors'!$E$5:$E$488 = 'GHG emissions calculations'!$F2392) *
                    ('Emission Factors'!$H$5:$H$488 = 'GHG emissions calculations'!$H2392),
                    0),
              MATCH('GHG emissions calculations'!R$6, 'Emission Factors'!$E$5:$R$5, 0)),
        ""),
    "")</f>
        <v/>
      </c>
      <c r="S2392" s="312">
        <f t="shared" si="3"/>
        <v>0</v>
      </c>
      <c r="T2392" s="23"/>
    </row>
    <row r="2393" ht="15.75" customHeight="1" outlineLevel="1">
      <c r="A2393" s="23"/>
      <c r="B2393" s="71"/>
      <c r="C2393" s="71"/>
      <c r="D2393" s="71"/>
      <c r="E2393" s="314"/>
      <c r="F2393" s="316" t="str">
        <f>Lists!AB365</f>
        <v>Water supply - Oceania</v>
      </c>
      <c r="G2393" s="316" t="str">
        <f t="array" ref="G2393">XLOOKUP(1,('Emission Factors'!$E$5:$E$488='GHG emissions calculations'!$F2393)*('Emission Factors'!$H$5:$H$488='GHG emissions calculations'!$H2393),INDEX('Emission Factors'!$E$5:$T$488,0,MATCH('GHG emissions calculations'!G$6,'Emission Factors'!$E$5:$T$5,0)),"",0)</f>
        <v/>
      </c>
      <c r="H2393" s="316" t="s">
        <v>237</v>
      </c>
      <c r="I2393" s="312" t="str">
        <f>IF(
    SUMIFS('Import data'!$L$25:$L$80,
           'Import data'!$J$25:$J$80, F2393,
           'Import data'!$G$25:$G$80, 'GHG emissions calculations'!$H2393,
           'Import data'!$I$25:$I$80,$E$1919) &lt;&gt; 0,
    SUMIFS('Import data'!$L$25:$L$80,
           'Import data'!$J$25:$J$80, F2393,
           'Import data'!$G$25:$G$80, 'GHG emissions calculations'!$H2393,
           'Import data'!$I$25:$I$80,$E$1919),
    ""
)</f>
        <v/>
      </c>
      <c r="J2393" s="316" t="str">
        <f t="array" ref="J2393">IF(
    XLOOKUP(F2393, 'Import data'!$J$26:$J$47, 'Import data'!$M$26:$M$47, "", 0) = "Please add the region-specific supplier emission factor or choose a different region available in the IAEG database.",
    "",
    XLOOKUP(F2393, 'Import data'!$J$26:$J$47, 'Import data'!$M$26:$M$47, "", 0)
)</f>
        <v/>
      </c>
      <c r="K2393" s="311" t="str">
        <f t="array" ref="K2393">IFERROR(
    XLOOKUP(F2393,
            _xlws.FILTER('Supplier Emission'!$G$15:$G$49,
                   ('Supplier Emission'!$D$15:$D$49=H2393) * ('Supplier Emission'!$F$15:$F$49=$E$1919)),
            _xlws.FILTER('Supplier Emission'!$I$15:$I$49,
                   ('Supplier Emission'!$D$15:$D$49=H2393) * ('Supplier Emission'!$F$15:$F$49=$E$1919)),
            ""),
    "")</f>
        <v/>
      </c>
      <c r="L2393" s="311" t="str">
        <f t="array" ref="L2393">IFERROR(
    XLOOKUP(F2393,
            _xlws.FILTER('Supplier Emission'!$G$15:$G$49,
                   ('Supplier Emission'!$D$15:$D$49=H2393) * ('Supplier Emission'!$F$15:$F$49=$E$1919)),
            _xlws.FILTER('Supplier Emission'!$J$15:$J$49,
                   ('Supplier Emission'!$D$15:$D$49=H2393) * ('Supplier Emission'!$F$15:$F$49=$E$1919)),
            ""),
    "")</f>
        <v/>
      </c>
      <c r="M2393" s="311" t="str">
        <f t="array" ref="M2393">IFERROR(
    XLOOKUP(F2393,
            _xlws.FILTER('Supplier Emission'!$G$15:$G$49,
                   ('Supplier Emission'!$D$15:$D$49=H2393) * ('Supplier Emission'!$F$15:$F$49=$E$1919)),
            _xlws.FILTER('Supplier Emission'!$M$15:$M$49,
                   ('Supplier Emission'!$D$15:$D$49=H2393) * ('Supplier Emission'!$F$15:$F$49=$E$1919)),
            ""),
    "")</f>
        <v/>
      </c>
      <c r="N2393" s="311" t="str">
        <f t="array" ref="N2393">IFERROR(
    XLOOKUP(F2393,
            _xlws.FILTER('Supplier Emission'!$G$15:$G$49,
                   ('Supplier Emission'!$D$15:$D$49=H2393) * ('Supplier Emission'!$F$15:$F$49=$E$1919)),
            _xlws.FILTER('Supplier Emission'!$H$15:$H$49,
                   ('Supplier Emission'!$D$15:$D$49=H2393) * ('Supplier Emission'!$F$15:$F$49=$E$1919)),
            ""),
    "")</f>
        <v/>
      </c>
      <c r="O2393" s="317" t="str">
        <f t="array" ref="O2393">XLOOKUP(1,('Emission Factors'!$E$5:$E$488='GHG emissions calculations'!$F2393)*('Emission Factors'!$H$5:$H$488='GHG emissions calculations'!$H2393),INDEX('Emission Factors'!$E$5:$T$488,0,MATCH('GHG emissions calculations'!O$6,'Emission Factors'!$E$5:$T$5,0)),"",0)</f>
        <v/>
      </c>
      <c r="P2393" s="313" t="str">
        <f t="array" ref="P2393">IFERROR(
    INDEX('Emission Factors'!$E$5:$P$488,
          MATCH(1,
                ('Emission Factors'!$E$5:$E$488 = 'GHG emissions calculations'!$F2393) *
                ('Emission Factors'!$H$5:$H$488 = 'GHG emissions calculations'!$H2393),
                0),
          MATCH('GHG emissions calculations'!P$6,'Emission Factors'!$E$5:$P$5,0)),
    "")</f>
        <v/>
      </c>
      <c r="Q2393" s="311" t="str">
        <f t="array" ref="Q2393">IFERROR(
    IF(
        INDEX('Emission Factors'!$E$5:$P$488,
              MATCH(1,
                    ('Emission Factors'!$E$5:$E$488 = 'GHG emissions calculations'!$F2393) *
                    ('Emission Factors'!$H$5:$H$488 = 'GHG emissions calculations'!$H2393),
                    0),
              MATCH('GHG emissions calculations'!Q$6, 'Emission Factors'!$E$5:$P$5, 0)) &lt;&gt; "",
        INDEX('Emission Factors'!$E$5:$P$488,
              MATCH(1,
                    ('Emission Factors'!$E$5:$E$488 = 'GHG emissions calculations'!$F2393) *
                    ('Emission Factors'!$H$5:$H$488 = 'GHG emissions calculations'!$H2393),
                    0),
              MATCH('GHG emissions calculations'!Q$6, 'Emission Factors'!$E$5:$P$5, 0)),
        ""),
    "")</f>
        <v/>
      </c>
      <c r="R2393" s="311" t="str">
        <f t="array" ref="R2393">IFERROR(
    IF(
        INDEX('Emission Factors'!$E$5:$R$488,
              MATCH(1,
                    ('Emission Factors'!$E$5:$E$488 = 'GHG emissions calculations'!$F2393) *
                    ('Emission Factors'!$H$5:$H$488 = 'GHG emissions calculations'!$H2393),
                    0),
              MATCH('GHG emissions calculations'!R$6, 'Emission Factors'!$E$5:$R$5, 0)) &lt;&gt; "",
        INDEX('Emission Factors'!$E$5:$R$488,
              MATCH(1,
                    ('Emission Factors'!$E$5:$E$488 = 'GHG emissions calculations'!$F2393) *
                    ('Emission Factors'!$H$5:$H$488 = 'GHG emissions calculations'!$H2393),
                    0),
              MATCH('GHG emissions calculations'!R$6, 'Emission Factors'!$E$5:$R$5, 0)),
        ""),
    "")</f>
        <v/>
      </c>
      <c r="S2393" s="312">
        <f t="shared" si="3"/>
        <v>0</v>
      </c>
      <c r="T2393" s="23"/>
    </row>
    <row r="2394" ht="15.75" customHeight="1" outlineLevel="1">
      <c r="A2394" s="23"/>
      <c r="B2394" s="71"/>
      <c r="C2394" s="71"/>
      <c r="D2394" s="71"/>
      <c r="E2394" s="315"/>
      <c r="F2394" s="311" t="str">
        <f>Lists!AA155</f>
        <v>Water supply - Oceania</v>
      </c>
      <c r="G2394" s="311">
        <f t="array" ref="G2394">XLOOKUP(1,('Emission Factors'!$E$5:$E$488='GHG emissions calculations'!$F2394)*('Emission Factors'!$H$5:$H$488='GHG emissions calculations'!$H2394),INDEX('Emission Factors'!$E$5:$T$488,0,MATCH('GHG emissions calculations'!G$6,'Emission Factors'!$E$5:$T$5,0)),"",0)</f>
        <v>2</v>
      </c>
      <c r="H2394" s="311" t="s">
        <v>238</v>
      </c>
      <c r="I2394" s="312" t="str">
        <f>IF(
    SUMIFS('Import data'!$L$25:$L$80,
           'Import data'!$J$25:$J$80, F2394,
           'Import data'!$G$25:$G$80, 'GHG emissions calculations'!$H2394,
           'Import data'!$I$25:$I$80,$E$1919) &lt;&gt; 0,
    SUMIFS('Import data'!$L$25:$L$80,
           'Import data'!$J$25:$J$80, F2394,
           'Import data'!$G$25:$G$80, 'GHG emissions calculations'!$H2394,
           'Import data'!$I$25:$I$80,$E$1919),
    ""
)</f>
        <v/>
      </c>
      <c r="J2394" s="311" t="str">
        <f t="array" ref="J2394">IF(
    XLOOKUP(F2394, 'Import data'!$J$26:$J$47, 'Import data'!$M$26:$M$47, "", 0) = "Please add the region-specific supplier emission factor or choose a different region available in the IAEG database.",
    "",
    XLOOKUP(F2394, 'Import data'!$J$26:$J$47, 'Import data'!$M$26:$M$47, "", 0)
)</f>
        <v/>
      </c>
      <c r="K2394" s="311" t="str">
        <f t="array" ref="K2394">IFERROR(
    XLOOKUP(F2394,
            _xlws.FILTER('Supplier Emission'!$G$15:$G$49,
                   ('Supplier Emission'!$D$15:$D$49=H2394) * ('Supplier Emission'!$F$15:$F$49=$E$1919)),
            _xlws.FILTER('Supplier Emission'!$I$15:$I$49,
                   ('Supplier Emission'!$D$15:$D$49=H2394) * ('Supplier Emission'!$F$15:$F$49=$E$1919)),
            ""),
    "")</f>
        <v/>
      </c>
      <c r="L2394" s="311" t="str">
        <f t="array" ref="L2394">IFERROR(
    XLOOKUP(F2394,
            _xlws.FILTER('Supplier Emission'!$G$15:$G$49,
                   ('Supplier Emission'!$D$15:$D$49=H2394) * ('Supplier Emission'!$F$15:$F$49=$E$1919)),
            _xlws.FILTER('Supplier Emission'!$J$15:$J$49,
                   ('Supplier Emission'!$D$15:$D$49=H2394) * ('Supplier Emission'!$F$15:$F$49=$E$1919)),
            ""),
    "")</f>
        <v/>
      </c>
      <c r="M2394" s="311" t="str">
        <f t="array" ref="M2394">IFERROR(
    XLOOKUP(F2394,
            _xlws.FILTER('Supplier Emission'!$G$15:$G$49,
                   ('Supplier Emission'!$D$15:$D$49=H2394) * ('Supplier Emission'!$F$15:$F$49=$E$1919)),
            _xlws.FILTER('Supplier Emission'!$M$15:$M$49,
                   ('Supplier Emission'!$D$15:$D$49=H2394) * ('Supplier Emission'!$F$15:$F$49=$E$1919)),
            ""),
    "")</f>
        <v/>
      </c>
      <c r="N2394" s="311" t="str">
        <f t="array" ref="N2394">IFERROR(
    XLOOKUP(F2394,
            _xlws.FILTER('Supplier Emission'!$G$15:$G$49,
                   ('Supplier Emission'!$D$15:$D$49=H2394) * ('Supplier Emission'!$F$15:$F$49=$E$1919)),
            _xlws.FILTER('Supplier Emission'!$H$15:$H$49,
                   ('Supplier Emission'!$D$15:$D$49=H2394) * ('Supplier Emission'!$F$15:$F$49=$E$1919)),
            ""),
    "")</f>
        <v/>
      </c>
      <c r="O2394" s="311" t="str">
        <f t="array" ref="O2394">XLOOKUP(1,('Emission Factors'!$E$5:$E$488='GHG emissions calculations'!$F2394)*('Emission Factors'!$H$5:$H$488='GHG emissions calculations'!$H2394),INDEX('Emission Factors'!$E$5:$T$488,0,MATCH('GHG emissions calculations'!O$6,'Emission Factors'!$E$5:$T$5,0)),"",0)</f>
        <v>Water supply</v>
      </c>
      <c r="P2394" s="313">
        <f t="array" ref="P2394">IFERROR(
    INDEX('Emission Factors'!$E$5:$P$488,
          MATCH(1,
                ('Emission Factors'!$E$5:$E$488 = 'GHG emissions calculations'!$F2394) *
                ('Emission Factors'!$H$5:$H$488 = 'GHG emissions calculations'!$H2394),
                0),
          MATCH('GHG emissions calculations'!P$6,'Emission Factors'!$E$5:$P$5,0)),
    "")</f>
        <v>388.0466472</v>
      </c>
      <c r="Q2394" s="311" t="str">
        <f t="array" ref="Q2394">IFERROR(
    IF(
        INDEX('Emission Factors'!$E$5:$P$488,
              MATCH(1,
                    ('Emission Factors'!$E$5:$E$488 = 'GHG emissions calculations'!$F2394) *
                    ('Emission Factors'!$H$5:$H$488 = 'GHG emissions calculations'!$H2394),
                    0),
              MATCH('GHG emissions calculations'!Q$6, 'Emission Factors'!$E$5:$P$5, 0)) &lt;&gt; "",
        INDEX('Emission Factors'!$E$5:$P$488,
              MATCH(1,
                    ('Emission Factors'!$E$5:$E$488 = 'GHG emissions calculations'!$F2394) *
                    ('Emission Factors'!$H$5:$H$488 = 'GHG emissions calculations'!$H2394),
                    0),
              MATCH('GHG emissions calculations'!Q$6, 'Emission Factors'!$E$5:$P$5, 0)),
        ""),
    "")</f>
        <v>kgCO2e / k€</v>
      </c>
      <c r="R2394" s="311" t="str">
        <f t="array" ref="R2394">IFERROR(
    IF(
        INDEX('Emission Factors'!$E$5:$R$488,
              MATCH(1,
                    ('Emission Factors'!$E$5:$E$488 = 'GHG emissions calculations'!$F2394) *
                    ('Emission Factors'!$H$5:$H$488 = 'GHG emissions calculations'!$H2394),
                    0),
              MATCH('GHG emissions calculations'!R$6, 'Emission Factors'!$E$5:$R$5, 0)) &lt;&gt; "",
        INDEX('Emission Factors'!$E$5:$R$488,
              MATCH(1,
                    ('Emission Factors'!$E$5:$E$488 = 'GHG emissions calculations'!$F2394) *
                    ('Emission Factors'!$H$5:$H$488 = 'GHG emissions calculations'!$H2394),
                    0),
              MATCH('GHG emissions calculations'!R$6, 'Emission Factors'!$E$5:$R$5, 0)),
        ""),
    "")</f>
        <v>Oceania</v>
      </c>
      <c r="S2394" s="312">
        <f t="shared" si="3"/>
        <v>0</v>
      </c>
      <c r="T2394" s="23"/>
    </row>
    <row r="2395" ht="15.75" customHeight="1" outlineLevel="1">
      <c r="A2395" s="23"/>
      <c r="B2395" s="71"/>
      <c r="C2395" s="71"/>
      <c r="D2395" s="71"/>
      <c r="E2395" s="320" t="s">
        <v>206</v>
      </c>
      <c r="F2395" s="311" t="str">
        <f>Lists!AC28</f>
        <v>Basic inorganic chemicals - Africa</v>
      </c>
      <c r="G2395" s="311" t="str">
        <f t="array" ref="G2395">XLOOKUP(1,('Emission Factors'!$E$5:$E$488='GHG emissions calculations'!$F2395)*('Emission Factors'!$H$5:$H$488='GHG emissions calculations'!$H2395),INDEX('Emission Factors'!$E$5:$T$488,0,MATCH('GHG emissions calculations'!G$6,'Emission Factors'!$E$5:$T$5,0)),"",0)</f>
        <v/>
      </c>
      <c r="H2395" s="311" t="s">
        <v>238</v>
      </c>
      <c r="I2395" s="312" t="str">
        <f>IF(
    SUMIFS('Import data'!$L$25:$L$80,
           'Import data'!$J$25:$J$80, F2395,
           'Import data'!$G$25:$G$80, 'GHG emissions calculations'!$H2395,
           'Import data'!$I$25:$I$80,$E$2395) &lt;&gt; 0,
    SUMIFS('Import data'!$L$25:$L$80,
           'Import data'!$J$25:$J$80, F2395,
           'Import data'!$G$25:$G$80, 'GHG emissions calculations'!$H2395,
           'Import data'!$I$25:$I$80,$E$2395),
    ""
)</f>
        <v/>
      </c>
      <c r="J2395" s="311" t="str">
        <f t="array" ref="J2395">IF(
    XLOOKUP(F2395, 'Import data'!$J$26:$J$47, 'Import data'!$M$26:$M$47, "", 0) = "Please add the region-specific supplier emission factor or choose a different region available in the IAEG database.",
    "",
    XLOOKUP(F2395, 'Import data'!$J$26:$J$47, 'Import data'!$M$26:$M$47, "", 0)
)</f>
        <v/>
      </c>
      <c r="K2395" s="311" t="str">
        <f t="array" ref="K2395">IFERROR(
    XLOOKUP(F2395,
            _xlws.FILTER('Supplier Emission'!$G$15:$G$49,
                   ('Supplier Emission'!$D$15:$D$49=H2395) * ('Supplier Emission'!$F$15:$F$49=$E$2395)),
            _xlws.FILTER('Supplier Emission'!$I$15:$I$49,
                   ('Supplier Emission'!$D$15:$D$49=H2395) * ('Supplier Emission'!$F$15:$F$49=$E$2395)),
            ""),
    "")</f>
        <v/>
      </c>
      <c r="L2395" s="311" t="str">
        <f t="array" ref="L2395">IFERROR(
    XLOOKUP(F2395,
            _xlws.FILTER('Supplier Emission'!$G$15:$G$49,
                   ('Supplier Emission'!$D$15:$D$49=H2395) * ('Supplier Emission'!$F$15:$F$49=$E$2395)),
            _xlws.FILTER('Supplier Emission'!$J$15:$J$49,
                   ('Supplier Emission'!$D$15:$D$49=H2395) * ('Supplier Emission'!$F$15:$F$49=$E$2395)),
            ""),
    "")</f>
        <v/>
      </c>
      <c r="M2395" s="311" t="str">
        <f t="array" ref="M2395">IFERROR(
    XLOOKUP(F2395,
            _xlws.FILTER('Supplier Emission'!$G$15:$G$49,
                   ('Supplier Emission'!$D$15:$D$49=H2395) * ('Supplier Emission'!$F$15:$F$49=$E$2395)),
            _xlws.FILTER('Supplier Emission'!$M$15:$M$49,
                   ('Supplier Emission'!$D$15:$D$49=H2395) * ('Supplier Emission'!$F$15:$F$49=$E$2395)),
            ""),
    "")</f>
        <v/>
      </c>
      <c r="N2395" s="311" t="str">
        <f t="array" ref="N2395">IFERROR(
    XLOOKUP(F2395,
            _xlws.FILTER('Supplier Emission'!$G$15:$G$49,
                   ('Supplier Emission'!$D$15:$D$49=H2395) * ('Supplier Emission'!$F$15:$F$49=$E$2395)),
            _xlws.FILTER('Supplier Emission'!$H$15:$H$49,
                   ('Supplier Emission'!$D$15:$D$49=H2395) * ('Supplier Emission'!$F$15:$F$49=$E$2395)),
            ""),
    "")</f>
        <v/>
      </c>
      <c r="O2395" s="311" t="str">
        <f t="array" ref="O2395">XLOOKUP(1,('Emission Factors'!$E$5:$E$488='GHG emissions calculations'!$F2395)*('Emission Factors'!$H$5:$H$488='GHG emissions calculations'!$H2395),INDEX('Emission Factors'!$E$5:$T$488,0,MATCH('GHG emissions calculations'!O$6,'Emission Factors'!$E$5:$T$5,0)),"",0)</f>
        <v/>
      </c>
      <c r="P2395" s="313" t="str">
        <f t="array" ref="P2395">IFERROR(
    INDEX('Emission Factors'!$E$5:$P$488,
          MATCH(1,
                ('Emission Factors'!$E$5:$E$488 = 'GHG emissions calculations'!$F2395) *
                ('Emission Factors'!$H$5:$H$488 = 'GHG emissions calculations'!$H2395),
                0),
          MATCH('GHG emissions calculations'!P$6,'Emission Factors'!$E$5:$P$5,0)),
    "")</f>
        <v/>
      </c>
      <c r="Q2395" s="311" t="str">
        <f t="array" ref="Q2395">IFERROR(
    IF(
        INDEX('Emission Factors'!$E$5:$P$488,
              MATCH(1,
                    ('Emission Factors'!$E$5:$E$488 = 'GHG emissions calculations'!$F2395) *
                    ('Emission Factors'!$H$5:$H$488 = 'GHG emissions calculations'!$H2395),
                    0),
              MATCH('GHG emissions calculations'!Q$6, 'Emission Factors'!$E$5:$P$5, 0)) &lt;&gt; "",
        INDEX('Emission Factors'!$E$5:$P$488,
              MATCH(1,
                    ('Emission Factors'!$E$5:$E$488 = 'GHG emissions calculations'!$F2395) *
                    ('Emission Factors'!$H$5:$H$488 = 'GHG emissions calculations'!$H2395),
                    0),
              MATCH('GHG emissions calculations'!Q$6, 'Emission Factors'!$E$5:$P$5, 0)),
        ""),
    "")</f>
        <v/>
      </c>
      <c r="R2395" s="311" t="str">
        <f t="array" ref="R2395">IFERROR(
    IF(
        INDEX('Emission Factors'!$E$5:$R$488,
              MATCH(1,
                    ('Emission Factors'!$E$5:$E$488 = 'GHG emissions calculations'!$F2395) *
                    ('Emission Factors'!$H$5:$H$488 = 'GHG emissions calculations'!$H2395),
                    0),
              MATCH('GHG emissions calculations'!R$6, 'Emission Factors'!$E$5:$R$5, 0)) &lt;&gt; "",
        INDEX('Emission Factors'!$E$5:$R$488,
              MATCH(1,
                    ('Emission Factors'!$E$5:$E$488 = 'GHG emissions calculations'!$F2395) *
                    ('Emission Factors'!$H$5:$H$488 = 'GHG emissions calculations'!$H2395),
                    0),
              MATCH('GHG emissions calculations'!R$6, 'Emission Factors'!$E$5:$R$5, 0)),
        ""),
    "")</f>
        <v/>
      </c>
      <c r="S2395" s="312">
        <f t="shared" si="3"/>
        <v>0</v>
      </c>
      <c r="T2395" s="23"/>
    </row>
    <row r="2396" ht="15.75" customHeight="1" outlineLevel="1">
      <c r="A2396" s="23"/>
      <c r="B2396" s="71"/>
      <c r="C2396" s="71"/>
      <c r="D2396" s="71"/>
      <c r="E2396" s="314"/>
      <c r="F2396" s="311" t="str">
        <f>Lists!AC29</f>
        <v>Basic inorganic chemicals - Asia</v>
      </c>
      <c r="G2396" s="311" t="str">
        <f t="array" ref="G2396">XLOOKUP(1,('Emission Factors'!$E$5:$E$488='GHG emissions calculations'!$F2396)*('Emission Factors'!$H$5:$H$488='GHG emissions calculations'!$H2396),INDEX('Emission Factors'!$E$5:$T$488,0,MATCH('GHG emissions calculations'!G$6,'Emission Factors'!$E$5:$T$5,0)),"",0)</f>
        <v/>
      </c>
      <c r="H2396" s="311" t="s">
        <v>238</v>
      </c>
      <c r="I2396" s="312" t="str">
        <f>IF(
    SUMIFS('Import data'!$L$25:$L$80,
           'Import data'!$J$25:$J$80, F2396,
           'Import data'!$G$25:$G$80, 'GHG emissions calculations'!$H2396,
           'Import data'!$I$25:$I$80,$E$2395) &lt;&gt; 0,
    SUMIFS('Import data'!$L$25:$L$80,
           'Import data'!$J$25:$J$80, F2396,
           'Import data'!$G$25:$G$80, 'GHG emissions calculations'!$H2396,
           'Import data'!$I$25:$I$80,$E$2395),
    ""
)</f>
        <v/>
      </c>
      <c r="J2396" s="311" t="str">
        <f t="array" ref="J2396">IF(
    XLOOKUP(F2396, 'Import data'!$J$26:$J$47, 'Import data'!$M$26:$M$47, "", 0) = "Please add the region-specific supplier emission factor or choose a different region available in the IAEG database.",
    "",
    XLOOKUP(F2396, 'Import data'!$J$26:$J$47, 'Import data'!$M$26:$M$47, "", 0)
)</f>
        <v/>
      </c>
      <c r="K2396" s="311" t="str">
        <f t="array" ref="K2396">IFERROR(
    XLOOKUP(F2396,
            _xlws.FILTER('Supplier Emission'!$G$15:$G$49,
                   ('Supplier Emission'!$D$15:$D$49=H2396) * ('Supplier Emission'!$F$15:$F$49=$E$2395)),
            _xlws.FILTER('Supplier Emission'!$I$15:$I$49,
                   ('Supplier Emission'!$D$15:$D$49=H2396) * ('Supplier Emission'!$F$15:$F$49=$E$2395)),
            ""),
    "")</f>
        <v/>
      </c>
      <c r="L2396" s="311" t="str">
        <f t="array" ref="L2396">IFERROR(
    XLOOKUP(F2396,
            _xlws.FILTER('Supplier Emission'!$G$15:$G$49,
                   ('Supplier Emission'!$D$15:$D$49=H2396) * ('Supplier Emission'!$F$15:$F$49=$E$2395)),
            _xlws.FILTER('Supplier Emission'!$J$15:$J$49,
                   ('Supplier Emission'!$D$15:$D$49=H2396) * ('Supplier Emission'!$F$15:$F$49=$E$2395)),
            ""),
    "")</f>
        <v/>
      </c>
      <c r="M2396" s="311" t="str">
        <f t="array" ref="M2396">IFERROR(
    XLOOKUP(F2396,
            _xlws.FILTER('Supplier Emission'!$G$15:$G$49,
                   ('Supplier Emission'!$D$15:$D$49=H2396) * ('Supplier Emission'!$F$15:$F$49=$E$2395)),
            _xlws.FILTER('Supplier Emission'!$M$15:$M$49,
                   ('Supplier Emission'!$D$15:$D$49=H2396) * ('Supplier Emission'!$F$15:$F$49=$E$2395)),
            ""),
    "")</f>
        <v/>
      </c>
      <c r="N2396" s="311" t="str">
        <f t="array" ref="N2396">IFERROR(
    XLOOKUP(F2396,
            _xlws.FILTER('Supplier Emission'!$G$15:$G$49,
                   ('Supplier Emission'!$D$15:$D$49=H2396) * ('Supplier Emission'!$F$15:$F$49=$E$2395)),
            _xlws.FILTER('Supplier Emission'!$H$15:$H$49,
                   ('Supplier Emission'!$D$15:$D$49=H2396) * ('Supplier Emission'!$F$15:$F$49=$E$2395)),
            ""),
    "")</f>
        <v/>
      </c>
      <c r="O2396" s="311" t="str">
        <f t="array" ref="O2396">XLOOKUP(1,('Emission Factors'!$E$5:$E$488='GHG emissions calculations'!$F2396)*('Emission Factors'!$H$5:$H$488='GHG emissions calculations'!$H2396),INDEX('Emission Factors'!$E$5:$T$488,0,MATCH('GHG emissions calculations'!O$6,'Emission Factors'!$E$5:$T$5,0)),"",0)</f>
        <v/>
      </c>
      <c r="P2396" s="313" t="str">
        <f t="array" ref="P2396">IFERROR(
    INDEX('Emission Factors'!$E$5:$P$488,
          MATCH(1,
                ('Emission Factors'!$E$5:$E$488 = 'GHG emissions calculations'!$F2396) *
                ('Emission Factors'!$H$5:$H$488 = 'GHG emissions calculations'!$H2396),
                0),
          MATCH('GHG emissions calculations'!P$6,'Emission Factors'!$E$5:$P$5,0)),
    "")</f>
        <v/>
      </c>
      <c r="Q2396" s="311" t="str">
        <f t="array" ref="Q2396">IFERROR(
    IF(
        INDEX('Emission Factors'!$E$5:$P$488,
              MATCH(1,
                    ('Emission Factors'!$E$5:$E$488 = 'GHG emissions calculations'!$F2396) *
                    ('Emission Factors'!$H$5:$H$488 = 'GHG emissions calculations'!$H2396),
                    0),
              MATCH('GHG emissions calculations'!Q$6, 'Emission Factors'!$E$5:$P$5, 0)) &lt;&gt; "",
        INDEX('Emission Factors'!$E$5:$P$488,
              MATCH(1,
                    ('Emission Factors'!$E$5:$E$488 = 'GHG emissions calculations'!$F2396) *
                    ('Emission Factors'!$H$5:$H$488 = 'GHG emissions calculations'!$H2396),
                    0),
              MATCH('GHG emissions calculations'!Q$6, 'Emission Factors'!$E$5:$P$5, 0)),
        ""),
    "")</f>
        <v/>
      </c>
      <c r="R2396" s="311" t="str">
        <f t="array" ref="R2396">IFERROR(
    IF(
        INDEX('Emission Factors'!$E$5:$R$488,
              MATCH(1,
                    ('Emission Factors'!$E$5:$E$488 = 'GHG emissions calculations'!$F2396) *
                    ('Emission Factors'!$H$5:$H$488 = 'GHG emissions calculations'!$H2396),
                    0),
              MATCH('GHG emissions calculations'!R$6, 'Emission Factors'!$E$5:$R$5, 0)) &lt;&gt; "",
        INDEX('Emission Factors'!$E$5:$R$488,
              MATCH(1,
                    ('Emission Factors'!$E$5:$E$488 = 'GHG emissions calculations'!$F2396) *
                    ('Emission Factors'!$H$5:$H$488 = 'GHG emissions calculations'!$H2396),
                    0),
              MATCH('GHG emissions calculations'!R$6, 'Emission Factors'!$E$5:$R$5, 0)),
        ""),
    "")</f>
        <v/>
      </c>
      <c r="S2396" s="312">
        <f t="shared" si="3"/>
        <v>0</v>
      </c>
      <c r="T2396" s="23"/>
    </row>
    <row r="2397" ht="15.75" customHeight="1" outlineLevel="1">
      <c r="A2397" s="23"/>
      <c r="B2397" s="71"/>
      <c r="C2397" s="71"/>
      <c r="D2397" s="71"/>
      <c r="E2397" s="314"/>
      <c r="F2397" s="311" t="str">
        <f>Lists!AC27</f>
        <v>Basic inorganic chemicals - Europe</v>
      </c>
      <c r="G2397" s="311" t="str">
        <f t="array" ref="G2397">XLOOKUP(1,('Emission Factors'!$E$5:$E$488='GHG emissions calculations'!$F2397)*('Emission Factors'!$H$5:$H$488='GHG emissions calculations'!$H2397),INDEX('Emission Factors'!$E$5:$T$488,0,MATCH('GHG emissions calculations'!G$6,'Emission Factors'!$E$5:$T$5,0)),"",0)</f>
        <v/>
      </c>
      <c r="H2397" s="311" t="s">
        <v>238</v>
      </c>
      <c r="I2397" s="312" t="str">
        <f>IF(
    SUMIFS('Import data'!$L$25:$L$80,
           'Import data'!$J$25:$J$80, F2397,
           'Import data'!$G$25:$G$80, 'GHG emissions calculations'!$H2397,
           'Import data'!$I$25:$I$80,$E$2395) &lt;&gt; 0,
    SUMIFS('Import data'!$L$25:$L$80,
           'Import data'!$J$25:$J$80, F2397,
           'Import data'!$G$25:$G$80, 'GHG emissions calculations'!$H2397,
           'Import data'!$I$25:$I$80,$E$2395),
    ""
)</f>
        <v/>
      </c>
      <c r="J2397" s="311" t="str">
        <f t="array" ref="J2397">IF(
    XLOOKUP(F2397, 'Import data'!$J$26:$J$47, 'Import data'!$M$26:$M$47, "", 0) = "Please add the region-specific supplier emission factor or choose a different region available in the IAEG database.",
    "",
    XLOOKUP(F2397, 'Import data'!$J$26:$J$47, 'Import data'!$M$26:$M$47, "", 0)
)</f>
        <v/>
      </c>
      <c r="K2397" s="311" t="str">
        <f t="array" ref="K2397">IFERROR(
    XLOOKUP(F2397,
            _xlws.FILTER('Supplier Emission'!$G$15:$G$49,
                   ('Supplier Emission'!$D$15:$D$49=H2397) * ('Supplier Emission'!$F$15:$F$49=$E$2395)),
            _xlws.FILTER('Supplier Emission'!$I$15:$I$49,
                   ('Supplier Emission'!$D$15:$D$49=H2397) * ('Supplier Emission'!$F$15:$F$49=$E$2395)),
            ""),
    "")</f>
        <v/>
      </c>
      <c r="L2397" s="311" t="str">
        <f t="array" ref="L2397">IFERROR(
    XLOOKUP(F2397,
            _xlws.FILTER('Supplier Emission'!$G$15:$G$49,
                   ('Supplier Emission'!$D$15:$D$49=H2397) * ('Supplier Emission'!$F$15:$F$49=$E$2395)),
            _xlws.FILTER('Supplier Emission'!$J$15:$J$49,
                   ('Supplier Emission'!$D$15:$D$49=H2397) * ('Supplier Emission'!$F$15:$F$49=$E$2395)),
            ""),
    "")</f>
        <v/>
      </c>
      <c r="M2397" s="311" t="str">
        <f t="array" ref="M2397">IFERROR(
    XLOOKUP(F2397,
            _xlws.FILTER('Supplier Emission'!$G$15:$G$49,
                   ('Supplier Emission'!$D$15:$D$49=H2397) * ('Supplier Emission'!$F$15:$F$49=$E$2395)),
            _xlws.FILTER('Supplier Emission'!$M$15:$M$49,
                   ('Supplier Emission'!$D$15:$D$49=H2397) * ('Supplier Emission'!$F$15:$F$49=$E$2395)),
            ""),
    "")</f>
        <v/>
      </c>
      <c r="N2397" s="311" t="str">
        <f t="array" ref="N2397">IFERROR(
    XLOOKUP(F2397,
            _xlws.FILTER('Supplier Emission'!$G$15:$G$49,
                   ('Supplier Emission'!$D$15:$D$49=H2397) * ('Supplier Emission'!$F$15:$F$49=$E$2395)),
            _xlws.FILTER('Supplier Emission'!$H$15:$H$49,
                   ('Supplier Emission'!$D$15:$D$49=H2397) * ('Supplier Emission'!$F$15:$F$49=$E$2395)),
            ""),
    "")</f>
        <v/>
      </c>
      <c r="O2397" s="311" t="str">
        <f t="array" ref="O2397">XLOOKUP(1,('Emission Factors'!$E$5:$E$488='GHG emissions calculations'!$F2397)*('Emission Factors'!$H$5:$H$488='GHG emissions calculations'!$H2397),INDEX('Emission Factors'!$E$5:$T$488,0,MATCH('GHG emissions calculations'!O$6,'Emission Factors'!$E$5:$T$5,0)),"",0)</f>
        <v/>
      </c>
      <c r="P2397" s="313" t="str">
        <f t="array" ref="P2397">IFERROR(
    INDEX('Emission Factors'!$E$5:$P$488,
          MATCH(1,
                ('Emission Factors'!$E$5:$E$488 = 'GHG emissions calculations'!$F2397) *
                ('Emission Factors'!$H$5:$H$488 = 'GHG emissions calculations'!$H2397),
                0),
          MATCH('GHG emissions calculations'!P$6,'Emission Factors'!$E$5:$P$5,0)),
    "")</f>
        <v/>
      </c>
      <c r="Q2397" s="311" t="str">
        <f t="array" ref="Q2397">IFERROR(
    IF(
        INDEX('Emission Factors'!$E$5:$P$488,
              MATCH(1,
                    ('Emission Factors'!$E$5:$E$488 = 'GHG emissions calculations'!$F2397) *
                    ('Emission Factors'!$H$5:$H$488 = 'GHG emissions calculations'!$H2397),
                    0),
              MATCH('GHG emissions calculations'!Q$6, 'Emission Factors'!$E$5:$P$5, 0)) &lt;&gt; "",
        INDEX('Emission Factors'!$E$5:$P$488,
              MATCH(1,
                    ('Emission Factors'!$E$5:$E$488 = 'GHG emissions calculations'!$F2397) *
                    ('Emission Factors'!$H$5:$H$488 = 'GHG emissions calculations'!$H2397),
                    0),
              MATCH('GHG emissions calculations'!Q$6, 'Emission Factors'!$E$5:$P$5, 0)),
        ""),
    "")</f>
        <v/>
      </c>
      <c r="R2397" s="311" t="str">
        <f t="array" ref="R2397">IFERROR(
    IF(
        INDEX('Emission Factors'!$E$5:$R$488,
              MATCH(1,
                    ('Emission Factors'!$E$5:$E$488 = 'GHG emissions calculations'!$F2397) *
                    ('Emission Factors'!$H$5:$H$488 = 'GHG emissions calculations'!$H2397),
                    0),
              MATCH('GHG emissions calculations'!R$6, 'Emission Factors'!$E$5:$R$5, 0)) &lt;&gt; "",
        INDEX('Emission Factors'!$E$5:$R$488,
              MATCH(1,
                    ('Emission Factors'!$E$5:$E$488 = 'GHG emissions calculations'!$F2397) *
                    ('Emission Factors'!$H$5:$H$488 = 'GHG emissions calculations'!$H2397),
                    0),
              MATCH('GHG emissions calculations'!R$6, 'Emission Factors'!$E$5:$R$5, 0)),
        ""),
    "")</f>
        <v/>
      </c>
      <c r="S2397" s="312">
        <f t="shared" si="3"/>
        <v>0</v>
      </c>
      <c r="T2397" s="23"/>
    </row>
    <row r="2398" ht="15.75" customHeight="1" outlineLevel="1">
      <c r="A2398" s="23"/>
      <c r="B2398" s="71"/>
      <c r="C2398" s="71"/>
      <c r="D2398" s="71"/>
      <c r="E2398" s="314"/>
      <c r="F2398" s="311" t="str">
        <f>Lists!AC32</f>
        <v>Basic inorganic chemicals - Global or unspecified region</v>
      </c>
      <c r="G2398" s="311" t="str">
        <f t="array" ref="G2398">XLOOKUP(1,('Emission Factors'!$E$5:$E$488='GHG emissions calculations'!$F2398)*('Emission Factors'!$H$5:$H$488='GHG emissions calculations'!$H2398),INDEX('Emission Factors'!$E$5:$T$488,0,MATCH('GHG emissions calculations'!G$6,'Emission Factors'!$E$5:$T$5,0)),"",0)</f>
        <v/>
      </c>
      <c r="H2398" s="311" t="s">
        <v>238</v>
      </c>
      <c r="I2398" s="312" t="str">
        <f>IF(
    SUMIFS('Import data'!$L$25:$L$80,
           'Import data'!$J$25:$J$80, F2398,
           'Import data'!$G$25:$G$80, 'GHG emissions calculations'!$H2398,
           'Import data'!$I$25:$I$80,$E$2395) &lt;&gt; 0,
    SUMIFS('Import data'!$L$25:$L$80,
           'Import data'!$J$25:$J$80, F2398,
           'Import data'!$G$25:$G$80, 'GHG emissions calculations'!$H2398,
           'Import data'!$I$25:$I$80,$E$2395),
    ""
)</f>
        <v/>
      </c>
      <c r="J2398" s="311" t="str">
        <f t="array" ref="J2398">IF(
    XLOOKUP(F2398, 'Import data'!$J$26:$J$47, 'Import data'!$M$26:$M$47, "", 0) = "Please add the region-specific supplier emission factor or choose a different region available in the IAEG database.",
    "",
    XLOOKUP(F2398, 'Import data'!$J$26:$J$47, 'Import data'!$M$26:$M$47, "", 0)
)</f>
        <v/>
      </c>
      <c r="K2398" s="311" t="str">
        <f t="array" ref="K2398">IFERROR(
    XLOOKUP(F2398,
            _xlws.FILTER('Supplier Emission'!$G$15:$G$49,
                   ('Supplier Emission'!$D$15:$D$49=H2398) * ('Supplier Emission'!$F$15:$F$49=$E$2395)),
            _xlws.FILTER('Supplier Emission'!$I$15:$I$49,
                   ('Supplier Emission'!$D$15:$D$49=H2398) * ('Supplier Emission'!$F$15:$F$49=$E$2395)),
            ""),
    "")</f>
        <v/>
      </c>
      <c r="L2398" s="311" t="str">
        <f t="array" ref="L2398">IFERROR(
    XLOOKUP(F2398,
            _xlws.FILTER('Supplier Emission'!$G$15:$G$49,
                   ('Supplier Emission'!$D$15:$D$49=H2398) * ('Supplier Emission'!$F$15:$F$49=$E$2395)),
            _xlws.FILTER('Supplier Emission'!$J$15:$J$49,
                   ('Supplier Emission'!$D$15:$D$49=H2398) * ('Supplier Emission'!$F$15:$F$49=$E$2395)),
            ""),
    "")</f>
        <v/>
      </c>
      <c r="M2398" s="311" t="str">
        <f t="array" ref="M2398">IFERROR(
    XLOOKUP(F2398,
            _xlws.FILTER('Supplier Emission'!$G$15:$G$49,
                   ('Supplier Emission'!$D$15:$D$49=H2398) * ('Supplier Emission'!$F$15:$F$49=$E$2395)),
            _xlws.FILTER('Supplier Emission'!$M$15:$M$49,
                   ('Supplier Emission'!$D$15:$D$49=H2398) * ('Supplier Emission'!$F$15:$F$49=$E$2395)),
            ""),
    "")</f>
        <v/>
      </c>
      <c r="N2398" s="311" t="str">
        <f t="array" ref="N2398">IFERROR(
    XLOOKUP(F2398,
            _xlws.FILTER('Supplier Emission'!$G$15:$G$49,
                   ('Supplier Emission'!$D$15:$D$49=H2398) * ('Supplier Emission'!$F$15:$F$49=$E$2395)),
            _xlws.FILTER('Supplier Emission'!$H$15:$H$49,
                   ('Supplier Emission'!$D$15:$D$49=H2398) * ('Supplier Emission'!$F$15:$F$49=$E$2395)),
            ""),
    "")</f>
        <v/>
      </c>
      <c r="O2398" s="311" t="str">
        <f t="array" ref="O2398">XLOOKUP(1,('Emission Factors'!$E$5:$E$488='GHG emissions calculations'!$F2398)*('Emission Factors'!$H$5:$H$488='GHG emissions calculations'!$H2398),INDEX('Emission Factors'!$E$5:$T$488,0,MATCH('GHG emissions calculations'!O$6,'Emission Factors'!$E$5:$T$5,0)),"",0)</f>
        <v/>
      </c>
      <c r="P2398" s="313" t="str">
        <f t="array" ref="P2398">IFERROR(
    INDEX('Emission Factors'!$E$5:$P$488,
          MATCH(1,
                ('Emission Factors'!$E$5:$E$488 = 'GHG emissions calculations'!$F2398) *
                ('Emission Factors'!$H$5:$H$488 = 'GHG emissions calculations'!$H2398),
                0),
          MATCH('GHG emissions calculations'!P$6,'Emission Factors'!$E$5:$P$5,0)),
    "")</f>
        <v/>
      </c>
      <c r="Q2398" s="311" t="str">
        <f t="array" ref="Q2398">IFERROR(
    IF(
        INDEX('Emission Factors'!$E$5:$P$488,
              MATCH(1,
                    ('Emission Factors'!$E$5:$E$488 = 'GHG emissions calculations'!$F2398) *
                    ('Emission Factors'!$H$5:$H$488 = 'GHG emissions calculations'!$H2398),
                    0),
              MATCH('GHG emissions calculations'!Q$6, 'Emission Factors'!$E$5:$P$5, 0)) &lt;&gt; "",
        INDEX('Emission Factors'!$E$5:$P$488,
              MATCH(1,
                    ('Emission Factors'!$E$5:$E$488 = 'GHG emissions calculations'!$F2398) *
                    ('Emission Factors'!$H$5:$H$488 = 'GHG emissions calculations'!$H2398),
                    0),
              MATCH('GHG emissions calculations'!Q$6, 'Emission Factors'!$E$5:$P$5, 0)),
        ""),
    "")</f>
        <v/>
      </c>
      <c r="R2398" s="311" t="str">
        <f t="array" ref="R2398">IFERROR(
    IF(
        INDEX('Emission Factors'!$E$5:$R$488,
              MATCH(1,
                    ('Emission Factors'!$E$5:$E$488 = 'GHG emissions calculations'!$F2398) *
                    ('Emission Factors'!$H$5:$H$488 = 'GHG emissions calculations'!$H2398),
                    0),
              MATCH('GHG emissions calculations'!R$6, 'Emission Factors'!$E$5:$R$5, 0)) &lt;&gt; "",
        INDEX('Emission Factors'!$E$5:$R$488,
              MATCH(1,
                    ('Emission Factors'!$E$5:$E$488 = 'GHG emissions calculations'!$F2398) *
                    ('Emission Factors'!$H$5:$H$488 = 'GHG emissions calculations'!$H2398),
                    0),
              MATCH('GHG emissions calculations'!R$6, 'Emission Factors'!$E$5:$R$5, 0)),
        ""),
    "")</f>
        <v/>
      </c>
      <c r="S2398" s="312">
        <f t="shared" si="3"/>
        <v>0</v>
      </c>
      <c r="T2398" s="23"/>
    </row>
    <row r="2399" ht="15.75" customHeight="1" outlineLevel="1">
      <c r="A2399" s="23"/>
      <c r="B2399" s="71"/>
      <c r="C2399" s="71"/>
      <c r="D2399" s="71"/>
      <c r="E2399" s="314"/>
      <c r="F2399" s="311" t="str">
        <f>Lists!AC31</f>
        <v>Basic inorganic chemicals - Middle East</v>
      </c>
      <c r="G2399" s="311" t="str">
        <f t="array" ref="G2399">XLOOKUP(1,('Emission Factors'!$E$5:$E$488='GHG emissions calculations'!$F2399)*('Emission Factors'!$H$5:$H$488='GHG emissions calculations'!$H2399),INDEX('Emission Factors'!$E$5:$T$488,0,MATCH('GHG emissions calculations'!G$6,'Emission Factors'!$E$5:$T$5,0)),"",0)</f>
        <v/>
      </c>
      <c r="H2399" s="311" t="s">
        <v>238</v>
      </c>
      <c r="I2399" s="312" t="str">
        <f>IF(
    SUMIFS('Import data'!$L$25:$L$80,
           'Import data'!$J$25:$J$80, F2399,
           'Import data'!$G$25:$G$80, 'GHG emissions calculations'!$H2399,
           'Import data'!$I$25:$I$80,$E$2395) &lt;&gt; 0,
    SUMIFS('Import data'!$L$25:$L$80,
           'Import data'!$J$25:$J$80, F2399,
           'Import data'!$G$25:$G$80, 'GHG emissions calculations'!$H2399,
           'Import data'!$I$25:$I$80,$E$2395),
    ""
)</f>
        <v/>
      </c>
      <c r="J2399" s="311" t="str">
        <f t="array" ref="J2399">IF(
    XLOOKUP(F2399, 'Import data'!$J$26:$J$47, 'Import data'!$M$26:$M$47, "", 0) = "Please add the region-specific supplier emission factor or choose a different region available in the IAEG database.",
    "",
    XLOOKUP(F2399, 'Import data'!$J$26:$J$47, 'Import data'!$M$26:$M$47, "", 0)
)</f>
        <v/>
      </c>
      <c r="K2399" s="311" t="str">
        <f t="array" ref="K2399">IFERROR(
    XLOOKUP(F2399,
            _xlws.FILTER('Supplier Emission'!$G$15:$G$49,
                   ('Supplier Emission'!$D$15:$D$49=H2399) * ('Supplier Emission'!$F$15:$F$49=$E$2395)),
            _xlws.FILTER('Supplier Emission'!$I$15:$I$49,
                   ('Supplier Emission'!$D$15:$D$49=H2399) * ('Supplier Emission'!$F$15:$F$49=$E$2395)),
            ""),
    "")</f>
        <v/>
      </c>
      <c r="L2399" s="311" t="str">
        <f t="array" ref="L2399">IFERROR(
    XLOOKUP(F2399,
            _xlws.FILTER('Supplier Emission'!$G$15:$G$49,
                   ('Supplier Emission'!$D$15:$D$49=H2399) * ('Supplier Emission'!$F$15:$F$49=$E$2395)),
            _xlws.FILTER('Supplier Emission'!$J$15:$J$49,
                   ('Supplier Emission'!$D$15:$D$49=H2399) * ('Supplier Emission'!$F$15:$F$49=$E$2395)),
            ""),
    "")</f>
        <v/>
      </c>
      <c r="M2399" s="311" t="str">
        <f t="array" ref="M2399">IFERROR(
    XLOOKUP(F2399,
            _xlws.FILTER('Supplier Emission'!$G$15:$G$49,
                   ('Supplier Emission'!$D$15:$D$49=H2399) * ('Supplier Emission'!$F$15:$F$49=$E$2395)),
            _xlws.FILTER('Supplier Emission'!$M$15:$M$49,
                   ('Supplier Emission'!$D$15:$D$49=H2399) * ('Supplier Emission'!$F$15:$F$49=$E$2395)),
            ""),
    "")</f>
        <v/>
      </c>
      <c r="N2399" s="311" t="str">
        <f t="array" ref="N2399">IFERROR(
    XLOOKUP(F2399,
            _xlws.FILTER('Supplier Emission'!$G$15:$G$49,
                   ('Supplier Emission'!$D$15:$D$49=H2399) * ('Supplier Emission'!$F$15:$F$49=$E$2395)),
            _xlws.FILTER('Supplier Emission'!$H$15:$H$49,
                   ('Supplier Emission'!$D$15:$D$49=H2399) * ('Supplier Emission'!$F$15:$F$49=$E$2395)),
            ""),
    "")</f>
        <v/>
      </c>
      <c r="O2399" s="311" t="str">
        <f t="array" ref="O2399">XLOOKUP(1,('Emission Factors'!$E$5:$E$488='GHG emissions calculations'!$F2399)*('Emission Factors'!$H$5:$H$488='GHG emissions calculations'!$H2399),INDEX('Emission Factors'!$E$5:$T$488,0,MATCH('GHG emissions calculations'!O$6,'Emission Factors'!$E$5:$T$5,0)),"",0)</f>
        <v/>
      </c>
      <c r="P2399" s="313" t="str">
        <f t="array" ref="P2399">IFERROR(
    INDEX('Emission Factors'!$E$5:$P$488,
          MATCH(1,
                ('Emission Factors'!$E$5:$E$488 = 'GHG emissions calculations'!$F2399) *
                ('Emission Factors'!$H$5:$H$488 = 'GHG emissions calculations'!$H2399),
                0),
          MATCH('GHG emissions calculations'!P$6,'Emission Factors'!$E$5:$P$5,0)),
    "")</f>
        <v/>
      </c>
      <c r="Q2399" s="311" t="str">
        <f t="array" ref="Q2399">IFERROR(
    IF(
        INDEX('Emission Factors'!$E$5:$P$488,
              MATCH(1,
                    ('Emission Factors'!$E$5:$E$488 = 'GHG emissions calculations'!$F2399) *
                    ('Emission Factors'!$H$5:$H$488 = 'GHG emissions calculations'!$H2399),
                    0),
              MATCH('GHG emissions calculations'!Q$6, 'Emission Factors'!$E$5:$P$5, 0)) &lt;&gt; "",
        INDEX('Emission Factors'!$E$5:$P$488,
              MATCH(1,
                    ('Emission Factors'!$E$5:$E$488 = 'GHG emissions calculations'!$F2399) *
                    ('Emission Factors'!$H$5:$H$488 = 'GHG emissions calculations'!$H2399),
                    0),
              MATCH('GHG emissions calculations'!Q$6, 'Emission Factors'!$E$5:$P$5, 0)),
        ""),
    "")</f>
        <v/>
      </c>
      <c r="R2399" s="311" t="str">
        <f t="array" ref="R2399">IFERROR(
    IF(
        INDEX('Emission Factors'!$E$5:$R$488,
              MATCH(1,
                    ('Emission Factors'!$E$5:$E$488 = 'GHG emissions calculations'!$F2399) *
                    ('Emission Factors'!$H$5:$H$488 = 'GHG emissions calculations'!$H2399),
                    0),
              MATCH('GHG emissions calculations'!R$6, 'Emission Factors'!$E$5:$R$5, 0)) &lt;&gt; "",
        INDEX('Emission Factors'!$E$5:$R$488,
              MATCH(1,
                    ('Emission Factors'!$E$5:$E$488 = 'GHG emissions calculations'!$F2399) *
                    ('Emission Factors'!$H$5:$H$488 = 'GHG emissions calculations'!$H2399),
                    0),
              MATCH('GHG emissions calculations'!R$6, 'Emission Factors'!$E$5:$R$5, 0)),
        ""),
    "")</f>
        <v/>
      </c>
      <c r="S2399" s="312">
        <f t="shared" si="3"/>
        <v>0</v>
      </c>
      <c r="T2399" s="23"/>
    </row>
    <row r="2400" ht="15.75" customHeight="1" outlineLevel="1">
      <c r="A2400" s="23"/>
      <c r="B2400" s="71"/>
      <c r="C2400" s="71"/>
      <c r="D2400" s="71"/>
      <c r="E2400" s="314"/>
      <c r="F2400" s="311" t="str">
        <f>Lists!AC30</f>
        <v>Basic inorganic chemicals - Oceania</v>
      </c>
      <c r="G2400" s="311" t="str">
        <f t="array" ref="G2400">XLOOKUP(1,('Emission Factors'!$E$5:$E$488='GHG emissions calculations'!$F2400)*('Emission Factors'!$H$5:$H$488='GHG emissions calculations'!$H2400),INDEX('Emission Factors'!$E$5:$T$488,0,MATCH('GHG emissions calculations'!G$6,'Emission Factors'!$E$5:$T$5,0)),"",0)</f>
        <v/>
      </c>
      <c r="H2400" s="311" t="s">
        <v>238</v>
      </c>
      <c r="I2400" s="312" t="str">
        <f>IF(
    SUMIFS('Import data'!$L$25:$L$80,
           'Import data'!$J$25:$J$80, F2400,
           'Import data'!$G$25:$G$80, 'GHG emissions calculations'!$H2400,
           'Import data'!$I$25:$I$80,$E$2395) &lt;&gt; 0,
    SUMIFS('Import data'!$L$25:$L$80,
           'Import data'!$J$25:$J$80, F2400,
           'Import data'!$G$25:$G$80, 'GHG emissions calculations'!$H2400,
           'Import data'!$I$25:$I$80,$E$2395),
    ""
)</f>
        <v/>
      </c>
      <c r="J2400" s="311" t="str">
        <f t="array" ref="J2400">IF(
    XLOOKUP(F2400, 'Import data'!$J$26:$J$47, 'Import data'!$M$26:$M$47, "", 0) = "Please add the region-specific supplier emission factor or choose a different region available in the IAEG database.",
    "",
    XLOOKUP(F2400, 'Import data'!$J$26:$J$47, 'Import data'!$M$26:$M$47, "", 0)
)</f>
        <v/>
      </c>
      <c r="K2400" s="311" t="str">
        <f t="array" ref="K2400">IFERROR(
    XLOOKUP(F2400,
            _xlws.FILTER('Supplier Emission'!$G$15:$G$49,
                   ('Supplier Emission'!$D$15:$D$49=H2400) * ('Supplier Emission'!$F$15:$F$49=$E$2395)),
            _xlws.FILTER('Supplier Emission'!$I$15:$I$49,
                   ('Supplier Emission'!$D$15:$D$49=H2400) * ('Supplier Emission'!$F$15:$F$49=$E$2395)),
            ""),
    "")</f>
        <v/>
      </c>
      <c r="L2400" s="311" t="str">
        <f t="array" ref="L2400">IFERROR(
    XLOOKUP(F2400,
            _xlws.FILTER('Supplier Emission'!$G$15:$G$49,
                   ('Supplier Emission'!$D$15:$D$49=H2400) * ('Supplier Emission'!$F$15:$F$49=$E$2395)),
            _xlws.FILTER('Supplier Emission'!$J$15:$J$49,
                   ('Supplier Emission'!$D$15:$D$49=H2400) * ('Supplier Emission'!$F$15:$F$49=$E$2395)),
            ""),
    "")</f>
        <v/>
      </c>
      <c r="M2400" s="311" t="str">
        <f t="array" ref="M2400">IFERROR(
    XLOOKUP(F2400,
            _xlws.FILTER('Supplier Emission'!$G$15:$G$49,
                   ('Supplier Emission'!$D$15:$D$49=H2400) * ('Supplier Emission'!$F$15:$F$49=$E$2395)),
            _xlws.FILTER('Supplier Emission'!$M$15:$M$49,
                   ('Supplier Emission'!$D$15:$D$49=H2400) * ('Supplier Emission'!$F$15:$F$49=$E$2395)),
            ""),
    "")</f>
        <v/>
      </c>
      <c r="N2400" s="311" t="str">
        <f t="array" ref="N2400">IFERROR(
    XLOOKUP(F2400,
            _xlws.FILTER('Supplier Emission'!$G$15:$G$49,
                   ('Supplier Emission'!$D$15:$D$49=H2400) * ('Supplier Emission'!$F$15:$F$49=$E$2395)),
            _xlws.FILTER('Supplier Emission'!$H$15:$H$49,
                   ('Supplier Emission'!$D$15:$D$49=H2400) * ('Supplier Emission'!$F$15:$F$49=$E$2395)),
            ""),
    "")</f>
        <v/>
      </c>
      <c r="O2400" s="311" t="str">
        <f t="array" ref="O2400">XLOOKUP(1,('Emission Factors'!$E$5:$E$488='GHG emissions calculations'!$F2400)*('Emission Factors'!$H$5:$H$488='GHG emissions calculations'!$H2400),INDEX('Emission Factors'!$E$5:$T$488,0,MATCH('GHG emissions calculations'!O$6,'Emission Factors'!$E$5:$T$5,0)),"",0)</f>
        <v/>
      </c>
      <c r="P2400" s="313" t="str">
        <f t="array" ref="P2400">IFERROR(
    INDEX('Emission Factors'!$E$5:$P$488,
          MATCH(1,
                ('Emission Factors'!$E$5:$E$488 = 'GHG emissions calculations'!$F2400) *
                ('Emission Factors'!$H$5:$H$488 = 'GHG emissions calculations'!$H2400),
                0),
          MATCH('GHG emissions calculations'!P$6,'Emission Factors'!$E$5:$P$5,0)),
    "")</f>
        <v/>
      </c>
      <c r="Q2400" s="311" t="str">
        <f t="array" ref="Q2400">IFERROR(
    IF(
        INDEX('Emission Factors'!$E$5:$P$488,
              MATCH(1,
                    ('Emission Factors'!$E$5:$E$488 = 'GHG emissions calculations'!$F2400) *
                    ('Emission Factors'!$H$5:$H$488 = 'GHG emissions calculations'!$H2400),
                    0),
              MATCH('GHG emissions calculations'!Q$6, 'Emission Factors'!$E$5:$P$5, 0)) &lt;&gt; "",
        INDEX('Emission Factors'!$E$5:$P$488,
              MATCH(1,
                    ('Emission Factors'!$E$5:$E$488 = 'GHG emissions calculations'!$F2400) *
                    ('Emission Factors'!$H$5:$H$488 = 'GHG emissions calculations'!$H2400),
                    0),
              MATCH('GHG emissions calculations'!Q$6, 'Emission Factors'!$E$5:$P$5, 0)),
        ""),
    "")</f>
        <v/>
      </c>
      <c r="R2400" s="311" t="str">
        <f t="array" ref="R2400">IFERROR(
    IF(
        INDEX('Emission Factors'!$E$5:$R$488,
              MATCH(1,
                    ('Emission Factors'!$E$5:$E$488 = 'GHG emissions calculations'!$F2400) *
                    ('Emission Factors'!$H$5:$H$488 = 'GHG emissions calculations'!$H2400),
                    0),
              MATCH('GHG emissions calculations'!R$6, 'Emission Factors'!$E$5:$R$5, 0)) &lt;&gt; "",
        INDEX('Emission Factors'!$E$5:$R$488,
              MATCH(1,
                    ('Emission Factors'!$E$5:$E$488 = 'GHG emissions calculations'!$F2400) *
                    ('Emission Factors'!$H$5:$H$488 = 'GHG emissions calculations'!$H2400),
                    0),
              MATCH('GHG emissions calculations'!R$6, 'Emission Factors'!$E$5:$R$5, 0)),
        ""),
    "")</f>
        <v/>
      </c>
      <c r="S2400" s="312">
        <f t="shared" si="3"/>
        <v>0</v>
      </c>
      <c r="T2400" s="23"/>
    </row>
    <row r="2401" ht="15.75" customHeight="1" outlineLevel="1">
      <c r="A2401" s="23"/>
      <c r="B2401" s="71"/>
      <c r="C2401" s="71"/>
      <c r="D2401" s="71"/>
      <c r="E2401" s="314"/>
      <c r="F2401" s="311" t="str">
        <f>Lists!AC35</f>
        <v>Basic organic chemicals - Africa</v>
      </c>
      <c r="G2401" s="311" t="str">
        <f t="array" ref="G2401">XLOOKUP(1,('Emission Factors'!$E$5:$E$488='GHG emissions calculations'!$F2401)*('Emission Factors'!$H$5:$H$488='GHG emissions calculations'!$H2401),INDEX('Emission Factors'!$E$5:$T$488,0,MATCH('GHG emissions calculations'!G$6,'Emission Factors'!$E$5:$T$5,0)),"",0)</f>
        <v/>
      </c>
      <c r="H2401" s="311" t="s">
        <v>238</v>
      </c>
      <c r="I2401" s="312" t="str">
        <f>IF(
    SUMIFS('Import data'!$L$25:$L$80,
           'Import data'!$J$25:$J$80, F2401,
           'Import data'!$G$25:$G$80, 'GHG emissions calculations'!$H2401,
           'Import data'!$I$25:$I$80,$E$2395) &lt;&gt; 0,
    SUMIFS('Import data'!$L$25:$L$80,
           'Import data'!$J$25:$J$80, F2401,
           'Import data'!$G$25:$G$80, 'GHG emissions calculations'!$H2401,
           'Import data'!$I$25:$I$80,$E$2395),
    ""
)</f>
        <v/>
      </c>
      <c r="J2401" s="311" t="str">
        <f t="array" ref="J2401">IF(
    XLOOKUP(F2401, 'Import data'!$J$26:$J$47, 'Import data'!$M$26:$M$47, "", 0) = "Please add the region-specific supplier emission factor or choose a different region available in the IAEG database.",
    "",
    XLOOKUP(F2401, 'Import data'!$J$26:$J$47, 'Import data'!$M$26:$M$47, "", 0)
)</f>
        <v/>
      </c>
      <c r="K2401" s="311" t="str">
        <f t="array" ref="K2401">IFERROR(
    XLOOKUP(F2401,
            _xlws.FILTER('Supplier Emission'!$G$15:$G$49,
                   ('Supplier Emission'!$D$15:$D$49=H2401) * ('Supplier Emission'!$F$15:$F$49=$E$2395)),
            _xlws.FILTER('Supplier Emission'!$I$15:$I$49,
                   ('Supplier Emission'!$D$15:$D$49=H2401) * ('Supplier Emission'!$F$15:$F$49=$E$2395)),
            ""),
    "")</f>
        <v/>
      </c>
      <c r="L2401" s="311" t="str">
        <f t="array" ref="L2401">IFERROR(
    XLOOKUP(F2401,
            _xlws.FILTER('Supplier Emission'!$G$15:$G$49,
                   ('Supplier Emission'!$D$15:$D$49=H2401) * ('Supplier Emission'!$F$15:$F$49=$E$2395)),
            _xlws.FILTER('Supplier Emission'!$J$15:$J$49,
                   ('Supplier Emission'!$D$15:$D$49=H2401) * ('Supplier Emission'!$F$15:$F$49=$E$2395)),
            ""),
    "")</f>
        <v/>
      </c>
      <c r="M2401" s="311" t="str">
        <f t="array" ref="M2401">IFERROR(
    XLOOKUP(F2401,
            _xlws.FILTER('Supplier Emission'!$G$15:$G$49,
                   ('Supplier Emission'!$D$15:$D$49=H2401) * ('Supplier Emission'!$F$15:$F$49=$E$2395)),
            _xlws.FILTER('Supplier Emission'!$M$15:$M$49,
                   ('Supplier Emission'!$D$15:$D$49=H2401) * ('Supplier Emission'!$F$15:$F$49=$E$2395)),
            ""),
    "")</f>
        <v/>
      </c>
      <c r="N2401" s="311" t="str">
        <f t="array" ref="N2401">IFERROR(
    XLOOKUP(F2401,
            _xlws.FILTER('Supplier Emission'!$G$15:$G$49,
                   ('Supplier Emission'!$D$15:$D$49=H2401) * ('Supplier Emission'!$F$15:$F$49=$E$2395)),
            _xlws.FILTER('Supplier Emission'!$H$15:$H$49,
                   ('Supplier Emission'!$D$15:$D$49=H2401) * ('Supplier Emission'!$F$15:$F$49=$E$2395)),
            ""),
    "")</f>
        <v/>
      </c>
      <c r="O2401" s="311" t="str">
        <f t="array" ref="O2401">XLOOKUP(1,('Emission Factors'!$E$5:$E$488='GHG emissions calculations'!$F2401)*('Emission Factors'!$H$5:$H$488='GHG emissions calculations'!$H2401),INDEX('Emission Factors'!$E$5:$T$488,0,MATCH('GHG emissions calculations'!O$6,'Emission Factors'!$E$5:$T$5,0)),"",0)</f>
        <v/>
      </c>
      <c r="P2401" s="313" t="str">
        <f t="array" ref="P2401">IFERROR(
    INDEX('Emission Factors'!$E$5:$P$488,
          MATCH(1,
                ('Emission Factors'!$E$5:$E$488 = 'GHG emissions calculations'!$F2401) *
                ('Emission Factors'!$H$5:$H$488 = 'GHG emissions calculations'!$H2401),
                0),
          MATCH('GHG emissions calculations'!P$6,'Emission Factors'!$E$5:$P$5,0)),
    "")</f>
        <v/>
      </c>
      <c r="Q2401" s="311" t="str">
        <f t="array" ref="Q2401">IFERROR(
    IF(
        INDEX('Emission Factors'!$E$5:$P$488,
              MATCH(1,
                    ('Emission Factors'!$E$5:$E$488 = 'GHG emissions calculations'!$F2401) *
                    ('Emission Factors'!$H$5:$H$488 = 'GHG emissions calculations'!$H2401),
                    0),
              MATCH('GHG emissions calculations'!Q$6, 'Emission Factors'!$E$5:$P$5, 0)) &lt;&gt; "",
        INDEX('Emission Factors'!$E$5:$P$488,
              MATCH(1,
                    ('Emission Factors'!$E$5:$E$488 = 'GHG emissions calculations'!$F2401) *
                    ('Emission Factors'!$H$5:$H$488 = 'GHG emissions calculations'!$H2401),
                    0),
              MATCH('GHG emissions calculations'!Q$6, 'Emission Factors'!$E$5:$P$5, 0)),
        ""),
    "")</f>
        <v/>
      </c>
      <c r="R2401" s="311" t="str">
        <f t="array" ref="R2401">IFERROR(
    IF(
        INDEX('Emission Factors'!$E$5:$R$488,
              MATCH(1,
                    ('Emission Factors'!$E$5:$E$488 = 'GHG emissions calculations'!$F2401) *
                    ('Emission Factors'!$H$5:$H$488 = 'GHG emissions calculations'!$H2401),
                    0),
              MATCH('GHG emissions calculations'!R$6, 'Emission Factors'!$E$5:$R$5, 0)) &lt;&gt; "",
        INDEX('Emission Factors'!$E$5:$R$488,
              MATCH(1,
                    ('Emission Factors'!$E$5:$E$488 = 'GHG emissions calculations'!$F2401) *
                    ('Emission Factors'!$H$5:$H$488 = 'GHG emissions calculations'!$H2401),
                    0),
              MATCH('GHG emissions calculations'!R$6, 'Emission Factors'!$E$5:$R$5, 0)),
        ""),
    "")</f>
        <v/>
      </c>
      <c r="S2401" s="312">
        <f t="shared" si="3"/>
        <v>0</v>
      </c>
      <c r="T2401" s="23"/>
    </row>
    <row r="2402" ht="15.75" customHeight="1" outlineLevel="1">
      <c r="A2402" s="23"/>
      <c r="B2402" s="71"/>
      <c r="C2402" s="71"/>
      <c r="D2402" s="71"/>
      <c r="E2402" s="314"/>
      <c r="F2402" s="311" t="str">
        <f>Lists!AC33</f>
        <v>Basic organic chemicals - America</v>
      </c>
      <c r="G2402" s="311" t="str">
        <f t="array" ref="G2402">XLOOKUP(1,('Emission Factors'!$E$5:$E$488='GHG emissions calculations'!$F2402)*('Emission Factors'!$H$5:$H$488='GHG emissions calculations'!$H2402),INDEX('Emission Factors'!$E$5:$T$488,0,MATCH('GHG emissions calculations'!G$6,'Emission Factors'!$E$5:$T$5,0)),"",0)</f>
        <v/>
      </c>
      <c r="H2402" s="311" t="s">
        <v>238</v>
      </c>
      <c r="I2402" s="312" t="str">
        <f>IF(
    SUMIFS('Import data'!$L$25:$L$80,
           'Import data'!$J$25:$J$80, F2402,
           'Import data'!$G$25:$G$80, 'GHG emissions calculations'!$H2402,
           'Import data'!$I$25:$I$80,$E$2395) &lt;&gt; 0,
    SUMIFS('Import data'!$L$25:$L$80,
           'Import data'!$J$25:$J$80, F2402,
           'Import data'!$G$25:$G$80, 'GHG emissions calculations'!$H2402,
           'Import data'!$I$25:$I$80,$E$2395),
    ""
)</f>
        <v/>
      </c>
      <c r="J2402" s="311" t="str">
        <f t="array" ref="J2402">IF(
    XLOOKUP(F2402, 'Import data'!$J$26:$J$47, 'Import data'!$M$26:$M$47, "", 0) = "Please add the region-specific supplier emission factor or choose a different region available in the IAEG database.",
    "",
    XLOOKUP(F2402, 'Import data'!$J$26:$J$47, 'Import data'!$M$26:$M$47, "", 0)
)</f>
        <v/>
      </c>
      <c r="K2402" s="311" t="str">
        <f t="array" ref="K2402">IFERROR(
    XLOOKUP(F2402,
            _xlws.FILTER('Supplier Emission'!$G$15:$G$49,
                   ('Supplier Emission'!$D$15:$D$49=H2402) * ('Supplier Emission'!$F$15:$F$49=$E$2395)),
            _xlws.FILTER('Supplier Emission'!$I$15:$I$49,
                   ('Supplier Emission'!$D$15:$D$49=H2402) * ('Supplier Emission'!$F$15:$F$49=$E$2395)),
            ""),
    "")</f>
        <v/>
      </c>
      <c r="L2402" s="311" t="str">
        <f t="array" ref="L2402">IFERROR(
    XLOOKUP(F2402,
            _xlws.FILTER('Supplier Emission'!$G$15:$G$49,
                   ('Supplier Emission'!$D$15:$D$49=H2402) * ('Supplier Emission'!$F$15:$F$49=$E$2395)),
            _xlws.FILTER('Supplier Emission'!$J$15:$J$49,
                   ('Supplier Emission'!$D$15:$D$49=H2402) * ('Supplier Emission'!$F$15:$F$49=$E$2395)),
            ""),
    "")</f>
        <v/>
      </c>
      <c r="M2402" s="311" t="str">
        <f t="array" ref="M2402">IFERROR(
    XLOOKUP(F2402,
            _xlws.FILTER('Supplier Emission'!$G$15:$G$49,
                   ('Supplier Emission'!$D$15:$D$49=H2402) * ('Supplier Emission'!$F$15:$F$49=$E$2395)),
            _xlws.FILTER('Supplier Emission'!$M$15:$M$49,
                   ('Supplier Emission'!$D$15:$D$49=H2402) * ('Supplier Emission'!$F$15:$F$49=$E$2395)),
            ""),
    "")</f>
        <v/>
      </c>
      <c r="N2402" s="311" t="str">
        <f t="array" ref="N2402">IFERROR(
    XLOOKUP(F2402,
            _xlws.FILTER('Supplier Emission'!$G$15:$G$49,
                   ('Supplier Emission'!$D$15:$D$49=H2402) * ('Supplier Emission'!$F$15:$F$49=$E$2395)),
            _xlws.FILTER('Supplier Emission'!$H$15:$H$49,
                   ('Supplier Emission'!$D$15:$D$49=H2402) * ('Supplier Emission'!$F$15:$F$49=$E$2395)),
            ""),
    "")</f>
        <v/>
      </c>
      <c r="O2402" s="311" t="str">
        <f t="array" ref="O2402">XLOOKUP(1,('Emission Factors'!$E$5:$E$488='GHG emissions calculations'!$F2402)*('Emission Factors'!$H$5:$H$488='GHG emissions calculations'!$H2402),INDEX('Emission Factors'!$E$5:$T$488,0,MATCH('GHG emissions calculations'!O$6,'Emission Factors'!$E$5:$T$5,0)),"",0)</f>
        <v/>
      </c>
      <c r="P2402" s="313" t="str">
        <f t="array" ref="P2402">IFERROR(
    INDEX('Emission Factors'!$E$5:$P$488,
          MATCH(1,
                ('Emission Factors'!$E$5:$E$488 = 'GHG emissions calculations'!$F2402) *
                ('Emission Factors'!$H$5:$H$488 = 'GHG emissions calculations'!$H2402),
                0),
          MATCH('GHG emissions calculations'!P$6,'Emission Factors'!$E$5:$P$5,0)),
    "")</f>
        <v/>
      </c>
      <c r="Q2402" s="311" t="str">
        <f t="array" ref="Q2402">IFERROR(
    IF(
        INDEX('Emission Factors'!$E$5:$P$488,
              MATCH(1,
                    ('Emission Factors'!$E$5:$E$488 = 'GHG emissions calculations'!$F2402) *
                    ('Emission Factors'!$H$5:$H$488 = 'GHG emissions calculations'!$H2402),
                    0),
              MATCH('GHG emissions calculations'!Q$6, 'Emission Factors'!$E$5:$P$5, 0)) &lt;&gt; "",
        INDEX('Emission Factors'!$E$5:$P$488,
              MATCH(1,
                    ('Emission Factors'!$E$5:$E$488 = 'GHG emissions calculations'!$F2402) *
                    ('Emission Factors'!$H$5:$H$488 = 'GHG emissions calculations'!$H2402),
                    0),
              MATCH('GHG emissions calculations'!Q$6, 'Emission Factors'!$E$5:$P$5, 0)),
        ""),
    "")</f>
        <v/>
      </c>
      <c r="R2402" s="311" t="str">
        <f t="array" ref="R2402">IFERROR(
    IF(
        INDEX('Emission Factors'!$E$5:$R$488,
              MATCH(1,
                    ('Emission Factors'!$E$5:$E$488 = 'GHG emissions calculations'!$F2402) *
                    ('Emission Factors'!$H$5:$H$488 = 'GHG emissions calculations'!$H2402),
                    0),
              MATCH('GHG emissions calculations'!R$6, 'Emission Factors'!$E$5:$R$5, 0)) &lt;&gt; "",
        INDEX('Emission Factors'!$E$5:$R$488,
              MATCH(1,
                    ('Emission Factors'!$E$5:$E$488 = 'GHG emissions calculations'!$F2402) *
                    ('Emission Factors'!$H$5:$H$488 = 'GHG emissions calculations'!$H2402),
                    0),
              MATCH('GHG emissions calculations'!R$6, 'Emission Factors'!$E$5:$R$5, 0)),
        ""),
    "")</f>
        <v/>
      </c>
      <c r="S2402" s="312">
        <f t="shared" si="3"/>
        <v>0</v>
      </c>
      <c r="T2402" s="23"/>
    </row>
    <row r="2403" ht="15.75" customHeight="1" outlineLevel="1">
      <c r="A2403" s="23"/>
      <c r="B2403" s="71"/>
      <c r="C2403" s="71"/>
      <c r="D2403" s="71"/>
      <c r="E2403" s="314"/>
      <c r="F2403" s="311" t="str">
        <f>Lists!AC26</f>
        <v>Basic organic chemicals - America/Canada</v>
      </c>
      <c r="G2403" s="311">
        <f t="array" ref="G2403">XLOOKUP(1,('Emission Factors'!$E$5:$E$488='GHG emissions calculations'!$F2403)*('Emission Factors'!$H$5:$H$488='GHG emissions calculations'!$H2403),INDEX('Emission Factors'!$E$5:$T$488,0,MATCH('GHG emissions calculations'!G$6,'Emission Factors'!$E$5:$T$5,0)),"",0)</f>
        <v>3</v>
      </c>
      <c r="H2403" s="311" t="s">
        <v>238</v>
      </c>
      <c r="I2403" s="312" t="str">
        <f>IF(
    SUMIFS('Import data'!$L$25:$L$80,
           'Import data'!$J$25:$J$80, F2403,
           'Import data'!$G$25:$G$80, 'GHG emissions calculations'!$H2403,
           'Import data'!$I$25:$I$80,$E$2395) &lt;&gt; 0,
    SUMIFS('Import data'!$L$25:$L$80,
           'Import data'!$J$25:$J$80, F2403,
           'Import data'!$G$25:$G$80, 'GHG emissions calculations'!$H2403,
           'Import data'!$I$25:$I$80,$E$2395),
    ""
)</f>
        <v/>
      </c>
      <c r="J2403" s="311" t="str">
        <f t="array" ref="J2403">IF(
    XLOOKUP(F2403, 'Import data'!$J$26:$J$47, 'Import data'!$M$26:$M$47, "", 0) = "Please add the region-specific supplier emission factor or choose a different region available in the IAEG database.",
    "",
    XLOOKUP(F2403, 'Import data'!$J$26:$J$47, 'Import data'!$M$26:$M$47, "", 0)
)</f>
        <v/>
      </c>
      <c r="K2403" s="311" t="str">
        <f t="array" ref="K2403">IFERROR(
    XLOOKUP(F2403,
            _xlws.FILTER('Supplier Emission'!$G$15:$G$49,
                   ('Supplier Emission'!$D$15:$D$49=H2403) * ('Supplier Emission'!$F$15:$F$49=$E$2395)),
            _xlws.FILTER('Supplier Emission'!$I$15:$I$49,
                   ('Supplier Emission'!$D$15:$D$49=H2403) * ('Supplier Emission'!$F$15:$F$49=$E$2395)),
            ""),
    "")</f>
        <v/>
      </c>
      <c r="L2403" s="311" t="str">
        <f t="array" ref="L2403">IFERROR(
    XLOOKUP(F2403,
            _xlws.FILTER('Supplier Emission'!$G$15:$G$49,
                   ('Supplier Emission'!$D$15:$D$49=H2403) * ('Supplier Emission'!$F$15:$F$49=$E$2395)),
            _xlws.FILTER('Supplier Emission'!$J$15:$J$49,
                   ('Supplier Emission'!$D$15:$D$49=H2403) * ('Supplier Emission'!$F$15:$F$49=$E$2395)),
            ""),
    "")</f>
        <v/>
      </c>
      <c r="M2403" s="311" t="str">
        <f t="array" ref="M2403">IFERROR(
    XLOOKUP(F2403,
            _xlws.FILTER('Supplier Emission'!$G$15:$G$49,
                   ('Supplier Emission'!$D$15:$D$49=H2403) * ('Supplier Emission'!$F$15:$F$49=$E$2395)),
            _xlws.FILTER('Supplier Emission'!$M$15:$M$49,
                   ('Supplier Emission'!$D$15:$D$49=H2403) * ('Supplier Emission'!$F$15:$F$49=$E$2395)),
            ""),
    "")</f>
        <v/>
      </c>
      <c r="N2403" s="311" t="str">
        <f t="array" ref="N2403">IFERROR(
    XLOOKUP(F2403,
            _xlws.FILTER('Supplier Emission'!$G$15:$G$49,
                   ('Supplier Emission'!$D$15:$D$49=H2403) * ('Supplier Emission'!$F$15:$F$49=$E$2395)),
            _xlws.FILTER('Supplier Emission'!$H$15:$H$49,
                   ('Supplier Emission'!$D$15:$D$49=H2403) * ('Supplier Emission'!$F$15:$F$49=$E$2395)),
            ""),
    "")</f>
        <v/>
      </c>
      <c r="O2403" s="311" t="str">
        <f t="array" ref="O2403">XLOOKUP(1,('Emission Factors'!$E$5:$E$488='GHG emissions calculations'!$F2403)*('Emission Factors'!$H$5:$H$488='GHG emissions calculations'!$H2403),INDEX('Emission Factors'!$E$5:$T$488,0,MATCH('GHG emissions calculations'!O$6,'Emission Factors'!$E$5:$T$5,0)),"",0)</f>
        <v>Basic organic chemicals</v>
      </c>
      <c r="P2403" s="313">
        <f t="array" ref="P2403">IFERROR(
    INDEX('Emission Factors'!$E$5:$P$488,
          MATCH(1,
                ('Emission Factors'!$E$5:$E$488 = 'GHG emissions calculations'!$F2403) *
                ('Emission Factors'!$H$5:$H$488 = 'GHG emissions calculations'!$H2403),
                0),
          MATCH('GHG emissions calculations'!P$6,'Emission Factors'!$E$5:$P$5,0)),
    "")</f>
        <v>3216.76</v>
      </c>
      <c r="Q2403" s="311" t="str">
        <f t="array" ref="Q2403">IFERROR(
    IF(
        INDEX('Emission Factors'!$E$5:$P$488,
              MATCH(1,
                    ('Emission Factors'!$E$5:$E$488 = 'GHG emissions calculations'!$F2403) *
                    ('Emission Factors'!$H$5:$H$488 = 'GHG emissions calculations'!$H2403),
                    0),
              MATCH('GHG emissions calculations'!Q$6, 'Emission Factors'!$E$5:$P$5, 0)) &lt;&gt; "",
        INDEX('Emission Factors'!$E$5:$P$488,
              MATCH(1,
                    ('Emission Factors'!$E$5:$E$488 = 'GHG emissions calculations'!$F2403) *
                    ('Emission Factors'!$H$5:$H$488 = 'GHG emissions calculations'!$H2403),
                    0),
              MATCH('GHG emissions calculations'!Q$6, 'Emission Factors'!$E$5:$P$5, 0)),
        ""),
    "")</f>
        <v>kgCO2e / k€</v>
      </c>
      <c r="R2403" s="311" t="str">
        <f t="array" ref="R2403">IFERROR(
    IF(
        INDEX('Emission Factors'!$E$5:$R$488,
              MATCH(1,
                    ('Emission Factors'!$E$5:$E$488 = 'GHG emissions calculations'!$F2403) *
                    ('Emission Factors'!$H$5:$H$488 = 'GHG emissions calculations'!$H2403),
                    0),
              MATCH('GHG emissions calculations'!R$6, 'Emission Factors'!$E$5:$R$5, 0)) &lt;&gt; "",
        INDEX('Emission Factors'!$E$5:$R$488,
              MATCH(1,
                    ('Emission Factors'!$E$5:$E$488 = 'GHG emissions calculations'!$F2403) *
                    ('Emission Factors'!$H$5:$H$488 = 'GHG emissions calculations'!$H2403),
                    0),
              MATCH('GHG emissions calculations'!R$6, 'Emission Factors'!$E$5:$R$5, 0)),
        ""),
    "")</f>
        <v>America</v>
      </c>
      <c r="S2403" s="312">
        <f t="shared" si="3"/>
        <v>0</v>
      </c>
      <c r="T2403" s="23"/>
    </row>
    <row r="2404" ht="15.75" customHeight="1" outlineLevel="1">
      <c r="A2404" s="23"/>
      <c r="B2404" s="71"/>
      <c r="C2404" s="71"/>
      <c r="D2404" s="71"/>
      <c r="E2404" s="314"/>
      <c r="F2404" s="311" t="str">
        <f>Lists!AC25</f>
        <v>Basic organic chemicals - America/USA</v>
      </c>
      <c r="G2404" s="311">
        <f t="array" ref="G2404">XLOOKUP(1,('Emission Factors'!$E$5:$E$488='GHG emissions calculations'!$F2404)*('Emission Factors'!$H$5:$H$488='GHG emissions calculations'!$H2404),INDEX('Emission Factors'!$E$5:$T$488,0,MATCH('GHG emissions calculations'!G$6,'Emission Factors'!$E$5:$T$5,0)),"",0)</f>
        <v>3</v>
      </c>
      <c r="H2404" s="311" t="s">
        <v>238</v>
      </c>
      <c r="I2404" s="312" t="str">
        <f>IF(
    SUMIFS('Import data'!$L$25:$L$80,
           'Import data'!$J$25:$J$80, F2404,
           'Import data'!$G$25:$G$80, 'GHG emissions calculations'!$H2404,
           'Import data'!$I$25:$I$80,$E$2395) &lt;&gt; 0,
    SUMIFS('Import data'!$L$25:$L$80,
           'Import data'!$J$25:$J$80, F2404,
           'Import data'!$G$25:$G$80, 'GHG emissions calculations'!$H2404,
           'Import data'!$I$25:$I$80,$E$2395),
    ""
)</f>
        <v/>
      </c>
      <c r="J2404" s="311" t="str">
        <f t="array" ref="J2404">IF(
    XLOOKUP(F2404, 'Import data'!$J$26:$J$47, 'Import data'!$M$26:$M$47, "", 0) = "Please add the region-specific supplier emission factor or choose a different region available in the IAEG database.",
    "",
    XLOOKUP(F2404, 'Import data'!$J$26:$J$47, 'Import data'!$M$26:$M$47, "", 0)
)</f>
        <v/>
      </c>
      <c r="K2404" s="311" t="str">
        <f t="array" ref="K2404">IFERROR(
    XLOOKUP(F2404,
            _xlws.FILTER('Supplier Emission'!$G$15:$G$49,
                   ('Supplier Emission'!$D$15:$D$49=H2404) * ('Supplier Emission'!$F$15:$F$49=$E$2395)),
            _xlws.FILTER('Supplier Emission'!$I$15:$I$49,
                   ('Supplier Emission'!$D$15:$D$49=H2404) * ('Supplier Emission'!$F$15:$F$49=$E$2395)),
            ""),
    "")</f>
        <v/>
      </c>
      <c r="L2404" s="311" t="str">
        <f t="array" ref="L2404">IFERROR(
    XLOOKUP(F2404,
            _xlws.FILTER('Supplier Emission'!$G$15:$G$49,
                   ('Supplier Emission'!$D$15:$D$49=H2404) * ('Supplier Emission'!$F$15:$F$49=$E$2395)),
            _xlws.FILTER('Supplier Emission'!$J$15:$J$49,
                   ('Supplier Emission'!$D$15:$D$49=H2404) * ('Supplier Emission'!$F$15:$F$49=$E$2395)),
            ""),
    "")</f>
        <v/>
      </c>
      <c r="M2404" s="311" t="str">
        <f t="array" ref="M2404">IFERROR(
    XLOOKUP(F2404,
            _xlws.FILTER('Supplier Emission'!$G$15:$G$49,
                   ('Supplier Emission'!$D$15:$D$49=H2404) * ('Supplier Emission'!$F$15:$F$49=$E$2395)),
            _xlws.FILTER('Supplier Emission'!$M$15:$M$49,
                   ('Supplier Emission'!$D$15:$D$49=H2404) * ('Supplier Emission'!$F$15:$F$49=$E$2395)),
            ""),
    "")</f>
        <v/>
      </c>
      <c r="N2404" s="311" t="str">
        <f t="array" ref="N2404">IFERROR(
    XLOOKUP(F2404,
            _xlws.FILTER('Supplier Emission'!$G$15:$G$49,
                   ('Supplier Emission'!$D$15:$D$49=H2404) * ('Supplier Emission'!$F$15:$F$49=$E$2395)),
            _xlws.FILTER('Supplier Emission'!$H$15:$H$49,
                   ('Supplier Emission'!$D$15:$D$49=H2404) * ('Supplier Emission'!$F$15:$F$49=$E$2395)),
            ""),
    "")</f>
        <v/>
      </c>
      <c r="O2404" s="311" t="str">
        <f t="array" ref="O2404">XLOOKUP(1,('Emission Factors'!$E$5:$E$488='GHG emissions calculations'!$F2404)*('Emission Factors'!$H$5:$H$488='GHG emissions calculations'!$H2404),INDEX('Emission Factors'!$E$5:$T$488,0,MATCH('GHG emissions calculations'!O$6,'Emission Factors'!$E$5:$T$5,0)),"",0)</f>
        <v>All other basic organic chemical manufacturing</v>
      </c>
      <c r="P2404" s="313">
        <f t="array" ref="P2404">IFERROR(
    INDEX('Emission Factors'!$E$5:$P$488,
          MATCH(1,
                ('Emission Factors'!$E$5:$E$488 = 'GHG emissions calculations'!$F2404) *
                ('Emission Factors'!$H$5:$H$488 = 'GHG emissions calculations'!$H2404),
                0),
          MATCH('GHG emissions calculations'!P$6,'Emission Factors'!$E$5:$P$5,0)),
    "")</f>
        <v>1184</v>
      </c>
      <c r="Q2404" s="311" t="str">
        <f t="array" ref="Q2404">IFERROR(
    IF(
        INDEX('Emission Factors'!$E$5:$P$488,
              MATCH(1,
                    ('Emission Factors'!$E$5:$E$488 = 'GHG emissions calculations'!$F2404) *
                    ('Emission Factors'!$H$5:$H$488 = 'GHG emissions calculations'!$H2404),
                    0),
              MATCH('GHG emissions calculations'!Q$6, 'Emission Factors'!$E$5:$P$5, 0)) &lt;&gt; "",
        INDEX('Emission Factors'!$E$5:$P$488,
              MATCH(1,
                    ('Emission Factors'!$E$5:$E$488 = 'GHG emissions calculations'!$F2404) *
                    ('Emission Factors'!$H$5:$H$488 = 'GHG emissions calculations'!$H2404),
                    0),
              MATCH('GHG emissions calculations'!Q$6, 'Emission Factors'!$E$5:$P$5, 0)),
        ""),
    "")</f>
        <v>kgCO2e / k€</v>
      </c>
      <c r="R2404" s="311" t="str">
        <f t="array" ref="R2404">IFERROR(
    IF(
        INDEX('Emission Factors'!$E$5:$R$488,
              MATCH(1,
                    ('Emission Factors'!$E$5:$E$488 = 'GHG emissions calculations'!$F2404) *
                    ('Emission Factors'!$H$5:$H$488 = 'GHG emissions calculations'!$H2404),
                    0),
              MATCH('GHG emissions calculations'!R$6, 'Emission Factors'!$E$5:$R$5, 0)) &lt;&gt; "",
        INDEX('Emission Factors'!$E$5:$R$488,
              MATCH(1,
                    ('Emission Factors'!$E$5:$E$488 = 'GHG emissions calculations'!$F2404) *
                    ('Emission Factors'!$H$5:$H$488 = 'GHG emissions calculations'!$H2404),
                    0),
              MATCH('GHG emissions calculations'!R$6, 'Emission Factors'!$E$5:$R$5, 0)),
        ""),
    "")</f>
        <v>America</v>
      </c>
      <c r="S2404" s="312">
        <f t="shared" si="3"/>
        <v>0</v>
      </c>
      <c r="T2404" s="23"/>
    </row>
    <row r="2405" ht="15.75" customHeight="1" outlineLevel="1">
      <c r="A2405" s="23"/>
      <c r="B2405" s="71"/>
      <c r="C2405" s="71"/>
      <c r="D2405" s="71"/>
      <c r="E2405" s="314"/>
      <c r="F2405" s="311" t="str">
        <f>Lists!AC36</f>
        <v>Basic organic chemicals - Asia</v>
      </c>
      <c r="G2405" s="311" t="str">
        <f t="array" ref="G2405">XLOOKUP(1,('Emission Factors'!$E$5:$E$488='GHG emissions calculations'!$F2405)*('Emission Factors'!$H$5:$H$488='GHG emissions calculations'!$H2405),INDEX('Emission Factors'!$E$5:$T$488,0,MATCH('GHG emissions calculations'!G$6,'Emission Factors'!$E$5:$T$5,0)),"",0)</f>
        <v/>
      </c>
      <c r="H2405" s="311" t="s">
        <v>238</v>
      </c>
      <c r="I2405" s="312" t="str">
        <f>IF(
    SUMIFS('Import data'!$L$25:$L$80,
           'Import data'!$J$25:$J$80, F2405,
           'Import data'!$G$25:$G$80, 'GHG emissions calculations'!$H2405,
           'Import data'!$I$25:$I$80,$E$2395) &lt;&gt; 0,
    SUMIFS('Import data'!$L$25:$L$80,
           'Import data'!$J$25:$J$80, F2405,
           'Import data'!$G$25:$G$80, 'GHG emissions calculations'!$H2405,
           'Import data'!$I$25:$I$80,$E$2395),
    ""
)</f>
        <v/>
      </c>
      <c r="J2405" s="311" t="str">
        <f t="array" ref="J2405">IF(
    XLOOKUP(F2405, 'Import data'!$J$26:$J$47, 'Import data'!$M$26:$M$47, "", 0) = "Please add the region-specific supplier emission factor or choose a different region available in the IAEG database.",
    "",
    XLOOKUP(F2405, 'Import data'!$J$26:$J$47, 'Import data'!$M$26:$M$47, "", 0)
)</f>
        <v/>
      </c>
      <c r="K2405" s="311" t="str">
        <f t="array" ref="K2405">IFERROR(
    XLOOKUP(F2405,
            _xlws.FILTER('Supplier Emission'!$G$15:$G$49,
                   ('Supplier Emission'!$D$15:$D$49=H2405) * ('Supplier Emission'!$F$15:$F$49=$E$2395)),
            _xlws.FILTER('Supplier Emission'!$I$15:$I$49,
                   ('Supplier Emission'!$D$15:$D$49=H2405) * ('Supplier Emission'!$F$15:$F$49=$E$2395)),
            ""),
    "")</f>
        <v/>
      </c>
      <c r="L2405" s="311" t="str">
        <f t="array" ref="L2405">IFERROR(
    XLOOKUP(F2405,
            _xlws.FILTER('Supplier Emission'!$G$15:$G$49,
                   ('Supplier Emission'!$D$15:$D$49=H2405) * ('Supplier Emission'!$F$15:$F$49=$E$2395)),
            _xlws.FILTER('Supplier Emission'!$J$15:$J$49,
                   ('Supplier Emission'!$D$15:$D$49=H2405) * ('Supplier Emission'!$F$15:$F$49=$E$2395)),
            ""),
    "")</f>
        <v/>
      </c>
      <c r="M2405" s="311" t="str">
        <f t="array" ref="M2405">IFERROR(
    XLOOKUP(F2405,
            _xlws.FILTER('Supplier Emission'!$G$15:$G$49,
                   ('Supplier Emission'!$D$15:$D$49=H2405) * ('Supplier Emission'!$F$15:$F$49=$E$2395)),
            _xlws.FILTER('Supplier Emission'!$M$15:$M$49,
                   ('Supplier Emission'!$D$15:$D$49=H2405) * ('Supplier Emission'!$F$15:$F$49=$E$2395)),
            ""),
    "")</f>
        <v/>
      </c>
      <c r="N2405" s="311" t="str">
        <f t="array" ref="N2405">IFERROR(
    XLOOKUP(F2405,
            _xlws.FILTER('Supplier Emission'!$G$15:$G$49,
                   ('Supplier Emission'!$D$15:$D$49=H2405) * ('Supplier Emission'!$F$15:$F$49=$E$2395)),
            _xlws.FILTER('Supplier Emission'!$H$15:$H$49,
                   ('Supplier Emission'!$D$15:$D$49=H2405) * ('Supplier Emission'!$F$15:$F$49=$E$2395)),
            ""),
    "")</f>
        <v/>
      </c>
      <c r="O2405" s="311" t="str">
        <f t="array" ref="O2405">XLOOKUP(1,('Emission Factors'!$E$5:$E$488='GHG emissions calculations'!$F2405)*('Emission Factors'!$H$5:$H$488='GHG emissions calculations'!$H2405),INDEX('Emission Factors'!$E$5:$T$488,0,MATCH('GHG emissions calculations'!O$6,'Emission Factors'!$E$5:$T$5,0)),"",0)</f>
        <v/>
      </c>
      <c r="P2405" s="313" t="str">
        <f t="array" ref="P2405">IFERROR(
    INDEX('Emission Factors'!$E$5:$P$488,
          MATCH(1,
                ('Emission Factors'!$E$5:$E$488 = 'GHG emissions calculations'!$F2405) *
                ('Emission Factors'!$H$5:$H$488 = 'GHG emissions calculations'!$H2405),
                0),
          MATCH('GHG emissions calculations'!P$6,'Emission Factors'!$E$5:$P$5,0)),
    "")</f>
        <v/>
      </c>
      <c r="Q2405" s="311" t="str">
        <f t="array" ref="Q2405">IFERROR(
    IF(
        INDEX('Emission Factors'!$E$5:$P$488,
              MATCH(1,
                    ('Emission Factors'!$E$5:$E$488 = 'GHG emissions calculations'!$F2405) *
                    ('Emission Factors'!$H$5:$H$488 = 'GHG emissions calculations'!$H2405),
                    0),
              MATCH('GHG emissions calculations'!Q$6, 'Emission Factors'!$E$5:$P$5, 0)) &lt;&gt; "",
        INDEX('Emission Factors'!$E$5:$P$488,
              MATCH(1,
                    ('Emission Factors'!$E$5:$E$488 = 'GHG emissions calculations'!$F2405) *
                    ('Emission Factors'!$H$5:$H$488 = 'GHG emissions calculations'!$H2405),
                    0),
              MATCH('GHG emissions calculations'!Q$6, 'Emission Factors'!$E$5:$P$5, 0)),
        ""),
    "")</f>
        <v/>
      </c>
      <c r="R2405" s="311" t="str">
        <f t="array" ref="R2405">IFERROR(
    IF(
        INDEX('Emission Factors'!$E$5:$R$488,
              MATCH(1,
                    ('Emission Factors'!$E$5:$E$488 = 'GHG emissions calculations'!$F2405) *
                    ('Emission Factors'!$H$5:$H$488 = 'GHG emissions calculations'!$H2405),
                    0),
              MATCH('GHG emissions calculations'!R$6, 'Emission Factors'!$E$5:$R$5, 0)) &lt;&gt; "",
        INDEX('Emission Factors'!$E$5:$R$488,
              MATCH(1,
                    ('Emission Factors'!$E$5:$E$488 = 'GHG emissions calculations'!$F2405) *
                    ('Emission Factors'!$H$5:$H$488 = 'GHG emissions calculations'!$H2405),
                    0),
              MATCH('GHG emissions calculations'!R$6, 'Emission Factors'!$E$5:$R$5, 0)),
        ""),
    "")</f>
        <v/>
      </c>
      <c r="S2405" s="312">
        <f t="shared" si="3"/>
        <v>0</v>
      </c>
      <c r="T2405" s="23"/>
    </row>
    <row r="2406" ht="15.75" customHeight="1" outlineLevel="1">
      <c r="A2406" s="23"/>
      <c r="B2406" s="71"/>
      <c r="C2406" s="71"/>
      <c r="D2406" s="71"/>
      <c r="E2406" s="314"/>
      <c r="F2406" s="311" t="str">
        <f>Lists!AC34</f>
        <v>Basic organic chemicals - Europe</v>
      </c>
      <c r="G2406" s="311" t="str">
        <f t="array" ref="G2406">XLOOKUP(1,('Emission Factors'!$E$5:$E$488='GHG emissions calculations'!$F2406)*('Emission Factors'!$H$5:$H$488='GHG emissions calculations'!$H2406),INDEX('Emission Factors'!$E$5:$T$488,0,MATCH('GHG emissions calculations'!G$6,'Emission Factors'!$E$5:$T$5,0)),"",0)</f>
        <v/>
      </c>
      <c r="H2406" s="311" t="s">
        <v>238</v>
      </c>
      <c r="I2406" s="312" t="str">
        <f>IF(
    SUMIFS('Import data'!$L$25:$L$80,
           'Import data'!$J$25:$J$80, F2406,
           'Import data'!$G$25:$G$80, 'GHG emissions calculations'!$H2406,
           'Import data'!$I$25:$I$80,$E$2395) &lt;&gt; 0,
    SUMIFS('Import data'!$L$25:$L$80,
           'Import data'!$J$25:$J$80, F2406,
           'Import data'!$G$25:$G$80, 'GHG emissions calculations'!$H2406,
           'Import data'!$I$25:$I$80,$E$2395),
    ""
)</f>
        <v/>
      </c>
      <c r="J2406" s="311" t="str">
        <f t="array" ref="J2406">IF(
    XLOOKUP(F2406, 'Import data'!$J$26:$J$47, 'Import data'!$M$26:$M$47, "", 0) = "Please add the region-specific supplier emission factor or choose a different region available in the IAEG database.",
    "",
    XLOOKUP(F2406, 'Import data'!$J$26:$J$47, 'Import data'!$M$26:$M$47, "", 0)
)</f>
        <v/>
      </c>
      <c r="K2406" s="311" t="str">
        <f t="array" ref="K2406">IFERROR(
    XLOOKUP(F2406,
            _xlws.FILTER('Supplier Emission'!$G$15:$G$49,
                   ('Supplier Emission'!$D$15:$D$49=H2406) * ('Supplier Emission'!$F$15:$F$49=$E$2395)),
            _xlws.FILTER('Supplier Emission'!$I$15:$I$49,
                   ('Supplier Emission'!$D$15:$D$49=H2406) * ('Supplier Emission'!$F$15:$F$49=$E$2395)),
            ""),
    "")</f>
        <v/>
      </c>
      <c r="L2406" s="311" t="str">
        <f t="array" ref="L2406">IFERROR(
    XLOOKUP(F2406,
            _xlws.FILTER('Supplier Emission'!$G$15:$G$49,
                   ('Supplier Emission'!$D$15:$D$49=H2406) * ('Supplier Emission'!$F$15:$F$49=$E$2395)),
            _xlws.FILTER('Supplier Emission'!$J$15:$J$49,
                   ('Supplier Emission'!$D$15:$D$49=H2406) * ('Supplier Emission'!$F$15:$F$49=$E$2395)),
            ""),
    "")</f>
        <v/>
      </c>
      <c r="M2406" s="311" t="str">
        <f t="array" ref="M2406">IFERROR(
    XLOOKUP(F2406,
            _xlws.FILTER('Supplier Emission'!$G$15:$G$49,
                   ('Supplier Emission'!$D$15:$D$49=H2406) * ('Supplier Emission'!$F$15:$F$49=$E$2395)),
            _xlws.FILTER('Supplier Emission'!$M$15:$M$49,
                   ('Supplier Emission'!$D$15:$D$49=H2406) * ('Supplier Emission'!$F$15:$F$49=$E$2395)),
            ""),
    "")</f>
        <v/>
      </c>
      <c r="N2406" s="311" t="str">
        <f t="array" ref="N2406">IFERROR(
    XLOOKUP(F2406,
            _xlws.FILTER('Supplier Emission'!$G$15:$G$49,
                   ('Supplier Emission'!$D$15:$D$49=H2406) * ('Supplier Emission'!$F$15:$F$49=$E$2395)),
            _xlws.FILTER('Supplier Emission'!$H$15:$H$49,
                   ('Supplier Emission'!$D$15:$D$49=H2406) * ('Supplier Emission'!$F$15:$F$49=$E$2395)),
            ""),
    "")</f>
        <v/>
      </c>
      <c r="O2406" s="311" t="str">
        <f t="array" ref="O2406">XLOOKUP(1,('Emission Factors'!$E$5:$E$488='GHG emissions calculations'!$F2406)*('Emission Factors'!$H$5:$H$488='GHG emissions calculations'!$H2406),INDEX('Emission Factors'!$E$5:$T$488,0,MATCH('GHG emissions calculations'!O$6,'Emission Factors'!$E$5:$T$5,0)),"",0)</f>
        <v/>
      </c>
      <c r="P2406" s="313" t="str">
        <f t="array" ref="P2406">IFERROR(
    INDEX('Emission Factors'!$E$5:$P$488,
          MATCH(1,
                ('Emission Factors'!$E$5:$E$488 = 'GHG emissions calculations'!$F2406) *
                ('Emission Factors'!$H$5:$H$488 = 'GHG emissions calculations'!$H2406),
                0),
          MATCH('GHG emissions calculations'!P$6,'Emission Factors'!$E$5:$P$5,0)),
    "")</f>
        <v/>
      </c>
      <c r="Q2406" s="311" t="str">
        <f t="array" ref="Q2406">IFERROR(
    IF(
        INDEX('Emission Factors'!$E$5:$P$488,
              MATCH(1,
                    ('Emission Factors'!$E$5:$E$488 = 'GHG emissions calculations'!$F2406) *
                    ('Emission Factors'!$H$5:$H$488 = 'GHG emissions calculations'!$H2406),
                    0),
              MATCH('GHG emissions calculations'!Q$6, 'Emission Factors'!$E$5:$P$5, 0)) &lt;&gt; "",
        INDEX('Emission Factors'!$E$5:$P$488,
              MATCH(1,
                    ('Emission Factors'!$E$5:$E$488 = 'GHG emissions calculations'!$F2406) *
                    ('Emission Factors'!$H$5:$H$488 = 'GHG emissions calculations'!$H2406),
                    0),
              MATCH('GHG emissions calculations'!Q$6, 'Emission Factors'!$E$5:$P$5, 0)),
        ""),
    "")</f>
        <v/>
      </c>
      <c r="R2406" s="311" t="str">
        <f t="array" ref="R2406">IFERROR(
    IF(
        INDEX('Emission Factors'!$E$5:$R$488,
              MATCH(1,
                    ('Emission Factors'!$E$5:$E$488 = 'GHG emissions calculations'!$F2406) *
                    ('Emission Factors'!$H$5:$H$488 = 'GHG emissions calculations'!$H2406),
                    0),
              MATCH('GHG emissions calculations'!R$6, 'Emission Factors'!$E$5:$R$5, 0)) &lt;&gt; "",
        INDEX('Emission Factors'!$E$5:$R$488,
              MATCH(1,
                    ('Emission Factors'!$E$5:$E$488 = 'GHG emissions calculations'!$F2406) *
                    ('Emission Factors'!$H$5:$H$488 = 'GHG emissions calculations'!$H2406),
                    0),
              MATCH('GHG emissions calculations'!R$6, 'Emission Factors'!$E$5:$R$5, 0)),
        ""),
    "")</f>
        <v/>
      </c>
      <c r="S2406" s="312">
        <f t="shared" si="3"/>
        <v>0</v>
      </c>
      <c r="T2406" s="23"/>
    </row>
    <row r="2407" ht="15.75" customHeight="1" outlineLevel="1">
      <c r="A2407" s="23"/>
      <c r="B2407" s="71"/>
      <c r="C2407" s="71"/>
      <c r="D2407" s="71"/>
      <c r="E2407" s="314"/>
      <c r="F2407" s="311" t="str">
        <f>Lists!AC39</f>
        <v>Basic organic chemicals - Global or unspecified region</v>
      </c>
      <c r="G2407" s="311" t="str">
        <f t="array" ref="G2407">XLOOKUP(1,('Emission Factors'!$E$5:$E$488='GHG emissions calculations'!$F2407)*('Emission Factors'!$H$5:$H$488='GHG emissions calculations'!$H2407),INDEX('Emission Factors'!$E$5:$T$488,0,MATCH('GHG emissions calculations'!G$6,'Emission Factors'!$E$5:$T$5,0)),"",0)</f>
        <v/>
      </c>
      <c r="H2407" s="311" t="s">
        <v>238</v>
      </c>
      <c r="I2407" s="312" t="str">
        <f>IF(
    SUMIFS('Import data'!$L$25:$L$80,
           'Import data'!$J$25:$J$80, F2407,
           'Import data'!$G$25:$G$80, 'GHG emissions calculations'!$H2407,
           'Import data'!$I$25:$I$80,$E$2395) &lt;&gt; 0,
    SUMIFS('Import data'!$L$25:$L$80,
           'Import data'!$J$25:$J$80, F2407,
           'Import data'!$G$25:$G$80, 'GHG emissions calculations'!$H2407,
           'Import data'!$I$25:$I$80,$E$2395),
    ""
)</f>
        <v/>
      </c>
      <c r="J2407" s="311" t="str">
        <f t="array" ref="J2407">IF(
    XLOOKUP(F2407, 'Import data'!$J$26:$J$47, 'Import data'!$M$26:$M$47, "", 0) = "Please add the region-specific supplier emission factor or choose a different region available in the IAEG database.",
    "",
    XLOOKUP(F2407, 'Import data'!$J$26:$J$47, 'Import data'!$M$26:$M$47, "", 0)
)</f>
        <v/>
      </c>
      <c r="K2407" s="311" t="str">
        <f t="array" ref="K2407">IFERROR(
    XLOOKUP(F2407,
            _xlws.FILTER('Supplier Emission'!$G$15:$G$49,
                   ('Supplier Emission'!$D$15:$D$49=H2407) * ('Supplier Emission'!$F$15:$F$49=$E$2395)),
            _xlws.FILTER('Supplier Emission'!$I$15:$I$49,
                   ('Supplier Emission'!$D$15:$D$49=H2407) * ('Supplier Emission'!$F$15:$F$49=$E$2395)),
            ""),
    "")</f>
        <v/>
      </c>
      <c r="L2407" s="311" t="str">
        <f t="array" ref="L2407">IFERROR(
    XLOOKUP(F2407,
            _xlws.FILTER('Supplier Emission'!$G$15:$G$49,
                   ('Supplier Emission'!$D$15:$D$49=H2407) * ('Supplier Emission'!$F$15:$F$49=$E$2395)),
            _xlws.FILTER('Supplier Emission'!$J$15:$J$49,
                   ('Supplier Emission'!$D$15:$D$49=H2407) * ('Supplier Emission'!$F$15:$F$49=$E$2395)),
            ""),
    "")</f>
        <v/>
      </c>
      <c r="M2407" s="311" t="str">
        <f t="array" ref="M2407">IFERROR(
    XLOOKUP(F2407,
            _xlws.FILTER('Supplier Emission'!$G$15:$G$49,
                   ('Supplier Emission'!$D$15:$D$49=H2407) * ('Supplier Emission'!$F$15:$F$49=$E$2395)),
            _xlws.FILTER('Supplier Emission'!$M$15:$M$49,
                   ('Supplier Emission'!$D$15:$D$49=H2407) * ('Supplier Emission'!$F$15:$F$49=$E$2395)),
            ""),
    "")</f>
        <v/>
      </c>
      <c r="N2407" s="311" t="str">
        <f t="array" ref="N2407">IFERROR(
    XLOOKUP(F2407,
            _xlws.FILTER('Supplier Emission'!$G$15:$G$49,
                   ('Supplier Emission'!$D$15:$D$49=H2407) * ('Supplier Emission'!$F$15:$F$49=$E$2395)),
            _xlws.FILTER('Supplier Emission'!$H$15:$H$49,
                   ('Supplier Emission'!$D$15:$D$49=H2407) * ('Supplier Emission'!$F$15:$F$49=$E$2395)),
            ""),
    "")</f>
        <v/>
      </c>
      <c r="O2407" s="311" t="str">
        <f t="array" ref="O2407">XLOOKUP(1,('Emission Factors'!$E$5:$E$488='GHG emissions calculations'!$F2407)*('Emission Factors'!$H$5:$H$488='GHG emissions calculations'!$H2407),INDEX('Emission Factors'!$E$5:$T$488,0,MATCH('GHG emissions calculations'!O$6,'Emission Factors'!$E$5:$T$5,0)),"",0)</f>
        <v/>
      </c>
      <c r="P2407" s="313" t="str">
        <f t="array" ref="P2407">IFERROR(
    INDEX('Emission Factors'!$E$5:$P$488,
          MATCH(1,
                ('Emission Factors'!$E$5:$E$488 = 'GHG emissions calculations'!$F2407) *
                ('Emission Factors'!$H$5:$H$488 = 'GHG emissions calculations'!$H2407),
                0),
          MATCH('GHG emissions calculations'!P$6,'Emission Factors'!$E$5:$P$5,0)),
    "")</f>
        <v/>
      </c>
      <c r="Q2407" s="311" t="str">
        <f t="array" ref="Q2407">IFERROR(
    IF(
        INDEX('Emission Factors'!$E$5:$P$488,
              MATCH(1,
                    ('Emission Factors'!$E$5:$E$488 = 'GHG emissions calculations'!$F2407) *
                    ('Emission Factors'!$H$5:$H$488 = 'GHG emissions calculations'!$H2407),
                    0),
              MATCH('GHG emissions calculations'!Q$6, 'Emission Factors'!$E$5:$P$5, 0)) &lt;&gt; "",
        INDEX('Emission Factors'!$E$5:$P$488,
              MATCH(1,
                    ('Emission Factors'!$E$5:$E$488 = 'GHG emissions calculations'!$F2407) *
                    ('Emission Factors'!$H$5:$H$488 = 'GHG emissions calculations'!$H2407),
                    0),
              MATCH('GHG emissions calculations'!Q$6, 'Emission Factors'!$E$5:$P$5, 0)),
        ""),
    "")</f>
        <v/>
      </c>
      <c r="R2407" s="311" t="str">
        <f t="array" ref="R2407">IFERROR(
    IF(
        INDEX('Emission Factors'!$E$5:$R$488,
              MATCH(1,
                    ('Emission Factors'!$E$5:$E$488 = 'GHG emissions calculations'!$F2407) *
                    ('Emission Factors'!$H$5:$H$488 = 'GHG emissions calculations'!$H2407),
                    0),
              MATCH('GHG emissions calculations'!R$6, 'Emission Factors'!$E$5:$R$5, 0)) &lt;&gt; "",
        INDEX('Emission Factors'!$E$5:$R$488,
              MATCH(1,
                    ('Emission Factors'!$E$5:$E$488 = 'GHG emissions calculations'!$F2407) *
                    ('Emission Factors'!$H$5:$H$488 = 'GHG emissions calculations'!$H2407),
                    0),
              MATCH('GHG emissions calculations'!R$6, 'Emission Factors'!$E$5:$R$5, 0)),
        ""),
    "")</f>
        <v/>
      </c>
      <c r="S2407" s="312">
        <f t="shared" si="3"/>
        <v>0</v>
      </c>
      <c r="T2407" s="23"/>
    </row>
    <row r="2408" ht="15.75" customHeight="1" outlineLevel="1">
      <c r="A2408" s="23"/>
      <c r="B2408" s="71"/>
      <c r="C2408" s="71"/>
      <c r="D2408" s="71"/>
      <c r="E2408" s="314"/>
      <c r="F2408" s="311" t="str">
        <f>Lists!AC38</f>
        <v>Basic organic chemicals - Middle East</v>
      </c>
      <c r="G2408" s="311" t="str">
        <f t="array" ref="G2408">XLOOKUP(1,('Emission Factors'!$E$5:$E$488='GHG emissions calculations'!$F2408)*('Emission Factors'!$H$5:$H$488='GHG emissions calculations'!$H2408),INDEX('Emission Factors'!$E$5:$T$488,0,MATCH('GHG emissions calculations'!G$6,'Emission Factors'!$E$5:$T$5,0)),"",0)</f>
        <v/>
      </c>
      <c r="H2408" s="311" t="s">
        <v>238</v>
      </c>
      <c r="I2408" s="312" t="str">
        <f>IF(
    SUMIFS('Import data'!$L$25:$L$80,
           'Import data'!$J$25:$J$80, F2408,
           'Import data'!$G$25:$G$80, 'GHG emissions calculations'!$H2408,
           'Import data'!$I$25:$I$80,$E$2395) &lt;&gt; 0,
    SUMIFS('Import data'!$L$25:$L$80,
           'Import data'!$J$25:$J$80, F2408,
           'Import data'!$G$25:$G$80, 'GHG emissions calculations'!$H2408,
           'Import data'!$I$25:$I$80,$E$2395),
    ""
)</f>
        <v/>
      </c>
      <c r="J2408" s="311" t="str">
        <f t="array" ref="J2408">IF(
    XLOOKUP(F2408, 'Import data'!$J$26:$J$47, 'Import data'!$M$26:$M$47, "", 0) = "Please add the region-specific supplier emission factor or choose a different region available in the IAEG database.",
    "",
    XLOOKUP(F2408, 'Import data'!$J$26:$J$47, 'Import data'!$M$26:$M$47, "", 0)
)</f>
        <v/>
      </c>
      <c r="K2408" s="311" t="str">
        <f t="array" ref="K2408">IFERROR(
    XLOOKUP(F2408,
            _xlws.FILTER('Supplier Emission'!$G$15:$G$49,
                   ('Supplier Emission'!$D$15:$D$49=H2408) * ('Supplier Emission'!$F$15:$F$49=$E$2395)),
            _xlws.FILTER('Supplier Emission'!$I$15:$I$49,
                   ('Supplier Emission'!$D$15:$D$49=H2408) * ('Supplier Emission'!$F$15:$F$49=$E$2395)),
            ""),
    "")</f>
        <v/>
      </c>
      <c r="L2408" s="311" t="str">
        <f t="array" ref="L2408">IFERROR(
    XLOOKUP(F2408,
            _xlws.FILTER('Supplier Emission'!$G$15:$G$49,
                   ('Supplier Emission'!$D$15:$D$49=H2408) * ('Supplier Emission'!$F$15:$F$49=$E$2395)),
            _xlws.FILTER('Supplier Emission'!$J$15:$J$49,
                   ('Supplier Emission'!$D$15:$D$49=H2408) * ('Supplier Emission'!$F$15:$F$49=$E$2395)),
            ""),
    "")</f>
        <v/>
      </c>
      <c r="M2408" s="311" t="str">
        <f t="array" ref="M2408">IFERROR(
    XLOOKUP(F2408,
            _xlws.FILTER('Supplier Emission'!$G$15:$G$49,
                   ('Supplier Emission'!$D$15:$D$49=H2408) * ('Supplier Emission'!$F$15:$F$49=$E$2395)),
            _xlws.FILTER('Supplier Emission'!$M$15:$M$49,
                   ('Supplier Emission'!$D$15:$D$49=H2408) * ('Supplier Emission'!$F$15:$F$49=$E$2395)),
            ""),
    "")</f>
        <v/>
      </c>
      <c r="N2408" s="311" t="str">
        <f t="array" ref="N2408">IFERROR(
    XLOOKUP(F2408,
            _xlws.FILTER('Supplier Emission'!$G$15:$G$49,
                   ('Supplier Emission'!$D$15:$D$49=H2408) * ('Supplier Emission'!$F$15:$F$49=$E$2395)),
            _xlws.FILTER('Supplier Emission'!$H$15:$H$49,
                   ('Supplier Emission'!$D$15:$D$49=H2408) * ('Supplier Emission'!$F$15:$F$49=$E$2395)),
            ""),
    "")</f>
        <v/>
      </c>
      <c r="O2408" s="311" t="str">
        <f t="array" ref="O2408">XLOOKUP(1,('Emission Factors'!$E$5:$E$488='GHG emissions calculations'!$F2408)*('Emission Factors'!$H$5:$H$488='GHG emissions calculations'!$H2408),INDEX('Emission Factors'!$E$5:$T$488,0,MATCH('GHG emissions calculations'!O$6,'Emission Factors'!$E$5:$T$5,0)),"",0)</f>
        <v/>
      </c>
      <c r="P2408" s="313" t="str">
        <f t="array" ref="P2408">IFERROR(
    INDEX('Emission Factors'!$E$5:$P$488,
          MATCH(1,
                ('Emission Factors'!$E$5:$E$488 = 'GHG emissions calculations'!$F2408) *
                ('Emission Factors'!$H$5:$H$488 = 'GHG emissions calculations'!$H2408),
                0),
          MATCH('GHG emissions calculations'!P$6,'Emission Factors'!$E$5:$P$5,0)),
    "")</f>
        <v/>
      </c>
      <c r="Q2408" s="311" t="str">
        <f t="array" ref="Q2408">IFERROR(
    IF(
        INDEX('Emission Factors'!$E$5:$P$488,
              MATCH(1,
                    ('Emission Factors'!$E$5:$E$488 = 'GHG emissions calculations'!$F2408) *
                    ('Emission Factors'!$H$5:$H$488 = 'GHG emissions calculations'!$H2408),
                    0),
              MATCH('GHG emissions calculations'!Q$6, 'Emission Factors'!$E$5:$P$5, 0)) &lt;&gt; "",
        INDEX('Emission Factors'!$E$5:$P$488,
              MATCH(1,
                    ('Emission Factors'!$E$5:$E$488 = 'GHG emissions calculations'!$F2408) *
                    ('Emission Factors'!$H$5:$H$488 = 'GHG emissions calculations'!$H2408),
                    0),
              MATCH('GHG emissions calculations'!Q$6, 'Emission Factors'!$E$5:$P$5, 0)),
        ""),
    "")</f>
        <v/>
      </c>
      <c r="R2408" s="311" t="str">
        <f t="array" ref="R2408">IFERROR(
    IF(
        INDEX('Emission Factors'!$E$5:$R$488,
              MATCH(1,
                    ('Emission Factors'!$E$5:$E$488 = 'GHG emissions calculations'!$F2408) *
                    ('Emission Factors'!$H$5:$H$488 = 'GHG emissions calculations'!$H2408),
                    0),
              MATCH('GHG emissions calculations'!R$6, 'Emission Factors'!$E$5:$R$5, 0)) &lt;&gt; "",
        INDEX('Emission Factors'!$E$5:$R$488,
              MATCH(1,
                    ('Emission Factors'!$E$5:$E$488 = 'GHG emissions calculations'!$F2408) *
                    ('Emission Factors'!$H$5:$H$488 = 'GHG emissions calculations'!$H2408),
                    0),
              MATCH('GHG emissions calculations'!R$6, 'Emission Factors'!$E$5:$R$5, 0)),
        ""),
    "")</f>
        <v/>
      </c>
      <c r="S2408" s="312">
        <f t="shared" si="3"/>
        <v>0</v>
      </c>
      <c r="T2408" s="23"/>
    </row>
    <row r="2409" ht="15.75" customHeight="1" outlineLevel="1">
      <c r="A2409" s="23"/>
      <c r="B2409" s="71"/>
      <c r="C2409" s="71"/>
      <c r="D2409" s="71"/>
      <c r="E2409" s="314"/>
      <c r="F2409" s="311" t="str">
        <f>Lists!AC37</f>
        <v>Basic organic chemicals - Oceania</v>
      </c>
      <c r="G2409" s="311" t="str">
        <f t="array" ref="G2409">XLOOKUP(1,('Emission Factors'!$E$5:$E$488='GHG emissions calculations'!$F2409)*('Emission Factors'!$H$5:$H$488='GHG emissions calculations'!$H2409),INDEX('Emission Factors'!$E$5:$T$488,0,MATCH('GHG emissions calculations'!G$6,'Emission Factors'!$E$5:$T$5,0)),"",0)</f>
        <v/>
      </c>
      <c r="H2409" s="311" t="s">
        <v>238</v>
      </c>
      <c r="I2409" s="312" t="str">
        <f>IF(
    SUMIFS('Import data'!$L$25:$L$80,
           'Import data'!$J$25:$J$80, F2409,
           'Import data'!$G$25:$G$80, 'GHG emissions calculations'!$H2409,
           'Import data'!$I$25:$I$80,$E$2395) &lt;&gt; 0,
    SUMIFS('Import data'!$L$25:$L$80,
           'Import data'!$J$25:$J$80, F2409,
           'Import data'!$G$25:$G$80, 'GHG emissions calculations'!$H2409,
           'Import data'!$I$25:$I$80,$E$2395),
    ""
)</f>
        <v/>
      </c>
      <c r="J2409" s="311" t="str">
        <f t="array" ref="J2409">IF(
    XLOOKUP(F2409, 'Import data'!$J$26:$J$47, 'Import data'!$M$26:$M$47, "", 0) = "Please add the region-specific supplier emission factor or choose a different region available in the IAEG database.",
    "",
    XLOOKUP(F2409, 'Import data'!$J$26:$J$47, 'Import data'!$M$26:$M$47, "", 0)
)</f>
        <v/>
      </c>
      <c r="K2409" s="311" t="str">
        <f t="array" ref="K2409">IFERROR(
    XLOOKUP(F2409,
            _xlws.FILTER('Supplier Emission'!$G$15:$G$49,
                   ('Supplier Emission'!$D$15:$D$49=H2409) * ('Supplier Emission'!$F$15:$F$49=$E$2395)),
            _xlws.FILTER('Supplier Emission'!$I$15:$I$49,
                   ('Supplier Emission'!$D$15:$D$49=H2409) * ('Supplier Emission'!$F$15:$F$49=$E$2395)),
            ""),
    "")</f>
        <v/>
      </c>
      <c r="L2409" s="311" t="str">
        <f t="array" ref="L2409">IFERROR(
    XLOOKUP(F2409,
            _xlws.FILTER('Supplier Emission'!$G$15:$G$49,
                   ('Supplier Emission'!$D$15:$D$49=H2409) * ('Supplier Emission'!$F$15:$F$49=$E$2395)),
            _xlws.FILTER('Supplier Emission'!$J$15:$J$49,
                   ('Supplier Emission'!$D$15:$D$49=H2409) * ('Supplier Emission'!$F$15:$F$49=$E$2395)),
            ""),
    "")</f>
        <v/>
      </c>
      <c r="M2409" s="311" t="str">
        <f t="array" ref="M2409">IFERROR(
    XLOOKUP(F2409,
            _xlws.FILTER('Supplier Emission'!$G$15:$G$49,
                   ('Supplier Emission'!$D$15:$D$49=H2409) * ('Supplier Emission'!$F$15:$F$49=$E$2395)),
            _xlws.FILTER('Supplier Emission'!$M$15:$M$49,
                   ('Supplier Emission'!$D$15:$D$49=H2409) * ('Supplier Emission'!$F$15:$F$49=$E$2395)),
            ""),
    "")</f>
        <v/>
      </c>
      <c r="N2409" s="311" t="str">
        <f t="array" ref="N2409">IFERROR(
    XLOOKUP(F2409,
            _xlws.FILTER('Supplier Emission'!$G$15:$G$49,
                   ('Supplier Emission'!$D$15:$D$49=H2409) * ('Supplier Emission'!$F$15:$F$49=$E$2395)),
            _xlws.FILTER('Supplier Emission'!$H$15:$H$49,
                   ('Supplier Emission'!$D$15:$D$49=H2409) * ('Supplier Emission'!$F$15:$F$49=$E$2395)),
            ""),
    "")</f>
        <v/>
      </c>
      <c r="O2409" s="311" t="str">
        <f t="array" ref="O2409">XLOOKUP(1,('Emission Factors'!$E$5:$E$488='GHG emissions calculations'!$F2409)*('Emission Factors'!$H$5:$H$488='GHG emissions calculations'!$H2409),INDEX('Emission Factors'!$E$5:$T$488,0,MATCH('GHG emissions calculations'!O$6,'Emission Factors'!$E$5:$T$5,0)),"",0)</f>
        <v/>
      </c>
      <c r="P2409" s="313" t="str">
        <f t="array" ref="P2409">IFERROR(
    INDEX('Emission Factors'!$E$5:$P$488,
          MATCH(1,
                ('Emission Factors'!$E$5:$E$488 = 'GHG emissions calculations'!$F2409) *
                ('Emission Factors'!$H$5:$H$488 = 'GHG emissions calculations'!$H2409),
                0),
          MATCH('GHG emissions calculations'!P$6,'Emission Factors'!$E$5:$P$5,0)),
    "")</f>
        <v/>
      </c>
      <c r="Q2409" s="311" t="str">
        <f t="array" ref="Q2409">IFERROR(
    IF(
        INDEX('Emission Factors'!$E$5:$P$488,
              MATCH(1,
                    ('Emission Factors'!$E$5:$E$488 = 'GHG emissions calculations'!$F2409) *
                    ('Emission Factors'!$H$5:$H$488 = 'GHG emissions calculations'!$H2409),
                    0),
              MATCH('GHG emissions calculations'!Q$6, 'Emission Factors'!$E$5:$P$5, 0)) &lt;&gt; "",
        INDEX('Emission Factors'!$E$5:$P$488,
              MATCH(1,
                    ('Emission Factors'!$E$5:$E$488 = 'GHG emissions calculations'!$F2409) *
                    ('Emission Factors'!$H$5:$H$488 = 'GHG emissions calculations'!$H2409),
                    0),
              MATCH('GHG emissions calculations'!Q$6, 'Emission Factors'!$E$5:$P$5, 0)),
        ""),
    "")</f>
        <v/>
      </c>
      <c r="R2409" s="311" t="str">
        <f t="array" ref="R2409">IFERROR(
    IF(
        INDEX('Emission Factors'!$E$5:$R$488,
              MATCH(1,
                    ('Emission Factors'!$E$5:$E$488 = 'GHG emissions calculations'!$F2409) *
                    ('Emission Factors'!$H$5:$H$488 = 'GHG emissions calculations'!$H2409),
                    0),
              MATCH('GHG emissions calculations'!R$6, 'Emission Factors'!$E$5:$R$5, 0)) &lt;&gt; "",
        INDEX('Emission Factors'!$E$5:$R$488,
              MATCH(1,
                    ('Emission Factors'!$E$5:$E$488 = 'GHG emissions calculations'!$F2409) *
                    ('Emission Factors'!$H$5:$H$488 = 'GHG emissions calculations'!$H2409),
                    0),
              MATCH('GHG emissions calculations'!R$6, 'Emission Factors'!$E$5:$R$5, 0)),
        ""),
    "")</f>
        <v/>
      </c>
      <c r="S2409" s="312">
        <f t="shared" si="3"/>
        <v>0</v>
      </c>
      <c r="T2409" s="23"/>
    </row>
    <row r="2410" ht="15.75" customHeight="1" outlineLevel="1">
      <c r="A2410" s="23"/>
      <c r="B2410" s="71"/>
      <c r="C2410" s="71"/>
      <c r="D2410" s="71"/>
      <c r="E2410" s="314"/>
      <c r="F2410" s="311" t="str">
        <f>Lists!AC42</f>
        <v>Chemical treatments - Africa</v>
      </c>
      <c r="G2410" s="311" t="str">
        <f t="array" ref="G2410">XLOOKUP(1,('Emission Factors'!$E$5:$E$488='GHG emissions calculations'!$F2410)*('Emission Factors'!$H$5:$H$488='GHG emissions calculations'!$H2410),INDEX('Emission Factors'!$E$5:$T$488,0,MATCH('GHG emissions calculations'!G$6,'Emission Factors'!$E$5:$T$5,0)),"",0)</f>
        <v/>
      </c>
      <c r="H2410" s="311" t="s">
        <v>238</v>
      </c>
      <c r="I2410" s="312" t="str">
        <f>IF(
    SUMIFS('Import data'!$L$25:$L$80,
           'Import data'!$J$25:$J$80, F2410,
           'Import data'!$G$25:$G$80, 'GHG emissions calculations'!$H2410,
           'Import data'!$I$25:$I$80,$E$2395) &lt;&gt; 0,
    SUMIFS('Import data'!$L$25:$L$80,
           'Import data'!$J$25:$J$80, F2410,
           'Import data'!$G$25:$G$80, 'GHG emissions calculations'!$H2410,
           'Import data'!$I$25:$I$80,$E$2395),
    ""
)</f>
        <v/>
      </c>
      <c r="J2410" s="311" t="str">
        <f t="array" ref="J2410">IF(
    XLOOKUP(F2410, 'Import data'!$J$26:$J$47, 'Import data'!$M$26:$M$47, "", 0) = "Please add the region-specific supplier emission factor or choose a different region available in the IAEG database.",
    "",
    XLOOKUP(F2410, 'Import data'!$J$26:$J$47, 'Import data'!$M$26:$M$47, "", 0)
)</f>
        <v/>
      </c>
      <c r="K2410" s="311" t="str">
        <f t="array" ref="K2410">IFERROR(
    XLOOKUP(F2410,
            _xlws.FILTER('Supplier Emission'!$G$15:$G$49,
                   ('Supplier Emission'!$D$15:$D$49=H2410) * ('Supplier Emission'!$F$15:$F$49=$E$2395)),
            _xlws.FILTER('Supplier Emission'!$I$15:$I$49,
                   ('Supplier Emission'!$D$15:$D$49=H2410) * ('Supplier Emission'!$F$15:$F$49=$E$2395)),
            ""),
    "")</f>
        <v/>
      </c>
      <c r="L2410" s="311" t="str">
        <f t="array" ref="L2410">IFERROR(
    XLOOKUP(F2410,
            _xlws.FILTER('Supplier Emission'!$G$15:$G$49,
                   ('Supplier Emission'!$D$15:$D$49=H2410) * ('Supplier Emission'!$F$15:$F$49=$E$2395)),
            _xlws.FILTER('Supplier Emission'!$J$15:$J$49,
                   ('Supplier Emission'!$D$15:$D$49=H2410) * ('Supplier Emission'!$F$15:$F$49=$E$2395)),
            ""),
    "")</f>
        <v/>
      </c>
      <c r="M2410" s="311" t="str">
        <f t="array" ref="M2410">IFERROR(
    XLOOKUP(F2410,
            _xlws.FILTER('Supplier Emission'!$G$15:$G$49,
                   ('Supplier Emission'!$D$15:$D$49=H2410) * ('Supplier Emission'!$F$15:$F$49=$E$2395)),
            _xlws.FILTER('Supplier Emission'!$M$15:$M$49,
                   ('Supplier Emission'!$D$15:$D$49=H2410) * ('Supplier Emission'!$F$15:$F$49=$E$2395)),
            ""),
    "")</f>
        <v/>
      </c>
      <c r="N2410" s="311" t="str">
        <f t="array" ref="N2410">IFERROR(
    XLOOKUP(F2410,
            _xlws.FILTER('Supplier Emission'!$G$15:$G$49,
                   ('Supplier Emission'!$D$15:$D$49=H2410) * ('Supplier Emission'!$F$15:$F$49=$E$2395)),
            _xlws.FILTER('Supplier Emission'!$H$15:$H$49,
                   ('Supplier Emission'!$D$15:$D$49=H2410) * ('Supplier Emission'!$F$15:$F$49=$E$2395)),
            ""),
    "")</f>
        <v/>
      </c>
      <c r="O2410" s="311" t="str">
        <f t="array" ref="O2410">XLOOKUP(1,('Emission Factors'!$E$5:$E$488='GHG emissions calculations'!$F2410)*('Emission Factors'!$H$5:$H$488='GHG emissions calculations'!$H2410),INDEX('Emission Factors'!$E$5:$T$488,0,MATCH('GHG emissions calculations'!O$6,'Emission Factors'!$E$5:$T$5,0)),"",0)</f>
        <v/>
      </c>
      <c r="P2410" s="313" t="str">
        <f t="array" ref="P2410">IFERROR(
    INDEX('Emission Factors'!$E$5:$P$488,
          MATCH(1,
                ('Emission Factors'!$E$5:$E$488 = 'GHG emissions calculations'!$F2410) *
                ('Emission Factors'!$H$5:$H$488 = 'GHG emissions calculations'!$H2410),
                0),
          MATCH('GHG emissions calculations'!P$6,'Emission Factors'!$E$5:$P$5,0)),
    "")</f>
        <v/>
      </c>
      <c r="Q2410" s="311" t="str">
        <f t="array" ref="Q2410">IFERROR(
    IF(
        INDEX('Emission Factors'!$E$5:$P$488,
              MATCH(1,
                    ('Emission Factors'!$E$5:$E$488 = 'GHG emissions calculations'!$F2410) *
                    ('Emission Factors'!$H$5:$H$488 = 'GHG emissions calculations'!$H2410),
                    0),
              MATCH('GHG emissions calculations'!Q$6, 'Emission Factors'!$E$5:$P$5, 0)) &lt;&gt; "",
        INDEX('Emission Factors'!$E$5:$P$488,
              MATCH(1,
                    ('Emission Factors'!$E$5:$E$488 = 'GHG emissions calculations'!$F2410) *
                    ('Emission Factors'!$H$5:$H$488 = 'GHG emissions calculations'!$H2410),
                    0),
              MATCH('GHG emissions calculations'!Q$6, 'Emission Factors'!$E$5:$P$5, 0)),
        ""),
    "")</f>
        <v/>
      </c>
      <c r="R2410" s="311" t="str">
        <f t="array" ref="R2410">IFERROR(
    IF(
        INDEX('Emission Factors'!$E$5:$R$488,
              MATCH(1,
                    ('Emission Factors'!$E$5:$E$488 = 'GHG emissions calculations'!$F2410) *
                    ('Emission Factors'!$H$5:$H$488 = 'GHG emissions calculations'!$H2410),
                    0),
              MATCH('GHG emissions calculations'!R$6, 'Emission Factors'!$E$5:$R$5, 0)) &lt;&gt; "",
        INDEX('Emission Factors'!$E$5:$R$488,
              MATCH(1,
                    ('Emission Factors'!$E$5:$E$488 = 'GHG emissions calculations'!$F2410) *
                    ('Emission Factors'!$H$5:$H$488 = 'GHG emissions calculations'!$H2410),
                    0),
              MATCH('GHG emissions calculations'!R$6, 'Emission Factors'!$E$5:$R$5, 0)),
        ""),
    "")</f>
        <v/>
      </c>
      <c r="S2410" s="312">
        <f t="shared" si="3"/>
        <v>0</v>
      </c>
      <c r="T2410" s="23"/>
    </row>
    <row r="2411" ht="15.75" customHeight="1" outlineLevel="1">
      <c r="A2411" s="23"/>
      <c r="B2411" s="71"/>
      <c r="C2411" s="71"/>
      <c r="D2411" s="71"/>
      <c r="E2411" s="314"/>
      <c r="F2411" s="311" t="str">
        <f>Lists!AC40</f>
        <v>Chemical treatments - America</v>
      </c>
      <c r="G2411" s="311">
        <f t="array" ref="G2411">XLOOKUP(1,('Emission Factors'!$E$5:$E$488='GHG emissions calculations'!$F2411)*('Emission Factors'!$H$5:$H$488='GHG emissions calculations'!$H2411),INDEX('Emission Factors'!$E$5:$T$488,0,MATCH('GHG emissions calculations'!G$6,'Emission Factors'!$E$5:$T$5,0)),"",0)</f>
        <v>1</v>
      </c>
      <c r="H2411" s="311" t="s">
        <v>238</v>
      </c>
      <c r="I2411" s="312" t="str">
        <f>IF(
    SUMIFS('Import data'!$L$25:$L$80,
           'Import data'!$J$25:$J$80, F2411,
           'Import data'!$G$25:$G$80, 'GHG emissions calculations'!$H2411,
           'Import data'!$I$25:$I$80,$E$2395) &lt;&gt; 0,
    SUMIFS('Import data'!$L$25:$L$80,
           'Import data'!$J$25:$J$80, F2411,
           'Import data'!$G$25:$G$80, 'GHG emissions calculations'!$H2411,
           'Import data'!$I$25:$I$80,$E$2395),
    ""
)</f>
        <v/>
      </c>
      <c r="J2411" s="311" t="str">
        <f t="array" ref="J2411">IF(
    XLOOKUP(F2411, 'Import data'!$J$26:$J$47, 'Import data'!$M$26:$M$47, "", 0) = "Please add the region-specific supplier emission factor or choose a different region available in the IAEG database.",
    "",
    XLOOKUP(F2411, 'Import data'!$J$26:$J$47, 'Import data'!$M$26:$M$47, "", 0)
)</f>
        <v/>
      </c>
      <c r="K2411" s="311" t="str">
        <f t="array" ref="K2411">IFERROR(
    XLOOKUP(F2411,
            _xlws.FILTER('Supplier Emission'!$G$15:$G$49,
                   ('Supplier Emission'!$D$15:$D$49=H2411) * ('Supplier Emission'!$F$15:$F$49=$E$2395)),
            _xlws.FILTER('Supplier Emission'!$I$15:$I$49,
                   ('Supplier Emission'!$D$15:$D$49=H2411) * ('Supplier Emission'!$F$15:$F$49=$E$2395)),
            ""),
    "")</f>
        <v/>
      </c>
      <c r="L2411" s="311" t="str">
        <f t="array" ref="L2411">IFERROR(
    XLOOKUP(F2411,
            _xlws.FILTER('Supplier Emission'!$G$15:$G$49,
                   ('Supplier Emission'!$D$15:$D$49=H2411) * ('Supplier Emission'!$F$15:$F$49=$E$2395)),
            _xlws.FILTER('Supplier Emission'!$J$15:$J$49,
                   ('Supplier Emission'!$D$15:$D$49=H2411) * ('Supplier Emission'!$F$15:$F$49=$E$2395)),
            ""),
    "")</f>
        <v/>
      </c>
      <c r="M2411" s="311" t="str">
        <f t="array" ref="M2411">IFERROR(
    XLOOKUP(F2411,
            _xlws.FILTER('Supplier Emission'!$G$15:$G$49,
                   ('Supplier Emission'!$D$15:$D$49=H2411) * ('Supplier Emission'!$F$15:$F$49=$E$2395)),
            _xlws.FILTER('Supplier Emission'!$M$15:$M$49,
                   ('Supplier Emission'!$D$15:$D$49=H2411) * ('Supplier Emission'!$F$15:$F$49=$E$2395)),
            ""),
    "")</f>
        <v/>
      </c>
      <c r="N2411" s="311" t="str">
        <f t="array" ref="N2411">IFERROR(
    XLOOKUP(F2411,
            _xlws.FILTER('Supplier Emission'!$G$15:$G$49,
                   ('Supplier Emission'!$D$15:$D$49=H2411) * ('Supplier Emission'!$F$15:$F$49=$E$2395)),
            _xlws.FILTER('Supplier Emission'!$H$15:$H$49,
                   ('Supplier Emission'!$D$15:$D$49=H2411) * ('Supplier Emission'!$F$15:$F$49=$E$2395)),
            ""),
    "")</f>
        <v/>
      </c>
      <c r="O2411" s="311" t="str">
        <f t="array" ref="O2411">XLOOKUP(1,('Emission Factors'!$E$5:$E$488='GHG emissions calculations'!$F2411)*('Emission Factors'!$H$5:$H$488='GHG emissions calculations'!$H2411),INDEX('Emission Factors'!$E$5:$T$488,0,MATCH('GHG emissions calculations'!O$6,'Emission Factors'!$E$5:$T$5,0)),"",0)</f>
        <v>All other miscellaneous chemical product and preparation manufacturing</v>
      </c>
      <c r="P2411" s="313">
        <f t="array" ref="P2411">IFERROR(
    INDEX('Emission Factors'!$E$5:$P$488,
          MATCH(1,
                ('Emission Factors'!$E$5:$E$488 = 'GHG emissions calculations'!$F2411) *
                ('Emission Factors'!$H$5:$H$488 = 'GHG emissions calculations'!$H2411),
                0),
          MATCH('GHG emissions calculations'!P$6,'Emission Factors'!$E$5:$P$5,0)),
    "")</f>
        <v>500</v>
      </c>
      <c r="Q2411" s="311" t="str">
        <f t="array" ref="Q2411">IFERROR(
    IF(
        INDEX('Emission Factors'!$E$5:$P$488,
              MATCH(1,
                    ('Emission Factors'!$E$5:$E$488 = 'GHG emissions calculations'!$F2411) *
                    ('Emission Factors'!$H$5:$H$488 = 'GHG emissions calculations'!$H2411),
                    0),
              MATCH('GHG emissions calculations'!Q$6, 'Emission Factors'!$E$5:$P$5, 0)) &lt;&gt; "",
        INDEX('Emission Factors'!$E$5:$P$488,
              MATCH(1,
                    ('Emission Factors'!$E$5:$E$488 = 'GHG emissions calculations'!$F2411) *
                    ('Emission Factors'!$H$5:$H$488 = 'GHG emissions calculations'!$H2411),
                    0),
              MATCH('GHG emissions calculations'!Q$6, 'Emission Factors'!$E$5:$P$5, 0)),
        ""),
    "")</f>
        <v>kgCO2e / k€</v>
      </c>
      <c r="R2411" s="311" t="str">
        <f t="array" ref="R2411">IFERROR(
    IF(
        INDEX('Emission Factors'!$E$5:$R$488,
              MATCH(1,
                    ('Emission Factors'!$E$5:$E$488 = 'GHG emissions calculations'!$F2411) *
                    ('Emission Factors'!$H$5:$H$488 = 'GHG emissions calculations'!$H2411),
                    0),
              MATCH('GHG emissions calculations'!R$6, 'Emission Factors'!$E$5:$R$5, 0)) &lt;&gt; "",
        INDEX('Emission Factors'!$E$5:$R$488,
              MATCH(1,
                    ('Emission Factors'!$E$5:$E$488 = 'GHG emissions calculations'!$F2411) *
                    ('Emission Factors'!$H$5:$H$488 = 'GHG emissions calculations'!$H2411),
                    0),
              MATCH('GHG emissions calculations'!R$6, 'Emission Factors'!$E$5:$R$5, 0)),
        ""),
    "")</f>
        <v>America</v>
      </c>
      <c r="S2411" s="312">
        <f t="shared" si="3"/>
        <v>0</v>
      </c>
      <c r="T2411" s="23"/>
    </row>
    <row r="2412" ht="15.75" customHeight="1" outlineLevel="1">
      <c r="A2412" s="23"/>
      <c r="B2412" s="71"/>
      <c r="C2412" s="71"/>
      <c r="D2412" s="71"/>
      <c r="E2412" s="314"/>
      <c r="F2412" s="311" t="str">
        <f>Lists!AC43</f>
        <v>Chemical treatments - Asia</v>
      </c>
      <c r="G2412" s="311" t="str">
        <f t="array" ref="G2412">XLOOKUP(1,('Emission Factors'!$E$5:$E$488='GHG emissions calculations'!$F2412)*('Emission Factors'!$H$5:$H$488='GHG emissions calculations'!$H2412),INDEX('Emission Factors'!$E$5:$T$488,0,MATCH('GHG emissions calculations'!G$6,'Emission Factors'!$E$5:$T$5,0)),"",0)</f>
        <v/>
      </c>
      <c r="H2412" s="311" t="s">
        <v>238</v>
      </c>
      <c r="I2412" s="312" t="str">
        <f>IF(
    SUMIFS('Import data'!$L$25:$L$80,
           'Import data'!$J$25:$J$80, F2412,
           'Import data'!$G$25:$G$80, 'GHG emissions calculations'!$H2412,
           'Import data'!$I$25:$I$80,$E$2395) &lt;&gt; 0,
    SUMIFS('Import data'!$L$25:$L$80,
           'Import data'!$J$25:$J$80, F2412,
           'Import data'!$G$25:$G$80, 'GHG emissions calculations'!$H2412,
           'Import data'!$I$25:$I$80,$E$2395),
    ""
)</f>
        <v/>
      </c>
      <c r="J2412" s="311" t="str">
        <f t="array" ref="J2412">IF(
    XLOOKUP(F2412, 'Import data'!$J$26:$J$47, 'Import data'!$M$26:$M$47, "", 0) = "Please add the region-specific supplier emission factor or choose a different region available in the IAEG database.",
    "",
    XLOOKUP(F2412, 'Import data'!$J$26:$J$47, 'Import data'!$M$26:$M$47, "", 0)
)</f>
        <v/>
      </c>
      <c r="K2412" s="311" t="str">
        <f t="array" ref="K2412">IFERROR(
    XLOOKUP(F2412,
            _xlws.FILTER('Supplier Emission'!$G$15:$G$49,
                   ('Supplier Emission'!$D$15:$D$49=H2412) * ('Supplier Emission'!$F$15:$F$49=$E$2395)),
            _xlws.FILTER('Supplier Emission'!$I$15:$I$49,
                   ('Supplier Emission'!$D$15:$D$49=H2412) * ('Supplier Emission'!$F$15:$F$49=$E$2395)),
            ""),
    "")</f>
        <v/>
      </c>
      <c r="L2412" s="311" t="str">
        <f t="array" ref="L2412">IFERROR(
    XLOOKUP(F2412,
            _xlws.FILTER('Supplier Emission'!$G$15:$G$49,
                   ('Supplier Emission'!$D$15:$D$49=H2412) * ('Supplier Emission'!$F$15:$F$49=$E$2395)),
            _xlws.FILTER('Supplier Emission'!$J$15:$J$49,
                   ('Supplier Emission'!$D$15:$D$49=H2412) * ('Supplier Emission'!$F$15:$F$49=$E$2395)),
            ""),
    "")</f>
        <v/>
      </c>
      <c r="M2412" s="311" t="str">
        <f t="array" ref="M2412">IFERROR(
    XLOOKUP(F2412,
            _xlws.FILTER('Supplier Emission'!$G$15:$G$49,
                   ('Supplier Emission'!$D$15:$D$49=H2412) * ('Supplier Emission'!$F$15:$F$49=$E$2395)),
            _xlws.FILTER('Supplier Emission'!$M$15:$M$49,
                   ('Supplier Emission'!$D$15:$D$49=H2412) * ('Supplier Emission'!$F$15:$F$49=$E$2395)),
            ""),
    "")</f>
        <v/>
      </c>
      <c r="N2412" s="311" t="str">
        <f t="array" ref="N2412">IFERROR(
    XLOOKUP(F2412,
            _xlws.FILTER('Supplier Emission'!$G$15:$G$49,
                   ('Supplier Emission'!$D$15:$D$49=H2412) * ('Supplier Emission'!$F$15:$F$49=$E$2395)),
            _xlws.FILTER('Supplier Emission'!$H$15:$H$49,
                   ('Supplier Emission'!$D$15:$D$49=H2412) * ('Supplier Emission'!$F$15:$F$49=$E$2395)),
            ""),
    "")</f>
        <v/>
      </c>
      <c r="O2412" s="311" t="str">
        <f t="array" ref="O2412">XLOOKUP(1,('Emission Factors'!$E$5:$E$488='GHG emissions calculations'!$F2412)*('Emission Factors'!$H$5:$H$488='GHG emissions calculations'!$H2412),INDEX('Emission Factors'!$E$5:$T$488,0,MATCH('GHG emissions calculations'!O$6,'Emission Factors'!$E$5:$T$5,0)),"",0)</f>
        <v/>
      </c>
      <c r="P2412" s="313" t="str">
        <f t="array" ref="P2412">IFERROR(
    INDEX('Emission Factors'!$E$5:$P$488,
          MATCH(1,
                ('Emission Factors'!$E$5:$E$488 = 'GHG emissions calculations'!$F2412) *
                ('Emission Factors'!$H$5:$H$488 = 'GHG emissions calculations'!$H2412),
                0),
          MATCH('GHG emissions calculations'!P$6,'Emission Factors'!$E$5:$P$5,0)),
    "")</f>
        <v/>
      </c>
      <c r="Q2412" s="311" t="str">
        <f t="array" ref="Q2412">IFERROR(
    IF(
        INDEX('Emission Factors'!$E$5:$P$488,
              MATCH(1,
                    ('Emission Factors'!$E$5:$E$488 = 'GHG emissions calculations'!$F2412) *
                    ('Emission Factors'!$H$5:$H$488 = 'GHG emissions calculations'!$H2412),
                    0),
              MATCH('GHG emissions calculations'!Q$6, 'Emission Factors'!$E$5:$P$5, 0)) &lt;&gt; "",
        INDEX('Emission Factors'!$E$5:$P$488,
              MATCH(1,
                    ('Emission Factors'!$E$5:$E$488 = 'GHG emissions calculations'!$F2412) *
                    ('Emission Factors'!$H$5:$H$488 = 'GHG emissions calculations'!$H2412),
                    0),
              MATCH('GHG emissions calculations'!Q$6, 'Emission Factors'!$E$5:$P$5, 0)),
        ""),
    "")</f>
        <v/>
      </c>
      <c r="R2412" s="311" t="str">
        <f t="array" ref="R2412">IFERROR(
    IF(
        INDEX('Emission Factors'!$E$5:$R$488,
              MATCH(1,
                    ('Emission Factors'!$E$5:$E$488 = 'GHG emissions calculations'!$F2412) *
                    ('Emission Factors'!$H$5:$H$488 = 'GHG emissions calculations'!$H2412),
                    0),
              MATCH('GHG emissions calculations'!R$6, 'Emission Factors'!$E$5:$R$5, 0)) &lt;&gt; "",
        INDEX('Emission Factors'!$E$5:$R$488,
              MATCH(1,
                    ('Emission Factors'!$E$5:$E$488 = 'GHG emissions calculations'!$F2412) *
                    ('Emission Factors'!$H$5:$H$488 = 'GHG emissions calculations'!$H2412),
                    0),
              MATCH('GHG emissions calculations'!R$6, 'Emission Factors'!$E$5:$R$5, 0)),
        ""),
    "")</f>
        <v/>
      </c>
      <c r="S2412" s="312">
        <f t="shared" si="3"/>
        <v>0</v>
      </c>
      <c r="T2412" s="23"/>
    </row>
    <row r="2413" ht="15.75" customHeight="1" outlineLevel="1">
      <c r="A2413" s="23"/>
      <c r="B2413" s="71"/>
      <c r="C2413" s="71"/>
      <c r="D2413" s="71"/>
      <c r="E2413" s="314"/>
      <c r="F2413" s="311" t="str">
        <f>Lists!AC41</f>
        <v>Chemical treatments - Europe</v>
      </c>
      <c r="G2413" s="311" t="str">
        <f t="array" ref="G2413">XLOOKUP(1,('Emission Factors'!$E$5:$E$488='GHG emissions calculations'!$F2413)*('Emission Factors'!$H$5:$H$488='GHG emissions calculations'!$H2413),INDEX('Emission Factors'!$E$5:$T$488,0,MATCH('GHG emissions calculations'!G$6,'Emission Factors'!$E$5:$T$5,0)),"",0)</f>
        <v/>
      </c>
      <c r="H2413" s="311" t="s">
        <v>238</v>
      </c>
      <c r="I2413" s="312" t="str">
        <f>IF(
    SUMIFS('Import data'!$L$25:$L$80,
           'Import data'!$J$25:$J$80, F2413,
           'Import data'!$G$25:$G$80, 'GHG emissions calculations'!$H2413,
           'Import data'!$I$25:$I$80,$E$2395) &lt;&gt; 0,
    SUMIFS('Import data'!$L$25:$L$80,
           'Import data'!$J$25:$J$80, F2413,
           'Import data'!$G$25:$G$80, 'GHG emissions calculations'!$H2413,
           'Import data'!$I$25:$I$80,$E$2395),
    ""
)</f>
        <v/>
      </c>
      <c r="J2413" s="311" t="str">
        <f t="array" ref="J2413">IF(
    XLOOKUP(F2413, 'Import data'!$J$26:$J$47, 'Import data'!$M$26:$M$47, "", 0) = "Please add the region-specific supplier emission factor or choose a different region available in the IAEG database.",
    "",
    XLOOKUP(F2413, 'Import data'!$J$26:$J$47, 'Import data'!$M$26:$M$47, "", 0)
)</f>
        <v/>
      </c>
      <c r="K2413" s="311" t="str">
        <f t="array" ref="K2413">IFERROR(
    XLOOKUP(F2413,
            _xlws.FILTER('Supplier Emission'!$G$15:$G$49,
                   ('Supplier Emission'!$D$15:$D$49=H2413) * ('Supplier Emission'!$F$15:$F$49=$E$2395)),
            _xlws.FILTER('Supplier Emission'!$I$15:$I$49,
                   ('Supplier Emission'!$D$15:$D$49=H2413) * ('Supplier Emission'!$F$15:$F$49=$E$2395)),
            ""),
    "")</f>
        <v/>
      </c>
      <c r="L2413" s="311" t="str">
        <f t="array" ref="L2413">IFERROR(
    XLOOKUP(F2413,
            _xlws.FILTER('Supplier Emission'!$G$15:$G$49,
                   ('Supplier Emission'!$D$15:$D$49=H2413) * ('Supplier Emission'!$F$15:$F$49=$E$2395)),
            _xlws.FILTER('Supplier Emission'!$J$15:$J$49,
                   ('Supplier Emission'!$D$15:$D$49=H2413) * ('Supplier Emission'!$F$15:$F$49=$E$2395)),
            ""),
    "")</f>
        <v/>
      </c>
      <c r="M2413" s="311" t="str">
        <f t="array" ref="M2413">IFERROR(
    XLOOKUP(F2413,
            _xlws.FILTER('Supplier Emission'!$G$15:$G$49,
                   ('Supplier Emission'!$D$15:$D$49=H2413) * ('Supplier Emission'!$F$15:$F$49=$E$2395)),
            _xlws.FILTER('Supplier Emission'!$M$15:$M$49,
                   ('Supplier Emission'!$D$15:$D$49=H2413) * ('Supplier Emission'!$F$15:$F$49=$E$2395)),
            ""),
    "")</f>
        <v/>
      </c>
      <c r="N2413" s="311" t="str">
        <f t="array" ref="N2413">IFERROR(
    XLOOKUP(F2413,
            _xlws.FILTER('Supplier Emission'!$G$15:$G$49,
                   ('Supplier Emission'!$D$15:$D$49=H2413) * ('Supplier Emission'!$F$15:$F$49=$E$2395)),
            _xlws.FILTER('Supplier Emission'!$H$15:$H$49,
                   ('Supplier Emission'!$D$15:$D$49=H2413) * ('Supplier Emission'!$F$15:$F$49=$E$2395)),
            ""),
    "")</f>
        <v/>
      </c>
      <c r="O2413" s="311" t="str">
        <f t="array" ref="O2413">XLOOKUP(1,('Emission Factors'!$E$5:$E$488='GHG emissions calculations'!$F2413)*('Emission Factors'!$H$5:$H$488='GHG emissions calculations'!$H2413),INDEX('Emission Factors'!$E$5:$T$488,0,MATCH('GHG emissions calculations'!O$6,'Emission Factors'!$E$5:$T$5,0)),"",0)</f>
        <v/>
      </c>
      <c r="P2413" s="313" t="str">
        <f t="array" ref="P2413">IFERROR(
    INDEX('Emission Factors'!$E$5:$P$488,
          MATCH(1,
                ('Emission Factors'!$E$5:$E$488 = 'GHG emissions calculations'!$F2413) *
                ('Emission Factors'!$H$5:$H$488 = 'GHG emissions calculations'!$H2413),
                0),
          MATCH('GHG emissions calculations'!P$6,'Emission Factors'!$E$5:$P$5,0)),
    "")</f>
        <v/>
      </c>
      <c r="Q2413" s="311" t="str">
        <f t="array" ref="Q2413">IFERROR(
    IF(
        INDEX('Emission Factors'!$E$5:$P$488,
              MATCH(1,
                    ('Emission Factors'!$E$5:$E$488 = 'GHG emissions calculations'!$F2413) *
                    ('Emission Factors'!$H$5:$H$488 = 'GHG emissions calculations'!$H2413),
                    0),
              MATCH('GHG emissions calculations'!Q$6, 'Emission Factors'!$E$5:$P$5, 0)) &lt;&gt; "",
        INDEX('Emission Factors'!$E$5:$P$488,
              MATCH(1,
                    ('Emission Factors'!$E$5:$E$488 = 'GHG emissions calculations'!$F2413) *
                    ('Emission Factors'!$H$5:$H$488 = 'GHG emissions calculations'!$H2413),
                    0),
              MATCH('GHG emissions calculations'!Q$6, 'Emission Factors'!$E$5:$P$5, 0)),
        ""),
    "")</f>
        <v/>
      </c>
      <c r="R2413" s="311" t="str">
        <f t="array" ref="R2413">IFERROR(
    IF(
        INDEX('Emission Factors'!$E$5:$R$488,
              MATCH(1,
                    ('Emission Factors'!$E$5:$E$488 = 'GHG emissions calculations'!$F2413) *
                    ('Emission Factors'!$H$5:$H$488 = 'GHG emissions calculations'!$H2413),
                    0),
              MATCH('GHG emissions calculations'!R$6, 'Emission Factors'!$E$5:$R$5, 0)) &lt;&gt; "",
        INDEX('Emission Factors'!$E$5:$R$488,
              MATCH(1,
                    ('Emission Factors'!$E$5:$E$488 = 'GHG emissions calculations'!$F2413) *
                    ('Emission Factors'!$H$5:$H$488 = 'GHG emissions calculations'!$H2413),
                    0),
              MATCH('GHG emissions calculations'!R$6, 'Emission Factors'!$E$5:$R$5, 0)),
        ""),
    "")</f>
        <v/>
      </c>
      <c r="S2413" s="312">
        <f t="shared" si="3"/>
        <v>0</v>
      </c>
      <c r="T2413" s="23"/>
    </row>
    <row r="2414" ht="15.75" customHeight="1" outlineLevel="1">
      <c r="A2414" s="23"/>
      <c r="B2414" s="71"/>
      <c r="C2414" s="71"/>
      <c r="D2414" s="71"/>
      <c r="E2414" s="314"/>
      <c r="F2414" s="311" t="str">
        <f>Lists!AC46</f>
        <v>Chemical treatments - Global or unspecified region</v>
      </c>
      <c r="G2414" s="311" t="str">
        <f t="array" ref="G2414">XLOOKUP(1,('Emission Factors'!$E$5:$E$488='GHG emissions calculations'!$F2414)*('Emission Factors'!$H$5:$H$488='GHG emissions calculations'!$H2414),INDEX('Emission Factors'!$E$5:$T$488,0,MATCH('GHG emissions calculations'!G$6,'Emission Factors'!$E$5:$T$5,0)),"",0)</f>
        <v/>
      </c>
      <c r="H2414" s="311" t="s">
        <v>238</v>
      </c>
      <c r="I2414" s="312" t="str">
        <f>IF(
    SUMIFS('Import data'!$L$25:$L$80,
           'Import data'!$J$25:$J$80, F2414,
           'Import data'!$G$25:$G$80, 'GHG emissions calculations'!$H2414,
           'Import data'!$I$25:$I$80,$E$2395) &lt;&gt; 0,
    SUMIFS('Import data'!$L$25:$L$80,
           'Import data'!$J$25:$J$80, F2414,
           'Import data'!$G$25:$G$80, 'GHG emissions calculations'!$H2414,
           'Import data'!$I$25:$I$80,$E$2395),
    ""
)</f>
        <v/>
      </c>
      <c r="J2414" s="311" t="str">
        <f t="array" ref="J2414">IF(
    XLOOKUP(F2414, 'Import data'!$J$26:$J$47, 'Import data'!$M$26:$M$47, "", 0) = "Please add the region-specific supplier emission factor or choose a different region available in the IAEG database.",
    "",
    XLOOKUP(F2414, 'Import data'!$J$26:$J$47, 'Import data'!$M$26:$M$47, "", 0)
)</f>
        <v/>
      </c>
      <c r="K2414" s="311" t="str">
        <f t="array" ref="K2414">IFERROR(
    XLOOKUP(F2414,
            _xlws.FILTER('Supplier Emission'!$G$15:$G$49,
                   ('Supplier Emission'!$D$15:$D$49=H2414) * ('Supplier Emission'!$F$15:$F$49=$E$2395)),
            _xlws.FILTER('Supplier Emission'!$I$15:$I$49,
                   ('Supplier Emission'!$D$15:$D$49=H2414) * ('Supplier Emission'!$F$15:$F$49=$E$2395)),
            ""),
    "")</f>
        <v/>
      </c>
      <c r="L2414" s="311" t="str">
        <f t="array" ref="L2414">IFERROR(
    XLOOKUP(F2414,
            _xlws.FILTER('Supplier Emission'!$G$15:$G$49,
                   ('Supplier Emission'!$D$15:$D$49=H2414) * ('Supplier Emission'!$F$15:$F$49=$E$2395)),
            _xlws.FILTER('Supplier Emission'!$J$15:$J$49,
                   ('Supplier Emission'!$D$15:$D$49=H2414) * ('Supplier Emission'!$F$15:$F$49=$E$2395)),
            ""),
    "")</f>
        <v/>
      </c>
      <c r="M2414" s="311" t="str">
        <f t="array" ref="M2414">IFERROR(
    XLOOKUP(F2414,
            _xlws.FILTER('Supplier Emission'!$G$15:$G$49,
                   ('Supplier Emission'!$D$15:$D$49=H2414) * ('Supplier Emission'!$F$15:$F$49=$E$2395)),
            _xlws.FILTER('Supplier Emission'!$M$15:$M$49,
                   ('Supplier Emission'!$D$15:$D$49=H2414) * ('Supplier Emission'!$F$15:$F$49=$E$2395)),
            ""),
    "")</f>
        <v/>
      </c>
      <c r="N2414" s="311" t="str">
        <f t="array" ref="N2414">IFERROR(
    XLOOKUP(F2414,
            _xlws.FILTER('Supplier Emission'!$G$15:$G$49,
                   ('Supplier Emission'!$D$15:$D$49=H2414) * ('Supplier Emission'!$F$15:$F$49=$E$2395)),
            _xlws.FILTER('Supplier Emission'!$H$15:$H$49,
                   ('Supplier Emission'!$D$15:$D$49=H2414) * ('Supplier Emission'!$F$15:$F$49=$E$2395)),
            ""),
    "")</f>
        <v/>
      </c>
      <c r="O2414" s="311" t="str">
        <f t="array" ref="O2414">XLOOKUP(1,('Emission Factors'!$E$5:$E$488='GHG emissions calculations'!$F2414)*('Emission Factors'!$H$5:$H$488='GHG emissions calculations'!$H2414),INDEX('Emission Factors'!$E$5:$T$488,0,MATCH('GHG emissions calculations'!O$6,'Emission Factors'!$E$5:$T$5,0)),"",0)</f>
        <v/>
      </c>
      <c r="P2414" s="313" t="str">
        <f t="array" ref="P2414">IFERROR(
    INDEX('Emission Factors'!$E$5:$P$488,
          MATCH(1,
                ('Emission Factors'!$E$5:$E$488 = 'GHG emissions calculations'!$F2414) *
                ('Emission Factors'!$H$5:$H$488 = 'GHG emissions calculations'!$H2414),
                0),
          MATCH('GHG emissions calculations'!P$6,'Emission Factors'!$E$5:$P$5,0)),
    "")</f>
        <v/>
      </c>
      <c r="Q2414" s="311" t="str">
        <f t="array" ref="Q2414">IFERROR(
    IF(
        INDEX('Emission Factors'!$E$5:$P$488,
              MATCH(1,
                    ('Emission Factors'!$E$5:$E$488 = 'GHG emissions calculations'!$F2414) *
                    ('Emission Factors'!$H$5:$H$488 = 'GHG emissions calculations'!$H2414),
                    0),
              MATCH('GHG emissions calculations'!Q$6, 'Emission Factors'!$E$5:$P$5, 0)) &lt;&gt; "",
        INDEX('Emission Factors'!$E$5:$P$488,
              MATCH(1,
                    ('Emission Factors'!$E$5:$E$488 = 'GHG emissions calculations'!$F2414) *
                    ('Emission Factors'!$H$5:$H$488 = 'GHG emissions calculations'!$H2414),
                    0),
              MATCH('GHG emissions calculations'!Q$6, 'Emission Factors'!$E$5:$P$5, 0)),
        ""),
    "")</f>
        <v/>
      </c>
      <c r="R2414" s="311" t="str">
        <f t="array" ref="R2414">IFERROR(
    IF(
        INDEX('Emission Factors'!$E$5:$R$488,
              MATCH(1,
                    ('Emission Factors'!$E$5:$E$488 = 'GHG emissions calculations'!$F2414) *
                    ('Emission Factors'!$H$5:$H$488 = 'GHG emissions calculations'!$H2414),
                    0),
              MATCH('GHG emissions calculations'!R$6, 'Emission Factors'!$E$5:$R$5, 0)) &lt;&gt; "",
        INDEX('Emission Factors'!$E$5:$R$488,
              MATCH(1,
                    ('Emission Factors'!$E$5:$E$488 = 'GHG emissions calculations'!$F2414) *
                    ('Emission Factors'!$H$5:$H$488 = 'GHG emissions calculations'!$H2414),
                    0),
              MATCH('GHG emissions calculations'!R$6, 'Emission Factors'!$E$5:$R$5, 0)),
        ""),
    "")</f>
        <v/>
      </c>
      <c r="S2414" s="312">
        <f t="shared" si="3"/>
        <v>0</v>
      </c>
      <c r="T2414" s="23"/>
    </row>
    <row r="2415" ht="15.75" customHeight="1" outlineLevel="1">
      <c r="A2415" s="23"/>
      <c r="B2415" s="71"/>
      <c r="C2415" s="71"/>
      <c r="D2415" s="71"/>
      <c r="E2415" s="314"/>
      <c r="F2415" s="311" t="str">
        <f>Lists!AC45</f>
        <v>Chemical treatments - Middle East</v>
      </c>
      <c r="G2415" s="311" t="str">
        <f t="array" ref="G2415">XLOOKUP(1,('Emission Factors'!$E$5:$E$488='GHG emissions calculations'!$F2415)*('Emission Factors'!$H$5:$H$488='GHG emissions calculations'!$H2415),INDEX('Emission Factors'!$E$5:$T$488,0,MATCH('GHG emissions calculations'!G$6,'Emission Factors'!$E$5:$T$5,0)),"",0)</f>
        <v/>
      </c>
      <c r="H2415" s="311" t="s">
        <v>238</v>
      </c>
      <c r="I2415" s="312" t="str">
        <f>IF(
    SUMIFS('Import data'!$L$25:$L$80,
           'Import data'!$J$25:$J$80, F2415,
           'Import data'!$G$25:$G$80, 'GHG emissions calculations'!$H2415,
           'Import data'!$I$25:$I$80,$E$2395) &lt;&gt; 0,
    SUMIFS('Import data'!$L$25:$L$80,
           'Import data'!$J$25:$J$80, F2415,
           'Import data'!$G$25:$G$80, 'GHG emissions calculations'!$H2415,
           'Import data'!$I$25:$I$80,$E$2395),
    ""
)</f>
        <v/>
      </c>
      <c r="J2415" s="311" t="str">
        <f t="array" ref="J2415">IF(
    XLOOKUP(F2415, 'Import data'!$J$26:$J$47, 'Import data'!$M$26:$M$47, "", 0) = "Please add the region-specific supplier emission factor or choose a different region available in the IAEG database.",
    "",
    XLOOKUP(F2415, 'Import data'!$J$26:$J$47, 'Import data'!$M$26:$M$47, "", 0)
)</f>
        <v/>
      </c>
      <c r="K2415" s="311" t="str">
        <f t="array" ref="K2415">IFERROR(
    XLOOKUP(F2415,
            _xlws.FILTER('Supplier Emission'!$G$15:$G$49,
                   ('Supplier Emission'!$D$15:$D$49=H2415) * ('Supplier Emission'!$F$15:$F$49=$E$2395)),
            _xlws.FILTER('Supplier Emission'!$I$15:$I$49,
                   ('Supplier Emission'!$D$15:$D$49=H2415) * ('Supplier Emission'!$F$15:$F$49=$E$2395)),
            ""),
    "")</f>
        <v/>
      </c>
      <c r="L2415" s="311" t="str">
        <f t="array" ref="L2415">IFERROR(
    XLOOKUP(F2415,
            _xlws.FILTER('Supplier Emission'!$G$15:$G$49,
                   ('Supplier Emission'!$D$15:$D$49=H2415) * ('Supplier Emission'!$F$15:$F$49=$E$2395)),
            _xlws.FILTER('Supplier Emission'!$J$15:$J$49,
                   ('Supplier Emission'!$D$15:$D$49=H2415) * ('Supplier Emission'!$F$15:$F$49=$E$2395)),
            ""),
    "")</f>
        <v/>
      </c>
      <c r="M2415" s="311" t="str">
        <f t="array" ref="M2415">IFERROR(
    XLOOKUP(F2415,
            _xlws.FILTER('Supplier Emission'!$G$15:$G$49,
                   ('Supplier Emission'!$D$15:$D$49=H2415) * ('Supplier Emission'!$F$15:$F$49=$E$2395)),
            _xlws.FILTER('Supplier Emission'!$M$15:$M$49,
                   ('Supplier Emission'!$D$15:$D$49=H2415) * ('Supplier Emission'!$F$15:$F$49=$E$2395)),
            ""),
    "")</f>
        <v/>
      </c>
      <c r="N2415" s="311" t="str">
        <f t="array" ref="N2415">IFERROR(
    XLOOKUP(F2415,
            _xlws.FILTER('Supplier Emission'!$G$15:$G$49,
                   ('Supplier Emission'!$D$15:$D$49=H2415) * ('Supplier Emission'!$F$15:$F$49=$E$2395)),
            _xlws.FILTER('Supplier Emission'!$H$15:$H$49,
                   ('Supplier Emission'!$D$15:$D$49=H2415) * ('Supplier Emission'!$F$15:$F$49=$E$2395)),
            ""),
    "")</f>
        <v/>
      </c>
      <c r="O2415" s="311" t="str">
        <f t="array" ref="O2415">XLOOKUP(1,('Emission Factors'!$E$5:$E$488='GHG emissions calculations'!$F2415)*('Emission Factors'!$H$5:$H$488='GHG emissions calculations'!$H2415),INDEX('Emission Factors'!$E$5:$T$488,0,MATCH('GHG emissions calculations'!O$6,'Emission Factors'!$E$5:$T$5,0)),"",0)</f>
        <v/>
      </c>
      <c r="P2415" s="313" t="str">
        <f t="array" ref="P2415">IFERROR(
    INDEX('Emission Factors'!$E$5:$P$488,
          MATCH(1,
                ('Emission Factors'!$E$5:$E$488 = 'GHG emissions calculations'!$F2415) *
                ('Emission Factors'!$H$5:$H$488 = 'GHG emissions calculations'!$H2415),
                0),
          MATCH('GHG emissions calculations'!P$6,'Emission Factors'!$E$5:$P$5,0)),
    "")</f>
        <v/>
      </c>
      <c r="Q2415" s="311" t="str">
        <f t="array" ref="Q2415">IFERROR(
    IF(
        INDEX('Emission Factors'!$E$5:$P$488,
              MATCH(1,
                    ('Emission Factors'!$E$5:$E$488 = 'GHG emissions calculations'!$F2415) *
                    ('Emission Factors'!$H$5:$H$488 = 'GHG emissions calculations'!$H2415),
                    0),
              MATCH('GHG emissions calculations'!Q$6, 'Emission Factors'!$E$5:$P$5, 0)) &lt;&gt; "",
        INDEX('Emission Factors'!$E$5:$P$488,
              MATCH(1,
                    ('Emission Factors'!$E$5:$E$488 = 'GHG emissions calculations'!$F2415) *
                    ('Emission Factors'!$H$5:$H$488 = 'GHG emissions calculations'!$H2415),
                    0),
              MATCH('GHG emissions calculations'!Q$6, 'Emission Factors'!$E$5:$P$5, 0)),
        ""),
    "")</f>
        <v/>
      </c>
      <c r="R2415" s="311" t="str">
        <f t="array" ref="R2415">IFERROR(
    IF(
        INDEX('Emission Factors'!$E$5:$R$488,
              MATCH(1,
                    ('Emission Factors'!$E$5:$E$488 = 'GHG emissions calculations'!$F2415) *
                    ('Emission Factors'!$H$5:$H$488 = 'GHG emissions calculations'!$H2415),
                    0),
              MATCH('GHG emissions calculations'!R$6, 'Emission Factors'!$E$5:$R$5, 0)) &lt;&gt; "",
        INDEX('Emission Factors'!$E$5:$R$488,
              MATCH(1,
                    ('Emission Factors'!$E$5:$E$488 = 'GHG emissions calculations'!$F2415) *
                    ('Emission Factors'!$H$5:$H$488 = 'GHG emissions calculations'!$H2415),
                    0),
              MATCH('GHG emissions calculations'!R$6, 'Emission Factors'!$E$5:$R$5, 0)),
        ""),
    "")</f>
        <v/>
      </c>
      <c r="S2415" s="312">
        <f t="shared" si="3"/>
        <v>0</v>
      </c>
      <c r="T2415" s="23"/>
    </row>
    <row r="2416" ht="15.75" customHeight="1" outlineLevel="1">
      <c r="A2416" s="23"/>
      <c r="B2416" s="71"/>
      <c r="C2416" s="71"/>
      <c r="D2416" s="71"/>
      <c r="E2416" s="314"/>
      <c r="F2416" s="311" t="str">
        <f>Lists!AC44</f>
        <v>Chemical treatments - Oceania</v>
      </c>
      <c r="G2416" s="311" t="str">
        <f t="array" ref="G2416">XLOOKUP(1,('Emission Factors'!$E$5:$E$488='GHG emissions calculations'!$F2416)*('Emission Factors'!$H$5:$H$488='GHG emissions calculations'!$H2416),INDEX('Emission Factors'!$E$5:$T$488,0,MATCH('GHG emissions calculations'!G$6,'Emission Factors'!$E$5:$T$5,0)),"",0)</f>
        <v/>
      </c>
      <c r="H2416" s="311" t="s">
        <v>238</v>
      </c>
      <c r="I2416" s="312" t="str">
        <f>IF(
    SUMIFS('Import data'!$L$25:$L$80,
           'Import data'!$J$25:$J$80, F2416,
           'Import data'!$G$25:$G$80, 'GHG emissions calculations'!$H2416,
           'Import data'!$I$25:$I$80,$E$2395) &lt;&gt; 0,
    SUMIFS('Import data'!$L$25:$L$80,
           'Import data'!$J$25:$J$80, F2416,
           'Import data'!$G$25:$G$80, 'GHG emissions calculations'!$H2416,
           'Import data'!$I$25:$I$80,$E$2395),
    ""
)</f>
        <v/>
      </c>
      <c r="J2416" s="311" t="str">
        <f t="array" ref="J2416">IF(
    XLOOKUP(F2416, 'Import data'!$J$26:$J$47, 'Import data'!$M$26:$M$47, "", 0) = "Please add the region-specific supplier emission factor or choose a different region available in the IAEG database.",
    "",
    XLOOKUP(F2416, 'Import data'!$J$26:$J$47, 'Import data'!$M$26:$M$47, "", 0)
)</f>
        <v/>
      </c>
      <c r="K2416" s="311" t="str">
        <f t="array" ref="K2416">IFERROR(
    XLOOKUP(F2416,
            _xlws.FILTER('Supplier Emission'!$G$15:$G$49,
                   ('Supplier Emission'!$D$15:$D$49=H2416) * ('Supplier Emission'!$F$15:$F$49=$E$2395)),
            _xlws.FILTER('Supplier Emission'!$I$15:$I$49,
                   ('Supplier Emission'!$D$15:$D$49=H2416) * ('Supplier Emission'!$F$15:$F$49=$E$2395)),
            ""),
    "")</f>
        <v/>
      </c>
      <c r="L2416" s="311" t="str">
        <f t="array" ref="L2416">IFERROR(
    XLOOKUP(F2416,
            _xlws.FILTER('Supplier Emission'!$G$15:$G$49,
                   ('Supplier Emission'!$D$15:$D$49=H2416) * ('Supplier Emission'!$F$15:$F$49=$E$2395)),
            _xlws.FILTER('Supplier Emission'!$J$15:$J$49,
                   ('Supplier Emission'!$D$15:$D$49=H2416) * ('Supplier Emission'!$F$15:$F$49=$E$2395)),
            ""),
    "")</f>
        <v/>
      </c>
      <c r="M2416" s="311" t="str">
        <f t="array" ref="M2416">IFERROR(
    XLOOKUP(F2416,
            _xlws.FILTER('Supplier Emission'!$G$15:$G$49,
                   ('Supplier Emission'!$D$15:$D$49=H2416) * ('Supplier Emission'!$F$15:$F$49=$E$2395)),
            _xlws.FILTER('Supplier Emission'!$M$15:$M$49,
                   ('Supplier Emission'!$D$15:$D$49=H2416) * ('Supplier Emission'!$F$15:$F$49=$E$2395)),
            ""),
    "")</f>
        <v/>
      </c>
      <c r="N2416" s="311" t="str">
        <f t="array" ref="N2416">IFERROR(
    XLOOKUP(F2416,
            _xlws.FILTER('Supplier Emission'!$G$15:$G$49,
                   ('Supplier Emission'!$D$15:$D$49=H2416) * ('Supplier Emission'!$F$15:$F$49=$E$2395)),
            _xlws.FILTER('Supplier Emission'!$H$15:$H$49,
                   ('Supplier Emission'!$D$15:$D$49=H2416) * ('Supplier Emission'!$F$15:$F$49=$E$2395)),
            ""),
    "")</f>
        <v/>
      </c>
      <c r="O2416" s="311" t="str">
        <f t="array" ref="O2416">XLOOKUP(1,('Emission Factors'!$E$5:$E$488='GHG emissions calculations'!$F2416)*('Emission Factors'!$H$5:$H$488='GHG emissions calculations'!$H2416),INDEX('Emission Factors'!$E$5:$T$488,0,MATCH('GHG emissions calculations'!O$6,'Emission Factors'!$E$5:$T$5,0)),"",0)</f>
        <v/>
      </c>
      <c r="P2416" s="313" t="str">
        <f t="array" ref="P2416">IFERROR(
    INDEX('Emission Factors'!$E$5:$P$488,
          MATCH(1,
                ('Emission Factors'!$E$5:$E$488 = 'GHG emissions calculations'!$F2416) *
                ('Emission Factors'!$H$5:$H$488 = 'GHG emissions calculations'!$H2416),
                0),
          MATCH('GHG emissions calculations'!P$6,'Emission Factors'!$E$5:$P$5,0)),
    "")</f>
        <v/>
      </c>
      <c r="Q2416" s="311" t="str">
        <f t="array" ref="Q2416">IFERROR(
    IF(
        INDEX('Emission Factors'!$E$5:$P$488,
              MATCH(1,
                    ('Emission Factors'!$E$5:$E$488 = 'GHG emissions calculations'!$F2416) *
                    ('Emission Factors'!$H$5:$H$488 = 'GHG emissions calculations'!$H2416),
                    0),
              MATCH('GHG emissions calculations'!Q$6, 'Emission Factors'!$E$5:$P$5, 0)) &lt;&gt; "",
        INDEX('Emission Factors'!$E$5:$P$488,
              MATCH(1,
                    ('Emission Factors'!$E$5:$E$488 = 'GHG emissions calculations'!$F2416) *
                    ('Emission Factors'!$H$5:$H$488 = 'GHG emissions calculations'!$H2416),
                    0),
              MATCH('GHG emissions calculations'!Q$6, 'Emission Factors'!$E$5:$P$5, 0)),
        ""),
    "")</f>
        <v/>
      </c>
      <c r="R2416" s="311" t="str">
        <f t="array" ref="R2416">IFERROR(
    IF(
        INDEX('Emission Factors'!$E$5:$R$488,
              MATCH(1,
                    ('Emission Factors'!$E$5:$E$488 = 'GHG emissions calculations'!$F2416) *
                    ('Emission Factors'!$H$5:$H$488 = 'GHG emissions calculations'!$H2416),
                    0),
              MATCH('GHG emissions calculations'!R$6, 'Emission Factors'!$E$5:$R$5, 0)) &lt;&gt; "",
        INDEX('Emission Factors'!$E$5:$R$488,
              MATCH(1,
                    ('Emission Factors'!$E$5:$E$488 = 'GHG emissions calculations'!$F2416) *
                    ('Emission Factors'!$H$5:$H$488 = 'GHG emissions calculations'!$H2416),
                    0),
              MATCH('GHG emissions calculations'!R$6, 'Emission Factors'!$E$5:$R$5, 0)),
        ""),
    "")</f>
        <v/>
      </c>
      <c r="S2416" s="312">
        <f t="shared" si="3"/>
        <v>0</v>
      </c>
      <c r="T2416" s="23"/>
    </row>
    <row r="2417" ht="15.75" customHeight="1" outlineLevel="1">
      <c r="A2417" s="23"/>
      <c r="B2417" s="71"/>
      <c r="C2417" s="71"/>
      <c r="D2417" s="71"/>
      <c r="E2417" s="314"/>
      <c r="F2417" s="311" t="str">
        <f>Lists!AC49</f>
        <v>Chemicals, unspecified  - Africa</v>
      </c>
      <c r="G2417" s="311" t="str">
        <f t="array" ref="G2417">XLOOKUP(1,('Emission Factors'!$E$5:$E$488='GHG emissions calculations'!$F2417)*('Emission Factors'!$H$5:$H$488='GHG emissions calculations'!$H2417),INDEX('Emission Factors'!$E$5:$T$488,0,MATCH('GHG emissions calculations'!G$6,'Emission Factors'!$E$5:$T$5,0)),"",0)</f>
        <v/>
      </c>
      <c r="H2417" s="311" t="s">
        <v>238</v>
      </c>
      <c r="I2417" s="312" t="str">
        <f>IF(
    SUMIFS('Import data'!$L$25:$L$80,
           'Import data'!$J$25:$J$80, F2417,
           'Import data'!$G$25:$G$80, 'GHG emissions calculations'!$H2417,
           'Import data'!$I$25:$I$80,$E$2395) &lt;&gt; 0,
    SUMIFS('Import data'!$L$25:$L$80,
           'Import data'!$J$25:$J$80, F2417,
           'Import data'!$G$25:$G$80, 'GHG emissions calculations'!$H2417,
           'Import data'!$I$25:$I$80,$E$2395),
    ""
)</f>
        <v/>
      </c>
      <c r="J2417" s="311" t="str">
        <f t="array" ref="J2417">IF(
    XLOOKUP(F2417, 'Import data'!$J$26:$J$47, 'Import data'!$M$26:$M$47, "", 0) = "Please add the region-specific supplier emission factor or choose a different region available in the IAEG database.",
    "",
    XLOOKUP(F2417, 'Import data'!$J$26:$J$47, 'Import data'!$M$26:$M$47, "", 0)
)</f>
        <v/>
      </c>
      <c r="K2417" s="311" t="str">
        <f t="array" ref="K2417">IFERROR(
    XLOOKUP(F2417,
            _xlws.FILTER('Supplier Emission'!$G$15:$G$49,
                   ('Supplier Emission'!$D$15:$D$49=H2417) * ('Supplier Emission'!$F$15:$F$49=$E$2395)),
            _xlws.FILTER('Supplier Emission'!$I$15:$I$49,
                   ('Supplier Emission'!$D$15:$D$49=H2417) * ('Supplier Emission'!$F$15:$F$49=$E$2395)),
            ""),
    "")</f>
        <v/>
      </c>
      <c r="L2417" s="311" t="str">
        <f t="array" ref="L2417">IFERROR(
    XLOOKUP(F2417,
            _xlws.FILTER('Supplier Emission'!$G$15:$G$49,
                   ('Supplier Emission'!$D$15:$D$49=H2417) * ('Supplier Emission'!$F$15:$F$49=$E$2395)),
            _xlws.FILTER('Supplier Emission'!$J$15:$J$49,
                   ('Supplier Emission'!$D$15:$D$49=H2417) * ('Supplier Emission'!$F$15:$F$49=$E$2395)),
            ""),
    "")</f>
        <v/>
      </c>
      <c r="M2417" s="311" t="str">
        <f t="array" ref="M2417">IFERROR(
    XLOOKUP(F2417,
            _xlws.FILTER('Supplier Emission'!$G$15:$G$49,
                   ('Supplier Emission'!$D$15:$D$49=H2417) * ('Supplier Emission'!$F$15:$F$49=$E$2395)),
            _xlws.FILTER('Supplier Emission'!$M$15:$M$49,
                   ('Supplier Emission'!$D$15:$D$49=H2417) * ('Supplier Emission'!$F$15:$F$49=$E$2395)),
            ""),
    "")</f>
        <v/>
      </c>
      <c r="N2417" s="311" t="str">
        <f t="array" ref="N2417">IFERROR(
    XLOOKUP(F2417,
            _xlws.FILTER('Supplier Emission'!$G$15:$G$49,
                   ('Supplier Emission'!$D$15:$D$49=H2417) * ('Supplier Emission'!$F$15:$F$49=$E$2395)),
            _xlws.FILTER('Supplier Emission'!$H$15:$H$49,
                   ('Supplier Emission'!$D$15:$D$49=H2417) * ('Supplier Emission'!$F$15:$F$49=$E$2395)),
            ""),
    "")</f>
        <v/>
      </c>
      <c r="O2417" s="311" t="str">
        <f t="array" ref="O2417">XLOOKUP(1,('Emission Factors'!$E$5:$E$488='GHG emissions calculations'!$F2417)*('Emission Factors'!$H$5:$H$488='GHG emissions calculations'!$H2417),INDEX('Emission Factors'!$E$5:$T$488,0,MATCH('GHG emissions calculations'!O$6,'Emission Factors'!$E$5:$T$5,0)),"",0)</f>
        <v/>
      </c>
      <c r="P2417" s="313" t="str">
        <f t="array" ref="P2417">IFERROR(
    INDEX('Emission Factors'!$E$5:$P$488,
          MATCH(1,
                ('Emission Factors'!$E$5:$E$488 = 'GHG emissions calculations'!$F2417) *
                ('Emission Factors'!$H$5:$H$488 = 'GHG emissions calculations'!$H2417),
                0),
          MATCH('GHG emissions calculations'!P$6,'Emission Factors'!$E$5:$P$5,0)),
    "")</f>
        <v/>
      </c>
      <c r="Q2417" s="311" t="str">
        <f t="array" ref="Q2417">IFERROR(
    IF(
        INDEX('Emission Factors'!$E$5:$P$488,
              MATCH(1,
                    ('Emission Factors'!$E$5:$E$488 = 'GHG emissions calculations'!$F2417) *
                    ('Emission Factors'!$H$5:$H$488 = 'GHG emissions calculations'!$H2417),
                    0),
              MATCH('GHG emissions calculations'!Q$6, 'Emission Factors'!$E$5:$P$5, 0)) &lt;&gt; "",
        INDEX('Emission Factors'!$E$5:$P$488,
              MATCH(1,
                    ('Emission Factors'!$E$5:$E$488 = 'GHG emissions calculations'!$F2417) *
                    ('Emission Factors'!$H$5:$H$488 = 'GHG emissions calculations'!$H2417),
                    0),
              MATCH('GHG emissions calculations'!Q$6, 'Emission Factors'!$E$5:$P$5, 0)),
        ""),
    "")</f>
        <v/>
      </c>
      <c r="R2417" s="311" t="str">
        <f t="array" ref="R2417">IFERROR(
    IF(
        INDEX('Emission Factors'!$E$5:$R$488,
              MATCH(1,
                    ('Emission Factors'!$E$5:$E$488 = 'GHG emissions calculations'!$F2417) *
                    ('Emission Factors'!$H$5:$H$488 = 'GHG emissions calculations'!$H2417),
                    0),
              MATCH('GHG emissions calculations'!R$6, 'Emission Factors'!$E$5:$R$5, 0)) &lt;&gt; "",
        INDEX('Emission Factors'!$E$5:$R$488,
              MATCH(1,
                    ('Emission Factors'!$E$5:$E$488 = 'GHG emissions calculations'!$F2417) *
                    ('Emission Factors'!$H$5:$H$488 = 'GHG emissions calculations'!$H2417),
                    0),
              MATCH('GHG emissions calculations'!R$6, 'Emission Factors'!$E$5:$R$5, 0)),
        ""),
    "")</f>
        <v/>
      </c>
      <c r="S2417" s="312">
        <f t="shared" si="3"/>
        <v>0</v>
      </c>
      <c r="T2417" s="23"/>
    </row>
    <row r="2418" ht="15.75" customHeight="1" outlineLevel="1">
      <c r="A2418" s="23"/>
      <c r="B2418" s="71"/>
      <c r="C2418" s="71"/>
      <c r="D2418" s="71"/>
      <c r="E2418" s="314"/>
      <c r="F2418" s="311" t="str">
        <f>Lists!AC47</f>
        <v>Chemicals, unspecified  - America</v>
      </c>
      <c r="G2418" s="311" t="str">
        <f t="array" ref="G2418">XLOOKUP(1,('Emission Factors'!$E$5:$E$488='GHG emissions calculations'!$F2418)*('Emission Factors'!$H$5:$H$488='GHG emissions calculations'!$H2418),INDEX('Emission Factors'!$E$5:$T$488,0,MATCH('GHG emissions calculations'!G$6,'Emission Factors'!$E$5:$T$5,0)),"",0)</f>
        <v/>
      </c>
      <c r="H2418" s="311" t="s">
        <v>238</v>
      </c>
      <c r="I2418" s="312" t="str">
        <f>IF(
    SUMIFS('Import data'!$L$25:$L$80,
           'Import data'!$J$25:$J$80, F2418,
           'Import data'!$G$25:$G$80, 'GHG emissions calculations'!$H2418,
           'Import data'!$I$25:$I$80,$E$2395) &lt;&gt; 0,
    SUMIFS('Import data'!$L$25:$L$80,
           'Import data'!$J$25:$J$80, F2418,
           'Import data'!$G$25:$G$80, 'GHG emissions calculations'!$H2418,
           'Import data'!$I$25:$I$80,$E$2395),
    ""
)</f>
        <v/>
      </c>
      <c r="J2418" s="311" t="str">
        <f t="array" ref="J2418">IF(
    XLOOKUP(F2418, 'Import data'!$J$26:$J$47, 'Import data'!$M$26:$M$47, "", 0) = "Please add the region-specific supplier emission factor or choose a different region available in the IAEG database.",
    "",
    XLOOKUP(F2418, 'Import data'!$J$26:$J$47, 'Import data'!$M$26:$M$47, "", 0)
)</f>
        <v/>
      </c>
      <c r="K2418" s="311" t="str">
        <f t="array" ref="K2418">IFERROR(
    XLOOKUP(F2418,
            _xlws.FILTER('Supplier Emission'!$G$15:$G$49,
                   ('Supplier Emission'!$D$15:$D$49=H2418) * ('Supplier Emission'!$F$15:$F$49=$E$2395)),
            _xlws.FILTER('Supplier Emission'!$I$15:$I$49,
                   ('Supplier Emission'!$D$15:$D$49=H2418) * ('Supplier Emission'!$F$15:$F$49=$E$2395)),
            ""),
    "")</f>
        <v/>
      </c>
      <c r="L2418" s="311" t="str">
        <f t="array" ref="L2418">IFERROR(
    XLOOKUP(F2418,
            _xlws.FILTER('Supplier Emission'!$G$15:$G$49,
                   ('Supplier Emission'!$D$15:$D$49=H2418) * ('Supplier Emission'!$F$15:$F$49=$E$2395)),
            _xlws.FILTER('Supplier Emission'!$J$15:$J$49,
                   ('Supplier Emission'!$D$15:$D$49=H2418) * ('Supplier Emission'!$F$15:$F$49=$E$2395)),
            ""),
    "")</f>
        <v/>
      </c>
      <c r="M2418" s="311" t="str">
        <f t="array" ref="M2418">IFERROR(
    XLOOKUP(F2418,
            _xlws.FILTER('Supplier Emission'!$G$15:$G$49,
                   ('Supplier Emission'!$D$15:$D$49=H2418) * ('Supplier Emission'!$F$15:$F$49=$E$2395)),
            _xlws.FILTER('Supplier Emission'!$M$15:$M$49,
                   ('Supplier Emission'!$D$15:$D$49=H2418) * ('Supplier Emission'!$F$15:$F$49=$E$2395)),
            ""),
    "")</f>
        <v/>
      </c>
      <c r="N2418" s="311" t="str">
        <f t="array" ref="N2418">IFERROR(
    XLOOKUP(F2418,
            _xlws.FILTER('Supplier Emission'!$G$15:$G$49,
                   ('Supplier Emission'!$D$15:$D$49=H2418) * ('Supplier Emission'!$F$15:$F$49=$E$2395)),
            _xlws.FILTER('Supplier Emission'!$H$15:$H$49,
                   ('Supplier Emission'!$D$15:$D$49=H2418) * ('Supplier Emission'!$F$15:$F$49=$E$2395)),
            ""),
    "")</f>
        <v/>
      </c>
      <c r="O2418" s="311" t="str">
        <f t="array" ref="O2418">XLOOKUP(1,('Emission Factors'!$E$5:$E$488='GHG emissions calculations'!$F2418)*('Emission Factors'!$H$5:$H$488='GHG emissions calculations'!$H2418),INDEX('Emission Factors'!$E$5:$T$488,0,MATCH('GHG emissions calculations'!O$6,'Emission Factors'!$E$5:$T$5,0)),"",0)</f>
        <v/>
      </c>
      <c r="P2418" s="313" t="str">
        <f t="array" ref="P2418">IFERROR(
    INDEX('Emission Factors'!$E$5:$P$488,
          MATCH(1,
                ('Emission Factors'!$E$5:$E$488 = 'GHG emissions calculations'!$F2418) *
                ('Emission Factors'!$H$5:$H$488 = 'GHG emissions calculations'!$H2418),
                0),
          MATCH('GHG emissions calculations'!P$6,'Emission Factors'!$E$5:$P$5,0)),
    "")</f>
        <v/>
      </c>
      <c r="Q2418" s="311" t="str">
        <f t="array" ref="Q2418">IFERROR(
    IF(
        INDEX('Emission Factors'!$E$5:$P$488,
              MATCH(1,
                    ('Emission Factors'!$E$5:$E$488 = 'GHG emissions calculations'!$F2418) *
                    ('Emission Factors'!$H$5:$H$488 = 'GHG emissions calculations'!$H2418),
                    0),
              MATCH('GHG emissions calculations'!Q$6, 'Emission Factors'!$E$5:$P$5, 0)) &lt;&gt; "",
        INDEX('Emission Factors'!$E$5:$P$488,
              MATCH(1,
                    ('Emission Factors'!$E$5:$E$488 = 'GHG emissions calculations'!$F2418) *
                    ('Emission Factors'!$H$5:$H$488 = 'GHG emissions calculations'!$H2418),
                    0),
              MATCH('GHG emissions calculations'!Q$6, 'Emission Factors'!$E$5:$P$5, 0)),
        ""),
    "")</f>
        <v/>
      </c>
      <c r="R2418" s="311" t="str">
        <f t="array" ref="R2418">IFERROR(
    IF(
        INDEX('Emission Factors'!$E$5:$R$488,
              MATCH(1,
                    ('Emission Factors'!$E$5:$E$488 = 'GHG emissions calculations'!$F2418) *
                    ('Emission Factors'!$H$5:$H$488 = 'GHG emissions calculations'!$H2418),
                    0),
              MATCH('GHG emissions calculations'!R$6, 'Emission Factors'!$E$5:$R$5, 0)) &lt;&gt; "",
        INDEX('Emission Factors'!$E$5:$R$488,
              MATCH(1,
                    ('Emission Factors'!$E$5:$E$488 = 'GHG emissions calculations'!$F2418) *
                    ('Emission Factors'!$H$5:$H$488 = 'GHG emissions calculations'!$H2418),
                    0),
              MATCH('GHG emissions calculations'!R$6, 'Emission Factors'!$E$5:$R$5, 0)),
        ""),
    "")</f>
        <v/>
      </c>
      <c r="S2418" s="312">
        <f t="shared" si="3"/>
        <v>0</v>
      </c>
      <c r="T2418" s="23"/>
    </row>
    <row r="2419" ht="15.75" customHeight="1" outlineLevel="1">
      <c r="A2419" s="23"/>
      <c r="B2419" s="71"/>
      <c r="C2419" s="71"/>
      <c r="D2419" s="71"/>
      <c r="E2419" s="314"/>
      <c r="F2419" s="311" t="str">
        <f>Lists!AC50</f>
        <v>Chemicals, unspecified  - Asia</v>
      </c>
      <c r="G2419" s="311" t="str">
        <f t="array" ref="G2419">XLOOKUP(1,('Emission Factors'!$E$5:$E$488='GHG emissions calculations'!$F2419)*('Emission Factors'!$H$5:$H$488='GHG emissions calculations'!$H2419),INDEX('Emission Factors'!$E$5:$T$488,0,MATCH('GHG emissions calculations'!G$6,'Emission Factors'!$E$5:$T$5,0)),"",0)</f>
        <v/>
      </c>
      <c r="H2419" s="311" t="s">
        <v>238</v>
      </c>
      <c r="I2419" s="312" t="str">
        <f>IF(
    SUMIFS('Import data'!$L$25:$L$80,
           'Import data'!$J$25:$J$80, F2419,
           'Import data'!$G$25:$G$80, 'GHG emissions calculations'!$H2419,
           'Import data'!$I$25:$I$80,$E$2395) &lt;&gt; 0,
    SUMIFS('Import data'!$L$25:$L$80,
           'Import data'!$J$25:$J$80, F2419,
           'Import data'!$G$25:$G$80, 'GHG emissions calculations'!$H2419,
           'Import data'!$I$25:$I$80,$E$2395),
    ""
)</f>
        <v/>
      </c>
      <c r="J2419" s="311" t="str">
        <f t="array" ref="J2419">IF(
    XLOOKUP(F2419, 'Import data'!$J$26:$J$47, 'Import data'!$M$26:$M$47, "", 0) = "Please add the region-specific supplier emission factor or choose a different region available in the IAEG database.",
    "",
    XLOOKUP(F2419, 'Import data'!$J$26:$J$47, 'Import data'!$M$26:$M$47, "", 0)
)</f>
        <v/>
      </c>
      <c r="K2419" s="311" t="str">
        <f t="array" ref="K2419">IFERROR(
    XLOOKUP(F2419,
            _xlws.FILTER('Supplier Emission'!$G$15:$G$49,
                   ('Supplier Emission'!$D$15:$D$49=H2419) * ('Supplier Emission'!$F$15:$F$49=$E$2395)),
            _xlws.FILTER('Supplier Emission'!$I$15:$I$49,
                   ('Supplier Emission'!$D$15:$D$49=H2419) * ('Supplier Emission'!$F$15:$F$49=$E$2395)),
            ""),
    "")</f>
        <v/>
      </c>
      <c r="L2419" s="311" t="str">
        <f t="array" ref="L2419">IFERROR(
    XLOOKUP(F2419,
            _xlws.FILTER('Supplier Emission'!$G$15:$G$49,
                   ('Supplier Emission'!$D$15:$D$49=H2419) * ('Supplier Emission'!$F$15:$F$49=$E$2395)),
            _xlws.FILTER('Supplier Emission'!$J$15:$J$49,
                   ('Supplier Emission'!$D$15:$D$49=H2419) * ('Supplier Emission'!$F$15:$F$49=$E$2395)),
            ""),
    "")</f>
        <v/>
      </c>
      <c r="M2419" s="311" t="str">
        <f t="array" ref="M2419">IFERROR(
    XLOOKUP(F2419,
            _xlws.FILTER('Supplier Emission'!$G$15:$G$49,
                   ('Supplier Emission'!$D$15:$D$49=H2419) * ('Supplier Emission'!$F$15:$F$49=$E$2395)),
            _xlws.FILTER('Supplier Emission'!$M$15:$M$49,
                   ('Supplier Emission'!$D$15:$D$49=H2419) * ('Supplier Emission'!$F$15:$F$49=$E$2395)),
            ""),
    "")</f>
        <v/>
      </c>
      <c r="N2419" s="311" t="str">
        <f t="array" ref="N2419">IFERROR(
    XLOOKUP(F2419,
            _xlws.FILTER('Supplier Emission'!$G$15:$G$49,
                   ('Supplier Emission'!$D$15:$D$49=H2419) * ('Supplier Emission'!$F$15:$F$49=$E$2395)),
            _xlws.FILTER('Supplier Emission'!$H$15:$H$49,
                   ('Supplier Emission'!$D$15:$D$49=H2419) * ('Supplier Emission'!$F$15:$F$49=$E$2395)),
            ""),
    "")</f>
        <v/>
      </c>
      <c r="O2419" s="311" t="str">
        <f t="array" ref="O2419">XLOOKUP(1,('Emission Factors'!$E$5:$E$488='GHG emissions calculations'!$F2419)*('Emission Factors'!$H$5:$H$488='GHG emissions calculations'!$H2419),INDEX('Emission Factors'!$E$5:$T$488,0,MATCH('GHG emissions calculations'!O$6,'Emission Factors'!$E$5:$T$5,0)),"",0)</f>
        <v/>
      </c>
      <c r="P2419" s="313" t="str">
        <f t="array" ref="P2419">IFERROR(
    INDEX('Emission Factors'!$E$5:$P$488,
          MATCH(1,
                ('Emission Factors'!$E$5:$E$488 = 'GHG emissions calculations'!$F2419) *
                ('Emission Factors'!$H$5:$H$488 = 'GHG emissions calculations'!$H2419),
                0),
          MATCH('GHG emissions calculations'!P$6,'Emission Factors'!$E$5:$P$5,0)),
    "")</f>
        <v/>
      </c>
      <c r="Q2419" s="311" t="str">
        <f t="array" ref="Q2419">IFERROR(
    IF(
        INDEX('Emission Factors'!$E$5:$P$488,
              MATCH(1,
                    ('Emission Factors'!$E$5:$E$488 = 'GHG emissions calculations'!$F2419) *
                    ('Emission Factors'!$H$5:$H$488 = 'GHG emissions calculations'!$H2419),
                    0),
              MATCH('GHG emissions calculations'!Q$6, 'Emission Factors'!$E$5:$P$5, 0)) &lt;&gt; "",
        INDEX('Emission Factors'!$E$5:$P$488,
              MATCH(1,
                    ('Emission Factors'!$E$5:$E$488 = 'GHG emissions calculations'!$F2419) *
                    ('Emission Factors'!$H$5:$H$488 = 'GHG emissions calculations'!$H2419),
                    0),
              MATCH('GHG emissions calculations'!Q$6, 'Emission Factors'!$E$5:$P$5, 0)),
        ""),
    "")</f>
        <v/>
      </c>
      <c r="R2419" s="311" t="str">
        <f t="array" ref="R2419">IFERROR(
    IF(
        INDEX('Emission Factors'!$E$5:$R$488,
              MATCH(1,
                    ('Emission Factors'!$E$5:$E$488 = 'GHG emissions calculations'!$F2419) *
                    ('Emission Factors'!$H$5:$H$488 = 'GHG emissions calculations'!$H2419),
                    0),
              MATCH('GHG emissions calculations'!R$6, 'Emission Factors'!$E$5:$R$5, 0)) &lt;&gt; "",
        INDEX('Emission Factors'!$E$5:$R$488,
              MATCH(1,
                    ('Emission Factors'!$E$5:$E$488 = 'GHG emissions calculations'!$F2419) *
                    ('Emission Factors'!$H$5:$H$488 = 'GHG emissions calculations'!$H2419),
                    0),
              MATCH('GHG emissions calculations'!R$6, 'Emission Factors'!$E$5:$R$5, 0)),
        ""),
    "")</f>
        <v/>
      </c>
      <c r="S2419" s="312">
        <f t="shared" si="3"/>
        <v>0</v>
      </c>
      <c r="T2419" s="23"/>
    </row>
    <row r="2420" ht="15.75" customHeight="1" outlineLevel="1">
      <c r="A2420" s="23"/>
      <c r="B2420" s="71"/>
      <c r="C2420" s="71"/>
      <c r="D2420" s="71"/>
      <c r="E2420" s="314"/>
      <c r="F2420" s="311" t="str">
        <f>Lists!AC48</f>
        <v>Chemicals, unspecified  - Europe</v>
      </c>
      <c r="G2420" s="311" t="str">
        <f t="array" ref="G2420">XLOOKUP(1,('Emission Factors'!$E$5:$E$488='GHG emissions calculations'!$F2420)*('Emission Factors'!$H$5:$H$488='GHG emissions calculations'!$H2420),INDEX('Emission Factors'!$E$5:$T$488,0,MATCH('GHG emissions calculations'!G$6,'Emission Factors'!$E$5:$T$5,0)),"",0)</f>
        <v/>
      </c>
      <c r="H2420" s="311" t="s">
        <v>238</v>
      </c>
      <c r="I2420" s="312" t="str">
        <f>IF(
    SUMIFS('Import data'!$L$25:$L$80,
           'Import data'!$J$25:$J$80, F2420,
           'Import data'!$G$25:$G$80, 'GHG emissions calculations'!$H2420,
           'Import data'!$I$25:$I$80,$E$2395) &lt;&gt; 0,
    SUMIFS('Import data'!$L$25:$L$80,
           'Import data'!$J$25:$J$80, F2420,
           'Import data'!$G$25:$G$80, 'GHG emissions calculations'!$H2420,
           'Import data'!$I$25:$I$80,$E$2395),
    ""
)</f>
        <v/>
      </c>
      <c r="J2420" s="311" t="str">
        <f t="array" ref="J2420">IF(
    XLOOKUP(F2420, 'Import data'!$J$26:$J$47, 'Import data'!$M$26:$M$47, "", 0) = "Please add the region-specific supplier emission factor or choose a different region available in the IAEG database.",
    "",
    XLOOKUP(F2420, 'Import data'!$J$26:$J$47, 'Import data'!$M$26:$M$47, "", 0)
)</f>
        <v/>
      </c>
      <c r="K2420" s="311" t="str">
        <f t="array" ref="K2420">IFERROR(
    XLOOKUP(F2420,
            _xlws.FILTER('Supplier Emission'!$G$15:$G$49,
                   ('Supplier Emission'!$D$15:$D$49=H2420) * ('Supplier Emission'!$F$15:$F$49=$E$2395)),
            _xlws.FILTER('Supplier Emission'!$I$15:$I$49,
                   ('Supplier Emission'!$D$15:$D$49=H2420) * ('Supplier Emission'!$F$15:$F$49=$E$2395)),
            ""),
    "")</f>
        <v/>
      </c>
      <c r="L2420" s="311" t="str">
        <f t="array" ref="L2420">IFERROR(
    XLOOKUP(F2420,
            _xlws.FILTER('Supplier Emission'!$G$15:$G$49,
                   ('Supplier Emission'!$D$15:$D$49=H2420) * ('Supplier Emission'!$F$15:$F$49=$E$2395)),
            _xlws.FILTER('Supplier Emission'!$J$15:$J$49,
                   ('Supplier Emission'!$D$15:$D$49=H2420) * ('Supplier Emission'!$F$15:$F$49=$E$2395)),
            ""),
    "")</f>
        <v/>
      </c>
      <c r="M2420" s="311" t="str">
        <f t="array" ref="M2420">IFERROR(
    XLOOKUP(F2420,
            _xlws.FILTER('Supplier Emission'!$G$15:$G$49,
                   ('Supplier Emission'!$D$15:$D$49=H2420) * ('Supplier Emission'!$F$15:$F$49=$E$2395)),
            _xlws.FILTER('Supplier Emission'!$M$15:$M$49,
                   ('Supplier Emission'!$D$15:$D$49=H2420) * ('Supplier Emission'!$F$15:$F$49=$E$2395)),
            ""),
    "")</f>
        <v/>
      </c>
      <c r="N2420" s="311" t="str">
        <f t="array" ref="N2420">IFERROR(
    XLOOKUP(F2420,
            _xlws.FILTER('Supplier Emission'!$G$15:$G$49,
                   ('Supplier Emission'!$D$15:$D$49=H2420) * ('Supplier Emission'!$F$15:$F$49=$E$2395)),
            _xlws.FILTER('Supplier Emission'!$H$15:$H$49,
                   ('Supplier Emission'!$D$15:$D$49=H2420) * ('Supplier Emission'!$F$15:$F$49=$E$2395)),
            ""),
    "")</f>
        <v/>
      </c>
      <c r="O2420" s="311" t="str">
        <f t="array" ref="O2420">XLOOKUP(1,('Emission Factors'!$E$5:$E$488='GHG emissions calculations'!$F2420)*('Emission Factors'!$H$5:$H$488='GHG emissions calculations'!$H2420),INDEX('Emission Factors'!$E$5:$T$488,0,MATCH('GHG emissions calculations'!O$6,'Emission Factors'!$E$5:$T$5,0)),"",0)</f>
        <v/>
      </c>
      <c r="P2420" s="313" t="str">
        <f t="array" ref="P2420">IFERROR(
    INDEX('Emission Factors'!$E$5:$P$488,
          MATCH(1,
                ('Emission Factors'!$E$5:$E$488 = 'GHG emissions calculations'!$F2420) *
                ('Emission Factors'!$H$5:$H$488 = 'GHG emissions calculations'!$H2420),
                0),
          MATCH('GHG emissions calculations'!P$6,'Emission Factors'!$E$5:$P$5,0)),
    "")</f>
        <v/>
      </c>
      <c r="Q2420" s="311" t="str">
        <f t="array" ref="Q2420">IFERROR(
    IF(
        INDEX('Emission Factors'!$E$5:$P$488,
              MATCH(1,
                    ('Emission Factors'!$E$5:$E$488 = 'GHG emissions calculations'!$F2420) *
                    ('Emission Factors'!$H$5:$H$488 = 'GHG emissions calculations'!$H2420),
                    0),
              MATCH('GHG emissions calculations'!Q$6, 'Emission Factors'!$E$5:$P$5, 0)) &lt;&gt; "",
        INDEX('Emission Factors'!$E$5:$P$488,
              MATCH(1,
                    ('Emission Factors'!$E$5:$E$488 = 'GHG emissions calculations'!$F2420) *
                    ('Emission Factors'!$H$5:$H$488 = 'GHG emissions calculations'!$H2420),
                    0),
              MATCH('GHG emissions calculations'!Q$6, 'Emission Factors'!$E$5:$P$5, 0)),
        ""),
    "")</f>
        <v/>
      </c>
      <c r="R2420" s="311" t="str">
        <f t="array" ref="R2420">IFERROR(
    IF(
        INDEX('Emission Factors'!$E$5:$R$488,
              MATCH(1,
                    ('Emission Factors'!$E$5:$E$488 = 'GHG emissions calculations'!$F2420) *
                    ('Emission Factors'!$H$5:$H$488 = 'GHG emissions calculations'!$H2420),
                    0),
              MATCH('GHG emissions calculations'!R$6, 'Emission Factors'!$E$5:$R$5, 0)) &lt;&gt; "",
        INDEX('Emission Factors'!$E$5:$R$488,
              MATCH(1,
                    ('Emission Factors'!$E$5:$E$488 = 'GHG emissions calculations'!$F2420) *
                    ('Emission Factors'!$H$5:$H$488 = 'GHG emissions calculations'!$H2420),
                    0),
              MATCH('GHG emissions calculations'!R$6, 'Emission Factors'!$E$5:$R$5, 0)),
        ""),
    "")</f>
        <v/>
      </c>
      <c r="S2420" s="312">
        <f t="shared" si="3"/>
        <v>0</v>
      </c>
      <c r="T2420" s="23"/>
    </row>
    <row r="2421" ht="15.75" customHeight="1" outlineLevel="1">
      <c r="A2421" s="23"/>
      <c r="B2421" s="71"/>
      <c r="C2421" s="71"/>
      <c r="D2421" s="71"/>
      <c r="E2421" s="314"/>
      <c r="F2421" s="311" t="str">
        <f>Lists!AC53</f>
        <v>Chemicals, unspecified  - Global or unspecified region</v>
      </c>
      <c r="G2421" s="311" t="str">
        <f t="array" ref="G2421">XLOOKUP(1,('Emission Factors'!$E$5:$E$488='GHG emissions calculations'!$F2421)*('Emission Factors'!$H$5:$H$488='GHG emissions calculations'!$H2421),INDEX('Emission Factors'!$E$5:$T$488,0,MATCH('GHG emissions calculations'!G$6,'Emission Factors'!$E$5:$T$5,0)),"",0)</f>
        <v/>
      </c>
      <c r="H2421" s="311" t="s">
        <v>238</v>
      </c>
      <c r="I2421" s="312" t="str">
        <f>IF(
    SUMIFS('Import data'!$L$25:$L$80,
           'Import data'!$J$25:$J$80, F2421,
           'Import data'!$G$25:$G$80, 'GHG emissions calculations'!$H2421,
           'Import data'!$I$25:$I$80,$E$2395) &lt;&gt; 0,
    SUMIFS('Import data'!$L$25:$L$80,
           'Import data'!$J$25:$J$80, F2421,
           'Import data'!$G$25:$G$80, 'GHG emissions calculations'!$H2421,
           'Import data'!$I$25:$I$80,$E$2395),
    ""
)</f>
        <v/>
      </c>
      <c r="J2421" s="311" t="str">
        <f t="array" ref="J2421">IF(
    XLOOKUP(F2421, 'Import data'!$J$26:$J$47, 'Import data'!$M$26:$M$47, "", 0) = "Please add the region-specific supplier emission factor or choose a different region available in the IAEG database.",
    "",
    XLOOKUP(F2421, 'Import data'!$J$26:$J$47, 'Import data'!$M$26:$M$47, "", 0)
)</f>
        <v/>
      </c>
      <c r="K2421" s="311" t="str">
        <f t="array" ref="K2421">IFERROR(
    XLOOKUP(F2421,
            _xlws.FILTER('Supplier Emission'!$G$15:$G$49,
                   ('Supplier Emission'!$D$15:$D$49=H2421) * ('Supplier Emission'!$F$15:$F$49=$E$2395)),
            _xlws.FILTER('Supplier Emission'!$I$15:$I$49,
                   ('Supplier Emission'!$D$15:$D$49=H2421) * ('Supplier Emission'!$F$15:$F$49=$E$2395)),
            ""),
    "")</f>
        <v/>
      </c>
      <c r="L2421" s="311" t="str">
        <f t="array" ref="L2421">IFERROR(
    XLOOKUP(F2421,
            _xlws.FILTER('Supplier Emission'!$G$15:$G$49,
                   ('Supplier Emission'!$D$15:$D$49=H2421) * ('Supplier Emission'!$F$15:$F$49=$E$2395)),
            _xlws.FILTER('Supplier Emission'!$J$15:$J$49,
                   ('Supplier Emission'!$D$15:$D$49=H2421) * ('Supplier Emission'!$F$15:$F$49=$E$2395)),
            ""),
    "")</f>
        <v/>
      </c>
      <c r="M2421" s="311" t="str">
        <f t="array" ref="M2421">IFERROR(
    XLOOKUP(F2421,
            _xlws.FILTER('Supplier Emission'!$G$15:$G$49,
                   ('Supplier Emission'!$D$15:$D$49=H2421) * ('Supplier Emission'!$F$15:$F$49=$E$2395)),
            _xlws.FILTER('Supplier Emission'!$M$15:$M$49,
                   ('Supplier Emission'!$D$15:$D$49=H2421) * ('Supplier Emission'!$F$15:$F$49=$E$2395)),
            ""),
    "")</f>
        <v/>
      </c>
      <c r="N2421" s="311" t="str">
        <f t="array" ref="N2421">IFERROR(
    XLOOKUP(F2421,
            _xlws.FILTER('Supplier Emission'!$G$15:$G$49,
                   ('Supplier Emission'!$D$15:$D$49=H2421) * ('Supplier Emission'!$F$15:$F$49=$E$2395)),
            _xlws.FILTER('Supplier Emission'!$H$15:$H$49,
                   ('Supplier Emission'!$D$15:$D$49=H2421) * ('Supplier Emission'!$F$15:$F$49=$E$2395)),
            ""),
    "")</f>
        <v/>
      </c>
      <c r="O2421" s="311" t="str">
        <f t="array" ref="O2421">XLOOKUP(1,('Emission Factors'!$E$5:$E$488='GHG emissions calculations'!$F2421)*('Emission Factors'!$H$5:$H$488='GHG emissions calculations'!$H2421),INDEX('Emission Factors'!$E$5:$T$488,0,MATCH('GHG emissions calculations'!O$6,'Emission Factors'!$E$5:$T$5,0)),"",0)</f>
        <v/>
      </c>
      <c r="P2421" s="313" t="str">
        <f t="array" ref="P2421">IFERROR(
    INDEX('Emission Factors'!$E$5:$P$488,
          MATCH(1,
                ('Emission Factors'!$E$5:$E$488 = 'GHG emissions calculations'!$F2421) *
                ('Emission Factors'!$H$5:$H$488 = 'GHG emissions calculations'!$H2421),
                0),
          MATCH('GHG emissions calculations'!P$6,'Emission Factors'!$E$5:$P$5,0)),
    "")</f>
        <v/>
      </c>
      <c r="Q2421" s="311" t="str">
        <f t="array" ref="Q2421">IFERROR(
    IF(
        INDEX('Emission Factors'!$E$5:$P$488,
              MATCH(1,
                    ('Emission Factors'!$E$5:$E$488 = 'GHG emissions calculations'!$F2421) *
                    ('Emission Factors'!$H$5:$H$488 = 'GHG emissions calculations'!$H2421),
                    0),
              MATCH('GHG emissions calculations'!Q$6, 'Emission Factors'!$E$5:$P$5, 0)) &lt;&gt; "",
        INDEX('Emission Factors'!$E$5:$P$488,
              MATCH(1,
                    ('Emission Factors'!$E$5:$E$488 = 'GHG emissions calculations'!$F2421) *
                    ('Emission Factors'!$H$5:$H$488 = 'GHG emissions calculations'!$H2421),
                    0),
              MATCH('GHG emissions calculations'!Q$6, 'Emission Factors'!$E$5:$P$5, 0)),
        ""),
    "")</f>
        <v/>
      </c>
      <c r="R2421" s="311" t="str">
        <f t="array" ref="R2421">IFERROR(
    IF(
        INDEX('Emission Factors'!$E$5:$R$488,
              MATCH(1,
                    ('Emission Factors'!$E$5:$E$488 = 'GHG emissions calculations'!$F2421) *
                    ('Emission Factors'!$H$5:$H$488 = 'GHG emissions calculations'!$H2421),
                    0),
              MATCH('GHG emissions calculations'!R$6, 'Emission Factors'!$E$5:$R$5, 0)) &lt;&gt; "",
        INDEX('Emission Factors'!$E$5:$R$488,
              MATCH(1,
                    ('Emission Factors'!$E$5:$E$488 = 'GHG emissions calculations'!$F2421) *
                    ('Emission Factors'!$H$5:$H$488 = 'GHG emissions calculations'!$H2421),
                    0),
              MATCH('GHG emissions calculations'!R$6, 'Emission Factors'!$E$5:$R$5, 0)),
        ""),
    "")</f>
        <v/>
      </c>
      <c r="S2421" s="312">
        <f t="shared" si="3"/>
        <v>0</v>
      </c>
      <c r="T2421" s="23"/>
    </row>
    <row r="2422" ht="15.75" customHeight="1" outlineLevel="1">
      <c r="A2422" s="23"/>
      <c r="B2422" s="71"/>
      <c r="C2422" s="71"/>
      <c r="D2422" s="71"/>
      <c r="E2422" s="314"/>
      <c r="F2422" s="311" t="str">
        <f>Lists!AC52</f>
        <v>Chemicals, unspecified  - Middle East</v>
      </c>
      <c r="G2422" s="311" t="str">
        <f t="array" ref="G2422">XLOOKUP(1,('Emission Factors'!$E$5:$E$488='GHG emissions calculations'!$F2422)*('Emission Factors'!$H$5:$H$488='GHG emissions calculations'!$H2422),INDEX('Emission Factors'!$E$5:$T$488,0,MATCH('GHG emissions calculations'!G$6,'Emission Factors'!$E$5:$T$5,0)),"",0)</f>
        <v/>
      </c>
      <c r="H2422" s="311" t="s">
        <v>238</v>
      </c>
      <c r="I2422" s="312" t="str">
        <f>IF(
    SUMIFS('Import data'!$L$25:$L$80,
           'Import data'!$J$25:$J$80, F2422,
           'Import data'!$G$25:$G$80, 'GHG emissions calculations'!$H2422,
           'Import data'!$I$25:$I$80,$E$2395) &lt;&gt; 0,
    SUMIFS('Import data'!$L$25:$L$80,
           'Import data'!$J$25:$J$80, F2422,
           'Import data'!$G$25:$G$80, 'GHG emissions calculations'!$H2422,
           'Import data'!$I$25:$I$80,$E$2395),
    ""
)</f>
        <v/>
      </c>
      <c r="J2422" s="311" t="str">
        <f t="array" ref="J2422">IF(
    XLOOKUP(F2422, 'Import data'!$J$26:$J$47, 'Import data'!$M$26:$M$47, "", 0) = "Please add the region-specific supplier emission factor or choose a different region available in the IAEG database.",
    "",
    XLOOKUP(F2422, 'Import data'!$J$26:$J$47, 'Import data'!$M$26:$M$47, "", 0)
)</f>
        <v/>
      </c>
      <c r="K2422" s="311" t="str">
        <f t="array" ref="K2422">IFERROR(
    XLOOKUP(F2422,
            _xlws.FILTER('Supplier Emission'!$G$15:$G$49,
                   ('Supplier Emission'!$D$15:$D$49=H2422) * ('Supplier Emission'!$F$15:$F$49=$E$2395)),
            _xlws.FILTER('Supplier Emission'!$I$15:$I$49,
                   ('Supplier Emission'!$D$15:$D$49=H2422) * ('Supplier Emission'!$F$15:$F$49=$E$2395)),
            ""),
    "")</f>
        <v/>
      </c>
      <c r="L2422" s="311" t="str">
        <f t="array" ref="L2422">IFERROR(
    XLOOKUP(F2422,
            _xlws.FILTER('Supplier Emission'!$G$15:$G$49,
                   ('Supplier Emission'!$D$15:$D$49=H2422) * ('Supplier Emission'!$F$15:$F$49=$E$2395)),
            _xlws.FILTER('Supplier Emission'!$J$15:$J$49,
                   ('Supplier Emission'!$D$15:$D$49=H2422) * ('Supplier Emission'!$F$15:$F$49=$E$2395)),
            ""),
    "")</f>
        <v/>
      </c>
      <c r="M2422" s="311" t="str">
        <f t="array" ref="M2422">IFERROR(
    XLOOKUP(F2422,
            _xlws.FILTER('Supplier Emission'!$G$15:$G$49,
                   ('Supplier Emission'!$D$15:$D$49=H2422) * ('Supplier Emission'!$F$15:$F$49=$E$2395)),
            _xlws.FILTER('Supplier Emission'!$M$15:$M$49,
                   ('Supplier Emission'!$D$15:$D$49=H2422) * ('Supplier Emission'!$F$15:$F$49=$E$2395)),
            ""),
    "")</f>
        <v/>
      </c>
      <c r="N2422" s="311" t="str">
        <f t="array" ref="N2422">IFERROR(
    XLOOKUP(F2422,
            _xlws.FILTER('Supplier Emission'!$G$15:$G$49,
                   ('Supplier Emission'!$D$15:$D$49=H2422) * ('Supplier Emission'!$F$15:$F$49=$E$2395)),
            _xlws.FILTER('Supplier Emission'!$H$15:$H$49,
                   ('Supplier Emission'!$D$15:$D$49=H2422) * ('Supplier Emission'!$F$15:$F$49=$E$2395)),
            ""),
    "")</f>
        <v/>
      </c>
      <c r="O2422" s="311" t="str">
        <f t="array" ref="O2422">XLOOKUP(1,('Emission Factors'!$E$5:$E$488='GHG emissions calculations'!$F2422)*('Emission Factors'!$H$5:$H$488='GHG emissions calculations'!$H2422),INDEX('Emission Factors'!$E$5:$T$488,0,MATCH('GHG emissions calculations'!O$6,'Emission Factors'!$E$5:$T$5,0)),"",0)</f>
        <v/>
      </c>
      <c r="P2422" s="313" t="str">
        <f t="array" ref="P2422">IFERROR(
    INDEX('Emission Factors'!$E$5:$P$488,
          MATCH(1,
                ('Emission Factors'!$E$5:$E$488 = 'GHG emissions calculations'!$F2422) *
                ('Emission Factors'!$H$5:$H$488 = 'GHG emissions calculations'!$H2422),
                0),
          MATCH('GHG emissions calculations'!P$6,'Emission Factors'!$E$5:$P$5,0)),
    "")</f>
        <v/>
      </c>
      <c r="Q2422" s="311" t="str">
        <f t="array" ref="Q2422">IFERROR(
    IF(
        INDEX('Emission Factors'!$E$5:$P$488,
              MATCH(1,
                    ('Emission Factors'!$E$5:$E$488 = 'GHG emissions calculations'!$F2422) *
                    ('Emission Factors'!$H$5:$H$488 = 'GHG emissions calculations'!$H2422),
                    0),
              MATCH('GHG emissions calculations'!Q$6, 'Emission Factors'!$E$5:$P$5, 0)) &lt;&gt; "",
        INDEX('Emission Factors'!$E$5:$P$488,
              MATCH(1,
                    ('Emission Factors'!$E$5:$E$488 = 'GHG emissions calculations'!$F2422) *
                    ('Emission Factors'!$H$5:$H$488 = 'GHG emissions calculations'!$H2422),
                    0),
              MATCH('GHG emissions calculations'!Q$6, 'Emission Factors'!$E$5:$P$5, 0)),
        ""),
    "")</f>
        <v/>
      </c>
      <c r="R2422" s="311" t="str">
        <f t="array" ref="R2422">IFERROR(
    IF(
        INDEX('Emission Factors'!$E$5:$R$488,
              MATCH(1,
                    ('Emission Factors'!$E$5:$E$488 = 'GHG emissions calculations'!$F2422) *
                    ('Emission Factors'!$H$5:$H$488 = 'GHG emissions calculations'!$H2422),
                    0),
              MATCH('GHG emissions calculations'!R$6, 'Emission Factors'!$E$5:$R$5, 0)) &lt;&gt; "",
        INDEX('Emission Factors'!$E$5:$R$488,
              MATCH(1,
                    ('Emission Factors'!$E$5:$E$488 = 'GHG emissions calculations'!$F2422) *
                    ('Emission Factors'!$H$5:$H$488 = 'GHG emissions calculations'!$H2422),
                    0),
              MATCH('GHG emissions calculations'!R$6, 'Emission Factors'!$E$5:$R$5, 0)),
        ""),
    "")</f>
        <v/>
      </c>
      <c r="S2422" s="312">
        <f t="shared" si="3"/>
        <v>0</v>
      </c>
      <c r="T2422" s="23"/>
    </row>
    <row r="2423" ht="15.75" customHeight="1" outlineLevel="1">
      <c r="A2423" s="23"/>
      <c r="B2423" s="71"/>
      <c r="C2423" s="71"/>
      <c r="D2423" s="71"/>
      <c r="E2423" s="314"/>
      <c r="F2423" s="311" t="str">
        <f>Lists!AC51</f>
        <v>Chemicals, unspecified  - Oceania</v>
      </c>
      <c r="G2423" s="311" t="str">
        <f t="array" ref="G2423">XLOOKUP(1,('Emission Factors'!$E$5:$E$488='GHG emissions calculations'!$F2423)*('Emission Factors'!$H$5:$H$488='GHG emissions calculations'!$H2423),INDEX('Emission Factors'!$E$5:$T$488,0,MATCH('GHG emissions calculations'!G$6,'Emission Factors'!$E$5:$T$5,0)),"",0)</f>
        <v/>
      </c>
      <c r="H2423" s="311" t="s">
        <v>238</v>
      </c>
      <c r="I2423" s="312" t="str">
        <f>IF(
    SUMIFS('Import data'!$L$25:$L$80,
           'Import data'!$J$25:$J$80, F2423,
           'Import data'!$G$25:$G$80, 'GHG emissions calculations'!$H2423,
           'Import data'!$I$25:$I$80,$E$2395) &lt;&gt; 0,
    SUMIFS('Import data'!$L$25:$L$80,
           'Import data'!$J$25:$J$80, F2423,
           'Import data'!$G$25:$G$80, 'GHG emissions calculations'!$H2423,
           'Import data'!$I$25:$I$80,$E$2395),
    ""
)</f>
        <v/>
      </c>
      <c r="J2423" s="311" t="str">
        <f t="array" ref="J2423">IF(
    XLOOKUP(F2423, 'Import data'!$J$26:$J$47, 'Import data'!$M$26:$M$47, "", 0) = "Please add the region-specific supplier emission factor or choose a different region available in the IAEG database.",
    "",
    XLOOKUP(F2423, 'Import data'!$J$26:$J$47, 'Import data'!$M$26:$M$47, "", 0)
)</f>
        <v/>
      </c>
      <c r="K2423" s="311" t="str">
        <f t="array" ref="K2423">IFERROR(
    XLOOKUP(F2423,
            _xlws.FILTER('Supplier Emission'!$G$15:$G$49,
                   ('Supplier Emission'!$D$15:$D$49=H2423) * ('Supplier Emission'!$F$15:$F$49=$E$2395)),
            _xlws.FILTER('Supplier Emission'!$I$15:$I$49,
                   ('Supplier Emission'!$D$15:$D$49=H2423) * ('Supplier Emission'!$F$15:$F$49=$E$2395)),
            ""),
    "")</f>
        <v/>
      </c>
      <c r="L2423" s="311" t="str">
        <f t="array" ref="L2423">IFERROR(
    XLOOKUP(F2423,
            _xlws.FILTER('Supplier Emission'!$G$15:$G$49,
                   ('Supplier Emission'!$D$15:$D$49=H2423) * ('Supplier Emission'!$F$15:$F$49=$E$2395)),
            _xlws.FILTER('Supplier Emission'!$J$15:$J$49,
                   ('Supplier Emission'!$D$15:$D$49=H2423) * ('Supplier Emission'!$F$15:$F$49=$E$2395)),
            ""),
    "")</f>
        <v/>
      </c>
      <c r="M2423" s="311" t="str">
        <f t="array" ref="M2423">IFERROR(
    XLOOKUP(F2423,
            _xlws.FILTER('Supplier Emission'!$G$15:$G$49,
                   ('Supplier Emission'!$D$15:$D$49=H2423) * ('Supplier Emission'!$F$15:$F$49=$E$2395)),
            _xlws.FILTER('Supplier Emission'!$M$15:$M$49,
                   ('Supplier Emission'!$D$15:$D$49=H2423) * ('Supplier Emission'!$F$15:$F$49=$E$2395)),
            ""),
    "")</f>
        <v/>
      </c>
      <c r="N2423" s="311" t="str">
        <f t="array" ref="N2423">IFERROR(
    XLOOKUP(F2423,
            _xlws.FILTER('Supplier Emission'!$G$15:$G$49,
                   ('Supplier Emission'!$D$15:$D$49=H2423) * ('Supplier Emission'!$F$15:$F$49=$E$2395)),
            _xlws.FILTER('Supplier Emission'!$H$15:$H$49,
                   ('Supplier Emission'!$D$15:$D$49=H2423) * ('Supplier Emission'!$F$15:$F$49=$E$2395)),
            ""),
    "")</f>
        <v/>
      </c>
      <c r="O2423" s="311" t="str">
        <f t="array" ref="O2423">XLOOKUP(1,('Emission Factors'!$E$5:$E$488='GHG emissions calculations'!$F2423)*('Emission Factors'!$H$5:$H$488='GHG emissions calculations'!$H2423),INDEX('Emission Factors'!$E$5:$T$488,0,MATCH('GHG emissions calculations'!O$6,'Emission Factors'!$E$5:$T$5,0)),"",0)</f>
        <v/>
      </c>
      <c r="P2423" s="313" t="str">
        <f t="array" ref="P2423">IFERROR(
    INDEX('Emission Factors'!$E$5:$P$488,
          MATCH(1,
                ('Emission Factors'!$E$5:$E$488 = 'GHG emissions calculations'!$F2423) *
                ('Emission Factors'!$H$5:$H$488 = 'GHG emissions calculations'!$H2423),
                0),
          MATCH('GHG emissions calculations'!P$6,'Emission Factors'!$E$5:$P$5,0)),
    "")</f>
        <v/>
      </c>
      <c r="Q2423" s="311" t="str">
        <f t="array" ref="Q2423">IFERROR(
    IF(
        INDEX('Emission Factors'!$E$5:$P$488,
              MATCH(1,
                    ('Emission Factors'!$E$5:$E$488 = 'GHG emissions calculations'!$F2423) *
                    ('Emission Factors'!$H$5:$H$488 = 'GHG emissions calculations'!$H2423),
                    0),
              MATCH('GHG emissions calculations'!Q$6, 'Emission Factors'!$E$5:$P$5, 0)) &lt;&gt; "",
        INDEX('Emission Factors'!$E$5:$P$488,
              MATCH(1,
                    ('Emission Factors'!$E$5:$E$488 = 'GHG emissions calculations'!$F2423) *
                    ('Emission Factors'!$H$5:$H$488 = 'GHG emissions calculations'!$H2423),
                    0),
              MATCH('GHG emissions calculations'!Q$6, 'Emission Factors'!$E$5:$P$5, 0)),
        ""),
    "")</f>
        <v/>
      </c>
      <c r="R2423" s="311" t="str">
        <f t="array" ref="R2423">IFERROR(
    IF(
        INDEX('Emission Factors'!$E$5:$R$488,
              MATCH(1,
                    ('Emission Factors'!$E$5:$E$488 = 'GHG emissions calculations'!$F2423) *
                    ('Emission Factors'!$H$5:$H$488 = 'GHG emissions calculations'!$H2423),
                    0),
              MATCH('GHG emissions calculations'!R$6, 'Emission Factors'!$E$5:$R$5, 0)) &lt;&gt; "",
        INDEX('Emission Factors'!$E$5:$R$488,
              MATCH(1,
                    ('Emission Factors'!$E$5:$E$488 = 'GHG emissions calculations'!$F2423) *
                    ('Emission Factors'!$H$5:$H$488 = 'GHG emissions calculations'!$H2423),
                    0),
              MATCH('GHG emissions calculations'!R$6, 'Emission Factors'!$E$5:$R$5, 0)),
        ""),
    "")</f>
        <v/>
      </c>
      <c r="S2423" s="312">
        <f t="shared" si="3"/>
        <v>0</v>
      </c>
      <c r="T2423" s="23"/>
    </row>
    <row r="2424" ht="15.75" customHeight="1" outlineLevel="1">
      <c r="A2424" s="23"/>
      <c r="B2424" s="71"/>
      <c r="C2424" s="71"/>
      <c r="D2424" s="71"/>
      <c r="E2424" s="314"/>
      <c r="F2424" s="311" t="str">
        <f>Lists!AC56</f>
        <v>Explosives - Africa</v>
      </c>
      <c r="G2424" s="311" t="str">
        <f t="array" ref="G2424">XLOOKUP(1,('Emission Factors'!$E$5:$E$488='GHG emissions calculations'!$F2424)*('Emission Factors'!$H$5:$H$488='GHG emissions calculations'!$H2424),INDEX('Emission Factors'!$E$5:$T$488,0,MATCH('GHG emissions calculations'!G$6,'Emission Factors'!$E$5:$T$5,0)),"",0)</f>
        <v/>
      </c>
      <c r="H2424" s="311" t="s">
        <v>238</v>
      </c>
      <c r="I2424" s="312" t="str">
        <f>IF(
    SUMIFS('Import data'!$L$25:$L$80,
           'Import data'!$J$25:$J$80, F2424,
           'Import data'!$G$25:$G$80, 'GHG emissions calculations'!$H2424,
           'Import data'!$I$25:$I$80,$E$2395) &lt;&gt; 0,
    SUMIFS('Import data'!$L$25:$L$80,
           'Import data'!$J$25:$J$80, F2424,
           'Import data'!$G$25:$G$80, 'GHG emissions calculations'!$H2424,
           'Import data'!$I$25:$I$80,$E$2395),
    ""
)</f>
        <v/>
      </c>
      <c r="J2424" s="311" t="str">
        <f t="array" ref="J2424">IF(
    XLOOKUP(F2424, 'Import data'!$J$26:$J$47, 'Import data'!$M$26:$M$47, "", 0) = "Please add the region-specific supplier emission factor or choose a different region available in the IAEG database.",
    "",
    XLOOKUP(F2424, 'Import data'!$J$26:$J$47, 'Import data'!$M$26:$M$47, "", 0)
)</f>
        <v/>
      </c>
      <c r="K2424" s="311" t="str">
        <f t="array" ref="K2424">IFERROR(
    XLOOKUP(F2424,
            _xlws.FILTER('Supplier Emission'!$G$15:$G$49,
                   ('Supplier Emission'!$D$15:$D$49=H2424) * ('Supplier Emission'!$F$15:$F$49=$E$2395)),
            _xlws.FILTER('Supplier Emission'!$I$15:$I$49,
                   ('Supplier Emission'!$D$15:$D$49=H2424) * ('Supplier Emission'!$F$15:$F$49=$E$2395)),
            ""),
    "")</f>
        <v/>
      </c>
      <c r="L2424" s="311" t="str">
        <f t="array" ref="L2424">IFERROR(
    XLOOKUP(F2424,
            _xlws.FILTER('Supplier Emission'!$G$15:$G$49,
                   ('Supplier Emission'!$D$15:$D$49=H2424) * ('Supplier Emission'!$F$15:$F$49=$E$2395)),
            _xlws.FILTER('Supplier Emission'!$J$15:$J$49,
                   ('Supplier Emission'!$D$15:$D$49=H2424) * ('Supplier Emission'!$F$15:$F$49=$E$2395)),
            ""),
    "")</f>
        <v/>
      </c>
      <c r="M2424" s="311" t="str">
        <f t="array" ref="M2424">IFERROR(
    XLOOKUP(F2424,
            _xlws.FILTER('Supplier Emission'!$G$15:$G$49,
                   ('Supplier Emission'!$D$15:$D$49=H2424) * ('Supplier Emission'!$F$15:$F$49=$E$2395)),
            _xlws.FILTER('Supplier Emission'!$M$15:$M$49,
                   ('Supplier Emission'!$D$15:$D$49=H2424) * ('Supplier Emission'!$F$15:$F$49=$E$2395)),
            ""),
    "")</f>
        <v/>
      </c>
      <c r="N2424" s="311" t="str">
        <f t="array" ref="N2424">IFERROR(
    XLOOKUP(F2424,
            _xlws.FILTER('Supplier Emission'!$G$15:$G$49,
                   ('Supplier Emission'!$D$15:$D$49=H2424) * ('Supplier Emission'!$F$15:$F$49=$E$2395)),
            _xlws.FILTER('Supplier Emission'!$H$15:$H$49,
                   ('Supplier Emission'!$D$15:$D$49=H2424) * ('Supplier Emission'!$F$15:$F$49=$E$2395)),
            ""),
    "")</f>
        <v/>
      </c>
      <c r="O2424" s="311" t="str">
        <f t="array" ref="O2424">XLOOKUP(1,('Emission Factors'!$E$5:$E$488='GHG emissions calculations'!$F2424)*('Emission Factors'!$H$5:$H$488='GHG emissions calculations'!$H2424),INDEX('Emission Factors'!$E$5:$T$488,0,MATCH('GHG emissions calculations'!O$6,'Emission Factors'!$E$5:$T$5,0)),"",0)</f>
        <v/>
      </c>
      <c r="P2424" s="313" t="str">
        <f t="array" ref="P2424">IFERROR(
    INDEX('Emission Factors'!$E$5:$P$488,
          MATCH(1,
                ('Emission Factors'!$E$5:$E$488 = 'GHG emissions calculations'!$F2424) *
                ('Emission Factors'!$H$5:$H$488 = 'GHG emissions calculations'!$H2424),
                0),
          MATCH('GHG emissions calculations'!P$6,'Emission Factors'!$E$5:$P$5,0)),
    "")</f>
        <v/>
      </c>
      <c r="Q2424" s="311" t="str">
        <f t="array" ref="Q2424">IFERROR(
    IF(
        INDEX('Emission Factors'!$E$5:$P$488,
              MATCH(1,
                    ('Emission Factors'!$E$5:$E$488 = 'GHG emissions calculations'!$F2424) *
                    ('Emission Factors'!$H$5:$H$488 = 'GHG emissions calculations'!$H2424),
                    0),
              MATCH('GHG emissions calculations'!Q$6, 'Emission Factors'!$E$5:$P$5, 0)) &lt;&gt; "",
        INDEX('Emission Factors'!$E$5:$P$488,
              MATCH(1,
                    ('Emission Factors'!$E$5:$E$488 = 'GHG emissions calculations'!$F2424) *
                    ('Emission Factors'!$H$5:$H$488 = 'GHG emissions calculations'!$H2424),
                    0),
              MATCH('GHG emissions calculations'!Q$6, 'Emission Factors'!$E$5:$P$5, 0)),
        ""),
    "")</f>
        <v/>
      </c>
      <c r="R2424" s="311" t="str">
        <f t="array" ref="R2424">IFERROR(
    IF(
        INDEX('Emission Factors'!$E$5:$R$488,
              MATCH(1,
                    ('Emission Factors'!$E$5:$E$488 = 'GHG emissions calculations'!$F2424) *
                    ('Emission Factors'!$H$5:$H$488 = 'GHG emissions calculations'!$H2424),
                    0),
              MATCH('GHG emissions calculations'!R$6, 'Emission Factors'!$E$5:$R$5, 0)) &lt;&gt; "",
        INDEX('Emission Factors'!$E$5:$R$488,
              MATCH(1,
                    ('Emission Factors'!$E$5:$E$488 = 'GHG emissions calculations'!$F2424) *
                    ('Emission Factors'!$H$5:$H$488 = 'GHG emissions calculations'!$H2424),
                    0),
              MATCH('GHG emissions calculations'!R$6, 'Emission Factors'!$E$5:$R$5, 0)),
        ""),
    "")</f>
        <v/>
      </c>
      <c r="S2424" s="312">
        <f t="shared" si="3"/>
        <v>0</v>
      </c>
      <c r="T2424" s="23"/>
    </row>
    <row r="2425" ht="15.75" customHeight="1" outlineLevel="1">
      <c r="A2425" s="23"/>
      <c r="B2425" s="71"/>
      <c r="C2425" s="71"/>
      <c r="D2425" s="71"/>
      <c r="E2425" s="314"/>
      <c r="F2425" s="311" t="str">
        <f>Lists!AC54</f>
        <v>Explosives - America</v>
      </c>
      <c r="G2425" s="311" t="str">
        <f t="array" ref="G2425">XLOOKUP(1,('Emission Factors'!$E$5:$E$488='GHG emissions calculations'!$F2425)*('Emission Factors'!$H$5:$H$488='GHG emissions calculations'!$H2425),INDEX('Emission Factors'!$E$5:$T$488,0,MATCH('GHG emissions calculations'!G$6,'Emission Factors'!$E$5:$T$5,0)),"",0)</f>
        <v/>
      </c>
      <c r="H2425" s="311" t="s">
        <v>238</v>
      </c>
      <c r="I2425" s="312" t="str">
        <f>IF(
    SUMIFS('Import data'!$L$25:$L$80,
           'Import data'!$J$25:$J$80, F2425,
           'Import data'!$G$25:$G$80, 'GHG emissions calculations'!$H2425,
           'Import data'!$I$25:$I$80,$E$2395) &lt;&gt; 0,
    SUMIFS('Import data'!$L$25:$L$80,
           'Import data'!$J$25:$J$80, F2425,
           'Import data'!$G$25:$G$80, 'GHG emissions calculations'!$H2425,
           'Import data'!$I$25:$I$80,$E$2395),
    ""
)</f>
        <v/>
      </c>
      <c r="J2425" s="311" t="str">
        <f t="array" ref="J2425">IF(
    XLOOKUP(F2425, 'Import data'!$J$26:$J$47, 'Import data'!$M$26:$M$47, "", 0) = "Please add the region-specific supplier emission factor or choose a different region available in the IAEG database.",
    "",
    XLOOKUP(F2425, 'Import data'!$J$26:$J$47, 'Import data'!$M$26:$M$47, "", 0)
)</f>
        <v/>
      </c>
      <c r="K2425" s="311" t="str">
        <f t="array" ref="K2425">IFERROR(
    XLOOKUP(F2425,
            _xlws.FILTER('Supplier Emission'!$G$15:$G$49,
                   ('Supplier Emission'!$D$15:$D$49=H2425) * ('Supplier Emission'!$F$15:$F$49=$E$2395)),
            _xlws.FILTER('Supplier Emission'!$I$15:$I$49,
                   ('Supplier Emission'!$D$15:$D$49=H2425) * ('Supplier Emission'!$F$15:$F$49=$E$2395)),
            ""),
    "")</f>
        <v/>
      </c>
      <c r="L2425" s="311" t="str">
        <f t="array" ref="L2425">IFERROR(
    XLOOKUP(F2425,
            _xlws.FILTER('Supplier Emission'!$G$15:$G$49,
                   ('Supplier Emission'!$D$15:$D$49=H2425) * ('Supplier Emission'!$F$15:$F$49=$E$2395)),
            _xlws.FILTER('Supplier Emission'!$J$15:$J$49,
                   ('Supplier Emission'!$D$15:$D$49=H2425) * ('Supplier Emission'!$F$15:$F$49=$E$2395)),
            ""),
    "")</f>
        <v/>
      </c>
      <c r="M2425" s="311" t="str">
        <f t="array" ref="M2425">IFERROR(
    XLOOKUP(F2425,
            _xlws.FILTER('Supplier Emission'!$G$15:$G$49,
                   ('Supplier Emission'!$D$15:$D$49=H2425) * ('Supplier Emission'!$F$15:$F$49=$E$2395)),
            _xlws.FILTER('Supplier Emission'!$M$15:$M$49,
                   ('Supplier Emission'!$D$15:$D$49=H2425) * ('Supplier Emission'!$F$15:$F$49=$E$2395)),
            ""),
    "")</f>
        <v/>
      </c>
      <c r="N2425" s="311" t="str">
        <f t="array" ref="N2425">IFERROR(
    XLOOKUP(F2425,
            _xlws.FILTER('Supplier Emission'!$G$15:$G$49,
                   ('Supplier Emission'!$D$15:$D$49=H2425) * ('Supplier Emission'!$F$15:$F$49=$E$2395)),
            _xlws.FILTER('Supplier Emission'!$H$15:$H$49,
                   ('Supplier Emission'!$D$15:$D$49=H2425) * ('Supplier Emission'!$F$15:$F$49=$E$2395)),
            ""),
    "")</f>
        <v/>
      </c>
      <c r="O2425" s="313" t="str">
        <f t="array" ref="O2425">XLOOKUP(1,('Emission Factors'!$E$5:$E$488='GHG emissions calculations'!$F2425)*('Emission Factors'!$H$5:$H$488='GHG emissions calculations'!$H2425),INDEX('Emission Factors'!$E$5:$T$488,0,MATCH('GHG emissions calculations'!O$6,'Emission Factors'!$E$5:$T$5,0)),"",0)</f>
        <v>Explosives manufacturing</v>
      </c>
      <c r="P2425" s="313">
        <f t="array" ref="P2425">IFERROR(
    INDEX('Emission Factors'!$E$5:$P$488,
          MATCH(1,
                ('Emission Factors'!$E$5:$E$488 = 'GHG emissions calculations'!$F2425) *
                ('Emission Factors'!$H$5:$H$488 = 'GHG emissions calculations'!$H2425),
                0),
          MATCH('GHG emissions calculations'!P$6,'Emission Factors'!$E$5:$P$5,0)),
    "")</f>
        <v>500</v>
      </c>
      <c r="Q2425" s="311" t="str">
        <f t="array" ref="Q2425">IFERROR(
    IF(
        INDEX('Emission Factors'!$E$5:$P$488,
              MATCH(1,
                    ('Emission Factors'!$E$5:$E$488 = 'GHG emissions calculations'!$F2425) *
                    ('Emission Factors'!$H$5:$H$488 = 'GHG emissions calculations'!$H2425),
                    0),
              MATCH('GHG emissions calculations'!Q$6, 'Emission Factors'!$E$5:$P$5, 0)) &lt;&gt; "",
        INDEX('Emission Factors'!$E$5:$P$488,
              MATCH(1,
                    ('Emission Factors'!$E$5:$E$488 = 'GHG emissions calculations'!$F2425) *
                    ('Emission Factors'!$H$5:$H$488 = 'GHG emissions calculations'!$H2425),
                    0),
              MATCH('GHG emissions calculations'!Q$6, 'Emission Factors'!$E$5:$P$5, 0)),
        ""),
    "")</f>
        <v>kgCO2e / k€</v>
      </c>
      <c r="R2425" s="311" t="str">
        <f t="array" ref="R2425">IFERROR(
    IF(
        INDEX('Emission Factors'!$E$5:$R$488,
              MATCH(1,
                    ('Emission Factors'!$E$5:$E$488 = 'GHG emissions calculations'!$F2425) *
                    ('Emission Factors'!$H$5:$H$488 = 'GHG emissions calculations'!$H2425),
                    0),
              MATCH('GHG emissions calculations'!R$6, 'Emission Factors'!$E$5:$R$5, 0)) &lt;&gt; "",
        INDEX('Emission Factors'!$E$5:$R$488,
              MATCH(1,
                    ('Emission Factors'!$E$5:$E$488 = 'GHG emissions calculations'!$F2425) *
                    ('Emission Factors'!$H$5:$H$488 = 'GHG emissions calculations'!$H2425),
                    0),
              MATCH('GHG emissions calculations'!R$6, 'Emission Factors'!$E$5:$R$5, 0)),
        ""),
    "")</f>
        <v>America</v>
      </c>
      <c r="S2425" s="312">
        <f t="shared" si="3"/>
        <v>0</v>
      </c>
      <c r="T2425" s="23"/>
    </row>
    <row r="2426" ht="15.75" customHeight="1" outlineLevel="1">
      <c r="A2426" s="23"/>
      <c r="B2426" s="71"/>
      <c r="C2426" s="71"/>
      <c r="D2426" s="71"/>
      <c r="E2426" s="314"/>
      <c r="F2426" s="311" t="str">
        <f>Lists!AC57</f>
        <v>Explosives - Asia</v>
      </c>
      <c r="G2426" s="311" t="str">
        <f t="array" ref="G2426">XLOOKUP(1,('Emission Factors'!$E$5:$E$488='GHG emissions calculations'!$F2426)*('Emission Factors'!$H$5:$H$488='GHG emissions calculations'!$H2426),INDEX('Emission Factors'!$E$5:$T$488,0,MATCH('GHG emissions calculations'!G$6,'Emission Factors'!$E$5:$T$5,0)),"",0)</f>
        <v/>
      </c>
      <c r="H2426" s="311" t="s">
        <v>238</v>
      </c>
      <c r="I2426" s="312" t="str">
        <f>IF(
    SUMIFS('Import data'!$L$25:$L$80,
           'Import data'!$J$25:$J$80, F2426,
           'Import data'!$G$25:$G$80, 'GHG emissions calculations'!$H2426,
           'Import data'!$I$25:$I$80,$E$2395) &lt;&gt; 0,
    SUMIFS('Import data'!$L$25:$L$80,
           'Import data'!$J$25:$J$80, F2426,
           'Import data'!$G$25:$G$80, 'GHG emissions calculations'!$H2426,
           'Import data'!$I$25:$I$80,$E$2395),
    ""
)</f>
        <v/>
      </c>
      <c r="J2426" s="311" t="str">
        <f t="array" ref="J2426">IF(
    XLOOKUP(F2426, 'Import data'!$J$26:$J$47, 'Import data'!$M$26:$M$47, "", 0) = "Please add the region-specific supplier emission factor or choose a different region available in the IAEG database.",
    "",
    XLOOKUP(F2426, 'Import data'!$J$26:$J$47, 'Import data'!$M$26:$M$47, "", 0)
)</f>
        <v/>
      </c>
      <c r="K2426" s="311" t="str">
        <f t="array" ref="K2426">IFERROR(
    XLOOKUP(F2426,
            _xlws.FILTER('Supplier Emission'!$G$15:$G$49,
                   ('Supplier Emission'!$D$15:$D$49=H2426) * ('Supplier Emission'!$F$15:$F$49=$E$2395)),
            _xlws.FILTER('Supplier Emission'!$I$15:$I$49,
                   ('Supplier Emission'!$D$15:$D$49=H2426) * ('Supplier Emission'!$F$15:$F$49=$E$2395)),
            ""),
    "")</f>
        <v/>
      </c>
      <c r="L2426" s="311" t="str">
        <f t="array" ref="L2426">IFERROR(
    XLOOKUP(F2426,
            _xlws.FILTER('Supplier Emission'!$G$15:$G$49,
                   ('Supplier Emission'!$D$15:$D$49=H2426) * ('Supplier Emission'!$F$15:$F$49=$E$2395)),
            _xlws.FILTER('Supplier Emission'!$J$15:$J$49,
                   ('Supplier Emission'!$D$15:$D$49=H2426) * ('Supplier Emission'!$F$15:$F$49=$E$2395)),
            ""),
    "")</f>
        <v/>
      </c>
      <c r="M2426" s="311" t="str">
        <f t="array" ref="M2426">IFERROR(
    XLOOKUP(F2426,
            _xlws.FILTER('Supplier Emission'!$G$15:$G$49,
                   ('Supplier Emission'!$D$15:$D$49=H2426) * ('Supplier Emission'!$F$15:$F$49=$E$2395)),
            _xlws.FILTER('Supplier Emission'!$M$15:$M$49,
                   ('Supplier Emission'!$D$15:$D$49=H2426) * ('Supplier Emission'!$F$15:$F$49=$E$2395)),
            ""),
    "")</f>
        <v/>
      </c>
      <c r="N2426" s="311" t="str">
        <f t="array" ref="N2426">IFERROR(
    XLOOKUP(F2426,
            _xlws.FILTER('Supplier Emission'!$G$15:$G$49,
                   ('Supplier Emission'!$D$15:$D$49=H2426) * ('Supplier Emission'!$F$15:$F$49=$E$2395)),
            _xlws.FILTER('Supplier Emission'!$H$15:$H$49,
                   ('Supplier Emission'!$D$15:$D$49=H2426) * ('Supplier Emission'!$F$15:$F$49=$E$2395)),
            ""),
    "")</f>
        <v/>
      </c>
      <c r="O2426" s="311" t="str">
        <f t="array" ref="O2426">XLOOKUP(1,('Emission Factors'!$E$5:$E$488='GHG emissions calculations'!$F2426)*('Emission Factors'!$H$5:$H$488='GHG emissions calculations'!$H2426),INDEX('Emission Factors'!$E$5:$T$488,0,MATCH('GHG emissions calculations'!O$6,'Emission Factors'!$E$5:$T$5,0)),"",0)</f>
        <v/>
      </c>
      <c r="P2426" s="313" t="str">
        <f t="array" ref="P2426">IFERROR(
    INDEX('Emission Factors'!$E$5:$P$488,
          MATCH(1,
                ('Emission Factors'!$E$5:$E$488 = 'GHG emissions calculations'!$F2426) *
                ('Emission Factors'!$H$5:$H$488 = 'GHG emissions calculations'!$H2426),
                0),
          MATCH('GHG emissions calculations'!P$6,'Emission Factors'!$E$5:$P$5,0)),
    "")</f>
        <v/>
      </c>
      <c r="Q2426" s="311" t="str">
        <f t="array" ref="Q2426">IFERROR(
    IF(
        INDEX('Emission Factors'!$E$5:$P$488,
              MATCH(1,
                    ('Emission Factors'!$E$5:$E$488 = 'GHG emissions calculations'!$F2426) *
                    ('Emission Factors'!$H$5:$H$488 = 'GHG emissions calculations'!$H2426),
                    0),
              MATCH('GHG emissions calculations'!Q$6, 'Emission Factors'!$E$5:$P$5, 0)) &lt;&gt; "",
        INDEX('Emission Factors'!$E$5:$P$488,
              MATCH(1,
                    ('Emission Factors'!$E$5:$E$488 = 'GHG emissions calculations'!$F2426) *
                    ('Emission Factors'!$H$5:$H$488 = 'GHG emissions calculations'!$H2426),
                    0),
              MATCH('GHG emissions calculations'!Q$6, 'Emission Factors'!$E$5:$P$5, 0)),
        ""),
    "")</f>
        <v/>
      </c>
      <c r="R2426" s="311" t="str">
        <f t="array" ref="R2426">IFERROR(
    IF(
        INDEX('Emission Factors'!$E$5:$R$488,
              MATCH(1,
                    ('Emission Factors'!$E$5:$E$488 = 'GHG emissions calculations'!$F2426) *
                    ('Emission Factors'!$H$5:$H$488 = 'GHG emissions calculations'!$H2426),
                    0),
              MATCH('GHG emissions calculations'!R$6, 'Emission Factors'!$E$5:$R$5, 0)) &lt;&gt; "",
        INDEX('Emission Factors'!$E$5:$R$488,
              MATCH(1,
                    ('Emission Factors'!$E$5:$E$488 = 'GHG emissions calculations'!$F2426) *
                    ('Emission Factors'!$H$5:$H$488 = 'GHG emissions calculations'!$H2426),
                    0),
              MATCH('GHG emissions calculations'!R$6, 'Emission Factors'!$E$5:$R$5, 0)),
        ""),
    "")</f>
        <v/>
      </c>
      <c r="S2426" s="312">
        <f t="shared" si="3"/>
        <v>0</v>
      </c>
      <c r="T2426" s="23"/>
    </row>
    <row r="2427" ht="15.75" customHeight="1" outlineLevel="1">
      <c r="A2427" s="23"/>
      <c r="B2427" s="71"/>
      <c r="C2427" s="71"/>
      <c r="D2427" s="71"/>
      <c r="E2427" s="314"/>
      <c r="F2427" s="311" t="str">
        <f>Lists!AC55</f>
        <v>Explosives - Europe</v>
      </c>
      <c r="G2427" s="311" t="str">
        <f t="array" ref="G2427">XLOOKUP(1,('Emission Factors'!$E$5:$E$488='GHG emissions calculations'!$F2427)*('Emission Factors'!$H$5:$H$488='GHG emissions calculations'!$H2427),INDEX('Emission Factors'!$E$5:$T$488,0,MATCH('GHG emissions calculations'!G$6,'Emission Factors'!$E$5:$T$5,0)),"",0)</f>
        <v/>
      </c>
      <c r="H2427" s="311" t="s">
        <v>238</v>
      </c>
      <c r="I2427" s="312" t="str">
        <f>IF(
    SUMIFS('Import data'!$L$25:$L$80,
           'Import data'!$J$25:$J$80, F2427,
           'Import data'!$G$25:$G$80, 'GHG emissions calculations'!$H2427,
           'Import data'!$I$25:$I$80,$E$2395) &lt;&gt; 0,
    SUMIFS('Import data'!$L$25:$L$80,
           'Import data'!$J$25:$J$80, F2427,
           'Import data'!$G$25:$G$80, 'GHG emissions calculations'!$H2427,
           'Import data'!$I$25:$I$80,$E$2395),
    ""
)</f>
        <v/>
      </c>
      <c r="J2427" s="311" t="str">
        <f t="array" ref="J2427">IF(
    XLOOKUP(F2427, 'Import data'!$J$26:$J$47, 'Import data'!$M$26:$M$47, "", 0) = "Please add the region-specific supplier emission factor or choose a different region available in the IAEG database.",
    "",
    XLOOKUP(F2427, 'Import data'!$J$26:$J$47, 'Import data'!$M$26:$M$47, "", 0)
)</f>
        <v/>
      </c>
      <c r="K2427" s="311" t="str">
        <f t="array" ref="K2427">IFERROR(
    XLOOKUP(F2427,
            _xlws.FILTER('Supplier Emission'!$G$15:$G$49,
                   ('Supplier Emission'!$D$15:$D$49=H2427) * ('Supplier Emission'!$F$15:$F$49=$E$2395)),
            _xlws.FILTER('Supplier Emission'!$I$15:$I$49,
                   ('Supplier Emission'!$D$15:$D$49=H2427) * ('Supplier Emission'!$F$15:$F$49=$E$2395)),
            ""),
    "")</f>
        <v/>
      </c>
      <c r="L2427" s="311" t="str">
        <f t="array" ref="L2427">IFERROR(
    XLOOKUP(F2427,
            _xlws.FILTER('Supplier Emission'!$G$15:$G$49,
                   ('Supplier Emission'!$D$15:$D$49=H2427) * ('Supplier Emission'!$F$15:$F$49=$E$2395)),
            _xlws.FILTER('Supplier Emission'!$J$15:$J$49,
                   ('Supplier Emission'!$D$15:$D$49=H2427) * ('Supplier Emission'!$F$15:$F$49=$E$2395)),
            ""),
    "")</f>
        <v/>
      </c>
      <c r="M2427" s="311" t="str">
        <f t="array" ref="M2427">IFERROR(
    XLOOKUP(F2427,
            _xlws.FILTER('Supplier Emission'!$G$15:$G$49,
                   ('Supplier Emission'!$D$15:$D$49=H2427) * ('Supplier Emission'!$F$15:$F$49=$E$2395)),
            _xlws.FILTER('Supplier Emission'!$M$15:$M$49,
                   ('Supplier Emission'!$D$15:$D$49=H2427) * ('Supplier Emission'!$F$15:$F$49=$E$2395)),
            ""),
    "")</f>
        <v/>
      </c>
      <c r="N2427" s="311" t="str">
        <f t="array" ref="N2427">IFERROR(
    XLOOKUP(F2427,
            _xlws.FILTER('Supplier Emission'!$G$15:$G$49,
                   ('Supplier Emission'!$D$15:$D$49=H2427) * ('Supplier Emission'!$F$15:$F$49=$E$2395)),
            _xlws.FILTER('Supplier Emission'!$H$15:$H$49,
                   ('Supplier Emission'!$D$15:$D$49=H2427) * ('Supplier Emission'!$F$15:$F$49=$E$2395)),
            ""),
    "")</f>
        <v/>
      </c>
      <c r="O2427" s="311" t="str">
        <f t="array" ref="O2427">XLOOKUP(1,('Emission Factors'!$E$5:$E$488='GHG emissions calculations'!$F2427)*('Emission Factors'!$H$5:$H$488='GHG emissions calculations'!$H2427),INDEX('Emission Factors'!$E$5:$T$488,0,MATCH('GHG emissions calculations'!O$6,'Emission Factors'!$E$5:$T$5,0)),"",0)</f>
        <v/>
      </c>
      <c r="P2427" s="313" t="str">
        <f t="array" ref="P2427">IFERROR(
    INDEX('Emission Factors'!$E$5:$P$488,
          MATCH(1,
                ('Emission Factors'!$E$5:$E$488 = 'GHG emissions calculations'!$F2427) *
                ('Emission Factors'!$H$5:$H$488 = 'GHG emissions calculations'!$H2427),
                0),
          MATCH('GHG emissions calculations'!P$6,'Emission Factors'!$E$5:$P$5,0)),
    "")</f>
        <v/>
      </c>
      <c r="Q2427" s="311" t="str">
        <f t="array" ref="Q2427">IFERROR(
    IF(
        INDEX('Emission Factors'!$E$5:$P$488,
              MATCH(1,
                    ('Emission Factors'!$E$5:$E$488 = 'GHG emissions calculations'!$F2427) *
                    ('Emission Factors'!$H$5:$H$488 = 'GHG emissions calculations'!$H2427),
                    0),
              MATCH('GHG emissions calculations'!Q$6, 'Emission Factors'!$E$5:$P$5, 0)) &lt;&gt; "",
        INDEX('Emission Factors'!$E$5:$P$488,
              MATCH(1,
                    ('Emission Factors'!$E$5:$E$488 = 'GHG emissions calculations'!$F2427) *
                    ('Emission Factors'!$H$5:$H$488 = 'GHG emissions calculations'!$H2427),
                    0),
              MATCH('GHG emissions calculations'!Q$6, 'Emission Factors'!$E$5:$P$5, 0)),
        ""),
    "")</f>
        <v/>
      </c>
      <c r="R2427" s="311" t="str">
        <f t="array" ref="R2427">IFERROR(
    IF(
        INDEX('Emission Factors'!$E$5:$R$488,
              MATCH(1,
                    ('Emission Factors'!$E$5:$E$488 = 'GHG emissions calculations'!$F2427) *
                    ('Emission Factors'!$H$5:$H$488 = 'GHG emissions calculations'!$H2427),
                    0),
              MATCH('GHG emissions calculations'!R$6, 'Emission Factors'!$E$5:$R$5, 0)) &lt;&gt; "",
        INDEX('Emission Factors'!$E$5:$R$488,
              MATCH(1,
                    ('Emission Factors'!$E$5:$E$488 = 'GHG emissions calculations'!$F2427) *
                    ('Emission Factors'!$H$5:$H$488 = 'GHG emissions calculations'!$H2427),
                    0),
              MATCH('GHG emissions calculations'!R$6, 'Emission Factors'!$E$5:$R$5, 0)),
        ""),
    "")</f>
        <v/>
      </c>
      <c r="S2427" s="312">
        <f t="shared" si="3"/>
        <v>0</v>
      </c>
      <c r="T2427" s="23"/>
    </row>
    <row r="2428" ht="15.75" customHeight="1" outlineLevel="1">
      <c r="A2428" s="23"/>
      <c r="B2428" s="71"/>
      <c r="C2428" s="71"/>
      <c r="D2428" s="71"/>
      <c r="E2428" s="314"/>
      <c r="F2428" s="311" t="str">
        <f>Lists!AC60</f>
        <v>Explosives - Global or unspecified region</v>
      </c>
      <c r="G2428" s="311" t="str">
        <f t="array" ref="G2428">XLOOKUP(1,('Emission Factors'!$E$5:$E$488='GHG emissions calculations'!$F2428)*('Emission Factors'!$H$5:$H$488='GHG emissions calculations'!$H2428),INDEX('Emission Factors'!$E$5:$T$488,0,MATCH('GHG emissions calculations'!G$6,'Emission Factors'!$E$5:$T$5,0)),"",0)</f>
        <v/>
      </c>
      <c r="H2428" s="311" t="s">
        <v>238</v>
      </c>
      <c r="I2428" s="312" t="str">
        <f>IF(
    SUMIFS('Import data'!$L$25:$L$80,
           'Import data'!$J$25:$J$80, F2428,
           'Import data'!$G$25:$G$80, 'GHG emissions calculations'!$H2428,
           'Import data'!$I$25:$I$80,$E$2395) &lt;&gt; 0,
    SUMIFS('Import data'!$L$25:$L$80,
           'Import data'!$J$25:$J$80, F2428,
           'Import data'!$G$25:$G$80, 'GHG emissions calculations'!$H2428,
           'Import data'!$I$25:$I$80,$E$2395),
    ""
)</f>
        <v/>
      </c>
      <c r="J2428" s="311" t="str">
        <f t="array" ref="J2428">IF(
    XLOOKUP(F2428, 'Import data'!$J$26:$J$47, 'Import data'!$M$26:$M$47, "", 0) = "Please add the region-specific supplier emission factor or choose a different region available in the IAEG database.",
    "",
    XLOOKUP(F2428, 'Import data'!$J$26:$J$47, 'Import data'!$M$26:$M$47, "", 0)
)</f>
        <v/>
      </c>
      <c r="K2428" s="311" t="str">
        <f t="array" ref="K2428">IFERROR(
    XLOOKUP(F2428,
            _xlws.FILTER('Supplier Emission'!$G$15:$G$49,
                   ('Supplier Emission'!$D$15:$D$49=H2428) * ('Supplier Emission'!$F$15:$F$49=$E$2395)),
            _xlws.FILTER('Supplier Emission'!$I$15:$I$49,
                   ('Supplier Emission'!$D$15:$D$49=H2428) * ('Supplier Emission'!$F$15:$F$49=$E$2395)),
            ""),
    "")</f>
        <v/>
      </c>
      <c r="L2428" s="311" t="str">
        <f t="array" ref="L2428">IFERROR(
    XLOOKUP(F2428,
            _xlws.FILTER('Supplier Emission'!$G$15:$G$49,
                   ('Supplier Emission'!$D$15:$D$49=H2428) * ('Supplier Emission'!$F$15:$F$49=$E$2395)),
            _xlws.FILTER('Supplier Emission'!$J$15:$J$49,
                   ('Supplier Emission'!$D$15:$D$49=H2428) * ('Supplier Emission'!$F$15:$F$49=$E$2395)),
            ""),
    "")</f>
        <v/>
      </c>
      <c r="M2428" s="311" t="str">
        <f t="array" ref="M2428">IFERROR(
    XLOOKUP(F2428,
            _xlws.FILTER('Supplier Emission'!$G$15:$G$49,
                   ('Supplier Emission'!$D$15:$D$49=H2428) * ('Supplier Emission'!$F$15:$F$49=$E$2395)),
            _xlws.FILTER('Supplier Emission'!$M$15:$M$49,
                   ('Supplier Emission'!$D$15:$D$49=H2428) * ('Supplier Emission'!$F$15:$F$49=$E$2395)),
            ""),
    "")</f>
        <v/>
      </c>
      <c r="N2428" s="311" t="str">
        <f t="array" ref="N2428">IFERROR(
    XLOOKUP(F2428,
            _xlws.FILTER('Supplier Emission'!$G$15:$G$49,
                   ('Supplier Emission'!$D$15:$D$49=H2428) * ('Supplier Emission'!$F$15:$F$49=$E$2395)),
            _xlws.FILTER('Supplier Emission'!$H$15:$H$49,
                   ('Supplier Emission'!$D$15:$D$49=H2428) * ('Supplier Emission'!$F$15:$F$49=$E$2395)),
            ""),
    "")</f>
        <v/>
      </c>
      <c r="O2428" s="311" t="str">
        <f t="array" ref="O2428">XLOOKUP(1,('Emission Factors'!$E$5:$E$488='GHG emissions calculations'!$F2428)*('Emission Factors'!$H$5:$H$488='GHG emissions calculations'!$H2428),INDEX('Emission Factors'!$E$5:$T$488,0,MATCH('GHG emissions calculations'!O$6,'Emission Factors'!$E$5:$T$5,0)),"",0)</f>
        <v/>
      </c>
      <c r="P2428" s="313" t="str">
        <f t="array" ref="P2428">IFERROR(
    INDEX('Emission Factors'!$E$5:$P$488,
          MATCH(1,
                ('Emission Factors'!$E$5:$E$488 = 'GHG emissions calculations'!$F2428) *
                ('Emission Factors'!$H$5:$H$488 = 'GHG emissions calculations'!$H2428),
                0),
          MATCH('GHG emissions calculations'!P$6,'Emission Factors'!$E$5:$P$5,0)),
    "")</f>
        <v/>
      </c>
      <c r="Q2428" s="311" t="str">
        <f t="array" ref="Q2428">IFERROR(
    IF(
        INDEX('Emission Factors'!$E$5:$P$488,
              MATCH(1,
                    ('Emission Factors'!$E$5:$E$488 = 'GHG emissions calculations'!$F2428) *
                    ('Emission Factors'!$H$5:$H$488 = 'GHG emissions calculations'!$H2428),
                    0),
              MATCH('GHG emissions calculations'!Q$6, 'Emission Factors'!$E$5:$P$5, 0)) &lt;&gt; "",
        INDEX('Emission Factors'!$E$5:$P$488,
              MATCH(1,
                    ('Emission Factors'!$E$5:$E$488 = 'GHG emissions calculations'!$F2428) *
                    ('Emission Factors'!$H$5:$H$488 = 'GHG emissions calculations'!$H2428),
                    0),
              MATCH('GHG emissions calculations'!Q$6, 'Emission Factors'!$E$5:$P$5, 0)),
        ""),
    "")</f>
        <v/>
      </c>
      <c r="R2428" s="311" t="str">
        <f t="array" ref="R2428">IFERROR(
    IF(
        INDEX('Emission Factors'!$E$5:$R$488,
              MATCH(1,
                    ('Emission Factors'!$E$5:$E$488 = 'GHG emissions calculations'!$F2428) *
                    ('Emission Factors'!$H$5:$H$488 = 'GHG emissions calculations'!$H2428),
                    0),
              MATCH('GHG emissions calculations'!R$6, 'Emission Factors'!$E$5:$R$5, 0)) &lt;&gt; "",
        INDEX('Emission Factors'!$E$5:$R$488,
              MATCH(1,
                    ('Emission Factors'!$E$5:$E$488 = 'GHG emissions calculations'!$F2428) *
                    ('Emission Factors'!$H$5:$H$488 = 'GHG emissions calculations'!$H2428),
                    0),
              MATCH('GHG emissions calculations'!R$6, 'Emission Factors'!$E$5:$R$5, 0)),
        ""),
    "")</f>
        <v/>
      </c>
      <c r="S2428" s="312">
        <f t="shared" si="3"/>
        <v>0</v>
      </c>
      <c r="T2428" s="23"/>
    </row>
    <row r="2429" ht="15.75" customHeight="1" outlineLevel="1">
      <c r="A2429" s="23"/>
      <c r="B2429" s="71"/>
      <c r="C2429" s="71"/>
      <c r="D2429" s="71"/>
      <c r="E2429" s="314"/>
      <c r="F2429" s="311" t="str">
        <f>Lists!AC59</f>
        <v>Explosives - Middle East</v>
      </c>
      <c r="G2429" s="311" t="str">
        <f t="array" ref="G2429">XLOOKUP(1,('Emission Factors'!$E$5:$E$488='GHG emissions calculations'!$F2429)*('Emission Factors'!$H$5:$H$488='GHG emissions calculations'!$H2429),INDEX('Emission Factors'!$E$5:$T$488,0,MATCH('GHG emissions calculations'!G$6,'Emission Factors'!$E$5:$T$5,0)),"",0)</f>
        <v/>
      </c>
      <c r="H2429" s="311" t="s">
        <v>238</v>
      </c>
      <c r="I2429" s="312" t="str">
        <f>IF(
    SUMIFS('Import data'!$L$25:$L$80,
           'Import data'!$J$25:$J$80, F2429,
           'Import data'!$G$25:$G$80, 'GHG emissions calculations'!$H2429,
           'Import data'!$I$25:$I$80,$E$2395) &lt;&gt; 0,
    SUMIFS('Import data'!$L$25:$L$80,
           'Import data'!$J$25:$J$80, F2429,
           'Import data'!$G$25:$G$80, 'GHG emissions calculations'!$H2429,
           'Import data'!$I$25:$I$80,$E$2395),
    ""
)</f>
        <v/>
      </c>
      <c r="J2429" s="311" t="str">
        <f t="array" ref="J2429">IF(
    XLOOKUP(F2429, 'Import data'!$J$26:$J$47, 'Import data'!$M$26:$M$47, "", 0) = "Please add the region-specific supplier emission factor or choose a different region available in the IAEG database.",
    "",
    XLOOKUP(F2429, 'Import data'!$J$26:$J$47, 'Import data'!$M$26:$M$47, "", 0)
)</f>
        <v/>
      </c>
      <c r="K2429" s="311" t="str">
        <f t="array" ref="K2429">IFERROR(
    XLOOKUP(F2429,
            _xlws.FILTER('Supplier Emission'!$G$15:$G$49,
                   ('Supplier Emission'!$D$15:$D$49=H2429) * ('Supplier Emission'!$F$15:$F$49=$E$2395)),
            _xlws.FILTER('Supplier Emission'!$I$15:$I$49,
                   ('Supplier Emission'!$D$15:$D$49=H2429) * ('Supplier Emission'!$F$15:$F$49=$E$2395)),
            ""),
    "")</f>
        <v/>
      </c>
      <c r="L2429" s="311" t="str">
        <f t="array" ref="L2429">IFERROR(
    XLOOKUP(F2429,
            _xlws.FILTER('Supplier Emission'!$G$15:$G$49,
                   ('Supplier Emission'!$D$15:$D$49=H2429) * ('Supplier Emission'!$F$15:$F$49=$E$2395)),
            _xlws.FILTER('Supplier Emission'!$J$15:$J$49,
                   ('Supplier Emission'!$D$15:$D$49=H2429) * ('Supplier Emission'!$F$15:$F$49=$E$2395)),
            ""),
    "")</f>
        <v/>
      </c>
      <c r="M2429" s="311" t="str">
        <f t="array" ref="M2429">IFERROR(
    XLOOKUP(F2429,
            _xlws.FILTER('Supplier Emission'!$G$15:$G$49,
                   ('Supplier Emission'!$D$15:$D$49=H2429) * ('Supplier Emission'!$F$15:$F$49=$E$2395)),
            _xlws.FILTER('Supplier Emission'!$M$15:$M$49,
                   ('Supplier Emission'!$D$15:$D$49=H2429) * ('Supplier Emission'!$F$15:$F$49=$E$2395)),
            ""),
    "")</f>
        <v/>
      </c>
      <c r="N2429" s="311" t="str">
        <f t="array" ref="N2429">IFERROR(
    XLOOKUP(F2429,
            _xlws.FILTER('Supplier Emission'!$G$15:$G$49,
                   ('Supplier Emission'!$D$15:$D$49=H2429) * ('Supplier Emission'!$F$15:$F$49=$E$2395)),
            _xlws.FILTER('Supplier Emission'!$H$15:$H$49,
                   ('Supplier Emission'!$D$15:$D$49=H2429) * ('Supplier Emission'!$F$15:$F$49=$E$2395)),
            ""),
    "")</f>
        <v/>
      </c>
      <c r="O2429" s="311" t="str">
        <f t="array" ref="O2429">XLOOKUP(1,('Emission Factors'!$E$5:$E$488='GHG emissions calculations'!$F2429)*('Emission Factors'!$H$5:$H$488='GHG emissions calculations'!$H2429),INDEX('Emission Factors'!$E$5:$T$488,0,MATCH('GHG emissions calculations'!O$6,'Emission Factors'!$E$5:$T$5,0)),"",0)</f>
        <v/>
      </c>
      <c r="P2429" s="313" t="str">
        <f t="array" ref="P2429">IFERROR(
    INDEX('Emission Factors'!$E$5:$P$488,
          MATCH(1,
                ('Emission Factors'!$E$5:$E$488 = 'GHG emissions calculations'!$F2429) *
                ('Emission Factors'!$H$5:$H$488 = 'GHG emissions calculations'!$H2429),
                0),
          MATCH('GHG emissions calculations'!P$6,'Emission Factors'!$E$5:$P$5,0)),
    "")</f>
        <v/>
      </c>
      <c r="Q2429" s="311" t="str">
        <f t="array" ref="Q2429">IFERROR(
    IF(
        INDEX('Emission Factors'!$E$5:$P$488,
              MATCH(1,
                    ('Emission Factors'!$E$5:$E$488 = 'GHG emissions calculations'!$F2429) *
                    ('Emission Factors'!$H$5:$H$488 = 'GHG emissions calculations'!$H2429),
                    0),
              MATCH('GHG emissions calculations'!Q$6, 'Emission Factors'!$E$5:$P$5, 0)) &lt;&gt; "",
        INDEX('Emission Factors'!$E$5:$P$488,
              MATCH(1,
                    ('Emission Factors'!$E$5:$E$488 = 'GHG emissions calculations'!$F2429) *
                    ('Emission Factors'!$H$5:$H$488 = 'GHG emissions calculations'!$H2429),
                    0),
              MATCH('GHG emissions calculations'!Q$6, 'Emission Factors'!$E$5:$P$5, 0)),
        ""),
    "")</f>
        <v/>
      </c>
      <c r="R2429" s="311" t="str">
        <f t="array" ref="R2429">IFERROR(
    IF(
        INDEX('Emission Factors'!$E$5:$R$488,
              MATCH(1,
                    ('Emission Factors'!$E$5:$E$488 = 'GHG emissions calculations'!$F2429) *
                    ('Emission Factors'!$H$5:$H$488 = 'GHG emissions calculations'!$H2429),
                    0),
              MATCH('GHG emissions calculations'!R$6, 'Emission Factors'!$E$5:$R$5, 0)) &lt;&gt; "",
        INDEX('Emission Factors'!$E$5:$R$488,
              MATCH(1,
                    ('Emission Factors'!$E$5:$E$488 = 'GHG emissions calculations'!$F2429) *
                    ('Emission Factors'!$H$5:$H$488 = 'GHG emissions calculations'!$H2429),
                    0),
              MATCH('GHG emissions calculations'!R$6, 'Emission Factors'!$E$5:$R$5, 0)),
        ""),
    "")</f>
        <v/>
      </c>
      <c r="S2429" s="312">
        <f t="shared" si="3"/>
        <v>0</v>
      </c>
      <c r="T2429" s="23"/>
    </row>
    <row r="2430" ht="15.75" customHeight="1" outlineLevel="1">
      <c r="A2430" s="23"/>
      <c r="B2430" s="71"/>
      <c r="C2430" s="71"/>
      <c r="D2430" s="71"/>
      <c r="E2430" s="314"/>
      <c r="F2430" s="311" t="str">
        <f>Lists!AC58</f>
        <v>Explosives - Oceania</v>
      </c>
      <c r="G2430" s="311" t="str">
        <f t="array" ref="G2430">XLOOKUP(1,('Emission Factors'!$E$5:$E$488='GHG emissions calculations'!$F2430)*('Emission Factors'!$H$5:$H$488='GHG emissions calculations'!$H2430),INDEX('Emission Factors'!$E$5:$T$488,0,MATCH('GHG emissions calculations'!G$6,'Emission Factors'!$E$5:$T$5,0)),"",0)</f>
        <v/>
      </c>
      <c r="H2430" s="311" t="s">
        <v>238</v>
      </c>
      <c r="I2430" s="312" t="str">
        <f>IF(
    SUMIFS('Import data'!$L$25:$L$80,
           'Import data'!$J$25:$J$80, F2430,
           'Import data'!$G$25:$G$80, 'GHG emissions calculations'!$H2430,
           'Import data'!$I$25:$I$80,$E$2395) &lt;&gt; 0,
    SUMIFS('Import data'!$L$25:$L$80,
           'Import data'!$J$25:$J$80, F2430,
           'Import data'!$G$25:$G$80, 'GHG emissions calculations'!$H2430,
           'Import data'!$I$25:$I$80,$E$2395),
    ""
)</f>
        <v/>
      </c>
      <c r="J2430" s="311" t="str">
        <f t="array" ref="J2430">IF(
    XLOOKUP(F2430, 'Import data'!$J$26:$J$47, 'Import data'!$M$26:$M$47, "", 0) = "Please add the region-specific supplier emission factor or choose a different region available in the IAEG database.",
    "",
    XLOOKUP(F2430, 'Import data'!$J$26:$J$47, 'Import data'!$M$26:$M$47, "", 0)
)</f>
        <v/>
      </c>
      <c r="K2430" s="311" t="str">
        <f t="array" ref="K2430">IFERROR(
    XLOOKUP(F2430,
            _xlws.FILTER('Supplier Emission'!$G$15:$G$49,
                   ('Supplier Emission'!$D$15:$D$49=H2430) * ('Supplier Emission'!$F$15:$F$49=$E$2395)),
            _xlws.FILTER('Supplier Emission'!$I$15:$I$49,
                   ('Supplier Emission'!$D$15:$D$49=H2430) * ('Supplier Emission'!$F$15:$F$49=$E$2395)),
            ""),
    "")</f>
        <v/>
      </c>
      <c r="L2430" s="311" t="str">
        <f t="array" ref="L2430">IFERROR(
    XLOOKUP(F2430,
            _xlws.FILTER('Supplier Emission'!$G$15:$G$49,
                   ('Supplier Emission'!$D$15:$D$49=H2430) * ('Supplier Emission'!$F$15:$F$49=$E$2395)),
            _xlws.FILTER('Supplier Emission'!$J$15:$J$49,
                   ('Supplier Emission'!$D$15:$D$49=H2430) * ('Supplier Emission'!$F$15:$F$49=$E$2395)),
            ""),
    "")</f>
        <v/>
      </c>
      <c r="M2430" s="311" t="str">
        <f t="array" ref="M2430">IFERROR(
    XLOOKUP(F2430,
            _xlws.FILTER('Supplier Emission'!$G$15:$G$49,
                   ('Supplier Emission'!$D$15:$D$49=H2430) * ('Supplier Emission'!$F$15:$F$49=$E$2395)),
            _xlws.FILTER('Supplier Emission'!$M$15:$M$49,
                   ('Supplier Emission'!$D$15:$D$49=H2430) * ('Supplier Emission'!$F$15:$F$49=$E$2395)),
            ""),
    "")</f>
        <v/>
      </c>
      <c r="N2430" s="311" t="str">
        <f t="array" ref="N2430">IFERROR(
    XLOOKUP(F2430,
            _xlws.FILTER('Supplier Emission'!$G$15:$G$49,
                   ('Supplier Emission'!$D$15:$D$49=H2430) * ('Supplier Emission'!$F$15:$F$49=$E$2395)),
            _xlws.FILTER('Supplier Emission'!$H$15:$H$49,
                   ('Supplier Emission'!$D$15:$D$49=H2430) * ('Supplier Emission'!$F$15:$F$49=$E$2395)),
            ""),
    "")</f>
        <v/>
      </c>
      <c r="O2430" s="311" t="str">
        <f t="array" ref="O2430">XLOOKUP(1,('Emission Factors'!$E$5:$E$488='GHG emissions calculations'!$F2430)*('Emission Factors'!$H$5:$H$488='GHG emissions calculations'!$H2430),INDEX('Emission Factors'!$E$5:$T$488,0,MATCH('GHG emissions calculations'!O$6,'Emission Factors'!$E$5:$T$5,0)),"",0)</f>
        <v/>
      </c>
      <c r="P2430" s="313" t="str">
        <f t="array" ref="P2430">IFERROR(
    INDEX('Emission Factors'!$E$5:$P$488,
          MATCH(1,
                ('Emission Factors'!$E$5:$E$488 = 'GHG emissions calculations'!$F2430) *
                ('Emission Factors'!$H$5:$H$488 = 'GHG emissions calculations'!$H2430),
                0),
          MATCH('GHG emissions calculations'!P$6,'Emission Factors'!$E$5:$P$5,0)),
    "")</f>
        <v/>
      </c>
      <c r="Q2430" s="311" t="str">
        <f t="array" ref="Q2430">IFERROR(
    IF(
        INDEX('Emission Factors'!$E$5:$P$488,
              MATCH(1,
                    ('Emission Factors'!$E$5:$E$488 = 'GHG emissions calculations'!$F2430) *
                    ('Emission Factors'!$H$5:$H$488 = 'GHG emissions calculations'!$H2430),
                    0),
              MATCH('GHG emissions calculations'!Q$6, 'Emission Factors'!$E$5:$P$5, 0)) &lt;&gt; "",
        INDEX('Emission Factors'!$E$5:$P$488,
              MATCH(1,
                    ('Emission Factors'!$E$5:$E$488 = 'GHG emissions calculations'!$F2430) *
                    ('Emission Factors'!$H$5:$H$488 = 'GHG emissions calculations'!$H2430),
                    0),
              MATCH('GHG emissions calculations'!Q$6, 'Emission Factors'!$E$5:$P$5, 0)),
        ""),
    "")</f>
        <v/>
      </c>
      <c r="R2430" s="311" t="str">
        <f t="array" ref="R2430">IFERROR(
    IF(
        INDEX('Emission Factors'!$E$5:$R$488,
              MATCH(1,
                    ('Emission Factors'!$E$5:$E$488 = 'GHG emissions calculations'!$F2430) *
                    ('Emission Factors'!$H$5:$H$488 = 'GHG emissions calculations'!$H2430),
                    0),
              MATCH('GHG emissions calculations'!R$6, 'Emission Factors'!$E$5:$R$5, 0)) &lt;&gt; "",
        INDEX('Emission Factors'!$E$5:$R$488,
              MATCH(1,
                    ('Emission Factors'!$E$5:$E$488 = 'GHG emissions calculations'!$F2430) *
                    ('Emission Factors'!$H$5:$H$488 = 'GHG emissions calculations'!$H2430),
                    0),
              MATCH('GHG emissions calculations'!R$6, 'Emission Factors'!$E$5:$R$5, 0)),
        ""),
    "")</f>
        <v/>
      </c>
      <c r="S2430" s="312">
        <f t="shared" si="3"/>
        <v>0</v>
      </c>
      <c r="T2430" s="23"/>
    </row>
    <row r="2431" ht="15.75" customHeight="1" outlineLevel="1">
      <c r="A2431" s="23"/>
      <c r="B2431" s="71"/>
      <c r="C2431" s="71"/>
      <c r="D2431" s="71"/>
      <c r="E2431" s="314"/>
      <c r="F2431" s="311" t="str">
        <f>Lists!AC63</f>
        <v>Fluids, oil, skydrol - Africa</v>
      </c>
      <c r="G2431" s="311" t="str">
        <f t="array" ref="G2431">XLOOKUP(1,('Emission Factors'!$E$5:$E$488='GHG emissions calculations'!$F2431)*('Emission Factors'!$H$5:$H$488='GHG emissions calculations'!$H2431),INDEX('Emission Factors'!$E$5:$T$488,0,MATCH('GHG emissions calculations'!G$6,'Emission Factors'!$E$5:$T$5,0)),"",0)</f>
        <v/>
      </c>
      <c r="H2431" s="311" t="s">
        <v>238</v>
      </c>
      <c r="I2431" s="312" t="str">
        <f>IF(
    SUMIFS('Import data'!$L$25:$L$80,
           'Import data'!$J$25:$J$80, F2431,
           'Import data'!$G$25:$G$80, 'GHG emissions calculations'!$H2431,
           'Import data'!$I$25:$I$80,$E$2395) &lt;&gt; 0,
    SUMIFS('Import data'!$L$25:$L$80,
           'Import data'!$J$25:$J$80, F2431,
           'Import data'!$G$25:$G$80, 'GHG emissions calculations'!$H2431,
           'Import data'!$I$25:$I$80,$E$2395),
    ""
)</f>
        <v/>
      </c>
      <c r="J2431" s="311" t="str">
        <f t="array" ref="J2431">IF(
    XLOOKUP(F2431, 'Import data'!$J$26:$J$47, 'Import data'!$M$26:$M$47, "", 0) = "Please add the region-specific supplier emission factor or choose a different region available in the IAEG database.",
    "",
    XLOOKUP(F2431, 'Import data'!$J$26:$J$47, 'Import data'!$M$26:$M$47, "", 0)
)</f>
        <v/>
      </c>
      <c r="K2431" s="311" t="str">
        <f t="array" ref="K2431">IFERROR(
    XLOOKUP(F2431,
            _xlws.FILTER('Supplier Emission'!$G$15:$G$49,
                   ('Supplier Emission'!$D$15:$D$49=H2431) * ('Supplier Emission'!$F$15:$F$49=$E$2395)),
            _xlws.FILTER('Supplier Emission'!$I$15:$I$49,
                   ('Supplier Emission'!$D$15:$D$49=H2431) * ('Supplier Emission'!$F$15:$F$49=$E$2395)),
            ""),
    "")</f>
        <v/>
      </c>
      <c r="L2431" s="311" t="str">
        <f t="array" ref="L2431">IFERROR(
    XLOOKUP(F2431,
            _xlws.FILTER('Supplier Emission'!$G$15:$G$49,
                   ('Supplier Emission'!$D$15:$D$49=H2431) * ('Supplier Emission'!$F$15:$F$49=$E$2395)),
            _xlws.FILTER('Supplier Emission'!$J$15:$J$49,
                   ('Supplier Emission'!$D$15:$D$49=H2431) * ('Supplier Emission'!$F$15:$F$49=$E$2395)),
            ""),
    "")</f>
        <v/>
      </c>
      <c r="M2431" s="311" t="str">
        <f t="array" ref="M2431">IFERROR(
    XLOOKUP(F2431,
            _xlws.FILTER('Supplier Emission'!$G$15:$G$49,
                   ('Supplier Emission'!$D$15:$D$49=H2431) * ('Supplier Emission'!$F$15:$F$49=$E$2395)),
            _xlws.FILTER('Supplier Emission'!$M$15:$M$49,
                   ('Supplier Emission'!$D$15:$D$49=H2431) * ('Supplier Emission'!$F$15:$F$49=$E$2395)),
            ""),
    "")</f>
        <v/>
      </c>
      <c r="N2431" s="311" t="str">
        <f t="array" ref="N2431">IFERROR(
    XLOOKUP(F2431,
            _xlws.FILTER('Supplier Emission'!$G$15:$G$49,
                   ('Supplier Emission'!$D$15:$D$49=H2431) * ('Supplier Emission'!$F$15:$F$49=$E$2395)),
            _xlws.FILTER('Supplier Emission'!$H$15:$H$49,
                   ('Supplier Emission'!$D$15:$D$49=H2431) * ('Supplier Emission'!$F$15:$F$49=$E$2395)),
            ""),
    "")</f>
        <v/>
      </c>
      <c r="O2431" s="311" t="str">
        <f t="array" ref="O2431">XLOOKUP(1,('Emission Factors'!$E$5:$E$488='GHG emissions calculations'!$F2431)*('Emission Factors'!$H$5:$H$488='GHG emissions calculations'!$H2431),INDEX('Emission Factors'!$E$5:$T$488,0,MATCH('GHG emissions calculations'!O$6,'Emission Factors'!$E$5:$T$5,0)),"",0)</f>
        <v/>
      </c>
      <c r="P2431" s="313" t="str">
        <f t="array" ref="P2431">IFERROR(
    INDEX('Emission Factors'!$E$5:$P$488,
          MATCH(1,
                ('Emission Factors'!$E$5:$E$488 = 'GHG emissions calculations'!$F2431) *
                ('Emission Factors'!$H$5:$H$488 = 'GHG emissions calculations'!$H2431),
                0),
          MATCH('GHG emissions calculations'!P$6,'Emission Factors'!$E$5:$P$5,0)),
    "")</f>
        <v/>
      </c>
      <c r="Q2431" s="311" t="str">
        <f t="array" ref="Q2431">IFERROR(
    IF(
        INDEX('Emission Factors'!$E$5:$P$488,
              MATCH(1,
                    ('Emission Factors'!$E$5:$E$488 = 'GHG emissions calculations'!$F2431) *
                    ('Emission Factors'!$H$5:$H$488 = 'GHG emissions calculations'!$H2431),
                    0),
              MATCH('GHG emissions calculations'!Q$6, 'Emission Factors'!$E$5:$P$5, 0)) &lt;&gt; "",
        INDEX('Emission Factors'!$E$5:$P$488,
              MATCH(1,
                    ('Emission Factors'!$E$5:$E$488 = 'GHG emissions calculations'!$F2431) *
                    ('Emission Factors'!$H$5:$H$488 = 'GHG emissions calculations'!$H2431),
                    0),
              MATCH('GHG emissions calculations'!Q$6, 'Emission Factors'!$E$5:$P$5, 0)),
        ""),
    "")</f>
        <v/>
      </c>
      <c r="R2431" s="311" t="str">
        <f t="array" ref="R2431">IFERROR(
    IF(
        INDEX('Emission Factors'!$E$5:$R$488,
              MATCH(1,
                    ('Emission Factors'!$E$5:$E$488 = 'GHG emissions calculations'!$F2431) *
                    ('Emission Factors'!$H$5:$H$488 = 'GHG emissions calculations'!$H2431),
                    0),
              MATCH('GHG emissions calculations'!R$6, 'Emission Factors'!$E$5:$R$5, 0)) &lt;&gt; "",
        INDEX('Emission Factors'!$E$5:$R$488,
              MATCH(1,
                    ('Emission Factors'!$E$5:$E$488 = 'GHG emissions calculations'!$F2431) *
                    ('Emission Factors'!$H$5:$H$488 = 'GHG emissions calculations'!$H2431),
                    0),
              MATCH('GHG emissions calculations'!R$6, 'Emission Factors'!$E$5:$R$5, 0)),
        ""),
    "")</f>
        <v/>
      </c>
      <c r="S2431" s="312">
        <f t="shared" si="3"/>
        <v>0</v>
      </c>
      <c r="T2431" s="23"/>
    </row>
    <row r="2432" ht="15.75" customHeight="1" outlineLevel="1">
      <c r="A2432" s="23"/>
      <c r="B2432" s="71"/>
      <c r="C2432" s="71"/>
      <c r="D2432" s="71"/>
      <c r="E2432" s="314"/>
      <c r="F2432" s="311" t="str">
        <f>Lists!AC61</f>
        <v>Fluids, oil, skydrol - America</v>
      </c>
      <c r="G2432" s="311" t="str">
        <f t="array" ref="G2432">XLOOKUP(1,('Emission Factors'!$E$5:$E$488='GHG emissions calculations'!$F2432)*('Emission Factors'!$H$5:$H$488='GHG emissions calculations'!$H2432),INDEX('Emission Factors'!$E$5:$T$488,0,MATCH('GHG emissions calculations'!G$6,'Emission Factors'!$E$5:$T$5,0)),"",0)</f>
        <v/>
      </c>
      <c r="H2432" s="311" t="s">
        <v>238</v>
      </c>
      <c r="I2432" s="312" t="str">
        <f>IF(
    SUMIFS('Import data'!$L$25:$L$80,
           'Import data'!$J$25:$J$80, F2432,
           'Import data'!$G$25:$G$80, 'GHG emissions calculations'!$H2432,
           'Import data'!$I$25:$I$80,$E$2395) &lt;&gt; 0,
    SUMIFS('Import data'!$L$25:$L$80,
           'Import data'!$J$25:$J$80, F2432,
           'Import data'!$G$25:$G$80, 'GHG emissions calculations'!$H2432,
           'Import data'!$I$25:$I$80,$E$2395),
    ""
)</f>
        <v/>
      </c>
      <c r="J2432" s="311" t="str">
        <f t="array" ref="J2432">IF(
    XLOOKUP(F2432, 'Import data'!$J$26:$J$47, 'Import data'!$M$26:$M$47, "", 0) = "Please add the region-specific supplier emission factor or choose a different region available in the IAEG database.",
    "",
    XLOOKUP(F2432, 'Import data'!$J$26:$J$47, 'Import data'!$M$26:$M$47, "", 0)
)</f>
        <v/>
      </c>
      <c r="K2432" s="311" t="str">
        <f t="array" ref="K2432">IFERROR(
    XLOOKUP(F2432,
            _xlws.FILTER('Supplier Emission'!$G$15:$G$49,
                   ('Supplier Emission'!$D$15:$D$49=H2432) * ('Supplier Emission'!$F$15:$F$49=$E$2395)),
            _xlws.FILTER('Supplier Emission'!$I$15:$I$49,
                   ('Supplier Emission'!$D$15:$D$49=H2432) * ('Supplier Emission'!$F$15:$F$49=$E$2395)),
            ""),
    "")</f>
        <v/>
      </c>
      <c r="L2432" s="311" t="str">
        <f t="array" ref="L2432">IFERROR(
    XLOOKUP(F2432,
            _xlws.FILTER('Supplier Emission'!$G$15:$G$49,
                   ('Supplier Emission'!$D$15:$D$49=H2432) * ('Supplier Emission'!$F$15:$F$49=$E$2395)),
            _xlws.FILTER('Supplier Emission'!$J$15:$J$49,
                   ('Supplier Emission'!$D$15:$D$49=H2432) * ('Supplier Emission'!$F$15:$F$49=$E$2395)),
            ""),
    "")</f>
        <v/>
      </c>
      <c r="M2432" s="311" t="str">
        <f t="array" ref="M2432">IFERROR(
    XLOOKUP(F2432,
            _xlws.FILTER('Supplier Emission'!$G$15:$G$49,
                   ('Supplier Emission'!$D$15:$D$49=H2432) * ('Supplier Emission'!$F$15:$F$49=$E$2395)),
            _xlws.FILTER('Supplier Emission'!$M$15:$M$49,
                   ('Supplier Emission'!$D$15:$D$49=H2432) * ('Supplier Emission'!$F$15:$F$49=$E$2395)),
            ""),
    "")</f>
        <v/>
      </c>
      <c r="N2432" s="311" t="str">
        <f t="array" ref="N2432">IFERROR(
    XLOOKUP(F2432,
            _xlws.FILTER('Supplier Emission'!$G$15:$G$49,
                   ('Supplier Emission'!$D$15:$D$49=H2432) * ('Supplier Emission'!$F$15:$F$49=$E$2395)),
            _xlws.FILTER('Supplier Emission'!$H$15:$H$49,
                   ('Supplier Emission'!$D$15:$D$49=H2432) * ('Supplier Emission'!$F$15:$F$49=$E$2395)),
            ""),
    "")</f>
        <v/>
      </c>
      <c r="O2432" s="313" t="str">
        <f t="array" ref="O2432">XLOOKUP(1,('Emission Factors'!$E$5:$E$488='GHG emissions calculations'!$F2432)*('Emission Factors'!$H$5:$H$488='GHG emissions calculations'!$H2432),INDEX('Emission Factors'!$E$5:$T$488,0,MATCH('GHG emissions calculations'!O$6,'Emission Factors'!$E$5:$T$5,0)),"",0)</f>
        <v>Basic organic chemicals</v>
      </c>
      <c r="P2432" s="313">
        <f t="array" ref="P2432">IFERROR(
    INDEX('Emission Factors'!$E$5:$P$488,
          MATCH(1,
                ('Emission Factors'!$E$5:$E$488 = 'GHG emissions calculations'!$F2432) *
                ('Emission Factors'!$H$5:$H$488 = 'GHG emissions calculations'!$H2432),
                0),
          MATCH('GHG emissions calculations'!P$6,'Emission Factors'!$E$5:$P$5,0)),
    "")</f>
        <v>244.682</v>
      </c>
      <c r="Q2432" s="311" t="str">
        <f t="array" ref="Q2432">IFERROR(
    IF(
        INDEX('Emission Factors'!$E$5:$P$488,
              MATCH(1,
                    ('Emission Factors'!$E$5:$E$488 = 'GHG emissions calculations'!$F2432) *
                    ('Emission Factors'!$H$5:$H$488 = 'GHG emissions calculations'!$H2432),
                    0),
              MATCH('GHG emissions calculations'!Q$6, 'Emission Factors'!$E$5:$P$5, 0)) &lt;&gt; "",
        INDEX('Emission Factors'!$E$5:$P$488,
              MATCH(1,
                    ('Emission Factors'!$E$5:$E$488 = 'GHG emissions calculations'!$F2432) *
                    ('Emission Factors'!$H$5:$H$488 = 'GHG emissions calculations'!$H2432),
                    0),
              MATCH('GHG emissions calculations'!Q$6, 'Emission Factors'!$E$5:$P$5, 0)),
        ""),
    "")</f>
        <v>kgCO2e / k€</v>
      </c>
      <c r="R2432" s="311" t="str">
        <f t="array" ref="R2432">IFERROR(
    IF(
        INDEX('Emission Factors'!$E$5:$R$488,
              MATCH(1,
                    ('Emission Factors'!$E$5:$E$488 = 'GHG emissions calculations'!$F2432) *
                    ('Emission Factors'!$H$5:$H$488 = 'GHG emissions calculations'!$H2432),
                    0),
              MATCH('GHG emissions calculations'!R$6, 'Emission Factors'!$E$5:$R$5, 0)) &lt;&gt; "",
        INDEX('Emission Factors'!$E$5:$R$488,
              MATCH(1,
                    ('Emission Factors'!$E$5:$E$488 = 'GHG emissions calculations'!$F2432) *
                    ('Emission Factors'!$H$5:$H$488 = 'GHG emissions calculations'!$H2432),
                    0),
              MATCH('GHG emissions calculations'!R$6, 'Emission Factors'!$E$5:$R$5, 0)),
        ""),
    "")</f>
        <v>America</v>
      </c>
      <c r="S2432" s="312">
        <f t="shared" si="3"/>
        <v>0</v>
      </c>
      <c r="T2432" s="23"/>
    </row>
    <row r="2433" ht="15.75" customHeight="1" outlineLevel="1">
      <c r="A2433" s="23"/>
      <c r="B2433" s="71"/>
      <c r="C2433" s="71"/>
      <c r="D2433" s="71"/>
      <c r="E2433" s="314"/>
      <c r="F2433" s="311" t="str">
        <f>Lists!AC64</f>
        <v>Fluids, oil, skydrol - Asia</v>
      </c>
      <c r="G2433" s="311" t="str">
        <f t="array" ref="G2433">XLOOKUP(1,('Emission Factors'!$E$5:$E$488='GHG emissions calculations'!$F2433)*('Emission Factors'!$H$5:$H$488='GHG emissions calculations'!$H2433),INDEX('Emission Factors'!$E$5:$T$488,0,MATCH('GHG emissions calculations'!G$6,'Emission Factors'!$E$5:$T$5,0)),"",0)</f>
        <v/>
      </c>
      <c r="H2433" s="311" t="s">
        <v>238</v>
      </c>
      <c r="I2433" s="312" t="str">
        <f>IF(
    SUMIFS('Import data'!$L$25:$L$80,
           'Import data'!$J$25:$J$80, F2433,
           'Import data'!$G$25:$G$80, 'GHG emissions calculations'!$H2433,
           'Import data'!$I$25:$I$80,$E$2395) &lt;&gt; 0,
    SUMIFS('Import data'!$L$25:$L$80,
           'Import data'!$J$25:$J$80, F2433,
           'Import data'!$G$25:$G$80, 'GHG emissions calculations'!$H2433,
           'Import data'!$I$25:$I$80,$E$2395),
    ""
)</f>
        <v/>
      </c>
      <c r="J2433" s="311" t="str">
        <f t="array" ref="J2433">IF(
    XLOOKUP(F2433, 'Import data'!$J$26:$J$47, 'Import data'!$M$26:$M$47, "", 0) = "Please add the region-specific supplier emission factor or choose a different region available in the IAEG database.",
    "",
    XLOOKUP(F2433, 'Import data'!$J$26:$J$47, 'Import data'!$M$26:$M$47, "", 0)
)</f>
        <v/>
      </c>
      <c r="K2433" s="311" t="str">
        <f t="array" ref="K2433">IFERROR(
    XLOOKUP(F2433,
            _xlws.FILTER('Supplier Emission'!$G$15:$G$49,
                   ('Supplier Emission'!$D$15:$D$49=H2433) * ('Supplier Emission'!$F$15:$F$49=$E$2395)),
            _xlws.FILTER('Supplier Emission'!$I$15:$I$49,
                   ('Supplier Emission'!$D$15:$D$49=H2433) * ('Supplier Emission'!$F$15:$F$49=$E$2395)),
            ""),
    "")</f>
        <v/>
      </c>
      <c r="L2433" s="311" t="str">
        <f t="array" ref="L2433">IFERROR(
    XLOOKUP(F2433,
            _xlws.FILTER('Supplier Emission'!$G$15:$G$49,
                   ('Supplier Emission'!$D$15:$D$49=H2433) * ('Supplier Emission'!$F$15:$F$49=$E$2395)),
            _xlws.FILTER('Supplier Emission'!$J$15:$J$49,
                   ('Supplier Emission'!$D$15:$D$49=H2433) * ('Supplier Emission'!$F$15:$F$49=$E$2395)),
            ""),
    "")</f>
        <v/>
      </c>
      <c r="M2433" s="311" t="str">
        <f t="array" ref="M2433">IFERROR(
    XLOOKUP(F2433,
            _xlws.FILTER('Supplier Emission'!$G$15:$G$49,
                   ('Supplier Emission'!$D$15:$D$49=H2433) * ('Supplier Emission'!$F$15:$F$49=$E$2395)),
            _xlws.FILTER('Supplier Emission'!$M$15:$M$49,
                   ('Supplier Emission'!$D$15:$D$49=H2433) * ('Supplier Emission'!$F$15:$F$49=$E$2395)),
            ""),
    "")</f>
        <v/>
      </c>
      <c r="N2433" s="311" t="str">
        <f t="array" ref="N2433">IFERROR(
    XLOOKUP(F2433,
            _xlws.FILTER('Supplier Emission'!$G$15:$G$49,
                   ('Supplier Emission'!$D$15:$D$49=H2433) * ('Supplier Emission'!$F$15:$F$49=$E$2395)),
            _xlws.FILTER('Supplier Emission'!$H$15:$H$49,
                   ('Supplier Emission'!$D$15:$D$49=H2433) * ('Supplier Emission'!$F$15:$F$49=$E$2395)),
            ""),
    "")</f>
        <v/>
      </c>
      <c r="O2433" s="311" t="str">
        <f t="array" ref="O2433">XLOOKUP(1,('Emission Factors'!$E$5:$E$488='GHG emissions calculations'!$F2433)*('Emission Factors'!$H$5:$H$488='GHG emissions calculations'!$H2433),INDEX('Emission Factors'!$E$5:$T$488,0,MATCH('GHG emissions calculations'!O$6,'Emission Factors'!$E$5:$T$5,0)),"",0)</f>
        <v/>
      </c>
      <c r="P2433" s="313" t="str">
        <f t="array" ref="P2433">IFERROR(
    INDEX('Emission Factors'!$E$5:$P$488,
          MATCH(1,
                ('Emission Factors'!$E$5:$E$488 = 'GHG emissions calculations'!$F2433) *
                ('Emission Factors'!$H$5:$H$488 = 'GHG emissions calculations'!$H2433),
                0),
          MATCH('GHG emissions calculations'!P$6,'Emission Factors'!$E$5:$P$5,0)),
    "")</f>
        <v/>
      </c>
      <c r="Q2433" s="311" t="str">
        <f t="array" ref="Q2433">IFERROR(
    IF(
        INDEX('Emission Factors'!$E$5:$P$488,
              MATCH(1,
                    ('Emission Factors'!$E$5:$E$488 = 'GHG emissions calculations'!$F2433) *
                    ('Emission Factors'!$H$5:$H$488 = 'GHG emissions calculations'!$H2433),
                    0),
              MATCH('GHG emissions calculations'!Q$6, 'Emission Factors'!$E$5:$P$5, 0)) &lt;&gt; "",
        INDEX('Emission Factors'!$E$5:$P$488,
              MATCH(1,
                    ('Emission Factors'!$E$5:$E$488 = 'GHG emissions calculations'!$F2433) *
                    ('Emission Factors'!$H$5:$H$488 = 'GHG emissions calculations'!$H2433),
                    0),
              MATCH('GHG emissions calculations'!Q$6, 'Emission Factors'!$E$5:$P$5, 0)),
        ""),
    "")</f>
        <v/>
      </c>
      <c r="R2433" s="311" t="str">
        <f t="array" ref="R2433">IFERROR(
    IF(
        INDEX('Emission Factors'!$E$5:$R$488,
              MATCH(1,
                    ('Emission Factors'!$E$5:$E$488 = 'GHG emissions calculations'!$F2433) *
                    ('Emission Factors'!$H$5:$H$488 = 'GHG emissions calculations'!$H2433),
                    0),
              MATCH('GHG emissions calculations'!R$6, 'Emission Factors'!$E$5:$R$5, 0)) &lt;&gt; "",
        INDEX('Emission Factors'!$E$5:$R$488,
              MATCH(1,
                    ('Emission Factors'!$E$5:$E$488 = 'GHG emissions calculations'!$F2433) *
                    ('Emission Factors'!$H$5:$H$488 = 'GHG emissions calculations'!$H2433),
                    0),
              MATCH('GHG emissions calculations'!R$6, 'Emission Factors'!$E$5:$R$5, 0)),
        ""),
    "")</f>
        <v/>
      </c>
      <c r="S2433" s="312">
        <f t="shared" si="3"/>
        <v>0</v>
      </c>
      <c r="T2433" s="23"/>
    </row>
    <row r="2434" ht="15.75" customHeight="1" outlineLevel="1">
      <c r="A2434" s="23"/>
      <c r="B2434" s="71"/>
      <c r="C2434" s="71"/>
      <c r="D2434" s="71"/>
      <c r="E2434" s="314"/>
      <c r="F2434" s="311" t="str">
        <f>Lists!AC62</f>
        <v>Fluids, oil, skydrol - Europe</v>
      </c>
      <c r="G2434" s="311" t="str">
        <f t="array" ref="G2434">XLOOKUP(1,('Emission Factors'!$E$5:$E$488='GHG emissions calculations'!$F2434)*('Emission Factors'!$H$5:$H$488='GHG emissions calculations'!$H2434),INDEX('Emission Factors'!$E$5:$T$488,0,MATCH('GHG emissions calculations'!G$6,'Emission Factors'!$E$5:$T$5,0)),"",0)</f>
        <v/>
      </c>
      <c r="H2434" s="311" t="s">
        <v>238</v>
      </c>
      <c r="I2434" s="312" t="str">
        <f>IF(
    SUMIFS('Import data'!$L$25:$L$80,
           'Import data'!$J$25:$J$80, F2434,
           'Import data'!$G$25:$G$80, 'GHG emissions calculations'!$H2434,
           'Import data'!$I$25:$I$80,$E$2395) &lt;&gt; 0,
    SUMIFS('Import data'!$L$25:$L$80,
           'Import data'!$J$25:$J$80, F2434,
           'Import data'!$G$25:$G$80, 'GHG emissions calculations'!$H2434,
           'Import data'!$I$25:$I$80,$E$2395),
    ""
)</f>
        <v/>
      </c>
      <c r="J2434" s="311" t="str">
        <f t="array" ref="J2434">IF(
    XLOOKUP(F2434, 'Import data'!$J$26:$J$47, 'Import data'!$M$26:$M$47, "", 0) = "Please add the region-specific supplier emission factor or choose a different region available in the IAEG database.",
    "",
    XLOOKUP(F2434, 'Import data'!$J$26:$J$47, 'Import data'!$M$26:$M$47, "", 0)
)</f>
        <v/>
      </c>
      <c r="K2434" s="311" t="str">
        <f t="array" ref="K2434">IFERROR(
    XLOOKUP(F2434,
            _xlws.FILTER('Supplier Emission'!$G$15:$G$49,
                   ('Supplier Emission'!$D$15:$D$49=H2434) * ('Supplier Emission'!$F$15:$F$49=$E$2395)),
            _xlws.FILTER('Supplier Emission'!$I$15:$I$49,
                   ('Supplier Emission'!$D$15:$D$49=H2434) * ('Supplier Emission'!$F$15:$F$49=$E$2395)),
            ""),
    "")</f>
        <v/>
      </c>
      <c r="L2434" s="311" t="str">
        <f t="array" ref="L2434">IFERROR(
    XLOOKUP(F2434,
            _xlws.FILTER('Supplier Emission'!$G$15:$G$49,
                   ('Supplier Emission'!$D$15:$D$49=H2434) * ('Supplier Emission'!$F$15:$F$49=$E$2395)),
            _xlws.FILTER('Supplier Emission'!$J$15:$J$49,
                   ('Supplier Emission'!$D$15:$D$49=H2434) * ('Supplier Emission'!$F$15:$F$49=$E$2395)),
            ""),
    "")</f>
        <v/>
      </c>
      <c r="M2434" s="311" t="str">
        <f t="array" ref="M2434">IFERROR(
    XLOOKUP(F2434,
            _xlws.FILTER('Supplier Emission'!$G$15:$G$49,
                   ('Supplier Emission'!$D$15:$D$49=H2434) * ('Supplier Emission'!$F$15:$F$49=$E$2395)),
            _xlws.FILTER('Supplier Emission'!$M$15:$M$49,
                   ('Supplier Emission'!$D$15:$D$49=H2434) * ('Supplier Emission'!$F$15:$F$49=$E$2395)),
            ""),
    "")</f>
        <v/>
      </c>
      <c r="N2434" s="311" t="str">
        <f t="array" ref="N2434">IFERROR(
    XLOOKUP(F2434,
            _xlws.FILTER('Supplier Emission'!$G$15:$G$49,
                   ('Supplier Emission'!$D$15:$D$49=H2434) * ('Supplier Emission'!$F$15:$F$49=$E$2395)),
            _xlws.FILTER('Supplier Emission'!$H$15:$H$49,
                   ('Supplier Emission'!$D$15:$D$49=H2434) * ('Supplier Emission'!$F$15:$F$49=$E$2395)),
            ""),
    "")</f>
        <v/>
      </c>
      <c r="O2434" s="311" t="str">
        <f t="array" ref="O2434">XLOOKUP(1,('Emission Factors'!$E$5:$E$488='GHG emissions calculations'!$F2434)*('Emission Factors'!$H$5:$H$488='GHG emissions calculations'!$H2434),INDEX('Emission Factors'!$E$5:$T$488,0,MATCH('GHG emissions calculations'!O$6,'Emission Factors'!$E$5:$T$5,0)),"",0)</f>
        <v/>
      </c>
      <c r="P2434" s="313" t="str">
        <f t="array" ref="P2434">IFERROR(
    INDEX('Emission Factors'!$E$5:$P$488,
          MATCH(1,
                ('Emission Factors'!$E$5:$E$488 = 'GHG emissions calculations'!$F2434) *
                ('Emission Factors'!$H$5:$H$488 = 'GHG emissions calculations'!$H2434),
                0),
          MATCH('GHG emissions calculations'!P$6,'Emission Factors'!$E$5:$P$5,0)),
    "")</f>
        <v/>
      </c>
      <c r="Q2434" s="311" t="str">
        <f t="array" ref="Q2434">IFERROR(
    IF(
        INDEX('Emission Factors'!$E$5:$P$488,
              MATCH(1,
                    ('Emission Factors'!$E$5:$E$488 = 'GHG emissions calculations'!$F2434) *
                    ('Emission Factors'!$H$5:$H$488 = 'GHG emissions calculations'!$H2434),
                    0),
              MATCH('GHG emissions calculations'!Q$6, 'Emission Factors'!$E$5:$P$5, 0)) &lt;&gt; "",
        INDEX('Emission Factors'!$E$5:$P$488,
              MATCH(1,
                    ('Emission Factors'!$E$5:$E$488 = 'GHG emissions calculations'!$F2434) *
                    ('Emission Factors'!$H$5:$H$488 = 'GHG emissions calculations'!$H2434),
                    0),
              MATCH('GHG emissions calculations'!Q$6, 'Emission Factors'!$E$5:$P$5, 0)),
        ""),
    "")</f>
        <v/>
      </c>
      <c r="R2434" s="311" t="str">
        <f t="array" ref="R2434">IFERROR(
    IF(
        INDEX('Emission Factors'!$E$5:$R$488,
              MATCH(1,
                    ('Emission Factors'!$E$5:$E$488 = 'GHG emissions calculations'!$F2434) *
                    ('Emission Factors'!$H$5:$H$488 = 'GHG emissions calculations'!$H2434),
                    0),
              MATCH('GHG emissions calculations'!R$6, 'Emission Factors'!$E$5:$R$5, 0)) &lt;&gt; "",
        INDEX('Emission Factors'!$E$5:$R$488,
              MATCH(1,
                    ('Emission Factors'!$E$5:$E$488 = 'GHG emissions calculations'!$F2434) *
                    ('Emission Factors'!$H$5:$H$488 = 'GHG emissions calculations'!$H2434),
                    0),
              MATCH('GHG emissions calculations'!R$6, 'Emission Factors'!$E$5:$R$5, 0)),
        ""),
    "")</f>
        <v/>
      </c>
      <c r="S2434" s="312">
        <f t="shared" si="3"/>
        <v>0</v>
      </c>
      <c r="T2434" s="23"/>
    </row>
    <row r="2435" ht="15.75" customHeight="1" outlineLevel="1">
      <c r="A2435" s="23"/>
      <c r="B2435" s="71"/>
      <c r="C2435" s="71"/>
      <c r="D2435" s="71"/>
      <c r="E2435" s="314"/>
      <c r="F2435" s="311" t="str">
        <f>Lists!AC67</f>
        <v>Fluids, oil, skydrol - Global or unspecified region</v>
      </c>
      <c r="G2435" s="311" t="str">
        <f t="array" ref="G2435">XLOOKUP(1,('Emission Factors'!$E$5:$E$488='GHG emissions calculations'!$F2435)*('Emission Factors'!$H$5:$H$488='GHG emissions calculations'!$H2435),INDEX('Emission Factors'!$E$5:$T$488,0,MATCH('GHG emissions calculations'!G$6,'Emission Factors'!$E$5:$T$5,0)),"",0)</f>
        <v/>
      </c>
      <c r="H2435" s="311" t="s">
        <v>238</v>
      </c>
      <c r="I2435" s="312" t="str">
        <f>IF(
    SUMIFS('Import data'!$L$25:$L$80,
           'Import data'!$J$25:$J$80, F2435,
           'Import data'!$G$25:$G$80, 'GHG emissions calculations'!$H2435,
           'Import data'!$I$25:$I$80,$E$2395) &lt;&gt; 0,
    SUMIFS('Import data'!$L$25:$L$80,
           'Import data'!$J$25:$J$80, F2435,
           'Import data'!$G$25:$G$80, 'GHG emissions calculations'!$H2435,
           'Import data'!$I$25:$I$80,$E$2395),
    ""
)</f>
        <v/>
      </c>
      <c r="J2435" s="311" t="str">
        <f t="array" ref="J2435">IF(
    XLOOKUP(F2435, 'Import data'!$J$26:$J$47, 'Import data'!$M$26:$M$47, "", 0) = "Please add the region-specific supplier emission factor or choose a different region available in the IAEG database.",
    "",
    XLOOKUP(F2435, 'Import data'!$J$26:$J$47, 'Import data'!$M$26:$M$47, "", 0)
)</f>
        <v/>
      </c>
      <c r="K2435" s="311" t="str">
        <f t="array" ref="K2435">IFERROR(
    XLOOKUP(F2435,
            _xlws.FILTER('Supplier Emission'!$G$15:$G$49,
                   ('Supplier Emission'!$D$15:$D$49=H2435) * ('Supplier Emission'!$F$15:$F$49=$E$2395)),
            _xlws.FILTER('Supplier Emission'!$I$15:$I$49,
                   ('Supplier Emission'!$D$15:$D$49=H2435) * ('Supplier Emission'!$F$15:$F$49=$E$2395)),
            ""),
    "")</f>
        <v/>
      </c>
      <c r="L2435" s="311" t="str">
        <f t="array" ref="L2435">IFERROR(
    XLOOKUP(F2435,
            _xlws.FILTER('Supplier Emission'!$G$15:$G$49,
                   ('Supplier Emission'!$D$15:$D$49=H2435) * ('Supplier Emission'!$F$15:$F$49=$E$2395)),
            _xlws.FILTER('Supplier Emission'!$J$15:$J$49,
                   ('Supplier Emission'!$D$15:$D$49=H2435) * ('Supplier Emission'!$F$15:$F$49=$E$2395)),
            ""),
    "")</f>
        <v/>
      </c>
      <c r="M2435" s="311" t="str">
        <f t="array" ref="M2435">IFERROR(
    XLOOKUP(F2435,
            _xlws.FILTER('Supplier Emission'!$G$15:$G$49,
                   ('Supplier Emission'!$D$15:$D$49=H2435) * ('Supplier Emission'!$F$15:$F$49=$E$2395)),
            _xlws.FILTER('Supplier Emission'!$M$15:$M$49,
                   ('Supplier Emission'!$D$15:$D$49=H2435) * ('Supplier Emission'!$F$15:$F$49=$E$2395)),
            ""),
    "")</f>
        <v/>
      </c>
      <c r="N2435" s="311" t="str">
        <f t="array" ref="N2435">IFERROR(
    XLOOKUP(F2435,
            _xlws.FILTER('Supplier Emission'!$G$15:$G$49,
                   ('Supplier Emission'!$D$15:$D$49=H2435) * ('Supplier Emission'!$F$15:$F$49=$E$2395)),
            _xlws.FILTER('Supplier Emission'!$H$15:$H$49,
                   ('Supplier Emission'!$D$15:$D$49=H2435) * ('Supplier Emission'!$F$15:$F$49=$E$2395)),
            ""),
    "")</f>
        <v/>
      </c>
      <c r="O2435" s="311" t="str">
        <f t="array" ref="O2435">XLOOKUP(1,('Emission Factors'!$E$5:$E$488='GHG emissions calculations'!$F2435)*('Emission Factors'!$H$5:$H$488='GHG emissions calculations'!$H2435),INDEX('Emission Factors'!$E$5:$T$488,0,MATCH('GHG emissions calculations'!O$6,'Emission Factors'!$E$5:$T$5,0)),"",0)</f>
        <v/>
      </c>
      <c r="P2435" s="313" t="str">
        <f t="array" ref="P2435">IFERROR(
    INDEX('Emission Factors'!$E$5:$P$488,
          MATCH(1,
                ('Emission Factors'!$E$5:$E$488 = 'GHG emissions calculations'!$F2435) *
                ('Emission Factors'!$H$5:$H$488 = 'GHG emissions calculations'!$H2435),
                0),
          MATCH('GHG emissions calculations'!P$6,'Emission Factors'!$E$5:$P$5,0)),
    "")</f>
        <v/>
      </c>
      <c r="Q2435" s="311" t="str">
        <f t="array" ref="Q2435">IFERROR(
    IF(
        INDEX('Emission Factors'!$E$5:$P$488,
              MATCH(1,
                    ('Emission Factors'!$E$5:$E$488 = 'GHG emissions calculations'!$F2435) *
                    ('Emission Factors'!$H$5:$H$488 = 'GHG emissions calculations'!$H2435),
                    0),
              MATCH('GHG emissions calculations'!Q$6, 'Emission Factors'!$E$5:$P$5, 0)) &lt;&gt; "",
        INDEX('Emission Factors'!$E$5:$P$488,
              MATCH(1,
                    ('Emission Factors'!$E$5:$E$488 = 'GHG emissions calculations'!$F2435) *
                    ('Emission Factors'!$H$5:$H$488 = 'GHG emissions calculations'!$H2435),
                    0),
              MATCH('GHG emissions calculations'!Q$6, 'Emission Factors'!$E$5:$P$5, 0)),
        ""),
    "")</f>
        <v/>
      </c>
      <c r="R2435" s="311" t="str">
        <f t="array" ref="R2435">IFERROR(
    IF(
        INDEX('Emission Factors'!$E$5:$R$488,
              MATCH(1,
                    ('Emission Factors'!$E$5:$E$488 = 'GHG emissions calculations'!$F2435) *
                    ('Emission Factors'!$H$5:$H$488 = 'GHG emissions calculations'!$H2435),
                    0),
              MATCH('GHG emissions calculations'!R$6, 'Emission Factors'!$E$5:$R$5, 0)) &lt;&gt; "",
        INDEX('Emission Factors'!$E$5:$R$488,
              MATCH(1,
                    ('Emission Factors'!$E$5:$E$488 = 'GHG emissions calculations'!$F2435) *
                    ('Emission Factors'!$H$5:$H$488 = 'GHG emissions calculations'!$H2435),
                    0),
              MATCH('GHG emissions calculations'!R$6, 'Emission Factors'!$E$5:$R$5, 0)),
        ""),
    "")</f>
        <v/>
      </c>
      <c r="S2435" s="312">
        <f t="shared" si="3"/>
        <v>0</v>
      </c>
      <c r="T2435" s="23"/>
    </row>
    <row r="2436" ht="15.75" customHeight="1" outlineLevel="1">
      <c r="A2436" s="23"/>
      <c r="B2436" s="71"/>
      <c r="C2436" s="71"/>
      <c r="D2436" s="71"/>
      <c r="E2436" s="314"/>
      <c r="F2436" s="311" t="str">
        <f>Lists!AC66</f>
        <v>Fluids, oil, skydrol - Middle East</v>
      </c>
      <c r="G2436" s="311" t="str">
        <f t="array" ref="G2436">XLOOKUP(1,('Emission Factors'!$E$5:$E$488='GHG emissions calculations'!$F2436)*('Emission Factors'!$H$5:$H$488='GHG emissions calculations'!$H2436),INDEX('Emission Factors'!$E$5:$T$488,0,MATCH('GHG emissions calculations'!G$6,'Emission Factors'!$E$5:$T$5,0)),"",0)</f>
        <v/>
      </c>
      <c r="H2436" s="311" t="s">
        <v>238</v>
      </c>
      <c r="I2436" s="312" t="str">
        <f>IF(
    SUMIFS('Import data'!$L$25:$L$80,
           'Import data'!$J$25:$J$80, F2436,
           'Import data'!$G$25:$G$80, 'GHG emissions calculations'!$H2436,
           'Import data'!$I$25:$I$80,$E$2395) &lt;&gt; 0,
    SUMIFS('Import data'!$L$25:$L$80,
           'Import data'!$J$25:$J$80, F2436,
           'Import data'!$G$25:$G$80, 'GHG emissions calculations'!$H2436,
           'Import data'!$I$25:$I$80,$E$2395),
    ""
)</f>
        <v/>
      </c>
      <c r="J2436" s="311" t="str">
        <f t="array" ref="J2436">IF(
    XLOOKUP(F2436, 'Import data'!$J$26:$J$47, 'Import data'!$M$26:$M$47, "", 0) = "Please add the region-specific supplier emission factor or choose a different region available in the IAEG database.",
    "",
    XLOOKUP(F2436, 'Import data'!$J$26:$J$47, 'Import data'!$M$26:$M$47, "", 0)
)</f>
        <v/>
      </c>
      <c r="K2436" s="311" t="str">
        <f t="array" ref="K2436">IFERROR(
    XLOOKUP(F2436,
            _xlws.FILTER('Supplier Emission'!$G$15:$G$49,
                   ('Supplier Emission'!$D$15:$D$49=H2436) * ('Supplier Emission'!$F$15:$F$49=$E$2395)),
            _xlws.FILTER('Supplier Emission'!$I$15:$I$49,
                   ('Supplier Emission'!$D$15:$D$49=H2436) * ('Supplier Emission'!$F$15:$F$49=$E$2395)),
            ""),
    "")</f>
        <v/>
      </c>
      <c r="L2436" s="311" t="str">
        <f t="array" ref="L2436">IFERROR(
    XLOOKUP(F2436,
            _xlws.FILTER('Supplier Emission'!$G$15:$G$49,
                   ('Supplier Emission'!$D$15:$D$49=H2436) * ('Supplier Emission'!$F$15:$F$49=$E$2395)),
            _xlws.FILTER('Supplier Emission'!$J$15:$J$49,
                   ('Supplier Emission'!$D$15:$D$49=H2436) * ('Supplier Emission'!$F$15:$F$49=$E$2395)),
            ""),
    "")</f>
        <v/>
      </c>
      <c r="M2436" s="311" t="str">
        <f t="array" ref="M2436">IFERROR(
    XLOOKUP(F2436,
            _xlws.FILTER('Supplier Emission'!$G$15:$G$49,
                   ('Supplier Emission'!$D$15:$D$49=H2436) * ('Supplier Emission'!$F$15:$F$49=$E$2395)),
            _xlws.FILTER('Supplier Emission'!$M$15:$M$49,
                   ('Supplier Emission'!$D$15:$D$49=H2436) * ('Supplier Emission'!$F$15:$F$49=$E$2395)),
            ""),
    "")</f>
        <v/>
      </c>
      <c r="N2436" s="311" t="str">
        <f t="array" ref="N2436">IFERROR(
    XLOOKUP(F2436,
            _xlws.FILTER('Supplier Emission'!$G$15:$G$49,
                   ('Supplier Emission'!$D$15:$D$49=H2436) * ('Supplier Emission'!$F$15:$F$49=$E$2395)),
            _xlws.FILTER('Supplier Emission'!$H$15:$H$49,
                   ('Supplier Emission'!$D$15:$D$49=H2436) * ('Supplier Emission'!$F$15:$F$49=$E$2395)),
            ""),
    "")</f>
        <v/>
      </c>
      <c r="O2436" s="311" t="str">
        <f t="array" ref="O2436">XLOOKUP(1,('Emission Factors'!$E$5:$E$488='GHG emissions calculations'!$F2436)*('Emission Factors'!$H$5:$H$488='GHG emissions calculations'!$H2436),INDEX('Emission Factors'!$E$5:$T$488,0,MATCH('GHG emissions calculations'!O$6,'Emission Factors'!$E$5:$T$5,0)),"",0)</f>
        <v/>
      </c>
      <c r="P2436" s="313" t="str">
        <f t="array" ref="P2436">IFERROR(
    INDEX('Emission Factors'!$E$5:$P$488,
          MATCH(1,
                ('Emission Factors'!$E$5:$E$488 = 'GHG emissions calculations'!$F2436) *
                ('Emission Factors'!$H$5:$H$488 = 'GHG emissions calculations'!$H2436),
                0),
          MATCH('GHG emissions calculations'!P$6,'Emission Factors'!$E$5:$P$5,0)),
    "")</f>
        <v/>
      </c>
      <c r="Q2436" s="311" t="str">
        <f t="array" ref="Q2436">IFERROR(
    IF(
        INDEX('Emission Factors'!$E$5:$P$488,
              MATCH(1,
                    ('Emission Factors'!$E$5:$E$488 = 'GHG emissions calculations'!$F2436) *
                    ('Emission Factors'!$H$5:$H$488 = 'GHG emissions calculations'!$H2436),
                    0),
              MATCH('GHG emissions calculations'!Q$6, 'Emission Factors'!$E$5:$P$5, 0)) &lt;&gt; "",
        INDEX('Emission Factors'!$E$5:$P$488,
              MATCH(1,
                    ('Emission Factors'!$E$5:$E$488 = 'GHG emissions calculations'!$F2436) *
                    ('Emission Factors'!$H$5:$H$488 = 'GHG emissions calculations'!$H2436),
                    0),
              MATCH('GHG emissions calculations'!Q$6, 'Emission Factors'!$E$5:$P$5, 0)),
        ""),
    "")</f>
        <v/>
      </c>
      <c r="R2436" s="311" t="str">
        <f t="array" ref="R2436">IFERROR(
    IF(
        INDEX('Emission Factors'!$E$5:$R$488,
              MATCH(1,
                    ('Emission Factors'!$E$5:$E$488 = 'GHG emissions calculations'!$F2436) *
                    ('Emission Factors'!$H$5:$H$488 = 'GHG emissions calculations'!$H2436),
                    0),
              MATCH('GHG emissions calculations'!R$6, 'Emission Factors'!$E$5:$R$5, 0)) &lt;&gt; "",
        INDEX('Emission Factors'!$E$5:$R$488,
              MATCH(1,
                    ('Emission Factors'!$E$5:$E$488 = 'GHG emissions calculations'!$F2436) *
                    ('Emission Factors'!$H$5:$H$488 = 'GHG emissions calculations'!$H2436),
                    0),
              MATCH('GHG emissions calculations'!R$6, 'Emission Factors'!$E$5:$R$5, 0)),
        ""),
    "")</f>
        <v/>
      </c>
      <c r="S2436" s="312">
        <f t="shared" si="3"/>
        <v>0</v>
      </c>
      <c r="T2436" s="23"/>
    </row>
    <row r="2437" ht="15.75" customHeight="1" outlineLevel="1">
      <c r="A2437" s="23"/>
      <c r="B2437" s="71"/>
      <c r="C2437" s="71"/>
      <c r="D2437" s="71"/>
      <c r="E2437" s="314"/>
      <c r="F2437" s="311" t="str">
        <f>Lists!AC65</f>
        <v>Fluids, oil, skydrol - Oceania</v>
      </c>
      <c r="G2437" s="311" t="str">
        <f t="array" ref="G2437">XLOOKUP(1,('Emission Factors'!$E$5:$E$488='GHG emissions calculations'!$F2437)*('Emission Factors'!$H$5:$H$488='GHG emissions calculations'!$H2437),INDEX('Emission Factors'!$E$5:$T$488,0,MATCH('GHG emissions calculations'!G$6,'Emission Factors'!$E$5:$T$5,0)),"",0)</f>
        <v/>
      </c>
      <c r="H2437" s="311" t="s">
        <v>238</v>
      </c>
      <c r="I2437" s="312" t="str">
        <f>IF(
    SUMIFS('Import data'!$L$25:$L$80,
           'Import data'!$J$25:$J$80, F2437,
           'Import data'!$G$25:$G$80, 'GHG emissions calculations'!$H2437,
           'Import data'!$I$25:$I$80,$E$2395) &lt;&gt; 0,
    SUMIFS('Import data'!$L$25:$L$80,
           'Import data'!$J$25:$J$80, F2437,
           'Import data'!$G$25:$G$80, 'GHG emissions calculations'!$H2437,
           'Import data'!$I$25:$I$80,$E$2395),
    ""
)</f>
        <v/>
      </c>
      <c r="J2437" s="311" t="str">
        <f t="array" ref="J2437">IF(
    XLOOKUP(F2437, 'Import data'!$J$26:$J$47, 'Import data'!$M$26:$M$47, "", 0) = "Please add the region-specific supplier emission factor or choose a different region available in the IAEG database.",
    "",
    XLOOKUP(F2437, 'Import data'!$J$26:$J$47, 'Import data'!$M$26:$M$47, "", 0)
)</f>
        <v/>
      </c>
      <c r="K2437" s="311" t="str">
        <f t="array" ref="K2437">IFERROR(
    XLOOKUP(F2437,
            _xlws.FILTER('Supplier Emission'!$G$15:$G$49,
                   ('Supplier Emission'!$D$15:$D$49=H2437) * ('Supplier Emission'!$F$15:$F$49=$E$2395)),
            _xlws.FILTER('Supplier Emission'!$I$15:$I$49,
                   ('Supplier Emission'!$D$15:$D$49=H2437) * ('Supplier Emission'!$F$15:$F$49=$E$2395)),
            ""),
    "")</f>
        <v/>
      </c>
      <c r="L2437" s="311" t="str">
        <f t="array" ref="L2437">IFERROR(
    XLOOKUP(F2437,
            _xlws.FILTER('Supplier Emission'!$G$15:$G$49,
                   ('Supplier Emission'!$D$15:$D$49=H2437) * ('Supplier Emission'!$F$15:$F$49=$E$2395)),
            _xlws.FILTER('Supplier Emission'!$J$15:$J$49,
                   ('Supplier Emission'!$D$15:$D$49=H2437) * ('Supplier Emission'!$F$15:$F$49=$E$2395)),
            ""),
    "")</f>
        <v/>
      </c>
      <c r="M2437" s="311" t="str">
        <f t="array" ref="M2437">IFERROR(
    XLOOKUP(F2437,
            _xlws.FILTER('Supplier Emission'!$G$15:$G$49,
                   ('Supplier Emission'!$D$15:$D$49=H2437) * ('Supplier Emission'!$F$15:$F$49=$E$2395)),
            _xlws.FILTER('Supplier Emission'!$M$15:$M$49,
                   ('Supplier Emission'!$D$15:$D$49=H2437) * ('Supplier Emission'!$F$15:$F$49=$E$2395)),
            ""),
    "")</f>
        <v/>
      </c>
      <c r="N2437" s="311" t="str">
        <f t="array" ref="N2437">IFERROR(
    XLOOKUP(F2437,
            _xlws.FILTER('Supplier Emission'!$G$15:$G$49,
                   ('Supplier Emission'!$D$15:$D$49=H2437) * ('Supplier Emission'!$F$15:$F$49=$E$2395)),
            _xlws.FILTER('Supplier Emission'!$H$15:$H$49,
                   ('Supplier Emission'!$D$15:$D$49=H2437) * ('Supplier Emission'!$F$15:$F$49=$E$2395)),
            ""),
    "")</f>
        <v/>
      </c>
      <c r="O2437" s="311" t="str">
        <f t="array" ref="O2437">XLOOKUP(1,('Emission Factors'!$E$5:$E$488='GHG emissions calculations'!$F2437)*('Emission Factors'!$H$5:$H$488='GHG emissions calculations'!$H2437),INDEX('Emission Factors'!$E$5:$T$488,0,MATCH('GHG emissions calculations'!O$6,'Emission Factors'!$E$5:$T$5,0)),"",0)</f>
        <v/>
      </c>
      <c r="P2437" s="313" t="str">
        <f t="array" ref="P2437">IFERROR(
    INDEX('Emission Factors'!$E$5:$P$488,
          MATCH(1,
                ('Emission Factors'!$E$5:$E$488 = 'GHG emissions calculations'!$F2437) *
                ('Emission Factors'!$H$5:$H$488 = 'GHG emissions calculations'!$H2437),
                0),
          MATCH('GHG emissions calculations'!P$6,'Emission Factors'!$E$5:$P$5,0)),
    "")</f>
        <v/>
      </c>
      <c r="Q2437" s="311" t="str">
        <f t="array" ref="Q2437">IFERROR(
    IF(
        INDEX('Emission Factors'!$E$5:$P$488,
              MATCH(1,
                    ('Emission Factors'!$E$5:$E$488 = 'GHG emissions calculations'!$F2437) *
                    ('Emission Factors'!$H$5:$H$488 = 'GHG emissions calculations'!$H2437),
                    0),
              MATCH('GHG emissions calculations'!Q$6, 'Emission Factors'!$E$5:$P$5, 0)) &lt;&gt; "",
        INDEX('Emission Factors'!$E$5:$P$488,
              MATCH(1,
                    ('Emission Factors'!$E$5:$E$488 = 'GHG emissions calculations'!$F2437) *
                    ('Emission Factors'!$H$5:$H$488 = 'GHG emissions calculations'!$H2437),
                    0),
              MATCH('GHG emissions calculations'!Q$6, 'Emission Factors'!$E$5:$P$5, 0)),
        ""),
    "")</f>
        <v/>
      </c>
      <c r="R2437" s="311" t="str">
        <f t="array" ref="R2437">IFERROR(
    IF(
        INDEX('Emission Factors'!$E$5:$R$488,
              MATCH(1,
                    ('Emission Factors'!$E$5:$E$488 = 'GHG emissions calculations'!$F2437) *
                    ('Emission Factors'!$H$5:$H$488 = 'GHG emissions calculations'!$H2437),
                    0),
              MATCH('GHG emissions calculations'!R$6, 'Emission Factors'!$E$5:$R$5, 0)) &lt;&gt; "",
        INDEX('Emission Factors'!$E$5:$R$488,
              MATCH(1,
                    ('Emission Factors'!$E$5:$E$488 = 'GHG emissions calculations'!$F2437) *
                    ('Emission Factors'!$H$5:$H$488 = 'GHG emissions calculations'!$H2437),
                    0),
              MATCH('GHG emissions calculations'!R$6, 'Emission Factors'!$E$5:$R$5, 0)),
        ""),
    "")</f>
        <v/>
      </c>
      <c r="S2437" s="312">
        <f t="shared" si="3"/>
        <v>0</v>
      </c>
      <c r="T2437" s="23"/>
    </row>
    <row r="2438" ht="15.75" customHeight="1" outlineLevel="1">
      <c r="A2438" s="23"/>
      <c r="B2438" s="71"/>
      <c r="C2438" s="71"/>
      <c r="D2438" s="71"/>
      <c r="E2438" s="314"/>
      <c r="F2438" s="311" t="str">
        <f>Lists!AC70</f>
        <v>Other chemical products - Africa</v>
      </c>
      <c r="G2438" s="311" t="str">
        <f t="array" ref="G2438">XLOOKUP(1,('Emission Factors'!$E$5:$E$488='GHG emissions calculations'!$F2438)*('Emission Factors'!$H$5:$H$488='GHG emissions calculations'!$H2438),INDEX('Emission Factors'!$E$5:$T$488,0,MATCH('GHG emissions calculations'!G$6,'Emission Factors'!$E$5:$T$5,0)),"",0)</f>
        <v/>
      </c>
      <c r="H2438" s="311" t="s">
        <v>238</v>
      </c>
      <c r="I2438" s="312" t="str">
        <f>IF(
    SUMIFS('Import data'!$L$25:$L$80,
           'Import data'!$J$25:$J$80, F2438,
           'Import data'!$G$25:$G$80, 'GHG emissions calculations'!$H2438,
           'Import data'!$I$25:$I$80,$E$2395) &lt;&gt; 0,
    SUMIFS('Import data'!$L$25:$L$80,
           'Import data'!$J$25:$J$80, F2438,
           'Import data'!$G$25:$G$80, 'GHG emissions calculations'!$H2438,
           'Import data'!$I$25:$I$80,$E$2395),
    ""
)</f>
        <v/>
      </c>
      <c r="J2438" s="311" t="str">
        <f t="array" ref="J2438">IF(
    XLOOKUP(F2438, 'Import data'!$J$26:$J$47, 'Import data'!$M$26:$M$47, "", 0) = "Please add the region-specific supplier emission factor or choose a different region available in the IAEG database.",
    "",
    XLOOKUP(F2438, 'Import data'!$J$26:$J$47, 'Import data'!$M$26:$M$47, "", 0)
)</f>
        <v/>
      </c>
      <c r="K2438" s="311" t="str">
        <f t="array" ref="K2438">IFERROR(
    XLOOKUP(F2438,
            _xlws.FILTER('Supplier Emission'!$G$15:$G$49,
                   ('Supplier Emission'!$D$15:$D$49=H2438) * ('Supplier Emission'!$F$15:$F$49=$E$2395)),
            _xlws.FILTER('Supplier Emission'!$I$15:$I$49,
                   ('Supplier Emission'!$D$15:$D$49=H2438) * ('Supplier Emission'!$F$15:$F$49=$E$2395)),
            ""),
    "")</f>
        <v/>
      </c>
      <c r="L2438" s="311" t="str">
        <f t="array" ref="L2438">IFERROR(
    XLOOKUP(F2438,
            _xlws.FILTER('Supplier Emission'!$G$15:$G$49,
                   ('Supplier Emission'!$D$15:$D$49=H2438) * ('Supplier Emission'!$F$15:$F$49=$E$2395)),
            _xlws.FILTER('Supplier Emission'!$J$15:$J$49,
                   ('Supplier Emission'!$D$15:$D$49=H2438) * ('Supplier Emission'!$F$15:$F$49=$E$2395)),
            ""),
    "")</f>
        <v/>
      </c>
      <c r="M2438" s="311" t="str">
        <f t="array" ref="M2438">IFERROR(
    XLOOKUP(F2438,
            _xlws.FILTER('Supplier Emission'!$G$15:$G$49,
                   ('Supplier Emission'!$D$15:$D$49=H2438) * ('Supplier Emission'!$F$15:$F$49=$E$2395)),
            _xlws.FILTER('Supplier Emission'!$M$15:$M$49,
                   ('Supplier Emission'!$D$15:$D$49=H2438) * ('Supplier Emission'!$F$15:$F$49=$E$2395)),
            ""),
    "")</f>
        <v/>
      </c>
      <c r="N2438" s="311" t="str">
        <f t="array" ref="N2438">IFERROR(
    XLOOKUP(F2438,
            _xlws.FILTER('Supplier Emission'!$G$15:$G$49,
                   ('Supplier Emission'!$D$15:$D$49=H2438) * ('Supplier Emission'!$F$15:$F$49=$E$2395)),
            _xlws.FILTER('Supplier Emission'!$H$15:$H$49,
                   ('Supplier Emission'!$D$15:$D$49=H2438) * ('Supplier Emission'!$F$15:$F$49=$E$2395)),
            ""),
    "")</f>
        <v/>
      </c>
      <c r="O2438" s="311" t="str">
        <f t="array" ref="O2438">XLOOKUP(1,('Emission Factors'!$E$5:$E$488='GHG emissions calculations'!$F2438)*('Emission Factors'!$H$5:$H$488='GHG emissions calculations'!$H2438),INDEX('Emission Factors'!$E$5:$T$488,0,MATCH('GHG emissions calculations'!O$6,'Emission Factors'!$E$5:$T$5,0)),"",0)</f>
        <v/>
      </c>
      <c r="P2438" s="313" t="str">
        <f t="array" ref="P2438">IFERROR(
    INDEX('Emission Factors'!$E$5:$P$488,
          MATCH(1,
                ('Emission Factors'!$E$5:$E$488 = 'GHG emissions calculations'!$F2438) *
                ('Emission Factors'!$H$5:$H$488 = 'GHG emissions calculations'!$H2438),
                0),
          MATCH('GHG emissions calculations'!P$6,'Emission Factors'!$E$5:$P$5,0)),
    "")</f>
        <v/>
      </c>
      <c r="Q2438" s="311" t="str">
        <f t="array" ref="Q2438">IFERROR(
    IF(
        INDEX('Emission Factors'!$E$5:$P$488,
              MATCH(1,
                    ('Emission Factors'!$E$5:$E$488 = 'GHG emissions calculations'!$F2438) *
                    ('Emission Factors'!$H$5:$H$488 = 'GHG emissions calculations'!$H2438),
                    0),
              MATCH('GHG emissions calculations'!Q$6, 'Emission Factors'!$E$5:$P$5, 0)) &lt;&gt; "",
        INDEX('Emission Factors'!$E$5:$P$488,
              MATCH(1,
                    ('Emission Factors'!$E$5:$E$488 = 'GHG emissions calculations'!$F2438) *
                    ('Emission Factors'!$H$5:$H$488 = 'GHG emissions calculations'!$H2438),
                    0),
              MATCH('GHG emissions calculations'!Q$6, 'Emission Factors'!$E$5:$P$5, 0)),
        ""),
    "")</f>
        <v/>
      </c>
      <c r="R2438" s="311" t="str">
        <f t="array" ref="R2438">IFERROR(
    IF(
        INDEX('Emission Factors'!$E$5:$R$488,
              MATCH(1,
                    ('Emission Factors'!$E$5:$E$488 = 'GHG emissions calculations'!$F2438) *
                    ('Emission Factors'!$H$5:$H$488 = 'GHG emissions calculations'!$H2438),
                    0),
              MATCH('GHG emissions calculations'!R$6, 'Emission Factors'!$E$5:$R$5, 0)) &lt;&gt; "",
        INDEX('Emission Factors'!$E$5:$R$488,
              MATCH(1,
                    ('Emission Factors'!$E$5:$E$488 = 'GHG emissions calculations'!$F2438) *
                    ('Emission Factors'!$H$5:$H$488 = 'GHG emissions calculations'!$H2438),
                    0),
              MATCH('GHG emissions calculations'!R$6, 'Emission Factors'!$E$5:$R$5, 0)),
        ""),
    "")</f>
        <v/>
      </c>
      <c r="S2438" s="312">
        <f t="shared" si="3"/>
        <v>0</v>
      </c>
      <c r="T2438" s="23"/>
    </row>
    <row r="2439" ht="15.75" customHeight="1" outlineLevel="1">
      <c r="A2439" s="23"/>
      <c r="B2439" s="71"/>
      <c r="C2439" s="71"/>
      <c r="D2439" s="71"/>
      <c r="E2439" s="314"/>
      <c r="F2439" s="311" t="str">
        <f>Lists!AC68</f>
        <v>Other chemical products - America</v>
      </c>
      <c r="G2439" s="311">
        <f t="array" ref="G2439">XLOOKUP(1,('Emission Factors'!$E$5:$E$488='GHG emissions calculations'!$F2439)*('Emission Factors'!$H$5:$H$488='GHG emissions calculations'!$H2439),INDEX('Emission Factors'!$E$5:$T$488,0,MATCH('GHG emissions calculations'!G$6,'Emission Factors'!$E$5:$T$5,0)),"",0)</f>
        <v>3</v>
      </c>
      <c r="H2439" s="311" t="s">
        <v>238</v>
      </c>
      <c r="I2439" s="312" t="str">
        <f>IF(
    SUMIFS('Import data'!$L$25:$L$80,
           'Import data'!$J$25:$J$80, F2439,
           'Import data'!$G$25:$G$80, 'GHG emissions calculations'!$H2439,
           'Import data'!$I$25:$I$80,$E$2395) &lt;&gt; 0,
    SUMIFS('Import data'!$L$25:$L$80,
           'Import data'!$J$25:$J$80, F2439,
           'Import data'!$G$25:$G$80, 'GHG emissions calculations'!$H2439,
           'Import data'!$I$25:$I$80,$E$2395),
    ""
)</f>
        <v/>
      </c>
      <c r="J2439" s="311" t="str">
        <f t="array" ref="J2439">IF(
    XLOOKUP(F2439, 'Import data'!$J$26:$J$47, 'Import data'!$M$26:$M$47, "", 0) = "Please add the region-specific supplier emission factor or choose a different region available in the IAEG database.",
    "",
    XLOOKUP(F2439, 'Import data'!$J$26:$J$47, 'Import data'!$M$26:$M$47, "", 0)
)</f>
        <v/>
      </c>
      <c r="K2439" s="311" t="str">
        <f t="array" ref="K2439">IFERROR(
    XLOOKUP(F2439,
            _xlws.FILTER('Supplier Emission'!$G$15:$G$49,
                   ('Supplier Emission'!$D$15:$D$49=H2439) * ('Supplier Emission'!$F$15:$F$49=$E$2395)),
            _xlws.FILTER('Supplier Emission'!$I$15:$I$49,
                   ('Supplier Emission'!$D$15:$D$49=H2439) * ('Supplier Emission'!$F$15:$F$49=$E$2395)),
            ""),
    "")</f>
        <v/>
      </c>
      <c r="L2439" s="311" t="str">
        <f t="array" ref="L2439">IFERROR(
    XLOOKUP(F2439,
            _xlws.FILTER('Supplier Emission'!$G$15:$G$49,
                   ('Supplier Emission'!$D$15:$D$49=H2439) * ('Supplier Emission'!$F$15:$F$49=$E$2395)),
            _xlws.FILTER('Supplier Emission'!$J$15:$J$49,
                   ('Supplier Emission'!$D$15:$D$49=H2439) * ('Supplier Emission'!$F$15:$F$49=$E$2395)),
            ""),
    "")</f>
        <v/>
      </c>
      <c r="M2439" s="311" t="str">
        <f t="array" ref="M2439">IFERROR(
    XLOOKUP(F2439,
            _xlws.FILTER('Supplier Emission'!$G$15:$G$49,
                   ('Supplier Emission'!$D$15:$D$49=H2439) * ('Supplier Emission'!$F$15:$F$49=$E$2395)),
            _xlws.FILTER('Supplier Emission'!$M$15:$M$49,
                   ('Supplier Emission'!$D$15:$D$49=H2439) * ('Supplier Emission'!$F$15:$F$49=$E$2395)),
            ""),
    "")</f>
        <v/>
      </c>
      <c r="N2439" s="311" t="str">
        <f t="array" ref="N2439">IFERROR(
    XLOOKUP(F2439,
            _xlws.FILTER('Supplier Emission'!$G$15:$G$49,
                   ('Supplier Emission'!$D$15:$D$49=H2439) * ('Supplier Emission'!$F$15:$F$49=$E$2395)),
            _xlws.FILTER('Supplier Emission'!$H$15:$H$49,
                   ('Supplier Emission'!$D$15:$D$49=H2439) * ('Supplier Emission'!$F$15:$F$49=$E$2395)),
            ""),
    "")</f>
        <v/>
      </c>
      <c r="O2439" s="313" t="str">
        <f t="array" ref="O2439">XLOOKUP(1,('Emission Factors'!$E$5:$E$488='GHG emissions calculations'!$F2439)*('Emission Factors'!$H$5:$H$488='GHG emissions calculations'!$H2439),INDEX('Emission Factors'!$E$5:$T$488,0,MATCH('GHG emissions calculations'!O$6,'Emission Factors'!$E$5:$T$5,0)),"",0)</f>
        <v>All other miscellaneous chemical product and preparation manufacturing</v>
      </c>
      <c r="P2439" s="313">
        <f t="array" ref="P2439">IFERROR(
    INDEX('Emission Factors'!$E$5:$P$488,
          MATCH(1,
                ('Emission Factors'!$E$5:$E$488 = 'GHG emissions calculations'!$F2439) *
                ('Emission Factors'!$H$5:$H$488 = 'GHG emissions calculations'!$H2439),
                0),
          MATCH('GHG emissions calculations'!P$6,'Emission Factors'!$E$5:$P$5,0)),
    "")</f>
        <v>500</v>
      </c>
      <c r="Q2439" s="311" t="str">
        <f t="array" ref="Q2439">IFERROR(
    IF(
        INDEX('Emission Factors'!$E$5:$P$488,
              MATCH(1,
                    ('Emission Factors'!$E$5:$E$488 = 'GHG emissions calculations'!$F2439) *
                    ('Emission Factors'!$H$5:$H$488 = 'GHG emissions calculations'!$H2439),
                    0),
              MATCH('GHG emissions calculations'!Q$6, 'Emission Factors'!$E$5:$P$5, 0)) &lt;&gt; "",
        INDEX('Emission Factors'!$E$5:$P$488,
              MATCH(1,
                    ('Emission Factors'!$E$5:$E$488 = 'GHG emissions calculations'!$F2439) *
                    ('Emission Factors'!$H$5:$H$488 = 'GHG emissions calculations'!$H2439),
                    0),
              MATCH('GHG emissions calculations'!Q$6, 'Emission Factors'!$E$5:$P$5, 0)),
        ""),
    "")</f>
        <v>kgCO2e / k€</v>
      </c>
      <c r="R2439" s="311" t="str">
        <f t="array" ref="R2439">IFERROR(
    IF(
        INDEX('Emission Factors'!$E$5:$R$488,
              MATCH(1,
                    ('Emission Factors'!$E$5:$E$488 = 'GHG emissions calculations'!$F2439) *
                    ('Emission Factors'!$H$5:$H$488 = 'GHG emissions calculations'!$H2439),
                    0),
              MATCH('GHG emissions calculations'!R$6, 'Emission Factors'!$E$5:$R$5, 0)) &lt;&gt; "",
        INDEX('Emission Factors'!$E$5:$R$488,
              MATCH(1,
                    ('Emission Factors'!$E$5:$E$488 = 'GHG emissions calculations'!$F2439) *
                    ('Emission Factors'!$H$5:$H$488 = 'GHG emissions calculations'!$H2439),
                    0),
              MATCH('GHG emissions calculations'!R$6, 'Emission Factors'!$E$5:$R$5, 0)),
        ""),
    "")</f>
        <v>America</v>
      </c>
      <c r="S2439" s="312">
        <f t="shared" si="3"/>
        <v>0</v>
      </c>
      <c r="T2439" s="23"/>
    </row>
    <row r="2440" ht="15.75" customHeight="1" outlineLevel="1">
      <c r="A2440" s="23"/>
      <c r="B2440" s="71"/>
      <c r="C2440" s="71"/>
      <c r="D2440" s="71"/>
      <c r="E2440" s="314"/>
      <c r="F2440" s="311" t="str">
        <f>Lists!AC71</f>
        <v>Other chemical products - Asia</v>
      </c>
      <c r="G2440" s="311" t="str">
        <f t="array" ref="G2440">XLOOKUP(1,('Emission Factors'!$E$5:$E$488='GHG emissions calculations'!$F2440)*('Emission Factors'!$H$5:$H$488='GHG emissions calculations'!$H2440),INDEX('Emission Factors'!$E$5:$T$488,0,MATCH('GHG emissions calculations'!G$6,'Emission Factors'!$E$5:$T$5,0)),"",0)</f>
        <v/>
      </c>
      <c r="H2440" s="311" t="s">
        <v>238</v>
      </c>
      <c r="I2440" s="312" t="str">
        <f>IF(
    SUMIFS('Import data'!$L$25:$L$80,
           'Import data'!$J$25:$J$80, F2440,
           'Import data'!$G$25:$G$80, 'GHG emissions calculations'!$H2440,
           'Import data'!$I$25:$I$80,$E$2395) &lt;&gt; 0,
    SUMIFS('Import data'!$L$25:$L$80,
           'Import data'!$J$25:$J$80, F2440,
           'Import data'!$G$25:$G$80, 'GHG emissions calculations'!$H2440,
           'Import data'!$I$25:$I$80,$E$2395),
    ""
)</f>
        <v/>
      </c>
      <c r="J2440" s="311" t="str">
        <f t="array" ref="J2440">IF(
    XLOOKUP(F2440, 'Import data'!$J$26:$J$47, 'Import data'!$M$26:$M$47, "", 0) = "Please add the region-specific supplier emission factor or choose a different region available in the IAEG database.",
    "",
    XLOOKUP(F2440, 'Import data'!$J$26:$J$47, 'Import data'!$M$26:$M$47, "", 0)
)</f>
        <v/>
      </c>
      <c r="K2440" s="311" t="str">
        <f t="array" ref="K2440">IFERROR(
    XLOOKUP(F2440,
            _xlws.FILTER('Supplier Emission'!$G$15:$G$49,
                   ('Supplier Emission'!$D$15:$D$49=H2440) * ('Supplier Emission'!$F$15:$F$49=$E$2395)),
            _xlws.FILTER('Supplier Emission'!$I$15:$I$49,
                   ('Supplier Emission'!$D$15:$D$49=H2440) * ('Supplier Emission'!$F$15:$F$49=$E$2395)),
            ""),
    "")</f>
        <v/>
      </c>
      <c r="L2440" s="311" t="str">
        <f t="array" ref="L2440">IFERROR(
    XLOOKUP(F2440,
            _xlws.FILTER('Supplier Emission'!$G$15:$G$49,
                   ('Supplier Emission'!$D$15:$D$49=H2440) * ('Supplier Emission'!$F$15:$F$49=$E$2395)),
            _xlws.FILTER('Supplier Emission'!$J$15:$J$49,
                   ('Supplier Emission'!$D$15:$D$49=H2440) * ('Supplier Emission'!$F$15:$F$49=$E$2395)),
            ""),
    "")</f>
        <v/>
      </c>
      <c r="M2440" s="311" t="str">
        <f t="array" ref="M2440">IFERROR(
    XLOOKUP(F2440,
            _xlws.FILTER('Supplier Emission'!$G$15:$G$49,
                   ('Supplier Emission'!$D$15:$D$49=H2440) * ('Supplier Emission'!$F$15:$F$49=$E$2395)),
            _xlws.FILTER('Supplier Emission'!$M$15:$M$49,
                   ('Supplier Emission'!$D$15:$D$49=H2440) * ('Supplier Emission'!$F$15:$F$49=$E$2395)),
            ""),
    "")</f>
        <v/>
      </c>
      <c r="N2440" s="311" t="str">
        <f t="array" ref="N2440">IFERROR(
    XLOOKUP(F2440,
            _xlws.FILTER('Supplier Emission'!$G$15:$G$49,
                   ('Supplier Emission'!$D$15:$D$49=H2440) * ('Supplier Emission'!$F$15:$F$49=$E$2395)),
            _xlws.FILTER('Supplier Emission'!$H$15:$H$49,
                   ('Supplier Emission'!$D$15:$D$49=H2440) * ('Supplier Emission'!$F$15:$F$49=$E$2395)),
            ""),
    "")</f>
        <v/>
      </c>
      <c r="O2440" s="311" t="str">
        <f t="array" ref="O2440">XLOOKUP(1,('Emission Factors'!$E$5:$E$488='GHG emissions calculations'!$F2440)*('Emission Factors'!$H$5:$H$488='GHG emissions calculations'!$H2440),INDEX('Emission Factors'!$E$5:$T$488,0,MATCH('GHG emissions calculations'!O$6,'Emission Factors'!$E$5:$T$5,0)),"",0)</f>
        <v/>
      </c>
      <c r="P2440" s="313" t="str">
        <f t="array" ref="P2440">IFERROR(
    INDEX('Emission Factors'!$E$5:$P$488,
          MATCH(1,
                ('Emission Factors'!$E$5:$E$488 = 'GHG emissions calculations'!$F2440) *
                ('Emission Factors'!$H$5:$H$488 = 'GHG emissions calculations'!$H2440),
                0),
          MATCH('GHG emissions calculations'!P$6,'Emission Factors'!$E$5:$P$5,0)),
    "")</f>
        <v/>
      </c>
      <c r="Q2440" s="311" t="str">
        <f t="array" ref="Q2440">IFERROR(
    IF(
        INDEX('Emission Factors'!$E$5:$P$488,
              MATCH(1,
                    ('Emission Factors'!$E$5:$E$488 = 'GHG emissions calculations'!$F2440) *
                    ('Emission Factors'!$H$5:$H$488 = 'GHG emissions calculations'!$H2440),
                    0),
              MATCH('GHG emissions calculations'!Q$6, 'Emission Factors'!$E$5:$P$5, 0)) &lt;&gt; "",
        INDEX('Emission Factors'!$E$5:$P$488,
              MATCH(1,
                    ('Emission Factors'!$E$5:$E$488 = 'GHG emissions calculations'!$F2440) *
                    ('Emission Factors'!$H$5:$H$488 = 'GHG emissions calculations'!$H2440),
                    0),
              MATCH('GHG emissions calculations'!Q$6, 'Emission Factors'!$E$5:$P$5, 0)),
        ""),
    "")</f>
        <v/>
      </c>
      <c r="R2440" s="311" t="str">
        <f t="array" ref="R2440">IFERROR(
    IF(
        INDEX('Emission Factors'!$E$5:$R$488,
              MATCH(1,
                    ('Emission Factors'!$E$5:$E$488 = 'GHG emissions calculations'!$F2440) *
                    ('Emission Factors'!$H$5:$H$488 = 'GHG emissions calculations'!$H2440),
                    0),
              MATCH('GHG emissions calculations'!R$6, 'Emission Factors'!$E$5:$R$5, 0)) &lt;&gt; "",
        INDEX('Emission Factors'!$E$5:$R$488,
              MATCH(1,
                    ('Emission Factors'!$E$5:$E$488 = 'GHG emissions calculations'!$F2440) *
                    ('Emission Factors'!$H$5:$H$488 = 'GHG emissions calculations'!$H2440),
                    0),
              MATCH('GHG emissions calculations'!R$6, 'Emission Factors'!$E$5:$R$5, 0)),
        ""),
    "")</f>
        <v/>
      </c>
      <c r="S2440" s="312">
        <f t="shared" si="3"/>
        <v>0</v>
      </c>
      <c r="T2440" s="23"/>
    </row>
    <row r="2441" ht="15.75" customHeight="1" outlineLevel="1">
      <c r="A2441" s="23"/>
      <c r="B2441" s="71"/>
      <c r="C2441" s="71"/>
      <c r="D2441" s="71"/>
      <c r="E2441" s="314"/>
      <c r="F2441" s="311" t="str">
        <f>Lists!AC69</f>
        <v>Other chemical products - Europe</v>
      </c>
      <c r="G2441" s="311" t="str">
        <f t="array" ref="G2441">XLOOKUP(1,('Emission Factors'!$E$5:$E$488='GHG emissions calculations'!$F2441)*('Emission Factors'!$H$5:$H$488='GHG emissions calculations'!$H2441),INDEX('Emission Factors'!$E$5:$T$488,0,MATCH('GHG emissions calculations'!G$6,'Emission Factors'!$E$5:$T$5,0)),"",0)</f>
        <v/>
      </c>
      <c r="H2441" s="311" t="s">
        <v>238</v>
      </c>
      <c r="I2441" s="312" t="str">
        <f>IF(
    SUMIFS('Import data'!$L$25:$L$80,
           'Import data'!$J$25:$J$80, F2441,
           'Import data'!$G$25:$G$80, 'GHG emissions calculations'!$H2441,
           'Import data'!$I$25:$I$80,$E$2395) &lt;&gt; 0,
    SUMIFS('Import data'!$L$25:$L$80,
           'Import data'!$J$25:$J$80, F2441,
           'Import data'!$G$25:$G$80, 'GHG emissions calculations'!$H2441,
           'Import data'!$I$25:$I$80,$E$2395),
    ""
)</f>
        <v/>
      </c>
      <c r="J2441" s="311" t="str">
        <f t="array" ref="J2441">IF(
    XLOOKUP(F2441, 'Import data'!$J$26:$J$47, 'Import data'!$M$26:$M$47, "", 0) = "Please add the region-specific supplier emission factor or choose a different region available in the IAEG database.",
    "",
    XLOOKUP(F2441, 'Import data'!$J$26:$J$47, 'Import data'!$M$26:$M$47, "", 0)
)</f>
        <v/>
      </c>
      <c r="K2441" s="311" t="str">
        <f t="array" ref="K2441">IFERROR(
    XLOOKUP(F2441,
            _xlws.FILTER('Supplier Emission'!$G$15:$G$49,
                   ('Supplier Emission'!$D$15:$D$49=H2441) * ('Supplier Emission'!$F$15:$F$49=$E$2395)),
            _xlws.FILTER('Supplier Emission'!$I$15:$I$49,
                   ('Supplier Emission'!$D$15:$D$49=H2441) * ('Supplier Emission'!$F$15:$F$49=$E$2395)),
            ""),
    "")</f>
        <v/>
      </c>
      <c r="L2441" s="311" t="str">
        <f t="array" ref="L2441">IFERROR(
    XLOOKUP(F2441,
            _xlws.FILTER('Supplier Emission'!$G$15:$G$49,
                   ('Supplier Emission'!$D$15:$D$49=H2441) * ('Supplier Emission'!$F$15:$F$49=$E$2395)),
            _xlws.FILTER('Supplier Emission'!$J$15:$J$49,
                   ('Supplier Emission'!$D$15:$D$49=H2441) * ('Supplier Emission'!$F$15:$F$49=$E$2395)),
            ""),
    "")</f>
        <v/>
      </c>
      <c r="M2441" s="311" t="str">
        <f t="array" ref="M2441">IFERROR(
    XLOOKUP(F2441,
            _xlws.FILTER('Supplier Emission'!$G$15:$G$49,
                   ('Supplier Emission'!$D$15:$D$49=H2441) * ('Supplier Emission'!$F$15:$F$49=$E$2395)),
            _xlws.FILTER('Supplier Emission'!$M$15:$M$49,
                   ('Supplier Emission'!$D$15:$D$49=H2441) * ('Supplier Emission'!$F$15:$F$49=$E$2395)),
            ""),
    "")</f>
        <v/>
      </c>
      <c r="N2441" s="311" t="str">
        <f t="array" ref="N2441">IFERROR(
    XLOOKUP(F2441,
            _xlws.FILTER('Supplier Emission'!$G$15:$G$49,
                   ('Supplier Emission'!$D$15:$D$49=H2441) * ('Supplier Emission'!$F$15:$F$49=$E$2395)),
            _xlws.FILTER('Supplier Emission'!$H$15:$H$49,
                   ('Supplier Emission'!$D$15:$D$49=H2441) * ('Supplier Emission'!$F$15:$F$49=$E$2395)),
            ""),
    "")</f>
        <v/>
      </c>
      <c r="O2441" s="311" t="str">
        <f t="array" ref="O2441">XLOOKUP(1,('Emission Factors'!$E$5:$E$488='GHG emissions calculations'!$F2441)*('Emission Factors'!$H$5:$H$488='GHG emissions calculations'!$H2441),INDEX('Emission Factors'!$E$5:$T$488,0,MATCH('GHG emissions calculations'!O$6,'Emission Factors'!$E$5:$T$5,0)),"",0)</f>
        <v/>
      </c>
      <c r="P2441" s="313" t="str">
        <f t="array" ref="P2441">IFERROR(
    INDEX('Emission Factors'!$E$5:$P$488,
          MATCH(1,
                ('Emission Factors'!$E$5:$E$488 = 'GHG emissions calculations'!$F2441) *
                ('Emission Factors'!$H$5:$H$488 = 'GHG emissions calculations'!$H2441),
                0),
          MATCH('GHG emissions calculations'!P$6,'Emission Factors'!$E$5:$P$5,0)),
    "")</f>
        <v/>
      </c>
      <c r="Q2441" s="311" t="str">
        <f t="array" ref="Q2441">IFERROR(
    IF(
        INDEX('Emission Factors'!$E$5:$P$488,
              MATCH(1,
                    ('Emission Factors'!$E$5:$E$488 = 'GHG emissions calculations'!$F2441) *
                    ('Emission Factors'!$H$5:$H$488 = 'GHG emissions calculations'!$H2441),
                    0),
              MATCH('GHG emissions calculations'!Q$6, 'Emission Factors'!$E$5:$P$5, 0)) &lt;&gt; "",
        INDEX('Emission Factors'!$E$5:$P$488,
              MATCH(1,
                    ('Emission Factors'!$E$5:$E$488 = 'GHG emissions calculations'!$F2441) *
                    ('Emission Factors'!$H$5:$H$488 = 'GHG emissions calculations'!$H2441),
                    0),
              MATCH('GHG emissions calculations'!Q$6, 'Emission Factors'!$E$5:$P$5, 0)),
        ""),
    "")</f>
        <v/>
      </c>
      <c r="R2441" s="311" t="str">
        <f t="array" ref="R2441">IFERROR(
    IF(
        INDEX('Emission Factors'!$E$5:$R$488,
              MATCH(1,
                    ('Emission Factors'!$E$5:$E$488 = 'GHG emissions calculations'!$F2441) *
                    ('Emission Factors'!$H$5:$H$488 = 'GHG emissions calculations'!$H2441),
                    0),
              MATCH('GHG emissions calculations'!R$6, 'Emission Factors'!$E$5:$R$5, 0)) &lt;&gt; "",
        INDEX('Emission Factors'!$E$5:$R$488,
              MATCH(1,
                    ('Emission Factors'!$E$5:$E$488 = 'GHG emissions calculations'!$F2441) *
                    ('Emission Factors'!$H$5:$H$488 = 'GHG emissions calculations'!$H2441),
                    0),
              MATCH('GHG emissions calculations'!R$6, 'Emission Factors'!$E$5:$R$5, 0)),
        ""),
    "")</f>
        <v/>
      </c>
      <c r="S2441" s="312">
        <f t="shared" si="3"/>
        <v>0</v>
      </c>
      <c r="T2441" s="23"/>
    </row>
    <row r="2442" ht="15.75" customHeight="1" outlineLevel="1">
      <c r="A2442" s="23"/>
      <c r="B2442" s="71"/>
      <c r="C2442" s="71"/>
      <c r="D2442" s="71"/>
      <c r="E2442" s="314"/>
      <c r="F2442" s="311" t="str">
        <f>Lists!AC74</f>
        <v>Other chemical products - Global or unspecified region</v>
      </c>
      <c r="G2442" s="311" t="str">
        <f t="array" ref="G2442">XLOOKUP(1,('Emission Factors'!$E$5:$E$488='GHG emissions calculations'!$F2442)*('Emission Factors'!$H$5:$H$488='GHG emissions calculations'!$H2442),INDEX('Emission Factors'!$E$5:$T$488,0,MATCH('GHG emissions calculations'!G$6,'Emission Factors'!$E$5:$T$5,0)),"",0)</f>
        <v/>
      </c>
      <c r="H2442" s="311" t="s">
        <v>238</v>
      </c>
      <c r="I2442" s="312" t="str">
        <f>IF(
    SUMIFS('Import data'!$L$25:$L$80,
           'Import data'!$J$25:$J$80, F2442,
           'Import data'!$G$25:$G$80, 'GHG emissions calculations'!$H2442,
           'Import data'!$I$25:$I$80,$E$2395) &lt;&gt; 0,
    SUMIFS('Import data'!$L$25:$L$80,
           'Import data'!$J$25:$J$80, F2442,
           'Import data'!$G$25:$G$80, 'GHG emissions calculations'!$H2442,
           'Import data'!$I$25:$I$80,$E$2395),
    ""
)</f>
        <v/>
      </c>
      <c r="J2442" s="311" t="str">
        <f t="array" ref="J2442">IF(
    XLOOKUP(F2442, 'Import data'!$J$26:$J$47, 'Import data'!$M$26:$M$47, "", 0) = "Please add the region-specific supplier emission factor or choose a different region available in the IAEG database.",
    "",
    XLOOKUP(F2442, 'Import data'!$J$26:$J$47, 'Import data'!$M$26:$M$47, "", 0)
)</f>
        <v/>
      </c>
      <c r="K2442" s="311" t="str">
        <f t="array" ref="K2442">IFERROR(
    XLOOKUP(F2442,
            _xlws.FILTER('Supplier Emission'!$G$15:$G$49,
                   ('Supplier Emission'!$D$15:$D$49=H2442) * ('Supplier Emission'!$F$15:$F$49=$E$2395)),
            _xlws.FILTER('Supplier Emission'!$I$15:$I$49,
                   ('Supplier Emission'!$D$15:$D$49=H2442) * ('Supplier Emission'!$F$15:$F$49=$E$2395)),
            ""),
    "")</f>
        <v/>
      </c>
      <c r="L2442" s="311" t="str">
        <f t="array" ref="L2442">IFERROR(
    XLOOKUP(F2442,
            _xlws.FILTER('Supplier Emission'!$G$15:$G$49,
                   ('Supplier Emission'!$D$15:$D$49=H2442) * ('Supplier Emission'!$F$15:$F$49=$E$2395)),
            _xlws.FILTER('Supplier Emission'!$J$15:$J$49,
                   ('Supplier Emission'!$D$15:$D$49=H2442) * ('Supplier Emission'!$F$15:$F$49=$E$2395)),
            ""),
    "")</f>
        <v/>
      </c>
      <c r="M2442" s="311" t="str">
        <f t="array" ref="M2442">IFERROR(
    XLOOKUP(F2442,
            _xlws.FILTER('Supplier Emission'!$G$15:$G$49,
                   ('Supplier Emission'!$D$15:$D$49=H2442) * ('Supplier Emission'!$F$15:$F$49=$E$2395)),
            _xlws.FILTER('Supplier Emission'!$M$15:$M$49,
                   ('Supplier Emission'!$D$15:$D$49=H2442) * ('Supplier Emission'!$F$15:$F$49=$E$2395)),
            ""),
    "")</f>
        <v/>
      </c>
      <c r="N2442" s="311" t="str">
        <f t="array" ref="N2442">IFERROR(
    XLOOKUP(F2442,
            _xlws.FILTER('Supplier Emission'!$G$15:$G$49,
                   ('Supplier Emission'!$D$15:$D$49=H2442) * ('Supplier Emission'!$F$15:$F$49=$E$2395)),
            _xlws.FILTER('Supplier Emission'!$H$15:$H$49,
                   ('Supplier Emission'!$D$15:$D$49=H2442) * ('Supplier Emission'!$F$15:$F$49=$E$2395)),
            ""),
    "")</f>
        <v/>
      </c>
      <c r="O2442" s="311" t="str">
        <f t="array" ref="O2442">XLOOKUP(1,('Emission Factors'!$E$5:$E$488='GHG emissions calculations'!$F2442)*('Emission Factors'!$H$5:$H$488='GHG emissions calculations'!$H2442),INDEX('Emission Factors'!$E$5:$T$488,0,MATCH('GHG emissions calculations'!O$6,'Emission Factors'!$E$5:$T$5,0)),"",0)</f>
        <v/>
      </c>
      <c r="P2442" s="313" t="str">
        <f t="array" ref="P2442">IFERROR(
    INDEX('Emission Factors'!$E$5:$P$488,
          MATCH(1,
                ('Emission Factors'!$E$5:$E$488 = 'GHG emissions calculations'!$F2442) *
                ('Emission Factors'!$H$5:$H$488 = 'GHG emissions calculations'!$H2442),
                0),
          MATCH('GHG emissions calculations'!P$6,'Emission Factors'!$E$5:$P$5,0)),
    "")</f>
        <v/>
      </c>
      <c r="Q2442" s="311" t="str">
        <f t="array" ref="Q2442">IFERROR(
    IF(
        INDEX('Emission Factors'!$E$5:$P$488,
              MATCH(1,
                    ('Emission Factors'!$E$5:$E$488 = 'GHG emissions calculations'!$F2442) *
                    ('Emission Factors'!$H$5:$H$488 = 'GHG emissions calculations'!$H2442),
                    0),
              MATCH('GHG emissions calculations'!Q$6, 'Emission Factors'!$E$5:$P$5, 0)) &lt;&gt; "",
        INDEX('Emission Factors'!$E$5:$P$488,
              MATCH(1,
                    ('Emission Factors'!$E$5:$E$488 = 'GHG emissions calculations'!$F2442) *
                    ('Emission Factors'!$H$5:$H$488 = 'GHG emissions calculations'!$H2442),
                    0),
              MATCH('GHG emissions calculations'!Q$6, 'Emission Factors'!$E$5:$P$5, 0)),
        ""),
    "")</f>
        <v/>
      </c>
      <c r="R2442" s="311" t="str">
        <f t="array" ref="R2442">IFERROR(
    IF(
        INDEX('Emission Factors'!$E$5:$R$488,
              MATCH(1,
                    ('Emission Factors'!$E$5:$E$488 = 'GHG emissions calculations'!$F2442) *
                    ('Emission Factors'!$H$5:$H$488 = 'GHG emissions calculations'!$H2442),
                    0),
              MATCH('GHG emissions calculations'!R$6, 'Emission Factors'!$E$5:$R$5, 0)) &lt;&gt; "",
        INDEX('Emission Factors'!$E$5:$R$488,
              MATCH(1,
                    ('Emission Factors'!$E$5:$E$488 = 'GHG emissions calculations'!$F2442) *
                    ('Emission Factors'!$H$5:$H$488 = 'GHG emissions calculations'!$H2442),
                    0),
              MATCH('GHG emissions calculations'!R$6, 'Emission Factors'!$E$5:$R$5, 0)),
        ""),
    "")</f>
        <v/>
      </c>
      <c r="S2442" s="312">
        <f t="shared" si="3"/>
        <v>0</v>
      </c>
      <c r="T2442" s="23"/>
    </row>
    <row r="2443" ht="15.75" customHeight="1" outlineLevel="1">
      <c r="A2443" s="23"/>
      <c r="B2443" s="71"/>
      <c r="C2443" s="71"/>
      <c r="D2443" s="71"/>
      <c r="E2443" s="314"/>
      <c r="F2443" s="311" t="str">
        <f>Lists!AC73</f>
        <v>Other chemical products - Middle East</v>
      </c>
      <c r="G2443" s="311" t="str">
        <f t="array" ref="G2443">XLOOKUP(1,('Emission Factors'!$E$5:$E$488='GHG emissions calculations'!$F2443)*('Emission Factors'!$H$5:$H$488='GHG emissions calculations'!$H2443),INDEX('Emission Factors'!$E$5:$T$488,0,MATCH('GHG emissions calculations'!G$6,'Emission Factors'!$E$5:$T$5,0)),"",0)</f>
        <v/>
      </c>
      <c r="H2443" s="311" t="s">
        <v>238</v>
      </c>
      <c r="I2443" s="312" t="str">
        <f>IF(
    SUMIFS('Import data'!$L$25:$L$80,
           'Import data'!$J$25:$J$80, F2443,
           'Import data'!$G$25:$G$80, 'GHG emissions calculations'!$H2443,
           'Import data'!$I$25:$I$80,$E$2395) &lt;&gt; 0,
    SUMIFS('Import data'!$L$25:$L$80,
           'Import data'!$J$25:$J$80, F2443,
           'Import data'!$G$25:$G$80, 'GHG emissions calculations'!$H2443,
           'Import data'!$I$25:$I$80,$E$2395),
    ""
)</f>
        <v/>
      </c>
      <c r="J2443" s="311" t="str">
        <f t="array" ref="J2443">IF(
    XLOOKUP(F2443, 'Import data'!$J$26:$J$47, 'Import data'!$M$26:$M$47, "", 0) = "Please add the region-specific supplier emission factor or choose a different region available in the IAEG database.",
    "",
    XLOOKUP(F2443, 'Import data'!$J$26:$J$47, 'Import data'!$M$26:$M$47, "", 0)
)</f>
        <v/>
      </c>
      <c r="K2443" s="311" t="str">
        <f t="array" ref="K2443">IFERROR(
    XLOOKUP(F2443,
            _xlws.FILTER('Supplier Emission'!$G$15:$G$49,
                   ('Supplier Emission'!$D$15:$D$49=H2443) * ('Supplier Emission'!$F$15:$F$49=$E$2395)),
            _xlws.FILTER('Supplier Emission'!$I$15:$I$49,
                   ('Supplier Emission'!$D$15:$D$49=H2443) * ('Supplier Emission'!$F$15:$F$49=$E$2395)),
            ""),
    "")</f>
        <v/>
      </c>
      <c r="L2443" s="311" t="str">
        <f t="array" ref="L2443">IFERROR(
    XLOOKUP(F2443,
            _xlws.FILTER('Supplier Emission'!$G$15:$G$49,
                   ('Supplier Emission'!$D$15:$D$49=H2443) * ('Supplier Emission'!$F$15:$F$49=$E$2395)),
            _xlws.FILTER('Supplier Emission'!$J$15:$J$49,
                   ('Supplier Emission'!$D$15:$D$49=H2443) * ('Supplier Emission'!$F$15:$F$49=$E$2395)),
            ""),
    "")</f>
        <v/>
      </c>
      <c r="M2443" s="311" t="str">
        <f t="array" ref="M2443">IFERROR(
    XLOOKUP(F2443,
            _xlws.FILTER('Supplier Emission'!$G$15:$G$49,
                   ('Supplier Emission'!$D$15:$D$49=H2443) * ('Supplier Emission'!$F$15:$F$49=$E$2395)),
            _xlws.FILTER('Supplier Emission'!$M$15:$M$49,
                   ('Supplier Emission'!$D$15:$D$49=H2443) * ('Supplier Emission'!$F$15:$F$49=$E$2395)),
            ""),
    "")</f>
        <v/>
      </c>
      <c r="N2443" s="311" t="str">
        <f t="array" ref="N2443">IFERROR(
    XLOOKUP(F2443,
            _xlws.FILTER('Supplier Emission'!$G$15:$G$49,
                   ('Supplier Emission'!$D$15:$D$49=H2443) * ('Supplier Emission'!$F$15:$F$49=$E$2395)),
            _xlws.FILTER('Supplier Emission'!$H$15:$H$49,
                   ('Supplier Emission'!$D$15:$D$49=H2443) * ('Supplier Emission'!$F$15:$F$49=$E$2395)),
            ""),
    "")</f>
        <v/>
      </c>
      <c r="O2443" s="311" t="str">
        <f t="array" ref="O2443">XLOOKUP(1,('Emission Factors'!$E$5:$E$488='GHG emissions calculations'!$F2443)*('Emission Factors'!$H$5:$H$488='GHG emissions calculations'!$H2443),INDEX('Emission Factors'!$E$5:$T$488,0,MATCH('GHG emissions calculations'!O$6,'Emission Factors'!$E$5:$T$5,0)),"",0)</f>
        <v/>
      </c>
      <c r="P2443" s="313" t="str">
        <f t="array" ref="P2443">IFERROR(
    INDEX('Emission Factors'!$E$5:$P$488,
          MATCH(1,
                ('Emission Factors'!$E$5:$E$488 = 'GHG emissions calculations'!$F2443) *
                ('Emission Factors'!$H$5:$H$488 = 'GHG emissions calculations'!$H2443),
                0),
          MATCH('GHG emissions calculations'!P$6,'Emission Factors'!$E$5:$P$5,0)),
    "")</f>
        <v/>
      </c>
      <c r="Q2443" s="311" t="str">
        <f t="array" ref="Q2443">IFERROR(
    IF(
        INDEX('Emission Factors'!$E$5:$P$488,
              MATCH(1,
                    ('Emission Factors'!$E$5:$E$488 = 'GHG emissions calculations'!$F2443) *
                    ('Emission Factors'!$H$5:$H$488 = 'GHG emissions calculations'!$H2443),
                    0),
              MATCH('GHG emissions calculations'!Q$6, 'Emission Factors'!$E$5:$P$5, 0)) &lt;&gt; "",
        INDEX('Emission Factors'!$E$5:$P$488,
              MATCH(1,
                    ('Emission Factors'!$E$5:$E$488 = 'GHG emissions calculations'!$F2443) *
                    ('Emission Factors'!$H$5:$H$488 = 'GHG emissions calculations'!$H2443),
                    0),
              MATCH('GHG emissions calculations'!Q$6, 'Emission Factors'!$E$5:$P$5, 0)),
        ""),
    "")</f>
        <v/>
      </c>
      <c r="R2443" s="311" t="str">
        <f t="array" ref="R2443">IFERROR(
    IF(
        INDEX('Emission Factors'!$E$5:$R$488,
              MATCH(1,
                    ('Emission Factors'!$E$5:$E$488 = 'GHG emissions calculations'!$F2443) *
                    ('Emission Factors'!$H$5:$H$488 = 'GHG emissions calculations'!$H2443),
                    0),
              MATCH('GHG emissions calculations'!R$6, 'Emission Factors'!$E$5:$R$5, 0)) &lt;&gt; "",
        INDEX('Emission Factors'!$E$5:$R$488,
              MATCH(1,
                    ('Emission Factors'!$E$5:$E$488 = 'GHG emissions calculations'!$F2443) *
                    ('Emission Factors'!$H$5:$H$488 = 'GHG emissions calculations'!$H2443),
                    0),
              MATCH('GHG emissions calculations'!R$6, 'Emission Factors'!$E$5:$R$5, 0)),
        ""),
    "")</f>
        <v/>
      </c>
      <c r="S2443" s="312">
        <f t="shared" si="3"/>
        <v>0</v>
      </c>
      <c r="T2443" s="23"/>
    </row>
    <row r="2444" ht="15.75" customHeight="1" outlineLevel="1">
      <c r="A2444" s="23"/>
      <c r="B2444" s="71"/>
      <c r="C2444" s="71"/>
      <c r="D2444" s="71"/>
      <c r="E2444" s="314"/>
      <c r="F2444" s="311" t="str">
        <f>Lists!AC72</f>
        <v>Other chemical products - Oceania</v>
      </c>
      <c r="G2444" s="311" t="str">
        <f t="array" ref="G2444">XLOOKUP(1,('Emission Factors'!$E$5:$E$488='GHG emissions calculations'!$F2444)*('Emission Factors'!$H$5:$H$488='GHG emissions calculations'!$H2444),INDEX('Emission Factors'!$E$5:$T$488,0,MATCH('GHG emissions calculations'!G$6,'Emission Factors'!$E$5:$T$5,0)),"",0)</f>
        <v/>
      </c>
      <c r="H2444" s="311" t="s">
        <v>238</v>
      </c>
      <c r="I2444" s="312" t="str">
        <f>IF(
    SUMIFS('Import data'!$L$25:$L$80,
           'Import data'!$J$25:$J$80, F2444,
           'Import data'!$G$25:$G$80, 'GHG emissions calculations'!$H2444,
           'Import data'!$I$25:$I$80,$E$2395) &lt;&gt; 0,
    SUMIFS('Import data'!$L$25:$L$80,
           'Import data'!$J$25:$J$80, F2444,
           'Import data'!$G$25:$G$80, 'GHG emissions calculations'!$H2444,
           'Import data'!$I$25:$I$80,$E$2395),
    ""
)</f>
        <v/>
      </c>
      <c r="J2444" s="311" t="str">
        <f t="array" ref="J2444">IF(
    XLOOKUP(F2444, 'Import data'!$J$26:$J$47, 'Import data'!$M$26:$M$47, "", 0) = "Please add the region-specific supplier emission factor or choose a different region available in the IAEG database.",
    "",
    XLOOKUP(F2444, 'Import data'!$J$26:$J$47, 'Import data'!$M$26:$M$47, "", 0)
)</f>
        <v/>
      </c>
      <c r="K2444" s="311" t="str">
        <f t="array" ref="K2444">IFERROR(
    XLOOKUP(F2444,
            _xlws.FILTER('Supplier Emission'!$G$15:$G$49,
                   ('Supplier Emission'!$D$15:$D$49=H2444) * ('Supplier Emission'!$F$15:$F$49=$E$2395)),
            _xlws.FILTER('Supplier Emission'!$I$15:$I$49,
                   ('Supplier Emission'!$D$15:$D$49=H2444) * ('Supplier Emission'!$F$15:$F$49=$E$2395)),
            ""),
    "")</f>
        <v/>
      </c>
      <c r="L2444" s="311" t="str">
        <f t="array" ref="L2444">IFERROR(
    XLOOKUP(F2444,
            _xlws.FILTER('Supplier Emission'!$G$15:$G$49,
                   ('Supplier Emission'!$D$15:$D$49=H2444) * ('Supplier Emission'!$F$15:$F$49=$E$2395)),
            _xlws.FILTER('Supplier Emission'!$J$15:$J$49,
                   ('Supplier Emission'!$D$15:$D$49=H2444) * ('Supplier Emission'!$F$15:$F$49=$E$2395)),
            ""),
    "")</f>
        <v/>
      </c>
      <c r="M2444" s="311" t="str">
        <f t="array" ref="M2444">IFERROR(
    XLOOKUP(F2444,
            _xlws.FILTER('Supplier Emission'!$G$15:$G$49,
                   ('Supplier Emission'!$D$15:$D$49=H2444) * ('Supplier Emission'!$F$15:$F$49=$E$2395)),
            _xlws.FILTER('Supplier Emission'!$M$15:$M$49,
                   ('Supplier Emission'!$D$15:$D$49=H2444) * ('Supplier Emission'!$F$15:$F$49=$E$2395)),
            ""),
    "")</f>
        <v/>
      </c>
      <c r="N2444" s="311" t="str">
        <f t="array" ref="N2444">IFERROR(
    XLOOKUP(F2444,
            _xlws.FILTER('Supplier Emission'!$G$15:$G$49,
                   ('Supplier Emission'!$D$15:$D$49=H2444) * ('Supplier Emission'!$F$15:$F$49=$E$2395)),
            _xlws.FILTER('Supplier Emission'!$H$15:$H$49,
                   ('Supplier Emission'!$D$15:$D$49=H2444) * ('Supplier Emission'!$F$15:$F$49=$E$2395)),
            ""),
    "")</f>
        <v/>
      </c>
      <c r="O2444" s="311" t="str">
        <f t="array" ref="O2444">XLOOKUP(1,('Emission Factors'!$E$5:$E$488='GHG emissions calculations'!$F2444)*('Emission Factors'!$H$5:$H$488='GHG emissions calculations'!$H2444),INDEX('Emission Factors'!$E$5:$T$488,0,MATCH('GHG emissions calculations'!O$6,'Emission Factors'!$E$5:$T$5,0)),"",0)</f>
        <v/>
      </c>
      <c r="P2444" s="313" t="str">
        <f t="array" ref="P2444">IFERROR(
    INDEX('Emission Factors'!$E$5:$P$488,
          MATCH(1,
                ('Emission Factors'!$E$5:$E$488 = 'GHG emissions calculations'!$F2444) *
                ('Emission Factors'!$H$5:$H$488 = 'GHG emissions calculations'!$H2444),
                0),
          MATCH('GHG emissions calculations'!P$6,'Emission Factors'!$E$5:$P$5,0)),
    "")</f>
        <v/>
      </c>
      <c r="Q2444" s="311" t="str">
        <f t="array" ref="Q2444">IFERROR(
    IF(
        INDEX('Emission Factors'!$E$5:$P$488,
              MATCH(1,
                    ('Emission Factors'!$E$5:$E$488 = 'GHG emissions calculations'!$F2444) *
                    ('Emission Factors'!$H$5:$H$488 = 'GHG emissions calculations'!$H2444),
                    0),
              MATCH('GHG emissions calculations'!Q$6, 'Emission Factors'!$E$5:$P$5, 0)) &lt;&gt; "",
        INDEX('Emission Factors'!$E$5:$P$488,
              MATCH(1,
                    ('Emission Factors'!$E$5:$E$488 = 'GHG emissions calculations'!$F2444) *
                    ('Emission Factors'!$H$5:$H$488 = 'GHG emissions calculations'!$H2444),
                    0),
              MATCH('GHG emissions calculations'!Q$6, 'Emission Factors'!$E$5:$P$5, 0)),
        ""),
    "")</f>
        <v/>
      </c>
      <c r="R2444" s="311" t="str">
        <f t="array" ref="R2444">IFERROR(
    IF(
        INDEX('Emission Factors'!$E$5:$R$488,
              MATCH(1,
                    ('Emission Factors'!$E$5:$E$488 = 'GHG emissions calculations'!$F2444) *
                    ('Emission Factors'!$H$5:$H$488 = 'GHG emissions calculations'!$H2444),
                    0),
              MATCH('GHG emissions calculations'!R$6, 'Emission Factors'!$E$5:$R$5, 0)) &lt;&gt; "",
        INDEX('Emission Factors'!$E$5:$R$488,
              MATCH(1,
                    ('Emission Factors'!$E$5:$E$488 = 'GHG emissions calculations'!$F2444) *
                    ('Emission Factors'!$H$5:$H$488 = 'GHG emissions calculations'!$H2444),
                    0),
              MATCH('GHG emissions calculations'!R$6, 'Emission Factors'!$E$5:$R$5, 0)),
        ""),
    "")</f>
        <v/>
      </c>
      <c r="S2444" s="312">
        <f t="shared" si="3"/>
        <v>0</v>
      </c>
      <c r="T2444" s="23"/>
    </row>
    <row r="2445" ht="15.75" customHeight="1" outlineLevel="1">
      <c r="A2445" s="23"/>
      <c r="B2445" s="71"/>
      <c r="C2445" s="71"/>
      <c r="D2445" s="71"/>
      <c r="E2445" s="314"/>
      <c r="F2445" s="311" t="str">
        <f>Lists!AC77</f>
        <v>Paint and coating - Africa</v>
      </c>
      <c r="G2445" s="311" t="str">
        <f t="array" ref="G2445">XLOOKUP(1,('Emission Factors'!$E$5:$E$488='GHG emissions calculations'!$F2445)*('Emission Factors'!$H$5:$H$488='GHG emissions calculations'!$H2445),INDEX('Emission Factors'!$E$5:$T$488,0,MATCH('GHG emissions calculations'!G$6,'Emission Factors'!$E$5:$T$5,0)),"",0)</f>
        <v/>
      </c>
      <c r="H2445" s="311" t="s">
        <v>238</v>
      </c>
      <c r="I2445" s="312" t="str">
        <f>IF(
    SUMIFS('Import data'!$L$25:$L$80,
           'Import data'!$J$25:$J$80, F2445,
           'Import data'!$G$25:$G$80, 'GHG emissions calculations'!$H2445,
           'Import data'!$I$25:$I$80,$E$2395) &lt;&gt; 0,
    SUMIFS('Import data'!$L$25:$L$80,
           'Import data'!$J$25:$J$80, F2445,
           'Import data'!$G$25:$G$80, 'GHG emissions calculations'!$H2445,
           'Import data'!$I$25:$I$80,$E$2395),
    ""
)</f>
        <v/>
      </c>
      <c r="J2445" s="311" t="str">
        <f t="array" ref="J2445">IF(
    XLOOKUP(F2445, 'Import data'!$J$26:$J$47, 'Import data'!$M$26:$M$47, "", 0) = "Please add the region-specific supplier emission factor or choose a different region available in the IAEG database.",
    "",
    XLOOKUP(F2445, 'Import data'!$J$26:$J$47, 'Import data'!$M$26:$M$47, "", 0)
)</f>
        <v/>
      </c>
      <c r="K2445" s="311" t="str">
        <f t="array" ref="K2445">IFERROR(
    XLOOKUP(F2445,
            _xlws.FILTER('Supplier Emission'!$G$15:$G$49,
                   ('Supplier Emission'!$D$15:$D$49=H2445) * ('Supplier Emission'!$F$15:$F$49=$E$2395)),
            _xlws.FILTER('Supplier Emission'!$I$15:$I$49,
                   ('Supplier Emission'!$D$15:$D$49=H2445) * ('Supplier Emission'!$F$15:$F$49=$E$2395)),
            ""),
    "")</f>
        <v/>
      </c>
      <c r="L2445" s="311" t="str">
        <f t="array" ref="L2445">IFERROR(
    XLOOKUP(F2445,
            _xlws.FILTER('Supplier Emission'!$G$15:$G$49,
                   ('Supplier Emission'!$D$15:$D$49=H2445) * ('Supplier Emission'!$F$15:$F$49=$E$2395)),
            _xlws.FILTER('Supplier Emission'!$J$15:$J$49,
                   ('Supplier Emission'!$D$15:$D$49=H2445) * ('Supplier Emission'!$F$15:$F$49=$E$2395)),
            ""),
    "")</f>
        <v/>
      </c>
      <c r="M2445" s="311" t="str">
        <f t="array" ref="M2445">IFERROR(
    XLOOKUP(F2445,
            _xlws.FILTER('Supplier Emission'!$G$15:$G$49,
                   ('Supplier Emission'!$D$15:$D$49=H2445) * ('Supplier Emission'!$F$15:$F$49=$E$2395)),
            _xlws.FILTER('Supplier Emission'!$M$15:$M$49,
                   ('Supplier Emission'!$D$15:$D$49=H2445) * ('Supplier Emission'!$F$15:$F$49=$E$2395)),
            ""),
    "")</f>
        <v/>
      </c>
      <c r="N2445" s="311" t="str">
        <f t="array" ref="N2445">IFERROR(
    XLOOKUP(F2445,
            _xlws.FILTER('Supplier Emission'!$G$15:$G$49,
                   ('Supplier Emission'!$D$15:$D$49=H2445) * ('Supplier Emission'!$F$15:$F$49=$E$2395)),
            _xlws.FILTER('Supplier Emission'!$H$15:$H$49,
                   ('Supplier Emission'!$D$15:$D$49=H2445) * ('Supplier Emission'!$F$15:$F$49=$E$2395)),
            ""),
    "")</f>
        <v/>
      </c>
      <c r="O2445" s="311" t="str">
        <f t="array" ref="O2445">XLOOKUP(1,('Emission Factors'!$E$5:$E$488='GHG emissions calculations'!$F2445)*('Emission Factors'!$H$5:$H$488='GHG emissions calculations'!$H2445),INDEX('Emission Factors'!$E$5:$T$488,0,MATCH('GHG emissions calculations'!O$6,'Emission Factors'!$E$5:$T$5,0)),"",0)</f>
        <v/>
      </c>
      <c r="P2445" s="313" t="str">
        <f t="array" ref="P2445">IFERROR(
    INDEX('Emission Factors'!$E$5:$P$488,
          MATCH(1,
                ('Emission Factors'!$E$5:$E$488 = 'GHG emissions calculations'!$F2445) *
                ('Emission Factors'!$H$5:$H$488 = 'GHG emissions calculations'!$H2445),
                0),
          MATCH('GHG emissions calculations'!P$6,'Emission Factors'!$E$5:$P$5,0)),
    "")</f>
        <v/>
      </c>
      <c r="Q2445" s="311" t="str">
        <f t="array" ref="Q2445">IFERROR(
    IF(
        INDEX('Emission Factors'!$E$5:$P$488,
              MATCH(1,
                    ('Emission Factors'!$E$5:$E$488 = 'GHG emissions calculations'!$F2445) *
                    ('Emission Factors'!$H$5:$H$488 = 'GHG emissions calculations'!$H2445),
                    0),
              MATCH('GHG emissions calculations'!Q$6, 'Emission Factors'!$E$5:$P$5, 0)) &lt;&gt; "",
        INDEX('Emission Factors'!$E$5:$P$488,
              MATCH(1,
                    ('Emission Factors'!$E$5:$E$488 = 'GHG emissions calculations'!$F2445) *
                    ('Emission Factors'!$H$5:$H$488 = 'GHG emissions calculations'!$H2445),
                    0),
              MATCH('GHG emissions calculations'!Q$6, 'Emission Factors'!$E$5:$P$5, 0)),
        ""),
    "")</f>
        <v/>
      </c>
      <c r="R2445" s="311" t="str">
        <f t="array" ref="R2445">IFERROR(
    IF(
        INDEX('Emission Factors'!$E$5:$R$488,
              MATCH(1,
                    ('Emission Factors'!$E$5:$E$488 = 'GHG emissions calculations'!$F2445) *
                    ('Emission Factors'!$H$5:$H$488 = 'GHG emissions calculations'!$H2445),
                    0),
              MATCH('GHG emissions calculations'!R$6, 'Emission Factors'!$E$5:$R$5, 0)) &lt;&gt; "",
        INDEX('Emission Factors'!$E$5:$R$488,
              MATCH(1,
                    ('Emission Factors'!$E$5:$E$488 = 'GHG emissions calculations'!$F2445) *
                    ('Emission Factors'!$H$5:$H$488 = 'GHG emissions calculations'!$H2445),
                    0),
              MATCH('GHG emissions calculations'!R$6, 'Emission Factors'!$E$5:$R$5, 0)),
        ""),
    "")</f>
        <v/>
      </c>
      <c r="S2445" s="312">
        <f t="shared" si="3"/>
        <v>0</v>
      </c>
      <c r="T2445" s="23"/>
    </row>
    <row r="2446" ht="15.75" customHeight="1" outlineLevel="1">
      <c r="A2446" s="23"/>
      <c r="B2446" s="71"/>
      <c r="C2446" s="71"/>
      <c r="D2446" s="71"/>
      <c r="E2446" s="314"/>
      <c r="F2446" s="311" t="str">
        <f>Lists!AC75</f>
        <v>Paint and coating - America</v>
      </c>
      <c r="G2446" s="311">
        <f t="array" ref="G2446">XLOOKUP(1,('Emission Factors'!$E$5:$E$488='GHG emissions calculations'!$F2446)*('Emission Factors'!$H$5:$H$488='GHG emissions calculations'!$H2446),INDEX('Emission Factors'!$E$5:$T$488,0,MATCH('GHG emissions calculations'!G$6,'Emission Factors'!$E$5:$T$5,0)),"",0)</f>
        <v>3</v>
      </c>
      <c r="H2446" s="311" t="s">
        <v>238</v>
      </c>
      <c r="I2446" s="312" t="str">
        <f>IF(
    SUMIFS('Import data'!$L$25:$L$80,
           'Import data'!$J$25:$J$80, F2446,
           'Import data'!$G$25:$G$80, 'GHG emissions calculations'!$H2446,
           'Import data'!$I$25:$I$80,$E$2395) &lt;&gt; 0,
    SUMIFS('Import data'!$L$25:$L$80,
           'Import data'!$J$25:$J$80, F2446,
           'Import data'!$G$25:$G$80, 'GHG emissions calculations'!$H2446,
           'Import data'!$I$25:$I$80,$E$2395),
    ""
)</f>
        <v/>
      </c>
      <c r="J2446" s="311" t="str">
        <f t="array" ref="J2446">IF(
    XLOOKUP(F2446, 'Import data'!$J$26:$J$47, 'Import data'!$M$26:$M$47, "", 0) = "Please add the region-specific supplier emission factor or choose a different region available in the IAEG database.",
    "",
    XLOOKUP(F2446, 'Import data'!$J$26:$J$47, 'Import data'!$M$26:$M$47, "", 0)
)</f>
        <v/>
      </c>
      <c r="K2446" s="311" t="str">
        <f t="array" ref="K2446">IFERROR(
    XLOOKUP(F2446,
            _xlws.FILTER('Supplier Emission'!$G$15:$G$49,
                   ('Supplier Emission'!$D$15:$D$49=H2446) * ('Supplier Emission'!$F$15:$F$49=$E$2395)),
            _xlws.FILTER('Supplier Emission'!$I$15:$I$49,
                   ('Supplier Emission'!$D$15:$D$49=H2446) * ('Supplier Emission'!$F$15:$F$49=$E$2395)),
            ""),
    "")</f>
        <v/>
      </c>
      <c r="L2446" s="311" t="str">
        <f t="array" ref="L2446">IFERROR(
    XLOOKUP(F2446,
            _xlws.FILTER('Supplier Emission'!$G$15:$G$49,
                   ('Supplier Emission'!$D$15:$D$49=H2446) * ('Supplier Emission'!$F$15:$F$49=$E$2395)),
            _xlws.FILTER('Supplier Emission'!$J$15:$J$49,
                   ('Supplier Emission'!$D$15:$D$49=H2446) * ('Supplier Emission'!$F$15:$F$49=$E$2395)),
            ""),
    "")</f>
        <v/>
      </c>
      <c r="M2446" s="311" t="str">
        <f t="array" ref="M2446">IFERROR(
    XLOOKUP(F2446,
            _xlws.FILTER('Supplier Emission'!$G$15:$G$49,
                   ('Supplier Emission'!$D$15:$D$49=H2446) * ('Supplier Emission'!$F$15:$F$49=$E$2395)),
            _xlws.FILTER('Supplier Emission'!$M$15:$M$49,
                   ('Supplier Emission'!$D$15:$D$49=H2446) * ('Supplier Emission'!$F$15:$F$49=$E$2395)),
            ""),
    "")</f>
        <v/>
      </c>
      <c r="N2446" s="311" t="str">
        <f t="array" ref="N2446">IFERROR(
    XLOOKUP(F2446,
            _xlws.FILTER('Supplier Emission'!$G$15:$G$49,
                   ('Supplier Emission'!$D$15:$D$49=H2446) * ('Supplier Emission'!$F$15:$F$49=$E$2395)),
            _xlws.FILTER('Supplier Emission'!$H$15:$H$49,
                   ('Supplier Emission'!$D$15:$D$49=H2446) * ('Supplier Emission'!$F$15:$F$49=$E$2395)),
            ""),
    "")</f>
        <v/>
      </c>
      <c r="O2446" s="311" t="str">
        <f t="array" ref="O2446">XLOOKUP(1,('Emission Factors'!$E$5:$E$488='GHG emissions calculations'!$F2446)*('Emission Factors'!$H$5:$H$488='GHG emissions calculations'!$H2446),INDEX('Emission Factors'!$E$5:$T$488,0,MATCH('GHG emissions calculations'!O$6,'Emission Factors'!$E$5:$T$5,0)),"",0)</f>
        <v>Paint and coating manufacturing</v>
      </c>
      <c r="P2446" s="313">
        <f t="array" ref="P2446">IFERROR(
    INDEX('Emission Factors'!$E$5:$P$488,
          MATCH(1,
                ('Emission Factors'!$E$5:$E$488 = 'GHG emissions calculations'!$F2446) *
                ('Emission Factors'!$H$5:$H$488 = 'GHG emissions calculations'!$H2446),
                0),
          MATCH('GHG emissions calculations'!P$6,'Emission Factors'!$E$5:$P$5,0)),
    "")</f>
        <v>271.529099</v>
      </c>
      <c r="Q2446" s="311" t="str">
        <f t="array" ref="Q2446">IFERROR(
    IF(
        INDEX('Emission Factors'!$E$5:$P$488,
              MATCH(1,
                    ('Emission Factors'!$E$5:$E$488 = 'GHG emissions calculations'!$F2446) *
                    ('Emission Factors'!$H$5:$H$488 = 'GHG emissions calculations'!$H2446),
                    0),
              MATCH('GHG emissions calculations'!Q$6, 'Emission Factors'!$E$5:$P$5, 0)) &lt;&gt; "",
        INDEX('Emission Factors'!$E$5:$P$488,
              MATCH(1,
                    ('Emission Factors'!$E$5:$E$488 = 'GHG emissions calculations'!$F2446) *
                    ('Emission Factors'!$H$5:$H$488 = 'GHG emissions calculations'!$H2446),
                    0),
              MATCH('GHG emissions calculations'!Q$6, 'Emission Factors'!$E$5:$P$5, 0)),
        ""),
    "")</f>
        <v>kgCO2e / k€</v>
      </c>
      <c r="R2446" s="311" t="str">
        <f t="array" ref="R2446">IFERROR(
    IF(
        INDEX('Emission Factors'!$E$5:$R$488,
              MATCH(1,
                    ('Emission Factors'!$E$5:$E$488 = 'GHG emissions calculations'!$F2446) *
                    ('Emission Factors'!$H$5:$H$488 = 'GHG emissions calculations'!$H2446),
                    0),
              MATCH('GHG emissions calculations'!R$6, 'Emission Factors'!$E$5:$R$5, 0)) &lt;&gt; "",
        INDEX('Emission Factors'!$E$5:$R$488,
              MATCH(1,
                    ('Emission Factors'!$E$5:$E$488 = 'GHG emissions calculations'!$F2446) *
                    ('Emission Factors'!$H$5:$H$488 = 'GHG emissions calculations'!$H2446),
                    0),
              MATCH('GHG emissions calculations'!R$6, 'Emission Factors'!$E$5:$R$5, 0)),
        ""),
    "")</f>
        <v>America</v>
      </c>
      <c r="S2446" s="312">
        <f t="shared" si="3"/>
        <v>0</v>
      </c>
      <c r="T2446" s="23"/>
    </row>
    <row r="2447" ht="15.75" customHeight="1" outlineLevel="1">
      <c r="A2447" s="23"/>
      <c r="B2447" s="71"/>
      <c r="C2447" s="71"/>
      <c r="D2447" s="71"/>
      <c r="E2447" s="314"/>
      <c r="F2447" s="311" t="str">
        <f>Lists!AC78</f>
        <v>Paint and coating - Asia</v>
      </c>
      <c r="G2447" s="311" t="str">
        <f t="array" ref="G2447">XLOOKUP(1,('Emission Factors'!$E$5:$E$488='GHG emissions calculations'!$F2447)*('Emission Factors'!$H$5:$H$488='GHG emissions calculations'!$H2447),INDEX('Emission Factors'!$E$5:$T$488,0,MATCH('GHG emissions calculations'!G$6,'Emission Factors'!$E$5:$T$5,0)),"",0)</f>
        <v/>
      </c>
      <c r="H2447" s="311" t="s">
        <v>238</v>
      </c>
      <c r="I2447" s="312" t="str">
        <f>IF(
    SUMIFS('Import data'!$L$25:$L$80,
           'Import data'!$J$25:$J$80, F2447,
           'Import data'!$G$25:$G$80, 'GHG emissions calculations'!$H2447,
           'Import data'!$I$25:$I$80,$E$2395) &lt;&gt; 0,
    SUMIFS('Import data'!$L$25:$L$80,
           'Import data'!$J$25:$J$80, F2447,
           'Import data'!$G$25:$G$80, 'GHG emissions calculations'!$H2447,
           'Import data'!$I$25:$I$80,$E$2395),
    ""
)</f>
        <v/>
      </c>
      <c r="J2447" s="311" t="str">
        <f t="array" ref="J2447">IF(
    XLOOKUP(F2447, 'Import data'!$J$26:$J$47, 'Import data'!$M$26:$M$47, "", 0) = "Please add the region-specific supplier emission factor or choose a different region available in the IAEG database.",
    "",
    XLOOKUP(F2447, 'Import data'!$J$26:$J$47, 'Import data'!$M$26:$M$47, "", 0)
)</f>
        <v/>
      </c>
      <c r="K2447" s="311" t="str">
        <f t="array" ref="K2447">IFERROR(
    XLOOKUP(F2447,
            _xlws.FILTER('Supplier Emission'!$G$15:$G$49,
                   ('Supplier Emission'!$D$15:$D$49=H2447) * ('Supplier Emission'!$F$15:$F$49=$E$2395)),
            _xlws.FILTER('Supplier Emission'!$I$15:$I$49,
                   ('Supplier Emission'!$D$15:$D$49=H2447) * ('Supplier Emission'!$F$15:$F$49=$E$2395)),
            ""),
    "")</f>
        <v/>
      </c>
      <c r="L2447" s="311" t="str">
        <f t="array" ref="L2447">IFERROR(
    XLOOKUP(F2447,
            _xlws.FILTER('Supplier Emission'!$G$15:$G$49,
                   ('Supplier Emission'!$D$15:$D$49=H2447) * ('Supplier Emission'!$F$15:$F$49=$E$2395)),
            _xlws.FILTER('Supplier Emission'!$J$15:$J$49,
                   ('Supplier Emission'!$D$15:$D$49=H2447) * ('Supplier Emission'!$F$15:$F$49=$E$2395)),
            ""),
    "")</f>
        <v/>
      </c>
      <c r="M2447" s="311" t="str">
        <f t="array" ref="M2447">IFERROR(
    XLOOKUP(F2447,
            _xlws.FILTER('Supplier Emission'!$G$15:$G$49,
                   ('Supplier Emission'!$D$15:$D$49=H2447) * ('Supplier Emission'!$F$15:$F$49=$E$2395)),
            _xlws.FILTER('Supplier Emission'!$M$15:$M$49,
                   ('Supplier Emission'!$D$15:$D$49=H2447) * ('Supplier Emission'!$F$15:$F$49=$E$2395)),
            ""),
    "")</f>
        <v/>
      </c>
      <c r="N2447" s="311" t="str">
        <f t="array" ref="N2447">IFERROR(
    XLOOKUP(F2447,
            _xlws.FILTER('Supplier Emission'!$G$15:$G$49,
                   ('Supplier Emission'!$D$15:$D$49=H2447) * ('Supplier Emission'!$F$15:$F$49=$E$2395)),
            _xlws.FILTER('Supplier Emission'!$H$15:$H$49,
                   ('Supplier Emission'!$D$15:$D$49=H2447) * ('Supplier Emission'!$F$15:$F$49=$E$2395)),
            ""),
    "")</f>
        <v/>
      </c>
      <c r="O2447" s="311" t="str">
        <f t="array" ref="O2447">XLOOKUP(1,('Emission Factors'!$E$5:$E$488='GHG emissions calculations'!$F2447)*('Emission Factors'!$H$5:$H$488='GHG emissions calculations'!$H2447),INDEX('Emission Factors'!$E$5:$T$488,0,MATCH('GHG emissions calculations'!O$6,'Emission Factors'!$E$5:$T$5,0)),"",0)</f>
        <v/>
      </c>
      <c r="P2447" s="313" t="str">
        <f t="array" ref="P2447">IFERROR(
    INDEX('Emission Factors'!$E$5:$P$488,
          MATCH(1,
                ('Emission Factors'!$E$5:$E$488 = 'GHG emissions calculations'!$F2447) *
                ('Emission Factors'!$H$5:$H$488 = 'GHG emissions calculations'!$H2447),
                0),
          MATCH('GHG emissions calculations'!P$6,'Emission Factors'!$E$5:$P$5,0)),
    "")</f>
        <v/>
      </c>
      <c r="Q2447" s="311" t="str">
        <f t="array" ref="Q2447">IFERROR(
    IF(
        INDEX('Emission Factors'!$E$5:$P$488,
              MATCH(1,
                    ('Emission Factors'!$E$5:$E$488 = 'GHG emissions calculations'!$F2447) *
                    ('Emission Factors'!$H$5:$H$488 = 'GHG emissions calculations'!$H2447),
                    0),
              MATCH('GHG emissions calculations'!Q$6, 'Emission Factors'!$E$5:$P$5, 0)) &lt;&gt; "",
        INDEX('Emission Factors'!$E$5:$P$488,
              MATCH(1,
                    ('Emission Factors'!$E$5:$E$488 = 'GHG emissions calculations'!$F2447) *
                    ('Emission Factors'!$H$5:$H$488 = 'GHG emissions calculations'!$H2447),
                    0),
              MATCH('GHG emissions calculations'!Q$6, 'Emission Factors'!$E$5:$P$5, 0)),
        ""),
    "")</f>
        <v/>
      </c>
      <c r="R2447" s="311" t="str">
        <f t="array" ref="R2447">IFERROR(
    IF(
        INDEX('Emission Factors'!$E$5:$R$488,
              MATCH(1,
                    ('Emission Factors'!$E$5:$E$488 = 'GHG emissions calculations'!$F2447) *
                    ('Emission Factors'!$H$5:$H$488 = 'GHG emissions calculations'!$H2447),
                    0),
              MATCH('GHG emissions calculations'!R$6, 'Emission Factors'!$E$5:$R$5, 0)) &lt;&gt; "",
        INDEX('Emission Factors'!$E$5:$R$488,
              MATCH(1,
                    ('Emission Factors'!$E$5:$E$488 = 'GHG emissions calculations'!$F2447) *
                    ('Emission Factors'!$H$5:$H$488 = 'GHG emissions calculations'!$H2447),
                    0),
              MATCH('GHG emissions calculations'!R$6, 'Emission Factors'!$E$5:$R$5, 0)),
        ""),
    "")</f>
        <v/>
      </c>
      <c r="S2447" s="312">
        <f t="shared" si="3"/>
        <v>0</v>
      </c>
      <c r="T2447" s="23"/>
    </row>
    <row r="2448" ht="15.75" customHeight="1" outlineLevel="1">
      <c r="A2448" s="23"/>
      <c r="B2448" s="71"/>
      <c r="C2448" s="71"/>
      <c r="D2448" s="71"/>
      <c r="E2448" s="314"/>
      <c r="F2448" s="311" t="str">
        <f>Lists!AC76</f>
        <v>Paint and coating - Europe</v>
      </c>
      <c r="G2448" s="311" t="str">
        <f t="array" ref="G2448">XLOOKUP(1,('Emission Factors'!$E$5:$E$488='GHG emissions calculations'!$F2448)*('Emission Factors'!$H$5:$H$488='GHG emissions calculations'!$H2448),INDEX('Emission Factors'!$E$5:$T$488,0,MATCH('GHG emissions calculations'!G$6,'Emission Factors'!$E$5:$T$5,0)),"",0)</f>
        <v/>
      </c>
      <c r="H2448" s="311" t="s">
        <v>238</v>
      </c>
      <c r="I2448" s="312" t="str">
        <f>IF(
    SUMIFS('Import data'!$L$25:$L$80,
           'Import data'!$J$25:$J$80, F2448,
           'Import data'!$G$25:$G$80, 'GHG emissions calculations'!$H2448,
           'Import data'!$I$25:$I$80,$E$2395) &lt;&gt; 0,
    SUMIFS('Import data'!$L$25:$L$80,
           'Import data'!$J$25:$J$80, F2448,
           'Import data'!$G$25:$G$80, 'GHG emissions calculations'!$H2448,
           'Import data'!$I$25:$I$80,$E$2395),
    ""
)</f>
        <v/>
      </c>
      <c r="J2448" s="311" t="str">
        <f t="array" ref="J2448">IF(
    XLOOKUP(F2448, 'Import data'!$J$26:$J$47, 'Import data'!$M$26:$M$47, "", 0) = "Please add the region-specific supplier emission factor or choose a different region available in the IAEG database.",
    "",
    XLOOKUP(F2448, 'Import data'!$J$26:$J$47, 'Import data'!$M$26:$M$47, "", 0)
)</f>
        <v/>
      </c>
      <c r="K2448" s="311" t="str">
        <f t="array" ref="K2448">IFERROR(
    XLOOKUP(F2448,
            _xlws.FILTER('Supplier Emission'!$G$15:$G$49,
                   ('Supplier Emission'!$D$15:$D$49=H2448) * ('Supplier Emission'!$F$15:$F$49=$E$2395)),
            _xlws.FILTER('Supplier Emission'!$I$15:$I$49,
                   ('Supplier Emission'!$D$15:$D$49=H2448) * ('Supplier Emission'!$F$15:$F$49=$E$2395)),
            ""),
    "")</f>
        <v/>
      </c>
      <c r="L2448" s="311" t="str">
        <f t="array" ref="L2448">IFERROR(
    XLOOKUP(F2448,
            _xlws.FILTER('Supplier Emission'!$G$15:$G$49,
                   ('Supplier Emission'!$D$15:$D$49=H2448) * ('Supplier Emission'!$F$15:$F$49=$E$2395)),
            _xlws.FILTER('Supplier Emission'!$J$15:$J$49,
                   ('Supplier Emission'!$D$15:$D$49=H2448) * ('Supplier Emission'!$F$15:$F$49=$E$2395)),
            ""),
    "")</f>
        <v/>
      </c>
      <c r="M2448" s="311" t="str">
        <f t="array" ref="M2448">IFERROR(
    XLOOKUP(F2448,
            _xlws.FILTER('Supplier Emission'!$G$15:$G$49,
                   ('Supplier Emission'!$D$15:$D$49=H2448) * ('Supplier Emission'!$F$15:$F$49=$E$2395)),
            _xlws.FILTER('Supplier Emission'!$M$15:$M$49,
                   ('Supplier Emission'!$D$15:$D$49=H2448) * ('Supplier Emission'!$F$15:$F$49=$E$2395)),
            ""),
    "")</f>
        <v/>
      </c>
      <c r="N2448" s="311" t="str">
        <f t="array" ref="N2448">IFERROR(
    XLOOKUP(F2448,
            _xlws.FILTER('Supplier Emission'!$G$15:$G$49,
                   ('Supplier Emission'!$D$15:$D$49=H2448) * ('Supplier Emission'!$F$15:$F$49=$E$2395)),
            _xlws.FILTER('Supplier Emission'!$H$15:$H$49,
                   ('Supplier Emission'!$D$15:$D$49=H2448) * ('Supplier Emission'!$F$15:$F$49=$E$2395)),
            ""),
    "")</f>
        <v/>
      </c>
      <c r="O2448" s="311" t="str">
        <f t="array" ref="O2448">XLOOKUP(1,('Emission Factors'!$E$5:$E$488='GHG emissions calculations'!$F2448)*('Emission Factors'!$H$5:$H$488='GHG emissions calculations'!$H2448),INDEX('Emission Factors'!$E$5:$T$488,0,MATCH('GHG emissions calculations'!O$6,'Emission Factors'!$E$5:$T$5,0)),"",0)</f>
        <v/>
      </c>
      <c r="P2448" s="313" t="str">
        <f t="array" ref="P2448">IFERROR(
    INDEX('Emission Factors'!$E$5:$P$488,
          MATCH(1,
                ('Emission Factors'!$E$5:$E$488 = 'GHG emissions calculations'!$F2448) *
                ('Emission Factors'!$H$5:$H$488 = 'GHG emissions calculations'!$H2448),
                0),
          MATCH('GHG emissions calculations'!P$6,'Emission Factors'!$E$5:$P$5,0)),
    "")</f>
        <v/>
      </c>
      <c r="Q2448" s="311" t="str">
        <f t="array" ref="Q2448">IFERROR(
    IF(
        INDEX('Emission Factors'!$E$5:$P$488,
              MATCH(1,
                    ('Emission Factors'!$E$5:$E$488 = 'GHG emissions calculations'!$F2448) *
                    ('Emission Factors'!$H$5:$H$488 = 'GHG emissions calculations'!$H2448),
                    0),
              MATCH('GHG emissions calculations'!Q$6, 'Emission Factors'!$E$5:$P$5, 0)) &lt;&gt; "",
        INDEX('Emission Factors'!$E$5:$P$488,
              MATCH(1,
                    ('Emission Factors'!$E$5:$E$488 = 'GHG emissions calculations'!$F2448) *
                    ('Emission Factors'!$H$5:$H$488 = 'GHG emissions calculations'!$H2448),
                    0),
              MATCH('GHG emissions calculations'!Q$6, 'Emission Factors'!$E$5:$P$5, 0)),
        ""),
    "")</f>
        <v/>
      </c>
      <c r="R2448" s="311" t="str">
        <f t="array" ref="R2448">IFERROR(
    IF(
        INDEX('Emission Factors'!$E$5:$R$488,
              MATCH(1,
                    ('Emission Factors'!$E$5:$E$488 = 'GHG emissions calculations'!$F2448) *
                    ('Emission Factors'!$H$5:$H$488 = 'GHG emissions calculations'!$H2448),
                    0),
              MATCH('GHG emissions calculations'!R$6, 'Emission Factors'!$E$5:$R$5, 0)) &lt;&gt; "",
        INDEX('Emission Factors'!$E$5:$R$488,
              MATCH(1,
                    ('Emission Factors'!$E$5:$E$488 = 'GHG emissions calculations'!$F2448) *
                    ('Emission Factors'!$H$5:$H$488 = 'GHG emissions calculations'!$H2448),
                    0),
              MATCH('GHG emissions calculations'!R$6, 'Emission Factors'!$E$5:$R$5, 0)),
        ""),
    "")</f>
        <v/>
      </c>
      <c r="S2448" s="312">
        <f t="shared" si="3"/>
        <v>0</v>
      </c>
      <c r="T2448" s="23"/>
    </row>
    <row r="2449" ht="15.75" customHeight="1" outlineLevel="1">
      <c r="A2449" s="23"/>
      <c r="B2449" s="71"/>
      <c r="C2449" s="71"/>
      <c r="D2449" s="71"/>
      <c r="E2449" s="314"/>
      <c r="F2449" s="311" t="str">
        <f>Lists!AC81</f>
        <v>Paint and coating - Global or unspecified region</v>
      </c>
      <c r="G2449" s="311" t="str">
        <f t="array" ref="G2449">XLOOKUP(1,('Emission Factors'!$E$5:$E$488='GHG emissions calculations'!$F2449)*('Emission Factors'!$H$5:$H$488='GHG emissions calculations'!$H2449),INDEX('Emission Factors'!$E$5:$T$488,0,MATCH('GHG emissions calculations'!G$6,'Emission Factors'!$E$5:$T$5,0)),"",0)</f>
        <v/>
      </c>
      <c r="H2449" s="311" t="s">
        <v>238</v>
      </c>
      <c r="I2449" s="312" t="str">
        <f>IF(
    SUMIFS('Import data'!$L$25:$L$80,
           'Import data'!$J$25:$J$80, F2449,
           'Import data'!$G$25:$G$80, 'GHG emissions calculations'!$H2449,
           'Import data'!$I$25:$I$80,$E$2395) &lt;&gt; 0,
    SUMIFS('Import data'!$L$25:$L$80,
           'Import data'!$J$25:$J$80, F2449,
           'Import data'!$G$25:$G$80, 'GHG emissions calculations'!$H2449,
           'Import data'!$I$25:$I$80,$E$2395),
    ""
)</f>
        <v/>
      </c>
      <c r="J2449" s="311" t="str">
        <f t="array" ref="J2449">IF(
    XLOOKUP(F2449, 'Import data'!$J$26:$J$47, 'Import data'!$M$26:$M$47, "", 0) = "Please add the region-specific supplier emission factor or choose a different region available in the IAEG database.",
    "",
    XLOOKUP(F2449, 'Import data'!$J$26:$J$47, 'Import data'!$M$26:$M$47, "", 0)
)</f>
        <v/>
      </c>
      <c r="K2449" s="311" t="str">
        <f t="array" ref="K2449">IFERROR(
    XLOOKUP(F2449,
            _xlws.FILTER('Supplier Emission'!$G$15:$G$49,
                   ('Supplier Emission'!$D$15:$D$49=H2449) * ('Supplier Emission'!$F$15:$F$49=$E$2395)),
            _xlws.FILTER('Supplier Emission'!$I$15:$I$49,
                   ('Supplier Emission'!$D$15:$D$49=H2449) * ('Supplier Emission'!$F$15:$F$49=$E$2395)),
            ""),
    "")</f>
        <v/>
      </c>
      <c r="L2449" s="311" t="str">
        <f t="array" ref="L2449">IFERROR(
    XLOOKUP(F2449,
            _xlws.FILTER('Supplier Emission'!$G$15:$G$49,
                   ('Supplier Emission'!$D$15:$D$49=H2449) * ('Supplier Emission'!$F$15:$F$49=$E$2395)),
            _xlws.FILTER('Supplier Emission'!$J$15:$J$49,
                   ('Supplier Emission'!$D$15:$D$49=H2449) * ('Supplier Emission'!$F$15:$F$49=$E$2395)),
            ""),
    "")</f>
        <v/>
      </c>
      <c r="M2449" s="311" t="str">
        <f t="array" ref="M2449">IFERROR(
    XLOOKUP(F2449,
            _xlws.FILTER('Supplier Emission'!$G$15:$G$49,
                   ('Supplier Emission'!$D$15:$D$49=H2449) * ('Supplier Emission'!$F$15:$F$49=$E$2395)),
            _xlws.FILTER('Supplier Emission'!$M$15:$M$49,
                   ('Supplier Emission'!$D$15:$D$49=H2449) * ('Supplier Emission'!$F$15:$F$49=$E$2395)),
            ""),
    "")</f>
        <v/>
      </c>
      <c r="N2449" s="311" t="str">
        <f t="array" ref="N2449">IFERROR(
    XLOOKUP(F2449,
            _xlws.FILTER('Supplier Emission'!$G$15:$G$49,
                   ('Supplier Emission'!$D$15:$D$49=H2449) * ('Supplier Emission'!$F$15:$F$49=$E$2395)),
            _xlws.FILTER('Supplier Emission'!$H$15:$H$49,
                   ('Supplier Emission'!$D$15:$D$49=H2449) * ('Supplier Emission'!$F$15:$F$49=$E$2395)),
            ""),
    "")</f>
        <v/>
      </c>
      <c r="O2449" s="311" t="str">
        <f t="array" ref="O2449">XLOOKUP(1,('Emission Factors'!$E$5:$E$488='GHG emissions calculations'!$F2449)*('Emission Factors'!$H$5:$H$488='GHG emissions calculations'!$H2449),INDEX('Emission Factors'!$E$5:$T$488,0,MATCH('GHG emissions calculations'!O$6,'Emission Factors'!$E$5:$T$5,0)),"",0)</f>
        <v/>
      </c>
      <c r="P2449" s="313" t="str">
        <f t="array" ref="P2449">IFERROR(
    INDEX('Emission Factors'!$E$5:$P$488,
          MATCH(1,
                ('Emission Factors'!$E$5:$E$488 = 'GHG emissions calculations'!$F2449) *
                ('Emission Factors'!$H$5:$H$488 = 'GHG emissions calculations'!$H2449),
                0),
          MATCH('GHG emissions calculations'!P$6,'Emission Factors'!$E$5:$P$5,0)),
    "")</f>
        <v/>
      </c>
      <c r="Q2449" s="311" t="str">
        <f t="array" ref="Q2449">IFERROR(
    IF(
        INDEX('Emission Factors'!$E$5:$P$488,
              MATCH(1,
                    ('Emission Factors'!$E$5:$E$488 = 'GHG emissions calculations'!$F2449) *
                    ('Emission Factors'!$H$5:$H$488 = 'GHG emissions calculations'!$H2449),
                    0),
              MATCH('GHG emissions calculations'!Q$6, 'Emission Factors'!$E$5:$P$5, 0)) &lt;&gt; "",
        INDEX('Emission Factors'!$E$5:$P$488,
              MATCH(1,
                    ('Emission Factors'!$E$5:$E$488 = 'GHG emissions calculations'!$F2449) *
                    ('Emission Factors'!$H$5:$H$488 = 'GHG emissions calculations'!$H2449),
                    0),
              MATCH('GHG emissions calculations'!Q$6, 'Emission Factors'!$E$5:$P$5, 0)),
        ""),
    "")</f>
        <v/>
      </c>
      <c r="R2449" s="311" t="str">
        <f t="array" ref="R2449">IFERROR(
    IF(
        INDEX('Emission Factors'!$E$5:$R$488,
              MATCH(1,
                    ('Emission Factors'!$E$5:$E$488 = 'GHG emissions calculations'!$F2449) *
                    ('Emission Factors'!$H$5:$H$488 = 'GHG emissions calculations'!$H2449),
                    0),
              MATCH('GHG emissions calculations'!R$6, 'Emission Factors'!$E$5:$R$5, 0)) &lt;&gt; "",
        INDEX('Emission Factors'!$E$5:$R$488,
              MATCH(1,
                    ('Emission Factors'!$E$5:$E$488 = 'GHG emissions calculations'!$F2449) *
                    ('Emission Factors'!$H$5:$H$488 = 'GHG emissions calculations'!$H2449),
                    0),
              MATCH('GHG emissions calculations'!R$6, 'Emission Factors'!$E$5:$R$5, 0)),
        ""),
    "")</f>
        <v/>
      </c>
      <c r="S2449" s="312">
        <f t="shared" si="3"/>
        <v>0</v>
      </c>
      <c r="T2449" s="23"/>
    </row>
    <row r="2450" ht="15.75" customHeight="1" outlineLevel="1">
      <c r="A2450" s="23"/>
      <c r="B2450" s="71"/>
      <c r="C2450" s="71"/>
      <c r="D2450" s="71"/>
      <c r="E2450" s="314"/>
      <c r="F2450" s="311" t="str">
        <f>Lists!AC80</f>
        <v>Paint and coating - Middle East</v>
      </c>
      <c r="G2450" s="311" t="str">
        <f t="array" ref="G2450">XLOOKUP(1,('Emission Factors'!$E$5:$E$488='GHG emissions calculations'!$F2450)*('Emission Factors'!$H$5:$H$488='GHG emissions calculations'!$H2450),INDEX('Emission Factors'!$E$5:$T$488,0,MATCH('GHG emissions calculations'!G$6,'Emission Factors'!$E$5:$T$5,0)),"",0)</f>
        <v/>
      </c>
      <c r="H2450" s="311" t="s">
        <v>238</v>
      </c>
      <c r="I2450" s="312" t="str">
        <f>IF(
    SUMIFS('Import data'!$L$25:$L$80,
           'Import data'!$J$25:$J$80, F2450,
           'Import data'!$G$25:$G$80, 'GHG emissions calculations'!$H2450,
           'Import data'!$I$25:$I$80,$E$2395) &lt;&gt; 0,
    SUMIFS('Import data'!$L$25:$L$80,
           'Import data'!$J$25:$J$80, F2450,
           'Import data'!$G$25:$G$80, 'GHG emissions calculations'!$H2450,
           'Import data'!$I$25:$I$80,$E$2395),
    ""
)</f>
        <v/>
      </c>
      <c r="J2450" s="311" t="str">
        <f t="array" ref="J2450">IF(
    XLOOKUP(F2450, 'Import data'!$J$26:$J$47, 'Import data'!$M$26:$M$47, "", 0) = "Please add the region-specific supplier emission factor or choose a different region available in the IAEG database.",
    "",
    XLOOKUP(F2450, 'Import data'!$J$26:$J$47, 'Import data'!$M$26:$M$47, "", 0)
)</f>
        <v/>
      </c>
      <c r="K2450" s="311" t="str">
        <f t="array" ref="K2450">IFERROR(
    XLOOKUP(F2450,
            _xlws.FILTER('Supplier Emission'!$G$15:$G$49,
                   ('Supplier Emission'!$D$15:$D$49=H2450) * ('Supplier Emission'!$F$15:$F$49=$E$2395)),
            _xlws.FILTER('Supplier Emission'!$I$15:$I$49,
                   ('Supplier Emission'!$D$15:$D$49=H2450) * ('Supplier Emission'!$F$15:$F$49=$E$2395)),
            ""),
    "")</f>
        <v/>
      </c>
      <c r="L2450" s="311" t="str">
        <f t="array" ref="L2450">IFERROR(
    XLOOKUP(F2450,
            _xlws.FILTER('Supplier Emission'!$G$15:$G$49,
                   ('Supplier Emission'!$D$15:$D$49=H2450) * ('Supplier Emission'!$F$15:$F$49=$E$2395)),
            _xlws.FILTER('Supplier Emission'!$J$15:$J$49,
                   ('Supplier Emission'!$D$15:$D$49=H2450) * ('Supplier Emission'!$F$15:$F$49=$E$2395)),
            ""),
    "")</f>
        <v/>
      </c>
      <c r="M2450" s="311" t="str">
        <f t="array" ref="M2450">IFERROR(
    XLOOKUP(F2450,
            _xlws.FILTER('Supplier Emission'!$G$15:$G$49,
                   ('Supplier Emission'!$D$15:$D$49=H2450) * ('Supplier Emission'!$F$15:$F$49=$E$2395)),
            _xlws.FILTER('Supplier Emission'!$M$15:$M$49,
                   ('Supplier Emission'!$D$15:$D$49=H2450) * ('Supplier Emission'!$F$15:$F$49=$E$2395)),
            ""),
    "")</f>
        <v/>
      </c>
      <c r="N2450" s="311" t="str">
        <f t="array" ref="N2450">IFERROR(
    XLOOKUP(F2450,
            _xlws.FILTER('Supplier Emission'!$G$15:$G$49,
                   ('Supplier Emission'!$D$15:$D$49=H2450) * ('Supplier Emission'!$F$15:$F$49=$E$2395)),
            _xlws.FILTER('Supplier Emission'!$H$15:$H$49,
                   ('Supplier Emission'!$D$15:$D$49=H2450) * ('Supplier Emission'!$F$15:$F$49=$E$2395)),
            ""),
    "")</f>
        <v/>
      </c>
      <c r="O2450" s="311" t="str">
        <f t="array" ref="O2450">XLOOKUP(1,('Emission Factors'!$E$5:$E$488='GHG emissions calculations'!$F2450)*('Emission Factors'!$H$5:$H$488='GHG emissions calculations'!$H2450),INDEX('Emission Factors'!$E$5:$T$488,0,MATCH('GHG emissions calculations'!O$6,'Emission Factors'!$E$5:$T$5,0)),"",0)</f>
        <v/>
      </c>
      <c r="P2450" s="313" t="str">
        <f t="array" ref="P2450">IFERROR(
    INDEX('Emission Factors'!$E$5:$P$488,
          MATCH(1,
                ('Emission Factors'!$E$5:$E$488 = 'GHG emissions calculations'!$F2450) *
                ('Emission Factors'!$H$5:$H$488 = 'GHG emissions calculations'!$H2450),
                0),
          MATCH('GHG emissions calculations'!P$6,'Emission Factors'!$E$5:$P$5,0)),
    "")</f>
        <v/>
      </c>
      <c r="Q2450" s="311" t="str">
        <f t="array" ref="Q2450">IFERROR(
    IF(
        INDEX('Emission Factors'!$E$5:$P$488,
              MATCH(1,
                    ('Emission Factors'!$E$5:$E$488 = 'GHG emissions calculations'!$F2450) *
                    ('Emission Factors'!$H$5:$H$488 = 'GHG emissions calculations'!$H2450),
                    0),
              MATCH('GHG emissions calculations'!Q$6, 'Emission Factors'!$E$5:$P$5, 0)) &lt;&gt; "",
        INDEX('Emission Factors'!$E$5:$P$488,
              MATCH(1,
                    ('Emission Factors'!$E$5:$E$488 = 'GHG emissions calculations'!$F2450) *
                    ('Emission Factors'!$H$5:$H$488 = 'GHG emissions calculations'!$H2450),
                    0),
              MATCH('GHG emissions calculations'!Q$6, 'Emission Factors'!$E$5:$P$5, 0)),
        ""),
    "")</f>
        <v/>
      </c>
      <c r="R2450" s="311" t="str">
        <f t="array" ref="R2450">IFERROR(
    IF(
        INDEX('Emission Factors'!$E$5:$R$488,
              MATCH(1,
                    ('Emission Factors'!$E$5:$E$488 = 'GHG emissions calculations'!$F2450) *
                    ('Emission Factors'!$H$5:$H$488 = 'GHG emissions calculations'!$H2450),
                    0),
              MATCH('GHG emissions calculations'!R$6, 'Emission Factors'!$E$5:$R$5, 0)) &lt;&gt; "",
        INDEX('Emission Factors'!$E$5:$R$488,
              MATCH(1,
                    ('Emission Factors'!$E$5:$E$488 = 'GHG emissions calculations'!$F2450) *
                    ('Emission Factors'!$H$5:$H$488 = 'GHG emissions calculations'!$H2450),
                    0),
              MATCH('GHG emissions calculations'!R$6, 'Emission Factors'!$E$5:$R$5, 0)),
        ""),
    "")</f>
        <v/>
      </c>
      <c r="S2450" s="312">
        <f t="shared" si="3"/>
        <v>0</v>
      </c>
      <c r="T2450" s="23"/>
    </row>
    <row r="2451" ht="15.75" customHeight="1" outlineLevel="1">
      <c r="A2451" s="23"/>
      <c r="B2451" s="71"/>
      <c r="C2451" s="71"/>
      <c r="D2451" s="71"/>
      <c r="E2451" s="319"/>
      <c r="F2451" s="311" t="str">
        <f>Lists!AC79</f>
        <v>Paint and coating - Oceania</v>
      </c>
      <c r="G2451" s="311" t="str">
        <f t="array" ref="G2451">XLOOKUP(1,('Emission Factors'!$E$5:$E$488='GHG emissions calculations'!$F2451)*('Emission Factors'!$H$5:$H$488='GHG emissions calculations'!$H2451),INDEX('Emission Factors'!$E$5:$T$488,0,MATCH('GHG emissions calculations'!G$6,'Emission Factors'!$E$5:$T$5,0)),"",0)</f>
        <v/>
      </c>
      <c r="H2451" s="311" t="s">
        <v>238</v>
      </c>
      <c r="I2451" s="312" t="str">
        <f>IF(
    SUMIFS('Import data'!$L$25:$L$80,
           'Import data'!$J$25:$J$80, F2451,
           'Import data'!$G$25:$G$80, 'GHG emissions calculations'!$H2451,
           'Import data'!$I$25:$I$80,$E$2395) &lt;&gt; 0,
    SUMIFS('Import data'!$L$25:$L$80,
           'Import data'!$J$25:$J$80, F2451,
           'Import data'!$G$25:$G$80, 'GHG emissions calculations'!$H2451,
           'Import data'!$I$25:$I$80,$E$2395),
    ""
)</f>
        <v/>
      </c>
      <c r="J2451" s="311" t="str">
        <f t="array" ref="J2451">IF(
    XLOOKUP(F2451, 'Import data'!$J$26:$J$47, 'Import data'!$M$26:$M$47, "", 0) = "Please add the region-specific supplier emission factor or choose a different region available in the IAEG database.",
    "",
    XLOOKUP(F2451, 'Import data'!$J$26:$J$47, 'Import data'!$M$26:$M$47, "", 0)
)</f>
        <v/>
      </c>
      <c r="K2451" s="311" t="str">
        <f t="array" ref="K2451">IFERROR(
    XLOOKUP(F2451,
            _xlws.FILTER('Supplier Emission'!$G$15:$G$49,
                   ('Supplier Emission'!$D$15:$D$49=H2451) * ('Supplier Emission'!$F$15:$F$49=$E$2395)),
            _xlws.FILTER('Supplier Emission'!$I$15:$I$49,
                   ('Supplier Emission'!$D$15:$D$49=H2451) * ('Supplier Emission'!$F$15:$F$49=$E$2395)),
            ""),
    "")</f>
        <v/>
      </c>
      <c r="L2451" s="311" t="str">
        <f t="array" ref="L2451">IFERROR(
    XLOOKUP(F2451,
            _xlws.FILTER('Supplier Emission'!$G$15:$G$49,
                   ('Supplier Emission'!$D$15:$D$49=H2451) * ('Supplier Emission'!$F$15:$F$49=$E$2395)),
            _xlws.FILTER('Supplier Emission'!$J$15:$J$49,
                   ('Supplier Emission'!$D$15:$D$49=H2451) * ('Supplier Emission'!$F$15:$F$49=$E$2395)),
            ""),
    "")</f>
        <v/>
      </c>
      <c r="M2451" s="311" t="str">
        <f t="array" ref="M2451">IFERROR(
    XLOOKUP(F2451,
            _xlws.FILTER('Supplier Emission'!$G$15:$G$49,
                   ('Supplier Emission'!$D$15:$D$49=H2451) * ('Supplier Emission'!$F$15:$F$49=$E$2395)),
            _xlws.FILTER('Supplier Emission'!$M$15:$M$49,
                   ('Supplier Emission'!$D$15:$D$49=H2451) * ('Supplier Emission'!$F$15:$F$49=$E$2395)),
            ""),
    "")</f>
        <v/>
      </c>
      <c r="N2451" s="311" t="str">
        <f t="array" ref="N2451">IFERROR(
    XLOOKUP(F2451,
            _xlws.FILTER('Supplier Emission'!$G$15:$G$49,
                   ('Supplier Emission'!$D$15:$D$49=H2451) * ('Supplier Emission'!$F$15:$F$49=$E$2395)),
            _xlws.FILTER('Supplier Emission'!$H$15:$H$49,
                   ('Supplier Emission'!$D$15:$D$49=H2451) * ('Supplier Emission'!$F$15:$F$49=$E$2395)),
            ""),
    "")</f>
        <v/>
      </c>
      <c r="O2451" s="311" t="str">
        <f t="array" ref="O2451">XLOOKUP(1,('Emission Factors'!$E$5:$E$488='GHG emissions calculations'!$F2451)*('Emission Factors'!$H$5:$H$488='GHG emissions calculations'!$H2451),INDEX('Emission Factors'!$E$5:$T$488,0,MATCH('GHG emissions calculations'!O$6,'Emission Factors'!$E$5:$T$5,0)),"",0)</f>
        <v/>
      </c>
      <c r="P2451" s="313" t="str">
        <f t="array" ref="P2451">IFERROR(
    INDEX('Emission Factors'!$E$5:$P$488,
          MATCH(1,
                ('Emission Factors'!$E$5:$E$488 = 'GHG emissions calculations'!$F2451) *
                ('Emission Factors'!$H$5:$H$488 = 'GHG emissions calculations'!$H2451),
                0),
          MATCH('GHG emissions calculations'!P$6,'Emission Factors'!$E$5:$P$5,0)),
    "")</f>
        <v/>
      </c>
      <c r="Q2451" s="311" t="str">
        <f t="array" ref="Q2451">IFERROR(
    IF(
        INDEX('Emission Factors'!$E$5:$P$488,
              MATCH(1,
                    ('Emission Factors'!$E$5:$E$488 = 'GHG emissions calculations'!$F2451) *
                    ('Emission Factors'!$H$5:$H$488 = 'GHG emissions calculations'!$H2451),
                    0),
              MATCH('GHG emissions calculations'!Q$6, 'Emission Factors'!$E$5:$P$5, 0)) &lt;&gt; "",
        INDEX('Emission Factors'!$E$5:$P$488,
              MATCH(1,
                    ('Emission Factors'!$E$5:$E$488 = 'GHG emissions calculations'!$F2451) *
                    ('Emission Factors'!$H$5:$H$488 = 'GHG emissions calculations'!$H2451),
                    0),
              MATCH('GHG emissions calculations'!Q$6, 'Emission Factors'!$E$5:$P$5, 0)),
        ""),
    "")</f>
        <v/>
      </c>
      <c r="R2451" s="311" t="str">
        <f t="array" ref="R2451">IFERROR(
    IF(
        INDEX('Emission Factors'!$E$5:$R$488,
              MATCH(1,
                    ('Emission Factors'!$E$5:$E$488 = 'GHG emissions calculations'!$F2451) *
                    ('Emission Factors'!$H$5:$H$488 = 'GHG emissions calculations'!$H2451),
                    0),
              MATCH('GHG emissions calculations'!R$6, 'Emission Factors'!$E$5:$R$5, 0)) &lt;&gt; "",
        INDEX('Emission Factors'!$E$5:$R$488,
              MATCH(1,
                    ('Emission Factors'!$E$5:$E$488 = 'GHG emissions calculations'!$F2451) *
                    ('Emission Factors'!$H$5:$H$488 = 'GHG emissions calculations'!$H2451),
                    0),
              MATCH('GHG emissions calculations'!R$6, 'Emission Factors'!$E$5:$R$5, 0)),
        ""),
    "")</f>
        <v/>
      </c>
      <c r="S2451" s="312">
        <f t="shared" si="3"/>
        <v>0</v>
      </c>
      <c r="T2451" s="23"/>
    </row>
    <row r="2452" ht="24.75" customHeight="1">
      <c r="A2452" s="23"/>
      <c r="B2452" s="71"/>
      <c r="C2452" s="71"/>
      <c r="D2452" s="71"/>
      <c r="E2452" s="308" t="s">
        <v>207</v>
      </c>
      <c r="F2452" s="309"/>
      <c r="G2452" s="309"/>
      <c r="H2452" s="309"/>
      <c r="I2452" s="309"/>
      <c r="J2452" s="309"/>
      <c r="K2452" s="309"/>
      <c r="L2452" s="309"/>
      <c r="M2452" s="309"/>
      <c r="N2452" s="309"/>
      <c r="O2452" s="309"/>
      <c r="P2452" s="309"/>
      <c r="Q2452" s="309"/>
      <c r="R2452" s="309"/>
      <c r="S2452" s="309"/>
      <c r="T2452" s="23"/>
    </row>
    <row r="2453" ht="15.75" customHeight="1" outlineLevel="2">
      <c r="A2453" s="23"/>
      <c r="B2453" s="71"/>
      <c r="C2453" s="71"/>
      <c r="D2453" s="71"/>
      <c r="E2453" s="310" t="s">
        <v>208</v>
      </c>
      <c r="F2453" s="311" t="str">
        <f>Lists!AE27</f>
        <v>Advertising, public relations, and related services - Africa</v>
      </c>
      <c r="G2453" s="311" t="str">
        <f t="array" ref="G2453">XLOOKUP(1,('Emission Factors'!$E$5:$E$488='GHG emissions calculations'!$F2453)*('Emission Factors'!$H$5:$H$488='GHG emissions calculations'!$H2453),INDEX('Emission Factors'!$E$5:$T$488,0,MATCH('GHG emissions calculations'!G$6,'Emission Factors'!$E$5:$T$5,0)),"",0)</f>
        <v/>
      </c>
      <c r="H2453" s="311" t="s">
        <v>238</v>
      </c>
      <c r="I2453" s="312" t="str">
        <f>IF(
    SUMIFS('Import data'!$L$25:$L$80,
           'Import data'!$J$25:$J$80, F2453,
           'Import data'!$G$25:$G$80, 'GHG emissions calculations'!$H2453,
           'Import data'!$I$25:$I$80,$E$2453) &lt;&gt; 0,
    SUMIFS('Import data'!$L$25:$L$80,
           'Import data'!$J$25:$J$80, F2453,
           'Import data'!$G$25:$G$80, 'GHG emissions calculations'!$H2453,
           'Import data'!$I$25:$I$80,$E$2453),
    ""
)</f>
        <v/>
      </c>
      <c r="J2453" s="311" t="str">
        <f t="array" ref="J2453">IF(
    XLOOKUP(F2453, 'Import data'!$J$26:$J$47, 'Import data'!$M$26:$M$47, "", 0) = "Please add the region-specific supplier emission factor or choose a different region available in the IAEG database.",
    "",
    XLOOKUP(F2453, 'Import data'!$J$26:$J$47, 'Import data'!$M$26:$M$47, "", 0)
)</f>
        <v/>
      </c>
      <c r="K2453" s="311" t="str">
        <f t="array" ref="K2453">IFERROR(
    XLOOKUP(F2453,
            _xlws.FILTER('Supplier Emission'!$G$15:$G$49,
                   ('Supplier Emission'!$D$15:$D$49=H2453) * ('Supplier Emission'!$F$15:$F$49=$E$2453)),
            _xlws.FILTER('Supplier Emission'!$I$15:$I$49,
                   ('Supplier Emission'!$D$15:$D$49=H2453) * ('Supplier Emission'!$F$15:$F$49=$E$2453)),
            ""),
    "")</f>
        <v/>
      </c>
      <c r="L2453" s="311" t="str">
        <f t="array" ref="L2453">IFERROR(
    XLOOKUP(F2453,
            _xlws.FILTER('Supplier Emission'!$G$15:$G$49,
                   ('Supplier Emission'!$D$15:$D$49=H2453) * ('Supplier Emission'!$F$15:$F$49=$E$2453)),
            _xlws.FILTER('Supplier Emission'!$J$15:$J$49,
                   ('Supplier Emission'!$D$15:$D$49=H2453) * ('Supplier Emission'!$F$15:$F$49=$E$2453)),
            ""),
    "")</f>
        <v/>
      </c>
      <c r="M2453" s="311" t="str">
        <f t="array" ref="M2453">IFERROR(
    XLOOKUP(F2453,
            _xlws.FILTER('Supplier Emission'!$G$15:$G$49,
                   ('Supplier Emission'!$D$15:$D$49=H2453) * ('Supplier Emission'!$F$15:$F$49=$E$2453)),
            _xlws.FILTER('Supplier Emission'!$M$15:$M$49,
                   ('Supplier Emission'!$D$15:$D$49=H2453) * ('Supplier Emission'!$F$15:$F$49=$E$2453)),
            ""),
    "")</f>
        <v/>
      </c>
      <c r="N2453" s="311" t="str">
        <f t="array" ref="N2453">IFERROR(
    XLOOKUP(F2453,
            _xlws.FILTER('Supplier Emission'!$G$15:$G$49,
                   ('Supplier Emission'!$D$15:$D$49=H2453) * ('Supplier Emission'!$F$15:$F$49=$E$2453)),
            _xlws.FILTER('Supplier Emission'!$H$15:$H$49,
                   ('Supplier Emission'!$D$15:$D$49=H2453) * ('Supplier Emission'!$F$15:$F$49=$E$2453)),
            ""),
    "")</f>
        <v/>
      </c>
      <c r="O2453" s="311" t="str">
        <f t="array" ref="O2453">XLOOKUP(1,('Emission Factors'!$E$5:$E$488='GHG emissions calculations'!$F2453)*('Emission Factors'!$H$5:$H$488='GHG emissions calculations'!$H2453),INDEX('Emission Factors'!$E$5:$T$488,0,MATCH('GHG emissions calculations'!O$6,'Emission Factors'!$E$5:$T$5,0)),"",0)</f>
        <v/>
      </c>
      <c r="P2453" s="313" t="str">
        <f t="array" ref="P2453">IFERROR(
    INDEX('Emission Factors'!$E$5:$P$488,
          MATCH(1,
                ('Emission Factors'!$E$5:$E$488 = 'GHG emissions calculations'!$F2453) *
                ('Emission Factors'!$H$5:$H$488 = 'GHG emissions calculations'!$H2453),
                0),
          MATCH('GHG emissions calculations'!P$6,'Emission Factors'!$E$5:$P$5,0)),
    "")</f>
        <v/>
      </c>
      <c r="Q2453" s="311" t="str">
        <f t="array" ref="Q2453">IFERROR(
    IF(
        INDEX('Emission Factors'!$E$5:$P$488,
              MATCH(1,
                    ('Emission Factors'!$E$5:$E$488 = 'GHG emissions calculations'!$F2453) *
                    ('Emission Factors'!$H$5:$H$488 = 'GHG emissions calculations'!$H2453),
                    0),
              MATCH('GHG emissions calculations'!Q$6, 'Emission Factors'!$E$5:$P$5, 0)) &lt;&gt; "",
        INDEX('Emission Factors'!$E$5:$P$488,
              MATCH(1,
                    ('Emission Factors'!$E$5:$E$488 = 'GHG emissions calculations'!$F2453) *
                    ('Emission Factors'!$H$5:$H$488 = 'GHG emissions calculations'!$H2453),
                    0),
              MATCH('GHG emissions calculations'!Q$6, 'Emission Factors'!$E$5:$P$5, 0)),
        ""),
    "")</f>
        <v/>
      </c>
      <c r="R2453" s="311" t="str">
        <f t="array" ref="R2453">IFERROR(
    IF(
        INDEX('Emission Factors'!$E$5:$R$488,
              MATCH(1,
                    ('Emission Factors'!$E$5:$E$488 = 'GHG emissions calculations'!$F2453) *
                    ('Emission Factors'!$H$5:$H$488 = 'GHG emissions calculations'!$H2453),
                    0),
              MATCH('GHG emissions calculations'!R$6, 'Emission Factors'!$E$5:$R$5, 0)) &lt;&gt; "",
        INDEX('Emission Factors'!$E$5:$R$488,
              MATCH(1,
                    ('Emission Factors'!$E$5:$E$488 = 'GHG emissions calculations'!$F2453) *
                    ('Emission Factors'!$H$5:$H$488 = 'GHG emissions calculations'!$H2453),
                    0),
              MATCH('GHG emissions calculations'!R$6, 'Emission Factors'!$E$5:$R$5, 0)),
        ""),
    "")</f>
        <v/>
      </c>
      <c r="S2453" s="312">
        <f t="shared" ref="S2453:S2666" si="4">IFERROR(IF(L2453&lt;&gt;"",L2453*I2453/1000,P2453*I2453/1000),"")</f>
        <v>0</v>
      </c>
      <c r="T2453" s="23"/>
    </row>
    <row r="2454" ht="15.75" customHeight="1" outlineLevel="2">
      <c r="A2454" s="23"/>
      <c r="B2454" s="71"/>
      <c r="C2454" s="71"/>
      <c r="D2454" s="71"/>
      <c r="E2454" s="314"/>
      <c r="F2454" s="311" t="str">
        <f>Lists!AE25</f>
        <v>Advertising, public relations, and related services - America</v>
      </c>
      <c r="G2454" s="311">
        <f t="array" ref="G2454">XLOOKUP(1,('Emission Factors'!$E$5:$E$488='GHG emissions calculations'!$F2454)*('Emission Factors'!$H$5:$H$488='GHG emissions calculations'!$H2454),INDEX('Emission Factors'!$E$5:$T$488,0,MATCH('GHG emissions calculations'!G$6,'Emission Factors'!$E$5:$T$5,0)),"",0)</f>
        <v>3</v>
      </c>
      <c r="H2454" s="311" t="s">
        <v>238</v>
      </c>
      <c r="I2454" s="312" t="str">
        <f>IF(
    SUMIFS('Import data'!$L$25:$L$80,
           'Import data'!$J$25:$J$80, F2454,
           'Import data'!$G$25:$G$80, 'GHG emissions calculations'!$H2454,
           'Import data'!$I$25:$I$80,$E$2453) &lt;&gt; 0,
    SUMIFS('Import data'!$L$25:$L$80,
           'Import data'!$J$25:$J$80, F2454,
           'Import data'!$G$25:$G$80, 'GHG emissions calculations'!$H2454,
           'Import data'!$I$25:$I$80,$E$2453),
    ""
)</f>
        <v/>
      </c>
      <c r="J2454" s="311" t="str">
        <f t="array" ref="J2454">IF(
    XLOOKUP(F2454, 'Import data'!$J$26:$J$47, 'Import data'!$M$26:$M$47, "", 0) = "Please add the region-specific supplier emission factor or choose a different region available in the IAEG database.",
    "",
    XLOOKUP(F2454, 'Import data'!$J$26:$J$47, 'Import data'!$M$26:$M$47, "", 0)
)</f>
        <v/>
      </c>
      <c r="K2454" s="311" t="str">
        <f t="array" ref="K2454">IFERROR(
    XLOOKUP(F2454,
            _xlws.FILTER('Supplier Emission'!$G$15:$G$49,
                   ('Supplier Emission'!$D$15:$D$49=H2454) * ('Supplier Emission'!$F$15:$F$49=$E$2453)),
            _xlws.FILTER('Supplier Emission'!$I$15:$I$49,
                   ('Supplier Emission'!$D$15:$D$49=H2454) * ('Supplier Emission'!$F$15:$F$49=$E$2453)),
            ""),
    "")</f>
        <v/>
      </c>
      <c r="L2454" s="311" t="str">
        <f t="array" ref="L2454">IFERROR(
    XLOOKUP(F2454,
            _xlws.FILTER('Supplier Emission'!$G$15:$G$49,
                   ('Supplier Emission'!$D$15:$D$49=H2454) * ('Supplier Emission'!$F$15:$F$49=$E$2453)),
            _xlws.FILTER('Supplier Emission'!$J$15:$J$49,
                   ('Supplier Emission'!$D$15:$D$49=H2454) * ('Supplier Emission'!$F$15:$F$49=$E$2453)),
            ""),
    "")</f>
        <v/>
      </c>
      <c r="M2454" s="311" t="str">
        <f t="array" ref="M2454">IFERROR(
    XLOOKUP(F2454,
            _xlws.FILTER('Supplier Emission'!$G$15:$G$49,
                   ('Supplier Emission'!$D$15:$D$49=H2454) * ('Supplier Emission'!$F$15:$F$49=$E$2453)),
            _xlws.FILTER('Supplier Emission'!$M$15:$M$49,
                   ('Supplier Emission'!$D$15:$D$49=H2454) * ('Supplier Emission'!$F$15:$F$49=$E$2453)),
            ""),
    "")</f>
        <v/>
      </c>
      <c r="N2454" s="311" t="str">
        <f t="array" ref="N2454">IFERROR(
    XLOOKUP(F2454,
            _xlws.FILTER('Supplier Emission'!$G$15:$G$49,
                   ('Supplier Emission'!$D$15:$D$49=H2454) * ('Supplier Emission'!$F$15:$F$49=$E$2453)),
            _xlws.FILTER('Supplier Emission'!$H$15:$H$49,
                   ('Supplier Emission'!$D$15:$D$49=H2454) * ('Supplier Emission'!$F$15:$F$49=$E$2453)),
            ""),
    "")</f>
        <v/>
      </c>
      <c r="O2454" s="311" t="str">
        <f t="array" ref="O2454">XLOOKUP(1,('Emission Factors'!$E$5:$E$488='GHG emissions calculations'!$F2454)*('Emission Factors'!$H$5:$H$488='GHG emissions calculations'!$H2454),INDEX('Emission Factors'!$E$5:$T$488,0,MATCH('GHG emissions calculations'!O$6,'Emission Factors'!$E$5:$T$5,0)),"",0)</f>
        <v>Advertising / public relations and related services</v>
      </c>
      <c r="P2454" s="313">
        <f t="array" ref="P2454">IFERROR(
    INDEX('Emission Factors'!$E$5:$P$488,
          MATCH(1,
                ('Emission Factors'!$E$5:$E$488 = 'GHG emissions calculations'!$F2454) *
                ('Emission Factors'!$H$5:$H$488 = 'GHG emissions calculations'!$H2454),
                0),
          MATCH('GHG emissions calculations'!P$6,'Emission Factors'!$E$5:$P$5,0)),
    "")</f>
        <v>281.809</v>
      </c>
      <c r="Q2454" s="311" t="str">
        <f t="array" ref="Q2454">IFERROR(
    IF(
        INDEX('Emission Factors'!$E$5:$P$488,
              MATCH(1,
                    ('Emission Factors'!$E$5:$E$488 = 'GHG emissions calculations'!$F2454) *
                    ('Emission Factors'!$H$5:$H$488 = 'GHG emissions calculations'!$H2454),
                    0),
              MATCH('GHG emissions calculations'!Q$6, 'Emission Factors'!$E$5:$P$5, 0)) &lt;&gt; "",
        INDEX('Emission Factors'!$E$5:$P$488,
              MATCH(1,
                    ('Emission Factors'!$E$5:$E$488 = 'GHG emissions calculations'!$F2454) *
                    ('Emission Factors'!$H$5:$H$488 = 'GHG emissions calculations'!$H2454),
                    0),
              MATCH('GHG emissions calculations'!Q$6, 'Emission Factors'!$E$5:$P$5, 0)),
        ""),
    "")</f>
        <v>kgCO2e / k€</v>
      </c>
      <c r="R2454" s="311" t="str">
        <f t="array" ref="R2454">IFERROR(
    IF(
        INDEX('Emission Factors'!$E$5:$R$488,
              MATCH(1,
                    ('Emission Factors'!$E$5:$E$488 = 'GHG emissions calculations'!$F2454) *
                    ('Emission Factors'!$H$5:$H$488 = 'GHG emissions calculations'!$H2454),
                    0),
              MATCH('GHG emissions calculations'!R$6, 'Emission Factors'!$E$5:$R$5, 0)) &lt;&gt; "",
        INDEX('Emission Factors'!$E$5:$R$488,
              MATCH(1,
                    ('Emission Factors'!$E$5:$E$488 = 'GHG emissions calculations'!$F2454) *
                    ('Emission Factors'!$H$5:$H$488 = 'GHG emissions calculations'!$H2454),
                    0),
              MATCH('GHG emissions calculations'!R$6, 'Emission Factors'!$E$5:$R$5, 0)),
        ""),
    "")</f>
        <v>America</v>
      </c>
      <c r="S2454" s="312">
        <f t="shared" si="4"/>
        <v>0</v>
      </c>
      <c r="T2454" s="23"/>
    </row>
    <row r="2455" ht="15.75" customHeight="1" outlineLevel="2">
      <c r="A2455" s="23"/>
      <c r="B2455" s="71"/>
      <c r="C2455" s="71"/>
      <c r="D2455" s="71"/>
      <c r="E2455" s="314"/>
      <c r="F2455" s="311" t="str">
        <f>Lists!AE28</f>
        <v>Advertising, public relations, and related services - Asia</v>
      </c>
      <c r="G2455" s="311" t="str">
        <f t="array" ref="G2455">XLOOKUP(1,('Emission Factors'!$E$5:$E$488='GHG emissions calculations'!$F2455)*('Emission Factors'!$H$5:$H$488='GHG emissions calculations'!$H2455),INDEX('Emission Factors'!$E$5:$T$488,0,MATCH('GHG emissions calculations'!G$6,'Emission Factors'!$E$5:$T$5,0)),"",0)</f>
        <v/>
      </c>
      <c r="H2455" s="311" t="s">
        <v>238</v>
      </c>
      <c r="I2455" s="312" t="str">
        <f>IF(
    SUMIFS('Import data'!$L$25:$L$80,
           'Import data'!$J$25:$J$80, F2455,
           'Import data'!$G$25:$G$80, 'GHG emissions calculations'!$H2455,
           'Import data'!$I$25:$I$80,$E$2453) &lt;&gt; 0,
    SUMIFS('Import data'!$L$25:$L$80,
           'Import data'!$J$25:$J$80, F2455,
           'Import data'!$G$25:$G$80, 'GHG emissions calculations'!$H2455,
           'Import data'!$I$25:$I$80,$E$2453),
    ""
)</f>
        <v/>
      </c>
      <c r="J2455" s="311" t="str">
        <f t="array" ref="J2455">IF(
    XLOOKUP(F2455, 'Import data'!$J$26:$J$47, 'Import data'!$M$26:$M$47, "", 0) = "Please add the region-specific supplier emission factor or choose a different region available in the IAEG database.",
    "",
    XLOOKUP(F2455, 'Import data'!$J$26:$J$47, 'Import data'!$M$26:$M$47, "", 0)
)</f>
        <v/>
      </c>
      <c r="K2455" s="311" t="str">
        <f t="array" ref="K2455">IFERROR(
    XLOOKUP(F2455,
            _xlws.FILTER('Supplier Emission'!$G$15:$G$49,
                   ('Supplier Emission'!$D$15:$D$49=H2455) * ('Supplier Emission'!$F$15:$F$49=$E$2453)),
            _xlws.FILTER('Supplier Emission'!$I$15:$I$49,
                   ('Supplier Emission'!$D$15:$D$49=H2455) * ('Supplier Emission'!$F$15:$F$49=$E$2453)),
            ""),
    "")</f>
        <v/>
      </c>
      <c r="L2455" s="311" t="str">
        <f t="array" ref="L2455">IFERROR(
    XLOOKUP(F2455,
            _xlws.FILTER('Supplier Emission'!$G$15:$G$49,
                   ('Supplier Emission'!$D$15:$D$49=H2455) * ('Supplier Emission'!$F$15:$F$49=$E$2453)),
            _xlws.FILTER('Supplier Emission'!$J$15:$J$49,
                   ('Supplier Emission'!$D$15:$D$49=H2455) * ('Supplier Emission'!$F$15:$F$49=$E$2453)),
            ""),
    "")</f>
        <v/>
      </c>
      <c r="M2455" s="311" t="str">
        <f t="array" ref="M2455">IFERROR(
    XLOOKUP(F2455,
            _xlws.FILTER('Supplier Emission'!$G$15:$G$49,
                   ('Supplier Emission'!$D$15:$D$49=H2455) * ('Supplier Emission'!$F$15:$F$49=$E$2453)),
            _xlws.FILTER('Supplier Emission'!$M$15:$M$49,
                   ('Supplier Emission'!$D$15:$D$49=H2455) * ('Supplier Emission'!$F$15:$F$49=$E$2453)),
            ""),
    "")</f>
        <v/>
      </c>
      <c r="N2455" s="311" t="str">
        <f t="array" ref="N2455">IFERROR(
    XLOOKUP(F2455,
            _xlws.FILTER('Supplier Emission'!$G$15:$G$49,
                   ('Supplier Emission'!$D$15:$D$49=H2455) * ('Supplier Emission'!$F$15:$F$49=$E$2453)),
            _xlws.FILTER('Supplier Emission'!$H$15:$H$49,
                   ('Supplier Emission'!$D$15:$D$49=H2455) * ('Supplier Emission'!$F$15:$F$49=$E$2453)),
            ""),
    "")</f>
        <v/>
      </c>
      <c r="O2455" s="311" t="str">
        <f t="array" ref="O2455">XLOOKUP(1,('Emission Factors'!$E$5:$E$488='GHG emissions calculations'!$F2455)*('Emission Factors'!$H$5:$H$488='GHG emissions calculations'!$H2455),INDEX('Emission Factors'!$E$5:$T$488,0,MATCH('GHG emissions calculations'!O$6,'Emission Factors'!$E$5:$T$5,0)),"",0)</f>
        <v/>
      </c>
      <c r="P2455" s="313" t="str">
        <f t="array" ref="P2455">IFERROR(
    INDEX('Emission Factors'!$E$5:$P$488,
          MATCH(1,
                ('Emission Factors'!$E$5:$E$488 = 'GHG emissions calculations'!$F2455) *
                ('Emission Factors'!$H$5:$H$488 = 'GHG emissions calculations'!$H2455),
                0),
          MATCH('GHG emissions calculations'!P$6,'Emission Factors'!$E$5:$P$5,0)),
    "")</f>
        <v/>
      </c>
      <c r="Q2455" s="311" t="str">
        <f t="array" ref="Q2455">IFERROR(
    IF(
        INDEX('Emission Factors'!$E$5:$P$488,
              MATCH(1,
                    ('Emission Factors'!$E$5:$E$488 = 'GHG emissions calculations'!$F2455) *
                    ('Emission Factors'!$H$5:$H$488 = 'GHG emissions calculations'!$H2455),
                    0),
              MATCH('GHG emissions calculations'!Q$6, 'Emission Factors'!$E$5:$P$5, 0)) &lt;&gt; "",
        INDEX('Emission Factors'!$E$5:$P$488,
              MATCH(1,
                    ('Emission Factors'!$E$5:$E$488 = 'GHG emissions calculations'!$F2455) *
                    ('Emission Factors'!$H$5:$H$488 = 'GHG emissions calculations'!$H2455),
                    0),
              MATCH('GHG emissions calculations'!Q$6, 'Emission Factors'!$E$5:$P$5, 0)),
        ""),
    "")</f>
        <v/>
      </c>
      <c r="R2455" s="311" t="str">
        <f t="array" ref="R2455">IFERROR(
    IF(
        INDEX('Emission Factors'!$E$5:$R$488,
              MATCH(1,
                    ('Emission Factors'!$E$5:$E$488 = 'GHG emissions calculations'!$F2455) *
                    ('Emission Factors'!$H$5:$H$488 = 'GHG emissions calculations'!$H2455),
                    0),
              MATCH('GHG emissions calculations'!R$6, 'Emission Factors'!$E$5:$R$5, 0)) &lt;&gt; "",
        INDEX('Emission Factors'!$E$5:$R$488,
              MATCH(1,
                    ('Emission Factors'!$E$5:$E$488 = 'GHG emissions calculations'!$F2455) *
                    ('Emission Factors'!$H$5:$H$488 = 'GHG emissions calculations'!$H2455),
                    0),
              MATCH('GHG emissions calculations'!R$6, 'Emission Factors'!$E$5:$R$5, 0)),
        ""),
    "")</f>
        <v/>
      </c>
      <c r="S2455" s="312">
        <f t="shared" si="4"/>
        <v>0</v>
      </c>
      <c r="T2455" s="23"/>
    </row>
    <row r="2456" ht="15.75" customHeight="1" outlineLevel="2">
      <c r="A2456" s="23"/>
      <c r="B2456" s="71"/>
      <c r="C2456" s="71"/>
      <c r="D2456" s="71"/>
      <c r="E2456" s="314"/>
      <c r="F2456" s="311" t="str">
        <f>Lists!AE26</f>
        <v>Advertising, public relations, and related services - Europe</v>
      </c>
      <c r="G2456" s="311">
        <f t="array" ref="G2456">XLOOKUP(1,('Emission Factors'!$E$5:$E$488='GHG emissions calculations'!$F2456)*('Emission Factors'!$H$5:$H$488='GHG emissions calculations'!$H2456),INDEX('Emission Factors'!$E$5:$T$488,0,MATCH('GHG emissions calculations'!G$6,'Emission Factors'!$E$5:$T$5,0)),"",0)</f>
        <v>3</v>
      </c>
      <c r="H2456" s="311" t="s">
        <v>238</v>
      </c>
      <c r="I2456" s="312" t="str">
        <f>IF(
    SUMIFS('Import data'!$L$25:$L$80,
           'Import data'!$J$25:$J$80, F2456,
           'Import data'!$G$25:$G$80, 'GHG emissions calculations'!$H2456,
           'Import data'!$I$25:$I$80,$E$2453) &lt;&gt; 0,
    SUMIFS('Import data'!$L$25:$L$80,
           'Import data'!$J$25:$J$80, F2456,
           'Import data'!$G$25:$G$80, 'GHG emissions calculations'!$H2456,
           'Import data'!$I$25:$I$80,$E$2453),
    ""
)</f>
        <v/>
      </c>
      <c r="J2456" s="311" t="str">
        <f t="array" ref="J2456">IF(
    XLOOKUP(F2456, 'Import data'!$J$26:$J$47, 'Import data'!$M$26:$M$47, "", 0) = "Please add the region-specific supplier emission factor or choose a different region available in the IAEG database.",
    "",
    XLOOKUP(F2456, 'Import data'!$J$26:$J$47, 'Import data'!$M$26:$M$47, "", 0)
)</f>
        <v/>
      </c>
      <c r="K2456" s="311" t="str">
        <f t="array" ref="K2456">IFERROR(
    XLOOKUP(F2456,
            _xlws.FILTER('Supplier Emission'!$G$15:$G$49,
                   ('Supplier Emission'!$D$15:$D$49=H2456) * ('Supplier Emission'!$F$15:$F$49=$E$2453)),
            _xlws.FILTER('Supplier Emission'!$I$15:$I$49,
                   ('Supplier Emission'!$D$15:$D$49=H2456) * ('Supplier Emission'!$F$15:$F$49=$E$2453)),
            ""),
    "")</f>
        <v/>
      </c>
      <c r="L2456" s="311" t="str">
        <f t="array" ref="L2456">IFERROR(
    XLOOKUP(F2456,
            _xlws.FILTER('Supplier Emission'!$G$15:$G$49,
                   ('Supplier Emission'!$D$15:$D$49=H2456) * ('Supplier Emission'!$F$15:$F$49=$E$2453)),
            _xlws.FILTER('Supplier Emission'!$J$15:$J$49,
                   ('Supplier Emission'!$D$15:$D$49=H2456) * ('Supplier Emission'!$F$15:$F$49=$E$2453)),
            ""),
    "")</f>
        <v/>
      </c>
      <c r="M2456" s="311" t="str">
        <f t="array" ref="M2456">IFERROR(
    XLOOKUP(F2456,
            _xlws.FILTER('Supplier Emission'!$G$15:$G$49,
                   ('Supplier Emission'!$D$15:$D$49=H2456) * ('Supplier Emission'!$F$15:$F$49=$E$2453)),
            _xlws.FILTER('Supplier Emission'!$M$15:$M$49,
                   ('Supplier Emission'!$D$15:$D$49=H2456) * ('Supplier Emission'!$F$15:$F$49=$E$2453)),
            ""),
    "")</f>
        <v/>
      </c>
      <c r="N2456" s="311" t="str">
        <f t="array" ref="N2456">IFERROR(
    XLOOKUP(F2456,
            _xlws.FILTER('Supplier Emission'!$G$15:$G$49,
                   ('Supplier Emission'!$D$15:$D$49=H2456) * ('Supplier Emission'!$F$15:$F$49=$E$2453)),
            _xlws.FILTER('Supplier Emission'!$H$15:$H$49,
                   ('Supplier Emission'!$D$15:$D$49=H2456) * ('Supplier Emission'!$F$15:$F$49=$E$2453)),
            ""),
    "")</f>
        <v/>
      </c>
      <c r="O2456" s="311" t="str">
        <f t="array" ref="O2456">XLOOKUP(1,('Emission Factors'!$E$5:$E$488='GHG emissions calculations'!$F2456)*('Emission Factors'!$H$5:$H$488='GHG emissions calculations'!$H2456),INDEX('Emission Factors'!$E$5:$T$488,0,MATCH('GHG emissions calculations'!O$6,'Emission Factors'!$E$5:$T$5,0)),"",0)</f>
        <v>Services de publicité et d'études de marché - 2023</v>
      </c>
      <c r="P2456" s="313">
        <f t="array" ref="P2456">IFERROR(
    INDEX('Emission Factors'!$E$5:$P$488,
          MATCH(1,
                ('Emission Factors'!$E$5:$E$488 = 'GHG emissions calculations'!$F2456) *
                ('Emission Factors'!$H$5:$H$488 = 'GHG emissions calculations'!$H2456),
                0),
          MATCH('GHG emissions calculations'!P$6,'Emission Factors'!$E$5:$P$5,0)),
    "")</f>
        <v>113</v>
      </c>
      <c r="Q2456" s="311" t="str">
        <f t="array" ref="Q2456">IFERROR(
    IF(
        INDEX('Emission Factors'!$E$5:$P$488,
              MATCH(1,
                    ('Emission Factors'!$E$5:$E$488 = 'GHG emissions calculations'!$F2456) *
                    ('Emission Factors'!$H$5:$H$488 = 'GHG emissions calculations'!$H2456),
                    0),
              MATCH('GHG emissions calculations'!Q$6, 'Emission Factors'!$E$5:$P$5, 0)) &lt;&gt; "",
        INDEX('Emission Factors'!$E$5:$P$488,
              MATCH(1,
                    ('Emission Factors'!$E$5:$E$488 = 'GHG emissions calculations'!$F2456) *
                    ('Emission Factors'!$H$5:$H$488 = 'GHG emissions calculations'!$H2456),
                    0),
              MATCH('GHG emissions calculations'!Q$6, 'Emission Factors'!$E$5:$P$5, 0)),
        ""),
    "")</f>
        <v>kgCO2e / k€</v>
      </c>
      <c r="R2456" s="311" t="str">
        <f t="array" ref="R2456">IFERROR(
    IF(
        INDEX('Emission Factors'!$E$5:$R$488,
              MATCH(1,
                    ('Emission Factors'!$E$5:$E$488 = 'GHG emissions calculations'!$F2456) *
                    ('Emission Factors'!$H$5:$H$488 = 'GHG emissions calculations'!$H2456),
                    0),
              MATCH('GHG emissions calculations'!R$6, 'Emission Factors'!$E$5:$R$5, 0)) &lt;&gt; "",
        INDEX('Emission Factors'!$E$5:$R$488,
              MATCH(1,
                    ('Emission Factors'!$E$5:$E$488 = 'GHG emissions calculations'!$F2456) *
                    ('Emission Factors'!$H$5:$H$488 = 'GHG emissions calculations'!$H2456),
                    0),
              MATCH('GHG emissions calculations'!R$6, 'Emission Factors'!$E$5:$R$5, 0)),
        ""),
    "")</f>
        <v>Europe</v>
      </c>
      <c r="S2456" s="312">
        <f t="shared" si="4"/>
        <v>0</v>
      </c>
      <c r="T2456" s="23"/>
    </row>
    <row r="2457" ht="15.75" customHeight="1" outlineLevel="2">
      <c r="A2457" s="23"/>
      <c r="B2457" s="71"/>
      <c r="C2457" s="71"/>
      <c r="D2457" s="71"/>
      <c r="E2457" s="314"/>
      <c r="F2457" s="311" t="str">
        <f>Lists!AE31</f>
        <v>Advertising, public relations, and related services - Global or unspecified region</v>
      </c>
      <c r="G2457" s="311" t="str">
        <f t="array" ref="G2457">XLOOKUP(1,('Emission Factors'!$E$5:$E$488='GHG emissions calculations'!$F2457)*('Emission Factors'!$H$5:$H$488='GHG emissions calculations'!$H2457),INDEX('Emission Factors'!$E$5:$T$488,0,MATCH('GHG emissions calculations'!G$6,'Emission Factors'!$E$5:$T$5,0)),"",0)</f>
        <v/>
      </c>
      <c r="H2457" s="311" t="s">
        <v>238</v>
      </c>
      <c r="I2457" s="312" t="str">
        <f>IF(
    SUMIFS('Import data'!$L$25:$L$80,
           'Import data'!$J$25:$J$80, F2457,
           'Import data'!$G$25:$G$80, 'GHG emissions calculations'!$H2457,
           'Import data'!$I$25:$I$80,$E$2453) &lt;&gt; 0,
    SUMIFS('Import data'!$L$25:$L$80,
           'Import data'!$J$25:$J$80, F2457,
           'Import data'!$G$25:$G$80, 'GHG emissions calculations'!$H2457,
           'Import data'!$I$25:$I$80,$E$2453),
    ""
)</f>
        <v/>
      </c>
      <c r="J2457" s="311" t="str">
        <f t="array" ref="J2457">IF(
    XLOOKUP(F2457, 'Import data'!$J$26:$J$47, 'Import data'!$M$26:$M$47, "", 0) = "Please add the region-specific supplier emission factor or choose a different region available in the IAEG database.",
    "",
    XLOOKUP(F2457, 'Import data'!$J$26:$J$47, 'Import data'!$M$26:$M$47, "", 0)
)</f>
        <v/>
      </c>
      <c r="K2457" s="311" t="str">
        <f t="array" ref="K2457">IFERROR(
    XLOOKUP(F2457,
            _xlws.FILTER('Supplier Emission'!$G$15:$G$49,
                   ('Supplier Emission'!$D$15:$D$49=H2457) * ('Supplier Emission'!$F$15:$F$49=$E$2453)),
            _xlws.FILTER('Supplier Emission'!$I$15:$I$49,
                   ('Supplier Emission'!$D$15:$D$49=H2457) * ('Supplier Emission'!$F$15:$F$49=$E$2453)),
            ""),
    "")</f>
        <v/>
      </c>
      <c r="L2457" s="311" t="str">
        <f t="array" ref="L2457">IFERROR(
    XLOOKUP(F2457,
            _xlws.FILTER('Supplier Emission'!$G$15:$G$49,
                   ('Supplier Emission'!$D$15:$D$49=H2457) * ('Supplier Emission'!$F$15:$F$49=$E$2453)),
            _xlws.FILTER('Supplier Emission'!$J$15:$J$49,
                   ('Supplier Emission'!$D$15:$D$49=H2457) * ('Supplier Emission'!$F$15:$F$49=$E$2453)),
            ""),
    "")</f>
        <v/>
      </c>
      <c r="M2457" s="311" t="str">
        <f t="array" ref="M2457">IFERROR(
    XLOOKUP(F2457,
            _xlws.FILTER('Supplier Emission'!$G$15:$G$49,
                   ('Supplier Emission'!$D$15:$D$49=H2457) * ('Supplier Emission'!$F$15:$F$49=$E$2453)),
            _xlws.FILTER('Supplier Emission'!$M$15:$M$49,
                   ('Supplier Emission'!$D$15:$D$49=H2457) * ('Supplier Emission'!$F$15:$F$49=$E$2453)),
            ""),
    "")</f>
        <v/>
      </c>
      <c r="N2457" s="311" t="str">
        <f t="array" ref="N2457">IFERROR(
    XLOOKUP(F2457,
            _xlws.FILTER('Supplier Emission'!$G$15:$G$49,
                   ('Supplier Emission'!$D$15:$D$49=H2457) * ('Supplier Emission'!$F$15:$F$49=$E$2453)),
            _xlws.FILTER('Supplier Emission'!$H$15:$H$49,
                   ('Supplier Emission'!$D$15:$D$49=H2457) * ('Supplier Emission'!$F$15:$F$49=$E$2453)),
            ""),
    "")</f>
        <v/>
      </c>
      <c r="O2457" s="311" t="str">
        <f t="array" ref="O2457">XLOOKUP(1,('Emission Factors'!$E$5:$E$488='GHG emissions calculations'!$F2457)*('Emission Factors'!$H$5:$H$488='GHG emissions calculations'!$H2457),INDEX('Emission Factors'!$E$5:$T$488,0,MATCH('GHG emissions calculations'!O$6,'Emission Factors'!$E$5:$T$5,0)),"",0)</f>
        <v/>
      </c>
      <c r="P2457" s="313" t="str">
        <f t="array" ref="P2457">IFERROR(
    INDEX('Emission Factors'!$E$5:$P$488,
          MATCH(1,
                ('Emission Factors'!$E$5:$E$488 = 'GHG emissions calculations'!$F2457) *
                ('Emission Factors'!$H$5:$H$488 = 'GHG emissions calculations'!$H2457),
                0),
          MATCH('GHG emissions calculations'!P$6,'Emission Factors'!$E$5:$P$5,0)),
    "")</f>
        <v/>
      </c>
      <c r="Q2457" s="311" t="str">
        <f t="array" ref="Q2457">IFERROR(
    IF(
        INDEX('Emission Factors'!$E$5:$P$488,
              MATCH(1,
                    ('Emission Factors'!$E$5:$E$488 = 'GHG emissions calculations'!$F2457) *
                    ('Emission Factors'!$H$5:$H$488 = 'GHG emissions calculations'!$H2457),
                    0),
              MATCH('GHG emissions calculations'!Q$6, 'Emission Factors'!$E$5:$P$5, 0)) &lt;&gt; "",
        INDEX('Emission Factors'!$E$5:$P$488,
              MATCH(1,
                    ('Emission Factors'!$E$5:$E$488 = 'GHG emissions calculations'!$F2457) *
                    ('Emission Factors'!$H$5:$H$488 = 'GHG emissions calculations'!$H2457),
                    0),
              MATCH('GHG emissions calculations'!Q$6, 'Emission Factors'!$E$5:$P$5, 0)),
        ""),
    "")</f>
        <v/>
      </c>
      <c r="R2457" s="311" t="str">
        <f t="array" ref="R2457">IFERROR(
    IF(
        INDEX('Emission Factors'!$E$5:$R$488,
              MATCH(1,
                    ('Emission Factors'!$E$5:$E$488 = 'GHG emissions calculations'!$F2457) *
                    ('Emission Factors'!$H$5:$H$488 = 'GHG emissions calculations'!$H2457),
                    0),
              MATCH('GHG emissions calculations'!R$6, 'Emission Factors'!$E$5:$R$5, 0)) &lt;&gt; "",
        INDEX('Emission Factors'!$E$5:$R$488,
              MATCH(1,
                    ('Emission Factors'!$E$5:$E$488 = 'GHG emissions calculations'!$F2457) *
                    ('Emission Factors'!$H$5:$H$488 = 'GHG emissions calculations'!$H2457),
                    0),
              MATCH('GHG emissions calculations'!R$6, 'Emission Factors'!$E$5:$R$5, 0)),
        ""),
    "")</f>
        <v/>
      </c>
      <c r="S2457" s="312">
        <f t="shared" si="4"/>
        <v>0</v>
      </c>
      <c r="T2457" s="23"/>
    </row>
    <row r="2458" ht="15.75" customHeight="1" outlineLevel="2">
      <c r="A2458" s="23"/>
      <c r="B2458" s="71"/>
      <c r="C2458" s="71"/>
      <c r="D2458" s="71"/>
      <c r="E2458" s="314"/>
      <c r="F2458" s="311" t="str">
        <f>Lists!AE30</f>
        <v>Advertising, public relations, and related services - Middle East</v>
      </c>
      <c r="G2458" s="311" t="str">
        <f t="array" ref="G2458">XLOOKUP(1,('Emission Factors'!$E$5:$E$488='GHG emissions calculations'!$F2458)*('Emission Factors'!$H$5:$H$488='GHG emissions calculations'!$H2458),INDEX('Emission Factors'!$E$5:$T$488,0,MATCH('GHG emissions calculations'!G$6,'Emission Factors'!$E$5:$T$5,0)),"",0)</f>
        <v/>
      </c>
      <c r="H2458" s="311" t="s">
        <v>238</v>
      </c>
      <c r="I2458" s="312" t="str">
        <f>IF(
    SUMIFS('Import data'!$L$25:$L$80,
           'Import data'!$J$25:$J$80, F2458,
           'Import data'!$G$25:$G$80, 'GHG emissions calculations'!$H2458,
           'Import data'!$I$25:$I$80,$E$2453) &lt;&gt; 0,
    SUMIFS('Import data'!$L$25:$L$80,
           'Import data'!$J$25:$J$80, F2458,
           'Import data'!$G$25:$G$80, 'GHG emissions calculations'!$H2458,
           'Import data'!$I$25:$I$80,$E$2453),
    ""
)</f>
        <v/>
      </c>
      <c r="J2458" s="311" t="str">
        <f t="array" ref="J2458">IF(
    XLOOKUP(F2458, 'Import data'!$J$26:$J$47, 'Import data'!$M$26:$M$47, "", 0) = "Please add the region-specific supplier emission factor or choose a different region available in the IAEG database.",
    "",
    XLOOKUP(F2458, 'Import data'!$J$26:$J$47, 'Import data'!$M$26:$M$47, "", 0)
)</f>
        <v/>
      </c>
      <c r="K2458" s="311" t="str">
        <f t="array" ref="K2458">IFERROR(
    XLOOKUP(F2458,
            _xlws.FILTER('Supplier Emission'!$G$15:$G$49,
                   ('Supplier Emission'!$D$15:$D$49=H2458) * ('Supplier Emission'!$F$15:$F$49=$E$2453)),
            _xlws.FILTER('Supplier Emission'!$I$15:$I$49,
                   ('Supplier Emission'!$D$15:$D$49=H2458) * ('Supplier Emission'!$F$15:$F$49=$E$2453)),
            ""),
    "")</f>
        <v/>
      </c>
      <c r="L2458" s="311" t="str">
        <f t="array" ref="L2458">IFERROR(
    XLOOKUP(F2458,
            _xlws.FILTER('Supplier Emission'!$G$15:$G$49,
                   ('Supplier Emission'!$D$15:$D$49=H2458) * ('Supplier Emission'!$F$15:$F$49=$E$2453)),
            _xlws.FILTER('Supplier Emission'!$J$15:$J$49,
                   ('Supplier Emission'!$D$15:$D$49=H2458) * ('Supplier Emission'!$F$15:$F$49=$E$2453)),
            ""),
    "")</f>
        <v/>
      </c>
      <c r="M2458" s="311" t="str">
        <f t="array" ref="M2458">IFERROR(
    XLOOKUP(F2458,
            _xlws.FILTER('Supplier Emission'!$G$15:$G$49,
                   ('Supplier Emission'!$D$15:$D$49=H2458) * ('Supplier Emission'!$F$15:$F$49=$E$2453)),
            _xlws.FILTER('Supplier Emission'!$M$15:$M$49,
                   ('Supplier Emission'!$D$15:$D$49=H2458) * ('Supplier Emission'!$F$15:$F$49=$E$2453)),
            ""),
    "")</f>
        <v/>
      </c>
      <c r="N2458" s="311" t="str">
        <f t="array" ref="N2458">IFERROR(
    XLOOKUP(F2458,
            _xlws.FILTER('Supplier Emission'!$G$15:$G$49,
                   ('Supplier Emission'!$D$15:$D$49=H2458) * ('Supplier Emission'!$F$15:$F$49=$E$2453)),
            _xlws.FILTER('Supplier Emission'!$H$15:$H$49,
                   ('Supplier Emission'!$D$15:$D$49=H2458) * ('Supplier Emission'!$F$15:$F$49=$E$2453)),
            ""),
    "")</f>
        <v/>
      </c>
      <c r="O2458" s="311" t="str">
        <f t="array" ref="O2458">XLOOKUP(1,('Emission Factors'!$E$5:$E$488='GHG emissions calculations'!$F2458)*('Emission Factors'!$H$5:$H$488='GHG emissions calculations'!$H2458),INDEX('Emission Factors'!$E$5:$T$488,0,MATCH('GHG emissions calculations'!O$6,'Emission Factors'!$E$5:$T$5,0)),"",0)</f>
        <v/>
      </c>
      <c r="P2458" s="313" t="str">
        <f t="array" ref="P2458">IFERROR(
    INDEX('Emission Factors'!$E$5:$P$488,
          MATCH(1,
                ('Emission Factors'!$E$5:$E$488 = 'GHG emissions calculations'!$F2458) *
                ('Emission Factors'!$H$5:$H$488 = 'GHG emissions calculations'!$H2458),
                0),
          MATCH('GHG emissions calculations'!P$6,'Emission Factors'!$E$5:$P$5,0)),
    "")</f>
        <v/>
      </c>
      <c r="Q2458" s="311" t="str">
        <f t="array" ref="Q2458">IFERROR(
    IF(
        INDEX('Emission Factors'!$E$5:$P$488,
              MATCH(1,
                    ('Emission Factors'!$E$5:$E$488 = 'GHG emissions calculations'!$F2458) *
                    ('Emission Factors'!$H$5:$H$488 = 'GHG emissions calculations'!$H2458),
                    0),
              MATCH('GHG emissions calculations'!Q$6, 'Emission Factors'!$E$5:$P$5, 0)) &lt;&gt; "",
        INDEX('Emission Factors'!$E$5:$P$488,
              MATCH(1,
                    ('Emission Factors'!$E$5:$E$488 = 'GHG emissions calculations'!$F2458) *
                    ('Emission Factors'!$H$5:$H$488 = 'GHG emissions calculations'!$H2458),
                    0),
              MATCH('GHG emissions calculations'!Q$6, 'Emission Factors'!$E$5:$P$5, 0)),
        ""),
    "")</f>
        <v/>
      </c>
      <c r="R2458" s="311" t="str">
        <f t="array" ref="R2458">IFERROR(
    IF(
        INDEX('Emission Factors'!$E$5:$R$488,
              MATCH(1,
                    ('Emission Factors'!$E$5:$E$488 = 'GHG emissions calculations'!$F2458) *
                    ('Emission Factors'!$H$5:$H$488 = 'GHG emissions calculations'!$H2458),
                    0),
              MATCH('GHG emissions calculations'!R$6, 'Emission Factors'!$E$5:$R$5, 0)) &lt;&gt; "",
        INDEX('Emission Factors'!$E$5:$R$488,
              MATCH(1,
                    ('Emission Factors'!$E$5:$E$488 = 'GHG emissions calculations'!$F2458) *
                    ('Emission Factors'!$H$5:$H$488 = 'GHG emissions calculations'!$H2458),
                    0),
              MATCH('GHG emissions calculations'!R$6, 'Emission Factors'!$E$5:$R$5, 0)),
        ""),
    "")</f>
        <v/>
      </c>
      <c r="S2458" s="312">
        <f t="shared" si="4"/>
        <v>0</v>
      </c>
      <c r="T2458" s="23"/>
    </row>
    <row r="2459" ht="15.75" customHeight="1" outlineLevel="2">
      <c r="A2459" s="23"/>
      <c r="B2459" s="71"/>
      <c r="C2459" s="71"/>
      <c r="D2459" s="71"/>
      <c r="E2459" s="314"/>
      <c r="F2459" s="311" t="str">
        <f>Lists!AE29</f>
        <v>Advertising, public relations, and related services - Oceania</v>
      </c>
      <c r="G2459" s="311" t="str">
        <f t="array" ref="G2459">XLOOKUP(1,('Emission Factors'!$E$5:$E$488='GHG emissions calculations'!$F2459)*('Emission Factors'!$H$5:$H$488='GHG emissions calculations'!$H2459),INDEX('Emission Factors'!$E$5:$T$488,0,MATCH('GHG emissions calculations'!G$6,'Emission Factors'!$E$5:$T$5,0)),"",0)</f>
        <v/>
      </c>
      <c r="H2459" s="311" t="s">
        <v>238</v>
      </c>
      <c r="I2459" s="312" t="str">
        <f>IF(
    SUMIFS('Import data'!$L$25:$L$80,
           'Import data'!$J$25:$J$80, F2459,
           'Import data'!$G$25:$G$80, 'GHG emissions calculations'!$H2459,
           'Import data'!$I$25:$I$80,$E$2453) &lt;&gt; 0,
    SUMIFS('Import data'!$L$25:$L$80,
           'Import data'!$J$25:$J$80, F2459,
           'Import data'!$G$25:$G$80, 'GHG emissions calculations'!$H2459,
           'Import data'!$I$25:$I$80,$E$2453),
    ""
)</f>
        <v/>
      </c>
      <c r="J2459" s="311" t="str">
        <f t="array" ref="J2459">IF(
    XLOOKUP(F2459, 'Import data'!$J$26:$J$47, 'Import data'!$M$26:$M$47, "", 0) = "Please add the region-specific supplier emission factor or choose a different region available in the IAEG database.",
    "",
    XLOOKUP(F2459, 'Import data'!$J$26:$J$47, 'Import data'!$M$26:$M$47, "", 0)
)</f>
        <v/>
      </c>
      <c r="K2459" s="311" t="str">
        <f t="array" ref="K2459">IFERROR(
    XLOOKUP(F2459,
            _xlws.FILTER('Supplier Emission'!$G$15:$G$49,
                   ('Supplier Emission'!$D$15:$D$49=H2459) * ('Supplier Emission'!$F$15:$F$49=$E$2453)),
            _xlws.FILTER('Supplier Emission'!$I$15:$I$49,
                   ('Supplier Emission'!$D$15:$D$49=H2459) * ('Supplier Emission'!$F$15:$F$49=$E$2453)),
            ""),
    "")</f>
        <v/>
      </c>
      <c r="L2459" s="311" t="str">
        <f t="array" ref="L2459">IFERROR(
    XLOOKUP(F2459,
            _xlws.FILTER('Supplier Emission'!$G$15:$G$49,
                   ('Supplier Emission'!$D$15:$D$49=H2459) * ('Supplier Emission'!$F$15:$F$49=$E$2453)),
            _xlws.FILTER('Supplier Emission'!$J$15:$J$49,
                   ('Supplier Emission'!$D$15:$D$49=H2459) * ('Supplier Emission'!$F$15:$F$49=$E$2453)),
            ""),
    "")</f>
        <v/>
      </c>
      <c r="M2459" s="311" t="str">
        <f t="array" ref="M2459">IFERROR(
    XLOOKUP(F2459,
            _xlws.FILTER('Supplier Emission'!$G$15:$G$49,
                   ('Supplier Emission'!$D$15:$D$49=H2459) * ('Supplier Emission'!$F$15:$F$49=$E$2453)),
            _xlws.FILTER('Supplier Emission'!$M$15:$M$49,
                   ('Supplier Emission'!$D$15:$D$49=H2459) * ('Supplier Emission'!$F$15:$F$49=$E$2453)),
            ""),
    "")</f>
        <v/>
      </c>
      <c r="N2459" s="311" t="str">
        <f t="array" ref="N2459">IFERROR(
    XLOOKUP(F2459,
            _xlws.FILTER('Supplier Emission'!$G$15:$G$49,
                   ('Supplier Emission'!$D$15:$D$49=H2459) * ('Supplier Emission'!$F$15:$F$49=$E$2453)),
            _xlws.FILTER('Supplier Emission'!$H$15:$H$49,
                   ('Supplier Emission'!$D$15:$D$49=H2459) * ('Supplier Emission'!$F$15:$F$49=$E$2453)),
            ""),
    "")</f>
        <v/>
      </c>
      <c r="O2459" s="311" t="str">
        <f t="array" ref="O2459">XLOOKUP(1,('Emission Factors'!$E$5:$E$488='GHG emissions calculations'!$F2459)*('Emission Factors'!$H$5:$H$488='GHG emissions calculations'!$H2459),INDEX('Emission Factors'!$E$5:$T$488,0,MATCH('GHG emissions calculations'!O$6,'Emission Factors'!$E$5:$T$5,0)),"",0)</f>
        <v/>
      </c>
      <c r="P2459" s="313" t="str">
        <f t="array" ref="P2459">IFERROR(
    INDEX('Emission Factors'!$E$5:$P$488,
          MATCH(1,
                ('Emission Factors'!$E$5:$E$488 = 'GHG emissions calculations'!$F2459) *
                ('Emission Factors'!$H$5:$H$488 = 'GHG emissions calculations'!$H2459),
                0),
          MATCH('GHG emissions calculations'!P$6,'Emission Factors'!$E$5:$P$5,0)),
    "")</f>
        <v/>
      </c>
      <c r="Q2459" s="311" t="str">
        <f t="array" ref="Q2459">IFERROR(
    IF(
        INDEX('Emission Factors'!$E$5:$P$488,
              MATCH(1,
                    ('Emission Factors'!$E$5:$E$488 = 'GHG emissions calculations'!$F2459) *
                    ('Emission Factors'!$H$5:$H$488 = 'GHG emissions calculations'!$H2459),
                    0),
              MATCH('GHG emissions calculations'!Q$6, 'Emission Factors'!$E$5:$P$5, 0)) &lt;&gt; "",
        INDEX('Emission Factors'!$E$5:$P$488,
              MATCH(1,
                    ('Emission Factors'!$E$5:$E$488 = 'GHG emissions calculations'!$F2459) *
                    ('Emission Factors'!$H$5:$H$488 = 'GHG emissions calculations'!$H2459),
                    0),
              MATCH('GHG emissions calculations'!Q$6, 'Emission Factors'!$E$5:$P$5, 0)),
        ""),
    "")</f>
        <v/>
      </c>
      <c r="R2459" s="311" t="str">
        <f t="array" ref="R2459">IFERROR(
    IF(
        INDEX('Emission Factors'!$E$5:$R$488,
              MATCH(1,
                    ('Emission Factors'!$E$5:$E$488 = 'GHG emissions calculations'!$F2459) *
                    ('Emission Factors'!$H$5:$H$488 = 'GHG emissions calculations'!$H2459),
                    0),
              MATCH('GHG emissions calculations'!R$6, 'Emission Factors'!$E$5:$R$5, 0)) &lt;&gt; "",
        INDEX('Emission Factors'!$E$5:$R$488,
              MATCH(1,
                    ('Emission Factors'!$E$5:$E$488 = 'GHG emissions calculations'!$F2459) *
                    ('Emission Factors'!$H$5:$H$488 = 'GHG emissions calculations'!$H2459),
                    0),
              MATCH('GHG emissions calculations'!R$6, 'Emission Factors'!$E$5:$R$5, 0)),
        ""),
    "")</f>
        <v/>
      </c>
      <c r="S2459" s="312">
        <f t="shared" si="4"/>
        <v>0</v>
      </c>
      <c r="T2459" s="23"/>
    </row>
    <row r="2460" ht="15.75" customHeight="1" outlineLevel="2">
      <c r="A2460" s="23"/>
      <c r="B2460" s="71"/>
      <c r="C2460" s="71"/>
      <c r="D2460" s="71"/>
      <c r="E2460" s="314"/>
      <c r="F2460" s="311" t="str">
        <f>Lists!AE34</f>
        <v>Architectural and engineering services; technical testing and analysis services - Africa</v>
      </c>
      <c r="G2460" s="311" t="str">
        <f t="array" ref="G2460">XLOOKUP(1,('Emission Factors'!$E$5:$E$488='GHG emissions calculations'!$F2460)*('Emission Factors'!$H$5:$H$488='GHG emissions calculations'!$H2460),INDEX('Emission Factors'!$E$5:$T$488,0,MATCH('GHG emissions calculations'!G$6,'Emission Factors'!$E$5:$T$5,0)),"",0)</f>
        <v/>
      </c>
      <c r="H2460" s="311" t="s">
        <v>238</v>
      </c>
      <c r="I2460" s="312" t="str">
        <f>IF(
    SUMIFS('Import data'!$L$25:$L$80,
           'Import data'!$J$25:$J$80, F2460,
           'Import data'!$G$25:$G$80, 'GHG emissions calculations'!$H2460,
           'Import data'!$I$25:$I$80,$E$2453) &lt;&gt; 0,
    SUMIFS('Import data'!$L$25:$L$80,
           'Import data'!$J$25:$J$80, F2460,
           'Import data'!$G$25:$G$80, 'GHG emissions calculations'!$H2460,
           'Import data'!$I$25:$I$80,$E$2453),
    ""
)</f>
        <v/>
      </c>
      <c r="J2460" s="311" t="str">
        <f t="array" ref="J2460">IF(
    XLOOKUP(F2460, 'Import data'!$J$26:$J$47, 'Import data'!$M$26:$M$47, "", 0) = "Please add the region-specific supplier emission factor or choose a different region available in the IAEG database.",
    "",
    XLOOKUP(F2460, 'Import data'!$J$26:$J$47, 'Import data'!$M$26:$M$47, "", 0)
)</f>
        <v/>
      </c>
      <c r="K2460" s="311" t="str">
        <f t="array" ref="K2460">IFERROR(
    XLOOKUP(F2460,
            _xlws.FILTER('Supplier Emission'!$G$15:$G$49,
                   ('Supplier Emission'!$D$15:$D$49=H2460) * ('Supplier Emission'!$F$15:$F$49=$E$2453)),
            _xlws.FILTER('Supplier Emission'!$I$15:$I$49,
                   ('Supplier Emission'!$D$15:$D$49=H2460) * ('Supplier Emission'!$F$15:$F$49=$E$2453)),
            ""),
    "")</f>
        <v/>
      </c>
      <c r="L2460" s="311" t="str">
        <f t="array" ref="L2460">IFERROR(
    XLOOKUP(F2460,
            _xlws.FILTER('Supplier Emission'!$G$15:$G$49,
                   ('Supplier Emission'!$D$15:$D$49=H2460) * ('Supplier Emission'!$F$15:$F$49=$E$2453)),
            _xlws.FILTER('Supplier Emission'!$J$15:$J$49,
                   ('Supplier Emission'!$D$15:$D$49=H2460) * ('Supplier Emission'!$F$15:$F$49=$E$2453)),
            ""),
    "")</f>
        <v/>
      </c>
      <c r="M2460" s="311" t="str">
        <f t="array" ref="M2460">IFERROR(
    XLOOKUP(F2460,
            _xlws.FILTER('Supplier Emission'!$G$15:$G$49,
                   ('Supplier Emission'!$D$15:$D$49=H2460) * ('Supplier Emission'!$F$15:$F$49=$E$2453)),
            _xlws.FILTER('Supplier Emission'!$M$15:$M$49,
                   ('Supplier Emission'!$D$15:$D$49=H2460) * ('Supplier Emission'!$F$15:$F$49=$E$2453)),
            ""),
    "")</f>
        <v/>
      </c>
      <c r="N2460" s="311" t="str">
        <f t="array" ref="N2460">IFERROR(
    XLOOKUP(F2460,
            _xlws.FILTER('Supplier Emission'!$G$15:$G$49,
                   ('Supplier Emission'!$D$15:$D$49=H2460) * ('Supplier Emission'!$F$15:$F$49=$E$2453)),
            _xlws.FILTER('Supplier Emission'!$H$15:$H$49,
                   ('Supplier Emission'!$D$15:$D$49=H2460) * ('Supplier Emission'!$F$15:$F$49=$E$2453)),
            ""),
    "")</f>
        <v/>
      </c>
      <c r="O2460" s="311" t="str">
        <f t="array" ref="O2460">XLOOKUP(1,('Emission Factors'!$E$5:$E$488='GHG emissions calculations'!$F2460)*('Emission Factors'!$H$5:$H$488='GHG emissions calculations'!$H2460),INDEX('Emission Factors'!$E$5:$T$488,0,MATCH('GHG emissions calculations'!O$6,'Emission Factors'!$E$5:$T$5,0)),"",0)</f>
        <v/>
      </c>
      <c r="P2460" s="313" t="str">
        <f t="array" ref="P2460">IFERROR(
    INDEX('Emission Factors'!$E$5:$P$488,
          MATCH(1,
                ('Emission Factors'!$E$5:$E$488 = 'GHG emissions calculations'!$F2460) *
                ('Emission Factors'!$H$5:$H$488 = 'GHG emissions calculations'!$H2460),
                0),
          MATCH('GHG emissions calculations'!P$6,'Emission Factors'!$E$5:$P$5,0)),
    "")</f>
        <v/>
      </c>
      <c r="Q2460" s="311" t="str">
        <f t="array" ref="Q2460">IFERROR(
    IF(
        INDEX('Emission Factors'!$E$5:$P$488,
              MATCH(1,
                    ('Emission Factors'!$E$5:$E$488 = 'GHG emissions calculations'!$F2460) *
                    ('Emission Factors'!$H$5:$H$488 = 'GHG emissions calculations'!$H2460),
                    0),
              MATCH('GHG emissions calculations'!Q$6, 'Emission Factors'!$E$5:$P$5, 0)) &lt;&gt; "",
        INDEX('Emission Factors'!$E$5:$P$488,
              MATCH(1,
                    ('Emission Factors'!$E$5:$E$488 = 'GHG emissions calculations'!$F2460) *
                    ('Emission Factors'!$H$5:$H$488 = 'GHG emissions calculations'!$H2460),
                    0),
              MATCH('GHG emissions calculations'!Q$6, 'Emission Factors'!$E$5:$P$5, 0)),
        ""),
    "")</f>
        <v/>
      </c>
      <c r="R2460" s="311" t="str">
        <f t="array" ref="R2460">IFERROR(
    IF(
        INDEX('Emission Factors'!$E$5:$R$488,
              MATCH(1,
                    ('Emission Factors'!$E$5:$E$488 = 'GHG emissions calculations'!$F2460) *
                    ('Emission Factors'!$H$5:$H$488 = 'GHG emissions calculations'!$H2460),
                    0),
              MATCH('GHG emissions calculations'!R$6, 'Emission Factors'!$E$5:$R$5, 0)) &lt;&gt; "",
        INDEX('Emission Factors'!$E$5:$R$488,
              MATCH(1,
                    ('Emission Factors'!$E$5:$E$488 = 'GHG emissions calculations'!$F2460) *
                    ('Emission Factors'!$H$5:$H$488 = 'GHG emissions calculations'!$H2460),
                    0),
              MATCH('GHG emissions calculations'!R$6, 'Emission Factors'!$E$5:$R$5, 0)),
        ""),
    "")</f>
        <v/>
      </c>
      <c r="S2460" s="312">
        <f t="shared" si="4"/>
        <v>0</v>
      </c>
      <c r="T2460" s="23"/>
    </row>
    <row r="2461" ht="15.75" customHeight="1" outlineLevel="2">
      <c r="A2461" s="23"/>
      <c r="B2461" s="71"/>
      <c r="C2461" s="71"/>
      <c r="D2461" s="71"/>
      <c r="E2461" s="314"/>
      <c r="F2461" s="311" t="str">
        <f>Lists!AE32</f>
        <v>Architectural and engineering services; technical testing and analysis services - America</v>
      </c>
      <c r="G2461" s="311" t="str">
        <f t="array" ref="G2461">XLOOKUP(1,('Emission Factors'!$E$5:$E$488='GHG emissions calculations'!$F2461)*('Emission Factors'!$H$5:$H$488='GHG emissions calculations'!$H2461),INDEX('Emission Factors'!$E$5:$T$488,0,MATCH('GHG emissions calculations'!G$6,'Emission Factors'!$E$5:$T$5,0)),"",0)</f>
        <v/>
      </c>
      <c r="H2461" s="311" t="s">
        <v>238</v>
      </c>
      <c r="I2461" s="312" t="str">
        <f>IF(
    SUMIFS('Import data'!$L$25:$L$80,
           'Import data'!$J$25:$J$80, F2461,
           'Import data'!$G$25:$G$80, 'GHG emissions calculations'!$H2461,
           'Import data'!$I$25:$I$80,$E$2453) &lt;&gt; 0,
    SUMIFS('Import data'!$L$25:$L$80,
           'Import data'!$J$25:$J$80, F2461,
           'Import data'!$G$25:$G$80, 'GHG emissions calculations'!$H2461,
           'Import data'!$I$25:$I$80,$E$2453),
    ""
)</f>
        <v/>
      </c>
      <c r="J2461" s="311" t="str">
        <f t="array" ref="J2461">IF(
    XLOOKUP(F2461, 'Import data'!$J$26:$J$47, 'Import data'!$M$26:$M$47, "", 0) = "Please add the region-specific supplier emission factor or choose a different region available in the IAEG database.",
    "",
    XLOOKUP(F2461, 'Import data'!$J$26:$J$47, 'Import data'!$M$26:$M$47, "", 0)
)</f>
        <v/>
      </c>
      <c r="K2461" s="311" t="str">
        <f t="array" ref="K2461">IFERROR(
    XLOOKUP(F2461,
            _xlws.FILTER('Supplier Emission'!$G$15:$G$49,
                   ('Supplier Emission'!$D$15:$D$49=H2461) * ('Supplier Emission'!$F$15:$F$49=$E$2453)),
            _xlws.FILTER('Supplier Emission'!$I$15:$I$49,
                   ('Supplier Emission'!$D$15:$D$49=H2461) * ('Supplier Emission'!$F$15:$F$49=$E$2453)),
            ""),
    "")</f>
        <v/>
      </c>
      <c r="L2461" s="311" t="str">
        <f t="array" ref="L2461">IFERROR(
    XLOOKUP(F2461,
            _xlws.FILTER('Supplier Emission'!$G$15:$G$49,
                   ('Supplier Emission'!$D$15:$D$49=H2461) * ('Supplier Emission'!$F$15:$F$49=$E$2453)),
            _xlws.FILTER('Supplier Emission'!$J$15:$J$49,
                   ('Supplier Emission'!$D$15:$D$49=H2461) * ('Supplier Emission'!$F$15:$F$49=$E$2453)),
            ""),
    "")</f>
        <v/>
      </c>
      <c r="M2461" s="311" t="str">
        <f t="array" ref="M2461">IFERROR(
    XLOOKUP(F2461,
            _xlws.FILTER('Supplier Emission'!$G$15:$G$49,
                   ('Supplier Emission'!$D$15:$D$49=H2461) * ('Supplier Emission'!$F$15:$F$49=$E$2453)),
            _xlws.FILTER('Supplier Emission'!$M$15:$M$49,
                   ('Supplier Emission'!$D$15:$D$49=H2461) * ('Supplier Emission'!$F$15:$F$49=$E$2453)),
            ""),
    "")</f>
        <v/>
      </c>
      <c r="N2461" s="311" t="str">
        <f t="array" ref="N2461">IFERROR(
    XLOOKUP(F2461,
            _xlws.FILTER('Supplier Emission'!$G$15:$G$49,
                   ('Supplier Emission'!$D$15:$D$49=H2461) * ('Supplier Emission'!$F$15:$F$49=$E$2453)),
            _xlws.FILTER('Supplier Emission'!$H$15:$H$49,
                   ('Supplier Emission'!$D$15:$D$49=H2461) * ('Supplier Emission'!$F$15:$F$49=$E$2453)),
            ""),
    "")</f>
        <v/>
      </c>
      <c r="O2461" s="311" t="str">
        <f t="array" ref="O2461">XLOOKUP(1,('Emission Factors'!$E$5:$E$488='GHG emissions calculations'!$F2461)*('Emission Factors'!$H$5:$H$488='GHG emissions calculations'!$H2461),INDEX('Emission Factors'!$E$5:$T$488,0,MATCH('GHG emissions calculations'!O$6,'Emission Factors'!$E$5:$T$5,0)),"",0)</f>
        <v/>
      </c>
      <c r="P2461" s="313" t="str">
        <f t="array" ref="P2461">IFERROR(
    INDEX('Emission Factors'!$E$5:$P$488,
          MATCH(1,
                ('Emission Factors'!$E$5:$E$488 = 'GHG emissions calculations'!$F2461) *
                ('Emission Factors'!$H$5:$H$488 = 'GHG emissions calculations'!$H2461),
                0),
          MATCH('GHG emissions calculations'!P$6,'Emission Factors'!$E$5:$P$5,0)),
    "")</f>
        <v/>
      </c>
      <c r="Q2461" s="311" t="str">
        <f t="array" ref="Q2461">IFERROR(
    IF(
        INDEX('Emission Factors'!$E$5:$P$488,
              MATCH(1,
                    ('Emission Factors'!$E$5:$E$488 = 'GHG emissions calculations'!$F2461) *
                    ('Emission Factors'!$H$5:$H$488 = 'GHG emissions calculations'!$H2461),
                    0),
              MATCH('GHG emissions calculations'!Q$6, 'Emission Factors'!$E$5:$P$5, 0)) &lt;&gt; "",
        INDEX('Emission Factors'!$E$5:$P$488,
              MATCH(1,
                    ('Emission Factors'!$E$5:$E$488 = 'GHG emissions calculations'!$F2461) *
                    ('Emission Factors'!$H$5:$H$488 = 'GHG emissions calculations'!$H2461),
                    0),
              MATCH('GHG emissions calculations'!Q$6, 'Emission Factors'!$E$5:$P$5, 0)),
        ""),
    "")</f>
        <v/>
      </c>
      <c r="R2461" s="311" t="str">
        <f t="array" ref="R2461">IFERROR(
    IF(
        INDEX('Emission Factors'!$E$5:$R$488,
              MATCH(1,
                    ('Emission Factors'!$E$5:$E$488 = 'GHG emissions calculations'!$F2461) *
                    ('Emission Factors'!$H$5:$H$488 = 'GHG emissions calculations'!$H2461),
                    0),
              MATCH('GHG emissions calculations'!R$6, 'Emission Factors'!$E$5:$R$5, 0)) &lt;&gt; "",
        INDEX('Emission Factors'!$E$5:$R$488,
              MATCH(1,
                    ('Emission Factors'!$E$5:$E$488 = 'GHG emissions calculations'!$F2461) *
                    ('Emission Factors'!$H$5:$H$488 = 'GHG emissions calculations'!$H2461),
                    0),
              MATCH('GHG emissions calculations'!R$6, 'Emission Factors'!$E$5:$R$5, 0)),
        ""),
    "")</f>
        <v/>
      </c>
      <c r="S2461" s="312">
        <f t="shared" si="4"/>
        <v>0</v>
      </c>
      <c r="T2461" s="23"/>
    </row>
    <row r="2462" ht="15.75" customHeight="1" outlineLevel="2">
      <c r="A2462" s="23"/>
      <c r="B2462" s="71"/>
      <c r="C2462" s="71"/>
      <c r="D2462" s="71"/>
      <c r="E2462" s="314"/>
      <c r="F2462" s="311" t="str">
        <f>Lists!AE35</f>
        <v>Architectural and engineering services; technical testing and analysis services - Asia</v>
      </c>
      <c r="G2462" s="311" t="str">
        <f t="array" ref="G2462">XLOOKUP(1,('Emission Factors'!$E$5:$E$488='GHG emissions calculations'!$F2462)*('Emission Factors'!$H$5:$H$488='GHG emissions calculations'!$H2462),INDEX('Emission Factors'!$E$5:$T$488,0,MATCH('GHG emissions calculations'!G$6,'Emission Factors'!$E$5:$T$5,0)),"",0)</f>
        <v/>
      </c>
      <c r="H2462" s="311" t="s">
        <v>238</v>
      </c>
      <c r="I2462" s="312" t="str">
        <f>IF(
    SUMIFS('Import data'!$L$25:$L$80,
           'Import data'!$J$25:$J$80, F2462,
           'Import data'!$G$25:$G$80, 'GHG emissions calculations'!$H2462,
           'Import data'!$I$25:$I$80,$E$2453) &lt;&gt; 0,
    SUMIFS('Import data'!$L$25:$L$80,
           'Import data'!$J$25:$J$80, F2462,
           'Import data'!$G$25:$G$80, 'GHG emissions calculations'!$H2462,
           'Import data'!$I$25:$I$80,$E$2453),
    ""
)</f>
        <v/>
      </c>
      <c r="J2462" s="311" t="str">
        <f t="array" ref="J2462">IF(
    XLOOKUP(F2462, 'Import data'!$J$26:$J$47, 'Import data'!$M$26:$M$47, "", 0) = "Please add the region-specific supplier emission factor or choose a different region available in the IAEG database.",
    "",
    XLOOKUP(F2462, 'Import data'!$J$26:$J$47, 'Import data'!$M$26:$M$47, "", 0)
)</f>
        <v/>
      </c>
      <c r="K2462" s="311" t="str">
        <f t="array" ref="K2462">IFERROR(
    XLOOKUP(F2462,
            _xlws.FILTER('Supplier Emission'!$G$15:$G$49,
                   ('Supplier Emission'!$D$15:$D$49=H2462) * ('Supplier Emission'!$F$15:$F$49=$E$2453)),
            _xlws.FILTER('Supplier Emission'!$I$15:$I$49,
                   ('Supplier Emission'!$D$15:$D$49=H2462) * ('Supplier Emission'!$F$15:$F$49=$E$2453)),
            ""),
    "")</f>
        <v/>
      </c>
      <c r="L2462" s="311" t="str">
        <f t="array" ref="L2462">IFERROR(
    XLOOKUP(F2462,
            _xlws.FILTER('Supplier Emission'!$G$15:$G$49,
                   ('Supplier Emission'!$D$15:$D$49=H2462) * ('Supplier Emission'!$F$15:$F$49=$E$2453)),
            _xlws.FILTER('Supplier Emission'!$J$15:$J$49,
                   ('Supplier Emission'!$D$15:$D$49=H2462) * ('Supplier Emission'!$F$15:$F$49=$E$2453)),
            ""),
    "")</f>
        <v/>
      </c>
      <c r="M2462" s="311" t="str">
        <f t="array" ref="M2462">IFERROR(
    XLOOKUP(F2462,
            _xlws.FILTER('Supplier Emission'!$G$15:$G$49,
                   ('Supplier Emission'!$D$15:$D$49=H2462) * ('Supplier Emission'!$F$15:$F$49=$E$2453)),
            _xlws.FILTER('Supplier Emission'!$M$15:$M$49,
                   ('Supplier Emission'!$D$15:$D$49=H2462) * ('Supplier Emission'!$F$15:$F$49=$E$2453)),
            ""),
    "")</f>
        <v/>
      </c>
      <c r="N2462" s="311" t="str">
        <f t="array" ref="N2462">IFERROR(
    XLOOKUP(F2462,
            _xlws.FILTER('Supplier Emission'!$G$15:$G$49,
                   ('Supplier Emission'!$D$15:$D$49=H2462) * ('Supplier Emission'!$F$15:$F$49=$E$2453)),
            _xlws.FILTER('Supplier Emission'!$H$15:$H$49,
                   ('Supplier Emission'!$D$15:$D$49=H2462) * ('Supplier Emission'!$F$15:$F$49=$E$2453)),
            ""),
    "")</f>
        <v/>
      </c>
      <c r="O2462" s="311" t="str">
        <f t="array" ref="O2462">XLOOKUP(1,('Emission Factors'!$E$5:$E$488='GHG emissions calculations'!$F2462)*('Emission Factors'!$H$5:$H$488='GHG emissions calculations'!$H2462),INDEX('Emission Factors'!$E$5:$T$488,0,MATCH('GHG emissions calculations'!O$6,'Emission Factors'!$E$5:$T$5,0)),"",0)</f>
        <v/>
      </c>
      <c r="P2462" s="313" t="str">
        <f t="array" ref="P2462">IFERROR(
    INDEX('Emission Factors'!$E$5:$P$488,
          MATCH(1,
                ('Emission Factors'!$E$5:$E$488 = 'GHG emissions calculations'!$F2462) *
                ('Emission Factors'!$H$5:$H$488 = 'GHG emissions calculations'!$H2462),
                0),
          MATCH('GHG emissions calculations'!P$6,'Emission Factors'!$E$5:$P$5,0)),
    "")</f>
        <v/>
      </c>
      <c r="Q2462" s="311" t="str">
        <f t="array" ref="Q2462">IFERROR(
    IF(
        INDEX('Emission Factors'!$E$5:$P$488,
              MATCH(1,
                    ('Emission Factors'!$E$5:$E$488 = 'GHG emissions calculations'!$F2462) *
                    ('Emission Factors'!$H$5:$H$488 = 'GHG emissions calculations'!$H2462),
                    0),
              MATCH('GHG emissions calculations'!Q$6, 'Emission Factors'!$E$5:$P$5, 0)) &lt;&gt; "",
        INDEX('Emission Factors'!$E$5:$P$488,
              MATCH(1,
                    ('Emission Factors'!$E$5:$E$488 = 'GHG emissions calculations'!$F2462) *
                    ('Emission Factors'!$H$5:$H$488 = 'GHG emissions calculations'!$H2462),
                    0),
              MATCH('GHG emissions calculations'!Q$6, 'Emission Factors'!$E$5:$P$5, 0)),
        ""),
    "")</f>
        <v/>
      </c>
      <c r="R2462" s="311" t="str">
        <f t="array" ref="R2462">IFERROR(
    IF(
        INDEX('Emission Factors'!$E$5:$R$488,
              MATCH(1,
                    ('Emission Factors'!$E$5:$E$488 = 'GHG emissions calculations'!$F2462) *
                    ('Emission Factors'!$H$5:$H$488 = 'GHG emissions calculations'!$H2462),
                    0),
              MATCH('GHG emissions calculations'!R$6, 'Emission Factors'!$E$5:$R$5, 0)) &lt;&gt; "",
        INDEX('Emission Factors'!$E$5:$R$488,
              MATCH(1,
                    ('Emission Factors'!$E$5:$E$488 = 'GHG emissions calculations'!$F2462) *
                    ('Emission Factors'!$H$5:$H$488 = 'GHG emissions calculations'!$H2462),
                    0),
              MATCH('GHG emissions calculations'!R$6, 'Emission Factors'!$E$5:$R$5, 0)),
        ""),
    "")</f>
        <v/>
      </c>
      <c r="S2462" s="312">
        <f t="shared" si="4"/>
        <v>0</v>
      </c>
      <c r="T2462" s="23"/>
    </row>
    <row r="2463" ht="15.75" customHeight="1" outlineLevel="2">
      <c r="A2463" s="23"/>
      <c r="B2463" s="71"/>
      <c r="C2463" s="71"/>
      <c r="D2463" s="71"/>
      <c r="E2463" s="314"/>
      <c r="F2463" s="311" t="str">
        <f>Lists!AE33</f>
        <v>Architectural and engineering services; technical testing and analysis services - Europe</v>
      </c>
      <c r="G2463" s="311">
        <f t="array" ref="G2463">XLOOKUP(1,('Emission Factors'!$E$5:$E$488='GHG emissions calculations'!$F2463)*('Emission Factors'!$H$5:$H$488='GHG emissions calculations'!$H2463),INDEX('Emission Factors'!$E$5:$T$488,0,MATCH('GHG emissions calculations'!G$6,'Emission Factors'!$E$5:$T$5,0)),"",0)</f>
        <v>2</v>
      </c>
      <c r="H2463" s="311" t="s">
        <v>238</v>
      </c>
      <c r="I2463" s="312" t="str">
        <f>IF(
    SUMIFS('Import data'!$L$25:$L$80,
           'Import data'!$J$25:$J$80, F2463,
           'Import data'!$G$25:$G$80, 'GHG emissions calculations'!$H2463,
           'Import data'!$I$25:$I$80,$E$2453) &lt;&gt; 0,
    SUMIFS('Import data'!$L$25:$L$80,
           'Import data'!$J$25:$J$80, F2463,
           'Import data'!$G$25:$G$80, 'GHG emissions calculations'!$H2463,
           'Import data'!$I$25:$I$80,$E$2453),
    ""
)</f>
        <v/>
      </c>
      <c r="J2463" s="311" t="str">
        <f t="array" ref="J2463">IF(
    XLOOKUP(F2463, 'Import data'!$J$26:$J$47, 'Import data'!$M$26:$M$47, "", 0) = "Please add the region-specific supplier emission factor or choose a different region available in the IAEG database.",
    "",
    XLOOKUP(F2463, 'Import data'!$J$26:$J$47, 'Import data'!$M$26:$M$47, "", 0)
)</f>
        <v/>
      </c>
      <c r="K2463" s="311" t="str">
        <f t="array" ref="K2463">IFERROR(
    XLOOKUP(F2463,
            _xlws.FILTER('Supplier Emission'!$G$15:$G$49,
                   ('Supplier Emission'!$D$15:$D$49=H2463) * ('Supplier Emission'!$F$15:$F$49=$E$2453)),
            _xlws.FILTER('Supplier Emission'!$I$15:$I$49,
                   ('Supplier Emission'!$D$15:$D$49=H2463) * ('Supplier Emission'!$F$15:$F$49=$E$2453)),
            ""),
    "")</f>
        <v/>
      </c>
      <c r="L2463" s="311" t="str">
        <f t="array" ref="L2463">IFERROR(
    XLOOKUP(F2463,
            _xlws.FILTER('Supplier Emission'!$G$15:$G$49,
                   ('Supplier Emission'!$D$15:$D$49=H2463) * ('Supplier Emission'!$F$15:$F$49=$E$2453)),
            _xlws.FILTER('Supplier Emission'!$J$15:$J$49,
                   ('Supplier Emission'!$D$15:$D$49=H2463) * ('Supplier Emission'!$F$15:$F$49=$E$2453)),
            ""),
    "")</f>
        <v/>
      </c>
      <c r="M2463" s="311" t="str">
        <f t="array" ref="M2463">IFERROR(
    XLOOKUP(F2463,
            _xlws.FILTER('Supplier Emission'!$G$15:$G$49,
                   ('Supplier Emission'!$D$15:$D$49=H2463) * ('Supplier Emission'!$F$15:$F$49=$E$2453)),
            _xlws.FILTER('Supplier Emission'!$M$15:$M$49,
                   ('Supplier Emission'!$D$15:$D$49=H2463) * ('Supplier Emission'!$F$15:$F$49=$E$2453)),
            ""),
    "")</f>
        <v/>
      </c>
      <c r="N2463" s="311" t="str">
        <f t="array" ref="N2463">IFERROR(
    XLOOKUP(F2463,
            _xlws.FILTER('Supplier Emission'!$G$15:$G$49,
                   ('Supplier Emission'!$D$15:$D$49=H2463) * ('Supplier Emission'!$F$15:$F$49=$E$2453)),
            _xlws.FILTER('Supplier Emission'!$H$15:$H$49,
                   ('Supplier Emission'!$D$15:$D$49=H2463) * ('Supplier Emission'!$F$15:$F$49=$E$2453)),
            ""),
    "")</f>
        <v/>
      </c>
      <c r="O2463" s="311" t="str">
        <f t="array" ref="O2463">XLOOKUP(1,('Emission Factors'!$E$5:$E$488='GHG emissions calculations'!$F2463)*('Emission Factors'!$H$5:$H$488='GHG emissions calculations'!$H2463),INDEX('Emission Factors'!$E$5:$T$488,0,MATCH('GHG emissions calculations'!O$6,'Emission Factors'!$E$5:$T$5,0)),"",0)</f>
        <v>Architectural and engineering services/technical testing and analysis services</v>
      </c>
      <c r="P2463" s="313">
        <f t="array" ref="P2463">IFERROR(
    INDEX('Emission Factors'!$E$5:$P$488,
          MATCH(1,
                ('Emission Factors'!$E$5:$E$488 = 'GHG emissions calculations'!$F2463) *
                ('Emission Factors'!$H$5:$H$488 = 'GHG emissions calculations'!$H2463),
                0),
          MATCH('GHG emissions calculations'!P$6,'Emission Factors'!$E$5:$P$5,0)),
    "")</f>
        <v>146.298</v>
      </c>
      <c r="Q2463" s="311" t="str">
        <f t="array" ref="Q2463">IFERROR(
    IF(
        INDEX('Emission Factors'!$E$5:$P$488,
              MATCH(1,
                    ('Emission Factors'!$E$5:$E$488 = 'GHG emissions calculations'!$F2463) *
                    ('Emission Factors'!$H$5:$H$488 = 'GHG emissions calculations'!$H2463),
                    0),
              MATCH('GHG emissions calculations'!Q$6, 'Emission Factors'!$E$5:$P$5, 0)) &lt;&gt; "",
        INDEX('Emission Factors'!$E$5:$P$488,
              MATCH(1,
                    ('Emission Factors'!$E$5:$E$488 = 'GHG emissions calculations'!$F2463) *
                    ('Emission Factors'!$H$5:$H$488 = 'GHG emissions calculations'!$H2463),
                    0),
              MATCH('GHG emissions calculations'!Q$6, 'Emission Factors'!$E$5:$P$5, 0)),
        ""),
    "")</f>
        <v>kgCO2e / k€</v>
      </c>
      <c r="R2463" s="311" t="str">
        <f t="array" ref="R2463">IFERROR(
    IF(
        INDEX('Emission Factors'!$E$5:$R$488,
              MATCH(1,
                    ('Emission Factors'!$E$5:$E$488 = 'GHG emissions calculations'!$F2463) *
                    ('Emission Factors'!$H$5:$H$488 = 'GHG emissions calculations'!$H2463),
                    0),
              MATCH('GHG emissions calculations'!R$6, 'Emission Factors'!$E$5:$R$5, 0)) &lt;&gt; "",
        INDEX('Emission Factors'!$E$5:$R$488,
              MATCH(1,
                    ('Emission Factors'!$E$5:$E$488 = 'GHG emissions calculations'!$F2463) *
                    ('Emission Factors'!$H$5:$H$488 = 'GHG emissions calculations'!$H2463),
                    0),
              MATCH('GHG emissions calculations'!R$6, 'Emission Factors'!$E$5:$R$5, 0)),
        ""),
    "")</f>
        <v>Europe</v>
      </c>
      <c r="S2463" s="312">
        <f t="shared" si="4"/>
        <v>0</v>
      </c>
      <c r="T2463" s="23"/>
    </row>
    <row r="2464" ht="15.75" customHeight="1" outlineLevel="2">
      <c r="A2464" s="23"/>
      <c r="B2464" s="71"/>
      <c r="C2464" s="71"/>
      <c r="D2464" s="71"/>
      <c r="E2464" s="314"/>
      <c r="F2464" s="311" t="str">
        <f>Lists!AE38</f>
        <v>Architectural and engineering services; technical testing and analysis services - Global or unspecified region</v>
      </c>
      <c r="G2464" s="311" t="str">
        <f t="array" ref="G2464">XLOOKUP(1,('Emission Factors'!$E$5:$E$488='GHG emissions calculations'!$F2464)*('Emission Factors'!$H$5:$H$488='GHG emissions calculations'!$H2464),INDEX('Emission Factors'!$E$5:$T$488,0,MATCH('GHG emissions calculations'!G$6,'Emission Factors'!$E$5:$T$5,0)),"",0)</f>
        <v/>
      </c>
      <c r="H2464" s="311" t="s">
        <v>238</v>
      </c>
      <c r="I2464" s="312" t="str">
        <f>IF(
    SUMIFS('Import data'!$L$25:$L$80,
           'Import data'!$J$25:$J$80, F2464,
           'Import data'!$G$25:$G$80, 'GHG emissions calculations'!$H2464,
           'Import data'!$I$25:$I$80,$E$2453) &lt;&gt; 0,
    SUMIFS('Import data'!$L$25:$L$80,
           'Import data'!$J$25:$J$80, F2464,
           'Import data'!$G$25:$G$80, 'GHG emissions calculations'!$H2464,
           'Import data'!$I$25:$I$80,$E$2453),
    ""
)</f>
        <v/>
      </c>
      <c r="J2464" s="311" t="str">
        <f t="array" ref="J2464">IF(
    XLOOKUP(F2464, 'Import data'!$J$26:$J$47, 'Import data'!$M$26:$M$47, "", 0) = "Please add the region-specific supplier emission factor or choose a different region available in the IAEG database.",
    "",
    XLOOKUP(F2464, 'Import data'!$J$26:$J$47, 'Import data'!$M$26:$M$47, "", 0)
)</f>
        <v/>
      </c>
      <c r="K2464" s="311" t="str">
        <f t="array" ref="K2464">IFERROR(
    XLOOKUP(F2464,
            _xlws.FILTER('Supplier Emission'!$G$15:$G$49,
                   ('Supplier Emission'!$D$15:$D$49=H2464) * ('Supplier Emission'!$F$15:$F$49=$E$2453)),
            _xlws.FILTER('Supplier Emission'!$I$15:$I$49,
                   ('Supplier Emission'!$D$15:$D$49=H2464) * ('Supplier Emission'!$F$15:$F$49=$E$2453)),
            ""),
    "")</f>
        <v/>
      </c>
      <c r="L2464" s="311" t="str">
        <f t="array" ref="L2464">IFERROR(
    XLOOKUP(F2464,
            _xlws.FILTER('Supplier Emission'!$G$15:$G$49,
                   ('Supplier Emission'!$D$15:$D$49=H2464) * ('Supplier Emission'!$F$15:$F$49=$E$2453)),
            _xlws.FILTER('Supplier Emission'!$J$15:$J$49,
                   ('Supplier Emission'!$D$15:$D$49=H2464) * ('Supplier Emission'!$F$15:$F$49=$E$2453)),
            ""),
    "")</f>
        <v/>
      </c>
      <c r="M2464" s="311" t="str">
        <f t="array" ref="M2464">IFERROR(
    XLOOKUP(F2464,
            _xlws.FILTER('Supplier Emission'!$G$15:$G$49,
                   ('Supplier Emission'!$D$15:$D$49=H2464) * ('Supplier Emission'!$F$15:$F$49=$E$2453)),
            _xlws.FILTER('Supplier Emission'!$M$15:$M$49,
                   ('Supplier Emission'!$D$15:$D$49=H2464) * ('Supplier Emission'!$F$15:$F$49=$E$2453)),
            ""),
    "")</f>
        <v/>
      </c>
      <c r="N2464" s="311" t="str">
        <f t="array" ref="N2464">IFERROR(
    XLOOKUP(F2464,
            _xlws.FILTER('Supplier Emission'!$G$15:$G$49,
                   ('Supplier Emission'!$D$15:$D$49=H2464) * ('Supplier Emission'!$F$15:$F$49=$E$2453)),
            _xlws.FILTER('Supplier Emission'!$H$15:$H$49,
                   ('Supplier Emission'!$D$15:$D$49=H2464) * ('Supplier Emission'!$F$15:$F$49=$E$2453)),
            ""),
    "")</f>
        <v/>
      </c>
      <c r="O2464" s="311" t="str">
        <f t="array" ref="O2464">XLOOKUP(1,('Emission Factors'!$E$5:$E$488='GHG emissions calculations'!$F2464)*('Emission Factors'!$H$5:$H$488='GHG emissions calculations'!$H2464),INDEX('Emission Factors'!$E$5:$T$488,0,MATCH('GHG emissions calculations'!O$6,'Emission Factors'!$E$5:$T$5,0)),"",0)</f>
        <v/>
      </c>
      <c r="P2464" s="313" t="str">
        <f t="array" ref="P2464">IFERROR(
    INDEX('Emission Factors'!$E$5:$P$488,
          MATCH(1,
                ('Emission Factors'!$E$5:$E$488 = 'GHG emissions calculations'!$F2464) *
                ('Emission Factors'!$H$5:$H$488 = 'GHG emissions calculations'!$H2464),
                0),
          MATCH('GHG emissions calculations'!P$6,'Emission Factors'!$E$5:$P$5,0)),
    "")</f>
        <v/>
      </c>
      <c r="Q2464" s="311" t="str">
        <f t="array" ref="Q2464">IFERROR(
    IF(
        INDEX('Emission Factors'!$E$5:$P$488,
              MATCH(1,
                    ('Emission Factors'!$E$5:$E$488 = 'GHG emissions calculations'!$F2464) *
                    ('Emission Factors'!$H$5:$H$488 = 'GHG emissions calculations'!$H2464),
                    0),
              MATCH('GHG emissions calculations'!Q$6, 'Emission Factors'!$E$5:$P$5, 0)) &lt;&gt; "",
        INDEX('Emission Factors'!$E$5:$P$488,
              MATCH(1,
                    ('Emission Factors'!$E$5:$E$488 = 'GHG emissions calculations'!$F2464) *
                    ('Emission Factors'!$H$5:$H$488 = 'GHG emissions calculations'!$H2464),
                    0),
              MATCH('GHG emissions calculations'!Q$6, 'Emission Factors'!$E$5:$P$5, 0)),
        ""),
    "")</f>
        <v/>
      </c>
      <c r="R2464" s="311" t="str">
        <f t="array" ref="R2464">IFERROR(
    IF(
        INDEX('Emission Factors'!$E$5:$R$488,
              MATCH(1,
                    ('Emission Factors'!$E$5:$E$488 = 'GHG emissions calculations'!$F2464) *
                    ('Emission Factors'!$H$5:$H$488 = 'GHG emissions calculations'!$H2464),
                    0),
              MATCH('GHG emissions calculations'!R$6, 'Emission Factors'!$E$5:$R$5, 0)) &lt;&gt; "",
        INDEX('Emission Factors'!$E$5:$R$488,
              MATCH(1,
                    ('Emission Factors'!$E$5:$E$488 = 'GHG emissions calculations'!$F2464) *
                    ('Emission Factors'!$H$5:$H$488 = 'GHG emissions calculations'!$H2464),
                    0),
              MATCH('GHG emissions calculations'!R$6, 'Emission Factors'!$E$5:$R$5, 0)),
        ""),
    "")</f>
        <v/>
      </c>
      <c r="S2464" s="312">
        <f t="shared" si="4"/>
        <v>0</v>
      </c>
      <c r="T2464" s="23"/>
    </row>
    <row r="2465" ht="15.75" customHeight="1" outlineLevel="2">
      <c r="A2465" s="23"/>
      <c r="B2465" s="71"/>
      <c r="C2465" s="71"/>
      <c r="D2465" s="71"/>
      <c r="E2465" s="314"/>
      <c r="F2465" s="311" t="str">
        <f>Lists!AE37</f>
        <v>Architectural and engineering services; technical testing and analysis services - Middle East</v>
      </c>
      <c r="G2465" s="311" t="str">
        <f t="array" ref="G2465">XLOOKUP(1,('Emission Factors'!$E$5:$E$488='GHG emissions calculations'!$F2465)*('Emission Factors'!$H$5:$H$488='GHG emissions calculations'!$H2465),INDEX('Emission Factors'!$E$5:$T$488,0,MATCH('GHG emissions calculations'!G$6,'Emission Factors'!$E$5:$T$5,0)),"",0)</f>
        <v/>
      </c>
      <c r="H2465" s="311" t="s">
        <v>238</v>
      </c>
      <c r="I2465" s="312" t="str">
        <f>IF(
    SUMIFS('Import data'!$L$25:$L$80,
           'Import data'!$J$25:$J$80, F2465,
           'Import data'!$G$25:$G$80, 'GHG emissions calculations'!$H2465,
           'Import data'!$I$25:$I$80,$E$2453) &lt;&gt; 0,
    SUMIFS('Import data'!$L$25:$L$80,
           'Import data'!$J$25:$J$80, F2465,
           'Import data'!$G$25:$G$80, 'GHG emissions calculations'!$H2465,
           'Import data'!$I$25:$I$80,$E$2453),
    ""
)</f>
        <v/>
      </c>
      <c r="J2465" s="311" t="str">
        <f t="array" ref="J2465">IF(
    XLOOKUP(F2465, 'Import data'!$J$26:$J$47, 'Import data'!$M$26:$M$47, "", 0) = "Please add the region-specific supplier emission factor or choose a different region available in the IAEG database.",
    "",
    XLOOKUP(F2465, 'Import data'!$J$26:$J$47, 'Import data'!$M$26:$M$47, "", 0)
)</f>
        <v/>
      </c>
      <c r="K2465" s="311" t="str">
        <f t="array" ref="K2465">IFERROR(
    XLOOKUP(F2465,
            _xlws.FILTER('Supplier Emission'!$G$15:$G$49,
                   ('Supplier Emission'!$D$15:$D$49=H2465) * ('Supplier Emission'!$F$15:$F$49=$E$2453)),
            _xlws.FILTER('Supplier Emission'!$I$15:$I$49,
                   ('Supplier Emission'!$D$15:$D$49=H2465) * ('Supplier Emission'!$F$15:$F$49=$E$2453)),
            ""),
    "")</f>
        <v/>
      </c>
      <c r="L2465" s="311" t="str">
        <f t="array" ref="L2465">IFERROR(
    XLOOKUP(F2465,
            _xlws.FILTER('Supplier Emission'!$G$15:$G$49,
                   ('Supplier Emission'!$D$15:$D$49=H2465) * ('Supplier Emission'!$F$15:$F$49=$E$2453)),
            _xlws.FILTER('Supplier Emission'!$J$15:$J$49,
                   ('Supplier Emission'!$D$15:$D$49=H2465) * ('Supplier Emission'!$F$15:$F$49=$E$2453)),
            ""),
    "")</f>
        <v/>
      </c>
      <c r="M2465" s="311" t="str">
        <f t="array" ref="M2465">IFERROR(
    XLOOKUP(F2465,
            _xlws.FILTER('Supplier Emission'!$G$15:$G$49,
                   ('Supplier Emission'!$D$15:$D$49=H2465) * ('Supplier Emission'!$F$15:$F$49=$E$2453)),
            _xlws.FILTER('Supplier Emission'!$M$15:$M$49,
                   ('Supplier Emission'!$D$15:$D$49=H2465) * ('Supplier Emission'!$F$15:$F$49=$E$2453)),
            ""),
    "")</f>
        <v/>
      </c>
      <c r="N2465" s="311" t="str">
        <f t="array" ref="N2465">IFERROR(
    XLOOKUP(F2465,
            _xlws.FILTER('Supplier Emission'!$G$15:$G$49,
                   ('Supplier Emission'!$D$15:$D$49=H2465) * ('Supplier Emission'!$F$15:$F$49=$E$2453)),
            _xlws.FILTER('Supplier Emission'!$H$15:$H$49,
                   ('Supplier Emission'!$D$15:$D$49=H2465) * ('Supplier Emission'!$F$15:$F$49=$E$2453)),
            ""),
    "")</f>
        <v/>
      </c>
      <c r="O2465" s="311" t="str">
        <f t="array" ref="O2465">XLOOKUP(1,('Emission Factors'!$E$5:$E$488='GHG emissions calculations'!$F2465)*('Emission Factors'!$H$5:$H$488='GHG emissions calculations'!$H2465),INDEX('Emission Factors'!$E$5:$T$488,0,MATCH('GHG emissions calculations'!O$6,'Emission Factors'!$E$5:$T$5,0)),"",0)</f>
        <v/>
      </c>
      <c r="P2465" s="313" t="str">
        <f t="array" ref="P2465">IFERROR(
    INDEX('Emission Factors'!$E$5:$P$488,
          MATCH(1,
                ('Emission Factors'!$E$5:$E$488 = 'GHG emissions calculations'!$F2465) *
                ('Emission Factors'!$H$5:$H$488 = 'GHG emissions calculations'!$H2465),
                0),
          MATCH('GHG emissions calculations'!P$6,'Emission Factors'!$E$5:$P$5,0)),
    "")</f>
        <v/>
      </c>
      <c r="Q2465" s="311" t="str">
        <f t="array" ref="Q2465">IFERROR(
    IF(
        INDEX('Emission Factors'!$E$5:$P$488,
              MATCH(1,
                    ('Emission Factors'!$E$5:$E$488 = 'GHG emissions calculations'!$F2465) *
                    ('Emission Factors'!$H$5:$H$488 = 'GHG emissions calculations'!$H2465),
                    0),
              MATCH('GHG emissions calculations'!Q$6, 'Emission Factors'!$E$5:$P$5, 0)) &lt;&gt; "",
        INDEX('Emission Factors'!$E$5:$P$488,
              MATCH(1,
                    ('Emission Factors'!$E$5:$E$488 = 'GHG emissions calculations'!$F2465) *
                    ('Emission Factors'!$H$5:$H$488 = 'GHG emissions calculations'!$H2465),
                    0),
              MATCH('GHG emissions calculations'!Q$6, 'Emission Factors'!$E$5:$P$5, 0)),
        ""),
    "")</f>
        <v/>
      </c>
      <c r="R2465" s="311" t="str">
        <f t="array" ref="R2465">IFERROR(
    IF(
        INDEX('Emission Factors'!$E$5:$R$488,
              MATCH(1,
                    ('Emission Factors'!$E$5:$E$488 = 'GHG emissions calculations'!$F2465) *
                    ('Emission Factors'!$H$5:$H$488 = 'GHG emissions calculations'!$H2465),
                    0),
              MATCH('GHG emissions calculations'!R$6, 'Emission Factors'!$E$5:$R$5, 0)) &lt;&gt; "",
        INDEX('Emission Factors'!$E$5:$R$488,
              MATCH(1,
                    ('Emission Factors'!$E$5:$E$488 = 'GHG emissions calculations'!$F2465) *
                    ('Emission Factors'!$H$5:$H$488 = 'GHG emissions calculations'!$H2465),
                    0),
              MATCH('GHG emissions calculations'!R$6, 'Emission Factors'!$E$5:$R$5, 0)),
        ""),
    "")</f>
        <v/>
      </c>
      <c r="S2465" s="312">
        <f t="shared" si="4"/>
        <v>0</v>
      </c>
      <c r="T2465" s="23"/>
    </row>
    <row r="2466" ht="15.75" customHeight="1" outlineLevel="2">
      <c r="A2466" s="23"/>
      <c r="B2466" s="71"/>
      <c r="C2466" s="71"/>
      <c r="D2466" s="71"/>
      <c r="E2466" s="314"/>
      <c r="F2466" s="311" t="str">
        <f>Lists!AE36</f>
        <v>Architectural and engineering services; technical testing and analysis services - Oceania</v>
      </c>
      <c r="G2466" s="311" t="str">
        <f t="array" ref="G2466">XLOOKUP(1,('Emission Factors'!$E$5:$E$488='GHG emissions calculations'!$F2466)*('Emission Factors'!$H$5:$H$488='GHG emissions calculations'!$H2466),INDEX('Emission Factors'!$E$5:$T$488,0,MATCH('GHG emissions calculations'!G$6,'Emission Factors'!$E$5:$T$5,0)),"",0)</f>
        <v/>
      </c>
      <c r="H2466" s="311" t="s">
        <v>238</v>
      </c>
      <c r="I2466" s="312" t="str">
        <f>IF(
    SUMIFS('Import data'!$L$25:$L$80,
           'Import data'!$J$25:$J$80, F2466,
           'Import data'!$G$25:$G$80, 'GHG emissions calculations'!$H2466,
           'Import data'!$I$25:$I$80,$E$2453) &lt;&gt; 0,
    SUMIFS('Import data'!$L$25:$L$80,
           'Import data'!$J$25:$J$80, F2466,
           'Import data'!$G$25:$G$80, 'GHG emissions calculations'!$H2466,
           'Import data'!$I$25:$I$80,$E$2453),
    ""
)</f>
        <v/>
      </c>
      <c r="J2466" s="311" t="str">
        <f t="array" ref="J2466">IF(
    XLOOKUP(F2466, 'Import data'!$J$26:$J$47, 'Import data'!$M$26:$M$47, "", 0) = "Please add the region-specific supplier emission factor or choose a different region available in the IAEG database.",
    "",
    XLOOKUP(F2466, 'Import data'!$J$26:$J$47, 'Import data'!$M$26:$M$47, "", 0)
)</f>
        <v/>
      </c>
      <c r="K2466" s="311" t="str">
        <f t="array" ref="K2466">IFERROR(
    XLOOKUP(F2466,
            _xlws.FILTER('Supplier Emission'!$G$15:$G$49,
                   ('Supplier Emission'!$D$15:$D$49=H2466) * ('Supplier Emission'!$F$15:$F$49=$E$2453)),
            _xlws.FILTER('Supplier Emission'!$I$15:$I$49,
                   ('Supplier Emission'!$D$15:$D$49=H2466) * ('Supplier Emission'!$F$15:$F$49=$E$2453)),
            ""),
    "")</f>
        <v/>
      </c>
      <c r="L2466" s="311" t="str">
        <f t="array" ref="L2466">IFERROR(
    XLOOKUP(F2466,
            _xlws.FILTER('Supplier Emission'!$G$15:$G$49,
                   ('Supplier Emission'!$D$15:$D$49=H2466) * ('Supplier Emission'!$F$15:$F$49=$E$2453)),
            _xlws.FILTER('Supplier Emission'!$J$15:$J$49,
                   ('Supplier Emission'!$D$15:$D$49=H2466) * ('Supplier Emission'!$F$15:$F$49=$E$2453)),
            ""),
    "")</f>
        <v/>
      </c>
      <c r="M2466" s="311" t="str">
        <f t="array" ref="M2466">IFERROR(
    XLOOKUP(F2466,
            _xlws.FILTER('Supplier Emission'!$G$15:$G$49,
                   ('Supplier Emission'!$D$15:$D$49=H2466) * ('Supplier Emission'!$F$15:$F$49=$E$2453)),
            _xlws.FILTER('Supplier Emission'!$M$15:$M$49,
                   ('Supplier Emission'!$D$15:$D$49=H2466) * ('Supplier Emission'!$F$15:$F$49=$E$2453)),
            ""),
    "")</f>
        <v/>
      </c>
      <c r="N2466" s="311" t="str">
        <f t="array" ref="N2466">IFERROR(
    XLOOKUP(F2466,
            _xlws.FILTER('Supplier Emission'!$G$15:$G$49,
                   ('Supplier Emission'!$D$15:$D$49=H2466) * ('Supplier Emission'!$F$15:$F$49=$E$2453)),
            _xlws.FILTER('Supplier Emission'!$H$15:$H$49,
                   ('Supplier Emission'!$D$15:$D$49=H2466) * ('Supplier Emission'!$F$15:$F$49=$E$2453)),
            ""),
    "")</f>
        <v/>
      </c>
      <c r="O2466" s="311" t="str">
        <f t="array" ref="O2466">XLOOKUP(1,('Emission Factors'!$E$5:$E$488='GHG emissions calculations'!$F2466)*('Emission Factors'!$H$5:$H$488='GHG emissions calculations'!$H2466),INDEX('Emission Factors'!$E$5:$T$488,0,MATCH('GHG emissions calculations'!O$6,'Emission Factors'!$E$5:$T$5,0)),"",0)</f>
        <v/>
      </c>
      <c r="P2466" s="313" t="str">
        <f t="array" ref="P2466">IFERROR(
    INDEX('Emission Factors'!$E$5:$P$488,
          MATCH(1,
                ('Emission Factors'!$E$5:$E$488 = 'GHG emissions calculations'!$F2466) *
                ('Emission Factors'!$H$5:$H$488 = 'GHG emissions calculations'!$H2466),
                0),
          MATCH('GHG emissions calculations'!P$6,'Emission Factors'!$E$5:$P$5,0)),
    "")</f>
        <v/>
      </c>
      <c r="Q2466" s="311" t="str">
        <f t="array" ref="Q2466">IFERROR(
    IF(
        INDEX('Emission Factors'!$E$5:$P$488,
              MATCH(1,
                    ('Emission Factors'!$E$5:$E$488 = 'GHG emissions calculations'!$F2466) *
                    ('Emission Factors'!$H$5:$H$488 = 'GHG emissions calculations'!$H2466),
                    0),
              MATCH('GHG emissions calculations'!Q$6, 'Emission Factors'!$E$5:$P$5, 0)) &lt;&gt; "",
        INDEX('Emission Factors'!$E$5:$P$488,
              MATCH(1,
                    ('Emission Factors'!$E$5:$E$488 = 'GHG emissions calculations'!$F2466) *
                    ('Emission Factors'!$H$5:$H$488 = 'GHG emissions calculations'!$H2466),
                    0),
              MATCH('GHG emissions calculations'!Q$6, 'Emission Factors'!$E$5:$P$5, 0)),
        ""),
    "")</f>
        <v/>
      </c>
      <c r="R2466" s="311" t="str">
        <f t="array" ref="R2466">IFERROR(
    IF(
        INDEX('Emission Factors'!$E$5:$R$488,
              MATCH(1,
                    ('Emission Factors'!$E$5:$E$488 = 'GHG emissions calculations'!$F2466) *
                    ('Emission Factors'!$H$5:$H$488 = 'GHG emissions calculations'!$H2466),
                    0),
              MATCH('GHG emissions calculations'!R$6, 'Emission Factors'!$E$5:$R$5, 0)) &lt;&gt; "",
        INDEX('Emission Factors'!$E$5:$R$488,
              MATCH(1,
                    ('Emission Factors'!$E$5:$E$488 = 'GHG emissions calculations'!$F2466) *
                    ('Emission Factors'!$H$5:$H$488 = 'GHG emissions calculations'!$H2466),
                    0),
              MATCH('GHG emissions calculations'!R$6, 'Emission Factors'!$E$5:$R$5, 0)),
        ""),
    "")</f>
        <v/>
      </c>
      <c r="S2466" s="312">
        <f t="shared" si="4"/>
        <v>0</v>
      </c>
      <c r="T2466" s="23"/>
    </row>
    <row r="2467" ht="15.75" customHeight="1" outlineLevel="2">
      <c r="A2467" s="23"/>
      <c r="B2467" s="71"/>
      <c r="C2467" s="71"/>
      <c r="D2467" s="71"/>
      <c r="E2467" s="314"/>
      <c r="F2467" s="311" t="str">
        <f>Lists!AE42</f>
        <v>Business support services - Africa</v>
      </c>
      <c r="G2467" s="311" t="str">
        <f t="array" ref="G2467">XLOOKUP(1,('Emission Factors'!$E$5:$E$488='GHG emissions calculations'!$F2467)*('Emission Factors'!$H$5:$H$488='GHG emissions calculations'!$H2467),INDEX('Emission Factors'!$E$5:$T$488,0,MATCH('GHG emissions calculations'!G$6,'Emission Factors'!$E$5:$T$5,0)),"",0)</f>
        <v/>
      </c>
      <c r="H2467" s="311" t="s">
        <v>238</v>
      </c>
      <c r="I2467" s="312" t="str">
        <f>IF(
    SUMIFS('Import data'!$L$25:$L$80,
           'Import data'!$J$25:$J$80, F2467,
           'Import data'!$G$25:$G$80, 'GHG emissions calculations'!$H2467,
           'Import data'!$I$25:$I$80,$E$2453) &lt;&gt; 0,
    SUMIFS('Import data'!$L$25:$L$80,
           'Import data'!$J$25:$J$80, F2467,
           'Import data'!$G$25:$G$80, 'GHG emissions calculations'!$H2467,
           'Import data'!$I$25:$I$80,$E$2453),
    ""
)</f>
        <v/>
      </c>
      <c r="J2467" s="311" t="str">
        <f t="array" ref="J2467">IF(
    XLOOKUP(F2467, 'Import data'!$J$26:$J$47, 'Import data'!$M$26:$M$47, "", 0) = "Please add the region-specific supplier emission factor or choose a different region available in the IAEG database.",
    "",
    XLOOKUP(F2467, 'Import data'!$J$26:$J$47, 'Import data'!$M$26:$M$47, "", 0)
)</f>
        <v/>
      </c>
      <c r="K2467" s="311" t="str">
        <f t="array" ref="K2467">IFERROR(
    XLOOKUP(F2467,
            _xlws.FILTER('Supplier Emission'!$G$15:$G$49,
                   ('Supplier Emission'!$D$15:$D$49=H2467) * ('Supplier Emission'!$F$15:$F$49=$E$2453)),
            _xlws.FILTER('Supplier Emission'!$I$15:$I$49,
                   ('Supplier Emission'!$D$15:$D$49=H2467) * ('Supplier Emission'!$F$15:$F$49=$E$2453)),
            ""),
    "")</f>
        <v/>
      </c>
      <c r="L2467" s="311" t="str">
        <f t="array" ref="L2467">IFERROR(
    XLOOKUP(F2467,
            _xlws.FILTER('Supplier Emission'!$G$15:$G$49,
                   ('Supplier Emission'!$D$15:$D$49=H2467) * ('Supplier Emission'!$F$15:$F$49=$E$2453)),
            _xlws.FILTER('Supplier Emission'!$J$15:$J$49,
                   ('Supplier Emission'!$D$15:$D$49=H2467) * ('Supplier Emission'!$F$15:$F$49=$E$2453)),
            ""),
    "")</f>
        <v/>
      </c>
      <c r="M2467" s="311" t="str">
        <f t="array" ref="M2467">IFERROR(
    XLOOKUP(F2467,
            _xlws.FILTER('Supplier Emission'!$G$15:$G$49,
                   ('Supplier Emission'!$D$15:$D$49=H2467) * ('Supplier Emission'!$F$15:$F$49=$E$2453)),
            _xlws.FILTER('Supplier Emission'!$M$15:$M$49,
                   ('Supplier Emission'!$D$15:$D$49=H2467) * ('Supplier Emission'!$F$15:$F$49=$E$2453)),
            ""),
    "")</f>
        <v/>
      </c>
      <c r="N2467" s="311" t="str">
        <f t="array" ref="N2467">IFERROR(
    XLOOKUP(F2467,
            _xlws.FILTER('Supplier Emission'!$G$15:$G$49,
                   ('Supplier Emission'!$D$15:$D$49=H2467) * ('Supplier Emission'!$F$15:$F$49=$E$2453)),
            _xlws.FILTER('Supplier Emission'!$H$15:$H$49,
                   ('Supplier Emission'!$D$15:$D$49=H2467) * ('Supplier Emission'!$F$15:$F$49=$E$2453)),
            ""),
    "")</f>
        <v/>
      </c>
      <c r="O2467" s="311" t="str">
        <f t="array" ref="O2467">XLOOKUP(1,('Emission Factors'!$E$5:$E$488='GHG emissions calculations'!$F2467)*('Emission Factors'!$H$5:$H$488='GHG emissions calculations'!$H2467),INDEX('Emission Factors'!$E$5:$T$488,0,MATCH('GHG emissions calculations'!O$6,'Emission Factors'!$E$5:$T$5,0)),"",0)</f>
        <v/>
      </c>
      <c r="P2467" s="313" t="str">
        <f t="array" ref="P2467">IFERROR(
    INDEX('Emission Factors'!$E$5:$P$488,
          MATCH(1,
                ('Emission Factors'!$E$5:$E$488 = 'GHG emissions calculations'!$F2467) *
                ('Emission Factors'!$H$5:$H$488 = 'GHG emissions calculations'!$H2467),
                0),
          MATCH('GHG emissions calculations'!P$6,'Emission Factors'!$E$5:$P$5,0)),
    "")</f>
        <v/>
      </c>
      <c r="Q2467" s="311" t="str">
        <f t="array" ref="Q2467">IFERROR(
    IF(
        INDEX('Emission Factors'!$E$5:$P$488,
              MATCH(1,
                    ('Emission Factors'!$E$5:$E$488 = 'GHG emissions calculations'!$F2467) *
                    ('Emission Factors'!$H$5:$H$488 = 'GHG emissions calculations'!$H2467),
                    0),
              MATCH('GHG emissions calculations'!Q$6, 'Emission Factors'!$E$5:$P$5, 0)) &lt;&gt; "",
        INDEX('Emission Factors'!$E$5:$P$488,
              MATCH(1,
                    ('Emission Factors'!$E$5:$E$488 = 'GHG emissions calculations'!$F2467) *
                    ('Emission Factors'!$H$5:$H$488 = 'GHG emissions calculations'!$H2467),
                    0),
              MATCH('GHG emissions calculations'!Q$6, 'Emission Factors'!$E$5:$P$5, 0)),
        ""),
    "")</f>
        <v/>
      </c>
      <c r="R2467" s="311" t="str">
        <f t="array" ref="R2467">IFERROR(
    IF(
        INDEX('Emission Factors'!$E$5:$R$488,
              MATCH(1,
                    ('Emission Factors'!$E$5:$E$488 = 'GHG emissions calculations'!$F2467) *
                    ('Emission Factors'!$H$5:$H$488 = 'GHG emissions calculations'!$H2467),
                    0),
              MATCH('GHG emissions calculations'!R$6, 'Emission Factors'!$E$5:$R$5, 0)) &lt;&gt; "",
        INDEX('Emission Factors'!$E$5:$R$488,
              MATCH(1,
                    ('Emission Factors'!$E$5:$E$488 = 'GHG emissions calculations'!$F2467) *
                    ('Emission Factors'!$H$5:$H$488 = 'GHG emissions calculations'!$H2467),
                    0),
              MATCH('GHG emissions calculations'!R$6, 'Emission Factors'!$E$5:$R$5, 0)),
        ""),
    "")</f>
        <v/>
      </c>
      <c r="S2467" s="312">
        <f t="shared" si="4"/>
        <v>0</v>
      </c>
      <c r="T2467" s="23"/>
    </row>
    <row r="2468" ht="15.75" customHeight="1" outlineLevel="2">
      <c r="A2468" s="23"/>
      <c r="B2468" s="71"/>
      <c r="C2468" s="71"/>
      <c r="D2468" s="71"/>
      <c r="E2468" s="314"/>
      <c r="F2468" s="311" t="str">
        <f>Lists!AE40</f>
        <v>Business support services - America/Canada</v>
      </c>
      <c r="G2468" s="311">
        <f t="array" ref="G2468">XLOOKUP(1,('Emission Factors'!$E$5:$E$488='GHG emissions calculations'!$F2468)*('Emission Factors'!$H$5:$H$488='GHG emissions calculations'!$H2468),INDEX('Emission Factors'!$E$5:$T$488,0,MATCH('GHG emissions calculations'!G$6,'Emission Factors'!$E$5:$T$5,0)),"",0)</f>
        <v>3</v>
      </c>
      <c r="H2468" s="311" t="s">
        <v>238</v>
      </c>
      <c r="I2468" s="312" t="str">
        <f>IF(
    SUMIFS('Import data'!$L$25:$L$80,
           'Import data'!$J$25:$J$80, F2468,
           'Import data'!$G$25:$G$80, 'GHG emissions calculations'!$H2468,
           'Import data'!$I$25:$I$80,$E$2453) &lt;&gt; 0,
    SUMIFS('Import data'!$L$25:$L$80,
           'Import data'!$J$25:$J$80, F2468,
           'Import data'!$G$25:$G$80, 'GHG emissions calculations'!$H2468,
           'Import data'!$I$25:$I$80,$E$2453),
    ""
)</f>
        <v/>
      </c>
      <c r="J2468" s="311" t="str">
        <f t="array" ref="J2468">IF(
    XLOOKUP(F2468, 'Import data'!$J$26:$J$47, 'Import data'!$M$26:$M$47, "", 0) = "Please add the region-specific supplier emission factor or choose a different region available in the IAEG database.",
    "",
    XLOOKUP(F2468, 'Import data'!$J$26:$J$47, 'Import data'!$M$26:$M$47, "", 0)
)</f>
        <v/>
      </c>
      <c r="K2468" s="311" t="str">
        <f t="array" ref="K2468">IFERROR(
    XLOOKUP(F2468,
            _xlws.FILTER('Supplier Emission'!$G$15:$G$49,
                   ('Supplier Emission'!$D$15:$D$49=H2468) * ('Supplier Emission'!$F$15:$F$49=$E$2453)),
            _xlws.FILTER('Supplier Emission'!$I$15:$I$49,
                   ('Supplier Emission'!$D$15:$D$49=H2468) * ('Supplier Emission'!$F$15:$F$49=$E$2453)),
            ""),
    "")</f>
        <v/>
      </c>
      <c r="L2468" s="311" t="str">
        <f t="array" ref="L2468">IFERROR(
    XLOOKUP(F2468,
            _xlws.FILTER('Supplier Emission'!$G$15:$G$49,
                   ('Supplier Emission'!$D$15:$D$49=H2468) * ('Supplier Emission'!$F$15:$F$49=$E$2453)),
            _xlws.FILTER('Supplier Emission'!$J$15:$J$49,
                   ('Supplier Emission'!$D$15:$D$49=H2468) * ('Supplier Emission'!$F$15:$F$49=$E$2453)),
            ""),
    "")</f>
        <v/>
      </c>
      <c r="M2468" s="311" t="str">
        <f t="array" ref="M2468">IFERROR(
    XLOOKUP(F2468,
            _xlws.FILTER('Supplier Emission'!$G$15:$G$49,
                   ('Supplier Emission'!$D$15:$D$49=H2468) * ('Supplier Emission'!$F$15:$F$49=$E$2453)),
            _xlws.FILTER('Supplier Emission'!$M$15:$M$49,
                   ('Supplier Emission'!$D$15:$D$49=H2468) * ('Supplier Emission'!$F$15:$F$49=$E$2453)),
            ""),
    "")</f>
        <v/>
      </c>
      <c r="N2468" s="311" t="str">
        <f t="array" ref="N2468">IFERROR(
    XLOOKUP(F2468,
            _xlws.FILTER('Supplier Emission'!$G$15:$G$49,
                   ('Supplier Emission'!$D$15:$D$49=H2468) * ('Supplier Emission'!$F$15:$F$49=$E$2453)),
            _xlws.FILTER('Supplier Emission'!$H$15:$H$49,
                   ('Supplier Emission'!$D$15:$D$49=H2468) * ('Supplier Emission'!$F$15:$F$49=$E$2453)),
            ""),
    "")</f>
        <v/>
      </c>
      <c r="O2468" s="311" t="str">
        <f t="array" ref="O2468">XLOOKUP(1,('Emission Factors'!$E$5:$E$488='GHG emissions calculations'!$F2468)*('Emission Factors'!$H$5:$H$488='GHG emissions calculations'!$H2468),INDEX('Emission Factors'!$E$5:$T$488,0,MATCH('GHG emissions calculations'!O$6,'Emission Factors'!$E$5:$T$5,0)),"",0)</f>
        <v>Business support services</v>
      </c>
      <c r="P2468" s="313">
        <f t="array" ref="P2468">IFERROR(
    INDEX('Emission Factors'!$E$5:$P$488,
          MATCH(1,
                ('Emission Factors'!$E$5:$E$488 = 'GHG emissions calculations'!$F2468) *
                ('Emission Factors'!$H$5:$H$488 = 'GHG emissions calculations'!$H2468),
                0),
          MATCH('GHG emissions calculations'!P$6,'Emission Factors'!$E$5:$P$5,0)),
    "")</f>
        <v>451.141</v>
      </c>
      <c r="Q2468" s="311" t="str">
        <f t="array" ref="Q2468">IFERROR(
    IF(
        INDEX('Emission Factors'!$E$5:$P$488,
              MATCH(1,
                    ('Emission Factors'!$E$5:$E$488 = 'GHG emissions calculations'!$F2468) *
                    ('Emission Factors'!$H$5:$H$488 = 'GHG emissions calculations'!$H2468),
                    0),
              MATCH('GHG emissions calculations'!Q$6, 'Emission Factors'!$E$5:$P$5, 0)) &lt;&gt; "",
        INDEX('Emission Factors'!$E$5:$P$488,
              MATCH(1,
                    ('Emission Factors'!$E$5:$E$488 = 'GHG emissions calculations'!$F2468) *
                    ('Emission Factors'!$H$5:$H$488 = 'GHG emissions calculations'!$H2468),
                    0),
              MATCH('GHG emissions calculations'!Q$6, 'Emission Factors'!$E$5:$P$5, 0)),
        ""),
    "")</f>
        <v>kgCO2e / k€</v>
      </c>
      <c r="R2468" s="311" t="str">
        <f t="array" ref="R2468">IFERROR(
    IF(
        INDEX('Emission Factors'!$E$5:$R$488,
              MATCH(1,
                    ('Emission Factors'!$E$5:$E$488 = 'GHG emissions calculations'!$F2468) *
                    ('Emission Factors'!$H$5:$H$488 = 'GHG emissions calculations'!$H2468),
                    0),
              MATCH('GHG emissions calculations'!R$6, 'Emission Factors'!$E$5:$R$5, 0)) &lt;&gt; "",
        INDEX('Emission Factors'!$E$5:$R$488,
              MATCH(1,
                    ('Emission Factors'!$E$5:$E$488 = 'GHG emissions calculations'!$F2468) *
                    ('Emission Factors'!$H$5:$H$488 = 'GHG emissions calculations'!$H2468),
                    0),
              MATCH('GHG emissions calculations'!R$6, 'Emission Factors'!$E$5:$R$5, 0)),
        ""),
    "")</f>
        <v>America</v>
      </c>
      <c r="S2468" s="312">
        <f t="shared" si="4"/>
        <v>0</v>
      </c>
      <c r="T2468" s="23"/>
    </row>
    <row r="2469" ht="15.75" customHeight="1" outlineLevel="2">
      <c r="A2469" s="23"/>
      <c r="B2469" s="71"/>
      <c r="C2469" s="71"/>
      <c r="D2469" s="71"/>
      <c r="E2469" s="314"/>
      <c r="F2469" s="311" t="str">
        <f>Lists!AE39</f>
        <v>Business support services - America/USA</v>
      </c>
      <c r="G2469" s="311">
        <f t="array" ref="G2469">XLOOKUP(1,('Emission Factors'!$E$5:$E$488='GHG emissions calculations'!$F2469)*('Emission Factors'!$H$5:$H$488='GHG emissions calculations'!$H2469),INDEX('Emission Factors'!$E$5:$T$488,0,MATCH('GHG emissions calculations'!G$6,'Emission Factors'!$E$5:$T$5,0)),"",0)</f>
        <v>3</v>
      </c>
      <c r="H2469" s="311" t="s">
        <v>238</v>
      </c>
      <c r="I2469" s="312" t="str">
        <f>IF(
    SUMIFS('Import data'!$L$25:$L$80,
           'Import data'!$J$25:$J$80, F2469,
           'Import data'!$G$25:$G$80, 'GHG emissions calculations'!$H2469,
           'Import data'!$I$25:$I$80,$E$2453) &lt;&gt; 0,
    SUMIFS('Import data'!$L$25:$L$80,
           'Import data'!$J$25:$J$80, F2469,
           'Import data'!$G$25:$G$80, 'GHG emissions calculations'!$H2469,
           'Import data'!$I$25:$I$80,$E$2453),
    ""
)</f>
        <v/>
      </c>
      <c r="J2469" s="311" t="str">
        <f t="array" ref="J2469">IF(
    XLOOKUP(F2469, 'Import data'!$J$26:$J$47, 'Import data'!$M$26:$M$47, "", 0) = "Please add the region-specific supplier emission factor or choose a different region available in the IAEG database.",
    "",
    XLOOKUP(F2469, 'Import data'!$J$26:$J$47, 'Import data'!$M$26:$M$47, "", 0)
)</f>
        <v/>
      </c>
      <c r="K2469" s="311" t="str">
        <f t="array" ref="K2469">IFERROR(
    XLOOKUP(F2469,
            _xlws.FILTER('Supplier Emission'!$G$15:$G$49,
                   ('Supplier Emission'!$D$15:$D$49=H2469) * ('Supplier Emission'!$F$15:$F$49=$E$2453)),
            _xlws.FILTER('Supplier Emission'!$I$15:$I$49,
                   ('Supplier Emission'!$D$15:$D$49=H2469) * ('Supplier Emission'!$F$15:$F$49=$E$2453)),
            ""),
    "")</f>
        <v/>
      </c>
      <c r="L2469" s="311" t="str">
        <f t="array" ref="L2469">IFERROR(
    XLOOKUP(F2469,
            _xlws.FILTER('Supplier Emission'!$G$15:$G$49,
                   ('Supplier Emission'!$D$15:$D$49=H2469) * ('Supplier Emission'!$F$15:$F$49=$E$2453)),
            _xlws.FILTER('Supplier Emission'!$J$15:$J$49,
                   ('Supplier Emission'!$D$15:$D$49=H2469) * ('Supplier Emission'!$F$15:$F$49=$E$2453)),
            ""),
    "")</f>
        <v/>
      </c>
      <c r="M2469" s="311" t="str">
        <f t="array" ref="M2469">IFERROR(
    XLOOKUP(F2469,
            _xlws.FILTER('Supplier Emission'!$G$15:$G$49,
                   ('Supplier Emission'!$D$15:$D$49=H2469) * ('Supplier Emission'!$F$15:$F$49=$E$2453)),
            _xlws.FILTER('Supplier Emission'!$M$15:$M$49,
                   ('Supplier Emission'!$D$15:$D$49=H2469) * ('Supplier Emission'!$F$15:$F$49=$E$2453)),
            ""),
    "")</f>
        <v/>
      </c>
      <c r="N2469" s="311" t="str">
        <f t="array" ref="N2469">IFERROR(
    XLOOKUP(F2469,
            _xlws.FILTER('Supplier Emission'!$G$15:$G$49,
                   ('Supplier Emission'!$D$15:$D$49=H2469) * ('Supplier Emission'!$F$15:$F$49=$E$2453)),
            _xlws.FILTER('Supplier Emission'!$H$15:$H$49,
                   ('Supplier Emission'!$D$15:$D$49=H2469) * ('Supplier Emission'!$F$15:$F$49=$E$2453)),
            ""),
    "")</f>
        <v/>
      </c>
      <c r="O2469" s="311" t="str">
        <f t="array" ref="O2469">XLOOKUP(1,('Emission Factors'!$E$5:$E$488='GHG emissions calculations'!$F2469)*('Emission Factors'!$H$5:$H$488='GHG emissions calculations'!$H2469),INDEX('Emission Factors'!$E$5:$T$488,0,MATCH('GHG emissions calculations'!O$6,'Emission Factors'!$E$5:$T$5,0)),"",0)</f>
        <v>All other business support services</v>
      </c>
      <c r="P2469" s="313">
        <f t="array" ref="P2469">IFERROR(
    INDEX('Emission Factors'!$E$5:$P$488,
          MATCH(1,
                ('Emission Factors'!$E$5:$E$488 = 'GHG emissions calculations'!$F2469) *
                ('Emission Factors'!$H$5:$H$488 = 'GHG emissions calculations'!$H2469),
                0),
          MATCH('GHG emissions calculations'!P$6,'Emission Factors'!$E$5:$P$5,0)),
    "")</f>
        <v>111</v>
      </c>
      <c r="Q2469" s="311" t="str">
        <f t="array" ref="Q2469">IFERROR(
    IF(
        INDEX('Emission Factors'!$E$5:$P$488,
              MATCH(1,
                    ('Emission Factors'!$E$5:$E$488 = 'GHG emissions calculations'!$F2469) *
                    ('Emission Factors'!$H$5:$H$488 = 'GHG emissions calculations'!$H2469),
                    0),
              MATCH('GHG emissions calculations'!Q$6, 'Emission Factors'!$E$5:$P$5, 0)) &lt;&gt; "",
        INDEX('Emission Factors'!$E$5:$P$488,
              MATCH(1,
                    ('Emission Factors'!$E$5:$E$488 = 'GHG emissions calculations'!$F2469) *
                    ('Emission Factors'!$H$5:$H$488 = 'GHG emissions calculations'!$H2469),
                    0),
              MATCH('GHG emissions calculations'!Q$6, 'Emission Factors'!$E$5:$P$5, 0)),
        ""),
    "")</f>
        <v>kgCO2e / k€</v>
      </c>
      <c r="R2469" s="311" t="str">
        <f t="array" ref="R2469">IFERROR(
    IF(
        INDEX('Emission Factors'!$E$5:$R$488,
              MATCH(1,
                    ('Emission Factors'!$E$5:$E$488 = 'GHG emissions calculations'!$F2469) *
                    ('Emission Factors'!$H$5:$H$488 = 'GHG emissions calculations'!$H2469),
                    0),
              MATCH('GHG emissions calculations'!R$6, 'Emission Factors'!$E$5:$R$5, 0)) &lt;&gt; "",
        INDEX('Emission Factors'!$E$5:$R$488,
              MATCH(1,
                    ('Emission Factors'!$E$5:$E$488 = 'GHG emissions calculations'!$F2469) *
                    ('Emission Factors'!$H$5:$H$488 = 'GHG emissions calculations'!$H2469),
                    0),
              MATCH('GHG emissions calculations'!R$6, 'Emission Factors'!$E$5:$R$5, 0)),
        ""),
    "")</f>
        <v>America</v>
      </c>
      <c r="S2469" s="312">
        <f t="shared" si="4"/>
        <v>0</v>
      </c>
      <c r="T2469" s="23"/>
    </row>
    <row r="2470" ht="15.75" customHeight="1" outlineLevel="2">
      <c r="A2470" s="23"/>
      <c r="B2470" s="71"/>
      <c r="C2470" s="71"/>
      <c r="D2470" s="71"/>
      <c r="E2470" s="314"/>
      <c r="F2470" s="311" t="str">
        <f>Lists!AE43</f>
        <v>Business support services - Asia</v>
      </c>
      <c r="G2470" s="311" t="str">
        <f t="array" ref="G2470">XLOOKUP(1,('Emission Factors'!$E$5:$E$488='GHG emissions calculations'!$F2470)*('Emission Factors'!$H$5:$H$488='GHG emissions calculations'!$H2470),INDEX('Emission Factors'!$E$5:$T$488,0,MATCH('GHG emissions calculations'!G$6,'Emission Factors'!$E$5:$T$5,0)),"",0)</f>
        <v/>
      </c>
      <c r="H2470" s="311" t="s">
        <v>238</v>
      </c>
      <c r="I2470" s="312" t="str">
        <f>IF(
    SUMIFS('Import data'!$L$25:$L$80,
           'Import data'!$J$25:$J$80, F2470,
           'Import data'!$G$25:$G$80, 'GHG emissions calculations'!$H2470,
           'Import data'!$I$25:$I$80,$E$2453) &lt;&gt; 0,
    SUMIFS('Import data'!$L$25:$L$80,
           'Import data'!$J$25:$J$80, F2470,
           'Import data'!$G$25:$G$80, 'GHG emissions calculations'!$H2470,
           'Import data'!$I$25:$I$80,$E$2453),
    ""
)</f>
        <v/>
      </c>
      <c r="J2470" s="311" t="str">
        <f t="array" ref="J2470">IF(
    XLOOKUP(F2470, 'Import data'!$J$26:$J$47, 'Import data'!$M$26:$M$47, "", 0) = "Please add the region-specific supplier emission factor or choose a different region available in the IAEG database.",
    "",
    XLOOKUP(F2470, 'Import data'!$J$26:$J$47, 'Import data'!$M$26:$M$47, "", 0)
)</f>
        <v/>
      </c>
      <c r="K2470" s="311" t="str">
        <f t="array" ref="K2470">IFERROR(
    XLOOKUP(F2470,
            _xlws.FILTER('Supplier Emission'!$G$15:$G$49,
                   ('Supplier Emission'!$D$15:$D$49=H2470) * ('Supplier Emission'!$F$15:$F$49=$E$2453)),
            _xlws.FILTER('Supplier Emission'!$I$15:$I$49,
                   ('Supplier Emission'!$D$15:$D$49=H2470) * ('Supplier Emission'!$F$15:$F$49=$E$2453)),
            ""),
    "")</f>
        <v/>
      </c>
      <c r="L2470" s="311" t="str">
        <f t="array" ref="L2470">IFERROR(
    XLOOKUP(F2470,
            _xlws.FILTER('Supplier Emission'!$G$15:$G$49,
                   ('Supplier Emission'!$D$15:$D$49=H2470) * ('Supplier Emission'!$F$15:$F$49=$E$2453)),
            _xlws.FILTER('Supplier Emission'!$J$15:$J$49,
                   ('Supplier Emission'!$D$15:$D$49=H2470) * ('Supplier Emission'!$F$15:$F$49=$E$2453)),
            ""),
    "")</f>
        <v/>
      </c>
      <c r="M2470" s="311" t="str">
        <f t="array" ref="M2470">IFERROR(
    XLOOKUP(F2470,
            _xlws.FILTER('Supplier Emission'!$G$15:$G$49,
                   ('Supplier Emission'!$D$15:$D$49=H2470) * ('Supplier Emission'!$F$15:$F$49=$E$2453)),
            _xlws.FILTER('Supplier Emission'!$M$15:$M$49,
                   ('Supplier Emission'!$D$15:$D$49=H2470) * ('Supplier Emission'!$F$15:$F$49=$E$2453)),
            ""),
    "")</f>
        <v/>
      </c>
      <c r="N2470" s="311" t="str">
        <f t="array" ref="N2470">IFERROR(
    XLOOKUP(F2470,
            _xlws.FILTER('Supplier Emission'!$G$15:$G$49,
                   ('Supplier Emission'!$D$15:$D$49=H2470) * ('Supplier Emission'!$F$15:$F$49=$E$2453)),
            _xlws.FILTER('Supplier Emission'!$H$15:$H$49,
                   ('Supplier Emission'!$D$15:$D$49=H2470) * ('Supplier Emission'!$F$15:$F$49=$E$2453)),
            ""),
    "")</f>
        <v/>
      </c>
      <c r="O2470" s="311" t="str">
        <f t="array" ref="O2470">XLOOKUP(1,('Emission Factors'!$E$5:$E$488='GHG emissions calculations'!$F2470)*('Emission Factors'!$H$5:$H$488='GHG emissions calculations'!$H2470),INDEX('Emission Factors'!$E$5:$T$488,0,MATCH('GHG emissions calculations'!O$6,'Emission Factors'!$E$5:$T$5,0)),"",0)</f>
        <v/>
      </c>
      <c r="P2470" s="313" t="str">
        <f t="array" ref="P2470">IFERROR(
    INDEX('Emission Factors'!$E$5:$P$488,
          MATCH(1,
                ('Emission Factors'!$E$5:$E$488 = 'GHG emissions calculations'!$F2470) *
                ('Emission Factors'!$H$5:$H$488 = 'GHG emissions calculations'!$H2470),
                0),
          MATCH('GHG emissions calculations'!P$6,'Emission Factors'!$E$5:$P$5,0)),
    "")</f>
        <v/>
      </c>
      <c r="Q2470" s="311" t="str">
        <f t="array" ref="Q2470">IFERROR(
    IF(
        INDEX('Emission Factors'!$E$5:$P$488,
              MATCH(1,
                    ('Emission Factors'!$E$5:$E$488 = 'GHG emissions calculations'!$F2470) *
                    ('Emission Factors'!$H$5:$H$488 = 'GHG emissions calculations'!$H2470),
                    0),
              MATCH('GHG emissions calculations'!Q$6, 'Emission Factors'!$E$5:$P$5, 0)) &lt;&gt; "",
        INDEX('Emission Factors'!$E$5:$P$488,
              MATCH(1,
                    ('Emission Factors'!$E$5:$E$488 = 'GHG emissions calculations'!$F2470) *
                    ('Emission Factors'!$H$5:$H$488 = 'GHG emissions calculations'!$H2470),
                    0),
              MATCH('GHG emissions calculations'!Q$6, 'Emission Factors'!$E$5:$P$5, 0)),
        ""),
    "")</f>
        <v/>
      </c>
      <c r="R2470" s="311" t="str">
        <f t="array" ref="R2470">IFERROR(
    IF(
        INDEX('Emission Factors'!$E$5:$R$488,
              MATCH(1,
                    ('Emission Factors'!$E$5:$E$488 = 'GHG emissions calculations'!$F2470) *
                    ('Emission Factors'!$H$5:$H$488 = 'GHG emissions calculations'!$H2470),
                    0),
              MATCH('GHG emissions calculations'!R$6, 'Emission Factors'!$E$5:$R$5, 0)) &lt;&gt; "",
        INDEX('Emission Factors'!$E$5:$R$488,
              MATCH(1,
                    ('Emission Factors'!$E$5:$E$488 = 'GHG emissions calculations'!$F2470) *
                    ('Emission Factors'!$H$5:$H$488 = 'GHG emissions calculations'!$H2470),
                    0),
              MATCH('GHG emissions calculations'!R$6, 'Emission Factors'!$E$5:$R$5, 0)),
        ""),
    "")</f>
        <v/>
      </c>
      <c r="S2470" s="312">
        <f t="shared" si="4"/>
        <v>0</v>
      </c>
      <c r="T2470" s="23"/>
    </row>
    <row r="2471" ht="15.75" customHeight="1" outlineLevel="2">
      <c r="A2471" s="23"/>
      <c r="B2471" s="71"/>
      <c r="C2471" s="71"/>
      <c r="D2471" s="71"/>
      <c r="E2471" s="314"/>
      <c r="F2471" s="311" t="str">
        <f>Lists!AE41</f>
        <v>Business support services - Europe</v>
      </c>
      <c r="G2471" s="311">
        <f t="array" ref="G2471">XLOOKUP(1,('Emission Factors'!$E$5:$E$488='GHG emissions calculations'!$F2471)*('Emission Factors'!$H$5:$H$488='GHG emissions calculations'!$H2471),INDEX('Emission Factors'!$E$5:$T$488,0,MATCH('GHG emissions calculations'!G$6,'Emission Factors'!$E$5:$T$5,0)),"",0)</f>
        <v>3</v>
      </c>
      <c r="H2471" s="311" t="s">
        <v>238</v>
      </c>
      <c r="I2471" s="312" t="str">
        <f>IF(
    SUMIFS('Import data'!$L$25:$L$80,
           'Import data'!$J$25:$J$80, F2471,
           'Import data'!$G$25:$G$80, 'GHG emissions calculations'!$H2471,
           'Import data'!$I$25:$I$80,$E$2453) &lt;&gt; 0,
    SUMIFS('Import data'!$L$25:$L$80,
           'Import data'!$J$25:$J$80, F2471,
           'Import data'!$G$25:$G$80, 'GHG emissions calculations'!$H2471,
           'Import data'!$I$25:$I$80,$E$2453),
    ""
)</f>
        <v/>
      </c>
      <c r="J2471" s="311" t="str">
        <f t="array" ref="J2471">IF(
    XLOOKUP(F2471, 'Import data'!$J$26:$J$47, 'Import data'!$M$26:$M$47, "", 0) = "Please add the region-specific supplier emission factor or choose a different region available in the IAEG database.",
    "",
    XLOOKUP(F2471, 'Import data'!$J$26:$J$47, 'Import data'!$M$26:$M$47, "", 0)
)</f>
        <v/>
      </c>
      <c r="K2471" s="311" t="str">
        <f t="array" ref="K2471">IFERROR(
    XLOOKUP(F2471,
            _xlws.FILTER('Supplier Emission'!$G$15:$G$49,
                   ('Supplier Emission'!$D$15:$D$49=H2471) * ('Supplier Emission'!$F$15:$F$49=$E$2453)),
            _xlws.FILTER('Supplier Emission'!$I$15:$I$49,
                   ('Supplier Emission'!$D$15:$D$49=H2471) * ('Supplier Emission'!$F$15:$F$49=$E$2453)),
            ""),
    "")</f>
        <v/>
      </c>
      <c r="L2471" s="311" t="str">
        <f t="array" ref="L2471">IFERROR(
    XLOOKUP(F2471,
            _xlws.FILTER('Supplier Emission'!$G$15:$G$49,
                   ('Supplier Emission'!$D$15:$D$49=H2471) * ('Supplier Emission'!$F$15:$F$49=$E$2453)),
            _xlws.FILTER('Supplier Emission'!$J$15:$J$49,
                   ('Supplier Emission'!$D$15:$D$49=H2471) * ('Supplier Emission'!$F$15:$F$49=$E$2453)),
            ""),
    "")</f>
        <v/>
      </c>
      <c r="M2471" s="311" t="str">
        <f t="array" ref="M2471">IFERROR(
    XLOOKUP(F2471,
            _xlws.FILTER('Supplier Emission'!$G$15:$G$49,
                   ('Supplier Emission'!$D$15:$D$49=H2471) * ('Supplier Emission'!$F$15:$F$49=$E$2453)),
            _xlws.FILTER('Supplier Emission'!$M$15:$M$49,
                   ('Supplier Emission'!$D$15:$D$49=H2471) * ('Supplier Emission'!$F$15:$F$49=$E$2453)),
            ""),
    "")</f>
        <v/>
      </c>
      <c r="N2471" s="311" t="str">
        <f t="array" ref="N2471">IFERROR(
    XLOOKUP(F2471,
            _xlws.FILTER('Supplier Emission'!$G$15:$G$49,
                   ('Supplier Emission'!$D$15:$D$49=H2471) * ('Supplier Emission'!$F$15:$F$49=$E$2453)),
            _xlws.FILTER('Supplier Emission'!$H$15:$H$49,
                   ('Supplier Emission'!$D$15:$D$49=H2471) * ('Supplier Emission'!$F$15:$F$49=$E$2453)),
            ""),
    "")</f>
        <v/>
      </c>
      <c r="O2471" s="311" t="str">
        <f t="array" ref="O2471">XLOOKUP(1,('Emission Factors'!$E$5:$E$488='GHG emissions calculations'!$F2471)*('Emission Factors'!$H$5:$H$488='GHG emissions calculations'!$H2471),INDEX('Emission Factors'!$E$5:$T$488,0,MATCH('GHG emissions calculations'!O$6,'Emission Factors'!$E$5:$T$5,0)),"",0)</f>
        <v>Office administrative / office support and other business support services</v>
      </c>
      <c r="P2471" s="313">
        <f t="array" ref="P2471">IFERROR(
    INDEX('Emission Factors'!$E$5:$P$488,
          MATCH(1,
                ('Emission Factors'!$E$5:$E$488 = 'GHG emissions calculations'!$F2471) *
                ('Emission Factors'!$H$5:$H$488 = 'GHG emissions calculations'!$H2471),
                0),
          MATCH('GHG emissions calculations'!P$6,'Emission Factors'!$E$5:$P$5,0)),
    "")</f>
        <v>149.776</v>
      </c>
      <c r="Q2471" s="311" t="str">
        <f t="array" ref="Q2471">IFERROR(
    IF(
        INDEX('Emission Factors'!$E$5:$P$488,
              MATCH(1,
                    ('Emission Factors'!$E$5:$E$488 = 'GHG emissions calculations'!$F2471) *
                    ('Emission Factors'!$H$5:$H$488 = 'GHG emissions calculations'!$H2471),
                    0),
              MATCH('GHG emissions calculations'!Q$6, 'Emission Factors'!$E$5:$P$5, 0)) &lt;&gt; "",
        INDEX('Emission Factors'!$E$5:$P$488,
              MATCH(1,
                    ('Emission Factors'!$E$5:$E$488 = 'GHG emissions calculations'!$F2471) *
                    ('Emission Factors'!$H$5:$H$488 = 'GHG emissions calculations'!$H2471),
                    0),
              MATCH('GHG emissions calculations'!Q$6, 'Emission Factors'!$E$5:$P$5, 0)),
        ""),
    "")</f>
        <v>kgCO2e / k€</v>
      </c>
      <c r="R2471" s="311" t="str">
        <f t="array" ref="R2471">IFERROR(
    IF(
        INDEX('Emission Factors'!$E$5:$R$488,
              MATCH(1,
                    ('Emission Factors'!$E$5:$E$488 = 'GHG emissions calculations'!$F2471) *
                    ('Emission Factors'!$H$5:$H$488 = 'GHG emissions calculations'!$H2471),
                    0),
              MATCH('GHG emissions calculations'!R$6, 'Emission Factors'!$E$5:$R$5, 0)) &lt;&gt; "",
        INDEX('Emission Factors'!$E$5:$R$488,
              MATCH(1,
                    ('Emission Factors'!$E$5:$E$488 = 'GHG emissions calculations'!$F2471) *
                    ('Emission Factors'!$H$5:$H$488 = 'GHG emissions calculations'!$H2471),
                    0),
              MATCH('GHG emissions calculations'!R$6, 'Emission Factors'!$E$5:$R$5, 0)),
        ""),
    "")</f>
        <v>Europe</v>
      </c>
      <c r="S2471" s="312">
        <f t="shared" si="4"/>
        <v>0</v>
      </c>
      <c r="T2471" s="23"/>
    </row>
    <row r="2472" ht="15.75" customHeight="1" outlineLevel="2">
      <c r="A2472" s="23"/>
      <c r="B2472" s="71"/>
      <c r="C2472" s="71"/>
      <c r="D2472" s="71"/>
      <c r="E2472" s="314"/>
      <c r="F2472" s="311" t="str">
        <f>Lists!AE46</f>
        <v>Business support services - Global or unspecified region</v>
      </c>
      <c r="G2472" s="311" t="str">
        <f t="array" ref="G2472">XLOOKUP(1,('Emission Factors'!$E$5:$E$488='GHG emissions calculations'!$F2472)*('Emission Factors'!$H$5:$H$488='GHG emissions calculations'!$H2472),INDEX('Emission Factors'!$E$5:$T$488,0,MATCH('GHG emissions calculations'!G$6,'Emission Factors'!$E$5:$T$5,0)),"",0)</f>
        <v/>
      </c>
      <c r="H2472" s="311" t="s">
        <v>238</v>
      </c>
      <c r="I2472" s="312" t="str">
        <f>IF(
    SUMIFS('Import data'!$L$25:$L$80,
           'Import data'!$J$25:$J$80, F2472,
           'Import data'!$G$25:$G$80, 'GHG emissions calculations'!$H2472,
           'Import data'!$I$25:$I$80,$E$2453) &lt;&gt; 0,
    SUMIFS('Import data'!$L$25:$L$80,
           'Import data'!$J$25:$J$80, F2472,
           'Import data'!$G$25:$G$80, 'GHG emissions calculations'!$H2472,
           'Import data'!$I$25:$I$80,$E$2453),
    ""
)</f>
        <v/>
      </c>
      <c r="J2472" s="311" t="str">
        <f t="array" ref="J2472">IF(
    XLOOKUP(F2472, 'Import data'!$J$26:$J$47, 'Import data'!$M$26:$M$47, "", 0) = "Please add the region-specific supplier emission factor or choose a different region available in the IAEG database.",
    "",
    XLOOKUP(F2472, 'Import data'!$J$26:$J$47, 'Import data'!$M$26:$M$47, "", 0)
)</f>
        <v/>
      </c>
      <c r="K2472" s="311" t="str">
        <f t="array" ref="K2472">IFERROR(
    XLOOKUP(F2472,
            _xlws.FILTER('Supplier Emission'!$G$15:$G$49,
                   ('Supplier Emission'!$D$15:$D$49=H2472) * ('Supplier Emission'!$F$15:$F$49=$E$2453)),
            _xlws.FILTER('Supplier Emission'!$I$15:$I$49,
                   ('Supplier Emission'!$D$15:$D$49=H2472) * ('Supplier Emission'!$F$15:$F$49=$E$2453)),
            ""),
    "")</f>
        <v/>
      </c>
      <c r="L2472" s="311" t="str">
        <f t="array" ref="L2472">IFERROR(
    XLOOKUP(F2472,
            _xlws.FILTER('Supplier Emission'!$G$15:$G$49,
                   ('Supplier Emission'!$D$15:$D$49=H2472) * ('Supplier Emission'!$F$15:$F$49=$E$2453)),
            _xlws.FILTER('Supplier Emission'!$J$15:$J$49,
                   ('Supplier Emission'!$D$15:$D$49=H2472) * ('Supplier Emission'!$F$15:$F$49=$E$2453)),
            ""),
    "")</f>
        <v/>
      </c>
      <c r="M2472" s="311" t="str">
        <f t="array" ref="M2472">IFERROR(
    XLOOKUP(F2472,
            _xlws.FILTER('Supplier Emission'!$G$15:$G$49,
                   ('Supplier Emission'!$D$15:$D$49=H2472) * ('Supplier Emission'!$F$15:$F$49=$E$2453)),
            _xlws.FILTER('Supplier Emission'!$M$15:$M$49,
                   ('Supplier Emission'!$D$15:$D$49=H2472) * ('Supplier Emission'!$F$15:$F$49=$E$2453)),
            ""),
    "")</f>
        <v/>
      </c>
      <c r="N2472" s="311" t="str">
        <f t="array" ref="N2472">IFERROR(
    XLOOKUP(F2472,
            _xlws.FILTER('Supplier Emission'!$G$15:$G$49,
                   ('Supplier Emission'!$D$15:$D$49=H2472) * ('Supplier Emission'!$F$15:$F$49=$E$2453)),
            _xlws.FILTER('Supplier Emission'!$H$15:$H$49,
                   ('Supplier Emission'!$D$15:$D$49=H2472) * ('Supplier Emission'!$F$15:$F$49=$E$2453)),
            ""),
    "")</f>
        <v/>
      </c>
      <c r="O2472" s="311" t="str">
        <f t="array" ref="O2472">XLOOKUP(1,('Emission Factors'!$E$5:$E$488='GHG emissions calculations'!$F2472)*('Emission Factors'!$H$5:$H$488='GHG emissions calculations'!$H2472),INDEX('Emission Factors'!$E$5:$T$488,0,MATCH('GHG emissions calculations'!O$6,'Emission Factors'!$E$5:$T$5,0)),"",0)</f>
        <v/>
      </c>
      <c r="P2472" s="313" t="str">
        <f t="array" ref="P2472">IFERROR(
    INDEX('Emission Factors'!$E$5:$P$488,
          MATCH(1,
                ('Emission Factors'!$E$5:$E$488 = 'GHG emissions calculations'!$F2472) *
                ('Emission Factors'!$H$5:$H$488 = 'GHG emissions calculations'!$H2472),
                0),
          MATCH('GHG emissions calculations'!P$6,'Emission Factors'!$E$5:$P$5,0)),
    "")</f>
        <v/>
      </c>
      <c r="Q2472" s="311" t="str">
        <f t="array" ref="Q2472">IFERROR(
    IF(
        INDEX('Emission Factors'!$E$5:$P$488,
              MATCH(1,
                    ('Emission Factors'!$E$5:$E$488 = 'GHG emissions calculations'!$F2472) *
                    ('Emission Factors'!$H$5:$H$488 = 'GHG emissions calculations'!$H2472),
                    0),
              MATCH('GHG emissions calculations'!Q$6, 'Emission Factors'!$E$5:$P$5, 0)) &lt;&gt; "",
        INDEX('Emission Factors'!$E$5:$P$488,
              MATCH(1,
                    ('Emission Factors'!$E$5:$E$488 = 'GHG emissions calculations'!$F2472) *
                    ('Emission Factors'!$H$5:$H$488 = 'GHG emissions calculations'!$H2472),
                    0),
              MATCH('GHG emissions calculations'!Q$6, 'Emission Factors'!$E$5:$P$5, 0)),
        ""),
    "")</f>
        <v/>
      </c>
      <c r="R2472" s="311" t="str">
        <f t="array" ref="R2472">IFERROR(
    IF(
        INDEX('Emission Factors'!$E$5:$R$488,
              MATCH(1,
                    ('Emission Factors'!$E$5:$E$488 = 'GHG emissions calculations'!$F2472) *
                    ('Emission Factors'!$H$5:$H$488 = 'GHG emissions calculations'!$H2472),
                    0),
              MATCH('GHG emissions calculations'!R$6, 'Emission Factors'!$E$5:$R$5, 0)) &lt;&gt; "",
        INDEX('Emission Factors'!$E$5:$R$488,
              MATCH(1,
                    ('Emission Factors'!$E$5:$E$488 = 'GHG emissions calculations'!$F2472) *
                    ('Emission Factors'!$H$5:$H$488 = 'GHG emissions calculations'!$H2472),
                    0),
              MATCH('GHG emissions calculations'!R$6, 'Emission Factors'!$E$5:$R$5, 0)),
        ""),
    "")</f>
        <v/>
      </c>
      <c r="S2472" s="312">
        <f t="shared" si="4"/>
        <v>0</v>
      </c>
      <c r="T2472" s="23"/>
    </row>
    <row r="2473" ht="15.75" customHeight="1" outlineLevel="2">
      <c r="A2473" s="23"/>
      <c r="B2473" s="71"/>
      <c r="C2473" s="71"/>
      <c r="D2473" s="71"/>
      <c r="E2473" s="314"/>
      <c r="F2473" s="311" t="str">
        <f>Lists!AE45</f>
        <v>Business support services - Middle East</v>
      </c>
      <c r="G2473" s="311" t="str">
        <f t="array" ref="G2473">XLOOKUP(1,('Emission Factors'!$E$5:$E$488='GHG emissions calculations'!$F2473)*('Emission Factors'!$H$5:$H$488='GHG emissions calculations'!$H2473),INDEX('Emission Factors'!$E$5:$T$488,0,MATCH('GHG emissions calculations'!G$6,'Emission Factors'!$E$5:$T$5,0)),"",0)</f>
        <v/>
      </c>
      <c r="H2473" s="311" t="s">
        <v>238</v>
      </c>
      <c r="I2473" s="312" t="str">
        <f>IF(
    SUMIFS('Import data'!$L$25:$L$80,
           'Import data'!$J$25:$J$80, F2473,
           'Import data'!$G$25:$G$80, 'GHG emissions calculations'!$H2473,
           'Import data'!$I$25:$I$80,$E$2453) &lt;&gt; 0,
    SUMIFS('Import data'!$L$25:$L$80,
           'Import data'!$J$25:$J$80, F2473,
           'Import data'!$G$25:$G$80, 'GHG emissions calculations'!$H2473,
           'Import data'!$I$25:$I$80,$E$2453),
    ""
)</f>
        <v/>
      </c>
      <c r="J2473" s="311" t="str">
        <f t="array" ref="J2473">IF(
    XLOOKUP(F2473, 'Import data'!$J$26:$J$47, 'Import data'!$M$26:$M$47, "", 0) = "Please add the region-specific supplier emission factor or choose a different region available in the IAEG database.",
    "",
    XLOOKUP(F2473, 'Import data'!$J$26:$J$47, 'Import data'!$M$26:$M$47, "", 0)
)</f>
        <v/>
      </c>
      <c r="K2473" s="311" t="str">
        <f t="array" ref="K2473">IFERROR(
    XLOOKUP(F2473,
            _xlws.FILTER('Supplier Emission'!$G$15:$G$49,
                   ('Supplier Emission'!$D$15:$D$49=H2473) * ('Supplier Emission'!$F$15:$F$49=$E$2453)),
            _xlws.FILTER('Supplier Emission'!$I$15:$I$49,
                   ('Supplier Emission'!$D$15:$D$49=H2473) * ('Supplier Emission'!$F$15:$F$49=$E$2453)),
            ""),
    "")</f>
        <v/>
      </c>
      <c r="L2473" s="311" t="str">
        <f t="array" ref="L2473">IFERROR(
    XLOOKUP(F2473,
            _xlws.FILTER('Supplier Emission'!$G$15:$G$49,
                   ('Supplier Emission'!$D$15:$D$49=H2473) * ('Supplier Emission'!$F$15:$F$49=$E$2453)),
            _xlws.FILTER('Supplier Emission'!$J$15:$J$49,
                   ('Supplier Emission'!$D$15:$D$49=H2473) * ('Supplier Emission'!$F$15:$F$49=$E$2453)),
            ""),
    "")</f>
        <v/>
      </c>
      <c r="M2473" s="311" t="str">
        <f t="array" ref="M2473">IFERROR(
    XLOOKUP(F2473,
            _xlws.FILTER('Supplier Emission'!$G$15:$G$49,
                   ('Supplier Emission'!$D$15:$D$49=H2473) * ('Supplier Emission'!$F$15:$F$49=$E$2453)),
            _xlws.FILTER('Supplier Emission'!$M$15:$M$49,
                   ('Supplier Emission'!$D$15:$D$49=H2473) * ('Supplier Emission'!$F$15:$F$49=$E$2453)),
            ""),
    "")</f>
        <v/>
      </c>
      <c r="N2473" s="311" t="str">
        <f t="array" ref="N2473">IFERROR(
    XLOOKUP(F2473,
            _xlws.FILTER('Supplier Emission'!$G$15:$G$49,
                   ('Supplier Emission'!$D$15:$D$49=H2473) * ('Supplier Emission'!$F$15:$F$49=$E$2453)),
            _xlws.FILTER('Supplier Emission'!$H$15:$H$49,
                   ('Supplier Emission'!$D$15:$D$49=H2473) * ('Supplier Emission'!$F$15:$F$49=$E$2453)),
            ""),
    "")</f>
        <v/>
      </c>
      <c r="O2473" s="311" t="str">
        <f t="array" ref="O2473">XLOOKUP(1,('Emission Factors'!$E$5:$E$488='GHG emissions calculations'!$F2473)*('Emission Factors'!$H$5:$H$488='GHG emissions calculations'!$H2473),INDEX('Emission Factors'!$E$5:$T$488,0,MATCH('GHG emissions calculations'!O$6,'Emission Factors'!$E$5:$T$5,0)),"",0)</f>
        <v/>
      </c>
      <c r="P2473" s="313" t="str">
        <f t="array" ref="P2473">IFERROR(
    INDEX('Emission Factors'!$E$5:$P$488,
          MATCH(1,
                ('Emission Factors'!$E$5:$E$488 = 'GHG emissions calculations'!$F2473) *
                ('Emission Factors'!$H$5:$H$488 = 'GHG emissions calculations'!$H2473),
                0),
          MATCH('GHG emissions calculations'!P$6,'Emission Factors'!$E$5:$P$5,0)),
    "")</f>
        <v/>
      </c>
      <c r="Q2473" s="311" t="str">
        <f t="array" ref="Q2473">IFERROR(
    IF(
        INDEX('Emission Factors'!$E$5:$P$488,
              MATCH(1,
                    ('Emission Factors'!$E$5:$E$488 = 'GHG emissions calculations'!$F2473) *
                    ('Emission Factors'!$H$5:$H$488 = 'GHG emissions calculations'!$H2473),
                    0),
              MATCH('GHG emissions calculations'!Q$6, 'Emission Factors'!$E$5:$P$5, 0)) &lt;&gt; "",
        INDEX('Emission Factors'!$E$5:$P$488,
              MATCH(1,
                    ('Emission Factors'!$E$5:$E$488 = 'GHG emissions calculations'!$F2473) *
                    ('Emission Factors'!$H$5:$H$488 = 'GHG emissions calculations'!$H2473),
                    0),
              MATCH('GHG emissions calculations'!Q$6, 'Emission Factors'!$E$5:$P$5, 0)),
        ""),
    "")</f>
        <v/>
      </c>
      <c r="R2473" s="311" t="str">
        <f t="array" ref="R2473">IFERROR(
    IF(
        INDEX('Emission Factors'!$E$5:$R$488,
              MATCH(1,
                    ('Emission Factors'!$E$5:$E$488 = 'GHG emissions calculations'!$F2473) *
                    ('Emission Factors'!$H$5:$H$488 = 'GHG emissions calculations'!$H2473),
                    0),
              MATCH('GHG emissions calculations'!R$6, 'Emission Factors'!$E$5:$R$5, 0)) &lt;&gt; "",
        INDEX('Emission Factors'!$E$5:$R$488,
              MATCH(1,
                    ('Emission Factors'!$E$5:$E$488 = 'GHG emissions calculations'!$F2473) *
                    ('Emission Factors'!$H$5:$H$488 = 'GHG emissions calculations'!$H2473),
                    0),
              MATCH('GHG emissions calculations'!R$6, 'Emission Factors'!$E$5:$R$5, 0)),
        ""),
    "")</f>
        <v/>
      </c>
      <c r="S2473" s="312">
        <f t="shared" si="4"/>
        <v>0</v>
      </c>
      <c r="T2473" s="23"/>
    </row>
    <row r="2474" ht="15.75" customHeight="1" outlineLevel="2">
      <c r="A2474" s="23"/>
      <c r="B2474" s="71"/>
      <c r="C2474" s="71"/>
      <c r="D2474" s="71"/>
      <c r="E2474" s="314"/>
      <c r="F2474" s="311" t="str">
        <f>Lists!AE44</f>
        <v>Business support services - Oceania</v>
      </c>
      <c r="G2474" s="311" t="str">
        <f t="array" ref="G2474">XLOOKUP(1,('Emission Factors'!$E$5:$E$488='GHG emissions calculations'!$F2474)*('Emission Factors'!$H$5:$H$488='GHG emissions calculations'!$H2474),INDEX('Emission Factors'!$E$5:$T$488,0,MATCH('GHG emissions calculations'!G$6,'Emission Factors'!$E$5:$T$5,0)),"",0)</f>
        <v/>
      </c>
      <c r="H2474" s="311" t="s">
        <v>238</v>
      </c>
      <c r="I2474" s="312" t="str">
        <f>IF(
    SUMIFS('Import data'!$L$25:$L$80,
           'Import data'!$J$25:$J$80, F2474,
           'Import data'!$G$25:$G$80, 'GHG emissions calculations'!$H2474,
           'Import data'!$I$25:$I$80,$E$2453) &lt;&gt; 0,
    SUMIFS('Import data'!$L$25:$L$80,
           'Import data'!$J$25:$J$80, F2474,
           'Import data'!$G$25:$G$80, 'GHG emissions calculations'!$H2474,
           'Import data'!$I$25:$I$80,$E$2453),
    ""
)</f>
        <v/>
      </c>
      <c r="J2474" s="311" t="str">
        <f t="array" ref="J2474">IF(
    XLOOKUP(F2474, 'Import data'!$J$26:$J$47, 'Import data'!$M$26:$M$47, "", 0) = "Please add the region-specific supplier emission factor or choose a different region available in the IAEG database.",
    "",
    XLOOKUP(F2474, 'Import data'!$J$26:$J$47, 'Import data'!$M$26:$M$47, "", 0)
)</f>
        <v/>
      </c>
      <c r="K2474" s="311" t="str">
        <f t="array" ref="K2474">IFERROR(
    XLOOKUP(F2474,
            _xlws.FILTER('Supplier Emission'!$G$15:$G$49,
                   ('Supplier Emission'!$D$15:$D$49=H2474) * ('Supplier Emission'!$F$15:$F$49=$E$2453)),
            _xlws.FILTER('Supplier Emission'!$I$15:$I$49,
                   ('Supplier Emission'!$D$15:$D$49=H2474) * ('Supplier Emission'!$F$15:$F$49=$E$2453)),
            ""),
    "")</f>
        <v/>
      </c>
      <c r="L2474" s="311" t="str">
        <f t="array" ref="L2474">IFERROR(
    XLOOKUP(F2474,
            _xlws.FILTER('Supplier Emission'!$G$15:$G$49,
                   ('Supplier Emission'!$D$15:$D$49=H2474) * ('Supplier Emission'!$F$15:$F$49=$E$2453)),
            _xlws.FILTER('Supplier Emission'!$J$15:$J$49,
                   ('Supplier Emission'!$D$15:$D$49=H2474) * ('Supplier Emission'!$F$15:$F$49=$E$2453)),
            ""),
    "")</f>
        <v/>
      </c>
      <c r="M2474" s="311" t="str">
        <f t="array" ref="M2474">IFERROR(
    XLOOKUP(F2474,
            _xlws.FILTER('Supplier Emission'!$G$15:$G$49,
                   ('Supplier Emission'!$D$15:$D$49=H2474) * ('Supplier Emission'!$F$15:$F$49=$E$2453)),
            _xlws.FILTER('Supplier Emission'!$M$15:$M$49,
                   ('Supplier Emission'!$D$15:$D$49=H2474) * ('Supplier Emission'!$F$15:$F$49=$E$2453)),
            ""),
    "")</f>
        <v/>
      </c>
      <c r="N2474" s="311" t="str">
        <f t="array" ref="N2474">IFERROR(
    XLOOKUP(F2474,
            _xlws.FILTER('Supplier Emission'!$G$15:$G$49,
                   ('Supplier Emission'!$D$15:$D$49=H2474) * ('Supplier Emission'!$F$15:$F$49=$E$2453)),
            _xlws.FILTER('Supplier Emission'!$H$15:$H$49,
                   ('Supplier Emission'!$D$15:$D$49=H2474) * ('Supplier Emission'!$F$15:$F$49=$E$2453)),
            ""),
    "")</f>
        <v/>
      </c>
      <c r="O2474" s="311" t="str">
        <f t="array" ref="O2474">XLOOKUP(1,('Emission Factors'!$E$5:$E$488='GHG emissions calculations'!$F2474)*('Emission Factors'!$H$5:$H$488='GHG emissions calculations'!$H2474),INDEX('Emission Factors'!$E$5:$T$488,0,MATCH('GHG emissions calculations'!O$6,'Emission Factors'!$E$5:$T$5,0)),"",0)</f>
        <v/>
      </c>
      <c r="P2474" s="313" t="str">
        <f t="array" ref="P2474">IFERROR(
    INDEX('Emission Factors'!$E$5:$P$488,
          MATCH(1,
                ('Emission Factors'!$E$5:$E$488 = 'GHG emissions calculations'!$F2474) *
                ('Emission Factors'!$H$5:$H$488 = 'GHG emissions calculations'!$H2474),
                0),
          MATCH('GHG emissions calculations'!P$6,'Emission Factors'!$E$5:$P$5,0)),
    "")</f>
        <v/>
      </c>
      <c r="Q2474" s="311" t="str">
        <f t="array" ref="Q2474">IFERROR(
    IF(
        INDEX('Emission Factors'!$E$5:$P$488,
              MATCH(1,
                    ('Emission Factors'!$E$5:$E$488 = 'GHG emissions calculations'!$F2474) *
                    ('Emission Factors'!$H$5:$H$488 = 'GHG emissions calculations'!$H2474),
                    0),
              MATCH('GHG emissions calculations'!Q$6, 'Emission Factors'!$E$5:$P$5, 0)) &lt;&gt; "",
        INDEX('Emission Factors'!$E$5:$P$488,
              MATCH(1,
                    ('Emission Factors'!$E$5:$E$488 = 'GHG emissions calculations'!$F2474) *
                    ('Emission Factors'!$H$5:$H$488 = 'GHG emissions calculations'!$H2474),
                    0),
              MATCH('GHG emissions calculations'!Q$6, 'Emission Factors'!$E$5:$P$5, 0)),
        ""),
    "")</f>
        <v/>
      </c>
      <c r="R2474" s="311" t="str">
        <f t="array" ref="R2474">IFERROR(
    IF(
        INDEX('Emission Factors'!$E$5:$R$488,
              MATCH(1,
                    ('Emission Factors'!$E$5:$E$488 = 'GHG emissions calculations'!$F2474) *
                    ('Emission Factors'!$H$5:$H$488 = 'GHG emissions calculations'!$H2474),
                    0),
              MATCH('GHG emissions calculations'!R$6, 'Emission Factors'!$E$5:$R$5, 0)) &lt;&gt; "",
        INDEX('Emission Factors'!$E$5:$R$488,
              MATCH(1,
                    ('Emission Factors'!$E$5:$E$488 = 'GHG emissions calculations'!$F2474) *
                    ('Emission Factors'!$H$5:$H$488 = 'GHG emissions calculations'!$H2474),
                    0),
              MATCH('GHG emissions calculations'!R$6, 'Emission Factors'!$E$5:$R$5, 0)),
        ""),
    "")</f>
        <v/>
      </c>
      <c r="S2474" s="312">
        <f t="shared" si="4"/>
        <v>0</v>
      </c>
      <c r="T2474" s="23"/>
    </row>
    <row r="2475" ht="15.75" customHeight="1" outlineLevel="2">
      <c r="A2475" s="23"/>
      <c r="B2475" s="71"/>
      <c r="C2475" s="71"/>
      <c r="D2475" s="71"/>
      <c r="E2475" s="314"/>
      <c r="F2475" s="311" t="str">
        <f>Lists!AE49</f>
        <v>Environmental and other technical consulting services - Africa</v>
      </c>
      <c r="G2475" s="311" t="str">
        <f t="array" ref="G2475">XLOOKUP(1,('Emission Factors'!$E$5:$E$488='GHG emissions calculations'!$F2475)*('Emission Factors'!$H$5:$H$488='GHG emissions calculations'!$H2475),INDEX('Emission Factors'!$E$5:$T$488,0,MATCH('GHG emissions calculations'!G$6,'Emission Factors'!$E$5:$T$5,0)),"",0)</f>
        <v/>
      </c>
      <c r="H2475" s="311" t="s">
        <v>238</v>
      </c>
      <c r="I2475" s="312" t="str">
        <f>IF(
    SUMIFS('Import data'!$L$25:$L$80,
           'Import data'!$J$25:$J$80, F2475,
           'Import data'!$G$25:$G$80, 'GHG emissions calculations'!$H2475,
           'Import data'!$I$25:$I$80,$E$2453) &lt;&gt; 0,
    SUMIFS('Import data'!$L$25:$L$80,
           'Import data'!$J$25:$J$80, F2475,
           'Import data'!$G$25:$G$80, 'GHG emissions calculations'!$H2475,
           'Import data'!$I$25:$I$80,$E$2453),
    ""
)</f>
        <v/>
      </c>
      <c r="J2475" s="311" t="str">
        <f t="array" ref="J2475">IF(
    XLOOKUP(F2475, 'Import data'!$J$26:$J$47, 'Import data'!$M$26:$M$47, "", 0) = "Please add the region-specific supplier emission factor or choose a different region available in the IAEG database.",
    "",
    XLOOKUP(F2475, 'Import data'!$J$26:$J$47, 'Import data'!$M$26:$M$47, "", 0)
)</f>
        <v/>
      </c>
      <c r="K2475" s="311" t="str">
        <f t="array" ref="K2475">IFERROR(
    XLOOKUP(F2475,
            _xlws.FILTER('Supplier Emission'!$G$15:$G$49,
                   ('Supplier Emission'!$D$15:$D$49=H2475) * ('Supplier Emission'!$F$15:$F$49=$E$2453)),
            _xlws.FILTER('Supplier Emission'!$I$15:$I$49,
                   ('Supplier Emission'!$D$15:$D$49=H2475) * ('Supplier Emission'!$F$15:$F$49=$E$2453)),
            ""),
    "")</f>
        <v/>
      </c>
      <c r="L2475" s="311" t="str">
        <f t="array" ref="L2475">IFERROR(
    XLOOKUP(F2475,
            _xlws.FILTER('Supplier Emission'!$G$15:$G$49,
                   ('Supplier Emission'!$D$15:$D$49=H2475) * ('Supplier Emission'!$F$15:$F$49=$E$2453)),
            _xlws.FILTER('Supplier Emission'!$J$15:$J$49,
                   ('Supplier Emission'!$D$15:$D$49=H2475) * ('Supplier Emission'!$F$15:$F$49=$E$2453)),
            ""),
    "")</f>
        <v/>
      </c>
      <c r="M2475" s="311" t="str">
        <f t="array" ref="M2475">IFERROR(
    XLOOKUP(F2475,
            _xlws.FILTER('Supplier Emission'!$G$15:$G$49,
                   ('Supplier Emission'!$D$15:$D$49=H2475) * ('Supplier Emission'!$F$15:$F$49=$E$2453)),
            _xlws.FILTER('Supplier Emission'!$M$15:$M$49,
                   ('Supplier Emission'!$D$15:$D$49=H2475) * ('Supplier Emission'!$F$15:$F$49=$E$2453)),
            ""),
    "")</f>
        <v/>
      </c>
      <c r="N2475" s="311" t="str">
        <f t="array" ref="N2475">IFERROR(
    XLOOKUP(F2475,
            _xlws.FILTER('Supplier Emission'!$G$15:$G$49,
                   ('Supplier Emission'!$D$15:$D$49=H2475) * ('Supplier Emission'!$F$15:$F$49=$E$2453)),
            _xlws.FILTER('Supplier Emission'!$H$15:$H$49,
                   ('Supplier Emission'!$D$15:$D$49=H2475) * ('Supplier Emission'!$F$15:$F$49=$E$2453)),
            ""),
    "")</f>
        <v/>
      </c>
      <c r="O2475" s="311" t="str">
        <f t="array" ref="O2475">XLOOKUP(1,('Emission Factors'!$E$5:$E$488='GHG emissions calculations'!$F2475)*('Emission Factors'!$H$5:$H$488='GHG emissions calculations'!$H2475),INDEX('Emission Factors'!$E$5:$T$488,0,MATCH('GHG emissions calculations'!O$6,'Emission Factors'!$E$5:$T$5,0)),"",0)</f>
        <v/>
      </c>
      <c r="P2475" s="313" t="str">
        <f t="array" ref="P2475">IFERROR(
    INDEX('Emission Factors'!$E$5:$P$488,
          MATCH(1,
                ('Emission Factors'!$E$5:$E$488 = 'GHG emissions calculations'!$F2475) *
                ('Emission Factors'!$H$5:$H$488 = 'GHG emissions calculations'!$H2475),
                0),
          MATCH('GHG emissions calculations'!P$6,'Emission Factors'!$E$5:$P$5,0)),
    "")</f>
        <v/>
      </c>
      <c r="Q2475" s="311" t="str">
        <f t="array" ref="Q2475">IFERROR(
    IF(
        INDEX('Emission Factors'!$E$5:$P$488,
              MATCH(1,
                    ('Emission Factors'!$E$5:$E$488 = 'GHG emissions calculations'!$F2475) *
                    ('Emission Factors'!$H$5:$H$488 = 'GHG emissions calculations'!$H2475),
                    0),
              MATCH('GHG emissions calculations'!Q$6, 'Emission Factors'!$E$5:$P$5, 0)) &lt;&gt; "",
        INDEX('Emission Factors'!$E$5:$P$488,
              MATCH(1,
                    ('Emission Factors'!$E$5:$E$488 = 'GHG emissions calculations'!$F2475) *
                    ('Emission Factors'!$H$5:$H$488 = 'GHG emissions calculations'!$H2475),
                    0),
              MATCH('GHG emissions calculations'!Q$6, 'Emission Factors'!$E$5:$P$5, 0)),
        ""),
    "")</f>
        <v/>
      </c>
      <c r="R2475" s="311" t="str">
        <f t="array" ref="R2475">IFERROR(
    IF(
        INDEX('Emission Factors'!$E$5:$R$488,
              MATCH(1,
                    ('Emission Factors'!$E$5:$E$488 = 'GHG emissions calculations'!$F2475) *
                    ('Emission Factors'!$H$5:$H$488 = 'GHG emissions calculations'!$H2475),
                    0),
              MATCH('GHG emissions calculations'!R$6, 'Emission Factors'!$E$5:$R$5, 0)) &lt;&gt; "",
        INDEX('Emission Factors'!$E$5:$R$488,
              MATCH(1,
                    ('Emission Factors'!$E$5:$E$488 = 'GHG emissions calculations'!$F2475) *
                    ('Emission Factors'!$H$5:$H$488 = 'GHG emissions calculations'!$H2475),
                    0),
              MATCH('GHG emissions calculations'!R$6, 'Emission Factors'!$E$5:$R$5, 0)),
        ""),
    "")</f>
        <v/>
      </c>
      <c r="S2475" s="312">
        <f t="shared" si="4"/>
        <v>0</v>
      </c>
      <c r="T2475" s="23"/>
    </row>
    <row r="2476" ht="15.75" customHeight="1" outlineLevel="2">
      <c r="A2476" s="23"/>
      <c r="B2476" s="71"/>
      <c r="C2476" s="71"/>
      <c r="D2476" s="71"/>
      <c r="E2476" s="314"/>
      <c r="F2476" s="311" t="str">
        <f>Lists!AE47</f>
        <v>Environmental and other technical consulting services - America</v>
      </c>
      <c r="G2476" s="311">
        <f t="array" ref="G2476">XLOOKUP(1,('Emission Factors'!$E$5:$E$488='GHG emissions calculations'!$F2476)*('Emission Factors'!$H$5:$H$488='GHG emissions calculations'!$H2476),INDEX('Emission Factors'!$E$5:$T$488,0,MATCH('GHG emissions calculations'!G$6,'Emission Factors'!$E$5:$T$5,0)),"",0)</f>
        <v>3</v>
      </c>
      <c r="H2476" s="311" t="s">
        <v>238</v>
      </c>
      <c r="I2476" s="312" t="str">
        <f>IF(
    SUMIFS('Import data'!$L$25:$L$80,
           'Import data'!$J$25:$J$80, F2476,
           'Import data'!$G$25:$G$80, 'GHG emissions calculations'!$H2476,
           'Import data'!$I$25:$I$80,$E$2453) &lt;&gt; 0,
    SUMIFS('Import data'!$L$25:$L$80,
           'Import data'!$J$25:$J$80, F2476,
           'Import data'!$G$25:$G$80, 'GHG emissions calculations'!$H2476,
           'Import data'!$I$25:$I$80,$E$2453),
    ""
)</f>
        <v/>
      </c>
      <c r="J2476" s="311" t="str">
        <f t="array" ref="J2476">IF(
    XLOOKUP(F2476, 'Import data'!$J$26:$J$47, 'Import data'!$M$26:$M$47, "", 0) = "Please add the region-specific supplier emission factor or choose a different region available in the IAEG database.",
    "",
    XLOOKUP(F2476, 'Import data'!$J$26:$J$47, 'Import data'!$M$26:$M$47, "", 0)
)</f>
        <v/>
      </c>
      <c r="K2476" s="311" t="str">
        <f t="array" ref="K2476">IFERROR(
    XLOOKUP(F2476,
            _xlws.FILTER('Supplier Emission'!$G$15:$G$49,
                   ('Supplier Emission'!$D$15:$D$49=H2476) * ('Supplier Emission'!$F$15:$F$49=$E$2453)),
            _xlws.FILTER('Supplier Emission'!$I$15:$I$49,
                   ('Supplier Emission'!$D$15:$D$49=H2476) * ('Supplier Emission'!$F$15:$F$49=$E$2453)),
            ""),
    "")</f>
        <v/>
      </c>
      <c r="L2476" s="311" t="str">
        <f t="array" ref="L2476">IFERROR(
    XLOOKUP(F2476,
            _xlws.FILTER('Supplier Emission'!$G$15:$G$49,
                   ('Supplier Emission'!$D$15:$D$49=H2476) * ('Supplier Emission'!$F$15:$F$49=$E$2453)),
            _xlws.FILTER('Supplier Emission'!$J$15:$J$49,
                   ('Supplier Emission'!$D$15:$D$49=H2476) * ('Supplier Emission'!$F$15:$F$49=$E$2453)),
            ""),
    "")</f>
        <v/>
      </c>
      <c r="M2476" s="311" t="str">
        <f t="array" ref="M2476">IFERROR(
    XLOOKUP(F2476,
            _xlws.FILTER('Supplier Emission'!$G$15:$G$49,
                   ('Supplier Emission'!$D$15:$D$49=H2476) * ('Supplier Emission'!$F$15:$F$49=$E$2453)),
            _xlws.FILTER('Supplier Emission'!$M$15:$M$49,
                   ('Supplier Emission'!$D$15:$D$49=H2476) * ('Supplier Emission'!$F$15:$F$49=$E$2453)),
            ""),
    "")</f>
        <v/>
      </c>
      <c r="N2476" s="311" t="str">
        <f t="array" ref="N2476">IFERROR(
    XLOOKUP(F2476,
            _xlws.FILTER('Supplier Emission'!$G$15:$G$49,
                   ('Supplier Emission'!$D$15:$D$49=H2476) * ('Supplier Emission'!$F$15:$F$49=$E$2453)),
            _xlws.FILTER('Supplier Emission'!$H$15:$H$49,
                   ('Supplier Emission'!$D$15:$D$49=H2476) * ('Supplier Emission'!$F$15:$F$49=$E$2453)),
            ""),
    "")</f>
        <v/>
      </c>
      <c r="O2476" s="311" t="str">
        <f t="array" ref="O2476">XLOOKUP(1,('Emission Factors'!$E$5:$E$488='GHG emissions calculations'!$F2476)*('Emission Factors'!$H$5:$H$488='GHG emissions calculations'!$H2476),INDEX('Emission Factors'!$E$5:$T$488,0,MATCH('GHG emissions calculations'!O$6,'Emission Factors'!$E$5:$T$5,0)),"",0)</f>
        <v>Environmental consulting services</v>
      </c>
      <c r="P2476" s="313">
        <f t="array" ref="P2476">IFERROR(
    INDEX('Emission Factors'!$E$5:$P$488,
          MATCH(1,
                ('Emission Factors'!$E$5:$E$488 = 'GHG emissions calculations'!$F2476) *
                ('Emission Factors'!$H$5:$H$488 = 'GHG emissions calculations'!$H2476),
                0),
          MATCH('GHG emissions calculations'!P$6,'Emission Factors'!$E$5:$P$5,0)),
    "")</f>
        <v>90</v>
      </c>
      <c r="Q2476" s="311" t="str">
        <f t="array" ref="Q2476">IFERROR(
    IF(
        INDEX('Emission Factors'!$E$5:$P$488,
              MATCH(1,
                    ('Emission Factors'!$E$5:$E$488 = 'GHG emissions calculations'!$F2476) *
                    ('Emission Factors'!$H$5:$H$488 = 'GHG emissions calculations'!$H2476),
                    0),
              MATCH('GHG emissions calculations'!Q$6, 'Emission Factors'!$E$5:$P$5, 0)) &lt;&gt; "",
        INDEX('Emission Factors'!$E$5:$P$488,
              MATCH(1,
                    ('Emission Factors'!$E$5:$E$488 = 'GHG emissions calculations'!$F2476) *
                    ('Emission Factors'!$H$5:$H$488 = 'GHG emissions calculations'!$H2476),
                    0),
              MATCH('GHG emissions calculations'!Q$6, 'Emission Factors'!$E$5:$P$5, 0)),
        ""),
    "")</f>
        <v>kgCO2e / k€</v>
      </c>
      <c r="R2476" s="311" t="str">
        <f t="array" ref="R2476">IFERROR(
    IF(
        INDEX('Emission Factors'!$E$5:$R$488,
              MATCH(1,
                    ('Emission Factors'!$E$5:$E$488 = 'GHG emissions calculations'!$F2476) *
                    ('Emission Factors'!$H$5:$H$488 = 'GHG emissions calculations'!$H2476),
                    0),
              MATCH('GHG emissions calculations'!R$6, 'Emission Factors'!$E$5:$R$5, 0)) &lt;&gt; "",
        INDEX('Emission Factors'!$E$5:$R$488,
              MATCH(1,
                    ('Emission Factors'!$E$5:$E$488 = 'GHG emissions calculations'!$F2476) *
                    ('Emission Factors'!$H$5:$H$488 = 'GHG emissions calculations'!$H2476),
                    0),
              MATCH('GHG emissions calculations'!R$6, 'Emission Factors'!$E$5:$R$5, 0)),
        ""),
    "")</f>
        <v>America</v>
      </c>
      <c r="S2476" s="312">
        <f t="shared" si="4"/>
        <v>0</v>
      </c>
      <c r="T2476" s="23"/>
    </row>
    <row r="2477" ht="15.75" customHeight="1" outlineLevel="2">
      <c r="A2477" s="23"/>
      <c r="B2477" s="71"/>
      <c r="C2477" s="71"/>
      <c r="D2477" s="71"/>
      <c r="E2477" s="314"/>
      <c r="F2477" s="311" t="str">
        <f>Lists!AE50</f>
        <v>Environmental and other technical consulting services - Asia</v>
      </c>
      <c r="G2477" s="311" t="str">
        <f t="array" ref="G2477">XLOOKUP(1,('Emission Factors'!$E$5:$E$488='GHG emissions calculations'!$F2477)*('Emission Factors'!$H$5:$H$488='GHG emissions calculations'!$H2477),INDEX('Emission Factors'!$E$5:$T$488,0,MATCH('GHG emissions calculations'!G$6,'Emission Factors'!$E$5:$T$5,0)),"",0)</f>
        <v/>
      </c>
      <c r="H2477" s="311" t="s">
        <v>238</v>
      </c>
      <c r="I2477" s="312" t="str">
        <f>IF(
    SUMIFS('Import data'!$L$25:$L$80,
           'Import data'!$J$25:$J$80, F2477,
           'Import data'!$G$25:$G$80, 'GHG emissions calculations'!$H2477,
           'Import data'!$I$25:$I$80,$E$2453) &lt;&gt; 0,
    SUMIFS('Import data'!$L$25:$L$80,
           'Import data'!$J$25:$J$80, F2477,
           'Import data'!$G$25:$G$80, 'GHG emissions calculations'!$H2477,
           'Import data'!$I$25:$I$80,$E$2453),
    ""
)</f>
        <v/>
      </c>
      <c r="J2477" s="311" t="str">
        <f t="array" ref="J2477">IF(
    XLOOKUP(F2477, 'Import data'!$J$26:$J$47, 'Import data'!$M$26:$M$47, "", 0) = "Please add the region-specific supplier emission factor or choose a different region available in the IAEG database.",
    "",
    XLOOKUP(F2477, 'Import data'!$J$26:$J$47, 'Import data'!$M$26:$M$47, "", 0)
)</f>
        <v/>
      </c>
      <c r="K2477" s="311" t="str">
        <f t="array" ref="K2477">IFERROR(
    XLOOKUP(F2477,
            _xlws.FILTER('Supplier Emission'!$G$15:$G$49,
                   ('Supplier Emission'!$D$15:$D$49=H2477) * ('Supplier Emission'!$F$15:$F$49=$E$2453)),
            _xlws.FILTER('Supplier Emission'!$I$15:$I$49,
                   ('Supplier Emission'!$D$15:$D$49=H2477) * ('Supplier Emission'!$F$15:$F$49=$E$2453)),
            ""),
    "")</f>
        <v/>
      </c>
      <c r="L2477" s="311" t="str">
        <f t="array" ref="L2477">IFERROR(
    XLOOKUP(F2477,
            _xlws.FILTER('Supplier Emission'!$G$15:$G$49,
                   ('Supplier Emission'!$D$15:$D$49=H2477) * ('Supplier Emission'!$F$15:$F$49=$E$2453)),
            _xlws.FILTER('Supplier Emission'!$J$15:$J$49,
                   ('Supplier Emission'!$D$15:$D$49=H2477) * ('Supplier Emission'!$F$15:$F$49=$E$2453)),
            ""),
    "")</f>
        <v/>
      </c>
      <c r="M2477" s="311" t="str">
        <f t="array" ref="M2477">IFERROR(
    XLOOKUP(F2477,
            _xlws.FILTER('Supplier Emission'!$G$15:$G$49,
                   ('Supplier Emission'!$D$15:$D$49=H2477) * ('Supplier Emission'!$F$15:$F$49=$E$2453)),
            _xlws.FILTER('Supplier Emission'!$M$15:$M$49,
                   ('Supplier Emission'!$D$15:$D$49=H2477) * ('Supplier Emission'!$F$15:$F$49=$E$2453)),
            ""),
    "")</f>
        <v/>
      </c>
      <c r="N2477" s="311" t="str">
        <f t="array" ref="N2477">IFERROR(
    XLOOKUP(F2477,
            _xlws.FILTER('Supplier Emission'!$G$15:$G$49,
                   ('Supplier Emission'!$D$15:$D$49=H2477) * ('Supplier Emission'!$F$15:$F$49=$E$2453)),
            _xlws.FILTER('Supplier Emission'!$H$15:$H$49,
                   ('Supplier Emission'!$D$15:$D$49=H2477) * ('Supplier Emission'!$F$15:$F$49=$E$2453)),
            ""),
    "")</f>
        <v/>
      </c>
      <c r="O2477" s="311" t="str">
        <f t="array" ref="O2477">XLOOKUP(1,('Emission Factors'!$E$5:$E$488='GHG emissions calculations'!$F2477)*('Emission Factors'!$H$5:$H$488='GHG emissions calculations'!$H2477),INDEX('Emission Factors'!$E$5:$T$488,0,MATCH('GHG emissions calculations'!O$6,'Emission Factors'!$E$5:$T$5,0)),"",0)</f>
        <v/>
      </c>
      <c r="P2477" s="313" t="str">
        <f t="array" ref="P2477">IFERROR(
    INDEX('Emission Factors'!$E$5:$P$488,
          MATCH(1,
                ('Emission Factors'!$E$5:$E$488 = 'GHG emissions calculations'!$F2477) *
                ('Emission Factors'!$H$5:$H$488 = 'GHG emissions calculations'!$H2477),
                0),
          MATCH('GHG emissions calculations'!P$6,'Emission Factors'!$E$5:$P$5,0)),
    "")</f>
        <v/>
      </c>
      <c r="Q2477" s="311" t="str">
        <f t="array" ref="Q2477">IFERROR(
    IF(
        INDEX('Emission Factors'!$E$5:$P$488,
              MATCH(1,
                    ('Emission Factors'!$E$5:$E$488 = 'GHG emissions calculations'!$F2477) *
                    ('Emission Factors'!$H$5:$H$488 = 'GHG emissions calculations'!$H2477),
                    0),
              MATCH('GHG emissions calculations'!Q$6, 'Emission Factors'!$E$5:$P$5, 0)) &lt;&gt; "",
        INDEX('Emission Factors'!$E$5:$P$488,
              MATCH(1,
                    ('Emission Factors'!$E$5:$E$488 = 'GHG emissions calculations'!$F2477) *
                    ('Emission Factors'!$H$5:$H$488 = 'GHG emissions calculations'!$H2477),
                    0),
              MATCH('GHG emissions calculations'!Q$6, 'Emission Factors'!$E$5:$P$5, 0)),
        ""),
    "")</f>
        <v/>
      </c>
      <c r="R2477" s="311" t="str">
        <f t="array" ref="R2477">IFERROR(
    IF(
        INDEX('Emission Factors'!$E$5:$R$488,
              MATCH(1,
                    ('Emission Factors'!$E$5:$E$488 = 'GHG emissions calculations'!$F2477) *
                    ('Emission Factors'!$H$5:$H$488 = 'GHG emissions calculations'!$H2477),
                    0),
              MATCH('GHG emissions calculations'!R$6, 'Emission Factors'!$E$5:$R$5, 0)) &lt;&gt; "",
        INDEX('Emission Factors'!$E$5:$R$488,
              MATCH(1,
                    ('Emission Factors'!$E$5:$E$488 = 'GHG emissions calculations'!$F2477) *
                    ('Emission Factors'!$H$5:$H$488 = 'GHG emissions calculations'!$H2477),
                    0),
              MATCH('GHG emissions calculations'!R$6, 'Emission Factors'!$E$5:$R$5, 0)),
        ""),
    "")</f>
        <v/>
      </c>
      <c r="S2477" s="312">
        <f t="shared" si="4"/>
        <v>0</v>
      </c>
      <c r="T2477" s="23"/>
    </row>
    <row r="2478" ht="15.75" customHeight="1" outlineLevel="2">
      <c r="A2478" s="23"/>
      <c r="B2478" s="71"/>
      <c r="C2478" s="71"/>
      <c r="D2478" s="71"/>
      <c r="E2478" s="314"/>
      <c r="F2478" s="311" t="str">
        <f>Lists!AE48</f>
        <v>Environmental and other technical consulting services - Europe</v>
      </c>
      <c r="G2478" s="311" t="str">
        <f t="array" ref="G2478">XLOOKUP(1,('Emission Factors'!$E$5:$E$488='GHG emissions calculations'!$F2478)*('Emission Factors'!$H$5:$H$488='GHG emissions calculations'!$H2478),INDEX('Emission Factors'!$E$5:$T$488,0,MATCH('GHG emissions calculations'!G$6,'Emission Factors'!$E$5:$T$5,0)),"",0)</f>
        <v/>
      </c>
      <c r="H2478" s="311" t="s">
        <v>238</v>
      </c>
      <c r="I2478" s="312" t="str">
        <f>IF(
    SUMIFS('Import data'!$L$25:$L$80,
           'Import data'!$J$25:$J$80, F2478,
           'Import data'!$G$25:$G$80, 'GHG emissions calculations'!$H2478,
           'Import data'!$I$25:$I$80,$E$2453) &lt;&gt; 0,
    SUMIFS('Import data'!$L$25:$L$80,
           'Import data'!$J$25:$J$80, F2478,
           'Import data'!$G$25:$G$80, 'GHG emissions calculations'!$H2478,
           'Import data'!$I$25:$I$80,$E$2453),
    ""
)</f>
        <v/>
      </c>
      <c r="J2478" s="311" t="str">
        <f t="array" ref="J2478">IF(
    XLOOKUP(F2478, 'Import data'!$J$26:$J$47, 'Import data'!$M$26:$M$47, "", 0) = "Please add the region-specific supplier emission factor or choose a different region available in the IAEG database.",
    "",
    XLOOKUP(F2478, 'Import data'!$J$26:$J$47, 'Import data'!$M$26:$M$47, "", 0)
)</f>
        <v/>
      </c>
      <c r="K2478" s="311" t="str">
        <f t="array" ref="K2478">IFERROR(
    XLOOKUP(F2478,
            _xlws.FILTER('Supplier Emission'!$G$15:$G$49,
                   ('Supplier Emission'!$D$15:$D$49=H2478) * ('Supplier Emission'!$F$15:$F$49=$E$2453)),
            _xlws.FILTER('Supplier Emission'!$I$15:$I$49,
                   ('Supplier Emission'!$D$15:$D$49=H2478) * ('Supplier Emission'!$F$15:$F$49=$E$2453)),
            ""),
    "")</f>
        <v/>
      </c>
      <c r="L2478" s="311" t="str">
        <f t="array" ref="L2478">IFERROR(
    XLOOKUP(F2478,
            _xlws.FILTER('Supplier Emission'!$G$15:$G$49,
                   ('Supplier Emission'!$D$15:$D$49=H2478) * ('Supplier Emission'!$F$15:$F$49=$E$2453)),
            _xlws.FILTER('Supplier Emission'!$J$15:$J$49,
                   ('Supplier Emission'!$D$15:$D$49=H2478) * ('Supplier Emission'!$F$15:$F$49=$E$2453)),
            ""),
    "")</f>
        <v/>
      </c>
      <c r="M2478" s="311" t="str">
        <f t="array" ref="M2478">IFERROR(
    XLOOKUP(F2478,
            _xlws.FILTER('Supplier Emission'!$G$15:$G$49,
                   ('Supplier Emission'!$D$15:$D$49=H2478) * ('Supplier Emission'!$F$15:$F$49=$E$2453)),
            _xlws.FILTER('Supplier Emission'!$M$15:$M$49,
                   ('Supplier Emission'!$D$15:$D$49=H2478) * ('Supplier Emission'!$F$15:$F$49=$E$2453)),
            ""),
    "")</f>
        <v/>
      </c>
      <c r="N2478" s="311" t="str">
        <f t="array" ref="N2478">IFERROR(
    XLOOKUP(F2478,
            _xlws.FILTER('Supplier Emission'!$G$15:$G$49,
                   ('Supplier Emission'!$D$15:$D$49=H2478) * ('Supplier Emission'!$F$15:$F$49=$E$2453)),
            _xlws.FILTER('Supplier Emission'!$H$15:$H$49,
                   ('Supplier Emission'!$D$15:$D$49=H2478) * ('Supplier Emission'!$F$15:$F$49=$E$2453)),
            ""),
    "")</f>
        <v/>
      </c>
      <c r="O2478" s="311" t="str">
        <f t="array" ref="O2478">XLOOKUP(1,('Emission Factors'!$E$5:$E$488='GHG emissions calculations'!$F2478)*('Emission Factors'!$H$5:$H$488='GHG emissions calculations'!$H2478),INDEX('Emission Factors'!$E$5:$T$488,0,MATCH('GHG emissions calculations'!O$6,'Emission Factors'!$E$5:$T$5,0)),"",0)</f>
        <v/>
      </c>
      <c r="P2478" s="313" t="str">
        <f t="array" ref="P2478">IFERROR(
    INDEX('Emission Factors'!$E$5:$P$488,
          MATCH(1,
                ('Emission Factors'!$E$5:$E$488 = 'GHG emissions calculations'!$F2478) *
                ('Emission Factors'!$H$5:$H$488 = 'GHG emissions calculations'!$H2478),
                0),
          MATCH('GHG emissions calculations'!P$6,'Emission Factors'!$E$5:$P$5,0)),
    "")</f>
        <v/>
      </c>
      <c r="Q2478" s="311" t="str">
        <f t="array" ref="Q2478">IFERROR(
    IF(
        INDEX('Emission Factors'!$E$5:$P$488,
              MATCH(1,
                    ('Emission Factors'!$E$5:$E$488 = 'GHG emissions calculations'!$F2478) *
                    ('Emission Factors'!$H$5:$H$488 = 'GHG emissions calculations'!$H2478),
                    0),
              MATCH('GHG emissions calculations'!Q$6, 'Emission Factors'!$E$5:$P$5, 0)) &lt;&gt; "",
        INDEX('Emission Factors'!$E$5:$P$488,
              MATCH(1,
                    ('Emission Factors'!$E$5:$E$488 = 'GHG emissions calculations'!$F2478) *
                    ('Emission Factors'!$H$5:$H$488 = 'GHG emissions calculations'!$H2478),
                    0),
              MATCH('GHG emissions calculations'!Q$6, 'Emission Factors'!$E$5:$P$5, 0)),
        ""),
    "")</f>
        <v/>
      </c>
      <c r="R2478" s="311" t="str">
        <f t="array" ref="R2478">IFERROR(
    IF(
        INDEX('Emission Factors'!$E$5:$R$488,
              MATCH(1,
                    ('Emission Factors'!$E$5:$E$488 = 'GHG emissions calculations'!$F2478) *
                    ('Emission Factors'!$H$5:$H$488 = 'GHG emissions calculations'!$H2478),
                    0),
              MATCH('GHG emissions calculations'!R$6, 'Emission Factors'!$E$5:$R$5, 0)) &lt;&gt; "",
        INDEX('Emission Factors'!$E$5:$R$488,
              MATCH(1,
                    ('Emission Factors'!$E$5:$E$488 = 'GHG emissions calculations'!$F2478) *
                    ('Emission Factors'!$H$5:$H$488 = 'GHG emissions calculations'!$H2478),
                    0),
              MATCH('GHG emissions calculations'!R$6, 'Emission Factors'!$E$5:$R$5, 0)),
        ""),
    "")</f>
        <v/>
      </c>
      <c r="S2478" s="312">
        <f t="shared" si="4"/>
        <v>0</v>
      </c>
      <c r="T2478" s="23"/>
    </row>
    <row r="2479" ht="15.75" customHeight="1" outlineLevel="2">
      <c r="A2479" s="23"/>
      <c r="B2479" s="71"/>
      <c r="C2479" s="71"/>
      <c r="D2479" s="71"/>
      <c r="E2479" s="314"/>
      <c r="F2479" s="311" t="str">
        <f>Lists!AE53</f>
        <v>Environmental and other technical consulting services - Global or unspecified region</v>
      </c>
      <c r="G2479" s="311" t="str">
        <f t="array" ref="G2479">XLOOKUP(1,('Emission Factors'!$E$5:$E$488='GHG emissions calculations'!$F2479)*('Emission Factors'!$H$5:$H$488='GHG emissions calculations'!$H2479),INDEX('Emission Factors'!$E$5:$T$488,0,MATCH('GHG emissions calculations'!G$6,'Emission Factors'!$E$5:$T$5,0)),"",0)</f>
        <v/>
      </c>
      <c r="H2479" s="311" t="s">
        <v>238</v>
      </c>
      <c r="I2479" s="312" t="str">
        <f>IF(
    SUMIFS('Import data'!$L$25:$L$80,
           'Import data'!$J$25:$J$80, F2479,
           'Import data'!$G$25:$G$80, 'GHG emissions calculations'!$H2479,
           'Import data'!$I$25:$I$80,$E$2453) &lt;&gt; 0,
    SUMIFS('Import data'!$L$25:$L$80,
           'Import data'!$J$25:$J$80, F2479,
           'Import data'!$G$25:$G$80, 'GHG emissions calculations'!$H2479,
           'Import data'!$I$25:$I$80,$E$2453),
    ""
)</f>
        <v/>
      </c>
      <c r="J2479" s="311" t="str">
        <f t="array" ref="J2479">IF(
    XLOOKUP(F2479, 'Import data'!$J$26:$J$47, 'Import data'!$M$26:$M$47, "", 0) = "Please add the region-specific supplier emission factor or choose a different region available in the IAEG database.",
    "",
    XLOOKUP(F2479, 'Import data'!$J$26:$J$47, 'Import data'!$M$26:$M$47, "", 0)
)</f>
        <v/>
      </c>
      <c r="K2479" s="311" t="str">
        <f t="array" ref="K2479">IFERROR(
    XLOOKUP(F2479,
            _xlws.FILTER('Supplier Emission'!$G$15:$G$49,
                   ('Supplier Emission'!$D$15:$D$49=H2479) * ('Supplier Emission'!$F$15:$F$49=$E$2453)),
            _xlws.FILTER('Supplier Emission'!$I$15:$I$49,
                   ('Supplier Emission'!$D$15:$D$49=H2479) * ('Supplier Emission'!$F$15:$F$49=$E$2453)),
            ""),
    "")</f>
        <v/>
      </c>
      <c r="L2479" s="311" t="str">
        <f t="array" ref="L2479">IFERROR(
    XLOOKUP(F2479,
            _xlws.FILTER('Supplier Emission'!$G$15:$G$49,
                   ('Supplier Emission'!$D$15:$D$49=H2479) * ('Supplier Emission'!$F$15:$F$49=$E$2453)),
            _xlws.FILTER('Supplier Emission'!$J$15:$J$49,
                   ('Supplier Emission'!$D$15:$D$49=H2479) * ('Supplier Emission'!$F$15:$F$49=$E$2453)),
            ""),
    "")</f>
        <v/>
      </c>
      <c r="M2479" s="311" t="str">
        <f t="array" ref="M2479">IFERROR(
    XLOOKUP(F2479,
            _xlws.FILTER('Supplier Emission'!$G$15:$G$49,
                   ('Supplier Emission'!$D$15:$D$49=H2479) * ('Supplier Emission'!$F$15:$F$49=$E$2453)),
            _xlws.FILTER('Supplier Emission'!$M$15:$M$49,
                   ('Supplier Emission'!$D$15:$D$49=H2479) * ('Supplier Emission'!$F$15:$F$49=$E$2453)),
            ""),
    "")</f>
        <v/>
      </c>
      <c r="N2479" s="311" t="str">
        <f t="array" ref="N2479">IFERROR(
    XLOOKUP(F2479,
            _xlws.FILTER('Supplier Emission'!$G$15:$G$49,
                   ('Supplier Emission'!$D$15:$D$49=H2479) * ('Supplier Emission'!$F$15:$F$49=$E$2453)),
            _xlws.FILTER('Supplier Emission'!$H$15:$H$49,
                   ('Supplier Emission'!$D$15:$D$49=H2479) * ('Supplier Emission'!$F$15:$F$49=$E$2453)),
            ""),
    "")</f>
        <v/>
      </c>
      <c r="O2479" s="311" t="str">
        <f t="array" ref="O2479">XLOOKUP(1,('Emission Factors'!$E$5:$E$488='GHG emissions calculations'!$F2479)*('Emission Factors'!$H$5:$H$488='GHG emissions calculations'!$H2479),INDEX('Emission Factors'!$E$5:$T$488,0,MATCH('GHG emissions calculations'!O$6,'Emission Factors'!$E$5:$T$5,0)),"",0)</f>
        <v/>
      </c>
      <c r="P2479" s="313" t="str">
        <f t="array" ref="P2479">IFERROR(
    INDEX('Emission Factors'!$E$5:$P$488,
          MATCH(1,
                ('Emission Factors'!$E$5:$E$488 = 'GHG emissions calculations'!$F2479) *
                ('Emission Factors'!$H$5:$H$488 = 'GHG emissions calculations'!$H2479),
                0),
          MATCH('GHG emissions calculations'!P$6,'Emission Factors'!$E$5:$P$5,0)),
    "")</f>
        <v/>
      </c>
      <c r="Q2479" s="311" t="str">
        <f t="array" ref="Q2479">IFERROR(
    IF(
        INDEX('Emission Factors'!$E$5:$P$488,
              MATCH(1,
                    ('Emission Factors'!$E$5:$E$488 = 'GHG emissions calculations'!$F2479) *
                    ('Emission Factors'!$H$5:$H$488 = 'GHG emissions calculations'!$H2479),
                    0),
              MATCH('GHG emissions calculations'!Q$6, 'Emission Factors'!$E$5:$P$5, 0)) &lt;&gt; "",
        INDEX('Emission Factors'!$E$5:$P$488,
              MATCH(1,
                    ('Emission Factors'!$E$5:$E$488 = 'GHG emissions calculations'!$F2479) *
                    ('Emission Factors'!$H$5:$H$488 = 'GHG emissions calculations'!$H2479),
                    0),
              MATCH('GHG emissions calculations'!Q$6, 'Emission Factors'!$E$5:$P$5, 0)),
        ""),
    "")</f>
        <v/>
      </c>
      <c r="R2479" s="311" t="str">
        <f t="array" ref="R2479">IFERROR(
    IF(
        INDEX('Emission Factors'!$E$5:$R$488,
              MATCH(1,
                    ('Emission Factors'!$E$5:$E$488 = 'GHG emissions calculations'!$F2479) *
                    ('Emission Factors'!$H$5:$H$488 = 'GHG emissions calculations'!$H2479),
                    0),
              MATCH('GHG emissions calculations'!R$6, 'Emission Factors'!$E$5:$R$5, 0)) &lt;&gt; "",
        INDEX('Emission Factors'!$E$5:$R$488,
              MATCH(1,
                    ('Emission Factors'!$E$5:$E$488 = 'GHG emissions calculations'!$F2479) *
                    ('Emission Factors'!$H$5:$H$488 = 'GHG emissions calculations'!$H2479),
                    0),
              MATCH('GHG emissions calculations'!R$6, 'Emission Factors'!$E$5:$R$5, 0)),
        ""),
    "")</f>
        <v/>
      </c>
      <c r="S2479" s="312">
        <f t="shared" si="4"/>
        <v>0</v>
      </c>
      <c r="T2479" s="23"/>
    </row>
    <row r="2480" ht="15.75" customHeight="1" outlineLevel="2">
      <c r="A2480" s="23"/>
      <c r="B2480" s="71"/>
      <c r="C2480" s="71"/>
      <c r="D2480" s="71"/>
      <c r="E2480" s="314"/>
      <c r="F2480" s="311" t="str">
        <f>Lists!AE52</f>
        <v>Environmental and other technical consulting services - Middle East</v>
      </c>
      <c r="G2480" s="311" t="str">
        <f t="array" ref="G2480">XLOOKUP(1,('Emission Factors'!$E$5:$E$488='GHG emissions calculations'!$F2480)*('Emission Factors'!$H$5:$H$488='GHG emissions calculations'!$H2480),INDEX('Emission Factors'!$E$5:$T$488,0,MATCH('GHG emissions calculations'!G$6,'Emission Factors'!$E$5:$T$5,0)),"",0)</f>
        <v/>
      </c>
      <c r="H2480" s="311" t="s">
        <v>238</v>
      </c>
      <c r="I2480" s="312" t="str">
        <f>IF(
    SUMIFS('Import data'!$L$25:$L$80,
           'Import data'!$J$25:$J$80, F2480,
           'Import data'!$G$25:$G$80, 'GHG emissions calculations'!$H2480,
           'Import data'!$I$25:$I$80,$E$2453) &lt;&gt; 0,
    SUMIFS('Import data'!$L$25:$L$80,
           'Import data'!$J$25:$J$80, F2480,
           'Import data'!$G$25:$G$80, 'GHG emissions calculations'!$H2480,
           'Import data'!$I$25:$I$80,$E$2453),
    ""
)</f>
        <v/>
      </c>
      <c r="J2480" s="311" t="str">
        <f t="array" ref="J2480">IF(
    XLOOKUP(F2480, 'Import data'!$J$26:$J$47, 'Import data'!$M$26:$M$47, "", 0) = "Please add the region-specific supplier emission factor or choose a different region available in the IAEG database.",
    "",
    XLOOKUP(F2480, 'Import data'!$J$26:$J$47, 'Import data'!$M$26:$M$47, "", 0)
)</f>
        <v/>
      </c>
      <c r="K2480" s="311" t="str">
        <f t="array" ref="K2480">IFERROR(
    XLOOKUP(F2480,
            _xlws.FILTER('Supplier Emission'!$G$15:$G$49,
                   ('Supplier Emission'!$D$15:$D$49=H2480) * ('Supplier Emission'!$F$15:$F$49=$E$2453)),
            _xlws.FILTER('Supplier Emission'!$I$15:$I$49,
                   ('Supplier Emission'!$D$15:$D$49=H2480) * ('Supplier Emission'!$F$15:$F$49=$E$2453)),
            ""),
    "")</f>
        <v/>
      </c>
      <c r="L2480" s="311" t="str">
        <f t="array" ref="L2480">IFERROR(
    XLOOKUP(F2480,
            _xlws.FILTER('Supplier Emission'!$G$15:$G$49,
                   ('Supplier Emission'!$D$15:$D$49=H2480) * ('Supplier Emission'!$F$15:$F$49=$E$2453)),
            _xlws.FILTER('Supplier Emission'!$J$15:$J$49,
                   ('Supplier Emission'!$D$15:$D$49=H2480) * ('Supplier Emission'!$F$15:$F$49=$E$2453)),
            ""),
    "")</f>
        <v/>
      </c>
      <c r="M2480" s="311" t="str">
        <f t="array" ref="M2480">IFERROR(
    XLOOKUP(F2480,
            _xlws.FILTER('Supplier Emission'!$G$15:$G$49,
                   ('Supplier Emission'!$D$15:$D$49=H2480) * ('Supplier Emission'!$F$15:$F$49=$E$2453)),
            _xlws.FILTER('Supplier Emission'!$M$15:$M$49,
                   ('Supplier Emission'!$D$15:$D$49=H2480) * ('Supplier Emission'!$F$15:$F$49=$E$2453)),
            ""),
    "")</f>
        <v/>
      </c>
      <c r="N2480" s="311" t="str">
        <f t="array" ref="N2480">IFERROR(
    XLOOKUP(F2480,
            _xlws.FILTER('Supplier Emission'!$G$15:$G$49,
                   ('Supplier Emission'!$D$15:$D$49=H2480) * ('Supplier Emission'!$F$15:$F$49=$E$2453)),
            _xlws.FILTER('Supplier Emission'!$H$15:$H$49,
                   ('Supplier Emission'!$D$15:$D$49=H2480) * ('Supplier Emission'!$F$15:$F$49=$E$2453)),
            ""),
    "")</f>
        <v/>
      </c>
      <c r="O2480" s="311" t="str">
        <f t="array" ref="O2480">XLOOKUP(1,('Emission Factors'!$E$5:$E$488='GHG emissions calculations'!$F2480)*('Emission Factors'!$H$5:$H$488='GHG emissions calculations'!$H2480),INDEX('Emission Factors'!$E$5:$T$488,0,MATCH('GHG emissions calculations'!O$6,'Emission Factors'!$E$5:$T$5,0)),"",0)</f>
        <v/>
      </c>
      <c r="P2480" s="313" t="str">
        <f t="array" ref="P2480">IFERROR(
    INDEX('Emission Factors'!$E$5:$P$488,
          MATCH(1,
                ('Emission Factors'!$E$5:$E$488 = 'GHG emissions calculations'!$F2480) *
                ('Emission Factors'!$H$5:$H$488 = 'GHG emissions calculations'!$H2480),
                0),
          MATCH('GHG emissions calculations'!P$6,'Emission Factors'!$E$5:$P$5,0)),
    "")</f>
        <v/>
      </c>
      <c r="Q2480" s="311" t="str">
        <f t="array" ref="Q2480">IFERROR(
    IF(
        INDEX('Emission Factors'!$E$5:$P$488,
              MATCH(1,
                    ('Emission Factors'!$E$5:$E$488 = 'GHG emissions calculations'!$F2480) *
                    ('Emission Factors'!$H$5:$H$488 = 'GHG emissions calculations'!$H2480),
                    0),
              MATCH('GHG emissions calculations'!Q$6, 'Emission Factors'!$E$5:$P$5, 0)) &lt;&gt; "",
        INDEX('Emission Factors'!$E$5:$P$488,
              MATCH(1,
                    ('Emission Factors'!$E$5:$E$488 = 'GHG emissions calculations'!$F2480) *
                    ('Emission Factors'!$H$5:$H$488 = 'GHG emissions calculations'!$H2480),
                    0),
              MATCH('GHG emissions calculations'!Q$6, 'Emission Factors'!$E$5:$P$5, 0)),
        ""),
    "")</f>
        <v/>
      </c>
      <c r="R2480" s="311" t="str">
        <f t="array" ref="R2480">IFERROR(
    IF(
        INDEX('Emission Factors'!$E$5:$R$488,
              MATCH(1,
                    ('Emission Factors'!$E$5:$E$488 = 'GHG emissions calculations'!$F2480) *
                    ('Emission Factors'!$H$5:$H$488 = 'GHG emissions calculations'!$H2480),
                    0),
              MATCH('GHG emissions calculations'!R$6, 'Emission Factors'!$E$5:$R$5, 0)) &lt;&gt; "",
        INDEX('Emission Factors'!$E$5:$R$488,
              MATCH(1,
                    ('Emission Factors'!$E$5:$E$488 = 'GHG emissions calculations'!$F2480) *
                    ('Emission Factors'!$H$5:$H$488 = 'GHG emissions calculations'!$H2480),
                    0),
              MATCH('GHG emissions calculations'!R$6, 'Emission Factors'!$E$5:$R$5, 0)),
        ""),
    "")</f>
        <v/>
      </c>
      <c r="S2480" s="312">
        <f t="shared" si="4"/>
        <v>0</v>
      </c>
      <c r="T2480" s="23"/>
    </row>
    <row r="2481" ht="15.75" customHeight="1" outlineLevel="2">
      <c r="A2481" s="23"/>
      <c r="B2481" s="71"/>
      <c r="C2481" s="71"/>
      <c r="D2481" s="71"/>
      <c r="E2481" s="314"/>
      <c r="F2481" s="311" t="str">
        <f>Lists!AE51</f>
        <v>Environmental and other technical consulting services - Oceania</v>
      </c>
      <c r="G2481" s="311" t="str">
        <f t="array" ref="G2481">XLOOKUP(1,('Emission Factors'!$E$5:$E$488='GHG emissions calculations'!$F2481)*('Emission Factors'!$H$5:$H$488='GHG emissions calculations'!$H2481),INDEX('Emission Factors'!$E$5:$T$488,0,MATCH('GHG emissions calculations'!G$6,'Emission Factors'!$E$5:$T$5,0)),"",0)</f>
        <v/>
      </c>
      <c r="H2481" s="311" t="s">
        <v>238</v>
      </c>
      <c r="I2481" s="312" t="str">
        <f>IF(
    SUMIFS('Import data'!$L$25:$L$80,
           'Import data'!$J$25:$J$80, F2481,
           'Import data'!$G$25:$G$80, 'GHG emissions calculations'!$H2481,
           'Import data'!$I$25:$I$80,$E$2453) &lt;&gt; 0,
    SUMIFS('Import data'!$L$25:$L$80,
           'Import data'!$J$25:$J$80, F2481,
           'Import data'!$G$25:$G$80, 'GHG emissions calculations'!$H2481,
           'Import data'!$I$25:$I$80,$E$2453),
    ""
)</f>
        <v/>
      </c>
      <c r="J2481" s="311" t="str">
        <f t="array" ref="J2481">IF(
    XLOOKUP(F2481, 'Import data'!$J$26:$J$47, 'Import data'!$M$26:$M$47, "", 0) = "Please add the region-specific supplier emission factor or choose a different region available in the IAEG database.",
    "",
    XLOOKUP(F2481, 'Import data'!$J$26:$J$47, 'Import data'!$M$26:$M$47, "", 0)
)</f>
        <v/>
      </c>
      <c r="K2481" s="311" t="str">
        <f t="array" ref="K2481">IFERROR(
    XLOOKUP(F2481,
            _xlws.FILTER('Supplier Emission'!$G$15:$G$49,
                   ('Supplier Emission'!$D$15:$D$49=H2481) * ('Supplier Emission'!$F$15:$F$49=$E$2453)),
            _xlws.FILTER('Supplier Emission'!$I$15:$I$49,
                   ('Supplier Emission'!$D$15:$D$49=H2481) * ('Supplier Emission'!$F$15:$F$49=$E$2453)),
            ""),
    "")</f>
        <v/>
      </c>
      <c r="L2481" s="311" t="str">
        <f t="array" ref="L2481">IFERROR(
    XLOOKUP(F2481,
            _xlws.FILTER('Supplier Emission'!$G$15:$G$49,
                   ('Supplier Emission'!$D$15:$D$49=H2481) * ('Supplier Emission'!$F$15:$F$49=$E$2453)),
            _xlws.FILTER('Supplier Emission'!$J$15:$J$49,
                   ('Supplier Emission'!$D$15:$D$49=H2481) * ('Supplier Emission'!$F$15:$F$49=$E$2453)),
            ""),
    "")</f>
        <v/>
      </c>
      <c r="M2481" s="311" t="str">
        <f t="array" ref="M2481">IFERROR(
    XLOOKUP(F2481,
            _xlws.FILTER('Supplier Emission'!$G$15:$G$49,
                   ('Supplier Emission'!$D$15:$D$49=H2481) * ('Supplier Emission'!$F$15:$F$49=$E$2453)),
            _xlws.FILTER('Supplier Emission'!$M$15:$M$49,
                   ('Supplier Emission'!$D$15:$D$49=H2481) * ('Supplier Emission'!$F$15:$F$49=$E$2453)),
            ""),
    "")</f>
        <v/>
      </c>
      <c r="N2481" s="311" t="str">
        <f t="array" ref="N2481">IFERROR(
    XLOOKUP(F2481,
            _xlws.FILTER('Supplier Emission'!$G$15:$G$49,
                   ('Supplier Emission'!$D$15:$D$49=H2481) * ('Supplier Emission'!$F$15:$F$49=$E$2453)),
            _xlws.FILTER('Supplier Emission'!$H$15:$H$49,
                   ('Supplier Emission'!$D$15:$D$49=H2481) * ('Supplier Emission'!$F$15:$F$49=$E$2453)),
            ""),
    "")</f>
        <v/>
      </c>
      <c r="O2481" s="311" t="str">
        <f t="array" ref="O2481">XLOOKUP(1,('Emission Factors'!$E$5:$E$488='GHG emissions calculations'!$F2481)*('Emission Factors'!$H$5:$H$488='GHG emissions calculations'!$H2481),INDEX('Emission Factors'!$E$5:$T$488,0,MATCH('GHG emissions calculations'!O$6,'Emission Factors'!$E$5:$T$5,0)),"",0)</f>
        <v/>
      </c>
      <c r="P2481" s="313" t="str">
        <f t="array" ref="P2481">IFERROR(
    INDEX('Emission Factors'!$E$5:$P$488,
          MATCH(1,
                ('Emission Factors'!$E$5:$E$488 = 'GHG emissions calculations'!$F2481) *
                ('Emission Factors'!$H$5:$H$488 = 'GHG emissions calculations'!$H2481),
                0),
          MATCH('GHG emissions calculations'!P$6,'Emission Factors'!$E$5:$P$5,0)),
    "")</f>
        <v/>
      </c>
      <c r="Q2481" s="311" t="str">
        <f t="array" ref="Q2481">IFERROR(
    IF(
        INDEX('Emission Factors'!$E$5:$P$488,
              MATCH(1,
                    ('Emission Factors'!$E$5:$E$488 = 'GHG emissions calculations'!$F2481) *
                    ('Emission Factors'!$H$5:$H$488 = 'GHG emissions calculations'!$H2481),
                    0),
              MATCH('GHG emissions calculations'!Q$6, 'Emission Factors'!$E$5:$P$5, 0)) &lt;&gt; "",
        INDEX('Emission Factors'!$E$5:$P$488,
              MATCH(1,
                    ('Emission Factors'!$E$5:$E$488 = 'GHG emissions calculations'!$F2481) *
                    ('Emission Factors'!$H$5:$H$488 = 'GHG emissions calculations'!$H2481),
                    0),
              MATCH('GHG emissions calculations'!Q$6, 'Emission Factors'!$E$5:$P$5, 0)),
        ""),
    "")</f>
        <v/>
      </c>
      <c r="R2481" s="311" t="str">
        <f t="array" ref="R2481">IFERROR(
    IF(
        INDEX('Emission Factors'!$E$5:$R$488,
              MATCH(1,
                    ('Emission Factors'!$E$5:$E$488 = 'GHG emissions calculations'!$F2481) *
                    ('Emission Factors'!$H$5:$H$488 = 'GHG emissions calculations'!$H2481),
                    0),
              MATCH('GHG emissions calculations'!R$6, 'Emission Factors'!$E$5:$R$5, 0)) &lt;&gt; "",
        INDEX('Emission Factors'!$E$5:$R$488,
              MATCH(1,
                    ('Emission Factors'!$E$5:$E$488 = 'GHG emissions calculations'!$F2481) *
                    ('Emission Factors'!$H$5:$H$488 = 'GHG emissions calculations'!$H2481),
                    0),
              MATCH('GHG emissions calculations'!R$6, 'Emission Factors'!$E$5:$R$5, 0)),
        ""),
    "")</f>
        <v/>
      </c>
      <c r="S2481" s="312">
        <f t="shared" si="4"/>
        <v>0</v>
      </c>
      <c r="T2481" s="23"/>
    </row>
    <row r="2482" ht="15.75" customHeight="1" outlineLevel="2">
      <c r="A2482" s="23"/>
      <c r="B2482" s="71"/>
      <c r="C2482" s="71"/>
      <c r="D2482" s="71"/>
      <c r="E2482" s="314"/>
      <c r="F2482" s="311" t="str">
        <f>Lists!AE57</f>
        <v>Facilities support services - Africa</v>
      </c>
      <c r="G2482" s="311" t="str">
        <f t="array" ref="G2482">XLOOKUP(1,('Emission Factors'!$E$5:$E$488='GHG emissions calculations'!$F2482)*('Emission Factors'!$H$5:$H$488='GHG emissions calculations'!$H2482),INDEX('Emission Factors'!$E$5:$T$488,0,MATCH('GHG emissions calculations'!G$6,'Emission Factors'!$E$5:$T$5,0)),"",0)</f>
        <v/>
      </c>
      <c r="H2482" s="311" t="s">
        <v>238</v>
      </c>
      <c r="I2482" s="312" t="str">
        <f>IF(
    SUMIFS('Import data'!$L$25:$L$80,
           'Import data'!$J$25:$J$80, F2482,
           'Import data'!$G$25:$G$80, 'GHG emissions calculations'!$H2482,
           'Import data'!$I$25:$I$80,$E$2453) &lt;&gt; 0,
    SUMIFS('Import data'!$L$25:$L$80,
           'Import data'!$J$25:$J$80, F2482,
           'Import data'!$G$25:$G$80, 'GHG emissions calculations'!$H2482,
           'Import data'!$I$25:$I$80,$E$2453),
    ""
)</f>
        <v/>
      </c>
      <c r="J2482" s="311" t="str">
        <f t="array" ref="J2482">IF(
    XLOOKUP(F2482, 'Import data'!$J$26:$J$47, 'Import data'!$M$26:$M$47, "", 0) = "Please add the region-specific supplier emission factor or choose a different region available in the IAEG database.",
    "",
    XLOOKUP(F2482, 'Import data'!$J$26:$J$47, 'Import data'!$M$26:$M$47, "", 0)
)</f>
        <v/>
      </c>
      <c r="K2482" s="311" t="str">
        <f t="array" ref="K2482">IFERROR(
    XLOOKUP(F2482,
            _xlws.FILTER('Supplier Emission'!$G$15:$G$49,
                   ('Supplier Emission'!$D$15:$D$49=H2482) * ('Supplier Emission'!$F$15:$F$49=$E$2453)),
            _xlws.FILTER('Supplier Emission'!$I$15:$I$49,
                   ('Supplier Emission'!$D$15:$D$49=H2482) * ('Supplier Emission'!$F$15:$F$49=$E$2453)),
            ""),
    "")</f>
        <v/>
      </c>
      <c r="L2482" s="311" t="str">
        <f t="array" ref="L2482">IFERROR(
    XLOOKUP(F2482,
            _xlws.FILTER('Supplier Emission'!$G$15:$G$49,
                   ('Supplier Emission'!$D$15:$D$49=H2482) * ('Supplier Emission'!$F$15:$F$49=$E$2453)),
            _xlws.FILTER('Supplier Emission'!$J$15:$J$49,
                   ('Supplier Emission'!$D$15:$D$49=H2482) * ('Supplier Emission'!$F$15:$F$49=$E$2453)),
            ""),
    "")</f>
        <v/>
      </c>
      <c r="M2482" s="311" t="str">
        <f t="array" ref="M2482">IFERROR(
    XLOOKUP(F2482,
            _xlws.FILTER('Supplier Emission'!$G$15:$G$49,
                   ('Supplier Emission'!$D$15:$D$49=H2482) * ('Supplier Emission'!$F$15:$F$49=$E$2453)),
            _xlws.FILTER('Supplier Emission'!$M$15:$M$49,
                   ('Supplier Emission'!$D$15:$D$49=H2482) * ('Supplier Emission'!$F$15:$F$49=$E$2453)),
            ""),
    "")</f>
        <v/>
      </c>
      <c r="N2482" s="311" t="str">
        <f t="array" ref="N2482">IFERROR(
    XLOOKUP(F2482,
            _xlws.FILTER('Supplier Emission'!$G$15:$G$49,
                   ('Supplier Emission'!$D$15:$D$49=H2482) * ('Supplier Emission'!$F$15:$F$49=$E$2453)),
            _xlws.FILTER('Supplier Emission'!$H$15:$H$49,
                   ('Supplier Emission'!$D$15:$D$49=H2482) * ('Supplier Emission'!$F$15:$F$49=$E$2453)),
            ""),
    "")</f>
        <v/>
      </c>
      <c r="O2482" s="311" t="str">
        <f t="array" ref="O2482">XLOOKUP(1,('Emission Factors'!$E$5:$E$488='GHG emissions calculations'!$F2482)*('Emission Factors'!$H$5:$H$488='GHG emissions calculations'!$H2482),INDEX('Emission Factors'!$E$5:$T$488,0,MATCH('GHG emissions calculations'!O$6,'Emission Factors'!$E$5:$T$5,0)),"",0)</f>
        <v/>
      </c>
      <c r="P2482" s="313" t="str">
        <f t="array" ref="P2482">IFERROR(
    INDEX('Emission Factors'!$E$5:$P$488,
          MATCH(1,
                ('Emission Factors'!$E$5:$E$488 = 'GHG emissions calculations'!$F2482) *
                ('Emission Factors'!$H$5:$H$488 = 'GHG emissions calculations'!$H2482),
                0),
          MATCH('GHG emissions calculations'!P$6,'Emission Factors'!$E$5:$P$5,0)),
    "")</f>
        <v/>
      </c>
      <c r="Q2482" s="311" t="str">
        <f t="array" ref="Q2482">IFERROR(
    IF(
        INDEX('Emission Factors'!$E$5:$P$488,
              MATCH(1,
                    ('Emission Factors'!$E$5:$E$488 = 'GHG emissions calculations'!$F2482) *
                    ('Emission Factors'!$H$5:$H$488 = 'GHG emissions calculations'!$H2482),
                    0),
              MATCH('GHG emissions calculations'!Q$6, 'Emission Factors'!$E$5:$P$5, 0)) &lt;&gt; "",
        INDEX('Emission Factors'!$E$5:$P$488,
              MATCH(1,
                    ('Emission Factors'!$E$5:$E$488 = 'GHG emissions calculations'!$F2482) *
                    ('Emission Factors'!$H$5:$H$488 = 'GHG emissions calculations'!$H2482),
                    0),
              MATCH('GHG emissions calculations'!Q$6, 'Emission Factors'!$E$5:$P$5, 0)),
        ""),
    "")</f>
        <v/>
      </c>
      <c r="R2482" s="311" t="str">
        <f t="array" ref="R2482">IFERROR(
    IF(
        INDEX('Emission Factors'!$E$5:$R$488,
              MATCH(1,
                    ('Emission Factors'!$E$5:$E$488 = 'GHG emissions calculations'!$F2482) *
                    ('Emission Factors'!$H$5:$H$488 = 'GHG emissions calculations'!$H2482),
                    0),
              MATCH('GHG emissions calculations'!R$6, 'Emission Factors'!$E$5:$R$5, 0)) &lt;&gt; "",
        INDEX('Emission Factors'!$E$5:$R$488,
              MATCH(1,
                    ('Emission Factors'!$E$5:$E$488 = 'GHG emissions calculations'!$F2482) *
                    ('Emission Factors'!$H$5:$H$488 = 'GHG emissions calculations'!$H2482),
                    0),
              MATCH('GHG emissions calculations'!R$6, 'Emission Factors'!$E$5:$R$5, 0)),
        ""),
    "")</f>
        <v/>
      </c>
      <c r="S2482" s="312">
        <f t="shared" si="4"/>
        <v>0</v>
      </c>
      <c r="T2482" s="23"/>
    </row>
    <row r="2483" ht="15.75" customHeight="1" outlineLevel="2">
      <c r="A2483" s="23"/>
      <c r="B2483" s="71"/>
      <c r="C2483" s="71"/>
      <c r="D2483" s="71"/>
      <c r="E2483" s="314"/>
      <c r="F2483" s="311" t="str">
        <f>Lists!AE55</f>
        <v>Facilities support services - America/Canada</v>
      </c>
      <c r="G2483" s="311">
        <f t="array" ref="G2483">XLOOKUP(1,('Emission Factors'!$E$5:$E$488='GHG emissions calculations'!$F2483)*('Emission Factors'!$H$5:$H$488='GHG emissions calculations'!$H2483),INDEX('Emission Factors'!$E$5:$T$488,0,MATCH('GHG emissions calculations'!G$6,'Emission Factors'!$E$5:$T$5,0)),"",0)</f>
        <v>3</v>
      </c>
      <c r="H2483" s="311" t="s">
        <v>238</v>
      </c>
      <c r="I2483" s="312" t="str">
        <f>IF(
    SUMIFS('Import data'!$L$25:$L$80,
           'Import data'!$J$25:$J$80, F2483,
           'Import data'!$G$25:$G$80, 'GHG emissions calculations'!$H2483,
           'Import data'!$I$25:$I$80,$E$2453) &lt;&gt; 0,
    SUMIFS('Import data'!$L$25:$L$80,
           'Import data'!$J$25:$J$80, F2483,
           'Import data'!$G$25:$G$80, 'GHG emissions calculations'!$H2483,
           'Import data'!$I$25:$I$80,$E$2453),
    ""
)</f>
        <v/>
      </c>
      <c r="J2483" s="311" t="str">
        <f t="array" ref="J2483">IF(
    XLOOKUP(F2483, 'Import data'!$J$26:$J$47, 'Import data'!$M$26:$M$47, "", 0) = "Please add the region-specific supplier emission factor or choose a different region available in the IAEG database.",
    "",
    XLOOKUP(F2483, 'Import data'!$J$26:$J$47, 'Import data'!$M$26:$M$47, "", 0)
)</f>
        <v/>
      </c>
      <c r="K2483" s="311" t="str">
        <f t="array" ref="K2483">IFERROR(
    XLOOKUP(F2483,
            _xlws.FILTER('Supplier Emission'!$G$15:$G$49,
                   ('Supplier Emission'!$D$15:$D$49=H2483) * ('Supplier Emission'!$F$15:$F$49=$E$2453)),
            _xlws.FILTER('Supplier Emission'!$I$15:$I$49,
                   ('Supplier Emission'!$D$15:$D$49=H2483) * ('Supplier Emission'!$F$15:$F$49=$E$2453)),
            ""),
    "")</f>
        <v/>
      </c>
      <c r="L2483" s="311" t="str">
        <f t="array" ref="L2483">IFERROR(
    XLOOKUP(F2483,
            _xlws.FILTER('Supplier Emission'!$G$15:$G$49,
                   ('Supplier Emission'!$D$15:$D$49=H2483) * ('Supplier Emission'!$F$15:$F$49=$E$2453)),
            _xlws.FILTER('Supplier Emission'!$J$15:$J$49,
                   ('Supplier Emission'!$D$15:$D$49=H2483) * ('Supplier Emission'!$F$15:$F$49=$E$2453)),
            ""),
    "")</f>
        <v/>
      </c>
      <c r="M2483" s="311" t="str">
        <f t="array" ref="M2483">IFERROR(
    XLOOKUP(F2483,
            _xlws.FILTER('Supplier Emission'!$G$15:$G$49,
                   ('Supplier Emission'!$D$15:$D$49=H2483) * ('Supplier Emission'!$F$15:$F$49=$E$2453)),
            _xlws.FILTER('Supplier Emission'!$M$15:$M$49,
                   ('Supplier Emission'!$D$15:$D$49=H2483) * ('Supplier Emission'!$F$15:$F$49=$E$2453)),
            ""),
    "")</f>
        <v/>
      </c>
      <c r="N2483" s="311" t="str">
        <f t="array" ref="N2483">IFERROR(
    XLOOKUP(F2483,
            _xlws.FILTER('Supplier Emission'!$G$15:$G$49,
                   ('Supplier Emission'!$D$15:$D$49=H2483) * ('Supplier Emission'!$F$15:$F$49=$E$2453)),
            _xlws.FILTER('Supplier Emission'!$H$15:$H$49,
                   ('Supplier Emission'!$D$15:$D$49=H2483) * ('Supplier Emission'!$F$15:$F$49=$E$2453)),
            ""),
    "")</f>
        <v/>
      </c>
      <c r="O2483" s="311" t="str">
        <f t="array" ref="O2483">XLOOKUP(1,('Emission Factors'!$E$5:$E$488='GHG emissions calculations'!$F2483)*('Emission Factors'!$H$5:$H$488='GHG emissions calculations'!$H2483),INDEX('Emission Factors'!$E$5:$T$488,0,MATCH('GHG emissions calculations'!O$6,'Emission Factors'!$E$5:$T$5,0)),"",0)</f>
        <v>Facilities and other support services</v>
      </c>
      <c r="P2483" s="313">
        <f t="array" ref="P2483">IFERROR(
    INDEX('Emission Factors'!$E$5:$P$488,
          MATCH(1,
                ('Emission Factors'!$E$5:$E$488 = 'GHG emissions calculations'!$F2483) *
                ('Emission Factors'!$H$5:$H$488 = 'GHG emissions calculations'!$H2483),
                0),
          MATCH('GHG emissions calculations'!P$6,'Emission Factors'!$E$5:$P$5,0)),
    "")</f>
        <v>318.114</v>
      </c>
      <c r="Q2483" s="311" t="str">
        <f t="array" ref="Q2483">IFERROR(
    IF(
        INDEX('Emission Factors'!$E$5:$P$488,
              MATCH(1,
                    ('Emission Factors'!$E$5:$E$488 = 'GHG emissions calculations'!$F2483) *
                    ('Emission Factors'!$H$5:$H$488 = 'GHG emissions calculations'!$H2483),
                    0),
              MATCH('GHG emissions calculations'!Q$6, 'Emission Factors'!$E$5:$P$5, 0)) &lt;&gt; "",
        INDEX('Emission Factors'!$E$5:$P$488,
              MATCH(1,
                    ('Emission Factors'!$E$5:$E$488 = 'GHG emissions calculations'!$F2483) *
                    ('Emission Factors'!$H$5:$H$488 = 'GHG emissions calculations'!$H2483),
                    0),
              MATCH('GHG emissions calculations'!Q$6, 'Emission Factors'!$E$5:$P$5, 0)),
        ""),
    "")</f>
        <v>kgCO2e / k€</v>
      </c>
      <c r="R2483" s="311" t="str">
        <f t="array" ref="R2483">IFERROR(
    IF(
        INDEX('Emission Factors'!$E$5:$R$488,
              MATCH(1,
                    ('Emission Factors'!$E$5:$E$488 = 'GHG emissions calculations'!$F2483) *
                    ('Emission Factors'!$H$5:$H$488 = 'GHG emissions calculations'!$H2483),
                    0),
              MATCH('GHG emissions calculations'!R$6, 'Emission Factors'!$E$5:$R$5, 0)) &lt;&gt; "",
        INDEX('Emission Factors'!$E$5:$R$488,
              MATCH(1,
                    ('Emission Factors'!$E$5:$E$488 = 'GHG emissions calculations'!$F2483) *
                    ('Emission Factors'!$H$5:$H$488 = 'GHG emissions calculations'!$H2483),
                    0),
              MATCH('GHG emissions calculations'!R$6, 'Emission Factors'!$E$5:$R$5, 0)),
        ""),
    "")</f>
        <v>America</v>
      </c>
      <c r="S2483" s="312">
        <f t="shared" si="4"/>
        <v>0</v>
      </c>
      <c r="T2483" s="23"/>
    </row>
    <row r="2484" ht="15.75" customHeight="1" outlineLevel="2">
      <c r="A2484" s="23"/>
      <c r="B2484" s="71"/>
      <c r="C2484" s="71"/>
      <c r="D2484" s="71"/>
      <c r="E2484" s="314"/>
      <c r="F2484" s="311" t="str">
        <f>Lists!AE54</f>
        <v>Facilities support services - America/USA</v>
      </c>
      <c r="G2484" s="311">
        <f t="array" ref="G2484">XLOOKUP(1,('Emission Factors'!$E$5:$E$488='GHG emissions calculations'!$F2484)*('Emission Factors'!$H$5:$H$488='GHG emissions calculations'!$H2484),INDEX('Emission Factors'!$E$5:$T$488,0,MATCH('GHG emissions calculations'!G$6,'Emission Factors'!$E$5:$T$5,0)),"",0)</f>
        <v>3</v>
      </c>
      <c r="H2484" s="311" t="s">
        <v>238</v>
      </c>
      <c r="I2484" s="312" t="str">
        <f>IF(
    SUMIFS('Import data'!$L$25:$L$80,
           'Import data'!$J$25:$J$80, F2484,
           'Import data'!$G$25:$G$80, 'GHG emissions calculations'!$H2484,
           'Import data'!$I$25:$I$80,$E$2453) &lt;&gt; 0,
    SUMIFS('Import data'!$L$25:$L$80,
           'Import data'!$J$25:$J$80, F2484,
           'Import data'!$G$25:$G$80, 'GHG emissions calculations'!$H2484,
           'Import data'!$I$25:$I$80,$E$2453),
    ""
)</f>
        <v/>
      </c>
      <c r="J2484" s="311" t="str">
        <f t="array" ref="J2484">IF(
    XLOOKUP(F2484, 'Import data'!$J$26:$J$47, 'Import data'!$M$26:$M$47, "", 0) = "Please add the region-specific supplier emission factor or choose a different region available in the IAEG database.",
    "",
    XLOOKUP(F2484, 'Import data'!$J$26:$J$47, 'Import data'!$M$26:$M$47, "", 0)
)</f>
        <v/>
      </c>
      <c r="K2484" s="311" t="str">
        <f t="array" ref="K2484">IFERROR(
    XLOOKUP(F2484,
            _xlws.FILTER('Supplier Emission'!$G$15:$G$49,
                   ('Supplier Emission'!$D$15:$D$49=H2484) * ('Supplier Emission'!$F$15:$F$49=$E$2453)),
            _xlws.FILTER('Supplier Emission'!$I$15:$I$49,
                   ('Supplier Emission'!$D$15:$D$49=H2484) * ('Supplier Emission'!$F$15:$F$49=$E$2453)),
            ""),
    "")</f>
        <v/>
      </c>
      <c r="L2484" s="311" t="str">
        <f t="array" ref="L2484">IFERROR(
    XLOOKUP(F2484,
            _xlws.FILTER('Supplier Emission'!$G$15:$G$49,
                   ('Supplier Emission'!$D$15:$D$49=H2484) * ('Supplier Emission'!$F$15:$F$49=$E$2453)),
            _xlws.FILTER('Supplier Emission'!$J$15:$J$49,
                   ('Supplier Emission'!$D$15:$D$49=H2484) * ('Supplier Emission'!$F$15:$F$49=$E$2453)),
            ""),
    "")</f>
        <v/>
      </c>
      <c r="M2484" s="311" t="str">
        <f t="array" ref="M2484">IFERROR(
    XLOOKUP(F2484,
            _xlws.FILTER('Supplier Emission'!$G$15:$G$49,
                   ('Supplier Emission'!$D$15:$D$49=H2484) * ('Supplier Emission'!$F$15:$F$49=$E$2453)),
            _xlws.FILTER('Supplier Emission'!$M$15:$M$49,
                   ('Supplier Emission'!$D$15:$D$49=H2484) * ('Supplier Emission'!$F$15:$F$49=$E$2453)),
            ""),
    "")</f>
        <v/>
      </c>
      <c r="N2484" s="311" t="str">
        <f t="array" ref="N2484">IFERROR(
    XLOOKUP(F2484,
            _xlws.FILTER('Supplier Emission'!$G$15:$G$49,
                   ('Supplier Emission'!$D$15:$D$49=H2484) * ('Supplier Emission'!$F$15:$F$49=$E$2453)),
            _xlws.FILTER('Supplier Emission'!$H$15:$H$49,
                   ('Supplier Emission'!$D$15:$D$49=H2484) * ('Supplier Emission'!$F$15:$F$49=$E$2453)),
            ""),
    "")</f>
        <v/>
      </c>
      <c r="O2484" s="311" t="str">
        <f t="array" ref="O2484">XLOOKUP(1,('Emission Factors'!$E$5:$E$488='GHG emissions calculations'!$F2484)*('Emission Factors'!$H$5:$H$488='GHG emissions calculations'!$H2484),INDEX('Emission Factors'!$E$5:$T$488,0,MATCH('GHG emissions calculations'!O$6,'Emission Factors'!$E$5:$T$5,0)),"",0)</f>
        <v>Facilities support services</v>
      </c>
      <c r="P2484" s="313">
        <f t="array" ref="P2484">IFERROR(
    INDEX('Emission Factors'!$E$5:$P$488,
          MATCH(1,
                ('Emission Factors'!$E$5:$E$488 = 'GHG emissions calculations'!$F2484) *
                ('Emission Factors'!$H$5:$H$488 = 'GHG emissions calculations'!$H2484),
                0),
          MATCH('GHG emissions calculations'!P$6,'Emission Factors'!$E$5:$P$5,0)),
    "")</f>
        <v>199</v>
      </c>
      <c r="Q2484" s="311" t="str">
        <f t="array" ref="Q2484">IFERROR(
    IF(
        INDEX('Emission Factors'!$E$5:$P$488,
              MATCH(1,
                    ('Emission Factors'!$E$5:$E$488 = 'GHG emissions calculations'!$F2484) *
                    ('Emission Factors'!$H$5:$H$488 = 'GHG emissions calculations'!$H2484),
                    0),
              MATCH('GHG emissions calculations'!Q$6, 'Emission Factors'!$E$5:$P$5, 0)) &lt;&gt; "",
        INDEX('Emission Factors'!$E$5:$P$488,
              MATCH(1,
                    ('Emission Factors'!$E$5:$E$488 = 'GHG emissions calculations'!$F2484) *
                    ('Emission Factors'!$H$5:$H$488 = 'GHG emissions calculations'!$H2484),
                    0),
              MATCH('GHG emissions calculations'!Q$6, 'Emission Factors'!$E$5:$P$5, 0)),
        ""),
    "")</f>
        <v>kgCO2e / k€</v>
      </c>
      <c r="R2484" s="311" t="str">
        <f t="array" ref="R2484">IFERROR(
    IF(
        INDEX('Emission Factors'!$E$5:$R$488,
              MATCH(1,
                    ('Emission Factors'!$E$5:$E$488 = 'GHG emissions calculations'!$F2484) *
                    ('Emission Factors'!$H$5:$H$488 = 'GHG emissions calculations'!$H2484),
                    0),
              MATCH('GHG emissions calculations'!R$6, 'Emission Factors'!$E$5:$R$5, 0)) &lt;&gt; "",
        INDEX('Emission Factors'!$E$5:$R$488,
              MATCH(1,
                    ('Emission Factors'!$E$5:$E$488 = 'GHG emissions calculations'!$F2484) *
                    ('Emission Factors'!$H$5:$H$488 = 'GHG emissions calculations'!$H2484),
                    0),
              MATCH('GHG emissions calculations'!R$6, 'Emission Factors'!$E$5:$R$5, 0)),
        ""),
    "")</f>
        <v>America</v>
      </c>
      <c r="S2484" s="312">
        <f t="shared" si="4"/>
        <v>0</v>
      </c>
      <c r="T2484" s="23"/>
    </row>
    <row r="2485" ht="15.75" customHeight="1" outlineLevel="2">
      <c r="A2485" s="23"/>
      <c r="B2485" s="71"/>
      <c r="C2485" s="71"/>
      <c r="D2485" s="71"/>
      <c r="E2485" s="314"/>
      <c r="F2485" s="311" t="str">
        <f>Lists!AE58</f>
        <v>Facilities support services - Asia</v>
      </c>
      <c r="G2485" s="311" t="str">
        <f t="array" ref="G2485">XLOOKUP(1,('Emission Factors'!$E$5:$E$488='GHG emissions calculations'!$F2485)*('Emission Factors'!$H$5:$H$488='GHG emissions calculations'!$H2485),INDEX('Emission Factors'!$E$5:$T$488,0,MATCH('GHG emissions calculations'!G$6,'Emission Factors'!$E$5:$T$5,0)),"",0)</f>
        <v/>
      </c>
      <c r="H2485" s="311" t="s">
        <v>238</v>
      </c>
      <c r="I2485" s="312" t="str">
        <f>IF(
    SUMIFS('Import data'!$L$25:$L$80,
           'Import data'!$J$25:$J$80, F2485,
           'Import data'!$G$25:$G$80, 'GHG emissions calculations'!$H2485,
           'Import data'!$I$25:$I$80,$E$2453) &lt;&gt; 0,
    SUMIFS('Import data'!$L$25:$L$80,
           'Import data'!$J$25:$J$80, F2485,
           'Import data'!$G$25:$G$80, 'GHG emissions calculations'!$H2485,
           'Import data'!$I$25:$I$80,$E$2453),
    ""
)</f>
        <v/>
      </c>
      <c r="J2485" s="311" t="str">
        <f t="array" ref="J2485">IF(
    XLOOKUP(F2485, 'Import data'!$J$26:$J$47, 'Import data'!$M$26:$M$47, "", 0) = "Please add the region-specific supplier emission factor or choose a different region available in the IAEG database.",
    "",
    XLOOKUP(F2485, 'Import data'!$J$26:$J$47, 'Import data'!$M$26:$M$47, "", 0)
)</f>
        <v/>
      </c>
      <c r="K2485" s="311" t="str">
        <f t="array" ref="K2485">IFERROR(
    XLOOKUP(F2485,
            _xlws.FILTER('Supplier Emission'!$G$15:$G$49,
                   ('Supplier Emission'!$D$15:$D$49=H2485) * ('Supplier Emission'!$F$15:$F$49=$E$2453)),
            _xlws.FILTER('Supplier Emission'!$I$15:$I$49,
                   ('Supplier Emission'!$D$15:$D$49=H2485) * ('Supplier Emission'!$F$15:$F$49=$E$2453)),
            ""),
    "")</f>
        <v/>
      </c>
      <c r="L2485" s="311" t="str">
        <f t="array" ref="L2485">IFERROR(
    XLOOKUP(F2485,
            _xlws.FILTER('Supplier Emission'!$G$15:$G$49,
                   ('Supplier Emission'!$D$15:$D$49=H2485) * ('Supplier Emission'!$F$15:$F$49=$E$2453)),
            _xlws.FILTER('Supplier Emission'!$J$15:$J$49,
                   ('Supplier Emission'!$D$15:$D$49=H2485) * ('Supplier Emission'!$F$15:$F$49=$E$2453)),
            ""),
    "")</f>
        <v/>
      </c>
      <c r="M2485" s="311" t="str">
        <f t="array" ref="M2485">IFERROR(
    XLOOKUP(F2485,
            _xlws.FILTER('Supplier Emission'!$G$15:$G$49,
                   ('Supplier Emission'!$D$15:$D$49=H2485) * ('Supplier Emission'!$F$15:$F$49=$E$2453)),
            _xlws.FILTER('Supplier Emission'!$M$15:$M$49,
                   ('Supplier Emission'!$D$15:$D$49=H2485) * ('Supplier Emission'!$F$15:$F$49=$E$2453)),
            ""),
    "")</f>
        <v/>
      </c>
      <c r="N2485" s="311" t="str">
        <f t="array" ref="N2485">IFERROR(
    XLOOKUP(F2485,
            _xlws.FILTER('Supplier Emission'!$G$15:$G$49,
                   ('Supplier Emission'!$D$15:$D$49=H2485) * ('Supplier Emission'!$F$15:$F$49=$E$2453)),
            _xlws.FILTER('Supplier Emission'!$H$15:$H$49,
                   ('Supplier Emission'!$D$15:$D$49=H2485) * ('Supplier Emission'!$F$15:$F$49=$E$2453)),
            ""),
    "")</f>
        <v/>
      </c>
      <c r="O2485" s="311" t="str">
        <f t="array" ref="O2485">XLOOKUP(1,('Emission Factors'!$E$5:$E$488='GHG emissions calculations'!$F2485)*('Emission Factors'!$H$5:$H$488='GHG emissions calculations'!$H2485),INDEX('Emission Factors'!$E$5:$T$488,0,MATCH('GHG emissions calculations'!O$6,'Emission Factors'!$E$5:$T$5,0)),"",0)</f>
        <v/>
      </c>
      <c r="P2485" s="313" t="str">
        <f t="array" ref="P2485">IFERROR(
    INDEX('Emission Factors'!$E$5:$P$488,
          MATCH(1,
                ('Emission Factors'!$E$5:$E$488 = 'GHG emissions calculations'!$F2485) *
                ('Emission Factors'!$H$5:$H$488 = 'GHG emissions calculations'!$H2485),
                0),
          MATCH('GHG emissions calculations'!P$6,'Emission Factors'!$E$5:$P$5,0)),
    "")</f>
        <v/>
      </c>
      <c r="Q2485" s="311" t="str">
        <f t="array" ref="Q2485">IFERROR(
    IF(
        INDEX('Emission Factors'!$E$5:$P$488,
              MATCH(1,
                    ('Emission Factors'!$E$5:$E$488 = 'GHG emissions calculations'!$F2485) *
                    ('Emission Factors'!$H$5:$H$488 = 'GHG emissions calculations'!$H2485),
                    0),
              MATCH('GHG emissions calculations'!Q$6, 'Emission Factors'!$E$5:$P$5, 0)) &lt;&gt; "",
        INDEX('Emission Factors'!$E$5:$P$488,
              MATCH(1,
                    ('Emission Factors'!$E$5:$E$488 = 'GHG emissions calculations'!$F2485) *
                    ('Emission Factors'!$H$5:$H$488 = 'GHG emissions calculations'!$H2485),
                    0),
              MATCH('GHG emissions calculations'!Q$6, 'Emission Factors'!$E$5:$P$5, 0)),
        ""),
    "")</f>
        <v/>
      </c>
      <c r="R2485" s="311" t="str">
        <f t="array" ref="R2485">IFERROR(
    IF(
        INDEX('Emission Factors'!$E$5:$R$488,
              MATCH(1,
                    ('Emission Factors'!$E$5:$E$488 = 'GHG emissions calculations'!$F2485) *
                    ('Emission Factors'!$H$5:$H$488 = 'GHG emissions calculations'!$H2485),
                    0),
              MATCH('GHG emissions calculations'!R$6, 'Emission Factors'!$E$5:$R$5, 0)) &lt;&gt; "",
        INDEX('Emission Factors'!$E$5:$R$488,
              MATCH(1,
                    ('Emission Factors'!$E$5:$E$488 = 'GHG emissions calculations'!$F2485) *
                    ('Emission Factors'!$H$5:$H$488 = 'GHG emissions calculations'!$H2485),
                    0),
              MATCH('GHG emissions calculations'!R$6, 'Emission Factors'!$E$5:$R$5, 0)),
        ""),
    "")</f>
        <v/>
      </c>
      <c r="S2485" s="312">
        <f t="shared" si="4"/>
        <v>0</v>
      </c>
      <c r="T2485" s="23"/>
    </row>
    <row r="2486" ht="15.75" customHeight="1" outlineLevel="2">
      <c r="A2486" s="23"/>
      <c r="B2486" s="71"/>
      <c r="C2486" s="71"/>
      <c r="D2486" s="71"/>
      <c r="E2486" s="314"/>
      <c r="F2486" s="311" t="str">
        <f>Lists!AE56</f>
        <v>Facilities support services - Europe</v>
      </c>
      <c r="G2486" s="311" t="str">
        <f t="array" ref="G2486">XLOOKUP(1,('Emission Factors'!$E$5:$E$488='GHG emissions calculations'!$F2486)*('Emission Factors'!$H$5:$H$488='GHG emissions calculations'!$H2486),INDEX('Emission Factors'!$E$5:$T$488,0,MATCH('GHG emissions calculations'!G$6,'Emission Factors'!$E$5:$T$5,0)),"",0)</f>
        <v/>
      </c>
      <c r="H2486" s="311" t="s">
        <v>238</v>
      </c>
      <c r="I2486" s="312" t="str">
        <f>IF(
    SUMIFS('Import data'!$L$25:$L$80,
           'Import data'!$J$25:$J$80, F2486,
           'Import data'!$G$25:$G$80, 'GHG emissions calculations'!$H2486,
           'Import data'!$I$25:$I$80,$E$2453) &lt;&gt; 0,
    SUMIFS('Import data'!$L$25:$L$80,
           'Import data'!$J$25:$J$80, F2486,
           'Import data'!$G$25:$G$80, 'GHG emissions calculations'!$H2486,
           'Import data'!$I$25:$I$80,$E$2453),
    ""
)</f>
        <v/>
      </c>
      <c r="J2486" s="311" t="str">
        <f t="array" ref="J2486">IF(
    XLOOKUP(F2486, 'Import data'!$J$26:$J$47, 'Import data'!$M$26:$M$47, "", 0) = "Please add the region-specific supplier emission factor or choose a different region available in the IAEG database.",
    "",
    XLOOKUP(F2486, 'Import data'!$J$26:$J$47, 'Import data'!$M$26:$M$47, "", 0)
)</f>
        <v/>
      </c>
      <c r="K2486" s="311" t="str">
        <f t="array" ref="K2486">IFERROR(
    XLOOKUP(F2486,
            _xlws.FILTER('Supplier Emission'!$G$15:$G$49,
                   ('Supplier Emission'!$D$15:$D$49=H2486) * ('Supplier Emission'!$F$15:$F$49=$E$2453)),
            _xlws.FILTER('Supplier Emission'!$I$15:$I$49,
                   ('Supplier Emission'!$D$15:$D$49=H2486) * ('Supplier Emission'!$F$15:$F$49=$E$2453)),
            ""),
    "")</f>
        <v/>
      </c>
      <c r="L2486" s="311" t="str">
        <f t="array" ref="L2486">IFERROR(
    XLOOKUP(F2486,
            _xlws.FILTER('Supplier Emission'!$G$15:$G$49,
                   ('Supplier Emission'!$D$15:$D$49=H2486) * ('Supplier Emission'!$F$15:$F$49=$E$2453)),
            _xlws.FILTER('Supplier Emission'!$J$15:$J$49,
                   ('Supplier Emission'!$D$15:$D$49=H2486) * ('Supplier Emission'!$F$15:$F$49=$E$2453)),
            ""),
    "")</f>
        <v/>
      </c>
      <c r="M2486" s="311" t="str">
        <f t="array" ref="M2486">IFERROR(
    XLOOKUP(F2486,
            _xlws.FILTER('Supplier Emission'!$G$15:$G$49,
                   ('Supplier Emission'!$D$15:$D$49=H2486) * ('Supplier Emission'!$F$15:$F$49=$E$2453)),
            _xlws.FILTER('Supplier Emission'!$M$15:$M$49,
                   ('Supplier Emission'!$D$15:$D$49=H2486) * ('Supplier Emission'!$F$15:$F$49=$E$2453)),
            ""),
    "")</f>
        <v/>
      </c>
      <c r="N2486" s="311" t="str">
        <f t="array" ref="N2486">IFERROR(
    XLOOKUP(F2486,
            _xlws.FILTER('Supplier Emission'!$G$15:$G$49,
                   ('Supplier Emission'!$D$15:$D$49=H2486) * ('Supplier Emission'!$F$15:$F$49=$E$2453)),
            _xlws.FILTER('Supplier Emission'!$H$15:$H$49,
                   ('Supplier Emission'!$D$15:$D$49=H2486) * ('Supplier Emission'!$F$15:$F$49=$E$2453)),
            ""),
    "")</f>
        <v/>
      </c>
      <c r="O2486" s="311" t="str">
        <f t="array" ref="O2486">XLOOKUP(1,('Emission Factors'!$E$5:$E$488='GHG emissions calculations'!$F2486)*('Emission Factors'!$H$5:$H$488='GHG emissions calculations'!$H2486),INDEX('Emission Factors'!$E$5:$T$488,0,MATCH('GHG emissions calculations'!O$6,'Emission Factors'!$E$5:$T$5,0)),"",0)</f>
        <v/>
      </c>
      <c r="P2486" s="313" t="str">
        <f t="array" ref="P2486">IFERROR(
    INDEX('Emission Factors'!$E$5:$P$488,
          MATCH(1,
                ('Emission Factors'!$E$5:$E$488 = 'GHG emissions calculations'!$F2486) *
                ('Emission Factors'!$H$5:$H$488 = 'GHG emissions calculations'!$H2486),
                0),
          MATCH('GHG emissions calculations'!P$6,'Emission Factors'!$E$5:$P$5,0)),
    "")</f>
        <v/>
      </c>
      <c r="Q2486" s="311" t="str">
        <f t="array" ref="Q2486">IFERROR(
    IF(
        INDEX('Emission Factors'!$E$5:$P$488,
              MATCH(1,
                    ('Emission Factors'!$E$5:$E$488 = 'GHG emissions calculations'!$F2486) *
                    ('Emission Factors'!$H$5:$H$488 = 'GHG emissions calculations'!$H2486),
                    0),
              MATCH('GHG emissions calculations'!Q$6, 'Emission Factors'!$E$5:$P$5, 0)) &lt;&gt; "",
        INDEX('Emission Factors'!$E$5:$P$488,
              MATCH(1,
                    ('Emission Factors'!$E$5:$E$488 = 'GHG emissions calculations'!$F2486) *
                    ('Emission Factors'!$H$5:$H$488 = 'GHG emissions calculations'!$H2486),
                    0),
              MATCH('GHG emissions calculations'!Q$6, 'Emission Factors'!$E$5:$P$5, 0)),
        ""),
    "")</f>
        <v/>
      </c>
      <c r="R2486" s="311" t="str">
        <f t="array" ref="R2486">IFERROR(
    IF(
        INDEX('Emission Factors'!$E$5:$R$488,
              MATCH(1,
                    ('Emission Factors'!$E$5:$E$488 = 'GHG emissions calculations'!$F2486) *
                    ('Emission Factors'!$H$5:$H$488 = 'GHG emissions calculations'!$H2486),
                    0),
              MATCH('GHG emissions calculations'!R$6, 'Emission Factors'!$E$5:$R$5, 0)) &lt;&gt; "",
        INDEX('Emission Factors'!$E$5:$R$488,
              MATCH(1,
                    ('Emission Factors'!$E$5:$E$488 = 'GHG emissions calculations'!$F2486) *
                    ('Emission Factors'!$H$5:$H$488 = 'GHG emissions calculations'!$H2486),
                    0),
              MATCH('GHG emissions calculations'!R$6, 'Emission Factors'!$E$5:$R$5, 0)),
        ""),
    "")</f>
        <v/>
      </c>
      <c r="S2486" s="312">
        <f t="shared" si="4"/>
        <v>0</v>
      </c>
      <c r="T2486" s="23"/>
    </row>
    <row r="2487" ht="15.75" customHeight="1" outlineLevel="2">
      <c r="A2487" s="23"/>
      <c r="B2487" s="71"/>
      <c r="C2487" s="71"/>
      <c r="D2487" s="71"/>
      <c r="E2487" s="314"/>
      <c r="F2487" s="311" t="str">
        <f>Lists!AE61</f>
        <v>Facilities support services - Global or unspecified region</v>
      </c>
      <c r="G2487" s="311" t="str">
        <f t="array" ref="G2487">XLOOKUP(1,('Emission Factors'!$E$5:$E$488='GHG emissions calculations'!$F2487)*('Emission Factors'!$H$5:$H$488='GHG emissions calculations'!$H2487),INDEX('Emission Factors'!$E$5:$T$488,0,MATCH('GHG emissions calculations'!G$6,'Emission Factors'!$E$5:$T$5,0)),"",0)</f>
        <v/>
      </c>
      <c r="H2487" s="311" t="s">
        <v>238</v>
      </c>
      <c r="I2487" s="312" t="str">
        <f>IF(
    SUMIFS('Import data'!$L$25:$L$80,
           'Import data'!$J$25:$J$80, F2487,
           'Import data'!$G$25:$G$80, 'GHG emissions calculations'!$H2487,
           'Import data'!$I$25:$I$80,$E$2453) &lt;&gt; 0,
    SUMIFS('Import data'!$L$25:$L$80,
           'Import data'!$J$25:$J$80, F2487,
           'Import data'!$G$25:$G$80, 'GHG emissions calculations'!$H2487,
           'Import data'!$I$25:$I$80,$E$2453),
    ""
)</f>
        <v/>
      </c>
      <c r="J2487" s="311" t="str">
        <f t="array" ref="J2487">IF(
    XLOOKUP(F2487, 'Import data'!$J$26:$J$47, 'Import data'!$M$26:$M$47, "", 0) = "Please add the region-specific supplier emission factor or choose a different region available in the IAEG database.",
    "",
    XLOOKUP(F2487, 'Import data'!$J$26:$J$47, 'Import data'!$M$26:$M$47, "", 0)
)</f>
        <v/>
      </c>
      <c r="K2487" s="311" t="str">
        <f t="array" ref="K2487">IFERROR(
    XLOOKUP(F2487,
            _xlws.FILTER('Supplier Emission'!$G$15:$G$49,
                   ('Supplier Emission'!$D$15:$D$49=H2487) * ('Supplier Emission'!$F$15:$F$49=$E$2453)),
            _xlws.FILTER('Supplier Emission'!$I$15:$I$49,
                   ('Supplier Emission'!$D$15:$D$49=H2487) * ('Supplier Emission'!$F$15:$F$49=$E$2453)),
            ""),
    "")</f>
        <v/>
      </c>
      <c r="L2487" s="311" t="str">
        <f t="array" ref="L2487">IFERROR(
    XLOOKUP(F2487,
            _xlws.FILTER('Supplier Emission'!$G$15:$G$49,
                   ('Supplier Emission'!$D$15:$D$49=H2487) * ('Supplier Emission'!$F$15:$F$49=$E$2453)),
            _xlws.FILTER('Supplier Emission'!$J$15:$J$49,
                   ('Supplier Emission'!$D$15:$D$49=H2487) * ('Supplier Emission'!$F$15:$F$49=$E$2453)),
            ""),
    "")</f>
        <v/>
      </c>
      <c r="M2487" s="311" t="str">
        <f t="array" ref="M2487">IFERROR(
    XLOOKUP(F2487,
            _xlws.FILTER('Supplier Emission'!$G$15:$G$49,
                   ('Supplier Emission'!$D$15:$D$49=H2487) * ('Supplier Emission'!$F$15:$F$49=$E$2453)),
            _xlws.FILTER('Supplier Emission'!$M$15:$M$49,
                   ('Supplier Emission'!$D$15:$D$49=H2487) * ('Supplier Emission'!$F$15:$F$49=$E$2453)),
            ""),
    "")</f>
        <v/>
      </c>
      <c r="N2487" s="311" t="str">
        <f t="array" ref="N2487">IFERROR(
    XLOOKUP(F2487,
            _xlws.FILTER('Supplier Emission'!$G$15:$G$49,
                   ('Supplier Emission'!$D$15:$D$49=H2487) * ('Supplier Emission'!$F$15:$F$49=$E$2453)),
            _xlws.FILTER('Supplier Emission'!$H$15:$H$49,
                   ('Supplier Emission'!$D$15:$D$49=H2487) * ('Supplier Emission'!$F$15:$F$49=$E$2453)),
            ""),
    "")</f>
        <v/>
      </c>
      <c r="O2487" s="311" t="str">
        <f t="array" ref="O2487">XLOOKUP(1,('Emission Factors'!$E$5:$E$488='GHG emissions calculations'!$F2487)*('Emission Factors'!$H$5:$H$488='GHG emissions calculations'!$H2487),INDEX('Emission Factors'!$E$5:$T$488,0,MATCH('GHG emissions calculations'!O$6,'Emission Factors'!$E$5:$T$5,0)),"",0)</f>
        <v/>
      </c>
      <c r="P2487" s="313" t="str">
        <f t="array" ref="P2487">IFERROR(
    INDEX('Emission Factors'!$E$5:$P$488,
          MATCH(1,
                ('Emission Factors'!$E$5:$E$488 = 'GHG emissions calculations'!$F2487) *
                ('Emission Factors'!$H$5:$H$488 = 'GHG emissions calculations'!$H2487),
                0),
          MATCH('GHG emissions calculations'!P$6,'Emission Factors'!$E$5:$P$5,0)),
    "")</f>
        <v/>
      </c>
      <c r="Q2487" s="311" t="str">
        <f t="array" ref="Q2487">IFERROR(
    IF(
        INDEX('Emission Factors'!$E$5:$P$488,
              MATCH(1,
                    ('Emission Factors'!$E$5:$E$488 = 'GHG emissions calculations'!$F2487) *
                    ('Emission Factors'!$H$5:$H$488 = 'GHG emissions calculations'!$H2487),
                    0),
              MATCH('GHG emissions calculations'!Q$6, 'Emission Factors'!$E$5:$P$5, 0)) &lt;&gt; "",
        INDEX('Emission Factors'!$E$5:$P$488,
              MATCH(1,
                    ('Emission Factors'!$E$5:$E$488 = 'GHG emissions calculations'!$F2487) *
                    ('Emission Factors'!$H$5:$H$488 = 'GHG emissions calculations'!$H2487),
                    0),
              MATCH('GHG emissions calculations'!Q$6, 'Emission Factors'!$E$5:$P$5, 0)),
        ""),
    "")</f>
        <v/>
      </c>
      <c r="R2487" s="311" t="str">
        <f t="array" ref="R2487">IFERROR(
    IF(
        INDEX('Emission Factors'!$E$5:$R$488,
              MATCH(1,
                    ('Emission Factors'!$E$5:$E$488 = 'GHG emissions calculations'!$F2487) *
                    ('Emission Factors'!$H$5:$H$488 = 'GHG emissions calculations'!$H2487),
                    0),
              MATCH('GHG emissions calculations'!R$6, 'Emission Factors'!$E$5:$R$5, 0)) &lt;&gt; "",
        INDEX('Emission Factors'!$E$5:$R$488,
              MATCH(1,
                    ('Emission Factors'!$E$5:$E$488 = 'GHG emissions calculations'!$F2487) *
                    ('Emission Factors'!$H$5:$H$488 = 'GHG emissions calculations'!$H2487),
                    0),
              MATCH('GHG emissions calculations'!R$6, 'Emission Factors'!$E$5:$R$5, 0)),
        ""),
    "")</f>
        <v/>
      </c>
      <c r="S2487" s="312">
        <f t="shared" si="4"/>
        <v>0</v>
      </c>
      <c r="T2487" s="23"/>
    </row>
    <row r="2488" ht="15.75" customHeight="1" outlineLevel="2">
      <c r="A2488" s="23"/>
      <c r="B2488" s="71"/>
      <c r="C2488" s="71"/>
      <c r="D2488" s="71"/>
      <c r="E2488" s="314"/>
      <c r="F2488" s="311" t="str">
        <f>Lists!AE60</f>
        <v>Facilities support services - Middle East</v>
      </c>
      <c r="G2488" s="311" t="str">
        <f t="array" ref="G2488">XLOOKUP(1,('Emission Factors'!$E$5:$E$488='GHG emissions calculations'!$F2488)*('Emission Factors'!$H$5:$H$488='GHG emissions calculations'!$H2488),INDEX('Emission Factors'!$E$5:$T$488,0,MATCH('GHG emissions calculations'!G$6,'Emission Factors'!$E$5:$T$5,0)),"",0)</f>
        <v/>
      </c>
      <c r="H2488" s="311" t="s">
        <v>238</v>
      </c>
      <c r="I2488" s="312" t="str">
        <f>IF(
    SUMIFS('Import data'!$L$25:$L$80,
           'Import data'!$J$25:$J$80, F2488,
           'Import data'!$G$25:$G$80, 'GHG emissions calculations'!$H2488,
           'Import data'!$I$25:$I$80,$E$2453) &lt;&gt; 0,
    SUMIFS('Import data'!$L$25:$L$80,
           'Import data'!$J$25:$J$80, F2488,
           'Import data'!$G$25:$G$80, 'GHG emissions calculations'!$H2488,
           'Import data'!$I$25:$I$80,$E$2453),
    ""
)</f>
        <v/>
      </c>
      <c r="J2488" s="311" t="str">
        <f t="array" ref="J2488">IF(
    XLOOKUP(F2488, 'Import data'!$J$26:$J$47, 'Import data'!$M$26:$M$47, "", 0) = "Please add the region-specific supplier emission factor or choose a different region available in the IAEG database.",
    "",
    XLOOKUP(F2488, 'Import data'!$J$26:$J$47, 'Import data'!$M$26:$M$47, "", 0)
)</f>
        <v/>
      </c>
      <c r="K2488" s="311" t="str">
        <f t="array" ref="K2488">IFERROR(
    XLOOKUP(F2488,
            _xlws.FILTER('Supplier Emission'!$G$15:$G$49,
                   ('Supplier Emission'!$D$15:$D$49=H2488) * ('Supplier Emission'!$F$15:$F$49=$E$2453)),
            _xlws.FILTER('Supplier Emission'!$I$15:$I$49,
                   ('Supplier Emission'!$D$15:$D$49=H2488) * ('Supplier Emission'!$F$15:$F$49=$E$2453)),
            ""),
    "")</f>
        <v/>
      </c>
      <c r="L2488" s="311" t="str">
        <f t="array" ref="L2488">IFERROR(
    XLOOKUP(F2488,
            _xlws.FILTER('Supplier Emission'!$G$15:$G$49,
                   ('Supplier Emission'!$D$15:$D$49=H2488) * ('Supplier Emission'!$F$15:$F$49=$E$2453)),
            _xlws.FILTER('Supplier Emission'!$J$15:$J$49,
                   ('Supplier Emission'!$D$15:$D$49=H2488) * ('Supplier Emission'!$F$15:$F$49=$E$2453)),
            ""),
    "")</f>
        <v/>
      </c>
      <c r="M2488" s="311" t="str">
        <f t="array" ref="M2488">IFERROR(
    XLOOKUP(F2488,
            _xlws.FILTER('Supplier Emission'!$G$15:$G$49,
                   ('Supplier Emission'!$D$15:$D$49=H2488) * ('Supplier Emission'!$F$15:$F$49=$E$2453)),
            _xlws.FILTER('Supplier Emission'!$M$15:$M$49,
                   ('Supplier Emission'!$D$15:$D$49=H2488) * ('Supplier Emission'!$F$15:$F$49=$E$2453)),
            ""),
    "")</f>
        <v/>
      </c>
      <c r="N2488" s="311" t="str">
        <f t="array" ref="N2488">IFERROR(
    XLOOKUP(F2488,
            _xlws.FILTER('Supplier Emission'!$G$15:$G$49,
                   ('Supplier Emission'!$D$15:$D$49=H2488) * ('Supplier Emission'!$F$15:$F$49=$E$2453)),
            _xlws.FILTER('Supplier Emission'!$H$15:$H$49,
                   ('Supplier Emission'!$D$15:$D$49=H2488) * ('Supplier Emission'!$F$15:$F$49=$E$2453)),
            ""),
    "")</f>
        <v/>
      </c>
      <c r="O2488" s="311" t="str">
        <f t="array" ref="O2488">XLOOKUP(1,('Emission Factors'!$E$5:$E$488='GHG emissions calculations'!$F2488)*('Emission Factors'!$H$5:$H$488='GHG emissions calculations'!$H2488),INDEX('Emission Factors'!$E$5:$T$488,0,MATCH('GHG emissions calculations'!O$6,'Emission Factors'!$E$5:$T$5,0)),"",0)</f>
        <v/>
      </c>
      <c r="P2488" s="313" t="str">
        <f t="array" ref="P2488">IFERROR(
    INDEX('Emission Factors'!$E$5:$P$488,
          MATCH(1,
                ('Emission Factors'!$E$5:$E$488 = 'GHG emissions calculations'!$F2488) *
                ('Emission Factors'!$H$5:$H$488 = 'GHG emissions calculations'!$H2488),
                0),
          MATCH('GHG emissions calculations'!P$6,'Emission Factors'!$E$5:$P$5,0)),
    "")</f>
        <v/>
      </c>
      <c r="Q2488" s="311" t="str">
        <f t="array" ref="Q2488">IFERROR(
    IF(
        INDEX('Emission Factors'!$E$5:$P$488,
              MATCH(1,
                    ('Emission Factors'!$E$5:$E$488 = 'GHG emissions calculations'!$F2488) *
                    ('Emission Factors'!$H$5:$H$488 = 'GHG emissions calculations'!$H2488),
                    0),
              MATCH('GHG emissions calculations'!Q$6, 'Emission Factors'!$E$5:$P$5, 0)) &lt;&gt; "",
        INDEX('Emission Factors'!$E$5:$P$488,
              MATCH(1,
                    ('Emission Factors'!$E$5:$E$488 = 'GHG emissions calculations'!$F2488) *
                    ('Emission Factors'!$H$5:$H$488 = 'GHG emissions calculations'!$H2488),
                    0),
              MATCH('GHG emissions calculations'!Q$6, 'Emission Factors'!$E$5:$P$5, 0)),
        ""),
    "")</f>
        <v/>
      </c>
      <c r="R2488" s="311" t="str">
        <f t="array" ref="R2488">IFERROR(
    IF(
        INDEX('Emission Factors'!$E$5:$R$488,
              MATCH(1,
                    ('Emission Factors'!$E$5:$E$488 = 'GHG emissions calculations'!$F2488) *
                    ('Emission Factors'!$H$5:$H$488 = 'GHG emissions calculations'!$H2488),
                    0),
              MATCH('GHG emissions calculations'!R$6, 'Emission Factors'!$E$5:$R$5, 0)) &lt;&gt; "",
        INDEX('Emission Factors'!$E$5:$R$488,
              MATCH(1,
                    ('Emission Factors'!$E$5:$E$488 = 'GHG emissions calculations'!$F2488) *
                    ('Emission Factors'!$H$5:$H$488 = 'GHG emissions calculations'!$H2488),
                    0),
              MATCH('GHG emissions calculations'!R$6, 'Emission Factors'!$E$5:$R$5, 0)),
        ""),
    "")</f>
        <v/>
      </c>
      <c r="S2488" s="312">
        <f t="shared" si="4"/>
        <v>0</v>
      </c>
      <c r="T2488" s="23"/>
    </row>
    <row r="2489" ht="15.75" customHeight="1" outlineLevel="2">
      <c r="A2489" s="23"/>
      <c r="B2489" s="71"/>
      <c r="C2489" s="71"/>
      <c r="D2489" s="71"/>
      <c r="E2489" s="314"/>
      <c r="F2489" s="311" t="str">
        <f>Lists!AE59</f>
        <v>Facilities support services - Oceania</v>
      </c>
      <c r="G2489" s="311" t="str">
        <f t="array" ref="G2489">XLOOKUP(1,('Emission Factors'!$E$5:$E$488='GHG emissions calculations'!$F2489)*('Emission Factors'!$H$5:$H$488='GHG emissions calculations'!$H2489),INDEX('Emission Factors'!$E$5:$T$488,0,MATCH('GHG emissions calculations'!G$6,'Emission Factors'!$E$5:$T$5,0)),"",0)</f>
        <v/>
      </c>
      <c r="H2489" s="311" t="s">
        <v>238</v>
      </c>
      <c r="I2489" s="312" t="str">
        <f>IF(
    SUMIFS('Import data'!$L$25:$L$80,
           'Import data'!$J$25:$J$80, F2489,
           'Import data'!$G$25:$G$80, 'GHG emissions calculations'!$H2489,
           'Import data'!$I$25:$I$80,$E$2453) &lt;&gt; 0,
    SUMIFS('Import data'!$L$25:$L$80,
           'Import data'!$J$25:$J$80, F2489,
           'Import data'!$G$25:$G$80, 'GHG emissions calculations'!$H2489,
           'Import data'!$I$25:$I$80,$E$2453),
    ""
)</f>
        <v/>
      </c>
      <c r="J2489" s="311" t="str">
        <f t="array" ref="J2489">IF(
    XLOOKUP(F2489, 'Import data'!$J$26:$J$47, 'Import data'!$M$26:$M$47, "", 0) = "Please add the region-specific supplier emission factor or choose a different region available in the IAEG database.",
    "",
    XLOOKUP(F2489, 'Import data'!$J$26:$J$47, 'Import data'!$M$26:$M$47, "", 0)
)</f>
        <v/>
      </c>
      <c r="K2489" s="311" t="str">
        <f t="array" ref="K2489">IFERROR(
    XLOOKUP(F2489,
            _xlws.FILTER('Supplier Emission'!$G$15:$G$49,
                   ('Supplier Emission'!$D$15:$D$49=H2489) * ('Supplier Emission'!$F$15:$F$49=$E$2453)),
            _xlws.FILTER('Supplier Emission'!$I$15:$I$49,
                   ('Supplier Emission'!$D$15:$D$49=H2489) * ('Supplier Emission'!$F$15:$F$49=$E$2453)),
            ""),
    "")</f>
        <v/>
      </c>
      <c r="L2489" s="311" t="str">
        <f t="array" ref="L2489">IFERROR(
    XLOOKUP(F2489,
            _xlws.FILTER('Supplier Emission'!$G$15:$G$49,
                   ('Supplier Emission'!$D$15:$D$49=H2489) * ('Supplier Emission'!$F$15:$F$49=$E$2453)),
            _xlws.FILTER('Supplier Emission'!$J$15:$J$49,
                   ('Supplier Emission'!$D$15:$D$49=H2489) * ('Supplier Emission'!$F$15:$F$49=$E$2453)),
            ""),
    "")</f>
        <v/>
      </c>
      <c r="M2489" s="311" t="str">
        <f t="array" ref="M2489">IFERROR(
    XLOOKUP(F2489,
            _xlws.FILTER('Supplier Emission'!$G$15:$G$49,
                   ('Supplier Emission'!$D$15:$D$49=H2489) * ('Supplier Emission'!$F$15:$F$49=$E$2453)),
            _xlws.FILTER('Supplier Emission'!$M$15:$M$49,
                   ('Supplier Emission'!$D$15:$D$49=H2489) * ('Supplier Emission'!$F$15:$F$49=$E$2453)),
            ""),
    "")</f>
        <v/>
      </c>
      <c r="N2489" s="311" t="str">
        <f t="array" ref="N2489">IFERROR(
    XLOOKUP(F2489,
            _xlws.FILTER('Supplier Emission'!$G$15:$G$49,
                   ('Supplier Emission'!$D$15:$D$49=H2489) * ('Supplier Emission'!$F$15:$F$49=$E$2453)),
            _xlws.FILTER('Supplier Emission'!$H$15:$H$49,
                   ('Supplier Emission'!$D$15:$D$49=H2489) * ('Supplier Emission'!$F$15:$F$49=$E$2453)),
            ""),
    "")</f>
        <v/>
      </c>
      <c r="O2489" s="311" t="str">
        <f t="array" ref="O2489">XLOOKUP(1,('Emission Factors'!$E$5:$E$488='GHG emissions calculations'!$F2489)*('Emission Factors'!$H$5:$H$488='GHG emissions calculations'!$H2489),INDEX('Emission Factors'!$E$5:$T$488,0,MATCH('GHG emissions calculations'!O$6,'Emission Factors'!$E$5:$T$5,0)),"",0)</f>
        <v/>
      </c>
      <c r="P2489" s="313" t="str">
        <f t="array" ref="P2489">IFERROR(
    INDEX('Emission Factors'!$E$5:$P$488,
          MATCH(1,
                ('Emission Factors'!$E$5:$E$488 = 'GHG emissions calculations'!$F2489) *
                ('Emission Factors'!$H$5:$H$488 = 'GHG emissions calculations'!$H2489),
                0),
          MATCH('GHG emissions calculations'!P$6,'Emission Factors'!$E$5:$P$5,0)),
    "")</f>
        <v/>
      </c>
      <c r="Q2489" s="311" t="str">
        <f t="array" ref="Q2489">IFERROR(
    IF(
        INDEX('Emission Factors'!$E$5:$P$488,
              MATCH(1,
                    ('Emission Factors'!$E$5:$E$488 = 'GHG emissions calculations'!$F2489) *
                    ('Emission Factors'!$H$5:$H$488 = 'GHG emissions calculations'!$H2489),
                    0),
              MATCH('GHG emissions calculations'!Q$6, 'Emission Factors'!$E$5:$P$5, 0)) &lt;&gt; "",
        INDEX('Emission Factors'!$E$5:$P$488,
              MATCH(1,
                    ('Emission Factors'!$E$5:$E$488 = 'GHG emissions calculations'!$F2489) *
                    ('Emission Factors'!$H$5:$H$488 = 'GHG emissions calculations'!$H2489),
                    0),
              MATCH('GHG emissions calculations'!Q$6, 'Emission Factors'!$E$5:$P$5, 0)),
        ""),
    "")</f>
        <v/>
      </c>
      <c r="R2489" s="311" t="str">
        <f t="array" ref="R2489">IFERROR(
    IF(
        INDEX('Emission Factors'!$E$5:$R$488,
              MATCH(1,
                    ('Emission Factors'!$E$5:$E$488 = 'GHG emissions calculations'!$F2489) *
                    ('Emission Factors'!$H$5:$H$488 = 'GHG emissions calculations'!$H2489),
                    0),
              MATCH('GHG emissions calculations'!R$6, 'Emission Factors'!$E$5:$R$5, 0)) &lt;&gt; "",
        INDEX('Emission Factors'!$E$5:$R$488,
              MATCH(1,
                    ('Emission Factors'!$E$5:$E$488 = 'GHG emissions calculations'!$F2489) *
                    ('Emission Factors'!$H$5:$H$488 = 'GHG emissions calculations'!$H2489),
                    0),
              MATCH('GHG emissions calculations'!R$6, 'Emission Factors'!$E$5:$R$5, 0)),
        ""),
    "")</f>
        <v/>
      </c>
      <c r="S2489" s="312">
        <f t="shared" si="4"/>
        <v>0</v>
      </c>
      <c r="T2489" s="23"/>
    </row>
    <row r="2490" ht="15.75" customHeight="1" outlineLevel="2">
      <c r="A2490" s="23"/>
      <c r="B2490" s="71"/>
      <c r="C2490" s="71"/>
      <c r="D2490" s="71"/>
      <c r="E2490" s="314"/>
      <c r="F2490" s="311" t="str">
        <f>Lists!AE64</f>
        <v>Marketing research and other professional, scientific, and technical services - Africa</v>
      </c>
      <c r="G2490" s="311" t="str">
        <f t="array" ref="G2490">XLOOKUP(1,('Emission Factors'!$E$5:$E$488='GHG emissions calculations'!$F2490)*('Emission Factors'!$H$5:$H$488='GHG emissions calculations'!$H2490),INDEX('Emission Factors'!$E$5:$T$488,0,MATCH('GHG emissions calculations'!G$6,'Emission Factors'!$E$5:$T$5,0)),"",0)</f>
        <v/>
      </c>
      <c r="H2490" s="311" t="s">
        <v>238</v>
      </c>
      <c r="I2490" s="312" t="str">
        <f>IF(
    SUMIFS('Import data'!$L$25:$L$80,
           'Import data'!$J$25:$J$80, F2490,
           'Import data'!$G$25:$G$80, 'GHG emissions calculations'!$H2490,
           'Import data'!$I$25:$I$80,$E$2453) &lt;&gt; 0,
    SUMIFS('Import data'!$L$25:$L$80,
           'Import data'!$J$25:$J$80, F2490,
           'Import data'!$G$25:$G$80, 'GHG emissions calculations'!$H2490,
           'Import data'!$I$25:$I$80,$E$2453),
    ""
)</f>
        <v/>
      </c>
      <c r="J2490" s="311" t="str">
        <f t="array" ref="J2490">IF(
    XLOOKUP(F2490, 'Import data'!$J$26:$J$47, 'Import data'!$M$26:$M$47, "", 0) = "Please add the region-specific supplier emission factor or choose a different region available in the IAEG database.",
    "",
    XLOOKUP(F2490, 'Import data'!$J$26:$J$47, 'Import data'!$M$26:$M$47, "", 0)
)</f>
        <v/>
      </c>
      <c r="K2490" s="311" t="str">
        <f t="array" ref="K2490">IFERROR(
    XLOOKUP(F2490,
            _xlws.FILTER('Supplier Emission'!$G$15:$G$49,
                   ('Supplier Emission'!$D$15:$D$49=H2490) * ('Supplier Emission'!$F$15:$F$49=$E$2453)),
            _xlws.FILTER('Supplier Emission'!$I$15:$I$49,
                   ('Supplier Emission'!$D$15:$D$49=H2490) * ('Supplier Emission'!$F$15:$F$49=$E$2453)),
            ""),
    "")</f>
        <v/>
      </c>
      <c r="L2490" s="311" t="str">
        <f t="array" ref="L2490">IFERROR(
    XLOOKUP(F2490,
            _xlws.FILTER('Supplier Emission'!$G$15:$G$49,
                   ('Supplier Emission'!$D$15:$D$49=H2490) * ('Supplier Emission'!$F$15:$F$49=$E$2453)),
            _xlws.FILTER('Supplier Emission'!$J$15:$J$49,
                   ('Supplier Emission'!$D$15:$D$49=H2490) * ('Supplier Emission'!$F$15:$F$49=$E$2453)),
            ""),
    "")</f>
        <v/>
      </c>
      <c r="M2490" s="311" t="str">
        <f t="array" ref="M2490">IFERROR(
    XLOOKUP(F2490,
            _xlws.FILTER('Supplier Emission'!$G$15:$G$49,
                   ('Supplier Emission'!$D$15:$D$49=H2490) * ('Supplier Emission'!$F$15:$F$49=$E$2453)),
            _xlws.FILTER('Supplier Emission'!$M$15:$M$49,
                   ('Supplier Emission'!$D$15:$D$49=H2490) * ('Supplier Emission'!$F$15:$F$49=$E$2453)),
            ""),
    "")</f>
        <v/>
      </c>
      <c r="N2490" s="311" t="str">
        <f t="array" ref="N2490">IFERROR(
    XLOOKUP(F2490,
            _xlws.FILTER('Supplier Emission'!$G$15:$G$49,
                   ('Supplier Emission'!$D$15:$D$49=H2490) * ('Supplier Emission'!$F$15:$F$49=$E$2453)),
            _xlws.FILTER('Supplier Emission'!$H$15:$H$49,
                   ('Supplier Emission'!$D$15:$D$49=H2490) * ('Supplier Emission'!$F$15:$F$49=$E$2453)),
            ""),
    "")</f>
        <v/>
      </c>
      <c r="O2490" s="311" t="str">
        <f t="array" ref="O2490">XLOOKUP(1,('Emission Factors'!$E$5:$E$488='GHG emissions calculations'!$F2490)*('Emission Factors'!$H$5:$H$488='GHG emissions calculations'!$H2490),INDEX('Emission Factors'!$E$5:$T$488,0,MATCH('GHG emissions calculations'!O$6,'Emission Factors'!$E$5:$T$5,0)),"",0)</f>
        <v/>
      </c>
      <c r="P2490" s="313" t="str">
        <f t="array" ref="P2490">IFERROR(
    INDEX('Emission Factors'!$E$5:$P$488,
          MATCH(1,
                ('Emission Factors'!$E$5:$E$488 = 'GHG emissions calculations'!$F2490) *
                ('Emission Factors'!$H$5:$H$488 = 'GHG emissions calculations'!$H2490),
                0),
          MATCH('GHG emissions calculations'!P$6,'Emission Factors'!$E$5:$P$5,0)),
    "")</f>
        <v/>
      </c>
      <c r="Q2490" s="311" t="str">
        <f t="array" ref="Q2490">IFERROR(
    IF(
        INDEX('Emission Factors'!$E$5:$P$488,
              MATCH(1,
                    ('Emission Factors'!$E$5:$E$488 = 'GHG emissions calculations'!$F2490) *
                    ('Emission Factors'!$H$5:$H$488 = 'GHG emissions calculations'!$H2490),
                    0),
              MATCH('GHG emissions calculations'!Q$6, 'Emission Factors'!$E$5:$P$5, 0)) &lt;&gt; "",
        INDEX('Emission Factors'!$E$5:$P$488,
              MATCH(1,
                    ('Emission Factors'!$E$5:$E$488 = 'GHG emissions calculations'!$F2490) *
                    ('Emission Factors'!$H$5:$H$488 = 'GHG emissions calculations'!$H2490),
                    0),
              MATCH('GHG emissions calculations'!Q$6, 'Emission Factors'!$E$5:$P$5, 0)),
        ""),
    "")</f>
        <v/>
      </c>
      <c r="R2490" s="311" t="str">
        <f t="array" ref="R2490">IFERROR(
    IF(
        INDEX('Emission Factors'!$E$5:$R$488,
              MATCH(1,
                    ('Emission Factors'!$E$5:$E$488 = 'GHG emissions calculations'!$F2490) *
                    ('Emission Factors'!$H$5:$H$488 = 'GHG emissions calculations'!$H2490),
                    0),
              MATCH('GHG emissions calculations'!R$6, 'Emission Factors'!$E$5:$R$5, 0)) &lt;&gt; "",
        INDEX('Emission Factors'!$E$5:$R$488,
              MATCH(1,
                    ('Emission Factors'!$E$5:$E$488 = 'GHG emissions calculations'!$F2490) *
                    ('Emission Factors'!$H$5:$H$488 = 'GHG emissions calculations'!$H2490),
                    0),
              MATCH('GHG emissions calculations'!R$6, 'Emission Factors'!$E$5:$R$5, 0)),
        ""),
    "")</f>
        <v/>
      </c>
      <c r="S2490" s="312">
        <f t="shared" si="4"/>
        <v>0</v>
      </c>
      <c r="T2490" s="23"/>
    </row>
    <row r="2491" ht="15.75" customHeight="1" outlineLevel="2">
      <c r="A2491" s="23"/>
      <c r="B2491" s="71"/>
      <c r="C2491" s="71"/>
      <c r="D2491" s="71"/>
      <c r="E2491" s="314"/>
      <c r="F2491" s="311" t="str">
        <f>Lists!AE62</f>
        <v>Marketing research and other professional, scientific, and technical services - America</v>
      </c>
      <c r="G2491" s="311">
        <f t="array" ref="G2491">XLOOKUP(1,('Emission Factors'!$E$5:$E$488='GHG emissions calculations'!$F2491)*('Emission Factors'!$H$5:$H$488='GHG emissions calculations'!$H2491),INDEX('Emission Factors'!$E$5:$T$488,0,MATCH('GHG emissions calculations'!G$6,'Emission Factors'!$E$5:$T$5,0)),"",0)</f>
        <v>3</v>
      </c>
      <c r="H2491" s="311" t="s">
        <v>238</v>
      </c>
      <c r="I2491" s="312" t="str">
        <f>IF(
    SUMIFS('Import data'!$L$25:$L$80,
           'Import data'!$J$25:$J$80, F2491,
           'Import data'!$G$25:$G$80, 'GHG emissions calculations'!$H2491,
           'Import data'!$I$25:$I$80,$E$2453) &lt;&gt; 0,
    SUMIFS('Import data'!$L$25:$L$80,
           'Import data'!$J$25:$J$80, F2491,
           'Import data'!$G$25:$G$80, 'GHG emissions calculations'!$H2491,
           'Import data'!$I$25:$I$80,$E$2453),
    ""
)</f>
        <v/>
      </c>
      <c r="J2491" s="311" t="str">
        <f t="array" ref="J2491">IF(
    XLOOKUP(F2491, 'Import data'!$J$26:$J$47, 'Import data'!$M$26:$M$47, "", 0) = "Please add the region-specific supplier emission factor or choose a different region available in the IAEG database.",
    "",
    XLOOKUP(F2491, 'Import data'!$J$26:$J$47, 'Import data'!$M$26:$M$47, "", 0)
)</f>
        <v/>
      </c>
      <c r="K2491" s="311" t="str">
        <f t="array" ref="K2491">IFERROR(
    XLOOKUP(F2491,
            _xlws.FILTER('Supplier Emission'!$G$15:$G$49,
                   ('Supplier Emission'!$D$15:$D$49=H2491) * ('Supplier Emission'!$F$15:$F$49=$E$2453)),
            _xlws.FILTER('Supplier Emission'!$I$15:$I$49,
                   ('Supplier Emission'!$D$15:$D$49=H2491) * ('Supplier Emission'!$F$15:$F$49=$E$2453)),
            ""),
    "")</f>
        <v/>
      </c>
      <c r="L2491" s="311" t="str">
        <f t="array" ref="L2491">IFERROR(
    XLOOKUP(F2491,
            _xlws.FILTER('Supplier Emission'!$G$15:$G$49,
                   ('Supplier Emission'!$D$15:$D$49=H2491) * ('Supplier Emission'!$F$15:$F$49=$E$2453)),
            _xlws.FILTER('Supplier Emission'!$J$15:$J$49,
                   ('Supplier Emission'!$D$15:$D$49=H2491) * ('Supplier Emission'!$F$15:$F$49=$E$2453)),
            ""),
    "")</f>
        <v/>
      </c>
      <c r="M2491" s="311" t="str">
        <f t="array" ref="M2491">IFERROR(
    XLOOKUP(F2491,
            _xlws.FILTER('Supplier Emission'!$G$15:$G$49,
                   ('Supplier Emission'!$D$15:$D$49=H2491) * ('Supplier Emission'!$F$15:$F$49=$E$2453)),
            _xlws.FILTER('Supplier Emission'!$M$15:$M$49,
                   ('Supplier Emission'!$D$15:$D$49=H2491) * ('Supplier Emission'!$F$15:$F$49=$E$2453)),
            ""),
    "")</f>
        <v/>
      </c>
      <c r="N2491" s="311" t="str">
        <f t="array" ref="N2491">IFERROR(
    XLOOKUP(F2491,
            _xlws.FILTER('Supplier Emission'!$G$15:$G$49,
                   ('Supplier Emission'!$D$15:$D$49=H2491) * ('Supplier Emission'!$F$15:$F$49=$E$2453)),
            _xlws.FILTER('Supplier Emission'!$H$15:$H$49,
                   ('Supplier Emission'!$D$15:$D$49=H2491) * ('Supplier Emission'!$F$15:$F$49=$E$2453)),
            ""),
    "")</f>
        <v/>
      </c>
      <c r="O2491" s="311" t="str">
        <f t="array" ref="O2491">XLOOKUP(1,('Emission Factors'!$E$5:$E$488='GHG emissions calculations'!$F2491)*('Emission Factors'!$H$5:$H$488='GHG emissions calculations'!$H2491),INDEX('Emission Factors'!$E$5:$T$488,0,MATCH('GHG emissions calculations'!O$6,'Emission Factors'!$E$5:$T$5,0)),"",0)</f>
        <v>Marketing consulting services</v>
      </c>
      <c r="P2491" s="313">
        <f t="array" ref="P2491">IFERROR(
    INDEX('Emission Factors'!$E$5:$P$488,
          MATCH(1,
                ('Emission Factors'!$E$5:$E$488 = 'GHG emissions calculations'!$F2491) *
                ('Emission Factors'!$H$5:$H$488 = 'GHG emissions calculations'!$H2491),
                0),
          MATCH('GHG emissions calculations'!P$6,'Emission Factors'!$E$5:$P$5,0)),
    "")</f>
        <v>78</v>
      </c>
      <c r="Q2491" s="311" t="str">
        <f t="array" ref="Q2491">IFERROR(
    IF(
        INDEX('Emission Factors'!$E$5:$P$488,
              MATCH(1,
                    ('Emission Factors'!$E$5:$E$488 = 'GHG emissions calculations'!$F2491) *
                    ('Emission Factors'!$H$5:$H$488 = 'GHG emissions calculations'!$H2491),
                    0),
              MATCH('GHG emissions calculations'!Q$6, 'Emission Factors'!$E$5:$P$5, 0)) &lt;&gt; "",
        INDEX('Emission Factors'!$E$5:$P$488,
              MATCH(1,
                    ('Emission Factors'!$E$5:$E$488 = 'GHG emissions calculations'!$F2491) *
                    ('Emission Factors'!$H$5:$H$488 = 'GHG emissions calculations'!$H2491),
                    0),
              MATCH('GHG emissions calculations'!Q$6, 'Emission Factors'!$E$5:$P$5, 0)),
        ""),
    "")</f>
        <v>kgCO2e / k€</v>
      </c>
      <c r="R2491" s="311" t="str">
        <f t="array" ref="R2491">IFERROR(
    IF(
        INDEX('Emission Factors'!$E$5:$R$488,
              MATCH(1,
                    ('Emission Factors'!$E$5:$E$488 = 'GHG emissions calculations'!$F2491) *
                    ('Emission Factors'!$H$5:$H$488 = 'GHG emissions calculations'!$H2491),
                    0),
              MATCH('GHG emissions calculations'!R$6, 'Emission Factors'!$E$5:$R$5, 0)) &lt;&gt; "",
        INDEX('Emission Factors'!$E$5:$R$488,
              MATCH(1,
                    ('Emission Factors'!$E$5:$E$488 = 'GHG emissions calculations'!$F2491) *
                    ('Emission Factors'!$H$5:$H$488 = 'GHG emissions calculations'!$H2491),
                    0),
              MATCH('GHG emissions calculations'!R$6, 'Emission Factors'!$E$5:$R$5, 0)),
        ""),
    "")</f>
        <v>America</v>
      </c>
      <c r="S2491" s="312">
        <f t="shared" si="4"/>
        <v>0</v>
      </c>
      <c r="T2491" s="23"/>
    </row>
    <row r="2492" ht="15.75" customHeight="1" outlineLevel="2">
      <c r="A2492" s="23"/>
      <c r="B2492" s="71"/>
      <c r="C2492" s="71"/>
      <c r="D2492" s="71"/>
      <c r="E2492" s="314"/>
      <c r="F2492" s="311" t="str">
        <f>Lists!AE65</f>
        <v>Marketing research and other professional, scientific, and technical services - Asia</v>
      </c>
      <c r="G2492" s="311" t="str">
        <f t="array" ref="G2492">XLOOKUP(1,('Emission Factors'!$E$5:$E$488='GHG emissions calculations'!$F2492)*('Emission Factors'!$H$5:$H$488='GHG emissions calculations'!$H2492),INDEX('Emission Factors'!$E$5:$T$488,0,MATCH('GHG emissions calculations'!G$6,'Emission Factors'!$E$5:$T$5,0)),"",0)</f>
        <v/>
      </c>
      <c r="H2492" s="311" t="s">
        <v>238</v>
      </c>
      <c r="I2492" s="312" t="str">
        <f>IF(
    SUMIFS('Import data'!$L$25:$L$80,
           'Import data'!$J$25:$J$80, F2492,
           'Import data'!$G$25:$G$80, 'GHG emissions calculations'!$H2492,
           'Import data'!$I$25:$I$80,$E$2453) &lt;&gt; 0,
    SUMIFS('Import data'!$L$25:$L$80,
           'Import data'!$J$25:$J$80, F2492,
           'Import data'!$G$25:$G$80, 'GHG emissions calculations'!$H2492,
           'Import data'!$I$25:$I$80,$E$2453),
    ""
)</f>
        <v/>
      </c>
      <c r="J2492" s="311" t="str">
        <f t="array" ref="J2492">IF(
    XLOOKUP(F2492, 'Import data'!$J$26:$J$47, 'Import data'!$M$26:$M$47, "", 0) = "Please add the region-specific supplier emission factor or choose a different region available in the IAEG database.",
    "",
    XLOOKUP(F2492, 'Import data'!$J$26:$J$47, 'Import data'!$M$26:$M$47, "", 0)
)</f>
        <v/>
      </c>
      <c r="K2492" s="311" t="str">
        <f t="array" ref="K2492">IFERROR(
    XLOOKUP(F2492,
            _xlws.FILTER('Supplier Emission'!$G$15:$G$49,
                   ('Supplier Emission'!$D$15:$D$49=H2492) * ('Supplier Emission'!$F$15:$F$49=$E$2453)),
            _xlws.FILTER('Supplier Emission'!$I$15:$I$49,
                   ('Supplier Emission'!$D$15:$D$49=H2492) * ('Supplier Emission'!$F$15:$F$49=$E$2453)),
            ""),
    "")</f>
        <v/>
      </c>
      <c r="L2492" s="311" t="str">
        <f t="array" ref="L2492">IFERROR(
    XLOOKUP(F2492,
            _xlws.FILTER('Supplier Emission'!$G$15:$G$49,
                   ('Supplier Emission'!$D$15:$D$49=H2492) * ('Supplier Emission'!$F$15:$F$49=$E$2453)),
            _xlws.FILTER('Supplier Emission'!$J$15:$J$49,
                   ('Supplier Emission'!$D$15:$D$49=H2492) * ('Supplier Emission'!$F$15:$F$49=$E$2453)),
            ""),
    "")</f>
        <v/>
      </c>
      <c r="M2492" s="311" t="str">
        <f t="array" ref="M2492">IFERROR(
    XLOOKUP(F2492,
            _xlws.FILTER('Supplier Emission'!$G$15:$G$49,
                   ('Supplier Emission'!$D$15:$D$49=H2492) * ('Supplier Emission'!$F$15:$F$49=$E$2453)),
            _xlws.FILTER('Supplier Emission'!$M$15:$M$49,
                   ('Supplier Emission'!$D$15:$D$49=H2492) * ('Supplier Emission'!$F$15:$F$49=$E$2453)),
            ""),
    "")</f>
        <v/>
      </c>
      <c r="N2492" s="311" t="str">
        <f t="array" ref="N2492">IFERROR(
    XLOOKUP(F2492,
            _xlws.FILTER('Supplier Emission'!$G$15:$G$49,
                   ('Supplier Emission'!$D$15:$D$49=H2492) * ('Supplier Emission'!$F$15:$F$49=$E$2453)),
            _xlws.FILTER('Supplier Emission'!$H$15:$H$49,
                   ('Supplier Emission'!$D$15:$D$49=H2492) * ('Supplier Emission'!$F$15:$F$49=$E$2453)),
            ""),
    "")</f>
        <v/>
      </c>
      <c r="O2492" s="311" t="str">
        <f t="array" ref="O2492">XLOOKUP(1,('Emission Factors'!$E$5:$E$488='GHG emissions calculations'!$F2492)*('Emission Factors'!$H$5:$H$488='GHG emissions calculations'!$H2492),INDEX('Emission Factors'!$E$5:$T$488,0,MATCH('GHG emissions calculations'!O$6,'Emission Factors'!$E$5:$T$5,0)),"",0)</f>
        <v/>
      </c>
      <c r="P2492" s="313" t="str">
        <f t="array" ref="P2492">IFERROR(
    INDEX('Emission Factors'!$E$5:$P$488,
          MATCH(1,
                ('Emission Factors'!$E$5:$E$488 = 'GHG emissions calculations'!$F2492) *
                ('Emission Factors'!$H$5:$H$488 = 'GHG emissions calculations'!$H2492),
                0),
          MATCH('GHG emissions calculations'!P$6,'Emission Factors'!$E$5:$P$5,0)),
    "")</f>
        <v/>
      </c>
      <c r="Q2492" s="311" t="str">
        <f t="array" ref="Q2492">IFERROR(
    IF(
        INDEX('Emission Factors'!$E$5:$P$488,
              MATCH(1,
                    ('Emission Factors'!$E$5:$E$488 = 'GHG emissions calculations'!$F2492) *
                    ('Emission Factors'!$H$5:$H$488 = 'GHG emissions calculations'!$H2492),
                    0),
              MATCH('GHG emissions calculations'!Q$6, 'Emission Factors'!$E$5:$P$5, 0)) &lt;&gt; "",
        INDEX('Emission Factors'!$E$5:$P$488,
              MATCH(1,
                    ('Emission Factors'!$E$5:$E$488 = 'GHG emissions calculations'!$F2492) *
                    ('Emission Factors'!$H$5:$H$488 = 'GHG emissions calculations'!$H2492),
                    0),
              MATCH('GHG emissions calculations'!Q$6, 'Emission Factors'!$E$5:$P$5, 0)),
        ""),
    "")</f>
        <v/>
      </c>
      <c r="R2492" s="311" t="str">
        <f t="array" ref="R2492">IFERROR(
    IF(
        INDEX('Emission Factors'!$E$5:$R$488,
              MATCH(1,
                    ('Emission Factors'!$E$5:$E$488 = 'GHG emissions calculations'!$F2492) *
                    ('Emission Factors'!$H$5:$H$488 = 'GHG emissions calculations'!$H2492),
                    0),
              MATCH('GHG emissions calculations'!R$6, 'Emission Factors'!$E$5:$R$5, 0)) &lt;&gt; "",
        INDEX('Emission Factors'!$E$5:$R$488,
              MATCH(1,
                    ('Emission Factors'!$E$5:$E$488 = 'GHG emissions calculations'!$F2492) *
                    ('Emission Factors'!$H$5:$H$488 = 'GHG emissions calculations'!$H2492),
                    0),
              MATCH('GHG emissions calculations'!R$6, 'Emission Factors'!$E$5:$R$5, 0)),
        ""),
    "")</f>
        <v/>
      </c>
      <c r="S2492" s="312">
        <f t="shared" si="4"/>
        <v>0</v>
      </c>
      <c r="T2492" s="23"/>
    </row>
    <row r="2493" ht="15.75" customHeight="1" outlineLevel="2">
      <c r="A2493" s="23"/>
      <c r="B2493" s="71"/>
      <c r="C2493" s="71"/>
      <c r="D2493" s="71"/>
      <c r="E2493" s="314"/>
      <c r="F2493" s="311" t="str">
        <f>Lists!AE63</f>
        <v>Marketing research and other professional, scientific, and technical services - Europe</v>
      </c>
      <c r="G2493" s="311" t="str">
        <f t="array" ref="G2493">XLOOKUP(1,('Emission Factors'!$E$5:$E$488='GHG emissions calculations'!$F2493)*('Emission Factors'!$H$5:$H$488='GHG emissions calculations'!$H2493),INDEX('Emission Factors'!$E$5:$T$488,0,MATCH('GHG emissions calculations'!G$6,'Emission Factors'!$E$5:$T$5,0)),"",0)</f>
        <v/>
      </c>
      <c r="H2493" s="311" t="s">
        <v>238</v>
      </c>
      <c r="I2493" s="312" t="str">
        <f>IF(
    SUMIFS('Import data'!$L$25:$L$80,
           'Import data'!$J$25:$J$80, F2493,
           'Import data'!$G$25:$G$80, 'GHG emissions calculations'!$H2493,
           'Import data'!$I$25:$I$80,$E$2453) &lt;&gt; 0,
    SUMIFS('Import data'!$L$25:$L$80,
           'Import data'!$J$25:$J$80, F2493,
           'Import data'!$G$25:$G$80, 'GHG emissions calculations'!$H2493,
           'Import data'!$I$25:$I$80,$E$2453),
    ""
)</f>
        <v/>
      </c>
      <c r="J2493" s="311" t="str">
        <f t="array" ref="J2493">IF(
    XLOOKUP(F2493, 'Import data'!$J$26:$J$47, 'Import data'!$M$26:$M$47, "", 0) = "Please add the region-specific supplier emission factor or choose a different region available in the IAEG database.",
    "",
    XLOOKUP(F2493, 'Import data'!$J$26:$J$47, 'Import data'!$M$26:$M$47, "", 0)
)</f>
        <v/>
      </c>
      <c r="K2493" s="311" t="str">
        <f t="array" ref="K2493">IFERROR(
    XLOOKUP(F2493,
            _xlws.FILTER('Supplier Emission'!$G$15:$G$49,
                   ('Supplier Emission'!$D$15:$D$49=H2493) * ('Supplier Emission'!$F$15:$F$49=$E$2453)),
            _xlws.FILTER('Supplier Emission'!$I$15:$I$49,
                   ('Supplier Emission'!$D$15:$D$49=H2493) * ('Supplier Emission'!$F$15:$F$49=$E$2453)),
            ""),
    "")</f>
        <v/>
      </c>
      <c r="L2493" s="311" t="str">
        <f t="array" ref="L2493">IFERROR(
    XLOOKUP(F2493,
            _xlws.FILTER('Supplier Emission'!$G$15:$G$49,
                   ('Supplier Emission'!$D$15:$D$49=H2493) * ('Supplier Emission'!$F$15:$F$49=$E$2453)),
            _xlws.FILTER('Supplier Emission'!$J$15:$J$49,
                   ('Supplier Emission'!$D$15:$D$49=H2493) * ('Supplier Emission'!$F$15:$F$49=$E$2453)),
            ""),
    "")</f>
        <v/>
      </c>
      <c r="M2493" s="311" t="str">
        <f t="array" ref="M2493">IFERROR(
    XLOOKUP(F2493,
            _xlws.FILTER('Supplier Emission'!$G$15:$G$49,
                   ('Supplier Emission'!$D$15:$D$49=H2493) * ('Supplier Emission'!$F$15:$F$49=$E$2453)),
            _xlws.FILTER('Supplier Emission'!$M$15:$M$49,
                   ('Supplier Emission'!$D$15:$D$49=H2493) * ('Supplier Emission'!$F$15:$F$49=$E$2453)),
            ""),
    "")</f>
        <v/>
      </c>
      <c r="N2493" s="311" t="str">
        <f t="array" ref="N2493">IFERROR(
    XLOOKUP(F2493,
            _xlws.FILTER('Supplier Emission'!$G$15:$G$49,
                   ('Supplier Emission'!$D$15:$D$49=H2493) * ('Supplier Emission'!$F$15:$F$49=$E$2453)),
            _xlws.FILTER('Supplier Emission'!$H$15:$H$49,
                   ('Supplier Emission'!$D$15:$D$49=H2493) * ('Supplier Emission'!$F$15:$F$49=$E$2453)),
            ""),
    "")</f>
        <v/>
      </c>
      <c r="O2493" s="311" t="str">
        <f t="array" ref="O2493">XLOOKUP(1,('Emission Factors'!$E$5:$E$488='GHG emissions calculations'!$F2493)*('Emission Factors'!$H$5:$H$488='GHG emissions calculations'!$H2493),INDEX('Emission Factors'!$E$5:$T$488,0,MATCH('GHG emissions calculations'!O$6,'Emission Factors'!$E$5:$T$5,0)),"",0)</f>
        <v/>
      </c>
      <c r="P2493" s="313" t="str">
        <f t="array" ref="P2493">IFERROR(
    INDEX('Emission Factors'!$E$5:$P$488,
          MATCH(1,
                ('Emission Factors'!$E$5:$E$488 = 'GHG emissions calculations'!$F2493) *
                ('Emission Factors'!$H$5:$H$488 = 'GHG emissions calculations'!$H2493),
                0),
          MATCH('GHG emissions calculations'!P$6,'Emission Factors'!$E$5:$P$5,0)),
    "")</f>
        <v/>
      </c>
      <c r="Q2493" s="311" t="str">
        <f t="array" ref="Q2493">IFERROR(
    IF(
        INDEX('Emission Factors'!$E$5:$P$488,
              MATCH(1,
                    ('Emission Factors'!$E$5:$E$488 = 'GHG emissions calculations'!$F2493) *
                    ('Emission Factors'!$H$5:$H$488 = 'GHG emissions calculations'!$H2493),
                    0),
              MATCH('GHG emissions calculations'!Q$6, 'Emission Factors'!$E$5:$P$5, 0)) &lt;&gt; "",
        INDEX('Emission Factors'!$E$5:$P$488,
              MATCH(1,
                    ('Emission Factors'!$E$5:$E$488 = 'GHG emissions calculations'!$F2493) *
                    ('Emission Factors'!$H$5:$H$488 = 'GHG emissions calculations'!$H2493),
                    0),
              MATCH('GHG emissions calculations'!Q$6, 'Emission Factors'!$E$5:$P$5, 0)),
        ""),
    "")</f>
        <v/>
      </c>
      <c r="R2493" s="311" t="str">
        <f t="array" ref="R2493">IFERROR(
    IF(
        INDEX('Emission Factors'!$E$5:$R$488,
              MATCH(1,
                    ('Emission Factors'!$E$5:$E$488 = 'GHG emissions calculations'!$F2493) *
                    ('Emission Factors'!$H$5:$H$488 = 'GHG emissions calculations'!$H2493),
                    0),
              MATCH('GHG emissions calculations'!R$6, 'Emission Factors'!$E$5:$R$5, 0)) &lt;&gt; "",
        INDEX('Emission Factors'!$E$5:$R$488,
              MATCH(1,
                    ('Emission Factors'!$E$5:$E$488 = 'GHG emissions calculations'!$F2493) *
                    ('Emission Factors'!$H$5:$H$488 = 'GHG emissions calculations'!$H2493),
                    0),
              MATCH('GHG emissions calculations'!R$6, 'Emission Factors'!$E$5:$R$5, 0)),
        ""),
    "")</f>
        <v/>
      </c>
      <c r="S2493" s="312">
        <f t="shared" si="4"/>
        <v>0</v>
      </c>
      <c r="T2493" s="23"/>
    </row>
    <row r="2494" ht="15.75" customHeight="1" outlineLevel="2">
      <c r="A2494" s="23"/>
      <c r="B2494" s="71"/>
      <c r="C2494" s="71"/>
      <c r="D2494" s="71"/>
      <c r="E2494" s="314"/>
      <c r="F2494" s="311" t="str">
        <f>Lists!AE68</f>
        <v>Marketing research and other professional, scientific, and technical services - Global or unspecified region</v>
      </c>
      <c r="G2494" s="311" t="str">
        <f t="array" ref="G2494">XLOOKUP(1,('Emission Factors'!$E$5:$E$488='GHG emissions calculations'!$F2494)*('Emission Factors'!$H$5:$H$488='GHG emissions calculations'!$H2494),INDEX('Emission Factors'!$E$5:$T$488,0,MATCH('GHG emissions calculations'!G$6,'Emission Factors'!$E$5:$T$5,0)),"",0)</f>
        <v/>
      </c>
      <c r="H2494" s="311" t="s">
        <v>238</v>
      </c>
      <c r="I2494" s="312" t="str">
        <f>IF(
    SUMIFS('Import data'!$L$25:$L$80,
           'Import data'!$J$25:$J$80, F2494,
           'Import data'!$G$25:$G$80, 'GHG emissions calculations'!$H2494,
           'Import data'!$I$25:$I$80,$E$2453) &lt;&gt; 0,
    SUMIFS('Import data'!$L$25:$L$80,
           'Import data'!$J$25:$J$80, F2494,
           'Import data'!$G$25:$G$80, 'GHG emissions calculations'!$H2494,
           'Import data'!$I$25:$I$80,$E$2453),
    ""
)</f>
        <v/>
      </c>
      <c r="J2494" s="311" t="str">
        <f t="array" ref="J2494">IF(
    XLOOKUP(F2494, 'Import data'!$J$26:$J$47, 'Import data'!$M$26:$M$47, "", 0) = "Please add the region-specific supplier emission factor or choose a different region available in the IAEG database.",
    "",
    XLOOKUP(F2494, 'Import data'!$J$26:$J$47, 'Import data'!$M$26:$M$47, "", 0)
)</f>
        <v/>
      </c>
      <c r="K2494" s="311" t="str">
        <f t="array" ref="K2494">IFERROR(
    XLOOKUP(F2494,
            _xlws.FILTER('Supplier Emission'!$G$15:$G$49,
                   ('Supplier Emission'!$D$15:$D$49=H2494) * ('Supplier Emission'!$F$15:$F$49=$E$2453)),
            _xlws.FILTER('Supplier Emission'!$I$15:$I$49,
                   ('Supplier Emission'!$D$15:$D$49=H2494) * ('Supplier Emission'!$F$15:$F$49=$E$2453)),
            ""),
    "")</f>
        <v/>
      </c>
      <c r="L2494" s="311" t="str">
        <f t="array" ref="L2494">IFERROR(
    XLOOKUP(F2494,
            _xlws.FILTER('Supplier Emission'!$G$15:$G$49,
                   ('Supplier Emission'!$D$15:$D$49=H2494) * ('Supplier Emission'!$F$15:$F$49=$E$2453)),
            _xlws.FILTER('Supplier Emission'!$J$15:$J$49,
                   ('Supplier Emission'!$D$15:$D$49=H2494) * ('Supplier Emission'!$F$15:$F$49=$E$2453)),
            ""),
    "")</f>
        <v/>
      </c>
      <c r="M2494" s="311" t="str">
        <f t="array" ref="M2494">IFERROR(
    XLOOKUP(F2494,
            _xlws.FILTER('Supplier Emission'!$G$15:$G$49,
                   ('Supplier Emission'!$D$15:$D$49=H2494) * ('Supplier Emission'!$F$15:$F$49=$E$2453)),
            _xlws.FILTER('Supplier Emission'!$M$15:$M$49,
                   ('Supplier Emission'!$D$15:$D$49=H2494) * ('Supplier Emission'!$F$15:$F$49=$E$2453)),
            ""),
    "")</f>
        <v/>
      </c>
      <c r="N2494" s="311" t="str">
        <f t="array" ref="N2494">IFERROR(
    XLOOKUP(F2494,
            _xlws.FILTER('Supplier Emission'!$G$15:$G$49,
                   ('Supplier Emission'!$D$15:$D$49=H2494) * ('Supplier Emission'!$F$15:$F$49=$E$2453)),
            _xlws.FILTER('Supplier Emission'!$H$15:$H$49,
                   ('Supplier Emission'!$D$15:$D$49=H2494) * ('Supplier Emission'!$F$15:$F$49=$E$2453)),
            ""),
    "")</f>
        <v/>
      </c>
      <c r="O2494" s="311" t="str">
        <f t="array" ref="O2494">XLOOKUP(1,('Emission Factors'!$E$5:$E$488='GHG emissions calculations'!$F2494)*('Emission Factors'!$H$5:$H$488='GHG emissions calculations'!$H2494),INDEX('Emission Factors'!$E$5:$T$488,0,MATCH('GHG emissions calculations'!O$6,'Emission Factors'!$E$5:$T$5,0)),"",0)</f>
        <v/>
      </c>
      <c r="P2494" s="313" t="str">
        <f t="array" ref="P2494">IFERROR(
    INDEX('Emission Factors'!$E$5:$P$488,
          MATCH(1,
                ('Emission Factors'!$E$5:$E$488 = 'GHG emissions calculations'!$F2494) *
                ('Emission Factors'!$H$5:$H$488 = 'GHG emissions calculations'!$H2494),
                0),
          MATCH('GHG emissions calculations'!P$6,'Emission Factors'!$E$5:$P$5,0)),
    "")</f>
        <v/>
      </c>
      <c r="Q2494" s="311" t="str">
        <f t="array" ref="Q2494">IFERROR(
    IF(
        INDEX('Emission Factors'!$E$5:$P$488,
              MATCH(1,
                    ('Emission Factors'!$E$5:$E$488 = 'GHG emissions calculations'!$F2494) *
                    ('Emission Factors'!$H$5:$H$488 = 'GHG emissions calculations'!$H2494),
                    0),
              MATCH('GHG emissions calculations'!Q$6, 'Emission Factors'!$E$5:$P$5, 0)) &lt;&gt; "",
        INDEX('Emission Factors'!$E$5:$P$488,
              MATCH(1,
                    ('Emission Factors'!$E$5:$E$488 = 'GHG emissions calculations'!$F2494) *
                    ('Emission Factors'!$H$5:$H$488 = 'GHG emissions calculations'!$H2494),
                    0),
              MATCH('GHG emissions calculations'!Q$6, 'Emission Factors'!$E$5:$P$5, 0)),
        ""),
    "")</f>
        <v/>
      </c>
      <c r="R2494" s="311" t="str">
        <f t="array" ref="R2494">IFERROR(
    IF(
        INDEX('Emission Factors'!$E$5:$R$488,
              MATCH(1,
                    ('Emission Factors'!$E$5:$E$488 = 'GHG emissions calculations'!$F2494) *
                    ('Emission Factors'!$H$5:$H$488 = 'GHG emissions calculations'!$H2494),
                    0),
              MATCH('GHG emissions calculations'!R$6, 'Emission Factors'!$E$5:$R$5, 0)) &lt;&gt; "",
        INDEX('Emission Factors'!$E$5:$R$488,
              MATCH(1,
                    ('Emission Factors'!$E$5:$E$488 = 'GHG emissions calculations'!$F2494) *
                    ('Emission Factors'!$H$5:$H$488 = 'GHG emissions calculations'!$H2494),
                    0),
              MATCH('GHG emissions calculations'!R$6, 'Emission Factors'!$E$5:$R$5, 0)),
        ""),
    "")</f>
        <v/>
      </c>
      <c r="S2494" s="312">
        <f t="shared" si="4"/>
        <v>0</v>
      </c>
      <c r="T2494" s="23"/>
    </row>
    <row r="2495" ht="15.75" customHeight="1" outlineLevel="2">
      <c r="A2495" s="23"/>
      <c r="B2495" s="71"/>
      <c r="C2495" s="71"/>
      <c r="D2495" s="71"/>
      <c r="E2495" s="314"/>
      <c r="F2495" s="311" t="str">
        <f>Lists!AE67</f>
        <v>Marketing research and other professional, scientific, and technical services - Middle East</v>
      </c>
      <c r="G2495" s="311" t="str">
        <f t="array" ref="G2495">XLOOKUP(1,('Emission Factors'!$E$5:$E$488='GHG emissions calculations'!$F2495)*('Emission Factors'!$H$5:$H$488='GHG emissions calculations'!$H2495),INDEX('Emission Factors'!$E$5:$T$488,0,MATCH('GHG emissions calculations'!G$6,'Emission Factors'!$E$5:$T$5,0)),"",0)</f>
        <v/>
      </c>
      <c r="H2495" s="311" t="s">
        <v>238</v>
      </c>
      <c r="I2495" s="312" t="str">
        <f>IF(
    SUMIFS('Import data'!$L$25:$L$80,
           'Import data'!$J$25:$J$80, F2495,
           'Import data'!$G$25:$G$80, 'GHG emissions calculations'!$H2495,
           'Import data'!$I$25:$I$80,$E$2453) &lt;&gt; 0,
    SUMIFS('Import data'!$L$25:$L$80,
           'Import data'!$J$25:$J$80, F2495,
           'Import data'!$G$25:$G$80, 'GHG emissions calculations'!$H2495,
           'Import data'!$I$25:$I$80,$E$2453),
    ""
)</f>
        <v/>
      </c>
      <c r="J2495" s="311" t="str">
        <f t="array" ref="J2495">IF(
    XLOOKUP(F2495, 'Import data'!$J$26:$J$47, 'Import data'!$M$26:$M$47, "", 0) = "Please add the region-specific supplier emission factor or choose a different region available in the IAEG database.",
    "",
    XLOOKUP(F2495, 'Import data'!$J$26:$J$47, 'Import data'!$M$26:$M$47, "", 0)
)</f>
        <v/>
      </c>
      <c r="K2495" s="311" t="str">
        <f t="array" ref="K2495">IFERROR(
    XLOOKUP(F2495,
            _xlws.FILTER('Supplier Emission'!$G$15:$G$49,
                   ('Supplier Emission'!$D$15:$D$49=H2495) * ('Supplier Emission'!$F$15:$F$49=$E$2453)),
            _xlws.FILTER('Supplier Emission'!$I$15:$I$49,
                   ('Supplier Emission'!$D$15:$D$49=H2495) * ('Supplier Emission'!$F$15:$F$49=$E$2453)),
            ""),
    "")</f>
        <v/>
      </c>
      <c r="L2495" s="311" t="str">
        <f t="array" ref="L2495">IFERROR(
    XLOOKUP(F2495,
            _xlws.FILTER('Supplier Emission'!$G$15:$G$49,
                   ('Supplier Emission'!$D$15:$D$49=H2495) * ('Supplier Emission'!$F$15:$F$49=$E$2453)),
            _xlws.FILTER('Supplier Emission'!$J$15:$J$49,
                   ('Supplier Emission'!$D$15:$D$49=H2495) * ('Supplier Emission'!$F$15:$F$49=$E$2453)),
            ""),
    "")</f>
        <v/>
      </c>
      <c r="M2495" s="311" t="str">
        <f t="array" ref="M2495">IFERROR(
    XLOOKUP(F2495,
            _xlws.FILTER('Supplier Emission'!$G$15:$G$49,
                   ('Supplier Emission'!$D$15:$D$49=H2495) * ('Supplier Emission'!$F$15:$F$49=$E$2453)),
            _xlws.FILTER('Supplier Emission'!$M$15:$M$49,
                   ('Supplier Emission'!$D$15:$D$49=H2495) * ('Supplier Emission'!$F$15:$F$49=$E$2453)),
            ""),
    "")</f>
        <v/>
      </c>
      <c r="N2495" s="311" t="str">
        <f t="array" ref="N2495">IFERROR(
    XLOOKUP(F2495,
            _xlws.FILTER('Supplier Emission'!$G$15:$G$49,
                   ('Supplier Emission'!$D$15:$D$49=H2495) * ('Supplier Emission'!$F$15:$F$49=$E$2453)),
            _xlws.FILTER('Supplier Emission'!$H$15:$H$49,
                   ('Supplier Emission'!$D$15:$D$49=H2495) * ('Supplier Emission'!$F$15:$F$49=$E$2453)),
            ""),
    "")</f>
        <v/>
      </c>
      <c r="O2495" s="311" t="str">
        <f t="array" ref="O2495">XLOOKUP(1,('Emission Factors'!$E$5:$E$488='GHG emissions calculations'!$F2495)*('Emission Factors'!$H$5:$H$488='GHG emissions calculations'!$H2495),INDEX('Emission Factors'!$E$5:$T$488,0,MATCH('GHG emissions calculations'!O$6,'Emission Factors'!$E$5:$T$5,0)),"",0)</f>
        <v/>
      </c>
      <c r="P2495" s="313" t="str">
        <f t="array" ref="P2495">IFERROR(
    INDEX('Emission Factors'!$E$5:$P$488,
          MATCH(1,
                ('Emission Factors'!$E$5:$E$488 = 'GHG emissions calculations'!$F2495) *
                ('Emission Factors'!$H$5:$H$488 = 'GHG emissions calculations'!$H2495),
                0),
          MATCH('GHG emissions calculations'!P$6,'Emission Factors'!$E$5:$P$5,0)),
    "")</f>
        <v/>
      </c>
      <c r="Q2495" s="311" t="str">
        <f t="array" ref="Q2495">IFERROR(
    IF(
        INDEX('Emission Factors'!$E$5:$P$488,
              MATCH(1,
                    ('Emission Factors'!$E$5:$E$488 = 'GHG emissions calculations'!$F2495) *
                    ('Emission Factors'!$H$5:$H$488 = 'GHG emissions calculations'!$H2495),
                    0),
              MATCH('GHG emissions calculations'!Q$6, 'Emission Factors'!$E$5:$P$5, 0)) &lt;&gt; "",
        INDEX('Emission Factors'!$E$5:$P$488,
              MATCH(1,
                    ('Emission Factors'!$E$5:$E$488 = 'GHG emissions calculations'!$F2495) *
                    ('Emission Factors'!$H$5:$H$488 = 'GHG emissions calculations'!$H2495),
                    0),
              MATCH('GHG emissions calculations'!Q$6, 'Emission Factors'!$E$5:$P$5, 0)),
        ""),
    "")</f>
        <v/>
      </c>
      <c r="R2495" s="311" t="str">
        <f t="array" ref="R2495">IFERROR(
    IF(
        INDEX('Emission Factors'!$E$5:$R$488,
              MATCH(1,
                    ('Emission Factors'!$E$5:$E$488 = 'GHG emissions calculations'!$F2495) *
                    ('Emission Factors'!$H$5:$H$488 = 'GHG emissions calculations'!$H2495),
                    0),
              MATCH('GHG emissions calculations'!R$6, 'Emission Factors'!$E$5:$R$5, 0)) &lt;&gt; "",
        INDEX('Emission Factors'!$E$5:$R$488,
              MATCH(1,
                    ('Emission Factors'!$E$5:$E$488 = 'GHG emissions calculations'!$F2495) *
                    ('Emission Factors'!$H$5:$H$488 = 'GHG emissions calculations'!$H2495),
                    0),
              MATCH('GHG emissions calculations'!R$6, 'Emission Factors'!$E$5:$R$5, 0)),
        ""),
    "")</f>
        <v/>
      </c>
      <c r="S2495" s="312">
        <f t="shared" si="4"/>
        <v>0</v>
      </c>
      <c r="T2495" s="23"/>
    </row>
    <row r="2496" ht="15.75" customHeight="1" outlineLevel="2">
      <c r="A2496" s="23"/>
      <c r="B2496" s="71"/>
      <c r="C2496" s="71"/>
      <c r="D2496" s="71"/>
      <c r="E2496" s="314"/>
      <c r="F2496" s="311" t="str">
        <f>Lists!AE66</f>
        <v>Marketing research and other professional, scientific, and technical services - Oceania</v>
      </c>
      <c r="G2496" s="311" t="str">
        <f t="array" ref="G2496">XLOOKUP(1,('Emission Factors'!$E$5:$E$488='GHG emissions calculations'!$F2496)*('Emission Factors'!$H$5:$H$488='GHG emissions calculations'!$H2496),INDEX('Emission Factors'!$E$5:$T$488,0,MATCH('GHG emissions calculations'!G$6,'Emission Factors'!$E$5:$T$5,0)),"",0)</f>
        <v/>
      </c>
      <c r="H2496" s="311" t="s">
        <v>238</v>
      </c>
      <c r="I2496" s="312" t="str">
        <f>IF(
    SUMIFS('Import data'!$L$25:$L$80,
           'Import data'!$J$25:$J$80, F2496,
           'Import data'!$G$25:$G$80, 'GHG emissions calculations'!$H2496,
           'Import data'!$I$25:$I$80,$E$2453) &lt;&gt; 0,
    SUMIFS('Import data'!$L$25:$L$80,
           'Import data'!$J$25:$J$80, F2496,
           'Import data'!$G$25:$G$80, 'GHG emissions calculations'!$H2496,
           'Import data'!$I$25:$I$80,$E$2453),
    ""
)</f>
        <v/>
      </c>
      <c r="J2496" s="311" t="str">
        <f t="array" ref="J2496">IF(
    XLOOKUP(F2496, 'Import data'!$J$26:$J$47, 'Import data'!$M$26:$M$47, "", 0) = "Please add the region-specific supplier emission factor or choose a different region available in the IAEG database.",
    "",
    XLOOKUP(F2496, 'Import data'!$J$26:$J$47, 'Import data'!$M$26:$M$47, "", 0)
)</f>
        <v/>
      </c>
      <c r="K2496" s="311" t="str">
        <f t="array" ref="K2496">IFERROR(
    XLOOKUP(F2496,
            _xlws.FILTER('Supplier Emission'!$G$15:$G$49,
                   ('Supplier Emission'!$D$15:$D$49=H2496) * ('Supplier Emission'!$F$15:$F$49=$E$2453)),
            _xlws.FILTER('Supplier Emission'!$I$15:$I$49,
                   ('Supplier Emission'!$D$15:$D$49=H2496) * ('Supplier Emission'!$F$15:$F$49=$E$2453)),
            ""),
    "")</f>
        <v/>
      </c>
      <c r="L2496" s="311" t="str">
        <f t="array" ref="L2496">IFERROR(
    XLOOKUP(F2496,
            _xlws.FILTER('Supplier Emission'!$G$15:$G$49,
                   ('Supplier Emission'!$D$15:$D$49=H2496) * ('Supplier Emission'!$F$15:$F$49=$E$2453)),
            _xlws.FILTER('Supplier Emission'!$J$15:$J$49,
                   ('Supplier Emission'!$D$15:$D$49=H2496) * ('Supplier Emission'!$F$15:$F$49=$E$2453)),
            ""),
    "")</f>
        <v/>
      </c>
      <c r="M2496" s="311" t="str">
        <f t="array" ref="M2496">IFERROR(
    XLOOKUP(F2496,
            _xlws.FILTER('Supplier Emission'!$G$15:$G$49,
                   ('Supplier Emission'!$D$15:$D$49=H2496) * ('Supplier Emission'!$F$15:$F$49=$E$2453)),
            _xlws.FILTER('Supplier Emission'!$M$15:$M$49,
                   ('Supplier Emission'!$D$15:$D$49=H2496) * ('Supplier Emission'!$F$15:$F$49=$E$2453)),
            ""),
    "")</f>
        <v/>
      </c>
      <c r="N2496" s="311" t="str">
        <f t="array" ref="N2496">IFERROR(
    XLOOKUP(F2496,
            _xlws.FILTER('Supplier Emission'!$G$15:$G$49,
                   ('Supplier Emission'!$D$15:$D$49=H2496) * ('Supplier Emission'!$F$15:$F$49=$E$2453)),
            _xlws.FILTER('Supplier Emission'!$H$15:$H$49,
                   ('Supplier Emission'!$D$15:$D$49=H2496) * ('Supplier Emission'!$F$15:$F$49=$E$2453)),
            ""),
    "")</f>
        <v/>
      </c>
      <c r="O2496" s="311" t="str">
        <f t="array" ref="O2496">XLOOKUP(1,('Emission Factors'!$E$5:$E$488='GHG emissions calculations'!$F2496)*('Emission Factors'!$H$5:$H$488='GHG emissions calculations'!$H2496),INDEX('Emission Factors'!$E$5:$T$488,0,MATCH('GHG emissions calculations'!O$6,'Emission Factors'!$E$5:$T$5,0)),"",0)</f>
        <v/>
      </c>
      <c r="P2496" s="313" t="str">
        <f t="array" ref="P2496">IFERROR(
    INDEX('Emission Factors'!$E$5:$P$488,
          MATCH(1,
                ('Emission Factors'!$E$5:$E$488 = 'GHG emissions calculations'!$F2496) *
                ('Emission Factors'!$H$5:$H$488 = 'GHG emissions calculations'!$H2496),
                0),
          MATCH('GHG emissions calculations'!P$6,'Emission Factors'!$E$5:$P$5,0)),
    "")</f>
        <v/>
      </c>
      <c r="Q2496" s="311" t="str">
        <f t="array" ref="Q2496">IFERROR(
    IF(
        INDEX('Emission Factors'!$E$5:$P$488,
              MATCH(1,
                    ('Emission Factors'!$E$5:$E$488 = 'GHG emissions calculations'!$F2496) *
                    ('Emission Factors'!$H$5:$H$488 = 'GHG emissions calculations'!$H2496),
                    0),
              MATCH('GHG emissions calculations'!Q$6, 'Emission Factors'!$E$5:$P$5, 0)) &lt;&gt; "",
        INDEX('Emission Factors'!$E$5:$P$488,
              MATCH(1,
                    ('Emission Factors'!$E$5:$E$488 = 'GHG emissions calculations'!$F2496) *
                    ('Emission Factors'!$H$5:$H$488 = 'GHG emissions calculations'!$H2496),
                    0),
              MATCH('GHG emissions calculations'!Q$6, 'Emission Factors'!$E$5:$P$5, 0)),
        ""),
    "")</f>
        <v/>
      </c>
      <c r="R2496" s="311" t="str">
        <f t="array" ref="R2496">IFERROR(
    IF(
        INDEX('Emission Factors'!$E$5:$R$488,
              MATCH(1,
                    ('Emission Factors'!$E$5:$E$488 = 'GHG emissions calculations'!$F2496) *
                    ('Emission Factors'!$H$5:$H$488 = 'GHG emissions calculations'!$H2496),
                    0),
              MATCH('GHG emissions calculations'!R$6, 'Emission Factors'!$E$5:$R$5, 0)) &lt;&gt; "",
        INDEX('Emission Factors'!$E$5:$R$488,
              MATCH(1,
                    ('Emission Factors'!$E$5:$E$488 = 'GHG emissions calculations'!$F2496) *
                    ('Emission Factors'!$H$5:$H$488 = 'GHG emissions calculations'!$H2496),
                    0),
              MATCH('GHG emissions calculations'!R$6, 'Emission Factors'!$E$5:$R$5, 0)),
        ""),
    "")</f>
        <v/>
      </c>
      <c r="S2496" s="312">
        <f t="shared" si="4"/>
        <v>0</v>
      </c>
      <c r="T2496" s="23"/>
    </row>
    <row r="2497" ht="15.75" customHeight="1" outlineLevel="2">
      <c r="A2497" s="23"/>
      <c r="B2497" s="71"/>
      <c r="C2497" s="71"/>
      <c r="D2497" s="71"/>
      <c r="E2497" s="314"/>
      <c r="F2497" s="311" t="str">
        <f>Lists!AE72</f>
        <v>Office administrative services - Africa</v>
      </c>
      <c r="G2497" s="311" t="str">
        <f t="array" ref="G2497">XLOOKUP(1,('Emission Factors'!$E$5:$E$488='GHG emissions calculations'!$F2497)*('Emission Factors'!$H$5:$H$488='GHG emissions calculations'!$H2497),INDEX('Emission Factors'!$E$5:$T$488,0,MATCH('GHG emissions calculations'!G$6,'Emission Factors'!$E$5:$T$5,0)),"",0)</f>
        <v/>
      </c>
      <c r="H2497" s="311" t="s">
        <v>238</v>
      </c>
      <c r="I2497" s="312" t="str">
        <f>IF(
    SUMIFS('Import data'!$L$25:$L$80,
           'Import data'!$J$25:$J$80, F2497,
           'Import data'!$G$25:$G$80, 'GHG emissions calculations'!$H2497,
           'Import data'!$I$25:$I$80,$E$2453) &lt;&gt; 0,
    SUMIFS('Import data'!$L$25:$L$80,
           'Import data'!$J$25:$J$80, F2497,
           'Import data'!$G$25:$G$80, 'GHG emissions calculations'!$H2497,
           'Import data'!$I$25:$I$80,$E$2453),
    ""
)</f>
        <v/>
      </c>
      <c r="J2497" s="311" t="str">
        <f t="array" ref="J2497">IF(
    XLOOKUP(F2497, 'Import data'!$J$26:$J$47, 'Import data'!$M$26:$M$47, "", 0) = "Please add the region-specific supplier emission factor or choose a different region available in the IAEG database.",
    "",
    XLOOKUP(F2497, 'Import data'!$J$26:$J$47, 'Import data'!$M$26:$M$47, "", 0)
)</f>
        <v/>
      </c>
      <c r="K2497" s="311" t="str">
        <f t="array" ref="K2497">IFERROR(
    XLOOKUP(F2497,
            _xlws.FILTER('Supplier Emission'!$G$15:$G$49,
                   ('Supplier Emission'!$D$15:$D$49=H2497) * ('Supplier Emission'!$F$15:$F$49=$E$2453)),
            _xlws.FILTER('Supplier Emission'!$I$15:$I$49,
                   ('Supplier Emission'!$D$15:$D$49=H2497) * ('Supplier Emission'!$F$15:$F$49=$E$2453)),
            ""),
    "")</f>
        <v/>
      </c>
      <c r="L2497" s="311" t="str">
        <f t="array" ref="L2497">IFERROR(
    XLOOKUP(F2497,
            _xlws.FILTER('Supplier Emission'!$G$15:$G$49,
                   ('Supplier Emission'!$D$15:$D$49=H2497) * ('Supplier Emission'!$F$15:$F$49=$E$2453)),
            _xlws.FILTER('Supplier Emission'!$J$15:$J$49,
                   ('Supplier Emission'!$D$15:$D$49=H2497) * ('Supplier Emission'!$F$15:$F$49=$E$2453)),
            ""),
    "")</f>
        <v/>
      </c>
      <c r="M2497" s="311" t="str">
        <f t="array" ref="M2497">IFERROR(
    XLOOKUP(F2497,
            _xlws.FILTER('Supplier Emission'!$G$15:$G$49,
                   ('Supplier Emission'!$D$15:$D$49=H2497) * ('Supplier Emission'!$F$15:$F$49=$E$2453)),
            _xlws.FILTER('Supplier Emission'!$M$15:$M$49,
                   ('Supplier Emission'!$D$15:$D$49=H2497) * ('Supplier Emission'!$F$15:$F$49=$E$2453)),
            ""),
    "")</f>
        <v/>
      </c>
      <c r="N2497" s="311" t="str">
        <f t="array" ref="N2497">IFERROR(
    XLOOKUP(F2497,
            _xlws.FILTER('Supplier Emission'!$G$15:$G$49,
                   ('Supplier Emission'!$D$15:$D$49=H2497) * ('Supplier Emission'!$F$15:$F$49=$E$2453)),
            _xlws.FILTER('Supplier Emission'!$H$15:$H$49,
                   ('Supplier Emission'!$D$15:$D$49=H2497) * ('Supplier Emission'!$F$15:$F$49=$E$2453)),
            ""),
    "")</f>
        <v/>
      </c>
      <c r="O2497" s="311" t="str">
        <f t="array" ref="O2497">XLOOKUP(1,('Emission Factors'!$E$5:$E$488='GHG emissions calculations'!$F2497)*('Emission Factors'!$H$5:$H$488='GHG emissions calculations'!$H2497),INDEX('Emission Factors'!$E$5:$T$488,0,MATCH('GHG emissions calculations'!O$6,'Emission Factors'!$E$5:$T$5,0)),"",0)</f>
        <v/>
      </c>
      <c r="P2497" s="313" t="str">
        <f t="array" ref="P2497">IFERROR(
    INDEX('Emission Factors'!$E$5:$P$488,
          MATCH(1,
                ('Emission Factors'!$E$5:$E$488 = 'GHG emissions calculations'!$F2497) *
                ('Emission Factors'!$H$5:$H$488 = 'GHG emissions calculations'!$H2497),
                0),
          MATCH('GHG emissions calculations'!P$6,'Emission Factors'!$E$5:$P$5,0)),
    "")</f>
        <v/>
      </c>
      <c r="Q2497" s="311" t="str">
        <f t="array" ref="Q2497">IFERROR(
    IF(
        INDEX('Emission Factors'!$E$5:$P$488,
              MATCH(1,
                    ('Emission Factors'!$E$5:$E$488 = 'GHG emissions calculations'!$F2497) *
                    ('Emission Factors'!$H$5:$H$488 = 'GHG emissions calculations'!$H2497),
                    0),
              MATCH('GHG emissions calculations'!Q$6, 'Emission Factors'!$E$5:$P$5, 0)) &lt;&gt; "",
        INDEX('Emission Factors'!$E$5:$P$488,
              MATCH(1,
                    ('Emission Factors'!$E$5:$E$488 = 'GHG emissions calculations'!$F2497) *
                    ('Emission Factors'!$H$5:$H$488 = 'GHG emissions calculations'!$H2497),
                    0),
              MATCH('GHG emissions calculations'!Q$6, 'Emission Factors'!$E$5:$P$5, 0)),
        ""),
    "")</f>
        <v/>
      </c>
      <c r="R2497" s="311" t="str">
        <f t="array" ref="R2497">IFERROR(
    IF(
        INDEX('Emission Factors'!$E$5:$R$488,
              MATCH(1,
                    ('Emission Factors'!$E$5:$E$488 = 'GHG emissions calculations'!$F2497) *
                    ('Emission Factors'!$H$5:$H$488 = 'GHG emissions calculations'!$H2497),
                    0),
              MATCH('GHG emissions calculations'!R$6, 'Emission Factors'!$E$5:$R$5, 0)) &lt;&gt; "",
        INDEX('Emission Factors'!$E$5:$R$488,
              MATCH(1,
                    ('Emission Factors'!$E$5:$E$488 = 'GHG emissions calculations'!$F2497) *
                    ('Emission Factors'!$H$5:$H$488 = 'GHG emissions calculations'!$H2497),
                    0),
              MATCH('GHG emissions calculations'!R$6, 'Emission Factors'!$E$5:$R$5, 0)),
        ""),
    "")</f>
        <v/>
      </c>
      <c r="S2497" s="312">
        <f t="shared" si="4"/>
        <v>0</v>
      </c>
      <c r="T2497" s="23"/>
    </row>
    <row r="2498" ht="15.75" customHeight="1" outlineLevel="2">
      <c r="A2498" s="23"/>
      <c r="B2498" s="71"/>
      <c r="C2498" s="71"/>
      <c r="D2498" s="71"/>
      <c r="E2498" s="314"/>
      <c r="F2498" s="311" t="str">
        <f>Lists!AE70</f>
        <v>Office administrative services - America/Canada</v>
      </c>
      <c r="G2498" s="311">
        <f t="array" ref="G2498">XLOOKUP(1,('Emission Factors'!$E$5:$E$488='GHG emissions calculations'!$F2498)*('Emission Factors'!$H$5:$H$488='GHG emissions calculations'!$H2498),INDEX('Emission Factors'!$E$5:$T$488,0,MATCH('GHG emissions calculations'!G$6,'Emission Factors'!$E$5:$T$5,0)),"",0)</f>
        <v>3</v>
      </c>
      <c r="H2498" s="311" t="s">
        <v>238</v>
      </c>
      <c r="I2498" s="312" t="str">
        <f>IF(
    SUMIFS('Import data'!$L$25:$L$80,
           'Import data'!$J$25:$J$80, F2498,
           'Import data'!$G$25:$G$80, 'GHG emissions calculations'!$H2498,
           'Import data'!$I$25:$I$80,$E$2453) &lt;&gt; 0,
    SUMIFS('Import data'!$L$25:$L$80,
           'Import data'!$J$25:$J$80, F2498,
           'Import data'!$G$25:$G$80, 'GHG emissions calculations'!$H2498,
           'Import data'!$I$25:$I$80,$E$2453),
    ""
)</f>
        <v/>
      </c>
      <c r="J2498" s="311" t="str">
        <f t="array" ref="J2498">IF(
    XLOOKUP(F2498, 'Import data'!$J$26:$J$47, 'Import data'!$M$26:$M$47, "", 0) = "Please add the region-specific supplier emission factor or choose a different region available in the IAEG database.",
    "",
    XLOOKUP(F2498, 'Import data'!$J$26:$J$47, 'Import data'!$M$26:$M$47, "", 0)
)</f>
        <v/>
      </c>
      <c r="K2498" s="311" t="str">
        <f t="array" ref="K2498">IFERROR(
    XLOOKUP(F2498,
            _xlws.FILTER('Supplier Emission'!$G$15:$G$49,
                   ('Supplier Emission'!$D$15:$D$49=H2498) * ('Supplier Emission'!$F$15:$F$49=$E$2453)),
            _xlws.FILTER('Supplier Emission'!$I$15:$I$49,
                   ('Supplier Emission'!$D$15:$D$49=H2498) * ('Supplier Emission'!$F$15:$F$49=$E$2453)),
            ""),
    "")</f>
        <v/>
      </c>
      <c r="L2498" s="311" t="str">
        <f t="array" ref="L2498">IFERROR(
    XLOOKUP(F2498,
            _xlws.FILTER('Supplier Emission'!$G$15:$G$49,
                   ('Supplier Emission'!$D$15:$D$49=H2498) * ('Supplier Emission'!$F$15:$F$49=$E$2453)),
            _xlws.FILTER('Supplier Emission'!$J$15:$J$49,
                   ('Supplier Emission'!$D$15:$D$49=H2498) * ('Supplier Emission'!$F$15:$F$49=$E$2453)),
            ""),
    "")</f>
        <v/>
      </c>
      <c r="M2498" s="311" t="str">
        <f t="array" ref="M2498">IFERROR(
    XLOOKUP(F2498,
            _xlws.FILTER('Supplier Emission'!$G$15:$G$49,
                   ('Supplier Emission'!$D$15:$D$49=H2498) * ('Supplier Emission'!$F$15:$F$49=$E$2453)),
            _xlws.FILTER('Supplier Emission'!$M$15:$M$49,
                   ('Supplier Emission'!$D$15:$D$49=H2498) * ('Supplier Emission'!$F$15:$F$49=$E$2453)),
            ""),
    "")</f>
        <v/>
      </c>
      <c r="N2498" s="311" t="str">
        <f t="array" ref="N2498">IFERROR(
    XLOOKUP(F2498,
            _xlws.FILTER('Supplier Emission'!$G$15:$G$49,
                   ('Supplier Emission'!$D$15:$D$49=H2498) * ('Supplier Emission'!$F$15:$F$49=$E$2453)),
            _xlws.FILTER('Supplier Emission'!$H$15:$H$49,
                   ('Supplier Emission'!$D$15:$D$49=H2498) * ('Supplier Emission'!$F$15:$F$49=$E$2453)),
            ""),
    "")</f>
        <v/>
      </c>
      <c r="O2498" s="311" t="str">
        <f t="array" ref="O2498">XLOOKUP(1,('Emission Factors'!$E$5:$E$488='GHG emissions calculations'!$F2498)*('Emission Factors'!$H$5:$H$488='GHG emissions calculations'!$H2498),INDEX('Emission Factors'!$E$5:$T$488,0,MATCH('GHG emissions calculations'!O$6,'Emission Factors'!$E$5:$T$5,0)),"",0)</f>
        <v>Office administrative services</v>
      </c>
      <c r="P2498" s="313">
        <f t="array" ref="P2498">IFERROR(
    INDEX('Emission Factors'!$E$5:$P$488,
          MATCH(1,
                ('Emission Factors'!$E$5:$E$488 = 'GHG emissions calculations'!$F2498) *
                ('Emission Factors'!$H$5:$H$488 = 'GHG emissions calculations'!$H2498),
                0),
          MATCH('GHG emissions calculations'!P$6,'Emission Factors'!$E$5:$P$5,0)),
    "")</f>
        <v>434.153</v>
      </c>
      <c r="Q2498" s="311" t="str">
        <f t="array" ref="Q2498">IFERROR(
    IF(
        INDEX('Emission Factors'!$E$5:$P$488,
              MATCH(1,
                    ('Emission Factors'!$E$5:$E$488 = 'GHG emissions calculations'!$F2498) *
                    ('Emission Factors'!$H$5:$H$488 = 'GHG emissions calculations'!$H2498),
                    0),
              MATCH('GHG emissions calculations'!Q$6, 'Emission Factors'!$E$5:$P$5, 0)) &lt;&gt; "",
        INDEX('Emission Factors'!$E$5:$P$488,
              MATCH(1,
                    ('Emission Factors'!$E$5:$E$488 = 'GHG emissions calculations'!$F2498) *
                    ('Emission Factors'!$H$5:$H$488 = 'GHG emissions calculations'!$H2498),
                    0),
              MATCH('GHG emissions calculations'!Q$6, 'Emission Factors'!$E$5:$P$5, 0)),
        ""),
    "")</f>
        <v>kgCO2e / k€</v>
      </c>
      <c r="R2498" s="311" t="str">
        <f t="array" ref="R2498">IFERROR(
    IF(
        INDEX('Emission Factors'!$E$5:$R$488,
              MATCH(1,
                    ('Emission Factors'!$E$5:$E$488 = 'GHG emissions calculations'!$F2498) *
                    ('Emission Factors'!$H$5:$H$488 = 'GHG emissions calculations'!$H2498),
                    0),
              MATCH('GHG emissions calculations'!R$6, 'Emission Factors'!$E$5:$R$5, 0)) &lt;&gt; "",
        INDEX('Emission Factors'!$E$5:$R$488,
              MATCH(1,
                    ('Emission Factors'!$E$5:$E$488 = 'GHG emissions calculations'!$F2498) *
                    ('Emission Factors'!$H$5:$H$488 = 'GHG emissions calculations'!$H2498),
                    0),
              MATCH('GHG emissions calculations'!R$6, 'Emission Factors'!$E$5:$R$5, 0)),
        ""),
    "")</f>
        <v>America</v>
      </c>
      <c r="S2498" s="312">
        <f t="shared" si="4"/>
        <v>0</v>
      </c>
      <c r="T2498" s="23"/>
    </row>
    <row r="2499" ht="15.75" customHeight="1" outlineLevel="2">
      <c r="A2499" s="23"/>
      <c r="B2499" s="71"/>
      <c r="C2499" s="71"/>
      <c r="D2499" s="71"/>
      <c r="E2499" s="314"/>
      <c r="F2499" s="311" t="str">
        <f>Lists!AE69</f>
        <v>Office administrative services - America/USA</v>
      </c>
      <c r="G2499" s="311">
        <f t="array" ref="G2499">XLOOKUP(1,('Emission Factors'!$E$5:$E$488='GHG emissions calculations'!$F2499)*('Emission Factors'!$H$5:$H$488='GHG emissions calculations'!$H2499),INDEX('Emission Factors'!$E$5:$T$488,0,MATCH('GHG emissions calculations'!G$6,'Emission Factors'!$E$5:$T$5,0)),"",0)</f>
        <v>3</v>
      </c>
      <c r="H2499" s="311" t="s">
        <v>238</v>
      </c>
      <c r="I2499" s="312" t="str">
        <f>IF(
    SUMIFS('Import data'!$L$25:$L$80,
           'Import data'!$J$25:$J$80, F2499,
           'Import data'!$G$25:$G$80, 'GHG emissions calculations'!$H2499,
           'Import data'!$I$25:$I$80,$E$2453) &lt;&gt; 0,
    SUMIFS('Import data'!$L$25:$L$80,
           'Import data'!$J$25:$J$80, F2499,
           'Import data'!$G$25:$G$80, 'GHG emissions calculations'!$H2499,
           'Import data'!$I$25:$I$80,$E$2453),
    ""
)</f>
        <v/>
      </c>
      <c r="J2499" s="311" t="str">
        <f t="array" ref="J2499">IF(
    XLOOKUP(F2499, 'Import data'!$J$26:$J$47, 'Import data'!$M$26:$M$47, "", 0) = "Please add the region-specific supplier emission factor or choose a different region available in the IAEG database.",
    "",
    XLOOKUP(F2499, 'Import data'!$J$26:$J$47, 'Import data'!$M$26:$M$47, "", 0)
)</f>
        <v/>
      </c>
      <c r="K2499" s="311" t="str">
        <f t="array" ref="K2499">IFERROR(
    XLOOKUP(F2499,
            _xlws.FILTER('Supplier Emission'!$G$15:$G$49,
                   ('Supplier Emission'!$D$15:$D$49=H2499) * ('Supplier Emission'!$F$15:$F$49=$E$2453)),
            _xlws.FILTER('Supplier Emission'!$I$15:$I$49,
                   ('Supplier Emission'!$D$15:$D$49=H2499) * ('Supplier Emission'!$F$15:$F$49=$E$2453)),
            ""),
    "")</f>
        <v/>
      </c>
      <c r="L2499" s="311" t="str">
        <f t="array" ref="L2499">IFERROR(
    XLOOKUP(F2499,
            _xlws.FILTER('Supplier Emission'!$G$15:$G$49,
                   ('Supplier Emission'!$D$15:$D$49=H2499) * ('Supplier Emission'!$F$15:$F$49=$E$2453)),
            _xlws.FILTER('Supplier Emission'!$J$15:$J$49,
                   ('Supplier Emission'!$D$15:$D$49=H2499) * ('Supplier Emission'!$F$15:$F$49=$E$2453)),
            ""),
    "")</f>
        <v/>
      </c>
      <c r="M2499" s="311" t="str">
        <f t="array" ref="M2499">IFERROR(
    XLOOKUP(F2499,
            _xlws.FILTER('Supplier Emission'!$G$15:$G$49,
                   ('Supplier Emission'!$D$15:$D$49=H2499) * ('Supplier Emission'!$F$15:$F$49=$E$2453)),
            _xlws.FILTER('Supplier Emission'!$M$15:$M$49,
                   ('Supplier Emission'!$D$15:$D$49=H2499) * ('Supplier Emission'!$F$15:$F$49=$E$2453)),
            ""),
    "")</f>
        <v/>
      </c>
      <c r="N2499" s="311" t="str">
        <f t="array" ref="N2499">IFERROR(
    XLOOKUP(F2499,
            _xlws.FILTER('Supplier Emission'!$G$15:$G$49,
                   ('Supplier Emission'!$D$15:$D$49=H2499) * ('Supplier Emission'!$F$15:$F$49=$E$2453)),
            _xlws.FILTER('Supplier Emission'!$H$15:$H$49,
                   ('Supplier Emission'!$D$15:$D$49=H2499) * ('Supplier Emission'!$F$15:$F$49=$E$2453)),
            ""),
    "")</f>
        <v/>
      </c>
      <c r="O2499" s="311" t="str">
        <f t="array" ref="O2499">XLOOKUP(1,('Emission Factors'!$E$5:$E$488='GHG emissions calculations'!$F2499)*('Emission Factors'!$H$5:$H$488='GHG emissions calculations'!$H2499),INDEX('Emission Factors'!$E$5:$T$488,0,MATCH('GHG emissions calculations'!O$6,'Emission Factors'!$E$5:$T$5,0)),"",0)</f>
        <v>Office administrative services</v>
      </c>
      <c r="P2499" s="313">
        <f t="array" ref="P2499">IFERROR(
    INDEX('Emission Factors'!$E$5:$P$488,
          MATCH(1,
                ('Emission Factors'!$E$5:$E$488 = 'GHG emissions calculations'!$F2499) *
                ('Emission Factors'!$H$5:$H$488 = 'GHG emissions calculations'!$H2499),
                0),
          MATCH('GHG emissions calculations'!P$6,'Emission Factors'!$E$5:$P$5,0)),
    "")</f>
        <v>100</v>
      </c>
      <c r="Q2499" s="311" t="str">
        <f t="array" ref="Q2499">IFERROR(
    IF(
        INDEX('Emission Factors'!$E$5:$P$488,
              MATCH(1,
                    ('Emission Factors'!$E$5:$E$488 = 'GHG emissions calculations'!$F2499) *
                    ('Emission Factors'!$H$5:$H$488 = 'GHG emissions calculations'!$H2499),
                    0),
              MATCH('GHG emissions calculations'!Q$6, 'Emission Factors'!$E$5:$P$5, 0)) &lt;&gt; "",
        INDEX('Emission Factors'!$E$5:$P$488,
              MATCH(1,
                    ('Emission Factors'!$E$5:$E$488 = 'GHG emissions calculations'!$F2499) *
                    ('Emission Factors'!$H$5:$H$488 = 'GHG emissions calculations'!$H2499),
                    0),
              MATCH('GHG emissions calculations'!Q$6, 'Emission Factors'!$E$5:$P$5, 0)),
        ""),
    "")</f>
        <v>kgCO2e / k€</v>
      </c>
      <c r="R2499" s="311" t="str">
        <f t="array" ref="R2499">IFERROR(
    IF(
        INDEX('Emission Factors'!$E$5:$R$488,
              MATCH(1,
                    ('Emission Factors'!$E$5:$E$488 = 'GHG emissions calculations'!$F2499) *
                    ('Emission Factors'!$H$5:$H$488 = 'GHG emissions calculations'!$H2499),
                    0),
              MATCH('GHG emissions calculations'!R$6, 'Emission Factors'!$E$5:$R$5, 0)) &lt;&gt; "",
        INDEX('Emission Factors'!$E$5:$R$488,
              MATCH(1,
                    ('Emission Factors'!$E$5:$E$488 = 'GHG emissions calculations'!$F2499) *
                    ('Emission Factors'!$H$5:$H$488 = 'GHG emissions calculations'!$H2499),
                    0),
              MATCH('GHG emissions calculations'!R$6, 'Emission Factors'!$E$5:$R$5, 0)),
        ""),
    "")</f>
        <v>America</v>
      </c>
      <c r="S2499" s="312">
        <f t="shared" si="4"/>
        <v>0</v>
      </c>
      <c r="T2499" s="23"/>
    </row>
    <row r="2500" ht="15.75" customHeight="1" outlineLevel="2">
      <c r="A2500" s="23"/>
      <c r="B2500" s="71"/>
      <c r="C2500" s="71"/>
      <c r="D2500" s="71"/>
      <c r="E2500" s="314"/>
      <c r="F2500" s="311" t="str">
        <f>Lists!AE73</f>
        <v>Office administrative services - Asia</v>
      </c>
      <c r="G2500" s="311" t="str">
        <f t="array" ref="G2500">XLOOKUP(1,('Emission Factors'!$E$5:$E$488='GHG emissions calculations'!$F2500)*('Emission Factors'!$H$5:$H$488='GHG emissions calculations'!$H2500),INDEX('Emission Factors'!$E$5:$T$488,0,MATCH('GHG emissions calculations'!G$6,'Emission Factors'!$E$5:$T$5,0)),"",0)</f>
        <v/>
      </c>
      <c r="H2500" s="311" t="s">
        <v>238</v>
      </c>
      <c r="I2500" s="312" t="str">
        <f>IF(
    SUMIFS('Import data'!$L$25:$L$80,
           'Import data'!$J$25:$J$80, F2500,
           'Import data'!$G$25:$G$80, 'GHG emissions calculations'!$H2500,
           'Import data'!$I$25:$I$80,$E$2453) &lt;&gt; 0,
    SUMIFS('Import data'!$L$25:$L$80,
           'Import data'!$J$25:$J$80, F2500,
           'Import data'!$G$25:$G$80, 'GHG emissions calculations'!$H2500,
           'Import data'!$I$25:$I$80,$E$2453),
    ""
)</f>
        <v/>
      </c>
      <c r="J2500" s="311" t="str">
        <f t="array" ref="J2500">IF(
    XLOOKUP(F2500, 'Import data'!$J$26:$J$47, 'Import data'!$M$26:$M$47, "", 0) = "Please add the region-specific supplier emission factor or choose a different region available in the IAEG database.",
    "",
    XLOOKUP(F2500, 'Import data'!$J$26:$J$47, 'Import data'!$M$26:$M$47, "", 0)
)</f>
        <v/>
      </c>
      <c r="K2500" s="311" t="str">
        <f t="array" ref="K2500">IFERROR(
    XLOOKUP(F2500,
            _xlws.FILTER('Supplier Emission'!$G$15:$G$49,
                   ('Supplier Emission'!$D$15:$D$49=H2500) * ('Supplier Emission'!$F$15:$F$49=$E$2453)),
            _xlws.FILTER('Supplier Emission'!$I$15:$I$49,
                   ('Supplier Emission'!$D$15:$D$49=H2500) * ('Supplier Emission'!$F$15:$F$49=$E$2453)),
            ""),
    "")</f>
        <v/>
      </c>
      <c r="L2500" s="311" t="str">
        <f t="array" ref="L2500">IFERROR(
    XLOOKUP(F2500,
            _xlws.FILTER('Supplier Emission'!$G$15:$G$49,
                   ('Supplier Emission'!$D$15:$D$49=H2500) * ('Supplier Emission'!$F$15:$F$49=$E$2453)),
            _xlws.FILTER('Supplier Emission'!$J$15:$J$49,
                   ('Supplier Emission'!$D$15:$D$49=H2500) * ('Supplier Emission'!$F$15:$F$49=$E$2453)),
            ""),
    "")</f>
        <v/>
      </c>
      <c r="M2500" s="311" t="str">
        <f t="array" ref="M2500">IFERROR(
    XLOOKUP(F2500,
            _xlws.FILTER('Supplier Emission'!$G$15:$G$49,
                   ('Supplier Emission'!$D$15:$D$49=H2500) * ('Supplier Emission'!$F$15:$F$49=$E$2453)),
            _xlws.FILTER('Supplier Emission'!$M$15:$M$49,
                   ('Supplier Emission'!$D$15:$D$49=H2500) * ('Supplier Emission'!$F$15:$F$49=$E$2453)),
            ""),
    "")</f>
        <v/>
      </c>
      <c r="N2500" s="311" t="str">
        <f t="array" ref="N2500">IFERROR(
    XLOOKUP(F2500,
            _xlws.FILTER('Supplier Emission'!$G$15:$G$49,
                   ('Supplier Emission'!$D$15:$D$49=H2500) * ('Supplier Emission'!$F$15:$F$49=$E$2453)),
            _xlws.FILTER('Supplier Emission'!$H$15:$H$49,
                   ('Supplier Emission'!$D$15:$D$49=H2500) * ('Supplier Emission'!$F$15:$F$49=$E$2453)),
            ""),
    "")</f>
        <v/>
      </c>
      <c r="O2500" s="311" t="str">
        <f t="array" ref="O2500">XLOOKUP(1,('Emission Factors'!$E$5:$E$488='GHG emissions calculations'!$F2500)*('Emission Factors'!$H$5:$H$488='GHG emissions calculations'!$H2500),INDEX('Emission Factors'!$E$5:$T$488,0,MATCH('GHG emissions calculations'!O$6,'Emission Factors'!$E$5:$T$5,0)),"",0)</f>
        <v/>
      </c>
      <c r="P2500" s="313" t="str">
        <f t="array" ref="P2500">IFERROR(
    INDEX('Emission Factors'!$E$5:$P$488,
          MATCH(1,
                ('Emission Factors'!$E$5:$E$488 = 'GHG emissions calculations'!$F2500) *
                ('Emission Factors'!$H$5:$H$488 = 'GHG emissions calculations'!$H2500),
                0),
          MATCH('GHG emissions calculations'!P$6,'Emission Factors'!$E$5:$P$5,0)),
    "")</f>
        <v/>
      </c>
      <c r="Q2500" s="311" t="str">
        <f t="array" ref="Q2500">IFERROR(
    IF(
        INDEX('Emission Factors'!$E$5:$P$488,
              MATCH(1,
                    ('Emission Factors'!$E$5:$E$488 = 'GHG emissions calculations'!$F2500) *
                    ('Emission Factors'!$H$5:$H$488 = 'GHG emissions calculations'!$H2500),
                    0),
              MATCH('GHG emissions calculations'!Q$6, 'Emission Factors'!$E$5:$P$5, 0)) &lt;&gt; "",
        INDEX('Emission Factors'!$E$5:$P$488,
              MATCH(1,
                    ('Emission Factors'!$E$5:$E$488 = 'GHG emissions calculations'!$F2500) *
                    ('Emission Factors'!$H$5:$H$488 = 'GHG emissions calculations'!$H2500),
                    0),
              MATCH('GHG emissions calculations'!Q$6, 'Emission Factors'!$E$5:$P$5, 0)),
        ""),
    "")</f>
        <v/>
      </c>
      <c r="R2500" s="311" t="str">
        <f t="array" ref="R2500">IFERROR(
    IF(
        INDEX('Emission Factors'!$E$5:$R$488,
              MATCH(1,
                    ('Emission Factors'!$E$5:$E$488 = 'GHG emissions calculations'!$F2500) *
                    ('Emission Factors'!$H$5:$H$488 = 'GHG emissions calculations'!$H2500),
                    0),
              MATCH('GHG emissions calculations'!R$6, 'Emission Factors'!$E$5:$R$5, 0)) &lt;&gt; "",
        INDEX('Emission Factors'!$E$5:$R$488,
              MATCH(1,
                    ('Emission Factors'!$E$5:$E$488 = 'GHG emissions calculations'!$F2500) *
                    ('Emission Factors'!$H$5:$H$488 = 'GHG emissions calculations'!$H2500),
                    0),
              MATCH('GHG emissions calculations'!R$6, 'Emission Factors'!$E$5:$R$5, 0)),
        ""),
    "")</f>
        <v/>
      </c>
      <c r="S2500" s="312">
        <f t="shared" si="4"/>
        <v>0</v>
      </c>
      <c r="T2500" s="23"/>
    </row>
    <row r="2501" ht="15.75" customHeight="1" outlineLevel="2">
      <c r="A2501" s="23"/>
      <c r="B2501" s="71"/>
      <c r="C2501" s="71"/>
      <c r="D2501" s="71"/>
      <c r="E2501" s="314"/>
      <c r="F2501" s="311" t="str">
        <f>Lists!AE71</f>
        <v>Office administrative services - Europe</v>
      </c>
      <c r="G2501" s="311">
        <f t="array" ref="G2501">XLOOKUP(1,('Emission Factors'!$E$5:$E$488='GHG emissions calculations'!$F2501)*('Emission Factors'!$H$5:$H$488='GHG emissions calculations'!$H2501),INDEX('Emission Factors'!$E$5:$T$488,0,MATCH('GHG emissions calculations'!G$6,'Emission Factors'!$E$5:$T$5,0)),"",0)</f>
        <v>3</v>
      </c>
      <c r="H2501" s="311" t="s">
        <v>238</v>
      </c>
      <c r="I2501" s="312" t="str">
        <f>IF(
    SUMIFS('Import data'!$L$25:$L$80,
           'Import data'!$J$25:$J$80, F2501,
           'Import data'!$G$25:$G$80, 'GHG emissions calculations'!$H2501,
           'Import data'!$I$25:$I$80,$E$2453) &lt;&gt; 0,
    SUMIFS('Import data'!$L$25:$L$80,
           'Import data'!$J$25:$J$80, F2501,
           'Import data'!$G$25:$G$80, 'GHG emissions calculations'!$H2501,
           'Import data'!$I$25:$I$80,$E$2453),
    ""
)</f>
        <v/>
      </c>
      <c r="J2501" s="311" t="str">
        <f t="array" ref="J2501">IF(
    XLOOKUP(F2501, 'Import data'!$J$26:$J$47, 'Import data'!$M$26:$M$47, "", 0) = "Please add the region-specific supplier emission factor or choose a different region available in the IAEG database.",
    "",
    XLOOKUP(F2501, 'Import data'!$J$26:$J$47, 'Import data'!$M$26:$M$47, "", 0)
)</f>
        <v/>
      </c>
      <c r="K2501" s="311" t="str">
        <f t="array" ref="K2501">IFERROR(
    XLOOKUP(F2501,
            _xlws.FILTER('Supplier Emission'!$G$15:$G$49,
                   ('Supplier Emission'!$D$15:$D$49=H2501) * ('Supplier Emission'!$F$15:$F$49=$E$2453)),
            _xlws.FILTER('Supplier Emission'!$I$15:$I$49,
                   ('Supplier Emission'!$D$15:$D$49=H2501) * ('Supplier Emission'!$F$15:$F$49=$E$2453)),
            ""),
    "")</f>
        <v/>
      </c>
      <c r="L2501" s="311" t="str">
        <f t="array" ref="L2501">IFERROR(
    XLOOKUP(F2501,
            _xlws.FILTER('Supplier Emission'!$G$15:$G$49,
                   ('Supplier Emission'!$D$15:$D$49=H2501) * ('Supplier Emission'!$F$15:$F$49=$E$2453)),
            _xlws.FILTER('Supplier Emission'!$J$15:$J$49,
                   ('Supplier Emission'!$D$15:$D$49=H2501) * ('Supplier Emission'!$F$15:$F$49=$E$2453)),
            ""),
    "")</f>
        <v/>
      </c>
      <c r="M2501" s="311" t="str">
        <f t="array" ref="M2501">IFERROR(
    XLOOKUP(F2501,
            _xlws.FILTER('Supplier Emission'!$G$15:$G$49,
                   ('Supplier Emission'!$D$15:$D$49=H2501) * ('Supplier Emission'!$F$15:$F$49=$E$2453)),
            _xlws.FILTER('Supplier Emission'!$M$15:$M$49,
                   ('Supplier Emission'!$D$15:$D$49=H2501) * ('Supplier Emission'!$F$15:$F$49=$E$2453)),
            ""),
    "")</f>
        <v/>
      </c>
      <c r="N2501" s="311" t="str">
        <f t="array" ref="N2501">IFERROR(
    XLOOKUP(F2501,
            _xlws.FILTER('Supplier Emission'!$G$15:$G$49,
                   ('Supplier Emission'!$D$15:$D$49=H2501) * ('Supplier Emission'!$F$15:$F$49=$E$2453)),
            _xlws.FILTER('Supplier Emission'!$H$15:$H$49,
                   ('Supplier Emission'!$D$15:$D$49=H2501) * ('Supplier Emission'!$F$15:$F$49=$E$2453)),
            ""),
    "")</f>
        <v/>
      </c>
      <c r="O2501" s="311" t="str">
        <f t="array" ref="O2501">XLOOKUP(1,('Emission Factors'!$E$5:$E$488='GHG emissions calculations'!$F2501)*('Emission Factors'!$H$5:$H$488='GHG emissions calculations'!$H2501),INDEX('Emission Factors'!$E$5:$T$488,0,MATCH('GHG emissions calculations'!O$6,'Emission Factors'!$E$5:$T$5,0)),"",0)</f>
        <v>Office administrative / office support and other business support services</v>
      </c>
      <c r="P2501" s="313">
        <f t="array" ref="P2501">IFERROR(
    INDEX('Emission Factors'!$E$5:$P$488,
          MATCH(1,
                ('Emission Factors'!$E$5:$E$488 = 'GHG emissions calculations'!$F2501) *
                ('Emission Factors'!$H$5:$H$488 = 'GHG emissions calculations'!$H2501),
                0),
          MATCH('GHG emissions calculations'!P$6,'Emission Factors'!$E$5:$P$5,0)),
    "")</f>
        <v>149.776</v>
      </c>
      <c r="Q2501" s="311" t="str">
        <f t="array" ref="Q2501">IFERROR(
    IF(
        INDEX('Emission Factors'!$E$5:$P$488,
              MATCH(1,
                    ('Emission Factors'!$E$5:$E$488 = 'GHG emissions calculations'!$F2501) *
                    ('Emission Factors'!$H$5:$H$488 = 'GHG emissions calculations'!$H2501),
                    0),
              MATCH('GHG emissions calculations'!Q$6, 'Emission Factors'!$E$5:$P$5, 0)) &lt;&gt; "",
        INDEX('Emission Factors'!$E$5:$P$488,
              MATCH(1,
                    ('Emission Factors'!$E$5:$E$488 = 'GHG emissions calculations'!$F2501) *
                    ('Emission Factors'!$H$5:$H$488 = 'GHG emissions calculations'!$H2501),
                    0),
              MATCH('GHG emissions calculations'!Q$6, 'Emission Factors'!$E$5:$P$5, 0)),
        ""),
    "")</f>
        <v>kgCO2e / k€</v>
      </c>
      <c r="R2501" s="311" t="str">
        <f t="array" ref="R2501">IFERROR(
    IF(
        INDEX('Emission Factors'!$E$5:$R$488,
              MATCH(1,
                    ('Emission Factors'!$E$5:$E$488 = 'GHG emissions calculations'!$F2501) *
                    ('Emission Factors'!$H$5:$H$488 = 'GHG emissions calculations'!$H2501),
                    0),
              MATCH('GHG emissions calculations'!R$6, 'Emission Factors'!$E$5:$R$5, 0)) &lt;&gt; "",
        INDEX('Emission Factors'!$E$5:$R$488,
              MATCH(1,
                    ('Emission Factors'!$E$5:$E$488 = 'GHG emissions calculations'!$F2501) *
                    ('Emission Factors'!$H$5:$H$488 = 'GHG emissions calculations'!$H2501),
                    0),
              MATCH('GHG emissions calculations'!R$6, 'Emission Factors'!$E$5:$R$5, 0)),
        ""),
    "")</f>
        <v>Europe</v>
      </c>
      <c r="S2501" s="312">
        <f t="shared" si="4"/>
        <v>0</v>
      </c>
      <c r="T2501" s="23"/>
    </row>
    <row r="2502" ht="15.75" customHeight="1" outlineLevel="2">
      <c r="A2502" s="23"/>
      <c r="B2502" s="71"/>
      <c r="C2502" s="71"/>
      <c r="D2502" s="71"/>
      <c r="E2502" s="314"/>
      <c r="F2502" s="311" t="str">
        <f>Lists!AE76</f>
        <v>Office administrative services - Global or unspecified region</v>
      </c>
      <c r="G2502" s="311" t="str">
        <f t="array" ref="G2502">XLOOKUP(1,('Emission Factors'!$E$5:$E$488='GHG emissions calculations'!$F2502)*('Emission Factors'!$H$5:$H$488='GHG emissions calculations'!$H2502),INDEX('Emission Factors'!$E$5:$T$488,0,MATCH('GHG emissions calculations'!G$6,'Emission Factors'!$E$5:$T$5,0)),"",0)</f>
        <v/>
      </c>
      <c r="H2502" s="311" t="s">
        <v>238</v>
      </c>
      <c r="I2502" s="312" t="str">
        <f>IF(
    SUMIFS('Import data'!$L$25:$L$80,
           'Import data'!$J$25:$J$80, F2502,
           'Import data'!$G$25:$G$80, 'GHG emissions calculations'!$H2502,
           'Import data'!$I$25:$I$80,$E$2453) &lt;&gt; 0,
    SUMIFS('Import data'!$L$25:$L$80,
           'Import data'!$J$25:$J$80, F2502,
           'Import data'!$G$25:$G$80, 'GHG emissions calculations'!$H2502,
           'Import data'!$I$25:$I$80,$E$2453),
    ""
)</f>
        <v/>
      </c>
      <c r="J2502" s="311" t="str">
        <f t="array" ref="J2502">IF(
    XLOOKUP(F2502, 'Import data'!$J$26:$J$47, 'Import data'!$M$26:$M$47, "", 0) = "Please add the region-specific supplier emission factor or choose a different region available in the IAEG database.",
    "",
    XLOOKUP(F2502, 'Import data'!$J$26:$J$47, 'Import data'!$M$26:$M$47, "", 0)
)</f>
        <v/>
      </c>
      <c r="K2502" s="311" t="str">
        <f t="array" ref="K2502">IFERROR(
    XLOOKUP(F2502,
            _xlws.FILTER('Supplier Emission'!$G$15:$G$49,
                   ('Supplier Emission'!$D$15:$D$49=H2502) * ('Supplier Emission'!$F$15:$F$49=$E$2453)),
            _xlws.FILTER('Supplier Emission'!$I$15:$I$49,
                   ('Supplier Emission'!$D$15:$D$49=H2502) * ('Supplier Emission'!$F$15:$F$49=$E$2453)),
            ""),
    "")</f>
        <v/>
      </c>
      <c r="L2502" s="311" t="str">
        <f t="array" ref="L2502">IFERROR(
    XLOOKUP(F2502,
            _xlws.FILTER('Supplier Emission'!$G$15:$G$49,
                   ('Supplier Emission'!$D$15:$D$49=H2502) * ('Supplier Emission'!$F$15:$F$49=$E$2453)),
            _xlws.FILTER('Supplier Emission'!$J$15:$J$49,
                   ('Supplier Emission'!$D$15:$D$49=H2502) * ('Supplier Emission'!$F$15:$F$49=$E$2453)),
            ""),
    "")</f>
        <v/>
      </c>
      <c r="M2502" s="311" t="str">
        <f t="array" ref="M2502">IFERROR(
    XLOOKUP(F2502,
            _xlws.FILTER('Supplier Emission'!$G$15:$G$49,
                   ('Supplier Emission'!$D$15:$D$49=H2502) * ('Supplier Emission'!$F$15:$F$49=$E$2453)),
            _xlws.FILTER('Supplier Emission'!$M$15:$M$49,
                   ('Supplier Emission'!$D$15:$D$49=H2502) * ('Supplier Emission'!$F$15:$F$49=$E$2453)),
            ""),
    "")</f>
        <v/>
      </c>
      <c r="N2502" s="311" t="str">
        <f t="array" ref="N2502">IFERROR(
    XLOOKUP(F2502,
            _xlws.FILTER('Supplier Emission'!$G$15:$G$49,
                   ('Supplier Emission'!$D$15:$D$49=H2502) * ('Supplier Emission'!$F$15:$F$49=$E$2453)),
            _xlws.FILTER('Supplier Emission'!$H$15:$H$49,
                   ('Supplier Emission'!$D$15:$D$49=H2502) * ('Supplier Emission'!$F$15:$F$49=$E$2453)),
            ""),
    "")</f>
        <v/>
      </c>
      <c r="O2502" s="311" t="str">
        <f t="array" ref="O2502">XLOOKUP(1,('Emission Factors'!$E$5:$E$488='GHG emissions calculations'!$F2502)*('Emission Factors'!$H$5:$H$488='GHG emissions calculations'!$H2502),INDEX('Emission Factors'!$E$5:$T$488,0,MATCH('GHG emissions calculations'!O$6,'Emission Factors'!$E$5:$T$5,0)),"",0)</f>
        <v/>
      </c>
      <c r="P2502" s="313" t="str">
        <f t="array" ref="P2502">IFERROR(
    INDEX('Emission Factors'!$E$5:$P$488,
          MATCH(1,
                ('Emission Factors'!$E$5:$E$488 = 'GHG emissions calculations'!$F2502) *
                ('Emission Factors'!$H$5:$H$488 = 'GHG emissions calculations'!$H2502),
                0),
          MATCH('GHG emissions calculations'!P$6,'Emission Factors'!$E$5:$P$5,0)),
    "")</f>
        <v/>
      </c>
      <c r="Q2502" s="311" t="str">
        <f t="array" ref="Q2502">IFERROR(
    IF(
        INDEX('Emission Factors'!$E$5:$P$488,
              MATCH(1,
                    ('Emission Factors'!$E$5:$E$488 = 'GHG emissions calculations'!$F2502) *
                    ('Emission Factors'!$H$5:$H$488 = 'GHG emissions calculations'!$H2502),
                    0),
              MATCH('GHG emissions calculations'!Q$6, 'Emission Factors'!$E$5:$P$5, 0)) &lt;&gt; "",
        INDEX('Emission Factors'!$E$5:$P$488,
              MATCH(1,
                    ('Emission Factors'!$E$5:$E$488 = 'GHG emissions calculations'!$F2502) *
                    ('Emission Factors'!$H$5:$H$488 = 'GHG emissions calculations'!$H2502),
                    0),
              MATCH('GHG emissions calculations'!Q$6, 'Emission Factors'!$E$5:$P$5, 0)),
        ""),
    "")</f>
        <v/>
      </c>
      <c r="R2502" s="311" t="str">
        <f t="array" ref="R2502">IFERROR(
    IF(
        INDEX('Emission Factors'!$E$5:$R$488,
              MATCH(1,
                    ('Emission Factors'!$E$5:$E$488 = 'GHG emissions calculations'!$F2502) *
                    ('Emission Factors'!$H$5:$H$488 = 'GHG emissions calculations'!$H2502),
                    0),
              MATCH('GHG emissions calculations'!R$6, 'Emission Factors'!$E$5:$R$5, 0)) &lt;&gt; "",
        INDEX('Emission Factors'!$E$5:$R$488,
              MATCH(1,
                    ('Emission Factors'!$E$5:$E$488 = 'GHG emissions calculations'!$F2502) *
                    ('Emission Factors'!$H$5:$H$488 = 'GHG emissions calculations'!$H2502),
                    0),
              MATCH('GHG emissions calculations'!R$6, 'Emission Factors'!$E$5:$R$5, 0)),
        ""),
    "")</f>
        <v/>
      </c>
      <c r="S2502" s="312">
        <f t="shared" si="4"/>
        <v>0</v>
      </c>
      <c r="T2502" s="23"/>
    </row>
    <row r="2503" ht="15.75" customHeight="1" outlineLevel="2">
      <c r="A2503" s="23"/>
      <c r="B2503" s="71"/>
      <c r="C2503" s="71"/>
      <c r="D2503" s="71"/>
      <c r="E2503" s="314"/>
      <c r="F2503" s="311" t="str">
        <f>Lists!AE75</f>
        <v>Office administrative services - Middle East</v>
      </c>
      <c r="G2503" s="311" t="str">
        <f t="array" ref="G2503">XLOOKUP(1,('Emission Factors'!$E$5:$E$488='GHG emissions calculations'!$F2503)*('Emission Factors'!$H$5:$H$488='GHG emissions calculations'!$H2503),INDEX('Emission Factors'!$E$5:$T$488,0,MATCH('GHG emissions calculations'!G$6,'Emission Factors'!$E$5:$T$5,0)),"",0)</f>
        <v/>
      </c>
      <c r="H2503" s="311" t="s">
        <v>238</v>
      </c>
      <c r="I2503" s="312" t="str">
        <f>IF(
    SUMIFS('Import data'!$L$25:$L$80,
           'Import data'!$J$25:$J$80, F2503,
           'Import data'!$G$25:$G$80, 'GHG emissions calculations'!$H2503,
           'Import data'!$I$25:$I$80,$E$2453) &lt;&gt; 0,
    SUMIFS('Import data'!$L$25:$L$80,
           'Import data'!$J$25:$J$80, F2503,
           'Import data'!$G$25:$G$80, 'GHG emissions calculations'!$H2503,
           'Import data'!$I$25:$I$80,$E$2453),
    ""
)</f>
        <v/>
      </c>
      <c r="J2503" s="311" t="str">
        <f t="array" ref="J2503">IF(
    XLOOKUP(F2503, 'Import data'!$J$26:$J$47, 'Import data'!$M$26:$M$47, "", 0) = "Please add the region-specific supplier emission factor or choose a different region available in the IAEG database.",
    "",
    XLOOKUP(F2503, 'Import data'!$J$26:$J$47, 'Import data'!$M$26:$M$47, "", 0)
)</f>
        <v/>
      </c>
      <c r="K2503" s="311" t="str">
        <f t="array" ref="K2503">IFERROR(
    XLOOKUP(F2503,
            _xlws.FILTER('Supplier Emission'!$G$15:$G$49,
                   ('Supplier Emission'!$D$15:$D$49=H2503) * ('Supplier Emission'!$F$15:$F$49=$E$2453)),
            _xlws.FILTER('Supplier Emission'!$I$15:$I$49,
                   ('Supplier Emission'!$D$15:$D$49=H2503) * ('Supplier Emission'!$F$15:$F$49=$E$2453)),
            ""),
    "")</f>
        <v/>
      </c>
      <c r="L2503" s="311" t="str">
        <f t="array" ref="L2503">IFERROR(
    XLOOKUP(F2503,
            _xlws.FILTER('Supplier Emission'!$G$15:$G$49,
                   ('Supplier Emission'!$D$15:$D$49=H2503) * ('Supplier Emission'!$F$15:$F$49=$E$2453)),
            _xlws.FILTER('Supplier Emission'!$J$15:$J$49,
                   ('Supplier Emission'!$D$15:$D$49=H2503) * ('Supplier Emission'!$F$15:$F$49=$E$2453)),
            ""),
    "")</f>
        <v/>
      </c>
      <c r="M2503" s="311" t="str">
        <f t="array" ref="M2503">IFERROR(
    XLOOKUP(F2503,
            _xlws.FILTER('Supplier Emission'!$G$15:$G$49,
                   ('Supplier Emission'!$D$15:$D$49=H2503) * ('Supplier Emission'!$F$15:$F$49=$E$2453)),
            _xlws.FILTER('Supplier Emission'!$M$15:$M$49,
                   ('Supplier Emission'!$D$15:$D$49=H2503) * ('Supplier Emission'!$F$15:$F$49=$E$2453)),
            ""),
    "")</f>
        <v/>
      </c>
      <c r="N2503" s="311" t="str">
        <f t="array" ref="N2503">IFERROR(
    XLOOKUP(F2503,
            _xlws.FILTER('Supplier Emission'!$G$15:$G$49,
                   ('Supplier Emission'!$D$15:$D$49=H2503) * ('Supplier Emission'!$F$15:$F$49=$E$2453)),
            _xlws.FILTER('Supplier Emission'!$H$15:$H$49,
                   ('Supplier Emission'!$D$15:$D$49=H2503) * ('Supplier Emission'!$F$15:$F$49=$E$2453)),
            ""),
    "")</f>
        <v/>
      </c>
      <c r="O2503" s="311" t="str">
        <f t="array" ref="O2503">XLOOKUP(1,('Emission Factors'!$E$5:$E$488='GHG emissions calculations'!$F2503)*('Emission Factors'!$H$5:$H$488='GHG emissions calculations'!$H2503),INDEX('Emission Factors'!$E$5:$T$488,0,MATCH('GHG emissions calculations'!O$6,'Emission Factors'!$E$5:$T$5,0)),"",0)</f>
        <v/>
      </c>
      <c r="P2503" s="313" t="str">
        <f t="array" ref="P2503">IFERROR(
    INDEX('Emission Factors'!$E$5:$P$488,
          MATCH(1,
                ('Emission Factors'!$E$5:$E$488 = 'GHG emissions calculations'!$F2503) *
                ('Emission Factors'!$H$5:$H$488 = 'GHG emissions calculations'!$H2503),
                0),
          MATCH('GHG emissions calculations'!P$6,'Emission Factors'!$E$5:$P$5,0)),
    "")</f>
        <v/>
      </c>
      <c r="Q2503" s="311" t="str">
        <f t="array" ref="Q2503">IFERROR(
    IF(
        INDEX('Emission Factors'!$E$5:$P$488,
              MATCH(1,
                    ('Emission Factors'!$E$5:$E$488 = 'GHG emissions calculations'!$F2503) *
                    ('Emission Factors'!$H$5:$H$488 = 'GHG emissions calculations'!$H2503),
                    0),
              MATCH('GHG emissions calculations'!Q$6, 'Emission Factors'!$E$5:$P$5, 0)) &lt;&gt; "",
        INDEX('Emission Factors'!$E$5:$P$488,
              MATCH(1,
                    ('Emission Factors'!$E$5:$E$488 = 'GHG emissions calculations'!$F2503) *
                    ('Emission Factors'!$H$5:$H$488 = 'GHG emissions calculations'!$H2503),
                    0),
              MATCH('GHG emissions calculations'!Q$6, 'Emission Factors'!$E$5:$P$5, 0)),
        ""),
    "")</f>
        <v/>
      </c>
      <c r="R2503" s="311" t="str">
        <f t="array" ref="R2503">IFERROR(
    IF(
        INDEX('Emission Factors'!$E$5:$R$488,
              MATCH(1,
                    ('Emission Factors'!$E$5:$E$488 = 'GHG emissions calculations'!$F2503) *
                    ('Emission Factors'!$H$5:$H$488 = 'GHG emissions calculations'!$H2503),
                    0),
              MATCH('GHG emissions calculations'!R$6, 'Emission Factors'!$E$5:$R$5, 0)) &lt;&gt; "",
        INDEX('Emission Factors'!$E$5:$R$488,
              MATCH(1,
                    ('Emission Factors'!$E$5:$E$488 = 'GHG emissions calculations'!$F2503) *
                    ('Emission Factors'!$H$5:$H$488 = 'GHG emissions calculations'!$H2503),
                    0),
              MATCH('GHG emissions calculations'!R$6, 'Emission Factors'!$E$5:$R$5, 0)),
        ""),
    "")</f>
        <v/>
      </c>
      <c r="S2503" s="312">
        <f t="shared" si="4"/>
        <v>0</v>
      </c>
      <c r="T2503" s="23"/>
    </row>
    <row r="2504" ht="15.75" customHeight="1" outlineLevel="2">
      <c r="A2504" s="23"/>
      <c r="B2504" s="71"/>
      <c r="C2504" s="71"/>
      <c r="D2504" s="71"/>
      <c r="E2504" s="314"/>
      <c r="F2504" s="311" t="str">
        <f>Lists!AE74</f>
        <v>Office administrative services - Oceania</v>
      </c>
      <c r="G2504" s="311" t="str">
        <f t="array" ref="G2504">XLOOKUP(1,('Emission Factors'!$E$5:$E$488='GHG emissions calculations'!$F2504)*('Emission Factors'!$H$5:$H$488='GHG emissions calculations'!$H2504),INDEX('Emission Factors'!$E$5:$T$488,0,MATCH('GHG emissions calculations'!G$6,'Emission Factors'!$E$5:$T$5,0)),"",0)</f>
        <v/>
      </c>
      <c r="H2504" s="311" t="s">
        <v>238</v>
      </c>
      <c r="I2504" s="312" t="str">
        <f>IF(
    SUMIFS('Import data'!$L$25:$L$80,
           'Import data'!$J$25:$J$80, F2504,
           'Import data'!$G$25:$G$80, 'GHG emissions calculations'!$H2504,
           'Import data'!$I$25:$I$80,$E$2453) &lt;&gt; 0,
    SUMIFS('Import data'!$L$25:$L$80,
           'Import data'!$J$25:$J$80, F2504,
           'Import data'!$G$25:$G$80, 'GHG emissions calculations'!$H2504,
           'Import data'!$I$25:$I$80,$E$2453),
    ""
)</f>
        <v/>
      </c>
      <c r="J2504" s="311" t="str">
        <f t="array" ref="J2504">IF(
    XLOOKUP(F2504, 'Import data'!$J$26:$J$47, 'Import data'!$M$26:$M$47, "", 0) = "Please add the region-specific supplier emission factor or choose a different region available in the IAEG database.",
    "",
    XLOOKUP(F2504, 'Import data'!$J$26:$J$47, 'Import data'!$M$26:$M$47, "", 0)
)</f>
        <v/>
      </c>
      <c r="K2504" s="311" t="str">
        <f t="array" ref="K2504">IFERROR(
    XLOOKUP(F2504,
            _xlws.FILTER('Supplier Emission'!$G$15:$G$49,
                   ('Supplier Emission'!$D$15:$D$49=H2504) * ('Supplier Emission'!$F$15:$F$49=$E$2453)),
            _xlws.FILTER('Supplier Emission'!$I$15:$I$49,
                   ('Supplier Emission'!$D$15:$D$49=H2504) * ('Supplier Emission'!$F$15:$F$49=$E$2453)),
            ""),
    "")</f>
        <v/>
      </c>
      <c r="L2504" s="311" t="str">
        <f t="array" ref="L2504">IFERROR(
    XLOOKUP(F2504,
            _xlws.FILTER('Supplier Emission'!$G$15:$G$49,
                   ('Supplier Emission'!$D$15:$D$49=H2504) * ('Supplier Emission'!$F$15:$F$49=$E$2453)),
            _xlws.FILTER('Supplier Emission'!$J$15:$J$49,
                   ('Supplier Emission'!$D$15:$D$49=H2504) * ('Supplier Emission'!$F$15:$F$49=$E$2453)),
            ""),
    "")</f>
        <v/>
      </c>
      <c r="M2504" s="311" t="str">
        <f t="array" ref="M2504">IFERROR(
    XLOOKUP(F2504,
            _xlws.FILTER('Supplier Emission'!$G$15:$G$49,
                   ('Supplier Emission'!$D$15:$D$49=H2504) * ('Supplier Emission'!$F$15:$F$49=$E$2453)),
            _xlws.FILTER('Supplier Emission'!$M$15:$M$49,
                   ('Supplier Emission'!$D$15:$D$49=H2504) * ('Supplier Emission'!$F$15:$F$49=$E$2453)),
            ""),
    "")</f>
        <v/>
      </c>
      <c r="N2504" s="311" t="str">
        <f t="array" ref="N2504">IFERROR(
    XLOOKUP(F2504,
            _xlws.FILTER('Supplier Emission'!$G$15:$G$49,
                   ('Supplier Emission'!$D$15:$D$49=H2504) * ('Supplier Emission'!$F$15:$F$49=$E$2453)),
            _xlws.FILTER('Supplier Emission'!$H$15:$H$49,
                   ('Supplier Emission'!$D$15:$D$49=H2504) * ('Supplier Emission'!$F$15:$F$49=$E$2453)),
            ""),
    "")</f>
        <v/>
      </c>
      <c r="O2504" s="311" t="str">
        <f t="array" ref="O2504">XLOOKUP(1,('Emission Factors'!$E$5:$E$488='GHG emissions calculations'!$F2504)*('Emission Factors'!$H$5:$H$488='GHG emissions calculations'!$H2504),INDEX('Emission Factors'!$E$5:$T$488,0,MATCH('GHG emissions calculations'!O$6,'Emission Factors'!$E$5:$T$5,0)),"",0)</f>
        <v/>
      </c>
      <c r="P2504" s="313" t="str">
        <f t="array" ref="P2504">IFERROR(
    INDEX('Emission Factors'!$E$5:$P$488,
          MATCH(1,
                ('Emission Factors'!$E$5:$E$488 = 'GHG emissions calculations'!$F2504) *
                ('Emission Factors'!$H$5:$H$488 = 'GHG emissions calculations'!$H2504),
                0),
          MATCH('GHG emissions calculations'!P$6,'Emission Factors'!$E$5:$P$5,0)),
    "")</f>
        <v/>
      </c>
      <c r="Q2504" s="311" t="str">
        <f t="array" ref="Q2504">IFERROR(
    IF(
        INDEX('Emission Factors'!$E$5:$P$488,
              MATCH(1,
                    ('Emission Factors'!$E$5:$E$488 = 'GHG emissions calculations'!$F2504) *
                    ('Emission Factors'!$H$5:$H$488 = 'GHG emissions calculations'!$H2504),
                    0),
              MATCH('GHG emissions calculations'!Q$6, 'Emission Factors'!$E$5:$P$5, 0)) &lt;&gt; "",
        INDEX('Emission Factors'!$E$5:$P$488,
              MATCH(1,
                    ('Emission Factors'!$E$5:$E$488 = 'GHG emissions calculations'!$F2504) *
                    ('Emission Factors'!$H$5:$H$488 = 'GHG emissions calculations'!$H2504),
                    0),
              MATCH('GHG emissions calculations'!Q$6, 'Emission Factors'!$E$5:$P$5, 0)),
        ""),
    "")</f>
        <v/>
      </c>
      <c r="R2504" s="311" t="str">
        <f t="array" ref="R2504">IFERROR(
    IF(
        INDEX('Emission Factors'!$E$5:$R$488,
              MATCH(1,
                    ('Emission Factors'!$E$5:$E$488 = 'GHG emissions calculations'!$F2504) *
                    ('Emission Factors'!$H$5:$H$488 = 'GHG emissions calculations'!$H2504),
                    0),
              MATCH('GHG emissions calculations'!R$6, 'Emission Factors'!$E$5:$R$5, 0)) &lt;&gt; "",
        INDEX('Emission Factors'!$E$5:$R$488,
              MATCH(1,
                    ('Emission Factors'!$E$5:$E$488 = 'GHG emissions calculations'!$F2504) *
                    ('Emission Factors'!$H$5:$H$488 = 'GHG emissions calculations'!$H2504),
                    0),
              MATCH('GHG emissions calculations'!R$6, 'Emission Factors'!$E$5:$R$5, 0)),
        ""),
    "")</f>
        <v/>
      </c>
      <c r="S2504" s="312">
        <f t="shared" si="4"/>
        <v>0</v>
      </c>
      <c r="T2504" s="23"/>
    </row>
    <row r="2505" ht="15.75" customHeight="1" outlineLevel="2">
      <c r="A2505" s="23"/>
      <c r="B2505" s="71"/>
      <c r="C2505" s="71"/>
      <c r="D2505" s="71"/>
      <c r="E2505" s="314"/>
      <c r="F2505" s="311" t="str">
        <f>Lists!AE80</f>
        <v>Other professional services - Africa</v>
      </c>
      <c r="G2505" s="311" t="str">
        <f t="array" ref="G2505">XLOOKUP(1,('Emission Factors'!$E$5:$E$488='GHG emissions calculations'!$F2505)*('Emission Factors'!$H$5:$H$488='GHG emissions calculations'!$H2505),INDEX('Emission Factors'!$E$5:$T$488,0,MATCH('GHG emissions calculations'!G$6,'Emission Factors'!$E$5:$T$5,0)),"",0)</f>
        <v/>
      </c>
      <c r="H2505" s="311" t="s">
        <v>238</v>
      </c>
      <c r="I2505" s="312" t="str">
        <f>IF(
    SUMIFS('Import data'!$L$25:$L$80,
           'Import data'!$J$25:$J$80, F2505,
           'Import data'!$G$25:$G$80, 'GHG emissions calculations'!$H2505,
           'Import data'!$I$25:$I$80,$E$2453) &lt;&gt; 0,
    SUMIFS('Import data'!$L$25:$L$80,
           'Import data'!$J$25:$J$80, F2505,
           'Import data'!$G$25:$G$80, 'GHG emissions calculations'!$H2505,
           'Import data'!$I$25:$I$80,$E$2453),
    ""
)</f>
        <v/>
      </c>
      <c r="J2505" s="311" t="str">
        <f t="array" ref="J2505">IF(
    XLOOKUP(F2505, 'Import data'!$J$26:$J$47, 'Import data'!$M$26:$M$47, "", 0) = "Please add the region-specific supplier emission factor or choose a different region available in the IAEG database.",
    "",
    XLOOKUP(F2505, 'Import data'!$J$26:$J$47, 'Import data'!$M$26:$M$47, "", 0)
)</f>
        <v/>
      </c>
      <c r="K2505" s="311" t="str">
        <f t="array" ref="K2505">IFERROR(
    XLOOKUP(F2505,
            _xlws.FILTER('Supplier Emission'!$G$15:$G$49,
                   ('Supplier Emission'!$D$15:$D$49=H2505) * ('Supplier Emission'!$F$15:$F$49=$E$2453)),
            _xlws.FILTER('Supplier Emission'!$I$15:$I$49,
                   ('Supplier Emission'!$D$15:$D$49=H2505) * ('Supplier Emission'!$F$15:$F$49=$E$2453)),
            ""),
    "")</f>
        <v/>
      </c>
      <c r="L2505" s="311" t="str">
        <f t="array" ref="L2505">IFERROR(
    XLOOKUP(F2505,
            _xlws.FILTER('Supplier Emission'!$G$15:$G$49,
                   ('Supplier Emission'!$D$15:$D$49=H2505) * ('Supplier Emission'!$F$15:$F$49=$E$2453)),
            _xlws.FILTER('Supplier Emission'!$J$15:$J$49,
                   ('Supplier Emission'!$D$15:$D$49=H2505) * ('Supplier Emission'!$F$15:$F$49=$E$2453)),
            ""),
    "")</f>
        <v/>
      </c>
      <c r="M2505" s="311" t="str">
        <f t="array" ref="M2505">IFERROR(
    XLOOKUP(F2505,
            _xlws.FILTER('Supplier Emission'!$G$15:$G$49,
                   ('Supplier Emission'!$D$15:$D$49=H2505) * ('Supplier Emission'!$F$15:$F$49=$E$2453)),
            _xlws.FILTER('Supplier Emission'!$M$15:$M$49,
                   ('Supplier Emission'!$D$15:$D$49=H2505) * ('Supplier Emission'!$F$15:$F$49=$E$2453)),
            ""),
    "")</f>
        <v/>
      </c>
      <c r="N2505" s="311" t="str">
        <f t="array" ref="N2505">IFERROR(
    XLOOKUP(F2505,
            _xlws.FILTER('Supplier Emission'!$G$15:$G$49,
                   ('Supplier Emission'!$D$15:$D$49=H2505) * ('Supplier Emission'!$F$15:$F$49=$E$2453)),
            _xlws.FILTER('Supplier Emission'!$H$15:$H$49,
                   ('Supplier Emission'!$D$15:$D$49=H2505) * ('Supplier Emission'!$F$15:$F$49=$E$2453)),
            ""),
    "")</f>
        <v/>
      </c>
      <c r="O2505" s="311" t="str">
        <f t="array" ref="O2505">XLOOKUP(1,('Emission Factors'!$E$5:$E$488='GHG emissions calculations'!$F2505)*('Emission Factors'!$H$5:$H$488='GHG emissions calculations'!$H2505),INDEX('Emission Factors'!$E$5:$T$488,0,MATCH('GHG emissions calculations'!O$6,'Emission Factors'!$E$5:$T$5,0)),"",0)</f>
        <v/>
      </c>
      <c r="P2505" s="313" t="str">
        <f t="array" ref="P2505">IFERROR(
    INDEX('Emission Factors'!$E$5:$P$488,
          MATCH(1,
                ('Emission Factors'!$E$5:$E$488 = 'GHG emissions calculations'!$F2505) *
                ('Emission Factors'!$H$5:$H$488 = 'GHG emissions calculations'!$H2505),
                0),
          MATCH('GHG emissions calculations'!P$6,'Emission Factors'!$E$5:$P$5,0)),
    "")</f>
        <v/>
      </c>
      <c r="Q2505" s="311" t="str">
        <f t="array" ref="Q2505">IFERROR(
    IF(
        INDEX('Emission Factors'!$E$5:$P$488,
              MATCH(1,
                    ('Emission Factors'!$E$5:$E$488 = 'GHG emissions calculations'!$F2505) *
                    ('Emission Factors'!$H$5:$H$488 = 'GHG emissions calculations'!$H2505),
                    0),
              MATCH('GHG emissions calculations'!Q$6, 'Emission Factors'!$E$5:$P$5, 0)) &lt;&gt; "",
        INDEX('Emission Factors'!$E$5:$P$488,
              MATCH(1,
                    ('Emission Factors'!$E$5:$E$488 = 'GHG emissions calculations'!$F2505) *
                    ('Emission Factors'!$H$5:$H$488 = 'GHG emissions calculations'!$H2505),
                    0),
              MATCH('GHG emissions calculations'!Q$6, 'Emission Factors'!$E$5:$P$5, 0)),
        ""),
    "")</f>
        <v/>
      </c>
      <c r="R2505" s="311" t="str">
        <f t="array" ref="R2505">IFERROR(
    IF(
        INDEX('Emission Factors'!$E$5:$R$488,
              MATCH(1,
                    ('Emission Factors'!$E$5:$E$488 = 'GHG emissions calculations'!$F2505) *
                    ('Emission Factors'!$H$5:$H$488 = 'GHG emissions calculations'!$H2505),
                    0),
              MATCH('GHG emissions calculations'!R$6, 'Emission Factors'!$E$5:$R$5, 0)) &lt;&gt; "",
        INDEX('Emission Factors'!$E$5:$R$488,
              MATCH(1,
                    ('Emission Factors'!$E$5:$E$488 = 'GHG emissions calculations'!$F2505) *
                    ('Emission Factors'!$H$5:$H$488 = 'GHG emissions calculations'!$H2505),
                    0),
              MATCH('GHG emissions calculations'!R$6, 'Emission Factors'!$E$5:$R$5, 0)),
        ""),
    "")</f>
        <v/>
      </c>
      <c r="S2505" s="312">
        <f t="shared" si="4"/>
        <v>0</v>
      </c>
      <c r="T2505" s="23"/>
    </row>
    <row r="2506" ht="15.75" customHeight="1" outlineLevel="2">
      <c r="A2506" s="23"/>
      <c r="B2506" s="71"/>
      <c r="C2506" s="71"/>
      <c r="D2506" s="71"/>
      <c r="E2506" s="314"/>
      <c r="F2506" s="311" t="str">
        <f>Lists!AE77</f>
        <v>Other professional services - America</v>
      </c>
      <c r="G2506" s="311">
        <f t="array" ref="G2506">XLOOKUP(1,('Emission Factors'!$E$5:$E$488='GHG emissions calculations'!$F2506)*('Emission Factors'!$H$5:$H$488='GHG emissions calculations'!$H2506),INDEX('Emission Factors'!$E$5:$T$488,0,MATCH('GHG emissions calculations'!G$6,'Emission Factors'!$E$5:$T$5,0)),"",0)</f>
        <v>3</v>
      </c>
      <c r="H2506" s="311" t="s">
        <v>238</v>
      </c>
      <c r="I2506" s="312" t="str">
        <f>IF(
    SUMIFS('Import data'!$L$25:$L$80,
           'Import data'!$J$25:$J$80, F2506,
           'Import data'!$G$25:$G$80, 'GHG emissions calculations'!$H2506,
           'Import data'!$I$25:$I$80,$E$2453) &lt;&gt; 0,
    SUMIFS('Import data'!$L$25:$L$80,
           'Import data'!$J$25:$J$80, F2506,
           'Import data'!$G$25:$G$80, 'GHG emissions calculations'!$H2506,
           'Import data'!$I$25:$I$80,$E$2453),
    ""
)</f>
        <v/>
      </c>
      <c r="J2506" s="311" t="str">
        <f t="array" ref="J2506">IF(
    XLOOKUP(F2506, 'Import data'!$J$26:$J$47, 'Import data'!$M$26:$M$47, "", 0) = "Please add the region-specific supplier emission factor or choose a different region available in the IAEG database.",
    "",
    XLOOKUP(F2506, 'Import data'!$J$26:$J$47, 'Import data'!$M$26:$M$47, "", 0)
)</f>
        <v/>
      </c>
      <c r="K2506" s="311" t="str">
        <f t="array" ref="K2506">IFERROR(
    XLOOKUP(F2506,
            _xlws.FILTER('Supplier Emission'!$G$15:$G$49,
                   ('Supplier Emission'!$D$15:$D$49=H2506) * ('Supplier Emission'!$F$15:$F$49=$E$2453)),
            _xlws.FILTER('Supplier Emission'!$I$15:$I$49,
                   ('Supplier Emission'!$D$15:$D$49=H2506) * ('Supplier Emission'!$F$15:$F$49=$E$2453)),
            ""),
    "")</f>
        <v/>
      </c>
      <c r="L2506" s="311" t="str">
        <f t="array" ref="L2506">IFERROR(
    XLOOKUP(F2506,
            _xlws.FILTER('Supplier Emission'!$G$15:$G$49,
                   ('Supplier Emission'!$D$15:$D$49=H2506) * ('Supplier Emission'!$F$15:$F$49=$E$2453)),
            _xlws.FILTER('Supplier Emission'!$J$15:$J$49,
                   ('Supplier Emission'!$D$15:$D$49=H2506) * ('Supplier Emission'!$F$15:$F$49=$E$2453)),
            ""),
    "")</f>
        <v/>
      </c>
      <c r="M2506" s="311" t="str">
        <f t="array" ref="M2506">IFERROR(
    XLOOKUP(F2506,
            _xlws.FILTER('Supplier Emission'!$G$15:$G$49,
                   ('Supplier Emission'!$D$15:$D$49=H2506) * ('Supplier Emission'!$F$15:$F$49=$E$2453)),
            _xlws.FILTER('Supplier Emission'!$M$15:$M$49,
                   ('Supplier Emission'!$D$15:$D$49=H2506) * ('Supplier Emission'!$F$15:$F$49=$E$2453)),
            ""),
    "")</f>
        <v/>
      </c>
      <c r="N2506" s="311" t="str">
        <f t="array" ref="N2506">IFERROR(
    XLOOKUP(F2506,
            _xlws.FILTER('Supplier Emission'!$G$15:$G$49,
                   ('Supplier Emission'!$D$15:$D$49=H2506) * ('Supplier Emission'!$F$15:$F$49=$E$2453)),
            _xlws.FILTER('Supplier Emission'!$H$15:$H$49,
                   ('Supplier Emission'!$D$15:$D$49=H2506) * ('Supplier Emission'!$F$15:$F$49=$E$2453)),
            ""),
    "")</f>
        <v/>
      </c>
      <c r="O2506" s="311" t="str">
        <f t="array" ref="O2506">XLOOKUP(1,('Emission Factors'!$E$5:$E$488='GHG emissions calculations'!$F2506)*('Emission Factors'!$H$5:$H$488='GHG emissions calculations'!$H2506),INDEX('Emission Factors'!$E$5:$T$488,0,MATCH('GHG emissions calculations'!O$6,'Emission Factors'!$E$5:$T$5,0)),"",0)</f>
        <v>Other professional / scientific and technical services</v>
      </c>
      <c r="P2506" s="313">
        <f t="array" ref="P2506">IFERROR(
    INDEX('Emission Factors'!$E$5:$P$488,
          MATCH(1,
                ('Emission Factors'!$E$5:$E$488 = 'GHG emissions calculations'!$F2506) *
                ('Emission Factors'!$H$5:$H$488 = 'GHG emissions calculations'!$H2506),
                0),
          MATCH('GHG emissions calculations'!P$6,'Emission Factors'!$E$5:$P$5,0)),
    "")</f>
        <v>80</v>
      </c>
      <c r="Q2506" s="311" t="str">
        <f t="array" ref="Q2506">IFERROR(
    IF(
        INDEX('Emission Factors'!$E$5:$P$488,
              MATCH(1,
                    ('Emission Factors'!$E$5:$E$488 = 'GHG emissions calculations'!$F2506) *
                    ('Emission Factors'!$H$5:$H$488 = 'GHG emissions calculations'!$H2506),
                    0),
              MATCH('GHG emissions calculations'!Q$6, 'Emission Factors'!$E$5:$P$5, 0)) &lt;&gt; "",
        INDEX('Emission Factors'!$E$5:$P$488,
              MATCH(1,
                    ('Emission Factors'!$E$5:$E$488 = 'GHG emissions calculations'!$F2506) *
                    ('Emission Factors'!$H$5:$H$488 = 'GHG emissions calculations'!$H2506),
                    0),
              MATCH('GHG emissions calculations'!Q$6, 'Emission Factors'!$E$5:$P$5, 0)),
        ""),
    "")</f>
        <v>kgCO2e / k€</v>
      </c>
      <c r="R2506" s="311" t="str">
        <f t="array" ref="R2506">IFERROR(
    IF(
        INDEX('Emission Factors'!$E$5:$R$488,
              MATCH(1,
                    ('Emission Factors'!$E$5:$E$488 = 'GHG emissions calculations'!$F2506) *
                    ('Emission Factors'!$H$5:$H$488 = 'GHG emissions calculations'!$H2506),
                    0),
              MATCH('GHG emissions calculations'!R$6, 'Emission Factors'!$E$5:$R$5, 0)) &lt;&gt; "",
        INDEX('Emission Factors'!$E$5:$R$488,
              MATCH(1,
                    ('Emission Factors'!$E$5:$E$488 = 'GHG emissions calculations'!$F2506) *
                    ('Emission Factors'!$H$5:$H$488 = 'GHG emissions calculations'!$H2506),
                    0),
              MATCH('GHG emissions calculations'!R$6, 'Emission Factors'!$E$5:$R$5, 0)),
        ""),
    "")</f>
        <v>America</v>
      </c>
      <c r="S2506" s="312">
        <f t="shared" si="4"/>
        <v>0</v>
      </c>
      <c r="T2506" s="23"/>
    </row>
    <row r="2507" ht="15.75" customHeight="1" outlineLevel="2">
      <c r="A2507" s="23"/>
      <c r="B2507" s="71"/>
      <c r="C2507" s="71"/>
      <c r="D2507" s="71"/>
      <c r="E2507" s="314"/>
      <c r="F2507" s="311" t="str">
        <f>Lists!AE81</f>
        <v>Other professional services - Asia</v>
      </c>
      <c r="G2507" s="311" t="str">
        <f t="array" ref="G2507">XLOOKUP(1,('Emission Factors'!$E$5:$E$488='GHG emissions calculations'!$F2507)*('Emission Factors'!$H$5:$H$488='GHG emissions calculations'!$H2507),INDEX('Emission Factors'!$E$5:$T$488,0,MATCH('GHG emissions calculations'!G$6,'Emission Factors'!$E$5:$T$5,0)),"",0)</f>
        <v/>
      </c>
      <c r="H2507" s="311" t="s">
        <v>238</v>
      </c>
      <c r="I2507" s="312" t="str">
        <f>IF(
    SUMIFS('Import data'!$L$25:$L$80,
           'Import data'!$J$25:$J$80, F2507,
           'Import data'!$G$25:$G$80, 'GHG emissions calculations'!$H2507,
           'Import data'!$I$25:$I$80,$E$2453) &lt;&gt; 0,
    SUMIFS('Import data'!$L$25:$L$80,
           'Import data'!$J$25:$J$80, F2507,
           'Import data'!$G$25:$G$80, 'GHG emissions calculations'!$H2507,
           'Import data'!$I$25:$I$80,$E$2453),
    ""
)</f>
        <v/>
      </c>
      <c r="J2507" s="311" t="str">
        <f t="array" ref="J2507">IF(
    XLOOKUP(F2507, 'Import data'!$J$26:$J$47, 'Import data'!$M$26:$M$47, "", 0) = "Please add the region-specific supplier emission factor or choose a different region available in the IAEG database.",
    "",
    XLOOKUP(F2507, 'Import data'!$J$26:$J$47, 'Import data'!$M$26:$M$47, "", 0)
)</f>
        <v/>
      </c>
      <c r="K2507" s="311" t="str">
        <f t="array" ref="K2507">IFERROR(
    XLOOKUP(F2507,
            _xlws.FILTER('Supplier Emission'!$G$15:$G$49,
                   ('Supplier Emission'!$D$15:$D$49=H2507) * ('Supplier Emission'!$F$15:$F$49=$E$2453)),
            _xlws.FILTER('Supplier Emission'!$I$15:$I$49,
                   ('Supplier Emission'!$D$15:$D$49=H2507) * ('Supplier Emission'!$F$15:$F$49=$E$2453)),
            ""),
    "")</f>
        <v/>
      </c>
      <c r="L2507" s="311" t="str">
        <f t="array" ref="L2507">IFERROR(
    XLOOKUP(F2507,
            _xlws.FILTER('Supplier Emission'!$G$15:$G$49,
                   ('Supplier Emission'!$D$15:$D$49=H2507) * ('Supplier Emission'!$F$15:$F$49=$E$2453)),
            _xlws.FILTER('Supplier Emission'!$J$15:$J$49,
                   ('Supplier Emission'!$D$15:$D$49=H2507) * ('Supplier Emission'!$F$15:$F$49=$E$2453)),
            ""),
    "")</f>
        <v/>
      </c>
      <c r="M2507" s="311" t="str">
        <f t="array" ref="M2507">IFERROR(
    XLOOKUP(F2507,
            _xlws.FILTER('Supplier Emission'!$G$15:$G$49,
                   ('Supplier Emission'!$D$15:$D$49=H2507) * ('Supplier Emission'!$F$15:$F$49=$E$2453)),
            _xlws.FILTER('Supplier Emission'!$M$15:$M$49,
                   ('Supplier Emission'!$D$15:$D$49=H2507) * ('Supplier Emission'!$F$15:$F$49=$E$2453)),
            ""),
    "")</f>
        <v/>
      </c>
      <c r="N2507" s="311" t="str">
        <f t="array" ref="N2507">IFERROR(
    XLOOKUP(F2507,
            _xlws.FILTER('Supplier Emission'!$G$15:$G$49,
                   ('Supplier Emission'!$D$15:$D$49=H2507) * ('Supplier Emission'!$F$15:$F$49=$E$2453)),
            _xlws.FILTER('Supplier Emission'!$H$15:$H$49,
                   ('Supplier Emission'!$D$15:$D$49=H2507) * ('Supplier Emission'!$F$15:$F$49=$E$2453)),
            ""),
    "")</f>
        <v/>
      </c>
      <c r="O2507" s="311" t="str">
        <f t="array" ref="O2507">XLOOKUP(1,('Emission Factors'!$E$5:$E$488='GHG emissions calculations'!$F2507)*('Emission Factors'!$H$5:$H$488='GHG emissions calculations'!$H2507),INDEX('Emission Factors'!$E$5:$T$488,0,MATCH('GHG emissions calculations'!O$6,'Emission Factors'!$E$5:$T$5,0)),"",0)</f>
        <v/>
      </c>
      <c r="P2507" s="313" t="str">
        <f t="array" ref="P2507">IFERROR(
    INDEX('Emission Factors'!$E$5:$P$488,
          MATCH(1,
                ('Emission Factors'!$E$5:$E$488 = 'GHG emissions calculations'!$F2507) *
                ('Emission Factors'!$H$5:$H$488 = 'GHG emissions calculations'!$H2507),
                0),
          MATCH('GHG emissions calculations'!P$6,'Emission Factors'!$E$5:$P$5,0)),
    "")</f>
        <v/>
      </c>
      <c r="Q2507" s="311" t="str">
        <f t="array" ref="Q2507">IFERROR(
    IF(
        INDEX('Emission Factors'!$E$5:$P$488,
              MATCH(1,
                    ('Emission Factors'!$E$5:$E$488 = 'GHG emissions calculations'!$F2507) *
                    ('Emission Factors'!$H$5:$H$488 = 'GHG emissions calculations'!$H2507),
                    0),
              MATCH('GHG emissions calculations'!Q$6, 'Emission Factors'!$E$5:$P$5, 0)) &lt;&gt; "",
        INDEX('Emission Factors'!$E$5:$P$488,
              MATCH(1,
                    ('Emission Factors'!$E$5:$E$488 = 'GHG emissions calculations'!$F2507) *
                    ('Emission Factors'!$H$5:$H$488 = 'GHG emissions calculations'!$H2507),
                    0),
              MATCH('GHG emissions calculations'!Q$6, 'Emission Factors'!$E$5:$P$5, 0)),
        ""),
    "")</f>
        <v/>
      </c>
      <c r="R2507" s="311" t="str">
        <f t="array" ref="R2507">IFERROR(
    IF(
        INDEX('Emission Factors'!$E$5:$R$488,
              MATCH(1,
                    ('Emission Factors'!$E$5:$E$488 = 'GHG emissions calculations'!$F2507) *
                    ('Emission Factors'!$H$5:$H$488 = 'GHG emissions calculations'!$H2507),
                    0),
              MATCH('GHG emissions calculations'!R$6, 'Emission Factors'!$E$5:$R$5, 0)) &lt;&gt; "",
        INDEX('Emission Factors'!$E$5:$R$488,
              MATCH(1,
                    ('Emission Factors'!$E$5:$E$488 = 'GHG emissions calculations'!$F2507) *
                    ('Emission Factors'!$H$5:$H$488 = 'GHG emissions calculations'!$H2507),
                    0),
              MATCH('GHG emissions calculations'!R$6, 'Emission Factors'!$E$5:$R$5, 0)),
        ""),
    "")</f>
        <v/>
      </c>
      <c r="S2507" s="312">
        <f t="shared" si="4"/>
        <v>0</v>
      </c>
      <c r="T2507" s="23"/>
    </row>
    <row r="2508" ht="15.75" customHeight="1" outlineLevel="2">
      <c r="A2508" s="23"/>
      <c r="B2508" s="71"/>
      <c r="C2508" s="71"/>
      <c r="D2508" s="71"/>
      <c r="E2508" s="314"/>
      <c r="F2508" s="311" t="str">
        <f>Lists!AE78</f>
        <v>Other professional services - Europe/France</v>
      </c>
      <c r="G2508" s="311">
        <f t="array" ref="G2508">XLOOKUP(1,('Emission Factors'!$E$5:$E$488='GHG emissions calculations'!$F2508)*('Emission Factors'!$H$5:$H$488='GHG emissions calculations'!$H2508),INDEX('Emission Factors'!$E$5:$T$488,0,MATCH('GHG emissions calculations'!G$6,'Emission Factors'!$E$5:$T$5,0)),"",0)</f>
        <v>3</v>
      </c>
      <c r="H2508" s="311" t="s">
        <v>238</v>
      </c>
      <c r="I2508" s="312" t="str">
        <f>IF(
    SUMIFS('Import data'!$L$25:$L$80,
           'Import data'!$J$25:$J$80, F2508,
           'Import data'!$G$25:$G$80, 'GHG emissions calculations'!$H2508,
           'Import data'!$I$25:$I$80,$E$2453) &lt;&gt; 0,
    SUMIFS('Import data'!$L$25:$L$80,
           'Import data'!$J$25:$J$80, F2508,
           'Import data'!$G$25:$G$80, 'GHG emissions calculations'!$H2508,
           'Import data'!$I$25:$I$80,$E$2453),
    ""
)</f>
        <v/>
      </c>
      <c r="J2508" s="311" t="str">
        <f t="array" ref="J2508">IF(
    XLOOKUP(F2508, 'Import data'!$J$26:$J$47, 'Import data'!$M$26:$M$47, "", 0) = "Please add the region-specific supplier emission factor or choose a different region available in the IAEG database.",
    "",
    XLOOKUP(F2508, 'Import data'!$J$26:$J$47, 'Import data'!$M$26:$M$47, "", 0)
)</f>
        <v/>
      </c>
      <c r="K2508" s="311" t="str">
        <f t="array" ref="K2508">IFERROR(
    XLOOKUP(F2508,
            _xlws.FILTER('Supplier Emission'!$G$15:$G$49,
                   ('Supplier Emission'!$D$15:$D$49=H2508) * ('Supplier Emission'!$F$15:$F$49=$E$2453)),
            _xlws.FILTER('Supplier Emission'!$I$15:$I$49,
                   ('Supplier Emission'!$D$15:$D$49=H2508) * ('Supplier Emission'!$F$15:$F$49=$E$2453)),
            ""),
    "")</f>
        <v/>
      </c>
      <c r="L2508" s="311" t="str">
        <f t="array" ref="L2508">IFERROR(
    XLOOKUP(F2508,
            _xlws.FILTER('Supplier Emission'!$G$15:$G$49,
                   ('Supplier Emission'!$D$15:$D$49=H2508) * ('Supplier Emission'!$F$15:$F$49=$E$2453)),
            _xlws.FILTER('Supplier Emission'!$J$15:$J$49,
                   ('Supplier Emission'!$D$15:$D$49=H2508) * ('Supplier Emission'!$F$15:$F$49=$E$2453)),
            ""),
    "")</f>
        <v/>
      </c>
      <c r="M2508" s="311" t="str">
        <f t="array" ref="M2508">IFERROR(
    XLOOKUP(F2508,
            _xlws.FILTER('Supplier Emission'!$G$15:$G$49,
                   ('Supplier Emission'!$D$15:$D$49=H2508) * ('Supplier Emission'!$F$15:$F$49=$E$2453)),
            _xlws.FILTER('Supplier Emission'!$M$15:$M$49,
                   ('Supplier Emission'!$D$15:$D$49=H2508) * ('Supplier Emission'!$F$15:$F$49=$E$2453)),
            ""),
    "")</f>
        <v/>
      </c>
      <c r="N2508" s="311" t="str">
        <f t="array" ref="N2508">IFERROR(
    XLOOKUP(F2508,
            _xlws.FILTER('Supplier Emission'!$G$15:$G$49,
                   ('Supplier Emission'!$D$15:$D$49=H2508) * ('Supplier Emission'!$F$15:$F$49=$E$2453)),
            _xlws.FILTER('Supplier Emission'!$H$15:$H$49,
                   ('Supplier Emission'!$D$15:$D$49=H2508) * ('Supplier Emission'!$F$15:$F$49=$E$2453)),
            ""),
    "")</f>
        <v/>
      </c>
      <c r="O2508" s="311" t="str">
        <f t="array" ref="O2508">XLOOKUP(1,('Emission Factors'!$E$5:$E$488='GHG emissions calculations'!$F2508)*('Emission Factors'!$H$5:$H$488='GHG emissions calculations'!$H2508),INDEX('Emission Factors'!$E$5:$T$488,0,MATCH('GHG emissions calculations'!O$6,'Emission Factors'!$E$5:$T$5,0)),"",0)</f>
        <v>Services de publicité et d'études de marché - 2023</v>
      </c>
      <c r="P2508" s="313">
        <f t="array" ref="P2508">IFERROR(
    INDEX('Emission Factors'!$E$5:$P$488,
          MATCH(1,
                ('Emission Factors'!$E$5:$E$488 = 'GHG emissions calculations'!$F2508) *
                ('Emission Factors'!$H$5:$H$488 = 'GHG emissions calculations'!$H2508),
                0),
          MATCH('GHG emissions calculations'!P$6,'Emission Factors'!$E$5:$P$5,0)),
    "")</f>
        <v>113</v>
      </c>
      <c r="Q2508" s="311" t="str">
        <f t="array" ref="Q2508">IFERROR(
    IF(
        INDEX('Emission Factors'!$E$5:$P$488,
              MATCH(1,
                    ('Emission Factors'!$E$5:$E$488 = 'GHG emissions calculations'!$F2508) *
                    ('Emission Factors'!$H$5:$H$488 = 'GHG emissions calculations'!$H2508),
                    0),
              MATCH('GHG emissions calculations'!Q$6, 'Emission Factors'!$E$5:$P$5, 0)) &lt;&gt; "",
        INDEX('Emission Factors'!$E$5:$P$488,
              MATCH(1,
                    ('Emission Factors'!$E$5:$E$488 = 'GHG emissions calculations'!$F2508) *
                    ('Emission Factors'!$H$5:$H$488 = 'GHG emissions calculations'!$H2508),
                    0),
              MATCH('GHG emissions calculations'!Q$6, 'Emission Factors'!$E$5:$P$5, 0)),
        ""),
    "")</f>
        <v>kgCO2e / k€</v>
      </c>
      <c r="R2508" s="311" t="str">
        <f t="array" ref="R2508">IFERROR(
    IF(
        INDEX('Emission Factors'!$E$5:$R$488,
              MATCH(1,
                    ('Emission Factors'!$E$5:$E$488 = 'GHG emissions calculations'!$F2508) *
                    ('Emission Factors'!$H$5:$H$488 = 'GHG emissions calculations'!$H2508),
                    0),
              MATCH('GHG emissions calculations'!R$6, 'Emission Factors'!$E$5:$R$5, 0)) &lt;&gt; "",
        INDEX('Emission Factors'!$E$5:$R$488,
              MATCH(1,
                    ('Emission Factors'!$E$5:$E$488 = 'GHG emissions calculations'!$F2508) *
                    ('Emission Factors'!$H$5:$H$488 = 'GHG emissions calculations'!$H2508),
                    0),
              MATCH('GHG emissions calculations'!R$6, 'Emission Factors'!$E$5:$R$5, 0)),
        ""),
    "")</f>
        <v>Europe</v>
      </c>
      <c r="S2508" s="312">
        <f t="shared" si="4"/>
        <v>0</v>
      </c>
      <c r="T2508" s="23"/>
    </row>
    <row r="2509" ht="15.75" customHeight="1" outlineLevel="2">
      <c r="A2509" s="23"/>
      <c r="B2509" s="71"/>
      <c r="C2509" s="71"/>
      <c r="D2509" s="71"/>
      <c r="E2509" s="314"/>
      <c r="F2509" s="311" t="str">
        <f>Lists!AE79</f>
        <v>Other professional services - Europe/UK</v>
      </c>
      <c r="G2509" s="311">
        <f t="array" ref="G2509">XLOOKUP(1,('Emission Factors'!$E$5:$E$488='GHG emissions calculations'!$F2509)*('Emission Factors'!$H$5:$H$488='GHG emissions calculations'!$H2509),INDEX('Emission Factors'!$E$5:$T$488,0,MATCH('GHG emissions calculations'!G$6,'Emission Factors'!$E$5:$T$5,0)),"",0)</f>
        <v>3</v>
      </c>
      <c r="H2509" s="311" t="s">
        <v>238</v>
      </c>
      <c r="I2509" s="312" t="str">
        <f>IF(
    SUMIFS('Import data'!$L$25:$L$80,
           'Import data'!$J$25:$J$80, F2509,
           'Import data'!$G$25:$G$80, 'GHG emissions calculations'!$H2509,
           'Import data'!$I$25:$I$80,$E$2453) &lt;&gt; 0,
    SUMIFS('Import data'!$L$25:$L$80,
           'Import data'!$J$25:$J$80, F2509,
           'Import data'!$G$25:$G$80, 'GHG emissions calculations'!$H2509,
           'Import data'!$I$25:$I$80,$E$2453),
    ""
)</f>
        <v/>
      </c>
      <c r="J2509" s="311" t="str">
        <f t="array" ref="J2509">IF(
    XLOOKUP(F2509, 'Import data'!$J$26:$J$47, 'Import data'!$M$26:$M$47, "", 0) = "Please add the region-specific supplier emission factor or choose a different region available in the IAEG database.",
    "",
    XLOOKUP(F2509, 'Import data'!$J$26:$J$47, 'Import data'!$M$26:$M$47, "", 0)
)</f>
        <v/>
      </c>
      <c r="K2509" s="311" t="str">
        <f t="array" ref="K2509">IFERROR(
    XLOOKUP(F2509,
            _xlws.FILTER('Supplier Emission'!$G$15:$G$49,
                   ('Supplier Emission'!$D$15:$D$49=H2509) * ('Supplier Emission'!$F$15:$F$49=$E$2453)),
            _xlws.FILTER('Supplier Emission'!$I$15:$I$49,
                   ('Supplier Emission'!$D$15:$D$49=H2509) * ('Supplier Emission'!$F$15:$F$49=$E$2453)),
            ""),
    "")</f>
        <v/>
      </c>
      <c r="L2509" s="311" t="str">
        <f t="array" ref="L2509">IFERROR(
    XLOOKUP(F2509,
            _xlws.FILTER('Supplier Emission'!$G$15:$G$49,
                   ('Supplier Emission'!$D$15:$D$49=H2509) * ('Supplier Emission'!$F$15:$F$49=$E$2453)),
            _xlws.FILTER('Supplier Emission'!$J$15:$J$49,
                   ('Supplier Emission'!$D$15:$D$49=H2509) * ('Supplier Emission'!$F$15:$F$49=$E$2453)),
            ""),
    "")</f>
        <v/>
      </c>
      <c r="M2509" s="311" t="str">
        <f t="array" ref="M2509">IFERROR(
    XLOOKUP(F2509,
            _xlws.FILTER('Supplier Emission'!$G$15:$G$49,
                   ('Supplier Emission'!$D$15:$D$49=H2509) * ('Supplier Emission'!$F$15:$F$49=$E$2453)),
            _xlws.FILTER('Supplier Emission'!$M$15:$M$49,
                   ('Supplier Emission'!$D$15:$D$49=H2509) * ('Supplier Emission'!$F$15:$F$49=$E$2453)),
            ""),
    "")</f>
        <v/>
      </c>
      <c r="N2509" s="311" t="str">
        <f t="array" ref="N2509">IFERROR(
    XLOOKUP(F2509,
            _xlws.FILTER('Supplier Emission'!$G$15:$G$49,
                   ('Supplier Emission'!$D$15:$D$49=H2509) * ('Supplier Emission'!$F$15:$F$49=$E$2453)),
            _xlws.FILTER('Supplier Emission'!$H$15:$H$49,
                   ('Supplier Emission'!$D$15:$D$49=H2509) * ('Supplier Emission'!$F$15:$F$49=$E$2453)),
            ""),
    "")</f>
        <v/>
      </c>
      <c r="O2509" s="311" t="str">
        <f t="array" ref="O2509">XLOOKUP(1,('Emission Factors'!$E$5:$E$488='GHG emissions calculations'!$F2509)*('Emission Factors'!$H$5:$H$488='GHG emissions calculations'!$H2509),INDEX('Emission Factors'!$E$5:$T$488,0,MATCH('GHG emissions calculations'!O$6,'Emission Factors'!$E$5:$T$5,0)),"",0)</f>
        <v>Other professional / scientific and technical services</v>
      </c>
      <c r="P2509" s="313">
        <f t="array" ref="P2509">IFERROR(
    INDEX('Emission Factors'!$E$5:$P$488,
          MATCH(1,
                ('Emission Factors'!$E$5:$E$488 = 'GHG emissions calculations'!$F2509) *
                ('Emission Factors'!$H$5:$H$488 = 'GHG emissions calculations'!$H2509),
                0),
          MATCH('GHG emissions calculations'!P$6,'Emission Factors'!$E$5:$P$5,0)),
    "")</f>
        <v>116.772</v>
      </c>
      <c r="Q2509" s="311" t="str">
        <f t="array" ref="Q2509">IFERROR(
    IF(
        INDEX('Emission Factors'!$E$5:$P$488,
              MATCH(1,
                    ('Emission Factors'!$E$5:$E$488 = 'GHG emissions calculations'!$F2509) *
                    ('Emission Factors'!$H$5:$H$488 = 'GHG emissions calculations'!$H2509),
                    0),
              MATCH('GHG emissions calculations'!Q$6, 'Emission Factors'!$E$5:$P$5, 0)) &lt;&gt; "",
        INDEX('Emission Factors'!$E$5:$P$488,
              MATCH(1,
                    ('Emission Factors'!$E$5:$E$488 = 'GHG emissions calculations'!$F2509) *
                    ('Emission Factors'!$H$5:$H$488 = 'GHG emissions calculations'!$H2509),
                    0),
              MATCH('GHG emissions calculations'!Q$6, 'Emission Factors'!$E$5:$P$5, 0)),
        ""),
    "")</f>
        <v>kgCO2e / k€</v>
      </c>
      <c r="R2509" s="311" t="str">
        <f t="array" ref="R2509">IFERROR(
    IF(
        INDEX('Emission Factors'!$E$5:$R$488,
              MATCH(1,
                    ('Emission Factors'!$E$5:$E$488 = 'GHG emissions calculations'!$F2509) *
                    ('Emission Factors'!$H$5:$H$488 = 'GHG emissions calculations'!$H2509),
                    0),
              MATCH('GHG emissions calculations'!R$6, 'Emission Factors'!$E$5:$R$5, 0)) &lt;&gt; "",
        INDEX('Emission Factors'!$E$5:$R$488,
              MATCH(1,
                    ('Emission Factors'!$E$5:$E$488 = 'GHG emissions calculations'!$F2509) *
                    ('Emission Factors'!$H$5:$H$488 = 'GHG emissions calculations'!$H2509),
                    0),
              MATCH('GHG emissions calculations'!R$6, 'Emission Factors'!$E$5:$R$5, 0)),
        ""),
    "")</f>
        <v>Europe</v>
      </c>
      <c r="S2509" s="312">
        <f t="shared" si="4"/>
        <v>0</v>
      </c>
      <c r="T2509" s="23"/>
    </row>
    <row r="2510" ht="15.75" customHeight="1" outlineLevel="2">
      <c r="A2510" s="23"/>
      <c r="B2510" s="71"/>
      <c r="C2510" s="71"/>
      <c r="D2510" s="71"/>
      <c r="E2510" s="314"/>
      <c r="F2510" s="311" t="str">
        <f>Lists!AE84</f>
        <v>Other professional services - Global or unspecified region</v>
      </c>
      <c r="G2510" s="311" t="str">
        <f t="array" ref="G2510">XLOOKUP(1,('Emission Factors'!$E$5:$E$488='GHG emissions calculations'!$F2510)*('Emission Factors'!$H$5:$H$488='GHG emissions calculations'!$H2510),INDEX('Emission Factors'!$E$5:$T$488,0,MATCH('GHG emissions calculations'!G$6,'Emission Factors'!$E$5:$T$5,0)),"",0)</f>
        <v/>
      </c>
      <c r="H2510" s="311" t="s">
        <v>238</v>
      </c>
      <c r="I2510" s="312" t="str">
        <f>IF(
    SUMIFS('Import data'!$L$25:$L$80,
           'Import data'!$J$25:$J$80, F2510,
           'Import data'!$G$25:$G$80, 'GHG emissions calculations'!$H2510,
           'Import data'!$I$25:$I$80,$E$2453) &lt;&gt; 0,
    SUMIFS('Import data'!$L$25:$L$80,
           'Import data'!$J$25:$J$80, F2510,
           'Import data'!$G$25:$G$80, 'GHG emissions calculations'!$H2510,
           'Import data'!$I$25:$I$80,$E$2453),
    ""
)</f>
        <v/>
      </c>
      <c r="J2510" s="311" t="str">
        <f t="array" ref="J2510">IF(
    XLOOKUP(F2510, 'Import data'!$J$26:$J$47, 'Import data'!$M$26:$M$47, "", 0) = "Please add the region-specific supplier emission factor or choose a different region available in the IAEG database.",
    "",
    XLOOKUP(F2510, 'Import data'!$J$26:$J$47, 'Import data'!$M$26:$M$47, "", 0)
)</f>
        <v/>
      </c>
      <c r="K2510" s="311" t="str">
        <f t="array" ref="K2510">IFERROR(
    XLOOKUP(F2510,
            _xlws.FILTER('Supplier Emission'!$G$15:$G$49,
                   ('Supplier Emission'!$D$15:$D$49=H2510) * ('Supplier Emission'!$F$15:$F$49=$E$2453)),
            _xlws.FILTER('Supplier Emission'!$I$15:$I$49,
                   ('Supplier Emission'!$D$15:$D$49=H2510) * ('Supplier Emission'!$F$15:$F$49=$E$2453)),
            ""),
    "")</f>
        <v/>
      </c>
      <c r="L2510" s="311" t="str">
        <f t="array" ref="L2510">IFERROR(
    XLOOKUP(F2510,
            _xlws.FILTER('Supplier Emission'!$G$15:$G$49,
                   ('Supplier Emission'!$D$15:$D$49=H2510) * ('Supplier Emission'!$F$15:$F$49=$E$2453)),
            _xlws.FILTER('Supplier Emission'!$J$15:$J$49,
                   ('Supplier Emission'!$D$15:$D$49=H2510) * ('Supplier Emission'!$F$15:$F$49=$E$2453)),
            ""),
    "")</f>
        <v/>
      </c>
      <c r="M2510" s="311" t="str">
        <f t="array" ref="M2510">IFERROR(
    XLOOKUP(F2510,
            _xlws.FILTER('Supplier Emission'!$G$15:$G$49,
                   ('Supplier Emission'!$D$15:$D$49=H2510) * ('Supplier Emission'!$F$15:$F$49=$E$2453)),
            _xlws.FILTER('Supplier Emission'!$M$15:$M$49,
                   ('Supplier Emission'!$D$15:$D$49=H2510) * ('Supplier Emission'!$F$15:$F$49=$E$2453)),
            ""),
    "")</f>
        <v/>
      </c>
      <c r="N2510" s="311" t="str">
        <f t="array" ref="N2510">IFERROR(
    XLOOKUP(F2510,
            _xlws.FILTER('Supplier Emission'!$G$15:$G$49,
                   ('Supplier Emission'!$D$15:$D$49=H2510) * ('Supplier Emission'!$F$15:$F$49=$E$2453)),
            _xlws.FILTER('Supplier Emission'!$H$15:$H$49,
                   ('Supplier Emission'!$D$15:$D$49=H2510) * ('Supplier Emission'!$F$15:$F$49=$E$2453)),
            ""),
    "")</f>
        <v/>
      </c>
      <c r="O2510" s="311" t="str">
        <f t="array" ref="O2510">XLOOKUP(1,('Emission Factors'!$E$5:$E$488='GHG emissions calculations'!$F2510)*('Emission Factors'!$H$5:$H$488='GHG emissions calculations'!$H2510),INDEX('Emission Factors'!$E$5:$T$488,0,MATCH('GHG emissions calculations'!O$6,'Emission Factors'!$E$5:$T$5,0)),"",0)</f>
        <v/>
      </c>
      <c r="P2510" s="313" t="str">
        <f t="array" ref="P2510">IFERROR(
    INDEX('Emission Factors'!$E$5:$P$488,
          MATCH(1,
                ('Emission Factors'!$E$5:$E$488 = 'GHG emissions calculations'!$F2510) *
                ('Emission Factors'!$H$5:$H$488 = 'GHG emissions calculations'!$H2510),
                0),
          MATCH('GHG emissions calculations'!P$6,'Emission Factors'!$E$5:$P$5,0)),
    "")</f>
        <v/>
      </c>
      <c r="Q2510" s="311" t="str">
        <f t="array" ref="Q2510">IFERROR(
    IF(
        INDEX('Emission Factors'!$E$5:$P$488,
              MATCH(1,
                    ('Emission Factors'!$E$5:$E$488 = 'GHG emissions calculations'!$F2510) *
                    ('Emission Factors'!$H$5:$H$488 = 'GHG emissions calculations'!$H2510),
                    0),
              MATCH('GHG emissions calculations'!Q$6, 'Emission Factors'!$E$5:$P$5, 0)) &lt;&gt; "",
        INDEX('Emission Factors'!$E$5:$P$488,
              MATCH(1,
                    ('Emission Factors'!$E$5:$E$488 = 'GHG emissions calculations'!$F2510) *
                    ('Emission Factors'!$H$5:$H$488 = 'GHG emissions calculations'!$H2510),
                    0),
              MATCH('GHG emissions calculations'!Q$6, 'Emission Factors'!$E$5:$P$5, 0)),
        ""),
    "")</f>
        <v/>
      </c>
      <c r="R2510" s="311" t="str">
        <f t="array" ref="R2510">IFERROR(
    IF(
        INDEX('Emission Factors'!$E$5:$R$488,
              MATCH(1,
                    ('Emission Factors'!$E$5:$E$488 = 'GHG emissions calculations'!$F2510) *
                    ('Emission Factors'!$H$5:$H$488 = 'GHG emissions calculations'!$H2510),
                    0),
              MATCH('GHG emissions calculations'!R$6, 'Emission Factors'!$E$5:$R$5, 0)) &lt;&gt; "",
        INDEX('Emission Factors'!$E$5:$R$488,
              MATCH(1,
                    ('Emission Factors'!$E$5:$E$488 = 'GHG emissions calculations'!$F2510) *
                    ('Emission Factors'!$H$5:$H$488 = 'GHG emissions calculations'!$H2510),
                    0),
              MATCH('GHG emissions calculations'!R$6, 'Emission Factors'!$E$5:$R$5, 0)),
        ""),
    "")</f>
        <v/>
      </c>
      <c r="S2510" s="312">
        <f t="shared" si="4"/>
        <v>0</v>
      </c>
      <c r="T2510" s="23"/>
    </row>
    <row r="2511" ht="15.75" customHeight="1" outlineLevel="2">
      <c r="A2511" s="23"/>
      <c r="B2511" s="71"/>
      <c r="C2511" s="71"/>
      <c r="D2511" s="71"/>
      <c r="E2511" s="314"/>
      <c r="F2511" s="311" t="str">
        <f>Lists!AE83</f>
        <v>Other professional services - Middle East</v>
      </c>
      <c r="G2511" s="311" t="str">
        <f t="array" ref="G2511">XLOOKUP(1,('Emission Factors'!$E$5:$E$488='GHG emissions calculations'!$F2511)*('Emission Factors'!$H$5:$H$488='GHG emissions calculations'!$H2511),INDEX('Emission Factors'!$E$5:$T$488,0,MATCH('GHG emissions calculations'!G$6,'Emission Factors'!$E$5:$T$5,0)),"",0)</f>
        <v/>
      </c>
      <c r="H2511" s="311" t="s">
        <v>238</v>
      </c>
      <c r="I2511" s="312" t="str">
        <f>IF(
    SUMIFS('Import data'!$L$25:$L$80,
           'Import data'!$J$25:$J$80, F2511,
           'Import data'!$G$25:$G$80, 'GHG emissions calculations'!$H2511,
           'Import data'!$I$25:$I$80,$E$2453) &lt;&gt; 0,
    SUMIFS('Import data'!$L$25:$L$80,
           'Import data'!$J$25:$J$80, F2511,
           'Import data'!$G$25:$G$80, 'GHG emissions calculations'!$H2511,
           'Import data'!$I$25:$I$80,$E$2453),
    ""
)</f>
        <v/>
      </c>
      <c r="J2511" s="311" t="str">
        <f t="array" ref="J2511">IF(
    XLOOKUP(F2511, 'Import data'!$J$26:$J$47, 'Import data'!$M$26:$M$47, "", 0) = "Please add the region-specific supplier emission factor or choose a different region available in the IAEG database.",
    "",
    XLOOKUP(F2511, 'Import data'!$J$26:$J$47, 'Import data'!$M$26:$M$47, "", 0)
)</f>
        <v/>
      </c>
      <c r="K2511" s="311" t="str">
        <f t="array" ref="K2511">IFERROR(
    XLOOKUP(F2511,
            _xlws.FILTER('Supplier Emission'!$G$15:$G$49,
                   ('Supplier Emission'!$D$15:$D$49=H2511) * ('Supplier Emission'!$F$15:$F$49=$E$2453)),
            _xlws.FILTER('Supplier Emission'!$I$15:$I$49,
                   ('Supplier Emission'!$D$15:$D$49=H2511) * ('Supplier Emission'!$F$15:$F$49=$E$2453)),
            ""),
    "")</f>
        <v/>
      </c>
      <c r="L2511" s="311" t="str">
        <f t="array" ref="L2511">IFERROR(
    XLOOKUP(F2511,
            _xlws.FILTER('Supplier Emission'!$G$15:$G$49,
                   ('Supplier Emission'!$D$15:$D$49=H2511) * ('Supplier Emission'!$F$15:$F$49=$E$2453)),
            _xlws.FILTER('Supplier Emission'!$J$15:$J$49,
                   ('Supplier Emission'!$D$15:$D$49=H2511) * ('Supplier Emission'!$F$15:$F$49=$E$2453)),
            ""),
    "")</f>
        <v/>
      </c>
      <c r="M2511" s="311" t="str">
        <f t="array" ref="M2511">IFERROR(
    XLOOKUP(F2511,
            _xlws.FILTER('Supplier Emission'!$G$15:$G$49,
                   ('Supplier Emission'!$D$15:$D$49=H2511) * ('Supplier Emission'!$F$15:$F$49=$E$2453)),
            _xlws.FILTER('Supplier Emission'!$M$15:$M$49,
                   ('Supplier Emission'!$D$15:$D$49=H2511) * ('Supplier Emission'!$F$15:$F$49=$E$2453)),
            ""),
    "")</f>
        <v/>
      </c>
      <c r="N2511" s="311" t="str">
        <f t="array" ref="N2511">IFERROR(
    XLOOKUP(F2511,
            _xlws.FILTER('Supplier Emission'!$G$15:$G$49,
                   ('Supplier Emission'!$D$15:$D$49=H2511) * ('Supplier Emission'!$F$15:$F$49=$E$2453)),
            _xlws.FILTER('Supplier Emission'!$H$15:$H$49,
                   ('Supplier Emission'!$D$15:$D$49=H2511) * ('Supplier Emission'!$F$15:$F$49=$E$2453)),
            ""),
    "")</f>
        <v/>
      </c>
      <c r="O2511" s="311" t="str">
        <f t="array" ref="O2511">XLOOKUP(1,('Emission Factors'!$E$5:$E$488='GHG emissions calculations'!$F2511)*('Emission Factors'!$H$5:$H$488='GHG emissions calculations'!$H2511),INDEX('Emission Factors'!$E$5:$T$488,0,MATCH('GHG emissions calculations'!O$6,'Emission Factors'!$E$5:$T$5,0)),"",0)</f>
        <v/>
      </c>
      <c r="P2511" s="313" t="str">
        <f t="array" ref="P2511">IFERROR(
    INDEX('Emission Factors'!$E$5:$P$488,
          MATCH(1,
                ('Emission Factors'!$E$5:$E$488 = 'GHG emissions calculations'!$F2511) *
                ('Emission Factors'!$H$5:$H$488 = 'GHG emissions calculations'!$H2511),
                0),
          MATCH('GHG emissions calculations'!P$6,'Emission Factors'!$E$5:$P$5,0)),
    "")</f>
        <v/>
      </c>
      <c r="Q2511" s="311" t="str">
        <f t="array" ref="Q2511">IFERROR(
    IF(
        INDEX('Emission Factors'!$E$5:$P$488,
              MATCH(1,
                    ('Emission Factors'!$E$5:$E$488 = 'GHG emissions calculations'!$F2511) *
                    ('Emission Factors'!$H$5:$H$488 = 'GHG emissions calculations'!$H2511),
                    0),
              MATCH('GHG emissions calculations'!Q$6, 'Emission Factors'!$E$5:$P$5, 0)) &lt;&gt; "",
        INDEX('Emission Factors'!$E$5:$P$488,
              MATCH(1,
                    ('Emission Factors'!$E$5:$E$488 = 'GHG emissions calculations'!$F2511) *
                    ('Emission Factors'!$H$5:$H$488 = 'GHG emissions calculations'!$H2511),
                    0),
              MATCH('GHG emissions calculations'!Q$6, 'Emission Factors'!$E$5:$P$5, 0)),
        ""),
    "")</f>
        <v/>
      </c>
      <c r="R2511" s="311" t="str">
        <f t="array" ref="R2511">IFERROR(
    IF(
        INDEX('Emission Factors'!$E$5:$R$488,
              MATCH(1,
                    ('Emission Factors'!$E$5:$E$488 = 'GHG emissions calculations'!$F2511) *
                    ('Emission Factors'!$H$5:$H$488 = 'GHG emissions calculations'!$H2511),
                    0),
              MATCH('GHG emissions calculations'!R$6, 'Emission Factors'!$E$5:$R$5, 0)) &lt;&gt; "",
        INDEX('Emission Factors'!$E$5:$R$488,
              MATCH(1,
                    ('Emission Factors'!$E$5:$E$488 = 'GHG emissions calculations'!$F2511) *
                    ('Emission Factors'!$H$5:$H$488 = 'GHG emissions calculations'!$H2511),
                    0),
              MATCH('GHG emissions calculations'!R$6, 'Emission Factors'!$E$5:$R$5, 0)),
        ""),
    "")</f>
        <v/>
      </c>
      <c r="S2511" s="312">
        <f t="shared" si="4"/>
        <v>0</v>
      </c>
      <c r="T2511" s="23"/>
    </row>
    <row r="2512" ht="15.75" customHeight="1" outlineLevel="2">
      <c r="A2512" s="23"/>
      <c r="B2512" s="71"/>
      <c r="C2512" s="71"/>
      <c r="D2512" s="71"/>
      <c r="E2512" s="314"/>
      <c r="F2512" s="311" t="str">
        <f>Lists!AE82</f>
        <v>Other professional services - Oceania</v>
      </c>
      <c r="G2512" s="311" t="str">
        <f t="array" ref="G2512">XLOOKUP(1,('Emission Factors'!$E$5:$E$488='GHG emissions calculations'!$F2512)*('Emission Factors'!$H$5:$H$488='GHG emissions calculations'!$H2512),INDEX('Emission Factors'!$E$5:$T$488,0,MATCH('GHG emissions calculations'!G$6,'Emission Factors'!$E$5:$T$5,0)),"",0)</f>
        <v/>
      </c>
      <c r="H2512" s="311" t="s">
        <v>238</v>
      </c>
      <c r="I2512" s="312" t="str">
        <f>IF(
    SUMIFS('Import data'!$L$25:$L$80,
           'Import data'!$J$25:$J$80, F2512,
           'Import data'!$G$25:$G$80, 'GHG emissions calculations'!$H2512,
           'Import data'!$I$25:$I$80,$E$2453) &lt;&gt; 0,
    SUMIFS('Import data'!$L$25:$L$80,
           'Import data'!$J$25:$J$80, F2512,
           'Import data'!$G$25:$G$80, 'GHG emissions calculations'!$H2512,
           'Import data'!$I$25:$I$80,$E$2453),
    ""
)</f>
        <v/>
      </c>
      <c r="J2512" s="311" t="str">
        <f t="array" ref="J2512">IF(
    XLOOKUP(F2512, 'Import data'!$J$26:$J$47, 'Import data'!$M$26:$M$47, "", 0) = "Please add the region-specific supplier emission factor or choose a different region available in the IAEG database.",
    "",
    XLOOKUP(F2512, 'Import data'!$J$26:$J$47, 'Import data'!$M$26:$M$47, "", 0)
)</f>
        <v/>
      </c>
      <c r="K2512" s="311" t="str">
        <f t="array" ref="K2512">IFERROR(
    XLOOKUP(F2512,
            _xlws.FILTER('Supplier Emission'!$G$15:$G$49,
                   ('Supplier Emission'!$D$15:$D$49=H2512) * ('Supplier Emission'!$F$15:$F$49=$E$2453)),
            _xlws.FILTER('Supplier Emission'!$I$15:$I$49,
                   ('Supplier Emission'!$D$15:$D$49=H2512) * ('Supplier Emission'!$F$15:$F$49=$E$2453)),
            ""),
    "")</f>
        <v/>
      </c>
      <c r="L2512" s="311" t="str">
        <f t="array" ref="L2512">IFERROR(
    XLOOKUP(F2512,
            _xlws.FILTER('Supplier Emission'!$G$15:$G$49,
                   ('Supplier Emission'!$D$15:$D$49=H2512) * ('Supplier Emission'!$F$15:$F$49=$E$2453)),
            _xlws.FILTER('Supplier Emission'!$J$15:$J$49,
                   ('Supplier Emission'!$D$15:$D$49=H2512) * ('Supplier Emission'!$F$15:$F$49=$E$2453)),
            ""),
    "")</f>
        <v/>
      </c>
      <c r="M2512" s="311" t="str">
        <f t="array" ref="M2512">IFERROR(
    XLOOKUP(F2512,
            _xlws.FILTER('Supplier Emission'!$G$15:$G$49,
                   ('Supplier Emission'!$D$15:$D$49=H2512) * ('Supplier Emission'!$F$15:$F$49=$E$2453)),
            _xlws.FILTER('Supplier Emission'!$M$15:$M$49,
                   ('Supplier Emission'!$D$15:$D$49=H2512) * ('Supplier Emission'!$F$15:$F$49=$E$2453)),
            ""),
    "")</f>
        <v/>
      </c>
      <c r="N2512" s="311" t="str">
        <f t="array" ref="N2512">IFERROR(
    XLOOKUP(F2512,
            _xlws.FILTER('Supplier Emission'!$G$15:$G$49,
                   ('Supplier Emission'!$D$15:$D$49=H2512) * ('Supplier Emission'!$F$15:$F$49=$E$2453)),
            _xlws.FILTER('Supplier Emission'!$H$15:$H$49,
                   ('Supplier Emission'!$D$15:$D$49=H2512) * ('Supplier Emission'!$F$15:$F$49=$E$2453)),
            ""),
    "")</f>
        <v/>
      </c>
      <c r="O2512" s="311" t="str">
        <f t="array" ref="O2512">XLOOKUP(1,('Emission Factors'!$E$5:$E$488='GHG emissions calculations'!$F2512)*('Emission Factors'!$H$5:$H$488='GHG emissions calculations'!$H2512),INDEX('Emission Factors'!$E$5:$T$488,0,MATCH('GHG emissions calculations'!O$6,'Emission Factors'!$E$5:$T$5,0)),"",0)</f>
        <v/>
      </c>
      <c r="P2512" s="313" t="str">
        <f t="array" ref="P2512">IFERROR(
    INDEX('Emission Factors'!$E$5:$P$488,
          MATCH(1,
                ('Emission Factors'!$E$5:$E$488 = 'GHG emissions calculations'!$F2512) *
                ('Emission Factors'!$H$5:$H$488 = 'GHG emissions calculations'!$H2512),
                0),
          MATCH('GHG emissions calculations'!P$6,'Emission Factors'!$E$5:$P$5,0)),
    "")</f>
        <v/>
      </c>
      <c r="Q2512" s="311" t="str">
        <f t="array" ref="Q2512">IFERROR(
    IF(
        INDEX('Emission Factors'!$E$5:$P$488,
              MATCH(1,
                    ('Emission Factors'!$E$5:$E$488 = 'GHG emissions calculations'!$F2512) *
                    ('Emission Factors'!$H$5:$H$488 = 'GHG emissions calculations'!$H2512),
                    0),
              MATCH('GHG emissions calculations'!Q$6, 'Emission Factors'!$E$5:$P$5, 0)) &lt;&gt; "",
        INDEX('Emission Factors'!$E$5:$P$488,
              MATCH(1,
                    ('Emission Factors'!$E$5:$E$488 = 'GHG emissions calculations'!$F2512) *
                    ('Emission Factors'!$H$5:$H$488 = 'GHG emissions calculations'!$H2512),
                    0),
              MATCH('GHG emissions calculations'!Q$6, 'Emission Factors'!$E$5:$P$5, 0)),
        ""),
    "")</f>
        <v/>
      </c>
      <c r="R2512" s="311" t="str">
        <f t="array" ref="R2512">IFERROR(
    IF(
        INDEX('Emission Factors'!$E$5:$R$488,
              MATCH(1,
                    ('Emission Factors'!$E$5:$E$488 = 'GHG emissions calculations'!$F2512) *
                    ('Emission Factors'!$H$5:$H$488 = 'GHG emissions calculations'!$H2512),
                    0),
              MATCH('GHG emissions calculations'!R$6, 'Emission Factors'!$E$5:$R$5, 0)) &lt;&gt; "",
        INDEX('Emission Factors'!$E$5:$R$488,
              MATCH(1,
                    ('Emission Factors'!$E$5:$E$488 = 'GHG emissions calculations'!$F2512) *
                    ('Emission Factors'!$H$5:$H$488 = 'GHG emissions calculations'!$H2512),
                    0),
              MATCH('GHG emissions calculations'!R$6, 'Emission Factors'!$E$5:$R$5, 0)),
        ""),
    "")</f>
        <v/>
      </c>
      <c r="S2512" s="312">
        <f t="shared" si="4"/>
        <v>0</v>
      </c>
      <c r="T2512" s="23"/>
    </row>
    <row r="2513" ht="15.75" customHeight="1" outlineLevel="2">
      <c r="A2513" s="23"/>
      <c r="B2513" s="71"/>
      <c r="C2513" s="71"/>
      <c r="D2513" s="71"/>
      <c r="E2513" s="314"/>
      <c r="F2513" s="311" t="str">
        <f>Lists!AE87</f>
        <v>Other services - Africa</v>
      </c>
      <c r="G2513" s="311" t="str">
        <f t="array" ref="G2513">XLOOKUP(1,('Emission Factors'!$E$5:$E$488='GHG emissions calculations'!$F2513)*('Emission Factors'!$H$5:$H$488='GHG emissions calculations'!$H2513),INDEX('Emission Factors'!$E$5:$T$488,0,MATCH('GHG emissions calculations'!G$6,'Emission Factors'!$E$5:$T$5,0)),"",0)</f>
        <v/>
      </c>
      <c r="H2513" s="311" t="s">
        <v>238</v>
      </c>
      <c r="I2513" s="312" t="str">
        <f>IF(
    SUMIFS('Import data'!$L$25:$L$80,
           'Import data'!$J$25:$J$80, F2513,
           'Import data'!$G$25:$G$80, 'GHG emissions calculations'!$H2513,
           'Import data'!$I$25:$I$80,$E$2453) &lt;&gt; 0,
    SUMIFS('Import data'!$L$25:$L$80,
           'Import data'!$J$25:$J$80, F2513,
           'Import data'!$G$25:$G$80, 'GHG emissions calculations'!$H2513,
           'Import data'!$I$25:$I$80,$E$2453),
    ""
)</f>
        <v/>
      </c>
      <c r="J2513" s="311" t="str">
        <f t="array" ref="J2513">IF(
    XLOOKUP(F2513, 'Import data'!$J$26:$J$47, 'Import data'!$M$26:$M$47, "", 0) = "Please add the region-specific supplier emission factor or choose a different region available in the IAEG database.",
    "",
    XLOOKUP(F2513, 'Import data'!$J$26:$J$47, 'Import data'!$M$26:$M$47, "", 0)
)</f>
        <v/>
      </c>
      <c r="K2513" s="311" t="str">
        <f t="array" ref="K2513">IFERROR(
    XLOOKUP(F2513,
            _xlws.FILTER('Supplier Emission'!$G$15:$G$49,
                   ('Supplier Emission'!$D$15:$D$49=H2513) * ('Supplier Emission'!$F$15:$F$49=$E$2453)),
            _xlws.FILTER('Supplier Emission'!$I$15:$I$49,
                   ('Supplier Emission'!$D$15:$D$49=H2513) * ('Supplier Emission'!$F$15:$F$49=$E$2453)),
            ""),
    "")</f>
        <v/>
      </c>
      <c r="L2513" s="311" t="str">
        <f t="array" ref="L2513">IFERROR(
    XLOOKUP(F2513,
            _xlws.FILTER('Supplier Emission'!$G$15:$G$49,
                   ('Supplier Emission'!$D$15:$D$49=H2513) * ('Supplier Emission'!$F$15:$F$49=$E$2453)),
            _xlws.FILTER('Supplier Emission'!$J$15:$J$49,
                   ('Supplier Emission'!$D$15:$D$49=H2513) * ('Supplier Emission'!$F$15:$F$49=$E$2453)),
            ""),
    "")</f>
        <v/>
      </c>
      <c r="M2513" s="311" t="str">
        <f t="array" ref="M2513">IFERROR(
    XLOOKUP(F2513,
            _xlws.FILTER('Supplier Emission'!$G$15:$G$49,
                   ('Supplier Emission'!$D$15:$D$49=H2513) * ('Supplier Emission'!$F$15:$F$49=$E$2453)),
            _xlws.FILTER('Supplier Emission'!$M$15:$M$49,
                   ('Supplier Emission'!$D$15:$D$49=H2513) * ('Supplier Emission'!$F$15:$F$49=$E$2453)),
            ""),
    "")</f>
        <v/>
      </c>
      <c r="N2513" s="311" t="str">
        <f t="array" ref="N2513">IFERROR(
    XLOOKUP(F2513,
            _xlws.FILTER('Supplier Emission'!$G$15:$G$49,
                   ('Supplier Emission'!$D$15:$D$49=H2513) * ('Supplier Emission'!$F$15:$F$49=$E$2453)),
            _xlws.FILTER('Supplier Emission'!$H$15:$H$49,
                   ('Supplier Emission'!$D$15:$D$49=H2513) * ('Supplier Emission'!$F$15:$F$49=$E$2453)),
            ""),
    "")</f>
        <v/>
      </c>
      <c r="O2513" s="311" t="str">
        <f t="array" ref="O2513">XLOOKUP(1,('Emission Factors'!$E$5:$E$488='GHG emissions calculations'!$F2513)*('Emission Factors'!$H$5:$H$488='GHG emissions calculations'!$H2513),INDEX('Emission Factors'!$E$5:$T$488,0,MATCH('GHG emissions calculations'!O$6,'Emission Factors'!$E$5:$T$5,0)),"",0)</f>
        <v/>
      </c>
      <c r="P2513" s="313" t="str">
        <f t="array" ref="P2513">IFERROR(
    INDEX('Emission Factors'!$E$5:$P$488,
          MATCH(1,
                ('Emission Factors'!$E$5:$E$488 = 'GHG emissions calculations'!$F2513) *
                ('Emission Factors'!$H$5:$H$488 = 'GHG emissions calculations'!$H2513),
                0),
          MATCH('GHG emissions calculations'!P$6,'Emission Factors'!$E$5:$P$5,0)),
    "")</f>
        <v/>
      </c>
      <c r="Q2513" s="311" t="str">
        <f t="array" ref="Q2513">IFERROR(
    IF(
        INDEX('Emission Factors'!$E$5:$P$488,
              MATCH(1,
                    ('Emission Factors'!$E$5:$E$488 = 'GHG emissions calculations'!$F2513) *
                    ('Emission Factors'!$H$5:$H$488 = 'GHG emissions calculations'!$H2513),
                    0),
              MATCH('GHG emissions calculations'!Q$6, 'Emission Factors'!$E$5:$P$5, 0)) &lt;&gt; "",
        INDEX('Emission Factors'!$E$5:$P$488,
              MATCH(1,
                    ('Emission Factors'!$E$5:$E$488 = 'GHG emissions calculations'!$F2513) *
                    ('Emission Factors'!$H$5:$H$488 = 'GHG emissions calculations'!$H2513),
                    0),
              MATCH('GHG emissions calculations'!Q$6, 'Emission Factors'!$E$5:$P$5, 0)),
        ""),
    "")</f>
        <v/>
      </c>
      <c r="R2513" s="311" t="str">
        <f t="array" ref="R2513">IFERROR(
    IF(
        INDEX('Emission Factors'!$E$5:$R$488,
              MATCH(1,
                    ('Emission Factors'!$E$5:$E$488 = 'GHG emissions calculations'!$F2513) *
                    ('Emission Factors'!$H$5:$H$488 = 'GHG emissions calculations'!$H2513),
                    0),
              MATCH('GHG emissions calculations'!R$6, 'Emission Factors'!$E$5:$R$5, 0)) &lt;&gt; "",
        INDEX('Emission Factors'!$E$5:$R$488,
              MATCH(1,
                    ('Emission Factors'!$E$5:$E$488 = 'GHG emissions calculations'!$F2513) *
                    ('Emission Factors'!$H$5:$H$488 = 'GHG emissions calculations'!$H2513),
                    0),
              MATCH('GHG emissions calculations'!R$6, 'Emission Factors'!$E$5:$R$5, 0)),
        ""),
    "")</f>
        <v/>
      </c>
      <c r="S2513" s="312">
        <f t="shared" si="4"/>
        <v>0</v>
      </c>
      <c r="T2513" s="23"/>
    </row>
    <row r="2514" ht="15.75" customHeight="1" outlineLevel="2">
      <c r="A2514" s="23"/>
      <c r="B2514" s="71"/>
      <c r="C2514" s="71"/>
      <c r="D2514" s="71"/>
      <c r="E2514" s="314"/>
      <c r="F2514" s="311" t="str">
        <f>Lists!AE85</f>
        <v>Other services - America</v>
      </c>
      <c r="G2514" s="311">
        <f t="array" ref="G2514">XLOOKUP(1,('Emission Factors'!$E$5:$E$488='GHG emissions calculations'!$F2514)*('Emission Factors'!$H$5:$H$488='GHG emissions calculations'!$H2514),INDEX('Emission Factors'!$E$5:$T$488,0,MATCH('GHG emissions calculations'!G$6,'Emission Factors'!$E$5:$T$5,0)),"",0)</f>
        <v>3</v>
      </c>
      <c r="H2514" s="311" t="s">
        <v>238</v>
      </c>
      <c r="I2514" s="312" t="str">
        <f>IF(
    SUMIFS('Import data'!$L$25:$L$80,
           'Import data'!$J$25:$J$80, F2514,
           'Import data'!$G$25:$G$80, 'GHG emissions calculations'!$H2514,
           'Import data'!$I$25:$I$80,$E$2453) &lt;&gt; 0,
    SUMIFS('Import data'!$L$25:$L$80,
           'Import data'!$J$25:$J$80, F2514,
           'Import data'!$G$25:$G$80, 'GHG emissions calculations'!$H2514,
           'Import data'!$I$25:$I$80,$E$2453),
    ""
)</f>
        <v/>
      </c>
      <c r="J2514" s="311" t="str">
        <f t="array" ref="J2514">IF(
    XLOOKUP(F2514, 'Import data'!$J$26:$J$47, 'Import data'!$M$26:$M$47, "", 0) = "Please add the region-specific supplier emission factor or choose a different region available in the IAEG database.",
    "",
    XLOOKUP(F2514, 'Import data'!$J$26:$J$47, 'Import data'!$M$26:$M$47, "", 0)
)</f>
        <v/>
      </c>
      <c r="K2514" s="311" t="str">
        <f t="array" ref="K2514">IFERROR(
    XLOOKUP(F2514,
            _xlws.FILTER('Supplier Emission'!$G$15:$G$49,
                   ('Supplier Emission'!$D$15:$D$49=H2514) * ('Supplier Emission'!$F$15:$F$49=$E$2453)),
            _xlws.FILTER('Supplier Emission'!$I$15:$I$49,
                   ('Supplier Emission'!$D$15:$D$49=H2514) * ('Supplier Emission'!$F$15:$F$49=$E$2453)),
            ""),
    "")</f>
        <v/>
      </c>
      <c r="L2514" s="311" t="str">
        <f t="array" ref="L2514">IFERROR(
    XLOOKUP(F2514,
            _xlws.FILTER('Supplier Emission'!$G$15:$G$49,
                   ('Supplier Emission'!$D$15:$D$49=H2514) * ('Supplier Emission'!$F$15:$F$49=$E$2453)),
            _xlws.FILTER('Supplier Emission'!$J$15:$J$49,
                   ('Supplier Emission'!$D$15:$D$49=H2514) * ('Supplier Emission'!$F$15:$F$49=$E$2453)),
            ""),
    "")</f>
        <v/>
      </c>
      <c r="M2514" s="311" t="str">
        <f t="array" ref="M2514">IFERROR(
    XLOOKUP(F2514,
            _xlws.FILTER('Supplier Emission'!$G$15:$G$49,
                   ('Supplier Emission'!$D$15:$D$49=H2514) * ('Supplier Emission'!$F$15:$F$49=$E$2453)),
            _xlws.FILTER('Supplier Emission'!$M$15:$M$49,
                   ('Supplier Emission'!$D$15:$D$49=H2514) * ('Supplier Emission'!$F$15:$F$49=$E$2453)),
            ""),
    "")</f>
        <v/>
      </c>
      <c r="N2514" s="311" t="str">
        <f t="array" ref="N2514">IFERROR(
    XLOOKUP(F2514,
            _xlws.FILTER('Supplier Emission'!$G$15:$G$49,
                   ('Supplier Emission'!$D$15:$D$49=H2514) * ('Supplier Emission'!$F$15:$F$49=$E$2453)),
            _xlws.FILTER('Supplier Emission'!$H$15:$H$49,
                   ('Supplier Emission'!$D$15:$D$49=H2514) * ('Supplier Emission'!$F$15:$F$49=$E$2453)),
            ""),
    "")</f>
        <v/>
      </c>
      <c r="O2514" s="311" t="str">
        <f t="array" ref="O2514">XLOOKUP(1,('Emission Factors'!$E$5:$E$488='GHG emissions calculations'!$F2514)*('Emission Factors'!$H$5:$H$488='GHG emissions calculations'!$H2514),INDEX('Emission Factors'!$E$5:$T$488,0,MATCH('GHG emissions calculations'!O$6,'Emission Factors'!$E$5:$T$5,0)),"",0)</f>
        <v>Other services (not elsewhere specified)</v>
      </c>
      <c r="P2514" s="313">
        <f t="array" ref="P2514">IFERROR(
    INDEX('Emission Factors'!$E$5:$P$488,
          MATCH(1,
                ('Emission Factors'!$E$5:$E$488 = 'GHG emissions calculations'!$F2514) *
                ('Emission Factors'!$H$5:$H$488 = 'GHG emissions calculations'!$H2514),
                0),
          MATCH('GHG emissions calculations'!P$6,'Emission Factors'!$E$5:$P$5,0)),
    "")</f>
        <v>171.2859215</v>
      </c>
      <c r="Q2514" s="311" t="str">
        <f t="array" ref="Q2514">IFERROR(
    IF(
        INDEX('Emission Factors'!$E$5:$P$488,
              MATCH(1,
                    ('Emission Factors'!$E$5:$E$488 = 'GHG emissions calculations'!$F2514) *
                    ('Emission Factors'!$H$5:$H$488 = 'GHG emissions calculations'!$H2514),
                    0),
              MATCH('GHG emissions calculations'!Q$6, 'Emission Factors'!$E$5:$P$5, 0)) &lt;&gt; "",
        INDEX('Emission Factors'!$E$5:$P$488,
              MATCH(1,
                    ('Emission Factors'!$E$5:$E$488 = 'GHG emissions calculations'!$F2514) *
                    ('Emission Factors'!$H$5:$H$488 = 'GHG emissions calculations'!$H2514),
                    0),
              MATCH('GHG emissions calculations'!Q$6, 'Emission Factors'!$E$5:$P$5, 0)),
        ""),
    "")</f>
        <v>kgCO2e / k€</v>
      </c>
      <c r="R2514" s="311" t="str">
        <f t="array" ref="R2514">IFERROR(
    IF(
        INDEX('Emission Factors'!$E$5:$R$488,
              MATCH(1,
                    ('Emission Factors'!$E$5:$E$488 = 'GHG emissions calculations'!$F2514) *
                    ('Emission Factors'!$H$5:$H$488 = 'GHG emissions calculations'!$H2514),
                    0),
              MATCH('GHG emissions calculations'!R$6, 'Emission Factors'!$E$5:$R$5, 0)) &lt;&gt; "",
        INDEX('Emission Factors'!$E$5:$R$488,
              MATCH(1,
                    ('Emission Factors'!$E$5:$E$488 = 'GHG emissions calculations'!$F2514) *
                    ('Emission Factors'!$H$5:$H$488 = 'GHG emissions calculations'!$H2514),
                    0),
              MATCH('GHG emissions calculations'!R$6, 'Emission Factors'!$E$5:$R$5, 0)),
        ""),
    "")</f>
        <v>America</v>
      </c>
      <c r="S2514" s="312">
        <f t="shared" si="4"/>
        <v>0</v>
      </c>
      <c r="T2514" s="23"/>
    </row>
    <row r="2515" ht="15.75" customHeight="1" outlineLevel="2">
      <c r="A2515" s="23"/>
      <c r="B2515" s="71"/>
      <c r="C2515" s="71"/>
      <c r="D2515" s="71"/>
      <c r="E2515" s="314"/>
      <c r="F2515" s="311" t="str">
        <f>Lists!AE88</f>
        <v>Other services - Asia</v>
      </c>
      <c r="G2515" s="311">
        <f t="array" ref="G2515">XLOOKUP(1,('Emission Factors'!$E$5:$E$488='GHG emissions calculations'!$F2515)*('Emission Factors'!$H$5:$H$488='GHG emissions calculations'!$H2515),INDEX('Emission Factors'!$E$5:$T$488,0,MATCH('GHG emissions calculations'!G$6,'Emission Factors'!$E$5:$T$5,0)),"",0)</f>
        <v>3</v>
      </c>
      <c r="H2515" s="311" t="s">
        <v>238</v>
      </c>
      <c r="I2515" s="312" t="str">
        <f>IF(
    SUMIFS('Import data'!$L$25:$L$80,
           'Import data'!$J$25:$J$80, F2515,
           'Import data'!$G$25:$G$80, 'GHG emissions calculations'!$H2515,
           'Import data'!$I$25:$I$80,$E$2453) &lt;&gt; 0,
    SUMIFS('Import data'!$L$25:$L$80,
           'Import data'!$J$25:$J$80, F2515,
           'Import data'!$G$25:$G$80, 'GHG emissions calculations'!$H2515,
           'Import data'!$I$25:$I$80,$E$2453),
    ""
)</f>
        <v/>
      </c>
      <c r="J2515" s="311" t="str">
        <f t="array" ref="J2515">IF(
    XLOOKUP(F2515, 'Import data'!$J$26:$J$47, 'Import data'!$M$26:$M$47, "", 0) = "Please add the region-specific supplier emission factor or choose a different region available in the IAEG database.",
    "",
    XLOOKUP(F2515, 'Import data'!$J$26:$J$47, 'Import data'!$M$26:$M$47, "", 0)
)</f>
        <v/>
      </c>
      <c r="K2515" s="311" t="str">
        <f t="array" ref="K2515">IFERROR(
    XLOOKUP(F2515,
            _xlws.FILTER('Supplier Emission'!$G$15:$G$49,
                   ('Supplier Emission'!$D$15:$D$49=H2515) * ('Supplier Emission'!$F$15:$F$49=$E$2453)),
            _xlws.FILTER('Supplier Emission'!$I$15:$I$49,
                   ('Supplier Emission'!$D$15:$D$49=H2515) * ('Supplier Emission'!$F$15:$F$49=$E$2453)),
            ""),
    "")</f>
        <v/>
      </c>
      <c r="L2515" s="311" t="str">
        <f t="array" ref="L2515">IFERROR(
    XLOOKUP(F2515,
            _xlws.FILTER('Supplier Emission'!$G$15:$G$49,
                   ('Supplier Emission'!$D$15:$D$49=H2515) * ('Supplier Emission'!$F$15:$F$49=$E$2453)),
            _xlws.FILTER('Supplier Emission'!$J$15:$J$49,
                   ('Supplier Emission'!$D$15:$D$49=H2515) * ('Supplier Emission'!$F$15:$F$49=$E$2453)),
            ""),
    "")</f>
        <v/>
      </c>
      <c r="M2515" s="311" t="str">
        <f t="array" ref="M2515">IFERROR(
    XLOOKUP(F2515,
            _xlws.FILTER('Supplier Emission'!$G$15:$G$49,
                   ('Supplier Emission'!$D$15:$D$49=H2515) * ('Supplier Emission'!$F$15:$F$49=$E$2453)),
            _xlws.FILTER('Supplier Emission'!$M$15:$M$49,
                   ('Supplier Emission'!$D$15:$D$49=H2515) * ('Supplier Emission'!$F$15:$F$49=$E$2453)),
            ""),
    "")</f>
        <v/>
      </c>
      <c r="N2515" s="311" t="str">
        <f t="array" ref="N2515">IFERROR(
    XLOOKUP(F2515,
            _xlws.FILTER('Supplier Emission'!$G$15:$G$49,
                   ('Supplier Emission'!$D$15:$D$49=H2515) * ('Supplier Emission'!$F$15:$F$49=$E$2453)),
            _xlws.FILTER('Supplier Emission'!$H$15:$H$49,
                   ('Supplier Emission'!$D$15:$D$49=H2515) * ('Supplier Emission'!$F$15:$F$49=$E$2453)),
            ""),
    "")</f>
        <v/>
      </c>
      <c r="O2515" s="311" t="str">
        <f t="array" ref="O2515">XLOOKUP(1,('Emission Factors'!$E$5:$E$488='GHG emissions calculations'!$F2515)*('Emission Factors'!$H$5:$H$488='GHG emissions calculations'!$H2515),INDEX('Emission Factors'!$E$5:$T$488,0,MATCH('GHG emissions calculations'!O$6,'Emission Factors'!$E$5:$T$5,0)),"",0)</f>
        <v>Other services (not elsewhere specified)</v>
      </c>
      <c r="P2515" s="313">
        <f t="array" ref="P2515">IFERROR(
    INDEX('Emission Factors'!$E$5:$P$488,
          MATCH(1,
                ('Emission Factors'!$E$5:$E$488 = 'GHG emissions calculations'!$F2515) *
                ('Emission Factors'!$H$5:$H$488 = 'GHG emissions calculations'!$H2515),
                0),
          MATCH('GHG emissions calculations'!P$6,'Emission Factors'!$E$5:$P$5,0)),
    "")</f>
        <v>373.7875016</v>
      </c>
      <c r="Q2515" s="311" t="str">
        <f t="array" ref="Q2515">IFERROR(
    IF(
        INDEX('Emission Factors'!$E$5:$P$488,
              MATCH(1,
                    ('Emission Factors'!$E$5:$E$488 = 'GHG emissions calculations'!$F2515) *
                    ('Emission Factors'!$H$5:$H$488 = 'GHG emissions calculations'!$H2515),
                    0),
              MATCH('GHG emissions calculations'!Q$6, 'Emission Factors'!$E$5:$P$5, 0)) &lt;&gt; "",
        INDEX('Emission Factors'!$E$5:$P$488,
              MATCH(1,
                    ('Emission Factors'!$E$5:$E$488 = 'GHG emissions calculations'!$F2515) *
                    ('Emission Factors'!$H$5:$H$488 = 'GHG emissions calculations'!$H2515),
                    0),
              MATCH('GHG emissions calculations'!Q$6, 'Emission Factors'!$E$5:$P$5, 0)),
        ""),
    "")</f>
        <v>kgCO2e / k€</v>
      </c>
      <c r="R2515" s="311" t="str">
        <f t="array" ref="R2515">IFERROR(
    IF(
        INDEX('Emission Factors'!$E$5:$R$488,
              MATCH(1,
                    ('Emission Factors'!$E$5:$E$488 = 'GHG emissions calculations'!$F2515) *
                    ('Emission Factors'!$H$5:$H$488 = 'GHG emissions calculations'!$H2515),
                    0),
              MATCH('GHG emissions calculations'!R$6, 'Emission Factors'!$E$5:$R$5, 0)) &lt;&gt; "",
        INDEX('Emission Factors'!$E$5:$R$488,
              MATCH(1,
                    ('Emission Factors'!$E$5:$E$488 = 'GHG emissions calculations'!$F2515) *
                    ('Emission Factors'!$H$5:$H$488 = 'GHG emissions calculations'!$H2515),
                    0),
              MATCH('GHG emissions calculations'!R$6, 'Emission Factors'!$E$5:$R$5, 0)),
        ""),
    "")</f>
        <v>Asia</v>
      </c>
      <c r="S2515" s="312">
        <f t="shared" si="4"/>
        <v>0</v>
      </c>
      <c r="T2515" s="23"/>
    </row>
    <row r="2516" ht="15.75" customHeight="1" outlineLevel="2">
      <c r="A2516" s="23"/>
      <c r="B2516" s="71"/>
      <c r="C2516" s="71"/>
      <c r="D2516" s="71"/>
      <c r="E2516" s="314"/>
      <c r="F2516" s="311" t="str">
        <f>Lists!AE86</f>
        <v>Other services - Europe</v>
      </c>
      <c r="G2516" s="311">
        <f t="array" ref="G2516">XLOOKUP(1,('Emission Factors'!$E$5:$E$488='GHG emissions calculations'!$F2516)*('Emission Factors'!$H$5:$H$488='GHG emissions calculations'!$H2516),INDEX('Emission Factors'!$E$5:$T$488,0,MATCH('GHG emissions calculations'!G$6,'Emission Factors'!$E$5:$T$5,0)),"",0)</f>
        <v>3</v>
      </c>
      <c r="H2516" s="311" t="s">
        <v>238</v>
      </c>
      <c r="I2516" s="312" t="str">
        <f>IF(
    SUMIFS('Import data'!$L$25:$L$80,
           'Import data'!$J$25:$J$80, F2516,
           'Import data'!$G$25:$G$80, 'GHG emissions calculations'!$H2516,
           'Import data'!$I$25:$I$80,$E$2453) &lt;&gt; 0,
    SUMIFS('Import data'!$L$25:$L$80,
           'Import data'!$J$25:$J$80, F2516,
           'Import data'!$G$25:$G$80, 'GHG emissions calculations'!$H2516,
           'Import data'!$I$25:$I$80,$E$2453),
    ""
)</f>
        <v/>
      </c>
      <c r="J2516" s="311" t="str">
        <f t="array" ref="J2516">IF(
    XLOOKUP(F2516, 'Import data'!$J$26:$J$47, 'Import data'!$M$26:$M$47, "", 0) = "Please add the region-specific supplier emission factor or choose a different region available in the IAEG database.",
    "",
    XLOOKUP(F2516, 'Import data'!$J$26:$J$47, 'Import data'!$M$26:$M$47, "", 0)
)</f>
        <v/>
      </c>
      <c r="K2516" s="311" t="str">
        <f t="array" ref="K2516">IFERROR(
    XLOOKUP(F2516,
            _xlws.FILTER('Supplier Emission'!$G$15:$G$49,
                   ('Supplier Emission'!$D$15:$D$49=H2516) * ('Supplier Emission'!$F$15:$F$49=$E$2453)),
            _xlws.FILTER('Supplier Emission'!$I$15:$I$49,
                   ('Supplier Emission'!$D$15:$D$49=H2516) * ('Supplier Emission'!$F$15:$F$49=$E$2453)),
            ""),
    "")</f>
        <v/>
      </c>
      <c r="L2516" s="311" t="str">
        <f t="array" ref="L2516">IFERROR(
    XLOOKUP(F2516,
            _xlws.FILTER('Supplier Emission'!$G$15:$G$49,
                   ('Supplier Emission'!$D$15:$D$49=H2516) * ('Supplier Emission'!$F$15:$F$49=$E$2453)),
            _xlws.FILTER('Supplier Emission'!$J$15:$J$49,
                   ('Supplier Emission'!$D$15:$D$49=H2516) * ('Supplier Emission'!$F$15:$F$49=$E$2453)),
            ""),
    "")</f>
        <v/>
      </c>
      <c r="M2516" s="311" t="str">
        <f t="array" ref="M2516">IFERROR(
    XLOOKUP(F2516,
            _xlws.FILTER('Supplier Emission'!$G$15:$G$49,
                   ('Supplier Emission'!$D$15:$D$49=H2516) * ('Supplier Emission'!$F$15:$F$49=$E$2453)),
            _xlws.FILTER('Supplier Emission'!$M$15:$M$49,
                   ('Supplier Emission'!$D$15:$D$49=H2516) * ('Supplier Emission'!$F$15:$F$49=$E$2453)),
            ""),
    "")</f>
        <v/>
      </c>
      <c r="N2516" s="311" t="str">
        <f t="array" ref="N2516">IFERROR(
    XLOOKUP(F2516,
            _xlws.FILTER('Supplier Emission'!$G$15:$G$49,
                   ('Supplier Emission'!$D$15:$D$49=H2516) * ('Supplier Emission'!$F$15:$F$49=$E$2453)),
            _xlws.FILTER('Supplier Emission'!$H$15:$H$49,
                   ('Supplier Emission'!$D$15:$D$49=H2516) * ('Supplier Emission'!$F$15:$F$49=$E$2453)),
            ""),
    "")</f>
        <v/>
      </c>
      <c r="O2516" s="311" t="str">
        <f t="array" ref="O2516">XLOOKUP(1,('Emission Factors'!$E$5:$E$488='GHG emissions calculations'!$F2516)*('Emission Factors'!$H$5:$H$488='GHG emissions calculations'!$H2516),INDEX('Emission Factors'!$E$5:$T$488,0,MATCH('GHG emissions calculations'!O$6,'Emission Factors'!$E$5:$T$5,0)),"",0)</f>
        <v>Services d'architecture et d'ingénierie/ services de contrôle et analyses techniques - 2023</v>
      </c>
      <c r="P2516" s="313">
        <f t="array" ref="P2516">IFERROR(
    INDEX('Emission Factors'!$E$5:$P$488,
          MATCH(1,
                ('Emission Factors'!$E$5:$E$488 = 'GHG emissions calculations'!$F2516) *
                ('Emission Factors'!$H$5:$H$488 = 'GHG emissions calculations'!$H2516),
                0),
          MATCH('GHG emissions calculations'!P$6,'Emission Factors'!$E$5:$P$5,0)),
    "")</f>
        <v>102</v>
      </c>
      <c r="Q2516" s="311" t="str">
        <f t="array" ref="Q2516">IFERROR(
    IF(
        INDEX('Emission Factors'!$E$5:$P$488,
              MATCH(1,
                    ('Emission Factors'!$E$5:$E$488 = 'GHG emissions calculations'!$F2516) *
                    ('Emission Factors'!$H$5:$H$488 = 'GHG emissions calculations'!$H2516),
                    0),
              MATCH('GHG emissions calculations'!Q$6, 'Emission Factors'!$E$5:$P$5, 0)) &lt;&gt; "",
        INDEX('Emission Factors'!$E$5:$P$488,
              MATCH(1,
                    ('Emission Factors'!$E$5:$E$488 = 'GHG emissions calculations'!$F2516) *
                    ('Emission Factors'!$H$5:$H$488 = 'GHG emissions calculations'!$H2516),
                    0),
              MATCH('GHG emissions calculations'!Q$6, 'Emission Factors'!$E$5:$P$5, 0)),
        ""),
    "")</f>
        <v>kgCO2e / k€</v>
      </c>
      <c r="R2516" s="311" t="str">
        <f t="array" ref="R2516">IFERROR(
    IF(
        INDEX('Emission Factors'!$E$5:$R$488,
              MATCH(1,
                    ('Emission Factors'!$E$5:$E$488 = 'GHG emissions calculations'!$F2516) *
                    ('Emission Factors'!$H$5:$H$488 = 'GHG emissions calculations'!$H2516),
                    0),
              MATCH('GHG emissions calculations'!R$6, 'Emission Factors'!$E$5:$R$5, 0)) &lt;&gt; "",
        INDEX('Emission Factors'!$E$5:$R$488,
              MATCH(1,
                    ('Emission Factors'!$E$5:$E$488 = 'GHG emissions calculations'!$F2516) *
                    ('Emission Factors'!$H$5:$H$488 = 'GHG emissions calculations'!$H2516),
                    0),
              MATCH('GHG emissions calculations'!R$6, 'Emission Factors'!$E$5:$R$5, 0)),
        ""),
    "")</f>
        <v>Europe</v>
      </c>
      <c r="S2516" s="312">
        <f t="shared" si="4"/>
        <v>0</v>
      </c>
      <c r="T2516" s="23"/>
    </row>
    <row r="2517" ht="15.75" customHeight="1" outlineLevel="2">
      <c r="A2517" s="23"/>
      <c r="B2517" s="71"/>
      <c r="C2517" s="71"/>
      <c r="D2517" s="71"/>
      <c r="E2517" s="314"/>
      <c r="F2517" s="311" t="str">
        <f>Lists!AE91</f>
        <v>Other services - Global or unspecified region</v>
      </c>
      <c r="G2517" s="311" t="str">
        <f t="array" ref="G2517">XLOOKUP(1,('Emission Factors'!$E$5:$E$488='GHG emissions calculations'!$F2517)*('Emission Factors'!$H$5:$H$488='GHG emissions calculations'!$H2517),INDEX('Emission Factors'!$E$5:$T$488,0,MATCH('GHG emissions calculations'!G$6,'Emission Factors'!$E$5:$T$5,0)),"",0)</f>
        <v/>
      </c>
      <c r="H2517" s="311" t="s">
        <v>238</v>
      </c>
      <c r="I2517" s="312" t="str">
        <f>IF(
    SUMIFS('Import data'!$L$25:$L$80,
           'Import data'!$J$25:$J$80, F2517,
           'Import data'!$G$25:$G$80, 'GHG emissions calculations'!$H2517,
           'Import data'!$I$25:$I$80,$E$2453) &lt;&gt; 0,
    SUMIFS('Import data'!$L$25:$L$80,
           'Import data'!$J$25:$J$80, F2517,
           'Import data'!$G$25:$G$80, 'GHG emissions calculations'!$H2517,
           'Import data'!$I$25:$I$80,$E$2453),
    ""
)</f>
        <v/>
      </c>
      <c r="J2517" s="311" t="str">
        <f t="array" ref="J2517">IF(
    XLOOKUP(F2517, 'Import data'!$J$26:$J$47, 'Import data'!$M$26:$M$47, "", 0) = "Please add the region-specific supplier emission factor or choose a different region available in the IAEG database.",
    "",
    XLOOKUP(F2517, 'Import data'!$J$26:$J$47, 'Import data'!$M$26:$M$47, "", 0)
)</f>
        <v/>
      </c>
      <c r="K2517" s="311" t="str">
        <f t="array" ref="K2517">IFERROR(
    XLOOKUP(F2517,
            _xlws.FILTER('Supplier Emission'!$G$15:$G$49,
                   ('Supplier Emission'!$D$15:$D$49=H2517) * ('Supplier Emission'!$F$15:$F$49=$E$2453)),
            _xlws.FILTER('Supplier Emission'!$I$15:$I$49,
                   ('Supplier Emission'!$D$15:$D$49=H2517) * ('Supplier Emission'!$F$15:$F$49=$E$2453)),
            ""),
    "")</f>
        <v/>
      </c>
      <c r="L2517" s="311" t="str">
        <f t="array" ref="L2517">IFERROR(
    XLOOKUP(F2517,
            _xlws.FILTER('Supplier Emission'!$G$15:$G$49,
                   ('Supplier Emission'!$D$15:$D$49=H2517) * ('Supplier Emission'!$F$15:$F$49=$E$2453)),
            _xlws.FILTER('Supplier Emission'!$J$15:$J$49,
                   ('Supplier Emission'!$D$15:$D$49=H2517) * ('Supplier Emission'!$F$15:$F$49=$E$2453)),
            ""),
    "")</f>
        <v/>
      </c>
      <c r="M2517" s="311" t="str">
        <f t="array" ref="M2517">IFERROR(
    XLOOKUP(F2517,
            _xlws.FILTER('Supplier Emission'!$G$15:$G$49,
                   ('Supplier Emission'!$D$15:$D$49=H2517) * ('Supplier Emission'!$F$15:$F$49=$E$2453)),
            _xlws.FILTER('Supplier Emission'!$M$15:$M$49,
                   ('Supplier Emission'!$D$15:$D$49=H2517) * ('Supplier Emission'!$F$15:$F$49=$E$2453)),
            ""),
    "")</f>
        <v/>
      </c>
      <c r="N2517" s="311" t="str">
        <f t="array" ref="N2517">IFERROR(
    XLOOKUP(F2517,
            _xlws.FILTER('Supplier Emission'!$G$15:$G$49,
                   ('Supplier Emission'!$D$15:$D$49=H2517) * ('Supplier Emission'!$F$15:$F$49=$E$2453)),
            _xlws.FILTER('Supplier Emission'!$H$15:$H$49,
                   ('Supplier Emission'!$D$15:$D$49=H2517) * ('Supplier Emission'!$F$15:$F$49=$E$2453)),
            ""),
    "")</f>
        <v/>
      </c>
      <c r="O2517" s="311" t="str">
        <f t="array" ref="O2517">XLOOKUP(1,('Emission Factors'!$E$5:$E$488='GHG emissions calculations'!$F2517)*('Emission Factors'!$H$5:$H$488='GHG emissions calculations'!$H2517),INDEX('Emission Factors'!$E$5:$T$488,0,MATCH('GHG emissions calculations'!O$6,'Emission Factors'!$E$5:$T$5,0)),"",0)</f>
        <v/>
      </c>
      <c r="P2517" s="313" t="str">
        <f t="array" ref="P2517">IFERROR(
    INDEX('Emission Factors'!$E$5:$P$488,
          MATCH(1,
                ('Emission Factors'!$E$5:$E$488 = 'GHG emissions calculations'!$F2517) *
                ('Emission Factors'!$H$5:$H$488 = 'GHG emissions calculations'!$H2517),
                0),
          MATCH('GHG emissions calculations'!P$6,'Emission Factors'!$E$5:$P$5,0)),
    "")</f>
        <v/>
      </c>
      <c r="Q2517" s="311" t="str">
        <f t="array" ref="Q2517">IFERROR(
    IF(
        INDEX('Emission Factors'!$E$5:$P$488,
              MATCH(1,
                    ('Emission Factors'!$E$5:$E$488 = 'GHG emissions calculations'!$F2517) *
                    ('Emission Factors'!$H$5:$H$488 = 'GHG emissions calculations'!$H2517),
                    0),
              MATCH('GHG emissions calculations'!Q$6, 'Emission Factors'!$E$5:$P$5, 0)) &lt;&gt; "",
        INDEX('Emission Factors'!$E$5:$P$488,
              MATCH(1,
                    ('Emission Factors'!$E$5:$E$488 = 'GHG emissions calculations'!$F2517) *
                    ('Emission Factors'!$H$5:$H$488 = 'GHG emissions calculations'!$H2517),
                    0),
              MATCH('GHG emissions calculations'!Q$6, 'Emission Factors'!$E$5:$P$5, 0)),
        ""),
    "")</f>
        <v/>
      </c>
      <c r="R2517" s="311" t="str">
        <f t="array" ref="R2517">IFERROR(
    IF(
        INDEX('Emission Factors'!$E$5:$R$488,
              MATCH(1,
                    ('Emission Factors'!$E$5:$E$488 = 'GHG emissions calculations'!$F2517) *
                    ('Emission Factors'!$H$5:$H$488 = 'GHG emissions calculations'!$H2517),
                    0),
              MATCH('GHG emissions calculations'!R$6, 'Emission Factors'!$E$5:$R$5, 0)) &lt;&gt; "",
        INDEX('Emission Factors'!$E$5:$R$488,
              MATCH(1,
                    ('Emission Factors'!$E$5:$E$488 = 'GHG emissions calculations'!$F2517) *
                    ('Emission Factors'!$H$5:$H$488 = 'GHG emissions calculations'!$H2517),
                    0),
              MATCH('GHG emissions calculations'!R$6, 'Emission Factors'!$E$5:$R$5, 0)),
        ""),
    "")</f>
        <v/>
      </c>
      <c r="S2517" s="312">
        <f t="shared" si="4"/>
        <v>0</v>
      </c>
      <c r="T2517" s="23"/>
    </row>
    <row r="2518" ht="15.75" customHeight="1" outlineLevel="2">
      <c r="A2518" s="23"/>
      <c r="B2518" s="71"/>
      <c r="C2518" s="71"/>
      <c r="D2518" s="71"/>
      <c r="E2518" s="314"/>
      <c r="F2518" s="311" t="str">
        <f>Lists!AE90</f>
        <v>Other services - Middle East</v>
      </c>
      <c r="G2518" s="311" t="str">
        <f t="array" ref="G2518">XLOOKUP(1,('Emission Factors'!$E$5:$E$488='GHG emissions calculations'!$F2518)*('Emission Factors'!$H$5:$H$488='GHG emissions calculations'!$H2518),INDEX('Emission Factors'!$E$5:$T$488,0,MATCH('GHG emissions calculations'!G$6,'Emission Factors'!$E$5:$T$5,0)),"",0)</f>
        <v/>
      </c>
      <c r="H2518" s="311" t="s">
        <v>238</v>
      </c>
      <c r="I2518" s="312" t="str">
        <f>IF(
    SUMIFS('Import data'!$L$25:$L$80,
           'Import data'!$J$25:$J$80, F2518,
           'Import data'!$G$25:$G$80, 'GHG emissions calculations'!$H2518,
           'Import data'!$I$25:$I$80,$E$2453) &lt;&gt; 0,
    SUMIFS('Import data'!$L$25:$L$80,
           'Import data'!$J$25:$J$80, F2518,
           'Import data'!$G$25:$G$80, 'GHG emissions calculations'!$H2518,
           'Import data'!$I$25:$I$80,$E$2453),
    ""
)</f>
        <v/>
      </c>
      <c r="J2518" s="311" t="str">
        <f t="array" ref="J2518">IF(
    XLOOKUP(F2518, 'Import data'!$J$26:$J$47, 'Import data'!$M$26:$M$47, "", 0) = "Please add the region-specific supplier emission factor or choose a different region available in the IAEG database.",
    "",
    XLOOKUP(F2518, 'Import data'!$J$26:$J$47, 'Import data'!$M$26:$M$47, "", 0)
)</f>
        <v/>
      </c>
      <c r="K2518" s="311" t="str">
        <f t="array" ref="K2518">IFERROR(
    XLOOKUP(F2518,
            _xlws.FILTER('Supplier Emission'!$G$15:$G$49,
                   ('Supplier Emission'!$D$15:$D$49=H2518) * ('Supplier Emission'!$F$15:$F$49=$E$2453)),
            _xlws.FILTER('Supplier Emission'!$I$15:$I$49,
                   ('Supplier Emission'!$D$15:$D$49=H2518) * ('Supplier Emission'!$F$15:$F$49=$E$2453)),
            ""),
    "")</f>
        <v/>
      </c>
      <c r="L2518" s="311" t="str">
        <f t="array" ref="L2518">IFERROR(
    XLOOKUP(F2518,
            _xlws.FILTER('Supplier Emission'!$G$15:$G$49,
                   ('Supplier Emission'!$D$15:$D$49=H2518) * ('Supplier Emission'!$F$15:$F$49=$E$2453)),
            _xlws.FILTER('Supplier Emission'!$J$15:$J$49,
                   ('Supplier Emission'!$D$15:$D$49=H2518) * ('Supplier Emission'!$F$15:$F$49=$E$2453)),
            ""),
    "")</f>
        <v/>
      </c>
      <c r="M2518" s="311" t="str">
        <f t="array" ref="M2518">IFERROR(
    XLOOKUP(F2518,
            _xlws.FILTER('Supplier Emission'!$G$15:$G$49,
                   ('Supplier Emission'!$D$15:$D$49=H2518) * ('Supplier Emission'!$F$15:$F$49=$E$2453)),
            _xlws.FILTER('Supplier Emission'!$M$15:$M$49,
                   ('Supplier Emission'!$D$15:$D$49=H2518) * ('Supplier Emission'!$F$15:$F$49=$E$2453)),
            ""),
    "")</f>
        <v/>
      </c>
      <c r="N2518" s="311" t="str">
        <f t="array" ref="N2518">IFERROR(
    XLOOKUP(F2518,
            _xlws.FILTER('Supplier Emission'!$G$15:$G$49,
                   ('Supplier Emission'!$D$15:$D$49=H2518) * ('Supplier Emission'!$F$15:$F$49=$E$2453)),
            _xlws.FILTER('Supplier Emission'!$H$15:$H$49,
                   ('Supplier Emission'!$D$15:$D$49=H2518) * ('Supplier Emission'!$F$15:$F$49=$E$2453)),
            ""),
    "")</f>
        <v/>
      </c>
      <c r="O2518" s="311" t="str">
        <f t="array" ref="O2518">XLOOKUP(1,('Emission Factors'!$E$5:$E$488='GHG emissions calculations'!$F2518)*('Emission Factors'!$H$5:$H$488='GHG emissions calculations'!$H2518),INDEX('Emission Factors'!$E$5:$T$488,0,MATCH('GHG emissions calculations'!O$6,'Emission Factors'!$E$5:$T$5,0)),"",0)</f>
        <v/>
      </c>
      <c r="P2518" s="313" t="str">
        <f t="array" ref="P2518">IFERROR(
    INDEX('Emission Factors'!$E$5:$P$488,
          MATCH(1,
                ('Emission Factors'!$E$5:$E$488 = 'GHG emissions calculations'!$F2518) *
                ('Emission Factors'!$H$5:$H$488 = 'GHG emissions calculations'!$H2518),
                0),
          MATCH('GHG emissions calculations'!P$6,'Emission Factors'!$E$5:$P$5,0)),
    "")</f>
        <v/>
      </c>
      <c r="Q2518" s="311" t="str">
        <f t="array" ref="Q2518">IFERROR(
    IF(
        INDEX('Emission Factors'!$E$5:$P$488,
              MATCH(1,
                    ('Emission Factors'!$E$5:$E$488 = 'GHG emissions calculations'!$F2518) *
                    ('Emission Factors'!$H$5:$H$488 = 'GHG emissions calculations'!$H2518),
                    0),
              MATCH('GHG emissions calculations'!Q$6, 'Emission Factors'!$E$5:$P$5, 0)) &lt;&gt; "",
        INDEX('Emission Factors'!$E$5:$P$488,
              MATCH(1,
                    ('Emission Factors'!$E$5:$E$488 = 'GHG emissions calculations'!$F2518) *
                    ('Emission Factors'!$H$5:$H$488 = 'GHG emissions calculations'!$H2518),
                    0),
              MATCH('GHG emissions calculations'!Q$6, 'Emission Factors'!$E$5:$P$5, 0)),
        ""),
    "")</f>
        <v/>
      </c>
      <c r="R2518" s="311" t="str">
        <f t="array" ref="R2518">IFERROR(
    IF(
        INDEX('Emission Factors'!$E$5:$R$488,
              MATCH(1,
                    ('Emission Factors'!$E$5:$E$488 = 'GHG emissions calculations'!$F2518) *
                    ('Emission Factors'!$H$5:$H$488 = 'GHG emissions calculations'!$H2518),
                    0),
              MATCH('GHG emissions calculations'!R$6, 'Emission Factors'!$E$5:$R$5, 0)) &lt;&gt; "",
        INDEX('Emission Factors'!$E$5:$R$488,
              MATCH(1,
                    ('Emission Factors'!$E$5:$E$488 = 'GHG emissions calculations'!$F2518) *
                    ('Emission Factors'!$H$5:$H$488 = 'GHG emissions calculations'!$H2518),
                    0),
              MATCH('GHG emissions calculations'!R$6, 'Emission Factors'!$E$5:$R$5, 0)),
        ""),
    "")</f>
        <v/>
      </c>
      <c r="S2518" s="312">
        <f t="shared" si="4"/>
        <v>0</v>
      </c>
      <c r="T2518" s="23"/>
    </row>
    <row r="2519" ht="15.75" customHeight="1" outlineLevel="2">
      <c r="A2519" s="23"/>
      <c r="B2519" s="71"/>
      <c r="C2519" s="71"/>
      <c r="D2519" s="71"/>
      <c r="E2519" s="315"/>
      <c r="F2519" s="311" t="str">
        <f>Lists!AE89</f>
        <v>Other services - Oceania</v>
      </c>
      <c r="G2519" s="311" t="str">
        <f t="array" ref="G2519">XLOOKUP(1,('Emission Factors'!$E$5:$E$488='GHG emissions calculations'!$F2519)*('Emission Factors'!$H$5:$H$488='GHG emissions calculations'!$H2519),INDEX('Emission Factors'!$E$5:$T$488,0,MATCH('GHG emissions calculations'!G$6,'Emission Factors'!$E$5:$T$5,0)),"",0)</f>
        <v/>
      </c>
      <c r="H2519" s="311" t="s">
        <v>238</v>
      </c>
      <c r="I2519" s="312" t="str">
        <f>IF(
    SUMIFS('Import data'!$L$25:$L$80,
           'Import data'!$J$25:$J$80, F2519,
           'Import data'!$G$25:$G$80, 'GHG emissions calculations'!$H2519,
           'Import data'!$I$25:$I$80,$E$2453) &lt;&gt; 0,
    SUMIFS('Import data'!$L$25:$L$80,
           'Import data'!$J$25:$J$80, F2519,
           'Import data'!$G$25:$G$80, 'GHG emissions calculations'!$H2519,
           'Import data'!$I$25:$I$80,$E$2453),
    ""
)</f>
        <v/>
      </c>
      <c r="J2519" s="311" t="str">
        <f t="array" ref="J2519">IF(
    XLOOKUP(F2519, 'Import data'!$J$26:$J$47, 'Import data'!$M$26:$M$47, "", 0) = "Please add the region-specific supplier emission factor or choose a different region available in the IAEG database.",
    "",
    XLOOKUP(F2519, 'Import data'!$J$26:$J$47, 'Import data'!$M$26:$M$47, "", 0)
)</f>
        <v/>
      </c>
      <c r="K2519" s="311" t="str">
        <f t="array" ref="K2519">IFERROR(
    XLOOKUP(F2519,
            _xlws.FILTER('Supplier Emission'!$G$15:$G$49,
                   ('Supplier Emission'!$D$15:$D$49=H2519) * ('Supplier Emission'!$F$15:$F$49=$E$2453)),
            _xlws.FILTER('Supplier Emission'!$I$15:$I$49,
                   ('Supplier Emission'!$D$15:$D$49=H2519) * ('Supplier Emission'!$F$15:$F$49=$E$2453)),
            ""),
    "")</f>
        <v/>
      </c>
      <c r="L2519" s="311" t="str">
        <f t="array" ref="L2519">IFERROR(
    XLOOKUP(F2519,
            _xlws.FILTER('Supplier Emission'!$G$15:$G$49,
                   ('Supplier Emission'!$D$15:$D$49=H2519) * ('Supplier Emission'!$F$15:$F$49=$E$2453)),
            _xlws.FILTER('Supplier Emission'!$J$15:$J$49,
                   ('Supplier Emission'!$D$15:$D$49=H2519) * ('Supplier Emission'!$F$15:$F$49=$E$2453)),
            ""),
    "")</f>
        <v/>
      </c>
      <c r="M2519" s="311" t="str">
        <f t="array" ref="M2519">IFERROR(
    XLOOKUP(F2519,
            _xlws.FILTER('Supplier Emission'!$G$15:$G$49,
                   ('Supplier Emission'!$D$15:$D$49=H2519) * ('Supplier Emission'!$F$15:$F$49=$E$2453)),
            _xlws.FILTER('Supplier Emission'!$M$15:$M$49,
                   ('Supplier Emission'!$D$15:$D$49=H2519) * ('Supplier Emission'!$F$15:$F$49=$E$2453)),
            ""),
    "")</f>
        <v/>
      </c>
      <c r="N2519" s="311" t="str">
        <f t="array" ref="N2519">IFERROR(
    XLOOKUP(F2519,
            _xlws.FILTER('Supplier Emission'!$G$15:$G$49,
                   ('Supplier Emission'!$D$15:$D$49=H2519) * ('Supplier Emission'!$F$15:$F$49=$E$2453)),
            _xlws.FILTER('Supplier Emission'!$H$15:$H$49,
                   ('Supplier Emission'!$D$15:$D$49=H2519) * ('Supplier Emission'!$F$15:$F$49=$E$2453)),
            ""),
    "")</f>
        <v/>
      </c>
      <c r="O2519" s="311" t="str">
        <f t="array" ref="O2519">XLOOKUP(1,('Emission Factors'!$E$5:$E$488='GHG emissions calculations'!$F2519)*('Emission Factors'!$H$5:$H$488='GHG emissions calculations'!$H2519),INDEX('Emission Factors'!$E$5:$T$488,0,MATCH('GHG emissions calculations'!O$6,'Emission Factors'!$E$5:$T$5,0)),"",0)</f>
        <v/>
      </c>
      <c r="P2519" s="313" t="str">
        <f t="array" ref="P2519">IFERROR(
    INDEX('Emission Factors'!$E$5:$P$488,
          MATCH(1,
                ('Emission Factors'!$E$5:$E$488 = 'GHG emissions calculations'!$F2519) *
                ('Emission Factors'!$H$5:$H$488 = 'GHG emissions calculations'!$H2519),
                0),
          MATCH('GHG emissions calculations'!P$6,'Emission Factors'!$E$5:$P$5,0)),
    "")</f>
        <v/>
      </c>
      <c r="Q2519" s="311" t="str">
        <f t="array" ref="Q2519">IFERROR(
    IF(
        INDEX('Emission Factors'!$E$5:$P$488,
              MATCH(1,
                    ('Emission Factors'!$E$5:$E$488 = 'GHG emissions calculations'!$F2519) *
                    ('Emission Factors'!$H$5:$H$488 = 'GHG emissions calculations'!$H2519),
                    0),
              MATCH('GHG emissions calculations'!Q$6, 'Emission Factors'!$E$5:$P$5, 0)) &lt;&gt; "",
        INDEX('Emission Factors'!$E$5:$P$488,
              MATCH(1,
                    ('Emission Factors'!$E$5:$E$488 = 'GHG emissions calculations'!$F2519) *
                    ('Emission Factors'!$H$5:$H$488 = 'GHG emissions calculations'!$H2519),
                    0),
              MATCH('GHG emissions calculations'!Q$6, 'Emission Factors'!$E$5:$P$5, 0)),
        ""),
    "")</f>
        <v/>
      </c>
      <c r="R2519" s="311" t="str">
        <f t="array" ref="R2519">IFERROR(
    IF(
        INDEX('Emission Factors'!$E$5:$R$488,
              MATCH(1,
                    ('Emission Factors'!$E$5:$E$488 = 'GHG emissions calculations'!$F2519) *
                    ('Emission Factors'!$H$5:$H$488 = 'GHG emissions calculations'!$H2519),
                    0),
              MATCH('GHG emissions calculations'!R$6, 'Emission Factors'!$E$5:$R$5, 0)) &lt;&gt; "",
        INDEX('Emission Factors'!$E$5:$R$488,
              MATCH(1,
                    ('Emission Factors'!$E$5:$E$488 = 'GHG emissions calculations'!$F2519) *
                    ('Emission Factors'!$H$5:$H$488 = 'GHG emissions calculations'!$H2519),
                    0),
              MATCH('GHG emissions calculations'!R$6, 'Emission Factors'!$E$5:$R$5, 0)),
        ""),
    "")</f>
        <v/>
      </c>
      <c r="S2519" s="312">
        <f t="shared" si="4"/>
        <v>0</v>
      </c>
      <c r="T2519" s="23"/>
    </row>
    <row r="2520" ht="15.75" customHeight="1" outlineLevel="2">
      <c r="A2520" s="23"/>
      <c r="B2520" s="71"/>
      <c r="C2520" s="71"/>
      <c r="D2520" s="71"/>
      <c r="E2520" s="310" t="s">
        <v>209</v>
      </c>
      <c r="F2520" s="311" t="str">
        <f>Lists!AG27</f>
        <v>Financial services, insurance and consulting - Africa</v>
      </c>
      <c r="G2520" s="311" t="str">
        <f t="array" ref="G2520">XLOOKUP(1,('Emission Factors'!$E$5:$E$488='GHG emissions calculations'!$F2520)*('Emission Factors'!$H$5:$H$488='GHG emissions calculations'!$H2520),INDEX('Emission Factors'!$E$5:$T$488,0,MATCH('GHG emissions calculations'!G$6,'Emission Factors'!$E$5:$T$5,0)),"",0)</f>
        <v/>
      </c>
      <c r="H2520" s="311" t="s">
        <v>238</v>
      </c>
      <c r="I2520" s="312" t="str">
        <f>IF(
    SUMIFS('Import data'!$L$25:$L$80,
           'Import data'!$J$25:$J$80, F2520,
           'Import data'!$G$25:$G$80, 'GHG emissions calculations'!$H2520,
           'Import data'!$I$25:$I$80,$E$2520) &lt;&gt; 0,
    SUMIFS('Import data'!$L$25:$L$80,
           'Import data'!$J$25:$J$80, F2520,
           'Import data'!$G$25:$G$80, 'GHG emissions calculations'!$H2520,
           'Import data'!$I$25:$I$80,$E$2520),
    ""
)</f>
        <v/>
      </c>
      <c r="J2520" s="311" t="str">
        <f t="array" ref="J2520">IF(
    XLOOKUP(F2520, 'Import data'!$J$26:$J$47, 'Import data'!$M$26:$M$47, "", 0) = "Please add the region-specific supplier emission factor or choose a different region available in the IAEG database.",
    "",
    XLOOKUP(F2520, 'Import data'!$J$26:$J$47, 'Import data'!$M$26:$M$47, "", 0)
)</f>
        <v/>
      </c>
      <c r="K2520" s="311" t="str">
        <f t="array" ref="K2520">IFERROR(
    XLOOKUP(F2520,
            _xlws.FILTER('Supplier Emission'!$G$15:$G$49,
                   ('Supplier Emission'!$D$15:$D$49=H2520) * ('Supplier Emission'!$F$15:$F$49=$E$2520)),
            _xlws.FILTER('Supplier Emission'!$I$15:$I$49,
                   ('Supplier Emission'!$D$15:$D$49=H2520) * ('Supplier Emission'!$F$15:$F$49=$E$2520)),
            ""),
    "")</f>
        <v/>
      </c>
      <c r="L2520" s="311" t="str">
        <f t="array" ref="L2520">IFERROR(
    XLOOKUP(F2520,
            _xlws.FILTER('Supplier Emission'!$G$15:$G$49,
                   ('Supplier Emission'!$D$15:$D$49=H2520) * ('Supplier Emission'!$F$15:$F$49=$E$2520)),
            _xlws.FILTER('Supplier Emission'!$J$15:$J$49,
                   ('Supplier Emission'!$D$15:$D$49=H2520) * ('Supplier Emission'!$F$15:$F$49=$E$2520)),
            ""),
    "")</f>
        <v/>
      </c>
      <c r="M2520" s="311" t="str">
        <f t="array" ref="M2520">IFERROR(
    XLOOKUP(F2520,
            _xlws.FILTER('Supplier Emission'!$G$15:$G$49,
                   ('Supplier Emission'!$D$15:$D$49=H2520) * ('Supplier Emission'!$F$15:$F$49=$E$2520)),
            _xlws.FILTER('Supplier Emission'!$M$15:$M$49,
                   ('Supplier Emission'!$D$15:$D$49=H2520) * ('Supplier Emission'!$F$15:$F$49=$E$2520)),
            ""),
    "")</f>
        <v/>
      </c>
      <c r="N2520" s="311" t="str">
        <f t="array" ref="N2520">IFERROR(
    XLOOKUP(F2520,
            _xlws.FILTER('Supplier Emission'!$G$15:$G$49,
                   ('Supplier Emission'!$D$15:$D$49=H2520) * ('Supplier Emission'!$F$15:$F$49=$E$2520)),
            _xlws.FILTER('Supplier Emission'!$H$15:$H$49,
                   ('Supplier Emission'!$D$15:$D$49=H2520) * ('Supplier Emission'!$F$15:$F$49=$E$2520)),
            ""),
    "")</f>
        <v/>
      </c>
      <c r="O2520" s="311" t="str">
        <f t="array" ref="O2520">XLOOKUP(1,('Emission Factors'!$E$5:$E$488='GHG emissions calculations'!$F2520)*('Emission Factors'!$H$5:$H$488='GHG emissions calculations'!$H2520),INDEX('Emission Factors'!$E$5:$T$488,0,MATCH('GHG emissions calculations'!O$6,'Emission Factors'!$E$5:$T$5,0)),"",0)</f>
        <v/>
      </c>
      <c r="P2520" s="313" t="str">
        <f t="array" ref="P2520">IFERROR(
    INDEX('Emission Factors'!$E$5:$P$488,
          MATCH(1,
                ('Emission Factors'!$E$5:$E$488 = 'GHG emissions calculations'!$F2520) *
                ('Emission Factors'!$H$5:$H$488 = 'GHG emissions calculations'!$H2520),
                0),
          MATCH('GHG emissions calculations'!P$6,'Emission Factors'!$E$5:$P$5,0)),
    "")</f>
        <v/>
      </c>
      <c r="Q2520" s="311" t="str">
        <f t="array" ref="Q2520">IFERROR(
    IF(
        INDEX('Emission Factors'!$E$5:$P$488,
              MATCH(1,
                    ('Emission Factors'!$E$5:$E$488 = 'GHG emissions calculations'!$F2520) *
                    ('Emission Factors'!$H$5:$H$488 = 'GHG emissions calculations'!$H2520),
                    0),
              MATCH('GHG emissions calculations'!Q$6, 'Emission Factors'!$E$5:$P$5, 0)) &lt;&gt; "",
        INDEX('Emission Factors'!$E$5:$P$488,
              MATCH(1,
                    ('Emission Factors'!$E$5:$E$488 = 'GHG emissions calculations'!$F2520) *
                    ('Emission Factors'!$H$5:$H$488 = 'GHG emissions calculations'!$H2520),
                    0),
              MATCH('GHG emissions calculations'!Q$6, 'Emission Factors'!$E$5:$P$5, 0)),
        ""),
    "")</f>
        <v/>
      </c>
      <c r="R2520" s="311" t="str">
        <f t="array" ref="R2520">IFERROR(
    IF(
        INDEX('Emission Factors'!$E$5:$R$488,
              MATCH(1,
                    ('Emission Factors'!$E$5:$E$488 = 'GHG emissions calculations'!$F2520) *
                    ('Emission Factors'!$H$5:$H$488 = 'GHG emissions calculations'!$H2520),
                    0),
              MATCH('GHG emissions calculations'!R$6, 'Emission Factors'!$E$5:$R$5, 0)) &lt;&gt; "",
        INDEX('Emission Factors'!$E$5:$R$488,
              MATCH(1,
                    ('Emission Factors'!$E$5:$E$488 = 'GHG emissions calculations'!$F2520) *
                    ('Emission Factors'!$H$5:$H$488 = 'GHG emissions calculations'!$H2520),
                    0),
              MATCH('GHG emissions calculations'!R$6, 'Emission Factors'!$E$5:$R$5, 0)),
        ""),
    "")</f>
        <v/>
      </c>
      <c r="S2520" s="312">
        <f t="shared" si="4"/>
        <v>0</v>
      </c>
      <c r="T2520" s="23"/>
    </row>
    <row r="2521" ht="15.75" customHeight="1" outlineLevel="2">
      <c r="A2521" s="23"/>
      <c r="B2521" s="71"/>
      <c r="C2521" s="71"/>
      <c r="D2521" s="71"/>
      <c r="E2521" s="314"/>
      <c r="F2521" s="311" t="str">
        <f>Lists!AG25</f>
        <v>Financial services, insurance and consulting - America</v>
      </c>
      <c r="G2521" s="311">
        <f t="array" ref="G2521">XLOOKUP(1,('Emission Factors'!$E$5:$E$488='GHG emissions calculations'!$F2521)*('Emission Factors'!$H$5:$H$488='GHG emissions calculations'!$H2521),INDEX('Emission Factors'!$E$5:$T$488,0,MATCH('GHG emissions calculations'!G$6,'Emission Factors'!$E$5:$T$5,0)),"",0)</f>
        <v>3</v>
      </c>
      <c r="H2521" s="311" t="s">
        <v>238</v>
      </c>
      <c r="I2521" s="312" t="str">
        <f>IF(
    SUMIFS('Import data'!$L$25:$L$80,
           'Import data'!$J$25:$J$80, F2521,
           'Import data'!$G$25:$G$80, 'GHG emissions calculations'!$H2521,
           'Import data'!$I$25:$I$80,$E$2520) &lt;&gt; 0,
    SUMIFS('Import data'!$L$25:$L$80,
           'Import data'!$J$25:$J$80, F2521,
           'Import data'!$G$25:$G$80, 'GHG emissions calculations'!$H2521,
           'Import data'!$I$25:$I$80,$E$2520),
    ""
)</f>
        <v/>
      </c>
      <c r="J2521" s="311" t="str">
        <f t="array" ref="J2521">IF(
    XLOOKUP(F2521, 'Import data'!$J$26:$J$47, 'Import data'!$M$26:$M$47, "", 0) = "Please add the region-specific supplier emission factor or choose a different region available in the IAEG database.",
    "",
    XLOOKUP(F2521, 'Import data'!$J$26:$J$47, 'Import data'!$M$26:$M$47, "", 0)
)</f>
        <v/>
      </c>
      <c r="K2521" s="311" t="str">
        <f t="array" ref="K2521">IFERROR(
    XLOOKUP(F2521,
            _xlws.FILTER('Supplier Emission'!$G$15:$G$49,
                   ('Supplier Emission'!$D$15:$D$49=H2521) * ('Supplier Emission'!$F$15:$F$49=$E$2520)),
            _xlws.FILTER('Supplier Emission'!$I$15:$I$49,
                   ('Supplier Emission'!$D$15:$D$49=H2521) * ('Supplier Emission'!$F$15:$F$49=$E$2520)),
            ""),
    "")</f>
        <v/>
      </c>
      <c r="L2521" s="311" t="str">
        <f t="array" ref="L2521">IFERROR(
    XLOOKUP(F2521,
            _xlws.FILTER('Supplier Emission'!$G$15:$G$49,
                   ('Supplier Emission'!$D$15:$D$49=H2521) * ('Supplier Emission'!$F$15:$F$49=$E$2520)),
            _xlws.FILTER('Supplier Emission'!$J$15:$J$49,
                   ('Supplier Emission'!$D$15:$D$49=H2521) * ('Supplier Emission'!$F$15:$F$49=$E$2520)),
            ""),
    "")</f>
        <v/>
      </c>
      <c r="M2521" s="311" t="str">
        <f t="array" ref="M2521">IFERROR(
    XLOOKUP(F2521,
            _xlws.FILTER('Supplier Emission'!$G$15:$G$49,
                   ('Supplier Emission'!$D$15:$D$49=H2521) * ('Supplier Emission'!$F$15:$F$49=$E$2520)),
            _xlws.FILTER('Supplier Emission'!$M$15:$M$49,
                   ('Supplier Emission'!$D$15:$D$49=H2521) * ('Supplier Emission'!$F$15:$F$49=$E$2520)),
            ""),
    "")</f>
        <v/>
      </c>
      <c r="N2521" s="311" t="str">
        <f t="array" ref="N2521">IFERROR(
    XLOOKUP(F2521,
            _xlws.FILTER('Supplier Emission'!$G$15:$G$49,
                   ('Supplier Emission'!$D$15:$D$49=H2521) * ('Supplier Emission'!$F$15:$F$49=$E$2520)),
            _xlws.FILTER('Supplier Emission'!$H$15:$H$49,
                   ('Supplier Emission'!$D$15:$D$49=H2521) * ('Supplier Emission'!$F$15:$F$49=$E$2520)),
            ""),
    "")</f>
        <v/>
      </c>
      <c r="O2521" s="311" t="str">
        <f t="array" ref="O2521">XLOOKUP(1,('Emission Factors'!$E$5:$E$488='GHG emissions calculations'!$F2521)*('Emission Factors'!$H$5:$H$488='GHG emissions calculations'!$H2521),INDEX('Emission Factors'!$E$5:$T$488,0,MATCH('GHG emissions calculations'!O$6,'Emission Factors'!$E$5:$T$5,0)),"",0)</f>
        <v>Accounting/tax preparation/bookkeeping and payroll</v>
      </c>
      <c r="P2521" s="313">
        <f t="array" ref="P2521">IFERROR(
    INDEX('Emission Factors'!$E$5:$P$488,
          MATCH(1,
                ('Emission Factors'!$E$5:$E$488 = 'GHG emissions calculations'!$F2521) *
                ('Emission Factors'!$H$5:$H$488 = 'GHG emissions calculations'!$H2521),
                0),
          MATCH('GHG emissions calculations'!P$6,'Emission Factors'!$E$5:$P$5,0)),
    "")</f>
        <v>48.52066375</v>
      </c>
      <c r="Q2521" s="311" t="str">
        <f t="array" ref="Q2521">IFERROR(
    IF(
        INDEX('Emission Factors'!$E$5:$P$488,
              MATCH(1,
                    ('Emission Factors'!$E$5:$E$488 = 'GHG emissions calculations'!$F2521) *
                    ('Emission Factors'!$H$5:$H$488 = 'GHG emissions calculations'!$H2521),
                    0),
              MATCH('GHG emissions calculations'!Q$6, 'Emission Factors'!$E$5:$P$5, 0)) &lt;&gt; "",
        INDEX('Emission Factors'!$E$5:$P$488,
              MATCH(1,
                    ('Emission Factors'!$E$5:$E$488 = 'GHG emissions calculations'!$F2521) *
                    ('Emission Factors'!$H$5:$H$488 = 'GHG emissions calculations'!$H2521),
                    0),
              MATCH('GHG emissions calculations'!Q$6, 'Emission Factors'!$E$5:$P$5, 0)),
        ""),
    "")</f>
        <v>kgCO2e / k€</v>
      </c>
      <c r="R2521" s="311" t="str">
        <f t="array" ref="R2521">IFERROR(
    IF(
        INDEX('Emission Factors'!$E$5:$R$488,
              MATCH(1,
                    ('Emission Factors'!$E$5:$E$488 = 'GHG emissions calculations'!$F2521) *
                    ('Emission Factors'!$H$5:$H$488 = 'GHG emissions calculations'!$H2521),
                    0),
              MATCH('GHG emissions calculations'!R$6, 'Emission Factors'!$E$5:$R$5, 0)) &lt;&gt; "",
        INDEX('Emission Factors'!$E$5:$R$488,
              MATCH(1,
                    ('Emission Factors'!$E$5:$E$488 = 'GHG emissions calculations'!$F2521) *
                    ('Emission Factors'!$H$5:$H$488 = 'GHG emissions calculations'!$H2521),
                    0),
              MATCH('GHG emissions calculations'!R$6, 'Emission Factors'!$E$5:$R$5, 0)),
        ""),
    "")</f>
        <v>America</v>
      </c>
      <c r="S2521" s="312">
        <f t="shared" si="4"/>
        <v>0</v>
      </c>
      <c r="T2521" s="23"/>
    </row>
    <row r="2522" ht="15.75" customHeight="1" outlineLevel="2">
      <c r="A2522" s="23"/>
      <c r="B2522" s="71"/>
      <c r="C2522" s="71"/>
      <c r="D2522" s="71"/>
      <c r="E2522" s="314"/>
      <c r="F2522" s="311" t="str">
        <f>Lists!AG28</f>
        <v>Financial services, insurance and consulting - Asia</v>
      </c>
      <c r="G2522" s="311" t="str">
        <f t="array" ref="G2522">XLOOKUP(1,('Emission Factors'!$E$5:$E$488='GHG emissions calculations'!$F2522)*('Emission Factors'!$H$5:$H$488='GHG emissions calculations'!$H2522),INDEX('Emission Factors'!$E$5:$T$488,0,MATCH('GHG emissions calculations'!G$6,'Emission Factors'!$E$5:$T$5,0)),"",0)</f>
        <v/>
      </c>
      <c r="H2522" s="311" t="s">
        <v>238</v>
      </c>
      <c r="I2522" s="312" t="str">
        <f>IF(
    SUMIFS('Import data'!$L$25:$L$80,
           'Import data'!$J$25:$J$80, F2522,
           'Import data'!$G$25:$G$80, 'GHG emissions calculations'!$H2522,
           'Import data'!$I$25:$I$80,$E$2520) &lt;&gt; 0,
    SUMIFS('Import data'!$L$25:$L$80,
           'Import data'!$J$25:$J$80, F2522,
           'Import data'!$G$25:$G$80, 'GHG emissions calculations'!$H2522,
           'Import data'!$I$25:$I$80,$E$2520),
    ""
)</f>
        <v/>
      </c>
      <c r="J2522" s="311" t="str">
        <f t="array" ref="J2522">IF(
    XLOOKUP(F2522, 'Import data'!$J$26:$J$47, 'Import data'!$M$26:$M$47, "", 0) = "Please add the region-specific supplier emission factor or choose a different region available in the IAEG database.",
    "",
    XLOOKUP(F2522, 'Import data'!$J$26:$J$47, 'Import data'!$M$26:$M$47, "", 0)
)</f>
        <v/>
      </c>
      <c r="K2522" s="311" t="str">
        <f t="array" ref="K2522">IFERROR(
    XLOOKUP(F2522,
            _xlws.FILTER('Supplier Emission'!$G$15:$G$49,
                   ('Supplier Emission'!$D$15:$D$49=H2522) * ('Supplier Emission'!$F$15:$F$49=$E$2520)),
            _xlws.FILTER('Supplier Emission'!$I$15:$I$49,
                   ('Supplier Emission'!$D$15:$D$49=H2522) * ('Supplier Emission'!$F$15:$F$49=$E$2520)),
            ""),
    "")</f>
        <v/>
      </c>
      <c r="L2522" s="311" t="str">
        <f t="array" ref="L2522">IFERROR(
    XLOOKUP(F2522,
            _xlws.FILTER('Supplier Emission'!$G$15:$G$49,
                   ('Supplier Emission'!$D$15:$D$49=H2522) * ('Supplier Emission'!$F$15:$F$49=$E$2520)),
            _xlws.FILTER('Supplier Emission'!$J$15:$J$49,
                   ('Supplier Emission'!$D$15:$D$49=H2522) * ('Supplier Emission'!$F$15:$F$49=$E$2520)),
            ""),
    "")</f>
        <v/>
      </c>
      <c r="M2522" s="311" t="str">
        <f t="array" ref="M2522">IFERROR(
    XLOOKUP(F2522,
            _xlws.FILTER('Supplier Emission'!$G$15:$G$49,
                   ('Supplier Emission'!$D$15:$D$49=H2522) * ('Supplier Emission'!$F$15:$F$49=$E$2520)),
            _xlws.FILTER('Supplier Emission'!$M$15:$M$49,
                   ('Supplier Emission'!$D$15:$D$49=H2522) * ('Supplier Emission'!$F$15:$F$49=$E$2520)),
            ""),
    "")</f>
        <v/>
      </c>
      <c r="N2522" s="311" t="str">
        <f t="array" ref="N2522">IFERROR(
    XLOOKUP(F2522,
            _xlws.FILTER('Supplier Emission'!$G$15:$G$49,
                   ('Supplier Emission'!$D$15:$D$49=H2522) * ('Supplier Emission'!$F$15:$F$49=$E$2520)),
            _xlws.FILTER('Supplier Emission'!$H$15:$H$49,
                   ('Supplier Emission'!$D$15:$D$49=H2522) * ('Supplier Emission'!$F$15:$F$49=$E$2520)),
            ""),
    "")</f>
        <v/>
      </c>
      <c r="O2522" s="311" t="str">
        <f t="array" ref="O2522">XLOOKUP(1,('Emission Factors'!$E$5:$E$488='GHG emissions calculations'!$F2522)*('Emission Factors'!$H$5:$H$488='GHG emissions calculations'!$H2522),INDEX('Emission Factors'!$E$5:$T$488,0,MATCH('GHG emissions calculations'!O$6,'Emission Factors'!$E$5:$T$5,0)),"",0)</f>
        <v/>
      </c>
      <c r="P2522" s="313" t="str">
        <f t="array" ref="P2522">IFERROR(
    INDEX('Emission Factors'!$E$5:$P$488,
          MATCH(1,
                ('Emission Factors'!$E$5:$E$488 = 'GHG emissions calculations'!$F2522) *
                ('Emission Factors'!$H$5:$H$488 = 'GHG emissions calculations'!$H2522),
                0),
          MATCH('GHG emissions calculations'!P$6,'Emission Factors'!$E$5:$P$5,0)),
    "")</f>
        <v/>
      </c>
      <c r="Q2522" s="311" t="str">
        <f t="array" ref="Q2522">IFERROR(
    IF(
        INDEX('Emission Factors'!$E$5:$P$488,
              MATCH(1,
                    ('Emission Factors'!$E$5:$E$488 = 'GHG emissions calculations'!$F2522) *
                    ('Emission Factors'!$H$5:$H$488 = 'GHG emissions calculations'!$H2522),
                    0),
              MATCH('GHG emissions calculations'!Q$6, 'Emission Factors'!$E$5:$P$5, 0)) &lt;&gt; "",
        INDEX('Emission Factors'!$E$5:$P$488,
              MATCH(1,
                    ('Emission Factors'!$E$5:$E$488 = 'GHG emissions calculations'!$F2522) *
                    ('Emission Factors'!$H$5:$H$488 = 'GHG emissions calculations'!$H2522),
                    0),
              MATCH('GHG emissions calculations'!Q$6, 'Emission Factors'!$E$5:$P$5, 0)),
        ""),
    "")</f>
        <v/>
      </c>
      <c r="R2522" s="311" t="str">
        <f t="array" ref="R2522">IFERROR(
    IF(
        INDEX('Emission Factors'!$E$5:$R$488,
              MATCH(1,
                    ('Emission Factors'!$E$5:$E$488 = 'GHG emissions calculations'!$F2522) *
                    ('Emission Factors'!$H$5:$H$488 = 'GHG emissions calculations'!$H2522),
                    0),
              MATCH('GHG emissions calculations'!R$6, 'Emission Factors'!$E$5:$R$5, 0)) &lt;&gt; "",
        INDEX('Emission Factors'!$E$5:$R$488,
              MATCH(1,
                    ('Emission Factors'!$E$5:$E$488 = 'GHG emissions calculations'!$F2522) *
                    ('Emission Factors'!$H$5:$H$488 = 'GHG emissions calculations'!$H2522),
                    0),
              MATCH('GHG emissions calculations'!R$6, 'Emission Factors'!$E$5:$R$5, 0)),
        ""),
    "")</f>
        <v/>
      </c>
      <c r="S2522" s="312">
        <f t="shared" si="4"/>
        <v>0</v>
      </c>
      <c r="T2522" s="23"/>
    </row>
    <row r="2523" ht="15.75" customHeight="1" outlineLevel="2">
      <c r="A2523" s="23"/>
      <c r="B2523" s="71"/>
      <c r="C2523" s="71"/>
      <c r="D2523" s="71"/>
      <c r="E2523" s="314"/>
      <c r="F2523" s="311" t="str">
        <f>Lists!AG26</f>
        <v>Financial services, insurance and consulting - Europe</v>
      </c>
      <c r="G2523" s="311" t="str">
        <f t="array" ref="G2523">XLOOKUP(1,('Emission Factors'!$E$5:$E$488='GHG emissions calculations'!$F2523)*('Emission Factors'!$H$5:$H$488='GHG emissions calculations'!$H2523),INDEX('Emission Factors'!$E$5:$T$488,0,MATCH('GHG emissions calculations'!G$6,'Emission Factors'!$E$5:$T$5,0)),"",0)</f>
        <v/>
      </c>
      <c r="H2523" s="311" t="s">
        <v>238</v>
      </c>
      <c r="I2523" s="312" t="str">
        <f>IF(
    SUMIFS('Import data'!$L$25:$L$80,
           'Import data'!$J$25:$J$80, F2523,
           'Import data'!$G$25:$G$80, 'GHG emissions calculations'!$H2523,
           'Import data'!$I$25:$I$80,$E$2520) &lt;&gt; 0,
    SUMIFS('Import data'!$L$25:$L$80,
           'Import data'!$J$25:$J$80, F2523,
           'Import data'!$G$25:$G$80, 'GHG emissions calculations'!$H2523,
           'Import data'!$I$25:$I$80,$E$2520),
    ""
)</f>
        <v/>
      </c>
      <c r="J2523" s="311" t="str">
        <f t="array" ref="J2523">IF(
    XLOOKUP(F2523, 'Import data'!$J$26:$J$47, 'Import data'!$M$26:$M$47, "", 0) = "Please add the region-specific supplier emission factor or choose a different region available in the IAEG database.",
    "",
    XLOOKUP(F2523, 'Import data'!$J$26:$J$47, 'Import data'!$M$26:$M$47, "", 0)
)</f>
        <v/>
      </c>
      <c r="K2523" s="311" t="str">
        <f t="array" ref="K2523">IFERROR(
    XLOOKUP(F2523,
            _xlws.FILTER('Supplier Emission'!$G$15:$G$49,
                   ('Supplier Emission'!$D$15:$D$49=H2523) * ('Supplier Emission'!$F$15:$F$49=$E$2520)),
            _xlws.FILTER('Supplier Emission'!$I$15:$I$49,
                   ('Supplier Emission'!$D$15:$D$49=H2523) * ('Supplier Emission'!$F$15:$F$49=$E$2520)),
            ""),
    "")</f>
        <v/>
      </c>
      <c r="L2523" s="311" t="str">
        <f t="array" ref="L2523">IFERROR(
    XLOOKUP(F2523,
            _xlws.FILTER('Supplier Emission'!$G$15:$G$49,
                   ('Supplier Emission'!$D$15:$D$49=H2523) * ('Supplier Emission'!$F$15:$F$49=$E$2520)),
            _xlws.FILTER('Supplier Emission'!$J$15:$J$49,
                   ('Supplier Emission'!$D$15:$D$49=H2523) * ('Supplier Emission'!$F$15:$F$49=$E$2520)),
            ""),
    "")</f>
        <v/>
      </c>
      <c r="M2523" s="311" t="str">
        <f t="array" ref="M2523">IFERROR(
    XLOOKUP(F2523,
            _xlws.FILTER('Supplier Emission'!$G$15:$G$49,
                   ('Supplier Emission'!$D$15:$D$49=H2523) * ('Supplier Emission'!$F$15:$F$49=$E$2520)),
            _xlws.FILTER('Supplier Emission'!$M$15:$M$49,
                   ('Supplier Emission'!$D$15:$D$49=H2523) * ('Supplier Emission'!$F$15:$F$49=$E$2520)),
            ""),
    "")</f>
        <v/>
      </c>
      <c r="N2523" s="311" t="str">
        <f t="array" ref="N2523">IFERROR(
    XLOOKUP(F2523,
            _xlws.FILTER('Supplier Emission'!$G$15:$G$49,
                   ('Supplier Emission'!$D$15:$D$49=H2523) * ('Supplier Emission'!$F$15:$F$49=$E$2520)),
            _xlws.FILTER('Supplier Emission'!$H$15:$H$49,
                   ('Supplier Emission'!$D$15:$D$49=H2523) * ('Supplier Emission'!$F$15:$F$49=$E$2520)),
            ""),
    "")</f>
        <v/>
      </c>
      <c r="O2523" s="311" t="str">
        <f t="array" ref="O2523">XLOOKUP(1,('Emission Factors'!$E$5:$E$488='GHG emissions calculations'!$F2523)*('Emission Factors'!$H$5:$H$488='GHG emissions calculations'!$H2523),INDEX('Emission Factors'!$E$5:$T$488,0,MATCH('GHG emissions calculations'!O$6,'Emission Factors'!$E$5:$T$5,0)),"",0)</f>
        <v/>
      </c>
      <c r="P2523" s="313" t="str">
        <f t="array" ref="P2523">IFERROR(
    INDEX('Emission Factors'!$E$5:$P$488,
          MATCH(1,
                ('Emission Factors'!$E$5:$E$488 = 'GHG emissions calculations'!$F2523) *
                ('Emission Factors'!$H$5:$H$488 = 'GHG emissions calculations'!$H2523),
                0),
          MATCH('GHG emissions calculations'!P$6,'Emission Factors'!$E$5:$P$5,0)),
    "")</f>
        <v/>
      </c>
      <c r="Q2523" s="311" t="str">
        <f t="array" ref="Q2523">IFERROR(
    IF(
        INDEX('Emission Factors'!$E$5:$P$488,
              MATCH(1,
                    ('Emission Factors'!$E$5:$E$488 = 'GHG emissions calculations'!$F2523) *
                    ('Emission Factors'!$H$5:$H$488 = 'GHG emissions calculations'!$H2523),
                    0),
              MATCH('GHG emissions calculations'!Q$6, 'Emission Factors'!$E$5:$P$5, 0)) &lt;&gt; "",
        INDEX('Emission Factors'!$E$5:$P$488,
              MATCH(1,
                    ('Emission Factors'!$E$5:$E$488 = 'GHG emissions calculations'!$F2523) *
                    ('Emission Factors'!$H$5:$H$488 = 'GHG emissions calculations'!$H2523),
                    0),
              MATCH('GHG emissions calculations'!Q$6, 'Emission Factors'!$E$5:$P$5, 0)),
        ""),
    "")</f>
        <v/>
      </c>
      <c r="R2523" s="311" t="str">
        <f t="array" ref="R2523">IFERROR(
    IF(
        INDEX('Emission Factors'!$E$5:$R$488,
              MATCH(1,
                    ('Emission Factors'!$E$5:$E$488 = 'GHG emissions calculations'!$F2523) *
                    ('Emission Factors'!$H$5:$H$488 = 'GHG emissions calculations'!$H2523),
                    0),
              MATCH('GHG emissions calculations'!R$6, 'Emission Factors'!$E$5:$R$5, 0)) &lt;&gt; "",
        INDEX('Emission Factors'!$E$5:$R$488,
              MATCH(1,
                    ('Emission Factors'!$E$5:$E$488 = 'GHG emissions calculations'!$F2523) *
                    ('Emission Factors'!$H$5:$H$488 = 'GHG emissions calculations'!$H2523),
                    0),
              MATCH('GHG emissions calculations'!R$6, 'Emission Factors'!$E$5:$R$5, 0)),
        ""),
    "")</f>
        <v/>
      </c>
      <c r="S2523" s="312">
        <f t="shared" si="4"/>
        <v>0</v>
      </c>
      <c r="T2523" s="23"/>
    </row>
    <row r="2524" ht="15.75" customHeight="1" outlineLevel="2">
      <c r="A2524" s="23"/>
      <c r="B2524" s="71"/>
      <c r="C2524" s="71"/>
      <c r="D2524" s="71"/>
      <c r="E2524" s="314"/>
      <c r="F2524" s="311" t="str">
        <f>Lists!AG31</f>
        <v>Financial services, insurance and consulting - Global or unspecified region</v>
      </c>
      <c r="G2524" s="311" t="str">
        <f t="array" ref="G2524">XLOOKUP(1,('Emission Factors'!$E$5:$E$488='GHG emissions calculations'!$F2524)*('Emission Factors'!$H$5:$H$488='GHG emissions calculations'!$H2524),INDEX('Emission Factors'!$E$5:$T$488,0,MATCH('GHG emissions calculations'!G$6,'Emission Factors'!$E$5:$T$5,0)),"",0)</f>
        <v/>
      </c>
      <c r="H2524" s="311" t="s">
        <v>238</v>
      </c>
      <c r="I2524" s="312" t="str">
        <f>IF(
    SUMIFS('Import data'!$L$25:$L$80,
           'Import data'!$J$25:$J$80, F2524,
           'Import data'!$G$25:$G$80, 'GHG emissions calculations'!$H2524,
           'Import data'!$I$25:$I$80,$E$2520) &lt;&gt; 0,
    SUMIFS('Import data'!$L$25:$L$80,
           'Import data'!$J$25:$J$80, F2524,
           'Import data'!$G$25:$G$80, 'GHG emissions calculations'!$H2524,
           'Import data'!$I$25:$I$80,$E$2520),
    ""
)</f>
        <v/>
      </c>
      <c r="J2524" s="311" t="str">
        <f t="array" ref="J2524">IF(
    XLOOKUP(F2524, 'Import data'!$J$26:$J$47, 'Import data'!$M$26:$M$47, "", 0) = "Please add the region-specific supplier emission factor or choose a different region available in the IAEG database.",
    "",
    XLOOKUP(F2524, 'Import data'!$J$26:$J$47, 'Import data'!$M$26:$M$47, "", 0)
)</f>
        <v/>
      </c>
      <c r="K2524" s="311" t="str">
        <f t="array" ref="K2524">IFERROR(
    XLOOKUP(F2524,
            _xlws.FILTER('Supplier Emission'!$G$15:$G$49,
                   ('Supplier Emission'!$D$15:$D$49=H2524) * ('Supplier Emission'!$F$15:$F$49=$E$2520)),
            _xlws.FILTER('Supplier Emission'!$I$15:$I$49,
                   ('Supplier Emission'!$D$15:$D$49=H2524) * ('Supplier Emission'!$F$15:$F$49=$E$2520)),
            ""),
    "")</f>
        <v/>
      </c>
      <c r="L2524" s="311" t="str">
        <f t="array" ref="L2524">IFERROR(
    XLOOKUP(F2524,
            _xlws.FILTER('Supplier Emission'!$G$15:$G$49,
                   ('Supplier Emission'!$D$15:$D$49=H2524) * ('Supplier Emission'!$F$15:$F$49=$E$2520)),
            _xlws.FILTER('Supplier Emission'!$J$15:$J$49,
                   ('Supplier Emission'!$D$15:$D$49=H2524) * ('Supplier Emission'!$F$15:$F$49=$E$2520)),
            ""),
    "")</f>
        <v/>
      </c>
      <c r="M2524" s="311" t="str">
        <f t="array" ref="M2524">IFERROR(
    XLOOKUP(F2524,
            _xlws.FILTER('Supplier Emission'!$G$15:$G$49,
                   ('Supplier Emission'!$D$15:$D$49=H2524) * ('Supplier Emission'!$F$15:$F$49=$E$2520)),
            _xlws.FILTER('Supplier Emission'!$M$15:$M$49,
                   ('Supplier Emission'!$D$15:$D$49=H2524) * ('Supplier Emission'!$F$15:$F$49=$E$2520)),
            ""),
    "")</f>
        <v/>
      </c>
      <c r="N2524" s="311" t="str">
        <f t="array" ref="N2524">IFERROR(
    XLOOKUP(F2524,
            _xlws.FILTER('Supplier Emission'!$G$15:$G$49,
                   ('Supplier Emission'!$D$15:$D$49=H2524) * ('Supplier Emission'!$F$15:$F$49=$E$2520)),
            _xlws.FILTER('Supplier Emission'!$H$15:$H$49,
                   ('Supplier Emission'!$D$15:$D$49=H2524) * ('Supplier Emission'!$F$15:$F$49=$E$2520)),
            ""),
    "")</f>
        <v/>
      </c>
      <c r="O2524" s="311" t="str">
        <f t="array" ref="O2524">XLOOKUP(1,('Emission Factors'!$E$5:$E$488='GHG emissions calculations'!$F2524)*('Emission Factors'!$H$5:$H$488='GHG emissions calculations'!$H2524),INDEX('Emission Factors'!$E$5:$T$488,0,MATCH('GHG emissions calculations'!O$6,'Emission Factors'!$E$5:$T$5,0)),"",0)</f>
        <v/>
      </c>
      <c r="P2524" s="313" t="str">
        <f t="array" ref="P2524">IFERROR(
    INDEX('Emission Factors'!$E$5:$P$488,
          MATCH(1,
                ('Emission Factors'!$E$5:$E$488 = 'GHG emissions calculations'!$F2524) *
                ('Emission Factors'!$H$5:$H$488 = 'GHG emissions calculations'!$H2524),
                0),
          MATCH('GHG emissions calculations'!P$6,'Emission Factors'!$E$5:$P$5,0)),
    "")</f>
        <v/>
      </c>
      <c r="Q2524" s="311" t="str">
        <f t="array" ref="Q2524">IFERROR(
    IF(
        INDEX('Emission Factors'!$E$5:$P$488,
              MATCH(1,
                    ('Emission Factors'!$E$5:$E$488 = 'GHG emissions calculations'!$F2524) *
                    ('Emission Factors'!$H$5:$H$488 = 'GHG emissions calculations'!$H2524),
                    0),
              MATCH('GHG emissions calculations'!Q$6, 'Emission Factors'!$E$5:$P$5, 0)) &lt;&gt; "",
        INDEX('Emission Factors'!$E$5:$P$488,
              MATCH(1,
                    ('Emission Factors'!$E$5:$E$488 = 'GHG emissions calculations'!$F2524) *
                    ('Emission Factors'!$H$5:$H$488 = 'GHG emissions calculations'!$H2524),
                    0),
              MATCH('GHG emissions calculations'!Q$6, 'Emission Factors'!$E$5:$P$5, 0)),
        ""),
    "")</f>
        <v/>
      </c>
      <c r="R2524" s="311" t="str">
        <f t="array" ref="R2524">IFERROR(
    IF(
        INDEX('Emission Factors'!$E$5:$R$488,
              MATCH(1,
                    ('Emission Factors'!$E$5:$E$488 = 'GHG emissions calculations'!$F2524) *
                    ('Emission Factors'!$H$5:$H$488 = 'GHG emissions calculations'!$H2524),
                    0),
              MATCH('GHG emissions calculations'!R$6, 'Emission Factors'!$E$5:$R$5, 0)) &lt;&gt; "",
        INDEX('Emission Factors'!$E$5:$R$488,
              MATCH(1,
                    ('Emission Factors'!$E$5:$E$488 = 'GHG emissions calculations'!$F2524) *
                    ('Emission Factors'!$H$5:$H$488 = 'GHG emissions calculations'!$H2524),
                    0),
              MATCH('GHG emissions calculations'!R$6, 'Emission Factors'!$E$5:$R$5, 0)),
        ""),
    "")</f>
        <v/>
      </c>
      <c r="S2524" s="312">
        <f t="shared" si="4"/>
        <v>0</v>
      </c>
      <c r="T2524" s="23"/>
    </row>
    <row r="2525" ht="15.75" customHeight="1" outlineLevel="2">
      <c r="A2525" s="23"/>
      <c r="B2525" s="71"/>
      <c r="C2525" s="71"/>
      <c r="D2525" s="71"/>
      <c r="E2525" s="314"/>
      <c r="F2525" s="311" t="str">
        <f>Lists!AG30</f>
        <v>Financial services, insurance and consulting - Middle East</v>
      </c>
      <c r="G2525" s="311" t="str">
        <f t="array" ref="G2525">XLOOKUP(1,('Emission Factors'!$E$5:$E$488='GHG emissions calculations'!$F2525)*('Emission Factors'!$H$5:$H$488='GHG emissions calculations'!$H2525),INDEX('Emission Factors'!$E$5:$T$488,0,MATCH('GHG emissions calculations'!G$6,'Emission Factors'!$E$5:$T$5,0)),"",0)</f>
        <v/>
      </c>
      <c r="H2525" s="311" t="s">
        <v>238</v>
      </c>
      <c r="I2525" s="312" t="str">
        <f>IF(
    SUMIFS('Import data'!$L$25:$L$80,
           'Import data'!$J$25:$J$80, F2525,
           'Import data'!$G$25:$G$80, 'GHG emissions calculations'!$H2525,
           'Import data'!$I$25:$I$80,$E$2520) &lt;&gt; 0,
    SUMIFS('Import data'!$L$25:$L$80,
           'Import data'!$J$25:$J$80, F2525,
           'Import data'!$G$25:$G$80, 'GHG emissions calculations'!$H2525,
           'Import data'!$I$25:$I$80,$E$2520),
    ""
)</f>
        <v/>
      </c>
      <c r="J2525" s="311" t="str">
        <f t="array" ref="J2525">IF(
    XLOOKUP(F2525, 'Import data'!$J$26:$J$47, 'Import data'!$M$26:$M$47, "", 0) = "Please add the region-specific supplier emission factor or choose a different region available in the IAEG database.",
    "",
    XLOOKUP(F2525, 'Import data'!$J$26:$J$47, 'Import data'!$M$26:$M$47, "", 0)
)</f>
        <v/>
      </c>
      <c r="K2525" s="311" t="str">
        <f t="array" ref="K2525">IFERROR(
    XLOOKUP(F2525,
            _xlws.FILTER('Supplier Emission'!$G$15:$G$49,
                   ('Supplier Emission'!$D$15:$D$49=H2525) * ('Supplier Emission'!$F$15:$F$49=$E$2520)),
            _xlws.FILTER('Supplier Emission'!$I$15:$I$49,
                   ('Supplier Emission'!$D$15:$D$49=H2525) * ('Supplier Emission'!$F$15:$F$49=$E$2520)),
            ""),
    "")</f>
        <v/>
      </c>
      <c r="L2525" s="311" t="str">
        <f t="array" ref="L2525">IFERROR(
    XLOOKUP(F2525,
            _xlws.FILTER('Supplier Emission'!$G$15:$G$49,
                   ('Supplier Emission'!$D$15:$D$49=H2525) * ('Supplier Emission'!$F$15:$F$49=$E$2520)),
            _xlws.FILTER('Supplier Emission'!$J$15:$J$49,
                   ('Supplier Emission'!$D$15:$D$49=H2525) * ('Supplier Emission'!$F$15:$F$49=$E$2520)),
            ""),
    "")</f>
        <v/>
      </c>
      <c r="M2525" s="311" t="str">
        <f t="array" ref="M2525">IFERROR(
    XLOOKUP(F2525,
            _xlws.FILTER('Supplier Emission'!$G$15:$G$49,
                   ('Supplier Emission'!$D$15:$D$49=H2525) * ('Supplier Emission'!$F$15:$F$49=$E$2520)),
            _xlws.FILTER('Supplier Emission'!$M$15:$M$49,
                   ('Supplier Emission'!$D$15:$D$49=H2525) * ('Supplier Emission'!$F$15:$F$49=$E$2520)),
            ""),
    "")</f>
        <v/>
      </c>
      <c r="N2525" s="311" t="str">
        <f t="array" ref="N2525">IFERROR(
    XLOOKUP(F2525,
            _xlws.FILTER('Supplier Emission'!$G$15:$G$49,
                   ('Supplier Emission'!$D$15:$D$49=H2525) * ('Supplier Emission'!$F$15:$F$49=$E$2520)),
            _xlws.FILTER('Supplier Emission'!$H$15:$H$49,
                   ('Supplier Emission'!$D$15:$D$49=H2525) * ('Supplier Emission'!$F$15:$F$49=$E$2520)),
            ""),
    "")</f>
        <v/>
      </c>
      <c r="O2525" s="311" t="str">
        <f t="array" ref="O2525">XLOOKUP(1,('Emission Factors'!$E$5:$E$488='GHG emissions calculations'!$F2525)*('Emission Factors'!$H$5:$H$488='GHG emissions calculations'!$H2525),INDEX('Emission Factors'!$E$5:$T$488,0,MATCH('GHG emissions calculations'!O$6,'Emission Factors'!$E$5:$T$5,0)),"",0)</f>
        <v/>
      </c>
      <c r="P2525" s="313" t="str">
        <f t="array" ref="P2525">IFERROR(
    INDEX('Emission Factors'!$E$5:$P$488,
          MATCH(1,
                ('Emission Factors'!$E$5:$E$488 = 'GHG emissions calculations'!$F2525) *
                ('Emission Factors'!$H$5:$H$488 = 'GHG emissions calculations'!$H2525),
                0),
          MATCH('GHG emissions calculations'!P$6,'Emission Factors'!$E$5:$P$5,0)),
    "")</f>
        <v/>
      </c>
      <c r="Q2525" s="311" t="str">
        <f t="array" ref="Q2525">IFERROR(
    IF(
        INDEX('Emission Factors'!$E$5:$P$488,
              MATCH(1,
                    ('Emission Factors'!$E$5:$E$488 = 'GHG emissions calculations'!$F2525) *
                    ('Emission Factors'!$H$5:$H$488 = 'GHG emissions calculations'!$H2525),
                    0),
              MATCH('GHG emissions calculations'!Q$6, 'Emission Factors'!$E$5:$P$5, 0)) &lt;&gt; "",
        INDEX('Emission Factors'!$E$5:$P$488,
              MATCH(1,
                    ('Emission Factors'!$E$5:$E$488 = 'GHG emissions calculations'!$F2525) *
                    ('Emission Factors'!$H$5:$H$488 = 'GHG emissions calculations'!$H2525),
                    0),
              MATCH('GHG emissions calculations'!Q$6, 'Emission Factors'!$E$5:$P$5, 0)),
        ""),
    "")</f>
        <v/>
      </c>
      <c r="R2525" s="311" t="str">
        <f t="array" ref="R2525">IFERROR(
    IF(
        INDEX('Emission Factors'!$E$5:$R$488,
              MATCH(1,
                    ('Emission Factors'!$E$5:$E$488 = 'GHG emissions calculations'!$F2525) *
                    ('Emission Factors'!$H$5:$H$488 = 'GHG emissions calculations'!$H2525),
                    0),
              MATCH('GHG emissions calculations'!R$6, 'Emission Factors'!$E$5:$R$5, 0)) &lt;&gt; "",
        INDEX('Emission Factors'!$E$5:$R$488,
              MATCH(1,
                    ('Emission Factors'!$E$5:$E$488 = 'GHG emissions calculations'!$F2525) *
                    ('Emission Factors'!$H$5:$H$488 = 'GHG emissions calculations'!$H2525),
                    0),
              MATCH('GHG emissions calculations'!R$6, 'Emission Factors'!$E$5:$R$5, 0)),
        ""),
    "")</f>
        <v/>
      </c>
      <c r="S2525" s="312">
        <f t="shared" si="4"/>
        <v>0</v>
      </c>
      <c r="T2525" s="23"/>
    </row>
    <row r="2526" ht="15.75" customHeight="1" outlineLevel="2">
      <c r="A2526" s="23"/>
      <c r="B2526" s="71"/>
      <c r="C2526" s="71"/>
      <c r="D2526" s="71"/>
      <c r="E2526" s="315"/>
      <c r="F2526" s="311" t="str">
        <f>Lists!AG29</f>
        <v>Financial services, insurance and consulting - Oceania</v>
      </c>
      <c r="G2526" s="311" t="str">
        <f t="array" ref="G2526">XLOOKUP(1,('Emission Factors'!$E$5:$E$488='GHG emissions calculations'!$F2526)*('Emission Factors'!$H$5:$H$488='GHG emissions calculations'!$H2526),INDEX('Emission Factors'!$E$5:$T$488,0,MATCH('GHG emissions calculations'!G$6,'Emission Factors'!$E$5:$T$5,0)),"",0)</f>
        <v/>
      </c>
      <c r="H2526" s="311" t="s">
        <v>238</v>
      </c>
      <c r="I2526" s="312" t="str">
        <f>IF(
    SUMIFS('Import data'!$L$25:$L$80,
           'Import data'!$J$25:$J$80, F2526,
           'Import data'!$G$25:$G$80, 'GHG emissions calculations'!$H2526,
           'Import data'!$I$25:$I$80,$E$2520) &lt;&gt; 0,
    SUMIFS('Import data'!$L$25:$L$80,
           'Import data'!$J$25:$J$80, F2526,
           'Import data'!$G$25:$G$80, 'GHG emissions calculations'!$H2526,
           'Import data'!$I$25:$I$80,$E$2520),
    ""
)</f>
        <v/>
      </c>
      <c r="J2526" s="311" t="str">
        <f t="array" ref="J2526">IF(
    XLOOKUP(F2526, 'Import data'!$J$26:$J$47, 'Import data'!$M$26:$M$47, "", 0) = "Please add the region-specific supplier emission factor or choose a different region available in the IAEG database.",
    "",
    XLOOKUP(F2526, 'Import data'!$J$26:$J$47, 'Import data'!$M$26:$M$47, "", 0)
)</f>
        <v/>
      </c>
      <c r="K2526" s="311" t="str">
        <f t="array" ref="K2526">IFERROR(
    XLOOKUP(F2526,
            _xlws.FILTER('Supplier Emission'!$G$15:$G$49,
                   ('Supplier Emission'!$D$15:$D$49=H2526) * ('Supplier Emission'!$F$15:$F$49=$E$2520)),
            _xlws.FILTER('Supplier Emission'!$I$15:$I$49,
                   ('Supplier Emission'!$D$15:$D$49=H2526) * ('Supplier Emission'!$F$15:$F$49=$E$2520)),
            ""),
    "")</f>
        <v/>
      </c>
      <c r="L2526" s="311" t="str">
        <f t="array" ref="L2526">IFERROR(
    XLOOKUP(F2526,
            _xlws.FILTER('Supplier Emission'!$G$15:$G$49,
                   ('Supplier Emission'!$D$15:$D$49=H2526) * ('Supplier Emission'!$F$15:$F$49=$E$2520)),
            _xlws.FILTER('Supplier Emission'!$J$15:$J$49,
                   ('Supplier Emission'!$D$15:$D$49=H2526) * ('Supplier Emission'!$F$15:$F$49=$E$2520)),
            ""),
    "")</f>
        <v/>
      </c>
      <c r="M2526" s="311" t="str">
        <f t="array" ref="M2526">IFERROR(
    XLOOKUP(F2526,
            _xlws.FILTER('Supplier Emission'!$G$15:$G$49,
                   ('Supplier Emission'!$D$15:$D$49=H2526) * ('Supplier Emission'!$F$15:$F$49=$E$2520)),
            _xlws.FILTER('Supplier Emission'!$M$15:$M$49,
                   ('Supplier Emission'!$D$15:$D$49=H2526) * ('Supplier Emission'!$F$15:$F$49=$E$2520)),
            ""),
    "")</f>
        <v/>
      </c>
      <c r="N2526" s="311" t="str">
        <f t="array" ref="N2526">IFERROR(
    XLOOKUP(F2526,
            _xlws.FILTER('Supplier Emission'!$G$15:$G$49,
                   ('Supplier Emission'!$D$15:$D$49=H2526) * ('Supplier Emission'!$F$15:$F$49=$E$2520)),
            _xlws.FILTER('Supplier Emission'!$H$15:$H$49,
                   ('Supplier Emission'!$D$15:$D$49=H2526) * ('Supplier Emission'!$F$15:$F$49=$E$2520)),
            ""),
    "")</f>
        <v/>
      </c>
      <c r="O2526" s="311" t="str">
        <f t="array" ref="O2526">XLOOKUP(1,('Emission Factors'!$E$5:$E$488='GHG emissions calculations'!$F2526)*('Emission Factors'!$H$5:$H$488='GHG emissions calculations'!$H2526),INDEX('Emission Factors'!$E$5:$T$488,0,MATCH('GHG emissions calculations'!O$6,'Emission Factors'!$E$5:$T$5,0)),"",0)</f>
        <v/>
      </c>
      <c r="P2526" s="313" t="str">
        <f t="array" ref="P2526">IFERROR(
    INDEX('Emission Factors'!$E$5:$P$488,
          MATCH(1,
                ('Emission Factors'!$E$5:$E$488 = 'GHG emissions calculations'!$F2526) *
                ('Emission Factors'!$H$5:$H$488 = 'GHG emissions calculations'!$H2526),
                0),
          MATCH('GHG emissions calculations'!P$6,'Emission Factors'!$E$5:$P$5,0)),
    "")</f>
        <v/>
      </c>
      <c r="Q2526" s="311" t="str">
        <f t="array" ref="Q2526">IFERROR(
    IF(
        INDEX('Emission Factors'!$E$5:$P$488,
              MATCH(1,
                    ('Emission Factors'!$E$5:$E$488 = 'GHG emissions calculations'!$F2526) *
                    ('Emission Factors'!$H$5:$H$488 = 'GHG emissions calculations'!$H2526),
                    0),
              MATCH('GHG emissions calculations'!Q$6, 'Emission Factors'!$E$5:$P$5, 0)) &lt;&gt; "",
        INDEX('Emission Factors'!$E$5:$P$488,
              MATCH(1,
                    ('Emission Factors'!$E$5:$E$488 = 'GHG emissions calculations'!$F2526) *
                    ('Emission Factors'!$H$5:$H$488 = 'GHG emissions calculations'!$H2526),
                    0),
              MATCH('GHG emissions calculations'!Q$6, 'Emission Factors'!$E$5:$P$5, 0)),
        ""),
    "")</f>
        <v/>
      </c>
      <c r="R2526" s="311" t="str">
        <f t="array" ref="R2526">IFERROR(
    IF(
        INDEX('Emission Factors'!$E$5:$R$488,
              MATCH(1,
                    ('Emission Factors'!$E$5:$E$488 = 'GHG emissions calculations'!$F2526) *
                    ('Emission Factors'!$H$5:$H$488 = 'GHG emissions calculations'!$H2526),
                    0),
              MATCH('GHG emissions calculations'!R$6, 'Emission Factors'!$E$5:$R$5, 0)) &lt;&gt; "",
        INDEX('Emission Factors'!$E$5:$R$488,
              MATCH(1,
                    ('Emission Factors'!$E$5:$E$488 = 'GHG emissions calculations'!$F2526) *
                    ('Emission Factors'!$H$5:$H$488 = 'GHG emissions calculations'!$H2526),
                    0),
              MATCH('GHG emissions calculations'!R$6, 'Emission Factors'!$E$5:$R$5, 0)),
        ""),
    "")</f>
        <v/>
      </c>
      <c r="S2526" s="312">
        <f t="shared" si="4"/>
        <v>0</v>
      </c>
      <c r="T2526" s="23"/>
    </row>
    <row r="2527" ht="15.75" customHeight="1" outlineLevel="2">
      <c r="A2527" s="23"/>
      <c r="B2527" s="71"/>
      <c r="C2527" s="71"/>
      <c r="D2527" s="71"/>
      <c r="E2527" s="310" t="s">
        <v>210</v>
      </c>
      <c r="F2527" s="311" t="str">
        <f>Lists!AI27</f>
        <v>Travel services - Africa</v>
      </c>
      <c r="G2527" s="311" t="str">
        <f t="array" ref="G2527">XLOOKUP(1,('Emission Factors'!$E$5:$E$488='GHG emissions calculations'!$F2527)*('Emission Factors'!$H$5:$H$488='GHG emissions calculations'!$H2527),INDEX('Emission Factors'!$E$5:$T$488,0,MATCH('GHG emissions calculations'!G$6,'Emission Factors'!$E$5:$T$5,0)),"",0)</f>
        <v/>
      </c>
      <c r="H2527" s="311" t="s">
        <v>238</v>
      </c>
      <c r="I2527" s="312" t="str">
        <f>IF(
    SUMIFS('Import data'!$L$25:$L$80,
           'Import data'!$J$25:$J$80, F2527,
           'Import data'!$G$25:$G$80, 'GHG emissions calculations'!$H2527,
           'Import data'!$I$25:$I$80,$E$2527) &lt;&gt; 0,
    SUMIFS('Import data'!$L$25:$L$80,
           'Import data'!$J$25:$J$80, F2527,
           'Import data'!$G$25:$G$80, 'GHG emissions calculations'!$H2527,
           'Import data'!$I$25:$I$80,$E$2527),
    ""
)</f>
        <v/>
      </c>
      <c r="J2527" s="311" t="str">
        <f t="array" ref="J2527">IF(
    XLOOKUP(F2527, 'Import data'!$J$26:$J$47, 'Import data'!$M$26:$M$47, "", 0) = "Please add the region-specific supplier emission factor or choose a different region available in the IAEG database.",
    "",
    XLOOKUP(F2527, 'Import data'!$J$26:$J$47, 'Import data'!$M$26:$M$47, "", 0)
)</f>
        <v/>
      </c>
      <c r="K2527" s="311" t="str">
        <f t="array" ref="K2527">IFERROR(
    XLOOKUP(F2527,
            _xlws.FILTER('Supplier Emission'!$G$15:$G$49,
                   ('Supplier Emission'!$D$15:$D$49=H2527) * ('Supplier Emission'!$F$15:$F$49=$E$2527)),
            _xlws.FILTER('Supplier Emission'!$I$15:$I$49,
                   ('Supplier Emission'!$D$15:$D$49=H2527) * ('Supplier Emission'!$F$15:$F$49=$E$2527)),
            ""),
    "")</f>
        <v/>
      </c>
      <c r="L2527" s="311" t="str">
        <f t="array" ref="L2527">IFERROR(
    XLOOKUP(F2527,
            _xlws.FILTER('Supplier Emission'!$G$15:$G$49,
                   ('Supplier Emission'!$D$15:$D$49=H2527) * ('Supplier Emission'!$F$15:$F$49=$E$2527)),
            _xlws.FILTER('Supplier Emission'!$J$15:$J$49,
                   ('Supplier Emission'!$D$15:$D$49=H2527) * ('Supplier Emission'!$F$15:$F$49=$E$2527)),
            ""),
    "")</f>
        <v/>
      </c>
      <c r="M2527" s="311" t="str">
        <f t="array" ref="M2527">IFERROR(
    XLOOKUP(F2527,
            _xlws.FILTER('Supplier Emission'!$G$15:$G$49,
                   ('Supplier Emission'!$D$15:$D$49=H2527) * ('Supplier Emission'!$F$15:$F$49=$E$2527)),
            _xlws.FILTER('Supplier Emission'!$M$15:$M$49,
                   ('Supplier Emission'!$D$15:$D$49=H2527) * ('Supplier Emission'!$F$15:$F$49=$E$2527)),
            ""),
    "")</f>
        <v/>
      </c>
      <c r="N2527" s="311" t="str">
        <f t="array" ref="N2527">IFERROR(
    XLOOKUP(F2527,
            _xlws.FILTER('Supplier Emission'!$G$15:$G$49,
                   ('Supplier Emission'!$D$15:$D$49=H2527) * ('Supplier Emission'!$F$15:$F$49=$E$2527)),
            _xlws.FILTER('Supplier Emission'!$H$15:$H$49,
                   ('Supplier Emission'!$D$15:$D$49=H2527) * ('Supplier Emission'!$F$15:$F$49=$E$2527)),
            ""),
    "")</f>
        <v/>
      </c>
      <c r="O2527" s="311" t="str">
        <f t="array" ref="O2527">XLOOKUP(1,('Emission Factors'!$E$5:$E$488='GHG emissions calculations'!$F2527)*('Emission Factors'!$H$5:$H$488='GHG emissions calculations'!$H2527),INDEX('Emission Factors'!$E$5:$T$488,0,MATCH('GHG emissions calculations'!O$6,'Emission Factors'!$E$5:$T$5,0)),"",0)</f>
        <v/>
      </c>
      <c r="P2527" s="313" t="str">
        <f t="array" ref="P2527">IFERROR(
    INDEX('Emission Factors'!$E$5:$P$488,
          MATCH(1,
                ('Emission Factors'!$E$5:$E$488 = 'GHG emissions calculations'!$F2527) *
                ('Emission Factors'!$H$5:$H$488 = 'GHG emissions calculations'!$H2527),
                0),
          MATCH('GHG emissions calculations'!P$6,'Emission Factors'!$E$5:$P$5,0)),
    "")</f>
        <v/>
      </c>
      <c r="Q2527" s="311" t="str">
        <f t="array" ref="Q2527">IFERROR(
    IF(
        INDEX('Emission Factors'!$E$5:$P$488,
              MATCH(1,
                    ('Emission Factors'!$E$5:$E$488 = 'GHG emissions calculations'!$F2527) *
                    ('Emission Factors'!$H$5:$H$488 = 'GHG emissions calculations'!$H2527),
                    0),
              MATCH('GHG emissions calculations'!Q$6, 'Emission Factors'!$E$5:$P$5, 0)) &lt;&gt; "",
        INDEX('Emission Factors'!$E$5:$P$488,
              MATCH(1,
                    ('Emission Factors'!$E$5:$E$488 = 'GHG emissions calculations'!$F2527) *
                    ('Emission Factors'!$H$5:$H$488 = 'GHG emissions calculations'!$H2527),
                    0),
              MATCH('GHG emissions calculations'!Q$6, 'Emission Factors'!$E$5:$P$5, 0)),
        ""),
    "")</f>
        <v/>
      </c>
      <c r="R2527" s="311" t="str">
        <f t="array" ref="R2527">IFERROR(
    IF(
        INDEX('Emission Factors'!$E$5:$R$488,
              MATCH(1,
                    ('Emission Factors'!$E$5:$E$488 = 'GHG emissions calculations'!$F2527) *
                    ('Emission Factors'!$H$5:$H$488 = 'GHG emissions calculations'!$H2527),
                    0),
              MATCH('GHG emissions calculations'!R$6, 'Emission Factors'!$E$5:$R$5, 0)) &lt;&gt; "",
        INDEX('Emission Factors'!$E$5:$R$488,
              MATCH(1,
                    ('Emission Factors'!$E$5:$E$488 = 'GHG emissions calculations'!$F2527) *
                    ('Emission Factors'!$H$5:$H$488 = 'GHG emissions calculations'!$H2527),
                    0),
              MATCH('GHG emissions calculations'!R$6, 'Emission Factors'!$E$5:$R$5, 0)),
        ""),
    "")</f>
        <v/>
      </c>
      <c r="S2527" s="312">
        <f t="shared" si="4"/>
        <v>0</v>
      </c>
      <c r="T2527" s="23"/>
    </row>
    <row r="2528" ht="15.75" customHeight="1" outlineLevel="2">
      <c r="A2528" s="23"/>
      <c r="B2528" s="71"/>
      <c r="C2528" s="71"/>
      <c r="D2528" s="71"/>
      <c r="E2528" s="314"/>
      <c r="F2528" s="311" t="str">
        <f>Lists!AI25</f>
        <v>Travel services - America</v>
      </c>
      <c r="G2528" s="311">
        <f t="array" ref="G2528">XLOOKUP(1,('Emission Factors'!$E$5:$E$488='GHG emissions calculations'!$F2528)*('Emission Factors'!$H$5:$H$488='GHG emissions calculations'!$H2528),INDEX('Emission Factors'!$E$5:$T$488,0,MATCH('GHG emissions calculations'!G$6,'Emission Factors'!$E$5:$T$5,0)),"",0)</f>
        <v>3</v>
      </c>
      <c r="H2528" s="311" t="s">
        <v>238</v>
      </c>
      <c r="I2528" s="312" t="str">
        <f>IF(
    SUMIFS('Import data'!$L$25:$L$80,
           'Import data'!$J$25:$J$80, F2528,
           'Import data'!$G$25:$G$80, 'GHG emissions calculations'!$H2528,
           'Import data'!$I$25:$I$80,$E$2527) &lt;&gt; 0,
    SUMIFS('Import data'!$L$25:$L$80,
           'Import data'!$J$25:$J$80, F2528,
           'Import data'!$G$25:$G$80, 'GHG emissions calculations'!$H2528,
           'Import data'!$I$25:$I$80,$E$2527),
    ""
)</f>
        <v/>
      </c>
      <c r="J2528" s="311" t="str">
        <f t="array" ref="J2528">IF(
    XLOOKUP(F2528, 'Import data'!$J$26:$J$47, 'Import data'!$M$26:$M$47, "", 0) = "Please add the region-specific supplier emission factor or choose a different region available in the IAEG database.",
    "",
    XLOOKUP(F2528, 'Import data'!$J$26:$J$47, 'Import data'!$M$26:$M$47, "", 0)
)</f>
        <v/>
      </c>
      <c r="K2528" s="311" t="str">
        <f t="array" ref="K2528">IFERROR(
    XLOOKUP(F2528,
            _xlws.FILTER('Supplier Emission'!$G$15:$G$49,
                   ('Supplier Emission'!$D$15:$D$49=H2528) * ('Supplier Emission'!$F$15:$F$49=$E$2527)),
            _xlws.FILTER('Supplier Emission'!$I$15:$I$49,
                   ('Supplier Emission'!$D$15:$D$49=H2528) * ('Supplier Emission'!$F$15:$F$49=$E$2527)),
            ""),
    "")</f>
        <v/>
      </c>
      <c r="L2528" s="311" t="str">
        <f t="array" ref="L2528">IFERROR(
    XLOOKUP(F2528,
            _xlws.FILTER('Supplier Emission'!$G$15:$G$49,
                   ('Supplier Emission'!$D$15:$D$49=H2528) * ('Supplier Emission'!$F$15:$F$49=$E$2527)),
            _xlws.FILTER('Supplier Emission'!$J$15:$J$49,
                   ('Supplier Emission'!$D$15:$D$49=H2528) * ('Supplier Emission'!$F$15:$F$49=$E$2527)),
            ""),
    "")</f>
        <v/>
      </c>
      <c r="M2528" s="311" t="str">
        <f t="array" ref="M2528">IFERROR(
    XLOOKUP(F2528,
            _xlws.FILTER('Supplier Emission'!$G$15:$G$49,
                   ('Supplier Emission'!$D$15:$D$49=H2528) * ('Supplier Emission'!$F$15:$F$49=$E$2527)),
            _xlws.FILTER('Supplier Emission'!$M$15:$M$49,
                   ('Supplier Emission'!$D$15:$D$49=H2528) * ('Supplier Emission'!$F$15:$F$49=$E$2527)),
            ""),
    "")</f>
        <v/>
      </c>
      <c r="N2528" s="311" t="str">
        <f t="array" ref="N2528">IFERROR(
    XLOOKUP(F2528,
            _xlws.FILTER('Supplier Emission'!$G$15:$G$49,
                   ('Supplier Emission'!$D$15:$D$49=H2528) * ('Supplier Emission'!$F$15:$F$49=$E$2527)),
            _xlws.FILTER('Supplier Emission'!$H$15:$H$49,
                   ('Supplier Emission'!$D$15:$D$49=H2528) * ('Supplier Emission'!$F$15:$F$49=$E$2527)),
            ""),
    "")</f>
        <v/>
      </c>
      <c r="O2528" s="311" t="str">
        <f t="array" ref="O2528">XLOOKUP(1,('Emission Factors'!$E$5:$E$488='GHG emissions calculations'!$F2528)*('Emission Factors'!$H$5:$H$488='GHG emissions calculations'!$H2528),INDEX('Emission Factors'!$E$5:$T$488,0,MATCH('GHG emissions calculations'!O$6,'Emission Factors'!$E$5:$T$5,0)),"",0)</f>
        <v>All other travel arrangement and reservation services</v>
      </c>
      <c r="P2528" s="313">
        <f t="array" ref="P2528">IFERROR(
    INDEX('Emission Factors'!$E$5:$P$488,
          MATCH(1,
                ('Emission Factors'!$E$5:$E$488 = 'GHG emissions calculations'!$F2528) *
                ('Emission Factors'!$H$5:$H$488 = 'GHG emissions calculations'!$H2528),
                0),
          MATCH('GHG emissions calculations'!P$6,'Emission Factors'!$E$5:$P$5,0)),
    "")</f>
        <v>88</v>
      </c>
      <c r="Q2528" s="311" t="str">
        <f t="array" ref="Q2528">IFERROR(
    IF(
        INDEX('Emission Factors'!$E$5:$P$488,
              MATCH(1,
                    ('Emission Factors'!$E$5:$E$488 = 'GHG emissions calculations'!$F2528) *
                    ('Emission Factors'!$H$5:$H$488 = 'GHG emissions calculations'!$H2528),
                    0),
              MATCH('GHG emissions calculations'!Q$6, 'Emission Factors'!$E$5:$P$5, 0)) &lt;&gt; "",
        INDEX('Emission Factors'!$E$5:$P$488,
              MATCH(1,
                    ('Emission Factors'!$E$5:$E$488 = 'GHG emissions calculations'!$F2528) *
                    ('Emission Factors'!$H$5:$H$488 = 'GHG emissions calculations'!$H2528),
                    0),
              MATCH('GHG emissions calculations'!Q$6, 'Emission Factors'!$E$5:$P$5, 0)),
        ""),
    "")</f>
        <v>kgCO2e / k€</v>
      </c>
      <c r="R2528" s="311" t="str">
        <f t="array" ref="R2528">IFERROR(
    IF(
        INDEX('Emission Factors'!$E$5:$R$488,
              MATCH(1,
                    ('Emission Factors'!$E$5:$E$488 = 'GHG emissions calculations'!$F2528) *
                    ('Emission Factors'!$H$5:$H$488 = 'GHG emissions calculations'!$H2528),
                    0),
              MATCH('GHG emissions calculations'!R$6, 'Emission Factors'!$E$5:$R$5, 0)) &lt;&gt; "",
        INDEX('Emission Factors'!$E$5:$R$488,
              MATCH(1,
                    ('Emission Factors'!$E$5:$E$488 = 'GHG emissions calculations'!$F2528) *
                    ('Emission Factors'!$H$5:$H$488 = 'GHG emissions calculations'!$H2528),
                    0),
              MATCH('GHG emissions calculations'!R$6, 'Emission Factors'!$E$5:$R$5, 0)),
        ""),
    "")</f>
        <v>America</v>
      </c>
      <c r="S2528" s="312">
        <f t="shared" si="4"/>
        <v>0</v>
      </c>
      <c r="T2528" s="23"/>
    </row>
    <row r="2529" ht="15.75" customHeight="1" outlineLevel="2">
      <c r="A2529" s="23"/>
      <c r="B2529" s="71"/>
      <c r="C2529" s="71"/>
      <c r="D2529" s="71"/>
      <c r="E2529" s="314"/>
      <c r="F2529" s="311" t="str">
        <f>Lists!AI28</f>
        <v>Travel services - Asia</v>
      </c>
      <c r="G2529" s="311" t="str">
        <f t="array" ref="G2529">XLOOKUP(1,('Emission Factors'!$E$5:$E$488='GHG emissions calculations'!$F2529)*('Emission Factors'!$H$5:$H$488='GHG emissions calculations'!$H2529),INDEX('Emission Factors'!$E$5:$T$488,0,MATCH('GHG emissions calculations'!G$6,'Emission Factors'!$E$5:$T$5,0)),"",0)</f>
        <v/>
      </c>
      <c r="H2529" s="311" t="s">
        <v>238</v>
      </c>
      <c r="I2529" s="312" t="str">
        <f>IF(
    SUMIFS('Import data'!$L$25:$L$80,
           'Import data'!$J$25:$J$80, F2529,
           'Import data'!$G$25:$G$80, 'GHG emissions calculations'!$H2529,
           'Import data'!$I$25:$I$80,$E$2527) &lt;&gt; 0,
    SUMIFS('Import data'!$L$25:$L$80,
           'Import data'!$J$25:$J$80, F2529,
           'Import data'!$G$25:$G$80, 'GHG emissions calculations'!$H2529,
           'Import data'!$I$25:$I$80,$E$2527),
    ""
)</f>
        <v/>
      </c>
      <c r="J2529" s="311" t="str">
        <f t="array" ref="J2529">IF(
    XLOOKUP(F2529, 'Import data'!$J$26:$J$47, 'Import data'!$M$26:$M$47, "", 0) = "Please add the region-specific supplier emission factor or choose a different region available in the IAEG database.",
    "",
    XLOOKUP(F2529, 'Import data'!$J$26:$J$47, 'Import data'!$M$26:$M$47, "", 0)
)</f>
        <v/>
      </c>
      <c r="K2529" s="311" t="str">
        <f t="array" ref="K2529">IFERROR(
    XLOOKUP(F2529,
            _xlws.FILTER('Supplier Emission'!$G$15:$G$49,
                   ('Supplier Emission'!$D$15:$D$49=H2529) * ('Supplier Emission'!$F$15:$F$49=$E$2527)),
            _xlws.FILTER('Supplier Emission'!$I$15:$I$49,
                   ('Supplier Emission'!$D$15:$D$49=H2529) * ('Supplier Emission'!$F$15:$F$49=$E$2527)),
            ""),
    "")</f>
        <v/>
      </c>
      <c r="L2529" s="311" t="str">
        <f t="array" ref="L2529">IFERROR(
    XLOOKUP(F2529,
            _xlws.FILTER('Supplier Emission'!$G$15:$G$49,
                   ('Supplier Emission'!$D$15:$D$49=H2529) * ('Supplier Emission'!$F$15:$F$49=$E$2527)),
            _xlws.FILTER('Supplier Emission'!$J$15:$J$49,
                   ('Supplier Emission'!$D$15:$D$49=H2529) * ('Supplier Emission'!$F$15:$F$49=$E$2527)),
            ""),
    "")</f>
        <v/>
      </c>
      <c r="M2529" s="311" t="str">
        <f t="array" ref="M2529">IFERROR(
    XLOOKUP(F2529,
            _xlws.FILTER('Supplier Emission'!$G$15:$G$49,
                   ('Supplier Emission'!$D$15:$D$49=H2529) * ('Supplier Emission'!$F$15:$F$49=$E$2527)),
            _xlws.FILTER('Supplier Emission'!$M$15:$M$49,
                   ('Supplier Emission'!$D$15:$D$49=H2529) * ('Supplier Emission'!$F$15:$F$49=$E$2527)),
            ""),
    "")</f>
        <v/>
      </c>
      <c r="N2529" s="311" t="str">
        <f t="array" ref="N2529">IFERROR(
    XLOOKUP(F2529,
            _xlws.FILTER('Supplier Emission'!$G$15:$G$49,
                   ('Supplier Emission'!$D$15:$D$49=H2529) * ('Supplier Emission'!$F$15:$F$49=$E$2527)),
            _xlws.FILTER('Supplier Emission'!$H$15:$H$49,
                   ('Supplier Emission'!$D$15:$D$49=H2529) * ('Supplier Emission'!$F$15:$F$49=$E$2527)),
            ""),
    "")</f>
        <v/>
      </c>
      <c r="O2529" s="311" t="str">
        <f t="array" ref="O2529">XLOOKUP(1,('Emission Factors'!$E$5:$E$488='GHG emissions calculations'!$F2529)*('Emission Factors'!$H$5:$H$488='GHG emissions calculations'!$H2529),INDEX('Emission Factors'!$E$5:$T$488,0,MATCH('GHG emissions calculations'!O$6,'Emission Factors'!$E$5:$T$5,0)),"",0)</f>
        <v/>
      </c>
      <c r="P2529" s="313" t="str">
        <f t="array" ref="P2529">IFERROR(
    INDEX('Emission Factors'!$E$5:$P$488,
          MATCH(1,
                ('Emission Factors'!$E$5:$E$488 = 'GHG emissions calculations'!$F2529) *
                ('Emission Factors'!$H$5:$H$488 = 'GHG emissions calculations'!$H2529),
                0),
          MATCH('GHG emissions calculations'!P$6,'Emission Factors'!$E$5:$P$5,0)),
    "")</f>
        <v/>
      </c>
      <c r="Q2529" s="311" t="str">
        <f t="array" ref="Q2529">IFERROR(
    IF(
        INDEX('Emission Factors'!$E$5:$P$488,
              MATCH(1,
                    ('Emission Factors'!$E$5:$E$488 = 'GHG emissions calculations'!$F2529) *
                    ('Emission Factors'!$H$5:$H$488 = 'GHG emissions calculations'!$H2529),
                    0),
              MATCH('GHG emissions calculations'!Q$6, 'Emission Factors'!$E$5:$P$5, 0)) &lt;&gt; "",
        INDEX('Emission Factors'!$E$5:$P$488,
              MATCH(1,
                    ('Emission Factors'!$E$5:$E$488 = 'GHG emissions calculations'!$F2529) *
                    ('Emission Factors'!$H$5:$H$488 = 'GHG emissions calculations'!$H2529),
                    0),
              MATCH('GHG emissions calculations'!Q$6, 'Emission Factors'!$E$5:$P$5, 0)),
        ""),
    "")</f>
        <v/>
      </c>
      <c r="R2529" s="311" t="str">
        <f t="array" ref="R2529">IFERROR(
    IF(
        INDEX('Emission Factors'!$E$5:$R$488,
              MATCH(1,
                    ('Emission Factors'!$E$5:$E$488 = 'GHG emissions calculations'!$F2529) *
                    ('Emission Factors'!$H$5:$H$488 = 'GHG emissions calculations'!$H2529),
                    0),
              MATCH('GHG emissions calculations'!R$6, 'Emission Factors'!$E$5:$R$5, 0)) &lt;&gt; "",
        INDEX('Emission Factors'!$E$5:$R$488,
              MATCH(1,
                    ('Emission Factors'!$E$5:$E$488 = 'GHG emissions calculations'!$F2529) *
                    ('Emission Factors'!$H$5:$H$488 = 'GHG emissions calculations'!$H2529),
                    0),
              MATCH('GHG emissions calculations'!R$6, 'Emission Factors'!$E$5:$R$5, 0)),
        ""),
    "")</f>
        <v/>
      </c>
      <c r="S2529" s="312">
        <f t="shared" si="4"/>
        <v>0</v>
      </c>
      <c r="T2529" s="23"/>
    </row>
    <row r="2530" ht="15.75" customHeight="1" outlineLevel="2">
      <c r="A2530" s="23"/>
      <c r="B2530" s="71"/>
      <c r="C2530" s="71"/>
      <c r="D2530" s="71"/>
      <c r="E2530" s="314"/>
      <c r="F2530" s="311" t="str">
        <f>Lists!AI26</f>
        <v>Travel services - Europe</v>
      </c>
      <c r="G2530" s="311">
        <f t="array" ref="G2530">XLOOKUP(1,('Emission Factors'!$E$5:$E$488='GHG emissions calculations'!$F2530)*('Emission Factors'!$H$5:$H$488='GHG emissions calculations'!$H2530),INDEX('Emission Factors'!$E$5:$T$488,0,MATCH('GHG emissions calculations'!G$6,'Emission Factors'!$E$5:$T$5,0)),"",0)</f>
        <v>3</v>
      </c>
      <c r="H2530" s="311" t="s">
        <v>238</v>
      </c>
      <c r="I2530" s="312" t="str">
        <f>IF(
    SUMIFS('Import data'!$L$25:$L$80,
           'Import data'!$J$25:$J$80, F2530,
           'Import data'!$G$25:$G$80, 'GHG emissions calculations'!$H2530,
           'Import data'!$I$25:$I$80,$E$2527) &lt;&gt; 0,
    SUMIFS('Import data'!$L$25:$L$80,
           'Import data'!$J$25:$J$80, F2530,
           'Import data'!$G$25:$G$80, 'GHG emissions calculations'!$H2530,
           'Import data'!$I$25:$I$80,$E$2527),
    ""
)</f>
        <v/>
      </c>
      <c r="J2530" s="311" t="str">
        <f t="array" ref="J2530">IF(
    XLOOKUP(F2530, 'Import data'!$J$26:$J$47, 'Import data'!$M$26:$M$47, "", 0) = "Please add the region-specific supplier emission factor or choose a different region available in the IAEG database.",
    "",
    XLOOKUP(F2530, 'Import data'!$J$26:$J$47, 'Import data'!$M$26:$M$47, "", 0)
)</f>
        <v/>
      </c>
      <c r="K2530" s="311" t="str">
        <f t="array" ref="K2530">IFERROR(
    XLOOKUP(F2530,
            _xlws.FILTER('Supplier Emission'!$G$15:$G$49,
                   ('Supplier Emission'!$D$15:$D$49=H2530) * ('Supplier Emission'!$F$15:$F$49=$E$2527)),
            _xlws.FILTER('Supplier Emission'!$I$15:$I$49,
                   ('Supplier Emission'!$D$15:$D$49=H2530) * ('Supplier Emission'!$F$15:$F$49=$E$2527)),
            ""),
    "")</f>
        <v/>
      </c>
      <c r="L2530" s="311" t="str">
        <f t="array" ref="L2530">IFERROR(
    XLOOKUP(F2530,
            _xlws.FILTER('Supplier Emission'!$G$15:$G$49,
                   ('Supplier Emission'!$D$15:$D$49=H2530) * ('Supplier Emission'!$F$15:$F$49=$E$2527)),
            _xlws.FILTER('Supplier Emission'!$J$15:$J$49,
                   ('Supplier Emission'!$D$15:$D$49=H2530) * ('Supplier Emission'!$F$15:$F$49=$E$2527)),
            ""),
    "")</f>
        <v/>
      </c>
      <c r="M2530" s="311" t="str">
        <f t="array" ref="M2530">IFERROR(
    XLOOKUP(F2530,
            _xlws.FILTER('Supplier Emission'!$G$15:$G$49,
                   ('Supplier Emission'!$D$15:$D$49=H2530) * ('Supplier Emission'!$F$15:$F$49=$E$2527)),
            _xlws.FILTER('Supplier Emission'!$M$15:$M$49,
                   ('Supplier Emission'!$D$15:$D$49=H2530) * ('Supplier Emission'!$F$15:$F$49=$E$2527)),
            ""),
    "")</f>
        <v/>
      </c>
      <c r="N2530" s="311" t="str">
        <f t="array" ref="N2530">IFERROR(
    XLOOKUP(F2530,
            _xlws.FILTER('Supplier Emission'!$G$15:$G$49,
                   ('Supplier Emission'!$D$15:$D$49=H2530) * ('Supplier Emission'!$F$15:$F$49=$E$2527)),
            _xlws.FILTER('Supplier Emission'!$H$15:$H$49,
                   ('Supplier Emission'!$D$15:$D$49=H2530) * ('Supplier Emission'!$F$15:$F$49=$E$2527)),
            ""),
    "")</f>
        <v/>
      </c>
      <c r="O2530" s="311" t="str">
        <f t="array" ref="O2530">XLOOKUP(1,('Emission Factors'!$E$5:$E$488='GHG emissions calculations'!$F2530)*('Emission Factors'!$H$5:$H$488='GHG emissions calculations'!$H2530),INDEX('Emission Factors'!$E$5:$T$488,0,MATCH('GHG emissions calculations'!O$6,'Emission Factors'!$E$5:$T$5,0)),"",0)</f>
        <v>Agences de voyage, voyagistes, réservations</v>
      </c>
      <c r="P2530" s="313">
        <f t="array" ref="P2530">IFERROR(
    INDEX('Emission Factors'!$E$5:$P$488,
          MATCH(1,
                ('Emission Factors'!$E$5:$E$488 = 'GHG emissions calculations'!$F2530) *
                ('Emission Factors'!$H$5:$H$488 = 'GHG emissions calculations'!$H2530),
                0),
          MATCH('GHG emissions calculations'!P$6,'Emission Factors'!$E$5:$P$5,0)),
    "")</f>
        <v>133.3464065</v>
      </c>
      <c r="Q2530" s="311" t="str">
        <f t="array" ref="Q2530">IFERROR(
    IF(
        INDEX('Emission Factors'!$E$5:$P$488,
              MATCH(1,
                    ('Emission Factors'!$E$5:$E$488 = 'GHG emissions calculations'!$F2530) *
                    ('Emission Factors'!$H$5:$H$488 = 'GHG emissions calculations'!$H2530),
                    0),
              MATCH('GHG emissions calculations'!Q$6, 'Emission Factors'!$E$5:$P$5, 0)) &lt;&gt; "",
        INDEX('Emission Factors'!$E$5:$P$488,
              MATCH(1,
                    ('Emission Factors'!$E$5:$E$488 = 'GHG emissions calculations'!$F2530) *
                    ('Emission Factors'!$H$5:$H$488 = 'GHG emissions calculations'!$H2530),
                    0),
              MATCH('GHG emissions calculations'!Q$6, 'Emission Factors'!$E$5:$P$5, 0)),
        ""),
    "")</f>
        <v>kgCO2e / k€</v>
      </c>
      <c r="R2530" s="311" t="str">
        <f t="array" ref="R2530">IFERROR(
    IF(
        INDEX('Emission Factors'!$E$5:$R$488,
              MATCH(1,
                    ('Emission Factors'!$E$5:$E$488 = 'GHG emissions calculations'!$F2530) *
                    ('Emission Factors'!$H$5:$H$488 = 'GHG emissions calculations'!$H2530),
                    0),
              MATCH('GHG emissions calculations'!R$6, 'Emission Factors'!$E$5:$R$5, 0)) &lt;&gt; "",
        INDEX('Emission Factors'!$E$5:$R$488,
              MATCH(1,
                    ('Emission Factors'!$E$5:$E$488 = 'GHG emissions calculations'!$F2530) *
                    ('Emission Factors'!$H$5:$H$488 = 'GHG emissions calculations'!$H2530),
                    0),
              MATCH('GHG emissions calculations'!R$6, 'Emission Factors'!$E$5:$R$5, 0)),
        ""),
    "")</f>
        <v>Europe</v>
      </c>
      <c r="S2530" s="312">
        <f t="shared" si="4"/>
        <v>0</v>
      </c>
      <c r="T2530" s="23"/>
    </row>
    <row r="2531" ht="15.75" customHeight="1" outlineLevel="2">
      <c r="A2531" s="23"/>
      <c r="B2531" s="71"/>
      <c r="C2531" s="71"/>
      <c r="D2531" s="71"/>
      <c r="E2531" s="314"/>
      <c r="F2531" s="311" t="str">
        <f>Lists!AI31</f>
        <v>Travel services - Global or unspecified region</v>
      </c>
      <c r="G2531" s="311" t="str">
        <f t="array" ref="G2531">XLOOKUP(1,('Emission Factors'!$E$5:$E$488='GHG emissions calculations'!$F2531)*('Emission Factors'!$H$5:$H$488='GHG emissions calculations'!$H2531),INDEX('Emission Factors'!$E$5:$T$488,0,MATCH('GHG emissions calculations'!G$6,'Emission Factors'!$E$5:$T$5,0)),"",0)</f>
        <v/>
      </c>
      <c r="H2531" s="311" t="s">
        <v>238</v>
      </c>
      <c r="I2531" s="312" t="str">
        <f>IF(
    SUMIFS('Import data'!$L$25:$L$80,
           'Import data'!$J$25:$J$80, F2531,
           'Import data'!$G$25:$G$80, 'GHG emissions calculations'!$H2531,
           'Import data'!$I$25:$I$80,$E$2527) &lt;&gt; 0,
    SUMIFS('Import data'!$L$25:$L$80,
           'Import data'!$J$25:$J$80, F2531,
           'Import data'!$G$25:$G$80, 'GHG emissions calculations'!$H2531,
           'Import data'!$I$25:$I$80,$E$2527),
    ""
)</f>
        <v/>
      </c>
      <c r="J2531" s="311" t="str">
        <f t="array" ref="J2531">IF(
    XLOOKUP(F2531, 'Import data'!$J$26:$J$47, 'Import data'!$M$26:$M$47, "", 0) = "Please add the region-specific supplier emission factor or choose a different region available in the IAEG database.",
    "",
    XLOOKUP(F2531, 'Import data'!$J$26:$J$47, 'Import data'!$M$26:$M$47, "", 0)
)</f>
        <v/>
      </c>
      <c r="K2531" s="311" t="str">
        <f t="array" ref="K2531">IFERROR(
    XLOOKUP(F2531,
            _xlws.FILTER('Supplier Emission'!$G$15:$G$49,
                   ('Supplier Emission'!$D$15:$D$49=H2531) * ('Supplier Emission'!$F$15:$F$49=$E$2527)),
            _xlws.FILTER('Supplier Emission'!$I$15:$I$49,
                   ('Supplier Emission'!$D$15:$D$49=H2531) * ('Supplier Emission'!$F$15:$F$49=$E$2527)),
            ""),
    "")</f>
        <v/>
      </c>
      <c r="L2531" s="311" t="str">
        <f t="array" ref="L2531">IFERROR(
    XLOOKUP(F2531,
            _xlws.FILTER('Supplier Emission'!$G$15:$G$49,
                   ('Supplier Emission'!$D$15:$D$49=H2531) * ('Supplier Emission'!$F$15:$F$49=$E$2527)),
            _xlws.FILTER('Supplier Emission'!$J$15:$J$49,
                   ('Supplier Emission'!$D$15:$D$49=H2531) * ('Supplier Emission'!$F$15:$F$49=$E$2527)),
            ""),
    "")</f>
        <v/>
      </c>
      <c r="M2531" s="311" t="str">
        <f t="array" ref="M2531">IFERROR(
    XLOOKUP(F2531,
            _xlws.FILTER('Supplier Emission'!$G$15:$G$49,
                   ('Supplier Emission'!$D$15:$D$49=H2531) * ('Supplier Emission'!$F$15:$F$49=$E$2527)),
            _xlws.FILTER('Supplier Emission'!$M$15:$M$49,
                   ('Supplier Emission'!$D$15:$D$49=H2531) * ('Supplier Emission'!$F$15:$F$49=$E$2527)),
            ""),
    "")</f>
        <v/>
      </c>
      <c r="N2531" s="311" t="str">
        <f t="array" ref="N2531">IFERROR(
    XLOOKUP(F2531,
            _xlws.FILTER('Supplier Emission'!$G$15:$G$49,
                   ('Supplier Emission'!$D$15:$D$49=H2531) * ('Supplier Emission'!$F$15:$F$49=$E$2527)),
            _xlws.FILTER('Supplier Emission'!$H$15:$H$49,
                   ('Supplier Emission'!$D$15:$D$49=H2531) * ('Supplier Emission'!$F$15:$F$49=$E$2527)),
            ""),
    "")</f>
        <v/>
      </c>
      <c r="O2531" s="311" t="str">
        <f t="array" ref="O2531">XLOOKUP(1,('Emission Factors'!$E$5:$E$488='GHG emissions calculations'!$F2531)*('Emission Factors'!$H$5:$H$488='GHG emissions calculations'!$H2531),INDEX('Emission Factors'!$E$5:$T$488,0,MATCH('GHG emissions calculations'!O$6,'Emission Factors'!$E$5:$T$5,0)),"",0)</f>
        <v/>
      </c>
      <c r="P2531" s="313" t="str">
        <f t="array" ref="P2531">IFERROR(
    INDEX('Emission Factors'!$E$5:$P$488,
          MATCH(1,
                ('Emission Factors'!$E$5:$E$488 = 'GHG emissions calculations'!$F2531) *
                ('Emission Factors'!$H$5:$H$488 = 'GHG emissions calculations'!$H2531),
                0),
          MATCH('GHG emissions calculations'!P$6,'Emission Factors'!$E$5:$P$5,0)),
    "")</f>
        <v/>
      </c>
      <c r="Q2531" s="311" t="str">
        <f t="array" ref="Q2531">IFERROR(
    IF(
        INDEX('Emission Factors'!$E$5:$P$488,
              MATCH(1,
                    ('Emission Factors'!$E$5:$E$488 = 'GHG emissions calculations'!$F2531) *
                    ('Emission Factors'!$H$5:$H$488 = 'GHG emissions calculations'!$H2531),
                    0),
              MATCH('GHG emissions calculations'!Q$6, 'Emission Factors'!$E$5:$P$5, 0)) &lt;&gt; "",
        INDEX('Emission Factors'!$E$5:$P$488,
              MATCH(1,
                    ('Emission Factors'!$E$5:$E$488 = 'GHG emissions calculations'!$F2531) *
                    ('Emission Factors'!$H$5:$H$488 = 'GHG emissions calculations'!$H2531),
                    0),
              MATCH('GHG emissions calculations'!Q$6, 'Emission Factors'!$E$5:$P$5, 0)),
        ""),
    "")</f>
        <v/>
      </c>
      <c r="R2531" s="311" t="str">
        <f t="array" ref="R2531">IFERROR(
    IF(
        INDEX('Emission Factors'!$E$5:$R$488,
              MATCH(1,
                    ('Emission Factors'!$E$5:$E$488 = 'GHG emissions calculations'!$F2531) *
                    ('Emission Factors'!$H$5:$H$488 = 'GHG emissions calculations'!$H2531),
                    0),
              MATCH('GHG emissions calculations'!R$6, 'Emission Factors'!$E$5:$R$5, 0)) &lt;&gt; "",
        INDEX('Emission Factors'!$E$5:$R$488,
              MATCH(1,
                    ('Emission Factors'!$E$5:$E$488 = 'GHG emissions calculations'!$F2531) *
                    ('Emission Factors'!$H$5:$H$488 = 'GHG emissions calculations'!$H2531),
                    0),
              MATCH('GHG emissions calculations'!R$6, 'Emission Factors'!$E$5:$R$5, 0)),
        ""),
    "")</f>
        <v/>
      </c>
      <c r="S2531" s="312">
        <f t="shared" si="4"/>
        <v>0</v>
      </c>
      <c r="T2531" s="23"/>
    </row>
    <row r="2532" ht="15.75" customHeight="1" outlineLevel="2">
      <c r="A2532" s="23"/>
      <c r="B2532" s="71"/>
      <c r="C2532" s="71"/>
      <c r="D2532" s="71"/>
      <c r="E2532" s="314"/>
      <c r="F2532" s="311" t="str">
        <f>Lists!AI30</f>
        <v>Travel services - Middle East</v>
      </c>
      <c r="G2532" s="311" t="str">
        <f t="array" ref="G2532">XLOOKUP(1,('Emission Factors'!$E$5:$E$488='GHG emissions calculations'!$F2532)*('Emission Factors'!$H$5:$H$488='GHG emissions calculations'!$H2532),INDEX('Emission Factors'!$E$5:$T$488,0,MATCH('GHG emissions calculations'!G$6,'Emission Factors'!$E$5:$T$5,0)),"",0)</f>
        <v/>
      </c>
      <c r="H2532" s="311" t="s">
        <v>238</v>
      </c>
      <c r="I2532" s="312" t="str">
        <f>IF(
    SUMIFS('Import data'!$L$25:$L$80,
           'Import data'!$J$25:$J$80, F2532,
           'Import data'!$G$25:$G$80, 'GHG emissions calculations'!$H2532,
           'Import data'!$I$25:$I$80,$E$2527) &lt;&gt; 0,
    SUMIFS('Import data'!$L$25:$L$80,
           'Import data'!$J$25:$J$80, F2532,
           'Import data'!$G$25:$G$80, 'GHG emissions calculations'!$H2532,
           'Import data'!$I$25:$I$80,$E$2527),
    ""
)</f>
        <v/>
      </c>
      <c r="J2532" s="311" t="str">
        <f t="array" ref="J2532">IF(
    XLOOKUP(F2532, 'Import data'!$J$26:$J$47, 'Import data'!$M$26:$M$47, "", 0) = "Please add the region-specific supplier emission factor or choose a different region available in the IAEG database.",
    "",
    XLOOKUP(F2532, 'Import data'!$J$26:$J$47, 'Import data'!$M$26:$M$47, "", 0)
)</f>
        <v/>
      </c>
      <c r="K2532" s="311" t="str">
        <f t="array" ref="K2532">IFERROR(
    XLOOKUP(F2532,
            _xlws.FILTER('Supplier Emission'!$G$15:$G$49,
                   ('Supplier Emission'!$D$15:$D$49=H2532) * ('Supplier Emission'!$F$15:$F$49=$E$2527)),
            _xlws.FILTER('Supplier Emission'!$I$15:$I$49,
                   ('Supplier Emission'!$D$15:$D$49=H2532) * ('Supplier Emission'!$F$15:$F$49=$E$2527)),
            ""),
    "")</f>
        <v/>
      </c>
      <c r="L2532" s="311" t="str">
        <f t="array" ref="L2532">IFERROR(
    XLOOKUP(F2532,
            _xlws.FILTER('Supplier Emission'!$G$15:$G$49,
                   ('Supplier Emission'!$D$15:$D$49=H2532) * ('Supplier Emission'!$F$15:$F$49=$E$2527)),
            _xlws.FILTER('Supplier Emission'!$J$15:$J$49,
                   ('Supplier Emission'!$D$15:$D$49=H2532) * ('Supplier Emission'!$F$15:$F$49=$E$2527)),
            ""),
    "")</f>
        <v/>
      </c>
      <c r="M2532" s="311" t="str">
        <f t="array" ref="M2532">IFERROR(
    XLOOKUP(F2532,
            _xlws.FILTER('Supplier Emission'!$G$15:$G$49,
                   ('Supplier Emission'!$D$15:$D$49=H2532) * ('Supplier Emission'!$F$15:$F$49=$E$2527)),
            _xlws.FILTER('Supplier Emission'!$M$15:$M$49,
                   ('Supplier Emission'!$D$15:$D$49=H2532) * ('Supplier Emission'!$F$15:$F$49=$E$2527)),
            ""),
    "")</f>
        <v/>
      </c>
      <c r="N2532" s="311" t="str">
        <f t="array" ref="N2532">IFERROR(
    XLOOKUP(F2532,
            _xlws.FILTER('Supplier Emission'!$G$15:$G$49,
                   ('Supplier Emission'!$D$15:$D$49=H2532) * ('Supplier Emission'!$F$15:$F$49=$E$2527)),
            _xlws.FILTER('Supplier Emission'!$H$15:$H$49,
                   ('Supplier Emission'!$D$15:$D$49=H2532) * ('Supplier Emission'!$F$15:$F$49=$E$2527)),
            ""),
    "")</f>
        <v/>
      </c>
      <c r="O2532" s="311" t="str">
        <f t="array" ref="O2532">XLOOKUP(1,('Emission Factors'!$E$5:$E$488='GHG emissions calculations'!$F2532)*('Emission Factors'!$H$5:$H$488='GHG emissions calculations'!$H2532),INDEX('Emission Factors'!$E$5:$T$488,0,MATCH('GHG emissions calculations'!O$6,'Emission Factors'!$E$5:$T$5,0)),"",0)</f>
        <v/>
      </c>
      <c r="P2532" s="313" t="str">
        <f t="array" ref="P2532">IFERROR(
    INDEX('Emission Factors'!$E$5:$P$488,
          MATCH(1,
                ('Emission Factors'!$E$5:$E$488 = 'GHG emissions calculations'!$F2532) *
                ('Emission Factors'!$H$5:$H$488 = 'GHG emissions calculations'!$H2532),
                0),
          MATCH('GHG emissions calculations'!P$6,'Emission Factors'!$E$5:$P$5,0)),
    "")</f>
        <v/>
      </c>
      <c r="Q2532" s="311" t="str">
        <f t="array" ref="Q2532">IFERROR(
    IF(
        INDEX('Emission Factors'!$E$5:$P$488,
              MATCH(1,
                    ('Emission Factors'!$E$5:$E$488 = 'GHG emissions calculations'!$F2532) *
                    ('Emission Factors'!$H$5:$H$488 = 'GHG emissions calculations'!$H2532),
                    0),
              MATCH('GHG emissions calculations'!Q$6, 'Emission Factors'!$E$5:$P$5, 0)) &lt;&gt; "",
        INDEX('Emission Factors'!$E$5:$P$488,
              MATCH(1,
                    ('Emission Factors'!$E$5:$E$488 = 'GHG emissions calculations'!$F2532) *
                    ('Emission Factors'!$H$5:$H$488 = 'GHG emissions calculations'!$H2532),
                    0),
              MATCH('GHG emissions calculations'!Q$6, 'Emission Factors'!$E$5:$P$5, 0)),
        ""),
    "")</f>
        <v/>
      </c>
      <c r="R2532" s="311" t="str">
        <f t="array" ref="R2532">IFERROR(
    IF(
        INDEX('Emission Factors'!$E$5:$R$488,
              MATCH(1,
                    ('Emission Factors'!$E$5:$E$488 = 'GHG emissions calculations'!$F2532) *
                    ('Emission Factors'!$H$5:$H$488 = 'GHG emissions calculations'!$H2532),
                    0),
              MATCH('GHG emissions calculations'!R$6, 'Emission Factors'!$E$5:$R$5, 0)) &lt;&gt; "",
        INDEX('Emission Factors'!$E$5:$R$488,
              MATCH(1,
                    ('Emission Factors'!$E$5:$E$488 = 'GHG emissions calculations'!$F2532) *
                    ('Emission Factors'!$H$5:$H$488 = 'GHG emissions calculations'!$H2532),
                    0),
              MATCH('GHG emissions calculations'!R$6, 'Emission Factors'!$E$5:$R$5, 0)),
        ""),
    "")</f>
        <v/>
      </c>
      <c r="S2532" s="312">
        <f t="shared" si="4"/>
        <v>0</v>
      </c>
      <c r="T2532" s="23"/>
    </row>
    <row r="2533" ht="15.75" customHeight="1" outlineLevel="2">
      <c r="A2533" s="23"/>
      <c r="B2533" s="71"/>
      <c r="C2533" s="71"/>
      <c r="D2533" s="71"/>
      <c r="E2533" s="315"/>
      <c r="F2533" s="311" t="str">
        <f>Lists!AI29</f>
        <v>Travel services - Oceania</v>
      </c>
      <c r="G2533" s="311" t="str">
        <f t="array" ref="G2533">XLOOKUP(1,('Emission Factors'!$E$5:$E$488='GHG emissions calculations'!$F2533)*('Emission Factors'!$H$5:$H$488='GHG emissions calculations'!$H2533),INDEX('Emission Factors'!$E$5:$T$488,0,MATCH('GHG emissions calculations'!G$6,'Emission Factors'!$E$5:$T$5,0)),"",0)</f>
        <v/>
      </c>
      <c r="H2533" s="311" t="s">
        <v>238</v>
      </c>
      <c r="I2533" s="312" t="str">
        <f>IF(
    SUMIFS('Import data'!$L$25:$L$80,
           'Import data'!$J$25:$J$80, F2533,
           'Import data'!$G$25:$G$80, 'GHG emissions calculations'!$H2533,
           'Import data'!$I$25:$I$80,$E$2527) &lt;&gt; 0,
    SUMIFS('Import data'!$L$25:$L$80,
           'Import data'!$J$25:$J$80, F2533,
           'Import data'!$G$25:$G$80, 'GHG emissions calculations'!$H2533,
           'Import data'!$I$25:$I$80,$E$2527),
    ""
)</f>
        <v/>
      </c>
      <c r="J2533" s="311" t="str">
        <f t="array" ref="J2533">IF(
    XLOOKUP(F2533, 'Import data'!$J$26:$J$47, 'Import data'!$M$26:$M$47, "", 0) = "Please add the region-specific supplier emission factor or choose a different region available in the IAEG database.",
    "",
    XLOOKUP(F2533, 'Import data'!$J$26:$J$47, 'Import data'!$M$26:$M$47, "", 0)
)</f>
        <v/>
      </c>
      <c r="K2533" s="311" t="str">
        <f t="array" ref="K2533">IFERROR(
    XLOOKUP(F2533,
            _xlws.FILTER('Supplier Emission'!$G$15:$G$49,
                   ('Supplier Emission'!$D$15:$D$49=H2533) * ('Supplier Emission'!$F$15:$F$49=$E$2527)),
            _xlws.FILTER('Supplier Emission'!$I$15:$I$49,
                   ('Supplier Emission'!$D$15:$D$49=H2533) * ('Supplier Emission'!$F$15:$F$49=$E$2527)),
            ""),
    "")</f>
        <v/>
      </c>
      <c r="L2533" s="311" t="str">
        <f t="array" ref="L2533">IFERROR(
    XLOOKUP(F2533,
            _xlws.FILTER('Supplier Emission'!$G$15:$G$49,
                   ('Supplier Emission'!$D$15:$D$49=H2533) * ('Supplier Emission'!$F$15:$F$49=$E$2527)),
            _xlws.FILTER('Supplier Emission'!$J$15:$J$49,
                   ('Supplier Emission'!$D$15:$D$49=H2533) * ('Supplier Emission'!$F$15:$F$49=$E$2527)),
            ""),
    "")</f>
        <v/>
      </c>
      <c r="M2533" s="311" t="str">
        <f t="array" ref="M2533">IFERROR(
    XLOOKUP(F2533,
            _xlws.FILTER('Supplier Emission'!$G$15:$G$49,
                   ('Supplier Emission'!$D$15:$D$49=H2533) * ('Supplier Emission'!$F$15:$F$49=$E$2527)),
            _xlws.FILTER('Supplier Emission'!$M$15:$M$49,
                   ('Supplier Emission'!$D$15:$D$49=H2533) * ('Supplier Emission'!$F$15:$F$49=$E$2527)),
            ""),
    "")</f>
        <v/>
      </c>
      <c r="N2533" s="311" t="str">
        <f t="array" ref="N2533">IFERROR(
    XLOOKUP(F2533,
            _xlws.FILTER('Supplier Emission'!$G$15:$G$49,
                   ('Supplier Emission'!$D$15:$D$49=H2533) * ('Supplier Emission'!$F$15:$F$49=$E$2527)),
            _xlws.FILTER('Supplier Emission'!$H$15:$H$49,
                   ('Supplier Emission'!$D$15:$D$49=H2533) * ('Supplier Emission'!$F$15:$F$49=$E$2527)),
            ""),
    "")</f>
        <v/>
      </c>
      <c r="O2533" s="311" t="str">
        <f t="array" ref="O2533">XLOOKUP(1,('Emission Factors'!$E$5:$E$488='GHG emissions calculations'!$F2533)*('Emission Factors'!$H$5:$H$488='GHG emissions calculations'!$H2533),INDEX('Emission Factors'!$E$5:$T$488,0,MATCH('GHG emissions calculations'!O$6,'Emission Factors'!$E$5:$T$5,0)),"",0)</f>
        <v/>
      </c>
      <c r="P2533" s="313" t="str">
        <f t="array" ref="P2533">IFERROR(
    INDEX('Emission Factors'!$E$5:$P$488,
          MATCH(1,
                ('Emission Factors'!$E$5:$E$488 = 'GHG emissions calculations'!$F2533) *
                ('Emission Factors'!$H$5:$H$488 = 'GHG emissions calculations'!$H2533),
                0),
          MATCH('GHG emissions calculations'!P$6,'Emission Factors'!$E$5:$P$5,0)),
    "")</f>
        <v/>
      </c>
      <c r="Q2533" s="311" t="str">
        <f t="array" ref="Q2533">IFERROR(
    IF(
        INDEX('Emission Factors'!$E$5:$P$488,
              MATCH(1,
                    ('Emission Factors'!$E$5:$E$488 = 'GHG emissions calculations'!$F2533) *
                    ('Emission Factors'!$H$5:$H$488 = 'GHG emissions calculations'!$H2533),
                    0),
              MATCH('GHG emissions calculations'!Q$6, 'Emission Factors'!$E$5:$P$5, 0)) &lt;&gt; "",
        INDEX('Emission Factors'!$E$5:$P$488,
              MATCH(1,
                    ('Emission Factors'!$E$5:$E$488 = 'GHG emissions calculations'!$F2533) *
                    ('Emission Factors'!$H$5:$H$488 = 'GHG emissions calculations'!$H2533),
                    0),
              MATCH('GHG emissions calculations'!Q$6, 'Emission Factors'!$E$5:$P$5, 0)),
        ""),
    "")</f>
        <v/>
      </c>
      <c r="R2533" s="311" t="str">
        <f t="array" ref="R2533">IFERROR(
    IF(
        INDEX('Emission Factors'!$E$5:$R$488,
              MATCH(1,
                    ('Emission Factors'!$E$5:$E$488 = 'GHG emissions calculations'!$F2533) *
                    ('Emission Factors'!$H$5:$H$488 = 'GHG emissions calculations'!$H2533),
                    0),
              MATCH('GHG emissions calculations'!R$6, 'Emission Factors'!$E$5:$R$5, 0)) &lt;&gt; "",
        INDEX('Emission Factors'!$E$5:$R$488,
              MATCH(1,
                    ('Emission Factors'!$E$5:$E$488 = 'GHG emissions calculations'!$F2533) *
                    ('Emission Factors'!$H$5:$H$488 = 'GHG emissions calculations'!$H2533),
                    0),
              MATCH('GHG emissions calculations'!R$6, 'Emission Factors'!$E$5:$R$5, 0)),
        ""),
    "")</f>
        <v/>
      </c>
      <c r="S2533" s="312">
        <f t="shared" si="4"/>
        <v>0</v>
      </c>
      <c r="T2533" s="23"/>
    </row>
    <row r="2534" ht="15.75" customHeight="1" outlineLevel="2">
      <c r="A2534" s="23"/>
      <c r="B2534" s="71"/>
      <c r="C2534" s="71"/>
      <c r="D2534" s="71"/>
      <c r="E2534" s="310" t="s">
        <v>211</v>
      </c>
      <c r="F2534" s="311" t="str">
        <f>Lists!AK25</f>
        <v>Cloud services - America</v>
      </c>
      <c r="G2534" s="311">
        <f t="array" ref="G2534">XLOOKUP(1,('Emission Factors'!$E$5:$E$488='GHG emissions calculations'!$F2534)*('Emission Factors'!$H$5:$H$488='GHG emissions calculations'!$H2534),INDEX('Emission Factors'!$E$5:$T$488,0,MATCH('GHG emissions calculations'!G$6,'Emission Factors'!$E$5:$T$5,0)),"",0)</f>
        <v>3</v>
      </c>
      <c r="H2534" s="311" t="s">
        <v>238</v>
      </c>
      <c r="I2534" s="312" t="str">
        <f>IF(
    SUMIFS('Import data'!$L$25:$L$80,
           'Import data'!$J$25:$J$80, F2534,
           'Import data'!$G$25:$G$80, 'GHG emissions calculations'!$H2534,
           'Import data'!$I$25:$I$80,$E$2534) &lt;&gt; 0,
    SUMIFS('Import data'!$L$25:$L$80,
           'Import data'!$J$25:$J$80, F2534,
           'Import data'!$G$25:$G$80, 'GHG emissions calculations'!$H2534,
           'Import data'!$I$25:$I$80,$E$2534),
    ""
)</f>
        <v/>
      </c>
      <c r="J2534" s="311" t="str">
        <f t="array" ref="J2534">IF(
    XLOOKUP(F2534, 'Import data'!$J$26:$J$47, 'Import data'!$M$26:$M$47, "", 0) = "Please add the region-specific supplier emission factor or choose a different region available in the IAEG database.",
    "",
    XLOOKUP(F2534, 'Import data'!$J$26:$J$47, 'Import data'!$M$26:$M$47, "", 0)
)</f>
        <v/>
      </c>
      <c r="K2534" s="311" t="str">
        <f t="array" ref="K2534">IFERROR(
    XLOOKUP(F2534,
            _xlws.FILTER('Supplier Emission'!$G$15:$G$49,
                   ('Supplier Emission'!$D$15:$D$49=H2534) * ('Supplier Emission'!$F$15:$F$49=$E$2534)),
            _xlws.FILTER('Supplier Emission'!$I$15:$I$49,
                   ('Supplier Emission'!$D$15:$D$49=H2534) * ('Supplier Emission'!$F$15:$F$49=$E$2534)),
            ""),
    "")</f>
        <v/>
      </c>
      <c r="L2534" s="311" t="str">
        <f t="array" ref="L2534">IFERROR(
    XLOOKUP(F2534,
            _xlws.FILTER('Supplier Emission'!$G$15:$G$49,
                   ('Supplier Emission'!$D$15:$D$49=H2534) * ('Supplier Emission'!$F$15:$F$49=$E$2534)),
            _xlws.FILTER('Supplier Emission'!$J$15:$J$49,
                   ('Supplier Emission'!$D$15:$D$49=H2534) * ('Supplier Emission'!$F$15:$F$49=$E$2534)),
            ""),
    "")</f>
        <v/>
      </c>
      <c r="M2534" s="311" t="str">
        <f t="array" ref="M2534">IFERROR(
    XLOOKUP(F2534,
            _xlws.FILTER('Supplier Emission'!$G$15:$G$49,
                   ('Supplier Emission'!$D$15:$D$49=H2534) * ('Supplier Emission'!$F$15:$F$49=$E$2534)),
            _xlws.FILTER('Supplier Emission'!$M$15:$M$49,
                   ('Supplier Emission'!$D$15:$D$49=H2534) * ('Supplier Emission'!$F$15:$F$49=$E$2534)),
            ""),
    "")</f>
        <v/>
      </c>
      <c r="N2534" s="311" t="str">
        <f t="array" ref="N2534">IFERROR(
    XLOOKUP(F2534,
            _xlws.FILTER('Supplier Emission'!$G$15:$G$49,
                   ('Supplier Emission'!$D$15:$D$49=H2534) * ('Supplier Emission'!$F$15:$F$49=$E$2534)),
            _xlws.FILTER('Supplier Emission'!$H$15:$H$49,
                   ('Supplier Emission'!$D$15:$D$49=H2534) * ('Supplier Emission'!$F$15:$F$49=$E$2534)),
            ""),
    "")</f>
        <v/>
      </c>
      <c r="O2534" s="311" t="str">
        <f t="array" ref="O2534">XLOOKUP(1,('Emission Factors'!$E$5:$E$488='GHG emissions calculations'!$F2534)*('Emission Factors'!$H$5:$H$488='GHG emissions calculations'!$H2534),INDEX('Emission Factors'!$E$5:$T$488,0,MATCH('GHG emissions calculations'!O$6,'Emission Factors'!$E$5:$T$5,0)),"",0)</f>
        <v>Data processing / hosting and related services</v>
      </c>
      <c r="P2534" s="313">
        <f t="array" ref="P2534">IFERROR(
    INDEX('Emission Factors'!$E$5:$P$488,
          MATCH(1,
                ('Emission Factors'!$E$5:$E$488 = 'GHG emissions calculations'!$F2534) *
                ('Emission Factors'!$H$5:$H$488 = 'GHG emissions calculations'!$H2534),
                0),
          MATCH('GHG emissions calculations'!P$6,'Emission Factors'!$E$5:$P$5,0)),
    "")</f>
        <v>313.8978399</v>
      </c>
      <c r="Q2534" s="311" t="str">
        <f t="array" ref="Q2534">IFERROR(
    IF(
        INDEX('Emission Factors'!$E$5:$P$488,
              MATCH(1,
                    ('Emission Factors'!$E$5:$E$488 = 'GHG emissions calculations'!$F2534) *
                    ('Emission Factors'!$H$5:$H$488 = 'GHG emissions calculations'!$H2534),
                    0),
              MATCH('GHG emissions calculations'!Q$6, 'Emission Factors'!$E$5:$P$5, 0)) &lt;&gt; "",
        INDEX('Emission Factors'!$E$5:$P$488,
              MATCH(1,
                    ('Emission Factors'!$E$5:$E$488 = 'GHG emissions calculations'!$F2534) *
                    ('Emission Factors'!$H$5:$H$488 = 'GHG emissions calculations'!$H2534),
                    0),
              MATCH('GHG emissions calculations'!Q$6, 'Emission Factors'!$E$5:$P$5, 0)),
        ""),
    "")</f>
        <v>kgCO2e / k€</v>
      </c>
      <c r="R2534" s="311" t="str">
        <f t="array" ref="R2534">IFERROR(
    IF(
        INDEX('Emission Factors'!$E$5:$R$488,
              MATCH(1,
                    ('Emission Factors'!$E$5:$E$488 = 'GHG emissions calculations'!$F2534) *
                    ('Emission Factors'!$H$5:$H$488 = 'GHG emissions calculations'!$H2534),
                    0),
              MATCH('GHG emissions calculations'!R$6, 'Emission Factors'!$E$5:$R$5, 0)) &lt;&gt; "",
        INDEX('Emission Factors'!$E$5:$R$488,
              MATCH(1,
                    ('Emission Factors'!$E$5:$E$488 = 'GHG emissions calculations'!$F2534) *
                    ('Emission Factors'!$H$5:$H$488 = 'GHG emissions calculations'!$H2534),
                    0),
              MATCH('GHG emissions calculations'!R$6, 'Emission Factors'!$E$5:$R$5, 0)),
        ""),
    "")</f>
        <v>America</v>
      </c>
      <c r="S2534" s="312">
        <f t="shared" si="4"/>
        <v>0</v>
      </c>
      <c r="T2534" s="23"/>
    </row>
    <row r="2535" ht="15.75" customHeight="1" outlineLevel="2">
      <c r="A2535" s="23"/>
      <c r="B2535" s="71"/>
      <c r="C2535" s="71"/>
      <c r="D2535" s="71"/>
      <c r="E2535" s="314"/>
      <c r="F2535" s="311" t="str">
        <f>Lists!AK26</f>
        <v>Cloud services - Europe</v>
      </c>
      <c r="G2535" s="311" t="str">
        <f t="array" ref="G2535">XLOOKUP(1,('Emission Factors'!$E$5:$E$488='GHG emissions calculations'!$F2535)*('Emission Factors'!$H$5:$H$488='GHG emissions calculations'!$H2535),INDEX('Emission Factors'!$E$5:$T$488,0,MATCH('GHG emissions calculations'!G$6,'Emission Factors'!$E$5:$T$5,0)),"",0)</f>
        <v/>
      </c>
      <c r="H2535" s="311" t="s">
        <v>238</v>
      </c>
      <c r="I2535" s="312" t="str">
        <f>IF(
    SUMIFS('Import data'!$L$25:$L$80,
           'Import data'!$J$25:$J$80, F2535,
           'Import data'!$G$25:$G$80, 'GHG emissions calculations'!$H2535,
           'Import data'!$I$25:$I$80,$E$2534) &lt;&gt; 0,
    SUMIFS('Import data'!$L$25:$L$80,
           'Import data'!$J$25:$J$80, F2535,
           'Import data'!$G$25:$G$80, 'GHG emissions calculations'!$H2535,
           'Import data'!$I$25:$I$80,$E$2534),
    ""
)</f>
        <v/>
      </c>
      <c r="J2535" s="311" t="str">
        <f t="array" ref="J2535">IF(
    XLOOKUP(F2535, 'Import data'!$J$26:$J$47, 'Import data'!$M$26:$M$47, "", 0) = "Please add the region-specific supplier emission factor or choose a different region available in the IAEG database.",
    "",
    XLOOKUP(F2535, 'Import data'!$J$26:$J$47, 'Import data'!$M$26:$M$47, "", 0)
)</f>
        <v/>
      </c>
      <c r="K2535" s="311" t="str">
        <f t="array" ref="K2535">IFERROR(
    XLOOKUP(F2535,
            _xlws.FILTER('Supplier Emission'!$G$15:$G$49,
                   ('Supplier Emission'!$D$15:$D$49=H2535) * ('Supplier Emission'!$F$15:$F$49=$E$2534)),
            _xlws.FILTER('Supplier Emission'!$I$15:$I$49,
                   ('Supplier Emission'!$D$15:$D$49=H2535) * ('Supplier Emission'!$F$15:$F$49=$E$2534)),
            ""),
    "")</f>
        <v/>
      </c>
      <c r="L2535" s="311" t="str">
        <f t="array" ref="L2535">IFERROR(
    XLOOKUP(F2535,
            _xlws.FILTER('Supplier Emission'!$G$15:$G$49,
                   ('Supplier Emission'!$D$15:$D$49=H2535) * ('Supplier Emission'!$F$15:$F$49=$E$2534)),
            _xlws.FILTER('Supplier Emission'!$J$15:$J$49,
                   ('Supplier Emission'!$D$15:$D$49=H2535) * ('Supplier Emission'!$F$15:$F$49=$E$2534)),
            ""),
    "")</f>
        <v/>
      </c>
      <c r="M2535" s="311" t="str">
        <f t="array" ref="M2535">IFERROR(
    XLOOKUP(F2535,
            _xlws.FILTER('Supplier Emission'!$G$15:$G$49,
                   ('Supplier Emission'!$D$15:$D$49=H2535) * ('Supplier Emission'!$F$15:$F$49=$E$2534)),
            _xlws.FILTER('Supplier Emission'!$M$15:$M$49,
                   ('Supplier Emission'!$D$15:$D$49=H2535) * ('Supplier Emission'!$F$15:$F$49=$E$2534)),
            ""),
    "")</f>
        <v/>
      </c>
      <c r="N2535" s="311" t="str">
        <f t="array" ref="N2535">IFERROR(
    XLOOKUP(F2535,
            _xlws.FILTER('Supplier Emission'!$G$15:$G$49,
                   ('Supplier Emission'!$D$15:$D$49=H2535) * ('Supplier Emission'!$F$15:$F$49=$E$2534)),
            _xlws.FILTER('Supplier Emission'!$H$15:$H$49,
                   ('Supplier Emission'!$D$15:$D$49=H2535) * ('Supplier Emission'!$F$15:$F$49=$E$2534)),
            ""),
    "")</f>
        <v/>
      </c>
      <c r="O2535" s="311" t="str">
        <f t="array" ref="O2535">XLOOKUP(1,('Emission Factors'!$E$5:$E$488='GHG emissions calculations'!$F2535)*('Emission Factors'!$H$5:$H$488='GHG emissions calculations'!$H2535),INDEX('Emission Factors'!$E$5:$T$488,0,MATCH('GHG emissions calculations'!O$6,'Emission Factors'!$E$5:$T$5,0)),"",0)</f>
        <v/>
      </c>
      <c r="P2535" s="313" t="str">
        <f t="array" ref="P2535">IFERROR(
    INDEX('Emission Factors'!$E$5:$P$488,
          MATCH(1,
                ('Emission Factors'!$E$5:$E$488 = 'GHG emissions calculations'!$F2535) *
                ('Emission Factors'!$H$5:$H$488 = 'GHG emissions calculations'!$H2535),
                0),
          MATCH('GHG emissions calculations'!P$6,'Emission Factors'!$E$5:$P$5,0)),
    "")</f>
        <v/>
      </c>
      <c r="Q2535" s="311" t="str">
        <f t="array" ref="Q2535">IFERROR(
    IF(
        INDEX('Emission Factors'!$E$5:$P$488,
              MATCH(1,
                    ('Emission Factors'!$E$5:$E$488 = 'GHG emissions calculations'!$F2535) *
                    ('Emission Factors'!$H$5:$H$488 = 'GHG emissions calculations'!$H2535),
                    0),
              MATCH('GHG emissions calculations'!Q$6, 'Emission Factors'!$E$5:$P$5, 0)) &lt;&gt; "",
        INDEX('Emission Factors'!$E$5:$P$488,
              MATCH(1,
                    ('Emission Factors'!$E$5:$E$488 = 'GHG emissions calculations'!$F2535) *
                    ('Emission Factors'!$H$5:$H$488 = 'GHG emissions calculations'!$H2535),
                    0),
              MATCH('GHG emissions calculations'!Q$6, 'Emission Factors'!$E$5:$P$5, 0)),
        ""),
    "")</f>
        <v/>
      </c>
      <c r="R2535" s="311" t="str">
        <f t="array" ref="R2535">IFERROR(
    IF(
        INDEX('Emission Factors'!$E$5:$R$488,
              MATCH(1,
                    ('Emission Factors'!$E$5:$E$488 = 'GHG emissions calculations'!$F2535) *
                    ('Emission Factors'!$H$5:$H$488 = 'GHG emissions calculations'!$H2535),
                    0),
              MATCH('GHG emissions calculations'!R$6, 'Emission Factors'!$E$5:$R$5, 0)) &lt;&gt; "",
        INDEX('Emission Factors'!$E$5:$R$488,
              MATCH(1,
                    ('Emission Factors'!$E$5:$E$488 = 'GHG emissions calculations'!$F2535) *
                    ('Emission Factors'!$H$5:$H$488 = 'GHG emissions calculations'!$H2535),
                    0),
              MATCH('GHG emissions calculations'!R$6, 'Emission Factors'!$E$5:$R$5, 0)),
        ""),
    "")</f>
        <v/>
      </c>
      <c r="S2535" s="312">
        <f t="shared" si="4"/>
        <v>0</v>
      </c>
      <c r="T2535" s="23"/>
    </row>
    <row r="2536" ht="15.75" customHeight="1" outlineLevel="2">
      <c r="A2536" s="23"/>
      <c r="B2536" s="71"/>
      <c r="C2536" s="71"/>
      <c r="D2536" s="71"/>
      <c r="E2536" s="314"/>
      <c r="F2536" s="311" t="str">
        <f>Lists!AK27</f>
        <v>Cloud services - Africa</v>
      </c>
      <c r="G2536" s="311" t="str">
        <f t="array" ref="G2536">XLOOKUP(1,('Emission Factors'!$E$5:$E$488='GHG emissions calculations'!$F2536)*('Emission Factors'!$H$5:$H$488='GHG emissions calculations'!$H2536),INDEX('Emission Factors'!$E$5:$T$488,0,MATCH('GHG emissions calculations'!G$6,'Emission Factors'!$E$5:$T$5,0)),"",0)</f>
        <v/>
      </c>
      <c r="H2536" s="311" t="s">
        <v>238</v>
      </c>
      <c r="I2536" s="312" t="str">
        <f>IF(
    SUMIFS('Import data'!$L$25:$L$80,
           'Import data'!$J$25:$J$80, F2536,
           'Import data'!$G$25:$G$80, 'GHG emissions calculations'!$H2536,
           'Import data'!$I$25:$I$80,$E$2534) &lt;&gt; 0,
    SUMIFS('Import data'!$L$25:$L$80,
           'Import data'!$J$25:$J$80, F2536,
           'Import data'!$G$25:$G$80, 'GHG emissions calculations'!$H2536,
           'Import data'!$I$25:$I$80,$E$2534),
    ""
)</f>
        <v/>
      </c>
      <c r="J2536" s="311" t="str">
        <f t="array" ref="J2536">IF(
    XLOOKUP(F2536, 'Import data'!$J$26:$J$47, 'Import data'!$M$26:$M$47, "", 0) = "Please add the region-specific supplier emission factor or choose a different region available in the IAEG database.",
    "",
    XLOOKUP(F2536, 'Import data'!$J$26:$J$47, 'Import data'!$M$26:$M$47, "", 0)
)</f>
        <v/>
      </c>
      <c r="K2536" s="311" t="str">
        <f t="array" ref="K2536">IFERROR(
    XLOOKUP(F2536,
            _xlws.FILTER('Supplier Emission'!$G$15:$G$49,
                   ('Supplier Emission'!$D$15:$D$49=H2536) * ('Supplier Emission'!$F$15:$F$49=$E$2534)),
            _xlws.FILTER('Supplier Emission'!$I$15:$I$49,
                   ('Supplier Emission'!$D$15:$D$49=H2536) * ('Supplier Emission'!$F$15:$F$49=$E$2534)),
            ""),
    "")</f>
        <v/>
      </c>
      <c r="L2536" s="311" t="str">
        <f t="array" ref="L2536">IFERROR(
    XLOOKUP(F2536,
            _xlws.FILTER('Supplier Emission'!$G$15:$G$49,
                   ('Supplier Emission'!$D$15:$D$49=H2536) * ('Supplier Emission'!$F$15:$F$49=$E$2534)),
            _xlws.FILTER('Supplier Emission'!$J$15:$J$49,
                   ('Supplier Emission'!$D$15:$D$49=H2536) * ('Supplier Emission'!$F$15:$F$49=$E$2534)),
            ""),
    "")</f>
        <v/>
      </c>
      <c r="M2536" s="311" t="str">
        <f t="array" ref="M2536">IFERROR(
    XLOOKUP(F2536,
            _xlws.FILTER('Supplier Emission'!$G$15:$G$49,
                   ('Supplier Emission'!$D$15:$D$49=H2536) * ('Supplier Emission'!$F$15:$F$49=$E$2534)),
            _xlws.FILTER('Supplier Emission'!$M$15:$M$49,
                   ('Supplier Emission'!$D$15:$D$49=H2536) * ('Supplier Emission'!$F$15:$F$49=$E$2534)),
            ""),
    "")</f>
        <v/>
      </c>
      <c r="N2536" s="311" t="str">
        <f t="array" ref="N2536">IFERROR(
    XLOOKUP(F2536,
            _xlws.FILTER('Supplier Emission'!$G$15:$G$49,
                   ('Supplier Emission'!$D$15:$D$49=H2536) * ('Supplier Emission'!$F$15:$F$49=$E$2534)),
            _xlws.FILTER('Supplier Emission'!$H$15:$H$49,
                   ('Supplier Emission'!$D$15:$D$49=H2536) * ('Supplier Emission'!$F$15:$F$49=$E$2534)),
            ""),
    "")</f>
        <v/>
      </c>
      <c r="O2536" s="311" t="str">
        <f t="array" ref="O2536">XLOOKUP(1,('Emission Factors'!$E$5:$E$488='GHG emissions calculations'!$F2536)*('Emission Factors'!$H$5:$H$488='GHG emissions calculations'!$H2536),INDEX('Emission Factors'!$E$5:$T$488,0,MATCH('GHG emissions calculations'!O$6,'Emission Factors'!$E$5:$T$5,0)),"",0)</f>
        <v/>
      </c>
      <c r="P2536" s="313" t="str">
        <f t="array" ref="P2536">IFERROR(
    INDEX('Emission Factors'!$E$5:$P$488,
          MATCH(1,
                ('Emission Factors'!$E$5:$E$488 = 'GHG emissions calculations'!$F2536) *
                ('Emission Factors'!$H$5:$H$488 = 'GHG emissions calculations'!$H2536),
                0),
          MATCH('GHG emissions calculations'!P$6,'Emission Factors'!$E$5:$P$5,0)),
    "")</f>
        <v/>
      </c>
      <c r="Q2536" s="311" t="str">
        <f t="array" ref="Q2536">IFERROR(
    IF(
        INDEX('Emission Factors'!$E$5:$P$488,
              MATCH(1,
                    ('Emission Factors'!$E$5:$E$488 = 'GHG emissions calculations'!$F2536) *
                    ('Emission Factors'!$H$5:$H$488 = 'GHG emissions calculations'!$H2536),
                    0),
              MATCH('GHG emissions calculations'!Q$6, 'Emission Factors'!$E$5:$P$5, 0)) &lt;&gt; "",
        INDEX('Emission Factors'!$E$5:$P$488,
              MATCH(1,
                    ('Emission Factors'!$E$5:$E$488 = 'GHG emissions calculations'!$F2536) *
                    ('Emission Factors'!$H$5:$H$488 = 'GHG emissions calculations'!$H2536),
                    0),
              MATCH('GHG emissions calculations'!Q$6, 'Emission Factors'!$E$5:$P$5, 0)),
        ""),
    "")</f>
        <v/>
      </c>
      <c r="R2536" s="311" t="str">
        <f t="array" ref="R2536">IFERROR(
    IF(
        INDEX('Emission Factors'!$E$5:$R$488,
              MATCH(1,
                    ('Emission Factors'!$E$5:$E$488 = 'GHG emissions calculations'!$F2536) *
                    ('Emission Factors'!$H$5:$H$488 = 'GHG emissions calculations'!$H2536),
                    0),
              MATCH('GHG emissions calculations'!R$6, 'Emission Factors'!$E$5:$R$5, 0)) &lt;&gt; "",
        INDEX('Emission Factors'!$E$5:$R$488,
              MATCH(1,
                    ('Emission Factors'!$E$5:$E$488 = 'GHG emissions calculations'!$F2536) *
                    ('Emission Factors'!$H$5:$H$488 = 'GHG emissions calculations'!$H2536),
                    0),
              MATCH('GHG emissions calculations'!R$6, 'Emission Factors'!$E$5:$R$5, 0)),
        ""),
    "")</f>
        <v/>
      </c>
      <c r="S2536" s="312">
        <f t="shared" si="4"/>
        <v>0</v>
      </c>
      <c r="T2536" s="23"/>
    </row>
    <row r="2537" ht="15.75" customHeight="1" outlineLevel="2">
      <c r="A2537" s="23"/>
      <c r="B2537" s="71"/>
      <c r="C2537" s="71"/>
      <c r="D2537" s="71"/>
      <c r="E2537" s="314"/>
      <c r="F2537" s="311" t="str">
        <f>Lists!AK28</f>
        <v>Cloud services - Asia</v>
      </c>
      <c r="G2537" s="311" t="str">
        <f t="array" ref="G2537">XLOOKUP(1,('Emission Factors'!$E$5:$E$488='GHG emissions calculations'!$F2537)*('Emission Factors'!$H$5:$H$488='GHG emissions calculations'!$H2537),INDEX('Emission Factors'!$E$5:$T$488,0,MATCH('GHG emissions calculations'!G$6,'Emission Factors'!$E$5:$T$5,0)),"",0)</f>
        <v/>
      </c>
      <c r="H2537" s="311" t="s">
        <v>238</v>
      </c>
      <c r="I2537" s="312" t="str">
        <f>IF(
    SUMIFS('Import data'!$L$25:$L$80,
           'Import data'!$J$25:$J$80, F2537,
           'Import data'!$G$25:$G$80, 'GHG emissions calculations'!$H2537,
           'Import data'!$I$25:$I$80,$E$2534) &lt;&gt; 0,
    SUMIFS('Import data'!$L$25:$L$80,
           'Import data'!$J$25:$J$80, F2537,
           'Import data'!$G$25:$G$80, 'GHG emissions calculations'!$H2537,
           'Import data'!$I$25:$I$80,$E$2534),
    ""
)</f>
        <v/>
      </c>
      <c r="J2537" s="311" t="str">
        <f t="array" ref="J2537">IF(
    XLOOKUP(F2537, 'Import data'!$J$26:$J$47, 'Import data'!$M$26:$M$47, "", 0) = "Please add the region-specific supplier emission factor or choose a different region available in the IAEG database.",
    "",
    XLOOKUP(F2537, 'Import data'!$J$26:$J$47, 'Import data'!$M$26:$M$47, "", 0)
)</f>
        <v/>
      </c>
      <c r="K2537" s="311" t="str">
        <f t="array" ref="K2537">IFERROR(
    XLOOKUP(F2537,
            _xlws.FILTER('Supplier Emission'!$G$15:$G$49,
                   ('Supplier Emission'!$D$15:$D$49=H2537) * ('Supplier Emission'!$F$15:$F$49=$E$2534)),
            _xlws.FILTER('Supplier Emission'!$I$15:$I$49,
                   ('Supplier Emission'!$D$15:$D$49=H2537) * ('Supplier Emission'!$F$15:$F$49=$E$2534)),
            ""),
    "")</f>
        <v/>
      </c>
      <c r="L2537" s="311" t="str">
        <f t="array" ref="L2537">IFERROR(
    XLOOKUP(F2537,
            _xlws.FILTER('Supplier Emission'!$G$15:$G$49,
                   ('Supplier Emission'!$D$15:$D$49=H2537) * ('Supplier Emission'!$F$15:$F$49=$E$2534)),
            _xlws.FILTER('Supplier Emission'!$J$15:$J$49,
                   ('Supplier Emission'!$D$15:$D$49=H2537) * ('Supplier Emission'!$F$15:$F$49=$E$2534)),
            ""),
    "")</f>
        <v/>
      </c>
      <c r="M2537" s="311" t="str">
        <f t="array" ref="M2537">IFERROR(
    XLOOKUP(F2537,
            _xlws.FILTER('Supplier Emission'!$G$15:$G$49,
                   ('Supplier Emission'!$D$15:$D$49=H2537) * ('Supplier Emission'!$F$15:$F$49=$E$2534)),
            _xlws.FILTER('Supplier Emission'!$M$15:$M$49,
                   ('Supplier Emission'!$D$15:$D$49=H2537) * ('Supplier Emission'!$F$15:$F$49=$E$2534)),
            ""),
    "")</f>
        <v/>
      </c>
      <c r="N2537" s="311" t="str">
        <f t="array" ref="N2537">IFERROR(
    XLOOKUP(F2537,
            _xlws.FILTER('Supplier Emission'!$G$15:$G$49,
                   ('Supplier Emission'!$D$15:$D$49=H2537) * ('Supplier Emission'!$F$15:$F$49=$E$2534)),
            _xlws.FILTER('Supplier Emission'!$H$15:$H$49,
                   ('Supplier Emission'!$D$15:$D$49=H2537) * ('Supplier Emission'!$F$15:$F$49=$E$2534)),
            ""),
    "")</f>
        <v/>
      </c>
      <c r="O2537" s="311" t="str">
        <f t="array" ref="O2537">XLOOKUP(1,('Emission Factors'!$E$5:$E$488='GHG emissions calculations'!$F2537)*('Emission Factors'!$H$5:$H$488='GHG emissions calculations'!$H2537),INDEX('Emission Factors'!$E$5:$T$488,0,MATCH('GHG emissions calculations'!O$6,'Emission Factors'!$E$5:$T$5,0)),"",0)</f>
        <v/>
      </c>
      <c r="P2537" s="313" t="str">
        <f t="array" ref="P2537">IFERROR(
    INDEX('Emission Factors'!$E$5:$P$488,
          MATCH(1,
                ('Emission Factors'!$E$5:$E$488 = 'GHG emissions calculations'!$F2537) *
                ('Emission Factors'!$H$5:$H$488 = 'GHG emissions calculations'!$H2537),
                0),
          MATCH('GHG emissions calculations'!P$6,'Emission Factors'!$E$5:$P$5,0)),
    "")</f>
        <v/>
      </c>
      <c r="Q2537" s="311" t="str">
        <f t="array" ref="Q2537">IFERROR(
    IF(
        INDEX('Emission Factors'!$E$5:$P$488,
              MATCH(1,
                    ('Emission Factors'!$E$5:$E$488 = 'GHG emissions calculations'!$F2537) *
                    ('Emission Factors'!$H$5:$H$488 = 'GHG emissions calculations'!$H2537),
                    0),
              MATCH('GHG emissions calculations'!Q$6, 'Emission Factors'!$E$5:$P$5, 0)) &lt;&gt; "",
        INDEX('Emission Factors'!$E$5:$P$488,
              MATCH(1,
                    ('Emission Factors'!$E$5:$E$488 = 'GHG emissions calculations'!$F2537) *
                    ('Emission Factors'!$H$5:$H$488 = 'GHG emissions calculations'!$H2537),
                    0),
              MATCH('GHG emissions calculations'!Q$6, 'Emission Factors'!$E$5:$P$5, 0)),
        ""),
    "")</f>
        <v/>
      </c>
      <c r="R2537" s="311" t="str">
        <f t="array" ref="R2537">IFERROR(
    IF(
        INDEX('Emission Factors'!$E$5:$R$488,
              MATCH(1,
                    ('Emission Factors'!$E$5:$E$488 = 'GHG emissions calculations'!$F2537) *
                    ('Emission Factors'!$H$5:$H$488 = 'GHG emissions calculations'!$H2537),
                    0),
              MATCH('GHG emissions calculations'!R$6, 'Emission Factors'!$E$5:$R$5, 0)) &lt;&gt; "",
        INDEX('Emission Factors'!$E$5:$R$488,
              MATCH(1,
                    ('Emission Factors'!$E$5:$E$488 = 'GHG emissions calculations'!$F2537) *
                    ('Emission Factors'!$H$5:$H$488 = 'GHG emissions calculations'!$H2537),
                    0),
              MATCH('GHG emissions calculations'!R$6, 'Emission Factors'!$E$5:$R$5, 0)),
        ""),
    "")</f>
        <v/>
      </c>
      <c r="S2537" s="312">
        <f t="shared" si="4"/>
        <v>0</v>
      </c>
      <c r="T2537" s="23"/>
    </row>
    <row r="2538" ht="15.75" customHeight="1" outlineLevel="2">
      <c r="A2538" s="23"/>
      <c r="B2538" s="71"/>
      <c r="C2538" s="71"/>
      <c r="D2538" s="71"/>
      <c r="E2538" s="314"/>
      <c r="F2538" s="311" t="str">
        <f>Lists!AK29</f>
        <v>Cloud services - Oceania</v>
      </c>
      <c r="G2538" s="311" t="str">
        <f t="array" ref="G2538">XLOOKUP(1,('Emission Factors'!$E$5:$E$488='GHG emissions calculations'!$F2538)*('Emission Factors'!$H$5:$H$488='GHG emissions calculations'!$H2538),INDEX('Emission Factors'!$E$5:$T$488,0,MATCH('GHG emissions calculations'!G$6,'Emission Factors'!$E$5:$T$5,0)),"",0)</f>
        <v/>
      </c>
      <c r="H2538" s="311" t="s">
        <v>238</v>
      </c>
      <c r="I2538" s="312" t="str">
        <f>IF(
    SUMIFS('Import data'!$L$25:$L$80,
           'Import data'!$J$25:$J$80, F2538,
           'Import data'!$G$25:$G$80, 'GHG emissions calculations'!$H2538,
           'Import data'!$I$25:$I$80,$E$2534) &lt;&gt; 0,
    SUMIFS('Import data'!$L$25:$L$80,
           'Import data'!$J$25:$J$80, F2538,
           'Import data'!$G$25:$G$80, 'GHG emissions calculations'!$H2538,
           'Import data'!$I$25:$I$80,$E$2534),
    ""
)</f>
        <v/>
      </c>
      <c r="J2538" s="311" t="str">
        <f t="array" ref="J2538">IF(
    XLOOKUP(F2538, 'Import data'!$J$26:$J$47, 'Import data'!$M$26:$M$47, "", 0) = "Please add the region-specific supplier emission factor or choose a different region available in the IAEG database.",
    "",
    XLOOKUP(F2538, 'Import data'!$J$26:$J$47, 'Import data'!$M$26:$M$47, "", 0)
)</f>
        <v/>
      </c>
      <c r="K2538" s="311" t="str">
        <f t="array" ref="K2538">IFERROR(
    XLOOKUP(F2538,
            _xlws.FILTER('Supplier Emission'!$G$15:$G$49,
                   ('Supplier Emission'!$D$15:$D$49=H2538) * ('Supplier Emission'!$F$15:$F$49=$E$2534)),
            _xlws.FILTER('Supplier Emission'!$I$15:$I$49,
                   ('Supplier Emission'!$D$15:$D$49=H2538) * ('Supplier Emission'!$F$15:$F$49=$E$2534)),
            ""),
    "")</f>
        <v/>
      </c>
      <c r="L2538" s="311" t="str">
        <f t="array" ref="L2538">IFERROR(
    XLOOKUP(F2538,
            _xlws.FILTER('Supplier Emission'!$G$15:$G$49,
                   ('Supplier Emission'!$D$15:$D$49=H2538) * ('Supplier Emission'!$F$15:$F$49=$E$2534)),
            _xlws.FILTER('Supplier Emission'!$J$15:$J$49,
                   ('Supplier Emission'!$D$15:$D$49=H2538) * ('Supplier Emission'!$F$15:$F$49=$E$2534)),
            ""),
    "")</f>
        <v/>
      </c>
      <c r="M2538" s="311" t="str">
        <f t="array" ref="M2538">IFERROR(
    XLOOKUP(F2538,
            _xlws.FILTER('Supplier Emission'!$G$15:$G$49,
                   ('Supplier Emission'!$D$15:$D$49=H2538) * ('Supplier Emission'!$F$15:$F$49=$E$2534)),
            _xlws.FILTER('Supplier Emission'!$M$15:$M$49,
                   ('Supplier Emission'!$D$15:$D$49=H2538) * ('Supplier Emission'!$F$15:$F$49=$E$2534)),
            ""),
    "")</f>
        <v/>
      </c>
      <c r="N2538" s="311" t="str">
        <f t="array" ref="N2538">IFERROR(
    XLOOKUP(F2538,
            _xlws.FILTER('Supplier Emission'!$G$15:$G$49,
                   ('Supplier Emission'!$D$15:$D$49=H2538) * ('Supplier Emission'!$F$15:$F$49=$E$2534)),
            _xlws.FILTER('Supplier Emission'!$H$15:$H$49,
                   ('Supplier Emission'!$D$15:$D$49=H2538) * ('Supplier Emission'!$F$15:$F$49=$E$2534)),
            ""),
    "")</f>
        <v/>
      </c>
      <c r="O2538" s="311" t="str">
        <f t="array" ref="O2538">XLOOKUP(1,('Emission Factors'!$E$5:$E$488='GHG emissions calculations'!$F2538)*('Emission Factors'!$H$5:$H$488='GHG emissions calculations'!$H2538),INDEX('Emission Factors'!$E$5:$T$488,0,MATCH('GHG emissions calculations'!O$6,'Emission Factors'!$E$5:$T$5,0)),"",0)</f>
        <v/>
      </c>
      <c r="P2538" s="313" t="str">
        <f t="array" ref="P2538">IFERROR(
    INDEX('Emission Factors'!$E$5:$P$488,
          MATCH(1,
                ('Emission Factors'!$E$5:$E$488 = 'GHG emissions calculations'!$F2538) *
                ('Emission Factors'!$H$5:$H$488 = 'GHG emissions calculations'!$H2538),
                0),
          MATCH('GHG emissions calculations'!P$6,'Emission Factors'!$E$5:$P$5,0)),
    "")</f>
        <v/>
      </c>
      <c r="Q2538" s="311" t="str">
        <f t="array" ref="Q2538">IFERROR(
    IF(
        INDEX('Emission Factors'!$E$5:$P$488,
              MATCH(1,
                    ('Emission Factors'!$E$5:$E$488 = 'GHG emissions calculations'!$F2538) *
                    ('Emission Factors'!$H$5:$H$488 = 'GHG emissions calculations'!$H2538),
                    0),
              MATCH('GHG emissions calculations'!Q$6, 'Emission Factors'!$E$5:$P$5, 0)) &lt;&gt; "",
        INDEX('Emission Factors'!$E$5:$P$488,
              MATCH(1,
                    ('Emission Factors'!$E$5:$E$488 = 'GHG emissions calculations'!$F2538) *
                    ('Emission Factors'!$H$5:$H$488 = 'GHG emissions calculations'!$H2538),
                    0),
              MATCH('GHG emissions calculations'!Q$6, 'Emission Factors'!$E$5:$P$5, 0)),
        ""),
    "")</f>
        <v/>
      </c>
      <c r="R2538" s="311" t="str">
        <f t="array" ref="R2538">IFERROR(
    IF(
        INDEX('Emission Factors'!$E$5:$R$488,
              MATCH(1,
                    ('Emission Factors'!$E$5:$E$488 = 'GHG emissions calculations'!$F2538) *
                    ('Emission Factors'!$H$5:$H$488 = 'GHG emissions calculations'!$H2538),
                    0),
              MATCH('GHG emissions calculations'!R$6, 'Emission Factors'!$E$5:$R$5, 0)) &lt;&gt; "",
        INDEX('Emission Factors'!$E$5:$R$488,
              MATCH(1,
                    ('Emission Factors'!$E$5:$E$488 = 'GHG emissions calculations'!$F2538) *
                    ('Emission Factors'!$H$5:$H$488 = 'GHG emissions calculations'!$H2538),
                    0),
              MATCH('GHG emissions calculations'!R$6, 'Emission Factors'!$E$5:$R$5, 0)),
        ""),
    "")</f>
        <v/>
      </c>
      <c r="S2538" s="312">
        <f t="shared" si="4"/>
        <v>0</v>
      </c>
      <c r="T2538" s="23"/>
    </row>
    <row r="2539" ht="15.75" customHeight="1" outlineLevel="2">
      <c r="A2539" s="23"/>
      <c r="B2539" s="71"/>
      <c r="C2539" s="71"/>
      <c r="D2539" s="71"/>
      <c r="E2539" s="314"/>
      <c r="F2539" s="311" t="str">
        <f>Lists!AK30</f>
        <v>Cloud services - Middle East</v>
      </c>
      <c r="G2539" s="311" t="str">
        <f t="array" ref="G2539">XLOOKUP(1,('Emission Factors'!$E$5:$E$488='GHG emissions calculations'!$F2539)*('Emission Factors'!$H$5:$H$488='GHG emissions calculations'!$H2539),INDEX('Emission Factors'!$E$5:$T$488,0,MATCH('GHG emissions calculations'!G$6,'Emission Factors'!$E$5:$T$5,0)),"",0)</f>
        <v/>
      </c>
      <c r="H2539" s="311" t="s">
        <v>238</v>
      </c>
      <c r="I2539" s="312" t="str">
        <f>IF(
    SUMIFS('Import data'!$L$25:$L$80,
           'Import data'!$J$25:$J$80, F2539,
           'Import data'!$G$25:$G$80, 'GHG emissions calculations'!$H2539,
           'Import data'!$I$25:$I$80,$E$2534) &lt;&gt; 0,
    SUMIFS('Import data'!$L$25:$L$80,
           'Import data'!$J$25:$J$80, F2539,
           'Import data'!$G$25:$G$80, 'GHG emissions calculations'!$H2539,
           'Import data'!$I$25:$I$80,$E$2534),
    ""
)</f>
        <v/>
      </c>
      <c r="J2539" s="311" t="str">
        <f t="array" ref="J2539">IF(
    XLOOKUP(F2539, 'Import data'!$J$26:$J$47, 'Import data'!$M$26:$M$47, "", 0) = "Please add the region-specific supplier emission factor or choose a different region available in the IAEG database.",
    "",
    XLOOKUP(F2539, 'Import data'!$J$26:$J$47, 'Import data'!$M$26:$M$47, "", 0)
)</f>
        <v/>
      </c>
      <c r="K2539" s="311" t="str">
        <f t="array" ref="K2539">IFERROR(
    XLOOKUP(F2539,
            _xlws.FILTER('Supplier Emission'!$G$15:$G$49,
                   ('Supplier Emission'!$D$15:$D$49=H2539) * ('Supplier Emission'!$F$15:$F$49=$E$2534)),
            _xlws.FILTER('Supplier Emission'!$I$15:$I$49,
                   ('Supplier Emission'!$D$15:$D$49=H2539) * ('Supplier Emission'!$F$15:$F$49=$E$2534)),
            ""),
    "")</f>
        <v/>
      </c>
      <c r="L2539" s="311" t="str">
        <f t="array" ref="L2539">IFERROR(
    XLOOKUP(F2539,
            _xlws.FILTER('Supplier Emission'!$G$15:$G$49,
                   ('Supplier Emission'!$D$15:$D$49=H2539) * ('Supplier Emission'!$F$15:$F$49=$E$2534)),
            _xlws.FILTER('Supplier Emission'!$J$15:$J$49,
                   ('Supplier Emission'!$D$15:$D$49=H2539) * ('Supplier Emission'!$F$15:$F$49=$E$2534)),
            ""),
    "")</f>
        <v/>
      </c>
      <c r="M2539" s="311" t="str">
        <f t="array" ref="M2539">IFERROR(
    XLOOKUP(F2539,
            _xlws.FILTER('Supplier Emission'!$G$15:$G$49,
                   ('Supplier Emission'!$D$15:$D$49=H2539) * ('Supplier Emission'!$F$15:$F$49=$E$2534)),
            _xlws.FILTER('Supplier Emission'!$M$15:$M$49,
                   ('Supplier Emission'!$D$15:$D$49=H2539) * ('Supplier Emission'!$F$15:$F$49=$E$2534)),
            ""),
    "")</f>
        <v/>
      </c>
      <c r="N2539" s="311" t="str">
        <f t="array" ref="N2539">IFERROR(
    XLOOKUP(F2539,
            _xlws.FILTER('Supplier Emission'!$G$15:$G$49,
                   ('Supplier Emission'!$D$15:$D$49=H2539) * ('Supplier Emission'!$F$15:$F$49=$E$2534)),
            _xlws.FILTER('Supplier Emission'!$H$15:$H$49,
                   ('Supplier Emission'!$D$15:$D$49=H2539) * ('Supplier Emission'!$F$15:$F$49=$E$2534)),
            ""),
    "")</f>
        <v/>
      </c>
      <c r="O2539" s="311" t="str">
        <f t="array" ref="O2539">XLOOKUP(1,('Emission Factors'!$E$5:$E$488='GHG emissions calculations'!$F2539)*('Emission Factors'!$H$5:$H$488='GHG emissions calculations'!$H2539),INDEX('Emission Factors'!$E$5:$T$488,0,MATCH('GHG emissions calculations'!O$6,'Emission Factors'!$E$5:$T$5,0)),"",0)</f>
        <v/>
      </c>
      <c r="P2539" s="313" t="str">
        <f t="array" ref="P2539">IFERROR(
    INDEX('Emission Factors'!$E$5:$P$488,
          MATCH(1,
                ('Emission Factors'!$E$5:$E$488 = 'GHG emissions calculations'!$F2539) *
                ('Emission Factors'!$H$5:$H$488 = 'GHG emissions calculations'!$H2539),
                0),
          MATCH('GHG emissions calculations'!P$6,'Emission Factors'!$E$5:$P$5,0)),
    "")</f>
        <v/>
      </c>
      <c r="Q2539" s="311" t="str">
        <f t="array" ref="Q2539">IFERROR(
    IF(
        INDEX('Emission Factors'!$E$5:$P$488,
              MATCH(1,
                    ('Emission Factors'!$E$5:$E$488 = 'GHG emissions calculations'!$F2539) *
                    ('Emission Factors'!$H$5:$H$488 = 'GHG emissions calculations'!$H2539),
                    0),
              MATCH('GHG emissions calculations'!Q$6, 'Emission Factors'!$E$5:$P$5, 0)) &lt;&gt; "",
        INDEX('Emission Factors'!$E$5:$P$488,
              MATCH(1,
                    ('Emission Factors'!$E$5:$E$488 = 'GHG emissions calculations'!$F2539) *
                    ('Emission Factors'!$H$5:$H$488 = 'GHG emissions calculations'!$H2539),
                    0),
              MATCH('GHG emissions calculations'!Q$6, 'Emission Factors'!$E$5:$P$5, 0)),
        ""),
    "")</f>
        <v/>
      </c>
      <c r="R2539" s="311" t="str">
        <f t="array" ref="R2539">IFERROR(
    IF(
        INDEX('Emission Factors'!$E$5:$R$488,
              MATCH(1,
                    ('Emission Factors'!$E$5:$E$488 = 'GHG emissions calculations'!$F2539) *
                    ('Emission Factors'!$H$5:$H$488 = 'GHG emissions calculations'!$H2539),
                    0),
              MATCH('GHG emissions calculations'!R$6, 'Emission Factors'!$E$5:$R$5, 0)) &lt;&gt; "",
        INDEX('Emission Factors'!$E$5:$R$488,
              MATCH(1,
                    ('Emission Factors'!$E$5:$E$488 = 'GHG emissions calculations'!$F2539) *
                    ('Emission Factors'!$H$5:$H$488 = 'GHG emissions calculations'!$H2539),
                    0),
              MATCH('GHG emissions calculations'!R$6, 'Emission Factors'!$E$5:$R$5, 0)),
        ""),
    "")</f>
        <v/>
      </c>
      <c r="S2539" s="312">
        <f t="shared" si="4"/>
        <v>0</v>
      </c>
      <c r="T2539" s="23"/>
    </row>
    <row r="2540" ht="15.75" customHeight="1" outlineLevel="2">
      <c r="A2540" s="23"/>
      <c r="B2540" s="71"/>
      <c r="C2540" s="71"/>
      <c r="D2540" s="71"/>
      <c r="E2540" s="314"/>
      <c r="F2540" s="311" t="str">
        <f>Lists!AK31</f>
        <v>Cloud services - Global or unspecified region</v>
      </c>
      <c r="G2540" s="311" t="str">
        <f t="array" ref="G2540">XLOOKUP(1,('Emission Factors'!$E$5:$E$488='GHG emissions calculations'!$F2540)*('Emission Factors'!$H$5:$H$488='GHG emissions calculations'!$H2540),INDEX('Emission Factors'!$E$5:$T$488,0,MATCH('GHG emissions calculations'!G$6,'Emission Factors'!$E$5:$T$5,0)),"",0)</f>
        <v/>
      </c>
      <c r="H2540" s="311" t="s">
        <v>238</v>
      </c>
      <c r="I2540" s="312" t="str">
        <f>IF(
    SUMIFS('Import data'!$L$25:$L$80,
           'Import data'!$J$25:$J$80, F2540,
           'Import data'!$G$25:$G$80, 'GHG emissions calculations'!$H2540,
           'Import data'!$I$25:$I$80,$E$2534) &lt;&gt; 0,
    SUMIFS('Import data'!$L$25:$L$80,
           'Import data'!$J$25:$J$80, F2540,
           'Import data'!$G$25:$G$80, 'GHG emissions calculations'!$H2540,
           'Import data'!$I$25:$I$80,$E$2534),
    ""
)</f>
        <v/>
      </c>
      <c r="J2540" s="311" t="str">
        <f t="array" ref="J2540">IF(
    XLOOKUP(F2540, 'Import data'!$J$26:$J$47, 'Import data'!$M$26:$M$47, "", 0) = "Please add the region-specific supplier emission factor or choose a different region available in the IAEG database.",
    "",
    XLOOKUP(F2540, 'Import data'!$J$26:$J$47, 'Import data'!$M$26:$M$47, "", 0)
)</f>
        <v/>
      </c>
      <c r="K2540" s="311" t="str">
        <f t="array" ref="K2540">IFERROR(
    XLOOKUP(F2540,
            _xlws.FILTER('Supplier Emission'!$G$15:$G$49,
                   ('Supplier Emission'!$D$15:$D$49=H2540) * ('Supplier Emission'!$F$15:$F$49=$E$2534)),
            _xlws.FILTER('Supplier Emission'!$I$15:$I$49,
                   ('Supplier Emission'!$D$15:$D$49=H2540) * ('Supplier Emission'!$F$15:$F$49=$E$2534)),
            ""),
    "")</f>
        <v/>
      </c>
      <c r="L2540" s="311" t="str">
        <f t="array" ref="L2540">IFERROR(
    XLOOKUP(F2540,
            _xlws.FILTER('Supplier Emission'!$G$15:$G$49,
                   ('Supplier Emission'!$D$15:$D$49=H2540) * ('Supplier Emission'!$F$15:$F$49=$E$2534)),
            _xlws.FILTER('Supplier Emission'!$J$15:$J$49,
                   ('Supplier Emission'!$D$15:$D$49=H2540) * ('Supplier Emission'!$F$15:$F$49=$E$2534)),
            ""),
    "")</f>
        <v/>
      </c>
      <c r="M2540" s="311" t="str">
        <f t="array" ref="M2540">IFERROR(
    XLOOKUP(F2540,
            _xlws.FILTER('Supplier Emission'!$G$15:$G$49,
                   ('Supplier Emission'!$D$15:$D$49=H2540) * ('Supplier Emission'!$F$15:$F$49=$E$2534)),
            _xlws.FILTER('Supplier Emission'!$M$15:$M$49,
                   ('Supplier Emission'!$D$15:$D$49=H2540) * ('Supplier Emission'!$F$15:$F$49=$E$2534)),
            ""),
    "")</f>
        <v/>
      </c>
      <c r="N2540" s="311" t="str">
        <f t="array" ref="N2540">IFERROR(
    XLOOKUP(F2540,
            _xlws.FILTER('Supplier Emission'!$G$15:$G$49,
                   ('Supplier Emission'!$D$15:$D$49=H2540) * ('Supplier Emission'!$F$15:$F$49=$E$2534)),
            _xlws.FILTER('Supplier Emission'!$H$15:$H$49,
                   ('Supplier Emission'!$D$15:$D$49=H2540) * ('Supplier Emission'!$F$15:$F$49=$E$2534)),
            ""),
    "")</f>
        <v/>
      </c>
      <c r="O2540" s="311" t="str">
        <f t="array" ref="O2540">XLOOKUP(1,('Emission Factors'!$E$5:$E$488='GHG emissions calculations'!$F2540)*('Emission Factors'!$H$5:$H$488='GHG emissions calculations'!$H2540),INDEX('Emission Factors'!$E$5:$T$488,0,MATCH('GHG emissions calculations'!O$6,'Emission Factors'!$E$5:$T$5,0)),"",0)</f>
        <v/>
      </c>
      <c r="P2540" s="313" t="str">
        <f t="array" ref="P2540">IFERROR(
    INDEX('Emission Factors'!$E$5:$P$488,
          MATCH(1,
                ('Emission Factors'!$E$5:$E$488 = 'GHG emissions calculations'!$F2540) *
                ('Emission Factors'!$H$5:$H$488 = 'GHG emissions calculations'!$H2540),
                0),
          MATCH('GHG emissions calculations'!P$6,'Emission Factors'!$E$5:$P$5,0)),
    "")</f>
        <v/>
      </c>
      <c r="Q2540" s="311" t="str">
        <f t="array" ref="Q2540">IFERROR(
    IF(
        INDEX('Emission Factors'!$E$5:$P$488,
              MATCH(1,
                    ('Emission Factors'!$E$5:$E$488 = 'GHG emissions calculations'!$F2540) *
                    ('Emission Factors'!$H$5:$H$488 = 'GHG emissions calculations'!$H2540),
                    0),
              MATCH('GHG emissions calculations'!Q$6, 'Emission Factors'!$E$5:$P$5, 0)) &lt;&gt; "",
        INDEX('Emission Factors'!$E$5:$P$488,
              MATCH(1,
                    ('Emission Factors'!$E$5:$E$488 = 'GHG emissions calculations'!$F2540) *
                    ('Emission Factors'!$H$5:$H$488 = 'GHG emissions calculations'!$H2540),
                    0),
              MATCH('GHG emissions calculations'!Q$6, 'Emission Factors'!$E$5:$P$5, 0)),
        ""),
    "")</f>
        <v/>
      </c>
      <c r="R2540" s="311" t="str">
        <f t="array" ref="R2540">IFERROR(
    IF(
        INDEX('Emission Factors'!$E$5:$R$488,
              MATCH(1,
                    ('Emission Factors'!$E$5:$E$488 = 'GHG emissions calculations'!$F2540) *
                    ('Emission Factors'!$H$5:$H$488 = 'GHG emissions calculations'!$H2540),
                    0),
              MATCH('GHG emissions calculations'!R$6, 'Emission Factors'!$E$5:$R$5, 0)) &lt;&gt; "",
        INDEX('Emission Factors'!$E$5:$R$488,
              MATCH(1,
                    ('Emission Factors'!$E$5:$E$488 = 'GHG emissions calculations'!$F2540) *
                    ('Emission Factors'!$H$5:$H$488 = 'GHG emissions calculations'!$H2540),
                    0),
              MATCH('GHG emissions calculations'!R$6, 'Emission Factors'!$E$5:$R$5, 0)),
        ""),
    "")</f>
        <v/>
      </c>
      <c r="S2540" s="312">
        <f t="shared" si="4"/>
        <v>0</v>
      </c>
      <c r="T2540" s="23"/>
    </row>
    <row r="2541" ht="15.75" customHeight="1" outlineLevel="2">
      <c r="A2541" s="23"/>
      <c r="B2541" s="71"/>
      <c r="C2541" s="71"/>
      <c r="D2541" s="71"/>
      <c r="E2541" s="314"/>
      <c r="F2541" s="311" t="str">
        <f>Lists!AK32</f>
        <v>Telecom services and IT support - America</v>
      </c>
      <c r="G2541" s="311" t="str">
        <f t="array" ref="G2541">XLOOKUP(1,('Emission Factors'!$E$5:$E$488='GHG emissions calculations'!$F2541)*('Emission Factors'!$H$5:$H$488='GHG emissions calculations'!$H2541),INDEX('Emission Factors'!$E$5:$T$488,0,MATCH('GHG emissions calculations'!G$6,'Emission Factors'!$E$5:$T$5,0)),"",0)</f>
        <v/>
      </c>
      <c r="H2541" s="311" t="s">
        <v>238</v>
      </c>
      <c r="I2541" s="312" t="str">
        <f>IF(
    SUMIFS('Import data'!$L$25:$L$80,
           'Import data'!$J$25:$J$80, F2541,
           'Import data'!$G$25:$G$80, 'GHG emissions calculations'!$H2541,
           'Import data'!$I$25:$I$80,$E$2534) &lt;&gt; 0,
    SUMIFS('Import data'!$L$25:$L$80,
           'Import data'!$J$25:$J$80, F2541,
           'Import data'!$G$25:$G$80, 'GHG emissions calculations'!$H2541,
           'Import data'!$I$25:$I$80,$E$2534),
    ""
)</f>
        <v/>
      </c>
      <c r="J2541" s="311" t="str">
        <f t="array" ref="J2541">IF(
    XLOOKUP(F2541, 'Import data'!$J$26:$J$47, 'Import data'!$M$26:$M$47, "", 0) = "Please add the region-specific supplier emission factor or choose a different region available in the IAEG database.",
    "",
    XLOOKUP(F2541, 'Import data'!$J$26:$J$47, 'Import data'!$M$26:$M$47, "", 0)
)</f>
        <v/>
      </c>
      <c r="K2541" s="311" t="str">
        <f t="array" ref="K2541">IFERROR(
    XLOOKUP(F2541,
            _xlws.FILTER('Supplier Emission'!$G$15:$G$49,
                   ('Supplier Emission'!$D$15:$D$49=H2541) * ('Supplier Emission'!$F$15:$F$49=$E$2534)),
            _xlws.FILTER('Supplier Emission'!$I$15:$I$49,
                   ('Supplier Emission'!$D$15:$D$49=H2541) * ('Supplier Emission'!$F$15:$F$49=$E$2534)),
            ""),
    "")</f>
        <v/>
      </c>
      <c r="L2541" s="311" t="str">
        <f t="array" ref="L2541">IFERROR(
    XLOOKUP(F2541,
            _xlws.FILTER('Supplier Emission'!$G$15:$G$49,
                   ('Supplier Emission'!$D$15:$D$49=H2541) * ('Supplier Emission'!$F$15:$F$49=$E$2534)),
            _xlws.FILTER('Supplier Emission'!$J$15:$J$49,
                   ('Supplier Emission'!$D$15:$D$49=H2541) * ('Supplier Emission'!$F$15:$F$49=$E$2534)),
            ""),
    "")</f>
        <v/>
      </c>
      <c r="M2541" s="311" t="str">
        <f t="array" ref="M2541">IFERROR(
    XLOOKUP(F2541,
            _xlws.FILTER('Supplier Emission'!$G$15:$G$49,
                   ('Supplier Emission'!$D$15:$D$49=H2541) * ('Supplier Emission'!$F$15:$F$49=$E$2534)),
            _xlws.FILTER('Supplier Emission'!$M$15:$M$49,
                   ('Supplier Emission'!$D$15:$D$49=H2541) * ('Supplier Emission'!$F$15:$F$49=$E$2534)),
            ""),
    "")</f>
        <v/>
      </c>
      <c r="N2541" s="311" t="str">
        <f t="array" ref="N2541">IFERROR(
    XLOOKUP(F2541,
            _xlws.FILTER('Supplier Emission'!$G$15:$G$49,
                   ('Supplier Emission'!$D$15:$D$49=H2541) * ('Supplier Emission'!$F$15:$F$49=$E$2534)),
            _xlws.FILTER('Supplier Emission'!$H$15:$H$49,
                   ('Supplier Emission'!$D$15:$D$49=H2541) * ('Supplier Emission'!$F$15:$F$49=$E$2534)),
            ""),
    "")</f>
        <v/>
      </c>
      <c r="O2541" s="311" t="str">
        <f t="array" ref="O2541">XLOOKUP(1,('Emission Factors'!$E$5:$E$488='GHG emissions calculations'!$F2541)*('Emission Factors'!$H$5:$H$488='GHG emissions calculations'!$H2541),INDEX('Emission Factors'!$E$5:$T$488,0,MATCH('GHG emissions calculations'!O$6,'Emission Factors'!$E$5:$T$5,0)),"",0)</f>
        <v/>
      </c>
      <c r="P2541" s="313" t="str">
        <f t="array" ref="P2541">IFERROR(
    INDEX('Emission Factors'!$E$5:$P$488,
          MATCH(1,
                ('Emission Factors'!$E$5:$E$488 = 'GHG emissions calculations'!$F2541) *
                ('Emission Factors'!$H$5:$H$488 = 'GHG emissions calculations'!$H2541),
                0),
          MATCH('GHG emissions calculations'!P$6,'Emission Factors'!$E$5:$P$5,0)),
    "")</f>
        <v/>
      </c>
      <c r="Q2541" s="311" t="str">
        <f t="array" ref="Q2541">IFERROR(
    IF(
        INDEX('Emission Factors'!$E$5:$P$488,
              MATCH(1,
                    ('Emission Factors'!$E$5:$E$488 = 'GHG emissions calculations'!$F2541) *
                    ('Emission Factors'!$H$5:$H$488 = 'GHG emissions calculations'!$H2541),
                    0),
              MATCH('GHG emissions calculations'!Q$6, 'Emission Factors'!$E$5:$P$5, 0)) &lt;&gt; "",
        INDEX('Emission Factors'!$E$5:$P$488,
              MATCH(1,
                    ('Emission Factors'!$E$5:$E$488 = 'GHG emissions calculations'!$F2541) *
                    ('Emission Factors'!$H$5:$H$488 = 'GHG emissions calculations'!$H2541),
                    0),
              MATCH('GHG emissions calculations'!Q$6, 'Emission Factors'!$E$5:$P$5, 0)),
        ""),
    "")</f>
        <v/>
      </c>
      <c r="R2541" s="311" t="str">
        <f t="array" ref="R2541">IFERROR(
    IF(
        INDEX('Emission Factors'!$E$5:$R$488,
              MATCH(1,
                    ('Emission Factors'!$E$5:$E$488 = 'GHG emissions calculations'!$F2541) *
                    ('Emission Factors'!$H$5:$H$488 = 'GHG emissions calculations'!$H2541),
                    0),
              MATCH('GHG emissions calculations'!R$6, 'Emission Factors'!$E$5:$R$5, 0)) &lt;&gt; "",
        INDEX('Emission Factors'!$E$5:$R$488,
              MATCH(1,
                    ('Emission Factors'!$E$5:$E$488 = 'GHG emissions calculations'!$F2541) *
                    ('Emission Factors'!$H$5:$H$488 = 'GHG emissions calculations'!$H2541),
                    0),
              MATCH('GHG emissions calculations'!R$6, 'Emission Factors'!$E$5:$R$5, 0)),
        ""),
    "")</f>
        <v/>
      </c>
      <c r="S2541" s="312">
        <f t="shared" si="4"/>
        <v>0</v>
      </c>
      <c r="T2541" s="23"/>
    </row>
    <row r="2542" ht="15.75" customHeight="1" outlineLevel="2">
      <c r="A2542" s="23"/>
      <c r="B2542" s="71"/>
      <c r="C2542" s="71"/>
      <c r="D2542" s="71"/>
      <c r="E2542" s="314"/>
      <c r="F2542" s="311" t="str">
        <f>Lists!AK33</f>
        <v>Telecom services and IT support - Europe</v>
      </c>
      <c r="G2542" s="311">
        <f t="array" ref="G2542">XLOOKUP(1,('Emission Factors'!$E$5:$E$488='GHG emissions calculations'!$F2542)*('Emission Factors'!$H$5:$H$488='GHG emissions calculations'!$H2542),INDEX('Emission Factors'!$E$5:$T$488,0,MATCH('GHG emissions calculations'!G$6,'Emission Factors'!$E$5:$T$5,0)),"",0)</f>
        <v>3</v>
      </c>
      <c r="H2542" s="311" t="s">
        <v>238</v>
      </c>
      <c r="I2542" s="312" t="str">
        <f>IF(
    SUMIFS('Import data'!$L$25:$L$80,
           'Import data'!$J$25:$J$80, F2542,
           'Import data'!$G$25:$G$80, 'GHG emissions calculations'!$H2542,
           'Import data'!$I$25:$I$80,$E$2534) &lt;&gt; 0,
    SUMIFS('Import data'!$L$25:$L$80,
           'Import data'!$J$25:$J$80, F2542,
           'Import data'!$G$25:$G$80, 'GHG emissions calculations'!$H2542,
           'Import data'!$I$25:$I$80,$E$2534),
    ""
)</f>
        <v/>
      </c>
      <c r="J2542" s="311" t="str">
        <f t="array" ref="J2542">IF(
    XLOOKUP(F2542, 'Import data'!$J$26:$J$47, 'Import data'!$M$26:$M$47, "", 0) = "Please add the region-specific supplier emission factor or choose a different region available in the IAEG database.",
    "",
    XLOOKUP(F2542, 'Import data'!$J$26:$J$47, 'Import data'!$M$26:$M$47, "", 0)
)</f>
        <v/>
      </c>
      <c r="K2542" s="311" t="str">
        <f t="array" ref="K2542">IFERROR(
    XLOOKUP(F2542,
            _xlws.FILTER('Supplier Emission'!$G$15:$G$49,
                   ('Supplier Emission'!$D$15:$D$49=H2542) * ('Supplier Emission'!$F$15:$F$49=$E$2534)),
            _xlws.FILTER('Supplier Emission'!$I$15:$I$49,
                   ('Supplier Emission'!$D$15:$D$49=H2542) * ('Supplier Emission'!$F$15:$F$49=$E$2534)),
            ""),
    "")</f>
        <v/>
      </c>
      <c r="L2542" s="311" t="str">
        <f t="array" ref="L2542">IFERROR(
    XLOOKUP(F2542,
            _xlws.FILTER('Supplier Emission'!$G$15:$G$49,
                   ('Supplier Emission'!$D$15:$D$49=H2542) * ('Supplier Emission'!$F$15:$F$49=$E$2534)),
            _xlws.FILTER('Supplier Emission'!$J$15:$J$49,
                   ('Supplier Emission'!$D$15:$D$49=H2542) * ('Supplier Emission'!$F$15:$F$49=$E$2534)),
            ""),
    "")</f>
        <v/>
      </c>
      <c r="M2542" s="311" t="str">
        <f t="array" ref="M2542">IFERROR(
    XLOOKUP(F2542,
            _xlws.FILTER('Supplier Emission'!$G$15:$G$49,
                   ('Supplier Emission'!$D$15:$D$49=H2542) * ('Supplier Emission'!$F$15:$F$49=$E$2534)),
            _xlws.FILTER('Supplier Emission'!$M$15:$M$49,
                   ('Supplier Emission'!$D$15:$D$49=H2542) * ('Supplier Emission'!$F$15:$F$49=$E$2534)),
            ""),
    "")</f>
        <v/>
      </c>
      <c r="N2542" s="311" t="str">
        <f t="array" ref="N2542">IFERROR(
    XLOOKUP(F2542,
            _xlws.FILTER('Supplier Emission'!$G$15:$G$49,
                   ('Supplier Emission'!$D$15:$D$49=H2542) * ('Supplier Emission'!$F$15:$F$49=$E$2534)),
            _xlws.FILTER('Supplier Emission'!$H$15:$H$49,
                   ('Supplier Emission'!$D$15:$D$49=H2542) * ('Supplier Emission'!$F$15:$F$49=$E$2534)),
            ""),
    "")</f>
        <v/>
      </c>
      <c r="O2542" s="311" t="str">
        <f t="array" ref="O2542">XLOOKUP(1,('Emission Factors'!$E$5:$E$488='GHG emissions calculations'!$F2542)*('Emission Factors'!$H$5:$H$488='GHG emissions calculations'!$H2542),INDEX('Emission Factors'!$E$5:$T$488,0,MATCH('GHG emissions calculations'!O$6,'Emission Factors'!$E$5:$T$5,0)),"",0)</f>
        <v>Telecommunciations services - 2023</v>
      </c>
      <c r="P2542" s="313">
        <f t="array" ref="P2542">IFERROR(
    INDEX('Emission Factors'!$E$5:$P$488,
          MATCH(1,
                ('Emission Factors'!$E$5:$E$488 = 'GHG emissions calculations'!$F2542) *
                ('Emission Factors'!$H$5:$H$488 = 'GHG emissions calculations'!$H2542),
                0),
          MATCH('GHG emissions calculations'!P$6,'Emission Factors'!$E$5:$P$5,0)),
    "")</f>
        <v>136</v>
      </c>
      <c r="Q2542" s="311" t="str">
        <f t="array" ref="Q2542">IFERROR(
    IF(
        INDEX('Emission Factors'!$E$5:$P$488,
              MATCH(1,
                    ('Emission Factors'!$E$5:$E$488 = 'GHG emissions calculations'!$F2542) *
                    ('Emission Factors'!$H$5:$H$488 = 'GHG emissions calculations'!$H2542),
                    0),
              MATCH('GHG emissions calculations'!Q$6, 'Emission Factors'!$E$5:$P$5, 0)) &lt;&gt; "",
        INDEX('Emission Factors'!$E$5:$P$488,
              MATCH(1,
                    ('Emission Factors'!$E$5:$E$488 = 'GHG emissions calculations'!$F2542) *
                    ('Emission Factors'!$H$5:$H$488 = 'GHG emissions calculations'!$H2542),
                    0),
              MATCH('GHG emissions calculations'!Q$6, 'Emission Factors'!$E$5:$P$5, 0)),
        ""),
    "")</f>
        <v>kgCO2e / k€</v>
      </c>
      <c r="R2542" s="311" t="str">
        <f t="array" ref="R2542">IFERROR(
    IF(
        INDEX('Emission Factors'!$E$5:$R$488,
              MATCH(1,
                    ('Emission Factors'!$E$5:$E$488 = 'GHG emissions calculations'!$F2542) *
                    ('Emission Factors'!$H$5:$H$488 = 'GHG emissions calculations'!$H2542),
                    0),
              MATCH('GHG emissions calculations'!R$6, 'Emission Factors'!$E$5:$R$5, 0)) &lt;&gt; "",
        INDEX('Emission Factors'!$E$5:$R$488,
              MATCH(1,
                    ('Emission Factors'!$E$5:$E$488 = 'GHG emissions calculations'!$F2542) *
                    ('Emission Factors'!$H$5:$H$488 = 'GHG emissions calculations'!$H2542),
                    0),
              MATCH('GHG emissions calculations'!R$6, 'Emission Factors'!$E$5:$R$5, 0)),
        ""),
    "")</f>
        <v>Europe</v>
      </c>
      <c r="S2542" s="312">
        <f t="shared" si="4"/>
        <v>0</v>
      </c>
      <c r="T2542" s="23"/>
    </row>
    <row r="2543" ht="15.75" customHeight="1" outlineLevel="2">
      <c r="A2543" s="23"/>
      <c r="B2543" s="71"/>
      <c r="C2543" s="71"/>
      <c r="D2543" s="71"/>
      <c r="E2543" s="314"/>
      <c r="F2543" s="311" t="str">
        <f>Lists!AK34</f>
        <v>Telecom services and IT support - Africa</v>
      </c>
      <c r="G2543" s="311" t="str">
        <f t="array" ref="G2543">XLOOKUP(1,('Emission Factors'!$E$5:$E$488='GHG emissions calculations'!$F2543)*('Emission Factors'!$H$5:$H$488='GHG emissions calculations'!$H2543),INDEX('Emission Factors'!$E$5:$T$488,0,MATCH('GHG emissions calculations'!G$6,'Emission Factors'!$E$5:$T$5,0)),"",0)</f>
        <v/>
      </c>
      <c r="H2543" s="311" t="s">
        <v>238</v>
      </c>
      <c r="I2543" s="312" t="str">
        <f>IF(
    SUMIFS('Import data'!$L$25:$L$80,
           'Import data'!$J$25:$J$80, F2543,
           'Import data'!$G$25:$G$80, 'GHG emissions calculations'!$H2543,
           'Import data'!$I$25:$I$80,$E$2534) &lt;&gt; 0,
    SUMIFS('Import data'!$L$25:$L$80,
           'Import data'!$J$25:$J$80, F2543,
           'Import data'!$G$25:$G$80, 'GHG emissions calculations'!$H2543,
           'Import data'!$I$25:$I$80,$E$2534),
    ""
)</f>
        <v/>
      </c>
      <c r="J2543" s="311" t="str">
        <f t="array" ref="J2543">IF(
    XLOOKUP(F2543, 'Import data'!$J$26:$J$47, 'Import data'!$M$26:$M$47, "", 0) = "Please add the region-specific supplier emission factor or choose a different region available in the IAEG database.",
    "",
    XLOOKUP(F2543, 'Import data'!$J$26:$J$47, 'Import data'!$M$26:$M$47, "", 0)
)</f>
        <v/>
      </c>
      <c r="K2543" s="311" t="str">
        <f t="array" ref="K2543">IFERROR(
    XLOOKUP(F2543,
            _xlws.FILTER('Supplier Emission'!$G$15:$G$49,
                   ('Supplier Emission'!$D$15:$D$49=H2543) * ('Supplier Emission'!$F$15:$F$49=$E$2534)),
            _xlws.FILTER('Supplier Emission'!$I$15:$I$49,
                   ('Supplier Emission'!$D$15:$D$49=H2543) * ('Supplier Emission'!$F$15:$F$49=$E$2534)),
            ""),
    "")</f>
        <v/>
      </c>
      <c r="L2543" s="311" t="str">
        <f t="array" ref="L2543">IFERROR(
    XLOOKUP(F2543,
            _xlws.FILTER('Supplier Emission'!$G$15:$G$49,
                   ('Supplier Emission'!$D$15:$D$49=H2543) * ('Supplier Emission'!$F$15:$F$49=$E$2534)),
            _xlws.FILTER('Supplier Emission'!$J$15:$J$49,
                   ('Supplier Emission'!$D$15:$D$49=H2543) * ('Supplier Emission'!$F$15:$F$49=$E$2534)),
            ""),
    "")</f>
        <v/>
      </c>
      <c r="M2543" s="311" t="str">
        <f t="array" ref="M2543">IFERROR(
    XLOOKUP(F2543,
            _xlws.FILTER('Supplier Emission'!$G$15:$G$49,
                   ('Supplier Emission'!$D$15:$D$49=H2543) * ('Supplier Emission'!$F$15:$F$49=$E$2534)),
            _xlws.FILTER('Supplier Emission'!$M$15:$M$49,
                   ('Supplier Emission'!$D$15:$D$49=H2543) * ('Supplier Emission'!$F$15:$F$49=$E$2534)),
            ""),
    "")</f>
        <v/>
      </c>
      <c r="N2543" s="311" t="str">
        <f t="array" ref="N2543">IFERROR(
    XLOOKUP(F2543,
            _xlws.FILTER('Supplier Emission'!$G$15:$G$49,
                   ('Supplier Emission'!$D$15:$D$49=H2543) * ('Supplier Emission'!$F$15:$F$49=$E$2534)),
            _xlws.FILTER('Supplier Emission'!$H$15:$H$49,
                   ('Supplier Emission'!$D$15:$D$49=H2543) * ('Supplier Emission'!$F$15:$F$49=$E$2534)),
            ""),
    "")</f>
        <v/>
      </c>
      <c r="O2543" s="311" t="str">
        <f t="array" ref="O2543">XLOOKUP(1,('Emission Factors'!$E$5:$E$488='GHG emissions calculations'!$F2543)*('Emission Factors'!$H$5:$H$488='GHG emissions calculations'!$H2543),INDEX('Emission Factors'!$E$5:$T$488,0,MATCH('GHG emissions calculations'!O$6,'Emission Factors'!$E$5:$T$5,0)),"",0)</f>
        <v/>
      </c>
      <c r="P2543" s="313" t="str">
        <f t="array" ref="P2543">IFERROR(
    INDEX('Emission Factors'!$E$5:$P$488,
          MATCH(1,
                ('Emission Factors'!$E$5:$E$488 = 'GHG emissions calculations'!$F2543) *
                ('Emission Factors'!$H$5:$H$488 = 'GHG emissions calculations'!$H2543),
                0),
          MATCH('GHG emissions calculations'!P$6,'Emission Factors'!$E$5:$P$5,0)),
    "")</f>
        <v/>
      </c>
      <c r="Q2543" s="311" t="str">
        <f t="array" ref="Q2543">IFERROR(
    IF(
        INDEX('Emission Factors'!$E$5:$P$488,
              MATCH(1,
                    ('Emission Factors'!$E$5:$E$488 = 'GHG emissions calculations'!$F2543) *
                    ('Emission Factors'!$H$5:$H$488 = 'GHG emissions calculations'!$H2543),
                    0),
              MATCH('GHG emissions calculations'!Q$6, 'Emission Factors'!$E$5:$P$5, 0)) &lt;&gt; "",
        INDEX('Emission Factors'!$E$5:$P$488,
              MATCH(1,
                    ('Emission Factors'!$E$5:$E$488 = 'GHG emissions calculations'!$F2543) *
                    ('Emission Factors'!$H$5:$H$488 = 'GHG emissions calculations'!$H2543),
                    0),
              MATCH('GHG emissions calculations'!Q$6, 'Emission Factors'!$E$5:$P$5, 0)),
        ""),
    "")</f>
        <v/>
      </c>
      <c r="R2543" s="311" t="str">
        <f t="array" ref="R2543">IFERROR(
    IF(
        INDEX('Emission Factors'!$E$5:$R$488,
              MATCH(1,
                    ('Emission Factors'!$E$5:$E$488 = 'GHG emissions calculations'!$F2543) *
                    ('Emission Factors'!$H$5:$H$488 = 'GHG emissions calculations'!$H2543),
                    0),
              MATCH('GHG emissions calculations'!R$6, 'Emission Factors'!$E$5:$R$5, 0)) &lt;&gt; "",
        INDEX('Emission Factors'!$E$5:$R$488,
              MATCH(1,
                    ('Emission Factors'!$E$5:$E$488 = 'GHG emissions calculations'!$F2543) *
                    ('Emission Factors'!$H$5:$H$488 = 'GHG emissions calculations'!$H2543),
                    0),
              MATCH('GHG emissions calculations'!R$6, 'Emission Factors'!$E$5:$R$5, 0)),
        ""),
    "")</f>
        <v/>
      </c>
      <c r="S2543" s="312">
        <f t="shared" si="4"/>
        <v>0</v>
      </c>
      <c r="T2543" s="23"/>
    </row>
    <row r="2544" ht="15.75" customHeight="1" outlineLevel="2">
      <c r="A2544" s="23"/>
      <c r="B2544" s="71"/>
      <c r="C2544" s="71"/>
      <c r="D2544" s="71"/>
      <c r="E2544" s="314"/>
      <c r="F2544" s="311" t="str">
        <f>Lists!AK35</f>
        <v>Telecom services and IT support - Asia</v>
      </c>
      <c r="G2544" s="311" t="str">
        <f t="array" ref="G2544">XLOOKUP(1,('Emission Factors'!$E$5:$E$488='GHG emissions calculations'!$F2544)*('Emission Factors'!$H$5:$H$488='GHG emissions calculations'!$H2544),INDEX('Emission Factors'!$E$5:$T$488,0,MATCH('GHG emissions calculations'!G$6,'Emission Factors'!$E$5:$T$5,0)),"",0)</f>
        <v/>
      </c>
      <c r="H2544" s="311" t="s">
        <v>238</v>
      </c>
      <c r="I2544" s="312" t="str">
        <f>IF(
    SUMIFS('Import data'!$L$25:$L$80,
           'Import data'!$J$25:$J$80, F2544,
           'Import data'!$G$25:$G$80, 'GHG emissions calculations'!$H2544,
           'Import data'!$I$25:$I$80,$E$2534) &lt;&gt; 0,
    SUMIFS('Import data'!$L$25:$L$80,
           'Import data'!$J$25:$J$80, F2544,
           'Import data'!$G$25:$G$80, 'GHG emissions calculations'!$H2544,
           'Import data'!$I$25:$I$80,$E$2534),
    ""
)</f>
        <v/>
      </c>
      <c r="J2544" s="311" t="str">
        <f t="array" ref="J2544">IF(
    XLOOKUP(F2544, 'Import data'!$J$26:$J$47, 'Import data'!$M$26:$M$47, "", 0) = "Please add the region-specific supplier emission factor or choose a different region available in the IAEG database.",
    "",
    XLOOKUP(F2544, 'Import data'!$J$26:$J$47, 'Import data'!$M$26:$M$47, "", 0)
)</f>
        <v/>
      </c>
      <c r="K2544" s="311" t="str">
        <f t="array" ref="K2544">IFERROR(
    XLOOKUP(F2544,
            _xlws.FILTER('Supplier Emission'!$G$15:$G$49,
                   ('Supplier Emission'!$D$15:$D$49=H2544) * ('Supplier Emission'!$F$15:$F$49=$E$2534)),
            _xlws.FILTER('Supplier Emission'!$I$15:$I$49,
                   ('Supplier Emission'!$D$15:$D$49=H2544) * ('Supplier Emission'!$F$15:$F$49=$E$2534)),
            ""),
    "")</f>
        <v/>
      </c>
      <c r="L2544" s="311" t="str">
        <f t="array" ref="L2544">IFERROR(
    XLOOKUP(F2544,
            _xlws.FILTER('Supplier Emission'!$G$15:$G$49,
                   ('Supplier Emission'!$D$15:$D$49=H2544) * ('Supplier Emission'!$F$15:$F$49=$E$2534)),
            _xlws.FILTER('Supplier Emission'!$J$15:$J$49,
                   ('Supplier Emission'!$D$15:$D$49=H2544) * ('Supplier Emission'!$F$15:$F$49=$E$2534)),
            ""),
    "")</f>
        <v/>
      </c>
      <c r="M2544" s="311" t="str">
        <f t="array" ref="M2544">IFERROR(
    XLOOKUP(F2544,
            _xlws.FILTER('Supplier Emission'!$G$15:$G$49,
                   ('Supplier Emission'!$D$15:$D$49=H2544) * ('Supplier Emission'!$F$15:$F$49=$E$2534)),
            _xlws.FILTER('Supplier Emission'!$M$15:$M$49,
                   ('Supplier Emission'!$D$15:$D$49=H2544) * ('Supplier Emission'!$F$15:$F$49=$E$2534)),
            ""),
    "")</f>
        <v/>
      </c>
      <c r="N2544" s="311" t="str">
        <f t="array" ref="N2544">IFERROR(
    XLOOKUP(F2544,
            _xlws.FILTER('Supplier Emission'!$G$15:$G$49,
                   ('Supplier Emission'!$D$15:$D$49=H2544) * ('Supplier Emission'!$F$15:$F$49=$E$2534)),
            _xlws.FILTER('Supplier Emission'!$H$15:$H$49,
                   ('Supplier Emission'!$D$15:$D$49=H2544) * ('Supplier Emission'!$F$15:$F$49=$E$2534)),
            ""),
    "")</f>
        <v/>
      </c>
      <c r="O2544" s="311" t="str">
        <f t="array" ref="O2544">XLOOKUP(1,('Emission Factors'!$E$5:$E$488='GHG emissions calculations'!$F2544)*('Emission Factors'!$H$5:$H$488='GHG emissions calculations'!$H2544),INDEX('Emission Factors'!$E$5:$T$488,0,MATCH('GHG emissions calculations'!O$6,'Emission Factors'!$E$5:$T$5,0)),"",0)</f>
        <v/>
      </c>
      <c r="P2544" s="313" t="str">
        <f t="array" ref="P2544">IFERROR(
    INDEX('Emission Factors'!$E$5:$P$488,
          MATCH(1,
                ('Emission Factors'!$E$5:$E$488 = 'GHG emissions calculations'!$F2544) *
                ('Emission Factors'!$H$5:$H$488 = 'GHG emissions calculations'!$H2544),
                0),
          MATCH('GHG emissions calculations'!P$6,'Emission Factors'!$E$5:$P$5,0)),
    "")</f>
        <v/>
      </c>
      <c r="Q2544" s="311" t="str">
        <f t="array" ref="Q2544">IFERROR(
    IF(
        INDEX('Emission Factors'!$E$5:$P$488,
              MATCH(1,
                    ('Emission Factors'!$E$5:$E$488 = 'GHG emissions calculations'!$F2544) *
                    ('Emission Factors'!$H$5:$H$488 = 'GHG emissions calculations'!$H2544),
                    0),
              MATCH('GHG emissions calculations'!Q$6, 'Emission Factors'!$E$5:$P$5, 0)) &lt;&gt; "",
        INDEX('Emission Factors'!$E$5:$P$488,
              MATCH(1,
                    ('Emission Factors'!$E$5:$E$488 = 'GHG emissions calculations'!$F2544) *
                    ('Emission Factors'!$H$5:$H$488 = 'GHG emissions calculations'!$H2544),
                    0),
              MATCH('GHG emissions calculations'!Q$6, 'Emission Factors'!$E$5:$P$5, 0)),
        ""),
    "")</f>
        <v/>
      </c>
      <c r="R2544" s="311" t="str">
        <f t="array" ref="R2544">IFERROR(
    IF(
        INDEX('Emission Factors'!$E$5:$R$488,
              MATCH(1,
                    ('Emission Factors'!$E$5:$E$488 = 'GHG emissions calculations'!$F2544) *
                    ('Emission Factors'!$H$5:$H$488 = 'GHG emissions calculations'!$H2544),
                    0),
              MATCH('GHG emissions calculations'!R$6, 'Emission Factors'!$E$5:$R$5, 0)) &lt;&gt; "",
        INDEX('Emission Factors'!$E$5:$R$488,
              MATCH(1,
                    ('Emission Factors'!$E$5:$E$488 = 'GHG emissions calculations'!$F2544) *
                    ('Emission Factors'!$H$5:$H$488 = 'GHG emissions calculations'!$H2544),
                    0),
              MATCH('GHG emissions calculations'!R$6, 'Emission Factors'!$E$5:$R$5, 0)),
        ""),
    "")</f>
        <v/>
      </c>
      <c r="S2544" s="312">
        <f t="shared" si="4"/>
        <v>0</v>
      </c>
      <c r="T2544" s="23"/>
    </row>
    <row r="2545" ht="15.75" customHeight="1" outlineLevel="2">
      <c r="A2545" s="23"/>
      <c r="B2545" s="71"/>
      <c r="C2545" s="71"/>
      <c r="D2545" s="71"/>
      <c r="E2545" s="314"/>
      <c r="F2545" s="311" t="str">
        <f>Lists!AK36</f>
        <v>Telecom services and IT support - Oceania</v>
      </c>
      <c r="G2545" s="311" t="str">
        <f t="array" ref="G2545">XLOOKUP(1,('Emission Factors'!$E$5:$E$488='GHG emissions calculations'!$F2545)*('Emission Factors'!$H$5:$H$488='GHG emissions calculations'!$H2545),INDEX('Emission Factors'!$E$5:$T$488,0,MATCH('GHG emissions calculations'!G$6,'Emission Factors'!$E$5:$T$5,0)),"",0)</f>
        <v/>
      </c>
      <c r="H2545" s="311" t="s">
        <v>238</v>
      </c>
      <c r="I2545" s="312" t="str">
        <f>IF(
    SUMIFS('Import data'!$L$25:$L$80,
           'Import data'!$J$25:$J$80, F2545,
           'Import data'!$G$25:$G$80, 'GHG emissions calculations'!$H2545,
           'Import data'!$I$25:$I$80,$E$2534) &lt;&gt; 0,
    SUMIFS('Import data'!$L$25:$L$80,
           'Import data'!$J$25:$J$80, F2545,
           'Import data'!$G$25:$G$80, 'GHG emissions calculations'!$H2545,
           'Import data'!$I$25:$I$80,$E$2534),
    ""
)</f>
        <v/>
      </c>
      <c r="J2545" s="311" t="str">
        <f t="array" ref="J2545">IF(
    XLOOKUP(F2545, 'Import data'!$J$26:$J$47, 'Import data'!$M$26:$M$47, "", 0) = "Please add the region-specific supplier emission factor or choose a different region available in the IAEG database.",
    "",
    XLOOKUP(F2545, 'Import data'!$J$26:$J$47, 'Import data'!$M$26:$M$47, "", 0)
)</f>
        <v/>
      </c>
      <c r="K2545" s="311" t="str">
        <f t="array" ref="K2545">IFERROR(
    XLOOKUP(F2545,
            _xlws.FILTER('Supplier Emission'!$G$15:$G$49,
                   ('Supplier Emission'!$D$15:$D$49=H2545) * ('Supplier Emission'!$F$15:$F$49=$E$2534)),
            _xlws.FILTER('Supplier Emission'!$I$15:$I$49,
                   ('Supplier Emission'!$D$15:$D$49=H2545) * ('Supplier Emission'!$F$15:$F$49=$E$2534)),
            ""),
    "")</f>
        <v/>
      </c>
      <c r="L2545" s="311" t="str">
        <f t="array" ref="L2545">IFERROR(
    XLOOKUP(F2545,
            _xlws.FILTER('Supplier Emission'!$G$15:$G$49,
                   ('Supplier Emission'!$D$15:$D$49=H2545) * ('Supplier Emission'!$F$15:$F$49=$E$2534)),
            _xlws.FILTER('Supplier Emission'!$J$15:$J$49,
                   ('Supplier Emission'!$D$15:$D$49=H2545) * ('Supplier Emission'!$F$15:$F$49=$E$2534)),
            ""),
    "")</f>
        <v/>
      </c>
      <c r="M2545" s="311" t="str">
        <f t="array" ref="M2545">IFERROR(
    XLOOKUP(F2545,
            _xlws.FILTER('Supplier Emission'!$G$15:$G$49,
                   ('Supplier Emission'!$D$15:$D$49=H2545) * ('Supplier Emission'!$F$15:$F$49=$E$2534)),
            _xlws.FILTER('Supplier Emission'!$M$15:$M$49,
                   ('Supplier Emission'!$D$15:$D$49=H2545) * ('Supplier Emission'!$F$15:$F$49=$E$2534)),
            ""),
    "")</f>
        <v/>
      </c>
      <c r="N2545" s="311" t="str">
        <f t="array" ref="N2545">IFERROR(
    XLOOKUP(F2545,
            _xlws.FILTER('Supplier Emission'!$G$15:$G$49,
                   ('Supplier Emission'!$D$15:$D$49=H2545) * ('Supplier Emission'!$F$15:$F$49=$E$2534)),
            _xlws.FILTER('Supplier Emission'!$H$15:$H$49,
                   ('Supplier Emission'!$D$15:$D$49=H2545) * ('Supplier Emission'!$F$15:$F$49=$E$2534)),
            ""),
    "")</f>
        <v/>
      </c>
      <c r="O2545" s="311" t="str">
        <f t="array" ref="O2545">XLOOKUP(1,('Emission Factors'!$E$5:$E$488='GHG emissions calculations'!$F2545)*('Emission Factors'!$H$5:$H$488='GHG emissions calculations'!$H2545),INDEX('Emission Factors'!$E$5:$T$488,0,MATCH('GHG emissions calculations'!O$6,'Emission Factors'!$E$5:$T$5,0)),"",0)</f>
        <v/>
      </c>
      <c r="P2545" s="313" t="str">
        <f t="array" ref="P2545">IFERROR(
    INDEX('Emission Factors'!$E$5:$P$488,
          MATCH(1,
                ('Emission Factors'!$E$5:$E$488 = 'GHG emissions calculations'!$F2545) *
                ('Emission Factors'!$H$5:$H$488 = 'GHG emissions calculations'!$H2545),
                0),
          MATCH('GHG emissions calculations'!P$6,'Emission Factors'!$E$5:$P$5,0)),
    "")</f>
        <v/>
      </c>
      <c r="Q2545" s="311" t="str">
        <f t="array" ref="Q2545">IFERROR(
    IF(
        INDEX('Emission Factors'!$E$5:$P$488,
              MATCH(1,
                    ('Emission Factors'!$E$5:$E$488 = 'GHG emissions calculations'!$F2545) *
                    ('Emission Factors'!$H$5:$H$488 = 'GHG emissions calculations'!$H2545),
                    0),
              MATCH('GHG emissions calculations'!Q$6, 'Emission Factors'!$E$5:$P$5, 0)) &lt;&gt; "",
        INDEX('Emission Factors'!$E$5:$P$488,
              MATCH(1,
                    ('Emission Factors'!$E$5:$E$488 = 'GHG emissions calculations'!$F2545) *
                    ('Emission Factors'!$H$5:$H$488 = 'GHG emissions calculations'!$H2545),
                    0),
              MATCH('GHG emissions calculations'!Q$6, 'Emission Factors'!$E$5:$P$5, 0)),
        ""),
    "")</f>
        <v/>
      </c>
      <c r="R2545" s="311" t="str">
        <f t="array" ref="R2545">IFERROR(
    IF(
        INDEX('Emission Factors'!$E$5:$R$488,
              MATCH(1,
                    ('Emission Factors'!$E$5:$E$488 = 'GHG emissions calculations'!$F2545) *
                    ('Emission Factors'!$H$5:$H$488 = 'GHG emissions calculations'!$H2545),
                    0),
              MATCH('GHG emissions calculations'!R$6, 'Emission Factors'!$E$5:$R$5, 0)) &lt;&gt; "",
        INDEX('Emission Factors'!$E$5:$R$488,
              MATCH(1,
                    ('Emission Factors'!$E$5:$E$488 = 'GHG emissions calculations'!$F2545) *
                    ('Emission Factors'!$H$5:$H$488 = 'GHG emissions calculations'!$H2545),
                    0),
              MATCH('GHG emissions calculations'!R$6, 'Emission Factors'!$E$5:$R$5, 0)),
        ""),
    "")</f>
        <v/>
      </c>
      <c r="S2545" s="312">
        <f t="shared" si="4"/>
        <v>0</v>
      </c>
      <c r="T2545" s="23"/>
    </row>
    <row r="2546" ht="15.75" customHeight="1" outlineLevel="2">
      <c r="A2546" s="23"/>
      <c r="B2546" s="71"/>
      <c r="C2546" s="71"/>
      <c r="D2546" s="71"/>
      <c r="E2546" s="314"/>
      <c r="F2546" s="311" t="str">
        <f>Lists!AK37</f>
        <v>Telecom services and IT support - Middle East</v>
      </c>
      <c r="G2546" s="311" t="str">
        <f t="array" ref="G2546">XLOOKUP(1,('Emission Factors'!$E$5:$E$488='GHG emissions calculations'!$F2546)*('Emission Factors'!$H$5:$H$488='GHG emissions calculations'!$H2546),INDEX('Emission Factors'!$E$5:$T$488,0,MATCH('GHG emissions calculations'!G$6,'Emission Factors'!$E$5:$T$5,0)),"",0)</f>
        <v/>
      </c>
      <c r="H2546" s="311" t="s">
        <v>238</v>
      </c>
      <c r="I2546" s="312" t="str">
        <f>IF(
    SUMIFS('Import data'!$L$25:$L$80,
           'Import data'!$J$25:$J$80, F2546,
           'Import data'!$G$25:$G$80, 'GHG emissions calculations'!$H2546,
           'Import data'!$I$25:$I$80,$E$2534) &lt;&gt; 0,
    SUMIFS('Import data'!$L$25:$L$80,
           'Import data'!$J$25:$J$80, F2546,
           'Import data'!$G$25:$G$80, 'GHG emissions calculations'!$H2546,
           'Import data'!$I$25:$I$80,$E$2534),
    ""
)</f>
        <v/>
      </c>
      <c r="J2546" s="311" t="str">
        <f t="array" ref="J2546">IF(
    XLOOKUP(F2546, 'Import data'!$J$26:$J$47, 'Import data'!$M$26:$M$47, "", 0) = "Please add the region-specific supplier emission factor or choose a different region available in the IAEG database.",
    "",
    XLOOKUP(F2546, 'Import data'!$J$26:$J$47, 'Import data'!$M$26:$M$47, "", 0)
)</f>
        <v/>
      </c>
      <c r="K2546" s="311" t="str">
        <f t="array" ref="K2546">IFERROR(
    XLOOKUP(F2546,
            _xlws.FILTER('Supplier Emission'!$G$15:$G$49,
                   ('Supplier Emission'!$D$15:$D$49=H2546) * ('Supplier Emission'!$F$15:$F$49=$E$2534)),
            _xlws.FILTER('Supplier Emission'!$I$15:$I$49,
                   ('Supplier Emission'!$D$15:$D$49=H2546) * ('Supplier Emission'!$F$15:$F$49=$E$2534)),
            ""),
    "")</f>
        <v/>
      </c>
      <c r="L2546" s="311" t="str">
        <f t="array" ref="L2546">IFERROR(
    XLOOKUP(F2546,
            _xlws.FILTER('Supplier Emission'!$G$15:$G$49,
                   ('Supplier Emission'!$D$15:$D$49=H2546) * ('Supplier Emission'!$F$15:$F$49=$E$2534)),
            _xlws.FILTER('Supplier Emission'!$J$15:$J$49,
                   ('Supplier Emission'!$D$15:$D$49=H2546) * ('Supplier Emission'!$F$15:$F$49=$E$2534)),
            ""),
    "")</f>
        <v/>
      </c>
      <c r="M2546" s="311" t="str">
        <f t="array" ref="M2546">IFERROR(
    XLOOKUP(F2546,
            _xlws.FILTER('Supplier Emission'!$G$15:$G$49,
                   ('Supplier Emission'!$D$15:$D$49=H2546) * ('Supplier Emission'!$F$15:$F$49=$E$2534)),
            _xlws.FILTER('Supplier Emission'!$M$15:$M$49,
                   ('Supplier Emission'!$D$15:$D$49=H2546) * ('Supplier Emission'!$F$15:$F$49=$E$2534)),
            ""),
    "")</f>
        <v/>
      </c>
      <c r="N2546" s="311" t="str">
        <f t="array" ref="N2546">IFERROR(
    XLOOKUP(F2546,
            _xlws.FILTER('Supplier Emission'!$G$15:$G$49,
                   ('Supplier Emission'!$D$15:$D$49=H2546) * ('Supplier Emission'!$F$15:$F$49=$E$2534)),
            _xlws.FILTER('Supplier Emission'!$H$15:$H$49,
                   ('Supplier Emission'!$D$15:$D$49=H2546) * ('Supplier Emission'!$F$15:$F$49=$E$2534)),
            ""),
    "")</f>
        <v/>
      </c>
      <c r="O2546" s="311" t="str">
        <f t="array" ref="O2546">XLOOKUP(1,('Emission Factors'!$E$5:$E$488='GHG emissions calculations'!$F2546)*('Emission Factors'!$H$5:$H$488='GHG emissions calculations'!$H2546),INDEX('Emission Factors'!$E$5:$T$488,0,MATCH('GHG emissions calculations'!O$6,'Emission Factors'!$E$5:$T$5,0)),"",0)</f>
        <v/>
      </c>
      <c r="P2546" s="313" t="str">
        <f t="array" ref="P2546">IFERROR(
    INDEX('Emission Factors'!$E$5:$P$488,
          MATCH(1,
                ('Emission Factors'!$E$5:$E$488 = 'GHG emissions calculations'!$F2546) *
                ('Emission Factors'!$H$5:$H$488 = 'GHG emissions calculations'!$H2546),
                0),
          MATCH('GHG emissions calculations'!P$6,'Emission Factors'!$E$5:$P$5,0)),
    "")</f>
        <v/>
      </c>
      <c r="Q2546" s="311" t="str">
        <f t="array" ref="Q2546">IFERROR(
    IF(
        INDEX('Emission Factors'!$E$5:$P$488,
              MATCH(1,
                    ('Emission Factors'!$E$5:$E$488 = 'GHG emissions calculations'!$F2546) *
                    ('Emission Factors'!$H$5:$H$488 = 'GHG emissions calculations'!$H2546),
                    0),
              MATCH('GHG emissions calculations'!Q$6, 'Emission Factors'!$E$5:$P$5, 0)) &lt;&gt; "",
        INDEX('Emission Factors'!$E$5:$P$488,
              MATCH(1,
                    ('Emission Factors'!$E$5:$E$488 = 'GHG emissions calculations'!$F2546) *
                    ('Emission Factors'!$H$5:$H$488 = 'GHG emissions calculations'!$H2546),
                    0),
              MATCH('GHG emissions calculations'!Q$6, 'Emission Factors'!$E$5:$P$5, 0)),
        ""),
    "")</f>
        <v/>
      </c>
      <c r="R2546" s="311" t="str">
        <f t="array" ref="R2546">IFERROR(
    IF(
        INDEX('Emission Factors'!$E$5:$R$488,
              MATCH(1,
                    ('Emission Factors'!$E$5:$E$488 = 'GHG emissions calculations'!$F2546) *
                    ('Emission Factors'!$H$5:$H$488 = 'GHG emissions calculations'!$H2546),
                    0),
              MATCH('GHG emissions calculations'!R$6, 'Emission Factors'!$E$5:$R$5, 0)) &lt;&gt; "",
        INDEX('Emission Factors'!$E$5:$R$488,
              MATCH(1,
                    ('Emission Factors'!$E$5:$E$488 = 'GHG emissions calculations'!$F2546) *
                    ('Emission Factors'!$H$5:$H$488 = 'GHG emissions calculations'!$H2546),
                    0),
              MATCH('GHG emissions calculations'!R$6, 'Emission Factors'!$E$5:$R$5, 0)),
        ""),
    "")</f>
        <v/>
      </c>
      <c r="S2546" s="312">
        <f t="shared" si="4"/>
        <v>0</v>
      </c>
      <c r="T2546" s="23"/>
    </row>
    <row r="2547" ht="15.75" customHeight="1" outlineLevel="2">
      <c r="A2547" s="23"/>
      <c r="B2547" s="71"/>
      <c r="C2547" s="71"/>
      <c r="D2547" s="71"/>
      <c r="E2547" s="315"/>
      <c r="F2547" s="311" t="str">
        <f>Lists!AK38</f>
        <v>Telecom services and IT support - Global or unspecified region</v>
      </c>
      <c r="G2547" s="311" t="str">
        <f t="array" ref="G2547">XLOOKUP(1,('Emission Factors'!$E$5:$E$488='GHG emissions calculations'!$F2547)*('Emission Factors'!$H$5:$H$488='GHG emissions calculations'!$H2547),INDEX('Emission Factors'!$E$5:$T$488,0,MATCH('GHG emissions calculations'!G$6,'Emission Factors'!$E$5:$T$5,0)),"",0)</f>
        <v/>
      </c>
      <c r="H2547" s="311" t="s">
        <v>238</v>
      </c>
      <c r="I2547" s="312" t="str">
        <f>IF(
    SUMIFS('Import data'!$L$25:$L$80,
           'Import data'!$J$25:$J$80, F2547,
           'Import data'!$G$25:$G$80, 'GHG emissions calculations'!$H2547,
           'Import data'!$I$25:$I$80,$E$2534) &lt;&gt; 0,
    SUMIFS('Import data'!$L$25:$L$80,
           'Import data'!$J$25:$J$80, F2547,
           'Import data'!$G$25:$G$80, 'GHG emissions calculations'!$H2547,
           'Import data'!$I$25:$I$80,$E$2534),
    ""
)</f>
        <v/>
      </c>
      <c r="J2547" s="311" t="str">
        <f t="array" ref="J2547">IF(
    XLOOKUP(F2547, 'Import data'!$J$26:$J$47, 'Import data'!$M$26:$M$47, "", 0) = "Please add the region-specific supplier emission factor or choose a different region available in the IAEG database.",
    "",
    XLOOKUP(F2547, 'Import data'!$J$26:$J$47, 'Import data'!$M$26:$M$47, "", 0)
)</f>
        <v/>
      </c>
      <c r="K2547" s="311" t="str">
        <f t="array" ref="K2547">IFERROR(
    XLOOKUP(F2547,
            _xlws.FILTER('Supplier Emission'!$G$15:$G$49,
                   ('Supplier Emission'!$D$15:$D$49=H2547) * ('Supplier Emission'!$F$15:$F$49=$E$2534)),
            _xlws.FILTER('Supplier Emission'!$I$15:$I$49,
                   ('Supplier Emission'!$D$15:$D$49=H2547) * ('Supplier Emission'!$F$15:$F$49=$E$2534)),
            ""),
    "")</f>
        <v/>
      </c>
      <c r="L2547" s="311" t="str">
        <f t="array" ref="L2547">IFERROR(
    XLOOKUP(F2547,
            _xlws.FILTER('Supplier Emission'!$G$15:$G$49,
                   ('Supplier Emission'!$D$15:$D$49=H2547) * ('Supplier Emission'!$F$15:$F$49=$E$2534)),
            _xlws.FILTER('Supplier Emission'!$J$15:$J$49,
                   ('Supplier Emission'!$D$15:$D$49=H2547) * ('Supplier Emission'!$F$15:$F$49=$E$2534)),
            ""),
    "")</f>
        <v/>
      </c>
      <c r="M2547" s="311" t="str">
        <f t="array" ref="M2547">IFERROR(
    XLOOKUP(F2547,
            _xlws.FILTER('Supplier Emission'!$G$15:$G$49,
                   ('Supplier Emission'!$D$15:$D$49=H2547) * ('Supplier Emission'!$F$15:$F$49=$E$2534)),
            _xlws.FILTER('Supplier Emission'!$M$15:$M$49,
                   ('Supplier Emission'!$D$15:$D$49=H2547) * ('Supplier Emission'!$F$15:$F$49=$E$2534)),
            ""),
    "")</f>
        <v/>
      </c>
      <c r="N2547" s="311" t="str">
        <f t="array" ref="N2547">IFERROR(
    XLOOKUP(F2547,
            _xlws.FILTER('Supplier Emission'!$G$15:$G$49,
                   ('Supplier Emission'!$D$15:$D$49=H2547) * ('Supplier Emission'!$F$15:$F$49=$E$2534)),
            _xlws.FILTER('Supplier Emission'!$H$15:$H$49,
                   ('Supplier Emission'!$D$15:$D$49=H2547) * ('Supplier Emission'!$F$15:$F$49=$E$2534)),
            ""),
    "")</f>
        <v/>
      </c>
      <c r="O2547" s="311" t="str">
        <f t="array" ref="O2547">XLOOKUP(1,('Emission Factors'!$E$5:$E$488='GHG emissions calculations'!$F2547)*('Emission Factors'!$H$5:$H$488='GHG emissions calculations'!$H2547),INDEX('Emission Factors'!$E$5:$T$488,0,MATCH('GHG emissions calculations'!O$6,'Emission Factors'!$E$5:$T$5,0)),"",0)</f>
        <v/>
      </c>
      <c r="P2547" s="313" t="str">
        <f t="array" ref="P2547">IFERROR(
    INDEX('Emission Factors'!$E$5:$P$488,
          MATCH(1,
                ('Emission Factors'!$E$5:$E$488 = 'GHG emissions calculations'!$F2547) *
                ('Emission Factors'!$H$5:$H$488 = 'GHG emissions calculations'!$H2547),
                0),
          MATCH('GHG emissions calculations'!P$6,'Emission Factors'!$E$5:$P$5,0)),
    "")</f>
        <v/>
      </c>
      <c r="Q2547" s="311" t="str">
        <f t="array" ref="Q2547">IFERROR(
    IF(
        INDEX('Emission Factors'!$E$5:$P$488,
              MATCH(1,
                    ('Emission Factors'!$E$5:$E$488 = 'GHG emissions calculations'!$F2547) *
                    ('Emission Factors'!$H$5:$H$488 = 'GHG emissions calculations'!$H2547),
                    0),
              MATCH('GHG emissions calculations'!Q$6, 'Emission Factors'!$E$5:$P$5, 0)) &lt;&gt; "",
        INDEX('Emission Factors'!$E$5:$P$488,
              MATCH(1,
                    ('Emission Factors'!$E$5:$E$488 = 'GHG emissions calculations'!$F2547) *
                    ('Emission Factors'!$H$5:$H$488 = 'GHG emissions calculations'!$H2547),
                    0),
              MATCH('GHG emissions calculations'!Q$6, 'Emission Factors'!$E$5:$P$5, 0)),
        ""),
    "")</f>
        <v/>
      </c>
      <c r="R2547" s="311" t="str">
        <f t="array" ref="R2547">IFERROR(
    IF(
        INDEX('Emission Factors'!$E$5:$R$488,
              MATCH(1,
                    ('Emission Factors'!$E$5:$E$488 = 'GHG emissions calculations'!$F2547) *
                    ('Emission Factors'!$H$5:$H$488 = 'GHG emissions calculations'!$H2547),
                    0),
              MATCH('GHG emissions calculations'!R$6, 'Emission Factors'!$E$5:$R$5, 0)) &lt;&gt; "",
        INDEX('Emission Factors'!$E$5:$R$488,
              MATCH(1,
                    ('Emission Factors'!$E$5:$E$488 = 'GHG emissions calculations'!$F2547) *
                    ('Emission Factors'!$H$5:$H$488 = 'GHG emissions calculations'!$H2547),
                    0),
              MATCH('GHG emissions calculations'!R$6, 'Emission Factors'!$E$5:$R$5, 0)),
        ""),
    "")</f>
        <v/>
      </c>
      <c r="S2547" s="312">
        <f t="shared" si="4"/>
        <v>0</v>
      </c>
      <c r="T2547" s="23"/>
    </row>
    <row r="2548" ht="15.75" customHeight="1" outlineLevel="2">
      <c r="A2548" s="23"/>
      <c r="B2548" s="71"/>
      <c r="C2548" s="71"/>
      <c r="D2548" s="71"/>
      <c r="E2548" s="310" t="s">
        <v>212</v>
      </c>
      <c r="F2548" s="311" t="str">
        <f>Lists!AM27</f>
        <v>Materials handling - Africa</v>
      </c>
      <c r="G2548" s="311" t="str">
        <f t="array" ref="G2548">XLOOKUP(1,('Emission Factors'!$E$5:$E$488='GHG emissions calculations'!$F2548)*('Emission Factors'!$H$5:$H$488='GHG emissions calculations'!$H2548),INDEX('Emission Factors'!$E$5:$T$488,0,MATCH('GHG emissions calculations'!G$6,'Emission Factors'!$E$5:$T$5,0)),"",0)</f>
        <v/>
      </c>
      <c r="H2548" s="311" t="s">
        <v>238</v>
      </c>
      <c r="I2548" s="312" t="str">
        <f>IF(
    SUMIFS('Import data'!$L$25:$L$80,
           'Import data'!$J$25:$J$80, F2548,
           'Import data'!$G$25:$G$80, 'GHG emissions calculations'!$H2548,
           'Import data'!$I$25:$I$80,$E$2548) &lt;&gt; 0,
    SUMIFS('Import data'!$L$25:$L$80,
           'Import data'!$J$25:$J$80, F2548,
           'Import data'!$G$25:$G$80, 'GHG emissions calculations'!$H2548,
           'Import data'!$I$25:$I$80,$E$2548),
    ""
)</f>
        <v/>
      </c>
      <c r="J2548" s="311" t="str">
        <f t="array" ref="J2548">IF(
    XLOOKUP(F2548, 'Import data'!$J$26:$J$47, 'Import data'!$M$26:$M$47, "", 0) = "Please add the region-specific supplier emission factor or choose a different region available in the IAEG database.",
    "",
    XLOOKUP(F2548, 'Import data'!$J$26:$J$47, 'Import data'!$M$26:$M$47, "", 0)
)</f>
        <v/>
      </c>
      <c r="K2548" s="311" t="str">
        <f t="array" ref="K2548">IFERROR(
    XLOOKUP(F2548,
            _xlws.FILTER('Supplier Emission'!$G$15:$G$49,
                   ('Supplier Emission'!$D$15:$D$49=H2548) * ('Supplier Emission'!$F$15:$F$49=$E$2548)),
            _xlws.FILTER('Supplier Emission'!$I$15:$I$49,
                   ('Supplier Emission'!$D$15:$D$49=H2548) * ('Supplier Emission'!$F$15:$F$49=$E$2548)),
            ""),
    "")</f>
        <v/>
      </c>
      <c r="L2548" s="311" t="str">
        <f t="array" ref="L2548">IFERROR(
    XLOOKUP(F2548,
            _xlws.FILTER('Supplier Emission'!$G$15:$G$49,
                   ('Supplier Emission'!$D$15:$D$49=H2548) * ('Supplier Emission'!$F$15:$F$49=$E$2548)),
            _xlws.FILTER('Supplier Emission'!$J$15:$J$49,
                   ('Supplier Emission'!$D$15:$D$49=H2548) * ('Supplier Emission'!$F$15:$F$49=$E$2548)),
            ""),
    "")</f>
        <v/>
      </c>
      <c r="M2548" s="311" t="str">
        <f t="array" ref="M2548">IFERROR(
    XLOOKUP(F2548,
            _xlws.FILTER('Supplier Emission'!$G$15:$G$49,
                   ('Supplier Emission'!$D$15:$D$49=H2548) * ('Supplier Emission'!$F$15:$F$49=$E$2548)),
            _xlws.FILTER('Supplier Emission'!$M$15:$M$49,
                   ('Supplier Emission'!$D$15:$D$49=H2548) * ('Supplier Emission'!$F$15:$F$49=$E$2548)),
            ""),
    "")</f>
        <v/>
      </c>
      <c r="N2548" s="311" t="str">
        <f t="array" ref="N2548">IFERROR(
    XLOOKUP(F2548,
            _xlws.FILTER('Supplier Emission'!$G$15:$G$49,
                   ('Supplier Emission'!$D$15:$D$49=H2548) * ('Supplier Emission'!$F$15:$F$49=$E$2548)),
            _xlws.FILTER('Supplier Emission'!$H$15:$H$49,
                   ('Supplier Emission'!$D$15:$D$49=H2548) * ('Supplier Emission'!$F$15:$F$49=$E$2548)),
            ""),
    "")</f>
        <v/>
      </c>
      <c r="O2548" s="311" t="str">
        <f t="array" ref="O2548">XLOOKUP(1,('Emission Factors'!$E$5:$E$488='GHG emissions calculations'!$F2548)*('Emission Factors'!$H$5:$H$488='GHG emissions calculations'!$H2548),INDEX('Emission Factors'!$E$5:$T$488,0,MATCH('GHG emissions calculations'!O$6,'Emission Factors'!$E$5:$T$5,0)),"",0)</f>
        <v/>
      </c>
      <c r="P2548" s="313" t="str">
        <f t="array" ref="P2548">IFERROR(
    INDEX('Emission Factors'!$E$5:$P$488,
          MATCH(1,
                ('Emission Factors'!$E$5:$E$488 = 'GHG emissions calculations'!$F2548) *
                ('Emission Factors'!$H$5:$H$488 = 'GHG emissions calculations'!$H2548),
                0),
          MATCH('GHG emissions calculations'!P$6,'Emission Factors'!$E$5:$P$5,0)),
    "")</f>
        <v/>
      </c>
      <c r="Q2548" s="311" t="str">
        <f t="array" ref="Q2548">IFERROR(
    IF(
        INDEX('Emission Factors'!$E$5:$P$488,
              MATCH(1,
                    ('Emission Factors'!$E$5:$E$488 = 'GHG emissions calculations'!$F2548) *
                    ('Emission Factors'!$H$5:$H$488 = 'GHG emissions calculations'!$H2548),
                    0),
              MATCH('GHG emissions calculations'!Q$6, 'Emission Factors'!$E$5:$P$5, 0)) &lt;&gt; "",
        INDEX('Emission Factors'!$E$5:$P$488,
              MATCH(1,
                    ('Emission Factors'!$E$5:$E$488 = 'GHG emissions calculations'!$F2548) *
                    ('Emission Factors'!$H$5:$H$488 = 'GHG emissions calculations'!$H2548),
                    0),
              MATCH('GHG emissions calculations'!Q$6, 'Emission Factors'!$E$5:$P$5, 0)),
        ""),
    "")</f>
        <v/>
      </c>
      <c r="R2548" s="311" t="str">
        <f t="array" ref="R2548">IFERROR(
    IF(
        INDEX('Emission Factors'!$E$5:$R$488,
              MATCH(1,
                    ('Emission Factors'!$E$5:$E$488 = 'GHG emissions calculations'!$F2548) *
                    ('Emission Factors'!$H$5:$H$488 = 'GHG emissions calculations'!$H2548),
                    0),
              MATCH('GHG emissions calculations'!R$6, 'Emission Factors'!$E$5:$R$5, 0)) &lt;&gt; "",
        INDEX('Emission Factors'!$E$5:$R$488,
              MATCH(1,
                    ('Emission Factors'!$E$5:$E$488 = 'GHG emissions calculations'!$F2548) *
                    ('Emission Factors'!$H$5:$H$488 = 'GHG emissions calculations'!$H2548),
                    0),
              MATCH('GHG emissions calculations'!R$6, 'Emission Factors'!$E$5:$R$5, 0)),
        ""),
    "")</f>
        <v/>
      </c>
      <c r="S2548" s="312">
        <f t="shared" si="4"/>
        <v>0</v>
      </c>
      <c r="T2548" s="23"/>
    </row>
    <row r="2549" ht="15.75" customHeight="1" outlineLevel="2">
      <c r="A2549" s="23"/>
      <c r="B2549" s="71"/>
      <c r="C2549" s="71"/>
      <c r="D2549" s="71"/>
      <c r="E2549" s="314"/>
      <c r="F2549" s="311" t="str">
        <f>Lists!AN27</f>
        <v>Materials handling - Africa</v>
      </c>
      <c r="G2549" s="311" t="str">
        <f t="array" ref="G2549">XLOOKUP(1,('Emission Factors'!$E$5:$E$488='GHG emissions calculations'!$F2549)*('Emission Factors'!$H$5:$H$488='GHG emissions calculations'!$H2549),INDEX('Emission Factors'!$E$5:$T$488,0,MATCH('GHG emissions calculations'!G$6,'Emission Factors'!$E$5:$T$5,0)),"",0)</f>
        <v/>
      </c>
      <c r="H2549" s="311" t="s">
        <v>237</v>
      </c>
      <c r="I2549" s="312" t="str">
        <f>IF(
    SUMIFS('Import data'!$L$25:$L$80,
           'Import data'!$J$25:$J$80, F2549,
           'Import data'!$G$25:$G$80, 'GHG emissions calculations'!$H2549,
           'Import data'!$I$25:$I$80,$E$2548) &lt;&gt; 0,
    SUMIFS('Import data'!$L$25:$L$80,
           'Import data'!$J$25:$J$80, F2549,
           'Import data'!$G$25:$G$80, 'GHG emissions calculations'!$H2549,
           'Import data'!$I$25:$I$80,$E$2548),
    ""
)</f>
        <v/>
      </c>
      <c r="J2549" s="311" t="str">
        <f t="array" ref="J2549">IF(
    XLOOKUP(F2549, 'Import data'!$J$26:$J$47, 'Import data'!$M$26:$M$47, "", 0) = "Please add the region-specific supplier emission factor or choose a different region available in the IAEG database.",
    "",
    XLOOKUP(F2549, 'Import data'!$J$26:$J$47, 'Import data'!$M$26:$M$47, "", 0)
)</f>
        <v/>
      </c>
      <c r="K2549" s="311" t="str">
        <f t="array" ref="K2549">IFERROR(
    XLOOKUP(F2549,
            _xlws.FILTER('Supplier Emission'!$G$15:$G$49,
                   ('Supplier Emission'!$D$15:$D$49=H2549) * ('Supplier Emission'!$F$15:$F$49=$E$2548)),
            _xlws.FILTER('Supplier Emission'!$I$15:$I$49,
                   ('Supplier Emission'!$D$15:$D$49=H2549) * ('Supplier Emission'!$F$15:$F$49=$E$2548)),
            ""),
    "")</f>
        <v/>
      </c>
      <c r="L2549" s="311" t="str">
        <f t="array" ref="L2549">IFERROR(
    XLOOKUP(F2549,
            _xlws.FILTER('Supplier Emission'!$G$15:$G$49,
                   ('Supplier Emission'!$D$15:$D$49=H2549) * ('Supplier Emission'!$F$15:$F$49=$E$2548)),
            _xlws.FILTER('Supplier Emission'!$J$15:$J$49,
                   ('Supplier Emission'!$D$15:$D$49=H2549) * ('Supplier Emission'!$F$15:$F$49=$E$2548)),
            ""),
    "")</f>
        <v/>
      </c>
      <c r="M2549" s="311" t="str">
        <f t="array" ref="M2549">IFERROR(
    XLOOKUP(F2549,
            _xlws.FILTER('Supplier Emission'!$G$15:$G$49,
                   ('Supplier Emission'!$D$15:$D$49=H2549) * ('Supplier Emission'!$F$15:$F$49=$E$2548)),
            _xlws.FILTER('Supplier Emission'!$M$15:$M$49,
                   ('Supplier Emission'!$D$15:$D$49=H2549) * ('Supplier Emission'!$F$15:$F$49=$E$2548)),
            ""),
    "")</f>
        <v/>
      </c>
      <c r="N2549" s="311" t="str">
        <f t="array" ref="N2549">IFERROR(
    XLOOKUP(F2549,
            _xlws.FILTER('Supplier Emission'!$G$15:$G$49,
                   ('Supplier Emission'!$D$15:$D$49=H2549) * ('Supplier Emission'!$F$15:$F$49=$E$2548)),
            _xlws.FILTER('Supplier Emission'!$H$15:$H$49,
                   ('Supplier Emission'!$D$15:$D$49=H2549) * ('Supplier Emission'!$F$15:$F$49=$E$2548)),
            ""),
    "")</f>
        <v/>
      </c>
      <c r="O2549" s="311" t="str">
        <f t="array" ref="O2549">XLOOKUP(1,('Emission Factors'!$E$5:$E$488='GHG emissions calculations'!$F2549)*('Emission Factors'!$H$5:$H$488='GHG emissions calculations'!$H2549),INDEX('Emission Factors'!$E$5:$T$488,0,MATCH('GHG emissions calculations'!O$6,'Emission Factors'!$E$5:$T$5,0)),"",0)</f>
        <v/>
      </c>
      <c r="P2549" s="313" t="str">
        <f t="array" ref="P2549">IFERROR(
    INDEX('Emission Factors'!$E$5:$P$488,
          MATCH(1,
                ('Emission Factors'!$E$5:$E$488 = 'GHG emissions calculations'!$F2549) *
                ('Emission Factors'!$H$5:$H$488 = 'GHG emissions calculations'!$H2549),
                0),
          MATCH('GHG emissions calculations'!P$6,'Emission Factors'!$E$5:$P$5,0)),
    "")</f>
        <v/>
      </c>
      <c r="Q2549" s="311" t="str">
        <f t="array" ref="Q2549">IFERROR(
    IF(
        INDEX('Emission Factors'!$E$5:$P$488,
              MATCH(1,
                    ('Emission Factors'!$E$5:$E$488 = 'GHG emissions calculations'!$F2549) *
                    ('Emission Factors'!$H$5:$H$488 = 'GHG emissions calculations'!$H2549),
                    0),
              MATCH('GHG emissions calculations'!Q$6, 'Emission Factors'!$E$5:$P$5, 0)) &lt;&gt; "",
        INDEX('Emission Factors'!$E$5:$P$488,
              MATCH(1,
                    ('Emission Factors'!$E$5:$E$488 = 'GHG emissions calculations'!$F2549) *
                    ('Emission Factors'!$H$5:$H$488 = 'GHG emissions calculations'!$H2549),
                    0),
              MATCH('GHG emissions calculations'!Q$6, 'Emission Factors'!$E$5:$P$5, 0)),
        ""),
    "")</f>
        <v/>
      </c>
      <c r="R2549" s="311" t="str">
        <f t="array" ref="R2549">IFERROR(
    IF(
        INDEX('Emission Factors'!$E$5:$R$488,
              MATCH(1,
                    ('Emission Factors'!$E$5:$E$488 = 'GHG emissions calculations'!$F2549) *
                    ('Emission Factors'!$H$5:$H$488 = 'GHG emissions calculations'!$H2549),
                    0),
              MATCH('GHG emissions calculations'!R$6, 'Emission Factors'!$E$5:$R$5, 0)) &lt;&gt; "",
        INDEX('Emission Factors'!$E$5:$R$488,
              MATCH(1,
                    ('Emission Factors'!$E$5:$E$488 = 'GHG emissions calculations'!$F2549) *
                    ('Emission Factors'!$H$5:$H$488 = 'GHG emissions calculations'!$H2549),
                    0),
              MATCH('GHG emissions calculations'!R$6, 'Emission Factors'!$E$5:$R$5, 0)),
        ""),
    "")</f>
        <v/>
      </c>
      <c r="S2549" s="312">
        <f t="shared" si="4"/>
        <v>0</v>
      </c>
      <c r="T2549" s="23"/>
    </row>
    <row r="2550" ht="15.75" customHeight="1" outlineLevel="2">
      <c r="A2550" s="23"/>
      <c r="B2550" s="71"/>
      <c r="C2550" s="71"/>
      <c r="D2550" s="71"/>
      <c r="E2550" s="314"/>
      <c r="F2550" s="311" t="str">
        <f>Lists!AM25</f>
        <v>Materials handling - America</v>
      </c>
      <c r="G2550" s="311">
        <f t="array" ref="G2550">XLOOKUP(1,('Emission Factors'!$E$5:$E$488='GHG emissions calculations'!$F2550)*('Emission Factors'!$H$5:$H$488='GHG emissions calculations'!$H2550),INDEX('Emission Factors'!$E$5:$T$488,0,MATCH('GHG emissions calculations'!G$6,'Emission Factors'!$E$5:$T$5,0)),"",0)</f>
        <v>3</v>
      </c>
      <c r="H2550" s="311" t="s">
        <v>238</v>
      </c>
      <c r="I2550" s="312" t="str">
        <f>IF(
    SUMIFS('Import data'!$L$25:$L$80,
           'Import data'!$J$25:$J$80, F2550,
           'Import data'!$G$25:$G$80, 'GHG emissions calculations'!$H2550,
           'Import data'!$I$25:$I$80,$E$2548) &lt;&gt; 0,
    SUMIFS('Import data'!$L$25:$L$80,
           'Import data'!$J$25:$J$80, F2550,
           'Import data'!$G$25:$G$80, 'GHG emissions calculations'!$H2550,
           'Import data'!$I$25:$I$80,$E$2548),
    ""
)</f>
        <v/>
      </c>
      <c r="J2550" s="311" t="str">
        <f t="array" ref="J2550">IF(
    XLOOKUP(F2550, 'Import data'!$J$26:$J$47, 'Import data'!$M$26:$M$47, "", 0) = "Please add the region-specific supplier emission factor or choose a different region available in the IAEG database.",
    "",
    XLOOKUP(F2550, 'Import data'!$J$26:$J$47, 'Import data'!$M$26:$M$47, "", 0)
)</f>
        <v/>
      </c>
      <c r="K2550" s="311" t="str">
        <f t="array" ref="K2550">IFERROR(
    XLOOKUP(F2550,
            _xlws.FILTER('Supplier Emission'!$G$15:$G$49,
                   ('Supplier Emission'!$D$15:$D$49=H2550) * ('Supplier Emission'!$F$15:$F$49=$E$2548)),
            _xlws.FILTER('Supplier Emission'!$I$15:$I$49,
                   ('Supplier Emission'!$D$15:$D$49=H2550) * ('Supplier Emission'!$F$15:$F$49=$E$2548)),
            ""),
    "")</f>
        <v/>
      </c>
      <c r="L2550" s="311" t="str">
        <f t="array" ref="L2550">IFERROR(
    XLOOKUP(F2550,
            _xlws.FILTER('Supplier Emission'!$G$15:$G$49,
                   ('Supplier Emission'!$D$15:$D$49=H2550) * ('Supplier Emission'!$F$15:$F$49=$E$2548)),
            _xlws.FILTER('Supplier Emission'!$J$15:$J$49,
                   ('Supplier Emission'!$D$15:$D$49=H2550) * ('Supplier Emission'!$F$15:$F$49=$E$2548)),
            ""),
    "")</f>
        <v/>
      </c>
      <c r="M2550" s="311" t="str">
        <f t="array" ref="M2550">IFERROR(
    XLOOKUP(F2550,
            _xlws.FILTER('Supplier Emission'!$G$15:$G$49,
                   ('Supplier Emission'!$D$15:$D$49=H2550) * ('Supplier Emission'!$F$15:$F$49=$E$2548)),
            _xlws.FILTER('Supplier Emission'!$M$15:$M$49,
                   ('Supplier Emission'!$D$15:$D$49=H2550) * ('Supplier Emission'!$F$15:$F$49=$E$2548)),
            ""),
    "")</f>
        <v/>
      </c>
      <c r="N2550" s="311" t="str">
        <f t="array" ref="N2550">IFERROR(
    XLOOKUP(F2550,
            _xlws.FILTER('Supplier Emission'!$G$15:$G$49,
                   ('Supplier Emission'!$D$15:$D$49=H2550) * ('Supplier Emission'!$F$15:$F$49=$E$2548)),
            _xlws.FILTER('Supplier Emission'!$H$15:$H$49,
                   ('Supplier Emission'!$D$15:$D$49=H2550) * ('Supplier Emission'!$F$15:$F$49=$E$2548)),
            ""),
    "")</f>
        <v/>
      </c>
      <c r="O2550" s="311" t="str">
        <f t="array" ref="O2550">XLOOKUP(1,('Emission Factors'!$E$5:$E$488='GHG emissions calculations'!$F2550)*('Emission Factors'!$H$5:$H$488='GHG emissions calculations'!$H2550),INDEX('Emission Factors'!$E$5:$T$488,0,MATCH('GHG emissions calculations'!O$6,'Emission Factors'!$E$5:$T$5,0)),"",0)</f>
        <v>Material handling equipment</v>
      </c>
      <c r="P2550" s="313">
        <f t="array" ref="P2550">IFERROR(
    INDEX('Emission Factors'!$E$5:$P$488,
          MATCH(1,
                ('Emission Factors'!$E$5:$E$488 = 'GHG emissions calculations'!$F2550) *
                ('Emission Factors'!$H$5:$H$488 = 'GHG emissions calculations'!$H2550),
                0),
          MATCH('GHG emissions calculations'!P$6,'Emission Factors'!$E$5:$P$5,0)),
    "")</f>
        <v>537.725</v>
      </c>
      <c r="Q2550" s="311" t="str">
        <f t="array" ref="Q2550">IFERROR(
    IF(
        INDEX('Emission Factors'!$E$5:$P$488,
              MATCH(1,
                    ('Emission Factors'!$E$5:$E$488 = 'GHG emissions calculations'!$F2550) *
                    ('Emission Factors'!$H$5:$H$488 = 'GHG emissions calculations'!$H2550),
                    0),
              MATCH('GHG emissions calculations'!Q$6, 'Emission Factors'!$E$5:$P$5, 0)) &lt;&gt; "",
        INDEX('Emission Factors'!$E$5:$P$488,
              MATCH(1,
                    ('Emission Factors'!$E$5:$E$488 = 'GHG emissions calculations'!$F2550) *
                    ('Emission Factors'!$H$5:$H$488 = 'GHG emissions calculations'!$H2550),
                    0),
              MATCH('GHG emissions calculations'!Q$6, 'Emission Factors'!$E$5:$P$5, 0)),
        ""),
    "")</f>
        <v>kgCO2e / k€</v>
      </c>
      <c r="R2550" s="311" t="str">
        <f t="array" ref="R2550">IFERROR(
    IF(
        INDEX('Emission Factors'!$E$5:$R$488,
              MATCH(1,
                    ('Emission Factors'!$E$5:$E$488 = 'GHG emissions calculations'!$F2550) *
                    ('Emission Factors'!$H$5:$H$488 = 'GHG emissions calculations'!$H2550),
                    0),
              MATCH('GHG emissions calculations'!R$6, 'Emission Factors'!$E$5:$R$5, 0)) &lt;&gt; "",
        INDEX('Emission Factors'!$E$5:$R$488,
              MATCH(1,
                    ('Emission Factors'!$E$5:$E$488 = 'GHG emissions calculations'!$F2550) *
                    ('Emission Factors'!$H$5:$H$488 = 'GHG emissions calculations'!$H2550),
                    0),
              MATCH('GHG emissions calculations'!R$6, 'Emission Factors'!$E$5:$R$5, 0)),
        ""),
    "")</f>
        <v>America</v>
      </c>
      <c r="S2550" s="312">
        <f t="shared" si="4"/>
        <v>0</v>
      </c>
      <c r="T2550" s="23"/>
    </row>
    <row r="2551" ht="15.75" customHeight="1" outlineLevel="2">
      <c r="A2551" s="23"/>
      <c r="B2551" s="71"/>
      <c r="C2551" s="71"/>
      <c r="D2551" s="71"/>
      <c r="E2551" s="314"/>
      <c r="F2551" s="316" t="str">
        <f>Lists!AN25</f>
        <v>Materials handling - America</v>
      </c>
      <c r="G2551" s="316" t="str">
        <f t="array" ref="G2551">XLOOKUP(1,('Emission Factors'!$E$5:$E$488='GHG emissions calculations'!$F2551)*('Emission Factors'!$H$5:$H$488='GHG emissions calculations'!$H2551),INDEX('Emission Factors'!$E$5:$T$488,0,MATCH('GHG emissions calculations'!G$6,'Emission Factors'!$E$5:$T$5,0)),"",0)</f>
        <v/>
      </c>
      <c r="H2551" s="316" t="s">
        <v>237</v>
      </c>
      <c r="I2551" s="312" t="str">
        <f>IF(
    SUMIFS('Import data'!$L$25:$L$80,
           'Import data'!$J$25:$J$80, F2551,
           'Import data'!$G$25:$G$80, 'GHG emissions calculations'!$H2551,
           'Import data'!$I$25:$I$80,$E$2548) &lt;&gt; 0,
    SUMIFS('Import data'!$L$25:$L$80,
           'Import data'!$J$25:$J$80, F2551,
           'Import data'!$G$25:$G$80, 'GHG emissions calculations'!$H2551,
           'Import data'!$I$25:$I$80,$E$2548),
    ""
)</f>
        <v/>
      </c>
      <c r="J2551" s="316" t="str">
        <f t="array" ref="J2551">IF(
    XLOOKUP(F2551, 'Import data'!$J$26:$J$47, 'Import data'!$M$26:$M$47, "", 0) = "Please add the region-specific supplier emission factor or choose a different region available in the IAEG database.",
    "",
    XLOOKUP(F2551, 'Import data'!$J$26:$J$47, 'Import data'!$M$26:$M$47, "", 0)
)</f>
        <v/>
      </c>
      <c r="K2551" s="311" t="str">
        <f t="array" ref="K2551">IFERROR(
    XLOOKUP(F2551,
            _xlws.FILTER('Supplier Emission'!$G$15:$G$49,
                   ('Supplier Emission'!$D$15:$D$49=H2551) * ('Supplier Emission'!$F$15:$F$49=$E$2548)),
            _xlws.FILTER('Supplier Emission'!$I$15:$I$49,
                   ('Supplier Emission'!$D$15:$D$49=H2551) * ('Supplier Emission'!$F$15:$F$49=$E$2548)),
            ""),
    "")</f>
        <v/>
      </c>
      <c r="L2551" s="311" t="str">
        <f t="array" ref="L2551">IFERROR(
    XLOOKUP(F2551,
            _xlws.FILTER('Supplier Emission'!$G$15:$G$49,
                   ('Supplier Emission'!$D$15:$D$49=H2551) * ('Supplier Emission'!$F$15:$F$49=$E$2548)),
            _xlws.FILTER('Supplier Emission'!$J$15:$J$49,
                   ('Supplier Emission'!$D$15:$D$49=H2551) * ('Supplier Emission'!$F$15:$F$49=$E$2548)),
            ""),
    "")</f>
        <v/>
      </c>
      <c r="M2551" s="311" t="str">
        <f t="array" ref="M2551">IFERROR(
    XLOOKUP(F2551,
            _xlws.FILTER('Supplier Emission'!$G$15:$G$49,
                   ('Supplier Emission'!$D$15:$D$49=H2551) * ('Supplier Emission'!$F$15:$F$49=$E$2548)),
            _xlws.FILTER('Supplier Emission'!$M$15:$M$49,
                   ('Supplier Emission'!$D$15:$D$49=H2551) * ('Supplier Emission'!$F$15:$F$49=$E$2548)),
            ""),
    "")</f>
        <v/>
      </c>
      <c r="N2551" s="311" t="str">
        <f t="array" ref="N2551">IFERROR(
    XLOOKUP(F2551,
            _xlws.FILTER('Supplier Emission'!$G$15:$G$49,
                   ('Supplier Emission'!$D$15:$D$49=H2551) * ('Supplier Emission'!$F$15:$F$49=$E$2548)),
            _xlws.FILTER('Supplier Emission'!$H$15:$H$49,
                   ('Supplier Emission'!$D$15:$D$49=H2551) * ('Supplier Emission'!$F$15:$F$49=$E$2548)),
            ""),
    "")</f>
        <v/>
      </c>
      <c r="O2551" s="317" t="str">
        <f t="array" ref="O2551">XLOOKUP(1,('Emission Factors'!$E$5:$E$488='GHG emissions calculations'!$F2551)*('Emission Factors'!$H$5:$H$488='GHG emissions calculations'!$H2551),INDEX('Emission Factors'!$E$5:$T$488,0,MATCH('GHG emissions calculations'!O$6,'Emission Factors'!$E$5:$T$5,0)),"",0)</f>
        <v/>
      </c>
      <c r="P2551" s="313" t="str">
        <f t="array" ref="P2551">IFERROR(
    INDEX('Emission Factors'!$E$5:$P$488,
          MATCH(1,
                ('Emission Factors'!$E$5:$E$488 = 'GHG emissions calculations'!$F2551) *
                ('Emission Factors'!$H$5:$H$488 = 'GHG emissions calculations'!$H2551),
                0),
          MATCH('GHG emissions calculations'!P$6,'Emission Factors'!$E$5:$P$5,0)),
    "")</f>
        <v/>
      </c>
      <c r="Q2551" s="311" t="str">
        <f t="array" ref="Q2551">IFERROR(
    IF(
        INDEX('Emission Factors'!$E$5:$P$488,
              MATCH(1,
                    ('Emission Factors'!$E$5:$E$488 = 'GHG emissions calculations'!$F2551) *
                    ('Emission Factors'!$H$5:$H$488 = 'GHG emissions calculations'!$H2551),
                    0),
              MATCH('GHG emissions calculations'!Q$6, 'Emission Factors'!$E$5:$P$5, 0)) &lt;&gt; "",
        INDEX('Emission Factors'!$E$5:$P$488,
              MATCH(1,
                    ('Emission Factors'!$E$5:$E$488 = 'GHG emissions calculations'!$F2551) *
                    ('Emission Factors'!$H$5:$H$488 = 'GHG emissions calculations'!$H2551),
                    0),
              MATCH('GHG emissions calculations'!Q$6, 'Emission Factors'!$E$5:$P$5, 0)),
        ""),
    "")</f>
        <v/>
      </c>
      <c r="R2551" s="311" t="str">
        <f t="array" ref="R2551">IFERROR(
    IF(
        INDEX('Emission Factors'!$E$5:$R$488,
              MATCH(1,
                    ('Emission Factors'!$E$5:$E$488 = 'GHG emissions calculations'!$F2551) *
                    ('Emission Factors'!$H$5:$H$488 = 'GHG emissions calculations'!$H2551),
                    0),
              MATCH('GHG emissions calculations'!R$6, 'Emission Factors'!$E$5:$R$5, 0)) &lt;&gt; "",
        INDEX('Emission Factors'!$E$5:$R$488,
              MATCH(1,
                    ('Emission Factors'!$E$5:$E$488 = 'GHG emissions calculations'!$F2551) *
                    ('Emission Factors'!$H$5:$H$488 = 'GHG emissions calculations'!$H2551),
                    0),
              MATCH('GHG emissions calculations'!R$6, 'Emission Factors'!$E$5:$R$5, 0)),
        ""),
    "")</f>
        <v/>
      </c>
      <c r="S2551" s="312">
        <f t="shared" si="4"/>
        <v>0</v>
      </c>
      <c r="T2551" s="23"/>
    </row>
    <row r="2552" ht="15.75" customHeight="1" outlineLevel="2">
      <c r="A2552" s="23"/>
      <c r="B2552" s="71"/>
      <c r="C2552" s="71"/>
      <c r="D2552" s="71"/>
      <c r="E2552" s="314"/>
      <c r="F2552" s="311" t="str">
        <f>Lists!AM28</f>
        <v>Materials handling - Asia</v>
      </c>
      <c r="G2552" s="311" t="str">
        <f t="array" ref="G2552">XLOOKUP(1,('Emission Factors'!$E$5:$E$488='GHG emissions calculations'!$F2552)*('Emission Factors'!$H$5:$H$488='GHG emissions calculations'!$H2552),INDEX('Emission Factors'!$E$5:$T$488,0,MATCH('GHG emissions calculations'!G$6,'Emission Factors'!$E$5:$T$5,0)),"",0)</f>
        <v/>
      </c>
      <c r="H2552" s="311" t="s">
        <v>238</v>
      </c>
      <c r="I2552" s="312" t="str">
        <f>IF(
    SUMIFS('Import data'!$L$25:$L$80,
           'Import data'!$J$25:$J$80, F2552,
           'Import data'!$G$25:$G$80, 'GHG emissions calculations'!$H2552,
           'Import data'!$I$25:$I$80,$E$2548) &lt;&gt; 0,
    SUMIFS('Import data'!$L$25:$L$80,
           'Import data'!$J$25:$J$80, F2552,
           'Import data'!$G$25:$G$80, 'GHG emissions calculations'!$H2552,
           'Import data'!$I$25:$I$80,$E$2548),
    ""
)</f>
        <v/>
      </c>
      <c r="J2552" s="311" t="str">
        <f t="array" ref="J2552">IF(
    XLOOKUP(F2552, 'Import data'!$J$26:$J$47, 'Import data'!$M$26:$M$47, "", 0) = "Please add the region-specific supplier emission factor or choose a different region available in the IAEG database.",
    "",
    XLOOKUP(F2552, 'Import data'!$J$26:$J$47, 'Import data'!$M$26:$M$47, "", 0)
)</f>
        <v/>
      </c>
      <c r="K2552" s="311" t="str">
        <f t="array" ref="K2552">IFERROR(
    XLOOKUP(F2552,
            _xlws.FILTER('Supplier Emission'!$G$15:$G$49,
                   ('Supplier Emission'!$D$15:$D$49=H2552) * ('Supplier Emission'!$F$15:$F$49=$E$2548)),
            _xlws.FILTER('Supplier Emission'!$I$15:$I$49,
                   ('Supplier Emission'!$D$15:$D$49=H2552) * ('Supplier Emission'!$F$15:$F$49=$E$2548)),
            ""),
    "")</f>
        <v/>
      </c>
      <c r="L2552" s="311" t="str">
        <f t="array" ref="L2552">IFERROR(
    XLOOKUP(F2552,
            _xlws.FILTER('Supplier Emission'!$G$15:$G$49,
                   ('Supplier Emission'!$D$15:$D$49=H2552) * ('Supplier Emission'!$F$15:$F$49=$E$2548)),
            _xlws.FILTER('Supplier Emission'!$J$15:$J$49,
                   ('Supplier Emission'!$D$15:$D$49=H2552) * ('Supplier Emission'!$F$15:$F$49=$E$2548)),
            ""),
    "")</f>
        <v/>
      </c>
      <c r="M2552" s="311" t="str">
        <f t="array" ref="M2552">IFERROR(
    XLOOKUP(F2552,
            _xlws.FILTER('Supplier Emission'!$G$15:$G$49,
                   ('Supplier Emission'!$D$15:$D$49=H2552) * ('Supplier Emission'!$F$15:$F$49=$E$2548)),
            _xlws.FILTER('Supplier Emission'!$M$15:$M$49,
                   ('Supplier Emission'!$D$15:$D$49=H2552) * ('Supplier Emission'!$F$15:$F$49=$E$2548)),
            ""),
    "")</f>
        <v/>
      </c>
      <c r="N2552" s="311" t="str">
        <f t="array" ref="N2552">IFERROR(
    XLOOKUP(F2552,
            _xlws.FILTER('Supplier Emission'!$G$15:$G$49,
                   ('Supplier Emission'!$D$15:$D$49=H2552) * ('Supplier Emission'!$F$15:$F$49=$E$2548)),
            _xlws.FILTER('Supplier Emission'!$H$15:$H$49,
                   ('Supplier Emission'!$D$15:$D$49=H2552) * ('Supplier Emission'!$F$15:$F$49=$E$2548)),
            ""),
    "")</f>
        <v/>
      </c>
      <c r="O2552" s="311" t="str">
        <f t="array" ref="O2552">XLOOKUP(1,('Emission Factors'!$E$5:$E$488='GHG emissions calculations'!$F2552)*('Emission Factors'!$H$5:$H$488='GHG emissions calculations'!$H2552),INDEX('Emission Factors'!$E$5:$T$488,0,MATCH('GHG emissions calculations'!O$6,'Emission Factors'!$E$5:$T$5,0)),"",0)</f>
        <v/>
      </c>
      <c r="P2552" s="313" t="str">
        <f t="array" ref="P2552">IFERROR(
    INDEX('Emission Factors'!$E$5:$P$488,
          MATCH(1,
                ('Emission Factors'!$E$5:$E$488 = 'GHG emissions calculations'!$F2552) *
                ('Emission Factors'!$H$5:$H$488 = 'GHG emissions calculations'!$H2552),
                0),
          MATCH('GHG emissions calculations'!P$6,'Emission Factors'!$E$5:$P$5,0)),
    "")</f>
        <v/>
      </c>
      <c r="Q2552" s="311" t="str">
        <f t="array" ref="Q2552">IFERROR(
    IF(
        INDEX('Emission Factors'!$E$5:$P$488,
              MATCH(1,
                    ('Emission Factors'!$E$5:$E$488 = 'GHG emissions calculations'!$F2552) *
                    ('Emission Factors'!$H$5:$H$488 = 'GHG emissions calculations'!$H2552),
                    0),
              MATCH('GHG emissions calculations'!Q$6, 'Emission Factors'!$E$5:$P$5, 0)) &lt;&gt; "",
        INDEX('Emission Factors'!$E$5:$P$488,
              MATCH(1,
                    ('Emission Factors'!$E$5:$E$488 = 'GHG emissions calculations'!$F2552) *
                    ('Emission Factors'!$H$5:$H$488 = 'GHG emissions calculations'!$H2552),
                    0),
              MATCH('GHG emissions calculations'!Q$6, 'Emission Factors'!$E$5:$P$5, 0)),
        ""),
    "")</f>
        <v/>
      </c>
      <c r="R2552" s="311" t="str">
        <f t="array" ref="R2552">IFERROR(
    IF(
        INDEX('Emission Factors'!$E$5:$R$488,
              MATCH(1,
                    ('Emission Factors'!$E$5:$E$488 = 'GHG emissions calculations'!$F2552) *
                    ('Emission Factors'!$H$5:$H$488 = 'GHG emissions calculations'!$H2552),
                    0),
              MATCH('GHG emissions calculations'!R$6, 'Emission Factors'!$E$5:$R$5, 0)) &lt;&gt; "",
        INDEX('Emission Factors'!$E$5:$R$488,
              MATCH(1,
                    ('Emission Factors'!$E$5:$E$488 = 'GHG emissions calculations'!$F2552) *
                    ('Emission Factors'!$H$5:$H$488 = 'GHG emissions calculations'!$H2552),
                    0),
              MATCH('GHG emissions calculations'!R$6, 'Emission Factors'!$E$5:$R$5, 0)),
        ""),
    "")</f>
        <v/>
      </c>
      <c r="S2552" s="312">
        <f t="shared" si="4"/>
        <v>0</v>
      </c>
      <c r="T2552" s="23"/>
    </row>
    <row r="2553" ht="15.75" customHeight="1" outlineLevel="2">
      <c r="A2553" s="23"/>
      <c r="B2553" s="71"/>
      <c r="C2553" s="71"/>
      <c r="D2553" s="71"/>
      <c r="E2553" s="314"/>
      <c r="F2553" s="311" t="str">
        <f>Lists!AN28</f>
        <v>Materials handling - Asia</v>
      </c>
      <c r="G2553" s="311" t="str">
        <f t="array" ref="G2553">XLOOKUP(1,('Emission Factors'!$E$5:$E$488='GHG emissions calculations'!$F2553)*('Emission Factors'!$H$5:$H$488='GHG emissions calculations'!$H2553),INDEX('Emission Factors'!$E$5:$T$488,0,MATCH('GHG emissions calculations'!G$6,'Emission Factors'!$E$5:$T$5,0)),"",0)</f>
        <v/>
      </c>
      <c r="H2553" s="311" t="s">
        <v>237</v>
      </c>
      <c r="I2553" s="312" t="str">
        <f>IF(
    SUMIFS('Import data'!$L$25:$L$80,
           'Import data'!$J$25:$J$80, F2553,
           'Import data'!$G$25:$G$80, 'GHG emissions calculations'!$H2553,
           'Import data'!$I$25:$I$80,$E$2548) &lt;&gt; 0,
    SUMIFS('Import data'!$L$25:$L$80,
           'Import data'!$J$25:$J$80, F2553,
           'Import data'!$G$25:$G$80, 'GHG emissions calculations'!$H2553,
           'Import data'!$I$25:$I$80,$E$2548),
    ""
)</f>
        <v/>
      </c>
      <c r="J2553" s="311" t="str">
        <f t="array" ref="J2553">IF(
    XLOOKUP(F2553, 'Import data'!$J$26:$J$47, 'Import data'!$M$26:$M$47, "", 0) = "Please add the region-specific supplier emission factor or choose a different region available in the IAEG database.",
    "",
    XLOOKUP(F2553, 'Import data'!$J$26:$J$47, 'Import data'!$M$26:$M$47, "", 0)
)</f>
        <v/>
      </c>
      <c r="K2553" s="311" t="str">
        <f t="array" ref="K2553">IFERROR(
    XLOOKUP(F2553,
            _xlws.FILTER('Supplier Emission'!$G$15:$G$49,
                   ('Supplier Emission'!$D$15:$D$49=H2553) * ('Supplier Emission'!$F$15:$F$49=$E$2548)),
            _xlws.FILTER('Supplier Emission'!$I$15:$I$49,
                   ('Supplier Emission'!$D$15:$D$49=H2553) * ('Supplier Emission'!$F$15:$F$49=$E$2548)),
            ""),
    "")</f>
        <v/>
      </c>
      <c r="L2553" s="311" t="str">
        <f t="array" ref="L2553">IFERROR(
    XLOOKUP(F2553,
            _xlws.FILTER('Supplier Emission'!$G$15:$G$49,
                   ('Supplier Emission'!$D$15:$D$49=H2553) * ('Supplier Emission'!$F$15:$F$49=$E$2548)),
            _xlws.FILTER('Supplier Emission'!$J$15:$J$49,
                   ('Supplier Emission'!$D$15:$D$49=H2553) * ('Supplier Emission'!$F$15:$F$49=$E$2548)),
            ""),
    "")</f>
        <v/>
      </c>
      <c r="M2553" s="311" t="str">
        <f t="array" ref="M2553">IFERROR(
    XLOOKUP(F2553,
            _xlws.FILTER('Supplier Emission'!$G$15:$G$49,
                   ('Supplier Emission'!$D$15:$D$49=H2553) * ('Supplier Emission'!$F$15:$F$49=$E$2548)),
            _xlws.FILTER('Supplier Emission'!$M$15:$M$49,
                   ('Supplier Emission'!$D$15:$D$49=H2553) * ('Supplier Emission'!$F$15:$F$49=$E$2548)),
            ""),
    "")</f>
        <v/>
      </c>
      <c r="N2553" s="311" t="str">
        <f t="array" ref="N2553">IFERROR(
    XLOOKUP(F2553,
            _xlws.FILTER('Supplier Emission'!$G$15:$G$49,
                   ('Supplier Emission'!$D$15:$D$49=H2553) * ('Supplier Emission'!$F$15:$F$49=$E$2548)),
            _xlws.FILTER('Supplier Emission'!$H$15:$H$49,
                   ('Supplier Emission'!$D$15:$D$49=H2553) * ('Supplier Emission'!$F$15:$F$49=$E$2548)),
            ""),
    "")</f>
        <v/>
      </c>
      <c r="O2553" s="311" t="str">
        <f t="array" ref="O2553">XLOOKUP(1,('Emission Factors'!$E$5:$E$488='GHG emissions calculations'!$F2553)*('Emission Factors'!$H$5:$H$488='GHG emissions calculations'!$H2553),INDEX('Emission Factors'!$E$5:$T$488,0,MATCH('GHG emissions calculations'!O$6,'Emission Factors'!$E$5:$T$5,0)),"",0)</f>
        <v/>
      </c>
      <c r="P2553" s="313" t="str">
        <f t="array" ref="P2553">IFERROR(
    INDEX('Emission Factors'!$E$5:$P$488,
          MATCH(1,
                ('Emission Factors'!$E$5:$E$488 = 'GHG emissions calculations'!$F2553) *
                ('Emission Factors'!$H$5:$H$488 = 'GHG emissions calculations'!$H2553),
                0),
          MATCH('GHG emissions calculations'!P$6,'Emission Factors'!$E$5:$P$5,0)),
    "")</f>
        <v/>
      </c>
      <c r="Q2553" s="311" t="str">
        <f t="array" ref="Q2553">IFERROR(
    IF(
        INDEX('Emission Factors'!$E$5:$P$488,
              MATCH(1,
                    ('Emission Factors'!$E$5:$E$488 = 'GHG emissions calculations'!$F2553) *
                    ('Emission Factors'!$H$5:$H$488 = 'GHG emissions calculations'!$H2553),
                    0),
              MATCH('GHG emissions calculations'!Q$6, 'Emission Factors'!$E$5:$P$5, 0)) &lt;&gt; "",
        INDEX('Emission Factors'!$E$5:$P$488,
              MATCH(1,
                    ('Emission Factors'!$E$5:$E$488 = 'GHG emissions calculations'!$F2553) *
                    ('Emission Factors'!$H$5:$H$488 = 'GHG emissions calculations'!$H2553),
                    0),
              MATCH('GHG emissions calculations'!Q$6, 'Emission Factors'!$E$5:$P$5, 0)),
        ""),
    "")</f>
        <v/>
      </c>
      <c r="R2553" s="311" t="str">
        <f t="array" ref="R2553">IFERROR(
    IF(
        INDEX('Emission Factors'!$E$5:$R$488,
              MATCH(1,
                    ('Emission Factors'!$E$5:$E$488 = 'GHG emissions calculations'!$F2553) *
                    ('Emission Factors'!$H$5:$H$488 = 'GHG emissions calculations'!$H2553),
                    0),
              MATCH('GHG emissions calculations'!R$6, 'Emission Factors'!$E$5:$R$5, 0)) &lt;&gt; "",
        INDEX('Emission Factors'!$E$5:$R$488,
              MATCH(1,
                    ('Emission Factors'!$E$5:$E$488 = 'GHG emissions calculations'!$F2553) *
                    ('Emission Factors'!$H$5:$H$488 = 'GHG emissions calculations'!$H2553),
                    0),
              MATCH('GHG emissions calculations'!R$6, 'Emission Factors'!$E$5:$R$5, 0)),
        ""),
    "")</f>
        <v/>
      </c>
      <c r="S2553" s="312">
        <f t="shared" si="4"/>
        <v>0</v>
      </c>
      <c r="T2553" s="23"/>
    </row>
    <row r="2554" ht="15.75" customHeight="1" outlineLevel="2">
      <c r="A2554" s="23"/>
      <c r="B2554" s="71"/>
      <c r="C2554" s="71"/>
      <c r="D2554" s="71"/>
      <c r="E2554" s="314"/>
      <c r="F2554" s="316" t="str">
        <f>Lists!AM26</f>
        <v>Materials handling - Europe</v>
      </c>
      <c r="G2554" s="316" t="str">
        <f t="array" ref="G2554">XLOOKUP(1,('Emission Factors'!$E$5:$E$488='GHG emissions calculations'!$F2554)*('Emission Factors'!$H$5:$H$488='GHG emissions calculations'!$H2554),INDEX('Emission Factors'!$E$5:$T$488,0,MATCH('GHG emissions calculations'!G$6,'Emission Factors'!$E$5:$T$5,0)),"",0)</f>
        <v/>
      </c>
      <c r="H2554" s="316" t="s">
        <v>238</v>
      </c>
      <c r="I2554" s="312" t="str">
        <f>IF(
    SUMIFS('Import data'!$L$25:$L$80,
           'Import data'!$J$25:$J$80, F2554,
           'Import data'!$G$25:$G$80, 'GHG emissions calculations'!$H2554,
           'Import data'!$I$25:$I$80,$E$2548) &lt;&gt; 0,
    SUMIFS('Import data'!$L$25:$L$80,
           'Import data'!$J$25:$J$80, F2554,
           'Import data'!$G$25:$G$80, 'GHG emissions calculations'!$H2554,
           'Import data'!$I$25:$I$80,$E$2548),
    ""
)</f>
        <v/>
      </c>
      <c r="J2554" s="316" t="str">
        <f t="array" ref="J2554">IF(
    XLOOKUP(F2554, 'Import data'!$J$26:$J$47, 'Import data'!$M$26:$M$47, "", 0) = "Please add the region-specific supplier emission factor or choose a different region available in the IAEG database.",
    "",
    XLOOKUP(F2554, 'Import data'!$J$26:$J$47, 'Import data'!$M$26:$M$47, "", 0)
)</f>
        <v/>
      </c>
      <c r="K2554" s="311" t="str">
        <f t="array" ref="K2554">IFERROR(
    XLOOKUP(F2554,
            _xlws.FILTER('Supplier Emission'!$G$15:$G$49,
                   ('Supplier Emission'!$D$15:$D$49=H2554) * ('Supplier Emission'!$F$15:$F$49=$E$2548)),
            _xlws.FILTER('Supplier Emission'!$I$15:$I$49,
                   ('Supplier Emission'!$D$15:$D$49=H2554) * ('Supplier Emission'!$F$15:$F$49=$E$2548)),
            ""),
    "")</f>
        <v/>
      </c>
      <c r="L2554" s="311" t="str">
        <f t="array" ref="L2554">IFERROR(
    XLOOKUP(F2554,
            _xlws.FILTER('Supplier Emission'!$G$15:$G$49,
                   ('Supplier Emission'!$D$15:$D$49=H2554) * ('Supplier Emission'!$F$15:$F$49=$E$2548)),
            _xlws.FILTER('Supplier Emission'!$J$15:$J$49,
                   ('Supplier Emission'!$D$15:$D$49=H2554) * ('Supplier Emission'!$F$15:$F$49=$E$2548)),
            ""),
    "")</f>
        <v/>
      </c>
      <c r="M2554" s="311" t="str">
        <f t="array" ref="M2554">IFERROR(
    XLOOKUP(F2554,
            _xlws.FILTER('Supplier Emission'!$G$15:$G$49,
                   ('Supplier Emission'!$D$15:$D$49=H2554) * ('Supplier Emission'!$F$15:$F$49=$E$2548)),
            _xlws.FILTER('Supplier Emission'!$M$15:$M$49,
                   ('Supplier Emission'!$D$15:$D$49=H2554) * ('Supplier Emission'!$F$15:$F$49=$E$2548)),
            ""),
    "")</f>
        <v/>
      </c>
      <c r="N2554" s="311" t="str">
        <f t="array" ref="N2554">IFERROR(
    XLOOKUP(F2554,
            _xlws.FILTER('Supplier Emission'!$G$15:$G$49,
                   ('Supplier Emission'!$D$15:$D$49=H2554) * ('Supplier Emission'!$F$15:$F$49=$E$2548)),
            _xlws.FILTER('Supplier Emission'!$H$15:$H$49,
                   ('Supplier Emission'!$D$15:$D$49=H2554) * ('Supplier Emission'!$F$15:$F$49=$E$2548)),
            ""),
    "")</f>
        <v/>
      </c>
      <c r="O2554" s="317" t="str">
        <f t="array" ref="O2554">XLOOKUP(1,('Emission Factors'!$E$5:$E$488='GHG emissions calculations'!$F2554)*('Emission Factors'!$H$5:$H$488='GHG emissions calculations'!$H2554),INDEX('Emission Factors'!$E$5:$T$488,0,MATCH('GHG emissions calculations'!O$6,'Emission Factors'!$E$5:$T$5,0)),"",0)</f>
        <v/>
      </c>
      <c r="P2554" s="313" t="str">
        <f t="array" ref="P2554">IFERROR(
    INDEX('Emission Factors'!$E$5:$P$488,
          MATCH(1,
                ('Emission Factors'!$E$5:$E$488 = 'GHG emissions calculations'!$F2554) *
                ('Emission Factors'!$H$5:$H$488 = 'GHG emissions calculations'!$H2554),
                0),
          MATCH('GHG emissions calculations'!P$6,'Emission Factors'!$E$5:$P$5,0)),
    "")</f>
        <v/>
      </c>
      <c r="Q2554" s="311" t="str">
        <f t="array" ref="Q2554">IFERROR(
    IF(
        INDEX('Emission Factors'!$E$5:$P$488,
              MATCH(1,
                    ('Emission Factors'!$E$5:$E$488 = 'GHG emissions calculations'!$F2554) *
                    ('Emission Factors'!$H$5:$H$488 = 'GHG emissions calculations'!$H2554),
                    0),
              MATCH('GHG emissions calculations'!Q$6, 'Emission Factors'!$E$5:$P$5, 0)) &lt;&gt; "",
        INDEX('Emission Factors'!$E$5:$P$488,
              MATCH(1,
                    ('Emission Factors'!$E$5:$E$488 = 'GHG emissions calculations'!$F2554) *
                    ('Emission Factors'!$H$5:$H$488 = 'GHG emissions calculations'!$H2554),
                    0),
              MATCH('GHG emissions calculations'!Q$6, 'Emission Factors'!$E$5:$P$5, 0)),
        ""),
    "")</f>
        <v/>
      </c>
      <c r="R2554" s="311" t="str">
        <f t="array" ref="R2554">IFERROR(
    IF(
        INDEX('Emission Factors'!$E$5:$R$488,
              MATCH(1,
                    ('Emission Factors'!$E$5:$E$488 = 'GHG emissions calculations'!$F2554) *
                    ('Emission Factors'!$H$5:$H$488 = 'GHG emissions calculations'!$H2554),
                    0),
              MATCH('GHG emissions calculations'!R$6, 'Emission Factors'!$E$5:$R$5, 0)) &lt;&gt; "",
        INDEX('Emission Factors'!$E$5:$R$488,
              MATCH(1,
                    ('Emission Factors'!$E$5:$E$488 = 'GHG emissions calculations'!$F2554) *
                    ('Emission Factors'!$H$5:$H$488 = 'GHG emissions calculations'!$H2554),
                    0),
              MATCH('GHG emissions calculations'!R$6, 'Emission Factors'!$E$5:$R$5, 0)),
        ""),
    "")</f>
        <v/>
      </c>
      <c r="S2554" s="312">
        <f t="shared" si="4"/>
        <v>0</v>
      </c>
      <c r="T2554" s="23"/>
    </row>
    <row r="2555" ht="15.75" customHeight="1" outlineLevel="2">
      <c r="A2555" s="23"/>
      <c r="B2555" s="71"/>
      <c r="C2555" s="71"/>
      <c r="D2555" s="71"/>
      <c r="E2555" s="314"/>
      <c r="F2555" s="311" t="str">
        <f>Lists!AN26</f>
        <v>Materials handling - Europe</v>
      </c>
      <c r="G2555" s="311">
        <f t="array" ref="G2555">XLOOKUP(1,('Emission Factors'!$E$5:$E$488='GHG emissions calculations'!$F2555)*('Emission Factors'!$H$5:$H$488='GHG emissions calculations'!$H2555),INDEX('Emission Factors'!$E$5:$T$488,0,MATCH('GHG emissions calculations'!G$6,'Emission Factors'!$E$5:$T$5,0)),"",0)</f>
        <v>3</v>
      </c>
      <c r="H2555" s="311" t="s">
        <v>237</v>
      </c>
      <c r="I2555" s="312" t="str">
        <f>IF(
    SUMIFS('Import data'!$L$25:$L$80,
           'Import data'!$J$25:$J$80, F2555,
           'Import data'!$G$25:$G$80, 'GHG emissions calculations'!$H2555,
           'Import data'!$I$25:$I$80,$E$2548) &lt;&gt; 0,
    SUMIFS('Import data'!$L$25:$L$80,
           'Import data'!$J$25:$J$80, F2555,
           'Import data'!$G$25:$G$80, 'GHG emissions calculations'!$H2555,
           'Import data'!$I$25:$I$80,$E$2548),
    ""
)</f>
        <v/>
      </c>
      <c r="J2555" s="311" t="str">
        <f t="array" ref="J2555">IF(
    XLOOKUP(F2555, 'Import data'!$J$26:$J$47, 'Import data'!$M$26:$M$47, "", 0) = "Please add the region-specific supplier emission factor or choose a different region available in the IAEG database.",
    "",
    XLOOKUP(F2555, 'Import data'!$J$26:$J$47, 'Import data'!$M$26:$M$47, "", 0)
)</f>
        <v/>
      </c>
      <c r="K2555" s="311" t="str">
        <f t="array" ref="K2555">IFERROR(
    XLOOKUP(F2555,
            _xlws.FILTER('Supplier Emission'!$G$15:$G$49,
                   ('Supplier Emission'!$D$15:$D$49=H2555) * ('Supplier Emission'!$F$15:$F$49=$E$2548)),
            _xlws.FILTER('Supplier Emission'!$I$15:$I$49,
                   ('Supplier Emission'!$D$15:$D$49=H2555) * ('Supplier Emission'!$F$15:$F$49=$E$2548)),
            ""),
    "")</f>
        <v/>
      </c>
      <c r="L2555" s="311" t="str">
        <f t="array" ref="L2555">IFERROR(
    XLOOKUP(F2555,
            _xlws.FILTER('Supplier Emission'!$G$15:$G$49,
                   ('Supplier Emission'!$D$15:$D$49=H2555) * ('Supplier Emission'!$F$15:$F$49=$E$2548)),
            _xlws.FILTER('Supplier Emission'!$J$15:$J$49,
                   ('Supplier Emission'!$D$15:$D$49=H2555) * ('Supplier Emission'!$F$15:$F$49=$E$2548)),
            ""),
    "")</f>
        <v/>
      </c>
      <c r="M2555" s="311" t="str">
        <f t="array" ref="M2555">IFERROR(
    XLOOKUP(F2555,
            _xlws.FILTER('Supplier Emission'!$G$15:$G$49,
                   ('Supplier Emission'!$D$15:$D$49=H2555) * ('Supplier Emission'!$F$15:$F$49=$E$2548)),
            _xlws.FILTER('Supplier Emission'!$M$15:$M$49,
                   ('Supplier Emission'!$D$15:$D$49=H2555) * ('Supplier Emission'!$F$15:$F$49=$E$2548)),
            ""),
    "")</f>
        <v/>
      </c>
      <c r="N2555" s="311" t="str">
        <f t="array" ref="N2555">IFERROR(
    XLOOKUP(F2555,
            _xlws.FILTER('Supplier Emission'!$G$15:$G$49,
                   ('Supplier Emission'!$D$15:$D$49=H2555) * ('Supplier Emission'!$F$15:$F$49=$E$2548)),
            _xlws.FILTER('Supplier Emission'!$H$15:$H$49,
                   ('Supplier Emission'!$D$15:$D$49=H2555) * ('Supplier Emission'!$F$15:$F$49=$E$2548)),
            ""),
    "")</f>
        <v/>
      </c>
      <c r="O2555" s="311" t="str">
        <f t="array" ref="O2555">XLOOKUP(1,('Emission Factors'!$E$5:$E$488='GHG emissions calculations'!$F2555)*('Emission Factors'!$H$5:$H$488='GHG emissions calculations'!$H2555),INDEX('Emission Factors'!$E$5:$T$488,0,MATCH('GHG emissions calculations'!O$6,'Emission Factors'!$E$5:$T$5,0)),"",0)</f>
        <v>Services de réparation et installation de machines et d'équipements - 2023</v>
      </c>
      <c r="P2555" s="313">
        <f t="array" ref="P2555">IFERROR(
    INDEX('Emission Factors'!$E$5:$P$488,
          MATCH(1,
                ('Emission Factors'!$E$5:$E$488 = 'GHG emissions calculations'!$F2555) *
                ('Emission Factors'!$H$5:$H$488 = 'GHG emissions calculations'!$H2555),
                0),
          MATCH('GHG emissions calculations'!P$6,'Emission Factors'!$E$5:$P$5,0)),
    "")</f>
        <v>196</v>
      </c>
      <c r="Q2555" s="311" t="str">
        <f t="array" ref="Q2555">IFERROR(
    IF(
        INDEX('Emission Factors'!$E$5:$P$488,
              MATCH(1,
                    ('Emission Factors'!$E$5:$E$488 = 'GHG emissions calculations'!$F2555) *
                    ('Emission Factors'!$H$5:$H$488 = 'GHG emissions calculations'!$H2555),
                    0),
              MATCH('GHG emissions calculations'!Q$6, 'Emission Factors'!$E$5:$P$5, 0)) &lt;&gt; "",
        INDEX('Emission Factors'!$E$5:$P$488,
              MATCH(1,
                    ('Emission Factors'!$E$5:$E$488 = 'GHG emissions calculations'!$F2555) *
                    ('Emission Factors'!$H$5:$H$488 = 'GHG emissions calculations'!$H2555),
                    0),
              MATCH('GHG emissions calculations'!Q$6, 'Emission Factors'!$E$5:$P$5, 0)),
        ""),
    "")</f>
        <v>kgCO2e/kg</v>
      </c>
      <c r="R2555" s="311" t="str">
        <f t="array" ref="R2555">IFERROR(
    IF(
        INDEX('Emission Factors'!$E$5:$R$488,
              MATCH(1,
                    ('Emission Factors'!$E$5:$E$488 = 'GHG emissions calculations'!$F2555) *
                    ('Emission Factors'!$H$5:$H$488 = 'GHG emissions calculations'!$H2555),
                    0),
              MATCH('GHG emissions calculations'!R$6, 'Emission Factors'!$E$5:$R$5, 0)) &lt;&gt; "",
        INDEX('Emission Factors'!$E$5:$R$488,
              MATCH(1,
                    ('Emission Factors'!$E$5:$E$488 = 'GHG emissions calculations'!$F2555) *
                    ('Emission Factors'!$H$5:$H$488 = 'GHG emissions calculations'!$H2555),
                    0),
              MATCH('GHG emissions calculations'!R$6, 'Emission Factors'!$E$5:$R$5, 0)),
        ""),
    "")</f>
        <v>Europe</v>
      </c>
      <c r="S2555" s="312">
        <f t="shared" si="4"/>
        <v>0</v>
      </c>
      <c r="T2555" s="23"/>
    </row>
    <row r="2556" ht="15.75" customHeight="1" outlineLevel="2">
      <c r="A2556" s="23"/>
      <c r="B2556" s="71"/>
      <c r="C2556" s="71"/>
      <c r="D2556" s="71"/>
      <c r="E2556" s="314"/>
      <c r="F2556" s="311" t="str">
        <f>Lists!AM31</f>
        <v>Materials handling - Global or unspecified region</v>
      </c>
      <c r="G2556" s="311" t="str">
        <f t="array" ref="G2556">XLOOKUP(1,('Emission Factors'!$E$5:$E$488='GHG emissions calculations'!$F2556)*('Emission Factors'!$H$5:$H$488='GHG emissions calculations'!$H2556),INDEX('Emission Factors'!$E$5:$T$488,0,MATCH('GHG emissions calculations'!G$6,'Emission Factors'!$E$5:$T$5,0)),"",0)</f>
        <v/>
      </c>
      <c r="H2556" s="311" t="s">
        <v>238</v>
      </c>
      <c r="I2556" s="312" t="str">
        <f>IF(
    SUMIFS('Import data'!$L$25:$L$80,
           'Import data'!$J$25:$J$80, F2556,
           'Import data'!$G$25:$G$80, 'GHG emissions calculations'!$H2556,
           'Import data'!$I$25:$I$80,$E$2548) &lt;&gt; 0,
    SUMIFS('Import data'!$L$25:$L$80,
           'Import data'!$J$25:$J$80, F2556,
           'Import data'!$G$25:$G$80, 'GHG emissions calculations'!$H2556,
           'Import data'!$I$25:$I$80,$E$2548),
    ""
)</f>
        <v/>
      </c>
      <c r="J2556" s="311" t="str">
        <f t="array" ref="J2556">IF(
    XLOOKUP(F2556, 'Import data'!$J$26:$J$47, 'Import data'!$M$26:$M$47, "", 0) = "Please add the region-specific supplier emission factor or choose a different region available in the IAEG database.",
    "",
    XLOOKUP(F2556, 'Import data'!$J$26:$J$47, 'Import data'!$M$26:$M$47, "", 0)
)</f>
        <v/>
      </c>
      <c r="K2556" s="311" t="str">
        <f t="array" ref="K2556">IFERROR(
    XLOOKUP(F2556,
            _xlws.FILTER('Supplier Emission'!$G$15:$G$49,
                   ('Supplier Emission'!$D$15:$D$49=H2556) * ('Supplier Emission'!$F$15:$F$49=$E$2548)),
            _xlws.FILTER('Supplier Emission'!$I$15:$I$49,
                   ('Supplier Emission'!$D$15:$D$49=H2556) * ('Supplier Emission'!$F$15:$F$49=$E$2548)),
            ""),
    "")</f>
        <v/>
      </c>
      <c r="L2556" s="311" t="str">
        <f t="array" ref="L2556">IFERROR(
    XLOOKUP(F2556,
            _xlws.FILTER('Supplier Emission'!$G$15:$G$49,
                   ('Supplier Emission'!$D$15:$D$49=H2556) * ('Supplier Emission'!$F$15:$F$49=$E$2548)),
            _xlws.FILTER('Supplier Emission'!$J$15:$J$49,
                   ('Supplier Emission'!$D$15:$D$49=H2556) * ('Supplier Emission'!$F$15:$F$49=$E$2548)),
            ""),
    "")</f>
        <v/>
      </c>
      <c r="M2556" s="311" t="str">
        <f t="array" ref="M2556">IFERROR(
    XLOOKUP(F2556,
            _xlws.FILTER('Supplier Emission'!$G$15:$G$49,
                   ('Supplier Emission'!$D$15:$D$49=H2556) * ('Supplier Emission'!$F$15:$F$49=$E$2548)),
            _xlws.FILTER('Supplier Emission'!$M$15:$M$49,
                   ('Supplier Emission'!$D$15:$D$49=H2556) * ('Supplier Emission'!$F$15:$F$49=$E$2548)),
            ""),
    "")</f>
        <v/>
      </c>
      <c r="N2556" s="311" t="str">
        <f t="array" ref="N2556">IFERROR(
    XLOOKUP(F2556,
            _xlws.FILTER('Supplier Emission'!$G$15:$G$49,
                   ('Supplier Emission'!$D$15:$D$49=H2556) * ('Supplier Emission'!$F$15:$F$49=$E$2548)),
            _xlws.FILTER('Supplier Emission'!$H$15:$H$49,
                   ('Supplier Emission'!$D$15:$D$49=H2556) * ('Supplier Emission'!$F$15:$F$49=$E$2548)),
            ""),
    "")</f>
        <v/>
      </c>
      <c r="O2556" s="311" t="str">
        <f t="array" ref="O2556">XLOOKUP(1,('Emission Factors'!$E$5:$E$488='GHG emissions calculations'!$F2556)*('Emission Factors'!$H$5:$H$488='GHG emissions calculations'!$H2556),INDEX('Emission Factors'!$E$5:$T$488,0,MATCH('GHG emissions calculations'!O$6,'Emission Factors'!$E$5:$T$5,0)),"",0)</f>
        <v/>
      </c>
      <c r="P2556" s="313" t="str">
        <f t="array" ref="P2556">IFERROR(
    INDEX('Emission Factors'!$E$5:$P$488,
          MATCH(1,
                ('Emission Factors'!$E$5:$E$488 = 'GHG emissions calculations'!$F2556) *
                ('Emission Factors'!$H$5:$H$488 = 'GHG emissions calculations'!$H2556),
                0),
          MATCH('GHG emissions calculations'!P$6,'Emission Factors'!$E$5:$P$5,0)),
    "")</f>
        <v/>
      </c>
      <c r="Q2556" s="311" t="str">
        <f t="array" ref="Q2556">IFERROR(
    IF(
        INDEX('Emission Factors'!$E$5:$P$488,
              MATCH(1,
                    ('Emission Factors'!$E$5:$E$488 = 'GHG emissions calculations'!$F2556) *
                    ('Emission Factors'!$H$5:$H$488 = 'GHG emissions calculations'!$H2556),
                    0),
              MATCH('GHG emissions calculations'!Q$6, 'Emission Factors'!$E$5:$P$5, 0)) &lt;&gt; "",
        INDEX('Emission Factors'!$E$5:$P$488,
              MATCH(1,
                    ('Emission Factors'!$E$5:$E$488 = 'GHG emissions calculations'!$F2556) *
                    ('Emission Factors'!$H$5:$H$488 = 'GHG emissions calculations'!$H2556),
                    0),
              MATCH('GHG emissions calculations'!Q$6, 'Emission Factors'!$E$5:$P$5, 0)),
        ""),
    "")</f>
        <v/>
      </c>
      <c r="R2556" s="311" t="str">
        <f t="array" ref="R2556">IFERROR(
    IF(
        INDEX('Emission Factors'!$E$5:$R$488,
              MATCH(1,
                    ('Emission Factors'!$E$5:$E$488 = 'GHG emissions calculations'!$F2556) *
                    ('Emission Factors'!$H$5:$H$488 = 'GHG emissions calculations'!$H2556),
                    0),
              MATCH('GHG emissions calculations'!R$6, 'Emission Factors'!$E$5:$R$5, 0)) &lt;&gt; "",
        INDEX('Emission Factors'!$E$5:$R$488,
              MATCH(1,
                    ('Emission Factors'!$E$5:$E$488 = 'GHG emissions calculations'!$F2556) *
                    ('Emission Factors'!$H$5:$H$488 = 'GHG emissions calculations'!$H2556),
                    0),
              MATCH('GHG emissions calculations'!R$6, 'Emission Factors'!$E$5:$R$5, 0)),
        ""),
    "")</f>
        <v/>
      </c>
      <c r="S2556" s="312">
        <f t="shared" si="4"/>
        <v>0</v>
      </c>
      <c r="T2556" s="23"/>
    </row>
    <row r="2557" ht="15.75" customHeight="1" outlineLevel="2">
      <c r="A2557" s="23"/>
      <c r="B2557" s="71"/>
      <c r="C2557" s="71"/>
      <c r="D2557" s="71"/>
      <c r="E2557" s="314"/>
      <c r="F2557" s="311" t="str">
        <f>Lists!AN31</f>
        <v>Materials handling - Global or unspecified region</v>
      </c>
      <c r="G2557" s="311" t="str">
        <f t="array" ref="G2557">XLOOKUP(1,('Emission Factors'!$E$5:$E$488='GHG emissions calculations'!$F2557)*('Emission Factors'!$H$5:$H$488='GHG emissions calculations'!$H2557),INDEX('Emission Factors'!$E$5:$T$488,0,MATCH('GHG emissions calculations'!G$6,'Emission Factors'!$E$5:$T$5,0)),"",0)</f>
        <v/>
      </c>
      <c r="H2557" s="311" t="s">
        <v>237</v>
      </c>
      <c r="I2557" s="312" t="str">
        <f>IF(
    SUMIFS('Import data'!$L$25:$L$80,
           'Import data'!$J$25:$J$80, F2557,
           'Import data'!$G$25:$G$80, 'GHG emissions calculations'!$H2557,
           'Import data'!$I$25:$I$80,$E$2548) &lt;&gt; 0,
    SUMIFS('Import data'!$L$25:$L$80,
           'Import data'!$J$25:$J$80, F2557,
           'Import data'!$G$25:$G$80, 'GHG emissions calculations'!$H2557,
           'Import data'!$I$25:$I$80,$E$2548),
    ""
)</f>
        <v/>
      </c>
      <c r="J2557" s="311" t="str">
        <f t="array" ref="J2557">IF(
    XLOOKUP(F2557, 'Import data'!$J$26:$J$47, 'Import data'!$M$26:$M$47, "", 0) = "Please add the region-specific supplier emission factor or choose a different region available in the IAEG database.",
    "",
    XLOOKUP(F2557, 'Import data'!$J$26:$J$47, 'Import data'!$M$26:$M$47, "", 0)
)</f>
        <v/>
      </c>
      <c r="K2557" s="311" t="str">
        <f t="array" ref="K2557">IFERROR(
    XLOOKUP(F2557,
            _xlws.FILTER('Supplier Emission'!$G$15:$G$49,
                   ('Supplier Emission'!$D$15:$D$49=H2557) * ('Supplier Emission'!$F$15:$F$49=$E$2548)),
            _xlws.FILTER('Supplier Emission'!$I$15:$I$49,
                   ('Supplier Emission'!$D$15:$D$49=H2557) * ('Supplier Emission'!$F$15:$F$49=$E$2548)),
            ""),
    "")</f>
        <v/>
      </c>
      <c r="L2557" s="311" t="str">
        <f t="array" ref="L2557">IFERROR(
    XLOOKUP(F2557,
            _xlws.FILTER('Supplier Emission'!$G$15:$G$49,
                   ('Supplier Emission'!$D$15:$D$49=H2557) * ('Supplier Emission'!$F$15:$F$49=$E$2548)),
            _xlws.FILTER('Supplier Emission'!$J$15:$J$49,
                   ('Supplier Emission'!$D$15:$D$49=H2557) * ('Supplier Emission'!$F$15:$F$49=$E$2548)),
            ""),
    "")</f>
        <v/>
      </c>
      <c r="M2557" s="311" t="str">
        <f t="array" ref="M2557">IFERROR(
    XLOOKUP(F2557,
            _xlws.FILTER('Supplier Emission'!$G$15:$G$49,
                   ('Supplier Emission'!$D$15:$D$49=H2557) * ('Supplier Emission'!$F$15:$F$49=$E$2548)),
            _xlws.FILTER('Supplier Emission'!$M$15:$M$49,
                   ('Supplier Emission'!$D$15:$D$49=H2557) * ('Supplier Emission'!$F$15:$F$49=$E$2548)),
            ""),
    "")</f>
        <v/>
      </c>
      <c r="N2557" s="311" t="str">
        <f t="array" ref="N2557">IFERROR(
    XLOOKUP(F2557,
            _xlws.FILTER('Supplier Emission'!$G$15:$G$49,
                   ('Supplier Emission'!$D$15:$D$49=H2557) * ('Supplier Emission'!$F$15:$F$49=$E$2548)),
            _xlws.FILTER('Supplier Emission'!$H$15:$H$49,
                   ('Supplier Emission'!$D$15:$D$49=H2557) * ('Supplier Emission'!$F$15:$F$49=$E$2548)),
            ""),
    "")</f>
        <v/>
      </c>
      <c r="O2557" s="311" t="str">
        <f t="array" ref="O2557">XLOOKUP(1,('Emission Factors'!$E$5:$E$488='GHG emissions calculations'!$F2557)*('Emission Factors'!$H$5:$H$488='GHG emissions calculations'!$H2557),INDEX('Emission Factors'!$E$5:$T$488,0,MATCH('GHG emissions calculations'!O$6,'Emission Factors'!$E$5:$T$5,0)),"",0)</f>
        <v/>
      </c>
      <c r="P2557" s="313" t="str">
        <f t="array" ref="P2557">IFERROR(
    INDEX('Emission Factors'!$E$5:$P$488,
          MATCH(1,
                ('Emission Factors'!$E$5:$E$488 = 'GHG emissions calculations'!$F2557) *
                ('Emission Factors'!$H$5:$H$488 = 'GHG emissions calculations'!$H2557),
                0),
          MATCH('GHG emissions calculations'!P$6,'Emission Factors'!$E$5:$P$5,0)),
    "")</f>
        <v/>
      </c>
      <c r="Q2557" s="311" t="str">
        <f t="array" ref="Q2557">IFERROR(
    IF(
        INDEX('Emission Factors'!$E$5:$P$488,
              MATCH(1,
                    ('Emission Factors'!$E$5:$E$488 = 'GHG emissions calculations'!$F2557) *
                    ('Emission Factors'!$H$5:$H$488 = 'GHG emissions calculations'!$H2557),
                    0),
              MATCH('GHG emissions calculations'!Q$6, 'Emission Factors'!$E$5:$P$5, 0)) &lt;&gt; "",
        INDEX('Emission Factors'!$E$5:$P$488,
              MATCH(1,
                    ('Emission Factors'!$E$5:$E$488 = 'GHG emissions calculations'!$F2557) *
                    ('Emission Factors'!$H$5:$H$488 = 'GHG emissions calculations'!$H2557),
                    0),
              MATCH('GHG emissions calculations'!Q$6, 'Emission Factors'!$E$5:$P$5, 0)),
        ""),
    "")</f>
        <v/>
      </c>
      <c r="R2557" s="311" t="str">
        <f t="array" ref="R2557">IFERROR(
    IF(
        INDEX('Emission Factors'!$E$5:$R$488,
              MATCH(1,
                    ('Emission Factors'!$E$5:$E$488 = 'GHG emissions calculations'!$F2557) *
                    ('Emission Factors'!$H$5:$H$488 = 'GHG emissions calculations'!$H2557),
                    0),
              MATCH('GHG emissions calculations'!R$6, 'Emission Factors'!$E$5:$R$5, 0)) &lt;&gt; "",
        INDEX('Emission Factors'!$E$5:$R$488,
              MATCH(1,
                    ('Emission Factors'!$E$5:$E$488 = 'GHG emissions calculations'!$F2557) *
                    ('Emission Factors'!$H$5:$H$488 = 'GHG emissions calculations'!$H2557),
                    0),
              MATCH('GHG emissions calculations'!R$6, 'Emission Factors'!$E$5:$R$5, 0)),
        ""),
    "")</f>
        <v/>
      </c>
      <c r="S2557" s="312">
        <f t="shared" si="4"/>
        <v>0</v>
      </c>
      <c r="T2557" s="23"/>
    </row>
    <row r="2558" ht="15.75" customHeight="1" outlineLevel="2">
      <c r="A2558" s="23"/>
      <c r="B2558" s="71"/>
      <c r="C2558" s="71"/>
      <c r="D2558" s="71"/>
      <c r="E2558" s="314"/>
      <c r="F2558" s="311" t="str">
        <f>Lists!AM30</f>
        <v>Materials handling - Middle East</v>
      </c>
      <c r="G2558" s="311" t="str">
        <f t="array" ref="G2558">XLOOKUP(1,('Emission Factors'!$E$5:$E$488='GHG emissions calculations'!$F2558)*('Emission Factors'!$H$5:$H$488='GHG emissions calculations'!$H2558),INDEX('Emission Factors'!$E$5:$T$488,0,MATCH('GHG emissions calculations'!G$6,'Emission Factors'!$E$5:$T$5,0)),"",0)</f>
        <v/>
      </c>
      <c r="H2558" s="311" t="s">
        <v>238</v>
      </c>
      <c r="I2558" s="312" t="str">
        <f>IF(
    SUMIFS('Import data'!$L$25:$L$80,
           'Import data'!$J$25:$J$80, F2558,
           'Import data'!$G$25:$G$80, 'GHG emissions calculations'!$H2558,
           'Import data'!$I$25:$I$80,$E$2548) &lt;&gt; 0,
    SUMIFS('Import data'!$L$25:$L$80,
           'Import data'!$J$25:$J$80, F2558,
           'Import data'!$G$25:$G$80, 'GHG emissions calculations'!$H2558,
           'Import data'!$I$25:$I$80,$E$2548),
    ""
)</f>
        <v/>
      </c>
      <c r="J2558" s="311" t="str">
        <f t="array" ref="J2558">IF(
    XLOOKUP(F2558, 'Import data'!$J$26:$J$47, 'Import data'!$M$26:$M$47, "", 0) = "Please add the region-specific supplier emission factor or choose a different region available in the IAEG database.",
    "",
    XLOOKUP(F2558, 'Import data'!$J$26:$J$47, 'Import data'!$M$26:$M$47, "", 0)
)</f>
        <v/>
      </c>
      <c r="K2558" s="311" t="str">
        <f t="array" ref="K2558">IFERROR(
    XLOOKUP(F2558,
            _xlws.FILTER('Supplier Emission'!$G$15:$G$49,
                   ('Supplier Emission'!$D$15:$D$49=H2558) * ('Supplier Emission'!$F$15:$F$49=$E$2548)),
            _xlws.FILTER('Supplier Emission'!$I$15:$I$49,
                   ('Supplier Emission'!$D$15:$D$49=H2558) * ('Supplier Emission'!$F$15:$F$49=$E$2548)),
            ""),
    "")</f>
        <v/>
      </c>
      <c r="L2558" s="311" t="str">
        <f t="array" ref="L2558">IFERROR(
    XLOOKUP(F2558,
            _xlws.FILTER('Supplier Emission'!$G$15:$G$49,
                   ('Supplier Emission'!$D$15:$D$49=H2558) * ('Supplier Emission'!$F$15:$F$49=$E$2548)),
            _xlws.FILTER('Supplier Emission'!$J$15:$J$49,
                   ('Supplier Emission'!$D$15:$D$49=H2558) * ('Supplier Emission'!$F$15:$F$49=$E$2548)),
            ""),
    "")</f>
        <v/>
      </c>
      <c r="M2558" s="311" t="str">
        <f t="array" ref="M2558">IFERROR(
    XLOOKUP(F2558,
            _xlws.FILTER('Supplier Emission'!$G$15:$G$49,
                   ('Supplier Emission'!$D$15:$D$49=H2558) * ('Supplier Emission'!$F$15:$F$49=$E$2548)),
            _xlws.FILTER('Supplier Emission'!$M$15:$M$49,
                   ('Supplier Emission'!$D$15:$D$49=H2558) * ('Supplier Emission'!$F$15:$F$49=$E$2548)),
            ""),
    "")</f>
        <v/>
      </c>
      <c r="N2558" s="311" t="str">
        <f t="array" ref="N2558">IFERROR(
    XLOOKUP(F2558,
            _xlws.FILTER('Supplier Emission'!$G$15:$G$49,
                   ('Supplier Emission'!$D$15:$D$49=H2558) * ('Supplier Emission'!$F$15:$F$49=$E$2548)),
            _xlws.FILTER('Supplier Emission'!$H$15:$H$49,
                   ('Supplier Emission'!$D$15:$D$49=H2558) * ('Supplier Emission'!$F$15:$F$49=$E$2548)),
            ""),
    "")</f>
        <v/>
      </c>
      <c r="O2558" s="311" t="str">
        <f t="array" ref="O2558">XLOOKUP(1,('Emission Factors'!$E$5:$E$488='GHG emissions calculations'!$F2558)*('Emission Factors'!$H$5:$H$488='GHG emissions calculations'!$H2558),INDEX('Emission Factors'!$E$5:$T$488,0,MATCH('GHG emissions calculations'!O$6,'Emission Factors'!$E$5:$T$5,0)),"",0)</f>
        <v/>
      </c>
      <c r="P2558" s="313" t="str">
        <f t="array" ref="P2558">IFERROR(
    INDEX('Emission Factors'!$E$5:$P$488,
          MATCH(1,
                ('Emission Factors'!$E$5:$E$488 = 'GHG emissions calculations'!$F2558) *
                ('Emission Factors'!$H$5:$H$488 = 'GHG emissions calculations'!$H2558),
                0),
          MATCH('GHG emissions calculations'!P$6,'Emission Factors'!$E$5:$P$5,0)),
    "")</f>
        <v/>
      </c>
      <c r="Q2558" s="311" t="str">
        <f t="array" ref="Q2558">IFERROR(
    IF(
        INDEX('Emission Factors'!$E$5:$P$488,
              MATCH(1,
                    ('Emission Factors'!$E$5:$E$488 = 'GHG emissions calculations'!$F2558) *
                    ('Emission Factors'!$H$5:$H$488 = 'GHG emissions calculations'!$H2558),
                    0),
              MATCH('GHG emissions calculations'!Q$6, 'Emission Factors'!$E$5:$P$5, 0)) &lt;&gt; "",
        INDEX('Emission Factors'!$E$5:$P$488,
              MATCH(1,
                    ('Emission Factors'!$E$5:$E$488 = 'GHG emissions calculations'!$F2558) *
                    ('Emission Factors'!$H$5:$H$488 = 'GHG emissions calculations'!$H2558),
                    0),
              MATCH('GHG emissions calculations'!Q$6, 'Emission Factors'!$E$5:$P$5, 0)),
        ""),
    "")</f>
        <v/>
      </c>
      <c r="R2558" s="311" t="str">
        <f t="array" ref="R2558">IFERROR(
    IF(
        INDEX('Emission Factors'!$E$5:$R$488,
              MATCH(1,
                    ('Emission Factors'!$E$5:$E$488 = 'GHG emissions calculations'!$F2558) *
                    ('Emission Factors'!$H$5:$H$488 = 'GHG emissions calculations'!$H2558),
                    0),
              MATCH('GHG emissions calculations'!R$6, 'Emission Factors'!$E$5:$R$5, 0)) &lt;&gt; "",
        INDEX('Emission Factors'!$E$5:$R$488,
              MATCH(1,
                    ('Emission Factors'!$E$5:$E$488 = 'GHG emissions calculations'!$F2558) *
                    ('Emission Factors'!$H$5:$H$488 = 'GHG emissions calculations'!$H2558),
                    0),
              MATCH('GHG emissions calculations'!R$6, 'Emission Factors'!$E$5:$R$5, 0)),
        ""),
    "")</f>
        <v/>
      </c>
      <c r="S2558" s="312">
        <f t="shared" si="4"/>
        <v>0</v>
      </c>
      <c r="T2558" s="23"/>
    </row>
    <row r="2559" ht="15.75" customHeight="1" outlineLevel="2">
      <c r="A2559" s="23"/>
      <c r="B2559" s="71"/>
      <c r="C2559" s="71"/>
      <c r="D2559" s="71"/>
      <c r="E2559" s="314"/>
      <c r="F2559" s="311" t="str">
        <f>Lists!AN30</f>
        <v>Materials handling - Middle East</v>
      </c>
      <c r="G2559" s="311" t="str">
        <f t="array" ref="G2559">XLOOKUP(1,('Emission Factors'!$E$5:$E$488='GHG emissions calculations'!$F2559)*('Emission Factors'!$H$5:$H$488='GHG emissions calculations'!$H2559),INDEX('Emission Factors'!$E$5:$T$488,0,MATCH('GHG emissions calculations'!G$6,'Emission Factors'!$E$5:$T$5,0)),"",0)</f>
        <v/>
      </c>
      <c r="H2559" s="311" t="s">
        <v>237</v>
      </c>
      <c r="I2559" s="312" t="str">
        <f>IF(
    SUMIFS('Import data'!$L$25:$L$80,
           'Import data'!$J$25:$J$80, F2559,
           'Import data'!$G$25:$G$80, 'GHG emissions calculations'!$H2559,
           'Import data'!$I$25:$I$80,$E$2548) &lt;&gt; 0,
    SUMIFS('Import data'!$L$25:$L$80,
           'Import data'!$J$25:$J$80, F2559,
           'Import data'!$G$25:$G$80, 'GHG emissions calculations'!$H2559,
           'Import data'!$I$25:$I$80,$E$2548),
    ""
)</f>
        <v/>
      </c>
      <c r="J2559" s="311" t="str">
        <f t="array" ref="J2559">IF(
    XLOOKUP(F2559, 'Import data'!$J$26:$J$47, 'Import data'!$M$26:$M$47, "", 0) = "Please add the region-specific supplier emission factor or choose a different region available in the IAEG database.",
    "",
    XLOOKUP(F2559, 'Import data'!$J$26:$J$47, 'Import data'!$M$26:$M$47, "", 0)
)</f>
        <v/>
      </c>
      <c r="K2559" s="311" t="str">
        <f t="array" ref="K2559">IFERROR(
    XLOOKUP(F2559,
            _xlws.FILTER('Supplier Emission'!$G$15:$G$49,
                   ('Supplier Emission'!$D$15:$D$49=H2559) * ('Supplier Emission'!$F$15:$F$49=$E$2548)),
            _xlws.FILTER('Supplier Emission'!$I$15:$I$49,
                   ('Supplier Emission'!$D$15:$D$49=H2559) * ('Supplier Emission'!$F$15:$F$49=$E$2548)),
            ""),
    "")</f>
        <v/>
      </c>
      <c r="L2559" s="311" t="str">
        <f t="array" ref="L2559">IFERROR(
    XLOOKUP(F2559,
            _xlws.FILTER('Supplier Emission'!$G$15:$G$49,
                   ('Supplier Emission'!$D$15:$D$49=H2559) * ('Supplier Emission'!$F$15:$F$49=$E$2548)),
            _xlws.FILTER('Supplier Emission'!$J$15:$J$49,
                   ('Supplier Emission'!$D$15:$D$49=H2559) * ('Supplier Emission'!$F$15:$F$49=$E$2548)),
            ""),
    "")</f>
        <v/>
      </c>
      <c r="M2559" s="311" t="str">
        <f t="array" ref="M2559">IFERROR(
    XLOOKUP(F2559,
            _xlws.FILTER('Supplier Emission'!$G$15:$G$49,
                   ('Supplier Emission'!$D$15:$D$49=H2559) * ('Supplier Emission'!$F$15:$F$49=$E$2548)),
            _xlws.FILTER('Supplier Emission'!$M$15:$M$49,
                   ('Supplier Emission'!$D$15:$D$49=H2559) * ('Supplier Emission'!$F$15:$F$49=$E$2548)),
            ""),
    "")</f>
        <v/>
      </c>
      <c r="N2559" s="311" t="str">
        <f t="array" ref="N2559">IFERROR(
    XLOOKUP(F2559,
            _xlws.FILTER('Supplier Emission'!$G$15:$G$49,
                   ('Supplier Emission'!$D$15:$D$49=H2559) * ('Supplier Emission'!$F$15:$F$49=$E$2548)),
            _xlws.FILTER('Supplier Emission'!$H$15:$H$49,
                   ('Supplier Emission'!$D$15:$D$49=H2559) * ('Supplier Emission'!$F$15:$F$49=$E$2548)),
            ""),
    "")</f>
        <v/>
      </c>
      <c r="O2559" s="311" t="str">
        <f t="array" ref="O2559">XLOOKUP(1,('Emission Factors'!$E$5:$E$488='GHG emissions calculations'!$F2559)*('Emission Factors'!$H$5:$H$488='GHG emissions calculations'!$H2559),INDEX('Emission Factors'!$E$5:$T$488,0,MATCH('GHG emissions calculations'!O$6,'Emission Factors'!$E$5:$T$5,0)),"",0)</f>
        <v/>
      </c>
      <c r="P2559" s="313" t="str">
        <f t="array" ref="P2559">IFERROR(
    INDEX('Emission Factors'!$E$5:$P$488,
          MATCH(1,
                ('Emission Factors'!$E$5:$E$488 = 'GHG emissions calculations'!$F2559) *
                ('Emission Factors'!$H$5:$H$488 = 'GHG emissions calculations'!$H2559),
                0),
          MATCH('GHG emissions calculations'!P$6,'Emission Factors'!$E$5:$P$5,0)),
    "")</f>
        <v/>
      </c>
      <c r="Q2559" s="311" t="str">
        <f t="array" ref="Q2559">IFERROR(
    IF(
        INDEX('Emission Factors'!$E$5:$P$488,
              MATCH(1,
                    ('Emission Factors'!$E$5:$E$488 = 'GHG emissions calculations'!$F2559) *
                    ('Emission Factors'!$H$5:$H$488 = 'GHG emissions calculations'!$H2559),
                    0),
              MATCH('GHG emissions calculations'!Q$6, 'Emission Factors'!$E$5:$P$5, 0)) &lt;&gt; "",
        INDEX('Emission Factors'!$E$5:$P$488,
              MATCH(1,
                    ('Emission Factors'!$E$5:$E$488 = 'GHG emissions calculations'!$F2559) *
                    ('Emission Factors'!$H$5:$H$488 = 'GHG emissions calculations'!$H2559),
                    0),
              MATCH('GHG emissions calculations'!Q$6, 'Emission Factors'!$E$5:$P$5, 0)),
        ""),
    "")</f>
        <v/>
      </c>
      <c r="R2559" s="311" t="str">
        <f t="array" ref="R2559">IFERROR(
    IF(
        INDEX('Emission Factors'!$E$5:$R$488,
              MATCH(1,
                    ('Emission Factors'!$E$5:$E$488 = 'GHG emissions calculations'!$F2559) *
                    ('Emission Factors'!$H$5:$H$488 = 'GHG emissions calculations'!$H2559),
                    0),
              MATCH('GHG emissions calculations'!R$6, 'Emission Factors'!$E$5:$R$5, 0)) &lt;&gt; "",
        INDEX('Emission Factors'!$E$5:$R$488,
              MATCH(1,
                    ('Emission Factors'!$E$5:$E$488 = 'GHG emissions calculations'!$F2559) *
                    ('Emission Factors'!$H$5:$H$488 = 'GHG emissions calculations'!$H2559),
                    0),
              MATCH('GHG emissions calculations'!R$6, 'Emission Factors'!$E$5:$R$5, 0)),
        ""),
    "")</f>
        <v/>
      </c>
      <c r="S2559" s="312">
        <f t="shared" si="4"/>
        <v>0</v>
      </c>
      <c r="T2559" s="23"/>
    </row>
    <row r="2560" ht="15.75" customHeight="1" outlineLevel="2">
      <c r="A2560" s="23"/>
      <c r="B2560" s="71"/>
      <c r="C2560" s="71"/>
      <c r="D2560" s="71"/>
      <c r="E2560" s="314"/>
      <c r="F2560" s="311" t="str">
        <f>Lists!AM29</f>
        <v>Materials handling - Oceania</v>
      </c>
      <c r="G2560" s="311" t="str">
        <f t="array" ref="G2560">XLOOKUP(1,('Emission Factors'!$E$5:$E$488='GHG emissions calculations'!$F2560)*('Emission Factors'!$H$5:$H$488='GHG emissions calculations'!$H2560),INDEX('Emission Factors'!$E$5:$T$488,0,MATCH('GHG emissions calculations'!G$6,'Emission Factors'!$E$5:$T$5,0)),"",0)</f>
        <v/>
      </c>
      <c r="H2560" s="311" t="s">
        <v>238</v>
      </c>
      <c r="I2560" s="312" t="str">
        <f>IF(
    SUMIFS('Import data'!$L$25:$L$80,
           'Import data'!$J$25:$J$80, F2560,
           'Import data'!$G$25:$G$80, 'GHG emissions calculations'!$H2560,
           'Import data'!$I$25:$I$80,$E$2548) &lt;&gt; 0,
    SUMIFS('Import data'!$L$25:$L$80,
           'Import data'!$J$25:$J$80, F2560,
           'Import data'!$G$25:$G$80, 'GHG emissions calculations'!$H2560,
           'Import data'!$I$25:$I$80,$E$2548),
    ""
)</f>
        <v/>
      </c>
      <c r="J2560" s="311" t="str">
        <f t="array" ref="J2560">IF(
    XLOOKUP(F2560, 'Import data'!$J$26:$J$47, 'Import data'!$M$26:$M$47, "", 0) = "Please add the region-specific supplier emission factor or choose a different region available in the IAEG database.",
    "",
    XLOOKUP(F2560, 'Import data'!$J$26:$J$47, 'Import data'!$M$26:$M$47, "", 0)
)</f>
        <v/>
      </c>
      <c r="K2560" s="311" t="str">
        <f t="array" ref="K2560">IFERROR(
    XLOOKUP(F2560,
            _xlws.FILTER('Supplier Emission'!$G$15:$G$49,
                   ('Supplier Emission'!$D$15:$D$49=H2560) * ('Supplier Emission'!$F$15:$F$49=$E$2548)),
            _xlws.FILTER('Supplier Emission'!$I$15:$I$49,
                   ('Supplier Emission'!$D$15:$D$49=H2560) * ('Supplier Emission'!$F$15:$F$49=$E$2548)),
            ""),
    "")</f>
        <v/>
      </c>
      <c r="L2560" s="311" t="str">
        <f t="array" ref="L2560">IFERROR(
    XLOOKUP(F2560,
            _xlws.FILTER('Supplier Emission'!$G$15:$G$49,
                   ('Supplier Emission'!$D$15:$D$49=H2560) * ('Supplier Emission'!$F$15:$F$49=$E$2548)),
            _xlws.FILTER('Supplier Emission'!$J$15:$J$49,
                   ('Supplier Emission'!$D$15:$D$49=H2560) * ('Supplier Emission'!$F$15:$F$49=$E$2548)),
            ""),
    "")</f>
        <v/>
      </c>
      <c r="M2560" s="311" t="str">
        <f t="array" ref="M2560">IFERROR(
    XLOOKUP(F2560,
            _xlws.FILTER('Supplier Emission'!$G$15:$G$49,
                   ('Supplier Emission'!$D$15:$D$49=H2560) * ('Supplier Emission'!$F$15:$F$49=$E$2548)),
            _xlws.FILTER('Supplier Emission'!$M$15:$M$49,
                   ('Supplier Emission'!$D$15:$D$49=H2560) * ('Supplier Emission'!$F$15:$F$49=$E$2548)),
            ""),
    "")</f>
        <v/>
      </c>
      <c r="N2560" s="311" t="str">
        <f t="array" ref="N2560">IFERROR(
    XLOOKUP(F2560,
            _xlws.FILTER('Supplier Emission'!$G$15:$G$49,
                   ('Supplier Emission'!$D$15:$D$49=H2560) * ('Supplier Emission'!$F$15:$F$49=$E$2548)),
            _xlws.FILTER('Supplier Emission'!$H$15:$H$49,
                   ('Supplier Emission'!$D$15:$D$49=H2560) * ('Supplier Emission'!$F$15:$F$49=$E$2548)),
            ""),
    "")</f>
        <v/>
      </c>
      <c r="O2560" s="311" t="str">
        <f t="array" ref="O2560">XLOOKUP(1,('Emission Factors'!$E$5:$E$488='GHG emissions calculations'!$F2560)*('Emission Factors'!$H$5:$H$488='GHG emissions calculations'!$H2560),INDEX('Emission Factors'!$E$5:$T$488,0,MATCH('GHG emissions calculations'!O$6,'Emission Factors'!$E$5:$T$5,0)),"",0)</f>
        <v/>
      </c>
      <c r="P2560" s="313" t="str">
        <f t="array" ref="P2560">IFERROR(
    INDEX('Emission Factors'!$E$5:$P$488,
          MATCH(1,
                ('Emission Factors'!$E$5:$E$488 = 'GHG emissions calculations'!$F2560) *
                ('Emission Factors'!$H$5:$H$488 = 'GHG emissions calculations'!$H2560),
                0),
          MATCH('GHG emissions calculations'!P$6,'Emission Factors'!$E$5:$P$5,0)),
    "")</f>
        <v/>
      </c>
      <c r="Q2560" s="311" t="str">
        <f t="array" ref="Q2560">IFERROR(
    IF(
        INDEX('Emission Factors'!$E$5:$P$488,
              MATCH(1,
                    ('Emission Factors'!$E$5:$E$488 = 'GHG emissions calculations'!$F2560) *
                    ('Emission Factors'!$H$5:$H$488 = 'GHG emissions calculations'!$H2560),
                    0),
              MATCH('GHG emissions calculations'!Q$6, 'Emission Factors'!$E$5:$P$5, 0)) &lt;&gt; "",
        INDEX('Emission Factors'!$E$5:$P$488,
              MATCH(1,
                    ('Emission Factors'!$E$5:$E$488 = 'GHG emissions calculations'!$F2560) *
                    ('Emission Factors'!$H$5:$H$488 = 'GHG emissions calculations'!$H2560),
                    0),
              MATCH('GHG emissions calculations'!Q$6, 'Emission Factors'!$E$5:$P$5, 0)),
        ""),
    "")</f>
        <v/>
      </c>
      <c r="R2560" s="311" t="str">
        <f t="array" ref="R2560">IFERROR(
    IF(
        INDEX('Emission Factors'!$E$5:$R$488,
              MATCH(1,
                    ('Emission Factors'!$E$5:$E$488 = 'GHG emissions calculations'!$F2560) *
                    ('Emission Factors'!$H$5:$H$488 = 'GHG emissions calculations'!$H2560),
                    0),
              MATCH('GHG emissions calculations'!R$6, 'Emission Factors'!$E$5:$R$5, 0)) &lt;&gt; "",
        INDEX('Emission Factors'!$E$5:$R$488,
              MATCH(1,
                    ('Emission Factors'!$E$5:$E$488 = 'GHG emissions calculations'!$F2560) *
                    ('Emission Factors'!$H$5:$H$488 = 'GHG emissions calculations'!$H2560),
                    0),
              MATCH('GHG emissions calculations'!R$6, 'Emission Factors'!$E$5:$R$5, 0)),
        ""),
    "")</f>
        <v/>
      </c>
      <c r="S2560" s="312">
        <f t="shared" si="4"/>
        <v>0</v>
      </c>
      <c r="T2560" s="23"/>
    </row>
    <row r="2561" ht="15.75" customHeight="1" outlineLevel="2">
      <c r="A2561" s="23"/>
      <c r="B2561" s="71"/>
      <c r="C2561" s="71"/>
      <c r="D2561" s="71"/>
      <c r="E2561" s="315"/>
      <c r="F2561" s="311" t="str">
        <f>Lists!AN29</f>
        <v>Materials handling - Oceania</v>
      </c>
      <c r="G2561" s="311" t="str">
        <f t="array" ref="G2561">XLOOKUP(1,('Emission Factors'!$E$5:$E$488='GHG emissions calculations'!$F2561)*('Emission Factors'!$H$5:$H$488='GHG emissions calculations'!$H2561),INDEX('Emission Factors'!$E$5:$T$488,0,MATCH('GHG emissions calculations'!G$6,'Emission Factors'!$E$5:$T$5,0)),"",0)</f>
        <v/>
      </c>
      <c r="H2561" s="311" t="s">
        <v>237</v>
      </c>
      <c r="I2561" s="312" t="str">
        <f>IF(
    SUMIFS('Import data'!$L$25:$L$80,
           'Import data'!$J$25:$J$80, F2561,
           'Import data'!$G$25:$G$80, 'GHG emissions calculations'!$H2561,
           'Import data'!$I$25:$I$80,$E$2548) &lt;&gt; 0,
    SUMIFS('Import data'!$L$25:$L$80,
           'Import data'!$J$25:$J$80, F2561,
           'Import data'!$G$25:$G$80, 'GHG emissions calculations'!$H2561,
           'Import data'!$I$25:$I$80,$E$2548),
    ""
)</f>
        <v/>
      </c>
      <c r="J2561" s="311" t="str">
        <f t="array" ref="J2561">IF(
    XLOOKUP(F2561, 'Import data'!$J$26:$J$47, 'Import data'!$M$26:$M$47, "", 0) = "Please add the region-specific supplier emission factor or choose a different region available in the IAEG database.",
    "",
    XLOOKUP(F2561, 'Import data'!$J$26:$J$47, 'Import data'!$M$26:$M$47, "", 0)
)</f>
        <v/>
      </c>
      <c r="K2561" s="311" t="str">
        <f t="array" ref="K2561">IFERROR(
    XLOOKUP(F2561,
            _xlws.FILTER('Supplier Emission'!$G$15:$G$49,
                   ('Supplier Emission'!$D$15:$D$49=H2561) * ('Supplier Emission'!$F$15:$F$49=$E$2548)),
            _xlws.FILTER('Supplier Emission'!$I$15:$I$49,
                   ('Supplier Emission'!$D$15:$D$49=H2561) * ('Supplier Emission'!$F$15:$F$49=$E$2548)),
            ""),
    "")</f>
        <v/>
      </c>
      <c r="L2561" s="311" t="str">
        <f t="array" ref="L2561">IFERROR(
    XLOOKUP(F2561,
            _xlws.FILTER('Supplier Emission'!$G$15:$G$49,
                   ('Supplier Emission'!$D$15:$D$49=H2561) * ('Supplier Emission'!$F$15:$F$49=$E$2548)),
            _xlws.FILTER('Supplier Emission'!$J$15:$J$49,
                   ('Supplier Emission'!$D$15:$D$49=H2561) * ('Supplier Emission'!$F$15:$F$49=$E$2548)),
            ""),
    "")</f>
        <v/>
      </c>
      <c r="M2561" s="311" t="str">
        <f t="array" ref="M2561">IFERROR(
    XLOOKUP(F2561,
            _xlws.FILTER('Supplier Emission'!$G$15:$G$49,
                   ('Supplier Emission'!$D$15:$D$49=H2561) * ('Supplier Emission'!$F$15:$F$49=$E$2548)),
            _xlws.FILTER('Supplier Emission'!$M$15:$M$49,
                   ('Supplier Emission'!$D$15:$D$49=H2561) * ('Supplier Emission'!$F$15:$F$49=$E$2548)),
            ""),
    "")</f>
        <v/>
      </c>
      <c r="N2561" s="311" t="str">
        <f t="array" ref="N2561">IFERROR(
    XLOOKUP(F2561,
            _xlws.FILTER('Supplier Emission'!$G$15:$G$49,
                   ('Supplier Emission'!$D$15:$D$49=H2561) * ('Supplier Emission'!$F$15:$F$49=$E$2548)),
            _xlws.FILTER('Supplier Emission'!$H$15:$H$49,
                   ('Supplier Emission'!$D$15:$D$49=H2561) * ('Supplier Emission'!$F$15:$F$49=$E$2548)),
            ""),
    "")</f>
        <v/>
      </c>
      <c r="O2561" s="311" t="str">
        <f t="array" ref="O2561">XLOOKUP(1,('Emission Factors'!$E$5:$E$488='GHG emissions calculations'!$F2561)*('Emission Factors'!$H$5:$H$488='GHG emissions calculations'!$H2561),INDEX('Emission Factors'!$E$5:$T$488,0,MATCH('GHG emissions calculations'!O$6,'Emission Factors'!$E$5:$T$5,0)),"",0)</f>
        <v/>
      </c>
      <c r="P2561" s="313" t="str">
        <f t="array" ref="P2561">IFERROR(
    INDEX('Emission Factors'!$E$5:$P$488,
          MATCH(1,
                ('Emission Factors'!$E$5:$E$488 = 'GHG emissions calculations'!$F2561) *
                ('Emission Factors'!$H$5:$H$488 = 'GHG emissions calculations'!$H2561),
                0),
          MATCH('GHG emissions calculations'!P$6,'Emission Factors'!$E$5:$P$5,0)),
    "")</f>
        <v/>
      </c>
      <c r="Q2561" s="311" t="str">
        <f t="array" ref="Q2561">IFERROR(
    IF(
        INDEX('Emission Factors'!$E$5:$P$488,
              MATCH(1,
                    ('Emission Factors'!$E$5:$E$488 = 'GHG emissions calculations'!$F2561) *
                    ('Emission Factors'!$H$5:$H$488 = 'GHG emissions calculations'!$H2561),
                    0),
              MATCH('GHG emissions calculations'!Q$6, 'Emission Factors'!$E$5:$P$5, 0)) &lt;&gt; "",
        INDEX('Emission Factors'!$E$5:$P$488,
              MATCH(1,
                    ('Emission Factors'!$E$5:$E$488 = 'GHG emissions calculations'!$F2561) *
                    ('Emission Factors'!$H$5:$H$488 = 'GHG emissions calculations'!$H2561),
                    0),
              MATCH('GHG emissions calculations'!Q$6, 'Emission Factors'!$E$5:$P$5, 0)),
        ""),
    "")</f>
        <v/>
      </c>
      <c r="R2561" s="311" t="str">
        <f t="array" ref="R2561">IFERROR(
    IF(
        INDEX('Emission Factors'!$E$5:$R$488,
              MATCH(1,
                    ('Emission Factors'!$E$5:$E$488 = 'GHG emissions calculations'!$F2561) *
                    ('Emission Factors'!$H$5:$H$488 = 'GHG emissions calculations'!$H2561),
                    0),
              MATCH('GHG emissions calculations'!R$6, 'Emission Factors'!$E$5:$R$5, 0)) &lt;&gt; "",
        INDEX('Emission Factors'!$E$5:$R$488,
              MATCH(1,
                    ('Emission Factors'!$E$5:$E$488 = 'GHG emissions calculations'!$F2561) *
                    ('Emission Factors'!$H$5:$H$488 = 'GHG emissions calculations'!$H2561),
                    0),
              MATCH('GHG emissions calculations'!R$6, 'Emission Factors'!$E$5:$R$5, 0)),
        ""),
    "")</f>
        <v/>
      </c>
      <c r="S2561" s="312">
        <f t="shared" si="4"/>
        <v>0</v>
      </c>
      <c r="T2561" s="23"/>
    </row>
    <row r="2562" ht="15.75" customHeight="1" outlineLevel="2">
      <c r="A2562" s="23"/>
      <c r="B2562" s="71"/>
      <c r="C2562" s="71"/>
      <c r="D2562" s="71"/>
      <c r="E2562" s="310" t="s">
        <v>213</v>
      </c>
      <c r="F2562" s="311" t="str">
        <f>Lists!AO27</f>
        <v>Research, development and testing services - Africa</v>
      </c>
      <c r="G2562" s="311" t="str">
        <f t="array" ref="G2562">XLOOKUP(1,('Emission Factors'!$E$5:$E$488='GHG emissions calculations'!$F2562)*('Emission Factors'!$H$5:$H$488='GHG emissions calculations'!$H2562),INDEX('Emission Factors'!$E$5:$T$488,0,MATCH('GHG emissions calculations'!G$6,'Emission Factors'!$E$5:$T$5,0)),"",0)</f>
        <v/>
      </c>
      <c r="H2562" s="311" t="s">
        <v>238</v>
      </c>
      <c r="I2562" s="312" t="str">
        <f>IF(
    SUMIFS('Import data'!$L$25:$L$80,
           'Import data'!$J$25:$J$80, F2562,
           'Import data'!$G$25:$G$80, 'GHG emissions calculations'!$H2562,
           'Import data'!$I$25:$I$80,$E$2562) &lt;&gt; 0,
    SUMIFS('Import data'!$L$25:$L$80,
           'Import data'!$J$25:$J$80, F2562,
           'Import data'!$G$25:$G$80, 'GHG emissions calculations'!$H2562,
           'Import data'!$I$25:$I$80,$E$2562),
    ""
)</f>
        <v/>
      </c>
      <c r="J2562" s="311" t="str">
        <f t="array" ref="J2562">IF(
    XLOOKUP(F2562, 'Import data'!$J$26:$J$47, 'Import data'!$M$26:$M$47, "", 0) = "Please add the region-specific supplier emission factor or choose a different region available in the IAEG database.",
    "",
    XLOOKUP(F2562, 'Import data'!$J$26:$J$47, 'Import data'!$M$26:$M$47, "", 0)
)</f>
        <v/>
      </c>
      <c r="K2562" s="311" t="str">
        <f t="array" ref="K2562">IFERROR(
    XLOOKUP(F2562,
            _xlws.FILTER('Supplier Emission'!$G$15:$G$49,
                   ('Supplier Emission'!$D$15:$D$49=H2562) * ('Supplier Emission'!$F$15:$F$49=$E$2562)),
            _xlws.FILTER('Supplier Emission'!$I$15:$I$49,
                   ('Supplier Emission'!$D$15:$D$49=H2562) * ('Supplier Emission'!$F$15:$F$49=$E$2562)),
            ""),
    "")</f>
        <v/>
      </c>
      <c r="L2562" s="311" t="str">
        <f t="array" ref="L2562">IFERROR(
    XLOOKUP(F2562,
            _xlws.FILTER('Supplier Emission'!$G$15:$G$49,
                   ('Supplier Emission'!$D$15:$D$49=H2562) * ('Supplier Emission'!$F$15:$F$49=$E$2562)),
            _xlws.FILTER('Supplier Emission'!$J$15:$J$49,
                   ('Supplier Emission'!$D$15:$D$49=H2562) * ('Supplier Emission'!$F$15:$F$49=$E$2562)),
            ""),
    "")</f>
        <v/>
      </c>
      <c r="M2562" s="311" t="str">
        <f t="array" ref="M2562">IFERROR(
    XLOOKUP(F2562,
            _xlws.FILTER('Supplier Emission'!$G$15:$G$49,
                   ('Supplier Emission'!$D$15:$D$49=H2562) * ('Supplier Emission'!$F$15:$F$49=$E$2562)),
            _xlws.FILTER('Supplier Emission'!$M$15:$M$49,
                   ('Supplier Emission'!$D$15:$D$49=H2562) * ('Supplier Emission'!$F$15:$F$49=$E$2562)),
            ""),
    "")</f>
        <v/>
      </c>
      <c r="N2562" s="311" t="str">
        <f t="array" ref="N2562">IFERROR(
    XLOOKUP(F2562,
            _xlws.FILTER('Supplier Emission'!$G$15:$G$49,
                   ('Supplier Emission'!$D$15:$D$49=H2562) * ('Supplier Emission'!$F$15:$F$49=$E$2562)),
            _xlws.FILTER('Supplier Emission'!$H$15:$H$49,
                   ('Supplier Emission'!$D$15:$D$49=H2562) * ('Supplier Emission'!$F$15:$F$49=$E$2562)),
            ""),
    "")</f>
        <v/>
      </c>
      <c r="O2562" s="311" t="str">
        <f t="array" ref="O2562">XLOOKUP(1,('Emission Factors'!$E$5:$E$488='GHG emissions calculations'!$F2562)*('Emission Factors'!$H$5:$H$488='GHG emissions calculations'!$H2562),INDEX('Emission Factors'!$E$5:$T$488,0,MATCH('GHG emissions calculations'!O$6,'Emission Factors'!$E$5:$T$5,0)),"",0)</f>
        <v/>
      </c>
      <c r="P2562" s="313" t="str">
        <f t="array" ref="P2562">IFERROR(
    INDEX('Emission Factors'!$E$5:$P$488,
          MATCH(1,
                ('Emission Factors'!$E$5:$E$488 = 'GHG emissions calculations'!$F2562) *
                ('Emission Factors'!$H$5:$H$488 = 'GHG emissions calculations'!$H2562),
                0),
          MATCH('GHG emissions calculations'!P$6,'Emission Factors'!$E$5:$P$5,0)),
    "")</f>
        <v/>
      </c>
      <c r="Q2562" s="311" t="str">
        <f t="array" ref="Q2562">IFERROR(
    IF(
        INDEX('Emission Factors'!$E$5:$P$488,
              MATCH(1,
                    ('Emission Factors'!$E$5:$E$488 = 'GHG emissions calculations'!$F2562) *
                    ('Emission Factors'!$H$5:$H$488 = 'GHG emissions calculations'!$H2562),
                    0),
              MATCH('GHG emissions calculations'!Q$6, 'Emission Factors'!$E$5:$P$5, 0)) &lt;&gt; "",
        INDEX('Emission Factors'!$E$5:$P$488,
              MATCH(1,
                    ('Emission Factors'!$E$5:$E$488 = 'GHG emissions calculations'!$F2562) *
                    ('Emission Factors'!$H$5:$H$488 = 'GHG emissions calculations'!$H2562),
                    0),
              MATCH('GHG emissions calculations'!Q$6, 'Emission Factors'!$E$5:$P$5, 0)),
        ""),
    "")</f>
        <v/>
      </c>
      <c r="R2562" s="311" t="str">
        <f t="array" ref="R2562">IFERROR(
    IF(
        INDEX('Emission Factors'!$E$5:$R$488,
              MATCH(1,
                    ('Emission Factors'!$E$5:$E$488 = 'GHG emissions calculations'!$F2562) *
                    ('Emission Factors'!$H$5:$H$488 = 'GHG emissions calculations'!$H2562),
                    0),
              MATCH('GHG emissions calculations'!R$6, 'Emission Factors'!$E$5:$R$5, 0)) &lt;&gt; "",
        INDEX('Emission Factors'!$E$5:$R$488,
              MATCH(1,
                    ('Emission Factors'!$E$5:$E$488 = 'GHG emissions calculations'!$F2562) *
                    ('Emission Factors'!$H$5:$H$488 = 'GHG emissions calculations'!$H2562),
                    0),
              MATCH('GHG emissions calculations'!R$6, 'Emission Factors'!$E$5:$R$5, 0)),
        ""),
    "")</f>
        <v/>
      </c>
      <c r="S2562" s="312">
        <f t="shared" si="4"/>
        <v>0</v>
      </c>
      <c r="T2562" s="23"/>
    </row>
    <row r="2563" ht="15.75" customHeight="1" outlineLevel="2">
      <c r="A2563" s="23"/>
      <c r="B2563" s="71"/>
      <c r="C2563" s="71"/>
      <c r="D2563" s="71"/>
      <c r="E2563" s="314"/>
      <c r="F2563" s="311" t="str">
        <f>Lists!AO25</f>
        <v>Research, development and testing services - America</v>
      </c>
      <c r="G2563" s="311">
        <f t="array" ref="G2563">XLOOKUP(1,('Emission Factors'!$E$5:$E$488='GHG emissions calculations'!$F2563)*('Emission Factors'!$H$5:$H$488='GHG emissions calculations'!$H2563),INDEX('Emission Factors'!$E$5:$T$488,0,MATCH('GHG emissions calculations'!G$6,'Emission Factors'!$E$5:$T$5,0)),"",0)</f>
        <v>3</v>
      </c>
      <c r="H2563" s="311" t="s">
        <v>238</v>
      </c>
      <c r="I2563" s="312" t="str">
        <f>IF(
    SUMIFS('Import data'!$L$25:$L$80,
           'Import data'!$J$25:$J$80, F2563,
           'Import data'!$G$25:$G$80, 'GHG emissions calculations'!$H2563,
           'Import data'!$I$25:$I$80,$E$2562) &lt;&gt; 0,
    SUMIFS('Import data'!$L$25:$L$80,
           'Import data'!$J$25:$J$80, F2563,
           'Import data'!$G$25:$G$80, 'GHG emissions calculations'!$H2563,
           'Import data'!$I$25:$I$80,$E$2562),
    ""
)</f>
        <v/>
      </c>
      <c r="J2563" s="311" t="str">
        <f t="array" ref="J2563">IF(
    XLOOKUP(F2563, 'Import data'!$J$26:$J$47, 'Import data'!$M$26:$M$47, "", 0) = "Please add the region-specific supplier emission factor or choose a different region available in the IAEG database.",
    "",
    XLOOKUP(F2563, 'Import data'!$J$26:$J$47, 'Import data'!$M$26:$M$47, "", 0)
)</f>
        <v/>
      </c>
      <c r="K2563" s="311" t="str">
        <f t="array" ref="K2563">IFERROR(
    XLOOKUP(F2563,
            _xlws.FILTER('Supplier Emission'!$G$15:$G$49,
                   ('Supplier Emission'!$D$15:$D$49=H2563) * ('Supplier Emission'!$F$15:$F$49=$E$2562)),
            _xlws.FILTER('Supplier Emission'!$I$15:$I$49,
                   ('Supplier Emission'!$D$15:$D$49=H2563) * ('Supplier Emission'!$F$15:$F$49=$E$2562)),
            ""),
    "")</f>
        <v/>
      </c>
      <c r="L2563" s="311" t="str">
        <f t="array" ref="L2563">IFERROR(
    XLOOKUP(F2563,
            _xlws.FILTER('Supplier Emission'!$G$15:$G$49,
                   ('Supplier Emission'!$D$15:$D$49=H2563) * ('Supplier Emission'!$F$15:$F$49=$E$2562)),
            _xlws.FILTER('Supplier Emission'!$J$15:$J$49,
                   ('Supplier Emission'!$D$15:$D$49=H2563) * ('Supplier Emission'!$F$15:$F$49=$E$2562)),
            ""),
    "")</f>
        <v/>
      </c>
      <c r="M2563" s="311" t="str">
        <f t="array" ref="M2563">IFERROR(
    XLOOKUP(F2563,
            _xlws.FILTER('Supplier Emission'!$G$15:$G$49,
                   ('Supplier Emission'!$D$15:$D$49=H2563) * ('Supplier Emission'!$F$15:$F$49=$E$2562)),
            _xlws.FILTER('Supplier Emission'!$M$15:$M$49,
                   ('Supplier Emission'!$D$15:$D$49=H2563) * ('Supplier Emission'!$F$15:$F$49=$E$2562)),
            ""),
    "")</f>
        <v/>
      </c>
      <c r="N2563" s="311" t="str">
        <f t="array" ref="N2563">IFERROR(
    XLOOKUP(F2563,
            _xlws.FILTER('Supplier Emission'!$G$15:$G$49,
                   ('Supplier Emission'!$D$15:$D$49=H2563) * ('Supplier Emission'!$F$15:$F$49=$E$2562)),
            _xlws.FILTER('Supplier Emission'!$H$15:$H$49,
                   ('Supplier Emission'!$D$15:$D$49=H2563) * ('Supplier Emission'!$F$15:$F$49=$E$2562)),
            ""),
    "")</f>
        <v/>
      </c>
      <c r="O2563" s="311" t="str">
        <f t="array" ref="O2563">XLOOKUP(1,('Emission Factors'!$E$5:$E$488='GHG emissions calculations'!$F2563)*('Emission Factors'!$H$5:$H$488='GHG emissions calculations'!$H2563),INDEX('Emission Factors'!$E$5:$T$488,0,MATCH('GHG emissions calculations'!O$6,'Emission Factors'!$E$5:$T$5,0)),"",0)</f>
        <v>Scientific research and development</v>
      </c>
      <c r="P2563" s="313">
        <f t="array" ref="P2563">IFERROR(
    INDEX('Emission Factors'!$E$5:$P$488,
          MATCH(1,
                ('Emission Factors'!$E$5:$E$488 = 'GHG emissions calculations'!$F2563) *
                ('Emission Factors'!$H$5:$H$488 = 'GHG emissions calculations'!$H2563),
                0),
          MATCH('GHG emissions calculations'!P$6,'Emission Factors'!$E$5:$P$5,0)),
    "")</f>
        <v>169.8223231</v>
      </c>
      <c r="Q2563" s="311" t="str">
        <f t="array" ref="Q2563">IFERROR(
    IF(
        INDEX('Emission Factors'!$E$5:$P$488,
              MATCH(1,
                    ('Emission Factors'!$E$5:$E$488 = 'GHG emissions calculations'!$F2563) *
                    ('Emission Factors'!$H$5:$H$488 = 'GHG emissions calculations'!$H2563),
                    0),
              MATCH('GHG emissions calculations'!Q$6, 'Emission Factors'!$E$5:$P$5, 0)) &lt;&gt; "",
        INDEX('Emission Factors'!$E$5:$P$488,
              MATCH(1,
                    ('Emission Factors'!$E$5:$E$488 = 'GHG emissions calculations'!$F2563) *
                    ('Emission Factors'!$H$5:$H$488 = 'GHG emissions calculations'!$H2563),
                    0),
              MATCH('GHG emissions calculations'!Q$6, 'Emission Factors'!$E$5:$P$5, 0)),
        ""),
    "")</f>
        <v>kgCO2e / k€</v>
      </c>
      <c r="R2563" s="311" t="str">
        <f t="array" ref="R2563">IFERROR(
    IF(
        INDEX('Emission Factors'!$E$5:$R$488,
              MATCH(1,
                    ('Emission Factors'!$E$5:$E$488 = 'GHG emissions calculations'!$F2563) *
                    ('Emission Factors'!$H$5:$H$488 = 'GHG emissions calculations'!$H2563),
                    0),
              MATCH('GHG emissions calculations'!R$6, 'Emission Factors'!$E$5:$R$5, 0)) &lt;&gt; "",
        INDEX('Emission Factors'!$E$5:$R$488,
              MATCH(1,
                    ('Emission Factors'!$E$5:$E$488 = 'GHG emissions calculations'!$F2563) *
                    ('Emission Factors'!$H$5:$H$488 = 'GHG emissions calculations'!$H2563),
                    0),
              MATCH('GHG emissions calculations'!R$6, 'Emission Factors'!$E$5:$R$5, 0)),
        ""),
    "")</f>
        <v>America</v>
      </c>
      <c r="S2563" s="312">
        <f t="shared" si="4"/>
        <v>0</v>
      </c>
      <c r="T2563" s="23"/>
    </row>
    <row r="2564" ht="15.75" customHeight="1" outlineLevel="2">
      <c r="A2564" s="23"/>
      <c r="B2564" s="71"/>
      <c r="C2564" s="71"/>
      <c r="D2564" s="71"/>
      <c r="E2564" s="314"/>
      <c r="F2564" s="311" t="str">
        <f>Lists!AO28</f>
        <v>Research, development and testing services - Asia</v>
      </c>
      <c r="G2564" s="311">
        <f t="array" ref="G2564">XLOOKUP(1,('Emission Factors'!$E$5:$E$488='GHG emissions calculations'!$F2564)*('Emission Factors'!$H$5:$H$488='GHG emissions calculations'!$H2564),INDEX('Emission Factors'!$E$5:$T$488,0,MATCH('GHG emissions calculations'!G$6,'Emission Factors'!$E$5:$T$5,0)),"",0)</f>
        <v>3</v>
      </c>
      <c r="H2564" s="311" t="s">
        <v>238</v>
      </c>
      <c r="I2564" s="312" t="str">
        <f>IF(
    SUMIFS('Import data'!$L$25:$L$80,
           'Import data'!$J$25:$J$80, F2564,
           'Import data'!$G$25:$G$80, 'GHG emissions calculations'!$H2564,
           'Import data'!$I$25:$I$80,$E$2562) &lt;&gt; 0,
    SUMIFS('Import data'!$L$25:$L$80,
           'Import data'!$J$25:$J$80, F2564,
           'Import data'!$G$25:$G$80, 'GHG emissions calculations'!$H2564,
           'Import data'!$I$25:$I$80,$E$2562),
    ""
)</f>
        <v/>
      </c>
      <c r="J2564" s="311" t="str">
        <f t="array" ref="J2564">IF(
    XLOOKUP(F2564, 'Import data'!$J$26:$J$47, 'Import data'!$M$26:$M$47, "", 0) = "Please add the region-specific supplier emission factor or choose a different region available in the IAEG database.",
    "",
    XLOOKUP(F2564, 'Import data'!$J$26:$J$47, 'Import data'!$M$26:$M$47, "", 0)
)</f>
        <v/>
      </c>
      <c r="K2564" s="311" t="str">
        <f t="array" ref="K2564">IFERROR(
    XLOOKUP(F2564,
            _xlws.FILTER('Supplier Emission'!$G$15:$G$49,
                   ('Supplier Emission'!$D$15:$D$49=H2564) * ('Supplier Emission'!$F$15:$F$49=$E$2562)),
            _xlws.FILTER('Supplier Emission'!$I$15:$I$49,
                   ('Supplier Emission'!$D$15:$D$49=H2564) * ('Supplier Emission'!$F$15:$F$49=$E$2562)),
            ""),
    "")</f>
        <v/>
      </c>
      <c r="L2564" s="311" t="str">
        <f t="array" ref="L2564">IFERROR(
    XLOOKUP(F2564,
            _xlws.FILTER('Supplier Emission'!$G$15:$G$49,
                   ('Supplier Emission'!$D$15:$D$49=H2564) * ('Supplier Emission'!$F$15:$F$49=$E$2562)),
            _xlws.FILTER('Supplier Emission'!$J$15:$J$49,
                   ('Supplier Emission'!$D$15:$D$49=H2564) * ('Supplier Emission'!$F$15:$F$49=$E$2562)),
            ""),
    "")</f>
        <v/>
      </c>
      <c r="M2564" s="311" t="str">
        <f t="array" ref="M2564">IFERROR(
    XLOOKUP(F2564,
            _xlws.FILTER('Supplier Emission'!$G$15:$G$49,
                   ('Supplier Emission'!$D$15:$D$49=H2564) * ('Supplier Emission'!$F$15:$F$49=$E$2562)),
            _xlws.FILTER('Supplier Emission'!$M$15:$M$49,
                   ('Supplier Emission'!$D$15:$D$49=H2564) * ('Supplier Emission'!$F$15:$F$49=$E$2562)),
            ""),
    "")</f>
        <v/>
      </c>
      <c r="N2564" s="311" t="str">
        <f t="array" ref="N2564">IFERROR(
    XLOOKUP(F2564,
            _xlws.FILTER('Supplier Emission'!$G$15:$G$49,
                   ('Supplier Emission'!$D$15:$D$49=H2564) * ('Supplier Emission'!$F$15:$F$49=$E$2562)),
            _xlws.FILTER('Supplier Emission'!$H$15:$H$49,
                   ('Supplier Emission'!$D$15:$D$49=H2564) * ('Supplier Emission'!$F$15:$F$49=$E$2562)),
            ""),
    "")</f>
        <v/>
      </c>
      <c r="O2564" s="311" t="str">
        <f t="array" ref="O2564">XLOOKUP(1,('Emission Factors'!$E$5:$E$488='GHG emissions calculations'!$F2564)*('Emission Factors'!$H$5:$H$488='GHG emissions calculations'!$H2564),INDEX('Emission Factors'!$E$5:$T$488,0,MATCH('GHG emissions calculations'!O$6,'Emission Factors'!$E$5:$T$5,0)),"",0)</f>
        <v>Research and development services</v>
      </c>
      <c r="P2564" s="313">
        <f t="array" ref="P2564">IFERROR(
    INDEX('Emission Factors'!$E$5:$P$488,
          MATCH(1,
                ('Emission Factors'!$E$5:$E$488 = 'GHG emissions calculations'!$F2564) *
                ('Emission Factors'!$H$5:$H$488 = 'GHG emissions calculations'!$H2564),
                0),
          MATCH('GHG emissions calculations'!P$6,'Emission Factors'!$E$5:$P$5,0)),
    "")</f>
        <v>1071.648678</v>
      </c>
      <c r="Q2564" s="311" t="str">
        <f t="array" ref="Q2564">IFERROR(
    IF(
        INDEX('Emission Factors'!$E$5:$P$488,
              MATCH(1,
                    ('Emission Factors'!$E$5:$E$488 = 'GHG emissions calculations'!$F2564) *
                    ('Emission Factors'!$H$5:$H$488 = 'GHG emissions calculations'!$H2564),
                    0),
              MATCH('GHG emissions calculations'!Q$6, 'Emission Factors'!$E$5:$P$5, 0)) &lt;&gt; "",
        INDEX('Emission Factors'!$E$5:$P$488,
              MATCH(1,
                    ('Emission Factors'!$E$5:$E$488 = 'GHG emissions calculations'!$F2564) *
                    ('Emission Factors'!$H$5:$H$488 = 'GHG emissions calculations'!$H2564),
                    0),
              MATCH('GHG emissions calculations'!Q$6, 'Emission Factors'!$E$5:$P$5, 0)),
        ""),
    "")</f>
        <v>kgCO2e / k€</v>
      </c>
      <c r="R2564" s="311" t="str">
        <f t="array" ref="R2564">IFERROR(
    IF(
        INDEX('Emission Factors'!$E$5:$R$488,
              MATCH(1,
                    ('Emission Factors'!$E$5:$E$488 = 'GHG emissions calculations'!$F2564) *
                    ('Emission Factors'!$H$5:$H$488 = 'GHG emissions calculations'!$H2564),
                    0),
              MATCH('GHG emissions calculations'!R$6, 'Emission Factors'!$E$5:$R$5, 0)) &lt;&gt; "",
        INDEX('Emission Factors'!$E$5:$R$488,
              MATCH(1,
                    ('Emission Factors'!$E$5:$E$488 = 'GHG emissions calculations'!$F2564) *
                    ('Emission Factors'!$H$5:$H$488 = 'GHG emissions calculations'!$H2564),
                    0),
              MATCH('GHG emissions calculations'!R$6, 'Emission Factors'!$E$5:$R$5, 0)),
        ""),
    "")</f>
        <v>Asia</v>
      </c>
      <c r="S2564" s="312">
        <f t="shared" si="4"/>
        <v>0</v>
      </c>
      <c r="T2564" s="23"/>
    </row>
    <row r="2565" ht="15.75" customHeight="1" outlineLevel="2">
      <c r="A2565" s="23"/>
      <c r="B2565" s="71"/>
      <c r="C2565" s="71"/>
      <c r="D2565" s="71"/>
      <c r="E2565" s="314"/>
      <c r="F2565" s="311" t="str">
        <f>Lists!AO26</f>
        <v>Research, development and testing services - Europe</v>
      </c>
      <c r="G2565" s="311">
        <f t="array" ref="G2565">XLOOKUP(1,('Emission Factors'!$E$5:$E$488='GHG emissions calculations'!$F2565)*('Emission Factors'!$H$5:$H$488='GHG emissions calculations'!$H2565),INDEX('Emission Factors'!$E$5:$T$488,0,MATCH('GHG emissions calculations'!G$6,'Emission Factors'!$E$5:$T$5,0)),"",0)</f>
        <v>3</v>
      </c>
      <c r="H2565" s="311" t="s">
        <v>238</v>
      </c>
      <c r="I2565" s="312" t="str">
        <f>IF(
    SUMIFS('Import data'!$L$25:$L$80,
           'Import data'!$J$25:$J$80, F2565,
           'Import data'!$G$25:$G$80, 'GHG emissions calculations'!$H2565,
           'Import data'!$I$25:$I$80,$E$2562) &lt;&gt; 0,
    SUMIFS('Import data'!$L$25:$L$80,
           'Import data'!$J$25:$J$80, F2565,
           'Import data'!$G$25:$G$80, 'GHG emissions calculations'!$H2565,
           'Import data'!$I$25:$I$80,$E$2562),
    ""
)</f>
        <v/>
      </c>
      <c r="J2565" s="311" t="str">
        <f t="array" ref="J2565">IF(
    XLOOKUP(F2565, 'Import data'!$J$26:$J$47, 'Import data'!$M$26:$M$47, "", 0) = "Please add the region-specific supplier emission factor or choose a different region available in the IAEG database.",
    "",
    XLOOKUP(F2565, 'Import data'!$J$26:$J$47, 'Import data'!$M$26:$M$47, "", 0)
)</f>
        <v/>
      </c>
      <c r="K2565" s="311" t="str">
        <f t="array" ref="K2565">IFERROR(
    XLOOKUP(F2565,
            _xlws.FILTER('Supplier Emission'!$G$15:$G$49,
                   ('Supplier Emission'!$D$15:$D$49=H2565) * ('Supplier Emission'!$F$15:$F$49=$E$2562)),
            _xlws.FILTER('Supplier Emission'!$I$15:$I$49,
                   ('Supplier Emission'!$D$15:$D$49=H2565) * ('Supplier Emission'!$F$15:$F$49=$E$2562)),
            ""),
    "")</f>
        <v/>
      </c>
      <c r="L2565" s="311" t="str">
        <f t="array" ref="L2565">IFERROR(
    XLOOKUP(F2565,
            _xlws.FILTER('Supplier Emission'!$G$15:$G$49,
                   ('Supplier Emission'!$D$15:$D$49=H2565) * ('Supplier Emission'!$F$15:$F$49=$E$2562)),
            _xlws.FILTER('Supplier Emission'!$J$15:$J$49,
                   ('Supplier Emission'!$D$15:$D$49=H2565) * ('Supplier Emission'!$F$15:$F$49=$E$2562)),
            ""),
    "")</f>
        <v/>
      </c>
      <c r="M2565" s="311" t="str">
        <f t="array" ref="M2565">IFERROR(
    XLOOKUP(F2565,
            _xlws.FILTER('Supplier Emission'!$G$15:$G$49,
                   ('Supplier Emission'!$D$15:$D$49=H2565) * ('Supplier Emission'!$F$15:$F$49=$E$2562)),
            _xlws.FILTER('Supplier Emission'!$M$15:$M$49,
                   ('Supplier Emission'!$D$15:$D$49=H2565) * ('Supplier Emission'!$F$15:$F$49=$E$2562)),
            ""),
    "")</f>
        <v/>
      </c>
      <c r="N2565" s="311" t="str">
        <f t="array" ref="N2565">IFERROR(
    XLOOKUP(F2565,
            _xlws.FILTER('Supplier Emission'!$G$15:$G$49,
                   ('Supplier Emission'!$D$15:$D$49=H2565) * ('Supplier Emission'!$F$15:$F$49=$E$2562)),
            _xlws.FILTER('Supplier Emission'!$H$15:$H$49,
                   ('Supplier Emission'!$D$15:$D$49=H2565) * ('Supplier Emission'!$F$15:$F$49=$E$2562)),
            ""),
    "")</f>
        <v/>
      </c>
      <c r="O2565" s="311" t="str">
        <f t="array" ref="O2565">XLOOKUP(1,('Emission Factors'!$E$5:$E$488='GHG emissions calculations'!$F2565)*('Emission Factors'!$H$5:$H$488='GHG emissions calculations'!$H2565),INDEX('Emission Factors'!$E$5:$T$488,0,MATCH('GHG emissions calculations'!O$6,'Emission Factors'!$E$5:$T$5,0)),"",0)</f>
        <v>Research and development services</v>
      </c>
      <c r="P2565" s="313">
        <f t="array" ref="P2565">IFERROR(
    INDEX('Emission Factors'!$E$5:$P$488,
          MATCH(1,
                ('Emission Factors'!$E$5:$E$488 = 'GHG emissions calculations'!$F2565) *
                ('Emission Factors'!$H$5:$H$488 = 'GHG emissions calculations'!$H2565),
                0),
          MATCH('GHG emissions calculations'!P$6,'Emission Factors'!$E$5:$P$5,0)),
    "")</f>
        <v>117.4811539</v>
      </c>
      <c r="Q2565" s="311" t="str">
        <f t="array" ref="Q2565">IFERROR(
    IF(
        INDEX('Emission Factors'!$E$5:$P$488,
              MATCH(1,
                    ('Emission Factors'!$E$5:$E$488 = 'GHG emissions calculations'!$F2565) *
                    ('Emission Factors'!$H$5:$H$488 = 'GHG emissions calculations'!$H2565),
                    0),
              MATCH('GHG emissions calculations'!Q$6, 'Emission Factors'!$E$5:$P$5, 0)) &lt;&gt; "",
        INDEX('Emission Factors'!$E$5:$P$488,
              MATCH(1,
                    ('Emission Factors'!$E$5:$E$488 = 'GHG emissions calculations'!$F2565) *
                    ('Emission Factors'!$H$5:$H$488 = 'GHG emissions calculations'!$H2565),
                    0),
              MATCH('GHG emissions calculations'!Q$6, 'Emission Factors'!$E$5:$P$5, 0)),
        ""),
    "")</f>
        <v>kgCO2e / k€</v>
      </c>
      <c r="R2565" s="311" t="str">
        <f t="array" ref="R2565">IFERROR(
    IF(
        INDEX('Emission Factors'!$E$5:$R$488,
              MATCH(1,
                    ('Emission Factors'!$E$5:$E$488 = 'GHG emissions calculations'!$F2565) *
                    ('Emission Factors'!$H$5:$H$488 = 'GHG emissions calculations'!$H2565),
                    0),
              MATCH('GHG emissions calculations'!R$6, 'Emission Factors'!$E$5:$R$5, 0)) &lt;&gt; "",
        INDEX('Emission Factors'!$E$5:$R$488,
              MATCH(1,
                    ('Emission Factors'!$E$5:$E$488 = 'GHG emissions calculations'!$F2565) *
                    ('Emission Factors'!$H$5:$H$488 = 'GHG emissions calculations'!$H2565),
                    0),
              MATCH('GHG emissions calculations'!R$6, 'Emission Factors'!$E$5:$R$5, 0)),
        ""),
    "")</f>
        <v>Europe</v>
      </c>
      <c r="S2565" s="312">
        <f t="shared" si="4"/>
        <v>0</v>
      </c>
      <c r="T2565" s="23"/>
    </row>
    <row r="2566" ht="15.75" customHeight="1" outlineLevel="2">
      <c r="A2566" s="23"/>
      <c r="B2566" s="71"/>
      <c r="C2566" s="71"/>
      <c r="D2566" s="71"/>
      <c r="E2566" s="314"/>
      <c r="F2566" s="311" t="str">
        <f>Lists!AO31</f>
        <v>Research, development and testing services - Global or unspecified region</v>
      </c>
      <c r="G2566" s="311" t="str">
        <f t="array" ref="G2566">XLOOKUP(1,('Emission Factors'!$E$5:$E$488='GHG emissions calculations'!$F2566)*('Emission Factors'!$H$5:$H$488='GHG emissions calculations'!$H2566),INDEX('Emission Factors'!$E$5:$T$488,0,MATCH('GHG emissions calculations'!G$6,'Emission Factors'!$E$5:$T$5,0)),"",0)</f>
        <v/>
      </c>
      <c r="H2566" s="311" t="s">
        <v>238</v>
      </c>
      <c r="I2566" s="312" t="str">
        <f>IF(
    SUMIFS('Import data'!$L$25:$L$80,
           'Import data'!$J$25:$J$80, F2566,
           'Import data'!$G$25:$G$80, 'GHG emissions calculations'!$H2566,
           'Import data'!$I$25:$I$80,$E$2562) &lt;&gt; 0,
    SUMIFS('Import data'!$L$25:$L$80,
           'Import data'!$J$25:$J$80, F2566,
           'Import data'!$G$25:$G$80, 'GHG emissions calculations'!$H2566,
           'Import data'!$I$25:$I$80,$E$2562),
    ""
)</f>
        <v/>
      </c>
      <c r="J2566" s="311" t="str">
        <f t="array" ref="J2566">IF(
    XLOOKUP(F2566, 'Import data'!$J$26:$J$47, 'Import data'!$M$26:$M$47, "", 0) = "Please add the region-specific supplier emission factor or choose a different region available in the IAEG database.",
    "",
    XLOOKUP(F2566, 'Import data'!$J$26:$J$47, 'Import data'!$M$26:$M$47, "", 0)
)</f>
        <v/>
      </c>
      <c r="K2566" s="311" t="str">
        <f t="array" ref="K2566">IFERROR(
    XLOOKUP(F2566,
            _xlws.FILTER('Supplier Emission'!$G$15:$G$49,
                   ('Supplier Emission'!$D$15:$D$49=H2566) * ('Supplier Emission'!$F$15:$F$49=$E$2562)),
            _xlws.FILTER('Supplier Emission'!$I$15:$I$49,
                   ('Supplier Emission'!$D$15:$D$49=H2566) * ('Supplier Emission'!$F$15:$F$49=$E$2562)),
            ""),
    "")</f>
        <v/>
      </c>
      <c r="L2566" s="311" t="str">
        <f t="array" ref="L2566">IFERROR(
    XLOOKUP(F2566,
            _xlws.FILTER('Supplier Emission'!$G$15:$G$49,
                   ('Supplier Emission'!$D$15:$D$49=H2566) * ('Supplier Emission'!$F$15:$F$49=$E$2562)),
            _xlws.FILTER('Supplier Emission'!$J$15:$J$49,
                   ('Supplier Emission'!$D$15:$D$49=H2566) * ('Supplier Emission'!$F$15:$F$49=$E$2562)),
            ""),
    "")</f>
        <v/>
      </c>
      <c r="M2566" s="311" t="str">
        <f t="array" ref="M2566">IFERROR(
    XLOOKUP(F2566,
            _xlws.FILTER('Supplier Emission'!$G$15:$G$49,
                   ('Supplier Emission'!$D$15:$D$49=H2566) * ('Supplier Emission'!$F$15:$F$49=$E$2562)),
            _xlws.FILTER('Supplier Emission'!$M$15:$M$49,
                   ('Supplier Emission'!$D$15:$D$49=H2566) * ('Supplier Emission'!$F$15:$F$49=$E$2562)),
            ""),
    "")</f>
        <v/>
      </c>
      <c r="N2566" s="311" t="str">
        <f t="array" ref="N2566">IFERROR(
    XLOOKUP(F2566,
            _xlws.FILTER('Supplier Emission'!$G$15:$G$49,
                   ('Supplier Emission'!$D$15:$D$49=H2566) * ('Supplier Emission'!$F$15:$F$49=$E$2562)),
            _xlws.FILTER('Supplier Emission'!$H$15:$H$49,
                   ('Supplier Emission'!$D$15:$D$49=H2566) * ('Supplier Emission'!$F$15:$F$49=$E$2562)),
            ""),
    "")</f>
        <v/>
      </c>
      <c r="O2566" s="311" t="str">
        <f t="array" ref="O2566">XLOOKUP(1,('Emission Factors'!$E$5:$E$488='GHG emissions calculations'!$F2566)*('Emission Factors'!$H$5:$H$488='GHG emissions calculations'!$H2566),INDEX('Emission Factors'!$E$5:$T$488,0,MATCH('GHG emissions calculations'!O$6,'Emission Factors'!$E$5:$T$5,0)),"",0)</f>
        <v/>
      </c>
      <c r="P2566" s="313" t="str">
        <f t="array" ref="P2566">IFERROR(
    INDEX('Emission Factors'!$E$5:$P$488,
          MATCH(1,
                ('Emission Factors'!$E$5:$E$488 = 'GHG emissions calculations'!$F2566) *
                ('Emission Factors'!$H$5:$H$488 = 'GHG emissions calculations'!$H2566),
                0),
          MATCH('GHG emissions calculations'!P$6,'Emission Factors'!$E$5:$P$5,0)),
    "")</f>
        <v/>
      </c>
      <c r="Q2566" s="311" t="str">
        <f t="array" ref="Q2566">IFERROR(
    IF(
        INDEX('Emission Factors'!$E$5:$P$488,
              MATCH(1,
                    ('Emission Factors'!$E$5:$E$488 = 'GHG emissions calculations'!$F2566) *
                    ('Emission Factors'!$H$5:$H$488 = 'GHG emissions calculations'!$H2566),
                    0),
              MATCH('GHG emissions calculations'!Q$6, 'Emission Factors'!$E$5:$P$5, 0)) &lt;&gt; "",
        INDEX('Emission Factors'!$E$5:$P$488,
              MATCH(1,
                    ('Emission Factors'!$E$5:$E$488 = 'GHG emissions calculations'!$F2566) *
                    ('Emission Factors'!$H$5:$H$488 = 'GHG emissions calculations'!$H2566),
                    0),
              MATCH('GHG emissions calculations'!Q$6, 'Emission Factors'!$E$5:$P$5, 0)),
        ""),
    "")</f>
        <v/>
      </c>
      <c r="R2566" s="311" t="str">
        <f t="array" ref="R2566">IFERROR(
    IF(
        INDEX('Emission Factors'!$E$5:$R$488,
              MATCH(1,
                    ('Emission Factors'!$E$5:$E$488 = 'GHG emissions calculations'!$F2566) *
                    ('Emission Factors'!$H$5:$H$488 = 'GHG emissions calculations'!$H2566),
                    0),
              MATCH('GHG emissions calculations'!R$6, 'Emission Factors'!$E$5:$R$5, 0)) &lt;&gt; "",
        INDEX('Emission Factors'!$E$5:$R$488,
              MATCH(1,
                    ('Emission Factors'!$E$5:$E$488 = 'GHG emissions calculations'!$F2566) *
                    ('Emission Factors'!$H$5:$H$488 = 'GHG emissions calculations'!$H2566),
                    0),
              MATCH('GHG emissions calculations'!R$6, 'Emission Factors'!$E$5:$R$5, 0)),
        ""),
    "")</f>
        <v/>
      </c>
      <c r="S2566" s="312">
        <f t="shared" si="4"/>
        <v>0</v>
      </c>
      <c r="T2566" s="23"/>
    </row>
    <row r="2567" ht="15.75" customHeight="1" outlineLevel="2">
      <c r="A2567" s="23"/>
      <c r="B2567" s="71"/>
      <c r="C2567" s="71"/>
      <c r="D2567" s="71"/>
      <c r="E2567" s="314"/>
      <c r="F2567" s="311" t="str">
        <f>Lists!AO30</f>
        <v>Research, development and testing services - Middle East</v>
      </c>
      <c r="G2567" s="311" t="str">
        <f t="array" ref="G2567">XLOOKUP(1,('Emission Factors'!$E$5:$E$488='GHG emissions calculations'!$F2567)*('Emission Factors'!$H$5:$H$488='GHG emissions calculations'!$H2567),INDEX('Emission Factors'!$E$5:$T$488,0,MATCH('GHG emissions calculations'!G$6,'Emission Factors'!$E$5:$T$5,0)),"",0)</f>
        <v/>
      </c>
      <c r="H2567" s="311" t="s">
        <v>238</v>
      </c>
      <c r="I2567" s="312" t="str">
        <f>IF(
    SUMIFS('Import data'!$L$25:$L$80,
           'Import data'!$J$25:$J$80, F2567,
           'Import data'!$G$25:$G$80, 'GHG emissions calculations'!$H2567,
           'Import data'!$I$25:$I$80,$E$2562) &lt;&gt; 0,
    SUMIFS('Import data'!$L$25:$L$80,
           'Import data'!$J$25:$J$80, F2567,
           'Import data'!$G$25:$G$80, 'GHG emissions calculations'!$H2567,
           'Import data'!$I$25:$I$80,$E$2562),
    ""
)</f>
        <v/>
      </c>
      <c r="J2567" s="311" t="str">
        <f t="array" ref="J2567">IF(
    XLOOKUP(F2567, 'Import data'!$J$26:$J$47, 'Import data'!$M$26:$M$47, "", 0) = "Please add the region-specific supplier emission factor or choose a different region available in the IAEG database.",
    "",
    XLOOKUP(F2567, 'Import data'!$J$26:$J$47, 'Import data'!$M$26:$M$47, "", 0)
)</f>
        <v/>
      </c>
      <c r="K2567" s="311" t="str">
        <f t="array" ref="K2567">IFERROR(
    XLOOKUP(F2567,
            _xlws.FILTER('Supplier Emission'!$G$15:$G$49,
                   ('Supplier Emission'!$D$15:$D$49=H2567) * ('Supplier Emission'!$F$15:$F$49=$E$2562)),
            _xlws.FILTER('Supplier Emission'!$I$15:$I$49,
                   ('Supplier Emission'!$D$15:$D$49=H2567) * ('Supplier Emission'!$F$15:$F$49=$E$2562)),
            ""),
    "")</f>
        <v/>
      </c>
      <c r="L2567" s="311" t="str">
        <f t="array" ref="L2567">IFERROR(
    XLOOKUP(F2567,
            _xlws.FILTER('Supplier Emission'!$G$15:$G$49,
                   ('Supplier Emission'!$D$15:$D$49=H2567) * ('Supplier Emission'!$F$15:$F$49=$E$2562)),
            _xlws.FILTER('Supplier Emission'!$J$15:$J$49,
                   ('Supplier Emission'!$D$15:$D$49=H2567) * ('Supplier Emission'!$F$15:$F$49=$E$2562)),
            ""),
    "")</f>
        <v/>
      </c>
      <c r="M2567" s="311" t="str">
        <f t="array" ref="M2567">IFERROR(
    XLOOKUP(F2567,
            _xlws.FILTER('Supplier Emission'!$G$15:$G$49,
                   ('Supplier Emission'!$D$15:$D$49=H2567) * ('Supplier Emission'!$F$15:$F$49=$E$2562)),
            _xlws.FILTER('Supplier Emission'!$M$15:$M$49,
                   ('Supplier Emission'!$D$15:$D$49=H2567) * ('Supplier Emission'!$F$15:$F$49=$E$2562)),
            ""),
    "")</f>
        <v/>
      </c>
      <c r="N2567" s="311" t="str">
        <f t="array" ref="N2567">IFERROR(
    XLOOKUP(F2567,
            _xlws.FILTER('Supplier Emission'!$G$15:$G$49,
                   ('Supplier Emission'!$D$15:$D$49=H2567) * ('Supplier Emission'!$F$15:$F$49=$E$2562)),
            _xlws.FILTER('Supplier Emission'!$H$15:$H$49,
                   ('Supplier Emission'!$D$15:$D$49=H2567) * ('Supplier Emission'!$F$15:$F$49=$E$2562)),
            ""),
    "")</f>
        <v/>
      </c>
      <c r="O2567" s="311" t="str">
        <f t="array" ref="O2567">XLOOKUP(1,('Emission Factors'!$E$5:$E$488='GHG emissions calculations'!$F2567)*('Emission Factors'!$H$5:$H$488='GHG emissions calculations'!$H2567),INDEX('Emission Factors'!$E$5:$T$488,0,MATCH('GHG emissions calculations'!O$6,'Emission Factors'!$E$5:$T$5,0)),"",0)</f>
        <v/>
      </c>
      <c r="P2567" s="313" t="str">
        <f t="array" ref="P2567">IFERROR(
    INDEX('Emission Factors'!$E$5:$P$488,
          MATCH(1,
                ('Emission Factors'!$E$5:$E$488 = 'GHG emissions calculations'!$F2567) *
                ('Emission Factors'!$H$5:$H$488 = 'GHG emissions calculations'!$H2567),
                0),
          MATCH('GHG emissions calculations'!P$6,'Emission Factors'!$E$5:$P$5,0)),
    "")</f>
        <v/>
      </c>
      <c r="Q2567" s="311" t="str">
        <f t="array" ref="Q2567">IFERROR(
    IF(
        INDEX('Emission Factors'!$E$5:$P$488,
              MATCH(1,
                    ('Emission Factors'!$E$5:$E$488 = 'GHG emissions calculations'!$F2567) *
                    ('Emission Factors'!$H$5:$H$488 = 'GHG emissions calculations'!$H2567),
                    0),
              MATCH('GHG emissions calculations'!Q$6, 'Emission Factors'!$E$5:$P$5, 0)) &lt;&gt; "",
        INDEX('Emission Factors'!$E$5:$P$488,
              MATCH(1,
                    ('Emission Factors'!$E$5:$E$488 = 'GHG emissions calculations'!$F2567) *
                    ('Emission Factors'!$H$5:$H$488 = 'GHG emissions calculations'!$H2567),
                    0),
              MATCH('GHG emissions calculations'!Q$6, 'Emission Factors'!$E$5:$P$5, 0)),
        ""),
    "")</f>
        <v/>
      </c>
      <c r="R2567" s="311" t="str">
        <f t="array" ref="R2567">IFERROR(
    IF(
        INDEX('Emission Factors'!$E$5:$R$488,
              MATCH(1,
                    ('Emission Factors'!$E$5:$E$488 = 'GHG emissions calculations'!$F2567) *
                    ('Emission Factors'!$H$5:$H$488 = 'GHG emissions calculations'!$H2567),
                    0),
              MATCH('GHG emissions calculations'!R$6, 'Emission Factors'!$E$5:$R$5, 0)) &lt;&gt; "",
        INDEX('Emission Factors'!$E$5:$R$488,
              MATCH(1,
                    ('Emission Factors'!$E$5:$E$488 = 'GHG emissions calculations'!$F2567) *
                    ('Emission Factors'!$H$5:$H$488 = 'GHG emissions calculations'!$H2567),
                    0),
              MATCH('GHG emissions calculations'!R$6, 'Emission Factors'!$E$5:$R$5, 0)),
        ""),
    "")</f>
        <v/>
      </c>
      <c r="S2567" s="312">
        <f t="shared" si="4"/>
        <v>0</v>
      </c>
      <c r="T2567" s="23"/>
    </row>
    <row r="2568" ht="15.75" customHeight="1" outlineLevel="2">
      <c r="A2568" s="23"/>
      <c r="B2568" s="71"/>
      <c r="C2568" s="71"/>
      <c r="D2568" s="71"/>
      <c r="E2568" s="315"/>
      <c r="F2568" s="311" t="str">
        <f>Lists!AO29</f>
        <v>Research, development and testing services - Oceania</v>
      </c>
      <c r="G2568" s="311" t="str">
        <f t="array" ref="G2568">XLOOKUP(1,('Emission Factors'!$E$5:$E$488='GHG emissions calculations'!$F2568)*('Emission Factors'!$H$5:$H$488='GHG emissions calculations'!$H2568),INDEX('Emission Factors'!$E$5:$T$488,0,MATCH('GHG emissions calculations'!G$6,'Emission Factors'!$E$5:$T$5,0)),"",0)</f>
        <v/>
      </c>
      <c r="H2568" s="311" t="s">
        <v>238</v>
      </c>
      <c r="I2568" s="312" t="str">
        <f>IF(
    SUMIFS('Import data'!$L$25:$L$80,
           'Import data'!$J$25:$J$80, F2568,
           'Import data'!$G$25:$G$80, 'GHG emissions calculations'!$H2568,
           'Import data'!$I$25:$I$80,$E$2562) &lt;&gt; 0,
    SUMIFS('Import data'!$L$25:$L$80,
           'Import data'!$J$25:$J$80, F2568,
           'Import data'!$G$25:$G$80, 'GHG emissions calculations'!$H2568,
           'Import data'!$I$25:$I$80,$E$2562),
    ""
)</f>
        <v/>
      </c>
      <c r="J2568" s="311" t="str">
        <f t="array" ref="J2568">IF(
    XLOOKUP(F2568, 'Import data'!$J$26:$J$47, 'Import data'!$M$26:$M$47, "", 0) = "Please add the region-specific supplier emission factor or choose a different region available in the IAEG database.",
    "",
    XLOOKUP(F2568, 'Import data'!$J$26:$J$47, 'Import data'!$M$26:$M$47, "", 0)
)</f>
        <v/>
      </c>
      <c r="K2568" s="311" t="str">
        <f t="array" ref="K2568">IFERROR(
    XLOOKUP(F2568,
            _xlws.FILTER('Supplier Emission'!$G$15:$G$49,
                   ('Supplier Emission'!$D$15:$D$49=H2568) * ('Supplier Emission'!$F$15:$F$49=$E$2562)),
            _xlws.FILTER('Supplier Emission'!$I$15:$I$49,
                   ('Supplier Emission'!$D$15:$D$49=H2568) * ('Supplier Emission'!$F$15:$F$49=$E$2562)),
            ""),
    "")</f>
        <v/>
      </c>
      <c r="L2568" s="311" t="str">
        <f t="array" ref="L2568">IFERROR(
    XLOOKUP(F2568,
            _xlws.FILTER('Supplier Emission'!$G$15:$G$49,
                   ('Supplier Emission'!$D$15:$D$49=H2568) * ('Supplier Emission'!$F$15:$F$49=$E$2562)),
            _xlws.FILTER('Supplier Emission'!$J$15:$J$49,
                   ('Supplier Emission'!$D$15:$D$49=H2568) * ('Supplier Emission'!$F$15:$F$49=$E$2562)),
            ""),
    "")</f>
        <v/>
      </c>
      <c r="M2568" s="311" t="str">
        <f t="array" ref="M2568">IFERROR(
    XLOOKUP(F2568,
            _xlws.FILTER('Supplier Emission'!$G$15:$G$49,
                   ('Supplier Emission'!$D$15:$D$49=H2568) * ('Supplier Emission'!$F$15:$F$49=$E$2562)),
            _xlws.FILTER('Supplier Emission'!$M$15:$M$49,
                   ('Supplier Emission'!$D$15:$D$49=H2568) * ('Supplier Emission'!$F$15:$F$49=$E$2562)),
            ""),
    "")</f>
        <v/>
      </c>
      <c r="N2568" s="311" t="str">
        <f t="array" ref="N2568">IFERROR(
    XLOOKUP(F2568,
            _xlws.FILTER('Supplier Emission'!$G$15:$G$49,
                   ('Supplier Emission'!$D$15:$D$49=H2568) * ('Supplier Emission'!$F$15:$F$49=$E$2562)),
            _xlws.FILTER('Supplier Emission'!$H$15:$H$49,
                   ('Supplier Emission'!$D$15:$D$49=H2568) * ('Supplier Emission'!$F$15:$F$49=$E$2562)),
            ""),
    "")</f>
        <v/>
      </c>
      <c r="O2568" s="311" t="str">
        <f t="array" ref="O2568">XLOOKUP(1,('Emission Factors'!$E$5:$E$488='GHG emissions calculations'!$F2568)*('Emission Factors'!$H$5:$H$488='GHG emissions calculations'!$H2568),INDEX('Emission Factors'!$E$5:$T$488,0,MATCH('GHG emissions calculations'!O$6,'Emission Factors'!$E$5:$T$5,0)),"",0)</f>
        <v/>
      </c>
      <c r="P2568" s="313" t="str">
        <f t="array" ref="P2568">IFERROR(
    INDEX('Emission Factors'!$E$5:$P$488,
          MATCH(1,
                ('Emission Factors'!$E$5:$E$488 = 'GHG emissions calculations'!$F2568) *
                ('Emission Factors'!$H$5:$H$488 = 'GHG emissions calculations'!$H2568),
                0),
          MATCH('GHG emissions calculations'!P$6,'Emission Factors'!$E$5:$P$5,0)),
    "")</f>
        <v/>
      </c>
      <c r="Q2568" s="311" t="str">
        <f t="array" ref="Q2568">IFERROR(
    IF(
        INDEX('Emission Factors'!$E$5:$P$488,
              MATCH(1,
                    ('Emission Factors'!$E$5:$E$488 = 'GHG emissions calculations'!$F2568) *
                    ('Emission Factors'!$H$5:$H$488 = 'GHG emissions calculations'!$H2568),
                    0),
              MATCH('GHG emissions calculations'!Q$6, 'Emission Factors'!$E$5:$P$5, 0)) &lt;&gt; "",
        INDEX('Emission Factors'!$E$5:$P$488,
              MATCH(1,
                    ('Emission Factors'!$E$5:$E$488 = 'GHG emissions calculations'!$F2568) *
                    ('Emission Factors'!$H$5:$H$488 = 'GHG emissions calculations'!$H2568),
                    0),
              MATCH('GHG emissions calculations'!Q$6, 'Emission Factors'!$E$5:$P$5, 0)),
        ""),
    "")</f>
        <v/>
      </c>
      <c r="R2568" s="311" t="str">
        <f t="array" ref="R2568">IFERROR(
    IF(
        INDEX('Emission Factors'!$E$5:$R$488,
              MATCH(1,
                    ('Emission Factors'!$E$5:$E$488 = 'GHG emissions calculations'!$F2568) *
                    ('Emission Factors'!$H$5:$H$488 = 'GHG emissions calculations'!$H2568),
                    0),
              MATCH('GHG emissions calculations'!R$6, 'Emission Factors'!$E$5:$R$5, 0)) &lt;&gt; "",
        INDEX('Emission Factors'!$E$5:$R$488,
              MATCH(1,
                    ('Emission Factors'!$E$5:$E$488 = 'GHG emissions calculations'!$F2568) *
                    ('Emission Factors'!$H$5:$H$488 = 'GHG emissions calculations'!$H2568),
                    0),
              MATCH('GHG emissions calculations'!R$6, 'Emission Factors'!$E$5:$R$5, 0)),
        ""),
    "")</f>
        <v/>
      </c>
      <c r="S2568" s="312">
        <f t="shared" si="4"/>
        <v>0</v>
      </c>
      <c r="T2568" s="23"/>
    </row>
    <row r="2569" ht="15.75" customHeight="1" outlineLevel="2">
      <c r="A2569" s="23"/>
      <c r="B2569" s="71"/>
      <c r="C2569" s="71"/>
      <c r="D2569" s="71"/>
      <c r="E2569" s="310" t="s">
        <v>214</v>
      </c>
      <c r="F2569" s="311" t="str">
        <f>Lists!AQ27</f>
        <v>Nonresidential Building Repair And Maintanence - Africa</v>
      </c>
      <c r="G2569" s="311" t="str">
        <f t="array" ref="G2569">XLOOKUP(1,('Emission Factors'!$E$5:$E$488='GHG emissions calculations'!$F2569)*('Emission Factors'!$H$5:$H$488='GHG emissions calculations'!$H2569),INDEX('Emission Factors'!$E$5:$T$488,0,MATCH('GHG emissions calculations'!G$6,'Emission Factors'!$E$5:$T$5,0)),"",0)</f>
        <v/>
      </c>
      <c r="H2569" s="311" t="s">
        <v>238</v>
      </c>
      <c r="I2569" s="312" t="str">
        <f>IF(
    SUMIFS('Import data'!$L$25:$L$80,
           'Import data'!$J$25:$J$80, F2569,
           'Import data'!$G$25:$G$80, 'GHG emissions calculations'!$H2569,
           'Import data'!$I$25:$I$80,$E$2569) &lt;&gt; 0,
    SUMIFS('Import data'!$L$25:$L$80,
           'Import data'!$J$25:$J$80, F2569,
           'Import data'!$G$25:$G$80, 'GHG emissions calculations'!$H2569,
           'Import data'!$I$25:$I$80,$E$2569),
    ""
)</f>
        <v/>
      </c>
      <c r="J2569" s="311" t="str">
        <f t="array" ref="J2569">IF(
    XLOOKUP(F2569, 'Import data'!$J$26:$J$47, 'Import data'!$M$26:$M$47, "", 0) = "Please add the region-specific supplier emission factor or choose a different region available in the IAEG database.",
    "",
    XLOOKUP(F2569, 'Import data'!$J$26:$J$47, 'Import data'!$M$26:$M$47, "", 0)
)</f>
        <v/>
      </c>
      <c r="K2569" s="311" t="str">
        <f t="array" ref="K2569">IFERROR(
    XLOOKUP(F2569,
            _xlws.FILTER('Supplier Emission'!$G$15:$G$49,
                   ('Supplier Emission'!$D$15:$D$49=H2569) * ('Supplier Emission'!$F$15:$F$49=$E$2569)),
            _xlws.FILTER('Supplier Emission'!$I$15:$I$49,
                   ('Supplier Emission'!$D$15:$D$49=H2569) * ('Supplier Emission'!$F$15:$F$49=$E$2569)),
            ""),
    "")</f>
        <v/>
      </c>
      <c r="L2569" s="311" t="str">
        <f t="array" ref="L2569">IFERROR(
    XLOOKUP(F2569,
            _xlws.FILTER('Supplier Emission'!$G$15:$G$49,
                   ('Supplier Emission'!$D$15:$D$49=H2569) * ('Supplier Emission'!$F$15:$F$49=$E$2569)),
            _xlws.FILTER('Supplier Emission'!$J$15:$J$49,
                   ('Supplier Emission'!$D$15:$D$49=H2569) * ('Supplier Emission'!$F$15:$F$49=$E$2569)),
            ""),
    "")</f>
        <v/>
      </c>
      <c r="M2569" s="311" t="str">
        <f t="array" ref="M2569">IFERROR(
    XLOOKUP(F2569,
            _xlws.FILTER('Supplier Emission'!$G$15:$G$49,
                   ('Supplier Emission'!$D$15:$D$49=H2569) * ('Supplier Emission'!$F$15:$F$49=$E$2569)),
            _xlws.FILTER('Supplier Emission'!$M$15:$M$49,
                   ('Supplier Emission'!$D$15:$D$49=H2569) * ('Supplier Emission'!$F$15:$F$49=$E$2569)),
            ""),
    "")</f>
        <v/>
      </c>
      <c r="N2569" s="311" t="str">
        <f t="array" ref="N2569">IFERROR(
    XLOOKUP(F2569,
            _xlws.FILTER('Supplier Emission'!$G$15:$G$49,
                   ('Supplier Emission'!$D$15:$D$49=H2569) * ('Supplier Emission'!$F$15:$F$49=$E$2569)),
            _xlws.FILTER('Supplier Emission'!$H$15:$H$49,
                   ('Supplier Emission'!$D$15:$D$49=H2569) * ('Supplier Emission'!$F$15:$F$49=$E$2569)),
            ""),
    "")</f>
        <v/>
      </c>
      <c r="O2569" s="311" t="str">
        <f t="array" ref="O2569">XLOOKUP(1,('Emission Factors'!$E$5:$E$488='GHG emissions calculations'!$F2569)*('Emission Factors'!$H$5:$H$488='GHG emissions calculations'!$H2569),INDEX('Emission Factors'!$E$5:$T$488,0,MATCH('GHG emissions calculations'!O$6,'Emission Factors'!$E$5:$T$5,0)),"",0)</f>
        <v/>
      </c>
      <c r="P2569" s="313" t="str">
        <f t="array" ref="P2569">IFERROR(
    INDEX('Emission Factors'!$E$5:$P$488,
          MATCH(1,
                ('Emission Factors'!$E$5:$E$488 = 'GHG emissions calculations'!$F2569) *
                ('Emission Factors'!$H$5:$H$488 = 'GHG emissions calculations'!$H2569),
                0),
          MATCH('GHG emissions calculations'!P$6,'Emission Factors'!$E$5:$P$5,0)),
    "")</f>
        <v/>
      </c>
      <c r="Q2569" s="311" t="str">
        <f t="array" ref="Q2569">IFERROR(
    IF(
        INDEX('Emission Factors'!$E$5:$P$488,
              MATCH(1,
                    ('Emission Factors'!$E$5:$E$488 = 'GHG emissions calculations'!$F2569) *
                    ('Emission Factors'!$H$5:$H$488 = 'GHG emissions calculations'!$H2569),
                    0),
              MATCH('GHG emissions calculations'!Q$6, 'Emission Factors'!$E$5:$P$5, 0)) &lt;&gt; "",
        INDEX('Emission Factors'!$E$5:$P$488,
              MATCH(1,
                    ('Emission Factors'!$E$5:$E$488 = 'GHG emissions calculations'!$F2569) *
                    ('Emission Factors'!$H$5:$H$488 = 'GHG emissions calculations'!$H2569),
                    0),
              MATCH('GHG emissions calculations'!Q$6, 'Emission Factors'!$E$5:$P$5, 0)),
        ""),
    "")</f>
        <v/>
      </c>
      <c r="R2569" s="311" t="str">
        <f t="array" ref="R2569">IFERROR(
    IF(
        INDEX('Emission Factors'!$E$5:$R$488,
              MATCH(1,
                    ('Emission Factors'!$E$5:$E$488 = 'GHG emissions calculations'!$F2569) *
                    ('Emission Factors'!$H$5:$H$488 = 'GHG emissions calculations'!$H2569),
                    0),
              MATCH('GHG emissions calculations'!R$6, 'Emission Factors'!$E$5:$R$5, 0)) &lt;&gt; "",
        INDEX('Emission Factors'!$E$5:$R$488,
              MATCH(1,
                    ('Emission Factors'!$E$5:$E$488 = 'GHG emissions calculations'!$F2569) *
                    ('Emission Factors'!$H$5:$H$488 = 'GHG emissions calculations'!$H2569),
                    0),
              MATCH('GHG emissions calculations'!R$6, 'Emission Factors'!$E$5:$R$5, 0)),
        ""),
    "")</f>
        <v/>
      </c>
      <c r="S2569" s="312">
        <f t="shared" si="4"/>
        <v>0</v>
      </c>
      <c r="T2569" s="23"/>
    </row>
    <row r="2570" ht="15.75" customHeight="1" outlineLevel="2">
      <c r="A2570" s="23"/>
      <c r="B2570" s="71"/>
      <c r="C2570" s="71"/>
      <c r="D2570" s="71"/>
      <c r="E2570" s="314"/>
      <c r="F2570" s="311" t="str">
        <f>Lists!AQ25</f>
        <v>Nonresidential Building Repair And Maintanence - America</v>
      </c>
      <c r="G2570" s="311" t="str">
        <f t="array" ref="G2570">XLOOKUP(1,('Emission Factors'!$E$5:$E$488='GHG emissions calculations'!$F2570)*('Emission Factors'!$H$5:$H$488='GHG emissions calculations'!$H2570),INDEX('Emission Factors'!$E$5:$T$488,0,MATCH('GHG emissions calculations'!G$6,'Emission Factors'!$E$5:$T$5,0)),"",0)</f>
        <v/>
      </c>
      <c r="H2570" s="311" t="s">
        <v>238</v>
      </c>
      <c r="I2570" s="312" t="str">
        <f>IF(
    SUMIFS('Import data'!$L$25:$L$80,
           'Import data'!$J$25:$J$80, F2570,
           'Import data'!$G$25:$G$80, 'GHG emissions calculations'!$H2570,
           'Import data'!$I$25:$I$80,$E$2569) &lt;&gt; 0,
    SUMIFS('Import data'!$L$25:$L$80,
           'Import data'!$J$25:$J$80, F2570,
           'Import data'!$G$25:$G$80, 'GHG emissions calculations'!$H2570,
           'Import data'!$I$25:$I$80,$E$2569),
    ""
)</f>
        <v/>
      </c>
      <c r="J2570" s="311" t="str">
        <f t="array" ref="J2570">IF(
    XLOOKUP(F2570, 'Import data'!$J$26:$J$47, 'Import data'!$M$26:$M$47, "", 0) = "Please add the region-specific supplier emission factor or choose a different region available in the IAEG database.",
    "",
    XLOOKUP(F2570, 'Import data'!$J$26:$J$47, 'Import data'!$M$26:$M$47, "", 0)
)</f>
        <v/>
      </c>
      <c r="K2570" s="311" t="str">
        <f t="array" ref="K2570">IFERROR(
    XLOOKUP(F2570,
            _xlws.FILTER('Supplier Emission'!$G$15:$G$49,
                   ('Supplier Emission'!$D$15:$D$49=H2570) * ('Supplier Emission'!$F$15:$F$49=$E$2569)),
            _xlws.FILTER('Supplier Emission'!$I$15:$I$49,
                   ('Supplier Emission'!$D$15:$D$49=H2570) * ('Supplier Emission'!$F$15:$F$49=$E$2569)),
            ""),
    "")</f>
        <v/>
      </c>
      <c r="L2570" s="311" t="str">
        <f t="array" ref="L2570">IFERROR(
    XLOOKUP(F2570,
            _xlws.FILTER('Supplier Emission'!$G$15:$G$49,
                   ('Supplier Emission'!$D$15:$D$49=H2570) * ('Supplier Emission'!$F$15:$F$49=$E$2569)),
            _xlws.FILTER('Supplier Emission'!$J$15:$J$49,
                   ('Supplier Emission'!$D$15:$D$49=H2570) * ('Supplier Emission'!$F$15:$F$49=$E$2569)),
            ""),
    "")</f>
        <v/>
      </c>
      <c r="M2570" s="311" t="str">
        <f t="array" ref="M2570">IFERROR(
    XLOOKUP(F2570,
            _xlws.FILTER('Supplier Emission'!$G$15:$G$49,
                   ('Supplier Emission'!$D$15:$D$49=H2570) * ('Supplier Emission'!$F$15:$F$49=$E$2569)),
            _xlws.FILTER('Supplier Emission'!$M$15:$M$49,
                   ('Supplier Emission'!$D$15:$D$49=H2570) * ('Supplier Emission'!$F$15:$F$49=$E$2569)),
            ""),
    "")</f>
        <v/>
      </c>
      <c r="N2570" s="311" t="str">
        <f t="array" ref="N2570">IFERROR(
    XLOOKUP(F2570,
            _xlws.FILTER('Supplier Emission'!$G$15:$G$49,
                   ('Supplier Emission'!$D$15:$D$49=H2570) * ('Supplier Emission'!$F$15:$F$49=$E$2569)),
            _xlws.FILTER('Supplier Emission'!$H$15:$H$49,
                   ('Supplier Emission'!$D$15:$D$49=H2570) * ('Supplier Emission'!$F$15:$F$49=$E$2569)),
            ""),
    "")</f>
        <v/>
      </c>
      <c r="O2570" s="311" t="str">
        <f t="array" ref="O2570">XLOOKUP(1,('Emission Factors'!$E$5:$E$488='GHG emissions calculations'!$F2570)*('Emission Factors'!$H$5:$H$488='GHG emissions calculations'!$H2570),INDEX('Emission Factors'!$E$5:$T$488,0,MATCH('GHG emissions calculations'!O$6,'Emission Factors'!$E$5:$T$5,0)),"",0)</f>
        <v/>
      </c>
      <c r="P2570" s="313" t="str">
        <f t="array" ref="P2570">IFERROR(
    INDEX('Emission Factors'!$E$5:$P$488,
          MATCH(1,
                ('Emission Factors'!$E$5:$E$488 = 'GHG emissions calculations'!$F2570) *
                ('Emission Factors'!$H$5:$H$488 = 'GHG emissions calculations'!$H2570),
                0),
          MATCH('GHG emissions calculations'!P$6,'Emission Factors'!$E$5:$P$5,0)),
    "")</f>
        <v/>
      </c>
      <c r="Q2570" s="311" t="str">
        <f t="array" ref="Q2570">IFERROR(
    IF(
        INDEX('Emission Factors'!$E$5:$P$488,
              MATCH(1,
                    ('Emission Factors'!$E$5:$E$488 = 'GHG emissions calculations'!$F2570) *
                    ('Emission Factors'!$H$5:$H$488 = 'GHG emissions calculations'!$H2570),
                    0),
              MATCH('GHG emissions calculations'!Q$6, 'Emission Factors'!$E$5:$P$5, 0)) &lt;&gt; "",
        INDEX('Emission Factors'!$E$5:$P$488,
              MATCH(1,
                    ('Emission Factors'!$E$5:$E$488 = 'GHG emissions calculations'!$F2570) *
                    ('Emission Factors'!$H$5:$H$488 = 'GHG emissions calculations'!$H2570),
                    0),
              MATCH('GHG emissions calculations'!Q$6, 'Emission Factors'!$E$5:$P$5, 0)),
        ""),
    "")</f>
        <v/>
      </c>
      <c r="R2570" s="311" t="str">
        <f t="array" ref="R2570">IFERROR(
    IF(
        INDEX('Emission Factors'!$E$5:$R$488,
              MATCH(1,
                    ('Emission Factors'!$E$5:$E$488 = 'GHG emissions calculations'!$F2570) *
                    ('Emission Factors'!$H$5:$H$488 = 'GHG emissions calculations'!$H2570),
                    0),
              MATCH('GHG emissions calculations'!R$6, 'Emission Factors'!$E$5:$R$5, 0)) &lt;&gt; "",
        INDEX('Emission Factors'!$E$5:$R$488,
              MATCH(1,
                    ('Emission Factors'!$E$5:$E$488 = 'GHG emissions calculations'!$F2570) *
                    ('Emission Factors'!$H$5:$H$488 = 'GHG emissions calculations'!$H2570),
                    0),
              MATCH('GHG emissions calculations'!R$6, 'Emission Factors'!$E$5:$R$5, 0)),
        ""),
    "")</f>
        <v/>
      </c>
      <c r="S2570" s="312">
        <f t="shared" si="4"/>
        <v>0</v>
      </c>
      <c r="T2570" s="23"/>
    </row>
    <row r="2571" ht="15.75" customHeight="1" outlineLevel="2">
      <c r="A2571" s="23"/>
      <c r="B2571" s="71"/>
      <c r="C2571" s="71"/>
      <c r="D2571" s="71"/>
      <c r="E2571" s="314"/>
      <c r="F2571" s="311" t="str">
        <f>Lists!AQ28</f>
        <v>Nonresidential Building Repair And Maintanence - Asia</v>
      </c>
      <c r="G2571" s="311" t="str">
        <f t="array" ref="G2571">XLOOKUP(1,('Emission Factors'!$E$5:$E$488='GHG emissions calculations'!$F2571)*('Emission Factors'!$H$5:$H$488='GHG emissions calculations'!$H2571),INDEX('Emission Factors'!$E$5:$T$488,0,MATCH('GHG emissions calculations'!G$6,'Emission Factors'!$E$5:$T$5,0)),"",0)</f>
        <v/>
      </c>
      <c r="H2571" s="311" t="s">
        <v>238</v>
      </c>
      <c r="I2571" s="312" t="str">
        <f>IF(
    SUMIFS('Import data'!$L$25:$L$80,
           'Import data'!$J$25:$J$80, F2571,
           'Import data'!$G$25:$G$80, 'GHG emissions calculations'!$H2571,
           'Import data'!$I$25:$I$80,$E$2569) &lt;&gt; 0,
    SUMIFS('Import data'!$L$25:$L$80,
           'Import data'!$J$25:$J$80, F2571,
           'Import data'!$G$25:$G$80, 'GHG emissions calculations'!$H2571,
           'Import data'!$I$25:$I$80,$E$2569),
    ""
)</f>
        <v/>
      </c>
      <c r="J2571" s="311" t="str">
        <f t="array" ref="J2571">IF(
    XLOOKUP(F2571, 'Import data'!$J$26:$J$47, 'Import data'!$M$26:$M$47, "", 0) = "Please add the region-specific supplier emission factor or choose a different region available in the IAEG database.",
    "",
    XLOOKUP(F2571, 'Import data'!$J$26:$J$47, 'Import data'!$M$26:$M$47, "", 0)
)</f>
        <v/>
      </c>
      <c r="K2571" s="311" t="str">
        <f t="array" ref="K2571">IFERROR(
    XLOOKUP(F2571,
            _xlws.FILTER('Supplier Emission'!$G$15:$G$49,
                   ('Supplier Emission'!$D$15:$D$49=H2571) * ('Supplier Emission'!$F$15:$F$49=$E$2569)),
            _xlws.FILTER('Supplier Emission'!$I$15:$I$49,
                   ('Supplier Emission'!$D$15:$D$49=H2571) * ('Supplier Emission'!$F$15:$F$49=$E$2569)),
            ""),
    "")</f>
        <v/>
      </c>
      <c r="L2571" s="311" t="str">
        <f t="array" ref="L2571">IFERROR(
    XLOOKUP(F2571,
            _xlws.FILTER('Supplier Emission'!$G$15:$G$49,
                   ('Supplier Emission'!$D$15:$D$49=H2571) * ('Supplier Emission'!$F$15:$F$49=$E$2569)),
            _xlws.FILTER('Supplier Emission'!$J$15:$J$49,
                   ('Supplier Emission'!$D$15:$D$49=H2571) * ('Supplier Emission'!$F$15:$F$49=$E$2569)),
            ""),
    "")</f>
        <v/>
      </c>
      <c r="M2571" s="311" t="str">
        <f t="array" ref="M2571">IFERROR(
    XLOOKUP(F2571,
            _xlws.FILTER('Supplier Emission'!$G$15:$G$49,
                   ('Supplier Emission'!$D$15:$D$49=H2571) * ('Supplier Emission'!$F$15:$F$49=$E$2569)),
            _xlws.FILTER('Supplier Emission'!$M$15:$M$49,
                   ('Supplier Emission'!$D$15:$D$49=H2571) * ('Supplier Emission'!$F$15:$F$49=$E$2569)),
            ""),
    "")</f>
        <v/>
      </c>
      <c r="N2571" s="311" t="str">
        <f t="array" ref="N2571">IFERROR(
    XLOOKUP(F2571,
            _xlws.FILTER('Supplier Emission'!$G$15:$G$49,
                   ('Supplier Emission'!$D$15:$D$49=H2571) * ('Supplier Emission'!$F$15:$F$49=$E$2569)),
            _xlws.FILTER('Supplier Emission'!$H$15:$H$49,
                   ('Supplier Emission'!$D$15:$D$49=H2571) * ('Supplier Emission'!$F$15:$F$49=$E$2569)),
            ""),
    "")</f>
        <v/>
      </c>
      <c r="O2571" s="311" t="str">
        <f t="array" ref="O2571">XLOOKUP(1,('Emission Factors'!$E$5:$E$488='GHG emissions calculations'!$F2571)*('Emission Factors'!$H$5:$H$488='GHG emissions calculations'!$H2571),INDEX('Emission Factors'!$E$5:$T$488,0,MATCH('GHG emissions calculations'!O$6,'Emission Factors'!$E$5:$T$5,0)),"",0)</f>
        <v/>
      </c>
      <c r="P2571" s="313" t="str">
        <f t="array" ref="P2571">IFERROR(
    INDEX('Emission Factors'!$E$5:$P$488,
          MATCH(1,
                ('Emission Factors'!$E$5:$E$488 = 'GHG emissions calculations'!$F2571) *
                ('Emission Factors'!$H$5:$H$488 = 'GHG emissions calculations'!$H2571),
                0),
          MATCH('GHG emissions calculations'!P$6,'Emission Factors'!$E$5:$P$5,0)),
    "")</f>
        <v/>
      </c>
      <c r="Q2571" s="311" t="str">
        <f t="array" ref="Q2571">IFERROR(
    IF(
        INDEX('Emission Factors'!$E$5:$P$488,
              MATCH(1,
                    ('Emission Factors'!$E$5:$E$488 = 'GHG emissions calculations'!$F2571) *
                    ('Emission Factors'!$H$5:$H$488 = 'GHG emissions calculations'!$H2571),
                    0),
              MATCH('GHG emissions calculations'!Q$6, 'Emission Factors'!$E$5:$P$5, 0)) &lt;&gt; "",
        INDEX('Emission Factors'!$E$5:$P$488,
              MATCH(1,
                    ('Emission Factors'!$E$5:$E$488 = 'GHG emissions calculations'!$F2571) *
                    ('Emission Factors'!$H$5:$H$488 = 'GHG emissions calculations'!$H2571),
                    0),
              MATCH('GHG emissions calculations'!Q$6, 'Emission Factors'!$E$5:$P$5, 0)),
        ""),
    "")</f>
        <v/>
      </c>
      <c r="R2571" s="311" t="str">
        <f t="array" ref="R2571">IFERROR(
    IF(
        INDEX('Emission Factors'!$E$5:$R$488,
              MATCH(1,
                    ('Emission Factors'!$E$5:$E$488 = 'GHG emissions calculations'!$F2571) *
                    ('Emission Factors'!$H$5:$H$488 = 'GHG emissions calculations'!$H2571),
                    0),
              MATCH('GHG emissions calculations'!R$6, 'Emission Factors'!$E$5:$R$5, 0)) &lt;&gt; "",
        INDEX('Emission Factors'!$E$5:$R$488,
              MATCH(1,
                    ('Emission Factors'!$E$5:$E$488 = 'GHG emissions calculations'!$F2571) *
                    ('Emission Factors'!$H$5:$H$488 = 'GHG emissions calculations'!$H2571),
                    0),
              MATCH('GHG emissions calculations'!R$6, 'Emission Factors'!$E$5:$R$5, 0)),
        ""),
    "")</f>
        <v/>
      </c>
      <c r="S2571" s="312">
        <f t="shared" si="4"/>
        <v>0</v>
      </c>
      <c r="T2571" s="23"/>
    </row>
    <row r="2572" ht="15.75" customHeight="1" outlineLevel="2">
      <c r="A2572" s="23"/>
      <c r="B2572" s="71"/>
      <c r="C2572" s="71"/>
      <c r="D2572" s="71"/>
      <c r="E2572" s="314"/>
      <c r="F2572" s="311" t="str">
        <f>Lists!AQ26</f>
        <v>Nonresidential Building Repair And Maintanence - Europe</v>
      </c>
      <c r="G2572" s="311" t="str">
        <f t="array" ref="G2572">XLOOKUP(1,('Emission Factors'!$E$5:$E$488='GHG emissions calculations'!$F2572)*('Emission Factors'!$H$5:$H$488='GHG emissions calculations'!$H2572),INDEX('Emission Factors'!$E$5:$T$488,0,MATCH('GHG emissions calculations'!G$6,'Emission Factors'!$E$5:$T$5,0)),"",0)</f>
        <v/>
      </c>
      <c r="H2572" s="311" t="s">
        <v>238</v>
      </c>
      <c r="I2572" s="312" t="str">
        <f>IF(
    SUMIFS('Import data'!$L$25:$L$80,
           'Import data'!$J$25:$J$80, F2572,
           'Import data'!$G$25:$G$80, 'GHG emissions calculations'!$H2572,
           'Import data'!$I$25:$I$80,$E$2569) &lt;&gt; 0,
    SUMIFS('Import data'!$L$25:$L$80,
           'Import data'!$J$25:$J$80, F2572,
           'Import data'!$G$25:$G$80, 'GHG emissions calculations'!$H2572,
           'Import data'!$I$25:$I$80,$E$2569),
    ""
)</f>
        <v/>
      </c>
      <c r="J2572" s="311" t="str">
        <f t="array" ref="J2572">IF(
    XLOOKUP(F2572, 'Import data'!$J$26:$J$47, 'Import data'!$M$26:$M$47, "", 0) = "Please add the region-specific supplier emission factor or choose a different region available in the IAEG database.",
    "",
    XLOOKUP(F2572, 'Import data'!$J$26:$J$47, 'Import data'!$M$26:$M$47, "", 0)
)</f>
        <v/>
      </c>
      <c r="K2572" s="311" t="str">
        <f t="array" ref="K2572">IFERROR(
    XLOOKUP(F2572,
            _xlws.FILTER('Supplier Emission'!$G$15:$G$49,
                   ('Supplier Emission'!$D$15:$D$49=H2572) * ('Supplier Emission'!$F$15:$F$49=$E$2569)),
            _xlws.FILTER('Supplier Emission'!$I$15:$I$49,
                   ('Supplier Emission'!$D$15:$D$49=H2572) * ('Supplier Emission'!$F$15:$F$49=$E$2569)),
            ""),
    "")</f>
        <v/>
      </c>
      <c r="L2572" s="311" t="str">
        <f t="array" ref="L2572">IFERROR(
    XLOOKUP(F2572,
            _xlws.FILTER('Supplier Emission'!$G$15:$G$49,
                   ('Supplier Emission'!$D$15:$D$49=H2572) * ('Supplier Emission'!$F$15:$F$49=$E$2569)),
            _xlws.FILTER('Supplier Emission'!$J$15:$J$49,
                   ('Supplier Emission'!$D$15:$D$49=H2572) * ('Supplier Emission'!$F$15:$F$49=$E$2569)),
            ""),
    "")</f>
        <v/>
      </c>
      <c r="M2572" s="311" t="str">
        <f t="array" ref="M2572">IFERROR(
    XLOOKUP(F2572,
            _xlws.FILTER('Supplier Emission'!$G$15:$G$49,
                   ('Supplier Emission'!$D$15:$D$49=H2572) * ('Supplier Emission'!$F$15:$F$49=$E$2569)),
            _xlws.FILTER('Supplier Emission'!$M$15:$M$49,
                   ('Supplier Emission'!$D$15:$D$49=H2572) * ('Supplier Emission'!$F$15:$F$49=$E$2569)),
            ""),
    "")</f>
        <v/>
      </c>
      <c r="N2572" s="311" t="str">
        <f t="array" ref="N2572">IFERROR(
    XLOOKUP(F2572,
            _xlws.FILTER('Supplier Emission'!$G$15:$G$49,
                   ('Supplier Emission'!$D$15:$D$49=H2572) * ('Supplier Emission'!$F$15:$F$49=$E$2569)),
            _xlws.FILTER('Supplier Emission'!$H$15:$H$49,
                   ('Supplier Emission'!$D$15:$D$49=H2572) * ('Supplier Emission'!$F$15:$F$49=$E$2569)),
            ""),
    "")</f>
        <v/>
      </c>
      <c r="O2572" s="311" t="str">
        <f t="array" ref="O2572">XLOOKUP(1,('Emission Factors'!$E$5:$E$488='GHG emissions calculations'!$F2572)*('Emission Factors'!$H$5:$H$488='GHG emissions calculations'!$H2572),INDEX('Emission Factors'!$E$5:$T$488,0,MATCH('GHG emissions calculations'!O$6,'Emission Factors'!$E$5:$T$5,0)),"",0)</f>
        <v/>
      </c>
      <c r="P2572" s="313" t="str">
        <f t="array" ref="P2572">IFERROR(
    INDEX('Emission Factors'!$E$5:$P$488,
          MATCH(1,
                ('Emission Factors'!$E$5:$E$488 = 'GHG emissions calculations'!$F2572) *
                ('Emission Factors'!$H$5:$H$488 = 'GHG emissions calculations'!$H2572),
                0),
          MATCH('GHG emissions calculations'!P$6,'Emission Factors'!$E$5:$P$5,0)),
    "")</f>
        <v/>
      </c>
      <c r="Q2572" s="311" t="str">
        <f t="array" ref="Q2572">IFERROR(
    IF(
        INDEX('Emission Factors'!$E$5:$P$488,
              MATCH(1,
                    ('Emission Factors'!$E$5:$E$488 = 'GHG emissions calculations'!$F2572) *
                    ('Emission Factors'!$H$5:$H$488 = 'GHG emissions calculations'!$H2572),
                    0),
              MATCH('GHG emissions calculations'!Q$6, 'Emission Factors'!$E$5:$P$5, 0)) &lt;&gt; "",
        INDEX('Emission Factors'!$E$5:$P$488,
              MATCH(1,
                    ('Emission Factors'!$E$5:$E$488 = 'GHG emissions calculations'!$F2572) *
                    ('Emission Factors'!$H$5:$H$488 = 'GHG emissions calculations'!$H2572),
                    0),
              MATCH('GHG emissions calculations'!Q$6, 'Emission Factors'!$E$5:$P$5, 0)),
        ""),
    "")</f>
        <v/>
      </c>
      <c r="R2572" s="311" t="str">
        <f t="array" ref="R2572">IFERROR(
    IF(
        INDEX('Emission Factors'!$E$5:$R$488,
              MATCH(1,
                    ('Emission Factors'!$E$5:$E$488 = 'GHG emissions calculations'!$F2572) *
                    ('Emission Factors'!$H$5:$H$488 = 'GHG emissions calculations'!$H2572),
                    0),
              MATCH('GHG emissions calculations'!R$6, 'Emission Factors'!$E$5:$R$5, 0)) &lt;&gt; "",
        INDEX('Emission Factors'!$E$5:$R$488,
              MATCH(1,
                    ('Emission Factors'!$E$5:$E$488 = 'GHG emissions calculations'!$F2572) *
                    ('Emission Factors'!$H$5:$H$488 = 'GHG emissions calculations'!$H2572),
                    0),
              MATCH('GHG emissions calculations'!R$6, 'Emission Factors'!$E$5:$R$5, 0)),
        ""),
    "")</f>
        <v/>
      </c>
      <c r="S2572" s="312">
        <f t="shared" si="4"/>
        <v>0</v>
      </c>
      <c r="T2572" s="23"/>
    </row>
    <row r="2573" ht="15.75" customHeight="1" outlineLevel="2">
      <c r="A2573" s="23"/>
      <c r="B2573" s="71"/>
      <c r="C2573" s="71"/>
      <c r="D2573" s="71"/>
      <c r="E2573" s="314"/>
      <c r="F2573" s="311" t="str">
        <f>Lists!AQ31</f>
        <v>Nonresidential Building Repair And Maintanence - Global or unspecified region</v>
      </c>
      <c r="G2573" s="311" t="str">
        <f t="array" ref="G2573">XLOOKUP(1,('Emission Factors'!$E$5:$E$488='GHG emissions calculations'!$F2573)*('Emission Factors'!$H$5:$H$488='GHG emissions calculations'!$H2573),INDEX('Emission Factors'!$E$5:$T$488,0,MATCH('GHG emissions calculations'!G$6,'Emission Factors'!$E$5:$T$5,0)),"",0)</f>
        <v/>
      </c>
      <c r="H2573" s="311" t="s">
        <v>238</v>
      </c>
      <c r="I2573" s="312" t="str">
        <f>IF(
    SUMIFS('Import data'!$L$25:$L$80,
           'Import data'!$J$25:$J$80, F2573,
           'Import data'!$G$25:$G$80, 'GHG emissions calculations'!$H2573,
           'Import data'!$I$25:$I$80,$E$2569) &lt;&gt; 0,
    SUMIFS('Import data'!$L$25:$L$80,
           'Import data'!$J$25:$J$80, F2573,
           'Import data'!$G$25:$G$80, 'GHG emissions calculations'!$H2573,
           'Import data'!$I$25:$I$80,$E$2569),
    ""
)</f>
        <v/>
      </c>
      <c r="J2573" s="311" t="str">
        <f t="array" ref="J2573">IF(
    XLOOKUP(F2573, 'Import data'!$J$26:$J$47, 'Import data'!$M$26:$M$47, "", 0) = "Please add the region-specific supplier emission factor or choose a different region available in the IAEG database.",
    "",
    XLOOKUP(F2573, 'Import data'!$J$26:$J$47, 'Import data'!$M$26:$M$47, "", 0)
)</f>
        <v/>
      </c>
      <c r="K2573" s="311" t="str">
        <f t="array" ref="K2573">IFERROR(
    XLOOKUP(F2573,
            _xlws.FILTER('Supplier Emission'!$G$15:$G$49,
                   ('Supplier Emission'!$D$15:$D$49=H2573) * ('Supplier Emission'!$F$15:$F$49=$E$2569)),
            _xlws.FILTER('Supplier Emission'!$I$15:$I$49,
                   ('Supplier Emission'!$D$15:$D$49=H2573) * ('Supplier Emission'!$F$15:$F$49=$E$2569)),
            ""),
    "")</f>
        <v/>
      </c>
      <c r="L2573" s="311" t="str">
        <f t="array" ref="L2573">IFERROR(
    XLOOKUP(F2573,
            _xlws.FILTER('Supplier Emission'!$G$15:$G$49,
                   ('Supplier Emission'!$D$15:$D$49=H2573) * ('Supplier Emission'!$F$15:$F$49=$E$2569)),
            _xlws.FILTER('Supplier Emission'!$J$15:$J$49,
                   ('Supplier Emission'!$D$15:$D$49=H2573) * ('Supplier Emission'!$F$15:$F$49=$E$2569)),
            ""),
    "")</f>
        <v/>
      </c>
      <c r="M2573" s="311" t="str">
        <f t="array" ref="M2573">IFERROR(
    XLOOKUP(F2573,
            _xlws.FILTER('Supplier Emission'!$G$15:$G$49,
                   ('Supplier Emission'!$D$15:$D$49=H2573) * ('Supplier Emission'!$F$15:$F$49=$E$2569)),
            _xlws.FILTER('Supplier Emission'!$M$15:$M$49,
                   ('Supplier Emission'!$D$15:$D$49=H2573) * ('Supplier Emission'!$F$15:$F$49=$E$2569)),
            ""),
    "")</f>
        <v/>
      </c>
      <c r="N2573" s="311" t="str">
        <f t="array" ref="N2573">IFERROR(
    XLOOKUP(F2573,
            _xlws.FILTER('Supplier Emission'!$G$15:$G$49,
                   ('Supplier Emission'!$D$15:$D$49=H2573) * ('Supplier Emission'!$F$15:$F$49=$E$2569)),
            _xlws.FILTER('Supplier Emission'!$H$15:$H$49,
                   ('Supplier Emission'!$D$15:$D$49=H2573) * ('Supplier Emission'!$F$15:$F$49=$E$2569)),
            ""),
    "")</f>
        <v/>
      </c>
      <c r="O2573" s="311" t="str">
        <f t="array" ref="O2573">XLOOKUP(1,('Emission Factors'!$E$5:$E$488='GHG emissions calculations'!$F2573)*('Emission Factors'!$H$5:$H$488='GHG emissions calculations'!$H2573),INDEX('Emission Factors'!$E$5:$T$488,0,MATCH('GHG emissions calculations'!O$6,'Emission Factors'!$E$5:$T$5,0)),"",0)</f>
        <v/>
      </c>
      <c r="P2573" s="313" t="str">
        <f t="array" ref="P2573">IFERROR(
    INDEX('Emission Factors'!$E$5:$P$488,
          MATCH(1,
                ('Emission Factors'!$E$5:$E$488 = 'GHG emissions calculations'!$F2573) *
                ('Emission Factors'!$H$5:$H$488 = 'GHG emissions calculations'!$H2573),
                0),
          MATCH('GHG emissions calculations'!P$6,'Emission Factors'!$E$5:$P$5,0)),
    "")</f>
        <v/>
      </c>
      <c r="Q2573" s="311" t="str">
        <f t="array" ref="Q2573">IFERROR(
    IF(
        INDEX('Emission Factors'!$E$5:$P$488,
              MATCH(1,
                    ('Emission Factors'!$E$5:$E$488 = 'GHG emissions calculations'!$F2573) *
                    ('Emission Factors'!$H$5:$H$488 = 'GHG emissions calculations'!$H2573),
                    0),
              MATCH('GHG emissions calculations'!Q$6, 'Emission Factors'!$E$5:$P$5, 0)) &lt;&gt; "",
        INDEX('Emission Factors'!$E$5:$P$488,
              MATCH(1,
                    ('Emission Factors'!$E$5:$E$488 = 'GHG emissions calculations'!$F2573) *
                    ('Emission Factors'!$H$5:$H$488 = 'GHG emissions calculations'!$H2573),
                    0),
              MATCH('GHG emissions calculations'!Q$6, 'Emission Factors'!$E$5:$P$5, 0)),
        ""),
    "")</f>
        <v/>
      </c>
      <c r="R2573" s="311" t="str">
        <f t="array" ref="R2573">IFERROR(
    IF(
        INDEX('Emission Factors'!$E$5:$R$488,
              MATCH(1,
                    ('Emission Factors'!$E$5:$E$488 = 'GHG emissions calculations'!$F2573) *
                    ('Emission Factors'!$H$5:$H$488 = 'GHG emissions calculations'!$H2573),
                    0),
              MATCH('GHG emissions calculations'!R$6, 'Emission Factors'!$E$5:$R$5, 0)) &lt;&gt; "",
        INDEX('Emission Factors'!$E$5:$R$488,
              MATCH(1,
                    ('Emission Factors'!$E$5:$E$488 = 'GHG emissions calculations'!$F2573) *
                    ('Emission Factors'!$H$5:$H$488 = 'GHG emissions calculations'!$H2573),
                    0),
              MATCH('GHG emissions calculations'!R$6, 'Emission Factors'!$E$5:$R$5, 0)),
        ""),
    "")</f>
        <v/>
      </c>
      <c r="S2573" s="312">
        <f t="shared" si="4"/>
        <v>0</v>
      </c>
      <c r="T2573" s="23"/>
    </row>
    <row r="2574" ht="15.75" customHeight="1" outlineLevel="2">
      <c r="A2574" s="23"/>
      <c r="B2574" s="71"/>
      <c r="C2574" s="71"/>
      <c r="D2574" s="71"/>
      <c r="E2574" s="314"/>
      <c r="F2574" s="311" t="str">
        <f>Lists!AQ30</f>
        <v>Nonresidential Building Repair And Maintanence - Middle East</v>
      </c>
      <c r="G2574" s="311" t="str">
        <f t="array" ref="G2574">XLOOKUP(1,('Emission Factors'!$E$5:$E$488='GHG emissions calculations'!$F2574)*('Emission Factors'!$H$5:$H$488='GHG emissions calculations'!$H2574),INDEX('Emission Factors'!$E$5:$T$488,0,MATCH('GHG emissions calculations'!G$6,'Emission Factors'!$E$5:$T$5,0)),"",0)</f>
        <v/>
      </c>
      <c r="H2574" s="311" t="s">
        <v>238</v>
      </c>
      <c r="I2574" s="312" t="str">
        <f>IF(
    SUMIFS('Import data'!$L$25:$L$80,
           'Import data'!$J$25:$J$80, F2574,
           'Import data'!$G$25:$G$80, 'GHG emissions calculations'!$H2574,
           'Import data'!$I$25:$I$80,$E$2569) &lt;&gt; 0,
    SUMIFS('Import data'!$L$25:$L$80,
           'Import data'!$J$25:$J$80, F2574,
           'Import data'!$G$25:$G$80, 'GHG emissions calculations'!$H2574,
           'Import data'!$I$25:$I$80,$E$2569),
    ""
)</f>
        <v/>
      </c>
      <c r="J2574" s="311" t="str">
        <f t="array" ref="J2574">IF(
    XLOOKUP(F2574, 'Import data'!$J$26:$J$47, 'Import data'!$M$26:$M$47, "", 0) = "Please add the region-specific supplier emission factor or choose a different region available in the IAEG database.",
    "",
    XLOOKUP(F2574, 'Import data'!$J$26:$J$47, 'Import data'!$M$26:$M$47, "", 0)
)</f>
        <v/>
      </c>
      <c r="K2574" s="311" t="str">
        <f t="array" ref="K2574">IFERROR(
    XLOOKUP(F2574,
            _xlws.FILTER('Supplier Emission'!$G$15:$G$49,
                   ('Supplier Emission'!$D$15:$D$49=H2574) * ('Supplier Emission'!$F$15:$F$49=$E$2569)),
            _xlws.FILTER('Supplier Emission'!$I$15:$I$49,
                   ('Supplier Emission'!$D$15:$D$49=H2574) * ('Supplier Emission'!$F$15:$F$49=$E$2569)),
            ""),
    "")</f>
        <v/>
      </c>
      <c r="L2574" s="311" t="str">
        <f t="array" ref="L2574">IFERROR(
    XLOOKUP(F2574,
            _xlws.FILTER('Supplier Emission'!$G$15:$G$49,
                   ('Supplier Emission'!$D$15:$D$49=H2574) * ('Supplier Emission'!$F$15:$F$49=$E$2569)),
            _xlws.FILTER('Supplier Emission'!$J$15:$J$49,
                   ('Supplier Emission'!$D$15:$D$49=H2574) * ('Supplier Emission'!$F$15:$F$49=$E$2569)),
            ""),
    "")</f>
        <v/>
      </c>
      <c r="M2574" s="311" t="str">
        <f t="array" ref="M2574">IFERROR(
    XLOOKUP(F2574,
            _xlws.FILTER('Supplier Emission'!$G$15:$G$49,
                   ('Supplier Emission'!$D$15:$D$49=H2574) * ('Supplier Emission'!$F$15:$F$49=$E$2569)),
            _xlws.FILTER('Supplier Emission'!$M$15:$M$49,
                   ('Supplier Emission'!$D$15:$D$49=H2574) * ('Supplier Emission'!$F$15:$F$49=$E$2569)),
            ""),
    "")</f>
        <v/>
      </c>
      <c r="N2574" s="311" t="str">
        <f t="array" ref="N2574">IFERROR(
    XLOOKUP(F2574,
            _xlws.FILTER('Supplier Emission'!$G$15:$G$49,
                   ('Supplier Emission'!$D$15:$D$49=H2574) * ('Supplier Emission'!$F$15:$F$49=$E$2569)),
            _xlws.FILTER('Supplier Emission'!$H$15:$H$49,
                   ('Supplier Emission'!$D$15:$D$49=H2574) * ('Supplier Emission'!$F$15:$F$49=$E$2569)),
            ""),
    "")</f>
        <v/>
      </c>
      <c r="O2574" s="311" t="str">
        <f t="array" ref="O2574">XLOOKUP(1,('Emission Factors'!$E$5:$E$488='GHG emissions calculations'!$F2574)*('Emission Factors'!$H$5:$H$488='GHG emissions calculations'!$H2574),INDEX('Emission Factors'!$E$5:$T$488,0,MATCH('GHG emissions calculations'!O$6,'Emission Factors'!$E$5:$T$5,0)),"",0)</f>
        <v/>
      </c>
      <c r="P2574" s="313" t="str">
        <f t="array" ref="P2574">IFERROR(
    INDEX('Emission Factors'!$E$5:$P$488,
          MATCH(1,
                ('Emission Factors'!$E$5:$E$488 = 'GHG emissions calculations'!$F2574) *
                ('Emission Factors'!$H$5:$H$488 = 'GHG emissions calculations'!$H2574),
                0),
          MATCH('GHG emissions calculations'!P$6,'Emission Factors'!$E$5:$P$5,0)),
    "")</f>
        <v/>
      </c>
      <c r="Q2574" s="311" t="str">
        <f t="array" ref="Q2574">IFERROR(
    IF(
        INDEX('Emission Factors'!$E$5:$P$488,
              MATCH(1,
                    ('Emission Factors'!$E$5:$E$488 = 'GHG emissions calculations'!$F2574) *
                    ('Emission Factors'!$H$5:$H$488 = 'GHG emissions calculations'!$H2574),
                    0),
              MATCH('GHG emissions calculations'!Q$6, 'Emission Factors'!$E$5:$P$5, 0)) &lt;&gt; "",
        INDEX('Emission Factors'!$E$5:$P$488,
              MATCH(1,
                    ('Emission Factors'!$E$5:$E$488 = 'GHG emissions calculations'!$F2574) *
                    ('Emission Factors'!$H$5:$H$488 = 'GHG emissions calculations'!$H2574),
                    0),
              MATCH('GHG emissions calculations'!Q$6, 'Emission Factors'!$E$5:$P$5, 0)),
        ""),
    "")</f>
        <v/>
      </c>
      <c r="R2574" s="311" t="str">
        <f t="array" ref="R2574">IFERROR(
    IF(
        INDEX('Emission Factors'!$E$5:$R$488,
              MATCH(1,
                    ('Emission Factors'!$E$5:$E$488 = 'GHG emissions calculations'!$F2574) *
                    ('Emission Factors'!$H$5:$H$488 = 'GHG emissions calculations'!$H2574),
                    0),
              MATCH('GHG emissions calculations'!R$6, 'Emission Factors'!$E$5:$R$5, 0)) &lt;&gt; "",
        INDEX('Emission Factors'!$E$5:$R$488,
              MATCH(1,
                    ('Emission Factors'!$E$5:$E$488 = 'GHG emissions calculations'!$F2574) *
                    ('Emission Factors'!$H$5:$H$488 = 'GHG emissions calculations'!$H2574),
                    0),
              MATCH('GHG emissions calculations'!R$6, 'Emission Factors'!$E$5:$R$5, 0)),
        ""),
    "")</f>
        <v/>
      </c>
      <c r="S2574" s="312">
        <f t="shared" si="4"/>
        <v>0</v>
      </c>
      <c r="T2574" s="23"/>
    </row>
    <row r="2575" ht="15.75" customHeight="1" outlineLevel="2">
      <c r="A2575" s="23"/>
      <c r="B2575" s="71"/>
      <c r="C2575" s="71"/>
      <c r="D2575" s="71"/>
      <c r="E2575" s="314"/>
      <c r="F2575" s="311" t="str">
        <f>Lists!AQ29</f>
        <v>Nonresidential Building Repair And Maintanence - Oceania</v>
      </c>
      <c r="G2575" s="311">
        <f t="array" ref="G2575">XLOOKUP(1,('Emission Factors'!$E$5:$E$488='GHG emissions calculations'!$F2575)*('Emission Factors'!$H$5:$H$488='GHG emissions calculations'!$H2575),INDEX('Emission Factors'!$E$5:$T$488,0,MATCH('GHG emissions calculations'!G$6,'Emission Factors'!$E$5:$T$5,0)),"",0)</f>
        <v>3</v>
      </c>
      <c r="H2575" s="311" t="s">
        <v>238</v>
      </c>
      <c r="I2575" s="312" t="str">
        <f>IF(
    SUMIFS('Import data'!$L$25:$L$80,
           'Import data'!$J$25:$J$80, F2575,
           'Import data'!$G$25:$G$80, 'GHG emissions calculations'!$H2575,
           'Import data'!$I$25:$I$80,$E$2569) &lt;&gt; 0,
    SUMIFS('Import data'!$L$25:$L$80,
           'Import data'!$J$25:$J$80, F2575,
           'Import data'!$G$25:$G$80, 'GHG emissions calculations'!$H2575,
           'Import data'!$I$25:$I$80,$E$2569),
    ""
)</f>
        <v/>
      </c>
      <c r="J2575" s="311" t="str">
        <f t="array" ref="J2575">IF(
    XLOOKUP(F2575, 'Import data'!$J$26:$J$47, 'Import data'!$M$26:$M$47, "", 0) = "Please add the region-specific supplier emission factor or choose a different region available in the IAEG database.",
    "",
    XLOOKUP(F2575, 'Import data'!$J$26:$J$47, 'Import data'!$M$26:$M$47, "", 0)
)</f>
        <v/>
      </c>
      <c r="K2575" s="311" t="str">
        <f t="array" ref="K2575">IFERROR(
    XLOOKUP(F2575,
            _xlws.FILTER('Supplier Emission'!$G$15:$G$49,
                   ('Supplier Emission'!$D$15:$D$49=H2575) * ('Supplier Emission'!$F$15:$F$49=$E$2569)),
            _xlws.FILTER('Supplier Emission'!$I$15:$I$49,
                   ('Supplier Emission'!$D$15:$D$49=H2575) * ('Supplier Emission'!$F$15:$F$49=$E$2569)),
            ""),
    "")</f>
        <v/>
      </c>
      <c r="L2575" s="311" t="str">
        <f t="array" ref="L2575">IFERROR(
    XLOOKUP(F2575,
            _xlws.FILTER('Supplier Emission'!$G$15:$G$49,
                   ('Supplier Emission'!$D$15:$D$49=H2575) * ('Supplier Emission'!$F$15:$F$49=$E$2569)),
            _xlws.FILTER('Supplier Emission'!$J$15:$J$49,
                   ('Supplier Emission'!$D$15:$D$49=H2575) * ('Supplier Emission'!$F$15:$F$49=$E$2569)),
            ""),
    "")</f>
        <v/>
      </c>
      <c r="M2575" s="311" t="str">
        <f t="array" ref="M2575">IFERROR(
    XLOOKUP(F2575,
            _xlws.FILTER('Supplier Emission'!$G$15:$G$49,
                   ('Supplier Emission'!$D$15:$D$49=H2575) * ('Supplier Emission'!$F$15:$F$49=$E$2569)),
            _xlws.FILTER('Supplier Emission'!$M$15:$M$49,
                   ('Supplier Emission'!$D$15:$D$49=H2575) * ('Supplier Emission'!$F$15:$F$49=$E$2569)),
            ""),
    "")</f>
        <v/>
      </c>
      <c r="N2575" s="311" t="str">
        <f t="array" ref="N2575">IFERROR(
    XLOOKUP(F2575,
            _xlws.FILTER('Supplier Emission'!$G$15:$G$49,
                   ('Supplier Emission'!$D$15:$D$49=H2575) * ('Supplier Emission'!$F$15:$F$49=$E$2569)),
            _xlws.FILTER('Supplier Emission'!$H$15:$H$49,
                   ('Supplier Emission'!$D$15:$D$49=H2575) * ('Supplier Emission'!$F$15:$F$49=$E$2569)),
            ""),
    "")</f>
        <v/>
      </c>
      <c r="O2575" s="311" t="str">
        <f t="array" ref="O2575">XLOOKUP(1,('Emission Factors'!$E$5:$E$488='GHG emissions calculations'!$F2575)*('Emission Factors'!$H$5:$H$488='GHG emissions calculations'!$H2575),INDEX('Emission Factors'!$E$5:$T$488,0,MATCH('GHG emissions calculations'!O$6,'Emission Factors'!$E$5:$T$5,0)),"",0)</f>
        <v>Non-residential building construction</v>
      </c>
      <c r="P2575" s="313">
        <f t="array" ref="P2575">IFERROR(
    INDEX('Emission Factors'!$E$5:$P$488,
          MATCH(1,
                ('Emission Factors'!$E$5:$E$488 = 'GHG emissions calculations'!$F2575) *
                ('Emission Factors'!$H$5:$H$488 = 'GHG emissions calculations'!$H2575),
                0),
          MATCH('GHG emissions calculations'!P$6,'Emission Factors'!$E$5:$P$5,0)),
    "")</f>
        <v>206.3337867</v>
      </c>
      <c r="Q2575" s="311" t="str">
        <f t="array" ref="Q2575">IFERROR(
    IF(
        INDEX('Emission Factors'!$E$5:$P$488,
              MATCH(1,
                    ('Emission Factors'!$E$5:$E$488 = 'GHG emissions calculations'!$F2575) *
                    ('Emission Factors'!$H$5:$H$488 = 'GHG emissions calculations'!$H2575),
                    0),
              MATCH('GHG emissions calculations'!Q$6, 'Emission Factors'!$E$5:$P$5, 0)) &lt;&gt; "",
        INDEX('Emission Factors'!$E$5:$P$488,
              MATCH(1,
                    ('Emission Factors'!$E$5:$E$488 = 'GHG emissions calculations'!$F2575) *
                    ('Emission Factors'!$H$5:$H$488 = 'GHG emissions calculations'!$H2575),
                    0),
              MATCH('GHG emissions calculations'!Q$6, 'Emission Factors'!$E$5:$P$5, 0)),
        ""),
    "")</f>
        <v>kgCO2e / k€</v>
      </c>
      <c r="R2575" s="311" t="str">
        <f t="array" ref="R2575">IFERROR(
    IF(
        INDEX('Emission Factors'!$E$5:$R$488,
              MATCH(1,
                    ('Emission Factors'!$E$5:$E$488 = 'GHG emissions calculations'!$F2575) *
                    ('Emission Factors'!$H$5:$H$488 = 'GHG emissions calculations'!$H2575),
                    0),
              MATCH('GHG emissions calculations'!R$6, 'Emission Factors'!$E$5:$R$5, 0)) &lt;&gt; "",
        INDEX('Emission Factors'!$E$5:$R$488,
              MATCH(1,
                    ('Emission Factors'!$E$5:$E$488 = 'GHG emissions calculations'!$F2575) *
                    ('Emission Factors'!$H$5:$H$488 = 'GHG emissions calculations'!$H2575),
                    0),
              MATCH('GHG emissions calculations'!R$6, 'Emission Factors'!$E$5:$R$5, 0)),
        ""),
    "")</f>
        <v>Oceania</v>
      </c>
      <c r="S2575" s="312">
        <f t="shared" si="4"/>
        <v>0</v>
      </c>
      <c r="T2575" s="23"/>
    </row>
    <row r="2576" ht="15.75" customHeight="1" outlineLevel="2">
      <c r="A2576" s="23"/>
      <c r="B2576" s="71"/>
      <c r="C2576" s="71"/>
      <c r="D2576" s="71"/>
      <c r="E2576" s="314"/>
      <c r="F2576" s="311" t="str">
        <f>Lists!AQ41</f>
        <v>Repair and maintenance of aircraft and spacecraft - Africa</v>
      </c>
      <c r="G2576" s="311" t="str">
        <f t="array" ref="G2576">XLOOKUP(1,('Emission Factors'!$E$5:$E$488='GHG emissions calculations'!$F2576)*('Emission Factors'!$H$5:$H$488='GHG emissions calculations'!$H2576),INDEX('Emission Factors'!$E$5:$T$488,0,MATCH('GHG emissions calculations'!G$6,'Emission Factors'!$E$5:$T$5,0)),"",0)</f>
        <v/>
      </c>
      <c r="H2576" s="311" t="s">
        <v>238</v>
      </c>
      <c r="I2576" s="312" t="str">
        <f>IF(
    SUMIFS('Import data'!$L$25:$L$80,
           'Import data'!$J$25:$J$80, F2576,
           'Import data'!$G$25:$G$80, 'GHG emissions calculations'!$H2576,
           'Import data'!$I$25:$I$80,$E$2569) &lt;&gt; 0,
    SUMIFS('Import data'!$L$25:$L$80,
           'Import data'!$J$25:$J$80, F2576,
           'Import data'!$G$25:$G$80, 'GHG emissions calculations'!$H2576,
           'Import data'!$I$25:$I$80,$E$2569),
    ""
)</f>
        <v/>
      </c>
      <c r="J2576" s="311" t="str">
        <f t="array" ref="J2576">IF(
    XLOOKUP(F2576, 'Import data'!$J$26:$J$47, 'Import data'!$M$26:$M$47, "", 0) = "Please add the region-specific supplier emission factor or choose a different region available in the IAEG database.",
    "",
    XLOOKUP(F2576, 'Import data'!$J$26:$J$47, 'Import data'!$M$26:$M$47, "", 0)
)</f>
        <v/>
      </c>
      <c r="K2576" s="311" t="str">
        <f t="array" ref="K2576">IFERROR(
    XLOOKUP(F2576,
            _xlws.FILTER('Supplier Emission'!$G$15:$G$49,
                   ('Supplier Emission'!$D$15:$D$49=H2576) * ('Supplier Emission'!$F$15:$F$49=$E$2569)),
            _xlws.FILTER('Supplier Emission'!$I$15:$I$49,
                   ('Supplier Emission'!$D$15:$D$49=H2576) * ('Supplier Emission'!$F$15:$F$49=$E$2569)),
            ""),
    "")</f>
        <v/>
      </c>
      <c r="L2576" s="311" t="str">
        <f t="array" ref="L2576">IFERROR(
    XLOOKUP(F2576,
            _xlws.FILTER('Supplier Emission'!$G$15:$G$49,
                   ('Supplier Emission'!$D$15:$D$49=H2576) * ('Supplier Emission'!$F$15:$F$49=$E$2569)),
            _xlws.FILTER('Supplier Emission'!$J$15:$J$49,
                   ('Supplier Emission'!$D$15:$D$49=H2576) * ('Supplier Emission'!$F$15:$F$49=$E$2569)),
            ""),
    "")</f>
        <v/>
      </c>
      <c r="M2576" s="311" t="str">
        <f t="array" ref="M2576">IFERROR(
    XLOOKUP(F2576,
            _xlws.FILTER('Supplier Emission'!$G$15:$G$49,
                   ('Supplier Emission'!$D$15:$D$49=H2576) * ('Supplier Emission'!$F$15:$F$49=$E$2569)),
            _xlws.FILTER('Supplier Emission'!$M$15:$M$49,
                   ('Supplier Emission'!$D$15:$D$49=H2576) * ('Supplier Emission'!$F$15:$F$49=$E$2569)),
            ""),
    "")</f>
        <v/>
      </c>
      <c r="N2576" s="311" t="str">
        <f t="array" ref="N2576">IFERROR(
    XLOOKUP(F2576,
            _xlws.FILTER('Supplier Emission'!$G$15:$G$49,
                   ('Supplier Emission'!$D$15:$D$49=H2576) * ('Supplier Emission'!$F$15:$F$49=$E$2569)),
            _xlws.FILTER('Supplier Emission'!$H$15:$H$49,
                   ('Supplier Emission'!$D$15:$D$49=H2576) * ('Supplier Emission'!$F$15:$F$49=$E$2569)),
            ""),
    "")</f>
        <v/>
      </c>
      <c r="O2576" s="311" t="str">
        <f t="array" ref="O2576">XLOOKUP(1,('Emission Factors'!$E$5:$E$488='GHG emissions calculations'!$F2576)*('Emission Factors'!$H$5:$H$488='GHG emissions calculations'!$H2576),INDEX('Emission Factors'!$E$5:$T$488,0,MATCH('GHG emissions calculations'!O$6,'Emission Factors'!$E$5:$T$5,0)),"",0)</f>
        <v/>
      </c>
      <c r="P2576" s="313" t="str">
        <f t="array" ref="P2576">IFERROR(
    INDEX('Emission Factors'!$E$5:$P$488,
          MATCH(1,
                ('Emission Factors'!$E$5:$E$488 = 'GHG emissions calculations'!$F2576) *
                ('Emission Factors'!$H$5:$H$488 = 'GHG emissions calculations'!$H2576),
                0),
          MATCH('GHG emissions calculations'!P$6,'Emission Factors'!$E$5:$P$5,0)),
    "")</f>
        <v/>
      </c>
      <c r="Q2576" s="311" t="str">
        <f t="array" ref="Q2576">IFERROR(
    IF(
        INDEX('Emission Factors'!$E$5:$P$488,
              MATCH(1,
                    ('Emission Factors'!$E$5:$E$488 = 'GHG emissions calculations'!$F2576) *
                    ('Emission Factors'!$H$5:$H$488 = 'GHG emissions calculations'!$H2576),
                    0),
              MATCH('GHG emissions calculations'!Q$6, 'Emission Factors'!$E$5:$P$5, 0)) &lt;&gt; "",
        INDEX('Emission Factors'!$E$5:$P$488,
              MATCH(1,
                    ('Emission Factors'!$E$5:$E$488 = 'GHG emissions calculations'!$F2576) *
                    ('Emission Factors'!$H$5:$H$488 = 'GHG emissions calculations'!$H2576),
                    0),
              MATCH('GHG emissions calculations'!Q$6, 'Emission Factors'!$E$5:$P$5, 0)),
        ""),
    "")</f>
        <v/>
      </c>
      <c r="R2576" s="311" t="str">
        <f t="array" ref="R2576">IFERROR(
    IF(
        INDEX('Emission Factors'!$E$5:$R$488,
              MATCH(1,
                    ('Emission Factors'!$E$5:$E$488 = 'GHG emissions calculations'!$F2576) *
                    ('Emission Factors'!$H$5:$H$488 = 'GHG emissions calculations'!$H2576),
                    0),
              MATCH('GHG emissions calculations'!R$6, 'Emission Factors'!$E$5:$R$5, 0)) &lt;&gt; "",
        INDEX('Emission Factors'!$E$5:$R$488,
              MATCH(1,
                    ('Emission Factors'!$E$5:$E$488 = 'GHG emissions calculations'!$F2576) *
                    ('Emission Factors'!$H$5:$H$488 = 'GHG emissions calculations'!$H2576),
                    0),
              MATCH('GHG emissions calculations'!R$6, 'Emission Factors'!$E$5:$R$5, 0)),
        ""),
    "")</f>
        <v/>
      </c>
      <c r="S2576" s="312">
        <f t="shared" si="4"/>
        <v>0</v>
      </c>
      <c r="T2576" s="23"/>
    </row>
    <row r="2577" ht="15.75" customHeight="1" outlineLevel="2">
      <c r="A2577" s="23"/>
      <c r="B2577" s="71"/>
      <c r="C2577" s="71"/>
      <c r="D2577" s="71"/>
      <c r="E2577" s="314"/>
      <c r="F2577" s="311" t="str">
        <f>Lists!AQ39</f>
        <v>Repair and maintenance of aircraft and spacecraft - America</v>
      </c>
      <c r="G2577" s="311" t="str">
        <f t="array" ref="G2577">XLOOKUP(1,('Emission Factors'!$E$5:$E$488='GHG emissions calculations'!$F2577)*('Emission Factors'!$H$5:$H$488='GHG emissions calculations'!$H2577),INDEX('Emission Factors'!$E$5:$T$488,0,MATCH('GHG emissions calculations'!G$6,'Emission Factors'!$E$5:$T$5,0)),"",0)</f>
        <v/>
      </c>
      <c r="H2577" s="311" t="s">
        <v>238</v>
      </c>
      <c r="I2577" s="312" t="str">
        <f>IF(
    SUMIFS('Import data'!$L$25:$L$80,
           'Import data'!$J$25:$J$80, F2577,
           'Import data'!$G$25:$G$80, 'GHG emissions calculations'!$H2577,
           'Import data'!$I$25:$I$80,$E$2569) &lt;&gt; 0,
    SUMIFS('Import data'!$L$25:$L$80,
           'Import data'!$J$25:$J$80, F2577,
           'Import data'!$G$25:$G$80, 'GHG emissions calculations'!$H2577,
           'Import data'!$I$25:$I$80,$E$2569),
    ""
)</f>
        <v/>
      </c>
      <c r="J2577" s="311" t="str">
        <f t="array" ref="J2577">IF(
    XLOOKUP(F2577, 'Import data'!$J$26:$J$47, 'Import data'!$M$26:$M$47, "", 0) = "Please add the region-specific supplier emission factor or choose a different region available in the IAEG database.",
    "",
    XLOOKUP(F2577, 'Import data'!$J$26:$J$47, 'Import data'!$M$26:$M$47, "", 0)
)</f>
        <v/>
      </c>
      <c r="K2577" s="311" t="str">
        <f t="array" ref="K2577">IFERROR(
    XLOOKUP(F2577,
            _xlws.FILTER('Supplier Emission'!$G$15:$G$49,
                   ('Supplier Emission'!$D$15:$D$49=H2577) * ('Supplier Emission'!$F$15:$F$49=$E$2569)),
            _xlws.FILTER('Supplier Emission'!$I$15:$I$49,
                   ('Supplier Emission'!$D$15:$D$49=H2577) * ('Supplier Emission'!$F$15:$F$49=$E$2569)),
            ""),
    "")</f>
        <v/>
      </c>
      <c r="L2577" s="311" t="str">
        <f t="array" ref="L2577">IFERROR(
    XLOOKUP(F2577,
            _xlws.FILTER('Supplier Emission'!$G$15:$G$49,
                   ('Supplier Emission'!$D$15:$D$49=H2577) * ('Supplier Emission'!$F$15:$F$49=$E$2569)),
            _xlws.FILTER('Supplier Emission'!$J$15:$J$49,
                   ('Supplier Emission'!$D$15:$D$49=H2577) * ('Supplier Emission'!$F$15:$F$49=$E$2569)),
            ""),
    "")</f>
        <v/>
      </c>
      <c r="M2577" s="311" t="str">
        <f t="array" ref="M2577">IFERROR(
    XLOOKUP(F2577,
            _xlws.FILTER('Supplier Emission'!$G$15:$G$49,
                   ('Supplier Emission'!$D$15:$D$49=H2577) * ('Supplier Emission'!$F$15:$F$49=$E$2569)),
            _xlws.FILTER('Supplier Emission'!$M$15:$M$49,
                   ('Supplier Emission'!$D$15:$D$49=H2577) * ('Supplier Emission'!$F$15:$F$49=$E$2569)),
            ""),
    "")</f>
        <v/>
      </c>
      <c r="N2577" s="311" t="str">
        <f t="array" ref="N2577">IFERROR(
    XLOOKUP(F2577,
            _xlws.FILTER('Supplier Emission'!$G$15:$G$49,
                   ('Supplier Emission'!$D$15:$D$49=H2577) * ('Supplier Emission'!$F$15:$F$49=$E$2569)),
            _xlws.FILTER('Supplier Emission'!$H$15:$H$49,
                   ('Supplier Emission'!$D$15:$D$49=H2577) * ('Supplier Emission'!$F$15:$F$49=$E$2569)),
            ""),
    "")</f>
        <v/>
      </c>
      <c r="O2577" s="311" t="str">
        <f t="array" ref="O2577">XLOOKUP(1,('Emission Factors'!$E$5:$E$488='GHG emissions calculations'!$F2577)*('Emission Factors'!$H$5:$H$488='GHG emissions calculations'!$H2577),INDEX('Emission Factors'!$E$5:$T$488,0,MATCH('GHG emissions calculations'!O$6,'Emission Factors'!$E$5:$T$5,0)),"",0)</f>
        <v/>
      </c>
      <c r="P2577" s="313" t="str">
        <f t="array" ref="P2577">IFERROR(
    INDEX('Emission Factors'!$E$5:$P$488,
          MATCH(1,
                ('Emission Factors'!$E$5:$E$488 = 'GHG emissions calculations'!$F2577) *
                ('Emission Factors'!$H$5:$H$488 = 'GHG emissions calculations'!$H2577),
                0),
          MATCH('GHG emissions calculations'!P$6,'Emission Factors'!$E$5:$P$5,0)),
    "")</f>
        <v/>
      </c>
      <c r="Q2577" s="311" t="str">
        <f t="array" ref="Q2577">IFERROR(
    IF(
        INDEX('Emission Factors'!$E$5:$P$488,
              MATCH(1,
                    ('Emission Factors'!$E$5:$E$488 = 'GHG emissions calculations'!$F2577) *
                    ('Emission Factors'!$H$5:$H$488 = 'GHG emissions calculations'!$H2577),
                    0),
              MATCH('GHG emissions calculations'!Q$6, 'Emission Factors'!$E$5:$P$5, 0)) &lt;&gt; "",
        INDEX('Emission Factors'!$E$5:$P$488,
              MATCH(1,
                    ('Emission Factors'!$E$5:$E$488 = 'GHG emissions calculations'!$F2577) *
                    ('Emission Factors'!$H$5:$H$488 = 'GHG emissions calculations'!$H2577),
                    0),
              MATCH('GHG emissions calculations'!Q$6, 'Emission Factors'!$E$5:$P$5, 0)),
        ""),
    "")</f>
        <v/>
      </c>
      <c r="R2577" s="311" t="str">
        <f t="array" ref="R2577">IFERROR(
    IF(
        INDEX('Emission Factors'!$E$5:$R$488,
              MATCH(1,
                    ('Emission Factors'!$E$5:$E$488 = 'GHG emissions calculations'!$F2577) *
                    ('Emission Factors'!$H$5:$H$488 = 'GHG emissions calculations'!$H2577),
                    0),
              MATCH('GHG emissions calculations'!R$6, 'Emission Factors'!$E$5:$R$5, 0)) &lt;&gt; "",
        INDEX('Emission Factors'!$E$5:$R$488,
              MATCH(1,
                    ('Emission Factors'!$E$5:$E$488 = 'GHG emissions calculations'!$F2577) *
                    ('Emission Factors'!$H$5:$H$488 = 'GHG emissions calculations'!$H2577),
                    0),
              MATCH('GHG emissions calculations'!R$6, 'Emission Factors'!$E$5:$R$5, 0)),
        ""),
    "")</f>
        <v/>
      </c>
      <c r="S2577" s="312">
        <f t="shared" si="4"/>
        <v>0</v>
      </c>
      <c r="T2577" s="23"/>
    </row>
    <row r="2578" ht="15.75" customHeight="1" outlineLevel="2">
      <c r="A2578" s="23"/>
      <c r="B2578" s="71"/>
      <c r="C2578" s="71"/>
      <c r="D2578" s="71"/>
      <c r="E2578" s="314"/>
      <c r="F2578" s="311" t="str">
        <f>Lists!AQ42</f>
        <v>Repair and maintenance of aircraft and spacecraft - Asia</v>
      </c>
      <c r="G2578" s="311" t="str">
        <f t="array" ref="G2578">XLOOKUP(1,('Emission Factors'!$E$5:$E$488='GHG emissions calculations'!$F2578)*('Emission Factors'!$H$5:$H$488='GHG emissions calculations'!$H2578),INDEX('Emission Factors'!$E$5:$T$488,0,MATCH('GHG emissions calculations'!G$6,'Emission Factors'!$E$5:$T$5,0)),"",0)</f>
        <v/>
      </c>
      <c r="H2578" s="311" t="s">
        <v>238</v>
      </c>
      <c r="I2578" s="312" t="str">
        <f>IF(
    SUMIFS('Import data'!$L$25:$L$80,
           'Import data'!$J$25:$J$80, F2578,
           'Import data'!$G$25:$G$80, 'GHG emissions calculations'!$H2578,
           'Import data'!$I$25:$I$80,$E$2569) &lt;&gt; 0,
    SUMIFS('Import data'!$L$25:$L$80,
           'Import data'!$J$25:$J$80, F2578,
           'Import data'!$G$25:$G$80, 'GHG emissions calculations'!$H2578,
           'Import data'!$I$25:$I$80,$E$2569),
    ""
)</f>
        <v/>
      </c>
      <c r="J2578" s="311" t="str">
        <f t="array" ref="J2578">IF(
    XLOOKUP(F2578, 'Import data'!$J$26:$J$47, 'Import data'!$M$26:$M$47, "", 0) = "Please add the region-specific supplier emission factor or choose a different region available in the IAEG database.",
    "",
    XLOOKUP(F2578, 'Import data'!$J$26:$J$47, 'Import data'!$M$26:$M$47, "", 0)
)</f>
        <v/>
      </c>
      <c r="K2578" s="311" t="str">
        <f t="array" ref="K2578">IFERROR(
    XLOOKUP(F2578,
            _xlws.FILTER('Supplier Emission'!$G$15:$G$49,
                   ('Supplier Emission'!$D$15:$D$49=H2578) * ('Supplier Emission'!$F$15:$F$49=$E$2569)),
            _xlws.FILTER('Supplier Emission'!$I$15:$I$49,
                   ('Supplier Emission'!$D$15:$D$49=H2578) * ('Supplier Emission'!$F$15:$F$49=$E$2569)),
            ""),
    "")</f>
        <v/>
      </c>
      <c r="L2578" s="311" t="str">
        <f t="array" ref="L2578">IFERROR(
    XLOOKUP(F2578,
            _xlws.FILTER('Supplier Emission'!$G$15:$G$49,
                   ('Supplier Emission'!$D$15:$D$49=H2578) * ('Supplier Emission'!$F$15:$F$49=$E$2569)),
            _xlws.FILTER('Supplier Emission'!$J$15:$J$49,
                   ('Supplier Emission'!$D$15:$D$49=H2578) * ('Supplier Emission'!$F$15:$F$49=$E$2569)),
            ""),
    "")</f>
        <v/>
      </c>
      <c r="M2578" s="311" t="str">
        <f t="array" ref="M2578">IFERROR(
    XLOOKUP(F2578,
            _xlws.FILTER('Supplier Emission'!$G$15:$G$49,
                   ('Supplier Emission'!$D$15:$D$49=H2578) * ('Supplier Emission'!$F$15:$F$49=$E$2569)),
            _xlws.FILTER('Supplier Emission'!$M$15:$M$49,
                   ('Supplier Emission'!$D$15:$D$49=H2578) * ('Supplier Emission'!$F$15:$F$49=$E$2569)),
            ""),
    "")</f>
        <v/>
      </c>
      <c r="N2578" s="311" t="str">
        <f t="array" ref="N2578">IFERROR(
    XLOOKUP(F2578,
            _xlws.FILTER('Supplier Emission'!$G$15:$G$49,
                   ('Supplier Emission'!$D$15:$D$49=H2578) * ('Supplier Emission'!$F$15:$F$49=$E$2569)),
            _xlws.FILTER('Supplier Emission'!$H$15:$H$49,
                   ('Supplier Emission'!$D$15:$D$49=H2578) * ('Supplier Emission'!$F$15:$F$49=$E$2569)),
            ""),
    "")</f>
        <v/>
      </c>
      <c r="O2578" s="311" t="str">
        <f t="array" ref="O2578">XLOOKUP(1,('Emission Factors'!$E$5:$E$488='GHG emissions calculations'!$F2578)*('Emission Factors'!$H$5:$H$488='GHG emissions calculations'!$H2578),INDEX('Emission Factors'!$E$5:$T$488,0,MATCH('GHG emissions calculations'!O$6,'Emission Factors'!$E$5:$T$5,0)),"",0)</f>
        <v/>
      </c>
      <c r="P2578" s="313" t="str">
        <f t="array" ref="P2578">IFERROR(
    INDEX('Emission Factors'!$E$5:$P$488,
          MATCH(1,
                ('Emission Factors'!$E$5:$E$488 = 'GHG emissions calculations'!$F2578) *
                ('Emission Factors'!$H$5:$H$488 = 'GHG emissions calculations'!$H2578),
                0),
          MATCH('GHG emissions calculations'!P$6,'Emission Factors'!$E$5:$P$5,0)),
    "")</f>
        <v/>
      </c>
      <c r="Q2578" s="311" t="str">
        <f t="array" ref="Q2578">IFERROR(
    IF(
        INDEX('Emission Factors'!$E$5:$P$488,
              MATCH(1,
                    ('Emission Factors'!$E$5:$E$488 = 'GHG emissions calculations'!$F2578) *
                    ('Emission Factors'!$H$5:$H$488 = 'GHG emissions calculations'!$H2578),
                    0),
              MATCH('GHG emissions calculations'!Q$6, 'Emission Factors'!$E$5:$P$5, 0)) &lt;&gt; "",
        INDEX('Emission Factors'!$E$5:$P$488,
              MATCH(1,
                    ('Emission Factors'!$E$5:$E$488 = 'GHG emissions calculations'!$F2578) *
                    ('Emission Factors'!$H$5:$H$488 = 'GHG emissions calculations'!$H2578),
                    0),
              MATCH('GHG emissions calculations'!Q$6, 'Emission Factors'!$E$5:$P$5, 0)),
        ""),
    "")</f>
        <v/>
      </c>
      <c r="R2578" s="311" t="str">
        <f t="array" ref="R2578">IFERROR(
    IF(
        INDEX('Emission Factors'!$E$5:$R$488,
              MATCH(1,
                    ('Emission Factors'!$E$5:$E$488 = 'GHG emissions calculations'!$F2578) *
                    ('Emission Factors'!$H$5:$H$488 = 'GHG emissions calculations'!$H2578),
                    0),
              MATCH('GHG emissions calculations'!R$6, 'Emission Factors'!$E$5:$R$5, 0)) &lt;&gt; "",
        INDEX('Emission Factors'!$E$5:$R$488,
              MATCH(1,
                    ('Emission Factors'!$E$5:$E$488 = 'GHG emissions calculations'!$F2578) *
                    ('Emission Factors'!$H$5:$H$488 = 'GHG emissions calculations'!$H2578),
                    0),
              MATCH('GHG emissions calculations'!R$6, 'Emission Factors'!$E$5:$R$5, 0)),
        ""),
    "")</f>
        <v/>
      </c>
      <c r="S2578" s="312">
        <f t="shared" si="4"/>
        <v>0</v>
      </c>
      <c r="T2578" s="23"/>
    </row>
    <row r="2579" ht="15.75" customHeight="1" outlineLevel="2">
      <c r="A2579" s="23"/>
      <c r="B2579" s="71"/>
      <c r="C2579" s="71"/>
      <c r="D2579" s="71"/>
      <c r="E2579" s="314"/>
      <c r="F2579" s="311" t="str">
        <f>Lists!AQ40</f>
        <v>Repair and maintenance of aircraft and spacecraft - Europe</v>
      </c>
      <c r="G2579" s="311">
        <f t="array" ref="G2579">XLOOKUP(1,('Emission Factors'!$E$5:$E$488='GHG emissions calculations'!$F2579)*('Emission Factors'!$H$5:$H$488='GHG emissions calculations'!$H2579),INDEX('Emission Factors'!$E$5:$T$488,0,MATCH('GHG emissions calculations'!G$6,'Emission Factors'!$E$5:$T$5,0)),"",0)</f>
        <v>3</v>
      </c>
      <c r="H2579" s="311" t="s">
        <v>238</v>
      </c>
      <c r="I2579" s="312" t="str">
        <f>IF(
    SUMIFS('Import data'!$L$25:$L$80,
           'Import data'!$J$25:$J$80, F2579,
           'Import data'!$G$25:$G$80, 'GHG emissions calculations'!$H2579,
           'Import data'!$I$25:$I$80,$E$2569) &lt;&gt; 0,
    SUMIFS('Import data'!$L$25:$L$80,
           'Import data'!$J$25:$J$80, F2579,
           'Import data'!$G$25:$G$80, 'GHG emissions calculations'!$H2579,
           'Import data'!$I$25:$I$80,$E$2569),
    ""
)</f>
        <v/>
      </c>
      <c r="J2579" s="311" t="str">
        <f t="array" ref="J2579">IF(
    XLOOKUP(F2579, 'Import data'!$J$26:$J$47, 'Import data'!$M$26:$M$47, "", 0) = "Please add the region-specific supplier emission factor or choose a different region available in the IAEG database.",
    "",
    XLOOKUP(F2579, 'Import data'!$J$26:$J$47, 'Import data'!$M$26:$M$47, "", 0)
)</f>
        <v/>
      </c>
      <c r="K2579" s="311" t="str">
        <f t="array" ref="K2579">IFERROR(
    XLOOKUP(F2579,
            _xlws.FILTER('Supplier Emission'!$G$15:$G$49,
                   ('Supplier Emission'!$D$15:$D$49=H2579) * ('Supplier Emission'!$F$15:$F$49=$E$2569)),
            _xlws.FILTER('Supplier Emission'!$I$15:$I$49,
                   ('Supplier Emission'!$D$15:$D$49=H2579) * ('Supplier Emission'!$F$15:$F$49=$E$2569)),
            ""),
    "")</f>
        <v/>
      </c>
      <c r="L2579" s="311" t="str">
        <f t="array" ref="L2579">IFERROR(
    XLOOKUP(F2579,
            _xlws.FILTER('Supplier Emission'!$G$15:$G$49,
                   ('Supplier Emission'!$D$15:$D$49=H2579) * ('Supplier Emission'!$F$15:$F$49=$E$2569)),
            _xlws.FILTER('Supplier Emission'!$J$15:$J$49,
                   ('Supplier Emission'!$D$15:$D$49=H2579) * ('Supplier Emission'!$F$15:$F$49=$E$2569)),
            ""),
    "")</f>
        <v/>
      </c>
      <c r="M2579" s="311" t="str">
        <f t="array" ref="M2579">IFERROR(
    XLOOKUP(F2579,
            _xlws.FILTER('Supplier Emission'!$G$15:$G$49,
                   ('Supplier Emission'!$D$15:$D$49=H2579) * ('Supplier Emission'!$F$15:$F$49=$E$2569)),
            _xlws.FILTER('Supplier Emission'!$M$15:$M$49,
                   ('Supplier Emission'!$D$15:$D$49=H2579) * ('Supplier Emission'!$F$15:$F$49=$E$2569)),
            ""),
    "")</f>
        <v/>
      </c>
      <c r="N2579" s="311" t="str">
        <f t="array" ref="N2579">IFERROR(
    XLOOKUP(F2579,
            _xlws.FILTER('Supplier Emission'!$G$15:$G$49,
                   ('Supplier Emission'!$D$15:$D$49=H2579) * ('Supplier Emission'!$F$15:$F$49=$E$2569)),
            _xlws.FILTER('Supplier Emission'!$H$15:$H$49,
                   ('Supplier Emission'!$D$15:$D$49=H2579) * ('Supplier Emission'!$F$15:$F$49=$E$2569)),
            ""),
    "")</f>
        <v/>
      </c>
      <c r="O2579" s="311" t="str">
        <f t="array" ref="O2579">XLOOKUP(1,('Emission Factors'!$E$5:$E$488='GHG emissions calculations'!$F2579)*('Emission Factors'!$H$5:$H$488='GHG emissions calculations'!$H2579),INDEX('Emission Factors'!$E$5:$T$488,0,MATCH('GHG emissions calculations'!O$6,'Emission Factors'!$E$5:$T$5,0)),"",0)</f>
        <v>Repair and maintenance of aircraft and spacecraft</v>
      </c>
      <c r="P2579" s="313">
        <f t="array" ref="P2579">IFERROR(
    INDEX('Emission Factors'!$E$5:$P$488,
          MATCH(1,
                ('Emission Factors'!$E$5:$E$488 = 'GHG emissions calculations'!$F2579) *
                ('Emission Factors'!$H$5:$H$488 = 'GHG emissions calculations'!$H2579),
                0),
          MATCH('GHG emissions calculations'!P$6,'Emission Factors'!$E$5:$P$5,0)),
    "")</f>
        <v>333.37</v>
      </c>
      <c r="Q2579" s="311" t="str">
        <f t="array" ref="Q2579">IFERROR(
    IF(
        INDEX('Emission Factors'!$E$5:$P$488,
              MATCH(1,
                    ('Emission Factors'!$E$5:$E$488 = 'GHG emissions calculations'!$F2579) *
                    ('Emission Factors'!$H$5:$H$488 = 'GHG emissions calculations'!$H2579),
                    0),
              MATCH('GHG emissions calculations'!Q$6, 'Emission Factors'!$E$5:$P$5, 0)) &lt;&gt; "",
        INDEX('Emission Factors'!$E$5:$P$488,
              MATCH(1,
                    ('Emission Factors'!$E$5:$E$488 = 'GHG emissions calculations'!$F2579) *
                    ('Emission Factors'!$H$5:$H$488 = 'GHG emissions calculations'!$H2579),
                    0),
              MATCH('GHG emissions calculations'!Q$6, 'Emission Factors'!$E$5:$P$5, 0)),
        ""),
    "")</f>
        <v>kgCO2e / k€</v>
      </c>
      <c r="R2579" s="311" t="str">
        <f t="array" ref="R2579">IFERROR(
    IF(
        INDEX('Emission Factors'!$E$5:$R$488,
              MATCH(1,
                    ('Emission Factors'!$E$5:$E$488 = 'GHG emissions calculations'!$F2579) *
                    ('Emission Factors'!$H$5:$H$488 = 'GHG emissions calculations'!$H2579),
                    0),
              MATCH('GHG emissions calculations'!R$6, 'Emission Factors'!$E$5:$R$5, 0)) &lt;&gt; "",
        INDEX('Emission Factors'!$E$5:$R$488,
              MATCH(1,
                    ('Emission Factors'!$E$5:$E$488 = 'GHG emissions calculations'!$F2579) *
                    ('Emission Factors'!$H$5:$H$488 = 'GHG emissions calculations'!$H2579),
                    0),
              MATCH('GHG emissions calculations'!R$6, 'Emission Factors'!$E$5:$R$5, 0)),
        ""),
    "")</f>
        <v>Europe</v>
      </c>
      <c r="S2579" s="312">
        <f t="shared" si="4"/>
        <v>0</v>
      </c>
      <c r="T2579" s="23"/>
    </row>
    <row r="2580" ht="15.75" customHeight="1" outlineLevel="2">
      <c r="A2580" s="23"/>
      <c r="B2580" s="71"/>
      <c r="C2580" s="71"/>
      <c r="D2580" s="71"/>
      <c r="E2580" s="314"/>
      <c r="F2580" s="311" t="str">
        <f>Lists!AQ45</f>
        <v>Repair and maintenance of aircraft and spacecraft - Global or unspecified region</v>
      </c>
      <c r="G2580" s="311" t="str">
        <f t="array" ref="G2580">XLOOKUP(1,('Emission Factors'!$E$5:$E$488='GHG emissions calculations'!$F2580)*('Emission Factors'!$H$5:$H$488='GHG emissions calculations'!$H2580),INDEX('Emission Factors'!$E$5:$T$488,0,MATCH('GHG emissions calculations'!G$6,'Emission Factors'!$E$5:$T$5,0)),"",0)</f>
        <v/>
      </c>
      <c r="H2580" s="311" t="s">
        <v>238</v>
      </c>
      <c r="I2580" s="312" t="str">
        <f>IF(
    SUMIFS('Import data'!$L$25:$L$80,
           'Import data'!$J$25:$J$80, F2580,
           'Import data'!$G$25:$G$80, 'GHG emissions calculations'!$H2580,
           'Import data'!$I$25:$I$80,$E$2569) &lt;&gt; 0,
    SUMIFS('Import data'!$L$25:$L$80,
           'Import data'!$J$25:$J$80, F2580,
           'Import data'!$G$25:$G$80, 'GHG emissions calculations'!$H2580,
           'Import data'!$I$25:$I$80,$E$2569),
    ""
)</f>
        <v/>
      </c>
      <c r="J2580" s="311" t="str">
        <f t="array" ref="J2580">IF(
    XLOOKUP(F2580, 'Import data'!$J$26:$J$47, 'Import data'!$M$26:$M$47, "", 0) = "Please add the region-specific supplier emission factor or choose a different region available in the IAEG database.",
    "",
    XLOOKUP(F2580, 'Import data'!$J$26:$J$47, 'Import data'!$M$26:$M$47, "", 0)
)</f>
        <v/>
      </c>
      <c r="K2580" s="311" t="str">
        <f t="array" ref="K2580">IFERROR(
    XLOOKUP(F2580,
            _xlws.FILTER('Supplier Emission'!$G$15:$G$49,
                   ('Supplier Emission'!$D$15:$D$49=H2580) * ('Supplier Emission'!$F$15:$F$49=$E$2569)),
            _xlws.FILTER('Supplier Emission'!$I$15:$I$49,
                   ('Supplier Emission'!$D$15:$D$49=H2580) * ('Supplier Emission'!$F$15:$F$49=$E$2569)),
            ""),
    "")</f>
        <v/>
      </c>
      <c r="L2580" s="311" t="str">
        <f t="array" ref="L2580">IFERROR(
    XLOOKUP(F2580,
            _xlws.FILTER('Supplier Emission'!$G$15:$G$49,
                   ('Supplier Emission'!$D$15:$D$49=H2580) * ('Supplier Emission'!$F$15:$F$49=$E$2569)),
            _xlws.FILTER('Supplier Emission'!$J$15:$J$49,
                   ('Supplier Emission'!$D$15:$D$49=H2580) * ('Supplier Emission'!$F$15:$F$49=$E$2569)),
            ""),
    "")</f>
        <v/>
      </c>
      <c r="M2580" s="311" t="str">
        <f t="array" ref="M2580">IFERROR(
    XLOOKUP(F2580,
            _xlws.FILTER('Supplier Emission'!$G$15:$G$49,
                   ('Supplier Emission'!$D$15:$D$49=H2580) * ('Supplier Emission'!$F$15:$F$49=$E$2569)),
            _xlws.FILTER('Supplier Emission'!$M$15:$M$49,
                   ('Supplier Emission'!$D$15:$D$49=H2580) * ('Supplier Emission'!$F$15:$F$49=$E$2569)),
            ""),
    "")</f>
        <v/>
      </c>
      <c r="N2580" s="311" t="str">
        <f t="array" ref="N2580">IFERROR(
    XLOOKUP(F2580,
            _xlws.FILTER('Supplier Emission'!$G$15:$G$49,
                   ('Supplier Emission'!$D$15:$D$49=H2580) * ('Supplier Emission'!$F$15:$F$49=$E$2569)),
            _xlws.FILTER('Supplier Emission'!$H$15:$H$49,
                   ('Supplier Emission'!$D$15:$D$49=H2580) * ('Supplier Emission'!$F$15:$F$49=$E$2569)),
            ""),
    "")</f>
        <v/>
      </c>
      <c r="O2580" s="311" t="str">
        <f t="array" ref="O2580">XLOOKUP(1,('Emission Factors'!$E$5:$E$488='GHG emissions calculations'!$F2580)*('Emission Factors'!$H$5:$H$488='GHG emissions calculations'!$H2580),INDEX('Emission Factors'!$E$5:$T$488,0,MATCH('GHG emissions calculations'!O$6,'Emission Factors'!$E$5:$T$5,0)),"",0)</f>
        <v/>
      </c>
      <c r="P2580" s="313" t="str">
        <f t="array" ref="P2580">IFERROR(
    INDEX('Emission Factors'!$E$5:$P$488,
          MATCH(1,
                ('Emission Factors'!$E$5:$E$488 = 'GHG emissions calculations'!$F2580) *
                ('Emission Factors'!$H$5:$H$488 = 'GHG emissions calculations'!$H2580),
                0),
          MATCH('GHG emissions calculations'!P$6,'Emission Factors'!$E$5:$P$5,0)),
    "")</f>
        <v/>
      </c>
      <c r="Q2580" s="311" t="str">
        <f t="array" ref="Q2580">IFERROR(
    IF(
        INDEX('Emission Factors'!$E$5:$P$488,
              MATCH(1,
                    ('Emission Factors'!$E$5:$E$488 = 'GHG emissions calculations'!$F2580) *
                    ('Emission Factors'!$H$5:$H$488 = 'GHG emissions calculations'!$H2580),
                    0),
              MATCH('GHG emissions calculations'!Q$6, 'Emission Factors'!$E$5:$P$5, 0)) &lt;&gt; "",
        INDEX('Emission Factors'!$E$5:$P$488,
              MATCH(1,
                    ('Emission Factors'!$E$5:$E$488 = 'GHG emissions calculations'!$F2580) *
                    ('Emission Factors'!$H$5:$H$488 = 'GHG emissions calculations'!$H2580),
                    0),
              MATCH('GHG emissions calculations'!Q$6, 'Emission Factors'!$E$5:$P$5, 0)),
        ""),
    "")</f>
        <v/>
      </c>
      <c r="R2580" s="311" t="str">
        <f t="array" ref="R2580">IFERROR(
    IF(
        INDEX('Emission Factors'!$E$5:$R$488,
              MATCH(1,
                    ('Emission Factors'!$E$5:$E$488 = 'GHG emissions calculations'!$F2580) *
                    ('Emission Factors'!$H$5:$H$488 = 'GHG emissions calculations'!$H2580),
                    0),
              MATCH('GHG emissions calculations'!R$6, 'Emission Factors'!$E$5:$R$5, 0)) &lt;&gt; "",
        INDEX('Emission Factors'!$E$5:$R$488,
              MATCH(1,
                    ('Emission Factors'!$E$5:$E$488 = 'GHG emissions calculations'!$F2580) *
                    ('Emission Factors'!$H$5:$H$488 = 'GHG emissions calculations'!$H2580),
                    0),
              MATCH('GHG emissions calculations'!R$6, 'Emission Factors'!$E$5:$R$5, 0)),
        ""),
    "")</f>
        <v/>
      </c>
      <c r="S2580" s="312">
        <f t="shared" si="4"/>
        <v>0</v>
      </c>
      <c r="T2580" s="23"/>
    </row>
    <row r="2581" ht="15.75" customHeight="1" outlineLevel="2">
      <c r="A2581" s="23"/>
      <c r="B2581" s="71"/>
      <c r="C2581" s="71"/>
      <c r="D2581" s="71"/>
      <c r="E2581" s="314"/>
      <c r="F2581" s="311" t="str">
        <f>Lists!AQ44</f>
        <v>Repair and maintenance of aircraft and spacecraft - Middle East</v>
      </c>
      <c r="G2581" s="311" t="str">
        <f t="array" ref="G2581">XLOOKUP(1,('Emission Factors'!$E$5:$E$488='GHG emissions calculations'!$F2581)*('Emission Factors'!$H$5:$H$488='GHG emissions calculations'!$H2581),INDEX('Emission Factors'!$E$5:$T$488,0,MATCH('GHG emissions calculations'!G$6,'Emission Factors'!$E$5:$T$5,0)),"",0)</f>
        <v/>
      </c>
      <c r="H2581" s="311" t="s">
        <v>238</v>
      </c>
      <c r="I2581" s="312" t="str">
        <f>IF(
    SUMIFS('Import data'!$L$25:$L$80,
           'Import data'!$J$25:$J$80, F2581,
           'Import data'!$G$25:$G$80, 'GHG emissions calculations'!$H2581,
           'Import data'!$I$25:$I$80,$E$2569) &lt;&gt; 0,
    SUMIFS('Import data'!$L$25:$L$80,
           'Import data'!$J$25:$J$80, F2581,
           'Import data'!$G$25:$G$80, 'GHG emissions calculations'!$H2581,
           'Import data'!$I$25:$I$80,$E$2569),
    ""
)</f>
        <v/>
      </c>
      <c r="J2581" s="311" t="str">
        <f t="array" ref="J2581">IF(
    XLOOKUP(F2581, 'Import data'!$J$26:$J$47, 'Import data'!$M$26:$M$47, "", 0) = "Please add the region-specific supplier emission factor or choose a different region available in the IAEG database.",
    "",
    XLOOKUP(F2581, 'Import data'!$J$26:$J$47, 'Import data'!$M$26:$M$47, "", 0)
)</f>
        <v/>
      </c>
      <c r="K2581" s="311" t="str">
        <f t="array" ref="K2581">IFERROR(
    XLOOKUP(F2581,
            _xlws.FILTER('Supplier Emission'!$G$15:$G$49,
                   ('Supplier Emission'!$D$15:$D$49=H2581) * ('Supplier Emission'!$F$15:$F$49=$E$2569)),
            _xlws.FILTER('Supplier Emission'!$I$15:$I$49,
                   ('Supplier Emission'!$D$15:$D$49=H2581) * ('Supplier Emission'!$F$15:$F$49=$E$2569)),
            ""),
    "")</f>
        <v/>
      </c>
      <c r="L2581" s="311" t="str">
        <f t="array" ref="L2581">IFERROR(
    XLOOKUP(F2581,
            _xlws.FILTER('Supplier Emission'!$G$15:$G$49,
                   ('Supplier Emission'!$D$15:$D$49=H2581) * ('Supplier Emission'!$F$15:$F$49=$E$2569)),
            _xlws.FILTER('Supplier Emission'!$J$15:$J$49,
                   ('Supplier Emission'!$D$15:$D$49=H2581) * ('Supplier Emission'!$F$15:$F$49=$E$2569)),
            ""),
    "")</f>
        <v/>
      </c>
      <c r="M2581" s="311" t="str">
        <f t="array" ref="M2581">IFERROR(
    XLOOKUP(F2581,
            _xlws.FILTER('Supplier Emission'!$G$15:$G$49,
                   ('Supplier Emission'!$D$15:$D$49=H2581) * ('Supplier Emission'!$F$15:$F$49=$E$2569)),
            _xlws.FILTER('Supplier Emission'!$M$15:$M$49,
                   ('Supplier Emission'!$D$15:$D$49=H2581) * ('Supplier Emission'!$F$15:$F$49=$E$2569)),
            ""),
    "")</f>
        <v/>
      </c>
      <c r="N2581" s="311" t="str">
        <f t="array" ref="N2581">IFERROR(
    XLOOKUP(F2581,
            _xlws.FILTER('Supplier Emission'!$G$15:$G$49,
                   ('Supplier Emission'!$D$15:$D$49=H2581) * ('Supplier Emission'!$F$15:$F$49=$E$2569)),
            _xlws.FILTER('Supplier Emission'!$H$15:$H$49,
                   ('Supplier Emission'!$D$15:$D$49=H2581) * ('Supplier Emission'!$F$15:$F$49=$E$2569)),
            ""),
    "")</f>
        <v/>
      </c>
      <c r="O2581" s="311" t="str">
        <f t="array" ref="O2581">XLOOKUP(1,('Emission Factors'!$E$5:$E$488='GHG emissions calculations'!$F2581)*('Emission Factors'!$H$5:$H$488='GHG emissions calculations'!$H2581),INDEX('Emission Factors'!$E$5:$T$488,0,MATCH('GHG emissions calculations'!O$6,'Emission Factors'!$E$5:$T$5,0)),"",0)</f>
        <v/>
      </c>
      <c r="P2581" s="313" t="str">
        <f t="array" ref="P2581">IFERROR(
    INDEX('Emission Factors'!$E$5:$P$488,
          MATCH(1,
                ('Emission Factors'!$E$5:$E$488 = 'GHG emissions calculations'!$F2581) *
                ('Emission Factors'!$H$5:$H$488 = 'GHG emissions calculations'!$H2581),
                0),
          MATCH('GHG emissions calculations'!P$6,'Emission Factors'!$E$5:$P$5,0)),
    "")</f>
        <v/>
      </c>
      <c r="Q2581" s="311" t="str">
        <f t="array" ref="Q2581">IFERROR(
    IF(
        INDEX('Emission Factors'!$E$5:$P$488,
              MATCH(1,
                    ('Emission Factors'!$E$5:$E$488 = 'GHG emissions calculations'!$F2581) *
                    ('Emission Factors'!$H$5:$H$488 = 'GHG emissions calculations'!$H2581),
                    0),
              MATCH('GHG emissions calculations'!Q$6, 'Emission Factors'!$E$5:$P$5, 0)) &lt;&gt; "",
        INDEX('Emission Factors'!$E$5:$P$488,
              MATCH(1,
                    ('Emission Factors'!$E$5:$E$488 = 'GHG emissions calculations'!$F2581) *
                    ('Emission Factors'!$H$5:$H$488 = 'GHG emissions calculations'!$H2581),
                    0),
              MATCH('GHG emissions calculations'!Q$6, 'Emission Factors'!$E$5:$P$5, 0)),
        ""),
    "")</f>
        <v/>
      </c>
      <c r="R2581" s="311" t="str">
        <f t="array" ref="R2581">IFERROR(
    IF(
        INDEX('Emission Factors'!$E$5:$R$488,
              MATCH(1,
                    ('Emission Factors'!$E$5:$E$488 = 'GHG emissions calculations'!$F2581) *
                    ('Emission Factors'!$H$5:$H$488 = 'GHG emissions calculations'!$H2581),
                    0),
              MATCH('GHG emissions calculations'!R$6, 'Emission Factors'!$E$5:$R$5, 0)) &lt;&gt; "",
        INDEX('Emission Factors'!$E$5:$R$488,
              MATCH(1,
                    ('Emission Factors'!$E$5:$E$488 = 'GHG emissions calculations'!$F2581) *
                    ('Emission Factors'!$H$5:$H$488 = 'GHG emissions calculations'!$H2581),
                    0),
              MATCH('GHG emissions calculations'!R$6, 'Emission Factors'!$E$5:$R$5, 0)),
        ""),
    "")</f>
        <v/>
      </c>
      <c r="S2581" s="312">
        <f t="shared" si="4"/>
        <v>0</v>
      </c>
      <c r="T2581" s="23"/>
    </row>
    <row r="2582" ht="15.75" customHeight="1" outlineLevel="2">
      <c r="A2582" s="23"/>
      <c r="B2582" s="71"/>
      <c r="C2582" s="71"/>
      <c r="D2582" s="71"/>
      <c r="E2582" s="314"/>
      <c r="F2582" s="311" t="str">
        <f>Lists!AQ43</f>
        <v>Repair and maintenance of aircraft and spacecraft - Oceania</v>
      </c>
      <c r="G2582" s="311" t="str">
        <f t="array" ref="G2582">XLOOKUP(1,('Emission Factors'!$E$5:$E$488='GHG emissions calculations'!$F2582)*('Emission Factors'!$H$5:$H$488='GHG emissions calculations'!$H2582),INDEX('Emission Factors'!$E$5:$T$488,0,MATCH('GHG emissions calculations'!G$6,'Emission Factors'!$E$5:$T$5,0)),"",0)</f>
        <v/>
      </c>
      <c r="H2582" s="311" t="s">
        <v>238</v>
      </c>
      <c r="I2582" s="312" t="str">
        <f>IF(
    SUMIFS('Import data'!$L$25:$L$80,
           'Import data'!$J$25:$J$80, F2582,
           'Import data'!$G$25:$G$80, 'GHG emissions calculations'!$H2582,
           'Import data'!$I$25:$I$80,$E$2569) &lt;&gt; 0,
    SUMIFS('Import data'!$L$25:$L$80,
           'Import data'!$J$25:$J$80, F2582,
           'Import data'!$G$25:$G$80, 'GHG emissions calculations'!$H2582,
           'Import data'!$I$25:$I$80,$E$2569),
    ""
)</f>
        <v/>
      </c>
      <c r="J2582" s="311" t="str">
        <f t="array" ref="J2582">IF(
    XLOOKUP(F2582, 'Import data'!$J$26:$J$47, 'Import data'!$M$26:$M$47, "", 0) = "Please add the region-specific supplier emission factor or choose a different region available in the IAEG database.",
    "",
    XLOOKUP(F2582, 'Import data'!$J$26:$J$47, 'Import data'!$M$26:$M$47, "", 0)
)</f>
        <v/>
      </c>
      <c r="K2582" s="311" t="str">
        <f t="array" ref="K2582">IFERROR(
    XLOOKUP(F2582,
            _xlws.FILTER('Supplier Emission'!$G$15:$G$49,
                   ('Supplier Emission'!$D$15:$D$49=H2582) * ('Supplier Emission'!$F$15:$F$49=$E$2569)),
            _xlws.FILTER('Supplier Emission'!$I$15:$I$49,
                   ('Supplier Emission'!$D$15:$D$49=H2582) * ('Supplier Emission'!$F$15:$F$49=$E$2569)),
            ""),
    "")</f>
        <v/>
      </c>
      <c r="L2582" s="311" t="str">
        <f t="array" ref="L2582">IFERROR(
    XLOOKUP(F2582,
            _xlws.FILTER('Supplier Emission'!$G$15:$G$49,
                   ('Supplier Emission'!$D$15:$D$49=H2582) * ('Supplier Emission'!$F$15:$F$49=$E$2569)),
            _xlws.FILTER('Supplier Emission'!$J$15:$J$49,
                   ('Supplier Emission'!$D$15:$D$49=H2582) * ('Supplier Emission'!$F$15:$F$49=$E$2569)),
            ""),
    "")</f>
        <v/>
      </c>
      <c r="M2582" s="311" t="str">
        <f t="array" ref="M2582">IFERROR(
    XLOOKUP(F2582,
            _xlws.FILTER('Supplier Emission'!$G$15:$G$49,
                   ('Supplier Emission'!$D$15:$D$49=H2582) * ('Supplier Emission'!$F$15:$F$49=$E$2569)),
            _xlws.FILTER('Supplier Emission'!$M$15:$M$49,
                   ('Supplier Emission'!$D$15:$D$49=H2582) * ('Supplier Emission'!$F$15:$F$49=$E$2569)),
            ""),
    "")</f>
        <v/>
      </c>
      <c r="N2582" s="311" t="str">
        <f t="array" ref="N2582">IFERROR(
    XLOOKUP(F2582,
            _xlws.FILTER('Supplier Emission'!$G$15:$G$49,
                   ('Supplier Emission'!$D$15:$D$49=H2582) * ('Supplier Emission'!$F$15:$F$49=$E$2569)),
            _xlws.FILTER('Supplier Emission'!$H$15:$H$49,
                   ('Supplier Emission'!$D$15:$D$49=H2582) * ('Supplier Emission'!$F$15:$F$49=$E$2569)),
            ""),
    "")</f>
        <v/>
      </c>
      <c r="O2582" s="311" t="str">
        <f t="array" ref="O2582">XLOOKUP(1,('Emission Factors'!$E$5:$E$488='GHG emissions calculations'!$F2582)*('Emission Factors'!$H$5:$H$488='GHG emissions calculations'!$H2582),INDEX('Emission Factors'!$E$5:$T$488,0,MATCH('GHG emissions calculations'!O$6,'Emission Factors'!$E$5:$T$5,0)),"",0)</f>
        <v/>
      </c>
      <c r="P2582" s="313" t="str">
        <f t="array" ref="P2582">IFERROR(
    INDEX('Emission Factors'!$E$5:$P$488,
          MATCH(1,
                ('Emission Factors'!$E$5:$E$488 = 'GHG emissions calculations'!$F2582) *
                ('Emission Factors'!$H$5:$H$488 = 'GHG emissions calculations'!$H2582),
                0),
          MATCH('GHG emissions calculations'!P$6,'Emission Factors'!$E$5:$P$5,0)),
    "")</f>
        <v/>
      </c>
      <c r="Q2582" s="311" t="str">
        <f t="array" ref="Q2582">IFERROR(
    IF(
        INDEX('Emission Factors'!$E$5:$P$488,
              MATCH(1,
                    ('Emission Factors'!$E$5:$E$488 = 'GHG emissions calculations'!$F2582) *
                    ('Emission Factors'!$H$5:$H$488 = 'GHG emissions calculations'!$H2582),
                    0),
              MATCH('GHG emissions calculations'!Q$6, 'Emission Factors'!$E$5:$P$5, 0)) &lt;&gt; "",
        INDEX('Emission Factors'!$E$5:$P$488,
              MATCH(1,
                    ('Emission Factors'!$E$5:$E$488 = 'GHG emissions calculations'!$F2582) *
                    ('Emission Factors'!$H$5:$H$488 = 'GHG emissions calculations'!$H2582),
                    0),
              MATCH('GHG emissions calculations'!Q$6, 'Emission Factors'!$E$5:$P$5, 0)),
        ""),
    "")</f>
        <v/>
      </c>
      <c r="R2582" s="311" t="str">
        <f t="array" ref="R2582">IFERROR(
    IF(
        INDEX('Emission Factors'!$E$5:$R$488,
              MATCH(1,
                    ('Emission Factors'!$E$5:$E$488 = 'GHG emissions calculations'!$F2582) *
                    ('Emission Factors'!$H$5:$H$488 = 'GHG emissions calculations'!$H2582),
                    0),
              MATCH('GHG emissions calculations'!R$6, 'Emission Factors'!$E$5:$R$5, 0)) &lt;&gt; "",
        INDEX('Emission Factors'!$E$5:$R$488,
              MATCH(1,
                    ('Emission Factors'!$E$5:$E$488 = 'GHG emissions calculations'!$F2582) *
                    ('Emission Factors'!$H$5:$H$488 = 'GHG emissions calculations'!$H2582),
                    0),
              MATCH('GHG emissions calculations'!R$6, 'Emission Factors'!$E$5:$R$5, 0)),
        ""),
    "")</f>
        <v/>
      </c>
      <c r="S2582" s="312">
        <f t="shared" si="4"/>
        <v>0</v>
      </c>
      <c r="T2582" s="23"/>
    </row>
    <row r="2583" ht="15.75" customHeight="1" outlineLevel="2">
      <c r="A2583" s="23"/>
      <c r="B2583" s="71"/>
      <c r="C2583" s="71"/>
      <c r="D2583" s="71"/>
      <c r="E2583" s="314"/>
      <c r="F2583" s="311" t="str">
        <f>Lists!AQ34</f>
        <v>Repair, overhaul of machines and equipments - Africa</v>
      </c>
      <c r="G2583" s="311" t="str">
        <f t="array" ref="G2583">XLOOKUP(1,('Emission Factors'!$E$5:$E$488='GHG emissions calculations'!$F2583)*('Emission Factors'!$H$5:$H$488='GHG emissions calculations'!$H2583),INDEX('Emission Factors'!$E$5:$T$488,0,MATCH('GHG emissions calculations'!G$6,'Emission Factors'!$E$5:$T$5,0)),"",0)</f>
        <v/>
      </c>
      <c r="H2583" s="311" t="s">
        <v>238</v>
      </c>
      <c r="I2583" s="312" t="str">
        <f>IF(
    SUMIFS('Import data'!$L$25:$L$80,
           'Import data'!$J$25:$J$80, F2583,
           'Import data'!$G$25:$G$80, 'GHG emissions calculations'!$H2583,
           'Import data'!$I$25:$I$80,$E$2569) &lt;&gt; 0,
    SUMIFS('Import data'!$L$25:$L$80,
           'Import data'!$J$25:$J$80, F2583,
           'Import data'!$G$25:$G$80, 'GHG emissions calculations'!$H2583,
           'Import data'!$I$25:$I$80,$E$2569),
    ""
)</f>
        <v/>
      </c>
      <c r="J2583" s="311" t="str">
        <f t="array" ref="J2583">IF(
    XLOOKUP(F2583, 'Import data'!$J$26:$J$47, 'Import data'!$M$26:$M$47, "", 0) = "Please add the region-specific supplier emission factor or choose a different region available in the IAEG database.",
    "",
    XLOOKUP(F2583, 'Import data'!$J$26:$J$47, 'Import data'!$M$26:$M$47, "", 0)
)</f>
        <v/>
      </c>
      <c r="K2583" s="311" t="str">
        <f t="array" ref="K2583">IFERROR(
    XLOOKUP(F2583,
            _xlws.FILTER('Supplier Emission'!$G$15:$G$49,
                   ('Supplier Emission'!$D$15:$D$49=H2583) * ('Supplier Emission'!$F$15:$F$49=$E$2569)),
            _xlws.FILTER('Supplier Emission'!$I$15:$I$49,
                   ('Supplier Emission'!$D$15:$D$49=H2583) * ('Supplier Emission'!$F$15:$F$49=$E$2569)),
            ""),
    "")</f>
        <v/>
      </c>
      <c r="L2583" s="311" t="str">
        <f t="array" ref="L2583">IFERROR(
    XLOOKUP(F2583,
            _xlws.FILTER('Supplier Emission'!$G$15:$G$49,
                   ('Supplier Emission'!$D$15:$D$49=H2583) * ('Supplier Emission'!$F$15:$F$49=$E$2569)),
            _xlws.FILTER('Supplier Emission'!$J$15:$J$49,
                   ('Supplier Emission'!$D$15:$D$49=H2583) * ('Supplier Emission'!$F$15:$F$49=$E$2569)),
            ""),
    "")</f>
        <v/>
      </c>
      <c r="M2583" s="311" t="str">
        <f t="array" ref="M2583">IFERROR(
    XLOOKUP(F2583,
            _xlws.FILTER('Supplier Emission'!$G$15:$G$49,
                   ('Supplier Emission'!$D$15:$D$49=H2583) * ('Supplier Emission'!$F$15:$F$49=$E$2569)),
            _xlws.FILTER('Supplier Emission'!$M$15:$M$49,
                   ('Supplier Emission'!$D$15:$D$49=H2583) * ('Supplier Emission'!$F$15:$F$49=$E$2569)),
            ""),
    "")</f>
        <v/>
      </c>
      <c r="N2583" s="311" t="str">
        <f t="array" ref="N2583">IFERROR(
    XLOOKUP(F2583,
            _xlws.FILTER('Supplier Emission'!$G$15:$G$49,
                   ('Supplier Emission'!$D$15:$D$49=H2583) * ('Supplier Emission'!$F$15:$F$49=$E$2569)),
            _xlws.FILTER('Supplier Emission'!$H$15:$H$49,
                   ('Supplier Emission'!$D$15:$D$49=H2583) * ('Supplier Emission'!$F$15:$F$49=$E$2569)),
            ""),
    "")</f>
        <v/>
      </c>
      <c r="O2583" s="311" t="str">
        <f t="array" ref="O2583">XLOOKUP(1,('Emission Factors'!$E$5:$E$488='GHG emissions calculations'!$F2583)*('Emission Factors'!$H$5:$H$488='GHG emissions calculations'!$H2583),INDEX('Emission Factors'!$E$5:$T$488,0,MATCH('GHG emissions calculations'!O$6,'Emission Factors'!$E$5:$T$5,0)),"",0)</f>
        <v/>
      </c>
      <c r="P2583" s="313" t="str">
        <f t="array" ref="P2583">IFERROR(
    INDEX('Emission Factors'!$E$5:$P$488,
          MATCH(1,
                ('Emission Factors'!$E$5:$E$488 = 'GHG emissions calculations'!$F2583) *
                ('Emission Factors'!$H$5:$H$488 = 'GHG emissions calculations'!$H2583),
                0),
          MATCH('GHG emissions calculations'!P$6,'Emission Factors'!$E$5:$P$5,0)),
    "")</f>
        <v/>
      </c>
      <c r="Q2583" s="311" t="str">
        <f t="array" ref="Q2583">IFERROR(
    IF(
        INDEX('Emission Factors'!$E$5:$P$488,
              MATCH(1,
                    ('Emission Factors'!$E$5:$E$488 = 'GHG emissions calculations'!$F2583) *
                    ('Emission Factors'!$H$5:$H$488 = 'GHG emissions calculations'!$H2583),
                    0),
              MATCH('GHG emissions calculations'!Q$6, 'Emission Factors'!$E$5:$P$5, 0)) &lt;&gt; "",
        INDEX('Emission Factors'!$E$5:$P$488,
              MATCH(1,
                    ('Emission Factors'!$E$5:$E$488 = 'GHG emissions calculations'!$F2583) *
                    ('Emission Factors'!$H$5:$H$488 = 'GHG emissions calculations'!$H2583),
                    0),
              MATCH('GHG emissions calculations'!Q$6, 'Emission Factors'!$E$5:$P$5, 0)),
        ""),
    "")</f>
        <v/>
      </c>
      <c r="R2583" s="311" t="str">
        <f t="array" ref="R2583">IFERROR(
    IF(
        INDEX('Emission Factors'!$E$5:$R$488,
              MATCH(1,
                    ('Emission Factors'!$E$5:$E$488 = 'GHG emissions calculations'!$F2583) *
                    ('Emission Factors'!$H$5:$H$488 = 'GHG emissions calculations'!$H2583),
                    0),
              MATCH('GHG emissions calculations'!R$6, 'Emission Factors'!$E$5:$R$5, 0)) &lt;&gt; "",
        INDEX('Emission Factors'!$E$5:$R$488,
              MATCH(1,
                    ('Emission Factors'!$E$5:$E$488 = 'GHG emissions calculations'!$F2583) *
                    ('Emission Factors'!$H$5:$H$488 = 'GHG emissions calculations'!$H2583),
                    0),
              MATCH('GHG emissions calculations'!R$6, 'Emission Factors'!$E$5:$R$5, 0)),
        ""),
    "")</f>
        <v/>
      </c>
      <c r="S2583" s="312">
        <f t="shared" si="4"/>
        <v>0</v>
      </c>
      <c r="T2583" s="23"/>
    </row>
    <row r="2584" ht="15.75" customHeight="1" outlineLevel="2">
      <c r="A2584" s="23"/>
      <c r="B2584" s="71"/>
      <c r="C2584" s="71"/>
      <c r="D2584" s="71"/>
      <c r="E2584" s="314"/>
      <c r="F2584" s="311" t="str">
        <f>Lists!AQ32</f>
        <v>Repair, overhaul of machines and equipments - America</v>
      </c>
      <c r="G2584" s="311" t="str">
        <f t="array" ref="G2584">XLOOKUP(1,('Emission Factors'!$E$5:$E$488='GHG emissions calculations'!$F2584)*('Emission Factors'!$H$5:$H$488='GHG emissions calculations'!$H2584),INDEX('Emission Factors'!$E$5:$T$488,0,MATCH('GHG emissions calculations'!G$6,'Emission Factors'!$E$5:$T$5,0)),"",0)</f>
        <v/>
      </c>
      <c r="H2584" s="311" t="s">
        <v>238</v>
      </c>
      <c r="I2584" s="312" t="str">
        <f>IF(
    SUMIFS('Import data'!$L$25:$L$80,
           'Import data'!$J$25:$J$80, F2584,
           'Import data'!$G$25:$G$80, 'GHG emissions calculations'!$H2584,
           'Import data'!$I$25:$I$80,$E$2569) &lt;&gt; 0,
    SUMIFS('Import data'!$L$25:$L$80,
           'Import data'!$J$25:$J$80, F2584,
           'Import data'!$G$25:$G$80, 'GHG emissions calculations'!$H2584,
           'Import data'!$I$25:$I$80,$E$2569),
    ""
)</f>
        <v/>
      </c>
      <c r="J2584" s="311" t="str">
        <f t="array" ref="J2584">IF(
    XLOOKUP(F2584, 'Import data'!$J$26:$J$47, 'Import data'!$M$26:$M$47, "", 0) = "Please add the region-specific supplier emission factor or choose a different region available in the IAEG database.",
    "",
    XLOOKUP(F2584, 'Import data'!$J$26:$J$47, 'Import data'!$M$26:$M$47, "", 0)
)</f>
        <v/>
      </c>
      <c r="K2584" s="311" t="str">
        <f t="array" ref="K2584">IFERROR(
    XLOOKUP(F2584,
            _xlws.FILTER('Supplier Emission'!$G$15:$G$49,
                   ('Supplier Emission'!$D$15:$D$49=H2584) * ('Supplier Emission'!$F$15:$F$49=$E$2569)),
            _xlws.FILTER('Supplier Emission'!$I$15:$I$49,
                   ('Supplier Emission'!$D$15:$D$49=H2584) * ('Supplier Emission'!$F$15:$F$49=$E$2569)),
            ""),
    "")</f>
        <v/>
      </c>
      <c r="L2584" s="311" t="str">
        <f t="array" ref="L2584">IFERROR(
    XLOOKUP(F2584,
            _xlws.FILTER('Supplier Emission'!$G$15:$G$49,
                   ('Supplier Emission'!$D$15:$D$49=H2584) * ('Supplier Emission'!$F$15:$F$49=$E$2569)),
            _xlws.FILTER('Supplier Emission'!$J$15:$J$49,
                   ('Supplier Emission'!$D$15:$D$49=H2584) * ('Supplier Emission'!$F$15:$F$49=$E$2569)),
            ""),
    "")</f>
        <v/>
      </c>
      <c r="M2584" s="311" t="str">
        <f t="array" ref="M2584">IFERROR(
    XLOOKUP(F2584,
            _xlws.FILTER('Supplier Emission'!$G$15:$G$49,
                   ('Supplier Emission'!$D$15:$D$49=H2584) * ('Supplier Emission'!$F$15:$F$49=$E$2569)),
            _xlws.FILTER('Supplier Emission'!$M$15:$M$49,
                   ('Supplier Emission'!$D$15:$D$49=H2584) * ('Supplier Emission'!$F$15:$F$49=$E$2569)),
            ""),
    "")</f>
        <v/>
      </c>
      <c r="N2584" s="311" t="str">
        <f t="array" ref="N2584">IFERROR(
    XLOOKUP(F2584,
            _xlws.FILTER('Supplier Emission'!$G$15:$G$49,
                   ('Supplier Emission'!$D$15:$D$49=H2584) * ('Supplier Emission'!$F$15:$F$49=$E$2569)),
            _xlws.FILTER('Supplier Emission'!$H$15:$H$49,
                   ('Supplier Emission'!$D$15:$D$49=H2584) * ('Supplier Emission'!$F$15:$F$49=$E$2569)),
            ""),
    "")</f>
        <v/>
      </c>
      <c r="O2584" s="311" t="str">
        <f t="array" ref="O2584">XLOOKUP(1,('Emission Factors'!$E$5:$E$488='GHG emissions calculations'!$F2584)*('Emission Factors'!$H$5:$H$488='GHG emissions calculations'!$H2584),INDEX('Emission Factors'!$E$5:$T$488,0,MATCH('GHG emissions calculations'!O$6,'Emission Factors'!$E$5:$T$5,0)),"",0)</f>
        <v/>
      </c>
      <c r="P2584" s="313" t="str">
        <f t="array" ref="P2584">IFERROR(
    INDEX('Emission Factors'!$E$5:$P$488,
          MATCH(1,
                ('Emission Factors'!$E$5:$E$488 = 'GHG emissions calculations'!$F2584) *
                ('Emission Factors'!$H$5:$H$488 = 'GHG emissions calculations'!$H2584),
                0),
          MATCH('GHG emissions calculations'!P$6,'Emission Factors'!$E$5:$P$5,0)),
    "")</f>
        <v/>
      </c>
      <c r="Q2584" s="311" t="str">
        <f t="array" ref="Q2584">IFERROR(
    IF(
        INDEX('Emission Factors'!$E$5:$P$488,
              MATCH(1,
                    ('Emission Factors'!$E$5:$E$488 = 'GHG emissions calculations'!$F2584) *
                    ('Emission Factors'!$H$5:$H$488 = 'GHG emissions calculations'!$H2584),
                    0),
              MATCH('GHG emissions calculations'!Q$6, 'Emission Factors'!$E$5:$P$5, 0)) &lt;&gt; "",
        INDEX('Emission Factors'!$E$5:$P$488,
              MATCH(1,
                    ('Emission Factors'!$E$5:$E$488 = 'GHG emissions calculations'!$F2584) *
                    ('Emission Factors'!$H$5:$H$488 = 'GHG emissions calculations'!$H2584),
                    0),
              MATCH('GHG emissions calculations'!Q$6, 'Emission Factors'!$E$5:$P$5, 0)),
        ""),
    "")</f>
        <v/>
      </c>
      <c r="R2584" s="311" t="str">
        <f t="array" ref="R2584">IFERROR(
    IF(
        INDEX('Emission Factors'!$E$5:$R$488,
              MATCH(1,
                    ('Emission Factors'!$E$5:$E$488 = 'GHG emissions calculations'!$F2584) *
                    ('Emission Factors'!$H$5:$H$488 = 'GHG emissions calculations'!$H2584),
                    0),
              MATCH('GHG emissions calculations'!R$6, 'Emission Factors'!$E$5:$R$5, 0)) &lt;&gt; "",
        INDEX('Emission Factors'!$E$5:$R$488,
              MATCH(1,
                    ('Emission Factors'!$E$5:$E$488 = 'GHG emissions calculations'!$F2584) *
                    ('Emission Factors'!$H$5:$H$488 = 'GHG emissions calculations'!$H2584),
                    0),
              MATCH('GHG emissions calculations'!R$6, 'Emission Factors'!$E$5:$R$5, 0)),
        ""),
    "")</f>
        <v/>
      </c>
      <c r="S2584" s="312">
        <f t="shared" si="4"/>
        <v>0</v>
      </c>
      <c r="T2584" s="23"/>
    </row>
    <row r="2585" ht="15.75" customHeight="1" outlineLevel="2">
      <c r="A2585" s="23"/>
      <c r="B2585" s="71"/>
      <c r="C2585" s="71"/>
      <c r="D2585" s="71"/>
      <c r="E2585" s="314"/>
      <c r="F2585" s="311" t="str">
        <f>Lists!AQ35</f>
        <v>Repair, overhaul of machines and equipments - Asia</v>
      </c>
      <c r="G2585" s="311" t="str">
        <f t="array" ref="G2585">XLOOKUP(1,('Emission Factors'!$E$5:$E$488='GHG emissions calculations'!$F2585)*('Emission Factors'!$H$5:$H$488='GHG emissions calculations'!$H2585),INDEX('Emission Factors'!$E$5:$T$488,0,MATCH('GHG emissions calculations'!G$6,'Emission Factors'!$E$5:$T$5,0)),"",0)</f>
        <v/>
      </c>
      <c r="H2585" s="311" t="s">
        <v>238</v>
      </c>
      <c r="I2585" s="312" t="str">
        <f>IF(
    SUMIFS('Import data'!$L$25:$L$80,
           'Import data'!$J$25:$J$80, F2585,
           'Import data'!$G$25:$G$80, 'GHG emissions calculations'!$H2585,
           'Import data'!$I$25:$I$80,$E$2569) &lt;&gt; 0,
    SUMIFS('Import data'!$L$25:$L$80,
           'Import data'!$J$25:$J$80, F2585,
           'Import data'!$G$25:$G$80, 'GHG emissions calculations'!$H2585,
           'Import data'!$I$25:$I$80,$E$2569),
    ""
)</f>
        <v/>
      </c>
      <c r="J2585" s="311" t="str">
        <f t="array" ref="J2585">IF(
    XLOOKUP(F2585, 'Import data'!$J$26:$J$47, 'Import data'!$M$26:$M$47, "", 0) = "Please add the region-specific supplier emission factor or choose a different region available in the IAEG database.",
    "",
    XLOOKUP(F2585, 'Import data'!$J$26:$J$47, 'Import data'!$M$26:$M$47, "", 0)
)</f>
        <v/>
      </c>
      <c r="K2585" s="311" t="str">
        <f t="array" ref="K2585">IFERROR(
    XLOOKUP(F2585,
            _xlws.FILTER('Supplier Emission'!$G$15:$G$49,
                   ('Supplier Emission'!$D$15:$D$49=H2585) * ('Supplier Emission'!$F$15:$F$49=$E$2569)),
            _xlws.FILTER('Supplier Emission'!$I$15:$I$49,
                   ('Supplier Emission'!$D$15:$D$49=H2585) * ('Supplier Emission'!$F$15:$F$49=$E$2569)),
            ""),
    "")</f>
        <v/>
      </c>
      <c r="L2585" s="311" t="str">
        <f t="array" ref="L2585">IFERROR(
    XLOOKUP(F2585,
            _xlws.FILTER('Supplier Emission'!$G$15:$G$49,
                   ('Supplier Emission'!$D$15:$D$49=H2585) * ('Supplier Emission'!$F$15:$F$49=$E$2569)),
            _xlws.FILTER('Supplier Emission'!$J$15:$J$49,
                   ('Supplier Emission'!$D$15:$D$49=H2585) * ('Supplier Emission'!$F$15:$F$49=$E$2569)),
            ""),
    "")</f>
        <v/>
      </c>
      <c r="M2585" s="311" t="str">
        <f t="array" ref="M2585">IFERROR(
    XLOOKUP(F2585,
            _xlws.FILTER('Supplier Emission'!$G$15:$G$49,
                   ('Supplier Emission'!$D$15:$D$49=H2585) * ('Supplier Emission'!$F$15:$F$49=$E$2569)),
            _xlws.FILTER('Supplier Emission'!$M$15:$M$49,
                   ('Supplier Emission'!$D$15:$D$49=H2585) * ('Supplier Emission'!$F$15:$F$49=$E$2569)),
            ""),
    "")</f>
        <v/>
      </c>
      <c r="N2585" s="311" t="str">
        <f t="array" ref="N2585">IFERROR(
    XLOOKUP(F2585,
            _xlws.FILTER('Supplier Emission'!$G$15:$G$49,
                   ('Supplier Emission'!$D$15:$D$49=H2585) * ('Supplier Emission'!$F$15:$F$49=$E$2569)),
            _xlws.FILTER('Supplier Emission'!$H$15:$H$49,
                   ('Supplier Emission'!$D$15:$D$49=H2585) * ('Supplier Emission'!$F$15:$F$49=$E$2569)),
            ""),
    "")</f>
        <v/>
      </c>
      <c r="O2585" s="311" t="str">
        <f t="array" ref="O2585">XLOOKUP(1,('Emission Factors'!$E$5:$E$488='GHG emissions calculations'!$F2585)*('Emission Factors'!$H$5:$H$488='GHG emissions calculations'!$H2585),INDEX('Emission Factors'!$E$5:$T$488,0,MATCH('GHG emissions calculations'!O$6,'Emission Factors'!$E$5:$T$5,0)),"",0)</f>
        <v/>
      </c>
      <c r="P2585" s="313" t="str">
        <f t="array" ref="P2585">IFERROR(
    INDEX('Emission Factors'!$E$5:$P$488,
          MATCH(1,
                ('Emission Factors'!$E$5:$E$488 = 'GHG emissions calculations'!$F2585) *
                ('Emission Factors'!$H$5:$H$488 = 'GHG emissions calculations'!$H2585),
                0),
          MATCH('GHG emissions calculations'!P$6,'Emission Factors'!$E$5:$P$5,0)),
    "")</f>
        <v/>
      </c>
      <c r="Q2585" s="311" t="str">
        <f t="array" ref="Q2585">IFERROR(
    IF(
        INDEX('Emission Factors'!$E$5:$P$488,
              MATCH(1,
                    ('Emission Factors'!$E$5:$E$488 = 'GHG emissions calculations'!$F2585) *
                    ('Emission Factors'!$H$5:$H$488 = 'GHG emissions calculations'!$H2585),
                    0),
              MATCH('GHG emissions calculations'!Q$6, 'Emission Factors'!$E$5:$P$5, 0)) &lt;&gt; "",
        INDEX('Emission Factors'!$E$5:$P$488,
              MATCH(1,
                    ('Emission Factors'!$E$5:$E$488 = 'GHG emissions calculations'!$F2585) *
                    ('Emission Factors'!$H$5:$H$488 = 'GHG emissions calculations'!$H2585),
                    0),
              MATCH('GHG emissions calculations'!Q$6, 'Emission Factors'!$E$5:$P$5, 0)),
        ""),
    "")</f>
        <v/>
      </c>
      <c r="R2585" s="311" t="str">
        <f t="array" ref="R2585">IFERROR(
    IF(
        INDEX('Emission Factors'!$E$5:$R$488,
              MATCH(1,
                    ('Emission Factors'!$E$5:$E$488 = 'GHG emissions calculations'!$F2585) *
                    ('Emission Factors'!$H$5:$H$488 = 'GHG emissions calculations'!$H2585),
                    0),
              MATCH('GHG emissions calculations'!R$6, 'Emission Factors'!$E$5:$R$5, 0)) &lt;&gt; "",
        INDEX('Emission Factors'!$E$5:$R$488,
              MATCH(1,
                    ('Emission Factors'!$E$5:$E$488 = 'GHG emissions calculations'!$F2585) *
                    ('Emission Factors'!$H$5:$H$488 = 'GHG emissions calculations'!$H2585),
                    0),
              MATCH('GHG emissions calculations'!R$6, 'Emission Factors'!$E$5:$R$5, 0)),
        ""),
    "")</f>
        <v/>
      </c>
      <c r="S2585" s="312">
        <f t="shared" si="4"/>
        <v>0</v>
      </c>
      <c r="T2585" s="23"/>
    </row>
    <row r="2586" ht="15.75" customHeight="1" outlineLevel="2">
      <c r="A2586" s="23"/>
      <c r="B2586" s="71"/>
      <c r="C2586" s="71"/>
      <c r="D2586" s="71"/>
      <c r="E2586" s="314"/>
      <c r="F2586" s="311" t="str">
        <f>Lists!AQ33</f>
        <v>Repair, overhaul of machines and equipments - Europe</v>
      </c>
      <c r="G2586" s="311">
        <f t="array" ref="G2586">XLOOKUP(1,('Emission Factors'!$E$5:$E$488='GHG emissions calculations'!$F2586)*('Emission Factors'!$H$5:$H$488='GHG emissions calculations'!$H2586),INDEX('Emission Factors'!$E$5:$T$488,0,MATCH('GHG emissions calculations'!G$6,'Emission Factors'!$E$5:$T$5,0)),"",0)</f>
        <v>3</v>
      </c>
      <c r="H2586" s="311" t="s">
        <v>238</v>
      </c>
      <c r="I2586" s="312" t="str">
        <f>IF(
    SUMIFS('Import data'!$L$25:$L$80,
           'Import data'!$J$25:$J$80, F2586,
           'Import data'!$G$25:$G$80, 'GHG emissions calculations'!$H2586,
           'Import data'!$I$25:$I$80,$E$2569) &lt;&gt; 0,
    SUMIFS('Import data'!$L$25:$L$80,
           'Import data'!$J$25:$J$80, F2586,
           'Import data'!$G$25:$G$80, 'GHG emissions calculations'!$H2586,
           'Import data'!$I$25:$I$80,$E$2569),
    ""
)</f>
        <v/>
      </c>
      <c r="J2586" s="311" t="str">
        <f t="array" ref="J2586">IF(
    XLOOKUP(F2586, 'Import data'!$J$26:$J$47, 'Import data'!$M$26:$M$47, "", 0) = "Please add the region-specific supplier emission factor or choose a different region available in the IAEG database.",
    "",
    XLOOKUP(F2586, 'Import data'!$J$26:$J$47, 'Import data'!$M$26:$M$47, "", 0)
)</f>
        <v/>
      </c>
      <c r="K2586" s="311" t="str">
        <f t="array" ref="K2586">IFERROR(
    XLOOKUP(F2586,
            _xlws.FILTER('Supplier Emission'!$G$15:$G$49,
                   ('Supplier Emission'!$D$15:$D$49=H2586) * ('Supplier Emission'!$F$15:$F$49=$E$2569)),
            _xlws.FILTER('Supplier Emission'!$I$15:$I$49,
                   ('Supplier Emission'!$D$15:$D$49=H2586) * ('Supplier Emission'!$F$15:$F$49=$E$2569)),
            ""),
    "")</f>
        <v/>
      </c>
      <c r="L2586" s="311" t="str">
        <f t="array" ref="L2586">IFERROR(
    XLOOKUP(F2586,
            _xlws.FILTER('Supplier Emission'!$G$15:$G$49,
                   ('Supplier Emission'!$D$15:$D$49=H2586) * ('Supplier Emission'!$F$15:$F$49=$E$2569)),
            _xlws.FILTER('Supplier Emission'!$J$15:$J$49,
                   ('Supplier Emission'!$D$15:$D$49=H2586) * ('Supplier Emission'!$F$15:$F$49=$E$2569)),
            ""),
    "")</f>
        <v/>
      </c>
      <c r="M2586" s="311" t="str">
        <f t="array" ref="M2586">IFERROR(
    XLOOKUP(F2586,
            _xlws.FILTER('Supplier Emission'!$G$15:$G$49,
                   ('Supplier Emission'!$D$15:$D$49=H2586) * ('Supplier Emission'!$F$15:$F$49=$E$2569)),
            _xlws.FILTER('Supplier Emission'!$M$15:$M$49,
                   ('Supplier Emission'!$D$15:$D$49=H2586) * ('Supplier Emission'!$F$15:$F$49=$E$2569)),
            ""),
    "")</f>
        <v/>
      </c>
      <c r="N2586" s="311" t="str">
        <f t="array" ref="N2586">IFERROR(
    XLOOKUP(F2586,
            _xlws.FILTER('Supplier Emission'!$G$15:$G$49,
                   ('Supplier Emission'!$D$15:$D$49=H2586) * ('Supplier Emission'!$F$15:$F$49=$E$2569)),
            _xlws.FILTER('Supplier Emission'!$H$15:$H$49,
                   ('Supplier Emission'!$D$15:$D$49=H2586) * ('Supplier Emission'!$F$15:$F$49=$E$2569)),
            ""),
    "")</f>
        <v/>
      </c>
      <c r="O2586" s="311" t="str">
        <f t="array" ref="O2586">XLOOKUP(1,('Emission Factors'!$E$5:$E$488='GHG emissions calculations'!$F2586)*('Emission Factors'!$H$5:$H$488='GHG emissions calculations'!$H2586),INDEX('Emission Factors'!$E$5:$T$488,0,MATCH('GHG emissions calculations'!O$6,'Emission Factors'!$E$5:$T$5,0)),"",0)</f>
        <v>Services de réparation et installation de machines et d'équipements - 2023</v>
      </c>
      <c r="P2586" s="313">
        <f t="array" ref="P2586">IFERROR(
    INDEX('Emission Factors'!$E$5:$P$488,
          MATCH(1,
                ('Emission Factors'!$E$5:$E$488 = 'GHG emissions calculations'!$F2586) *
                ('Emission Factors'!$H$5:$H$488 = 'GHG emissions calculations'!$H2586),
                0),
          MATCH('GHG emissions calculations'!P$6,'Emission Factors'!$E$5:$P$5,0)),
    "")</f>
        <v>196</v>
      </c>
      <c r="Q2586" s="311" t="str">
        <f t="array" ref="Q2586">IFERROR(
    IF(
        INDEX('Emission Factors'!$E$5:$P$488,
              MATCH(1,
                    ('Emission Factors'!$E$5:$E$488 = 'GHG emissions calculations'!$F2586) *
                    ('Emission Factors'!$H$5:$H$488 = 'GHG emissions calculations'!$H2586),
                    0),
              MATCH('GHG emissions calculations'!Q$6, 'Emission Factors'!$E$5:$P$5, 0)) &lt;&gt; "",
        INDEX('Emission Factors'!$E$5:$P$488,
              MATCH(1,
                    ('Emission Factors'!$E$5:$E$488 = 'GHG emissions calculations'!$F2586) *
                    ('Emission Factors'!$H$5:$H$488 = 'GHG emissions calculations'!$H2586),
                    0),
              MATCH('GHG emissions calculations'!Q$6, 'Emission Factors'!$E$5:$P$5, 0)),
        ""),
    "")</f>
        <v>kgCO2e / k€</v>
      </c>
      <c r="R2586" s="311" t="str">
        <f t="array" ref="R2586">IFERROR(
    IF(
        INDEX('Emission Factors'!$E$5:$R$488,
              MATCH(1,
                    ('Emission Factors'!$E$5:$E$488 = 'GHG emissions calculations'!$F2586) *
                    ('Emission Factors'!$H$5:$H$488 = 'GHG emissions calculations'!$H2586),
                    0),
              MATCH('GHG emissions calculations'!R$6, 'Emission Factors'!$E$5:$R$5, 0)) &lt;&gt; "",
        INDEX('Emission Factors'!$E$5:$R$488,
              MATCH(1,
                    ('Emission Factors'!$E$5:$E$488 = 'GHG emissions calculations'!$F2586) *
                    ('Emission Factors'!$H$5:$H$488 = 'GHG emissions calculations'!$H2586),
                    0),
              MATCH('GHG emissions calculations'!R$6, 'Emission Factors'!$E$5:$R$5, 0)),
        ""),
    "")</f>
        <v>Europe</v>
      </c>
      <c r="S2586" s="312">
        <f t="shared" si="4"/>
        <v>0</v>
      </c>
      <c r="T2586" s="23"/>
    </row>
    <row r="2587" ht="15.75" customHeight="1" outlineLevel="2">
      <c r="A2587" s="23"/>
      <c r="B2587" s="71"/>
      <c r="C2587" s="71"/>
      <c r="D2587" s="71"/>
      <c r="E2587" s="314"/>
      <c r="F2587" s="311" t="str">
        <f>Lists!AQ38</f>
        <v>Repair, overhaul of machines and equipments - Global or unspecified region</v>
      </c>
      <c r="G2587" s="311" t="str">
        <f t="array" ref="G2587">XLOOKUP(1,('Emission Factors'!$E$5:$E$488='GHG emissions calculations'!$F2587)*('Emission Factors'!$H$5:$H$488='GHG emissions calculations'!$H2587),INDEX('Emission Factors'!$E$5:$T$488,0,MATCH('GHG emissions calculations'!G$6,'Emission Factors'!$E$5:$T$5,0)),"",0)</f>
        <v/>
      </c>
      <c r="H2587" s="311" t="s">
        <v>238</v>
      </c>
      <c r="I2587" s="312" t="str">
        <f>IF(
    SUMIFS('Import data'!$L$25:$L$80,
           'Import data'!$J$25:$J$80, F2587,
           'Import data'!$G$25:$G$80, 'GHG emissions calculations'!$H2587,
           'Import data'!$I$25:$I$80,$E$2569) &lt;&gt; 0,
    SUMIFS('Import data'!$L$25:$L$80,
           'Import data'!$J$25:$J$80, F2587,
           'Import data'!$G$25:$G$80, 'GHG emissions calculations'!$H2587,
           'Import data'!$I$25:$I$80,$E$2569),
    ""
)</f>
        <v/>
      </c>
      <c r="J2587" s="311" t="str">
        <f t="array" ref="J2587">IF(
    XLOOKUP(F2587, 'Import data'!$J$26:$J$47, 'Import data'!$M$26:$M$47, "", 0) = "Please add the region-specific supplier emission factor or choose a different region available in the IAEG database.",
    "",
    XLOOKUP(F2587, 'Import data'!$J$26:$J$47, 'Import data'!$M$26:$M$47, "", 0)
)</f>
        <v/>
      </c>
      <c r="K2587" s="311" t="str">
        <f t="array" ref="K2587">IFERROR(
    XLOOKUP(F2587,
            _xlws.FILTER('Supplier Emission'!$G$15:$G$49,
                   ('Supplier Emission'!$D$15:$D$49=H2587) * ('Supplier Emission'!$F$15:$F$49=$E$2569)),
            _xlws.FILTER('Supplier Emission'!$I$15:$I$49,
                   ('Supplier Emission'!$D$15:$D$49=H2587) * ('Supplier Emission'!$F$15:$F$49=$E$2569)),
            ""),
    "")</f>
        <v/>
      </c>
      <c r="L2587" s="311" t="str">
        <f t="array" ref="L2587">IFERROR(
    XLOOKUP(F2587,
            _xlws.FILTER('Supplier Emission'!$G$15:$G$49,
                   ('Supplier Emission'!$D$15:$D$49=H2587) * ('Supplier Emission'!$F$15:$F$49=$E$2569)),
            _xlws.FILTER('Supplier Emission'!$J$15:$J$49,
                   ('Supplier Emission'!$D$15:$D$49=H2587) * ('Supplier Emission'!$F$15:$F$49=$E$2569)),
            ""),
    "")</f>
        <v/>
      </c>
      <c r="M2587" s="311" t="str">
        <f t="array" ref="M2587">IFERROR(
    XLOOKUP(F2587,
            _xlws.FILTER('Supplier Emission'!$G$15:$G$49,
                   ('Supplier Emission'!$D$15:$D$49=H2587) * ('Supplier Emission'!$F$15:$F$49=$E$2569)),
            _xlws.FILTER('Supplier Emission'!$M$15:$M$49,
                   ('Supplier Emission'!$D$15:$D$49=H2587) * ('Supplier Emission'!$F$15:$F$49=$E$2569)),
            ""),
    "")</f>
        <v/>
      </c>
      <c r="N2587" s="311" t="str">
        <f t="array" ref="N2587">IFERROR(
    XLOOKUP(F2587,
            _xlws.FILTER('Supplier Emission'!$G$15:$G$49,
                   ('Supplier Emission'!$D$15:$D$49=H2587) * ('Supplier Emission'!$F$15:$F$49=$E$2569)),
            _xlws.FILTER('Supplier Emission'!$H$15:$H$49,
                   ('Supplier Emission'!$D$15:$D$49=H2587) * ('Supplier Emission'!$F$15:$F$49=$E$2569)),
            ""),
    "")</f>
        <v/>
      </c>
      <c r="O2587" s="311" t="str">
        <f t="array" ref="O2587">XLOOKUP(1,('Emission Factors'!$E$5:$E$488='GHG emissions calculations'!$F2587)*('Emission Factors'!$H$5:$H$488='GHG emissions calculations'!$H2587),INDEX('Emission Factors'!$E$5:$T$488,0,MATCH('GHG emissions calculations'!O$6,'Emission Factors'!$E$5:$T$5,0)),"",0)</f>
        <v/>
      </c>
      <c r="P2587" s="313" t="str">
        <f t="array" ref="P2587">IFERROR(
    INDEX('Emission Factors'!$E$5:$P$488,
          MATCH(1,
                ('Emission Factors'!$E$5:$E$488 = 'GHG emissions calculations'!$F2587) *
                ('Emission Factors'!$H$5:$H$488 = 'GHG emissions calculations'!$H2587),
                0),
          MATCH('GHG emissions calculations'!P$6,'Emission Factors'!$E$5:$P$5,0)),
    "")</f>
        <v/>
      </c>
      <c r="Q2587" s="311" t="str">
        <f t="array" ref="Q2587">IFERROR(
    IF(
        INDEX('Emission Factors'!$E$5:$P$488,
              MATCH(1,
                    ('Emission Factors'!$E$5:$E$488 = 'GHG emissions calculations'!$F2587) *
                    ('Emission Factors'!$H$5:$H$488 = 'GHG emissions calculations'!$H2587),
                    0),
              MATCH('GHG emissions calculations'!Q$6, 'Emission Factors'!$E$5:$P$5, 0)) &lt;&gt; "",
        INDEX('Emission Factors'!$E$5:$P$488,
              MATCH(1,
                    ('Emission Factors'!$E$5:$E$488 = 'GHG emissions calculations'!$F2587) *
                    ('Emission Factors'!$H$5:$H$488 = 'GHG emissions calculations'!$H2587),
                    0),
              MATCH('GHG emissions calculations'!Q$6, 'Emission Factors'!$E$5:$P$5, 0)),
        ""),
    "")</f>
        <v/>
      </c>
      <c r="R2587" s="311" t="str">
        <f t="array" ref="R2587">IFERROR(
    IF(
        INDEX('Emission Factors'!$E$5:$R$488,
              MATCH(1,
                    ('Emission Factors'!$E$5:$E$488 = 'GHG emissions calculations'!$F2587) *
                    ('Emission Factors'!$H$5:$H$488 = 'GHG emissions calculations'!$H2587),
                    0),
              MATCH('GHG emissions calculations'!R$6, 'Emission Factors'!$E$5:$R$5, 0)) &lt;&gt; "",
        INDEX('Emission Factors'!$E$5:$R$488,
              MATCH(1,
                    ('Emission Factors'!$E$5:$E$488 = 'GHG emissions calculations'!$F2587) *
                    ('Emission Factors'!$H$5:$H$488 = 'GHG emissions calculations'!$H2587),
                    0),
              MATCH('GHG emissions calculations'!R$6, 'Emission Factors'!$E$5:$R$5, 0)),
        ""),
    "")</f>
        <v/>
      </c>
      <c r="S2587" s="312">
        <f t="shared" si="4"/>
        <v>0</v>
      </c>
      <c r="T2587" s="23"/>
    </row>
    <row r="2588" ht="15.75" customHeight="1" outlineLevel="2">
      <c r="A2588" s="23"/>
      <c r="B2588" s="71"/>
      <c r="C2588" s="71"/>
      <c r="D2588" s="71"/>
      <c r="E2588" s="314"/>
      <c r="F2588" s="311" t="str">
        <f>Lists!AQ37</f>
        <v>Repair, overhaul of machines and equipments - Middle East</v>
      </c>
      <c r="G2588" s="311" t="str">
        <f t="array" ref="G2588">XLOOKUP(1,('Emission Factors'!$E$5:$E$488='GHG emissions calculations'!$F2588)*('Emission Factors'!$H$5:$H$488='GHG emissions calculations'!$H2588),INDEX('Emission Factors'!$E$5:$T$488,0,MATCH('GHG emissions calculations'!G$6,'Emission Factors'!$E$5:$T$5,0)),"",0)</f>
        <v/>
      </c>
      <c r="H2588" s="311" t="s">
        <v>238</v>
      </c>
      <c r="I2588" s="312" t="str">
        <f>IF(
    SUMIFS('Import data'!$L$25:$L$80,
           'Import data'!$J$25:$J$80, F2588,
           'Import data'!$G$25:$G$80, 'GHG emissions calculations'!$H2588,
           'Import data'!$I$25:$I$80,$E$2569) &lt;&gt; 0,
    SUMIFS('Import data'!$L$25:$L$80,
           'Import data'!$J$25:$J$80, F2588,
           'Import data'!$G$25:$G$80, 'GHG emissions calculations'!$H2588,
           'Import data'!$I$25:$I$80,$E$2569),
    ""
)</f>
        <v/>
      </c>
      <c r="J2588" s="311" t="str">
        <f t="array" ref="J2588">IF(
    XLOOKUP(F2588, 'Import data'!$J$26:$J$47, 'Import data'!$M$26:$M$47, "", 0) = "Please add the region-specific supplier emission factor or choose a different region available in the IAEG database.",
    "",
    XLOOKUP(F2588, 'Import data'!$J$26:$J$47, 'Import data'!$M$26:$M$47, "", 0)
)</f>
        <v/>
      </c>
      <c r="K2588" s="311" t="str">
        <f t="array" ref="K2588">IFERROR(
    XLOOKUP(F2588,
            _xlws.FILTER('Supplier Emission'!$G$15:$G$49,
                   ('Supplier Emission'!$D$15:$D$49=H2588) * ('Supplier Emission'!$F$15:$F$49=$E$2569)),
            _xlws.FILTER('Supplier Emission'!$I$15:$I$49,
                   ('Supplier Emission'!$D$15:$D$49=H2588) * ('Supplier Emission'!$F$15:$F$49=$E$2569)),
            ""),
    "")</f>
        <v/>
      </c>
      <c r="L2588" s="311" t="str">
        <f t="array" ref="L2588">IFERROR(
    XLOOKUP(F2588,
            _xlws.FILTER('Supplier Emission'!$G$15:$G$49,
                   ('Supplier Emission'!$D$15:$D$49=H2588) * ('Supplier Emission'!$F$15:$F$49=$E$2569)),
            _xlws.FILTER('Supplier Emission'!$J$15:$J$49,
                   ('Supplier Emission'!$D$15:$D$49=H2588) * ('Supplier Emission'!$F$15:$F$49=$E$2569)),
            ""),
    "")</f>
        <v/>
      </c>
      <c r="M2588" s="311" t="str">
        <f t="array" ref="M2588">IFERROR(
    XLOOKUP(F2588,
            _xlws.FILTER('Supplier Emission'!$G$15:$G$49,
                   ('Supplier Emission'!$D$15:$D$49=H2588) * ('Supplier Emission'!$F$15:$F$49=$E$2569)),
            _xlws.FILTER('Supplier Emission'!$M$15:$M$49,
                   ('Supplier Emission'!$D$15:$D$49=H2588) * ('Supplier Emission'!$F$15:$F$49=$E$2569)),
            ""),
    "")</f>
        <v/>
      </c>
      <c r="N2588" s="311" t="str">
        <f t="array" ref="N2588">IFERROR(
    XLOOKUP(F2588,
            _xlws.FILTER('Supplier Emission'!$G$15:$G$49,
                   ('Supplier Emission'!$D$15:$D$49=H2588) * ('Supplier Emission'!$F$15:$F$49=$E$2569)),
            _xlws.FILTER('Supplier Emission'!$H$15:$H$49,
                   ('Supplier Emission'!$D$15:$D$49=H2588) * ('Supplier Emission'!$F$15:$F$49=$E$2569)),
            ""),
    "")</f>
        <v/>
      </c>
      <c r="O2588" s="311" t="str">
        <f t="array" ref="O2588">XLOOKUP(1,('Emission Factors'!$E$5:$E$488='GHG emissions calculations'!$F2588)*('Emission Factors'!$H$5:$H$488='GHG emissions calculations'!$H2588),INDEX('Emission Factors'!$E$5:$T$488,0,MATCH('GHG emissions calculations'!O$6,'Emission Factors'!$E$5:$T$5,0)),"",0)</f>
        <v/>
      </c>
      <c r="P2588" s="313" t="str">
        <f t="array" ref="P2588">IFERROR(
    INDEX('Emission Factors'!$E$5:$P$488,
          MATCH(1,
                ('Emission Factors'!$E$5:$E$488 = 'GHG emissions calculations'!$F2588) *
                ('Emission Factors'!$H$5:$H$488 = 'GHG emissions calculations'!$H2588),
                0),
          MATCH('GHG emissions calculations'!P$6,'Emission Factors'!$E$5:$P$5,0)),
    "")</f>
        <v/>
      </c>
      <c r="Q2588" s="311" t="str">
        <f t="array" ref="Q2588">IFERROR(
    IF(
        INDEX('Emission Factors'!$E$5:$P$488,
              MATCH(1,
                    ('Emission Factors'!$E$5:$E$488 = 'GHG emissions calculations'!$F2588) *
                    ('Emission Factors'!$H$5:$H$488 = 'GHG emissions calculations'!$H2588),
                    0),
              MATCH('GHG emissions calculations'!Q$6, 'Emission Factors'!$E$5:$P$5, 0)) &lt;&gt; "",
        INDEX('Emission Factors'!$E$5:$P$488,
              MATCH(1,
                    ('Emission Factors'!$E$5:$E$488 = 'GHG emissions calculations'!$F2588) *
                    ('Emission Factors'!$H$5:$H$488 = 'GHG emissions calculations'!$H2588),
                    0),
              MATCH('GHG emissions calculations'!Q$6, 'Emission Factors'!$E$5:$P$5, 0)),
        ""),
    "")</f>
        <v/>
      </c>
      <c r="R2588" s="311" t="str">
        <f t="array" ref="R2588">IFERROR(
    IF(
        INDEX('Emission Factors'!$E$5:$R$488,
              MATCH(1,
                    ('Emission Factors'!$E$5:$E$488 = 'GHG emissions calculations'!$F2588) *
                    ('Emission Factors'!$H$5:$H$488 = 'GHG emissions calculations'!$H2588),
                    0),
              MATCH('GHG emissions calculations'!R$6, 'Emission Factors'!$E$5:$R$5, 0)) &lt;&gt; "",
        INDEX('Emission Factors'!$E$5:$R$488,
              MATCH(1,
                    ('Emission Factors'!$E$5:$E$488 = 'GHG emissions calculations'!$F2588) *
                    ('Emission Factors'!$H$5:$H$488 = 'GHG emissions calculations'!$H2588),
                    0),
              MATCH('GHG emissions calculations'!R$6, 'Emission Factors'!$E$5:$R$5, 0)),
        ""),
    "")</f>
        <v/>
      </c>
      <c r="S2588" s="312">
        <f t="shared" si="4"/>
        <v>0</v>
      </c>
      <c r="T2588" s="23"/>
    </row>
    <row r="2589" ht="15.75" customHeight="1" outlineLevel="2">
      <c r="A2589" s="23"/>
      <c r="B2589" s="71"/>
      <c r="C2589" s="71"/>
      <c r="D2589" s="71"/>
      <c r="E2589" s="315"/>
      <c r="F2589" s="311" t="str">
        <f>Lists!AQ36</f>
        <v>Repair, overhaul of machines and equipments - Oceania</v>
      </c>
      <c r="G2589" s="311" t="str">
        <f t="array" ref="G2589">XLOOKUP(1,('Emission Factors'!$E$5:$E$488='GHG emissions calculations'!$F2589)*('Emission Factors'!$H$5:$H$488='GHG emissions calculations'!$H2589),INDEX('Emission Factors'!$E$5:$T$488,0,MATCH('GHG emissions calculations'!G$6,'Emission Factors'!$E$5:$T$5,0)),"",0)</f>
        <v/>
      </c>
      <c r="H2589" s="311" t="s">
        <v>238</v>
      </c>
      <c r="I2589" s="312" t="str">
        <f>IF(
    SUMIFS('Import data'!$L$25:$L$80,
           'Import data'!$J$25:$J$80, F2589,
           'Import data'!$G$25:$G$80, 'GHG emissions calculations'!$H2589,
           'Import data'!$I$25:$I$80,$E$2569) &lt;&gt; 0,
    SUMIFS('Import data'!$L$25:$L$80,
           'Import data'!$J$25:$J$80, F2589,
           'Import data'!$G$25:$G$80, 'GHG emissions calculations'!$H2589,
           'Import data'!$I$25:$I$80,$E$2569),
    ""
)</f>
        <v/>
      </c>
      <c r="J2589" s="311" t="str">
        <f t="array" ref="J2589">IF(
    XLOOKUP(F2589, 'Import data'!$J$26:$J$47, 'Import data'!$M$26:$M$47, "", 0) = "Please add the region-specific supplier emission factor or choose a different region available in the IAEG database.",
    "",
    XLOOKUP(F2589, 'Import data'!$J$26:$J$47, 'Import data'!$M$26:$M$47, "", 0)
)</f>
        <v/>
      </c>
      <c r="K2589" s="311" t="str">
        <f t="array" ref="K2589">IFERROR(
    XLOOKUP(F2589,
            _xlws.FILTER('Supplier Emission'!$G$15:$G$49,
                   ('Supplier Emission'!$D$15:$D$49=H2589) * ('Supplier Emission'!$F$15:$F$49=$E$2569)),
            _xlws.FILTER('Supplier Emission'!$I$15:$I$49,
                   ('Supplier Emission'!$D$15:$D$49=H2589) * ('Supplier Emission'!$F$15:$F$49=$E$2569)),
            ""),
    "")</f>
        <v/>
      </c>
      <c r="L2589" s="311" t="str">
        <f t="array" ref="L2589">IFERROR(
    XLOOKUP(F2589,
            _xlws.FILTER('Supplier Emission'!$G$15:$G$49,
                   ('Supplier Emission'!$D$15:$D$49=H2589) * ('Supplier Emission'!$F$15:$F$49=$E$2569)),
            _xlws.FILTER('Supplier Emission'!$J$15:$J$49,
                   ('Supplier Emission'!$D$15:$D$49=H2589) * ('Supplier Emission'!$F$15:$F$49=$E$2569)),
            ""),
    "")</f>
        <v/>
      </c>
      <c r="M2589" s="311" t="str">
        <f t="array" ref="M2589">IFERROR(
    XLOOKUP(F2589,
            _xlws.FILTER('Supplier Emission'!$G$15:$G$49,
                   ('Supplier Emission'!$D$15:$D$49=H2589) * ('Supplier Emission'!$F$15:$F$49=$E$2569)),
            _xlws.FILTER('Supplier Emission'!$M$15:$M$49,
                   ('Supplier Emission'!$D$15:$D$49=H2589) * ('Supplier Emission'!$F$15:$F$49=$E$2569)),
            ""),
    "")</f>
        <v/>
      </c>
      <c r="N2589" s="311" t="str">
        <f t="array" ref="N2589">IFERROR(
    XLOOKUP(F2589,
            _xlws.FILTER('Supplier Emission'!$G$15:$G$49,
                   ('Supplier Emission'!$D$15:$D$49=H2589) * ('Supplier Emission'!$F$15:$F$49=$E$2569)),
            _xlws.FILTER('Supplier Emission'!$H$15:$H$49,
                   ('Supplier Emission'!$D$15:$D$49=H2589) * ('Supplier Emission'!$F$15:$F$49=$E$2569)),
            ""),
    "")</f>
        <v/>
      </c>
      <c r="O2589" s="311" t="str">
        <f t="array" ref="O2589">XLOOKUP(1,('Emission Factors'!$E$5:$E$488='GHG emissions calculations'!$F2589)*('Emission Factors'!$H$5:$H$488='GHG emissions calculations'!$H2589),INDEX('Emission Factors'!$E$5:$T$488,0,MATCH('GHG emissions calculations'!O$6,'Emission Factors'!$E$5:$T$5,0)),"",0)</f>
        <v/>
      </c>
      <c r="P2589" s="313" t="str">
        <f t="array" ref="P2589">IFERROR(
    INDEX('Emission Factors'!$E$5:$P$488,
          MATCH(1,
                ('Emission Factors'!$E$5:$E$488 = 'GHG emissions calculations'!$F2589) *
                ('Emission Factors'!$H$5:$H$488 = 'GHG emissions calculations'!$H2589),
                0),
          MATCH('GHG emissions calculations'!P$6,'Emission Factors'!$E$5:$P$5,0)),
    "")</f>
        <v/>
      </c>
      <c r="Q2589" s="311" t="str">
        <f t="array" ref="Q2589">IFERROR(
    IF(
        INDEX('Emission Factors'!$E$5:$P$488,
              MATCH(1,
                    ('Emission Factors'!$E$5:$E$488 = 'GHG emissions calculations'!$F2589) *
                    ('Emission Factors'!$H$5:$H$488 = 'GHG emissions calculations'!$H2589),
                    0),
              MATCH('GHG emissions calculations'!Q$6, 'Emission Factors'!$E$5:$P$5, 0)) &lt;&gt; "",
        INDEX('Emission Factors'!$E$5:$P$488,
              MATCH(1,
                    ('Emission Factors'!$E$5:$E$488 = 'GHG emissions calculations'!$F2589) *
                    ('Emission Factors'!$H$5:$H$488 = 'GHG emissions calculations'!$H2589),
                    0),
              MATCH('GHG emissions calculations'!Q$6, 'Emission Factors'!$E$5:$P$5, 0)),
        ""),
    "")</f>
        <v/>
      </c>
      <c r="R2589" s="311" t="str">
        <f t="array" ref="R2589">IFERROR(
    IF(
        INDEX('Emission Factors'!$E$5:$R$488,
              MATCH(1,
                    ('Emission Factors'!$E$5:$E$488 = 'GHG emissions calculations'!$F2589) *
                    ('Emission Factors'!$H$5:$H$488 = 'GHG emissions calculations'!$H2589),
                    0),
              MATCH('GHG emissions calculations'!R$6, 'Emission Factors'!$E$5:$R$5, 0)) &lt;&gt; "",
        INDEX('Emission Factors'!$E$5:$R$488,
              MATCH(1,
                    ('Emission Factors'!$E$5:$E$488 = 'GHG emissions calculations'!$F2589) *
                    ('Emission Factors'!$H$5:$H$488 = 'GHG emissions calculations'!$H2589),
                    0),
              MATCH('GHG emissions calculations'!R$6, 'Emission Factors'!$E$5:$R$5, 0)),
        ""),
    "")</f>
        <v/>
      </c>
      <c r="S2589" s="312">
        <f t="shared" si="4"/>
        <v>0</v>
      </c>
      <c r="T2589" s="23"/>
    </row>
    <row r="2590" ht="15.75" customHeight="1" outlineLevel="2">
      <c r="A2590" s="23"/>
      <c r="B2590" s="71"/>
      <c r="C2590" s="71"/>
      <c r="D2590" s="71"/>
      <c r="E2590" s="310" t="s">
        <v>215</v>
      </c>
      <c r="F2590" s="311" t="str">
        <f>Lists!AS25</f>
        <v>Accommodation and catering - America</v>
      </c>
      <c r="G2590" s="311" t="str">
        <f t="array" ref="G2590">XLOOKUP(1,('Emission Factors'!$E$5:$E$488='GHG emissions calculations'!$F2590)*('Emission Factors'!$H$5:$H$488='GHG emissions calculations'!$H2590),INDEX('Emission Factors'!$E$5:$T$488,0,MATCH('GHG emissions calculations'!G$6,'Emission Factors'!$E$5:$T$5,0)),"",0)</f>
        <v/>
      </c>
      <c r="H2590" s="311" t="s">
        <v>238</v>
      </c>
      <c r="I2590" s="312" t="str">
        <f>IF(
    SUMIFS('Import data'!$L$25:$L$80,
           'Import data'!$J$25:$J$80, F2590,
           'Import data'!$G$25:$G$80, 'GHG emissions calculations'!$H2590,
           'Import data'!$I$25:$I$80,$E$2590) &lt;&gt; 0,
    SUMIFS('Import data'!$L$25:$L$80,
           'Import data'!$J$25:$J$80, F2590,
           'Import data'!$G$25:$G$80, 'GHG emissions calculations'!$H2590,
           'Import data'!$I$25:$I$80,$E$2590),
    ""
)</f>
        <v/>
      </c>
      <c r="J2590" s="311" t="str">
        <f t="array" ref="J2590">IF(
    XLOOKUP(F2590, 'Import data'!$J$26:$J$47, 'Import data'!$M$26:$M$47, "", 0) = "Please add the region-specific supplier emission factor or choose a different region available in the IAEG database.",
    "",
    XLOOKUP(F2590, 'Import data'!$J$26:$J$47, 'Import data'!$M$26:$M$47, "", 0)
)</f>
        <v/>
      </c>
      <c r="K2590" s="311" t="str">
        <f t="array" ref="K2590">IFERROR(
    XLOOKUP(F2590,
            _xlws.FILTER('Supplier Emission'!$G$15:$G$49,
                   ('Supplier Emission'!$D$15:$D$49=H2590) * ('Supplier Emission'!$F$15:$F$49=$E$2590)),
            _xlws.FILTER('Supplier Emission'!$I$15:$I$49,
                   ('Supplier Emission'!$D$15:$D$49=H2590) * ('Supplier Emission'!$F$15:$F$49=$E$2590)),
            ""),
    "")</f>
        <v/>
      </c>
      <c r="L2590" s="311" t="str">
        <f t="array" ref="L2590">IFERROR(
    XLOOKUP(F2590,
            _xlws.FILTER('Supplier Emission'!$G$15:$G$49,
                   ('Supplier Emission'!$D$15:$D$49=H2590) * ('Supplier Emission'!$F$15:$F$49=$E$2590)),
            _xlws.FILTER('Supplier Emission'!$J$15:$J$49,
                   ('Supplier Emission'!$D$15:$D$49=H2590) * ('Supplier Emission'!$F$15:$F$49=$E$2590)),
            ""),
    "")</f>
        <v/>
      </c>
      <c r="M2590" s="311" t="str">
        <f t="array" ref="M2590">IFERROR(
    XLOOKUP(F2590,
            _xlws.FILTER('Supplier Emission'!$G$15:$G$49,
                   ('Supplier Emission'!$D$15:$D$49=H2590) * ('Supplier Emission'!$F$15:$F$49=$E$2590)),
            _xlws.FILTER('Supplier Emission'!$M$15:$M$49,
                   ('Supplier Emission'!$D$15:$D$49=H2590) * ('Supplier Emission'!$F$15:$F$49=$E$2590)),
            ""),
    "")</f>
        <v/>
      </c>
      <c r="N2590" s="311" t="str">
        <f t="array" ref="N2590">IFERROR(
    XLOOKUP(F2590,
            _xlws.FILTER('Supplier Emission'!$G$15:$G$49,
                   ('Supplier Emission'!$D$15:$D$49=H2590) * ('Supplier Emission'!$F$15:$F$49=$E$2590)),
            _xlws.FILTER('Supplier Emission'!$H$15:$H$49,
                   ('Supplier Emission'!$D$15:$D$49=H2590) * ('Supplier Emission'!$F$15:$F$49=$E$2590)),
            ""),
    "")</f>
        <v/>
      </c>
      <c r="O2590" s="311" t="str">
        <f t="array" ref="O2590">XLOOKUP(1,('Emission Factors'!$E$5:$E$488='GHG emissions calculations'!$F2590)*('Emission Factors'!$H$5:$H$488='GHG emissions calculations'!$H2590),INDEX('Emission Factors'!$E$5:$T$488,0,MATCH('GHG emissions calculations'!O$6,'Emission Factors'!$E$5:$T$5,0)),"",0)</f>
        <v/>
      </c>
      <c r="P2590" s="313" t="str">
        <f t="array" ref="P2590">IFERROR(
    INDEX('Emission Factors'!$E$5:$P$488,
          MATCH(1,
                ('Emission Factors'!$E$5:$E$488 = 'GHG emissions calculations'!$F2590) *
                ('Emission Factors'!$H$5:$H$488 = 'GHG emissions calculations'!$H2590),
                0),
          MATCH('GHG emissions calculations'!P$6,'Emission Factors'!$E$5:$P$5,0)),
    "")</f>
        <v/>
      </c>
      <c r="Q2590" s="311" t="str">
        <f t="array" ref="Q2590">IFERROR(
    IF(
        INDEX('Emission Factors'!$E$5:$P$488,
              MATCH(1,
                    ('Emission Factors'!$E$5:$E$488 = 'GHG emissions calculations'!$F2590) *
                    ('Emission Factors'!$H$5:$H$488 = 'GHG emissions calculations'!$H2590),
                    0),
              MATCH('GHG emissions calculations'!Q$6, 'Emission Factors'!$E$5:$P$5, 0)) &lt;&gt; "",
        INDEX('Emission Factors'!$E$5:$P$488,
              MATCH(1,
                    ('Emission Factors'!$E$5:$E$488 = 'GHG emissions calculations'!$F2590) *
                    ('Emission Factors'!$H$5:$H$488 = 'GHG emissions calculations'!$H2590),
                    0),
              MATCH('GHG emissions calculations'!Q$6, 'Emission Factors'!$E$5:$P$5, 0)),
        ""),
    "")</f>
        <v/>
      </c>
      <c r="R2590" s="311" t="str">
        <f t="array" ref="R2590">IFERROR(
    IF(
        INDEX('Emission Factors'!$E$5:$R$488,
              MATCH(1,
                    ('Emission Factors'!$E$5:$E$488 = 'GHG emissions calculations'!$F2590) *
                    ('Emission Factors'!$H$5:$H$488 = 'GHG emissions calculations'!$H2590),
                    0),
              MATCH('GHG emissions calculations'!R$6, 'Emission Factors'!$E$5:$R$5, 0)) &lt;&gt; "",
        INDEX('Emission Factors'!$E$5:$R$488,
              MATCH(1,
                    ('Emission Factors'!$E$5:$E$488 = 'GHG emissions calculations'!$F2590) *
                    ('Emission Factors'!$H$5:$H$488 = 'GHG emissions calculations'!$H2590),
                    0),
              MATCH('GHG emissions calculations'!R$6, 'Emission Factors'!$E$5:$R$5, 0)),
        ""),
    "")</f>
        <v/>
      </c>
      <c r="S2590" s="312">
        <f t="shared" si="4"/>
        <v>0</v>
      </c>
      <c r="T2590" s="23"/>
    </row>
    <row r="2591" ht="15.75" customHeight="1" outlineLevel="2">
      <c r="A2591" s="23"/>
      <c r="B2591" s="71"/>
      <c r="C2591" s="71"/>
      <c r="D2591" s="71"/>
      <c r="E2591" s="314"/>
      <c r="F2591" s="311" t="str">
        <f>Lists!AS27</f>
        <v>Accommodation and catering - Africa</v>
      </c>
      <c r="G2591" s="311" t="str">
        <f t="array" ref="G2591">XLOOKUP(1,('Emission Factors'!$E$5:$E$488='GHG emissions calculations'!$F2591)*('Emission Factors'!$H$5:$H$488='GHG emissions calculations'!$H2591),INDEX('Emission Factors'!$E$5:$T$488,0,MATCH('GHG emissions calculations'!G$6,'Emission Factors'!$E$5:$T$5,0)),"",0)</f>
        <v/>
      </c>
      <c r="H2591" s="311" t="s">
        <v>238</v>
      </c>
      <c r="I2591" s="312" t="str">
        <f>IF(
    SUMIFS('Import data'!$L$25:$L$80,
           'Import data'!$J$25:$J$80, F2591,
           'Import data'!$G$25:$G$80, 'GHG emissions calculations'!$H2591,
           'Import data'!$I$25:$I$80,$E$2590) &lt;&gt; 0,
    SUMIFS('Import data'!$L$25:$L$80,
           'Import data'!$J$25:$J$80, F2591,
           'Import data'!$G$25:$G$80, 'GHG emissions calculations'!$H2591,
           'Import data'!$I$25:$I$80,$E$2590),
    ""
)</f>
        <v/>
      </c>
      <c r="J2591" s="311" t="str">
        <f t="array" ref="J2591">IF(
    XLOOKUP(F2591, 'Import data'!$J$26:$J$47, 'Import data'!$M$26:$M$47, "", 0) = "Please add the region-specific supplier emission factor or choose a different region available in the IAEG database.",
    "",
    XLOOKUP(F2591, 'Import data'!$J$26:$J$47, 'Import data'!$M$26:$M$47, "", 0)
)</f>
        <v/>
      </c>
      <c r="K2591" s="311" t="str">
        <f t="array" ref="K2591">IFERROR(
    XLOOKUP(F2591,
            _xlws.FILTER('Supplier Emission'!$G$15:$G$49,
                   ('Supplier Emission'!$D$15:$D$49=H2591) * ('Supplier Emission'!$F$15:$F$49=$E$2590)),
            _xlws.FILTER('Supplier Emission'!$I$15:$I$49,
                   ('Supplier Emission'!$D$15:$D$49=H2591) * ('Supplier Emission'!$F$15:$F$49=$E$2590)),
            ""),
    "")</f>
        <v/>
      </c>
      <c r="L2591" s="311" t="str">
        <f t="array" ref="L2591">IFERROR(
    XLOOKUP(F2591,
            _xlws.FILTER('Supplier Emission'!$G$15:$G$49,
                   ('Supplier Emission'!$D$15:$D$49=H2591) * ('Supplier Emission'!$F$15:$F$49=$E$2590)),
            _xlws.FILTER('Supplier Emission'!$J$15:$J$49,
                   ('Supplier Emission'!$D$15:$D$49=H2591) * ('Supplier Emission'!$F$15:$F$49=$E$2590)),
            ""),
    "")</f>
        <v/>
      </c>
      <c r="M2591" s="311" t="str">
        <f t="array" ref="M2591">IFERROR(
    XLOOKUP(F2591,
            _xlws.FILTER('Supplier Emission'!$G$15:$G$49,
                   ('Supplier Emission'!$D$15:$D$49=H2591) * ('Supplier Emission'!$F$15:$F$49=$E$2590)),
            _xlws.FILTER('Supplier Emission'!$M$15:$M$49,
                   ('Supplier Emission'!$D$15:$D$49=H2591) * ('Supplier Emission'!$F$15:$F$49=$E$2590)),
            ""),
    "")</f>
        <v/>
      </c>
      <c r="N2591" s="311" t="str">
        <f t="array" ref="N2591">IFERROR(
    XLOOKUP(F2591,
            _xlws.FILTER('Supplier Emission'!$G$15:$G$49,
                   ('Supplier Emission'!$D$15:$D$49=H2591) * ('Supplier Emission'!$F$15:$F$49=$E$2590)),
            _xlws.FILTER('Supplier Emission'!$H$15:$H$49,
                   ('Supplier Emission'!$D$15:$D$49=H2591) * ('Supplier Emission'!$F$15:$F$49=$E$2590)),
            ""),
    "")</f>
        <v/>
      </c>
      <c r="O2591" s="311" t="str">
        <f t="array" ref="O2591">XLOOKUP(1,('Emission Factors'!$E$5:$E$488='GHG emissions calculations'!$F2591)*('Emission Factors'!$H$5:$H$488='GHG emissions calculations'!$H2591),INDEX('Emission Factors'!$E$5:$T$488,0,MATCH('GHG emissions calculations'!O$6,'Emission Factors'!$E$5:$T$5,0)),"",0)</f>
        <v/>
      </c>
      <c r="P2591" s="313" t="str">
        <f t="array" ref="P2591">IFERROR(
    INDEX('Emission Factors'!$E$5:$P$488,
          MATCH(1,
                ('Emission Factors'!$E$5:$E$488 = 'GHG emissions calculations'!$F2591) *
                ('Emission Factors'!$H$5:$H$488 = 'GHG emissions calculations'!$H2591),
                0),
          MATCH('GHG emissions calculations'!P$6,'Emission Factors'!$E$5:$P$5,0)),
    "")</f>
        <v/>
      </c>
      <c r="Q2591" s="311" t="str">
        <f t="array" ref="Q2591">IFERROR(
    IF(
        INDEX('Emission Factors'!$E$5:$P$488,
              MATCH(1,
                    ('Emission Factors'!$E$5:$E$488 = 'GHG emissions calculations'!$F2591) *
                    ('Emission Factors'!$H$5:$H$488 = 'GHG emissions calculations'!$H2591),
                    0),
              MATCH('GHG emissions calculations'!Q$6, 'Emission Factors'!$E$5:$P$5, 0)) &lt;&gt; "",
        INDEX('Emission Factors'!$E$5:$P$488,
              MATCH(1,
                    ('Emission Factors'!$E$5:$E$488 = 'GHG emissions calculations'!$F2591) *
                    ('Emission Factors'!$H$5:$H$488 = 'GHG emissions calculations'!$H2591),
                    0),
              MATCH('GHG emissions calculations'!Q$6, 'Emission Factors'!$E$5:$P$5, 0)),
        ""),
    "")</f>
        <v/>
      </c>
      <c r="R2591" s="311" t="str">
        <f t="array" ref="R2591">IFERROR(
    IF(
        INDEX('Emission Factors'!$E$5:$R$488,
              MATCH(1,
                    ('Emission Factors'!$E$5:$E$488 = 'GHG emissions calculations'!$F2591) *
                    ('Emission Factors'!$H$5:$H$488 = 'GHG emissions calculations'!$H2591),
                    0),
              MATCH('GHG emissions calculations'!R$6, 'Emission Factors'!$E$5:$R$5, 0)) &lt;&gt; "",
        INDEX('Emission Factors'!$E$5:$R$488,
              MATCH(1,
                    ('Emission Factors'!$E$5:$E$488 = 'GHG emissions calculations'!$F2591) *
                    ('Emission Factors'!$H$5:$H$488 = 'GHG emissions calculations'!$H2591),
                    0),
              MATCH('GHG emissions calculations'!R$6, 'Emission Factors'!$E$5:$R$5, 0)),
        ""),
    "")</f>
        <v/>
      </c>
      <c r="S2591" s="312">
        <f t="shared" si="4"/>
        <v>0</v>
      </c>
      <c r="T2591" s="23"/>
    </row>
    <row r="2592" ht="15.75" customHeight="1" outlineLevel="2">
      <c r="A2592" s="23"/>
      <c r="B2592" s="71"/>
      <c r="C2592" s="71"/>
      <c r="D2592" s="71"/>
      <c r="E2592" s="314"/>
      <c r="F2592" s="311" t="str">
        <f>Lists!AS28</f>
        <v>Accommodation and catering - Asia</v>
      </c>
      <c r="G2592" s="311" t="str">
        <f t="array" ref="G2592">XLOOKUP(1,('Emission Factors'!$E$5:$E$488='GHG emissions calculations'!$F2592)*('Emission Factors'!$H$5:$H$488='GHG emissions calculations'!$H2592),INDEX('Emission Factors'!$E$5:$T$488,0,MATCH('GHG emissions calculations'!G$6,'Emission Factors'!$E$5:$T$5,0)),"",0)</f>
        <v/>
      </c>
      <c r="H2592" s="311" t="s">
        <v>238</v>
      </c>
      <c r="I2592" s="312" t="str">
        <f>IF(
    SUMIFS('Import data'!$L$25:$L$80,
           'Import data'!$J$25:$J$80, F2592,
           'Import data'!$G$25:$G$80, 'GHG emissions calculations'!$H2592,
           'Import data'!$I$25:$I$80,$E$2590) &lt;&gt; 0,
    SUMIFS('Import data'!$L$25:$L$80,
           'Import data'!$J$25:$J$80, F2592,
           'Import data'!$G$25:$G$80, 'GHG emissions calculations'!$H2592,
           'Import data'!$I$25:$I$80,$E$2590),
    ""
)</f>
        <v/>
      </c>
      <c r="J2592" s="311" t="str">
        <f t="array" ref="J2592">IF(
    XLOOKUP(F2592, 'Import data'!$J$26:$J$47, 'Import data'!$M$26:$M$47, "", 0) = "Please add the region-specific supplier emission factor or choose a different region available in the IAEG database.",
    "",
    XLOOKUP(F2592, 'Import data'!$J$26:$J$47, 'Import data'!$M$26:$M$47, "", 0)
)</f>
        <v/>
      </c>
      <c r="K2592" s="311" t="str">
        <f t="array" ref="K2592">IFERROR(
    XLOOKUP(F2592,
            _xlws.FILTER('Supplier Emission'!$G$15:$G$49,
                   ('Supplier Emission'!$D$15:$D$49=H2592) * ('Supplier Emission'!$F$15:$F$49=$E$2590)),
            _xlws.FILTER('Supplier Emission'!$I$15:$I$49,
                   ('Supplier Emission'!$D$15:$D$49=H2592) * ('Supplier Emission'!$F$15:$F$49=$E$2590)),
            ""),
    "")</f>
        <v/>
      </c>
      <c r="L2592" s="311" t="str">
        <f t="array" ref="L2592">IFERROR(
    XLOOKUP(F2592,
            _xlws.FILTER('Supplier Emission'!$G$15:$G$49,
                   ('Supplier Emission'!$D$15:$D$49=H2592) * ('Supplier Emission'!$F$15:$F$49=$E$2590)),
            _xlws.FILTER('Supplier Emission'!$J$15:$J$49,
                   ('Supplier Emission'!$D$15:$D$49=H2592) * ('Supplier Emission'!$F$15:$F$49=$E$2590)),
            ""),
    "")</f>
        <v/>
      </c>
      <c r="M2592" s="311" t="str">
        <f t="array" ref="M2592">IFERROR(
    XLOOKUP(F2592,
            _xlws.FILTER('Supplier Emission'!$G$15:$G$49,
                   ('Supplier Emission'!$D$15:$D$49=H2592) * ('Supplier Emission'!$F$15:$F$49=$E$2590)),
            _xlws.FILTER('Supplier Emission'!$M$15:$M$49,
                   ('Supplier Emission'!$D$15:$D$49=H2592) * ('Supplier Emission'!$F$15:$F$49=$E$2590)),
            ""),
    "")</f>
        <v/>
      </c>
      <c r="N2592" s="311" t="str">
        <f t="array" ref="N2592">IFERROR(
    XLOOKUP(F2592,
            _xlws.FILTER('Supplier Emission'!$G$15:$G$49,
                   ('Supplier Emission'!$D$15:$D$49=H2592) * ('Supplier Emission'!$F$15:$F$49=$E$2590)),
            _xlws.FILTER('Supplier Emission'!$H$15:$H$49,
                   ('Supplier Emission'!$D$15:$D$49=H2592) * ('Supplier Emission'!$F$15:$F$49=$E$2590)),
            ""),
    "")</f>
        <v/>
      </c>
      <c r="O2592" s="311" t="str">
        <f t="array" ref="O2592">XLOOKUP(1,('Emission Factors'!$E$5:$E$488='GHG emissions calculations'!$F2592)*('Emission Factors'!$H$5:$H$488='GHG emissions calculations'!$H2592),INDEX('Emission Factors'!$E$5:$T$488,0,MATCH('GHG emissions calculations'!O$6,'Emission Factors'!$E$5:$T$5,0)),"",0)</f>
        <v/>
      </c>
      <c r="P2592" s="313" t="str">
        <f t="array" ref="P2592">IFERROR(
    INDEX('Emission Factors'!$E$5:$P$488,
          MATCH(1,
                ('Emission Factors'!$E$5:$E$488 = 'GHG emissions calculations'!$F2592) *
                ('Emission Factors'!$H$5:$H$488 = 'GHG emissions calculations'!$H2592),
                0),
          MATCH('GHG emissions calculations'!P$6,'Emission Factors'!$E$5:$P$5,0)),
    "")</f>
        <v/>
      </c>
      <c r="Q2592" s="311" t="str">
        <f t="array" ref="Q2592">IFERROR(
    IF(
        INDEX('Emission Factors'!$E$5:$P$488,
              MATCH(1,
                    ('Emission Factors'!$E$5:$E$488 = 'GHG emissions calculations'!$F2592) *
                    ('Emission Factors'!$H$5:$H$488 = 'GHG emissions calculations'!$H2592),
                    0),
              MATCH('GHG emissions calculations'!Q$6, 'Emission Factors'!$E$5:$P$5, 0)) &lt;&gt; "",
        INDEX('Emission Factors'!$E$5:$P$488,
              MATCH(1,
                    ('Emission Factors'!$E$5:$E$488 = 'GHG emissions calculations'!$F2592) *
                    ('Emission Factors'!$H$5:$H$488 = 'GHG emissions calculations'!$H2592),
                    0),
              MATCH('GHG emissions calculations'!Q$6, 'Emission Factors'!$E$5:$P$5, 0)),
        ""),
    "")</f>
        <v/>
      </c>
      <c r="R2592" s="311" t="str">
        <f t="array" ref="R2592">IFERROR(
    IF(
        INDEX('Emission Factors'!$E$5:$R$488,
              MATCH(1,
                    ('Emission Factors'!$E$5:$E$488 = 'GHG emissions calculations'!$F2592) *
                    ('Emission Factors'!$H$5:$H$488 = 'GHG emissions calculations'!$H2592),
                    0),
              MATCH('GHG emissions calculations'!R$6, 'Emission Factors'!$E$5:$R$5, 0)) &lt;&gt; "",
        INDEX('Emission Factors'!$E$5:$R$488,
              MATCH(1,
                    ('Emission Factors'!$E$5:$E$488 = 'GHG emissions calculations'!$F2592) *
                    ('Emission Factors'!$H$5:$H$488 = 'GHG emissions calculations'!$H2592),
                    0),
              MATCH('GHG emissions calculations'!R$6, 'Emission Factors'!$E$5:$R$5, 0)),
        ""),
    "")</f>
        <v/>
      </c>
      <c r="S2592" s="312">
        <f t="shared" si="4"/>
        <v>0</v>
      </c>
      <c r="T2592" s="23"/>
    </row>
    <row r="2593" ht="15.75" customHeight="1" outlineLevel="2">
      <c r="A2593" s="23"/>
      <c r="B2593" s="71"/>
      <c r="C2593" s="71"/>
      <c r="D2593" s="71"/>
      <c r="E2593" s="314"/>
      <c r="F2593" s="311" t="str">
        <f>Lists!AS26</f>
        <v>Accommodation and catering - Europe</v>
      </c>
      <c r="G2593" s="311">
        <f t="array" ref="G2593">XLOOKUP(1,('Emission Factors'!$E$5:$E$488='GHG emissions calculations'!$F2593)*('Emission Factors'!$H$5:$H$488='GHG emissions calculations'!$H2593),INDEX('Emission Factors'!$E$5:$T$488,0,MATCH('GHG emissions calculations'!G$6,'Emission Factors'!$E$5:$T$5,0)),"",0)</f>
        <v>3</v>
      </c>
      <c r="H2593" s="311" t="s">
        <v>238</v>
      </c>
      <c r="I2593" s="312" t="str">
        <f>IF(
    SUMIFS('Import data'!$L$25:$L$80,
           'Import data'!$J$25:$J$80, F2593,
           'Import data'!$G$25:$G$80, 'GHG emissions calculations'!$H2593,
           'Import data'!$I$25:$I$80,$E$2590) &lt;&gt; 0,
    SUMIFS('Import data'!$L$25:$L$80,
           'Import data'!$J$25:$J$80, F2593,
           'Import data'!$G$25:$G$80, 'GHG emissions calculations'!$H2593,
           'Import data'!$I$25:$I$80,$E$2590),
    ""
)</f>
        <v/>
      </c>
      <c r="J2593" s="311" t="str">
        <f t="array" ref="J2593">IF(
    XLOOKUP(F2593, 'Import data'!$J$26:$J$47, 'Import data'!$M$26:$M$47, "", 0) = "Please add the region-specific supplier emission factor or choose a different region available in the IAEG database.",
    "",
    XLOOKUP(F2593, 'Import data'!$J$26:$J$47, 'Import data'!$M$26:$M$47, "", 0)
)</f>
        <v/>
      </c>
      <c r="K2593" s="311" t="str">
        <f t="array" ref="K2593">IFERROR(
    XLOOKUP(F2593,
            _xlws.FILTER('Supplier Emission'!$G$15:$G$49,
                   ('Supplier Emission'!$D$15:$D$49=H2593) * ('Supplier Emission'!$F$15:$F$49=$E$2590)),
            _xlws.FILTER('Supplier Emission'!$I$15:$I$49,
                   ('Supplier Emission'!$D$15:$D$49=H2593) * ('Supplier Emission'!$F$15:$F$49=$E$2590)),
            ""),
    "")</f>
        <v/>
      </c>
      <c r="L2593" s="311" t="str">
        <f t="array" ref="L2593">IFERROR(
    XLOOKUP(F2593,
            _xlws.FILTER('Supplier Emission'!$G$15:$G$49,
                   ('Supplier Emission'!$D$15:$D$49=H2593) * ('Supplier Emission'!$F$15:$F$49=$E$2590)),
            _xlws.FILTER('Supplier Emission'!$J$15:$J$49,
                   ('Supplier Emission'!$D$15:$D$49=H2593) * ('Supplier Emission'!$F$15:$F$49=$E$2590)),
            ""),
    "")</f>
        <v/>
      </c>
      <c r="M2593" s="311" t="str">
        <f t="array" ref="M2593">IFERROR(
    XLOOKUP(F2593,
            _xlws.FILTER('Supplier Emission'!$G$15:$G$49,
                   ('Supplier Emission'!$D$15:$D$49=H2593) * ('Supplier Emission'!$F$15:$F$49=$E$2590)),
            _xlws.FILTER('Supplier Emission'!$M$15:$M$49,
                   ('Supplier Emission'!$D$15:$D$49=H2593) * ('Supplier Emission'!$F$15:$F$49=$E$2590)),
            ""),
    "")</f>
        <v/>
      </c>
      <c r="N2593" s="311" t="str">
        <f t="array" ref="N2593">IFERROR(
    XLOOKUP(F2593,
            _xlws.FILTER('Supplier Emission'!$G$15:$G$49,
                   ('Supplier Emission'!$D$15:$D$49=H2593) * ('Supplier Emission'!$F$15:$F$49=$E$2590)),
            _xlws.FILTER('Supplier Emission'!$H$15:$H$49,
                   ('Supplier Emission'!$D$15:$D$49=H2593) * ('Supplier Emission'!$F$15:$F$49=$E$2590)),
            ""),
    "")</f>
        <v/>
      </c>
      <c r="O2593" s="311" t="str">
        <f t="array" ref="O2593">XLOOKUP(1,('Emission Factors'!$E$5:$E$488='GHG emissions calculations'!$F2593)*('Emission Factors'!$H$5:$H$488='GHG emissions calculations'!$H2593),INDEX('Emission Factors'!$E$5:$T$488,0,MATCH('GHG emissions calculations'!O$6,'Emission Factors'!$E$5:$T$5,0)),"",0)</f>
        <v>Services d'hébergement et de restauration - 2023</v>
      </c>
      <c r="P2593" s="313">
        <f t="array" ref="P2593">IFERROR(
    INDEX('Emission Factors'!$E$5:$P$488,
          MATCH(1,
                ('Emission Factors'!$E$5:$E$488 = 'GHG emissions calculations'!$F2593) *
                ('Emission Factors'!$H$5:$H$488 = 'GHG emissions calculations'!$H2593),
                0),
          MATCH('GHG emissions calculations'!P$6,'Emission Factors'!$E$5:$P$5,0)),
    "")</f>
        <v>245.1220708</v>
      </c>
      <c r="Q2593" s="311" t="str">
        <f t="array" ref="Q2593">IFERROR(
    IF(
        INDEX('Emission Factors'!$E$5:$P$488,
              MATCH(1,
                    ('Emission Factors'!$E$5:$E$488 = 'GHG emissions calculations'!$F2593) *
                    ('Emission Factors'!$H$5:$H$488 = 'GHG emissions calculations'!$H2593),
                    0),
              MATCH('GHG emissions calculations'!Q$6, 'Emission Factors'!$E$5:$P$5, 0)) &lt;&gt; "",
        INDEX('Emission Factors'!$E$5:$P$488,
              MATCH(1,
                    ('Emission Factors'!$E$5:$E$488 = 'GHG emissions calculations'!$F2593) *
                    ('Emission Factors'!$H$5:$H$488 = 'GHG emissions calculations'!$H2593),
                    0),
              MATCH('GHG emissions calculations'!Q$6, 'Emission Factors'!$E$5:$P$5, 0)),
        ""),
    "")</f>
        <v>kgCO2e / k€</v>
      </c>
      <c r="R2593" s="311" t="str">
        <f t="array" ref="R2593">IFERROR(
    IF(
        INDEX('Emission Factors'!$E$5:$R$488,
              MATCH(1,
                    ('Emission Factors'!$E$5:$E$488 = 'GHG emissions calculations'!$F2593) *
                    ('Emission Factors'!$H$5:$H$488 = 'GHG emissions calculations'!$H2593),
                    0),
              MATCH('GHG emissions calculations'!R$6, 'Emission Factors'!$E$5:$R$5, 0)) &lt;&gt; "",
        INDEX('Emission Factors'!$E$5:$R$488,
              MATCH(1,
                    ('Emission Factors'!$E$5:$E$488 = 'GHG emissions calculations'!$F2593) *
                    ('Emission Factors'!$H$5:$H$488 = 'GHG emissions calculations'!$H2593),
                    0),
              MATCH('GHG emissions calculations'!R$6, 'Emission Factors'!$E$5:$R$5, 0)),
        ""),
    "")</f>
        <v>Europe</v>
      </c>
      <c r="S2593" s="312">
        <f t="shared" si="4"/>
        <v>0</v>
      </c>
      <c r="T2593" s="23"/>
    </row>
    <row r="2594" ht="15.75" customHeight="1" outlineLevel="2">
      <c r="A2594" s="23"/>
      <c r="B2594" s="71"/>
      <c r="C2594" s="71"/>
      <c r="D2594" s="71"/>
      <c r="E2594" s="314"/>
      <c r="F2594" s="311" t="str">
        <f>Lists!AS31</f>
        <v>Accommodation and catering - Global or unspecified region</v>
      </c>
      <c r="G2594" s="311" t="str">
        <f t="array" ref="G2594">XLOOKUP(1,('Emission Factors'!$E$5:$E$488='GHG emissions calculations'!$F2594)*('Emission Factors'!$H$5:$H$488='GHG emissions calculations'!$H2594),INDEX('Emission Factors'!$E$5:$T$488,0,MATCH('GHG emissions calculations'!G$6,'Emission Factors'!$E$5:$T$5,0)),"",0)</f>
        <v/>
      </c>
      <c r="H2594" s="311" t="s">
        <v>238</v>
      </c>
      <c r="I2594" s="312" t="str">
        <f>IF(
    SUMIFS('Import data'!$L$25:$L$80,
           'Import data'!$J$25:$J$80, F2594,
           'Import data'!$G$25:$G$80, 'GHG emissions calculations'!$H2594,
           'Import data'!$I$25:$I$80,$E$2590) &lt;&gt; 0,
    SUMIFS('Import data'!$L$25:$L$80,
           'Import data'!$J$25:$J$80, F2594,
           'Import data'!$G$25:$G$80, 'GHG emissions calculations'!$H2594,
           'Import data'!$I$25:$I$80,$E$2590),
    ""
)</f>
        <v/>
      </c>
      <c r="J2594" s="311" t="str">
        <f t="array" ref="J2594">IF(
    XLOOKUP(F2594, 'Import data'!$J$26:$J$47, 'Import data'!$M$26:$M$47, "", 0) = "Please add the region-specific supplier emission factor or choose a different region available in the IAEG database.",
    "",
    XLOOKUP(F2594, 'Import data'!$J$26:$J$47, 'Import data'!$M$26:$M$47, "", 0)
)</f>
        <v/>
      </c>
      <c r="K2594" s="311" t="str">
        <f t="array" ref="K2594">IFERROR(
    XLOOKUP(F2594,
            _xlws.FILTER('Supplier Emission'!$G$15:$G$49,
                   ('Supplier Emission'!$D$15:$D$49=H2594) * ('Supplier Emission'!$F$15:$F$49=$E$2590)),
            _xlws.FILTER('Supplier Emission'!$I$15:$I$49,
                   ('Supplier Emission'!$D$15:$D$49=H2594) * ('Supplier Emission'!$F$15:$F$49=$E$2590)),
            ""),
    "")</f>
        <v/>
      </c>
      <c r="L2594" s="311" t="str">
        <f t="array" ref="L2594">IFERROR(
    XLOOKUP(F2594,
            _xlws.FILTER('Supplier Emission'!$G$15:$G$49,
                   ('Supplier Emission'!$D$15:$D$49=H2594) * ('Supplier Emission'!$F$15:$F$49=$E$2590)),
            _xlws.FILTER('Supplier Emission'!$J$15:$J$49,
                   ('Supplier Emission'!$D$15:$D$49=H2594) * ('Supplier Emission'!$F$15:$F$49=$E$2590)),
            ""),
    "")</f>
        <v/>
      </c>
      <c r="M2594" s="311" t="str">
        <f t="array" ref="M2594">IFERROR(
    XLOOKUP(F2594,
            _xlws.FILTER('Supplier Emission'!$G$15:$G$49,
                   ('Supplier Emission'!$D$15:$D$49=H2594) * ('Supplier Emission'!$F$15:$F$49=$E$2590)),
            _xlws.FILTER('Supplier Emission'!$M$15:$M$49,
                   ('Supplier Emission'!$D$15:$D$49=H2594) * ('Supplier Emission'!$F$15:$F$49=$E$2590)),
            ""),
    "")</f>
        <v/>
      </c>
      <c r="N2594" s="311" t="str">
        <f t="array" ref="N2594">IFERROR(
    XLOOKUP(F2594,
            _xlws.FILTER('Supplier Emission'!$G$15:$G$49,
                   ('Supplier Emission'!$D$15:$D$49=H2594) * ('Supplier Emission'!$F$15:$F$49=$E$2590)),
            _xlws.FILTER('Supplier Emission'!$H$15:$H$49,
                   ('Supplier Emission'!$D$15:$D$49=H2594) * ('Supplier Emission'!$F$15:$F$49=$E$2590)),
            ""),
    "")</f>
        <v/>
      </c>
      <c r="O2594" s="311" t="str">
        <f t="array" ref="O2594">XLOOKUP(1,('Emission Factors'!$E$5:$E$488='GHG emissions calculations'!$F2594)*('Emission Factors'!$H$5:$H$488='GHG emissions calculations'!$H2594),INDEX('Emission Factors'!$E$5:$T$488,0,MATCH('GHG emissions calculations'!O$6,'Emission Factors'!$E$5:$T$5,0)),"",0)</f>
        <v/>
      </c>
      <c r="P2594" s="313" t="str">
        <f t="array" ref="P2594">IFERROR(
    INDEX('Emission Factors'!$E$5:$P$488,
          MATCH(1,
                ('Emission Factors'!$E$5:$E$488 = 'GHG emissions calculations'!$F2594) *
                ('Emission Factors'!$H$5:$H$488 = 'GHG emissions calculations'!$H2594),
                0),
          MATCH('GHG emissions calculations'!P$6,'Emission Factors'!$E$5:$P$5,0)),
    "")</f>
        <v/>
      </c>
      <c r="Q2594" s="311" t="str">
        <f t="array" ref="Q2594">IFERROR(
    IF(
        INDEX('Emission Factors'!$E$5:$P$488,
              MATCH(1,
                    ('Emission Factors'!$E$5:$E$488 = 'GHG emissions calculations'!$F2594) *
                    ('Emission Factors'!$H$5:$H$488 = 'GHG emissions calculations'!$H2594),
                    0),
              MATCH('GHG emissions calculations'!Q$6, 'Emission Factors'!$E$5:$P$5, 0)) &lt;&gt; "",
        INDEX('Emission Factors'!$E$5:$P$488,
              MATCH(1,
                    ('Emission Factors'!$E$5:$E$488 = 'GHG emissions calculations'!$F2594) *
                    ('Emission Factors'!$H$5:$H$488 = 'GHG emissions calculations'!$H2594),
                    0),
              MATCH('GHG emissions calculations'!Q$6, 'Emission Factors'!$E$5:$P$5, 0)),
        ""),
    "")</f>
        <v/>
      </c>
      <c r="R2594" s="311" t="str">
        <f t="array" ref="R2594">IFERROR(
    IF(
        INDEX('Emission Factors'!$E$5:$R$488,
              MATCH(1,
                    ('Emission Factors'!$E$5:$E$488 = 'GHG emissions calculations'!$F2594) *
                    ('Emission Factors'!$H$5:$H$488 = 'GHG emissions calculations'!$H2594),
                    0),
              MATCH('GHG emissions calculations'!R$6, 'Emission Factors'!$E$5:$R$5, 0)) &lt;&gt; "",
        INDEX('Emission Factors'!$E$5:$R$488,
              MATCH(1,
                    ('Emission Factors'!$E$5:$E$488 = 'GHG emissions calculations'!$F2594) *
                    ('Emission Factors'!$H$5:$H$488 = 'GHG emissions calculations'!$H2594),
                    0),
              MATCH('GHG emissions calculations'!R$6, 'Emission Factors'!$E$5:$R$5, 0)),
        ""),
    "")</f>
        <v/>
      </c>
      <c r="S2594" s="312">
        <f t="shared" si="4"/>
        <v>0</v>
      </c>
      <c r="T2594" s="23"/>
    </row>
    <row r="2595" ht="15.75" customHeight="1" outlineLevel="2">
      <c r="A2595" s="23"/>
      <c r="B2595" s="71"/>
      <c r="C2595" s="71"/>
      <c r="D2595" s="71"/>
      <c r="E2595" s="314"/>
      <c r="F2595" s="311" t="str">
        <f>Lists!AS30</f>
        <v>Accommodation and catering - Middle East</v>
      </c>
      <c r="G2595" s="311" t="str">
        <f t="array" ref="G2595">XLOOKUP(1,('Emission Factors'!$E$5:$E$488='GHG emissions calculations'!$F2595)*('Emission Factors'!$H$5:$H$488='GHG emissions calculations'!$H2595),INDEX('Emission Factors'!$E$5:$T$488,0,MATCH('GHG emissions calculations'!G$6,'Emission Factors'!$E$5:$T$5,0)),"",0)</f>
        <v/>
      </c>
      <c r="H2595" s="311" t="s">
        <v>238</v>
      </c>
      <c r="I2595" s="312" t="str">
        <f>IF(
    SUMIFS('Import data'!$L$25:$L$80,
           'Import data'!$J$25:$J$80, F2595,
           'Import data'!$G$25:$G$80, 'GHG emissions calculations'!$H2595,
           'Import data'!$I$25:$I$80,$E$2590) &lt;&gt; 0,
    SUMIFS('Import data'!$L$25:$L$80,
           'Import data'!$J$25:$J$80, F2595,
           'Import data'!$G$25:$G$80, 'GHG emissions calculations'!$H2595,
           'Import data'!$I$25:$I$80,$E$2590),
    ""
)</f>
        <v/>
      </c>
      <c r="J2595" s="311" t="str">
        <f t="array" ref="J2595">IF(
    XLOOKUP(F2595, 'Import data'!$J$26:$J$47, 'Import data'!$M$26:$M$47, "", 0) = "Please add the region-specific supplier emission factor or choose a different region available in the IAEG database.",
    "",
    XLOOKUP(F2595, 'Import data'!$J$26:$J$47, 'Import data'!$M$26:$M$47, "", 0)
)</f>
        <v/>
      </c>
      <c r="K2595" s="311" t="str">
        <f t="array" ref="K2595">IFERROR(
    XLOOKUP(F2595,
            _xlws.FILTER('Supplier Emission'!$G$15:$G$49,
                   ('Supplier Emission'!$D$15:$D$49=H2595) * ('Supplier Emission'!$F$15:$F$49=$E$2590)),
            _xlws.FILTER('Supplier Emission'!$I$15:$I$49,
                   ('Supplier Emission'!$D$15:$D$49=H2595) * ('Supplier Emission'!$F$15:$F$49=$E$2590)),
            ""),
    "")</f>
        <v/>
      </c>
      <c r="L2595" s="311" t="str">
        <f t="array" ref="L2595">IFERROR(
    XLOOKUP(F2595,
            _xlws.FILTER('Supplier Emission'!$G$15:$G$49,
                   ('Supplier Emission'!$D$15:$D$49=H2595) * ('Supplier Emission'!$F$15:$F$49=$E$2590)),
            _xlws.FILTER('Supplier Emission'!$J$15:$J$49,
                   ('Supplier Emission'!$D$15:$D$49=H2595) * ('Supplier Emission'!$F$15:$F$49=$E$2590)),
            ""),
    "")</f>
        <v/>
      </c>
      <c r="M2595" s="311" t="str">
        <f t="array" ref="M2595">IFERROR(
    XLOOKUP(F2595,
            _xlws.FILTER('Supplier Emission'!$G$15:$G$49,
                   ('Supplier Emission'!$D$15:$D$49=H2595) * ('Supplier Emission'!$F$15:$F$49=$E$2590)),
            _xlws.FILTER('Supplier Emission'!$M$15:$M$49,
                   ('Supplier Emission'!$D$15:$D$49=H2595) * ('Supplier Emission'!$F$15:$F$49=$E$2590)),
            ""),
    "")</f>
        <v/>
      </c>
      <c r="N2595" s="311" t="str">
        <f t="array" ref="N2595">IFERROR(
    XLOOKUP(F2595,
            _xlws.FILTER('Supplier Emission'!$G$15:$G$49,
                   ('Supplier Emission'!$D$15:$D$49=H2595) * ('Supplier Emission'!$F$15:$F$49=$E$2590)),
            _xlws.FILTER('Supplier Emission'!$H$15:$H$49,
                   ('Supplier Emission'!$D$15:$D$49=H2595) * ('Supplier Emission'!$F$15:$F$49=$E$2590)),
            ""),
    "")</f>
        <v/>
      </c>
      <c r="O2595" s="311" t="str">
        <f t="array" ref="O2595">XLOOKUP(1,('Emission Factors'!$E$5:$E$488='GHG emissions calculations'!$F2595)*('Emission Factors'!$H$5:$H$488='GHG emissions calculations'!$H2595),INDEX('Emission Factors'!$E$5:$T$488,0,MATCH('GHG emissions calculations'!O$6,'Emission Factors'!$E$5:$T$5,0)),"",0)</f>
        <v/>
      </c>
      <c r="P2595" s="313" t="str">
        <f t="array" ref="P2595">IFERROR(
    INDEX('Emission Factors'!$E$5:$P$488,
          MATCH(1,
                ('Emission Factors'!$E$5:$E$488 = 'GHG emissions calculations'!$F2595) *
                ('Emission Factors'!$H$5:$H$488 = 'GHG emissions calculations'!$H2595),
                0),
          MATCH('GHG emissions calculations'!P$6,'Emission Factors'!$E$5:$P$5,0)),
    "")</f>
        <v/>
      </c>
      <c r="Q2595" s="311" t="str">
        <f t="array" ref="Q2595">IFERROR(
    IF(
        INDEX('Emission Factors'!$E$5:$P$488,
              MATCH(1,
                    ('Emission Factors'!$E$5:$E$488 = 'GHG emissions calculations'!$F2595) *
                    ('Emission Factors'!$H$5:$H$488 = 'GHG emissions calculations'!$H2595),
                    0),
              MATCH('GHG emissions calculations'!Q$6, 'Emission Factors'!$E$5:$P$5, 0)) &lt;&gt; "",
        INDEX('Emission Factors'!$E$5:$P$488,
              MATCH(1,
                    ('Emission Factors'!$E$5:$E$488 = 'GHG emissions calculations'!$F2595) *
                    ('Emission Factors'!$H$5:$H$488 = 'GHG emissions calculations'!$H2595),
                    0),
              MATCH('GHG emissions calculations'!Q$6, 'Emission Factors'!$E$5:$P$5, 0)),
        ""),
    "")</f>
        <v/>
      </c>
      <c r="R2595" s="311" t="str">
        <f t="array" ref="R2595">IFERROR(
    IF(
        INDEX('Emission Factors'!$E$5:$R$488,
              MATCH(1,
                    ('Emission Factors'!$E$5:$E$488 = 'GHG emissions calculations'!$F2595) *
                    ('Emission Factors'!$H$5:$H$488 = 'GHG emissions calculations'!$H2595),
                    0),
              MATCH('GHG emissions calculations'!R$6, 'Emission Factors'!$E$5:$R$5, 0)) &lt;&gt; "",
        INDEX('Emission Factors'!$E$5:$R$488,
              MATCH(1,
                    ('Emission Factors'!$E$5:$E$488 = 'GHG emissions calculations'!$F2595) *
                    ('Emission Factors'!$H$5:$H$488 = 'GHG emissions calculations'!$H2595),
                    0),
              MATCH('GHG emissions calculations'!R$6, 'Emission Factors'!$E$5:$R$5, 0)),
        ""),
    "")</f>
        <v/>
      </c>
      <c r="S2595" s="312">
        <f t="shared" si="4"/>
        <v>0</v>
      </c>
      <c r="T2595" s="23"/>
    </row>
    <row r="2596" ht="15.75" customHeight="1" outlineLevel="2">
      <c r="A2596" s="23"/>
      <c r="B2596" s="71"/>
      <c r="C2596" s="71"/>
      <c r="D2596" s="71"/>
      <c r="E2596" s="314"/>
      <c r="F2596" s="311" t="str">
        <f>Lists!AS29</f>
        <v>Accommodation and catering - Oceania</v>
      </c>
      <c r="G2596" s="311" t="str">
        <f t="array" ref="G2596">XLOOKUP(1,('Emission Factors'!$E$5:$E$488='GHG emissions calculations'!$F2596)*('Emission Factors'!$H$5:$H$488='GHG emissions calculations'!$H2596),INDEX('Emission Factors'!$E$5:$T$488,0,MATCH('GHG emissions calculations'!G$6,'Emission Factors'!$E$5:$T$5,0)),"",0)</f>
        <v/>
      </c>
      <c r="H2596" s="311" t="s">
        <v>238</v>
      </c>
      <c r="I2596" s="312" t="str">
        <f>IF(
    SUMIFS('Import data'!$L$25:$L$80,
           'Import data'!$J$25:$J$80, F2596,
           'Import data'!$G$25:$G$80, 'GHG emissions calculations'!$H2596,
           'Import data'!$I$25:$I$80,$E$2590) &lt;&gt; 0,
    SUMIFS('Import data'!$L$25:$L$80,
           'Import data'!$J$25:$J$80, F2596,
           'Import data'!$G$25:$G$80, 'GHG emissions calculations'!$H2596,
           'Import data'!$I$25:$I$80,$E$2590),
    ""
)</f>
        <v/>
      </c>
      <c r="J2596" s="311" t="str">
        <f t="array" ref="J2596">IF(
    XLOOKUP(F2596, 'Import data'!$J$26:$J$47, 'Import data'!$M$26:$M$47, "", 0) = "Please add the region-specific supplier emission factor or choose a different region available in the IAEG database.",
    "",
    XLOOKUP(F2596, 'Import data'!$J$26:$J$47, 'Import data'!$M$26:$M$47, "", 0)
)</f>
        <v/>
      </c>
      <c r="K2596" s="311" t="str">
        <f t="array" ref="K2596">IFERROR(
    XLOOKUP(F2596,
            _xlws.FILTER('Supplier Emission'!$G$15:$G$49,
                   ('Supplier Emission'!$D$15:$D$49=H2596) * ('Supplier Emission'!$F$15:$F$49=$E$2590)),
            _xlws.FILTER('Supplier Emission'!$I$15:$I$49,
                   ('Supplier Emission'!$D$15:$D$49=H2596) * ('Supplier Emission'!$F$15:$F$49=$E$2590)),
            ""),
    "")</f>
        <v/>
      </c>
      <c r="L2596" s="311" t="str">
        <f t="array" ref="L2596">IFERROR(
    XLOOKUP(F2596,
            _xlws.FILTER('Supplier Emission'!$G$15:$G$49,
                   ('Supplier Emission'!$D$15:$D$49=H2596) * ('Supplier Emission'!$F$15:$F$49=$E$2590)),
            _xlws.FILTER('Supplier Emission'!$J$15:$J$49,
                   ('Supplier Emission'!$D$15:$D$49=H2596) * ('Supplier Emission'!$F$15:$F$49=$E$2590)),
            ""),
    "")</f>
        <v/>
      </c>
      <c r="M2596" s="311" t="str">
        <f t="array" ref="M2596">IFERROR(
    XLOOKUP(F2596,
            _xlws.FILTER('Supplier Emission'!$G$15:$G$49,
                   ('Supplier Emission'!$D$15:$D$49=H2596) * ('Supplier Emission'!$F$15:$F$49=$E$2590)),
            _xlws.FILTER('Supplier Emission'!$M$15:$M$49,
                   ('Supplier Emission'!$D$15:$D$49=H2596) * ('Supplier Emission'!$F$15:$F$49=$E$2590)),
            ""),
    "")</f>
        <v/>
      </c>
      <c r="N2596" s="311" t="str">
        <f t="array" ref="N2596">IFERROR(
    XLOOKUP(F2596,
            _xlws.FILTER('Supplier Emission'!$G$15:$G$49,
                   ('Supplier Emission'!$D$15:$D$49=H2596) * ('Supplier Emission'!$F$15:$F$49=$E$2590)),
            _xlws.FILTER('Supplier Emission'!$H$15:$H$49,
                   ('Supplier Emission'!$D$15:$D$49=H2596) * ('Supplier Emission'!$F$15:$F$49=$E$2590)),
            ""),
    "")</f>
        <v/>
      </c>
      <c r="O2596" s="311" t="str">
        <f t="array" ref="O2596">XLOOKUP(1,('Emission Factors'!$E$5:$E$488='GHG emissions calculations'!$F2596)*('Emission Factors'!$H$5:$H$488='GHG emissions calculations'!$H2596),INDEX('Emission Factors'!$E$5:$T$488,0,MATCH('GHG emissions calculations'!O$6,'Emission Factors'!$E$5:$T$5,0)),"",0)</f>
        <v/>
      </c>
      <c r="P2596" s="313" t="str">
        <f t="array" ref="P2596">IFERROR(
    INDEX('Emission Factors'!$E$5:$P$488,
          MATCH(1,
                ('Emission Factors'!$E$5:$E$488 = 'GHG emissions calculations'!$F2596) *
                ('Emission Factors'!$H$5:$H$488 = 'GHG emissions calculations'!$H2596),
                0),
          MATCH('GHG emissions calculations'!P$6,'Emission Factors'!$E$5:$P$5,0)),
    "")</f>
        <v/>
      </c>
      <c r="Q2596" s="311" t="str">
        <f t="array" ref="Q2596">IFERROR(
    IF(
        INDEX('Emission Factors'!$E$5:$P$488,
              MATCH(1,
                    ('Emission Factors'!$E$5:$E$488 = 'GHG emissions calculations'!$F2596) *
                    ('Emission Factors'!$H$5:$H$488 = 'GHG emissions calculations'!$H2596),
                    0),
              MATCH('GHG emissions calculations'!Q$6, 'Emission Factors'!$E$5:$P$5, 0)) &lt;&gt; "",
        INDEX('Emission Factors'!$E$5:$P$488,
              MATCH(1,
                    ('Emission Factors'!$E$5:$E$488 = 'GHG emissions calculations'!$F2596) *
                    ('Emission Factors'!$H$5:$H$488 = 'GHG emissions calculations'!$H2596),
                    0),
              MATCH('GHG emissions calculations'!Q$6, 'Emission Factors'!$E$5:$P$5, 0)),
        ""),
    "")</f>
        <v/>
      </c>
      <c r="R2596" s="311" t="str">
        <f t="array" ref="R2596">IFERROR(
    IF(
        INDEX('Emission Factors'!$E$5:$R$488,
              MATCH(1,
                    ('Emission Factors'!$E$5:$E$488 = 'GHG emissions calculations'!$F2596) *
                    ('Emission Factors'!$H$5:$H$488 = 'GHG emissions calculations'!$H2596),
                    0),
              MATCH('GHG emissions calculations'!R$6, 'Emission Factors'!$E$5:$R$5, 0)) &lt;&gt; "",
        INDEX('Emission Factors'!$E$5:$R$488,
              MATCH(1,
                    ('Emission Factors'!$E$5:$E$488 = 'GHG emissions calculations'!$F2596) *
                    ('Emission Factors'!$H$5:$H$488 = 'GHG emissions calculations'!$H2596),
                    0),
              MATCH('GHG emissions calculations'!R$6, 'Emission Factors'!$E$5:$R$5, 0)),
        ""),
    "")</f>
        <v/>
      </c>
      <c r="S2596" s="312">
        <f t="shared" si="4"/>
        <v>0</v>
      </c>
      <c r="T2596" s="23"/>
    </row>
    <row r="2597" ht="15.75" customHeight="1" outlineLevel="2">
      <c r="A2597" s="23"/>
      <c r="B2597" s="71"/>
      <c r="C2597" s="71"/>
      <c r="D2597" s="71"/>
      <c r="E2597" s="314"/>
      <c r="F2597" s="311" t="str">
        <f>Lists!AS41</f>
        <v>Clothing - Africa</v>
      </c>
      <c r="G2597" s="311" t="str">
        <f t="array" ref="G2597">XLOOKUP(1,('Emission Factors'!$E$5:$E$488='GHG emissions calculations'!$F2597)*('Emission Factors'!$H$5:$H$488='GHG emissions calculations'!$H2597),INDEX('Emission Factors'!$E$5:$T$488,0,MATCH('GHG emissions calculations'!G$6,'Emission Factors'!$E$5:$T$5,0)),"",0)</f>
        <v/>
      </c>
      <c r="H2597" s="311" t="s">
        <v>238</v>
      </c>
      <c r="I2597" s="312" t="str">
        <f>IF(
    SUMIFS('Import data'!$L$25:$L$80,
           'Import data'!$J$25:$J$80, F2597,
           'Import data'!$G$25:$G$80, 'GHG emissions calculations'!$H2597,
           'Import data'!$I$25:$I$80,$E$2590) &lt;&gt; 0,
    SUMIFS('Import data'!$L$25:$L$80,
           'Import data'!$J$25:$J$80, F2597,
           'Import data'!$G$25:$G$80, 'GHG emissions calculations'!$H2597,
           'Import data'!$I$25:$I$80,$E$2590),
    ""
)</f>
        <v/>
      </c>
      <c r="J2597" s="311" t="str">
        <f t="array" ref="J2597">IF(
    XLOOKUP(F2597, 'Import data'!$J$26:$J$47, 'Import data'!$M$26:$M$47, "", 0) = "Please add the region-specific supplier emission factor or choose a different region available in the IAEG database.",
    "",
    XLOOKUP(F2597, 'Import data'!$J$26:$J$47, 'Import data'!$M$26:$M$47, "", 0)
)</f>
        <v/>
      </c>
      <c r="K2597" s="311" t="str">
        <f t="array" ref="K2597">IFERROR(
    XLOOKUP(F2597,
            _xlws.FILTER('Supplier Emission'!$G$15:$G$49,
                   ('Supplier Emission'!$D$15:$D$49=H2597) * ('Supplier Emission'!$F$15:$F$49=$E$2590)),
            _xlws.FILTER('Supplier Emission'!$I$15:$I$49,
                   ('Supplier Emission'!$D$15:$D$49=H2597) * ('Supplier Emission'!$F$15:$F$49=$E$2590)),
            ""),
    "")</f>
        <v/>
      </c>
      <c r="L2597" s="311" t="str">
        <f t="array" ref="L2597">IFERROR(
    XLOOKUP(F2597,
            _xlws.FILTER('Supplier Emission'!$G$15:$G$49,
                   ('Supplier Emission'!$D$15:$D$49=H2597) * ('Supplier Emission'!$F$15:$F$49=$E$2590)),
            _xlws.FILTER('Supplier Emission'!$J$15:$J$49,
                   ('Supplier Emission'!$D$15:$D$49=H2597) * ('Supplier Emission'!$F$15:$F$49=$E$2590)),
            ""),
    "")</f>
        <v/>
      </c>
      <c r="M2597" s="311" t="str">
        <f t="array" ref="M2597">IFERROR(
    XLOOKUP(F2597,
            _xlws.FILTER('Supplier Emission'!$G$15:$G$49,
                   ('Supplier Emission'!$D$15:$D$49=H2597) * ('Supplier Emission'!$F$15:$F$49=$E$2590)),
            _xlws.FILTER('Supplier Emission'!$M$15:$M$49,
                   ('Supplier Emission'!$D$15:$D$49=H2597) * ('Supplier Emission'!$F$15:$F$49=$E$2590)),
            ""),
    "")</f>
        <v/>
      </c>
      <c r="N2597" s="311" t="str">
        <f t="array" ref="N2597">IFERROR(
    XLOOKUP(F2597,
            _xlws.FILTER('Supplier Emission'!$G$15:$G$49,
                   ('Supplier Emission'!$D$15:$D$49=H2597) * ('Supplier Emission'!$F$15:$F$49=$E$2590)),
            _xlws.FILTER('Supplier Emission'!$H$15:$H$49,
                   ('Supplier Emission'!$D$15:$D$49=H2597) * ('Supplier Emission'!$F$15:$F$49=$E$2590)),
            ""),
    "")</f>
        <v/>
      </c>
      <c r="O2597" s="311" t="str">
        <f t="array" ref="O2597">XLOOKUP(1,('Emission Factors'!$E$5:$E$488='GHG emissions calculations'!$F2597)*('Emission Factors'!$H$5:$H$488='GHG emissions calculations'!$H2597),INDEX('Emission Factors'!$E$5:$T$488,0,MATCH('GHG emissions calculations'!O$6,'Emission Factors'!$E$5:$T$5,0)),"",0)</f>
        <v/>
      </c>
      <c r="P2597" s="313" t="str">
        <f t="array" ref="P2597">IFERROR(
    INDEX('Emission Factors'!$E$5:$P$488,
          MATCH(1,
                ('Emission Factors'!$E$5:$E$488 = 'GHG emissions calculations'!$F2597) *
                ('Emission Factors'!$H$5:$H$488 = 'GHG emissions calculations'!$H2597),
                0),
          MATCH('GHG emissions calculations'!P$6,'Emission Factors'!$E$5:$P$5,0)),
    "")</f>
        <v/>
      </c>
      <c r="Q2597" s="311" t="str">
        <f t="array" ref="Q2597">IFERROR(
    IF(
        INDEX('Emission Factors'!$E$5:$P$488,
              MATCH(1,
                    ('Emission Factors'!$E$5:$E$488 = 'GHG emissions calculations'!$F2597) *
                    ('Emission Factors'!$H$5:$H$488 = 'GHG emissions calculations'!$H2597),
                    0),
              MATCH('GHG emissions calculations'!Q$6, 'Emission Factors'!$E$5:$P$5, 0)) &lt;&gt; "",
        INDEX('Emission Factors'!$E$5:$P$488,
              MATCH(1,
                    ('Emission Factors'!$E$5:$E$488 = 'GHG emissions calculations'!$F2597) *
                    ('Emission Factors'!$H$5:$H$488 = 'GHG emissions calculations'!$H2597),
                    0),
              MATCH('GHG emissions calculations'!Q$6, 'Emission Factors'!$E$5:$P$5, 0)),
        ""),
    "")</f>
        <v/>
      </c>
      <c r="R2597" s="311" t="str">
        <f t="array" ref="R2597">IFERROR(
    IF(
        INDEX('Emission Factors'!$E$5:$R$488,
              MATCH(1,
                    ('Emission Factors'!$E$5:$E$488 = 'GHG emissions calculations'!$F2597) *
                    ('Emission Factors'!$H$5:$H$488 = 'GHG emissions calculations'!$H2597),
                    0),
              MATCH('GHG emissions calculations'!R$6, 'Emission Factors'!$E$5:$R$5, 0)) &lt;&gt; "",
        INDEX('Emission Factors'!$E$5:$R$488,
              MATCH(1,
                    ('Emission Factors'!$E$5:$E$488 = 'GHG emissions calculations'!$F2597) *
                    ('Emission Factors'!$H$5:$H$488 = 'GHG emissions calculations'!$H2597),
                    0),
              MATCH('GHG emissions calculations'!R$6, 'Emission Factors'!$E$5:$R$5, 0)),
        ""),
    "")</f>
        <v/>
      </c>
      <c r="S2597" s="312">
        <f t="shared" si="4"/>
        <v>0</v>
      </c>
      <c r="T2597" s="23"/>
    </row>
    <row r="2598" ht="15.75" customHeight="1" outlineLevel="2">
      <c r="A2598" s="23"/>
      <c r="B2598" s="71"/>
      <c r="C2598" s="71"/>
      <c r="D2598" s="71"/>
      <c r="E2598" s="314"/>
      <c r="F2598" s="311" t="str">
        <f>Lists!AS39</f>
        <v>Clothing - America</v>
      </c>
      <c r="G2598" s="311">
        <f t="array" ref="G2598">XLOOKUP(1,('Emission Factors'!$E$5:$E$488='GHG emissions calculations'!$F2598)*('Emission Factors'!$H$5:$H$488='GHG emissions calculations'!$H2598),INDEX('Emission Factors'!$E$5:$T$488,0,MATCH('GHG emissions calculations'!G$6,'Emission Factors'!$E$5:$T$5,0)),"",0)</f>
        <v>3</v>
      </c>
      <c r="H2598" s="311" t="s">
        <v>238</v>
      </c>
      <c r="I2598" s="312" t="str">
        <f>IF(
    SUMIFS('Import data'!$L$25:$L$80,
           'Import data'!$J$25:$J$80, F2598,
           'Import data'!$G$25:$G$80, 'GHG emissions calculations'!$H2598,
           'Import data'!$I$25:$I$80,$E$2590) &lt;&gt; 0,
    SUMIFS('Import data'!$L$25:$L$80,
           'Import data'!$J$25:$J$80, F2598,
           'Import data'!$G$25:$G$80, 'GHG emissions calculations'!$H2598,
           'Import data'!$I$25:$I$80,$E$2590),
    ""
)</f>
        <v/>
      </c>
      <c r="J2598" s="311" t="str">
        <f t="array" ref="J2598">IF(
    XLOOKUP(F2598, 'Import data'!$J$26:$J$47, 'Import data'!$M$26:$M$47, "", 0) = "Please add the region-specific supplier emission factor or choose a different region available in the IAEG database.",
    "",
    XLOOKUP(F2598, 'Import data'!$J$26:$J$47, 'Import data'!$M$26:$M$47, "", 0)
)</f>
        <v/>
      </c>
      <c r="K2598" s="311" t="str">
        <f t="array" ref="K2598">IFERROR(
    XLOOKUP(F2598,
            _xlws.FILTER('Supplier Emission'!$G$15:$G$49,
                   ('Supplier Emission'!$D$15:$D$49=H2598) * ('Supplier Emission'!$F$15:$F$49=$E$2590)),
            _xlws.FILTER('Supplier Emission'!$I$15:$I$49,
                   ('Supplier Emission'!$D$15:$D$49=H2598) * ('Supplier Emission'!$F$15:$F$49=$E$2590)),
            ""),
    "")</f>
        <v/>
      </c>
      <c r="L2598" s="311" t="str">
        <f t="array" ref="L2598">IFERROR(
    XLOOKUP(F2598,
            _xlws.FILTER('Supplier Emission'!$G$15:$G$49,
                   ('Supplier Emission'!$D$15:$D$49=H2598) * ('Supplier Emission'!$F$15:$F$49=$E$2590)),
            _xlws.FILTER('Supplier Emission'!$J$15:$J$49,
                   ('Supplier Emission'!$D$15:$D$49=H2598) * ('Supplier Emission'!$F$15:$F$49=$E$2590)),
            ""),
    "")</f>
        <v/>
      </c>
      <c r="M2598" s="311" t="str">
        <f t="array" ref="M2598">IFERROR(
    XLOOKUP(F2598,
            _xlws.FILTER('Supplier Emission'!$G$15:$G$49,
                   ('Supplier Emission'!$D$15:$D$49=H2598) * ('Supplier Emission'!$F$15:$F$49=$E$2590)),
            _xlws.FILTER('Supplier Emission'!$M$15:$M$49,
                   ('Supplier Emission'!$D$15:$D$49=H2598) * ('Supplier Emission'!$F$15:$F$49=$E$2590)),
            ""),
    "")</f>
        <v/>
      </c>
      <c r="N2598" s="311" t="str">
        <f t="array" ref="N2598">IFERROR(
    XLOOKUP(F2598,
            _xlws.FILTER('Supplier Emission'!$G$15:$G$49,
                   ('Supplier Emission'!$D$15:$D$49=H2598) * ('Supplier Emission'!$F$15:$F$49=$E$2590)),
            _xlws.FILTER('Supplier Emission'!$H$15:$H$49,
                   ('Supplier Emission'!$D$15:$D$49=H2598) * ('Supplier Emission'!$F$15:$F$49=$E$2590)),
            ""),
    "")</f>
        <v/>
      </c>
      <c r="O2598" s="313" t="str">
        <f t="array" ref="O2598">XLOOKUP(1,('Emission Factors'!$E$5:$E$488='GHG emissions calculations'!$F2598)*('Emission Factors'!$H$5:$H$488='GHG emissions calculations'!$H2598),INDEX('Emission Factors'!$E$5:$T$488,0,MATCH('GHG emissions calculations'!O$6,'Emission Factors'!$E$5:$T$5,0)),"",0)</f>
        <v>Clothing</v>
      </c>
      <c r="P2598" s="313">
        <f t="array" ref="P2598">IFERROR(
    INDEX('Emission Factors'!$E$5:$P$488,
          MATCH(1,
                ('Emission Factors'!$E$5:$E$488 = 'GHG emissions calculations'!$F2598) *
                ('Emission Factors'!$H$5:$H$488 = 'GHG emissions calculations'!$H2598),
                0),
          MATCH('GHG emissions calculations'!P$6,'Emission Factors'!$E$5:$P$5,0)),
    "")</f>
        <v>175.4208612</v>
      </c>
      <c r="Q2598" s="311" t="str">
        <f t="array" ref="Q2598">IFERROR(
    IF(
        INDEX('Emission Factors'!$E$5:$P$488,
              MATCH(1,
                    ('Emission Factors'!$E$5:$E$488 = 'GHG emissions calculations'!$F2598) *
                    ('Emission Factors'!$H$5:$H$488 = 'GHG emissions calculations'!$H2598),
                    0),
              MATCH('GHG emissions calculations'!Q$6, 'Emission Factors'!$E$5:$P$5, 0)) &lt;&gt; "",
        INDEX('Emission Factors'!$E$5:$P$488,
              MATCH(1,
                    ('Emission Factors'!$E$5:$E$488 = 'GHG emissions calculations'!$F2598) *
                    ('Emission Factors'!$H$5:$H$488 = 'GHG emissions calculations'!$H2598),
                    0),
              MATCH('GHG emissions calculations'!Q$6, 'Emission Factors'!$E$5:$P$5, 0)),
        ""),
    "")</f>
        <v>kgCO2e / k€</v>
      </c>
      <c r="R2598" s="311" t="str">
        <f t="array" ref="R2598">IFERROR(
    IF(
        INDEX('Emission Factors'!$E$5:$R$488,
              MATCH(1,
                    ('Emission Factors'!$E$5:$E$488 = 'GHG emissions calculations'!$F2598) *
                    ('Emission Factors'!$H$5:$H$488 = 'GHG emissions calculations'!$H2598),
                    0),
              MATCH('GHG emissions calculations'!R$6, 'Emission Factors'!$E$5:$R$5, 0)) &lt;&gt; "",
        INDEX('Emission Factors'!$E$5:$R$488,
              MATCH(1,
                    ('Emission Factors'!$E$5:$E$488 = 'GHG emissions calculations'!$F2598) *
                    ('Emission Factors'!$H$5:$H$488 = 'GHG emissions calculations'!$H2598),
                    0),
              MATCH('GHG emissions calculations'!R$6, 'Emission Factors'!$E$5:$R$5, 0)),
        ""),
    "")</f>
        <v>America</v>
      </c>
      <c r="S2598" s="312">
        <f t="shared" si="4"/>
        <v>0</v>
      </c>
      <c r="T2598" s="23"/>
    </row>
    <row r="2599" ht="15.75" customHeight="1" outlineLevel="2">
      <c r="A2599" s="23"/>
      <c r="B2599" s="71"/>
      <c r="C2599" s="71"/>
      <c r="D2599" s="71"/>
      <c r="E2599" s="314"/>
      <c r="F2599" s="311" t="str">
        <f>Lists!AS42</f>
        <v>Clothing - Asia</v>
      </c>
      <c r="G2599" s="311" t="str">
        <f t="array" ref="G2599">XLOOKUP(1,('Emission Factors'!$E$5:$E$488='GHG emissions calculations'!$F2599)*('Emission Factors'!$H$5:$H$488='GHG emissions calculations'!$H2599),INDEX('Emission Factors'!$E$5:$T$488,0,MATCH('GHG emissions calculations'!G$6,'Emission Factors'!$E$5:$T$5,0)),"",0)</f>
        <v/>
      </c>
      <c r="H2599" s="311" t="s">
        <v>238</v>
      </c>
      <c r="I2599" s="312" t="str">
        <f>IF(
    SUMIFS('Import data'!$L$25:$L$80,
           'Import data'!$J$25:$J$80, F2599,
           'Import data'!$G$25:$G$80, 'GHG emissions calculations'!$H2599,
           'Import data'!$I$25:$I$80,$E$2590) &lt;&gt; 0,
    SUMIFS('Import data'!$L$25:$L$80,
           'Import data'!$J$25:$J$80, F2599,
           'Import data'!$G$25:$G$80, 'GHG emissions calculations'!$H2599,
           'Import data'!$I$25:$I$80,$E$2590),
    ""
)</f>
        <v/>
      </c>
      <c r="J2599" s="311" t="str">
        <f t="array" ref="J2599">IF(
    XLOOKUP(F2599, 'Import data'!$J$26:$J$47, 'Import data'!$M$26:$M$47, "", 0) = "Please add the region-specific supplier emission factor or choose a different region available in the IAEG database.",
    "",
    XLOOKUP(F2599, 'Import data'!$J$26:$J$47, 'Import data'!$M$26:$M$47, "", 0)
)</f>
        <v/>
      </c>
      <c r="K2599" s="311" t="str">
        <f t="array" ref="K2599">IFERROR(
    XLOOKUP(F2599,
            _xlws.FILTER('Supplier Emission'!$G$15:$G$49,
                   ('Supplier Emission'!$D$15:$D$49=H2599) * ('Supplier Emission'!$F$15:$F$49=$E$2590)),
            _xlws.FILTER('Supplier Emission'!$I$15:$I$49,
                   ('Supplier Emission'!$D$15:$D$49=H2599) * ('Supplier Emission'!$F$15:$F$49=$E$2590)),
            ""),
    "")</f>
        <v/>
      </c>
      <c r="L2599" s="311" t="str">
        <f t="array" ref="L2599">IFERROR(
    XLOOKUP(F2599,
            _xlws.FILTER('Supplier Emission'!$G$15:$G$49,
                   ('Supplier Emission'!$D$15:$D$49=H2599) * ('Supplier Emission'!$F$15:$F$49=$E$2590)),
            _xlws.FILTER('Supplier Emission'!$J$15:$J$49,
                   ('Supplier Emission'!$D$15:$D$49=H2599) * ('Supplier Emission'!$F$15:$F$49=$E$2590)),
            ""),
    "")</f>
        <v/>
      </c>
      <c r="M2599" s="311" t="str">
        <f t="array" ref="M2599">IFERROR(
    XLOOKUP(F2599,
            _xlws.FILTER('Supplier Emission'!$G$15:$G$49,
                   ('Supplier Emission'!$D$15:$D$49=H2599) * ('Supplier Emission'!$F$15:$F$49=$E$2590)),
            _xlws.FILTER('Supplier Emission'!$M$15:$M$49,
                   ('Supplier Emission'!$D$15:$D$49=H2599) * ('Supplier Emission'!$F$15:$F$49=$E$2590)),
            ""),
    "")</f>
        <v/>
      </c>
      <c r="N2599" s="311" t="str">
        <f t="array" ref="N2599">IFERROR(
    XLOOKUP(F2599,
            _xlws.FILTER('Supplier Emission'!$G$15:$G$49,
                   ('Supplier Emission'!$D$15:$D$49=H2599) * ('Supplier Emission'!$F$15:$F$49=$E$2590)),
            _xlws.FILTER('Supplier Emission'!$H$15:$H$49,
                   ('Supplier Emission'!$D$15:$D$49=H2599) * ('Supplier Emission'!$F$15:$F$49=$E$2590)),
            ""),
    "")</f>
        <v/>
      </c>
      <c r="O2599" s="311" t="str">
        <f t="array" ref="O2599">XLOOKUP(1,('Emission Factors'!$E$5:$E$488='GHG emissions calculations'!$F2599)*('Emission Factors'!$H$5:$H$488='GHG emissions calculations'!$H2599),INDEX('Emission Factors'!$E$5:$T$488,0,MATCH('GHG emissions calculations'!O$6,'Emission Factors'!$E$5:$T$5,0)),"",0)</f>
        <v/>
      </c>
      <c r="P2599" s="313" t="str">
        <f t="array" ref="P2599">IFERROR(
    INDEX('Emission Factors'!$E$5:$P$488,
          MATCH(1,
                ('Emission Factors'!$E$5:$E$488 = 'GHG emissions calculations'!$F2599) *
                ('Emission Factors'!$H$5:$H$488 = 'GHG emissions calculations'!$H2599),
                0),
          MATCH('GHG emissions calculations'!P$6,'Emission Factors'!$E$5:$P$5,0)),
    "")</f>
        <v/>
      </c>
      <c r="Q2599" s="311" t="str">
        <f t="array" ref="Q2599">IFERROR(
    IF(
        INDEX('Emission Factors'!$E$5:$P$488,
              MATCH(1,
                    ('Emission Factors'!$E$5:$E$488 = 'GHG emissions calculations'!$F2599) *
                    ('Emission Factors'!$H$5:$H$488 = 'GHG emissions calculations'!$H2599),
                    0),
              MATCH('GHG emissions calculations'!Q$6, 'Emission Factors'!$E$5:$P$5, 0)) &lt;&gt; "",
        INDEX('Emission Factors'!$E$5:$P$488,
              MATCH(1,
                    ('Emission Factors'!$E$5:$E$488 = 'GHG emissions calculations'!$F2599) *
                    ('Emission Factors'!$H$5:$H$488 = 'GHG emissions calculations'!$H2599),
                    0),
              MATCH('GHG emissions calculations'!Q$6, 'Emission Factors'!$E$5:$P$5, 0)),
        ""),
    "")</f>
        <v/>
      </c>
      <c r="R2599" s="311" t="str">
        <f t="array" ref="R2599">IFERROR(
    IF(
        INDEX('Emission Factors'!$E$5:$R$488,
              MATCH(1,
                    ('Emission Factors'!$E$5:$E$488 = 'GHG emissions calculations'!$F2599) *
                    ('Emission Factors'!$H$5:$H$488 = 'GHG emissions calculations'!$H2599),
                    0),
              MATCH('GHG emissions calculations'!R$6, 'Emission Factors'!$E$5:$R$5, 0)) &lt;&gt; "",
        INDEX('Emission Factors'!$E$5:$R$488,
              MATCH(1,
                    ('Emission Factors'!$E$5:$E$488 = 'GHG emissions calculations'!$F2599) *
                    ('Emission Factors'!$H$5:$H$488 = 'GHG emissions calculations'!$H2599),
                    0),
              MATCH('GHG emissions calculations'!R$6, 'Emission Factors'!$E$5:$R$5, 0)),
        ""),
    "")</f>
        <v/>
      </c>
      <c r="S2599" s="312">
        <f t="shared" si="4"/>
        <v>0</v>
      </c>
      <c r="T2599" s="23"/>
    </row>
    <row r="2600" ht="15.75" customHeight="1" outlineLevel="2">
      <c r="A2600" s="23"/>
      <c r="B2600" s="71"/>
      <c r="C2600" s="71"/>
      <c r="D2600" s="71"/>
      <c r="E2600" s="314"/>
      <c r="F2600" s="311" t="str">
        <f>Lists!AS40</f>
        <v>Clothing - Europe</v>
      </c>
      <c r="G2600" s="311" t="str">
        <f t="array" ref="G2600">XLOOKUP(1,('Emission Factors'!$E$5:$E$488='GHG emissions calculations'!$F2600)*('Emission Factors'!$H$5:$H$488='GHG emissions calculations'!$H2600),INDEX('Emission Factors'!$E$5:$T$488,0,MATCH('GHG emissions calculations'!G$6,'Emission Factors'!$E$5:$T$5,0)),"",0)</f>
        <v/>
      </c>
      <c r="H2600" s="311" t="s">
        <v>238</v>
      </c>
      <c r="I2600" s="312" t="str">
        <f>IF(
    SUMIFS('Import data'!$L$25:$L$80,
           'Import data'!$J$25:$J$80, F2600,
           'Import data'!$G$25:$G$80, 'GHG emissions calculations'!$H2600,
           'Import data'!$I$25:$I$80,$E$2590) &lt;&gt; 0,
    SUMIFS('Import data'!$L$25:$L$80,
           'Import data'!$J$25:$J$80, F2600,
           'Import data'!$G$25:$G$80, 'GHG emissions calculations'!$H2600,
           'Import data'!$I$25:$I$80,$E$2590),
    ""
)</f>
        <v/>
      </c>
      <c r="J2600" s="311" t="str">
        <f t="array" ref="J2600">IF(
    XLOOKUP(F2600, 'Import data'!$J$26:$J$47, 'Import data'!$M$26:$M$47, "", 0) = "Please add the region-specific supplier emission factor or choose a different region available in the IAEG database.",
    "",
    XLOOKUP(F2600, 'Import data'!$J$26:$J$47, 'Import data'!$M$26:$M$47, "", 0)
)</f>
        <v/>
      </c>
      <c r="K2600" s="311" t="str">
        <f t="array" ref="K2600">IFERROR(
    XLOOKUP(F2600,
            _xlws.FILTER('Supplier Emission'!$G$15:$G$49,
                   ('Supplier Emission'!$D$15:$D$49=H2600) * ('Supplier Emission'!$F$15:$F$49=$E$2590)),
            _xlws.FILTER('Supplier Emission'!$I$15:$I$49,
                   ('Supplier Emission'!$D$15:$D$49=H2600) * ('Supplier Emission'!$F$15:$F$49=$E$2590)),
            ""),
    "")</f>
        <v/>
      </c>
      <c r="L2600" s="311" t="str">
        <f t="array" ref="L2600">IFERROR(
    XLOOKUP(F2600,
            _xlws.FILTER('Supplier Emission'!$G$15:$G$49,
                   ('Supplier Emission'!$D$15:$D$49=H2600) * ('Supplier Emission'!$F$15:$F$49=$E$2590)),
            _xlws.FILTER('Supplier Emission'!$J$15:$J$49,
                   ('Supplier Emission'!$D$15:$D$49=H2600) * ('Supplier Emission'!$F$15:$F$49=$E$2590)),
            ""),
    "")</f>
        <v/>
      </c>
      <c r="M2600" s="311" t="str">
        <f t="array" ref="M2600">IFERROR(
    XLOOKUP(F2600,
            _xlws.FILTER('Supplier Emission'!$G$15:$G$49,
                   ('Supplier Emission'!$D$15:$D$49=H2600) * ('Supplier Emission'!$F$15:$F$49=$E$2590)),
            _xlws.FILTER('Supplier Emission'!$M$15:$M$49,
                   ('Supplier Emission'!$D$15:$D$49=H2600) * ('Supplier Emission'!$F$15:$F$49=$E$2590)),
            ""),
    "")</f>
        <v/>
      </c>
      <c r="N2600" s="311" t="str">
        <f t="array" ref="N2600">IFERROR(
    XLOOKUP(F2600,
            _xlws.FILTER('Supplier Emission'!$G$15:$G$49,
                   ('Supplier Emission'!$D$15:$D$49=H2600) * ('Supplier Emission'!$F$15:$F$49=$E$2590)),
            _xlws.FILTER('Supplier Emission'!$H$15:$H$49,
                   ('Supplier Emission'!$D$15:$D$49=H2600) * ('Supplier Emission'!$F$15:$F$49=$E$2590)),
            ""),
    "")</f>
        <v/>
      </c>
      <c r="O2600" s="311" t="str">
        <f t="array" ref="O2600">XLOOKUP(1,('Emission Factors'!$E$5:$E$488='GHG emissions calculations'!$F2600)*('Emission Factors'!$H$5:$H$488='GHG emissions calculations'!$H2600),INDEX('Emission Factors'!$E$5:$T$488,0,MATCH('GHG emissions calculations'!O$6,'Emission Factors'!$E$5:$T$5,0)),"",0)</f>
        <v/>
      </c>
      <c r="P2600" s="313" t="str">
        <f t="array" ref="P2600">IFERROR(
    INDEX('Emission Factors'!$E$5:$P$488,
          MATCH(1,
                ('Emission Factors'!$E$5:$E$488 = 'GHG emissions calculations'!$F2600) *
                ('Emission Factors'!$H$5:$H$488 = 'GHG emissions calculations'!$H2600),
                0),
          MATCH('GHG emissions calculations'!P$6,'Emission Factors'!$E$5:$P$5,0)),
    "")</f>
        <v/>
      </c>
      <c r="Q2600" s="311" t="str">
        <f t="array" ref="Q2600">IFERROR(
    IF(
        INDEX('Emission Factors'!$E$5:$P$488,
              MATCH(1,
                    ('Emission Factors'!$E$5:$E$488 = 'GHG emissions calculations'!$F2600) *
                    ('Emission Factors'!$H$5:$H$488 = 'GHG emissions calculations'!$H2600),
                    0),
              MATCH('GHG emissions calculations'!Q$6, 'Emission Factors'!$E$5:$P$5, 0)) &lt;&gt; "",
        INDEX('Emission Factors'!$E$5:$P$488,
              MATCH(1,
                    ('Emission Factors'!$E$5:$E$488 = 'GHG emissions calculations'!$F2600) *
                    ('Emission Factors'!$H$5:$H$488 = 'GHG emissions calculations'!$H2600),
                    0),
              MATCH('GHG emissions calculations'!Q$6, 'Emission Factors'!$E$5:$P$5, 0)),
        ""),
    "")</f>
        <v/>
      </c>
      <c r="R2600" s="311" t="str">
        <f t="array" ref="R2600">IFERROR(
    IF(
        INDEX('Emission Factors'!$E$5:$R$488,
              MATCH(1,
                    ('Emission Factors'!$E$5:$E$488 = 'GHG emissions calculations'!$F2600) *
                    ('Emission Factors'!$H$5:$H$488 = 'GHG emissions calculations'!$H2600),
                    0),
              MATCH('GHG emissions calculations'!R$6, 'Emission Factors'!$E$5:$R$5, 0)) &lt;&gt; "",
        INDEX('Emission Factors'!$E$5:$R$488,
              MATCH(1,
                    ('Emission Factors'!$E$5:$E$488 = 'GHG emissions calculations'!$F2600) *
                    ('Emission Factors'!$H$5:$H$488 = 'GHG emissions calculations'!$H2600),
                    0),
              MATCH('GHG emissions calculations'!R$6, 'Emission Factors'!$E$5:$R$5, 0)),
        ""),
    "")</f>
        <v/>
      </c>
      <c r="S2600" s="312">
        <f t="shared" si="4"/>
        <v>0</v>
      </c>
      <c r="T2600" s="23"/>
    </row>
    <row r="2601" ht="15.75" customHeight="1" outlineLevel="2">
      <c r="A2601" s="23"/>
      <c r="B2601" s="71"/>
      <c r="C2601" s="71"/>
      <c r="D2601" s="71"/>
      <c r="E2601" s="314"/>
      <c r="F2601" s="311" t="str">
        <f>Lists!AS45</f>
        <v>Clothing - Global or unspecified region</v>
      </c>
      <c r="G2601" s="311" t="str">
        <f t="array" ref="G2601">XLOOKUP(1,('Emission Factors'!$E$5:$E$488='GHG emissions calculations'!$F2601)*('Emission Factors'!$H$5:$H$488='GHG emissions calculations'!$H2601),INDEX('Emission Factors'!$E$5:$T$488,0,MATCH('GHG emissions calculations'!G$6,'Emission Factors'!$E$5:$T$5,0)),"",0)</f>
        <v/>
      </c>
      <c r="H2601" s="311" t="s">
        <v>238</v>
      </c>
      <c r="I2601" s="312" t="str">
        <f>IF(
    SUMIFS('Import data'!$L$25:$L$80,
           'Import data'!$J$25:$J$80, F2601,
           'Import data'!$G$25:$G$80, 'GHG emissions calculations'!$H2601,
           'Import data'!$I$25:$I$80,$E$2590) &lt;&gt; 0,
    SUMIFS('Import data'!$L$25:$L$80,
           'Import data'!$J$25:$J$80, F2601,
           'Import data'!$G$25:$G$80, 'GHG emissions calculations'!$H2601,
           'Import data'!$I$25:$I$80,$E$2590),
    ""
)</f>
        <v/>
      </c>
      <c r="J2601" s="311" t="str">
        <f t="array" ref="J2601">IF(
    XLOOKUP(F2601, 'Import data'!$J$26:$J$47, 'Import data'!$M$26:$M$47, "", 0) = "Please add the region-specific supplier emission factor or choose a different region available in the IAEG database.",
    "",
    XLOOKUP(F2601, 'Import data'!$J$26:$J$47, 'Import data'!$M$26:$M$47, "", 0)
)</f>
        <v/>
      </c>
      <c r="K2601" s="311" t="str">
        <f t="array" ref="K2601">IFERROR(
    XLOOKUP(F2601,
            _xlws.FILTER('Supplier Emission'!$G$15:$G$49,
                   ('Supplier Emission'!$D$15:$D$49=H2601) * ('Supplier Emission'!$F$15:$F$49=$E$2590)),
            _xlws.FILTER('Supplier Emission'!$I$15:$I$49,
                   ('Supplier Emission'!$D$15:$D$49=H2601) * ('Supplier Emission'!$F$15:$F$49=$E$2590)),
            ""),
    "")</f>
        <v/>
      </c>
      <c r="L2601" s="311" t="str">
        <f t="array" ref="L2601">IFERROR(
    XLOOKUP(F2601,
            _xlws.FILTER('Supplier Emission'!$G$15:$G$49,
                   ('Supplier Emission'!$D$15:$D$49=H2601) * ('Supplier Emission'!$F$15:$F$49=$E$2590)),
            _xlws.FILTER('Supplier Emission'!$J$15:$J$49,
                   ('Supplier Emission'!$D$15:$D$49=H2601) * ('Supplier Emission'!$F$15:$F$49=$E$2590)),
            ""),
    "")</f>
        <v/>
      </c>
      <c r="M2601" s="311" t="str">
        <f t="array" ref="M2601">IFERROR(
    XLOOKUP(F2601,
            _xlws.FILTER('Supplier Emission'!$G$15:$G$49,
                   ('Supplier Emission'!$D$15:$D$49=H2601) * ('Supplier Emission'!$F$15:$F$49=$E$2590)),
            _xlws.FILTER('Supplier Emission'!$M$15:$M$49,
                   ('Supplier Emission'!$D$15:$D$49=H2601) * ('Supplier Emission'!$F$15:$F$49=$E$2590)),
            ""),
    "")</f>
        <v/>
      </c>
      <c r="N2601" s="311" t="str">
        <f t="array" ref="N2601">IFERROR(
    XLOOKUP(F2601,
            _xlws.FILTER('Supplier Emission'!$G$15:$G$49,
                   ('Supplier Emission'!$D$15:$D$49=H2601) * ('Supplier Emission'!$F$15:$F$49=$E$2590)),
            _xlws.FILTER('Supplier Emission'!$H$15:$H$49,
                   ('Supplier Emission'!$D$15:$D$49=H2601) * ('Supplier Emission'!$F$15:$F$49=$E$2590)),
            ""),
    "")</f>
        <v/>
      </c>
      <c r="O2601" s="311" t="str">
        <f t="array" ref="O2601">XLOOKUP(1,('Emission Factors'!$E$5:$E$488='GHG emissions calculations'!$F2601)*('Emission Factors'!$H$5:$H$488='GHG emissions calculations'!$H2601),INDEX('Emission Factors'!$E$5:$T$488,0,MATCH('GHG emissions calculations'!O$6,'Emission Factors'!$E$5:$T$5,0)),"",0)</f>
        <v/>
      </c>
      <c r="P2601" s="313" t="str">
        <f t="array" ref="P2601">IFERROR(
    INDEX('Emission Factors'!$E$5:$P$488,
          MATCH(1,
                ('Emission Factors'!$E$5:$E$488 = 'GHG emissions calculations'!$F2601) *
                ('Emission Factors'!$H$5:$H$488 = 'GHG emissions calculations'!$H2601),
                0),
          MATCH('GHG emissions calculations'!P$6,'Emission Factors'!$E$5:$P$5,0)),
    "")</f>
        <v/>
      </c>
      <c r="Q2601" s="311" t="str">
        <f t="array" ref="Q2601">IFERROR(
    IF(
        INDEX('Emission Factors'!$E$5:$P$488,
              MATCH(1,
                    ('Emission Factors'!$E$5:$E$488 = 'GHG emissions calculations'!$F2601) *
                    ('Emission Factors'!$H$5:$H$488 = 'GHG emissions calculations'!$H2601),
                    0),
              MATCH('GHG emissions calculations'!Q$6, 'Emission Factors'!$E$5:$P$5, 0)) &lt;&gt; "",
        INDEX('Emission Factors'!$E$5:$P$488,
              MATCH(1,
                    ('Emission Factors'!$E$5:$E$488 = 'GHG emissions calculations'!$F2601) *
                    ('Emission Factors'!$H$5:$H$488 = 'GHG emissions calculations'!$H2601),
                    0),
              MATCH('GHG emissions calculations'!Q$6, 'Emission Factors'!$E$5:$P$5, 0)),
        ""),
    "")</f>
        <v/>
      </c>
      <c r="R2601" s="311" t="str">
        <f t="array" ref="R2601">IFERROR(
    IF(
        INDEX('Emission Factors'!$E$5:$R$488,
              MATCH(1,
                    ('Emission Factors'!$E$5:$E$488 = 'GHG emissions calculations'!$F2601) *
                    ('Emission Factors'!$H$5:$H$488 = 'GHG emissions calculations'!$H2601),
                    0),
              MATCH('GHG emissions calculations'!R$6, 'Emission Factors'!$E$5:$R$5, 0)) &lt;&gt; "",
        INDEX('Emission Factors'!$E$5:$R$488,
              MATCH(1,
                    ('Emission Factors'!$E$5:$E$488 = 'GHG emissions calculations'!$F2601) *
                    ('Emission Factors'!$H$5:$H$488 = 'GHG emissions calculations'!$H2601),
                    0),
              MATCH('GHG emissions calculations'!R$6, 'Emission Factors'!$E$5:$R$5, 0)),
        ""),
    "")</f>
        <v/>
      </c>
      <c r="S2601" s="312">
        <f t="shared" si="4"/>
        <v>0</v>
      </c>
      <c r="T2601" s="23"/>
    </row>
    <row r="2602" ht="15.75" customHeight="1" outlineLevel="2">
      <c r="A2602" s="23"/>
      <c r="B2602" s="71"/>
      <c r="C2602" s="71"/>
      <c r="D2602" s="71"/>
      <c r="E2602" s="314"/>
      <c r="F2602" s="311" t="str">
        <f>Lists!AS44</f>
        <v>Clothing - Middle East</v>
      </c>
      <c r="G2602" s="311" t="str">
        <f t="array" ref="G2602">XLOOKUP(1,('Emission Factors'!$E$5:$E$488='GHG emissions calculations'!$F2602)*('Emission Factors'!$H$5:$H$488='GHG emissions calculations'!$H2602),INDEX('Emission Factors'!$E$5:$T$488,0,MATCH('GHG emissions calculations'!G$6,'Emission Factors'!$E$5:$T$5,0)),"",0)</f>
        <v/>
      </c>
      <c r="H2602" s="311" t="s">
        <v>238</v>
      </c>
      <c r="I2602" s="312" t="str">
        <f>IF(
    SUMIFS('Import data'!$L$25:$L$80,
           'Import data'!$J$25:$J$80, F2602,
           'Import data'!$G$25:$G$80, 'GHG emissions calculations'!$H2602,
           'Import data'!$I$25:$I$80,$E$2590) &lt;&gt; 0,
    SUMIFS('Import data'!$L$25:$L$80,
           'Import data'!$J$25:$J$80, F2602,
           'Import data'!$G$25:$G$80, 'GHG emissions calculations'!$H2602,
           'Import data'!$I$25:$I$80,$E$2590),
    ""
)</f>
        <v/>
      </c>
      <c r="J2602" s="311" t="str">
        <f t="array" ref="J2602">IF(
    XLOOKUP(F2602, 'Import data'!$J$26:$J$47, 'Import data'!$M$26:$M$47, "", 0) = "Please add the region-specific supplier emission factor or choose a different region available in the IAEG database.",
    "",
    XLOOKUP(F2602, 'Import data'!$J$26:$J$47, 'Import data'!$M$26:$M$47, "", 0)
)</f>
        <v/>
      </c>
      <c r="K2602" s="311" t="str">
        <f t="array" ref="K2602">IFERROR(
    XLOOKUP(F2602,
            _xlws.FILTER('Supplier Emission'!$G$15:$G$49,
                   ('Supplier Emission'!$D$15:$D$49=H2602) * ('Supplier Emission'!$F$15:$F$49=$E$2590)),
            _xlws.FILTER('Supplier Emission'!$I$15:$I$49,
                   ('Supplier Emission'!$D$15:$D$49=H2602) * ('Supplier Emission'!$F$15:$F$49=$E$2590)),
            ""),
    "")</f>
        <v/>
      </c>
      <c r="L2602" s="311" t="str">
        <f t="array" ref="L2602">IFERROR(
    XLOOKUP(F2602,
            _xlws.FILTER('Supplier Emission'!$G$15:$G$49,
                   ('Supplier Emission'!$D$15:$D$49=H2602) * ('Supplier Emission'!$F$15:$F$49=$E$2590)),
            _xlws.FILTER('Supplier Emission'!$J$15:$J$49,
                   ('Supplier Emission'!$D$15:$D$49=H2602) * ('Supplier Emission'!$F$15:$F$49=$E$2590)),
            ""),
    "")</f>
        <v/>
      </c>
      <c r="M2602" s="311" t="str">
        <f t="array" ref="M2602">IFERROR(
    XLOOKUP(F2602,
            _xlws.FILTER('Supplier Emission'!$G$15:$G$49,
                   ('Supplier Emission'!$D$15:$D$49=H2602) * ('Supplier Emission'!$F$15:$F$49=$E$2590)),
            _xlws.FILTER('Supplier Emission'!$M$15:$M$49,
                   ('Supplier Emission'!$D$15:$D$49=H2602) * ('Supplier Emission'!$F$15:$F$49=$E$2590)),
            ""),
    "")</f>
        <v/>
      </c>
      <c r="N2602" s="311" t="str">
        <f t="array" ref="N2602">IFERROR(
    XLOOKUP(F2602,
            _xlws.FILTER('Supplier Emission'!$G$15:$G$49,
                   ('Supplier Emission'!$D$15:$D$49=H2602) * ('Supplier Emission'!$F$15:$F$49=$E$2590)),
            _xlws.FILTER('Supplier Emission'!$H$15:$H$49,
                   ('Supplier Emission'!$D$15:$D$49=H2602) * ('Supplier Emission'!$F$15:$F$49=$E$2590)),
            ""),
    "")</f>
        <v/>
      </c>
      <c r="O2602" s="311" t="str">
        <f t="array" ref="O2602">XLOOKUP(1,('Emission Factors'!$E$5:$E$488='GHG emissions calculations'!$F2602)*('Emission Factors'!$H$5:$H$488='GHG emissions calculations'!$H2602),INDEX('Emission Factors'!$E$5:$T$488,0,MATCH('GHG emissions calculations'!O$6,'Emission Factors'!$E$5:$T$5,0)),"",0)</f>
        <v/>
      </c>
      <c r="P2602" s="313" t="str">
        <f t="array" ref="P2602">IFERROR(
    INDEX('Emission Factors'!$E$5:$P$488,
          MATCH(1,
                ('Emission Factors'!$E$5:$E$488 = 'GHG emissions calculations'!$F2602) *
                ('Emission Factors'!$H$5:$H$488 = 'GHG emissions calculations'!$H2602),
                0),
          MATCH('GHG emissions calculations'!P$6,'Emission Factors'!$E$5:$P$5,0)),
    "")</f>
        <v/>
      </c>
      <c r="Q2602" s="311" t="str">
        <f t="array" ref="Q2602">IFERROR(
    IF(
        INDEX('Emission Factors'!$E$5:$P$488,
              MATCH(1,
                    ('Emission Factors'!$E$5:$E$488 = 'GHG emissions calculations'!$F2602) *
                    ('Emission Factors'!$H$5:$H$488 = 'GHG emissions calculations'!$H2602),
                    0),
              MATCH('GHG emissions calculations'!Q$6, 'Emission Factors'!$E$5:$P$5, 0)) &lt;&gt; "",
        INDEX('Emission Factors'!$E$5:$P$488,
              MATCH(1,
                    ('Emission Factors'!$E$5:$E$488 = 'GHG emissions calculations'!$F2602) *
                    ('Emission Factors'!$H$5:$H$488 = 'GHG emissions calculations'!$H2602),
                    0),
              MATCH('GHG emissions calculations'!Q$6, 'Emission Factors'!$E$5:$P$5, 0)),
        ""),
    "")</f>
        <v/>
      </c>
      <c r="R2602" s="311" t="str">
        <f t="array" ref="R2602">IFERROR(
    IF(
        INDEX('Emission Factors'!$E$5:$R$488,
              MATCH(1,
                    ('Emission Factors'!$E$5:$E$488 = 'GHG emissions calculations'!$F2602) *
                    ('Emission Factors'!$H$5:$H$488 = 'GHG emissions calculations'!$H2602),
                    0),
              MATCH('GHG emissions calculations'!R$6, 'Emission Factors'!$E$5:$R$5, 0)) &lt;&gt; "",
        INDEX('Emission Factors'!$E$5:$R$488,
              MATCH(1,
                    ('Emission Factors'!$E$5:$E$488 = 'GHG emissions calculations'!$F2602) *
                    ('Emission Factors'!$H$5:$H$488 = 'GHG emissions calculations'!$H2602),
                    0),
              MATCH('GHG emissions calculations'!R$6, 'Emission Factors'!$E$5:$R$5, 0)),
        ""),
    "")</f>
        <v/>
      </c>
      <c r="S2602" s="312">
        <f t="shared" si="4"/>
        <v>0</v>
      </c>
      <c r="T2602" s="23"/>
    </row>
    <row r="2603" ht="15.75" customHeight="1" outlineLevel="2">
      <c r="A2603" s="23"/>
      <c r="B2603" s="71"/>
      <c r="C2603" s="71"/>
      <c r="D2603" s="71"/>
      <c r="E2603" s="314"/>
      <c r="F2603" s="311" t="str">
        <f>Lists!AS43</f>
        <v>Clothing - Oceania</v>
      </c>
      <c r="G2603" s="311" t="str">
        <f t="array" ref="G2603">XLOOKUP(1,('Emission Factors'!$E$5:$E$488='GHG emissions calculations'!$F2603)*('Emission Factors'!$H$5:$H$488='GHG emissions calculations'!$H2603),INDEX('Emission Factors'!$E$5:$T$488,0,MATCH('GHG emissions calculations'!G$6,'Emission Factors'!$E$5:$T$5,0)),"",0)</f>
        <v/>
      </c>
      <c r="H2603" s="311" t="s">
        <v>238</v>
      </c>
      <c r="I2603" s="312" t="str">
        <f>IF(
    SUMIFS('Import data'!$L$25:$L$80,
           'Import data'!$J$25:$J$80, F2603,
           'Import data'!$G$25:$G$80, 'GHG emissions calculations'!$H2603,
           'Import data'!$I$25:$I$80,$E$2590) &lt;&gt; 0,
    SUMIFS('Import data'!$L$25:$L$80,
           'Import data'!$J$25:$J$80, F2603,
           'Import data'!$G$25:$G$80, 'GHG emissions calculations'!$H2603,
           'Import data'!$I$25:$I$80,$E$2590),
    ""
)</f>
        <v/>
      </c>
      <c r="J2603" s="311" t="str">
        <f t="array" ref="J2603">IF(
    XLOOKUP(F2603, 'Import data'!$J$26:$J$47, 'Import data'!$M$26:$M$47, "", 0) = "Please add the region-specific supplier emission factor or choose a different region available in the IAEG database.",
    "",
    XLOOKUP(F2603, 'Import data'!$J$26:$J$47, 'Import data'!$M$26:$M$47, "", 0)
)</f>
        <v/>
      </c>
      <c r="K2603" s="311" t="str">
        <f t="array" ref="K2603">IFERROR(
    XLOOKUP(F2603,
            _xlws.FILTER('Supplier Emission'!$G$15:$G$49,
                   ('Supplier Emission'!$D$15:$D$49=H2603) * ('Supplier Emission'!$F$15:$F$49=$E$2590)),
            _xlws.FILTER('Supplier Emission'!$I$15:$I$49,
                   ('Supplier Emission'!$D$15:$D$49=H2603) * ('Supplier Emission'!$F$15:$F$49=$E$2590)),
            ""),
    "")</f>
        <v/>
      </c>
      <c r="L2603" s="311" t="str">
        <f t="array" ref="L2603">IFERROR(
    XLOOKUP(F2603,
            _xlws.FILTER('Supplier Emission'!$G$15:$G$49,
                   ('Supplier Emission'!$D$15:$D$49=H2603) * ('Supplier Emission'!$F$15:$F$49=$E$2590)),
            _xlws.FILTER('Supplier Emission'!$J$15:$J$49,
                   ('Supplier Emission'!$D$15:$D$49=H2603) * ('Supplier Emission'!$F$15:$F$49=$E$2590)),
            ""),
    "")</f>
        <v/>
      </c>
      <c r="M2603" s="311" t="str">
        <f t="array" ref="M2603">IFERROR(
    XLOOKUP(F2603,
            _xlws.FILTER('Supplier Emission'!$G$15:$G$49,
                   ('Supplier Emission'!$D$15:$D$49=H2603) * ('Supplier Emission'!$F$15:$F$49=$E$2590)),
            _xlws.FILTER('Supplier Emission'!$M$15:$M$49,
                   ('Supplier Emission'!$D$15:$D$49=H2603) * ('Supplier Emission'!$F$15:$F$49=$E$2590)),
            ""),
    "")</f>
        <v/>
      </c>
      <c r="N2603" s="311" t="str">
        <f t="array" ref="N2603">IFERROR(
    XLOOKUP(F2603,
            _xlws.FILTER('Supplier Emission'!$G$15:$G$49,
                   ('Supplier Emission'!$D$15:$D$49=H2603) * ('Supplier Emission'!$F$15:$F$49=$E$2590)),
            _xlws.FILTER('Supplier Emission'!$H$15:$H$49,
                   ('Supplier Emission'!$D$15:$D$49=H2603) * ('Supplier Emission'!$F$15:$F$49=$E$2590)),
            ""),
    "")</f>
        <v/>
      </c>
      <c r="O2603" s="311" t="str">
        <f t="array" ref="O2603">XLOOKUP(1,('Emission Factors'!$E$5:$E$488='GHG emissions calculations'!$F2603)*('Emission Factors'!$H$5:$H$488='GHG emissions calculations'!$H2603),INDEX('Emission Factors'!$E$5:$T$488,0,MATCH('GHG emissions calculations'!O$6,'Emission Factors'!$E$5:$T$5,0)),"",0)</f>
        <v/>
      </c>
      <c r="P2603" s="313" t="str">
        <f t="array" ref="P2603">IFERROR(
    INDEX('Emission Factors'!$E$5:$P$488,
          MATCH(1,
                ('Emission Factors'!$E$5:$E$488 = 'GHG emissions calculations'!$F2603) *
                ('Emission Factors'!$H$5:$H$488 = 'GHG emissions calculations'!$H2603),
                0),
          MATCH('GHG emissions calculations'!P$6,'Emission Factors'!$E$5:$P$5,0)),
    "")</f>
        <v/>
      </c>
      <c r="Q2603" s="311" t="str">
        <f t="array" ref="Q2603">IFERROR(
    IF(
        INDEX('Emission Factors'!$E$5:$P$488,
              MATCH(1,
                    ('Emission Factors'!$E$5:$E$488 = 'GHG emissions calculations'!$F2603) *
                    ('Emission Factors'!$H$5:$H$488 = 'GHG emissions calculations'!$H2603),
                    0),
              MATCH('GHG emissions calculations'!Q$6, 'Emission Factors'!$E$5:$P$5, 0)) &lt;&gt; "",
        INDEX('Emission Factors'!$E$5:$P$488,
              MATCH(1,
                    ('Emission Factors'!$E$5:$E$488 = 'GHG emissions calculations'!$F2603) *
                    ('Emission Factors'!$H$5:$H$488 = 'GHG emissions calculations'!$H2603),
                    0),
              MATCH('GHG emissions calculations'!Q$6, 'Emission Factors'!$E$5:$P$5, 0)),
        ""),
    "")</f>
        <v/>
      </c>
      <c r="R2603" s="311" t="str">
        <f t="array" ref="R2603">IFERROR(
    IF(
        INDEX('Emission Factors'!$E$5:$R$488,
              MATCH(1,
                    ('Emission Factors'!$E$5:$E$488 = 'GHG emissions calculations'!$F2603) *
                    ('Emission Factors'!$H$5:$H$488 = 'GHG emissions calculations'!$H2603),
                    0),
              MATCH('GHG emissions calculations'!R$6, 'Emission Factors'!$E$5:$R$5, 0)) &lt;&gt; "",
        INDEX('Emission Factors'!$E$5:$R$488,
              MATCH(1,
                    ('Emission Factors'!$E$5:$E$488 = 'GHG emissions calculations'!$F2603) *
                    ('Emission Factors'!$H$5:$H$488 = 'GHG emissions calculations'!$H2603),
                    0),
              MATCH('GHG emissions calculations'!R$6, 'Emission Factors'!$E$5:$R$5, 0)),
        ""),
    "")</f>
        <v/>
      </c>
      <c r="S2603" s="312">
        <f t="shared" si="4"/>
        <v>0</v>
      </c>
      <c r="T2603" s="23"/>
    </row>
    <row r="2604" ht="15.75" customHeight="1" outlineLevel="2">
      <c r="A2604" s="23"/>
      <c r="B2604" s="71"/>
      <c r="C2604" s="71"/>
      <c r="D2604" s="71"/>
      <c r="E2604" s="314"/>
      <c r="F2604" s="311" t="str">
        <f>Lists!AS34</f>
        <v>Construction  - Africa</v>
      </c>
      <c r="G2604" s="311" t="str">
        <f t="array" ref="G2604">XLOOKUP(1,('Emission Factors'!$E$5:$E$488='GHG emissions calculations'!$F2604)*('Emission Factors'!$H$5:$H$488='GHG emissions calculations'!$H2604),INDEX('Emission Factors'!$E$5:$T$488,0,MATCH('GHG emissions calculations'!G$6,'Emission Factors'!$E$5:$T$5,0)),"",0)</f>
        <v/>
      </c>
      <c r="H2604" s="311" t="s">
        <v>238</v>
      </c>
      <c r="I2604" s="312" t="str">
        <f>IF(
    SUMIFS('Import data'!$L$25:$L$80,
           'Import data'!$J$25:$J$80, F2604,
           'Import data'!$G$25:$G$80, 'GHG emissions calculations'!$H2604,
           'Import data'!$I$25:$I$80,$E$2590) &lt;&gt; 0,
    SUMIFS('Import data'!$L$25:$L$80,
           'Import data'!$J$25:$J$80, F2604,
           'Import data'!$G$25:$G$80, 'GHG emissions calculations'!$H2604,
           'Import data'!$I$25:$I$80,$E$2590),
    ""
)</f>
        <v/>
      </c>
      <c r="J2604" s="311" t="str">
        <f t="array" ref="J2604">IF(
    XLOOKUP(F2604, 'Import data'!$J$26:$J$47, 'Import data'!$M$26:$M$47, "", 0) = "Please add the region-specific supplier emission factor or choose a different region available in the IAEG database.",
    "",
    XLOOKUP(F2604, 'Import data'!$J$26:$J$47, 'Import data'!$M$26:$M$47, "", 0)
)</f>
        <v/>
      </c>
      <c r="K2604" s="311" t="str">
        <f t="array" ref="K2604">IFERROR(
    XLOOKUP(F2604,
            _xlws.FILTER('Supplier Emission'!$G$15:$G$49,
                   ('Supplier Emission'!$D$15:$D$49=H2604) * ('Supplier Emission'!$F$15:$F$49=$E$2590)),
            _xlws.FILTER('Supplier Emission'!$I$15:$I$49,
                   ('Supplier Emission'!$D$15:$D$49=H2604) * ('Supplier Emission'!$F$15:$F$49=$E$2590)),
            ""),
    "")</f>
        <v/>
      </c>
      <c r="L2604" s="311" t="str">
        <f t="array" ref="L2604">IFERROR(
    XLOOKUP(F2604,
            _xlws.FILTER('Supplier Emission'!$G$15:$G$49,
                   ('Supplier Emission'!$D$15:$D$49=H2604) * ('Supplier Emission'!$F$15:$F$49=$E$2590)),
            _xlws.FILTER('Supplier Emission'!$J$15:$J$49,
                   ('Supplier Emission'!$D$15:$D$49=H2604) * ('Supplier Emission'!$F$15:$F$49=$E$2590)),
            ""),
    "")</f>
        <v/>
      </c>
      <c r="M2604" s="311" t="str">
        <f t="array" ref="M2604">IFERROR(
    XLOOKUP(F2604,
            _xlws.FILTER('Supplier Emission'!$G$15:$G$49,
                   ('Supplier Emission'!$D$15:$D$49=H2604) * ('Supplier Emission'!$F$15:$F$49=$E$2590)),
            _xlws.FILTER('Supplier Emission'!$M$15:$M$49,
                   ('Supplier Emission'!$D$15:$D$49=H2604) * ('Supplier Emission'!$F$15:$F$49=$E$2590)),
            ""),
    "")</f>
        <v/>
      </c>
      <c r="N2604" s="311" t="str">
        <f t="array" ref="N2604">IFERROR(
    XLOOKUP(F2604,
            _xlws.FILTER('Supplier Emission'!$G$15:$G$49,
                   ('Supplier Emission'!$D$15:$D$49=H2604) * ('Supplier Emission'!$F$15:$F$49=$E$2590)),
            _xlws.FILTER('Supplier Emission'!$H$15:$H$49,
                   ('Supplier Emission'!$D$15:$D$49=H2604) * ('Supplier Emission'!$F$15:$F$49=$E$2590)),
            ""),
    "")</f>
        <v/>
      </c>
      <c r="O2604" s="311" t="str">
        <f t="array" ref="O2604">XLOOKUP(1,('Emission Factors'!$E$5:$E$488='GHG emissions calculations'!$F2604)*('Emission Factors'!$H$5:$H$488='GHG emissions calculations'!$H2604),INDEX('Emission Factors'!$E$5:$T$488,0,MATCH('GHG emissions calculations'!O$6,'Emission Factors'!$E$5:$T$5,0)),"",0)</f>
        <v/>
      </c>
      <c r="P2604" s="313" t="str">
        <f t="array" ref="P2604">IFERROR(
    INDEX('Emission Factors'!$E$5:$P$488,
          MATCH(1,
                ('Emission Factors'!$E$5:$E$488 = 'GHG emissions calculations'!$F2604) *
                ('Emission Factors'!$H$5:$H$488 = 'GHG emissions calculations'!$H2604),
                0),
          MATCH('GHG emissions calculations'!P$6,'Emission Factors'!$E$5:$P$5,0)),
    "")</f>
        <v/>
      </c>
      <c r="Q2604" s="311" t="str">
        <f t="array" ref="Q2604">IFERROR(
    IF(
        INDEX('Emission Factors'!$E$5:$P$488,
              MATCH(1,
                    ('Emission Factors'!$E$5:$E$488 = 'GHG emissions calculations'!$F2604) *
                    ('Emission Factors'!$H$5:$H$488 = 'GHG emissions calculations'!$H2604),
                    0),
              MATCH('GHG emissions calculations'!Q$6, 'Emission Factors'!$E$5:$P$5, 0)) &lt;&gt; "",
        INDEX('Emission Factors'!$E$5:$P$488,
              MATCH(1,
                    ('Emission Factors'!$E$5:$E$488 = 'GHG emissions calculations'!$F2604) *
                    ('Emission Factors'!$H$5:$H$488 = 'GHG emissions calculations'!$H2604),
                    0),
              MATCH('GHG emissions calculations'!Q$6, 'Emission Factors'!$E$5:$P$5, 0)),
        ""),
    "")</f>
        <v/>
      </c>
      <c r="R2604" s="311" t="str">
        <f t="array" ref="R2604">IFERROR(
    IF(
        INDEX('Emission Factors'!$E$5:$R$488,
              MATCH(1,
                    ('Emission Factors'!$E$5:$E$488 = 'GHG emissions calculations'!$F2604) *
                    ('Emission Factors'!$H$5:$H$488 = 'GHG emissions calculations'!$H2604),
                    0),
              MATCH('GHG emissions calculations'!R$6, 'Emission Factors'!$E$5:$R$5, 0)) &lt;&gt; "",
        INDEX('Emission Factors'!$E$5:$R$488,
              MATCH(1,
                    ('Emission Factors'!$E$5:$E$488 = 'GHG emissions calculations'!$F2604) *
                    ('Emission Factors'!$H$5:$H$488 = 'GHG emissions calculations'!$H2604),
                    0),
              MATCH('GHG emissions calculations'!R$6, 'Emission Factors'!$E$5:$R$5, 0)),
        ""),
    "")</f>
        <v/>
      </c>
      <c r="S2604" s="312">
        <f t="shared" si="4"/>
        <v>0</v>
      </c>
      <c r="T2604" s="23"/>
    </row>
    <row r="2605" ht="15.75" customHeight="1" outlineLevel="2">
      <c r="A2605" s="23"/>
      <c r="B2605" s="71"/>
      <c r="C2605" s="71"/>
      <c r="D2605" s="71"/>
      <c r="E2605" s="314"/>
      <c r="F2605" s="311" t="str">
        <f>Lists!AS32</f>
        <v>Construction  - America</v>
      </c>
      <c r="G2605" s="311" t="str">
        <f t="array" ref="G2605">XLOOKUP(1,('Emission Factors'!$E$5:$E$488='GHG emissions calculations'!$F2605)*('Emission Factors'!$H$5:$H$488='GHG emissions calculations'!$H2605),INDEX('Emission Factors'!$E$5:$T$488,0,MATCH('GHG emissions calculations'!G$6,'Emission Factors'!$E$5:$T$5,0)),"",0)</f>
        <v/>
      </c>
      <c r="H2605" s="311" t="s">
        <v>238</v>
      </c>
      <c r="I2605" s="312" t="str">
        <f>IF(
    SUMIFS('Import data'!$L$25:$L$80,
           'Import data'!$J$25:$J$80, F2605,
           'Import data'!$G$25:$G$80, 'GHG emissions calculations'!$H2605,
           'Import data'!$I$25:$I$80,$E$2590) &lt;&gt; 0,
    SUMIFS('Import data'!$L$25:$L$80,
           'Import data'!$J$25:$J$80, F2605,
           'Import data'!$G$25:$G$80, 'GHG emissions calculations'!$H2605,
           'Import data'!$I$25:$I$80,$E$2590),
    ""
)</f>
        <v/>
      </c>
      <c r="J2605" s="311" t="str">
        <f t="array" ref="J2605">IF(
    XLOOKUP(F2605, 'Import data'!$J$26:$J$47, 'Import data'!$M$26:$M$47, "", 0) = "Please add the region-specific supplier emission factor or choose a different region available in the IAEG database.",
    "",
    XLOOKUP(F2605, 'Import data'!$J$26:$J$47, 'Import data'!$M$26:$M$47, "", 0)
)</f>
        <v/>
      </c>
      <c r="K2605" s="311" t="str">
        <f t="array" ref="K2605">IFERROR(
    XLOOKUP(F2605,
            _xlws.FILTER('Supplier Emission'!$G$15:$G$49,
                   ('Supplier Emission'!$D$15:$D$49=H2605) * ('Supplier Emission'!$F$15:$F$49=$E$2590)),
            _xlws.FILTER('Supplier Emission'!$I$15:$I$49,
                   ('Supplier Emission'!$D$15:$D$49=H2605) * ('Supplier Emission'!$F$15:$F$49=$E$2590)),
            ""),
    "")</f>
        <v/>
      </c>
      <c r="L2605" s="311" t="str">
        <f t="array" ref="L2605">IFERROR(
    XLOOKUP(F2605,
            _xlws.FILTER('Supplier Emission'!$G$15:$G$49,
                   ('Supplier Emission'!$D$15:$D$49=H2605) * ('Supplier Emission'!$F$15:$F$49=$E$2590)),
            _xlws.FILTER('Supplier Emission'!$J$15:$J$49,
                   ('Supplier Emission'!$D$15:$D$49=H2605) * ('Supplier Emission'!$F$15:$F$49=$E$2590)),
            ""),
    "")</f>
        <v/>
      </c>
      <c r="M2605" s="311" t="str">
        <f t="array" ref="M2605">IFERROR(
    XLOOKUP(F2605,
            _xlws.FILTER('Supplier Emission'!$G$15:$G$49,
                   ('Supplier Emission'!$D$15:$D$49=H2605) * ('Supplier Emission'!$F$15:$F$49=$E$2590)),
            _xlws.FILTER('Supplier Emission'!$M$15:$M$49,
                   ('Supplier Emission'!$D$15:$D$49=H2605) * ('Supplier Emission'!$F$15:$F$49=$E$2590)),
            ""),
    "")</f>
        <v/>
      </c>
      <c r="N2605" s="311" t="str">
        <f t="array" ref="N2605">IFERROR(
    XLOOKUP(F2605,
            _xlws.FILTER('Supplier Emission'!$G$15:$G$49,
                   ('Supplier Emission'!$D$15:$D$49=H2605) * ('Supplier Emission'!$F$15:$F$49=$E$2590)),
            _xlws.FILTER('Supplier Emission'!$H$15:$H$49,
                   ('Supplier Emission'!$D$15:$D$49=H2605) * ('Supplier Emission'!$F$15:$F$49=$E$2590)),
            ""),
    "")</f>
        <v/>
      </c>
      <c r="O2605" s="311" t="str">
        <f t="array" ref="O2605">XLOOKUP(1,('Emission Factors'!$E$5:$E$488='GHG emissions calculations'!$F2605)*('Emission Factors'!$H$5:$H$488='GHG emissions calculations'!$H2605),INDEX('Emission Factors'!$E$5:$T$488,0,MATCH('GHG emissions calculations'!O$6,'Emission Factors'!$E$5:$T$5,0)),"",0)</f>
        <v/>
      </c>
      <c r="P2605" s="313" t="str">
        <f t="array" ref="P2605">IFERROR(
    INDEX('Emission Factors'!$E$5:$P$488,
          MATCH(1,
                ('Emission Factors'!$E$5:$E$488 = 'GHG emissions calculations'!$F2605) *
                ('Emission Factors'!$H$5:$H$488 = 'GHG emissions calculations'!$H2605),
                0),
          MATCH('GHG emissions calculations'!P$6,'Emission Factors'!$E$5:$P$5,0)),
    "")</f>
        <v/>
      </c>
      <c r="Q2605" s="311" t="str">
        <f t="array" ref="Q2605">IFERROR(
    IF(
        INDEX('Emission Factors'!$E$5:$P$488,
              MATCH(1,
                    ('Emission Factors'!$E$5:$E$488 = 'GHG emissions calculations'!$F2605) *
                    ('Emission Factors'!$H$5:$H$488 = 'GHG emissions calculations'!$H2605),
                    0),
              MATCH('GHG emissions calculations'!Q$6, 'Emission Factors'!$E$5:$P$5, 0)) &lt;&gt; "",
        INDEX('Emission Factors'!$E$5:$P$488,
              MATCH(1,
                    ('Emission Factors'!$E$5:$E$488 = 'GHG emissions calculations'!$F2605) *
                    ('Emission Factors'!$H$5:$H$488 = 'GHG emissions calculations'!$H2605),
                    0),
              MATCH('GHG emissions calculations'!Q$6, 'Emission Factors'!$E$5:$P$5, 0)),
        ""),
    "")</f>
        <v/>
      </c>
      <c r="R2605" s="311" t="str">
        <f t="array" ref="R2605">IFERROR(
    IF(
        INDEX('Emission Factors'!$E$5:$R$488,
              MATCH(1,
                    ('Emission Factors'!$E$5:$E$488 = 'GHG emissions calculations'!$F2605) *
                    ('Emission Factors'!$H$5:$H$488 = 'GHG emissions calculations'!$H2605),
                    0),
              MATCH('GHG emissions calculations'!R$6, 'Emission Factors'!$E$5:$R$5, 0)) &lt;&gt; "",
        INDEX('Emission Factors'!$E$5:$R$488,
              MATCH(1,
                    ('Emission Factors'!$E$5:$E$488 = 'GHG emissions calculations'!$F2605) *
                    ('Emission Factors'!$H$5:$H$488 = 'GHG emissions calculations'!$H2605),
                    0),
              MATCH('GHG emissions calculations'!R$6, 'Emission Factors'!$E$5:$R$5, 0)),
        ""),
    "")</f>
        <v/>
      </c>
      <c r="S2605" s="312">
        <f t="shared" si="4"/>
        <v>0</v>
      </c>
      <c r="T2605" s="23"/>
    </row>
    <row r="2606" ht="15.75" customHeight="1" outlineLevel="2">
      <c r="A2606" s="23"/>
      <c r="B2606" s="71"/>
      <c r="C2606" s="71"/>
      <c r="D2606" s="71"/>
      <c r="E2606" s="314"/>
      <c r="F2606" s="311" t="str">
        <f>Lists!AS35</f>
        <v>Construction  - Asia</v>
      </c>
      <c r="G2606" s="311" t="str">
        <f t="array" ref="G2606">XLOOKUP(1,('Emission Factors'!$E$5:$E$488='GHG emissions calculations'!$F2606)*('Emission Factors'!$H$5:$H$488='GHG emissions calculations'!$H2606),INDEX('Emission Factors'!$E$5:$T$488,0,MATCH('GHG emissions calculations'!G$6,'Emission Factors'!$E$5:$T$5,0)),"",0)</f>
        <v/>
      </c>
      <c r="H2606" s="311" t="s">
        <v>238</v>
      </c>
      <c r="I2606" s="312" t="str">
        <f>IF(
    SUMIFS('Import data'!$L$25:$L$80,
           'Import data'!$J$25:$J$80, F2606,
           'Import data'!$G$25:$G$80, 'GHG emissions calculations'!$H2606,
           'Import data'!$I$25:$I$80,$E$2590) &lt;&gt; 0,
    SUMIFS('Import data'!$L$25:$L$80,
           'Import data'!$J$25:$J$80, F2606,
           'Import data'!$G$25:$G$80, 'GHG emissions calculations'!$H2606,
           'Import data'!$I$25:$I$80,$E$2590),
    ""
)</f>
        <v/>
      </c>
      <c r="J2606" s="311" t="str">
        <f t="array" ref="J2606">IF(
    XLOOKUP(F2606, 'Import data'!$J$26:$J$47, 'Import data'!$M$26:$M$47, "", 0) = "Please add the region-specific supplier emission factor or choose a different region available in the IAEG database.",
    "",
    XLOOKUP(F2606, 'Import data'!$J$26:$J$47, 'Import data'!$M$26:$M$47, "", 0)
)</f>
        <v/>
      </c>
      <c r="K2606" s="311" t="str">
        <f t="array" ref="K2606">IFERROR(
    XLOOKUP(F2606,
            _xlws.FILTER('Supplier Emission'!$G$15:$G$49,
                   ('Supplier Emission'!$D$15:$D$49=H2606) * ('Supplier Emission'!$F$15:$F$49=$E$2590)),
            _xlws.FILTER('Supplier Emission'!$I$15:$I$49,
                   ('Supplier Emission'!$D$15:$D$49=H2606) * ('Supplier Emission'!$F$15:$F$49=$E$2590)),
            ""),
    "")</f>
        <v/>
      </c>
      <c r="L2606" s="311" t="str">
        <f t="array" ref="L2606">IFERROR(
    XLOOKUP(F2606,
            _xlws.FILTER('Supplier Emission'!$G$15:$G$49,
                   ('Supplier Emission'!$D$15:$D$49=H2606) * ('Supplier Emission'!$F$15:$F$49=$E$2590)),
            _xlws.FILTER('Supplier Emission'!$J$15:$J$49,
                   ('Supplier Emission'!$D$15:$D$49=H2606) * ('Supplier Emission'!$F$15:$F$49=$E$2590)),
            ""),
    "")</f>
        <v/>
      </c>
      <c r="M2606" s="311" t="str">
        <f t="array" ref="M2606">IFERROR(
    XLOOKUP(F2606,
            _xlws.FILTER('Supplier Emission'!$G$15:$G$49,
                   ('Supplier Emission'!$D$15:$D$49=H2606) * ('Supplier Emission'!$F$15:$F$49=$E$2590)),
            _xlws.FILTER('Supplier Emission'!$M$15:$M$49,
                   ('Supplier Emission'!$D$15:$D$49=H2606) * ('Supplier Emission'!$F$15:$F$49=$E$2590)),
            ""),
    "")</f>
        <v/>
      </c>
      <c r="N2606" s="311" t="str">
        <f t="array" ref="N2606">IFERROR(
    XLOOKUP(F2606,
            _xlws.FILTER('Supplier Emission'!$G$15:$G$49,
                   ('Supplier Emission'!$D$15:$D$49=H2606) * ('Supplier Emission'!$F$15:$F$49=$E$2590)),
            _xlws.FILTER('Supplier Emission'!$H$15:$H$49,
                   ('Supplier Emission'!$D$15:$D$49=H2606) * ('Supplier Emission'!$F$15:$F$49=$E$2590)),
            ""),
    "")</f>
        <v/>
      </c>
      <c r="O2606" s="311" t="str">
        <f t="array" ref="O2606">XLOOKUP(1,('Emission Factors'!$E$5:$E$488='GHG emissions calculations'!$F2606)*('Emission Factors'!$H$5:$H$488='GHG emissions calculations'!$H2606),INDEX('Emission Factors'!$E$5:$T$488,0,MATCH('GHG emissions calculations'!O$6,'Emission Factors'!$E$5:$T$5,0)),"",0)</f>
        <v/>
      </c>
      <c r="P2606" s="313" t="str">
        <f t="array" ref="P2606">IFERROR(
    INDEX('Emission Factors'!$E$5:$P$488,
          MATCH(1,
                ('Emission Factors'!$E$5:$E$488 = 'GHG emissions calculations'!$F2606) *
                ('Emission Factors'!$H$5:$H$488 = 'GHG emissions calculations'!$H2606),
                0),
          MATCH('GHG emissions calculations'!P$6,'Emission Factors'!$E$5:$P$5,0)),
    "")</f>
        <v/>
      </c>
      <c r="Q2606" s="311" t="str">
        <f t="array" ref="Q2606">IFERROR(
    IF(
        INDEX('Emission Factors'!$E$5:$P$488,
              MATCH(1,
                    ('Emission Factors'!$E$5:$E$488 = 'GHG emissions calculations'!$F2606) *
                    ('Emission Factors'!$H$5:$H$488 = 'GHG emissions calculations'!$H2606),
                    0),
              MATCH('GHG emissions calculations'!Q$6, 'Emission Factors'!$E$5:$P$5, 0)) &lt;&gt; "",
        INDEX('Emission Factors'!$E$5:$P$488,
              MATCH(1,
                    ('Emission Factors'!$E$5:$E$488 = 'GHG emissions calculations'!$F2606) *
                    ('Emission Factors'!$H$5:$H$488 = 'GHG emissions calculations'!$H2606),
                    0),
              MATCH('GHG emissions calculations'!Q$6, 'Emission Factors'!$E$5:$P$5, 0)),
        ""),
    "")</f>
        <v/>
      </c>
      <c r="R2606" s="311" t="str">
        <f t="array" ref="R2606">IFERROR(
    IF(
        INDEX('Emission Factors'!$E$5:$R$488,
              MATCH(1,
                    ('Emission Factors'!$E$5:$E$488 = 'GHG emissions calculations'!$F2606) *
                    ('Emission Factors'!$H$5:$H$488 = 'GHG emissions calculations'!$H2606),
                    0),
              MATCH('GHG emissions calculations'!R$6, 'Emission Factors'!$E$5:$R$5, 0)) &lt;&gt; "",
        INDEX('Emission Factors'!$E$5:$R$488,
              MATCH(1,
                    ('Emission Factors'!$E$5:$E$488 = 'GHG emissions calculations'!$F2606) *
                    ('Emission Factors'!$H$5:$H$488 = 'GHG emissions calculations'!$H2606),
                    0),
              MATCH('GHG emissions calculations'!R$6, 'Emission Factors'!$E$5:$R$5, 0)),
        ""),
    "")</f>
        <v/>
      </c>
      <c r="S2606" s="312">
        <f t="shared" si="4"/>
        <v>0</v>
      </c>
      <c r="T2606" s="23"/>
    </row>
    <row r="2607" ht="15.75" customHeight="1" outlineLevel="2">
      <c r="A2607" s="23"/>
      <c r="B2607" s="71"/>
      <c r="C2607" s="71"/>
      <c r="D2607" s="71"/>
      <c r="E2607" s="314"/>
      <c r="F2607" s="311" t="str">
        <f>Lists!AS33</f>
        <v>Construction  - Europe</v>
      </c>
      <c r="G2607" s="311" t="str">
        <f t="array" ref="G2607">XLOOKUP(1,('Emission Factors'!$E$5:$E$488='GHG emissions calculations'!$F2607)*('Emission Factors'!$H$5:$H$488='GHG emissions calculations'!$H2607),INDEX('Emission Factors'!$E$5:$T$488,0,MATCH('GHG emissions calculations'!G$6,'Emission Factors'!$E$5:$T$5,0)),"",0)</f>
        <v/>
      </c>
      <c r="H2607" s="311" t="s">
        <v>238</v>
      </c>
      <c r="I2607" s="312" t="str">
        <f>IF(
    SUMIFS('Import data'!$L$25:$L$80,
           'Import data'!$J$25:$J$80, F2607,
           'Import data'!$G$25:$G$80, 'GHG emissions calculations'!$H2607,
           'Import data'!$I$25:$I$80,$E$2590) &lt;&gt; 0,
    SUMIFS('Import data'!$L$25:$L$80,
           'Import data'!$J$25:$J$80, F2607,
           'Import data'!$G$25:$G$80, 'GHG emissions calculations'!$H2607,
           'Import data'!$I$25:$I$80,$E$2590),
    ""
)</f>
        <v/>
      </c>
      <c r="J2607" s="311" t="str">
        <f t="array" ref="J2607">IF(
    XLOOKUP(F2607, 'Import data'!$J$26:$J$47, 'Import data'!$M$26:$M$47, "", 0) = "Please add the region-specific supplier emission factor or choose a different region available in the IAEG database.",
    "",
    XLOOKUP(F2607, 'Import data'!$J$26:$J$47, 'Import data'!$M$26:$M$47, "", 0)
)</f>
        <v/>
      </c>
      <c r="K2607" s="311" t="str">
        <f t="array" ref="K2607">IFERROR(
    XLOOKUP(F2607,
            _xlws.FILTER('Supplier Emission'!$G$15:$G$49,
                   ('Supplier Emission'!$D$15:$D$49=H2607) * ('Supplier Emission'!$F$15:$F$49=$E$2590)),
            _xlws.FILTER('Supplier Emission'!$I$15:$I$49,
                   ('Supplier Emission'!$D$15:$D$49=H2607) * ('Supplier Emission'!$F$15:$F$49=$E$2590)),
            ""),
    "")</f>
        <v/>
      </c>
      <c r="L2607" s="311" t="str">
        <f t="array" ref="L2607">IFERROR(
    XLOOKUP(F2607,
            _xlws.FILTER('Supplier Emission'!$G$15:$G$49,
                   ('Supplier Emission'!$D$15:$D$49=H2607) * ('Supplier Emission'!$F$15:$F$49=$E$2590)),
            _xlws.FILTER('Supplier Emission'!$J$15:$J$49,
                   ('Supplier Emission'!$D$15:$D$49=H2607) * ('Supplier Emission'!$F$15:$F$49=$E$2590)),
            ""),
    "")</f>
        <v/>
      </c>
      <c r="M2607" s="311" t="str">
        <f t="array" ref="M2607">IFERROR(
    XLOOKUP(F2607,
            _xlws.FILTER('Supplier Emission'!$G$15:$G$49,
                   ('Supplier Emission'!$D$15:$D$49=H2607) * ('Supplier Emission'!$F$15:$F$49=$E$2590)),
            _xlws.FILTER('Supplier Emission'!$M$15:$M$49,
                   ('Supplier Emission'!$D$15:$D$49=H2607) * ('Supplier Emission'!$F$15:$F$49=$E$2590)),
            ""),
    "")</f>
        <v/>
      </c>
      <c r="N2607" s="311" t="str">
        <f t="array" ref="N2607">IFERROR(
    XLOOKUP(F2607,
            _xlws.FILTER('Supplier Emission'!$G$15:$G$49,
                   ('Supplier Emission'!$D$15:$D$49=H2607) * ('Supplier Emission'!$F$15:$F$49=$E$2590)),
            _xlws.FILTER('Supplier Emission'!$H$15:$H$49,
                   ('Supplier Emission'!$D$15:$D$49=H2607) * ('Supplier Emission'!$F$15:$F$49=$E$2590)),
            ""),
    "")</f>
        <v/>
      </c>
      <c r="O2607" s="311" t="str">
        <f t="array" ref="O2607">XLOOKUP(1,('Emission Factors'!$E$5:$E$488='GHG emissions calculations'!$F2607)*('Emission Factors'!$H$5:$H$488='GHG emissions calculations'!$H2607),INDEX('Emission Factors'!$E$5:$T$488,0,MATCH('GHG emissions calculations'!O$6,'Emission Factors'!$E$5:$T$5,0)),"",0)</f>
        <v/>
      </c>
      <c r="P2607" s="313" t="str">
        <f t="array" ref="P2607">IFERROR(
    INDEX('Emission Factors'!$E$5:$P$488,
          MATCH(1,
                ('Emission Factors'!$E$5:$E$488 = 'GHG emissions calculations'!$F2607) *
                ('Emission Factors'!$H$5:$H$488 = 'GHG emissions calculations'!$H2607),
                0),
          MATCH('GHG emissions calculations'!P$6,'Emission Factors'!$E$5:$P$5,0)),
    "")</f>
        <v/>
      </c>
      <c r="Q2607" s="311" t="str">
        <f t="array" ref="Q2607">IFERROR(
    IF(
        INDEX('Emission Factors'!$E$5:$P$488,
              MATCH(1,
                    ('Emission Factors'!$E$5:$E$488 = 'GHG emissions calculations'!$F2607) *
                    ('Emission Factors'!$H$5:$H$488 = 'GHG emissions calculations'!$H2607),
                    0),
              MATCH('GHG emissions calculations'!Q$6, 'Emission Factors'!$E$5:$P$5, 0)) &lt;&gt; "",
        INDEX('Emission Factors'!$E$5:$P$488,
              MATCH(1,
                    ('Emission Factors'!$E$5:$E$488 = 'GHG emissions calculations'!$F2607) *
                    ('Emission Factors'!$H$5:$H$488 = 'GHG emissions calculations'!$H2607),
                    0),
              MATCH('GHG emissions calculations'!Q$6, 'Emission Factors'!$E$5:$P$5, 0)),
        ""),
    "")</f>
        <v/>
      </c>
      <c r="R2607" s="311" t="str">
        <f t="array" ref="R2607">IFERROR(
    IF(
        INDEX('Emission Factors'!$E$5:$R$488,
              MATCH(1,
                    ('Emission Factors'!$E$5:$E$488 = 'GHG emissions calculations'!$F2607) *
                    ('Emission Factors'!$H$5:$H$488 = 'GHG emissions calculations'!$H2607),
                    0),
              MATCH('GHG emissions calculations'!R$6, 'Emission Factors'!$E$5:$R$5, 0)) &lt;&gt; "",
        INDEX('Emission Factors'!$E$5:$R$488,
              MATCH(1,
                    ('Emission Factors'!$E$5:$E$488 = 'GHG emissions calculations'!$F2607) *
                    ('Emission Factors'!$H$5:$H$488 = 'GHG emissions calculations'!$H2607),
                    0),
              MATCH('GHG emissions calculations'!R$6, 'Emission Factors'!$E$5:$R$5, 0)),
        ""),
    "")</f>
        <v/>
      </c>
      <c r="S2607" s="312">
        <f t="shared" si="4"/>
        <v>0</v>
      </c>
      <c r="T2607" s="23"/>
    </row>
    <row r="2608" ht="15.75" customHeight="1" outlineLevel="2">
      <c r="A2608" s="23"/>
      <c r="B2608" s="71"/>
      <c r="C2608" s="71"/>
      <c r="D2608" s="71"/>
      <c r="E2608" s="314"/>
      <c r="F2608" s="311" t="str">
        <f>Lists!AS38</f>
        <v>Construction  - Global or unspecified region</v>
      </c>
      <c r="G2608" s="311" t="str">
        <f t="array" ref="G2608">XLOOKUP(1,('Emission Factors'!$E$5:$E$488='GHG emissions calculations'!$F2608)*('Emission Factors'!$H$5:$H$488='GHG emissions calculations'!$H2608),INDEX('Emission Factors'!$E$5:$T$488,0,MATCH('GHG emissions calculations'!G$6,'Emission Factors'!$E$5:$T$5,0)),"",0)</f>
        <v/>
      </c>
      <c r="H2608" s="311" t="s">
        <v>238</v>
      </c>
      <c r="I2608" s="312" t="str">
        <f>IF(
    SUMIFS('Import data'!$L$25:$L$80,
           'Import data'!$J$25:$J$80, F2608,
           'Import data'!$G$25:$G$80, 'GHG emissions calculations'!$H2608,
           'Import data'!$I$25:$I$80,$E$2590) &lt;&gt; 0,
    SUMIFS('Import data'!$L$25:$L$80,
           'Import data'!$J$25:$J$80, F2608,
           'Import data'!$G$25:$G$80, 'GHG emissions calculations'!$H2608,
           'Import data'!$I$25:$I$80,$E$2590),
    ""
)</f>
        <v/>
      </c>
      <c r="J2608" s="311" t="str">
        <f t="array" ref="J2608">IF(
    XLOOKUP(F2608, 'Import data'!$J$26:$J$47, 'Import data'!$M$26:$M$47, "", 0) = "Please add the region-specific supplier emission factor or choose a different region available in the IAEG database.",
    "",
    XLOOKUP(F2608, 'Import data'!$J$26:$J$47, 'Import data'!$M$26:$M$47, "", 0)
)</f>
        <v/>
      </c>
      <c r="K2608" s="311" t="str">
        <f t="array" ref="K2608">IFERROR(
    XLOOKUP(F2608,
            _xlws.FILTER('Supplier Emission'!$G$15:$G$49,
                   ('Supplier Emission'!$D$15:$D$49=H2608) * ('Supplier Emission'!$F$15:$F$49=$E$2590)),
            _xlws.FILTER('Supplier Emission'!$I$15:$I$49,
                   ('Supplier Emission'!$D$15:$D$49=H2608) * ('Supplier Emission'!$F$15:$F$49=$E$2590)),
            ""),
    "")</f>
        <v/>
      </c>
      <c r="L2608" s="311" t="str">
        <f t="array" ref="L2608">IFERROR(
    XLOOKUP(F2608,
            _xlws.FILTER('Supplier Emission'!$G$15:$G$49,
                   ('Supplier Emission'!$D$15:$D$49=H2608) * ('Supplier Emission'!$F$15:$F$49=$E$2590)),
            _xlws.FILTER('Supplier Emission'!$J$15:$J$49,
                   ('Supplier Emission'!$D$15:$D$49=H2608) * ('Supplier Emission'!$F$15:$F$49=$E$2590)),
            ""),
    "")</f>
        <v/>
      </c>
      <c r="M2608" s="311" t="str">
        <f t="array" ref="M2608">IFERROR(
    XLOOKUP(F2608,
            _xlws.FILTER('Supplier Emission'!$G$15:$G$49,
                   ('Supplier Emission'!$D$15:$D$49=H2608) * ('Supplier Emission'!$F$15:$F$49=$E$2590)),
            _xlws.FILTER('Supplier Emission'!$M$15:$M$49,
                   ('Supplier Emission'!$D$15:$D$49=H2608) * ('Supplier Emission'!$F$15:$F$49=$E$2590)),
            ""),
    "")</f>
        <v/>
      </c>
      <c r="N2608" s="311" t="str">
        <f t="array" ref="N2608">IFERROR(
    XLOOKUP(F2608,
            _xlws.FILTER('Supplier Emission'!$G$15:$G$49,
                   ('Supplier Emission'!$D$15:$D$49=H2608) * ('Supplier Emission'!$F$15:$F$49=$E$2590)),
            _xlws.FILTER('Supplier Emission'!$H$15:$H$49,
                   ('Supplier Emission'!$D$15:$D$49=H2608) * ('Supplier Emission'!$F$15:$F$49=$E$2590)),
            ""),
    "")</f>
        <v/>
      </c>
      <c r="O2608" s="311" t="str">
        <f t="array" ref="O2608">XLOOKUP(1,('Emission Factors'!$E$5:$E$488='GHG emissions calculations'!$F2608)*('Emission Factors'!$H$5:$H$488='GHG emissions calculations'!$H2608),INDEX('Emission Factors'!$E$5:$T$488,0,MATCH('GHG emissions calculations'!O$6,'Emission Factors'!$E$5:$T$5,0)),"",0)</f>
        <v/>
      </c>
      <c r="P2608" s="313" t="str">
        <f t="array" ref="P2608">IFERROR(
    INDEX('Emission Factors'!$E$5:$P$488,
          MATCH(1,
                ('Emission Factors'!$E$5:$E$488 = 'GHG emissions calculations'!$F2608) *
                ('Emission Factors'!$H$5:$H$488 = 'GHG emissions calculations'!$H2608),
                0),
          MATCH('GHG emissions calculations'!P$6,'Emission Factors'!$E$5:$P$5,0)),
    "")</f>
        <v/>
      </c>
      <c r="Q2608" s="311" t="str">
        <f t="array" ref="Q2608">IFERROR(
    IF(
        INDEX('Emission Factors'!$E$5:$P$488,
              MATCH(1,
                    ('Emission Factors'!$E$5:$E$488 = 'GHG emissions calculations'!$F2608) *
                    ('Emission Factors'!$H$5:$H$488 = 'GHG emissions calculations'!$H2608),
                    0),
              MATCH('GHG emissions calculations'!Q$6, 'Emission Factors'!$E$5:$P$5, 0)) &lt;&gt; "",
        INDEX('Emission Factors'!$E$5:$P$488,
              MATCH(1,
                    ('Emission Factors'!$E$5:$E$488 = 'GHG emissions calculations'!$F2608) *
                    ('Emission Factors'!$H$5:$H$488 = 'GHG emissions calculations'!$H2608),
                    0),
              MATCH('GHG emissions calculations'!Q$6, 'Emission Factors'!$E$5:$P$5, 0)),
        ""),
    "")</f>
        <v/>
      </c>
      <c r="R2608" s="311" t="str">
        <f t="array" ref="R2608">IFERROR(
    IF(
        INDEX('Emission Factors'!$E$5:$R$488,
              MATCH(1,
                    ('Emission Factors'!$E$5:$E$488 = 'GHG emissions calculations'!$F2608) *
                    ('Emission Factors'!$H$5:$H$488 = 'GHG emissions calculations'!$H2608),
                    0),
              MATCH('GHG emissions calculations'!R$6, 'Emission Factors'!$E$5:$R$5, 0)) &lt;&gt; "",
        INDEX('Emission Factors'!$E$5:$R$488,
              MATCH(1,
                    ('Emission Factors'!$E$5:$E$488 = 'GHG emissions calculations'!$F2608) *
                    ('Emission Factors'!$H$5:$H$488 = 'GHG emissions calculations'!$H2608),
                    0),
              MATCH('GHG emissions calculations'!R$6, 'Emission Factors'!$E$5:$R$5, 0)),
        ""),
    "")</f>
        <v/>
      </c>
      <c r="S2608" s="312">
        <f t="shared" si="4"/>
        <v>0</v>
      </c>
      <c r="T2608" s="23"/>
    </row>
    <row r="2609" ht="15.75" customHeight="1" outlineLevel="2">
      <c r="A2609" s="23"/>
      <c r="B2609" s="71"/>
      <c r="C2609" s="71"/>
      <c r="D2609" s="71"/>
      <c r="E2609" s="314"/>
      <c r="F2609" s="311" t="str">
        <f>Lists!AS37</f>
        <v>Construction  - Middle East</v>
      </c>
      <c r="G2609" s="311" t="str">
        <f t="array" ref="G2609">XLOOKUP(1,('Emission Factors'!$E$5:$E$488='GHG emissions calculations'!$F2609)*('Emission Factors'!$H$5:$H$488='GHG emissions calculations'!$H2609),INDEX('Emission Factors'!$E$5:$T$488,0,MATCH('GHG emissions calculations'!G$6,'Emission Factors'!$E$5:$T$5,0)),"",0)</f>
        <v/>
      </c>
      <c r="H2609" s="311" t="s">
        <v>238</v>
      </c>
      <c r="I2609" s="312" t="str">
        <f>IF(
    SUMIFS('Import data'!$L$25:$L$80,
           'Import data'!$J$25:$J$80, F2609,
           'Import data'!$G$25:$G$80, 'GHG emissions calculations'!$H2609,
           'Import data'!$I$25:$I$80,$E$2590) &lt;&gt; 0,
    SUMIFS('Import data'!$L$25:$L$80,
           'Import data'!$J$25:$J$80, F2609,
           'Import data'!$G$25:$G$80, 'GHG emissions calculations'!$H2609,
           'Import data'!$I$25:$I$80,$E$2590),
    ""
)</f>
        <v/>
      </c>
      <c r="J2609" s="311" t="str">
        <f t="array" ref="J2609">IF(
    XLOOKUP(F2609, 'Import data'!$J$26:$J$47, 'Import data'!$M$26:$M$47, "", 0) = "Please add the region-specific supplier emission factor or choose a different region available in the IAEG database.",
    "",
    XLOOKUP(F2609, 'Import data'!$J$26:$J$47, 'Import data'!$M$26:$M$47, "", 0)
)</f>
        <v/>
      </c>
      <c r="K2609" s="311" t="str">
        <f t="array" ref="K2609">IFERROR(
    XLOOKUP(F2609,
            _xlws.FILTER('Supplier Emission'!$G$15:$G$49,
                   ('Supplier Emission'!$D$15:$D$49=H2609) * ('Supplier Emission'!$F$15:$F$49=$E$2590)),
            _xlws.FILTER('Supplier Emission'!$I$15:$I$49,
                   ('Supplier Emission'!$D$15:$D$49=H2609) * ('Supplier Emission'!$F$15:$F$49=$E$2590)),
            ""),
    "")</f>
        <v/>
      </c>
      <c r="L2609" s="311" t="str">
        <f t="array" ref="L2609">IFERROR(
    XLOOKUP(F2609,
            _xlws.FILTER('Supplier Emission'!$G$15:$G$49,
                   ('Supplier Emission'!$D$15:$D$49=H2609) * ('Supplier Emission'!$F$15:$F$49=$E$2590)),
            _xlws.FILTER('Supplier Emission'!$J$15:$J$49,
                   ('Supplier Emission'!$D$15:$D$49=H2609) * ('Supplier Emission'!$F$15:$F$49=$E$2590)),
            ""),
    "")</f>
        <v/>
      </c>
      <c r="M2609" s="311" t="str">
        <f t="array" ref="M2609">IFERROR(
    XLOOKUP(F2609,
            _xlws.FILTER('Supplier Emission'!$G$15:$G$49,
                   ('Supplier Emission'!$D$15:$D$49=H2609) * ('Supplier Emission'!$F$15:$F$49=$E$2590)),
            _xlws.FILTER('Supplier Emission'!$M$15:$M$49,
                   ('Supplier Emission'!$D$15:$D$49=H2609) * ('Supplier Emission'!$F$15:$F$49=$E$2590)),
            ""),
    "")</f>
        <v/>
      </c>
      <c r="N2609" s="311" t="str">
        <f t="array" ref="N2609">IFERROR(
    XLOOKUP(F2609,
            _xlws.FILTER('Supplier Emission'!$G$15:$G$49,
                   ('Supplier Emission'!$D$15:$D$49=H2609) * ('Supplier Emission'!$F$15:$F$49=$E$2590)),
            _xlws.FILTER('Supplier Emission'!$H$15:$H$49,
                   ('Supplier Emission'!$D$15:$D$49=H2609) * ('Supplier Emission'!$F$15:$F$49=$E$2590)),
            ""),
    "")</f>
        <v/>
      </c>
      <c r="O2609" s="311" t="str">
        <f t="array" ref="O2609">XLOOKUP(1,('Emission Factors'!$E$5:$E$488='GHG emissions calculations'!$F2609)*('Emission Factors'!$H$5:$H$488='GHG emissions calculations'!$H2609),INDEX('Emission Factors'!$E$5:$T$488,0,MATCH('GHG emissions calculations'!O$6,'Emission Factors'!$E$5:$T$5,0)),"",0)</f>
        <v/>
      </c>
      <c r="P2609" s="313" t="str">
        <f t="array" ref="P2609">IFERROR(
    INDEX('Emission Factors'!$E$5:$P$488,
          MATCH(1,
                ('Emission Factors'!$E$5:$E$488 = 'GHG emissions calculations'!$F2609) *
                ('Emission Factors'!$H$5:$H$488 = 'GHG emissions calculations'!$H2609),
                0),
          MATCH('GHG emissions calculations'!P$6,'Emission Factors'!$E$5:$P$5,0)),
    "")</f>
        <v/>
      </c>
      <c r="Q2609" s="311" t="str">
        <f t="array" ref="Q2609">IFERROR(
    IF(
        INDEX('Emission Factors'!$E$5:$P$488,
              MATCH(1,
                    ('Emission Factors'!$E$5:$E$488 = 'GHG emissions calculations'!$F2609) *
                    ('Emission Factors'!$H$5:$H$488 = 'GHG emissions calculations'!$H2609),
                    0),
              MATCH('GHG emissions calculations'!Q$6, 'Emission Factors'!$E$5:$P$5, 0)) &lt;&gt; "",
        INDEX('Emission Factors'!$E$5:$P$488,
              MATCH(1,
                    ('Emission Factors'!$E$5:$E$488 = 'GHG emissions calculations'!$F2609) *
                    ('Emission Factors'!$H$5:$H$488 = 'GHG emissions calculations'!$H2609),
                    0),
              MATCH('GHG emissions calculations'!Q$6, 'Emission Factors'!$E$5:$P$5, 0)),
        ""),
    "")</f>
        <v/>
      </c>
      <c r="R2609" s="311" t="str">
        <f t="array" ref="R2609">IFERROR(
    IF(
        INDEX('Emission Factors'!$E$5:$R$488,
              MATCH(1,
                    ('Emission Factors'!$E$5:$E$488 = 'GHG emissions calculations'!$F2609) *
                    ('Emission Factors'!$H$5:$H$488 = 'GHG emissions calculations'!$H2609),
                    0),
              MATCH('GHG emissions calculations'!R$6, 'Emission Factors'!$E$5:$R$5, 0)) &lt;&gt; "",
        INDEX('Emission Factors'!$E$5:$R$488,
              MATCH(1,
                    ('Emission Factors'!$E$5:$E$488 = 'GHG emissions calculations'!$F2609) *
                    ('Emission Factors'!$H$5:$H$488 = 'GHG emissions calculations'!$H2609),
                    0),
              MATCH('GHG emissions calculations'!R$6, 'Emission Factors'!$E$5:$R$5, 0)),
        ""),
    "")</f>
        <v/>
      </c>
      <c r="S2609" s="312">
        <f t="shared" si="4"/>
        <v>0</v>
      </c>
      <c r="T2609" s="23"/>
    </row>
    <row r="2610" ht="15.75" customHeight="1" outlineLevel="2">
      <c r="A2610" s="23"/>
      <c r="B2610" s="71"/>
      <c r="C2610" s="71"/>
      <c r="D2610" s="71"/>
      <c r="E2610" s="314"/>
      <c r="F2610" s="311" t="str">
        <f>Lists!AS36</f>
        <v>Construction  - Oceania</v>
      </c>
      <c r="G2610" s="311" t="str">
        <f t="array" ref="G2610">XLOOKUP(1,('Emission Factors'!$E$5:$E$488='GHG emissions calculations'!$F2610)*('Emission Factors'!$H$5:$H$488='GHG emissions calculations'!$H2610),INDEX('Emission Factors'!$E$5:$T$488,0,MATCH('GHG emissions calculations'!G$6,'Emission Factors'!$E$5:$T$5,0)),"",0)</f>
        <v/>
      </c>
      <c r="H2610" s="311" t="s">
        <v>238</v>
      </c>
      <c r="I2610" s="312" t="str">
        <f>IF(
    SUMIFS('Import data'!$L$25:$L$80,
           'Import data'!$J$25:$J$80, F2610,
           'Import data'!$G$25:$G$80, 'GHG emissions calculations'!$H2610,
           'Import data'!$I$25:$I$80,$E$2590) &lt;&gt; 0,
    SUMIFS('Import data'!$L$25:$L$80,
           'Import data'!$J$25:$J$80, F2610,
           'Import data'!$G$25:$G$80, 'GHG emissions calculations'!$H2610,
           'Import data'!$I$25:$I$80,$E$2590),
    ""
)</f>
        <v/>
      </c>
      <c r="J2610" s="311" t="str">
        <f t="array" ref="J2610">IF(
    XLOOKUP(F2610, 'Import data'!$J$26:$J$47, 'Import data'!$M$26:$M$47, "", 0) = "Please add the region-specific supplier emission factor or choose a different region available in the IAEG database.",
    "",
    XLOOKUP(F2610, 'Import data'!$J$26:$J$47, 'Import data'!$M$26:$M$47, "", 0)
)</f>
        <v/>
      </c>
      <c r="K2610" s="311" t="str">
        <f t="array" ref="K2610">IFERROR(
    XLOOKUP(F2610,
            _xlws.FILTER('Supplier Emission'!$G$15:$G$49,
                   ('Supplier Emission'!$D$15:$D$49=H2610) * ('Supplier Emission'!$F$15:$F$49=$E$2590)),
            _xlws.FILTER('Supplier Emission'!$I$15:$I$49,
                   ('Supplier Emission'!$D$15:$D$49=H2610) * ('Supplier Emission'!$F$15:$F$49=$E$2590)),
            ""),
    "")</f>
        <v/>
      </c>
      <c r="L2610" s="311" t="str">
        <f t="array" ref="L2610">IFERROR(
    XLOOKUP(F2610,
            _xlws.FILTER('Supplier Emission'!$G$15:$G$49,
                   ('Supplier Emission'!$D$15:$D$49=H2610) * ('Supplier Emission'!$F$15:$F$49=$E$2590)),
            _xlws.FILTER('Supplier Emission'!$J$15:$J$49,
                   ('Supplier Emission'!$D$15:$D$49=H2610) * ('Supplier Emission'!$F$15:$F$49=$E$2590)),
            ""),
    "")</f>
        <v/>
      </c>
      <c r="M2610" s="311" t="str">
        <f t="array" ref="M2610">IFERROR(
    XLOOKUP(F2610,
            _xlws.FILTER('Supplier Emission'!$G$15:$G$49,
                   ('Supplier Emission'!$D$15:$D$49=H2610) * ('Supplier Emission'!$F$15:$F$49=$E$2590)),
            _xlws.FILTER('Supplier Emission'!$M$15:$M$49,
                   ('Supplier Emission'!$D$15:$D$49=H2610) * ('Supplier Emission'!$F$15:$F$49=$E$2590)),
            ""),
    "")</f>
        <v/>
      </c>
      <c r="N2610" s="311" t="str">
        <f t="array" ref="N2610">IFERROR(
    XLOOKUP(F2610,
            _xlws.FILTER('Supplier Emission'!$G$15:$G$49,
                   ('Supplier Emission'!$D$15:$D$49=H2610) * ('Supplier Emission'!$F$15:$F$49=$E$2590)),
            _xlws.FILTER('Supplier Emission'!$H$15:$H$49,
                   ('Supplier Emission'!$D$15:$D$49=H2610) * ('Supplier Emission'!$F$15:$F$49=$E$2590)),
            ""),
    "")</f>
        <v/>
      </c>
      <c r="O2610" s="311" t="str">
        <f t="array" ref="O2610">XLOOKUP(1,('Emission Factors'!$E$5:$E$488='GHG emissions calculations'!$F2610)*('Emission Factors'!$H$5:$H$488='GHG emissions calculations'!$H2610),INDEX('Emission Factors'!$E$5:$T$488,0,MATCH('GHG emissions calculations'!O$6,'Emission Factors'!$E$5:$T$5,0)),"",0)</f>
        <v/>
      </c>
      <c r="P2610" s="313" t="str">
        <f t="array" ref="P2610">IFERROR(
    INDEX('Emission Factors'!$E$5:$P$488,
          MATCH(1,
                ('Emission Factors'!$E$5:$E$488 = 'GHG emissions calculations'!$F2610) *
                ('Emission Factors'!$H$5:$H$488 = 'GHG emissions calculations'!$H2610),
                0),
          MATCH('GHG emissions calculations'!P$6,'Emission Factors'!$E$5:$P$5,0)),
    "")</f>
        <v/>
      </c>
      <c r="Q2610" s="311" t="str">
        <f t="array" ref="Q2610">IFERROR(
    IF(
        INDEX('Emission Factors'!$E$5:$P$488,
              MATCH(1,
                    ('Emission Factors'!$E$5:$E$488 = 'GHG emissions calculations'!$F2610) *
                    ('Emission Factors'!$H$5:$H$488 = 'GHG emissions calculations'!$H2610),
                    0),
              MATCH('GHG emissions calculations'!Q$6, 'Emission Factors'!$E$5:$P$5, 0)) &lt;&gt; "",
        INDEX('Emission Factors'!$E$5:$P$488,
              MATCH(1,
                    ('Emission Factors'!$E$5:$E$488 = 'GHG emissions calculations'!$F2610) *
                    ('Emission Factors'!$H$5:$H$488 = 'GHG emissions calculations'!$H2610),
                    0),
              MATCH('GHG emissions calculations'!Q$6, 'Emission Factors'!$E$5:$P$5, 0)),
        ""),
    "")</f>
        <v/>
      </c>
      <c r="R2610" s="311" t="str">
        <f t="array" ref="R2610">IFERROR(
    IF(
        INDEX('Emission Factors'!$E$5:$R$488,
              MATCH(1,
                    ('Emission Factors'!$E$5:$E$488 = 'GHG emissions calculations'!$F2610) *
                    ('Emission Factors'!$H$5:$H$488 = 'GHG emissions calculations'!$H2610),
                    0),
              MATCH('GHG emissions calculations'!R$6, 'Emission Factors'!$E$5:$R$5, 0)) &lt;&gt; "",
        INDEX('Emission Factors'!$E$5:$R$488,
              MATCH(1,
                    ('Emission Factors'!$E$5:$E$488 = 'GHG emissions calculations'!$F2610) *
                    ('Emission Factors'!$H$5:$H$488 = 'GHG emissions calculations'!$H2610),
                    0),
              MATCH('GHG emissions calculations'!R$6, 'Emission Factors'!$E$5:$R$5, 0)),
        ""),
    "")</f>
        <v/>
      </c>
      <c r="S2610" s="312">
        <f t="shared" si="4"/>
        <v>0</v>
      </c>
      <c r="T2610" s="23"/>
    </row>
    <row r="2611" ht="15.75" customHeight="1" outlineLevel="2">
      <c r="A2611" s="23"/>
      <c r="B2611" s="71"/>
      <c r="C2611" s="71"/>
      <c r="D2611" s="71"/>
      <c r="E2611" s="314"/>
      <c r="F2611" s="311" t="str">
        <f>Lists!AS48</f>
        <v>Munitions - Africa</v>
      </c>
      <c r="G2611" s="311" t="str">
        <f t="array" ref="G2611">XLOOKUP(1,('Emission Factors'!$E$5:$E$488='GHG emissions calculations'!$F2611)*('Emission Factors'!$H$5:$H$488='GHG emissions calculations'!$H2611),INDEX('Emission Factors'!$E$5:$T$488,0,MATCH('GHG emissions calculations'!G$6,'Emission Factors'!$E$5:$T$5,0)),"",0)</f>
        <v/>
      </c>
      <c r="H2611" s="311" t="s">
        <v>238</v>
      </c>
      <c r="I2611" s="312" t="str">
        <f>IF(
    SUMIFS('Import data'!$L$25:$L$80,
           'Import data'!$J$25:$J$80, F2611,
           'Import data'!$G$25:$G$80, 'GHG emissions calculations'!$H2611,
           'Import data'!$I$25:$I$80,$E$2590) &lt;&gt; 0,
    SUMIFS('Import data'!$L$25:$L$80,
           'Import data'!$J$25:$J$80, F2611,
           'Import data'!$G$25:$G$80, 'GHG emissions calculations'!$H2611,
           'Import data'!$I$25:$I$80,$E$2590),
    ""
)</f>
        <v/>
      </c>
      <c r="J2611" s="311" t="str">
        <f t="array" ref="J2611">IF(
    XLOOKUP(F2611, 'Import data'!$J$26:$J$47, 'Import data'!$M$26:$M$47, "", 0) = "Please add the region-specific supplier emission factor or choose a different region available in the IAEG database.",
    "",
    XLOOKUP(F2611, 'Import data'!$J$26:$J$47, 'Import data'!$M$26:$M$47, "", 0)
)</f>
        <v/>
      </c>
      <c r="K2611" s="311" t="str">
        <f t="array" ref="K2611">IFERROR(
    XLOOKUP(F2611,
            _xlws.FILTER('Supplier Emission'!$G$15:$G$49,
                   ('Supplier Emission'!$D$15:$D$49=H2611) * ('Supplier Emission'!$F$15:$F$49=$E$2590)),
            _xlws.FILTER('Supplier Emission'!$I$15:$I$49,
                   ('Supplier Emission'!$D$15:$D$49=H2611) * ('Supplier Emission'!$F$15:$F$49=$E$2590)),
            ""),
    "")</f>
        <v/>
      </c>
      <c r="L2611" s="311" t="str">
        <f t="array" ref="L2611">IFERROR(
    XLOOKUP(F2611,
            _xlws.FILTER('Supplier Emission'!$G$15:$G$49,
                   ('Supplier Emission'!$D$15:$D$49=H2611) * ('Supplier Emission'!$F$15:$F$49=$E$2590)),
            _xlws.FILTER('Supplier Emission'!$J$15:$J$49,
                   ('Supplier Emission'!$D$15:$D$49=H2611) * ('Supplier Emission'!$F$15:$F$49=$E$2590)),
            ""),
    "")</f>
        <v/>
      </c>
      <c r="M2611" s="311" t="str">
        <f t="array" ref="M2611">IFERROR(
    XLOOKUP(F2611,
            _xlws.FILTER('Supplier Emission'!$G$15:$G$49,
                   ('Supplier Emission'!$D$15:$D$49=H2611) * ('Supplier Emission'!$F$15:$F$49=$E$2590)),
            _xlws.FILTER('Supplier Emission'!$M$15:$M$49,
                   ('Supplier Emission'!$D$15:$D$49=H2611) * ('Supplier Emission'!$F$15:$F$49=$E$2590)),
            ""),
    "")</f>
        <v/>
      </c>
      <c r="N2611" s="311" t="str">
        <f t="array" ref="N2611">IFERROR(
    XLOOKUP(F2611,
            _xlws.FILTER('Supplier Emission'!$G$15:$G$49,
                   ('Supplier Emission'!$D$15:$D$49=H2611) * ('Supplier Emission'!$F$15:$F$49=$E$2590)),
            _xlws.FILTER('Supplier Emission'!$H$15:$H$49,
                   ('Supplier Emission'!$D$15:$D$49=H2611) * ('Supplier Emission'!$F$15:$F$49=$E$2590)),
            ""),
    "")</f>
        <v/>
      </c>
      <c r="O2611" s="311" t="str">
        <f t="array" ref="O2611">XLOOKUP(1,('Emission Factors'!$E$5:$E$488='GHG emissions calculations'!$F2611)*('Emission Factors'!$H$5:$H$488='GHG emissions calculations'!$H2611),INDEX('Emission Factors'!$E$5:$T$488,0,MATCH('GHG emissions calculations'!O$6,'Emission Factors'!$E$5:$T$5,0)),"",0)</f>
        <v/>
      </c>
      <c r="P2611" s="313" t="str">
        <f t="array" ref="P2611">IFERROR(
    INDEX('Emission Factors'!$E$5:$P$488,
          MATCH(1,
                ('Emission Factors'!$E$5:$E$488 = 'GHG emissions calculations'!$F2611) *
                ('Emission Factors'!$H$5:$H$488 = 'GHG emissions calculations'!$H2611),
                0),
          MATCH('GHG emissions calculations'!P$6,'Emission Factors'!$E$5:$P$5,0)),
    "")</f>
        <v/>
      </c>
      <c r="Q2611" s="311" t="str">
        <f t="array" ref="Q2611">IFERROR(
    IF(
        INDEX('Emission Factors'!$E$5:$P$488,
              MATCH(1,
                    ('Emission Factors'!$E$5:$E$488 = 'GHG emissions calculations'!$F2611) *
                    ('Emission Factors'!$H$5:$H$488 = 'GHG emissions calculations'!$H2611),
                    0),
              MATCH('GHG emissions calculations'!Q$6, 'Emission Factors'!$E$5:$P$5, 0)) &lt;&gt; "",
        INDEX('Emission Factors'!$E$5:$P$488,
              MATCH(1,
                    ('Emission Factors'!$E$5:$E$488 = 'GHG emissions calculations'!$F2611) *
                    ('Emission Factors'!$H$5:$H$488 = 'GHG emissions calculations'!$H2611),
                    0),
              MATCH('GHG emissions calculations'!Q$6, 'Emission Factors'!$E$5:$P$5, 0)),
        ""),
    "")</f>
        <v/>
      </c>
      <c r="R2611" s="311" t="str">
        <f t="array" ref="R2611">IFERROR(
    IF(
        INDEX('Emission Factors'!$E$5:$R$488,
              MATCH(1,
                    ('Emission Factors'!$E$5:$E$488 = 'GHG emissions calculations'!$F2611) *
                    ('Emission Factors'!$H$5:$H$488 = 'GHG emissions calculations'!$H2611),
                    0),
              MATCH('GHG emissions calculations'!R$6, 'Emission Factors'!$E$5:$R$5, 0)) &lt;&gt; "",
        INDEX('Emission Factors'!$E$5:$R$488,
              MATCH(1,
                    ('Emission Factors'!$E$5:$E$488 = 'GHG emissions calculations'!$F2611) *
                    ('Emission Factors'!$H$5:$H$488 = 'GHG emissions calculations'!$H2611),
                    0),
              MATCH('GHG emissions calculations'!R$6, 'Emission Factors'!$E$5:$R$5, 0)),
        ""),
    "")</f>
        <v/>
      </c>
      <c r="S2611" s="312">
        <f t="shared" si="4"/>
        <v>0</v>
      </c>
      <c r="T2611" s="23"/>
    </row>
    <row r="2612" ht="15.75" customHeight="1" outlineLevel="2">
      <c r="A2612" s="23"/>
      <c r="B2612" s="71"/>
      <c r="C2612" s="71"/>
      <c r="D2612" s="71"/>
      <c r="E2612" s="314"/>
      <c r="F2612" s="311" t="str">
        <f>Lists!AS46</f>
        <v>Munitions - America</v>
      </c>
      <c r="G2612" s="311">
        <f t="array" ref="G2612">XLOOKUP(1,('Emission Factors'!$E$5:$E$488='GHG emissions calculations'!$F2612)*('Emission Factors'!$H$5:$H$488='GHG emissions calculations'!$H2612),INDEX('Emission Factors'!$E$5:$T$488,0,MATCH('GHG emissions calculations'!G$6,'Emission Factors'!$E$5:$T$5,0)),"",0)</f>
        <v>1</v>
      </c>
      <c r="H2612" s="311" t="s">
        <v>238</v>
      </c>
      <c r="I2612" s="312" t="str">
        <f>IF(
    SUMIFS('Import data'!$L$25:$L$80,
           'Import data'!$J$25:$J$80, F2612,
           'Import data'!$G$25:$G$80, 'GHG emissions calculations'!$H2612,
           'Import data'!$I$25:$I$80,$E$2590) &lt;&gt; 0,
    SUMIFS('Import data'!$L$25:$L$80,
           'Import data'!$J$25:$J$80, F2612,
           'Import data'!$G$25:$G$80, 'GHG emissions calculations'!$H2612,
           'Import data'!$I$25:$I$80,$E$2590),
    ""
)</f>
        <v/>
      </c>
      <c r="J2612" s="311" t="str">
        <f t="array" ref="J2612">IF(
    XLOOKUP(F2612, 'Import data'!$J$26:$J$47, 'Import data'!$M$26:$M$47, "", 0) = "Please add the region-specific supplier emission factor or choose a different region available in the IAEG database.",
    "",
    XLOOKUP(F2612, 'Import data'!$J$26:$J$47, 'Import data'!$M$26:$M$47, "", 0)
)</f>
        <v/>
      </c>
      <c r="K2612" s="311" t="str">
        <f t="array" ref="K2612">IFERROR(
    XLOOKUP(F2612,
            _xlws.FILTER('Supplier Emission'!$G$15:$G$49,
                   ('Supplier Emission'!$D$15:$D$49=H2612) * ('Supplier Emission'!$F$15:$F$49=$E$2590)),
            _xlws.FILTER('Supplier Emission'!$I$15:$I$49,
                   ('Supplier Emission'!$D$15:$D$49=H2612) * ('Supplier Emission'!$F$15:$F$49=$E$2590)),
            ""),
    "")</f>
        <v/>
      </c>
      <c r="L2612" s="311" t="str">
        <f t="array" ref="L2612">IFERROR(
    XLOOKUP(F2612,
            _xlws.FILTER('Supplier Emission'!$G$15:$G$49,
                   ('Supplier Emission'!$D$15:$D$49=H2612) * ('Supplier Emission'!$F$15:$F$49=$E$2590)),
            _xlws.FILTER('Supplier Emission'!$J$15:$J$49,
                   ('Supplier Emission'!$D$15:$D$49=H2612) * ('Supplier Emission'!$F$15:$F$49=$E$2590)),
            ""),
    "")</f>
        <v/>
      </c>
      <c r="M2612" s="311" t="str">
        <f t="array" ref="M2612">IFERROR(
    XLOOKUP(F2612,
            _xlws.FILTER('Supplier Emission'!$G$15:$G$49,
                   ('Supplier Emission'!$D$15:$D$49=H2612) * ('Supplier Emission'!$F$15:$F$49=$E$2590)),
            _xlws.FILTER('Supplier Emission'!$M$15:$M$49,
                   ('Supplier Emission'!$D$15:$D$49=H2612) * ('Supplier Emission'!$F$15:$F$49=$E$2590)),
            ""),
    "")</f>
        <v/>
      </c>
      <c r="N2612" s="311" t="str">
        <f t="array" ref="N2612">IFERROR(
    XLOOKUP(F2612,
            _xlws.FILTER('Supplier Emission'!$G$15:$G$49,
                   ('Supplier Emission'!$D$15:$D$49=H2612) * ('Supplier Emission'!$F$15:$F$49=$E$2590)),
            _xlws.FILTER('Supplier Emission'!$H$15:$H$49,
                   ('Supplier Emission'!$D$15:$D$49=H2612) * ('Supplier Emission'!$F$15:$F$49=$E$2590)),
            ""),
    "")</f>
        <v/>
      </c>
      <c r="O2612" s="311" t="str">
        <f t="array" ref="O2612">XLOOKUP(1,('Emission Factors'!$E$5:$E$488='GHG emissions calculations'!$F2612)*('Emission Factors'!$H$5:$H$488='GHG emissions calculations'!$H2612),INDEX('Emission Factors'!$E$5:$T$488,0,MATCH('GHG emissions calculations'!O$6,'Emission Factors'!$E$5:$T$5,0)),"",0)</f>
        <v>Guns / ammunition and other munitions</v>
      </c>
      <c r="P2612" s="313">
        <f t="array" ref="P2612">IFERROR(
    INDEX('Emission Factors'!$E$5:$P$488,
          MATCH(1,
                ('Emission Factors'!$E$5:$E$488 = 'GHG emissions calculations'!$F2612) *
                ('Emission Factors'!$H$5:$H$488 = 'GHG emissions calculations'!$H2612),
                0),
          MATCH('GHG emissions calculations'!P$6,'Emission Factors'!$E$5:$P$5,0)),
    "")</f>
        <v>698.289</v>
      </c>
      <c r="Q2612" s="311" t="str">
        <f t="array" ref="Q2612">IFERROR(
    IF(
        INDEX('Emission Factors'!$E$5:$P$488,
              MATCH(1,
                    ('Emission Factors'!$E$5:$E$488 = 'GHG emissions calculations'!$F2612) *
                    ('Emission Factors'!$H$5:$H$488 = 'GHG emissions calculations'!$H2612),
                    0),
              MATCH('GHG emissions calculations'!Q$6, 'Emission Factors'!$E$5:$P$5, 0)) &lt;&gt; "",
        INDEX('Emission Factors'!$E$5:$P$488,
              MATCH(1,
                    ('Emission Factors'!$E$5:$E$488 = 'GHG emissions calculations'!$F2612) *
                    ('Emission Factors'!$H$5:$H$488 = 'GHG emissions calculations'!$H2612),
                    0),
              MATCH('GHG emissions calculations'!Q$6, 'Emission Factors'!$E$5:$P$5, 0)),
        ""),
    "")</f>
        <v>kgCO2e / k€</v>
      </c>
      <c r="R2612" s="311" t="str">
        <f t="array" ref="R2612">IFERROR(
    IF(
        INDEX('Emission Factors'!$E$5:$R$488,
              MATCH(1,
                    ('Emission Factors'!$E$5:$E$488 = 'GHG emissions calculations'!$F2612) *
                    ('Emission Factors'!$H$5:$H$488 = 'GHG emissions calculations'!$H2612),
                    0),
              MATCH('GHG emissions calculations'!R$6, 'Emission Factors'!$E$5:$R$5, 0)) &lt;&gt; "",
        INDEX('Emission Factors'!$E$5:$R$488,
              MATCH(1,
                    ('Emission Factors'!$E$5:$E$488 = 'GHG emissions calculations'!$F2612) *
                    ('Emission Factors'!$H$5:$H$488 = 'GHG emissions calculations'!$H2612),
                    0),
              MATCH('GHG emissions calculations'!R$6, 'Emission Factors'!$E$5:$R$5, 0)),
        ""),
    "")</f>
        <v>America</v>
      </c>
      <c r="S2612" s="312">
        <f t="shared" si="4"/>
        <v>0</v>
      </c>
      <c r="T2612" s="23"/>
    </row>
    <row r="2613" ht="15.75" customHeight="1" outlineLevel="2">
      <c r="A2613" s="23"/>
      <c r="B2613" s="71"/>
      <c r="C2613" s="71"/>
      <c r="D2613" s="71"/>
      <c r="E2613" s="314"/>
      <c r="F2613" s="311" t="str">
        <f>Lists!AS49</f>
        <v>Munitions - Asia</v>
      </c>
      <c r="G2613" s="311" t="str">
        <f t="array" ref="G2613">XLOOKUP(1,('Emission Factors'!$E$5:$E$488='GHG emissions calculations'!$F2613)*('Emission Factors'!$H$5:$H$488='GHG emissions calculations'!$H2613),INDEX('Emission Factors'!$E$5:$T$488,0,MATCH('GHG emissions calculations'!G$6,'Emission Factors'!$E$5:$T$5,0)),"",0)</f>
        <v/>
      </c>
      <c r="H2613" s="311" t="s">
        <v>238</v>
      </c>
      <c r="I2613" s="312" t="str">
        <f>IF(
    SUMIFS('Import data'!$L$25:$L$80,
           'Import data'!$J$25:$J$80, F2613,
           'Import data'!$G$25:$G$80, 'GHG emissions calculations'!$H2613,
           'Import data'!$I$25:$I$80,$E$2590) &lt;&gt; 0,
    SUMIFS('Import data'!$L$25:$L$80,
           'Import data'!$J$25:$J$80, F2613,
           'Import data'!$G$25:$G$80, 'GHG emissions calculations'!$H2613,
           'Import data'!$I$25:$I$80,$E$2590),
    ""
)</f>
        <v/>
      </c>
      <c r="J2613" s="311" t="str">
        <f t="array" ref="J2613">IF(
    XLOOKUP(F2613, 'Import data'!$J$26:$J$47, 'Import data'!$M$26:$M$47, "", 0) = "Please add the region-specific supplier emission factor or choose a different region available in the IAEG database.",
    "",
    XLOOKUP(F2613, 'Import data'!$J$26:$J$47, 'Import data'!$M$26:$M$47, "", 0)
)</f>
        <v/>
      </c>
      <c r="K2613" s="311" t="str">
        <f t="array" ref="K2613">IFERROR(
    XLOOKUP(F2613,
            _xlws.FILTER('Supplier Emission'!$G$15:$G$49,
                   ('Supplier Emission'!$D$15:$D$49=H2613) * ('Supplier Emission'!$F$15:$F$49=$E$2590)),
            _xlws.FILTER('Supplier Emission'!$I$15:$I$49,
                   ('Supplier Emission'!$D$15:$D$49=H2613) * ('Supplier Emission'!$F$15:$F$49=$E$2590)),
            ""),
    "")</f>
        <v/>
      </c>
      <c r="L2613" s="311" t="str">
        <f t="array" ref="L2613">IFERROR(
    XLOOKUP(F2613,
            _xlws.FILTER('Supplier Emission'!$G$15:$G$49,
                   ('Supplier Emission'!$D$15:$D$49=H2613) * ('Supplier Emission'!$F$15:$F$49=$E$2590)),
            _xlws.FILTER('Supplier Emission'!$J$15:$J$49,
                   ('Supplier Emission'!$D$15:$D$49=H2613) * ('Supplier Emission'!$F$15:$F$49=$E$2590)),
            ""),
    "")</f>
        <v/>
      </c>
      <c r="M2613" s="311" t="str">
        <f t="array" ref="M2613">IFERROR(
    XLOOKUP(F2613,
            _xlws.FILTER('Supplier Emission'!$G$15:$G$49,
                   ('Supplier Emission'!$D$15:$D$49=H2613) * ('Supplier Emission'!$F$15:$F$49=$E$2590)),
            _xlws.FILTER('Supplier Emission'!$M$15:$M$49,
                   ('Supplier Emission'!$D$15:$D$49=H2613) * ('Supplier Emission'!$F$15:$F$49=$E$2590)),
            ""),
    "")</f>
        <v/>
      </c>
      <c r="N2613" s="311" t="str">
        <f t="array" ref="N2613">IFERROR(
    XLOOKUP(F2613,
            _xlws.FILTER('Supplier Emission'!$G$15:$G$49,
                   ('Supplier Emission'!$D$15:$D$49=H2613) * ('Supplier Emission'!$F$15:$F$49=$E$2590)),
            _xlws.FILTER('Supplier Emission'!$H$15:$H$49,
                   ('Supplier Emission'!$D$15:$D$49=H2613) * ('Supplier Emission'!$F$15:$F$49=$E$2590)),
            ""),
    "")</f>
        <v/>
      </c>
      <c r="O2613" s="311" t="str">
        <f t="array" ref="O2613">XLOOKUP(1,('Emission Factors'!$E$5:$E$488='GHG emissions calculations'!$F2613)*('Emission Factors'!$H$5:$H$488='GHG emissions calculations'!$H2613),INDEX('Emission Factors'!$E$5:$T$488,0,MATCH('GHG emissions calculations'!O$6,'Emission Factors'!$E$5:$T$5,0)),"",0)</f>
        <v/>
      </c>
      <c r="P2613" s="313" t="str">
        <f t="array" ref="P2613">IFERROR(
    INDEX('Emission Factors'!$E$5:$P$488,
          MATCH(1,
                ('Emission Factors'!$E$5:$E$488 = 'GHG emissions calculations'!$F2613) *
                ('Emission Factors'!$H$5:$H$488 = 'GHG emissions calculations'!$H2613),
                0),
          MATCH('GHG emissions calculations'!P$6,'Emission Factors'!$E$5:$P$5,0)),
    "")</f>
        <v/>
      </c>
      <c r="Q2613" s="311" t="str">
        <f t="array" ref="Q2613">IFERROR(
    IF(
        INDEX('Emission Factors'!$E$5:$P$488,
              MATCH(1,
                    ('Emission Factors'!$E$5:$E$488 = 'GHG emissions calculations'!$F2613) *
                    ('Emission Factors'!$H$5:$H$488 = 'GHG emissions calculations'!$H2613),
                    0),
              MATCH('GHG emissions calculations'!Q$6, 'Emission Factors'!$E$5:$P$5, 0)) &lt;&gt; "",
        INDEX('Emission Factors'!$E$5:$P$488,
              MATCH(1,
                    ('Emission Factors'!$E$5:$E$488 = 'GHG emissions calculations'!$F2613) *
                    ('Emission Factors'!$H$5:$H$488 = 'GHG emissions calculations'!$H2613),
                    0),
              MATCH('GHG emissions calculations'!Q$6, 'Emission Factors'!$E$5:$P$5, 0)),
        ""),
    "")</f>
        <v/>
      </c>
      <c r="R2613" s="311" t="str">
        <f t="array" ref="R2613">IFERROR(
    IF(
        INDEX('Emission Factors'!$E$5:$R$488,
              MATCH(1,
                    ('Emission Factors'!$E$5:$E$488 = 'GHG emissions calculations'!$F2613) *
                    ('Emission Factors'!$H$5:$H$488 = 'GHG emissions calculations'!$H2613),
                    0),
              MATCH('GHG emissions calculations'!R$6, 'Emission Factors'!$E$5:$R$5, 0)) &lt;&gt; "",
        INDEX('Emission Factors'!$E$5:$R$488,
              MATCH(1,
                    ('Emission Factors'!$E$5:$E$488 = 'GHG emissions calculations'!$F2613) *
                    ('Emission Factors'!$H$5:$H$488 = 'GHG emissions calculations'!$H2613),
                    0),
              MATCH('GHG emissions calculations'!R$6, 'Emission Factors'!$E$5:$R$5, 0)),
        ""),
    "")</f>
        <v/>
      </c>
      <c r="S2613" s="312">
        <f t="shared" si="4"/>
        <v>0</v>
      </c>
      <c r="T2613" s="23"/>
    </row>
    <row r="2614" ht="15.75" customHeight="1" outlineLevel="2">
      <c r="A2614" s="23"/>
      <c r="B2614" s="71"/>
      <c r="C2614" s="71"/>
      <c r="D2614" s="71"/>
      <c r="E2614" s="314"/>
      <c r="F2614" s="311" t="str">
        <f>Lists!AS47</f>
        <v>Munitions - Europe</v>
      </c>
      <c r="G2614" s="311">
        <f t="array" ref="G2614">XLOOKUP(1,('Emission Factors'!$E$5:$E$488='GHG emissions calculations'!$F2614)*('Emission Factors'!$H$5:$H$488='GHG emissions calculations'!$H2614),INDEX('Emission Factors'!$E$5:$T$488,0,MATCH('GHG emissions calculations'!G$6,'Emission Factors'!$E$5:$T$5,0)),"",0)</f>
        <v>1</v>
      </c>
      <c r="H2614" s="311" t="s">
        <v>238</v>
      </c>
      <c r="I2614" s="312" t="str">
        <f>IF(
    SUMIFS('Import data'!$L$25:$L$80,
           'Import data'!$J$25:$J$80, F2614,
           'Import data'!$G$25:$G$80, 'GHG emissions calculations'!$H2614,
           'Import data'!$I$25:$I$80,$E$2590) &lt;&gt; 0,
    SUMIFS('Import data'!$L$25:$L$80,
           'Import data'!$J$25:$J$80, F2614,
           'Import data'!$G$25:$G$80, 'GHG emissions calculations'!$H2614,
           'Import data'!$I$25:$I$80,$E$2590),
    ""
)</f>
        <v/>
      </c>
      <c r="J2614" s="311" t="str">
        <f t="array" ref="J2614">IF(
    XLOOKUP(F2614, 'Import data'!$J$26:$J$47, 'Import data'!$M$26:$M$47, "", 0) = "Please add the region-specific supplier emission factor or choose a different region available in the IAEG database.",
    "",
    XLOOKUP(F2614, 'Import data'!$J$26:$J$47, 'Import data'!$M$26:$M$47, "", 0)
)</f>
        <v/>
      </c>
      <c r="K2614" s="311" t="str">
        <f t="array" ref="K2614">IFERROR(
    XLOOKUP(F2614,
            _xlws.FILTER('Supplier Emission'!$G$15:$G$49,
                   ('Supplier Emission'!$D$15:$D$49=H2614) * ('Supplier Emission'!$F$15:$F$49=$E$2590)),
            _xlws.FILTER('Supplier Emission'!$I$15:$I$49,
                   ('Supplier Emission'!$D$15:$D$49=H2614) * ('Supplier Emission'!$F$15:$F$49=$E$2590)),
            ""),
    "")</f>
        <v/>
      </c>
      <c r="L2614" s="311" t="str">
        <f t="array" ref="L2614">IFERROR(
    XLOOKUP(F2614,
            _xlws.FILTER('Supplier Emission'!$G$15:$G$49,
                   ('Supplier Emission'!$D$15:$D$49=H2614) * ('Supplier Emission'!$F$15:$F$49=$E$2590)),
            _xlws.FILTER('Supplier Emission'!$J$15:$J$49,
                   ('Supplier Emission'!$D$15:$D$49=H2614) * ('Supplier Emission'!$F$15:$F$49=$E$2590)),
            ""),
    "")</f>
        <v/>
      </c>
      <c r="M2614" s="311" t="str">
        <f t="array" ref="M2614">IFERROR(
    XLOOKUP(F2614,
            _xlws.FILTER('Supplier Emission'!$G$15:$G$49,
                   ('Supplier Emission'!$D$15:$D$49=H2614) * ('Supplier Emission'!$F$15:$F$49=$E$2590)),
            _xlws.FILTER('Supplier Emission'!$M$15:$M$49,
                   ('Supplier Emission'!$D$15:$D$49=H2614) * ('Supplier Emission'!$F$15:$F$49=$E$2590)),
            ""),
    "")</f>
        <v/>
      </c>
      <c r="N2614" s="311" t="str">
        <f t="array" ref="N2614">IFERROR(
    XLOOKUP(F2614,
            _xlws.FILTER('Supplier Emission'!$G$15:$G$49,
                   ('Supplier Emission'!$D$15:$D$49=H2614) * ('Supplier Emission'!$F$15:$F$49=$E$2590)),
            _xlws.FILTER('Supplier Emission'!$H$15:$H$49,
                   ('Supplier Emission'!$D$15:$D$49=H2614) * ('Supplier Emission'!$F$15:$F$49=$E$2590)),
            ""),
    "")</f>
        <v/>
      </c>
      <c r="O2614" s="311" t="str">
        <f t="array" ref="O2614">XLOOKUP(1,('Emission Factors'!$E$5:$E$488='GHG emissions calculations'!$F2614)*('Emission Factors'!$H$5:$H$488='GHG emissions calculations'!$H2614),INDEX('Emission Factors'!$E$5:$T$488,0,MATCH('GHG emissions calculations'!O$6,'Emission Factors'!$E$5:$T$5,0)),"",0)</f>
        <v>Weapons and ammunition</v>
      </c>
      <c r="P2614" s="313">
        <f t="array" ref="P2614">IFERROR(
    INDEX('Emission Factors'!$E$5:$P$488,
          MATCH(1,
                ('Emission Factors'!$E$5:$E$488 = 'GHG emissions calculations'!$F2614) *
                ('Emission Factors'!$H$5:$H$488 = 'GHG emissions calculations'!$H2614),
                0),
          MATCH('GHG emissions calculations'!P$6,'Emission Factors'!$E$5:$P$5,0)),
    "")</f>
        <v>346.838</v>
      </c>
      <c r="Q2614" s="311" t="str">
        <f t="array" ref="Q2614">IFERROR(
    IF(
        INDEX('Emission Factors'!$E$5:$P$488,
              MATCH(1,
                    ('Emission Factors'!$E$5:$E$488 = 'GHG emissions calculations'!$F2614) *
                    ('Emission Factors'!$H$5:$H$488 = 'GHG emissions calculations'!$H2614),
                    0),
              MATCH('GHG emissions calculations'!Q$6, 'Emission Factors'!$E$5:$P$5, 0)) &lt;&gt; "",
        INDEX('Emission Factors'!$E$5:$P$488,
              MATCH(1,
                    ('Emission Factors'!$E$5:$E$488 = 'GHG emissions calculations'!$F2614) *
                    ('Emission Factors'!$H$5:$H$488 = 'GHG emissions calculations'!$H2614),
                    0),
              MATCH('GHG emissions calculations'!Q$6, 'Emission Factors'!$E$5:$P$5, 0)),
        ""),
    "")</f>
        <v>kgCO2e / k€</v>
      </c>
      <c r="R2614" s="311" t="str">
        <f t="array" ref="R2614">IFERROR(
    IF(
        INDEX('Emission Factors'!$E$5:$R$488,
              MATCH(1,
                    ('Emission Factors'!$E$5:$E$488 = 'GHG emissions calculations'!$F2614) *
                    ('Emission Factors'!$H$5:$H$488 = 'GHG emissions calculations'!$H2614),
                    0),
              MATCH('GHG emissions calculations'!R$6, 'Emission Factors'!$E$5:$R$5, 0)) &lt;&gt; "",
        INDEX('Emission Factors'!$E$5:$R$488,
              MATCH(1,
                    ('Emission Factors'!$E$5:$E$488 = 'GHG emissions calculations'!$F2614) *
                    ('Emission Factors'!$H$5:$H$488 = 'GHG emissions calculations'!$H2614),
                    0),
              MATCH('GHG emissions calculations'!R$6, 'Emission Factors'!$E$5:$R$5, 0)),
        ""),
    "")</f>
        <v>Europe</v>
      </c>
      <c r="S2614" s="312">
        <f t="shared" si="4"/>
        <v>0</v>
      </c>
      <c r="T2614" s="23"/>
    </row>
    <row r="2615" ht="15.75" customHeight="1" outlineLevel="2">
      <c r="A2615" s="23"/>
      <c r="B2615" s="71"/>
      <c r="C2615" s="71"/>
      <c r="D2615" s="71"/>
      <c r="E2615" s="314"/>
      <c r="F2615" s="311" t="str">
        <f>Lists!AS52</f>
        <v>Munitions - Global or unspecified region</v>
      </c>
      <c r="G2615" s="311" t="str">
        <f t="array" ref="G2615">XLOOKUP(1,('Emission Factors'!$E$5:$E$488='GHG emissions calculations'!$F2615)*('Emission Factors'!$H$5:$H$488='GHG emissions calculations'!$H2615),INDEX('Emission Factors'!$E$5:$T$488,0,MATCH('GHG emissions calculations'!G$6,'Emission Factors'!$E$5:$T$5,0)),"",0)</f>
        <v/>
      </c>
      <c r="H2615" s="311" t="s">
        <v>238</v>
      </c>
      <c r="I2615" s="312" t="str">
        <f>IF(
    SUMIFS('Import data'!$L$25:$L$80,
           'Import data'!$J$25:$J$80, F2615,
           'Import data'!$G$25:$G$80, 'GHG emissions calculations'!$H2615,
           'Import data'!$I$25:$I$80,$E$2590) &lt;&gt; 0,
    SUMIFS('Import data'!$L$25:$L$80,
           'Import data'!$J$25:$J$80, F2615,
           'Import data'!$G$25:$G$80, 'GHG emissions calculations'!$H2615,
           'Import data'!$I$25:$I$80,$E$2590),
    ""
)</f>
        <v/>
      </c>
      <c r="J2615" s="311" t="str">
        <f t="array" ref="J2615">IF(
    XLOOKUP(F2615, 'Import data'!$J$26:$J$47, 'Import data'!$M$26:$M$47, "", 0) = "Please add the region-specific supplier emission factor or choose a different region available in the IAEG database.",
    "",
    XLOOKUP(F2615, 'Import data'!$J$26:$J$47, 'Import data'!$M$26:$M$47, "", 0)
)</f>
        <v/>
      </c>
      <c r="K2615" s="311" t="str">
        <f t="array" ref="K2615">IFERROR(
    XLOOKUP(F2615,
            _xlws.FILTER('Supplier Emission'!$G$15:$G$49,
                   ('Supplier Emission'!$D$15:$D$49=H2615) * ('Supplier Emission'!$F$15:$F$49=$E$2590)),
            _xlws.FILTER('Supplier Emission'!$I$15:$I$49,
                   ('Supplier Emission'!$D$15:$D$49=H2615) * ('Supplier Emission'!$F$15:$F$49=$E$2590)),
            ""),
    "")</f>
        <v/>
      </c>
      <c r="L2615" s="311" t="str">
        <f t="array" ref="L2615">IFERROR(
    XLOOKUP(F2615,
            _xlws.FILTER('Supplier Emission'!$G$15:$G$49,
                   ('Supplier Emission'!$D$15:$D$49=H2615) * ('Supplier Emission'!$F$15:$F$49=$E$2590)),
            _xlws.FILTER('Supplier Emission'!$J$15:$J$49,
                   ('Supplier Emission'!$D$15:$D$49=H2615) * ('Supplier Emission'!$F$15:$F$49=$E$2590)),
            ""),
    "")</f>
        <v/>
      </c>
      <c r="M2615" s="311" t="str">
        <f t="array" ref="M2615">IFERROR(
    XLOOKUP(F2615,
            _xlws.FILTER('Supplier Emission'!$G$15:$G$49,
                   ('Supplier Emission'!$D$15:$D$49=H2615) * ('Supplier Emission'!$F$15:$F$49=$E$2590)),
            _xlws.FILTER('Supplier Emission'!$M$15:$M$49,
                   ('Supplier Emission'!$D$15:$D$49=H2615) * ('Supplier Emission'!$F$15:$F$49=$E$2590)),
            ""),
    "")</f>
        <v/>
      </c>
      <c r="N2615" s="311" t="str">
        <f t="array" ref="N2615">IFERROR(
    XLOOKUP(F2615,
            _xlws.FILTER('Supplier Emission'!$G$15:$G$49,
                   ('Supplier Emission'!$D$15:$D$49=H2615) * ('Supplier Emission'!$F$15:$F$49=$E$2590)),
            _xlws.FILTER('Supplier Emission'!$H$15:$H$49,
                   ('Supplier Emission'!$D$15:$D$49=H2615) * ('Supplier Emission'!$F$15:$F$49=$E$2590)),
            ""),
    "")</f>
        <v/>
      </c>
      <c r="O2615" s="311" t="str">
        <f t="array" ref="O2615">XLOOKUP(1,('Emission Factors'!$E$5:$E$488='GHG emissions calculations'!$F2615)*('Emission Factors'!$H$5:$H$488='GHG emissions calculations'!$H2615),INDEX('Emission Factors'!$E$5:$T$488,0,MATCH('GHG emissions calculations'!O$6,'Emission Factors'!$E$5:$T$5,0)),"",0)</f>
        <v/>
      </c>
      <c r="P2615" s="313" t="str">
        <f t="array" ref="P2615">IFERROR(
    INDEX('Emission Factors'!$E$5:$P$488,
          MATCH(1,
                ('Emission Factors'!$E$5:$E$488 = 'GHG emissions calculations'!$F2615) *
                ('Emission Factors'!$H$5:$H$488 = 'GHG emissions calculations'!$H2615),
                0),
          MATCH('GHG emissions calculations'!P$6,'Emission Factors'!$E$5:$P$5,0)),
    "")</f>
        <v/>
      </c>
      <c r="Q2615" s="311" t="str">
        <f t="array" ref="Q2615">IFERROR(
    IF(
        INDEX('Emission Factors'!$E$5:$P$488,
              MATCH(1,
                    ('Emission Factors'!$E$5:$E$488 = 'GHG emissions calculations'!$F2615) *
                    ('Emission Factors'!$H$5:$H$488 = 'GHG emissions calculations'!$H2615),
                    0),
              MATCH('GHG emissions calculations'!Q$6, 'Emission Factors'!$E$5:$P$5, 0)) &lt;&gt; "",
        INDEX('Emission Factors'!$E$5:$P$488,
              MATCH(1,
                    ('Emission Factors'!$E$5:$E$488 = 'GHG emissions calculations'!$F2615) *
                    ('Emission Factors'!$H$5:$H$488 = 'GHG emissions calculations'!$H2615),
                    0),
              MATCH('GHG emissions calculations'!Q$6, 'Emission Factors'!$E$5:$P$5, 0)),
        ""),
    "")</f>
        <v/>
      </c>
      <c r="R2615" s="311" t="str">
        <f t="array" ref="R2615">IFERROR(
    IF(
        INDEX('Emission Factors'!$E$5:$R$488,
              MATCH(1,
                    ('Emission Factors'!$E$5:$E$488 = 'GHG emissions calculations'!$F2615) *
                    ('Emission Factors'!$H$5:$H$488 = 'GHG emissions calculations'!$H2615),
                    0),
              MATCH('GHG emissions calculations'!R$6, 'Emission Factors'!$E$5:$R$5, 0)) &lt;&gt; "",
        INDEX('Emission Factors'!$E$5:$R$488,
              MATCH(1,
                    ('Emission Factors'!$E$5:$E$488 = 'GHG emissions calculations'!$F2615) *
                    ('Emission Factors'!$H$5:$H$488 = 'GHG emissions calculations'!$H2615),
                    0),
              MATCH('GHG emissions calculations'!R$6, 'Emission Factors'!$E$5:$R$5, 0)),
        ""),
    "")</f>
        <v/>
      </c>
      <c r="S2615" s="312">
        <f t="shared" si="4"/>
        <v>0</v>
      </c>
      <c r="T2615" s="23"/>
    </row>
    <row r="2616" ht="15.75" customHeight="1" outlineLevel="2">
      <c r="A2616" s="23"/>
      <c r="B2616" s="71"/>
      <c r="C2616" s="71"/>
      <c r="D2616" s="71"/>
      <c r="E2616" s="314"/>
      <c r="F2616" s="311" t="str">
        <f>Lists!AS51</f>
        <v>Munitions - Middle East</v>
      </c>
      <c r="G2616" s="311" t="str">
        <f t="array" ref="G2616">XLOOKUP(1,('Emission Factors'!$E$5:$E$488='GHG emissions calculations'!$F2616)*('Emission Factors'!$H$5:$H$488='GHG emissions calculations'!$H2616),INDEX('Emission Factors'!$E$5:$T$488,0,MATCH('GHG emissions calculations'!G$6,'Emission Factors'!$E$5:$T$5,0)),"",0)</f>
        <v/>
      </c>
      <c r="H2616" s="311" t="s">
        <v>238</v>
      </c>
      <c r="I2616" s="312" t="str">
        <f>IF(
    SUMIFS('Import data'!$L$25:$L$80,
           'Import data'!$J$25:$J$80, F2616,
           'Import data'!$G$25:$G$80, 'GHG emissions calculations'!$H2616,
           'Import data'!$I$25:$I$80,$E$2590) &lt;&gt; 0,
    SUMIFS('Import data'!$L$25:$L$80,
           'Import data'!$J$25:$J$80, F2616,
           'Import data'!$G$25:$G$80, 'GHG emissions calculations'!$H2616,
           'Import data'!$I$25:$I$80,$E$2590),
    ""
)</f>
        <v/>
      </c>
      <c r="J2616" s="311" t="str">
        <f t="array" ref="J2616">IF(
    XLOOKUP(F2616, 'Import data'!$J$26:$J$47, 'Import data'!$M$26:$M$47, "", 0) = "Please add the region-specific supplier emission factor or choose a different region available in the IAEG database.",
    "",
    XLOOKUP(F2616, 'Import data'!$J$26:$J$47, 'Import data'!$M$26:$M$47, "", 0)
)</f>
        <v/>
      </c>
      <c r="K2616" s="311" t="str">
        <f t="array" ref="K2616">IFERROR(
    XLOOKUP(F2616,
            _xlws.FILTER('Supplier Emission'!$G$15:$G$49,
                   ('Supplier Emission'!$D$15:$D$49=H2616) * ('Supplier Emission'!$F$15:$F$49=$E$2590)),
            _xlws.FILTER('Supplier Emission'!$I$15:$I$49,
                   ('Supplier Emission'!$D$15:$D$49=H2616) * ('Supplier Emission'!$F$15:$F$49=$E$2590)),
            ""),
    "")</f>
        <v/>
      </c>
      <c r="L2616" s="311" t="str">
        <f t="array" ref="L2616">IFERROR(
    XLOOKUP(F2616,
            _xlws.FILTER('Supplier Emission'!$G$15:$G$49,
                   ('Supplier Emission'!$D$15:$D$49=H2616) * ('Supplier Emission'!$F$15:$F$49=$E$2590)),
            _xlws.FILTER('Supplier Emission'!$J$15:$J$49,
                   ('Supplier Emission'!$D$15:$D$49=H2616) * ('Supplier Emission'!$F$15:$F$49=$E$2590)),
            ""),
    "")</f>
        <v/>
      </c>
      <c r="M2616" s="311" t="str">
        <f t="array" ref="M2616">IFERROR(
    XLOOKUP(F2616,
            _xlws.FILTER('Supplier Emission'!$G$15:$G$49,
                   ('Supplier Emission'!$D$15:$D$49=H2616) * ('Supplier Emission'!$F$15:$F$49=$E$2590)),
            _xlws.FILTER('Supplier Emission'!$M$15:$M$49,
                   ('Supplier Emission'!$D$15:$D$49=H2616) * ('Supplier Emission'!$F$15:$F$49=$E$2590)),
            ""),
    "")</f>
        <v/>
      </c>
      <c r="N2616" s="311" t="str">
        <f t="array" ref="N2616">IFERROR(
    XLOOKUP(F2616,
            _xlws.FILTER('Supplier Emission'!$G$15:$G$49,
                   ('Supplier Emission'!$D$15:$D$49=H2616) * ('Supplier Emission'!$F$15:$F$49=$E$2590)),
            _xlws.FILTER('Supplier Emission'!$H$15:$H$49,
                   ('Supplier Emission'!$D$15:$D$49=H2616) * ('Supplier Emission'!$F$15:$F$49=$E$2590)),
            ""),
    "")</f>
        <v/>
      </c>
      <c r="O2616" s="311" t="str">
        <f t="array" ref="O2616">XLOOKUP(1,('Emission Factors'!$E$5:$E$488='GHG emissions calculations'!$F2616)*('Emission Factors'!$H$5:$H$488='GHG emissions calculations'!$H2616),INDEX('Emission Factors'!$E$5:$T$488,0,MATCH('GHG emissions calculations'!O$6,'Emission Factors'!$E$5:$T$5,0)),"",0)</f>
        <v/>
      </c>
      <c r="P2616" s="313" t="str">
        <f t="array" ref="P2616">IFERROR(
    INDEX('Emission Factors'!$E$5:$P$488,
          MATCH(1,
                ('Emission Factors'!$E$5:$E$488 = 'GHG emissions calculations'!$F2616) *
                ('Emission Factors'!$H$5:$H$488 = 'GHG emissions calculations'!$H2616),
                0),
          MATCH('GHG emissions calculations'!P$6,'Emission Factors'!$E$5:$P$5,0)),
    "")</f>
        <v/>
      </c>
      <c r="Q2616" s="311" t="str">
        <f t="array" ref="Q2616">IFERROR(
    IF(
        INDEX('Emission Factors'!$E$5:$P$488,
              MATCH(1,
                    ('Emission Factors'!$E$5:$E$488 = 'GHG emissions calculations'!$F2616) *
                    ('Emission Factors'!$H$5:$H$488 = 'GHG emissions calculations'!$H2616),
                    0),
              MATCH('GHG emissions calculations'!Q$6, 'Emission Factors'!$E$5:$P$5, 0)) &lt;&gt; "",
        INDEX('Emission Factors'!$E$5:$P$488,
              MATCH(1,
                    ('Emission Factors'!$E$5:$E$488 = 'GHG emissions calculations'!$F2616) *
                    ('Emission Factors'!$H$5:$H$488 = 'GHG emissions calculations'!$H2616),
                    0),
              MATCH('GHG emissions calculations'!Q$6, 'Emission Factors'!$E$5:$P$5, 0)),
        ""),
    "")</f>
        <v/>
      </c>
      <c r="R2616" s="311" t="str">
        <f t="array" ref="R2616">IFERROR(
    IF(
        INDEX('Emission Factors'!$E$5:$R$488,
              MATCH(1,
                    ('Emission Factors'!$E$5:$E$488 = 'GHG emissions calculations'!$F2616) *
                    ('Emission Factors'!$H$5:$H$488 = 'GHG emissions calculations'!$H2616),
                    0),
              MATCH('GHG emissions calculations'!R$6, 'Emission Factors'!$E$5:$R$5, 0)) &lt;&gt; "",
        INDEX('Emission Factors'!$E$5:$R$488,
              MATCH(1,
                    ('Emission Factors'!$E$5:$E$488 = 'GHG emissions calculations'!$F2616) *
                    ('Emission Factors'!$H$5:$H$488 = 'GHG emissions calculations'!$H2616),
                    0),
              MATCH('GHG emissions calculations'!R$6, 'Emission Factors'!$E$5:$R$5, 0)),
        ""),
    "")</f>
        <v/>
      </c>
      <c r="S2616" s="312">
        <f t="shared" si="4"/>
        <v>0</v>
      </c>
      <c r="T2616" s="23"/>
    </row>
    <row r="2617" ht="15.75" customHeight="1" outlineLevel="2">
      <c r="A2617" s="23"/>
      <c r="B2617" s="71"/>
      <c r="C2617" s="71"/>
      <c r="D2617" s="71"/>
      <c r="E2617" s="314"/>
      <c r="F2617" s="311" t="str">
        <f>Lists!AS50</f>
        <v>Munitions - Oceania</v>
      </c>
      <c r="G2617" s="311" t="str">
        <f t="array" ref="G2617">XLOOKUP(1,('Emission Factors'!$E$5:$E$488='GHG emissions calculations'!$F2617)*('Emission Factors'!$H$5:$H$488='GHG emissions calculations'!$H2617),INDEX('Emission Factors'!$E$5:$T$488,0,MATCH('GHG emissions calculations'!G$6,'Emission Factors'!$E$5:$T$5,0)),"",0)</f>
        <v/>
      </c>
      <c r="H2617" s="311" t="s">
        <v>238</v>
      </c>
      <c r="I2617" s="312" t="str">
        <f>IF(
    SUMIFS('Import data'!$L$25:$L$80,
           'Import data'!$J$25:$J$80, F2617,
           'Import data'!$G$25:$G$80, 'GHG emissions calculations'!$H2617,
           'Import data'!$I$25:$I$80,$E$2590) &lt;&gt; 0,
    SUMIFS('Import data'!$L$25:$L$80,
           'Import data'!$J$25:$J$80, F2617,
           'Import data'!$G$25:$G$80, 'GHG emissions calculations'!$H2617,
           'Import data'!$I$25:$I$80,$E$2590),
    ""
)</f>
        <v/>
      </c>
      <c r="J2617" s="311" t="str">
        <f t="array" ref="J2617">IF(
    XLOOKUP(F2617, 'Import data'!$J$26:$J$47, 'Import data'!$M$26:$M$47, "", 0) = "Please add the region-specific supplier emission factor or choose a different region available in the IAEG database.",
    "",
    XLOOKUP(F2617, 'Import data'!$J$26:$J$47, 'Import data'!$M$26:$M$47, "", 0)
)</f>
        <v/>
      </c>
      <c r="K2617" s="311" t="str">
        <f t="array" ref="K2617">IFERROR(
    XLOOKUP(F2617,
            _xlws.FILTER('Supplier Emission'!$G$15:$G$49,
                   ('Supplier Emission'!$D$15:$D$49=H2617) * ('Supplier Emission'!$F$15:$F$49=$E$2590)),
            _xlws.FILTER('Supplier Emission'!$I$15:$I$49,
                   ('Supplier Emission'!$D$15:$D$49=H2617) * ('Supplier Emission'!$F$15:$F$49=$E$2590)),
            ""),
    "")</f>
        <v/>
      </c>
      <c r="L2617" s="311" t="str">
        <f t="array" ref="L2617">IFERROR(
    XLOOKUP(F2617,
            _xlws.FILTER('Supplier Emission'!$G$15:$G$49,
                   ('Supplier Emission'!$D$15:$D$49=H2617) * ('Supplier Emission'!$F$15:$F$49=$E$2590)),
            _xlws.FILTER('Supplier Emission'!$J$15:$J$49,
                   ('Supplier Emission'!$D$15:$D$49=H2617) * ('Supplier Emission'!$F$15:$F$49=$E$2590)),
            ""),
    "")</f>
        <v/>
      </c>
      <c r="M2617" s="311" t="str">
        <f t="array" ref="M2617">IFERROR(
    XLOOKUP(F2617,
            _xlws.FILTER('Supplier Emission'!$G$15:$G$49,
                   ('Supplier Emission'!$D$15:$D$49=H2617) * ('Supplier Emission'!$F$15:$F$49=$E$2590)),
            _xlws.FILTER('Supplier Emission'!$M$15:$M$49,
                   ('Supplier Emission'!$D$15:$D$49=H2617) * ('Supplier Emission'!$F$15:$F$49=$E$2590)),
            ""),
    "")</f>
        <v/>
      </c>
      <c r="N2617" s="311" t="str">
        <f t="array" ref="N2617">IFERROR(
    XLOOKUP(F2617,
            _xlws.FILTER('Supplier Emission'!$G$15:$G$49,
                   ('Supplier Emission'!$D$15:$D$49=H2617) * ('Supplier Emission'!$F$15:$F$49=$E$2590)),
            _xlws.FILTER('Supplier Emission'!$H$15:$H$49,
                   ('Supplier Emission'!$D$15:$D$49=H2617) * ('Supplier Emission'!$F$15:$F$49=$E$2590)),
            ""),
    "")</f>
        <v/>
      </c>
      <c r="O2617" s="311" t="str">
        <f t="array" ref="O2617">XLOOKUP(1,('Emission Factors'!$E$5:$E$488='GHG emissions calculations'!$F2617)*('Emission Factors'!$H$5:$H$488='GHG emissions calculations'!$H2617),INDEX('Emission Factors'!$E$5:$T$488,0,MATCH('GHG emissions calculations'!O$6,'Emission Factors'!$E$5:$T$5,0)),"",0)</f>
        <v/>
      </c>
      <c r="P2617" s="313" t="str">
        <f t="array" ref="P2617">IFERROR(
    INDEX('Emission Factors'!$E$5:$P$488,
          MATCH(1,
                ('Emission Factors'!$E$5:$E$488 = 'GHG emissions calculations'!$F2617) *
                ('Emission Factors'!$H$5:$H$488 = 'GHG emissions calculations'!$H2617),
                0),
          MATCH('GHG emissions calculations'!P$6,'Emission Factors'!$E$5:$P$5,0)),
    "")</f>
        <v/>
      </c>
      <c r="Q2617" s="311" t="str">
        <f t="array" ref="Q2617">IFERROR(
    IF(
        INDEX('Emission Factors'!$E$5:$P$488,
              MATCH(1,
                    ('Emission Factors'!$E$5:$E$488 = 'GHG emissions calculations'!$F2617) *
                    ('Emission Factors'!$H$5:$H$488 = 'GHG emissions calculations'!$H2617),
                    0),
              MATCH('GHG emissions calculations'!Q$6, 'Emission Factors'!$E$5:$P$5, 0)) &lt;&gt; "",
        INDEX('Emission Factors'!$E$5:$P$488,
              MATCH(1,
                    ('Emission Factors'!$E$5:$E$488 = 'GHG emissions calculations'!$F2617) *
                    ('Emission Factors'!$H$5:$H$488 = 'GHG emissions calculations'!$H2617),
                    0),
              MATCH('GHG emissions calculations'!Q$6, 'Emission Factors'!$E$5:$P$5, 0)),
        ""),
    "")</f>
        <v/>
      </c>
      <c r="R2617" s="311" t="str">
        <f t="array" ref="R2617">IFERROR(
    IF(
        INDEX('Emission Factors'!$E$5:$R$488,
              MATCH(1,
                    ('Emission Factors'!$E$5:$E$488 = 'GHG emissions calculations'!$F2617) *
                    ('Emission Factors'!$H$5:$H$488 = 'GHG emissions calculations'!$H2617),
                    0),
              MATCH('GHG emissions calculations'!R$6, 'Emission Factors'!$E$5:$R$5, 0)) &lt;&gt; "",
        INDEX('Emission Factors'!$E$5:$R$488,
              MATCH(1,
                    ('Emission Factors'!$E$5:$E$488 = 'GHG emissions calculations'!$F2617) *
                    ('Emission Factors'!$H$5:$H$488 = 'GHG emissions calculations'!$H2617),
                    0),
              MATCH('GHG emissions calculations'!R$6, 'Emission Factors'!$E$5:$R$5, 0)),
        ""),
    "")</f>
        <v/>
      </c>
      <c r="S2617" s="312">
        <f t="shared" si="4"/>
        <v>0</v>
      </c>
      <c r="T2617" s="23"/>
    </row>
    <row r="2618" ht="15.75" customHeight="1" outlineLevel="2">
      <c r="A2618" s="23"/>
      <c r="B2618" s="71"/>
      <c r="C2618" s="71"/>
      <c r="D2618" s="71"/>
      <c r="E2618" s="314"/>
      <c r="F2618" s="311" t="str">
        <f>Lists!AS55</f>
        <v>Office furniture - Africa</v>
      </c>
      <c r="G2618" s="311" t="str">
        <f t="array" ref="G2618">XLOOKUP(1,('Emission Factors'!$E$5:$E$488='GHG emissions calculations'!$F2618)*('Emission Factors'!$H$5:$H$488='GHG emissions calculations'!$H2618),INDEX('Emission Factors'!$E$5:$T$488,0,MATCH('GHG emissions calculations'!G$6,'Emission Factors'!$E$5:$T$5,0)),"",0)</f>
        <v/>
      </c>
      <c r="H2618" s="311" t="s">
        <v>238</v>
      </c>
      <c r="I2618" s="312" t="str">
        <f>IF(
    SUMIFS('Import data'!$L$25:$L$80,
           'Import data'!$J$25:$J$80, F2618,
           'Import data'!$G$25:$G$80, 'GHG emissions calculations'!$H2618,
           'Import data'!$I$25:$I$80,$E$2590) &lt;&gt; 0,
    SUMIFS('Import data'!$L$25:$L$80,
           'Import data'!$J$25:$J$80, F2618,
           'Import data'!$G$25:$G$80, 'GHG emissions calculations'!$H2618,
           'Import data'!$I$25:$I$80,$E$2590),
    ""
)</f>
        <v/>
      </c>
      <c r="J2618" s="311" t="str">
        <f t="array" ref="J2618">IF(
    XLOOKUP(F2618, 'Import data'!$J$26:$J$47, 'Import data'!$M$26:$M$47, "", 0) = "Please add the region-specific supplier emission factor or choose a different region available in the IAEG database.",
    "",
    XLOOKUP(F2618, 'Import data'!$J$26:$J$47, 'Import data'!$M$26:$M$47, "", 0)
)</f>
        <v/>
      </c>
      <c r="K2618" s="311" t="str">
        <f t="array" ref="K2618">IFERROR(
    XLOOKUP(F2618,
            _xlws.FILTER('Supplier Emission'!$G$15:$G$49,
                   ('Supplier Emission'!$D$15:$D$49=H2618) * ('Supplier Emission'!$F$15:$F$49=$E$2590)),
            _xlws.FILTER('Supplier Emission'!$I$15:$I$49,
                   ('Supplier Emission'!$D$15:$D$49=H2618) * ('Supplier Emission'!$F$15:$F$49=$E$2590)),
            ""),
    "")</f>
        <v/>
      </c>
      <c r="L2618" s="311" t="str">
        <f t="array" ref="L2618">IFERROR(
    XLOOKUP(F2618,
            _xlws.FILTER('Supplier Emission'!$G$15:$G$49,
                   ('Supplier Emission'!$D$15:$D$49=H2618) * ('Supplier Emission'!$F$15:$F$49=$E$2590)),
            _xlws.FILTER('Supplier Emission'!$J$15:$J$49,
                   ('Supplier Emission'!$D$15:$D$49=H2618) * ('Supplier Emission'!$F$15:$F$49=$E$2590)),
            ""),
    "")</f>
        <v/>
      </c>
      <c r="M2618" s="311" t="str">
        <f t="array" ref="M2618">IFERROR(
    XLOOKUP(F2618,
            _xlws.FILTER('Supplier Emission'!$G$15:$G$49,
                   ('Supplier Emission'!$D$15:$D$49=H2618) * ('Supplier Emission'!$F$15:$F$49=$E$2590)),
            _xlws.FILTER('Supplier Emission'!$M$15:$M$49,
                   ('Supplier Emission'!$D$15:$D$49=H2618) * ('Supplier Emission'!$F$15:$F$49=$E$2590)),
            ""),
    "")</f>
        <v/>
      </c>
      <c r="N2618" s="311" t="str">
        <f t="array" ref="N2618">IFERROR(
    XLOOKUP(F2618,
            _xlws.FILTER('Supplier Emission'!$G$15:$G$49,
                   ('Supplier Emission'!$D$15:$D$49=H2618) * ('Supplier Emission'!$F$15:$F$49=$E$2590)),
            _xlws.FILTER('Supplier Emission'!$H$15:$H$49,
                   ('Supplier Emission'!$D$15:$D$49=H2618) * ('Supplier Emission'!$F$15:$F$49=$E$2590)),
            ""),
    "")</f>
        <v/>
      </c>
      <c r="O2618" s="311" t="str">
        <f t="array" ref="O2618">XLOOKUP(1,('Emission Factors'!$E$5:$E$488='GHG emissions calculations'!$F2618)*('Emission Factors'!$H$5:$H$488='GHG emissions calculations'!$H2618),INDEX('Emission Factors'!$E$5:$T$488,0,MATCH('GHG emissions calculations'!O$6,'Emission Factors'!$E$5:$T$5,0)),"",0)</f>
        <v/>
      </c>
      <c r="P2618" s="313" t="str">
        <f t="array" ref="P2618">IFERROR(
    INDEX('Emission Factors'!$E$5:$P$488,
          MATCH(1,
                ('Emission Factors'!$E$5:$E$488 = 'GHG emissions calculations'!$F2618) *
                ('Emission Factors'!$H$5:$H$488 = 'GHG emissions calculations'!$H2618),
                0),
          MATCH('GHG emissions calculations'!P$6,'Emission Factors'!$E$5:$P$5,0)),
    "")</f>
        <v/>
      </c>
      <c r="Q2618" s="311" t="str">
        <f t="array" ref="Q2618">IFERROR(
    IF(
        INDEX('Emission Factors'!$E$5:$P$488,
              MATCH(1,
                    ('Emission Factors'!$E$5:$E$488 = 'GHG emissions calculations'!$F2618) *
                    ('Emission Factors'!$H$5:$H$488 = 'GHG emissions calculations'!$H2618),
                    0),
              MATCH('GHG emissions calculations'!Q$6, 'Emission Factors'!$E$5:$P$5, 0)) &lt;&gt; "",
        INDEX('Emission Factors'!$E$5:$P$488,
              MATCH(1,
                    ('Emission Factors'!$E$5:$E$488 = 'GHG emissions calculations'!$F2618) *
                    ('Emission Factors'!$H$5:$H$488 = 'GHG emissions calculations'!$H2618),
                    0),
              MATCH('GHG emissions calculations'!Q$6, 'Emission Factors'!$E$5:$P$5, 0)),
        ""),
    "")</f>
        <v/>
      </c>
      <c r="R2618" s="311" t="str">
        <f t="array" ref="R2618">IFERROR(
    IF(
        INDEX('Emission Factors'!$E$5:$R$488,
              MATCH(1,
                    ('Emission Factors'!$E$5:$E$488 = 'GHG emissions calculations'!$F2618) *
                    ('Emission Factors'!$H$5:$H$488 = 'GHG emissions calculations'!$H2618),
                    0),
              MATCH('GHG emissions calculations'!R$6, 'Emission Factors'!$E$5:$R$5, 0)) &lt;&gt; "",
        INDEX('Emission Factors'!$E$5:$R$488,
              MATCH(1,
                    ('Emission Factors'!$E$5:$E$488 = 'GHG emissions calculations'!$F2618) *
                    ('Emission Factors'!$H$5:$H$488 = 'GHG emissions calculations'!$H2618),
                    0),
              MATCH('GHG emissions calculations'!R$6, 'Emission Factors'!$E$5:$R$5, 0)),
        ""),
    "")</f>
        <v/>
      </c>
      <c r="S2618" s="312">
        <f t="shared" si="4"/>
        <v>0</v>
      </c>
      <c r="T2618" s="23"/>
    </row>
    <row r="2619" ht="15.75" customHeight="1" outlineLevel="2">
      <c r="A2619" s="23"/>
      <c r="B2619" s="71"/>
      <c r="C2619" s="71"/>
      <c r="D2619" s="71"/>
      <c r="E2619" s="314"/>
      <c r="F2619" s="311" t="str">
        <f>Lists!AS53</f>
        <v>Office furniture - America</v>
      </c>
      <c r="G2619" s="311">
        <f t="array" ref="G2619">XLOOKUP(1,('Emission Factors'!$E$5:$E$488='GHG emissions calculations'!$F2619)*('Emission Factors'!$H$5:$H$488='GHG emissions calculations'!$H2619),INDEX('Emission Factors'!$E$5:$T$488,0,MATCH('GHG emissions calculations'!G$6,'Emission Factors'!$E$5:$T$5,0)),"",0)</f>
        <v>3</v>
      </c>
      <c r="H2619" s="311" t="s">
        <v>238</v>
      </c>
      <c r="I2619" s="312" t="str">
        <f>IF(
    SUMIFS('Import data'!$L$25:$L$80,
           'Import data'!$J$25:$J$80, F2619,
           'Import data'!$G$25:$G$80, 'GHG emissions calculations'!$H2619,
           'Import data'!$I$25:$I$80,$E$2590) &lt;&gt; 0,
    SUMIFS('Import data'!$L$25:$L$80,
           'Import data'!$J$25:$J$80, F2619,
           'Import data'!$G$25:$G$80, 'GHG emissions calculations'!$H2619,
           'Import data'!$I$25:$I$80,$E$2590),
    ""
)</f>
        <v/>
      </c>
      <c r="J2619" s="311" t="str">
        <f t="array" ref="J2619">IF(
    XLOOKUP(F2619, 'Import data'!$J$26:$J$47, 'Import data'!$M$26:$M$47, "", 0) = "Please add the region-specific supplier emission factor or choose a different region available in the IAEG database.",
    "",
    XLOOKUP(F2619, 'Import data'!$J$26:$J$47, 'Import data'!$M$26:$M$47, "", 0)
)</f>
        <v/>
      </c>
      <c r="K2619" s="311" t="str">
        <f t="array" ref="K2619">IFERROR(
    XLOOKUP(F2619,
            _xlws.FILTER('Supplier Emission'!$G$15:$G$49,
                   ('Supplier Emission'!$D$15:$D$49=H2619) * ('Supplier Emission'!$F$15:$F$49=$E$2590)),
            _xlws.FILTER('Supplier Emission'!$I$15:$I$49,
                   ('Supplier Emission'!$D$15:$D$49=H2619) * ('Supplier Emission'!$F$15:$F$49=$E$2590)),
            ""),
    "")</f>
        <v/>
      </c>
      <c r="L2619" s="311" t="str">
        <f t="array" ref="L2619">IFERROR(
    XLOOKUP(F2619,
            _xlws.FILTER('Supplier Emission'!$G$15:$G$49,
                   ('Supplier Emission'!$D$15:$D$49=H2619) * ('Supplier Emission'!$F$15:$F$49=$E$2590)),
            _xlws.FILTER('Supplier Emission'!$J$15:$J$49,
                   ('Supplier Emission'!$D$15:$D$49=H2619) * ('Supplier Emission'!$F$15:$F$49=$E$2590)),
            ""),
    "")</f>
        <v/>
      </c>
      <c r="M2619" s="311" t="str">
        <f t="array" ref="M2619">IFERROR(
    XLOOKUP(F2619,
            _xlws.FILTER('Supplier Emission'!$G$15:$G$49,
                   ('Supplier Emission'!$D$15:$D$49=H2619) * ('Supplier Emission'!$F$15:$F$49=$E$2590)),
            _xlws.FILTER('Supplier Emission'!$M$15:$M$49,
                   ('Supplier Emission'!$D$15:$D$49=H2619) * ('Supplier Emission'!$F$15:$F$49=$E$2590)),
            ""),
    "")</f>
        <v/>
      </c>
      <c r="N2619" s="311" t="str">
        <f t="array" ref="N2619">IFERROR(
    XLOOKUP(F2619,
            _xlws.FILTER('Supplier Emission'!$G$15:$G$49,
                   ('Supplier Emission'!$D$15:$D$49=H2619) * ('Supplier Emission'!$F$15:$F$49=$E$2590)),
            _xlws.FILTER('Supplier Emission'!$H$15:$H$49,
                   ('Supplier Emission'!$D$15:$D$49=H2619) * ('Supplier Emission'!$F$15:$F$49=$E$2590)),
            ""),
    "")</f>
        <v/>
      </c>
      <c r="O2619" s="311" t="str">
        <f t="array" ref="O2619">XLOOKUP(1,('Emission Factors'!$E$5:$E$488='GHG emissions calculations'!$F2619)*('Emission Factors'!$H$5:$H$488='GHG emissions calculations'!$H2619),INDEX('Emission Factors'!$E$5:$T$488,0,MATCH('GHG emissions calculations'!O$6,'Emission Factors'!$E$5:$T$5,0)),"",0)</f>
        <v>Office furniture and custom architectural woodwork and millwork</v>
      </c>
      <c r="P2619" s="313">
        <f t="array" ref="P2619">IFERROR(
    INDEX('Emission Factors'!$E$5:$P$488,
          MATCH(1,
                ('Emission Factors'!$E$5:$E$488 = 'GHG emissions calculations'!$F2619) *
                ('Emission Factors'!$H$5:$H$488 = 'GHG emissions calculations'!$H2619),
                0),
          MATCH('GHG emissions calculations'!P$6,'Emission Factors'!$E$5:$P$5,0)),
    "")</f>
        <v>337.7784669</v>
      </c>
      <c r="Q2619" s="311" t="str">
        <f t="array" ref="Q2619">IFERROR(
    IF(
        INDEX('Emission Factors'!$E$5:$P$488,
              MATCH(1,
                    ('Emission Factors'!$E$5:$E$488 = 'GHG emissions calculations'!$F2619) *
                    ('Emission Factors'!$H$5:$H$488 = 'GHG emissions calculations'!$H2619),
                    0),
              MATCH('GHG emissions calculations'!Q$6, 'Emission Factors'!$E$5:$P$5, 0)) &lt;&gt; "",
        INDEX('Emission Factors'!$E$5:$P$488,
              MATCH(1,
                    ('Emission Factors'!$E$5:$E$488 = 'GHG emissions calculations'!$F2619) *
                    ('Emission Factors'!$H$5:$H$488 = 'GHG emissions calculations'!$H2619),
                    0),
              MATCH('GHG emissions calculations'!Q$6, 'Emission Factors'!$E$5:$P$5, 0)),
        ""),
    "")</f>
        <v>kgCO2e / k€</v>
      </c>
      <c r="R2619" s="311" t="str">
        <f t="array" ref="R2619">IFERROR(
    IF(
        INDEX('Emission Factors'!$E$5:$R$488,
              MATCH(1,
                    ('Emission Factors'!$E$5:$E$488 = 'GHG emissions calculations'!$F2619) *
                    ('Emission Factors'!$H$5:$H$488 = 'GHG emissions calculations'!$H2619),
                    0),
              MATCH('GHG emissions calculations'!R$6, 'Emission Factors'!$E$5:$R$5, 0)) &lt;&gt; "",
        INDEX('Emission Factors'!$E$5:$R$488,
              MATCH(1,
                    ('Emission Factors'!$E$5:$E$488 = 'GHG emissions calculations'!$F2619) *
                    ('Emission Factors'!$H$5:$H$488 = 'GHG emissions calculations'!$H2619),
                    0),
              MATCH('GHG emissions calculations'!R$6, 'Emission Factors'!$E$5:$R$5, 0)),
        ""),
    "")</f>
        <v>America</v>
      </c>
      <c r="S2619" s="312">
        <f t="shared" si="4"/>
        <v>0</v>
      </c>
      <c r="T2619" s="23"/>
    </row>
    <row r="2620" ht="15.75" customHeight="1" outlineLevel="2">
      <c r="A2620" s="23"/>
      <c r="B2620" s="71"/>
      <c r="C2620" s="71"/>
      <c r="D2620" s="71"/>
      <c r="E2620" s="314"/>
      <c r="F2620" s="311" t="str">
        <f>Lists!AS56</f>
        <v>Office furniture - Asia</v>
      </c>
      <c r="G2620" s="311" t="str">
        <f t="array" ref="G2620">XLOOKUP(1,('Emission Factors'!$E$5:$E$488='GHG emissions calculations'!$F2620)*('Emission Factors'!$H$5:$H$488='GHG emissions calculations'!$H2620),INDEX('Emission Factors'!$E$5:$T$488,0,MATCH('GHG emissions calculations'!G$6,'Emission Factors'!$E$5:$T$5,0)),"",0)</f>
        <v/>
      </c>
      <c r="H2620" s="311" t="s">
        <v>238</v>
      </c>
      <c r="I2620" s="312" t="str">
        <f>IF(
    SUMIFS('Import data'!$L$25:$L$80,
           'Import data'!$J$25:$J$80, F2620,
           'Import data'!$G$25:$G$80, 'GHG emissions calculations'!$H2620,
           'Import data'!$I$25:$I$80,$E$2590) &lt;&gt; 0,
    SUMIFS('Import data'!$L$25:$L$80,
           'Import data'!$J$25:$J$80, F2620,
           'Import data'!$G$25:$G$80, 'GHG emissions calculations'!$H2620,
           'Import data'!$I$25:$I$80,$E$2590),
    ""
)</f>
        <v/>
      </c>
      <c r="J2620" s="311" t="str">
        <f t="array" ref="J2620">IF(
    XLOOKUP(F2620, 'Import data'!$J$26:$J$47, 'Import data'!$M$26:$M$47, "", 0) = "Please add the region-specific supplier emission factor or choose a different region available in the IAEG database.",
    "",
    XLOOKUP(F2620, 'Import data'!$J$26:$J$47, 'Import data'!$M$26:$M$47, "", 0)
)</f>
        <v/>
      </c>
      <c r="K2620" s="311" t="str">
        <f t="array" ref="K2620">IFERROR(
    XLOOKUP(F2620,
            _xlws.FILTER('Supplier Emission'!$G$15:$G$49,
                   ('Supplier Emission'!$D$15:$D$49=H2620) * ('Supplier Emission'!$F$15:$F$49=$E$2590)),
            _xlws.FILTER('Supplier Emission'!$I$15:$I$49,
                   ('Supplier Emission'!$D$15:$D$49=H2620) * ('Supplier Emission'!$F$15:$F$49=$E$2590)),
            ""),
    "")</f>
        <v/>
      </c>
      <c r="L2620" s="311" t="str">
        <f t="array" ref="L2620">IFERROR(
    XLOOKUP(F2620,
            _xlws.FILTER('Supplier Emission'!$G$15:$G$49,
                   ('Supplier Emission'!$D$15:$D$49=H2620) * ('Supplier Emission'!$F$15:$F$49=$E$2590)),
            _xlws.FILTER('Supplier Emission'!$J$15:$J$49,
                   ('Supplier Emission'!$D$15:$D$49=H2620) * ('Supplier Emission'!$F$15:$F$49=$E$2590)),
            ""),
    "")</f>
        <v/>
      </c>
      <c r="M2620" s="311" t="str">
        <f t="array" ref="M2620">IFERROR(
    XLOOKUP(F2620,
            _xlws.FILTER('Supplier Emission'!$G$15:$G$49,
                   ('Supplier Emission'!$D$15:$D$49=H2620) * ('Supplier Emission'!$F$15:$F$49=$E$2590)),
            _xlws.FILTER('Supplier Emission'!$M$15:$M$49,
                   ('Supplier Emission'!$D$15:$D$49=H2620) * ('Supplier Emission'!$F$15:$F$49=$E$2590)),
            ""),
    "")</f>
        <v/>
      </c>
      <c r="N2620" s="311" t="str">
        <f t="array" ref="N2620">IFERROR(
    XLOOKUP(F2620,
            _xlws.FILTER('Supplier Emission'!$G$15:$G$49,
                   ('Supplier Emission'!$D$15:$D$49=H2620) * ('Supplier Emission'!$F$15:$F$49=$E$2590)),
            _xlws.FILTER('Supplier Emission'!$H$15:$H$49,
                   ('Supplier Emission'!$D$15:$D$49=H2620) * ('Supplier Emission'!$F$15:$F$49=$E$2590)),
            ""),
    "")</f>
        <v/>
      </c>
      <c r="O2620" s="311" t="str">
        <f t="array" ref="O2620">XLOOKUP(1,('Emission Factors'!$E$5:$E$488='GHG emissions calculations'!$F2620)*('Emission Factors'!$H$5:$H$488='GHG emissions calculations'!$H2620),INDEX('Emission Factors'!$E$5:$T$488,0,MATCH('GHG emissions calculations'!O$6,'Emission Factors'!$E$5:$T$5,0)),"",0)</f>
        <v/>
      </c>
      <c r="P2620" s="313" t="str">
        <f t="array" ref="P2620">IFERROR(
    INDEX('Emission Factors'!$E$5:$P$488,
          MATCH(1,
                ('Emission Factors'!$E$5:$E$488 = 'GHG emissions calculations'!$F2620) *
                ('Emission Factors'!$H$5:$H$488 = 'GHG emissions calculations'!$H2620),
                0),
          MATCH('GHG emissions calculations'!P$6,'Emission Factors'!$E$5:$P$5,0)),
    "")</f>
        <v/>
      </c>
      <c r="Q2620" s="311" t="str">
        <f t="array" ref="Q2620">IFERROR(
    IF(
        INDEX('Emission Factors'!$E$5:$P$488,
              MATCH(1,
                    ('Emission Factors'!$E$5:$E$488 = 'GHG emissions calculations'!$F2620) *
                    ('Emission Factors'!$H$5:$H$488 = 'GHG emissions calculations'!$H2620),
                    0),
              MATCH('GHG emissions calculations'!Q$6, 'Emission Factors'!$E$5:$P$5, 0)) &lt;&gt; "",
        INDEX('Emission Factors'!$E$5:$P$488,
              MATCH(1,
                    ('Emission Factors'!$E$5:$E$488 = 'GHG emissions calculations'!$F2620) *
                    ('Emission Factors'!$H$5:$H$488 = 'GHG emissions calculations'!$H2620),
                    0),
              MATCH('GHG emissions calculations'!Q$6, 'Emission Factors'!$E$5:$P$5, 0)),
        ""),
    "")</f>
        <v/>
      </c>
      <c r="R2620" s="311" t="str">
        <f t="array" ref="R2620">IFERROR(
    IF(
        INDEX('Emission Factors'!$E$5:$R$488,
              MATCH(1,
                    ('Emission Factors'!$E$5:$E$488 = 'GHG emissions calculations'!$F2620) *
                    ('Emission Factors'!$H$5:$H$488 = 'GHG emissions calculations'!$H2620),
                    0),
              MATCH('GHG emissions calculations'!R$6, 'Emission Factors'!$E$5:$R$5, 0)) &lt;&gt; "",
        INDEX('Emission Factors'!$E$5:$R$488,
              MATCH(1,
                    ('Emission Factors'!$E$5:$E$488 = 'GHG emissions calculations'!$F2620) *
                    ('Emission Factors'!$H$5:$H$488 = 'GHG emissions calculations'!$H2620),
                    0),
              MATCH('GHG emissions calculations'!R$6, 'Emission Factors'!$E$5:$R$5, 0)),
        ""),
    "")</f>
        <v/>
      </c>
      <c r="S2620" s="312">
        <f t="shared" si="4"/>
        <v>0</v>
      </c>
      <c r="T2620" s="23"/>
    </row>
    <row r="2621" ht="15.75" customHeight="1" outlineLevel="2">
      <c r="A2621" s="23"/>
      <c r="B2621" s="71"/>
      <c r="C2621" s="71"/>
      <c r="D2621" s="71"/>
      <c r="E2621" s="314"/>
      <c r="F2621" s="311" t="str">
        <f>Lists!AS54</f>
        <v>Office furniture - Europe</v>
      </c>
      <c r="G2621" s="311" t="str">
        <f t="array" ref="G2621">XLOOKUP(1,('Emission Factors'!$E$5:$E$488='GHG emissions calculations'!$F2621)*('Emission Factors'!$H$5:$H$488='GHG emissions calculations'!$H2621),INDEX('Emission Factors'!$E$5:$T$488,0,MATCH('GHG emissions calculations'!G$6,'Emission Factors'!$E$5:$T$5,0)),"",0)</f>
        <v/>
      </c>
      <c r="H2621" s="311" t="s">
        <v>238</v>
      </c>
      <c r="I2621" s="312" t="str">
        <f>IF(
    SUMIFS('Import data'!$L$25:$L$80,
           'Import data'!$J$25:$J$80, F2621,
           'Import data'!$G$25:$G$80, 'GHG emissions calculations'!$H2621,
           'Import data'!$I$25:$I$80,$E$2590) &lt;&gt; 0,
    SUMIFS('Import data'!$L$25:$L$80,
           'Import data'!$J$25:$J$80, F2621,
           'Import data'!$G$25:$G$80, 'GHG emissions calculations'!$H2621,
           'Import data'!$I$25:$I$80,$E$2590),
    ""
)</f>
        <v/>
      </c>
      <c r="J2621" s="311" t="str">
        <f t="array" ref="J2621">IF(
    XLOOKUP(F2621, 'Import data'!$J$26:$J$47, 'Import data'!$M$26:$M$47, "", 0) = "Please add the region-specific supplier emission factor or choose a different region available in the IAEG database.",
    "",
    XLOOKUP(F2621, 'Import data'!$J$26:$J$47, 'Import data'!$M$26:$M$47, "", 0)
)</f>
        <v/>
      </c>
      <c r="K2621" s="311" t="str">
        <f t="array" ref="K2621">IFERROR(
    XLOOKUP(F2621,
            _xlws.FILTER('Supplier Emission'!$G$15:$G$49,
                   ('Supplier Emission'!$D$15:$D$49=H2621) * ('Supplier Emission'!$F$15:$F$49=$E$2590)),
            _xlws.FILTER('Supplier Emission'!$I$15:$I$49,
                   ('Supplier Emission'!$D$15:$D$49=H2621) * ('Supplier Emission'!$F$15:$F$49=$E$2590)),
            ""),
    "")</f>
        <v/>
      </c>
      <c r="L2621" s="311" t="str">
        <f t="array" ref="L2621">IFERROR(
    XLOOKUP(F2621,
            _xlws.FILTER('Supplier Emission'!$G$15:$G$49,
                   ('Supplier Emission'!$D$15:$D$49=H2621) * ('Supplier Emission'!$F$15:$F$49=$E$2590)),
            _xlws.FILTER('Supplier Emission'!$J$15:$J$49,
                   ('Supplier Emission'!$D$15:$D$49=H2621) * ('Supplier Emission'!$F$15:$F$49=$E$2590)),
            ""),
    "")</f>
        <v/>
      </c>
      <c r="M2621" s="311" t="str">
        <f t="array" ref="M2621">IFERROR(
    XLOOKUP(F2621,
            _xlws.FILTER('Supplier Emission'!$G$15:$G$49,
                   ('Supplier Emission'!$D$15:$D$49=H2621) * ('Supplier Emission'!$F$15:$F$49=$E$2590)),
            _xlws.FILTER('Supplier Emission'!$M$15:$M$49,
                   ('Supplier Emission'!$D$15:$D$49=H2621) * ('Supplier Emission'!$F$15:$F$49=$E$2590)),
            ""),
    "")</f>
        <v/>
      </c>
      <c r="N2621" s="311" t="str">
        <f t="array" ref="N2621">IFERROR(
    XLOOKUP(F2621,
            _xlws.FILTER('Supplier Emission'!$G$15:$G$49,
                   ('Supplier Emission'!$D$15:$D$49=H2621) * ('Supplier Emission'!$F$15:$F$49=$E$2590)),
            _xlws.FILTER('Supplier Emission'!$H$15:$H$49,
                   ('Supplier Emission'!$D$15:$D$49=H2621) * ('Supplier Emission'!$F$15:$F$49=$E$2590)),
            ""),
    "")</f>
        <v/>
      </c>
      <c r="O2621" s="311" t="str">
        <f t="array" ref="O2621">XLOOKUP(1,('Emission Factors'!$E$5:$E$488='GHG emissions calculations'!$F2621)*('Emission Factors'!$H$5:$H$488='GHG emissions calculations'!$H2621),INDEX('Emission Factors'!$E$5:$T$488,0,MATCH('GHG emissions calculations'!O$6,'Emission Factors'!$E$5:$T$5,0)),"",0)</f>
        <v/>
      </c>
      <c r="P2621" s="313" t="str">
        <f t="array" ref="P2621">IFERROR(
    INDEX('Emission Factors'!$E$5:$P$488,
          MATCH(1,
                ('Emission Factors'!$E$5:$E$488 = 'GHG emissions calculations'!$F2621) *
                ('Emission Factors'!$H$5:$H$488 = 'GHG emissions calculations'!$H2621),
                0),
          MATCH('GHG emissions calculations'!P$6,'Emission Factors'!$E$5:$P$5,0)),
    "")</f>
        <v/>
      </c>
      <c r="Q2621" s="311" t="str">
        <f t="array" ref="Q2621">IFERROR(
    IF(
        INDEX('Emission Factors'!$E$5:$P$488,
              MATCH(1,
                    ('Emission Factors'!$E$5:$E$488 = 'GHG emissions calculations'!$F2621) *
                    ('Emission Factors'!$H$5:$H$488 = 'GHG emissions calculations'!$H2621),
                    0),
              MATCH('GHG emissions calculations'!Q$6, 'Emission Factors'!$E$5:$P$5, 0)) &lt;&gt; "",
        INDEX('Emission Factors'!$E$5:$P$488,
              MATCH(1,
                    ('Emission Factors'!$E$5:$E$488 = 'GHG emissions calculations'!$F2621) *
                    ('Emission Factors'!$H$5:$H$488 = 'GHG emissions calculations'!$H2621),
                    0),
              MATCH('GHG emissions calculations'!Q$6, 'Emission Factors'!$E$5:$P$5, 0)),
        ""),
    "")</f>
        <v/>
      </c>
      <c r="R2621" s="311" t="str">
        <f t="array" ref="R2621">IFERROR(
    IF(
        INDEX('Emission Factors'!$E$5:$R$488,
              MATCH(1,
                    ('Emission Factors'!$E$5:$E$488 = 'GHG emissions calculations'!$F2621) *
                    ('Emission Factors'!$H$5:$H$488 = 'GHG emissions calculations'!$H2621),
                    0),
              MATCH('GHG emissions calculations'!R$6, 'Emission Factors'!$E$5:$R$5, 0)) &lt;&gt; "",
        INDEX('Emission Factors'!$E$5:$R$488,
              MATCH(1,
                    ('Emission Factors'!$E$5:$E$488 = 'GHG emissions calculations'!$F2621) *
                    ('Emission Factors'!$H$5:$H$488 = 'GHG emissions calculations'!$H2621),
                    0),
              MATCH('GHG emissions calculations'!R$6, 'Emission Factors'!$E$5:$R$5, 0)),
        ""),
    "")</f>
        <v/>
      </c>
      <c r="S2621" s="312">
        <f t="shared" si="4"/>
        <v>0</v>
      </c>
      <c r="T2621" s="23"/>
    </row>
    <row r="2622" ht="15.75" customHeight="1" outlineLevel="2">
      <c r="A2622" s="23"/>
      <c r="B2622" s="71"/>
      <c r="C2622" s="71"/>
      <c r="D2622" s="71"/>
      <c r="E2622" s="314"/>
      <c r="F2622" s="311" t="str">
        <f>Lists!AS59</f>
        <v>Office furniture - Global or unspecified region</v>
      </c>
      <c r="G2622" s="311" t="str">
        <f t="array" ref="G2622">XLOOKUP(1,('Emission Factors'!$E$5:$E$488='GHG emissions calculations'!$F2622)*('Emission Factors'!$H$5:$H$488='GHG emissions calculations'!$H2622),INDEX('Emission Factors'!$E$5:$T$488,0,MATCH('GHG emissions calculations'!G$6,'Emission Factors'!$E$5:$T$5,0)),"",0)</f>
        <v/>
      </c>
      <c r="H2622" s="311" t="s">
        <v>238</v>
      </c>
      <c r="I2622" s="312" t="str">
        <f>IF(
    SUMIFS('Import data'!$L$25:$L$80,
           'Import data'!$J$25:$J$80, F2622,
           'Import data'!$G$25:$G$80, 'GHG emissions calculations'!$H2622,
           'Import data'!$I$25:$I$80,$E$2590) &lt;&gt; 0,
    SUMIFS('Import data'!$L$25:$L$80,
           'Import data'!$J$25:$J$80, F2622,
           'Import data'!$G$25:$G$80, 'GHG emissions calculations'!$H2622,
           'Import data'!$I$25:$I$80,$E$2590),
    ""
)</f>
        <v/>
      </c>
      <c r="J2622" s="311" t="str">
        <f t="array" ref="J2622">IF(
    XLOOKUP(F2622, 'Import data'!$J$26:$J$47, 'Import data'!$M$26:$M$47, "", 0) = "Please add the region-specific supplier emission factor or choose a different region available in the IAEG database.",
    "",
    XLOOKUP(F2622, 'Import data'!$J$26:$J$47, 'Import data'!$M$26:$M$47, "", 0)
)</f>
        <v/>
      </c>
      <c r="K2622" s="311" t="str">
        <f t="array" ref="K2622">IFERROR(
    XLOOKUP(F2622,
            _xlws.FILTER('Supplier Emission'!$G$15:$G$49,
                   ('Supplier Emission'!$D$15:$D$49=H2622) * ('Supplier Emission'!$F$15:$F$49=$E$2590)),
            _xlws.FILTER('Supplier Emission'!$I$15:$I$49,
                   ('Supplier Emission'!$D$15:$D$49=H2622) * ('Supplier Emission'!$F$15:$F$49=$E$2590)),
            ""),
    "")</f>
        <v/>
      </c>
      <c r="L2622" s="311" t="str">
        <f t="array" ref="L2622">IFERROR(
    XLOOKUP(F2622,
            _xlws.FILTER('Supplier Emission'!$G$15:$G$49,
                   ('Supplier Emission'!$D$15:$D$49=H2622) * ('Supplier Emission'!$F$15:$F$49=$E$2590)),
            _xlws.FILTER('Supplier Emission'!$J$15:$J$49,
                   ('Supplier Emission'!$D$15:$D$49=H2622) * ('Supplier Emission'!$F$15:$F$49=$E$2590)),
            ""),
    "")</f>
        <v/>
      </c>
      <c r="M2622" s="311" t="str">
        <f t="array" ref="M2622">IFERROR(
    XLOOKUP(F2622,
            _xlws.FILTER('Supplier Emission'!$G$15:$G$49,
                   ('Supplier Emission'!$D$15:$D$49=H2622) * ('Supplier Emission'!$F$15:$F$49=$E$2590)),
            _xlws.FILTER('Supplier Emission'!$M$15:$M$49,
                   ('Supplier Emission'!$D$15:$D$49=H2622) * ('Supplier Emission'!$F$15:$F$49=$E$2590)),
            ""),
    "")</f>
        <v/>
      </c>
      <c r="N2622" s="311" t="str">
        <f t="array" ref="N2622">IFERROR(
    XLOOKUP(F2622,
            _xlws.FILTER('Supplier Emission'!$G$15:$G$49,
                   ('Supplier Emission'!$D$15:$D$49=H2622) * ('Supplier Emission'!$F$15:$F$49=$E$2590)),
            _xlws.FILTER('Supplier Emission'!$H$15:$H$49,
                   ('Supplier Emission'!$D$15:$D$49=H2622) * ('Supplier Emission'!$F$15:$F$49=$E$2590)),
            ""),
    "")</f>
        <v/>
      </c>
      <c r="O2622" s="311" t="str">
        <f t="array" ref="O2622">XLOOKUP(1,('Emission Factors'!$E$5:$E$488='GHG emissions calculations'!$F2622)*('Emission Factors'!$H$5:$H$488='GHG emissions calculations'!$H2622),INDEX('Emission Factors'!$E$5:$T$488,0,MATCH('GHG emissions calculations'!O$6,'Emission Factors'!$E$5:$T$5,0)),"",0)</f>
        <v/>
      </c>
      <c r="P2622" s="313" t="str">
        <f t="array" ref="P2622">IFERROR(
    INDEX('Emission Factors'!$E$5:$P$488,
          MATCH(1,
                ('Emission Factors'!$E$5:$E$488 = 'GHG emissions calculations'!$F2622) *
                ('Emission Factors'!$H$5:$H$488 = 'GHG emissions calculations'!$H2622),
                0),
          MATCH('GHG emissions calculations'!P$6,'Emission Factors'!$E$5:$P$5,0)),
    "")</f>
        <v/>
      </c>
      <c r="Q2622" s="311" t="str">
        <f t="array" ref="Q2622">IFERROR(
    IF(
        INDEX('Emission Factors'!$E$5:$P$488,
              MATCH(1,
                    ('Emission Factors'!$E$5:$E$488 = 'GHG emissions calculations'!$F2622) *
                    ('Emission Factors'!$H$5:$H$488 = 'GHG emissions calculations'!$H2622),
                    0),
              MATCH('GHG emissions calculations'!Q$6, 'Emission Factors'!$E$5:$P$5, 0)) &lt;&gt; "",
        INDEX('Emission Factors'!$E$5:$P$488,
              MATCH(1,
                    ('Emission Factors'!$E$5:$E$488 = 'GHG emissions calculations'!$F2622) *
                    ('Emission Factors'!$H$5:$H$488 = 'GHG emissions calculations'!$H2622),
                    0),
              MATCH('GHG emissions calculations'!Q$6, 'Emission Factors'!$E$5:$P$5, 0)),
        ""),
    "")</f>
        <v/>
      </c>
      <c r="R2622" s="311" t="str">
        <f t="array" ref="R2622">IFERROR(
    IF(
        INDEX('Emission Factors'!$E$5:$R$488,
              MATCH(1,
                    ('Emission Factors'!$E$5:$E$488 = 'GHG emissions calculations'!$F2622) *
                    ('Emission Factors'!$H$5:$H$488 = 'GHG emissions calculations'!$H2622),
                    0),
              MATCH('GHG emissions calculations'!R$6, 'Emission Factors'!$E$5:$R$5, 0)) &lt;&gt; "",
        INDEX('Emission Factors'!$E$5:$R$488,
              MATCH(1,
                    ('Emission Factors'!$E$5:$E$488 = 'GHG emissions calculations'!$F2622) *
                    ('Emission Factors'!$H$5:$H$488 = 'GHG emissions calculations'!$H2622),
                    0),
              MATCH('GHG emissions calculations'!R$6, 'Emission Factors'!$E$5:$R$5, 0)),
        ""),
    "")</f>
        <v/>
      </c>
      <c r="S2622" s="312">
        <f t="shared" si="4"/>
        <v>0</v>
      </c>
      <c r="T2622" s="23"/>
    </row>
    <row r="2623" ht="15.75" customHeight="1" outlineLevel="2">
      <c r="A2623" s="23"/>
      <c r="B2623" s="71"/>
      <c r="C2623" s="71"/>
      <c r="D2623" s="71"/>
      <c r="E2623" s="314"/>
      <c r="F2623" s="311" t="str">
        <f>Lists!AS58</f>
        <v>Office furniture - Middle East</v>
      </c>
      <c r="G2623" s="311" t="str">
        <f t="array" ref="G2623">XLOOKUP(1,('Emission Factors'!$E$5:$E$488='GHG emissions calculations'!$F2623)*('Emission Factors'!$H$5:$H$488='GHG emissions calculations'!$H2623),INDEX('Emission Factors'!$E$5:$T$488,0,MATCH('GHG emissions calculations'!G$6,'Emission Factors'!$E$5:$T$5,0)),"",0)</f>
        <v/>
      </c>
      <c r="H2623" s="311" t="s">
        <v>238</v>
      </c>
      <c r="I2623" s="312" t="str">
        <f>IF(
    SUMIFS('Import data'!$L$25:$L$80,
           'Import data'!$J$25:$J$80, F2623,
           'Import data'!$G$25:$G$80, 'GHG emissions calculations'!$H2623,
           'Import data'!$I$25:$I$80,$E$2590) &lt;&gt; 0,
    SUMIFS('Import data'!$L$25:$L$80,
           'Import data'!$J$25:$J$80, F2623,
           'Import data'!$G$25:$G$80, 'GHG emissions calculations'!$H2623,
           'Import data'!$I$25:$I$80,$E$2590),
    ""
)</f>
        <v/>
      </c>
      <c r="J2623" s="311" t="str">
        <f t="array" ref="J2623">IF(
    XLOOKUP(F2623, 'Import data'!$J$26:$J$47, 'Import data'!$M$26:$M$47, "", 0) = "Please add the region-specific supplier emission factor or choose a different region available in the IAEG database.",
    "",
    XLOOKUP(F2623, 'Import data'!$J$26:$J$47, 'Import data'!$M$26:$M$47, "", 0)
)</f>
        <v/>
      </c>
      <c r="K2623" s="311" t="str">
        <f t="array" ref="K2623">IFERROR(
    XLOOKUP(F2623,
            _xlws.FILTER('Supplier Emission'!$G$15:$G$49,
                   ('Supplier Emission'!$D$15:$D$49=H2623) * ('Supplier Emission'!$F$15:$F$49=$E$2590)),
            _xlws.FILTER('Supplier Emission'!$I$15:$I$49,
                   ('Supplier Emission'!$D$15:$D$49=H2623) * ('Supplier Emission'!$F$15:$F$49=$E$2590)),
            ""),
    "")</f>
        <v/>
      </c>
      <c r="L2623" s="311" t="str">
        <f t="array" ref="L2623">IFERROR(
    XLOOKUP(F2623,
            _xlws.FILTER('Supplier Emission'!$G$15:$G$49,
                   ('Supplier Emission'!$D$15:$D$49=H2623) * ('Supplier Emission'!$F$15:$F$49=$E$2590)),
            _xlws.FILTER('Supplier Emission'!$J$15:$J$49,
                   ('Supplier Emission'!$D$15:$D$49=H2623) * ('Supplier Emission'!$F$15:$F$49=$E$2590)),
            ""),
    "")</f>
        <v/>
      </c>
      <c r="M2623" s="311" t="str">
        <f t="array" ref="M2623">IFERROR(
    XLOOKUP(F2623,
            _xlws.FILTER('Supplier Emission'!$G$15:$G$49,
                   ('Supplier Emission'!$D$15:$D$49=H2623) * ('Supplier Emission'!$F$15:$F$49=$E$2590)),
            _xlws.FILTER('Supplier Emission'!$M$15:$M$49,
                   ('Supplier Emission'!$D$15:$D$49=H2623) * ('Supplier Emission'!$F$15:$F$49=$E$2590)),
            ""),
    "")</f>
        <v/>
      </c>
      <c r="N2623" s="311" t="str">
        <f t="array" ref="N2623">IFERROR(
    XLOOKUP(F2623,
            _xlws.FILTER('Supplier Emission'!$G$15:$G$49,
                   ('Supplier Emission'!$D$15:$D$49=H2623) * ('Supplier Emission'!$F$15:$F$49=$E$2590)),
            _xlws.FILTER('Supplier Emission'!$H$15:$H$49,
                   ('Supplier Emission'!$D$15:$D$49=H2623) * ('Supplier Emission'!$F$15:$F$49=$E$2590)),
            ""),
    "")</f>
        <v/>
      </c>
      <c r="O2623" s="311" t="str">
        <f t="array" ref="O2623">XLOOKUP(1,('Emission Factors'!$E$5:$E$488='GHG emissions calculations'!$F2623)*('Emission Factors'!$H$5:$H$488='GHG emissions calculations'!$H2623),INDEX('Emission Factors'!$E$5:$T$488,0,MATCH('GHG emissions calculations'!O$6,'Emission Factors'!$E$5:$T$5,0)),"",0)</f>
        <v/>
      </c>
      <c r="P2623" s="313" t="str">
        <f t="array" ref="P2623">IFERROR(
    INDEX('Emission Factors'!$E$5:$P$488,
          MATCH(1,
                ('Emission Factors'!$E$5:$E$488 = 'GHG emissions calculations'!$F2623) *
                ('Emission Factors'!$H$5:$H$488 = 'GHG emissions calculations'!$H2623),
                0),
          MATCH('GHG emissions calculations'!P$6,'Emission Factors'!$E$5:$P$5,0)),
    "")</f>
        <v/>
      </c>
      <c r="Q2623" s="311" t="str">
        <f t="array" ref="Q2623">IFERROR(
    IF(
        INDEX('Emission Factors'!$E$5:$P$488,
              MATCH(1,
                    ('Emission Factors'!$E$5:$E$488 = 'GHG emissions calculations'!$F2623) *
                    ('Emission Factors'!$H$5:$H$488 = 'GHG emissions calculations'!$H2623),
                    0),
              MATCH('GHG emissions calculations'!Q$6, 'Emission Factors'!$E$5:$P$5, 0)) &lt;&gt; "",
        INDEX('Emission Factors'!$E$5:$P$488,
              MATCH(1,
                    ('Emission Factors'!$E$5:$E$488 = 'GHG emissions calculations'!$F2623) *
                    ('Emission Factors'!$H$5:$H$488 = 'GHG emissions calculations'!$H2623),
                    0),
              MATCH('GHG emissions calculations'!Q$6, 'Emission Factors'!$E$5:$P$5, 0)),
        ""),
    "")</f>
        <v/>
      </c>
      <c r="R2623" s="311" t="str">
        <f t="array" ref="R2623">IFERROR(
    IF(
        INDEX('Emission Factors'!$E$5:$R$488,
              MATCH(1,
                    ('Emission Factors'!$E$5:$E$488 = 'GHG emissions calculations'!$F2623) *
                    ('Emission Factors'!$H$5:$H$488 = 'GHG emissions calculations'!$H2623),
                    0),
              MATCH('GHG emissions calculations'!R$6, 'Emission Factors'!$E$5:$R$5, 0)) &lt;&gt; "",
        INDEX('Emission Factors'!$E$5:$R$488,
              MATCH(1,
                    ('Emission Factors'!$E$5:$E$488 = 'GHG emissions calculations'!$F2623) *
                    ('Emission Factors'!$H$5:$H$488 = 'GHG emissions calculations'!$H2623),
                    0),
              MATCH('GHG emissions calculations'!R$6, 'Emission Factors'!$E$5:$R$5, 0)),
        ""),
    "")</f>
        <v/>
      </c>
      <c r="S2623" s="312">
        <f t="shared" si="4"/>
        <v>0</v>
      </c>
      <c r="T2623" s="23"/>
    </row>
    <row r="2624" ht="15.75" customHeight="1" outlineLevel="2">
      <c r="A2624" s="23"/>
      <c r="B2624" s="71"/>
      <c r="C2624" s="71"/>
      <c r="D2624" s="71"/>
      <c r="E2624" s="314"/>
      <c r="F2624" s="311" t="str">
        <f>Lists!AS57</f>
        <v>Office furniture - Oceania</v>
      </c>
      <c r="G2624" s="311" t="str">
        <f t="array" ref="G2624">XLOOKUP(1,('Emission Factors'!$E$5:$E$488='GHG emissions calculations'!$F2624)*('Emission Factors'!$H$5:$H$488='GHG emissions calculations'!$H2624),INDEX('Emission Factors'!$E$5:$T$488,0,MATCH('GHG emissions calculations'!G$6,'Emission Factors'!$E$5:$T$5,0)),"",0)</f>
        <v/>
      </c>
      <c r="H2624" s="311" t="s">
        <v>238</v>
      </c>
      <c r="I2624" s="312" t="str">
        <f>IF(
    SUMIFS('Import data'!$L$25:$L$80,
           'Import data'!$J$25:$J$80, F2624,
           'Import data'!$G$25:$G$80, 'GHG emissions calculations'!$H2624,
           'Import data'!$I$25:$I$80,$E$2590) &lt;&gt; 0,
    SUMIFS('Import data'!$L$25:$L$80,
           'Import data'!$J$25:$J$80, F2624,
           'Import data'!$G$25:$G$80, 'GHG emissions calculations'!$H2624,
           'Import data'!$I$25:$I$80,$E$2590),
    ""
)</f>
        <v/>
      </c>
      <c r="J2624" s="311" t="str">
        <f t="array" ref="J2624">IF(
    XLOOKUP(F2624, 'Import data'!$J$26:$J$47, 'Import data'!$M$26:$M$47, "", 0) = "Please add the region-specific supplier emission factor or choose a different region available in the IAEG database.",
    "",
    XLOOKUP(F2624, 'Import data'!$J$26:$J$47, 'Import data'!$M$26:$M$47, "", 0)
)</f>
        <v/>
      </c>
      <c r="K2624" s="311" t="str">
        <f t="array" ref="K2624">IFERROR(
    XLOOKUP(F2624,
            _xlws.FILTER('Supplier Emission'!$G$15:$G$49,
                   ('Supplier Emission'!$D$15:$D$49=H2624) * ('Supplier Emission'!$F$15:$F$49=$E$2590)),
            _xlws.FILTER('Supplier Emission'!$I$15:$I$49,
                   ('Supplier Emission'!$D$15:$D$49=H2624) * ('Supplier Emission'!$F$15:$F$49=$E$2590)),
            ""),
    "")</f>
        <v/>
      </c>
      <c r="L2624" s="311" t="str">
        <f t="array" ref="L2624">IFERROR(
    XLOOKUP(F2624,
            _xlws.FILTER('Supplier Emission'!$G$15:$G$49,
                   ('Supplier Emission'!$D$15:$D$49=H2624) * ('Supplier Emission'!$F$15:$F$49=$E$2590)),
            _xlws.FILTER('Supplier Emission'!$J$15:$J$49,
                   ('Supplier Emission'!$D$15:$D$49=H2624) * ('Supplier Emission'!$F$15:$F$49=$E$2590)),
            ""),
    "")</f>
        <v/>
      </c>
      <c r="M2624" s="311" t="str">
        <f t="array" ref="M2624">IFERROR(
    XLOOKUP(F2624,
            _xlws.FILTER('Supplier Emission'!$G$15:$G$49,
                   ('Supplier Emission'!$D$15:$D$49=H2624) * ('Supplier Emission'!$F$15:$F$49=$E$2590)),
            _xlws.FILTER('Supplier Emission'!$M$15:$M$49,
                   ('Supplier Emission'!$D$15:$D$49=H2624) * ('Supplier Emission'!$F$15:$F$49=$E$2590)),
            ""),
    "")</f>
        <v/>
      </c>
      <c r="N2624" s="311" t="str">
        <f t="array" ref="N2624">IFERROR(
    XLOOKUP(F2624,
            _xlws.FILTER('Supplier Emission'!$G$15:$G$49,
                   ('Supplier Emission'!$D$15:$D$49=H2624) * ('Supplier Emission'!$F$15:$F$49=$E$2590)),
            _xlws.FILTER('Supplier Emission'!$H$15:$H$49,
                   ('Supplier Emission'!$D$15:$D$49=H2624) * ('Supplier Emission'!$F$15:$F$49=$E$2590)),
            ""),
    "")</f>
        <v/>
      </c>
      <c r="O2624" s="311" t="str">
        <f t="array" ref="O2624">XLOOKUP(1,('Emission Factors'!$E$5:$E$488='GHG emissions calculations'!$F2624)*('Emission Factors'!$H$5:$H$488='GHG emissions calculations'!$H2624),INDEX('Emission Factors'!$E$5:$T$488,0,MATCH('GHG emissions calculations'!O$6,'Emission Factors'!$E$5:$T$5,0)),"",0)</f>
        <v/>
      </c>
      <c r="P2624" s="313" t="str">
        <f t="array" ref="P2624">IFERROR(
    INDEX('Emission Factors'!$E$5:$P$488,
          MATCH(1,
                ('Emission Factors'!$E$5:$E$488 = 'GHG emissions calculations'!$F2624) *
                ('Emission Factors'!$H$5:$H$488 = 'GHG emissions calculations'!$H2624),
                0),
          MATCH('GHG emissions calculations'!P$6,'Emission Factors'!$E$5:$P$5,0)),
    "")</f>
        <v/>
      </c>
      <c r="Q2624" s="311" t="str">
        <f t="array" ref="Q2624">IFERROR(
    IF(
        INDEX('Emission Factors'!$E$5:$P$488,
              MATCH(1,
                    ('Emission Factors'!$E$5:$E$488 = 'GHG emissions calculations'!$F2624) *
                    ('Emission Factors'!$H$5:$H$488 = 'GHG emissions calculations'!$H2624),
                    0),
              MATCH('GHG emissions calculations'!Q$6, 'Emission Factors'!$E$5:$P$5, 0)) &lt;&gt; "",
        INDEX('Emission Factors'!$E$5:$P$488,
              MATCH(1,
                    ('Emission Factors'!$E$5:$E$488 = 'GHG emissions calculations'!$F2624) *
                    ('Emission Factors'!$H$5:$H$488 = 'GHG emissions calculations'!$H2624),
                    0),
              MATCH('GHG emissions calculations'!Q$6, 'Emission Factors'!$E$5:$P$5, 0)),
        ""),
    "")</f>
        <v/>
      </c>
      <c r="R2624" s="311" t="str">
        <f t="array" ref="R2624">IFERROR(
    IF(
        INDEX('Emission Factors'!$E$5:$R$488,
              MATCH(1,
                    ('Emission Factors'!$E$5:$E$488 = 'GHG emissions calculations'!$F2624) *
                    ('Emission Factors'!$H$5:$H$488 = 'GHG emissions calculations'!$H2624),
                    0),
              MATCH('GHG emissions calculations'!R$6, 'Emission Factors'!$E$5:$R$5, 0)) &lt;&gt; "",
        INDEX('Emission Factors'!$E$5:$R$488,
              MATCH(1,
                    ('Emission Factors'!$E$5:$E$488 = 'GHG emissions calculations'!$F2624) *
                    ('Emission Factors'!$H$5:$H$488 = 'GHG emissions calculations'!$H2624),
                    0),
              MATCH('GHG emissions calculations'!R$6, 'Emission Factors'!$E$5:$R$5, 0)),
        ""),
    "")</f>
        <v/>
      </c>
      <c r="S2624" s="312">
        <f t="shared" si="4"/>
        <v>0</v>
      </c>
      <c r="T2624" s="23"/>
    </row>
    <row r="2625" ht="15.75" customHeight="1" outlineLevel="2">
      <c r="A2625" s="23"/>
      <c r="B2625" s="71"/>
      <c r="C2625" s="71"/>
      <c r="D2625" s="71"/>
      <c r="E2625" s="314"/>
      <c r="F2625" s="311" t="str">
        <f>Lists!AS62</f>
        <v>Office supplies (paper) - Africa</v>
      </c>
      <c r="G2625" s="311" t="str">
        <f t="array" ref="G2625">XLOOKUP(1,('Emission Factors'!$E$5:$E$488='GHG emissions calculations'!$F2625)*('Emission Factors'!$H$5:$H$488='GHG emissions calculations'!$H2625),INDEX('Emission Factors'!$E$5:$T$488,0,MATCH('GHG emissions calculations'!G$6,'Emission Factors'!$E$5:$T$5,0)),"",0)</f>
        <v/>
      </c>
      <c r="H2625" s="311" t="s">
        <v>238</v>
      </c>
      <c r="I2625" s="312" t="str">
        <f>IF(
    SUMIFS('Import data'!$L$25:$L$80,
           'Import data'!$J$25:$J$80, F2625,
           'Import data'!$G$25:$G$80, 'GHG emissions calculations'!$H2625,
           'Import data'!$I$25:$I$80,$E$2590) &lt;&gt; 0,
    SUMIFS('Import data'!$L$25:$L$80,
           'Import data'!$J$25:$J$80, F2625,
           'Import data'!$G$25:$G$80, 'GHG emissions calculations'!$H2625,
           'Import data'!$I$25:$I$80,$E$2590),
    ""
)</f>
        <v/>
      </c>
      <c r="J2625" s="311" t="str">
        <f t="array" ref="J2625">IF(
    XLOOKUP(F2625, 'Import data'!$J$26:$J$47, 'Import data'!$M$26:$M$47, "", 0) = "Please add the region-specific supplier emission factor or choose a different region available in the IAEG database.",
    "",
    XLOOKUP(F2625, 'Import data'!$J$26:$J$47, 'Import data'!$M$26:$M$47, "", 0)
)</f>
        <v/>
      </c>
      <c r="K2625" s="311" t="str">
        <f t="array" ref="K2625">IFERROR(
    XLOOKUP(F2625,
            _xlws.FILTER('Supplier Emission'!$G$15:$G$49,
                   ('Supplier Emission'!$D$15:$D$49=H2625) * ('Supplier Emission'!$F$15:$F$49=$E$2590)),
            _xlws.FILTER('Supplier Emission'!$I$15:$I$49,
                   ('Supplier Emission'!$D$15:$D$49=H2625) * ('Supplier Emission'!$F$15:$F$49=$E$2590)),
            ""),
    "")</f>
        <v/>
      </c>
      <c r="L2625" s="311" t="str">
        <f t="array" ref="L2625">IFERROR(
    XLOOKUP(F2625,
            _xlws.FILTER('Supplier Emission'!$G$15:$G$49,
                   ('Supplier Emission'!$D$15:$D$49=H2625) * ('Supplier Emission'!$F$15:$F$49=$E$2590)),
            _xlws.FILTER('Supplier Emission'!$J$15:$J$49,
                   ('Supplier Emission'!$D$15:$D$49=H2625) * ('Supplier Emission'!$F$15:$F$49=$E$2590)),
            ""),
    "")</f>
        <v/>
      </c>
      <c r="M2625" s="311" t="str">
        <f t="array" ref="M2625">IFERROR(
    XLOOKUP(F2625,
            _xlws.FILTER('Supplier Emission'!$G$15:$G$49,
                   ('Supplier Emission'!$D$15:$D$49=H2625) * ('Supplier Emission'!$F$15:$F$49=$E$2590)),
            _xlws.FILTER('Supplier Emission'!$M$15:$M$49,
                   ('Supplier Emission'!$D$15:$D$49=H2625) * ('Supplier Emission'!$F$15:$F$49=$E$2590)),
            ""),
    "")</f>
        <v/>
      </c>
      <c r="N2625" s="311" t="str">
        <f t="array" ref="N2625">IFERROR(
    XLOOKUP(F2625,
            _xlws.FILTER('Supplier Emission'!$G$15:$G$49,
                   ('Supplier Emission'!$D$15:$D$49=H2625) * ('Supplier Emission'!$F$15:$F$49=$E$2590)),
            _xlws.FILTER('Supplier Emission'!$H$15:$H$49,
                   ('Supplier Emission'!$D$15:$D$49=H2625) * ('Supplier Emission'!$F$15:$F$49=$E$2590)),
            ""),
    "")</f>
        <v/>
      </c>
      <c r="O2625" s="311" t="str">
        <f t="array" ref="O2625">XLOOKUP(1,('Emission Factors'!$E$5:$E$488='GHG emissions calculations'!$F2625)*('Emission Factors'!$H$5:$H$488='GHG emissions calculations'!$H2625),INDEX('Emission Factors'!$E$5:$T$488,0,MATCH('GHG emissions calculations'!O$6,'Emission Factors'!$E$5:$T$5,0)),"",0)</f>
        <v/>
      </c>
      <c r="P2625" s="313" t="str">
        <f t="array" ref="P2625">IFERROR(
    INDEX('Emission Factors'!$E$5:$P$488,
          MATCH(1,
                ('Emission Factors'!$E$5:$E$488 = 'GHG emissions calculations'!$F2625) *
                ('Emission Factors'!$H$5:$H$488 = 'GHG emissions calculations'!$H2625),
                0),
          MATCH('GHG emissions calculations'!P$6,'Emission Factors'!$E$5:$P$5,0)),
    "")</f>
        <v/>
      </c>
      <c r="Q2625" s="311" t="str">
        <f t="array" ref="Q2625">IFERROR(
    IF(
        INDEX('Emission Factors'!$E$5:$P$488,
              MATCH(1,
                    ('Emission Factors'!$E$5:$E$488 = 'GHG emissions calculations'!$F2625) *
                    ('Emission Factors'!$H$5:$H$488 = 'GHG emissions calculations'!$H2625),
                    0),
              MATCH('GHG emissions calculations'!Q$6, 'Emission Factors'!$E$5:$P$5, 0)) &lt;&gt; "",
        INDEX('Emission Factors'!$E$5:$P$488,
              MATCH(1,
                    ('Emission Factors'!$E$5:$E$488 = 'GHG emissions calculations'!$F2625) *
                    ('Emission Factors'!$H$5:$H$488 = 'GHG emissions calculations'!$H2625),
                    0),
              MATCH('GHG emissions calculations'!Q$6, 'Emission Factors'!$E$5:$P$5, 0)),
        ""),
    "")</f>
        <v/>
      </c>
      <c r="R2625" s="311" t="str">
        <f t="array" ref="R2625">IFERROR(
    IF(
        INDEX('Emission Factors'!$E$5:$R$488,
              MATCH(1,
                    ('Emission Factors'!$E$5:$E$488 = 'GHG emissions calculations'!$F2625) *
                    ('Emission Factors'!$H$5:$H$488 = 'GHG emissions calculations'!$H2625),
                    0),
              MATCH('GHG emissions calculations'!R$6, 'Emission Factors'!$E$5:$R$5, 0)) &lt;&gt; "",
        INDEX('Emission Factors'!$E$5:$R$488,
              MATCH(1,
                    ('Emission Factors'!$E$5:$E$488 = 'GHG emissions calculations'!$F2625) *
                    ('Emission Factors'!$H$5:$H$488 = 'GHG emissions calculations'!$H2625),
                    0),
              MATCH('GHG emissions calculations'!R$6, 'Emission Factors'!$E$5:$R$5, 0)),
        ""),
    "")</f>
        <v/>
      </c>
      <c r="S2625" s="312">
        <f t="shared" si="4"/>
        <v>0</v>
      </c>
      <c r="T2625" s="23"/>
    </row>
    <row r="2626" ht="15.75" customHeight="1" outlineLevel="2">
      <c r="A2626" s="23"/>
      <c r="B2626" s="71"/>
      <c r="C2626" s="71"/>
      <c r="D2626" s="71"/>
      <c r="E2626" s="314"/>
      <c r="F2626" s="311" t="str">
        <f>Lists!AS60</f>
        <v>Office supplies (paper) - America</v>
      </c>
      <c r="G2626" s="311">
        <f t="array" ref="G2626">XLOOKUP(1,('Emission Factors'!$E$5:$E$488='GHG emissions calculations'!$F2626)*('Emission Factors'!$H$5:$H$488='GHG emissions calculations'!$H2626),INDEX('Emission Factors'!$E$5:$T$488,0,MATCH('GHG emissions calculations'!G$6,'Emission Factors'!$E$5:$T$5,0)),"",0)</f>
        <v>1</v>
      </c>
      <c r="H2626" s="311" t="s">
        <v>238</v>
      </c>
      <c r="I2626" s="312" t="str">
        <f>IF(
    SUMIFS('Import data'!$L$25:$L$80,
           'Import data'!$J$25:$J$80, F2626,
           'Import data'!$G$25:$G$80, 'GHG emissions calculations'!$H2626,
           'Import data'!$I$25:$I$80,$E$2590) &lt;&gt; 0,
    SUMIFS('Import data'!$L$25:$L$80,
           'Import data'!$J$25:$J$80, F2626,
           'Import data'!$G$25:$G$80, 'GHG emissions calculations'!$H2626,
           'Import data'!$I$25:$I$80,$E$2590),
    ""
)</f>
        <v/>
      </c>
      <c r="J2626" s="311" t="str">
        <f t="array" ref="J2626">IF(
    XLOOKUP(F2626, 'Import data'!$J$26:$J$47, 'Import data'!$M$26:$M$47, "", 0) = "Please add the region-specific supplier emission factor or choose a different region available in the IAEG database.",
    "",
    XLOOKUP(F2626, 'Import data'!$J$26:$J$47, 'Import data'!$M$26:$M$47, "", 0)
)</f>
        <v/>
      </c>
      <c r="K2626" s="311" t="str">
        <f t="array" ref="K2626">IFERROR(
    XLOOKUP(F2626,
            _xlws.FILTER('Supplier Emission'!$G$15:$G$49,
                   ('Supplier Emission'!$D$15:$D$49=H2626) * ('Supplier Emission'!$F$15:$F$49=$E$2590)),
            _xlws.FILTER('Supplier Emission'!$I$15:$I$49,
                   ('Supplier Emission'!$D$15:$D$49=H2626) * ('Supplier Emission'!$F$15:$F$49=$E$2590)),
            ""),
    "")</f>
        <v/>
      </c>
      <c r="L2626" s="311" t="str">
        <f t="array" ref="L2626">IFERROR(
    XLOOKUP(F2626,
            _xlws.FILTER('Supplier Emission'!$G$15:$G$49,
                   ('Supplier Emission'!$D$15:$D$49=H2626) * ('Supplier Emission'!$F$15:$F$49=$E$2590)),
            _xlws.FILTER('Supplier Emission'!$J$15:$J$49,
                   ('Supplier Emission'!$D$15:$D$49=H2626) * ('Supplier Emission'!$F$15:$F$49=$E$2590)),
            ""),
    "")</f>
        <v/>
      </c>
      <c r="M2626" s="311" t="str">
        <f t="array" ref="M2626">IFERROR(
    XLOOKUP(F2626,
            _xlws.FILTER('Supplier Emission'!$G$15:$G$49,
                   ('Supplier Emission'!$D$15:$D$49=H2626) * ('Supplier Emission'!$F$15:$F$49=$E$2590)),
            _xlws.FILTER('Supplier Emission'!$M$15:$M$49,
                   ('Supplier Emission'!$D$15:$D$49=H2626) * ('Supplier Emission'!$F$15:$F$49=$E$2590)),
            ""),
    "")</f>
        <v/>
      </c>
      <c r="N2626" s="311" t="str">
        <f t="array" ref="N2626">IFERROR(
    XLOOKUP(F2626,
            _xlws.FILTER('Supplier Emission'!$G$15:$G$49,
                   ('Supplier Emission'!$D$15:$D$49=H2626) * ('Supplier Emission'!$F$15:$F$49=$E$2590)),
            _xlws.FILTER('Supplier Emission'!$H$15:$H$49,
                   ('Supplier Emission'!$D$15:$D$49=H2626) * ('Supplier Emission'!$F$15:$F$49=$E$2590)),
            ""),
    "")</f>
        <v/>
      </c>
      <c r="O2626" s="311" t="str">
        <f t="array" ref="O2626">XLOOKUP(1,('Emission Factors'!$E$5:$E$488='GHG emissions calculations'!$F2626)*('Emission Factors'!$H$5:$H$488='GHG emissions calculations'!$H2626),INDEX('Emission Factors'!$E$5:$T$488,0,MATCH('GHG emissions calculations'!O$6,'Emission Factors'!$E$5:$T$5,0)),"",0)</f>
        <v>Paper office supplies</v>
      </c>
      <c r="P2626" s="313">
        <f t="array" ref="P2626">IFERROR(
    INDEX('Emission Factors'!$E$5:$P$488,
          MATCH(1,
                ('Emission Factors'!$E$5:$E$488 = 'GHG emissions calculations'!$F2626) *
                ('Emission Factors'!$H$5:$H$488 = 'GHG emissions calculations'!$H2626),
                0),
          MATCH('GHG emissions calculations'!P$6,'Emission Factors'!$E$5:$P$5,0)),
    "")</f>
        <v>915.1171875</v>
      </c>
      <c r="Q2626" s="311" t="str">
        <f t="array" ref="Q2626">IFERROR(
    IF(
        INDEX('Emission Factors'!$E$5:$P$488,
              MATCH(1,
                    ('Emission Factors'!$E$5:$E$488 = 'GHG emissions calculations'!$F2626) *
                    ('Emission Factors'!$H$5:$H$488 = 'GHG emissions calculations'!$H2626),
                    0),
              MATCH('GHG emissions calculations'!Q$6, 'Emission Factors'!$E$5:$P$5, 0)) &lt;&gt; "",
        INDEX('Emission Factors'!$E$5:$P$488,
              MATCH(1,
                    ('Emission Factors'!$E$5:$E$488 = 'GHG emissions calculations'!$F2626) *
                    ('Emission Factors'!$H$5:$H$488 = 'GHG emissions calculations'!$H2626),
                    0),
              MATCH('GHG emissions calculations'!Q$6, 'Emission Factors'!$E$5:$P$5, 0)),
        ""),
    "")</f>
        <v>kgCO2e / k€</v>
      </c>
      <c r="R2626" s="311" t="str">
        <f t="array" ref="R2626">IFERROR(
    IF(
        INDEX('Emission Factors'!$E$5:$R$488,
              MATCH(1,
                    ('Emission Factors'!$E$5:$E$488 = 'GHG emissions calculations'!$F2626) *
                    ('Emission Factors'!$H$5:$H$488 = 'GHG emissions calculations'!$H2626),
                    0),
              MATCH('GHG emissions calculations'!R$6, 'Emission Factors'!$E$5:$R$5, 0)) &lt;&gt; "",
        INDEX('Emission Factors'!$E$5:$R$488,
              MATCH(1,
                    ('Emission Factors'!$E$5:$E$488 = 'GHG emissions calculations'!$F2626) *
                    ('Emission Factors'!$H$5:$H$488 = 'GHG emissions calculations'!$H2626),
                    0),
              MATCH('GHG emissions calculations'!R$6, 'Emission Factors'!$E$5:$R$5, 0)),
        ""),
    "")</f>
        <v>America</v>
      </c>
      <c r="S2626" s="312">
        <f t="shared" si="4"/>
        <v>0</v>
      </c>
      <c r="T2626" s="23"/>
    </row>
    <row r="2627" ht="15.75" customHeight="1" outlineLevel="2">
      <c r="A2627" s="23"/>
      <c r="B2627" s="71"/>
      <c r="C2627" s="71"/>
      <c r="D2627" s="71"/>
      <c r="E2627" s="314"/>
      <c r="F2627" s="311" t="str">
        <f>Lists!AS63</f>
        <v>Office supplies (paper) - Asia</v>
      </c>
      <c r="G2627" s="311" t="str">
        <f t="array" ref="G2627">XLOOKUP(1,('Emission Factors'!$E$5:$E$488='GHG emissions calculations'!$F2627)*('Emission Factors'!$H$5:$H$488='GHG emissions calculations'!$H2627),INDEX('Emission Factors'!$E$5:$T$488,0,MATCH('GHG emissions calculations'!G$6,'Emission Factors'!$E$5:$T$5,0)),"",0)</f>
        <v/>
      </c>
      <c r="H2627" s="311" t="s">
        <v>238</v>
      </c>
      <c r="I2627" s="312" t="str">
        <f>IF(
    SUMIFS('Import data'!$L$25:$L$80,
           'Import data'!$J$25:$J$80, F2627,
           'Import data'!$G$25:$G$80, 'GHG emissions calculations'!$H2627,
           'Import data'!$I$25:$I$80,$E$2590) &lt;&gt; 0,
    SUMIFS('Import data'!$L$25:$L$80,
           'Import data'!$J$25:$J$80, F2627,
           'Import data'!$G$25:$G$80, 'GHG emissions calculations'!$H2627,
           'Import data'!$I$25:$I$80,$E$2590),
    ""
)</f>
        <v/>
      </c>
      <c r="J2627" s="311" t="str">
        <f t="array" ref="J2627">IF(
    XLOOKUP(F2627, 'Import data'!$J$26:$J$47, 'Import data'!$M$26:$M$47, "", 0) = "Please add the region-specific supplier emission factor or choose a different region available in the IAEG database.",
    "",
    XLOOKUP(F2627, 'Import data'!$J$26:$J$47, 'Import data'!$M$26:$M$47, "", 0)
)</f>
        <v/>
      </c>
      <c r="K2627" s="311" t="str">
        <f t="array" ref="K2627">IFERROR(
    XLOOKUP(F2627,
            _xlws.FILTER('Supplier Emission'!$G$15:$G$49,
                   ('Supplier Emission'!$D$15:$D$49=H2627) * ('Supplier Emission'!$F$15:$F$49=$E$2590)),
            _xlws.FILTER('Supplier Emission'!$I$15:$I$49,
                   ('Supplier Emission'!$D$15:$D$49=H2627) * ('Supplier Emission'!$F$15:$F$49=$E$2590)),
            ""),
    "")</f>
        <v/>
      </c>
      <c r="L2627" s="311" t="str">
        <f t="array" ref="L2627">IFERROR(
    XLOOKUP(F2627,
            _xlws.FILTER('Supplier Emission'!$G$15:$G$49,
                   ('Supplier Emission'!$D$15:$D$49=H2627) * ('Supplier Emission'!$F$15:$F$49=$E$2590)),
            _xlws.FILTER('Supplier Emission'!$J$15:$J$49,
                   ('Supplier Emission'!$D$15:$D$49=H2627) * ('Supplier Emission'!$F$15:$F$49=$E$2590)),
            ""),
    "")</f>
        <v/>
      </c>
      <c r="M2627" s="311" t="str">
        <f t="array" ref="M2627">IFERROR(
    XLOOKUP(F2627,
            _xlws.FILTER('Supplier Emission'!$G$15:$G$49,
                   ('Supplier Emission'!$D$15:$D$49=H2627) * ('Supplier Emission'!$F$15:$F$49=$E$2590)),
            _xlws.FILTER('Supplier Emission'!$M$15:$M$49,
                   ('Supplier Emission'!$D$15:$D$49=H2627) * ('Supplier Emission'!$F$15:$F$49=$E$2590)),
            ""),
    "")</f>
        <v/>
      </c>
      <c r="N2627" s="311" t="str">
        <f t="array" ref="N2627">IFERROR(
    XLOOKUP(F2627,
            _xlws.FILTER('Supplier Emission'!$G$15:$G$49,
                   ('Supplier Emission'!$D$15:$D$49=H2627) * ('Supplier Emission'!$F$15:$F$49=$E$2590)),
            _xlws.FILTER('Supplier Emission'!$H$15:$H$49,
                   ('Supplier Emission'!$D$15:$D$49=H2627) * ('Supplier Emission'!$F$15:$F$49=$E$2590)),
            ""),
    "")</f>
        <v/>
      </c>
      <c r="O2627" s="311" t="str">
        <f t="array" ref="O2627">XLOOKUP(1,('Emission Factors'!$E$5:$E$488='GHG emissions calculations'!$F2627)*('Emission Factors'!$H$5:$H$488='GHG emissions calculations'!$H2627),INDEX('Emission Factors'!$E$5:$T$488,0,MATCH('GHG emissions calculations'!O$6,'Emission Factors'!$E$5:$T$5,0)),"",0)</f>
        <v/>
      </c>
      <c r="P2627" s="313" t="str">
        <f t="array" ref="P2627">IFERROR(
    INDEX('Emission Factors'!$E$5:$P$488,
          MATCH(1,
                ('Emission Factors'!$E$5:$E$488 = 'GHG emissions calculations'!$F2627) *
                ('Emission Factors'!$H$5:$H$488 = 'GHG emissions calculations'!$H2627),
                0),
          MATCH('GHG emissions calculations'!P$6,'Emission Factors'!$E$5:$P$5,0)),
    "")</f>
        <v/>
      </c>
      <c r="Q2627" s="311" t="str">
        <f t="array" ref="Q2627">IFERROR(
    IF(
        INDEX('Emission Factors'!$E$5:$P$488,
              MATCH(1,
                    ('Emission Factors'!$E$5:$E$488 = 'GHG emissions calculations'!$F2627) *
                    ('Emission Factors'!$H$5:$H$488 = 'GHG emissions calculations'!$H2627),
                    0),
              MATCH('GHG emissions calculations'!Q$6, 'Emission Factors'!$E$5:$P$5, 0)) &lt;&gt; "",
        INDEX('Emission Factors'!$E$5:$P$488,
              MATCH(1,
                    ('Emission Factors'!$E$5:$E$488 = 'GHG emissions calculations'!$F2627) *
                    ('Emission Factors'!$H$5:$H$488 = 'GHG emissions calculations'!$H2627),
                    0),
              MATCH('GHG emissions calculations'!Q$6, 'Emission Factors'!$E$5:$P$5, 0)),
        ""),
    "")</f>
        <v/>
      </c>
      <c r="R2627" s="311" t="str">
        <f t="array" ref="R2627">IFERROR(
    IF(
        INDEX('Emission Factors'!$E$5:$R$488,
              MATCH(1,
                    ('Emission Factors'!$E$5:$E$488 = 'GHG emissions calculations'!$F2627) *
                    ('Emission Factors'!$H$5:$H$488 = 'GHG emissions calculations'!$H2627),
                    0),
              MATCH('GHG emissions calculations'!R$6, 'Emission Factors'!$E$5:$R$5, 0)) &lt;&gt; "",
        INDEX('Emission Factors'!$E$5:$R$488,
              MATCH(1,
                    ('Emission Factors'!$E$5:$E$488 = 'GHG emissions calculations'!$F2627) *
                    ('Emission Factors'!$H$5:$H$488 = 'GHG emissions calculations'!$H2627),
                    0),
              MATCH('GHG emissions calculations'!R$6, 'Emission Factors'!$E$5:$R$5, 0)),
        ""),
    "")</f>
        <v/>
      </c>
      <c r="S2627" s="312">
        <f t="shared" si="4"/>
        <v>0</v>
      </c>
      <c r="T2627" s="23"/>
    </row>
    <row r="2628" ht="15.75" customHeight="1" outlineLevel="2">
      <c r="A2628" s="23"/>
      <c r="B2628" s="71"/>
      <c r="C2628" s="71"/>
      <c r="D2628" s="71"/>
      <c r="E2628" s="314"/>
      <c r="F2628" s="311" t="str">
        <f>Lists!AS61</f>
        <v>Office supplies (paper) - Europe</v>
      </c>
      <c r="G2628" s="311" t="str">
        <f t="array" ref="G2628">XLOOKUP(1,('Emission Factors'!$E$5:$E$488='GHG emissions calculations'!$F2628)*('Emission Factors'!$H$5:$H$488='GHG emissions calculations'!$H2628),INDEX('Emission Factors'!$E$5:$T$488,0,MATCH('GHG emissions calculations'!G$6,'Emission Factors'!$E$5:$T$5,0)),"",0)</f>
        <v/>
      </c>
      <c r="H2628" s="311" t="s">
        <v>238</v>
      </c>
      <c r="I2628" s="312" t="str">
        <f>IF(
    SUMIFS('Import data'!$L$25:$L$80,
           'Import data'!$J$25:$J$80, F2628,
           'Import data'!$G$25:$G$80, 'GHG emissions calculations'!$H2628,
           'Import data'!$I$25:$I$80,$E$2590) &lt;&gt; 0,
    SUMIFS('Import data'!$L$25:$L$80,
           'Import data'!$J$25:$J$80, F2628,
           'Import data'!$G$25:$G$80, 'GHG emissions calculations'!$H2628,
           'Import data'!$I$25:$I$80,$E$2590),
    ""
)</f>
        <v/>
      </c>
      <c r="J2628" s="311" t="str">
        <f t="array" ref="J2628">IF(
    XLOOKUP(F2628, 'Import data'!$J$26:$J$47, 'Import data'!$M$26:$M$47, "", 0) = "Please add the region-specific supplier emission factor or choose a different region available in the IAEG database.",
    "",
    XLOOKUP(F2628, 'Import data'!$J$26:$J$47, 'Import data'!$M$26:$M$47, "", 0)
)</f>
        <v/>
      </c>
      <c r="K2628" s="311" t="str">
        <f t="array" ref="K2628">IFERROR(
    XLOOKUP(F2628,
            _xlws.FILTER('Supplier Emission'!$G$15:$G$49,
                   ('Supplier Emission'!$D$15:$D$49=H2628) * ('Supplier Emission'!$F$15:$F$49=$E$2590)),
            _xlws.FILTER('Supplier Emission'!$I$15:$I$49,
                   ('Supplier Emission'!$D$15:$D$49=H2628) * ('Supplier Emission'!$F$15:$F$49=$E$2590)),
            ""),
    "")</f>
        <v/>
      </c>
      <c r="L2628" s="311" t="str">
        <f t="array" ref="L2628">IFERROR(
    XLOOKUP(F2628,
            _xlws.FILTER('Supplier Emission'!$G$15:$G$49,
                   ('Supplier Emission'!$D$15:$D$49=H2628) * ('Supplier Emission'!$F$15:$F$49=$E$2590)),
            _xlws.FILTER('Supplier Emission'!$J$15:$J$49,
                   ('Supplier Emission'!$D$15:$D$49=H2628) * ('Supplier Emission'!$F$15:$F$49=$E$2590)),
            ""),
    "")</f>
        <v/>
      </c>
      <c r="M2628" s="311" t="str">
        <f t="array" ref="M2628">IFERROR(
    XLOOKUP(F2628,
            _xlws.FILTER('Supplier Emission'!$G$15:$G$49,
                   ('Supplier Emission'!$D$15:$D$49=H2628) * ('Supplier Emission'!$F$15:$F$49=$E$2590)),
            _xlws.FILTER('Supplier Emission'!$M$15:$M$49,
                   ('Supplier Emission'!$D$15:$D$49=H2628) * ('Supplier Emission'!$F$15:$F$49=$E$2590)),
            ""),
    "")</f>
        <v/>
      </c>
      <c r="N2628" s="311" t="str">
        <f t="array" ref="N2628">IFERROR(
    XLOOKUP(F2628,
            _xlws.FILTER('Supplier Emission'!$G$15:$G$49,
                   ('Supplier Emission'!$D$15:$D$49=H2628) * ('Supplier Emission'!$F$15:$F$49=$E$2590)),
            _xlws.FILTER('Supplier Emission'!$H$15:$H$49,
                   ('Supplier Emission'!$D$15:$D$49=H2628) * ('Supplier Emission'!$F$15:$F$49=$E$2590)),
            ""),
    "")</f>
        <v/>
      </c>
      <c r="O2628" s="311" t="str">
        <f t="array" ref="O2628">XLOOKUP(1,('Emission Factors'!$E$5:$E$488='GHG emissions calculations'!$F2628)*('Emission Factors'!$H$5:$H$488='GHG emissions calculations'!$H2628),INDEX('Emission Factors'!$E$5:$T$488,0,MATCH('GHG emissions calculations'!O$6,'Emission Factors'!$E$5:$T$5,0)),"",0)</f>
        <v/>
      </c>
      <c r="P2628" s="313" t="str">
        <f t="array" ref="P2628">IFERROR(
    INDEX('Emission Factors'!$E$5:$P$488,
          MATCH(1,
                ('Emission Factors'!$E$5:$E$488 = 'GHG emissions calculations'!$F2628) *
                ('Emission Factors'!$H$5:$H$488 = 'GHG emissions calculations'!$H2628),
                0),
          MATCH('GHG emissions calculations'!P$6,'Emission Factors'!$E$5:$P$5,0)),
    "")</f>
        <v/>
      </c>
      <c r="Q2628" s="311" t="str">
        <f t="array" ref="Q2628">IFERROR(
    IF(
        INDEX('Emission Factors'!$E$5:$P$488,
              MATCH(1,
                    ('Emission Factors'!$E$5:$E$488 = 'GHG emissions calculations'!$F2628) *
                    ('Emission Factors'!$H$5:$H$488 = 'GHG emissions calculations'!$H2628),
                    0),
              MATCH('GHG emissions calculations'!Q$6, 'Emission Factors'!$E$5:$P$5, 0)) &lt;&gt; "",
        INDEX('Emission Factors'!$E$5:$P$488,
              MATCH(1,
                    ('Emission Factors'!$E$5:$E$488 = 'GHG emissions calculations'!$F2628) *
                    ('Emission Factors'!$H$5:$H$488 = 'GHG emissions calculations'!$H2628),
                    0),
              MATCH('GHG emissions calculations'!Q$6, 'Emission Factors'!$E$5:$P$5, 0)),
        ""),
    "")</f>
        <v/>
      </c>
      <c r="R2628" s="311" t="str">
        <f t="array" ref="R2628">IFERROR(
    IF(
        INDEX('Emission Factors'!$E$5:$R$488,
              MATCH(1,
                    ('Emission Factors'!$E$5:$E$488 = 'GHG emissions calculations'!$F2628) *
                    ('Emission Factors'!$H$5:$H$488 = 'GHG emissions calculations'!$H2628),
                    0),
              MATCH('GHG emissions calculations'!R$6, 'Emission Factors'!$E$5:$R$5, 0)) &lt;&gt; "",
        INDEX('Emission Factors'!$E$5:$R$488,
              MATCH(1,
                    ('Emission Factors'!$E$5:$E$488 = 'GHG emissions calculations'!$F2628) *
                    ('Emission Factors'!$H$5:$H$488 = 'GHG emissions calculations'!$H2628),
                    0),
              MATCH('GHG emissions calculations'!R$6, 'Emission Factors'!$E$5:$R$5, 0)),
        ""),
    "")</f>
        <v/>
      </c>
      <c r="S2628" s="312">
        <f t="shared" si="4"/>
        <v>0</v>
      </c>
      <c r="T2628" s="23"/>
    </row>
    <row r="2629" ht="15.75" customHeight="1" outlineLevel="2">
      <c r="A2629" s="23"/>
      <c r="B2629" s="71"/>
      <c r="C2629" s="71"/>
      <c r="D2629" s="71"/>
      <c r="E2629" s="314"/>
      <c r="F2629" s="311" t="str">
        <f>Lists!AS66</f>
        <v>Office supplies (paper) - Global or unspecified region</v>
      </c>
      <c r="G2629" s="311" t="str">
        <f t="array" ref="G2629">XLOOKUP(1,('Emission Factors'!$E$5:$E$488='GHG emissions calculations'!$F2629)*('Emission Factors'!$H$5:$H$488='GHG emissions calculations'!$H2629),INDEX('Emission Factors'!$E$5:$T$488,0,MATCH('GHG emissions calculations'!G$6,'Emission Factors'!$E$5:$T$5,0)),"",0)</f>
        <v/>
      </c>
      <c r="H2629" s="311" t="s">
        <v>238</v>
      </c>
      <c r="I2629" s="312" t="str">
        <f>IF(
    SUMIFS('Import data'!$L$25:$L$80,
           'Import data'!$J$25:$J$80, F2629,
           'Import data'!$G$25:$G$80, 'GHG emissions calculations'!$H2629,
           'Import data'!$I$25:$I$80,$E$2590) &lt;&gt; 0,
    SUMIFS('Import data'!$L$25:$L$80,
           'Import data'!$J$25:$J$80, F2629,
           'Import data'!$G$25:$G$80, 'GHG emissions calculations'!$H2629,
           'Import data'!$I$25:$I$80,$E$2590),
    ""
)</f>
        <v/>
      </c>
      <c r="J2629" s="311" t="str">
        <f t="array" ref="J2629">IF(
    XLOOKUP(F2629, 'Import data'!$J$26:$J$47, 'Import data'!$M$26:$M$47, "", 0) = "Please add the region-specific supplier emission factor or choose a different region available in the IAEG database.",
    "",
    XLOOKUP(F2629, 'Import data'!$J$26:$J$47, 'Import data'!$M$26:$M$47, "", 0)
)</f>
        <v/>
      </c>
      <c r="K2629" s="311" t="str">
        <f t="array" ref="K2629">IFERROR(
    XLOOKUP(F2629,
            _xlws.FILTER('Supplier Emission'!$G$15:$G$49,
                   ('Supplier Emission'!$D$15:$D$49=H2629) * ('Supplier Emission'!$F$15:$F$49=$E$2590)),
            _xlws.FILTER('Supplier Emission'!$I$15:$I$49,
                   ('Supplier Emission'!$D$15:$D$49=H2629) * ('Supplier Emission'!$F$15:$F$49=$E$2590)),
            ""),
    "")</f>
        <v/>
      </c>
      <c r="L2629" s="311" t="str">
        <f t="array" ref="L2629">IFERROR(
    XLOOKUP(F2629,
            _xlws.FILTER('Supplier Emission'!$G$15:$G$49,
                   ('Supplier Emission'!$D$15:$D$49=H2629) * ('Supplier Emission'!$F$15:$F$49=$E$2590)),
            _xlws.FILTER('Supplier Emission'!$J$15:$J$49,
                   ('Supplier Emission'!$D$15:$D$49=H2629) * ('Supplier Emission'!$F$15:$F$49=$E$2590)),
            ""),
    "")</f>
        <v/>
      </c>
      <c r="M2629" s="311" t="str">
        <f t="array" ref="M2629">IFERROR(
    XLOOKUP(F2629,
            _xlws.FILTER('Supplier Emission'!$G$15:$G$49,
                   ('Supplier Emission'!$D$15:$D$49=H2629) * ('Supplier Emission'!$F$15:$F$49=$E$2590)),
            _xlws.FILTER('Supplier Emission'!$M$15:$M$49,
                   ('Supplier Emission'!$D$15:$D$49=H2629) * ('Supplier Emission'!$F$15:$F$49=$E$2590)),
            ""),
    "")</f>
        <v/>
      </c>
      <c r="N2629" s="311" t="str">
        <f t="array" ref="N2629">IFERROR(
    XLOOKUP(F2629,
            _xlws.FILTER('Supplier Emission'!$G$15:$G$49,
                   ('Supplier Emission'!$D$15:$D$49=H2629) * ('Supplier Emission'!$F$15:$F$49=$E$2590)),
            _xlws.FILTER('Supplier Emission'!$H$15:$H$49,
                   ('Supplier Emission'!$D$15:$D$49=H2629) * ('Supplier Emission'!$F$15:$F$49=$E$2590)),
            ""),
    "")</f>
        <v/>
      </c>
      <c r="O2629" s="311" t="str">
        <f t="array" ref="O2629">XLOOKUP(1,('Emission Factors'!$E$5:$E$488='GHG emissions calculations'!$F2629)*('Emission Factors'!$H$5:$H$488='GHG emissions calculations'!$H2629),INDEX('Emission Factors'!$E$5:$T$488,0,MATCH('GHG emissions calculations'!O$6,'Emission Factors'!$E$5:$T$5,0)),"",0)</f>
        <v/>
      </c>
      <c r="P2629" s="313" t="str">
        <f t="array" ref="P2629">IFERROR(
    INDEX('Emission Factors'!$E$5:$P$488,
          MATCH(1,
                ('Emission Factors'!$E$5:$E$488 = 'GHG emissions calculations'!$F2629) *
                ('Emission Factors'!$H$5:$H$488 = 'GHG emissions calculations'!$H2629),
                0),
          MATCH('GHG emissions calculations'!P$6,'Emission Factors'!$E$5:$P$5,0)),
    "")</f>
        <v/>
      </c>
      <c r="Q2629" s="311" t="str">
        <f t="array" ref="Q2629">IFERROR(
    IF(
        INDEX('Emission Factors'!$E$5:$P$488,
              MATCH(1,
                    ('Emission Factors'!$E$5:$E$488 = 'GHG emissions calculations'!$F2629) *
                    ('Emission Factors'!$H$5:$H$488 = 'GHG emissions calculations'!$H2629),
                    0),
              MATCH('GHG emissions calculations'!Q$6, 'Emission Factors'!$E$5:$P$5, 0)) &lt;&gt; "",
        INDEX('Emission Factors'!$E$5:$P$488,
              MATCH(1,
                    ('Emission Factors'!$E$5:$E$488 = 'GHG emissions calculations'!$F2629) *
                    ('Emission Factors'!$H$5:$H$488 = 'GHG emissions calculations'!$H2629),
                    0),
              MATCH('GHG emissions calculations'!Q$6, 'Emission Factors'!$E$5:$P$5, 0)),
        ""),
    "")</f>
        <v/>
      </c>
      <c r="R2629" s="311" t="str">
        <f t="array" ref="R2629">IFERROR(
    IF(
        INDEX('Emission Factors'!$E$5:$R$488,
              MATCH(1,
                    ('Emission Factors'!$E$5:$E$488 = 'GHG emissions calculations'!$F2629) *
                    ('Emission Factors'!$H$5:$H$488 = 'GHG emissions calculations'!$H2629),
                    0),
              MATCH('GHG emissions calculations'!R$6, 'Emission Factors'!$E$5:$R$5, 0)) &lt;&gt; "",
        INDEX('Emission Factors'!$E$5:$R$488,
              MATCH(1,
                    ('Emission Factors'!$E$5:$E$488 = 'GHG emissions calculations'!$F2629) *
                    ('Emission Factors'!$H$5:$H$488 = 'GHG emissions calculations'!$H2629),
                    0),
              MATCH('GHG emissions calculations'!R$6, 'Emission Factors'!$E$5:$R$5, 0)),
        ""),
    "")</f>
        <v/>
      </c>
      <c r="S2629" s="312">
        <f t="shared" si="4"/>
        <v>0</v>
      </c>
      <c r="T2629" s="23"/>
    </row>
    <row r="2630" ht="15.75" customHeight="1" outlineLevel="2">
      <c r="A2630" s="23"/>
      <c r="B2630" s="71"/>
      <c r="C2630" s="71"/>
      <c r="D2630" s="71"/>
      <c r="E2630" s="314"/>
      <c r="F2630" s="311" t="str">
        <f>Lists!AS65</f>
        <v>Office supplies (paper) - Middle East</v>
      </c>
      <c r="G2630" s="311" t="str">
        <f t="array" ref="G2630">XLOOKUP(1,('Emission Factors'!$E$5:$E$488='GHG emissions calculations'!$F2630)*('Emission Factors'!$H$5:$H$488='GHG emissions calculations'!$H2630),INDEX('Emission Factors'!$E$5:$T$488,0,MATCH('GHG emissions calculations'!G$6,'Emission Factors'!$E$5:$T$5,0)),"",0)</f>
        <v/>
      </c>
      <c r="H2630" s="311" t="s">
        <v>238</v>
      </c>
      <c r="I2630" s="312" t="str">
        <f>IF(
    SUMIFS('Import data'!$L$25:$L$80,
           'Import data'!$J$25:$J$80, F2630,
           'Import data'!$G$25:$G$80, 'GHG emissions calculations'!$H2630,
           'Import data'!$I$25:$I$80,$E$2590) &lt;&gt; 0,
    SUMIFS('Import data'!$L$25:$L$80,
           'Import data'!$J$25:$J$80, F2630,
           'Import data'!$G$25:$G$80, 'GHG emissions calculations'!$H2630,
           'Import data'!$I$25:$I$80,$E$2590),
    ""
)</f>
        <v/>
      </c>
      <c r="J2630" s="311" t="str">
        <f t="array" ref="J2630">IF(
    XLOOKUP(F2630, 'Import data'!$J$26:$J$47, 'Import data'!$M$26:$M$47, "", 0) = "Please add the region-specific supplier emission factor or choose a different region available in the IAEG database.",
    "",
    XLOOKUP(F2630, 'Import data'!$J$26:$J$47, 'Import data'!$M$26:$M$47, "", 0)
)</f>
        <v/>
      </c>
      <c r="K2630" s="311" t="str">
        <f t="array" ref="K2630">IFERROR(
    XLOOKUP(F2630,
            _xlws.FILTER('Supplier Emission'!$G$15:$G$49,
                   ('Supplier Emission'!$D$15:$D$49=H2630) * ('Supplier Emission'!$F$15:$F$49=$E$2590)),
            _xlws.FILTER('Supplier Emission'!$I$15:$I$49,
                   ('Supplier Emission'!$D$15:$D$49=H2630) * ('Supplier Emission'!$F$15:$F$49=$E$2590)),
            ""),
    "")</f>
        <v/>
      </c>
      <c r="L2630" s="311" t="str">
        <f t="array" ref="L2630">IFERROR(
    XLOOKUP(F2630,
            _xlws.FILTER('Supplier Emission'!$G$15:$G$49,
                   ('Supplier Emission'!$D$15:$D$49=H2630) * ('Supplier Emission'!$F$15:$F$49=$E$2590)),
            _xlws.FILTER('Supplier Emission'!$J$15:$J$49,
                   ('Supplier Emission'!$D$15:$D$49=H2630) * ('Supplier Emission'!$F$15:$F$49=$E$2590)),
            ""),
    "")</f>
        <v/>
      </c>
      <c r="M2630" s="311" t="str">
        <f t="array" ref="M2630">IFERROR(
    XLOOKUP(F2630,
            _xlws.FILTER('Supplier Emission'!$G$15:$G$49,
                   ('Supplier Emission'!$D$15:$D$49=H2630) * ('Supplier Emission'!$F$15:$F$49=$E$2590)),
            _xlws.FILTER('Supplier Emission'!$M$15:$M$49,
                   ('Supplier Emission'!$D$15:$D$49=H2630) * ('Supplier Emission'!$F$15:$F$49=$E$2590)),
            ""),
    "")</f>
        <v/>
      </c>
      <c r="N2630" s="311" t="str">
        <f t="array" ref="N2630">IFERROR(
    XLOOKUP(F2630,
            _xlws.FILTER('Supplier Emission'!$G$15:$G$49,
                   ('Supplier Emission'!$D$15:$D$49=H2630) * ('Supplier Emission'!$F$15:$F$49=$E$2590)),
            _xlws.FILTER('Supplier Emission'!$H$15:$H$49,
                   ('Supplier Emission'!$D$15:$D$49=H2630) * ('Supplier Emission'!$F$15:$F$49=$E$2590)),
            ""),
    "")</f>
        <v/>
      </c>
      <c r="O2630" s="311" t="str">
        <f t="array" ref="O2630">XLOOKUP(1,('Emission Factors'!$E$5:$E$488='GHG emissions calculations'!$F2630)*('Emission Factors'!$H$5:$H$488='GHG emissions calculations'!$H2630),INDEX('Emission Factors'!$E$5:$T$488,0,MATCH('GHG emissions calculations'!O$6,'Emission Factors'!$E$5:$T$5,0)),"",0)</f>
        <v/>
      </c>
      <c r="P2630" s="313" t="str">
        <f t="array" ref="P2630">IFERROR(
    INDEX('Emission Factors'!$E$5:$P$488,
          MATCH(1,
                ('Emission Factors'!$E$5:$E$488 = 'GHG emissions calculations'!$F2630) *
                ('Emission Factors'!$H$5:$H$488 = 'GHG emissions calculations'!$H2630),
                0),
          MATCH('GHG emissions calculations'!P$6,'Emission Factors'!$E$5:$P$5,0)),
    "")</f>
        <v/>
      </c>
      <c r="Q2630" s="311" t="str">
        <f t="array" ref="Q2630">IFERROR(
    IF(
        INDEX('Emission Factors'!$E$5:$P$488,
              MATCH(1,
                    ('Emission Factors'!$E$5:$E$488 = 'GHG emissions calculations'!$F2630) *
                    ('Emission Factors'!$H$5:$H$488 = 'GHG emissions calculations'!$H2630),
                    0),
              MATCH('GHG emissions calculations'!Q$6, 'Emission Factors'!$E$5:$P$5, 0)) &lt;&gt; "",
        INDEX('Emission Factors'!$E$5:$P$488,
              MATCH(1,
                    ('Emission Factors'!$E$5:$E$488 = 'GHG emissions calculations'!$F2630) *
                    ('Emission Factors'!$H$5:$H$488 = 'GHG emissions calculations'!$H2630),
                    0),
              MATCH('GHG emissions calculations'!Q$6, 'Emission Factors'!$E$5:$P$5, 0)),
        ""),
    "")</f>
        <v/>
      </c>
      <c r="R2630" s="311" t="str">
        <f t="array" ref="R2630">IFERROR(
    IF(
        INDEX('Emission Factors'!$E$5:$R$488,
              MATCH(1,
                    ('Emission Factors'!$E$5:$E$488 = 'GHG emissions calculations'!$F2630) *
                    ('Emission Factors'!$H$5:$H$488 = 'GHG emissions calculations'!$H2630),
                    0),
              MATCH('GHG emissions calculations'!R$6, 'Emission Factors'!$E$5:$R$5, 0)) &lt;&gt; "",
        INDEX('Emission Factors'!$E$5:$R$488,
              MATCH(1,
                    ('Emission Factors'!$E$5:$E$488 = 'GHG emissions calculations'!$F2630) *
                    ('Emission Factors'!$H$5:$H$488 = 'GHG emissions calculations'!$H2630),
                    0),
              MATCH('GHG emissions calculations'!R$6, 'Emission Factors'!$E$5:$R$5, 0)),
        ""),
    "")</f>
        <v/>
      </c>
      <c r="S2630" s="312">
        <f t="shared" si="4"/>
        <v>0</v>
      </c>
      <c r="T2630" s="23"/>
    </row>
    <row r="2631" ht="15.75" customHeight="1" outlineLevel="2">
      <c r="A2631" s="23"/>
      <c r="B2631" s="71"/>
      <c r="C2631" s="71"/>
      <c r="D2631" s="71"/>
      <c r="E2631" s="314"/>
      <c r="F2631" s="311" t="str">
        <f>Lists!AS64</f>
        <v>Office supplies (paper) - Oceania</v>
      </c>
      <c r="G2631" s="311" t="str">
        <f t="array" ref="G2631">XLOOKUP(1,('Emission Factors'!$E$5:$E$488='GHG emissions calculations'!$F2631)*('Emission Factors'!$H$5:$H$488='GHG emissions calculations'!$H2631),INDEX('Emission Factors'!$E$5:$T$488,0,MATCH('GHG emissions calculations'!G$6,'Emission Factors'!$E$5:$T$5,0)),"",0)</f>
        <v/>
      </c>
      <c r="H2631" s="311" t="s">
        <v>238</v>
      </c>
      <c r="I2631" s="312" t="str">
        <f>IF(
    SUMIFS('Import data'!$L$25:$L$80,
           'Import data'!$J$25:$J$80, F2631,
           'Import data'!$G$25:$G$80, 'GHG emissions calculations'!$H2631,
           'Import data'!$I$25:$I$80,$E$2590) &lt;&gt; 0,
    SUMIFS('Import data'!$L$25:$L$80,
           'Import data'!$J$25:$J$80, F2631,
           'Import data'!$G$25:$G$80, 'GHG emissions calculations'!$H2631,
           'Import data'!$I$25:$I$80,$E$2590),
    ""
)</f>
        <v/>
      </c>
      <c r="J2631" s="311" t="str">
        <f t="array" ref="J2631">IF(
    XLOOKUP(F2631, 'Import data'!$J$26:$J$47, 'Import data'!$M$26:$M$47, "", 0) = "Please add the region-specific supplier emission factor or choose a different region available in the IAEG database.",
    "",
    XLOOKUP(F2631, 'Import data'!$J$26:$J$47, 'Import data'!$M$26:$M$47, "", 0)
)</f>
        <v/>
      </c>
      <c r="K2631" s="311" t="str">
        <f t="array" ref="K2631">IFERROR(
    XLOOKUP(F2631,
            _xlws.FILTER('Supplier Emission'!$G$15:$G$49,
                   ('Supplier Emission'!$D$15:$D$49=H2631) * ('Supplier Emission'!$F$15:$F$49=$E$2590)),
            _xlws.FILTER('Supplier Emission'!$I$15:$I$49,
                   ('Supplier Emission'!$D$15:$D$49=H2631) * ('Supplier Emission'!$F$15:$F$49=$E$2590)),
            ""),
    "")</f>
        <v/>
      </c>
      <c r="L2631" s="311" t="str">
        <f t="array" ref="L2631">IFERROR(
    XLOOKUP(F2631,
            _xlws.FILTER('Supplier Emission'!$G$15:$G$49,
                   ('Supplier Emission'!$D$15:$D$49=H2631) * ('Supplier Emission'!$F$15:$F$49=$E$2590)),
            _xlws.FILTER('Supplier Emission'!$J$15:$J$49,
                   ('Supplier Emission'!$D$15:$D$49=H2631) * ('Supplier Emission'!$F$15:$F$49=$E$2590)),
            ""),
    "")</f>
        <v/>
      </c>
      <c r="M2631" s="311" t="str">
        <f t="array" ref="M2631">IFERROR(
    XLOOKUP(F2631,
            _xlws.FILTER('Supplier Emission'!$G$15:$G$49,
                   ('Supplier Emission'!$D$15:$D$49=H2631) * ('Supplier Emission'!$F$15:$F$49=$E$2590)),
            _xlws.FILTER('Supplier Emission'!$M$15:$M$49,
                   ('Supplier Emission'!$D$15:$D$49=H2631) * ('Supplier Emission'!$F$15:$F$49=$E$2590)),
            ""),
    "")</f>
        <v/>
      </c>
      <c r="N2631" s="311" t="str">
        <f t="array" ref="N2631">IFERROR(
    XLOOKUP(F2631,
            _xlws.FILTER('Supplier Emission'!$G$15:$G$49,
                   ('Supplier Emission'!$D$15:$D$49=H2631) * ('Supplier Emission'!$F$15:$F$49=$E$2590)),
            _xlws.FILTER('Supplier Emission'!$H$15:$H$49,
                   ('Supplier Emission'!$D$15:$D$49=H2631) * ('Supplier Emission'!$F$15:$F$49=$E$2590)),
            ""),
    "")</f>
        <v/>
      </c>
      <c r="O2631" s="311" t="str">
        <f t="array" ref="O2631">XLOOKUP(1,('Emission Factors'!$E$5:$E$488='GHG emissions calculations'!$F2631)*('Emission Factors'!$H$5:$H$488='GHG emissions calculations'!$H2631),INDEX('Emission Factors'!$E$5:$T$488,0,MATCH('GHG emissions calculations'!O$6,'Emission Factors'!$E$5:$T$5,0)),"",0)</f>
        <v/>
      </c>
      <c r="P2631" s="313" t="str">
        <f t="array" ref="P2631">IFERROR(
    INDEX('Emission Factors'!$E$5:$P$488,
          MATCH(1,
                ('Emission Factors'!$E$5:$E$488 = 'GHG emissions calculations'!$F2631) *
                ('Emission Factors'!$H$5:$H$488 = 'GHG emissions calculations'!$H2631),
                0),
          MATCH('GHG emissions calculations'!P$6,'Emission Factors'!$E$5:$P$5,0)),
    "")</f>
        <v/>
      </c>
      <c r="Q2631" s="311" t="str">
        <f t="array" ref="Q2631">IFERROR(
    IF(
        INDEX('Emission Factors'!$E$5:$P$488,
              MATCH(1,
                    ('Emission Factors'!$E$5:$E$488 = 'GHG emissions calculations'!$F2631) *
                    ('Emission Factors'!$H$5:$H$488 = 'GHG emissions calculations'!$H2631),
                    0),
              MATCH('GHG emissions calculations'!Q$6, 'Emission Factors'!$E$5:$P$5, 0)) &lt;&gt; "",
        INDEX('Emission Factors'!$E$5:$P$488,
              MATCH(1,
                    ('Emission Factors'!$E$5:$E$488 = 'GHG emissions calculations'!$F2631) *
                    ('Emission Factors'!$H$5:$H$488 = 'GHG emissions calculations'!$H2631),
                    0),
              MATCH('GHG emissions calculations'!Q$6, 'Emission Factors'!$E$5:$P$5, 0)),
        ""),
    "")</f>
        <v/>
      </c>
      <c r="R2631" s="311" t="str">
        <f t="array" ref="R2631">IFERROR(
    IF(
        INDEX('Emission Factors'!$E$5:$R$488,
              MATCH(1,
                    ('Emission Factors'!$E$5:$E$488 = 'GHG emissions calculations'!$F2631) *
                    ('Emission Factors'!$H$5:$H$488 = 'GHG emissions calculations'!$H2631),
                    0),
              MATCH('GHG emissions calculations'!R$6, 'Emission Factors'!$E$5:$R$5, 0)) &lt;&gt; "",
        INDEX('Emission Factors'!$E$5:$R$488,
              MATCH(1,
                    ('Emission Factors'!$E$5:$E$488 = 'GHG emissions calculations'!$F2631) *
                    ('Emission Factors'!$H$5:$H$488 = 'GHG emissions calculations'!$H2631),
                    0),
              MATCH('GHG emissions calculations'!R$6, 'Emission Factors'!$E$5:$R$5, 0)),
        ""),
    "")</f>
        <v/>
      </c>
      <c r="S2631" s="312">
        <f t="shared" si="4"/>
        <v>0</v>
      </c>
      <c r="T2631" s="23"/>
    </row>
    <row r="2632" ht="15.75" customHeight="1" outlineLevel="2">
      <c r="A2632" s="23"/>
      <c r="B2632" s="71"/>
      <c r="C2632" s="71"/>
      <c r="D2632" s="71"/>
      <c r="E2632" s="314"/>
      <c r="F2632" s="311" t="str">
        <f>Lists!AS69</f>
        <v>Office supplies (stationery and other quipment) - Africa</v>
      </c>
      <c r="G2632" s="311" t="str">
        <f t="array" ref="G2632">XLOOKUP(1,('Emission Factors'!$E$5:$E$488='GHG emissions calculations'!$F2632)*('Emission Factors'!$H$5:$H$488='GHG emissions calculations'!$H2632),INDEX('Emission Factors'!$E$5:$T$488,0,MATCH('GHG emissions calculations'!G$6,'Emission Factors'!$E$5:$T$5,0)),"",0)</f>
        <v/>
      </c>
      <c r="H2632" s="311" t="s">
        <v>238</v>
      </c>
      <c r="I2632" s="312" t="str">
        <f>IF(
    SUMIFS('Import data'!$L$25:$L$80,
           'Import data'!$J$25:$J$80, F2632,
           'Import data'!$G$25:$G$80, 'GHG emissions calculations'!$H2632,
           'Import data'!$I$25:$I$80,$E$2590) &lt;&gt; 0,
    SUMIFS('Import data'!$L$25:$L$80,
           'Import data'!$J$25:$J$80, F2632,
           'Import data'!$G$25:$G$80, 'GHG emissions calculations'!$H2632,
           'Import data'!$I$25:$I$80,$E$2590),
    ""
)</f>
        <v/>
      </c>
      <c r="J2632" s="311" t="str">
        <f t="array" ref="J2632">IF(
    XLOOKUP(F2632, 'Import data'!$J$26:$J$47, 'Import data'!$M$26:$M$47, "", 0) = "Please add the region-specific supplier emission factor or choose a different region available in the IAEG database.",
    "",
    XLOOKUP(F2632, 'Import data'!$J$26:$J$47, 'Import data'!$M$26:$M$47, "", 0)
)</f>
        <v/>
      </c>
      <c r="K2632" s="311" t="str">
        <f t="array" ref="K2632">IFERROR(
    XLOOKUP(F2632,
            _xlws.FILTER('Supplier Emission'!$G$15:$G$49,
                   ('Supplier Emission'!$D$15:$D$49=H2632) * ('Supplier Emission'!$F$15:$F$49=$E$2590)),
            _xlws.FILTER('Supplier Emission'!$I$15:$I$49,
                   ('Supplier Emission'!$D$15:$D$49=H2632) * ('Supplier Emission'!$F$15:$F$49=$E$2590)),
            ""),
    "")</f>
        <v/>
      </c>
      <c r="L2632" s="311" t="str">
        <f t="array" ref="L2632">IFERROR(
    XLOOKUP(F2632,
            _xlws.FILTER('Supplier Emission'!$G$15:$G$49,
                   ('Supplier Emission'!$D$15:$D$49=H2632) * ('Supplier Emission'!$F$15:$F$49=$E$2590)),
            _xlws.FILTER('Supplier Emission'!$J$15:$J$49,
                   ('Supplier Emission'!$D$15:$D$49=H2632) * ('Supplier Emission'!$F$15:$F$49=$E$2590)),
            ""),
    "")</f>
        <v/>
      </c>
      <c r="M2632" s="311" t="str">
        <f t="array" ref="M2632">IFERROR(
    XLOOKUP(F2632,
            _xlws.FILTER('Supplier Emission'!$G$15:$G$49,
                   ('Supplier Emission'!$D$15:$D$49=H2632) * ('Supplier Emission'!$F$15:$F$49=$E$2590)),
            _xlws.FILTER('Supplier Emission'!$M$15:$M$49,
                   ('Supplier Emission'!$D$15:$D$49=H2632) * ('Supplier Emission'!$F$15:$F$49=$E$2590)),
            ""),
    "")</f>
        <v/>
      </c>
      <c r="N2632" s="311" t="str">
        <f t="array" ref="N2632">IFERROR(
    XLOOKUP(F2632,
            _xlws.FILTER('Supplier Emission'!$G$15:$G$49,
                   ('Supplier Emission'!$D$15:$D$49=H2632) * ('Supplier Emission'!$F$15:$F$49=$E$2590)),
            _xlws.FILTER('Supplier Emission'!$H$15:$H$49,
                   ('Supplier Emission'!$D$15:$D$49=H2632) * ('Supplier Emission'!$F$15:$F$49=$E$2590)),
            ""),
    "")</f>
        <v/>
      </c>
      <c r="O2632" s="311" t="str">
        <f t="array" ref="O2632">XLOOKUP(1,('Emission Factors'!$E$5:$E$488='GHG emissions calculations'!$F2632)*('Emission Factors'!$H$5:$H$488='GHG emissions calculations'!$H2632),INDEX('Emission Factors'!$E$5:$T$488,0,MATCH('GHG emissions calculations'!O$6,'Emission Factors'!$E$5:$T$5,0)),"",0)</f>
        <v/>
      </c>
      <c r="P2632" s="313" t="str">
        <f t="array" ref="P2632">IFERROR(
    INDEX('Emission Factors'!$E$5:$P$488,
          MATCH(1,
                ('Emission Factors'!$E$5:$E$488 = 'GHG emissions calculations'!$F2632) *
                ('Emission Factors'!$H$5:$H$488 = 'GHG emissions calculations'!$H2632),
                0),
          MATCH('GHG emissions calculations'!P$6,'Emission Factors'!$E$5:$P$5,0)),
    "")</f>
        <v/>
      </c>
      <c r="Q2632" s="311" t="str">
        <f t="array" ref="Q2632">IFERROR(
    IF(
        INDEX('Emission Factors'!$E$5:$P$488,
              MATCH(1,
                    ('Emission Factors'!$E$5:$E$488 = 'GHG emissions calculations'!$F2632) *
                    ('Emission Factors'!$H$5:$H$488 = 'GHG emissions calculations'!$H2632),
                    0),
              MATCH('GHG emissions calculations'!Q$6, 'Emission Factors'!$E$5:$P$5, 0)) &lt;&gt; "",
        INDEX('Emission Factors'!$E$5:$P$488,
              MATCH(1,
                    ('Emission Factors'!$E$5:$E$488 = 'GHG emissions calculations'!$F2632) *
                    ('Emission Factors'!$H$5:$H$488 = 'GHG emissions calculations'!$H2632),
                    0),
              MATCH('GHG emissions calculations'!Q$6, 'Emission Factors'!$E$5:$P$5, 0)),
        ""),
    "")</f>
        <v/>
      </c>
      <c r="R2632" s="311" t="str">
        <f t="array" ref="R2632">IFERROR(
    IF(
        INDEX('Emission Factors'!$E$5:$R$488,
              MATCH(1,
                    ('Emission Factors'!$E$5:$E$488 = 'GHG emissions calculations'!$F2632) *
                    ('Emission Factors'!$H$5:$H$488 = 'GHG emissions calculations'!$H2632),
                    0),
              MATCH('GHG emissions calculations'!R$6, 'Emission Factors'!$E$5:$R$5, 0)) &lt;&gt; "",
        INDEX('Emission Factors'!$E$5:$R$488,
              MATCH(1,
                    ('Emission Factors'!$E$5:$E$488 = 'GHG emissions calculations'!$F2632) *
                    ('Emission Factors'!$H$5:$H$488 = 'GHG emissions calculations'!$H2632),
                    0),
              MATCH('GHG emissions calculations'!R$6, 'Emission Factors'!$E$5:$R$5, 0)),
        ""),
    "")</f>
        <v/>
      </c>
      <c r="S2632" s="312">
        <f t="shared" si="4"/>
        <v>0</v>
      </c>
      <c r="T2632" s="23"/>
    </row>
    <row r="2633" ht="15.75" customHeight="1" outlineLevel="2">
      <c r="A2633" s="23"/>
      <c r="B2633" s="71"/>
      <c r="C2633" s="71"/>
      <c r="D2633" s="71"/>
      <c r="E2633" s="314"/>
      <c r="F2633" s="311" t="str">
        <f>Lists!AS67</f>
        <v>Office supplies (stationery and other quipment) - America</v>
      </c>
      <c r="G2633" s="311">
        <f t="array" ref="G2633">XLOOKUP(1,('Emission Factors'!$E$5:$E$488='GHG emissions calculations'!$F2633)*('Emission Factors'!$H$5:$H$488='GHG emissions calculations'!$H2633),INDEX('Emission Factors'!$E$5:$T$488,0,MATCH('GHG emissions calculations'!G$6,'Emission Factors'!$E$5:$T$5,0)),"",0)</f>
        <v>3</v>
      </c>
      <c r="H2633" s="311" t="s">
        <v>238</v>
      </c>
      <c r="I2633" s="312" t="str">
        <f>IF(
    SUMIFS('Import data'!$L$25:$L$80,
           'Import data'!$J$25:$J$80, F2633,
           'Import data'!$G$25:$G$80, 'GHG emissions calculations'!$H2633,
           'Import data'!$I$25:$I$80,$E$2590) &lt;&gt; 0,
    SUMIFS('Import data'!$L$25:$L$80,
           'Import data'!$J$25:$J$80, F2633,
           'Import data'!$G$25:$G$80, 'GHG emissions calculations'!$H2633,
           'Import data'!$I$25:$I$80,$E$2590),
    ""
)</f>
        <v/>
      </c>
      <c r="J2633" s="311" t="str">
        <f t="array" ref="J2633">IF(
    XLOOKUP(F2633, 'Import data'!$J$26:$J$47, 'Import data'!$M$26:$M$47, "", 0) = "Please add the region-specific supplier emission factor or choose a different region available in the IAEG database.",
    "",
    XLOOKUP(F2633, 'Import data'!$J$26:$J$47, 'Import data'!$M$26:$M$47, "", 0)
)</f>
        <v/>
      </c>
      <c r="K2633" s="311" t="str">
        <f t="array" ref="K2633">IFERROR(
    XLOOKUP(F2633,
            _xlws.FILTER('Supplier Emission'!$G$15:$G$49,
                   ('Supplier Emission'!$D$15:$D$49=H2633) * ('Supplier Emission'!$F$15:$F$49=$E$2590)),
            _xlws.FILTER('Supplier Emission'!$I$15:$I$49,
                   ('Supplier Emission'!$D$15:$D$49=H2633) * ('Supplier Emission'!$F$15:$F$49=$E$2590)),
            ""),
    "")</f>
        <v/>
      </c>
      <c r="L2633" s="311" t="str">
        <f t="array" ref="L2633">IFERROR(
    XLOOKUP(F2633,
            _xlws.FILTER('Supplier Emission'!$G$15:$G$49,
                   ('Supplier Emission'!$D$15:$D$49=H2633) * ('Supplier Emission'!$F$15:$F$49=$E$2590)),
            _xlws.FILTER('Supplier Emission'!$J$15:$J$49,
                   ('Supplier Emission'!$D$15:$D$49=H2633) * ('Supplier Emission'!$F$15:$F$49=$E$2590)),
            ""),
    "")</f>
        <v/>
      </c>
      <c r="M2633" s="311" t="str">
        <f t="array" ref="M2633">IFERROR(
    XLOOKUP(F2633,
            _xlws.FILTER('Supplier Emission'!$G$15:$G$49,
                   ('Supplier Emission'!$D$15:$D$49=H2633) * ('Supplier Emission'!$F$15:$F$49=$E$2590)),
            _xlws.FILTER('Supplier Emission'!$M$15:$M$49,
                   ('Supplier Emission'!$D$15:$D$49=H2633) * ('Supplier Emission'!$F$15:$F$49=$E$2590)),
            ""),
    "")</f>
        <v/>
      </c>
      <c r="N2633" s="311" t="str">
        <f t="array" ref="N2633">IFERROR(
    XLOOKUP(F2633,
            _xlws.FILTER('Supplier Emission'!$G$15:$G$49,
                   ('Supplier Emission'!$D$15:$D$49=H2633) * ('Supplier Emission'!$F$15:$F$49=$E$2590)),
            _xlws.FILTER('Supplier Emission'!$H$15:$H$49,
                   ('Supplier Emission'!$D$15:$D$49=H2633) * ('Supplier Emission'!$F$15:$F$49=$E$2590)),
            ""),
    "")</f>
        <v/>
      </c>
      <c r="O2633" s="311" t="str">
        <f t="array" ref="O2633">XLOOKUP(1,('Emission Factors'!$E$5:$E$488='GHG emissions calculations'!$F2633)*('Emission Factors'!$H$5:$H$488='GHG emissions calculations'!$H2633),INDEX('Emission Factors'!$E$5:$T$488,0,MATCH('GHG emissions calculations'!O$6,'Emission Factors'!$E$5:$T$5,0)),"",0)</f>
        <v>Office supplies (except paper) manufacturing</v>
      </c>
      <c r="P2633" s="313">
        <f t="array" ref="P2633">IFERROR(
    INDEX('Emission Factors'!$E$5:$P$488,
          MATCH(1,
                ('Emission Factors'!$E$5:$E$488 = 'GHG emissions calculations'!$F2633) *
                ('Emission Factors'!$H$5:$H$488 = 'GHG emissions calculations'!$H2633),
                0),
          MATCH('GHG emissions calculations'!P$6,'Emission Factors'!$E$5:$P$5,0)),
    "")</f>
        <v>265</v>
      </c>
      <c r="Q2633" s="311" t="str">
        <f t="array" ref="Q2633">IFERROR(
    IF(
        INDEX('Emission Factors'!$E$5:$P$488,
              MATCH(1,
                    ('Emission Factors'!$E$5:$E$488 = 'GHG emissions calculations'!$F2633) *
                    ('Emission Factors'!$H$5:$H$488 = 'GHG emissions calculations'!$H2633),
                    0),
              MATCH('GHG emissions calculations'!Q$6, 'Emission Factors'!$E$5:$P$5, 0)) &lt;&gt; "",
        INDEX('Emission Factors'!$E$5:$P$488,
              MATCH(1,
                    ('Emission Factors'!$E$5:$E$488 = 'GHG emissions calculations'!$F2633) *
                    ('Emission Factors'!$H$5:$H$488 = 'GHG emissions calculations'!$H2633),
                    0),
              MATCH('GHG emissions calculations'!Q$6, 'Emission Factors'!$E$5:$P$5, 0)),
        ""),
    "")</f>
        <v>kgCO2e / k€</v>
      </c>
      <c r="R2633" s="311" t="str">
        <f t="array" ref="R2633">IFERROR(
    IF(
        INDEX('Emission Factors'!$E$5:$R$488,
              MATCH(1,
                    ('Emission Factors'!$E$5:$E$488 = 'GHG emissions calculations'!$F2633) *
                    ('Emission Factors'!$H$5:$H$488 = 'GHG emissions calculations'!$H2633),
                    0),
              MATCH('GHG emissions calculations'!R$6, 'Emission Factors'!$E$5:$R$5, 0)) &lt;&gt; "",
        INDEX('Emission Factors'!$E$5:$R$488,
              MATCH(1,
                    ('Emission Factors'!$E$5:$E$488 = 'GHG emissions calculations'!$F2633) *
                    ('Emission Factors'!$H$5:$H$488 = 'GHG emissions calculations'!$H2633),
                    0),
              MATCH('GHG emissions calculations'!R$6, 'Emission Factors'!$E$5:$R$5, 0)),
        ""),
    "")</f>
        <v>America</v>
      </c>
      <c r="S2633" s="312">
        <f t="shared" si="4"/>
        <v>0</v>
      </c>
      <c r="T2633" s="23"/>
    </row>
    <row r="2634" ht="15.75" customHeight="1" outlineLevel="2">
      <c r="A2634" s="23"/>
      <c r="B2634" s="71"/>
      <c r="C2634" s="71"/>
      <c r="D2634" s="71"/>
      <c r="E2634" s="314"/>
      <c r="F2634" s="311" t="str">
        <f>Lists!AS70</f>
        <v>Office supplies (stationery and other quipment) - Asia</v>
      </c>
      <c r="G2634" s="311" t="str">
        <f t="array" ref="G2634">XLOOKUP(1,('Emission Factors'!$E$5:$E$488='GHG emissions calculations'!$F2634)*('Emission Factors'!$H$5:$H$488='GHG emissions calculations'!$H2634),INDEX('Emission Factors'!$E$5:$T$488,0,MATCH('GHG emissions calculations'!G$6,'Emission Factors'!$E$5:$T$5,0)),"",0)</f>
        <v/>
      </c>
      <c r="H2634" s="311" t="s">
        <v>238</v>
      </c>
      <c r="I2634" s="312" t="str">
        <f>IF(
    SUMIFS('Import data'!$L$25:$L$80,
           'Import data'!$J$25:$J$80, F2634,
           'Import data'!$G$25:$G$80, 'GHG emissions calculations'!$H2634,
           'Import data'!$I$25:$I$80,$E$2590) &lt;&gt; 0,
    SUMIFS('Import data'!$L$25:$L$80,
           'Import data'!$J$25:$J$80, F2634,
           'Import data'!$G$25:$G$80, 'GHG emissions calculations'!$H2634,
           'Import data'!$I$25:$I$80,$E$2590),
    ""
)</f>
        <v/>
      </c>
      <c r="J2634" s="311" t="str">
        <f t="array" ref="J2634">IF(
    XLOOKUP(F2634, 'Import data'!$J$26:$J$47, 'Import data'!$M$26:$M$47, "", 0) = "Please add the region-specific supplier emission factor or choose a different region available in the IAEG database.",
    "",
    XLOOKUP(F2634, 'Import data'!$J$26:$J$47, 'Import data'!$M$26:$M$47, "", 0)
)</f>
        <v/>
      </c>
      <c r="K2634" s="311" t="str">
        <f t="array" ref="K2634">IFERROR(
    XLOOKUP(F2634,
            _xlws.FILTER('Supplier Emission'!$G$15:$G$49,
                   ('Supplier Emission'!$D$15:$D$49=H2634) * ('Supplier Emission'!$F$15:$F$49=$E$2590)),
            _xlws.FILTER('Supplier Emission'!$I$15:$I$49,
                   ('Supplier Emission'!$D$15:$D$49=H2634) * ('Supplier Emission'!$F$15:$F$49=$E$2590)),
            ""),
    "")</f>
        <v/>
      </c>
      <c r="L2634" s="311" t="str">
        <f t="array" ref="L2634">IFERROR(
    XLOOKUP(F2634,
            _xlws.FILTER('Supplier Emission'!$G$15:$G$49,
                   ('Supplier Emission'!$D$15:$D$49=H2634) * ('Supplier Emission'!$F$15:$F$49=$E$2590)),
            _xlws.FILTER('Supplier Emission'!$J$15:$J$49,
                   ('Supplier Emission'!$D$15:$D$49=H2634) * ('Supplier Emission'!$F$15:$F$49=$E$2590)),
            ""),
    "")</f>
        <v/>
      </c>
      <c r="M2634" s="311" t="str">
        <f t="array" ref="M2634">IFERROR(
    XLOOKUP(F2634,
            _xlws.FILTER('Supplier Emission'!$G$15:$G$49,
                   ('Supplier Emission'!$D$15:$D$49=H2634) * ('Supplier Emission'!$F$15:$F$49=$E$2590)),
            _xlws.FILTER('Supplier Emission'!$M$15:$M$49,
                   ('Supplier Emission'!$D$15:$D$49=H2634) * ('Supplier Emission'!$F$15:$F$49=$E$2590)),
            ""),
    "")</f>
        <v/>
      </c>
      <c r="N2634" s="311" t="str">
        <f t="array" ref="N2634">IFERROR(
    XLOOKUP(F2634,
            _xlws.FILTER('Supplier Emission'!$G$15:$G$49,
                   ('Supplier Emission'!$D$15:$D$49=H2634) * ('Supplier Emission'!$F$15:$F$49=$E$2590)),
            _xlws.FILTER('Supplier Emission'!$H$15:$H$49,
                   ('Supplier Emission'!$D$15:$D$49=H2634) * ('Supplier Emission'!$F$15:$F$49=$E$2590)),
            ""),
    "")</f>
        <v/>
      </c>
      <c r="O2634" s="311" t="str">
        <f t="array" ref="O2634">XLOOKUP(1,('Emission Factors'!$E$5:$E$488='GHG emissions calculations'!$F2634)*('Emission Factors'!$H$5:$H$488='GHG emissions calculations'!$H2634),INDEX('Emission Factors'!$E$5:$T$488,0,MATCH('GHG emissions calculations'!O$6,'Emission Factors'!$E$5:$T$5,0)),"",0)</f>
        <v/>
      </c>
      <c r="P2634" s="313" t="str">
        <f t="array" ref="P2634">IFERROR(
    INDEX('Emission Factors'!$E$5:$P$488,
          MATCH(1,
                ('Emission Factors'!$E$5:$E$488 = 'GHG emissions calculations'!$F2634) *
                ('Emission Factors'!$H$5:$H$488 = 'GHG emissions calculations'!$H2634),
                0),
          MATCH('GHG emissions calculations'!P$6,'Emission Factors'!$E$5:$P$5,0)),
    "")</f>
        <v/>
      </c>
      <c r="Q2634" s="311" t="str">
        <f t="array" ref="Q2634">IFERROR(
    IF(
        INDEX('Emission Factors'!$E$5:$P$488,
              MATCH(1,
                    ('Emission Factors'!$E$5:$E$488 = 'GHG emissions calculations'!$F2634) *
                    ('Emission Factors'!$H$5:$H$488 = 'GHG emissions calculations'!$H2634),
                    0),
              MATCH('GHG emissions calculations'!Q$6, 'Emission Factors'!$E$5:$P$5, 0)) &lt;&gt; "",
        INDEX('Emission Factors'!$E$5:$P$488,
              MATCH(1,
                    ('Emission Factors'!$E$5:$E$488 = 'GHG emissions calculations'!$F2634) *
                    ('Emission Factors'!$H$5:$H$488 = 'GHG emissions calculations'!$H2634),
                    0),
              MATCH('GHG emissions calculations'!Q$6, 'Emission Factors'!$E$5:$P$5, 0)),
        ""),
    "")</f>
        <v/>
      </c>
      <c r="R2634" s="311" t="str">
        <f t="array" ref="R2634">IFERROR(
    IF(
        INDEX('Emission Factors'!$E$5:$R$488,
              MATCH(1,
                    ('Emission Factors'!$E$5:$E$488 = 'GHG emissions calculations'!$F2634) *
                    ('Emission Factors'!$H$5:$H$488 = 'GHG emissions calculations'!$H2634),
                    0),
              MATCH('GHG emissions calculations'!R$6, 'Emission Factors'!$E$5:$R$5, 0)) &lt;&gt; "",
        INDEX('Emission Factors'!$E$5:$R$488,
              MATCH(1,
                    ('Emission Factors'!$E$5:$E$488 = 'GHG emissions calculations'!$F2634) *
                    ('Emission Factors'!$H$5:$H$488 = 'GHG emissions calculations'!$H2634),
                    0),
              MATCH('GHG emissions calculations'!R$6, 'Emission Factors'!$E$5:$R$5, 0)),
        ""),
    "")</f>
        <v/>
      </c>
      <c r="S2634" s="312">
        <f t="shared" si="4"/>
        <v>0</v>
      </c>
      <c r="T2634" s="23"/>
    </row>
    <row r="2635" ht="15.75" customHeight="1" outlineLevel="2">
      <c r="A2635" s="23"/>
      <c r="B2635" s="71"/>
      <c r="C2635" s="71"/>
      <c r="D2635" s="71"/>
      <c r="E2635" s="314"/>
      <c r="F2635" s="311" t="str">
        <f>Lists!AS68</f>
        <v>Office supplies (stationery and other quipment) - Europe</v>
      </c>
      <c r="G2635" s="311" t="str">
        <f t="array" ref="G2635">XLOOKUP(1,('Emission Factors'!$E$5:$E$488='GHG emissions calculations'!$F2635)*('Emission Factors'!$H$5:$H$488='GHG emissions calculations'!$H2635),INDEX('Emission Factors'!$E$5:$T$488,0,MATCH('GHG emissions calculations'!G$6,'Emission Factors'!$E$5:$T$5,0)),"",0)</f>
        <v/>
      </c>
      <c r="H2635" s="311" t="s">
        <v>238</v>
      </c>
      <c r="I2635" s="312" t="str">
        <f>IF(
    SUMIFS('Import data'!$L$25:$L$80,
           'Import data'!$J$25:$J$80, F2635,
           'Import data'!$G$25:$G$80, 'GHG emissions calculations'!$H2635,
           'Import data'!$I$25:$I$80,$E$2590) &lt;&gt; 0,
    SUMIFS('Import data'!$L$25:$L$80,
           'Import data'!$J$25:$J$80, F2635,
           'Import data'!$G$25:$G$80, 'GHG emissions calculations'!$H2635,
           'Import data'!$I$25:$I$80,$E$2590),
    ""
)</f>
        <v/>
      </c>
      <c r="J2635" s="311" t="str">
        <f t="array" ref="J2635">IF(
    XLOOKUP(F2635, 'Import data'!$J$26:$J$47, 'Import data'!$M$26:$M$47, "", 0) = "Please add the region-specific supplier emission factor or choose a different region available in the IAEG database.",
    "",
    XLOOKUP(F2635, 'Import data'!$J$26:$J$47, 'Import data'!$M$26:$M$47, "", 0)
)</f>
        <v/>
      </c>
      <c r="K2635" s="311" t="str">
        <f t="array" ref="K2635">IFERROR(
    XLOOKUP(F2635,
            _xlws.FILTER('Supplier Emission'!$G$15:$G$49,
                   ('Supplier Emission'!$D$15:$D$49=H2635) * ('Supplier Emission'!$F$15:$F$49=$E$2590)),
            _xlws.FILTER('Supplier Emission'!$I$15:$I$49,
                   ('Supplier Emission'!$D$15:$D$49=H2635) * ('Supplier Emission'!$F$15:$F$49=$E$2590)),
            ""),
    "")</f>
        <v/>
      </c>
      <c r="L2635" s="311" t="str">
        <f t="array" ref="L2635">IFERROR(
    XLOOKUP(F2635,
            _xlws.FILTER('Supplier Emission'!$G$15:$G$49,
                   ('Supplier Emission'!$D$15:$D$49=H2635) * ('Supplier Emission'!$F$15:$F$49=$E$2590)),
            _xlws.FILTER('Supplier Emission'!$J$15:$J$49,
                   ('Supplier Emission'!$D$15:$D$49=H2635) * ('Supplier Emission'!$F$15:$F$49=$E$2590)),
            ""),
    "")</f>
        <v/>
      </c>
      <c r="M2635" s="311" t="str">
        <f t="array" ref="M2635">IFERROR(
    XLOOKUP(F2635,
            _xlws.FILTER('Supplier Emission'!$G$15:$G$49,
                   ('Supplier Emission'!$D$15:$D$49=H2635) * ('Supplier Emission'!$F$15:$F$49=$E$2590)),
            _xlws.FILTER('Supplier Emission'!$M$15:$M$49,
                   ('Supplier Emission'!$D$15:$D$49=H2635) * ('Supplier Emission'!$F$15:$F$49=$E$2590)),
            ""),
    "")</f>
        <v/>
      </c>
      <c r="N2635" s="311" t="str">
        <f t="array" ref="N2635">IFERROR(
    XLOOKUP(F2635,
            _xlws.FILTER('Supplier Emission'!$G$15:$G$49,
                   ('Supplier Emission'!$D$15:$D$49=H2635) * ('Supplier Emission'!$F$15:$F$49=$E$2590)),
            _xlws.FILTER('Supplier Emission'!$H$15:$H$49,
                   ('Supplier Emission'!$D$15:$D$49=H2635) * ('Supplier Emission'!$F$15:$F$49=$E$2590)),
            ""),
    "")</f>
        <v/>
      </c>
      <c r="O2635" s="311" t="str">
        <f t="array" ref="O2635">XLOOKUP(1,('Emission Factors'!$E$5:$E$488='GHG emissions calculations'!$F2635)*('Emission Factors'!$H$5:$H$488='GHG emissions calculations'!$H2635),INDEX('Emission Factors'!$E$5:$T$488,0,MATCH('GHG emissions calculations'!O$6,'Emission Factors'!$E$5:$T$5,0)),"",0)</f>
        <v/>
      </c>
      <c r="P2635" s="313" t="str">
        <f t="array" ref="P2635">IFERROR(
    INDEX('Emission Factors'!$E$5:$P$488,
          MATCH(1,
                ('Emission Factors'!$E$5:$E$488 = 'GHG emissions calculations'!$F2635) *
                ('Emission Factors'!$H$5:$H$488 = 'GHG emissions calculations'!$H2635),
                0),
          MATCH('GHG emissions calculations'!P$6,'Emission Factors'!$E$5:$P$5,0)),
    "")</f>
        <v/>
      </c>
      <c r="Q2635" s="311" t="str">
        <f t="array" ref="Q2635">IFERROR(
    IF(
        INDEX('Emission Factors'!$E$5:$P$488,
              MATCH(1,
                    ('Emission Factors'!$E$5:$E$488 = 'GHG emissions calculations'!$F2635) *
                    ('Emission Factors'!$H$5:$H$488 = 'GHG emissions calculations'!$H2635),
                    0),
              MATCH('GHG emissions calculations'!Q$6, 'Emission Factors'!$E$5:$P$5, 0)) &lt;&gt; "",
        INDEX('Emission Factors'!$E$5:$P$488,
              MATCH(1,
                    ('Emission Factors'!$E$5:$E$488 = 'GHG emissions calculations'!$F2635) *
                    ('Emission Factors'!$H$5:$H$488 = 'GHG emissions calculations'!$H2635),
                    0),
              MATCH('GHG emissions calculations'!Q$6, 'Emission Factors'!$E$5:$P$5, 0)),
        ""),
    "")</f>
        <v/>
      </c>
      <c r="R2635" s="311" t="str">
        <f t="array" ref="R2635">IFERROR(
    IF(
        INDEX('Emission Factors'!$E$5:$R$488,
              MATCH(1,
                    ('Emission Factors'!$E$5:$E$488 = 'GHG emissions calculations'!$F2635) *
                    ('Emission Factors'!$H$5:$H$488 = 'GHG emissions calculations'!$H2635),
                    0),
              MATCH('GHG emissions calculations'!R$6, 'Emission Factors'!$E$5:$R$5, 0)) &lt;&gt; "",
        INDEX('Emission Factors'!$E$5:$R$488,
              MATCH(1,
                    ('Emission Factors'!$E$5:$E$488 = 'GHG emissions calculations'!$F2635) *
                    ('Emission Factors'!$H$5:$H$488 = 'GHG emissions calculations'!$H2635),
                    0),
              MATCH('GHG emissions calculations'!R$6, 'Emission Factors'!$E$5:$R$5, 0)),
        ""),
    "")</f>
        <v/>
      </c>
      <c r="S2635" s="312">
        <f t="shared" si="4"/>
        <v>0</v>
      </c>
      <c r="T2635" s="23"/>
    </row>
    <row r="2636" ht="15.75" customHeight="1" outlineLevel="2">
      <c r="A2636" s="23"/>
      <c r="B2636" s="71"/>
      <c r="C2636" s="71"/>
      <c r="D2636" s="71"/>
      <c r="E2636" s="314"/>
      <c r="F2636" s="311" t="str">
        <f>Lists!AS73</f>
        <v>Office supplies (stationery and other quipment) - Global or unspecified region</v>
      </c>
      <c r="G2636" s="311" t="str">
        <f t="array" ref="G2636">XLOOKUP(1,('Emission Factors'!$E$5:$E$488='GHG emissions calculations'!$F2636)*('Emission Factors'!$H$5:$H$488='GHG emissions calculations'!$H2636),INDEX('Emission Factors'!$E$5:$T$488,0,MATCH('GHG emissions calculations'!G$6,'Emission Factors'!$E$5:$T$5,0)),"",0)</f>
        <v/>
      </c>
      <c r="H2636" s="311" t="s">
        <v>238</v>
      </c>
      <c r="I2636" s="312" t="str">
        <f>IF(
    SUMIFS('Import data'!$L$25:$L$80,
           'Import data'!$J$25:$J$80, F2636,
           'Import data'!$G$25:$G$80, 'GHG emissions calculations'!$H2636,
           'Import data'!$I$25:$I$80,$E$2590) &lt;&gt; 0,
    SUMIFS('Import data'!$L$25:$L$80,
           'Import data'!$J$25:$J$80, F2636,
           'Import data'!$G$25:$G$80, 'GHG emissions calculations'!$H2636,
           'Import data'!$I$25:$I$80,$E$2590),
    ""
)</f>
        <v/>
      </c>
      <c r="J2636" s="311" t="str">
        <f t="array" ref="J2636">IF(
    XLOOKUP(F2636, 'Import data'!$J$26:$J$47, 'Import data'!$M$26:$M$47, "", 0) = "Please add the region-specific supplier emission factor or choose a different region available in the IAEG database.",
    "",
    XLOOKUP(F2636, 'Import data'!$J$26:$J$47, 'Import data'!$M$26:$M$47, "", 0)
)</f>
        <v/>
      </c>
      <c r="K2636" s="311" t="str">
        <f t="array" ref="K2636">IFERROR(
    XLOOKUP(F2636,
            _xlws.FILTER('Supplier Emission'!$G$15:$G$49,
                   ('Supplier Emission'!$D$15:$D$49=H2636) * ('Supplier Emission'!$F$15:$F$49=$E$2590)),
            _xlws.FILTER('Supplier Emission'!$I$15:$I$49,
                   ('Supplier Emission'!$D$15:$D$49=H2636) * ('Supplier Emission'!$F$15:$F$49=$E$2590)),
            ""),
    "")</f>
        <v/>
      </c>
      <c r="L2636" s="311" t="str">
        <f t="array" ref="L2636">IFERROR(
    XLOOKUP(F2636,
            _xlws.FILTER('Supplier Emission'!$G$15:$G$49,
                   ('Supplier Emission'!$D$15:$D$49=H2636) * ('Supplier Emission'!$F$15:$F$49=$E$2590)),
            _xlws.FILTER('Supplier Emission'!$J$15:$J$49,
                   ('Supplier Emission'!$D$15:$D$49=H2636) * ('Supplier Emission'!$F$15:$F$49=$E$2590)),
            ""),
    "")</f>
        <v/>
      </c>
      <c r="M2636" s="311" t="str">
        <f t="array" ref="M2636">IFERROR(
    XLOOKUP(F2636,
            _xlws.FILTER('Supplier Emission'!$G$15:$G$49,
                   ('Supplier Emission'!$D$15:$D$49=H2636) * ('Supplier Emission'!$F$15:$F$49=$E$2590)),
            _xlws.FILTER('Supplier Emission'!$M$15:$M$49,
                   ('Supplier Emission'!$D$15:$D$49=H2636) * ('Supplier Emission'!$F$15:$F$49=$E$2590)),
            ""),
    "")</f>
        <v/>
      </c>
      <c r="N2636" s="311" t="str">
        <f t="array" ref="N2636">IFERROR(
    XLOOKUP(F2636,
            _xlws.FILTER('Supplier Emission'!$G$15:$G$49,
                   ('Supplier Emission'!$D$15:$D$49=H2636) * ('Supplier Emission'!$F$15:$F$49=$E$2590)),
            _xlws.FILTER('Supplier Emission'!$H$15:$H$49,
                   ('Supplier Emission'!$D$15:$D$49=H2636) * ('Supplier Emission'!$F$15:$F$49=$E$2590)),
            ""),
    "")</f>
        <v/>
      </c>
      <c r="O2636" s="311" t="str">
        <f t="array" ref="O2636">XLOOKUP(1,('Emission Factors'!$E$5:$E$488='GHG emissions calculations'!$F2636)*('Emission Factors'!$H$5:$H$488='GHG emissions calculations'!$H2636),INDEX('Emission Factors'!$E$5:$T$488,0,MATCH('GHG emissions calculations'!O$6,'Emission Factors'!$E$5:$T$5,0)),"",0)</f>
        <v/>
      </c>
      <c r="P2636" s="313" t="str">
        <f t="array" ref="P2636">IFERROR(
    INDEX('Emission Factors'!$E$5:$P$488,
          MATCH(1,
                ('Emission Factors'!$E$5:$E$488 = 'GHG emissions calculations'!$F2636) *
                ('Emission Factors'!$H$5:$H$488 = 'GHG emissions calculations'!$H2636),
                0),
          MATCH('GHG emissions calculations'!P$6,'Emission Factors'!$E$5:$P$5,0)),
    "")</f>
        <v/>
      </c>
      <c r="Q2636" s="311" t="str">
        <f t="array" ref="Q2636">IFERROR(
    IF(
        INDEX('Emission Factors'!$E$5:$P$488,
              MATCH(1,
                    ('Emission Factors'!$E$5:$E$488 = 'GHG emissions calculations'!$F2636) *
                    ('Emission Factors'!$H$5:$H$488 = 'GHG emissions calculations'!$H2636),
                    0),
              MATCH('GHG emissions calculations'!Q$6, 'Emission Factors'!$E$5:$P$5, 0)) &lt;&gt; "",
        INDEX('Emission Factors'!$E$5:$P$488,
              MATCH(1,
                    ('Emission Factors'!$E$5:$E$488 = 'GHG emissions calculations'!$F2636) *
                    ('Emission Factors'!$H$5:$H$488 = 'GHG emissions calculations'!$H2636),
                    0),
              MATCH('GHG emissions calculations'!Q$6, 'Emission Factors'!$E$5:$P$5, 0)),
        ""),
    "")</f>
        <v/>
      </c>
      <c r="R2636" s="311" t="str">
        <f t="array" ref="R2636">IFERROR(
    IF(
        INDEX('Emission Factors'!$E$5:$R$488,
              MATCH(1,
                    ('Emission Factors'!$E$5:$E$488 = 'GHG emissions calculations'!$F2636) *
                    ('Emission Factors'!$H$5:$H$488 = 'GHG emissions calculations'!$H2636),
                    0),
              MATCH('GHG emissions calculations'!R$6, 'Emission Factors'!$E$5:$R$5, 0)) &lt;&gt; "",
        INDEX('Emission Factors'!$E$5:$R$488,
              MATCH(1,
                    ('Emission Factors'!$E$5:$E$488 = 'GHG emissions calculations'!$F2636) *
                    ('Emission Factors'!$H$5:$H$488 = 'GHG emissions calculations'!$H2636),
                    0),
              MATCH('GHG emissions calculations'!R$6, 'Emission Factors'!$E$5:$R$5, 0)),
        ""),
    "")</f>
        <v/>
      </c>
      <c r="S2636" s="312">
        <f t="shared" si="4"/>
        <v>0</v>
      </c>
      <c r="T2636" s="23"/>
    </row>
    <row r="2637" ht="15.75" customHeight="1" outlineLevel="2">
      <c r="A2637" s="23"/>
      <c r="B2637" s="71"/>
      <c r="C2637" s="71"/>
      <c r="D2637" s="71"/>
      <c r="E2637" s="314"/>
      <c r="F2637" s="311" t="str">
        <f>Lists!AS72</f>
        <v>Office supplies (stationery and other quipment) - Middle East</v>
      </c>
      <c r="G2637" s="311" t="str">
        <f t="array" ref="G2637">XLOOKUP(1,('Emission Factors'!$E$5:$E$488='GHG emissions calculations'!$F2637)*('Emission Factors'!$H$5:$H$488='GHG emissions calculations'!$H2637),INDEX('Emission Factors'!$E$5:$T$488,0,MATCH('GHG emissions calculations'!G$6,'Emission Factors'!$E$5:$T$5,0)),"",0)</f>
        <v/>
      </c>
      <c r="H2637" s="311" t="s">
        <v>238</v>
      </c>
      <c r="I2637" s="312" t="str">
        <f>IF(
    SUMIFS('Import data'!$L$25:$L$80,
           'Import data'!$J$25:$J$80, F2637,
           'Import data'!$G$25:$G$80, 'GHG emissions calculations'!$H2637,
           'Import data'!$I$25:$I$80,$E$2590) &lt;&gt; 0,
    SUMIFS('Import data'!$L$25:$L$80,
           'Import data'!$J$25:$J$80, F2637,
           'Import data'!$G$25:$G$80, 'GHG emissions calculations'!$H2637,
           'Import data'!$I$25:$I$80,$E$2590),
    ""
)</f>
        <v/>
      </c>
      <c r="J2637" s="311" t="str">
        <f t="array" ref="J2637">IF(
    XLOOKUP(F2637, 'Import data'!$J$26:$J$47, 'Import data'!$M$26:$M$47, "", 0) = "Please add the region-specific supplier emission factor or choose a different region available in the IAEG database.",
    "",
    XLOOKUP(F2637, 'Import data'!$J$26:$J$47, 'Import data'!$M$26:$M$47, "", 0)
)</f>
        <v/>
      </c>
      <c r="K2637" s="311" t="str">
        <f t="array" ref="K2637">IFERROR(
    XLOOKUP(F2637,
            _xlws.FILTER('Supplier Emission'!$G$15:$G$49,
                   ('Supplier Emission'!$D$15:$D$49=H2637) * ('Supplier Emission'!$F$15:$F$49=$E$2590)),
            _xlws.FILTER('Supplier Emission'!$I$15:$I$49,
                   ('Supplier Emission'!$D$15:$D$49=H2637) * ('Supplier Emission'!$F$15:$F$49=$E$2590)),
            ""),
    "")</f>
        <v/>
      </c>
      <c r="L2637" s="311" t="str">
        <f t="array" ref="L2637">IFERROR(
    XLOOKUP(F2637,
            _xlws.FILTER('Supplier Emission'!$G$15:$G$49,
                   ('Supplier Emission'!$D$15:$D$49=H2637) * ('Supplier Emission'!$F$15:$F$49=$E$2590)),
            _xlws.FILTER('Supplier Emission'!$J$15:$J$49,
                   ('Supplier Emission'!$D$15:$D$49=H2637) * ('Supplier Emission'!$F$15:$F$49=$E$2590)),
            ""),
    "")</f>
        <v/>
      </c>
      <c r="M2637" s="311" t="str">
        <f t="array" ref="M2637">IFERROR(
    XLOOKUP(F2637,
            _xlws.FILTER('Supplier Emission'!$G$15:$G$49,
                   ('Supplier Emission'!$D$15:$D$49=H2637) * ('Supplier Emission'!$F$15:$F$49=$E$2590)),
            _xlws.FILTER('Supplier Emission'!$M$15:$M$49,
                   ('Supplier Emission'!$D$15:$D$49=H2637) * ('Supplier Emission'!$F$15:$F$49=$E$2590)),
            ""),
    "")</f>
        <v/>
      </c>
      <c r="N2637" s="311" t="str">
        <f t="array" ref="N2637">IFERROR(
    XLOOKUP(F2637,
            _xlws.FILTER('Supplier Emission'!$G$15:$G$49,
                   ('Supplier Emission'!$D$15:$D$49=H2637) * ('Supplier Emission'!$F$15:$F$49=$E$2590)),
            _xlws.FILTER('Supplier Emission'!$H$15:$H$49,
                   ('Supplier Emission'!$D$15:$D$49=H2637) * ('Supplier Emission'!$F$15:$F$49=$E$2590)),
            ""),
    "")</f>
        <v/>
      </c>
      <c r="O2637" s="311" t="str">
        <f t="array" ref="O2637">XLOOKUP(1,('Emission Factors'!$E$5:$E$488='GHG emissions calculations'!$F2637)*('Emission Factors'!$H$5:$H$488='GHG emissions calculations'!$H2637),INDEX('Emission Factors'!$E$5:$T$488,0,MATCH('GHG emissions calculations'!O$6,'Emission Factors'!$E$5:$T$5,0)),"",0)</f>
        <v/>
      </c>
      <c r="P2637" s="313" t="str">
        <f t="array" ref="P2637">IFERROR(
    INDEX('Emission Factors'!$E$5:$P$488,
          MATCH(1,
                ('Emission Factors'!$E$5:$E$488 = 'GHG emissions calculations'!$F2637) *
                ('Emission Factors'!$H$5:$H$488 = 'GHG emissions calculations'!$H2637),
                0),
          MATCH('GHG emissions calculations'!P$6,'Emission Factors'!$E$5:$P$5,0)),
    "")</f>
        <v/>
      </c>
      <c r="Q2637" s="311" t="str">
        <f t="array" ref="Q2637">IFERROR(
    IF(
        INDEX('Emission Factors'!$E$5:$P$488,
              MATCH(1,
                    ('Emission Factors'!$E$5:$E$488 = 'GHG emissions calculations'!$F2637) *
                    ('Emission Factors'!$H$5:$H$488 = 'GHG emissions calculations'!$H2637),
                    0),
              MATCH('GHG emissions calculations'!Q$6, 'Emission Factors'!$E$5:$P$5, 0)) &lt;&gt; "",
        INDEX('Emission Factors'!$E$5:$P$488,
              MATCH(1,
                    ('Emission Factors'!$E$5:$E$488 = 'GHG emissions calculations'!$F2637) *
                    ('Emission Factors'!$H$5:$H$488 = 'GHG emissions calculations'!$H2637),
                    0),
              MATCH('GHG emissions calculations'!Q$6, 'Emission Factors'!$E$5:$P$5, 0)),
        ""),
    "")</f>
        <v/>
      </c>
      <c r="R2637" s="311" t="str">
        <f t="array" ref="R2637">IFERROR(
    IF(
        INDEX('Emission Factors'!$E$5:$R$488,
              MATCH(1,
                    ('Emission Factors'!$E$5:$E$488 = 'GHG emissions calculations'!$F2637) *
                    ('Emission Factors'!$H$5:$H$488 = 'GHG emissions calculations'!$H2637),
                    0),
              MATCH('GHG emissions calculations'!R$6, 'Emission Factors'!$E$5:$R$5, 0)) &lt;&gt; "",
        INDEX('Emission Factors'!$E$5:$R$488,
              MATCH(1,
                    ('Emission Factors'!$E$5:$E$488 = 'GHG emissions calculations'!$F2637) *
                    ('Emission Factors'!$H$5:$H$488 = 'GHG emissions calculations'!$H2637),
                    0),
              MATCH('GHG emissions calculations'!R$6, 'Emission Factors'!$E$5:$R$5, 0)),
        ""),
    "")</f>
        <v/>
      </c>
      <c r="S2637" s="312">
        <f t="shared" si="4"/>
        <v>0</v>
      </c>
      <c r="T2637" s="23"/>
    </row>
    <row r="2638" ht="15.75" customHeight="1" outlineLevel="2">
      <c r="A2638" s="23"/>
      <c r="B2638" s="71"/>
      <c r="C2638" s="71"/>
      <c r="D2638" s="71"/>
      <c r="E2638" s="314"/>
      <c r="F2638" s="311" t="str">
        <f>Lists!AS71</f>
        <v>Office supplies (stationery and other quipment) - Oceania</v>
      </c>
      <c r="G2638" s="311" t="str">
        <f t="array" ref="G2638">XLOOKUP(1,('Emission Factors'!$E$5:$E$488='GHG emissions calculations'!$F2638)*('Emission Factors'!$H$5:$H$488='GHG emissions calculations'!$H2638),INDEX('Emission Factors'!$E$5:$T$488,0,MATCH('GHG emissions calculations'!G$6,'Emission Factors'!$E$5:$T$5,0)),"",0)</f>
        <v/>
      </c>
      <c r="H2638" s="311" t="s">
        <v>238</v>
      </c>
      <c r="I2638" s="312" t="str">
        <f>IF(
    SUMIFS('Import data'!$L$25:$L$80,
           'Import data'!$J$25:$J$80, F2638,
           'Import data'!$G$25:$G$80, 'GHG emissions calculations'!$H2638,
           'Import data'!$I$25:$I$80,$E$2590) &lt;&gt; 0,
    SUMIFS('Import data'!$L$25:$L$80,
           'Import data'!$J$25:$J$80, F2638,
           'Import data'!$G$25:$G$80, 'GHG emissions calculations'!$H2638,
           'Import data'!$I$25:$I$80,$E$2590),
    ""
)</f>
        <v/>
      </c>
      <c r="J2638" s="311" t="str">
        <f t="array" ref="J2638">IF(
    XLOOKUP(F2638, 'Import data'!$J$26:$J$47, 'Import data'!$M$26:$M$47, "", 0) = "Please add the region-specific supplier emission factor or choose a different region available in the IAEG database.",
    "",
    XLOOKUP(F2638, 'Import data'!$J$26:$J$47, 'Import data'!$M$26:$M$47, "", 0)
)</f>
        <v/>
      </c>
      <c r="K2638" s="311" t="str">
        <f t="array" ref="K2638">IFERROR(
    XLOOKUP(F2638,
            _xlws.FILTER('Supplier Emission'!$G$15:$G$49,
                   ('Supplier Emission'!$D$15:$D$49=H2638) * ('Supplier Emission'!$F$15:$F$49=$E$2590)),
            _xlws.FILTER('Supplier Emission'!$I$15:$I$49,
                   ('Supplier Emission'!$D$15:$D$49=H2638) * ('Supplier Emission'!$F$15:$F$49=$E$2590)),
            ""),
    "")</f>
        <v/>
      </c>
      <c r="L2638" s="311" t="str">
        <f t="array" ref="L2638">IFERROR(
    XLOOKUP(F2638,
            _xlws.FILTER('Supplier Emission'!$G$15:$G$49,
                   ('Supplier Emission'!$D$15:$D$49=H2638) * ('Supplier Emission'!$F$15:$F$49=$E$2590)),
            _xlws.FILTER('Supplier Emission'!$J$15:$J$49,
                   ('Supplier Emission'!$D$15:$D$49=H2638) * ('Supplier Emission'!$F$15:$F$49=$E$2590)),
            ""),
    "")</f>
        <v/>
      </c>
      <c r="M2638" s="311" t="str">
        <f t="array" ref="M2638">IFERROR(
    XLOOKUP(F2638,
            _xlws.FILTER('Supplier Emission'!$G$15:$G$49,
                   ('Supplier Emission'!$D$15:$D$49=H2638) * ('Supplier Emission'!$F$15:$F$49=$E$2590)),
            _xlws.FILTER('Supplier Emission'!$M$15:$M$49,
                   ('Supplier Emission'!$D$15:$D$49=H2638) * ('Supplier Emission'!$F$15:$F$49=$E$2590)),
            ""),
    "")</f>
        <v/>
      </c>
      <c r="N2638" s="311" t="str">
        <f t="array" ref="N2638">IFERROR(
    XLOOKUP(F2638,
            _xlws.FILTER('Supplier Emission'!$G$15:$G$49,
                   ('Supplier Emission'!$D$15:$D$49=H2638) * ('Supplier Emission'!$F$15:$F$49=$E$2590)),
            _xlws.FILTER('Supplier Emission'!$H$15:$H$49,
                   ('Supplier Emission'!$D$15:$D$49=H2638) * ('Supplier Emission'!$F$15:$F$49=$E$2590)),
            ""),
    "")</f>
        <v/>
      </c>
      <c r="O2638" s="311" t="str">
        <f t="array" ref="O2638">XLOOKUP(1,('Emission Factors'!$E$5:$E$488='GHG emissions calculations'!$F2638)*('Emission Factors'!$H$5:$H$488='GHG emissions calculations'!$H2638),INDEX('Emission Factors'!$E$5:$T$488,0,MATCH('GHG emissions calculations'!O$6,'Emission Factors'!$E$5:$T$5,0)),"",0)</f>
        <v/>
      </c>
      <c r="P2638" s="313" t="str">
        <f t="array" ref="P2638">IFERROR(
    INDEX('Emission Factors'!$E$5:$P$488,
          MATCH(1,
                ('Emission Factors'!$E$5:$E$488 = 'GHG emissions calculations'!$F2638) *
                ('Emission Factors'!$H$5:$H$488 = 'GHG emissions calculations'!$H2638),
                0),
          MATCH('GHG emissions calculations'!P$6,'Emission Factors'!$E$5:$P$5,0)),
    "")</f>
        <v/>
      </c>
      <c r="Q2638" s="311" t="str">
        <f t="array" ref="Q2638">IFERROR(
    IF(
        INDEX('Emission Factors'!$E$5:$P$488,
              MATCH(1,
                    ('Emission Factors'!$E$5:$E$488 = 'GHG emissions calculations'!$F2638) *
                    ('Emission Factors'!$H$5:$H$488 = 'GHG emissions calculations'!$H2638),
                    0),
              MATCH('GHG emissions calculations'!Q$6, 'Emission Factors'!$E$5:$P$5, 0)) &lt;&gt; "",
        INDEX('Emission Factors'!$E$5:$P$488,
              MATCH(1,
                    ('Emission Factors'!$E$5:$E$488 = 'GHG emissions calculations'!$F2638) *
                    ('Emission Factors'!$H$5:$H$488 = 'GHG emissions calculations'!$H2638),
                    0),
              MATCH('GHG emissions calculations'!Q$6, 'Emission Factors'!$E$5:$P$5, 0)),
        ""),
    "")</f>
        <v/>
      </c>
      <c r="R2638" s="311" t="str">
        <f t="array" ref="R2638">IFERROR(
    IF(
        INDEX('Emission Factors'!$E$5:$R$488,
              MATCH(1,
                    ('Emission Factors'!$E$5:$E$488 = 'GHG emissions calculations'!$F2638) *
                    ('Emission Factors'!$H$5:$H$488 = 'GHG emissions calculations'!$H2638),
                    0),
              MATCH('GHG emissions calculations'!R$6, 'Emission Factors'!$E$5:$R$5, 0)) &lt;&gt; "",
        INDEX('Emission Factors'!$E$5:$R$488,
              MATCH(1,
                    ('Emission Factors'!$E$5:$E$488 = 'GHG emissions calculations'!$F2638) *
                    ('Emission Factors'!$H$5:$H$488 = 'GHG emissions calculations'!$H2638),
                    0),
              MATCH('GHG emissions calculations'!R$6, 'Emission Factors'!$E$5:$R$5, 0)),
        ""),
    "")</f>
        <v/>
      </c>
      <c r="S2638" s="312">
        <f t="shared" si="4"/>
        <v>0</v>
      </c>
      <c r="T2638" s="23"/>
    </row>
    <row r="2639" ht="15.75" customHeight="1" outlineLevel="2">
      <c r="A2639" s="23"/>
      <c r="B2639" s="71"/>
      <c r="C2639" s="71"/>
      <c r="D2639" s="71"/>
      <c r="E2639" s="314"/>
      <c r="F2639" s="311" t="str">
        <f>Lists!AS76</f>
        <v>Paper - Africa</v>
      </c>
      <c r="G2639" s="311" t="str">
        <f t="array" ref="G2639">XLOOKUP(1,('Emission Factors'!$E$5:$E$488='GHG emissions calculations'!$F2639)*('Emission Factors'!$H$5:$H$488='GHG emissions calculations'!$H2639),INDEX('Emission Factors'!$E$5:$T$488,0,MATCH('GHG emissions calculations'!G$6,'Emission Factors'!$E$5:$T$5,0)),"",0)</f>
        <v/>
      </c>
      <c r="H2639" s="311" t="s">
        <v>238</v>
      </c>
      <c r="I2639" s="312" t="str">
        <f>IF(
    SUMIFS('Import data'!$L$25:$L$80,
           'Import data'!$J$25:$J$80, F2639,
           'Import data'!$G$25:$G$80, 'GHG emissions calculations'!$H2639,
           'Import data'!$I$25:$I$80,$E$2590) &lt;&gt; 0,
    SUMIFS('Import data'!$L$25:$L$80,
           'Import data'!$J$25:$J$80, F2639,
           'Import data'!$G$25:$G$80, 'GHG emissions calculations'!$H2639,
           'Import data'!$I$25:$I$80,$E$2590),
    ""
)</f>
        <v/>
      </c>
      <c r="J2639" s="311" t="str">
        <f t="array" ref="J2639">IF(
    XLOOKUP(F2639, 'Import data'!$J$26:$J$47, 'Import data'!$M$26:$M$47, "", 0) = "Please add the region-specific supplier emission factor or choose a different region available in the IAEG database.",
    "",
    XLOOKUP(F2639, 'Import data'!$J$26:$J$47, 'Import data'!$M$26:$M$47, "", 0)
)</f>
        <v/>
      </c>
      <c r="K2639" s="311" t="str">
        <f t="array" ref="K2639">IFERROR(
    XLOOKUP(F2639,
            _xlws.FILTER('Supplier Emission'!$G$15:$G$49,
                   ('Supplier Emission'!$D$15:$D$49=H2639) * ('Supplier Emission'!$F$15:$F$49=$E$2590)),
            _xlws.FILTER('Supplier Emission'!$I$15:$I$49,
                   ('Supplier Emission'!$D$15:$D$49=H2639) * ('Supplier Emission'!$F$15:$F$49=$E$2590)),
            ""),
    "")</f>
        <v/>
      </c>
      <c r="L2639" s="311" t="str">
        <f t="array" ref="L2639">IFERROR(
    XLOOKUP(F2639,
            _xlws.FILTER('Supplier Emission'!$G$15:$G$49,
                   ('Supplier Emission'!$D$15:$D$49=H2639) * ('Supplier Emission'!$F$15:$F$49=$E$2590)),
            _xlws.FILTER('Supplier Emission'!$J$15:$J$49,
                   ('Supplier Emission'!$D$15:$D$49=H2639) * ('Supplier Emission'!$F$15:$F$49=$E$2590)),
            ""),
    "")</f>
        <v/>
      </c>
      <c r="M2639" s="311" t="str">
        <f t="array" ref="M2639">IFERROR(
    XLOOKUP(F2639,
            _xlws.FILTER('Supplier Emission'!$G$15:$G$49,
                   ('Supplier Emission'!$D$15:$D$49=H2639) * ('Supplier Emission'!$F$15:$F$49=$E$2590)),
            _xlws.FILTER('Supplier Emission'!$M$15:$M$49,
                   ('Supplier Emission'!$D$15:$D$49=H2639) * ('Supplier Emission'!$F$15:$F$49=$E$2590)),
            ""),
    "")</f>
        <v/>
      </c>
      <c r="N2639" s="311" t="str">
        <f t="array" ref="N2639">IFERROR(
    XLOOKUP(F2639,
            _xlws.FILTER('Supplier Emission'!$G$15:$G$49,
                   ('Supplier Emission'!$D$15:$D$49=H2639) * ('Supplier Emission'!$F$15:$F$49=$E$2590)),
            _xlws.FILTER('Supplier Emission'!$H$15:$H$49,
                   ('Supplier Emission'!$D$15:$D$49=H2639) * ('Supplier Emission'!$F$15:$F$49=$E$2590)),
            ""),
    "")</f>
        <v/>
      </c>
      <c r="O2639" s="311" t="str">
        <f t="array" ref="O2639">XLOOKUP(1,('Emission Factors'!$E$5:$E$488='GHG emissions calculations'!$F2639)*('Emission Factors'!$H$5:$H$488='GHG emissions calculations'!$H2639),INDEX('Emission Factors'!$E$5:$T$488,0,MATCH('GHG emissions calculations'!O$6,'Emission Factors'!$E$5:$T$5,0)),"",0)</f>
        <v/>
      </c>
      <c r="P2639" s="313" t="str">
        <f t="array" ref="P2639">IFERROR(
    INDEX('Emission Factors'!$E$5:$P$488,
          MATCH(1,
                ('Emission Factors'!$E$5:$E$488 = 'GHG emissions calculations'!$F2639) *
                ('Emission Factors'!$H$5:$H$488 = 'GHG emissions calculations'!$H2639),
                0),
          MATCH('GHG emissions calculations'!P$6,'Emission Factors'!$E$5:$P$5,0)),
    "")</f>
        <v/>
      </c>
      <c r="Q2639" s="311" t="str">
        <f t="array" ref="Q2639">IFERROR(
    IF(
        INDEX('Emission Factors'!$E$5:$P$488,
              MATCH(1,
                    ('Emission Factors'!$E$5:$E$488 = 'GHG emissions calculations'!$F2639) *
                    ('Emission Factors'!$H$5:$H$488 = 'GHG emissions calculations'!$H2639),
                    0),
              MATCH('GHG emissions calculations'!Q$6, 'Emission Factors'!$E$5:$P$5, 0)) &lt;&gt; "",
        INDEX('Emission Factors'!$E$5:$P$488,
              MATCH(1,
                    ('Emission Factors'!$E$5:$E$488 = 'GHG emissions calculations'!$F2639) *
                    ('Emission Factors'!$H$5:$H$488 = 'GHG emissions calculations'!$H2639),
                    0),
              MATCH('GHG emissions calculations'!Q$6, 'Emission Factors'!$E$5:$P$5, 0)),
        ""),
    "")</f>
        <v/>
      </c>
      <c r="R2639" s="311" t="str">
        <f t="array" ref="R2639">IFERROR(
    IF(
        INDEX('Emission Factors'!$E$5:$R$488,
              MATCH(1,
                    ('Emission Factors'!$E$5:$E$488 = 'GHG emissions calculations'!$F2639) *
                    ('Emission Factors'!$H$5:$H$488 = 'GHG emissions calculations'!$H2639),
                    0),
              MATCH('GHG emissions calculations'!R$6, 'Emission Factors'!$E$5:$R$5, 0)) &lt;&gt; "",
        INDEX('Emission Factors'!$E$5:$R$488,
              MATCH(1,
                    ('Emission Factors'!$E$5:$E$488 = 'GHG emissions calculations'!$F2639) *
                    ('Emission Factors'!$H$5:$H$488 = 'GHG emissions calculations'!$H2639),
                    0),
              MATCH('GHG emissions calculations'!R$6, 'Emission Factors'!$E$5:$R$5, 0)),
        ""),
    "")</f>
        <v/>
      </c>
      <c r="S2639" s="312">
        <f t="shared" si="4"/>
        <v>0</v>
      </c>
      <c r="T2639" s="23"/>
    </row>
    <row r="2640" ht="15.75" customHeight="1" outlineLevel="2">
      <c r="A2640" s="23"/>
      <c r="B2640" s="71"/>
      <c r="C2640" s="71"/>
      <c r="D2640" s="71"/>
      <c r="E2640" s="314"/>
      <c r="F2640" s="311" t="str">
        <f>Lists!AS74</f>
        <v>Paper - America</v>
      </c>
      <c r="G2640" s="311">
        <f t="array" ref="G2640">XLOOKUP(1,('Emission Factors'!$E$5:$E$488='GHG emissions calculations'!$F2640)*('Emission Factors'!$H$5:$H$488='GHG emissions calculations'!$H2640),INDEX('Emission Factors'!$E$5:$T$488,0,MATCH('GHG emissions calculations'!G$6,'Emission Factors'!$E$5:$T$5,0)),"",0)</f>
        <v>1</v>
      </c>
      <c r="H2640" s="311" t="s">
        <v>238</v>
      </c>
      <c r="I2640" s="312" t="str">
        <f>IF(
    SUMIFS('Import data'!$L$25:$L$80,
           'Import data'!$J$25:$J$80, F2640,
           'Import data'!$G$25:$G$80, 'GHG emissions calculations'!$H2640,
           'Import data'!$I$25:$I$80,$E$2590) &lt;&gt; 0,
    SUMIFS('Import data'!$L$25:$L$80,
           'Import data'!$J$25:$J$80, F2640,
           'Import data'!$G$25:$G$80, 'GHG emissions calculations'!$H2640,
           'Import data'!$I$25:$I$80,$E$2590),
    ""
)</f>
        <v/>
      </c>
      <c r="J2640" s="311" t="str">
        <f t="array" ref="J2640">IF(
    XLOOKUP(F2640, 'Import data'!$J$26:$J$47, 'Import data'!$M$26:$M$47, "", 0) = "Please add the region-specific supplier emission factor or choose a different region available in the IAEG database.",
    "",
    XLOOKUP(F2640, 'Import data'!$J$26:$J$47, 'Import data'!$M$26:$M$47, "", 0)
)</f>
        <v/>
      </c>
      <c r="K2640" s="311" t="str">
        <f t="array" ref="K2640">IFERROR(
    XLOOKUP(F2640,
            _xlws.FILTER('Supplier Emission'!$G$15:$G$49,
                   ('Supplier Emission'!$D$15:$D$49=H2640) * ('Supplier Emission'!$F$15:$F$49=$E$2590)),
            _xlws.FILTER('Supplier Emission'!$I$15:$I$49,
                   ('Supplier Emission'!$D$15:$D$49=H2640) * ('Supplier Emission'!$F$15:$F$49=$E$2590)),
            ""),
    "")</f>
        <v/>
      </c>
      <c r="L2640" s="311" t="str">
        <f t="array" ref="L2640">IFERROR(
    XLOOKUP(F2640,
            _xlws.FILTER('Supplier Emission'!$G$15:$G$49,
                   ('Supplier Emission'!$D$15:$D$49=H2640) * ('Supplier Emission'!$F$15:$F$49=$E$2590)),
            _xlws.FILTER('Supplier Emission'!$J$15:$J$49,
                   ('Supplier Emission'!$D$15:$D$49=H2640) * ('Supplier Emission'!$F$15:$F$49=$E$2590)),
            ""),
    "")</f>
        <v/>
      </c>
      <c r="M2640" s="311" t="str">
        <f t="array" ref="M2640">IFERROR(
    XLOOKUP(F2640,
            _xlws.FILTER('Supplier Emission'!$G$15:$G$49,
                   ('Supplier Emission'!$D$15:$D$49=H2640) * ('Supplier Emission'!$F$15:$F$49=$E$2590)),
            _xlws.FILTER('Supplier Emission'!$M$15:$M$49,
                   ('Supplier Emission'!$D$15:$D$49=H2640) * ('Supplier Emission'!$F$15:$F$49=$E$2590)),
            ""),
    "")</f>
        <v/>
      </c>
      <c r="N2640" s="311" t="str">
        <f t="array" ref="N2640">IFERROR(
    XLOOKUP(F2640,
            _xlws.FILTER('Supplier Emission'!$G$15:$G$49,
                   ('Supplier Emission'!$D$15:$D$49=H2640) * ('Supplier Emission'!$F$15:$F$49=$E$2590)),
            _xlws.FILTER('Supplier Emission'!$H$15:$H$49,
                   ('Supplier Emission'!$D$15:$D$49=H2640) * ('Supplier Emission'!$F$15:$F$49=$E$2590)),
            ""),
    "")</f>
        <v/>
      </c>
      <c r="O2640" s="311" t="str">
        <f t="array" ref="O2640">XLOOKUP(1,('Emission Factors'!$E$5:$E$488='GHG emissions calculations'!$F2640)*('Emission Factors'!$H$5:$H$488='GHG emissions calculations'!$H2640),INDEX('Emission Factors'!$E$5:$T$488,0,MATCH('GHG emissions calculations'!O$6,'Emission Factors'!$E$5:$T$5,0)),"",0)</f>
        <v>Paper office supplies</v>
      </c>
      <c r="P2640" s="313">
        <f t="array" ref="P2640">IFERROR(
    INDEX('Emission Factors'!$E$5:$P$488,
          MATCH(1,
                ('Emission Factors'!$E$5:$E$488 = 'GHG emissions calculations'!$F2640) *
                ('Emission Factors'!$H$5:$H$488 = 'GHG emissions calculations'!$H2640),
                0),
          MATCH('GHG emissions calculations'!P$6,'Emission Factors'!$E$5:$P$5,0)),
    "")</f>
        <v>870.224</v>
      </c>
      <c r="Q2640" s="311" t="str">
        <f t="array" ref="Q2640">IFERROR(
    IF(
        INDEX('Emission Factors'!$E$5:$P$488,
              MATCH(1,
                    ('Emission Factors'!$E$5:$E$488 = 'GHG emissions calculations'!$F2640) *
                    ('Emission Factors'!$H$5:$H$488 = 'GHG emissions calculations'!$H2640),
                    0),
              MATCH('GHG emissions calculations'!Q$6, 'Emission Factors'!$E$5:$P$5, 0)) &lt;&gt; "",
        INDEX('Emission Factors'!$E$5:$P$488,
              MATCH(1,
                    ('Emission Factors'!$E$5:$E$488 = 'GHG emissions calculations'!$F2640) *
                    ('Emission Factors'!$H$5:$H$488 = 'GHG emissions calculations'!$H2640),
                    0),
              MATCH('GHG emissions calculations'!Q$6, 'Emission Factors'!$E$5:$P$5, 0)),
        ""),
    "")</f>
        <v>kgCO2e / k€</v>
      </c>
      <c r="R2640" s="311" t="str">
        <f t="array" ref="R2640">IFERROR(
    IF(
        INDEX('Emission Factors'!$E$5:$R$488,
              MATCH(1,
                    ('Emission Factors'!$E$5:$E$488 = 'GHG emissions calculations'!$F2640) *
                    ('Emission Factors'!$H$5:$H$488 = 'GHG emissions calculations'!$H2640),
                    0),
              MATCH('GHG emissions calculations'!R$6, 'Emission Factors'!$E$5:$R$5, 0)) &lt;&gt; "",
        INDEX('Emission Factors'!$E$5:$R$488,
              MATCH(1,
                    ('Emission Factors'!$E$5:$E$488 = 'GHG emissions calculations'!$F2640) *
                    ('Emission Factors'!$H$5:$H$488 = 'GHG emissions calculations'!$H2640),
                    0),
              MATCH('GHG emissions calculations'!R$6, 'Emission Factors'!$E$5:$R$5, 0)),
        ""),
    "")</f>
        <v>America</v>
      </c>
      <c r="S2640" s="312">
        <f t="shared" si="4"/>
        <v>0</v>
      </c>
      <c r="T2640" s="23"/>
    </row>
    <row r="2641" ht="15.75" customHeight="1" outlineLevel="2">
      <c r="A2641" s="23"/>
      <c r="B2641" s="71"/>
      <c r="C2641" s="71"/>
      <c r="D2641" s="71"/>
      <c r="E2641" s="314"/>
      <c r="F2641" s="311" t="str">
        <f>Lists!AS77</f>
        <v>Paper - Asia</v>
      </c>
      <c r="G2641" s="311" t="str">
        <f t="array" ref="G2641">XLOOKUP(1,('Emission Factors'!$E$5:$E$488='GHG emissions calculations'!$F2641)*('Emission Factors'!$H$5:$H$488='GHG emissions calculations'!$H2641),INDEX('Emission Factors'!$E$5:$T$488,0,MATCH('GHG emissions calculations'!G$6,'Emission Factors'!$E$5:$T$5,0)),"",0)</f>
        <v/>
      </c>
      <c r="H2641" s="311" t="s">
        <v>238</v>
      </c>
      <c r="I2641" s="312" t="str">
        <f>IF(
    SUMIFS('Import data'!$L$25:$L$80,
           'Import data'!$J$25:$J$80, F2641,
           'Import data'!$G$25:$G$80, 'GHG emissions calculations'!$H2641,
           'Import data'!$I$25:$I$80,$E$2590) &lt;&gt; 0,
    SUMIFS('Import data'!$L$25:$L$80,
           'Import data'!$J$25:$J$80, F2641,
           'Import data'!$G$25:$G$80, 'GHG emissions calculations'!$H2641,
           'Import data'!$I$25:$I$80,$E$2590),
    ""
)</f>
        <v/>
      </c>
      <c r="J2641" s="311" t="str">
        <f t="array" ref="J2641">IF(
    XLOOKUP(F2641, 'Import data'!$J$26:$J$47, 'Import data'!$M$26:$M$47, "", 0) = "Please add the region-specific supplier emission factor or choose a different region available in the IAEG database.",
    "",
    XLOOKUP(F2641, 'Import data'!$J$26:$J$47, 'Import data'!$M$26:$M$47, "", 0)
)</f>
        <v/>
      </c>
      <c r="K2641" s="311" t="str">
        <f t="array" ref="K2641">IFERROR(
    XLOOKUP(F2641,
            _xlws.FILTER('Supplier Emission'!$G$15:$G$49,
                   ('Supplier Emission'!$D$15:$D$49=H2641) * ('Supplier Emission'!$F$15:$F$49=$E$2590)),
            _xlws.FILTER('Supplier Emission'!$I$15:$I$49,
                   ('Supplier Emission'!$D$15:$D$49=H2641) * ('Supplier Emission'!$F$15:$F$49=$E$2590)),
            ""),
    "")</f>
        <v/>
      </c>
      <c r="L2641" s="311" t="str">
        <f t="array" ref="L2641">IFERROR(
    XLOOKUP(F2641,
            _xlws.FILTER('Supplier Emission'!$G$15:$G$49,
                   ('Supplier Emission'!$D$15:$D$49=H2641) * ('Supplier Emission'!$F$15:$F$49=$E$2590)),
            _xlws.FILTER('Supplier Emission'!$J$15:$J$49,
                   ('Supplier Emission'!$D$15:$D$49=H2641) * ('Supplier Emission'!$F$15:$F$49=$E$2590)),
            ""),
    "")</f>
        <v/>
      </c>
      <c r="M2641" s="311" t="str">
        <f t="array" ref="M2641">IFERROR(
    XLOOKUP(F2641,
            _xlws.FILTER('Supplier Emission'!$G$15:$G$49,
                   ('Supplier Emission'!$D$15:$D$49=H2641) * ('Supplier Emission'!$F$15:$F$49=$E$2590)),
            _xlws.FILTER('Supplier Emission'!$M$15:$M$49,
                   ('Supplier Emission'!$D$15:$D$49=H2641) * ('Supplier Emission'!$F$15:$F$49=$E$2590)),
            ""),
    "")</f>
        <v/>
      </c>
      <c r="N2641" s="311" t="str">
        <f t="array" ref="N2641">IFERROR(
    XLOOKUP(F2641,
            _xlws.FILTER('Supplier Emission'!$G$15:$G$49,
                   ('Supplier Emission'!$D$15:$D$49=H2641) * ('Supplier Emission'!$F$15:$F$49=$E$2590)),
            _xlws.FILTER('Supplier Emission'!$H$15:$H$49,
                   ('Supplier Emission'!$D$15:$D$49=H2641) * ('Supplier Emission'!$F$15:$F$49=$E$2590)),
            ""),
    "")</f>
        <v/>
      </c>
      <c r="O2641" s="311" t="str">
        <f t="array" ref="O2641">XLOOKUP(1,('Emission Factors'!$E$5:$E$488='GHG emissions calculations'!$F2641)*('Emission Factors'!$H$5:$H$488='GHG emissions calculations'!$H2641),INDEX('Emission Factors'!$E$5:$T$488,0,MATCH('GHG emissions calculations'!O$6,'Emission Factors'!$E$5:$T$5,0)),"",0)</f>
        <v/>
      </c>
      <c r="P2641" s="313" t="str">
        <f t="array" ref="P2641">IFERROR(
    INDEX('Emission Factors'!$E$5:$P$488,
          MATCH(1,
                ('Emission Factors'!$E$5:$E$488 = 'GHG emissions calculations'!$F2641) *
                ('Emission Factors'!$H$5:$H$488 = 'GHG emissions calculations'!$H2641),
                0),
          MATCH('GHG emissions calculations'!P$6,'Emission Factors'!$E$5:$P$5,0)),
    "")</f>
        <v/>
      </c>
      <c r="Q2641" s="311" t="str">
        <f t="array" ref="Q2641">IFERROR(
    IF(
        INDEX('Emission Factors'!$E$5:$P$488,
              MATCH(1,
                    ('Emission Factors'!$E$5:$E$488 = 'GHG emissions calculations'!$F2641) *
                    ('Emission Factors'!$H$5:$H$488 = 'GHG emissions calculations'!$H2641),
                    0),
              MATCH('GHG emissions calculations'!Q$6, 'Emission Factors'!$E$5:$P$5, 0)) &lt;&gt; "",
        INDEX('Emission Factors'!$E$5:$P$488,
              MATCH(1,
                    ('Emission Factors'!$E$5:$E$488 = 'GHG emissions calculations'!$F2641) *
                    ('Emission Factors'!$H$5:$H$488 = 'GHG emissions calculations'!$H2641),
                    0),
              MATCH('GHG emissions calculations'!Q$6, 'Emission Factors'!$E$5:$P$5, 0)),
        ""),
    "")</f>
        <v/>
      </c>
      <c r="R2641" s="311" t="str">
        <f t="array" ref="R2641">IFERROR(
    IF(
        INDEX('Emission Factors'!$E$5:$R$488,
              MATCH(1,
                    ('Emission Factors'!$E$5:$E$488 = 'GHG emissions calculations'!$F2641) *
                    ('Emission Factors'!$H$5:$H$488 = 'GHG emissions calculations'!$H2641),
                    0),
              MATCH('GHG emissions calculations'!R$6, 'Emission Factors'!$E$5:$R$5, 0)) &lt;&gt; "",
        INDEX('Emission Factors'!$E$5:$R$488,
              MATCH(1,
                    ('Emission Factors'!$E$5:$E$488 = 'GHG emissions calculations'!$F2641) *
                    ('Emission Factors'!$H$5:$H$488 = 'GHG emissions calculations'!$H2641),
                    0),
              MATCH('GHG emissions calculations'!R$6, 'Emission Factors'!$E$5:$R$5, 0)),
        ""),
    "")</f>
        <v/>
      </c>
      <c r="S2641" s="312">
        <f t="shared" si="4"/>
        <v>0</v>
      </c>
      <c r="T2641" s="23"/>
    </row>
    <row r="2642" ht="15.75" customHeight="1" outlineLevel="2">
      <c r="A2642" s="23"/>
      <c r="B2642" s="71"/>
      <c r="C2642" s="71"/>
      <c r="D2642" s="71"/>
      <c r="E2642" s="314"/>
      <c r="F2642" s="311" t="str">
        <f>Lists!AS75</f>
        <v>Paper - Europe</v>
      </c>
      <c r="G2642" s="311">
        <f t="array" ref="G2642">XLOOKUP(1,('Emission Factors'!$E$5:$E$488='GHG emissions calculations'!$F2642)*('Emission Factors'!$H$5:$H$488='GHG emissions calculations'!$H2642),INDEX('Emission Factors'!$E$5:$T$488,0,MATCH('GHG emissions calculations'!G$6,'Emission Factors'!$E$5:$T$5,0)),"",0)</f>
        <v>1</v>
      </c>
      <c r="H2642" s="311" t="s">
        <v>238</v>
      </c>
      <c r="I2642" s="312" t="str">
        <f>IF(
    SUMIFS('Import data'!$L$25:$L$80,
           'Import data'!$J$25:$J$80, F2642,
           'Import data'!$G$25:$G$80, 'GHG emissions calculations'!$H2642,
           'Import data'!$I$25:$I$80,$E$2590) &lt;&gt; 0,
    SUMIFS('Import data'!$L$25:$L$80,
           'Import data'!$J$25:$J$80, F2642,
           'Import data'!$G$25:$G$80, 'GHG emissions calculations'!$H2642,
           'Import data'!$I$25:$I$80,$E$2590),
    ""
)</f>
        <v/>
      </c>
      <c r="J2642" s="311" t="str">
        <f t="array" ref="J2642">IF(
    XLOOKUP(F2642, 'Import data'!$J$26:$J$47, 'Import data'!$M$26:$M$47, "", 0) = "Please add the region-specific supplier emission factor or choose a different region available in the IAEG database.",
    "",
    XLOOKUP(F2642, 'Import data'!$J$26:$J$47, 'Import data'!$M$26:$M$47, "", 0)
)</f>
        <v/>
      </c>
      <c r="K2642" s="311" t="str">
        <f t="array" ref="K2642">IFERROR(
    XLOOKUP(F2642,
            _xlws.FILTER('Supplier Emission'!$G$15:$G$49,
                   ('Supplier Emission'!$D$15:$D$49=H2642) * ('Supplier Emission'!$F$15:$F$49=$E$2590)),
            _xlws.FILTER('Supplier Emission'!$I$15:$I$49,
                   ('Supplier Emission'!$D$15:$D$49=H2642) * ('Supplier Emission'!$F$15:$F$49=$E$2590)),
            ""),
    "")</f>
        <v/>
      </c>
      <c r="L2642" s="311" t="str">
        <f t="array" ref="L2642">IFERROR(
    XLOOKUP(F2642,
            _xlws.FILTER('Supplier Emission'!$G$15:$G$49,
                   ('Supplier Emission'!$D$15:$D$49=H2642) * ('Supplier Emission'!$F$15:$F$49=$E$2590)),
            _xlws.FILTER('Supplier Emission'!$J$15:$J$49,
                   ('Supplier Emission'!$D$15:$D$49=H2642) * ('Supplier Emission'!$F$15:$F$49=$E$2590)),
            ""),
    "")</f>
        <v/>
      </c>
      <c r="M2642" s="311" t="str">
        <f t="array" ref="M2642">IFERROR(
    XLOOKUP(F2642,
            _xlws.FILTER('Supplier Emission'!$G$15:$G$49,
                   ('Supplier Emission'!$D$15:$D$49=H2642) * ('Supplier Emission'!$F$15:$F$49=$E$2590)),
            _xlws.FILTER('Supplier Emission'!$M$15:$M$49,
                   ('Supplier Emission'!$D$15:$D$49=H2642) * ('Supplier Emission'!$F$15:$F$49=$E$2590)),
            ""),
    "")</f>
        <v/>
      </c>
      <c r="N2642" s="311" t="str">
        <f t="array" ref="N2642">IFERROR(
    XLOOKUP(F2642,
            _xlws.FILTER('Supplier Emission'!$G$15:$G$49,
                   ('Supplier Emission'!$D$15:$D$49=H2642) * ('Supplier Emission'!$F$15:$F$49=$E$2590)),
            _xlws.FILTER('Supplier Emission'!$H$15:$H$49,
                   ('Supplier Emission'!$D$15:$D$49=H2642) * ('Supplier Emission'!$F$15:$F$49=$E$2590)),
            ""),
    "")</f>
        <v/>
      </c>
      <c r="O2642" s="311" t="str">
        <f t="array" ref="O2642">XLOOKUP(1,('Emission Factors'!$E$5:$E$488='GHG emissions calculations'!$F2642)*('Emission Factors'!$H$5:$H$488='GHG emissions calculations'!$H2642),INDEX('Emission Factors'!$E$5:$T$488,0,MATCH('GHG emissions calculations'!O$6,'Emission Factors'!$E$5:$T$5,0)),"",0)</f>
        <v>Paper and paper products</v>
      </c>
      <c r="P2642" s="313">
        <f t="array" ref="P2642">IFERROR(
    INDEX('Emission Factors'!$E$5:$P$488,
          MATCH(1,
                ('Emission Factors'!$E$5:$E$488 = 'GHG emissions calculations'!$F2642) *
                ('Emission Factors'!$H$5:$H$488 = 'GHG emissions calculations'!$H2642),
                0),
          MATCH('GHG emissions calculations'!P$6,'Emission Factors'!$E$5:$P$5,0)),
    "")</f>
        <v>559.144</v>
      </c>
      <c r="Q2642" s="311" t="str">
        <f t="array" ref="Q2642">IFERROR(
    IF(
        INDEX('Emission Factors'!$E$5:$P$488,
              MATCH(1,
                    ('Emission Factors'!$E$5:$E$488 = 'GHG emissions calculations'!$F2642) *
                    ('Emission Factors'!$H$5:$H$488 = 'GHG emissions calculations'!$H2642),
                    0),
              MATCH('GHG emissions calculations'!Q$6, 'Emission Factors'!$E$5:$P$5, 0)) &lt;&gt; "",
        INDEX('Emission Factors'!$E$5:$P$488,
              MATCH(1,
                    ('Emission Factors'!$E$5:$E$488 = 'GHG emissions calculations'!$F2642) *
                    ('Emission Factors'!$H$5:$H$488 = 'GHG emissions calculations'!$H2642),
                    0),
              MATCH('GHG emissions calculations'!Q$6, 'Emission Factors'!$E$5:$P$5, 0)),
        ""),
    "")</f>
        <v>kgCO2e / k€</v>
      </c>
      <c r="R2642" s="311" t="str">
        <f t="array" ref="R2642">IFERROR(
    IF(
        INDEX('Emission Factors'!$E$5:$R$488,
              MATCH(1,
                    ('Emission Factors'!$E$5:$E$488 = 'GHG emissions calculations'!$F2642) *
                    ('Emission Factors'!$H$5:$H$488 = 'GHG emissions calculations'!$H2642),
                    0),
              MATCH('GHG emissions calculations'!R$6, 'Emission Factors'!$E$5:$R$5, 0)) &lt;&gt; "",
        INDEX('Emission Factors'!$E$5:$R$488,
              MATCH(1,
                    ('Emission Factors'!$E$5:$E$488 = 'GHG emissions calculations'!$F2642) *
                    ('Emission Factors'!$H$5:$H$488 = 'GHG emissions calculations'!$H2642),
                    0),
              MATCH('GHG emissions calculations'!R$6, 'Emission Factors'!$E$5:$R$5, 0)),
        ""),
    "")</f>
        <v>Europe</v>
      </c>
      <c r="S2642" s="312">
        <f t="shared" si="4"/>
        <v>0</v>
      </c>
      <c r="T2642" s="23"/>
    </row>
    <row r="2643" ht="15.75" customHeight="1" outlineLevel="2">
      <c r="A2643" s="23"/>
      <c r="B2643" s="71"/>
      <c r="C2643" s="71"/>
      <c r="D2643" s="71"/>
      <c r="E2643" s="314"/>
      <c r="F2643" s="311" t="str">
        <f>Lists!AS80</f>
        <v>Paper - Global or unspecified region</v>
      </c>
      <c r="G2643" s="311" t="str">
        <f t="array" ref="G2643">XLOOKUP(1,('Emission Factors'!$E$5:$E$488='GHG emissions calculations'!$F2643)*('Emission Factors'!$H$5:$H$488='GHG emissions calculations'!$H2643),INDEX('Emission Factors'!$E$5:$T$488,0,MATCH('GHG emissions calculations'!G$6,'Emission Factors'!$E$5:$T$5,0)),"",0)</f>
        <v/>
      </c>
      <c r="H2643" s="311" t="s">
        <v>238</v>
      </c>
      <c r="I2643" s="312" t="str">
        <f>IF(
    SUMIFS('Import data'!$L$25:$L$80,
           'Import data'!$J$25:$J$80, F2643,
           'Import data'!$G$25:$G$80, 'GHG emissions calculations'!$H2643,
           'Import data'!$I$25:$I$80,$E$2590) &lt;&gt; 0,
    SUMIFS('Import data'!$L$25:$L$80,
           'Import data'!$J$25:$J$80, F2643,
           'Import data'!$G$25:$G$80, 'GHG emissions calculations'!$H2643,
           'Import data'!$I$25:$I$80,$E$2590),
    ""
)</f>
        <v/>
      </c>
      <c r="J2643" s="311" t="str">
        <f t="array" ref="J2643">IF(
    XLOOKUP(F2643, 'Import data'!$J$26:$J$47, 'Import data'!$M$26:$M$47, "", 0) = "Please add the region-specific supplier emission factor or choose a different region available in the IAEG database.",
    "",
    XLOOKUP(F2643, 'Import data'!$J$26:$J$47, 'Import data'!$M$26:$M$47, "", 0)
)</f>
        <v/>
      </c>
      <c r="K2643" s="311" t="str">
        <f t="array" ref="K2643">IFERROR(
    XLOOKUP(F2643,
            _xlws.FILTER('Supplier Emission'!$G$15:$G$49,
                   ('Supplier Emission'!$D$15:$D$49=H2643) * ('Supplier Emission'!$F$15:$F$49=$E$2590)),
            _xlws.FILTER('Supplier Emission'!$I$15:$I$49,
                   ('Supplier Emission'!$D$15:$D$49=H2643) * ('Supplier Emission'!$F$15:$F$49=$E$2590)),
            ""),
    "")</f>
        <v/>
      </c>
      <c r="L2643" s="311" t="str">
        <f t="array" ref="L2643">IFERROR(
    XLOOKUP(F2643,
            _xlws.FILTER('Supplier Emission'!$G$15:$G$49,
                   ('Supplier Emission'!$D$15:$D$49=H2643) * ('Supplier Emission'!$F$15:$F$49=$E$2590)),
            _xlws.FILTER('Supplier Emission'!$J$15:$J$49,
                   ('Supplier Emission'!$D$15:$D$49=H2643) * ('Supplier Emission'!$F$15:$F$49=$E$2590)),
            ""),
    "")</f>
        <v/>
      </c>
      <c r="M2643" s="311" t="str">
        <f t="array" ref="M2643">IFERROR(
    XLOOKUP(F2643,
            _xlws.FILTER('Supplier Emission'!$G$15:$G$49,
                   ('Supplier Emission'!$D$15:$D$49=H2643) * ('Supplier Emission'!$F$15:$F$49=$E$2590)),
            _xlws.FILTER('Supplier Emission'!$M$15:$M$49,
                   ('Supplier Emission'!$D$15:$D$49=H2643) * ('Supplier Emission'!$F$15:$F$49=$E$2590)),
            ""),
    "")</f>
        <v/>
      </c>
      <c r="N2643" s="311" t="str">
        <f t="array" ref="N2643">IFERROR(
    XLOOKUP(F2643,
            _xlws.FILTER('Supplier Emission'!$G$15:$G$49,
                   ('Supplier Emission'!$D$15:$D$49=H2643) * ('Supplier Emission'!$F$15:$F$49=$E$2590)),
            _xlws.FILTER('Supplier Emission'!$H$15:$H$49,
                   ('Supplier Emission'!$D$15:$D$49=H2643) * ('Supplier Emission'!$F$15:$F$49=$E$2590)),
            ""),
    "")</f>
        <v/>
      </c>
      <c r="O2643" s="311" t="str">
        <f t="array" ref="O2643">XLOOKUP(1,('Emission Factors'!$E$5:$E$488='GHG emissions calculations'!$F2643)*('Emission Factors'!$H$5:$H$488='GHG emissions calculations'!$H2643),INDEX('Emission Factors'!$E$5:$T$488,0,MATCH('GHG emissions calculations'!O$6,'Emission Factors'!$E$5:$T$5,0)),"",0)</f>
        <v/>
      </c>
      <c r="P2643" s="313" t="str">
        <f t="array" ref="P2643">IFERROR(
    INDEX('Emission Factors'!$E$5:$P$488,
          MATCH(1,
                ('Emission Factors'!$E$5:$E$488 = 'GHG emissions calculations'!$F2643) *
                ('Emission Factors'!$H$5:$H$488 = 'GHG emissions calculations'!$H2643),
                0),
          MATCH('GHG emissions calculations'!P$6,'Emission Factors'!$E$5:$P$5,0)),
    "")</f>
        <v/>
      </c>
      <c r="Q2643" s="311" t="str">
        <f t="array" ref="Q2643">IFERROR(
    IF(
        INDEX('Emission Factors'!$E$5:$P$488,
              MATCH(1,
                    ('Emission Factors'!$E$5:$E$488 = 'GHG emissions calculations'!$F2643) *
                    ('Emission Factors'!$H$5:$H$488 = 'GHG emissions calculations'!$H2643),
                    0),
              MATCH('GHG emissions calculations'!Q$6, 'Emission Factors'!$E$5:$P$5, 0)) &lt;&gt; "",
        INDEX('Emission Factors'!$E$5:$P$488,
              MATCH(1,
                    ('Emission Factors'!$E$5:$E$488 = 'GHG emissions calculations'!$F2643) *
                    ('Emission Factors'!$H$5:$H$488 = 'GHG emissions calculations'!$H2643),
                    0),
              MATCH('GHG emissions calculations'!Q$6, 'Emission Factors'!$E$5:$P$5, 0)),
        ""),
    "")</f>
        <v/>
      </c>
      <c r="R2643" s="311" t="str">
        <f t="array" ref="R2643">IFERROR(
    IF(
        INDEX('Emission Factors'!$E$5:$R$488,
              MATCH(1,
                    ('Emission Factors'!$E$5:$E$488 = 'GHG emissions calculations'!$F2643) *
                    ('Emission Factors'!$H$5:$H$488 = 'GHG emissions calculations'!$H2643),
                    0),
              MATCH('GHG emissions calculations'!R$6, 'Emission Factors'!$E$5:$R$5, 0)) &lt;&gt; "",
        INDEX('Emission Factors'!$E$5:$R$488,
              MATCH(1,
                    ('Emission Factors'!$E$5:$E$488 = 'GHG emissions calculations'!$F2643) *
                    ('Emission Factors'!$H$5:$H$488 = 'GHG emissions calculations'!$H2643),
                    0),
              MATCH('GHG emissions calculations'!R$6, 'Emission Factors'!$E$5:$R$5, 0)),
        ""),
    "")</f>
        <v/>
      </c>
      <c r="S2643" s="312">
        <f t="shared" si="4"/>
        <v>0</v>
      </c>
      <c r="T2643" s="23"/>
    </row>
    <row r="2644" ht="15.75" customHeight="1" outlineLevel="2">
      <c r="A2644" s="23"/>
      <c r="B2644" s="71"/>
      <c r="C2644" s="71"/>
      <c r="D2644" s="71"/>
      <c r="E2644" s="314"/>
      <c r="F2644" s="311" t="str">
        <f>Lists!AS79</f>
        <v>Paper - Middle East</v>
      </c>
      <c r="G2644" s="311" t="str">
        <f t="array" ref="G2644">XLOOKUP(1,('Emission Factors'!$E$5:$E$488='GHG emissions calculations'!$F2644)*('Emission Factors'!$H$5:$H$488='GHG emissions calculations'!$H2644),INDEX('Emission Factors'!$E$5:$T$488,0,MATCH('GHG emissions calculations'!G$6,'Emission Factors'!$E$5:$T$5,0)),"",0)</f>
        <v/>
      </c>
      <c r="H2644" s="311" t="s">
        <v>238</v>
      </c>
      <c r="I2644" s="312" t="str">
        <f>IF(
    SUMIFS('Import data'!$L$25:$L$80,
           'Import data'!$J$25:$J$80, F2644,
           'Import data'!$G$25:$G$80, 'GHG emissions calculations'!$H2644,
           'Import data'!$I$25:$I$80,$E$2590) &lt;&gt; 0,
    SUMIFS('Import data'!$L$25:$L$80,
           'Import data'!$J$25:$J$80, F2644,
           'Import data'!$G$25:$G$80, 'GHG emissions calculations'!$H2644,
           'Import data'!$I$25:$I$80,$E$2590),
    ""
)</f>
        <v/>
      </c>
      <c r="J2644" s="311" t="str">
        <f t="array" ref="J2644">IF(
    XLOOKUP(F2644, 'Import data'!$J$26:$J$47, 'Import data'!$M$26:$M$47, "", 0) = "Please add the region-specific supplier emission factor or choose a different region available in the IAEG database.",
    "",
    XLOOKUP(F2644, 'Import data'!$J$26:$J$47, 'Import data'!$M$26:$M$47, "", 0)
)</f>
        <v/>
      </c>
      <c r="K2644" s="311" t="str">
        <f t="array" ref="K2644">IFERROR(
    XLOOKUP(F2644,
            _xlws.FILTER('Supplier Emission'!$G$15:$G$49,
                   ('Supplier Emission'!$D$15:$D$49=H2644) * ('Supplier Emission'!$F$15:$F$49=$E$2590)),
            _xlws.FILTER('Supplier Emission'!$I$15:$I$49,
                   ('Supplier Emission'!$D$15:$D$49=H2644) * ('Supplier Emission'!$F$15:$F$49=$E$2590)),
            ""),
    "")</f>
        <v/>
      </c>
      <c r="L2644" s="311" t="str">
        <f t="array" ref="L2644">IFERROR(
    XLOOKUP(F2644,
            _xlws.FILTER('Supplier Emission'!$G$15:$G$49,
                   ('Supplier Emission'!$D$15:$D$49=H2644) * ('Supplier Emission'!$F$15:$F$49=$E$2590)),
            _xlws.FILTER('Supplier Emission'!$J$15:$J$49,
                   ('Supplier Emission'!$D$15:$D$49=H2644) * ('Supplier Emission'!$F$15:$F$49=$E$2590)),
            ""),
    "")</f>
        <v/>
      </c>
      <c r="M2644" s="311" t="str">
        <f t="array" ref="M2644">IFERROR(
    XLOOKUP(F2644,
            _xlws.FILTER('Supplier Emission'!$G$15:$G$49,
                   ('Supplier Emission'!$D$15:$D$49=H2644) * ('Supplier Emission'!$F$15:$F$49=$E$2590)),
            _xlws.FILTER('Supplier Emission'!$M$15:$M$49,
                   ('Supplier Emission'!$D$15:$D$49=H2644) * ('Supplier Emission'!$F$15:$F$49=$E$2590)),
            ""),
    "")</f>
        <v/>
      </c>
      <c r="N2644" s="311" t="str">
        <f t="array" ref="N2644">IFERROR(
    XLOOKUP(F2644,
            _xlws.FILTER('Supplier Emission'!$G$15:$G$49,
                   ('Supplier Emission'!$D$15:$D$49=H2644) * ('Supplier Emission'!$F$15:$F$49=$E$2590)),
            _xlws.FILTER('Supplier Emission'!$H$15:$H$49,
                   ('Supplier Emission'!$D$15:$D$49=H2644) * ('Supplier Emission'!$F$15:$F$49=$E$2590)),
            ""),
    "")</f>
        <v/>
      </c>
      <c r="O2644" s="311" t="str">
        <f t="array" ref="O2644">XLOOKUP(1,('Emission Factors'!$E$5:$E$488='GHG emissions calculations'!$F2644)*('Emission Factors'!$H$5:$H$488='GHG emissions calculations'!$H2644),INDEX('Emission Factors'!$E$5:$T$488,0,MATCH('GHG emissions calculations'!O$6,'Emission Factors'!$E$5:$T$5,0)),"",0)</f>
        <v/>
      </c>
      <c r="P2644" s="313" t="str">
        <f t="array" ref="P2644">IFERROR(
    INDEX('Emission Factors'!$E$5:$P$488,
          MATCH(1,
                ('Emission Factors'!$E$5:$E$488 = 'GHG emissions calculations'!$F2644) *
                ('Emission Factors'!$H$5:$H$488 = 'GHG emissions calculations'!$H2644),
                0),
          MATCH('GHG emissions calculations'!P$6,'Emission Factors'!$E$5:$P$5,0)),
    "")</f>
        <v/>
      </c>
      <c r="Q2644" s="311" t="str">
        <f t="array" ref="Q2644">IFERROR(
    IF(
        INDEX('Emission Factors'!$E$5:$P$488,
              MATCH(1,
                    ('Emission Factors'!$E$5:$E$488 = 'GHG emissions calculations'!$F2644) *
                    ('Emission Factors'!$H$5:$H$488 = 'GHG emissions calculations'!$H2644),
                    0),
              MATCH('GHG emissions calculations'!Q$6, 'Emission Factors'!$E$5:$P$5, 0)) &lt;&gt; "",
        INDEX('Emission Factors'!$E$5:$P$488,
              MATCH(1,
                    ('Emission Factors'!$E$5:$E$488 = 'GHG emissions calculations'!$F2644) *
                    ('Emission Factors'!$H$5:$H$488 = 'GHG emissions calculations'!$H2644),
                    0),
              MATCH('GHG emissions calculations'!Q$6, 'Emission Factors'!$E$5:$P$5, 0)),
        ""),
    "")</f>
        <v/>
      </c>
      <c r="R2644" s="311" t="str">
        <f t="array" ref="R2644">IFERROR(
    IF(
        INDEX('Emission Factors'!$E$5:$R$488,
              MATCH(1,
                    ('Emission Factors'!$E$5:$E$488 = 'GHG emissions calculations'!$F2644) *
                    ('Emission Factors'!$H$5:$H$488 = 'GHG emissions calculations'!$H2644),
                    0),
              MATCH('GHG emissions calculations'!R$6, 'Emission Factors'!$E$5:$R$5, 0)) &lt;&gt; "",
        INDEX('Emission Factors'!$E$5:$R$488,
              MATCH(1,
                    ('Emission Factors'!$E$5:$E$488 = 'GHG emissions calculations'!$F2644) *
                    ('Emission Factors'!$H$5:$H$488 = 'GHG emissions calculations'!$H2644),
                    0),
              MATCH('GHG emissions calculations'!R$6, 'Emission Factors'!$E$5:$R$5, 0)),
        ""),
    "")</f>
        <v/>
      </c>
      <c r="S2644" s="312">
        <f t="shared" si="4"/>
        <v>0</v>
      </c>
      <c r="T2644" s="23"/>
    </row>
    <row r="2645" ht="15.75" customHeight="1" outlineLevel="2">
      <c r="A2645" s="23"/>
      <c r="B2645" s="71"/>
      <c r="C2645" s="71"/>
      <c r="D2645" s="71"/>
      <c r="E2645" s="314"/>
      <c r="F2645" s="311" t="str">
        <f>Lists!AS78</f>
        <v>Paper - Oceania</v>
      </c>
      <c r="G2645" s="311" t="str">
        <f t="array" ref="G2645">XLOOKUP(1,('Emission Factors'!$E$5:$E$488='GHG emissions calculations'!$F2645)*('Emission Factors'!$H$5:$H$488='GHG emissions calculations'!$H2645),INDEX('Emission Factors'!$E$5:$T$488,0,MATCH('GHG emissions calculations'!G$6,'Emission Factors'!$E$5:$T$5,0)),"",0)</f>
        <v/>
      </c>
      <c r="H2645" s="311" t="s">
        <v>238</v>
      </c>
      <c r="I2645" s="312" t="str">
        <f>IF(
    SUMIFS('Import data'!$L$25:$L$80,
           'Import data'!$J$25:$J$80, F2645,
           'Import data'!$G$25:$G$80, 'GHG emissions calculations'!$H2645,
           'Import data'!$I$25:$I$80,$E$2590) &lt;&gt; 0,
    SUMIFS('Import data'!$L$25:$L$80,
           'Import data'!$J$25:$J$80, F2645,
           'Import data'!$G$25:$G$80, 'GHG emissions calculations'!$H2645,
           'Import data'!$I$25:$I$80,$E$2590),
    ""
)</f>
        <v/>
      </c>
      <c r="J2645" s="311" t="str">
        <f t="array" ref="J2645">IF(
    XLOOKUP(F2645, 'Import data'!$J$26:$J$47, 'Import data'!$M$26:$M$47, "", 0) = "Please add the region-specific supplier emission factor or choose a different region available in the IAEG database.",
    "",
    XLOOKUP(F2645, 'Import data'!$J$26:$J$47, 'Import data'!$M$26:$M$47, "", 0)
)</f>
        <v/>
      </c>
      <c r="K2645" s="311" t="str">
        <f t="array" ref="K2645">IFERROR(
    XLOOKUP(F2645,
            _xlws.FILTER('Supplier Emission'!$G$15:$G$49,
                   ('Supplier Emission'!$D$15:$D$49=H2645) * ('Supplier Emission'!$F$15:$F$49=$E$2590)),
            _xlws.FILTER('Supplier Emission'!$I$15:$I$49,
                   ('Supplier Emission'!$D$15:$D$49=H2645) * ('Supplier Emission'!$F$15:$F$49=$E$2590)),
            ""),
    "")</f>
        <v/>
      </c>
      <c r="L2645" s="311" t="str">
        <f t="array" ref="L2645">IFERROR(
    XLOOKUP(F2645,
            _xlws.FILTER('Supplier Emission'!$G$15:$G$49,
                   ('Supplier Emission'!$D$15:$D$49=H2645) * ('Supplier Emission'!$F$15:$F$49=$E$2590)),
            _xlws.FILTER('Supplier Emission'!$J$15:$J$49,
                   ('Supplier Emission'!$D$15:$D$49=H2645) * ('Supplier Emission'!$F$15:$F$49=$E$2590)),
            ""),
    "")</f>
        <v/>
      </c>
      <c r="M2645" s="311" t="str">
        <f t="array" ref="M2645">IFERROR(
    XLOOKUP(F2645,
            _xlws.FILTER('Supplier Emission'!$G$15:$G$49,
                   ('Supplier Emission'!$D$15:$D$49=H2645) * ('Supplier Emission'!$F$15:$F$49=$E$2590)),
            _xlws.FILTER('Supplier Emission'!$M$15:$M$49,
                   ('Supplier Emission'!$D$15:$D$49=H2645) * ('Supplier Emission'!$F$15:$F$49=$E$2590)),
            ""),
    "")</f>
        <v/>
      </c>
      <c r="N2645" s="311" t="str">
        <f t="array" ref="N2645">IFERROR(
    XLOOKUP(F2645,
            _xlws.FILTER('Supplier Emission'!$G$15:$G$49,
                   ('Supplier Emission'!$D$15:$D$49=H2645) * ('Supplier Emission'!$F$15:$F$49=$E$2590)),
            _xlws.FILTER('Supplier Emission'!$H$15:$H$49,
                   ('Supplier Emission'!$D$15:$D$49=H2645) * ('Supplier Emission'!$F$15:$F$49=$E$2590)),
            ""),
    "")</f>
        <v/>
      </c>
      <c r="O2645" s="311" t="str">
        <f t="array" ref="O2645">XLOOKUP(1,('Emission Factors'!$E$5:$E$488='GHG emissions calculations'!$F2645)*('Emission Factors'!$H$5:$H$488='GHG emissions calculations'!$H2645),INDEX('Emission Factors'!$E$5:$T$488,0,MATCH('GHG emissions calculations'!O$6,'Emission Factors'!$E$5:$T$5,0)),"",0)</f>
        <v/>
      </c>
      <c r="P2645" s="313" t="str">
        <f t="array" ref="P2645">IFERROR(
    INDEX('Emission Factors'!$E$5:$P$488,
          MATCH(1,
                ('Emission Factors'!$E$5:$E$488 = 'GHG emissions calculations'!$F2645) *
                ('Emission Factors'!$H$5:$H$488 = 'GHG emissions calculations'!$H2645),
                0),
          MATCH('GHG emissions calculations'!P$6,'Emission Factors'!$E$5:$P$5,0)),
    "")</f>
        <v/>
      </c>
      <c r="Q2645" s="311" t="str">
        <f t="array" ref="Q2645">IFERROR(
    IF(
        INDEX('Emission Factors'!$E$5:$P$488,
              MATCH(1,
                    ('Emission Factors'!$E$5:$E$488 = 'GHG emissions calculations'!$F2645) *
                    ('Emission Factors'!$H$5:$H$488 = 'GHG emissions calculations'!$H2645),
                    0),
              MATCH('GHG emissions calculations'!Q$6, 'Emission Factors'!$E$5:$P$5, 0)) &lt;&gt; "",
        INDEX('Emission Factors'!$E$5:$P$488,
              MATCH(1,
                    ('Emission Factors'!$E$5:$E$488 = 'GHG emissions calculations'!$F2645) *
                    ('Emission Factors'!$H$5:$H$488 = 'GHG emissions calculations'!$H2645),
                    0),
              MATCH('GHG emissions calculations'!Q$6, 'Emission Factors'!$E$5:$P$5, 0)),
        ""),
    "")</f>
        <v/>
      </c>
      <c r="R2645" s="311" t="str">
        <f t="array" ref="R2645">IFERROR(
    IF(
        INDEX('Emission Factors'!$E$5:$R$488,
              MATCH(1,
                    ('Emission Factors'!$E$5:$E$488 = 'GHG emissions calculations'!$F2645) *
                    ('Emission Factors'!$H$5:$H$488 = 'GHG emissions calculations'!$H2645),
                    0),
              MATCH('GHG emissions calculations'!R$6, 'Emission Factors'!$E$5:$R$5, 0)) &lt;&gt; "",
        INDEX('Emission Factors'!$E$5:$R$488,
              MATCH(1,
                    ('Emission Factors'!$E$5:$E$488 = 'GHG emissions calculations'!$F2645) *
                    ('Emission Factors'!$H$5:$H$488 = 'GHG emissions calculations'!$H2645),
                    0),
              MATCH('GHG emissions calculations'!R$6, 'Emission Factors'!$E$5:$R$5, 0)),
        ""),
    "")</f>
        <v/>
      </c>
      <c r="S2645" s="312">
        <f t="shared" si="4"/>
        <v>0</v>
      </c>
      <c r="T2645" s="23"/>
    </row>
    <row r="2646" ht="15.75" customHeight="1" outlineLevel="2">
      <c r="A2646" s="23"/>
      <c r="B2646" s="71"/>
      <c r="C2646" s="71"/>
      <c r="D2646" s="71"/>
      <c r="E2646" s="314"/>
      <c r="F2646" s="311" t="str">
        <f>Lists!AT27</f>
        <v>Shoes - Africa</v>
      </c>
      <c r="G2646" s="311" t="str">
        <f t="array" ref="G2646">XLOOKUP(1,('Emission Factors'!$E$5:$E$488='GHG emissions calculations'!$F2646)*('Emission Factors'!$H$5:$H$488='GHG emissions calculations'!$H2646),INDEX('Emission Factors'!$E$5:$T$488,0,MATCH('GHG emissions calculations'!G$6,'Emission Factors'!$E$5:$T$5,0)),"",0)</f>
        <v/>
      </c>
      <c r="H2646" s="311" t="s">
        <v>237</v>
      </c>
      <c r="I2646" s="312" t="str">
        <f>IF(
    SUMIFS('Import data'!$L$25:$L$80,
           'Import data'!$J$25:$J$80, F2646,
           'Import data'!$G$25:$G$80, 'GHG emissions calculations'!$H2646,
           'Import data'!$I$25:$I$80,$E$2590) &lt;&gt; 0,
    SUMIFS('Import data'!$L$25:$L$80,
           'Import data'!$J$25:$J$80, F2646,
           'Import data'!$G$25:$G$80, 'GHG emissions calculations'!$H2646,
           'Import data'!$I$25:$I$80,$E$2590),
    ""
)</f>
        <v/>
      </c>
      <c r="J2646" s="311" t="str">
        <f t="array" ref="J2646">IF(
    XLOOKUP(F2646, 'Import data'!$J$26:$J$47, 'Import data'!$M$26:$M$47, "", 0) = "Please add the region-specific supplier emission factor or choose a different region available in the IAEG database.",
    "",
    XLOOKUP(F2646, 'Import data'!$J$26:$J$47, 'Import data'!$M$26:$M$47, "", 0)
)</f>
        <v/>
      </c>
      <c r="K2646" s="311" t="str">
        <f t="array" ref="K2646">IFERROR(
    XLOOKUP(F2646,
            _xlws.FILTER('Supplier Emission'!$G$15:$G$49,
                   ('Supplier Emission'!$D$15:$D$49=H2646) * ('Supplier Emission'!$F$15:$F$49=$E$2590)),
            _xlws.FILTER('Supplier Emission'!$I$15:$I$49,
                   ('Supplier Emission'!$D$15:$D$49=H2646) * ('Supplier Emission'!$F$15:$F$49=$E$2590)),
            ""),
    "")</f>
        <v/>
      </c>
      <c r="L2646" s="311" t="str">
        <f t="array" ref="L2646">IFERROR(
    XLOOKUP(F2646,
            _xlws.FILTER('Supplier Emission'!$G$15:$G$49,
                   ('Supplier Emission'!$D$15:$D$49=H2646) * ('Supplier Emission'!$F$15:$F$49=$E$2590)),
            _xlws.FILTER('Supplier Emission'!$J$15:$J$49,
                   ('Supplier Emission'!$D$15:$D$49=H2646) * ('Supplier Emission'!$F$15:$F$49=$E$2590)),
            ""),
    "")</f>
        <v/>
      </c>
      <c r="M2646" s="311" t="str">
        <f t="array" ref="M2646">IFERROR(
    XLOOKUP(F2646,
            _xlws.FILTER('Supplier Emission'!$G$15:$G$49,
                   ('Supplier Emission'!$D$15:$D$49=H2646) * ('Supplier Emission'!$F$15:$F$49=$E$2590)),
            _xlws.FILTER('Supplier Emission'!$M$15:$M$49,
                   ('Supplier Emission'!$D$15:$D$49=H2646) * ('Supplier Emission'!$F$15:$F$49=$E$2590)),
            ""),
    "")</f>
        <v/>
      </c>
      <c r="N2646" s="311" t="str">
        <f t="array" ref="N2646">IFERROR(
    XLOOKUP(F2646,
            _xlws.FILTER('Supplier Emission'!$G$15:$G$49,
                   ('Supplier Emission'!$D$15:$D$49=H2646) * ('Supplier Emission'!$F$15:$F$49=$E$2590)),
            _xlws.FILTER('Supplier Emission'!$H$15:$H$49,
                   ('Supplier Emission'!$D$15:$D$49=H2646) * ('Supplier Emission'!$F$15:$F$49=$E$2590)),
            ""),
    "")</f>
        <v/>
      </c>
      <c r="O2646" s="311" t="str">
        <f t="array" ref="O2646">XLOOKUP(1,('Emission Factors'!$E$5:$E$488='GHG emissions calculations'!$F2646)*('Emission Factors'!$H$5:$H$488='GHG emissions calculations'!$H2646),INDEX('Emission Factors'!$E$5:$T$488,0,MATCH('GHG emissions calculations'!O$6,'Emission Factors'!$E$5:$T$5,0)),"",0)</f>
        <v/>
      </c>
      <c r="P2646" s="313" t="str">
        <f t="array" ref="P2646">IFERROR(
    INDEX('Emission Factors'!$E$5:$P$488,
          MATCH(1,
                ('Emission Factors'!$E$5:$E$488 = 'GHG emissions calculations'!$F2646) *
                ('Emission Factors'!$H$5:$H$488 = 'GHG emissions calculations'!$H2646),
                0),
          MATCH('GHG emissions calculations'!P$6,'Emission Factors'!$E$5:$P$5,0)),
    "")</f>
        <v/>
      </c>
      <c r="Q2646" s="311" t="str">
        <f t="array" ref="Q2646">IFERROR(
    IF(
        INDEX('Emission Factors'!$E$5:$P$488,
              MATCH(1,
                    ('Emission Factors'!$E$5:$E$488 = 'GHG emissions calculations'!$F2646) *
                    ('Emission Factors'!$H$5:$H$488 = 'GHG emissions calculations'!$H2646),
                    0),
              MATCH('GHG emissions calculations'!Q$6, 'Emission Factors'!$E$5:$P$5, 0)) &lt;&gt; "",
        INDEX('Emission Factors'!$E$5:$P$488,
              MATCH(1,
                    ('Emission Factors'!$E$5:$E$488 = 'GHG emissions calculations'!$F2646) *
                    ('Emission Factors'!$H$5:$H$488 = 'GHG emissions calculations'!$H2646),
                    0),
              MATCH('GHG emissions calculations'!Q$6, 'Emission Factors'!$E$5:$P$5, 0)),
        ""),
    "")</f>
        <v/>
      </c>
      <c r="R2646" s="311" t="str">
        <f t="array" ref="R2646">IFERROR(
    IF(
        INDEX('Emission Factors'!$E$5:$R$488,
              MATCH(1,
                    ('Emission Factors'!$E$5:$E$488 = 'GHG emissions calculations'!$F2646) *
                    ('Emission Factors'!$H$5:$H$488 = 'GHG emissions calculations'!$H2646),
                    0),
              MATCH('GHG emissions calculations'!R$6, 'Emission Factors'!$E$5:$R$5, 0)) &lt;&gt; "",
        INDEX('Emission Factors'!$E$5:$R$488,
              MATCH(1,
                    ('Emission Factors'!$E$5:$E$488 = 'GHG emissions calculations'!$F2646) *
                    ('Emission Factors'!$H$5:$H$488 = 'GHG emissions calculations'!$H2646),
                    0),
              MATCH('GHG emissions calculations'!R$6, 'Emission Factors'!$E$5:$R$5, 0)),
        ""),
    "")</f>
        <v/>
      </c>
      <c r="S2646" s="312">
        <f t="shared" si="4"/>
        <v>0</v>
      </c>
      <c r="T2646" s="23"/>
    </row>
    <row r="2647" ht="15.75" customHeight="1" outlineLevel="2">
      <c r="A2647" s="23"/>
      <c r="B2647" s="71"/>
      <c r="C2647" s="71"/>
      <c r="D2647" s="71"/>
      <c r="E2647" s="314"/>
      <c r="F2647" s="311" t="str">
        <f>Lists!AT25</f>
        <v>Shoes - America</v>
      </c>
      <c r="G2647" s="311" t="str">
        <f t="array" ref="G2647">XLOOKUP(1,('Emission Factors'!$E$5:$E$488='GHG emissions calculations'!$F2647)*('Emission Factors'!$H$5:$H$488='GHG emissions calculations'!$H2647),INDEX('Emission Factors'!$E$5:$T$488,0,MATCH('GHG emissions calculations'!G$6,'Emission Factors'!$E$5:$T$5,0)),"",0)</f>
        <v/>
      </c>
      <c r="H2647" s="311" t="s">
        <v>237</v>
      </c>
      <c r="I2647" s="312" t="str">
        <f>IF(
    SUMIFS('Import data'!$L$25:$L$80,
           'Import data'!$J$25:$J$80, F2647,
           'Import data'!$G$25:$G$80, 'GHG emissions calculations'!$H2647,
           'Import data'!$I$25:$I$80,$E$2590) &lt;&gt; 0,
    SUMIFS('Import data'!$L$25:$L$80,
           'Import data'!$J$25:$J$80, F2647,
           'Import data'!$G$25:$G$80, 'GHG emissions calculations'!$H2647,
           'Import data'!$I$25:$I$80,$E$2590),
    ""
)</f>
        <v/>
      </c>
      <c r="J2647" s="311" t="str">
        <f t="array" ref="J2647">IF(
    XLOOKUP(F2647, 'Import data'!$J$26:$J$47, 'Import data'!$M$26:$M$47, "", 0) = "Please add the region-specific supplier emission factor or choose a different region available in the IAEG database.",
    "",
    XLOOKUP(F2647, 'Import data'!$J$26:$J$47, 'Import data'!$M$26:$M$47, "", 0)
)</f>
        <v/>
      </c>
      <c r="K2647" s="311" t="str">
        <f t="array" ref="K2647">IFERROR(
    XLOOKUP(F2647,
            _xlws.FILTER('Supplier Emission'!$G$15:$G$49,
                   ('Supplier Emission'!$D$15:$D$49=H2647) * ('Supplier Emission'!$F$15:$F$49=$E$2590)),
            _xlws.FILTER('Supplier Emission'!$I$15:$I$49,
                   ('Supplier Emission'!$D$15:$D$49=H2647) * ('Supplier Emission'!$F$15:$F$49=$E$2590)),
            ""),
    "")</f>
        <v/>
      </c>
      <c r="L2647" s="311" t="str">
        <f t="array" ref="L2647">IFERROR(
    XLOOKUP(F2647,
            _xlws.FILTER('Supplier Emission'!$G$15:$G$49,
                   ('Supplier Emission'!$D$15:$D$49=H2647) * ('Supplier Emission'!$F$15:$F$49=$E$2590)),
            _xlws.FILTER('Supplier Emission'!$J$15:$J$49,
                   ('Supplier Emission'!$D$15:$D$49=H2647) * ('Supplier Emission'!$F$15:$F$49=$E$2590)),
            ""),
    "")</f>
        <v/>
      </c>
      <c r="M2647" s="311" t="str">
        <f t="array" ref="M2647">IFERROR(
    XLOOKUP(F2647,
            _xlws.FILTER('Supplier Emission'!$G$15:$G$49,
                   ('Supplier Emission'!$D$15:$D$49=H2647) * ('Supplier Emission'!$F$15:$F$49=$E$2590)),
            _xlws.FILTER('Supplier Emission'!$M$15:$M$49,
                   ('Supplier Emission'!$D$15:$D$49=H2647) * ('Supplier Emission'!$F$15:$F$49=$E$2590)),
            ""),
    "")</f>
        <v/>
      </c>
      <c r="N2647" s="311" t="str">
        <f t="array" ref="N2647">IFERROR(
    XLOOKUP(F2647,
            _xlws.FILTER('Supplier Emission'!$G$15:$G$49,
                   ('Supplier Emission'!$D$15:$D$49=H2647) * ('Supplier Emission'!$F$15:$F$49=$E$2590)),
            _xlws.FILTER('Supplier Emission'!$H$15:$H$49,
                   ('Supplier Emission'!$D$15:$D$49=H2647) * ('Supplier Emission'!$F$15:$F$49=$E$2590)),
            ""),
    "")</f>
        <v/>
      </c>
      <c r="O2647" s="311" t="str">
        <f t="array" ref="O2647">XLOOKUP(1,('Emission Factors'!$E$5:$E$488='GHG emissions calculations'!$F2647)*('Emission Factors'!$H$5:$H$488='GHG emissions calculations'!$H2647),INDEX('Emission Factors'!$E$5:$T$488,0,MATCH('GHG emissions calculations'!O$6,'Emission Factors'!$E$5:$T$5,0)),"",0)</f>
        <v/>
      </c>
      <c r="P2647" s="313" t="str">
        <f t="array" ref="P2647">IFERROR(
    INDEX('Emission Factors'!$E$5:$P$488,
          MATCH(1,
                ('Emission Factors'!$E$5:$E$488 = 'GHG emissions calculations'!$F2647) *
                ('Emission Factors'!$H$5:$H$488 = 'GHG emissions calculations'!$H2647),
                0),
          MATCH('GHG emissions calculations'!P$6,'Emission Factors'!$E$5:$P$5,0)),
    "")</f>
        <v/>
      </c>
      <c r="Q2647" s="311" t="str">
        <f t="array" ref="Q2647">IFERROR(
    IF(
        INDEX('Emission Factors'!$E$5:$P$488,
              MATCH(1,
                    ('Emission Factors'!$E$5:$E$488 = 'GHG emissions calculations'!$F2647) *
                    ('Emission Factors'!$H$5:$H$488 = 'GHG emissions calculations'!$H2647),
                    0),
              MATCH('GHG emissions calculations'!Q$6, 'Emission Factors'!$E$5:$P$5, 0)) &lt;&gt; "",
        INDEX('Emission Factors'!$E$5:$P$488,
              MATCH(1,
                    ('Emission Factors'!$E$5:$E$488 = 'GHG emissions calculations'!$F2647) *
                    ('Emission Factors'!$H$5:$H$488 = 'GHG emissions calculations'!$H2647),
                    0),
              MATCH('GHG emissions calculations'!Q$6, 'Emission Factors'!$E$5:$P$5, 0)),
        ""),
    "")</f>
        <v/>
      </c>
      <c r="R2647" s="311" t="str">
        <f t="array" ref="R2647">IFERROR(
    IF(
        INDEX('Emission Factors'!$E$5:$R$488,
              MATCH(1,
                    ('Emission Factors'!$E$5:$E$488 = 'GHG emissions calculations'!$F2647) *
                    ('Emission Factors'!$H$5:$H$488 = 'GHG emissions calculations'!$H2647),
                    0),
              MATCH('GHG emissions calculations'!R$6, 'Emission Factors'!$E$5:$R$5, 0)) &lt;&gt; "",
        INDEX('Emission Factors'!$E$5:$R$488,
              MATCH(1,
                    ('Emission Factors'!$E$5:$E$488 = 'GHG emissions calculations'!$F2647) *
                    ('Emission Factors'!$H$5:$H$488 = 'GHG emissions calculations'!$H2647),
                    0),
              MATCH('GHG emissions calculations'!R$6, 'Emission Factors'!$E$5:$R$5, 0)),
        ""),
    "")</f>
        <v/>
      </c>
      <c r="S2647" s="312">
        <f t="shared" si="4"/>
        <v>0</v>
      </c>
      <c r="T2647" s="23"/>
    </row>
    <row r="2648" ht="15.75" customHeight="1" outlineLevel="2">
      <c r="A2648" s="23"/>
      <c r="B2648" s="71"/>
      <c r="C2648" s="71"/>
      <c r="D2648" s="71"/>
      <c r="E2648" s="314"/>
      <c r="F2648" s="311" t="str">
        <f>Lists!AT28</f>
        <v>Shoes - Asia</v>
      </c>
      <c r="G2648" s="311" t="str">
        <f t="array" ref="G2648">XLOOKUP(1,('Emission Factors'!$E$5:$E$488='GHG emissions calculations'!$F2648)*('Emission Factors'!$H$5:$H$488='GHG emissions calculations'!$H2648),INDEX('Emission Factors'!$E$5:$T$488,0,MATCH('GHG emissions calculations'!G$6,'Emission Factors'!$E$5:$T$5,0)),"",0)</f>
        <v/>
      </c>
      <c r="H2648" s="311" t="s">
        <v>237</v>
      </c>
      <c r="I2648" s="312" t="str">
        <f>IF(
    SUMIFS('Import data'!$L$25:$L$80,
           'Import data'!$J$25:$J$80, F2648,
           'Import data'!$G$25:$G$80, 'GHG emissions calculations'!$H2648,
           'Import data'!$I$25:$I$80,$E$2590) &lt;&gt; 0,
    SUMIFS('Import data'!$L$25:$L$80,
           'Import data'!$J$25:$J$80, F2648,
           'Import data'!$G$25:$G$80, 'GHG emissions calculations'!$H2648,
           'Import data'!$I$25:$I$80,$E$2590),
    ""
)</f>
        <v/>
      </c>
      <c r="J2648" s="311" t="str">
        <f t="array" ref="J2648">IF(
    XLOOKUP(F2648, 'Import data'!$J$26:$J$47, 'Import data'!$M$26:$M$47, "", 0) = "Please add the region-specific supplier emission factor or choose a different region available in the IAEG database.",
    "",
    XLOOKUP(F2648, 'Import data'!$J$26:$J$47, 'Import data'!$M$26:$M$47, "", 0)
)</f>
        <v/>
      </c>
      <c r="K2648" s="311" t="str">
        <f t="array" ref="K2648">IFERROR(
    XLOOKUP(F2648,
            _xlws.FILTER('Supplier Emission'!$G$15:$G$49,
                   ('Supplier Emission'!$D$15:$D$49=H2648) * ('Supplier Emission'!$F$15:$F$49=$E$2590)),
            _xlws.FILTER('Supplier Emission'!$I$15:$I$49,
                   ('Supplier Emission'!$D$15:$D$49=H2648) * ('Supplier Emission'!$F$15:$F$49=$E$2590)),
            ""),
    "")</f>
        <v/>
      </c>
      <c r="L2648" s="311" t="str">
        <f t="array" ref="L2648">IFERROR(
    XLOOKUP(F2648,
            _xlws.FILTER('Supplier Emission'!$G$15:$G$49,
                   ('Supplier Emission'!$D$15:$D$49=H2648) * ('Supplier Emission'!$F$15:$F$49=$E$2590)),
            _xlws.FILTER('Supplier Emission'!$J$15:$J$49,
                   ('Supplier Emission'!$D$15:$D$49=H2648) * ('Supplier Emission'!$F$15:$F$49=$E$2590)),
            ""),
    "")</f>
        <v/>
      </c>
      <c r="M2648" s="311" t="str">
        <f t="array" ref="M2648">IFERROR(
    XLOOKUP(F2648,
            _xlws.FILTER('Supplier Emission'!$G$15:$G$49,
                   ('Supplier Emission'!$D$15:$D$49=H2648) * ('Supplier Emission'!$F$15:$F$49=$E$2590)),
            _xlws.FILTER('Supplier Emission'!$M$15:$M$49,
                   ('Supplier Emission'!$D$15:$D$49=H2648) * ('Supplier Emission'!$F$15:$F$49=$E$2590)),
            ""),
    "")</f>
        <v/>
      </c>
      <c r="N2648" s="311" t="str">
        <f t="array" ref="N2648">IFERROR(
    XLOOKUP(F2648,
            _xlws.FILTER('Supplier Emission'!$G$15:$G$49,
                   ('Supplier Emission'!$D$15:$D$49=H2648) * ('Supplier Emission'!$F$15:$F$49=$E$2590)),
            _xlws.FILTER('Supplier Emission'!$H$15:$H$49,
                   ('Supplier Emission'!$D$15:$D$49=H2648) * ('Supplier Emission'!$F$15:$F$49=$E$2590)),
            ""),
    "")</f>
        <v/>
      </c>
      <c r="O2648" s="311" t="str">
        <f t="array" ref="O2648">XLOOKUP(1,('Emission Factors'!$E$5:$E$488='GHG emissions calculations'!$F2648)*('Emission Factors'!$H$5:$H$488='GHG emissions calculations'!$H2648),INDEX('Emission Factors'!$E$5:$T$488,0,MATCH('GHG emissions calculations'!O$6,'Emission Factors'!$E$5:$T$5,0)),"",0)</f>
        <v/>
      </c>
      <c r="P2648" s="313" t="str">
        <f t="array" ref="P2648">IFERROR(
    INDEX('Emission Factors'!$E$5:$P$488,
          MATCH(1,
                ('Emission Factors'!$E$5:$E$488 = 'GHG emissions calculations'!$F2648) *
                ('Emission Factors'!$H$5:$H$488 = 'GHG emissions calculations'!$H2648),
                0),
          MATCH('GHG emissions calculations'!P$6,'Emission Factors'!$E$5:$P$5,0)),
    "")</f>
        <v/>
      </c>
      <c r="Q2648" s="311" t="str">
        <f t="array" ref="Q2648">IFERROR(
    IF(
        INDEX('Emission Factors'!$E$5:$P$488,
              MATCH(1,
                    ('Emission Factors'!$E$5:$E$488 = 'GHG emissions calculations'!$F2648) *
                    ('Emission Factors'!$H$5:$H$488 = 'GHG emissions calculations'!$H2648),
                    0),
              MATCH('GHG emissions calculations'!Q$6, 'Emission Factors'!$E$5:$P$5, 0)) &lt;&gt; "",
        INDEX('Emission Factors'!$E$5:$P$488,
              MATCH(1,
                    ('Emission Factors'!$E$5:$E$488 = 'GHG emissions calculations'!$F2648) *
                    ('Emission Factors'!$H$5:$H$488 = 'GHG emissions calculations'!$H2648),
                    0),
              MATCH('GHG emissions calculations'!Q$6, 'Emission Factors'!$E$5:$P$5, 0)),
        ""),
    "")</f>
        <v/>
      </c>
      <c r="R2648" s="311" t="str">
        <f t="array" ref="R2648">IFERROR(
    IF(
        INDEX('Emission Factors'!$E$5:$R$488,
              MATCH(1,
                    ('Emission Factors'!$E$5:$E$488 = 'GHG emissions calculations'!$F2648) *
                    ('Emission Factors'!$H$5:$H$488 = 'GHG emissions calculations'!$H2648),
                    0),
              MATCH('GHG emissions calculations'!R$6, 'Emission Factors'!$E$5:$R$5, 0)) &lt;&gt; "",
        INDEX('Emission Factors'!$E$5:$R$488,
              MATCH(1,
                    ('Emission Factors'!$E$5:$E$488 = 'GHG emissions calculations'!$F2648) *
                    ('Emission Factors'!$H$5:$H$488 = 'GHG emissions calculations'!$H2648),
                    0),
              MATCH('GHG emissions calculations'!R$6, 'Emission Factors'!$E$5:$R$5, 0)),
        ""),
    "")</f>
        <v/>
      </c>
      <c r="S2648" s="312">
        <f t="shared" si="4"/>
        <v>0</v>
      </c>
      <c r="T2648" s="23"/>
    </row>
    <row r="2649" ht="15.75" customHeight="1" outlineLevel="2">
      <c r="A2649" s="23"/>
      <c r="B2649" s="71"/>
      <c r="C2649" s="71"/>
      <c r="D2649" s="71"/>
      <c r="E2649" s="314"/>
      <c r="F2649" s="311" t="str">
        <f>Lists!AT26</f>
        <v>Shoes - Europe</v>
      </c>
      <c r="G2649" s="311">
        <f t="array" ref="G2649">XLOOKUP(1,('Emission Factors'!$E$5:$E$488='GHG emissions calculations'!$F2649)*('Emission Factors'!$H$5:$H$488='GHG emissions calculations'!$H2649),INDEX('Emission Factors'!$E$5:$T$488,0,MATCH('GHG emissions calculations'!G$6,'Emission Factors'!$E$5:$T$5,0)),"",0)</f>
        <v>3</v>
      </c>
      <c r="H2649" s="311" t="s">
        <v>237</v>
      </c>
      <c r="I2649" s="312" t="str">
        <f>IF(
    SUMIFS('Import data'!$L$25:$L$80,
           'Import data'!$J$25:$J$80, F2649,
           'Import data'!$G$25:$G$80, 'GHG emissions calculations'!$H2649,
           'Import data'!$I$25:$I$80,$E$2590) &lt;&gt; 0,
    SUMIFS('Import data'!$L$25:$L$80,
           'Import data'!$J$25:$J$80, F2649,
           'Import data'!$G$25:$G$80, 'GHG emissions calculations'!$H2649,
           'Import data'!$I$25:$I$80,$E$2590),
    ""
)</f>
        <v/>
      </c>
      <c r="J2649" s="311" t="str">
        <f t="array" ref="J2649">IF(
    XLOOKUP(F2649, 'Import data'!$J$26:$J$47, 'Import data'!$M$26:$M$47, "", 0) = "Please add the region-specific supplier emission factor or choose a different region available in the IAEG database.",
    "",
    XLOOKUP(F2649, 'Import data'!$J$26:$J$47, 'Import data'!$M$26:$M$47, "", 0)
)</f>
        <v/>
      </c>
      <c r="K2649" s="311" t="str">
        <f t="array" ref="K2649">IFERROR(
    XLOOKUP(F2649,
            _xlws.FILTER('Supplier Emission'!$G$15:$G$49,
                   ('Supplier Emission'!$D$15:$D$49=H2649) * ('Supplier Emission'!$F$15:$F$49=$E$2590)),
            _xlws.FILTER('Supplier Emission'!$I$15:$I$49,
                   ('Supplier Emission'!$D$15:$D$49=H2649) * ('Supplier Emission'!$F$15:$F$49=$E$2590)),
            ""),
    "")</f>
        <v/>
      </c>
      <c r="L2649" s="311" t="str">
        <f t="array" ref="L2649">IFERROR(
    XLOOKUP(F2649,
            _xlws.FILTER('Supplier Emission'!$G$15:$G$49,
                   ('Supplier Emission'!$D$15:$D$49=H2649) * ('Supplier Emission'!$F$15:$F$49=$E$2590)),
            _xlws.FILTER('Supplier Emission'!$J$15:$J$49,
                   ('Supplier Emission'!$D$15:$D$49=H2649) * ('Supplier Emission'!$F$15:$F$49=$E$2590)),
            ""),
    "")</f>
        <v/>
      </c>
      <c r="M2649" s="311" t="str">
        <f t="array" ref="M2649">IFERROR(
    XLOOKUP(F2649,
            _xlws.FILTER('Supplier Emission'!$G$15:$G$49,
                   ('Supplier Emission'!$D$15:$D$49=H2649) * ('Supplier Emission'!$F$15:$F$49=$E$2590)),
            _xlws.FILTER('Supplier Emission'!$M$15:$M$49,
                   ('Supplier Emission'!$D$15:$D$49=H2649) * ('Supplier Emission'!$F$15:$F$49=$E$2590)),
            ""),
    "")</f>
        <v/>
      </c>
      <c r="N2649" s="311" t="str">
        <f t="array" ref="N2649">IFERROR(
    XLOOKUP(F2649,
            _xlws.FILTER('Supplier Emission'!$G$15:$G$49,
                   ('Supplier Emission'!$D$15:$D$49=H2649) * ('Supplier Emission'!$F$15:$F$49=$E$2590)),
            _xlws.FILTER('Supplier Emission'!$H$15:$H$49,
                   ('Supplier Emission'!$D$15:$D$49=H2649) * ('Supplier Emission'!$F$15:$F$49=$E$2590)),
            ""),
    "")</f>
        <v/>
      </c>
      <c r="O2649" s="311" t="str">
        <f t="array" ref="O2649">XLOOKUP(1,('Emission Factors'!$E$5:$E$488='GHG emissions calculations'!$F2649)*('Emission Factors'!$H$5:$H$488='GHG emissions calculations'!$H2649),INDEX('Emission Factors'!$E$5:$T$488,0,MATCH('GHG emissions calculations'!O$6,'Emission Factors'!$E$5:$T$5,0)),"",0)</f>
        <v>Chaussures/en tissu</v>
      </c>
      <c r="P2649" s="313">
        <f t="array" ref="P2649">IFERROR(
    INDEX('Emission Factors'!$E$5:$P$488,
          MATCH(1,
                ('Emission Factors'!$E$5:$E$488 = 'GHG emissions calculations'!$F2649) *
                ('Emission Factors'!$H$5:$H$488 = 'GHG emissions calculations'!$H2649),
                0),
          MATCH('GHG emissions calculations'!P$6,'Emission Factors'!$E$5:$P$5,0)),
    "")</f>
        <v>17.3</v>
      </c>
      <c r="Q2649" s="311" t="str">
        <f t="array" ref="Q2649">IFERROR(
    IF(
        INDEX('Emission Factors'!$E$5:$P$488,
              MATCH(1,
                    ('Emission Factors'!$E$5:$E$488 = 'GHG emissions calculations'!$F2649) *
                    ('Emission Factors'!$H$5:$H$488 = 'GHG emissions calculations'!$H2649),
                    0),
              MATCH('GHG emissions calculations'!Q$6, 'Emission Factors'!$E$5:$P$5, 0)) &lt;&gt; "",
        INDEX('Emission Factors'!$E$5:$P$488,
              MATCH(1,
                    ('Emission Factors'!$E$5:$E$488 = 'GHG emissions calculations'!$F2649) *
                    ('Emission Factors'!$H$5:$H$488 = 'GHG emissions calculations'!$H2649),
                    0),
              MATCH('GHG emissions calculations'!Q$6, 'Emission Factors'!$E$5:$P$5, 0)),
        ""),
    "")</f>
        <v>kgCO2e/kg</v>
      </c>
      <c r="R2649" s="311" t="str">
        <f t="array" ref="R2649">IFERROR(
    IF(
        INDEX('Emission Factors'!$E$5:$R$488,
              MATCH(1,
                    ('Emission Factors'!$E$5:$E$488 = 'GHG emissions calculations'!$F2649) *
                    ('Emission Factors'!$H$5:$H$488 = 'GHG emissions calculations'!$H2649),
                    0),
              MATCH('GHG emissions calculations'!R$6, 'Emission Factors'!$E$5:$R$5, 0)) &lt;&gt; "",
        INDEX('Emission Factors'!$E$5:$R$488,
              MATCH(1,
                    ('Emission Factors'!$E$5:$E$488 = 'GHG emissions calculations'!$F2649) *
                    ('Emission Factors'!$H$5:$H$488 = 'GHG emissions calculations'!$H2649),
                    0),
              MATCH('GHG emissions calculations'!R$6, 'Emission Factors'!$E$5:$R$5, 0)),
        ""),
    "")</f>
        <v>Europe</v>
      </c>
      <c r="S2649" s="312">
        <f t="shared" si="4"/>
        <v>0</v>
      </c>
      <c r="T2649" s="23"/>
    </row>
    <row r="2650" ht="15.75" customHeight="1" outlineLevel="2">
      <c r="A2650" s="23"/>
      <c r="B2650" s="71"/>
      <c r="C2650" s="71"/>
      <c r="D2650" s="71"/>
      <c r="E2650" s="314"/>
      <c r="F2650" s="311" t="str">
        <f>Lists!AT31</f>
        <v>Shoes - Global or unspecified region</v>
      </c>
      <c r="G2650" s="311" t="str">
        <f t="array" ref="G2650">XLOOKUP(1,('Emission Factors'!$E$5:$E$488='GHG emissions calculations'!$F2650)*('Emission Factors'!$H$5:$H$488='GHG emissions calculations'!$H2650),INDEX('Emission Factors'!$E$5:$T$488,0,MATCH('GHG emissions calculations'!G$6,'Emission Factors'!$E$5:$T$5,0)),"",0)</f>
        <v/>
      </c>
      <c r="H2650" s="311" t="s">
        <v>237</v>
      </c>
      <c r="I2650" s="312" t="str">
        <f>IF(
    SUMIFS('Import data'!$L$25:$L$80,
           'Import data'!$J$25:$J$80, F2650,
           'Import data'!$G$25:$G$80, 'GHG emissions calculations'!$H2650,
           'Import data'!$I$25:$I$80,$E$2590) &lt;&gt; 0,
    SUMIFS('Import data'!$L$25:$L$80,
           'Import data'!$J$25:$J$80, F2650,
           'Import data'!$G$25:$G$80, 'GHG emissions calculations'!$H2650,
           'Import data'!$I$25:$I$80,$E$2590),
    ""
)</f>
        <v/>
      </c>
      <c r="J2650" s="311" t="str">
        <f t="array" ref="J2650">IF(
    XLOOKUP(F2650, 'Import data'!$J$26:$J$47, 'Import data'!$M$26:$M$47, "", 0) = "Please add the region-specific supplier emission factor or choose a different region available in the IAEG database.",
    "",
    XLOOKUP(F2650, 'Import data'!$J$26:$J$47, 'Import data'!$M$26:$M$47, "", 0)
)</f>
        <v/>
      </c>
      <c r="K2650" s="311" t="str">
        <f t="array" ref="K2650">IFERROR(
    XLOOKUP(F2650,
            _xlws.FILTER('Supplier Emission'!$G$15:$G$49,
                   ('Supplier Emission'!$D$15:$D$49=H2650) * ('Supplier Emission'!$F$15:$F$49=$E$2590)),
            _xlws.FILTER('Supplier Emission'!$I$15:$I$49,
                   ('Supplier Emission'!$D$15:$D$49=H2650) * ('Supplier Emission'!$F$15:$F$49=$E$2590)),
            ""),
    "")</f>
        <v/>
      </c>
      <c r="L2650" s="311" t="str">
        <f t="array" ref="L2650">IFERROR(
    XLOOKUP(F2650,
            _xlws.FILTER('Supplier Emission'!$G$15:$G$49,
                   ('Supplier Emission'!$D$15:$D$49=H2650) * ('Supplier Emission'!$F$15:$F$49=$E$2590)),
            _xlws.FILTER('Supplier Emission'!$J$15:$J$49,
                   ('Supplier Emission'!$D$15:$D$49=H2650) * ('Supplier Emission'!$F$15:$F$49=$E$2590)),
            ""),
    "")</f>
        <v/>
      </c>
      <c r="M2650" s="311" t="str">
        <f t="array" ref="M2650">IFERROR(
    XLOOKUP(F2650,
            _xlws.FILTER('Supplier Emission'!$G$15:$G$49,
                   ('Supplier Emission'!$D$15:$D$49=H2650) * ('Supplier Emission'!$F$15:$F$49=$E$2590)),
            _xlws.FILTER('Supplier Emission'!$M$15:$M$49,
                   ('Supplier Emission'!$D$15:$D$49=H2650) * ('Supplier Emission'!$F$15:$F$49=$E$2590)),
            ""),
    "")</f>
        <v/>
      </c>
      <c r="N2650" s="311" t="str">
        <f t="array" ref="N2650">IFERROR(
    XLOOKUP(F2650,
            _xlws.FILTER('Supplier Emission'!$G$15:$G$49,
                   ('Supplier Emission'!$D$15:$D$49=H2650) * ('Supplier Emission'!$F$15:$F$49=$E$2590)),
            _xlws.FILTER('Supplier Emission'!$H$15:$H$49,
                   ('Supplier Emission'!$D$15:$D$49=H2650) * ('Supplier Emission'!$F$15:$F$49=$E$2590)),
            ""),
    "")</f>
        <v/>
      </c>
      <c r="O2650" s="311" t="str">
        <f t="array" ref="O2650">XLOOKUP(1,('Emission Factors'!$E$5:$E$488='GHG emissions calculations'!$F2650)*('Emission Factors'!$H$5:$H$488='GHG emissions calculations'!$H2650),INDEX('Emission Factors'!$E$5:$T$488,0,MATCH('GHG emissions calculations'!O$6,'Emission Factors'!$E$5:$T$5,0)),"",0)</f>
        <v/>
      </c>
      <c r="P2650" s="313" t="str">
        <f t="array" ref="P2650">IFERROR(
    INDEX('Emission Factors'!$E$5:$P$488,
          MATCH(1,
                ('Emission Factors'!$E$5:$E$488 = 'GHG emissions calculations'!$F2650) *
                ('Emission Factors'!$H$5:$H$488 = 'GHG emissions calculations'!$H2650),
                0),
          MATCH('GHG emissions calculations'!P$6,'Emission Factors'!$E$5:$P$5,0)),
    "")</f>
        <v/>
      </c>
      <c r="Q2650" s="311" t="str">
        <f t="array" ref="Q2650">IFERROR(
    IF(
        INDEX('Emission Factors'!$E$5:$P$488,
              MATCH(1,
                    ('Emission Factors'!$E$5:$E$488 = 'GHG emissions calculations'!$F2650) *
                    ('Emission Factors'!$H$5:$H$488 = 'GHG emissions calculations'!$H2650),
                    0),
              MATCH('GHG emissions calculations'!Q$6, 'Emission Factors'!$E$5:$P$5, 0)) &lt;&gt; "",
        INDEX('Emission Factors'!$E$5:$P$488,
              MATCH(1,
                    ('Emission Factors'!$E$5:$E$488 = 'GHG emissions calculations'!$F2650) *
                    ('Emission Factors'!$H$5:$H$488 = 'GHG emissions calculations'!$H2650),
                    0),
              MATCH('GHG emissions calculations'!Q$6, 'Emission Factors'!$E$5:$P$5, 0)),
        ""),
    "")</f>
        <v/>
      </c>
      <c r="R2650" s="311" t="str">
        <f t="array" ref="R2650">IFERROR(
    IF(
        INDEX('Emission Factors'!$E$5:$R$488,
              MATCH(1,
                    ('Emission Factors'!$E$5:$E$488 = 'GHG emissions calculations'!$F2650) *
                    ('Emission Factors'!$H$5:$H$488 = 'GHG emissions calculations'!$H2650),
                    0),
              MATCH('GHG emissions calculations'!R$6, 'Emission Factors'!$E$5:$R$5, 0)) &lt;&gt; "",
        INDEX('Emission Factors'!$E$5:$R$488,
              MATCH(1,
                    ('Emission Factors'!$E$5:$E$488 = 'GHG emissions calculations'!$F2650) *
                    ('Emission Factors'!$H$5:$H$488 = 'GHG emissions calculations'!$H2650),
                    0),
              MATCH('GHG emissions calculations'!R$6, 'Emission Factors'!$E$5:$R$5, 0)),
        ""),
    "")</f>
        <v/>
      </c>
      <c r="S2650" s="312">
        <f t="shared" si="4"/>
        <v>0</v>
      </c>
      <c r="T2650" s="23"/>
    </row>
    <row r="2651" ht="15.75" customHeight="1" outlineLevel="2">
      <c r="A2651" s="23"/>
      <c r="B2651" s="71"/>
      <c r="C2651" s="71"/>
      <c r="D2651" s="71"/>
      <c r="E2651" s="314"/>
      <c r="F2651" s="311" t="str">
        <f>Lists!AT30</f>
        <v>Shoes - Middle East</v>
      </c>
      <c r="G2651" s="311" t="str">
        <f t="array" ref="G2651">XLOOKUP(1,('Emission Factors'!$E$5:$E$488='GHG emissions calculations'!$F2651)*('Emission Factors'!$H$5:$H$488='GHG emissions calculations'!$H2651),INDEX('Emission Factors'!$E$5:$T$488,0,MATCH('GHG emissions calculations'!G$6,'Emission Factors'!$E$5:$T$5,0)),"",0)</f>
        <v/>
      </c>
      <c r="H2651" s="311" t="s">
        <v>237</v>
      </c>
      <c r="I2651" s="312" t="str">
        <f>IF(
    SUMIFS('Import data'!$L$25:$L$80,
           'Import data'!$J$25:$J$80, F2651,
           'Import data'!$G$25:$G$80, 'GHG emissions calculations'!$H2651,
           'Import data'!$I$25:$I$80,$E$2590) &lt;&gt; 0,
    SUMIFS('Import data'!$L$25:$L$80,
           'Import data'!$J$25:$J$80, F2651,
           'Import data'!$G$25:$G$80, 'GHG emissions calculations'!$H2651,
           'Import data'!$I$25:$I$80,$E$2590),
    ""
)</f>
        <v/>
      </c>
      <c r="J2651" s="311" t="str">
        <f t="array" ref="J2651">IF(
    XLOOKUP(F2651, 'Import data'!$J$26:$J$47, 'Import data'!$M$26:$M$47, "", 0) = "Please add the region-specific supplier emission factor or choose a different region available in the IAEG database.",
    "",
    XLOOKUP(F2651, 'Import data'!$J$26:$J$47, 'Import data'!$M$26:$M$47, "", 0)
)</f>
        <v/>
      </c>
      <c r="K2651" s="311" t="str">
        <f t="array" ref="K2651">IFERROR(
    XLOOKUP(F2651,
            _xlws.FILTER('Supplier Emission'!$G$15:$G$49,
                   ('Supplier Emission'!$D$15:$D$49=H2651) * ('Supplier Emission'!$F$15:$F$49=$E$2590)),
            _xlws.FILTER('Supplier Emission'!$I$15:$I$49,
                   ('Supplier Emission'!$D$15:$D$49=H2651) * ('Supplier Emission'!$F$15:$F$49=$E$2590)),
            ""),
    "")</f>
        <v/>
      </c>
      <c r="L2651" s="311" t="str">
        <f t="array" ref="L2651">IFERROR(
    XLOOKUP(F2651,
            _xlws.FILTER('Supplier Emission'!$G$15:$G$49,
                   ('Supplier Emission'!$D$15:$D$49=H2651) * ('Supplier Emission'!$F$15:$F$49=$E$2590)),
            _xlws.FILTER('Supplier Emission'!$J$15:$J$49,
                   ('Supplier Emission'!$D$15:$D$49=H2651) * ('Supplier Emission'!$F$15:$F$49=$E$2590)),
            ""),
    "")</f>
        <v/>
      </c>
      <c r="M2651" s="311" t="str">
        <f t="array" ref="M2651">IFERROR(
    XLOOKUP(F2651,
            _xlws.FILTER('Supplier Emission'!$G$15:$G$49,
                   ('Supplier Emission'!$D$15:$D$49=H2651) * ('Supplier Emission'!$F$15:$F$49=$E$2590)),
            _xlws.FILTER('Supplier Emission'!$M$15:$M$49,
                   ('Supplier Emission'!$D$15:$D$49=H2651) * ('Supplier Emission'!$F$15:$F$49=$E$2590)),
            ""),
    "")</f>
        <v/>
      </c>
      <c r="N2651" s="311" t="str">
        <f t="array" ref="N2651">IFERROR(
    XLOOKUP(F2651,
            _xlws.FILTER('Supplier Emission'!$G$15:$G$49,
                   ('Supplier Emission'!$D$15:$D$49=H2651) * ('Supplier Emission'!$F$15:$F$49=$E$2590)),
            _xlws.FILTER('Supplier Emission'!$H$15:$H$49,
                   ('Supplier Emission'!$D$15:$D$49=H2651) * ('Supplier Emission'!$F$15:$F$49=$E$2590)),
            ""),
    "")</f>
        <v/>
      </c>
      <c r="O2651" s="311" t="str">
        <f t="array" ref="O2651">XLOOKUP(1,('Emission Factors'!$E$5:$E$488='GHG emissions calculations'!$F2651)*('Emission Factors'!$H$5:$H$488='GHG emissions calculations'!$H2651),INDEX('Emission Factors'!$E$5:$T$488,0,MATCH('GHG emissions calculations'!O$6,'Emission Factors'!$E$5:$T$5,0)),"",0)</f>
        <v/>
      </c>
      <c r="P2651" s="313" t="str">
        <f t="array" ref="P2651">IFERROR(
    INDEX('Emission Factors'!$E$5:$P$488,
          MATCH(1,
                ('Emission Factors'!$E$5:$E$488 = 'GHG emissions calculations'!$F2651) *
                ('Emission Factors'!$H$5:$H$488 = 'GHG emissions calculations'!$H2651),
                0),
          MATCH('GHG emissions calculations'!P$6,'Emission Factors'!$E$5:$P$5,0)),
    "")</f>
        <v/>
      </c>
      <c r="Q2651" s="311" t="str">
        <f t="array" ref="Q2651">IFERROR(
    IF(
        INDEX('Emission Factors'!$E$5:$P$488,
              MATCH(1,
                    ('Emission Factors'!$E$5:$E$488 = 'GHG emissions calculations'!$F2651) *
                    ('Emission Factors'!$H$5:$H$488 = 'GHG emissions calculations'!$H2651),
                    0),
              MATCH('GHG emissions calculations'!Q$6, 'Emission Factors'!$E$5:$P$5, 0)) &lt;&gt; "",
        INDEX('Emission Factors'!$E$5:$P$488,
              MATCH(1,
                    ('Emission Factors'!$E$5:$E$488 = 'GHG emissions calculations'!$F2651) *
                    ('Emission Factors'!$H$5:$H$488 = 'GHG emissions calculations'!$H2651),
                    0),
              MATCH('GHG emissions calculations'!Q$6, 'Emission Factors'!$E$5:$P$5, 0)),
        ""),
    "")</f>
        <v/>
      </c>
      <c r="R2651" s="311" t="str">
        <f t="array" ref="R2651">IFERROR(
    IF(
        INDEX('Emission Factors'!$E$5:$R$488,
              MATCH(1,
                    ('Emission Factors'!$E$5:$E$488 = 'GHG emissions calculations'!$F2651) *
                    ('Emission Factors'!$H$5:$H$488 = 'GHG emissions calculations'!$H2651),
                    0),
              MATCH('GHG emissions calculations'!R$6, 'Emission Factors'!$E$5:$R$5, 0)) &lt;&gt; "",
        INDEX('Emission Factors'!$E$5:$R$488,
              MATCH(1,
                    ('Emission Factors'!$E$5:$E$488 = 'GHG emissions calculations'!$F2651) *
                    ('Emission Factors'!$H$5:$H$488 = 'GHG emissions calculations'!$H2651),
                    0),
              MATCH('GHG emissions calculations'!R$6, 'Emission Factors'!$E$5:$R$5, 0)),
        ""),
    "")</f>
        <v/>
      </c>
      <c r="S2651" s="312">
        <f t="shared" si="4"/>
        <v>0</v>
      </c>
      <c r="T2651" s="23"/>
    </row>
    <row r="2652" ht="15.75" customHeight="1" outlineLevel="2">
      <c r="A2652" s="23"/>
      <c r="B2652" s="71"/>
      <c r="C2652" s="71"/>
      <c r="D2652" s="71"/>
      <c r="E2652" s="314"/>
      <c r="F2652" s="311" t="str">
        <f>Lists!AT29</f>
        <v>Shoes - Oceania</v>
      </c>
      <c r="G2652" s="311" t="str">
        <f t="array" ref="G2652">XLOOKUP(1,('Emission Factors'!$E$5:$E$488='GHG emissions calculations'!$F2652)*('Emission Factors'!$H$5:$H$488='GHG emissions calculations'!$H2652),INDEX('Emission Factors'!$E$5:$T$488,0,MATCH('GHG emissions calculations'!G$6,'Emission Factors'!$E$5:$T$5,0)),"",0)</f>
        <v/>
      </c>
      <c r="H2652" s="311" t="s">
        <v>237</v>
      </c>
      <c r="I2652" s="312" t="str">
        <f>IF(
    SUMIFS('Import data'!$L$25:$L$80,
           'Import data'!$J$25:$J$80, F2652,
           'Import data'!$G$25:$G$80, 'GHG emissions calculations'!$H2652,
           'Import data'!$I$25:$I$80,$E$2590) &lt;&gt; 0,
    SUMIFS('Import data'!$L$25:$L$80,
           'Import data'!$J$25:$J$80, F2652,
           'Import data'!$G$25:$G$80, 'GHG emissions calculations'!$H2652,
           'Import data'!$I$25:$I$80,$E$2590),
    ""
)</f>
        <v/>
      </c>
      <c r="J2652" s="311" t="str">
        <f t="array" ref="J2652">IF(
    XLOOKUP(F2652, 'Import data'!$J$26:$J$47, 'Import data'!$M$26:$M$47, "", 0) = "Please add the region-specific supplier emission factor or choose a different region available in the IAEG database.",
    "",
    XLOOKUP(F2652, 'Import data'!$J$26:$J$47, 'Import data'!$M$26:$M$47, "", 0)
)</f>
        <v/>
      </c>
      <c r="K2652" s="311" t="str">
        <f t="array" ref="K2652">IFERROR(
    XLOOKUP(F2652,
            _xlws.FILTER('Supplier Emission'!$G$15:$G$49,
                   ('Supplier Emission'!$D$15:$D$49=H2652) * ('Supplier Emission'!$F$15:$F$49=$E$2590)),
            _xlws.FILTER('Supplier Emission'!$I$15:$I$49,
                   ('Supplier Emission'!$D$15:$D$49=H2652) * ('Supplier Emission'!$F$15:$F$49=$E$2590)),
            ""),
    "")</f>
        <v/>
      </c>
      <c r="L2652" s="311" t="str">
        <f t="array" ref="L2652">IFERROR(
    XLOOKUP(F2652,
            _xlws.FILTER('Supplier Emission'!$G$15:$G$49,
                   ('Supplier Emission'!$D$15:$D$49=H2652) * ('Supplier Emission'!$F$15:$F$49=$E$2590)),
            _xlws.FILTER('Supplier Emission'!$J$15:$J$49,
                   ('Supplier Emission'!$D$15:$D$49=H2652) * ('Supplier Emission'!$F$15:$F$49=$E$2590)),
            ""),
    "")</f>
        <v/>
      </c>
      <c r="M2652" s="311" t="str">
        <f t="array" ref="M2652">IFERROR(
    XLOOKUP(F2652,
            _xlws.FILTER('Supplier Emission'!$G$15:$G$49,
                   ('Supplier Emission'!$D$15:$D$49=H2652) * ('Supplier Emission'!$F$15:$F$49=$E$2590)),
            _xlws.FILTER('Supplier Emission'!$M$15:$M$49,
                   ('Supplier Emission'!$D$15:$D$49=H2652) * ('Supplier Emission'!$F$15:$F$49=$E$2590)),
            ""),
    "")</f>
        <v/>
      </c>
      <c r="N2652" s="311" t="str">
        <f t="array" ref="N2652">IFERROR(
    XLOOKUP(F2652,
            _xlws.FILTER('Supplier Emission'!$G$15:$G$49,
                   ('Supplier Emission'!$D$15:$D$49=H2652) * ('Supplier Emission'!$F$15:$F$49=$E$2590)),
            _xlws.FILTER('Supplier Emission'!$H$15:$H$49,
                   ('Supplier Emission'!$D$15:$D$49=H2652) * ('Supplier Emission'!$F$15:$F$49=$E$2590)),
            ""),
    "")</f>
        <v/>
      </c>
      <c r="O2652" s="311" t="str">
        <f t="array" ref="O2652">XLOOKUP(1,('Emission Factors'!$E$5:$E$488='GHG emissions calculations'!$F2652)*('Emission Factors'!$H$5:$H$488='GHG emissions calculations'!$H2652),INDEX('Emission Factors'!$E$5:$T$488,0,MATCH('GHG emissions calculations'!O$6,'Emission Factors'!$E$5:$T$5,0)),"",0)</f>
        <v/>
      </c>
      <c r="P2652" s="313" t="str">
        <f t="array" ref="P2652">IFERROR(
    INDEX('Emission Factors'!$E$5:$P$488,
          MATCH(1,
                ('Emission Factors'!$E$5:$E$488 = 'GHG emissions calculations'!$F2652) *
                ('Emission Factors'!$H$5:$H$488 = 'GHG emissions calculations'!$H2652),
                0),
          MATCH('GHG emissions calculations'!P$6,'Emission Factors'!$E$5:$P$5,0)),
    "")</f>
        <v/>
      </c>
      <c r="Q2652" s="311" t="str">
        <f t="array" ref="Q2652">IFERROR(
    IF(
        INDEX('Emission Factors'!$E$5:$P$488,
              MATCH(1,
                    ('Emission Factors'!$E$5:$E$488 = 'GHG emissions calculations'!$F2652) *
                    ('Emission Factors'!$H$5:$H$488 = 'GHG emissions calculations'!$H2652),
                    0),
              MATCH('GHG emissions calculations'!Q$6, 'Emission Factors'!$E$5:$P$5, 0)) &lt;&gt; "",
        INDEX('Emission Factors'!$E$5:$P$488,
              MATCH(1,
                    ('Emission Factors'!$E$5:$E$488 = 'GHG emissions calculations'!$F2652) *
                    ('Emission Factors'!$H$5:$H$488 = 'GHG emissions calculations'!$H2652),
                    0),
              MATCH('GHG emissions calculations'!Q$6, 'Emission Factors'!$E$5:$P$5, 0)),
        ""),
    "")</f>
        <v/>
      </c>
      <c r="R2652" s="311" t="str">
        <f t="array" ref="R2652">IFERROR(
    IF(
        INDEX('Emission Factors'!$E$5:$R$488,
              MATCH(1,
                    ('Emission Factors'!$E$5:$E$488 = 'GHG emissions calculations'!$F2652) *
                    ('Emission Factors'!$H$5:$H$488 = 'GHG emissions calculations'!$H2652),
                    0),
              MATCH('GHG emissions calculations'!R$6, 'Emission Factors'!$E$5:$R$5, 0)) &lt;&gt; "",
        INDEX('Emission Factors'!$E$5:$R$488,
              MATCH(1,
                    ('Emission Factors'!$E$5:$E$488 = 'GHG emissions calculations'!$F2652) *
                    ('Emission Factors'!$H$5:$H$488 = 'GHG emissions calculations'!$H2652),
                    0),
              MATCH('GHG emissions calculations'!R$6, 'Emission Factors'!$E$5:$R$5, 0)),
        ""),
    "")</f>
        <v/>
      </c>
      <c r="S2652" s="312">
        <f t="shared" si="4"/>
        <v>0</v>
      </c>
      <c r="T2652" s="23"/>
    </row>
    <row r="2653" ht="15.75" customHeight="1" outlineLevel="2">
      <c r="A2653" s="23"/>
      <c r="B2653" s="71"/>
      <c r="C2653" s="71"/>
      <c r="D2653" s="71"/>
      <c r="E2653" s="314"/>
      <c r="F2653" s="311" t="str">
        <f>Lists!AS83</f>
        <v>Shoes and other footwear - Africa</v>
      </c>
      <c r="G2653" s="311" t="str">
        <f t="array" ref="G2653">XLOOKUP(1,('Emission Factors'!$E$5:$E$488='GHG emissions calculations'!$F2653)*('Emission Factors'!$H$5:$H$488='GHG emissions calculations'!$H2653),INDEX('Emission Factors'!$E$5:$T$488,0,MATCH('GHG emissions calculations'!G$6,'Emission Factors'!$E$5:$T$5,0)),"",0)</f>
        <v/>
      </c>
      <c r="H2653" s="311" t="s">
        <v>238</v>
      </c>
      <c r="I2653" s="312" t="str">
        <f>IF(
    SUMIFS('Import data'!$L$25:$L$80,
           'Import data'!$J$25:$J$80, F2653,
           'Import data'!$G$25:$G$80, 'GHG emissions calculations'!$H2653,
           'Import data'!$I$25:$I$80,$E$2590) &lt;&gt; 0,
    SUMIFS('Import data'!$L$25:$L$80,
           'Import data'!$J$25:$J$80, F2653,
           'Import data'!$G$25:$G$80, 'GHG emissions calculations'!$H2653,
           'Import data'!$I$25:$I$80,$E$2590),
    ""
)</f>
        <v/>
      </c>
      <c r="J2653" s="311" t="str">
        <f t="array" ref="J2653">IF(
    XLOOKUP(F2653, 'Import data'!$J$26:$J$47, 'Import data'!$M$26:$M$47, "", 0) = "Please add the region-specific supplier emission factor or choose a different region available in the IAEG database.",
    "",
    XLOOKUP(F2653, 'Import data'!$J$26:$J$47, 'Import data'!$M$26:$M$47, "", 0)
)</f>
        <v/>
      </c>
      <c r="K2653" s="311" t="str">
        <f t="array" ref="K2653">IFERROR(
    XLOOKUP(F2653,
            _xlws.FILTER('Supplier Emission'!$G$15:$G$49,
                   ('Supplier Emission'!$D$15:$D$49=H2653) * ('Supplier Emission'!$F$15:$F$49=$E$2590)),
            _xlws.FILTER('Supplier Emission'!$I$15:$I$49,
                   ('Supplier Emission'!$D$15:$D$49=H2653) * ('Supplier Emission'!$F$15:$F$49=$E$2590)),
            ""),
    "")</f>
        <v/>
      </c>
      <c r="L2653" s="311" t="str">
        <f t="array" ref="L2653">IFERROR(
    XLOOKUP(F2653,
            _xlws.FILTER('Supplier Emission'!$G$15:$G$49,
                   ('Supplier Emission'!$D$15:$D$49=H2653) * ('Supplier Emission'!$F$15:$F$49=$E$2590)),
            _xlws.FILTER('Supplier Emission'!$J$15:$J$49,
                   ('Supplier Emission'!$D$15:$D$49=H2653) * ('Supplier Emission'!$F$15:$F$49=$E$2590)),
            ""),
    "")</f>
        <v/>
      </c>
      <c r="M2653" s="311" t="str">
        <f t="array" ref="M2653">IFERROR(
    XLOOKUP(F2653,
            _xlws.FILTER('Supplier Emission'!$G$15:$G$49,
                   ('Supplier Emission'!$D$15:$D$49=H2653) * ('Supplier Emission'!$F$15:$F$49=$E$2590)),
            _xlws.FILTER('Supplier Emission'!$M$15:$M$49,
                   ('Supplier Emission'!$D$15:$D$49=H2653) * ('Supplier Emission'!$F$15:$F$49=$E$2590)),
            ""),
    "")</f>
        <v/>
      </c>
      <c r="N2653" s="311" t="str">
        <f t="array" ref="N2653">IFERROR(
    XLOOKUP(F2653,
            _xlws.FILTER('Supplier Emission'!$G$15:$G$49,
                   ('Supplier Emission'!$D$15:$D$49=H2653) * ('Supplier Emission'!$F$15:$F$49=$E$2590)),
            _xlws.FILTER('Supplier Emission'!$H$15:$H$49,
                   ('Supplier Emission'!$D$15:$D$49=H2653) * ('Supplier Emission'!$F$15:$F$49=$E$2590)),
            ""),
    "")</f>
        <v/>
      </c>
      <c r="O2653" s="311" t="str">
        <f t="array" ref="O2653">XLOOKUP(1,('Emission Factors'!$E$5:$E$488='GHG emissions calculations'!$F2653)*('Emission Factors'!$H$5:$H$488='GHG emissions calculations'!$H2653),INDEX('Emission Factors'!$E$5:$T$488,0,MATCH('GHG emissions calculations'!O$6,'Emission Factors'!$E$5:$T$5,0)),"",0)</f>
        <v/>
      </c>
      <c r="P2653" s="313" t="str">
        <f t="array" ref="P2653">IFERROR(
    INDEX('Emission Factors'!$E$5:$P$488,
          MATCH(1,
                ('Emission Factors'!$E$5:$E$488 = 'GHG emissions calculations'!$F2653) *
                ('Emission Factors'!$H$5:$H$488 = 'GHG emissions calculations'!$H2653),
                0),
          MATCH('GHG emissions calculations'!P$6,'Emission Factors'!$E$5:$P$5,0)),
    "")</f>
        <v/>
      </c>
      <c r="Q2653" s="311" t="str">
        <f t="array" ref="Q2653">IFERROR(
    IF(
        INDEX('Emission Factors'!$E$5:$P$488,
              MATCH(1,
                    ('Emission Factors'!$E$5:$E$488 = 'GHG emissions calculations'!$F2653) *
                    ('Emission Factors'!$H$5:$H$488 = 'GHG emissions calculations'!$H2653),
                    0),
              MATCH('GHG emissions calculations'!Q$6, 'Emission Factors'!$E$5:$P$5, 0)) &lt;&gt; "",
        INDEX('Emission Factors'!$E$5:$P$488,
              MATCH(1,
                    ('Emission Factors'!$E$5:$E$488 = 'GHG emissions calculations'!$F2653) *
                    ('Emission Factors'!$H$5:$H$488 = 'GHG emissions calculations'!$H2653),
                    0),
              MATCH('GHG emissions calculations'!Q$6, 'Emission Factors'!$E$5:$P$5, 0)),
        ""),
    "")</f>
        <v/>
      </c>
      <c r="R2653" s="311" t="str">
        <f t="array" ref="R2653">IFERROR(
    IF(
        INDEX('Emission Factors'!$E$5:$R$488,
              MATCH(1,
                    ('Emission Factors'!$E$5:$E$488 = 'GHG emissions calculations'!$F2653) *
                    ('Emission Factors'!$H$5:$H$488 = 'GHG emissions calculations'!$H2653),
                    0),
              MATCH('GHG emissions calculations'!R$6, 'Emission Factors'!$E$5:$R$5, 0)) &lt;&gt; "",
        INDEX('Emission Factors'!$E$5:$R$488,
              MATCH(1,
                    ('Emission Factors'!$E$5:$E$488 = 'GHG emissions calculations'!$F2653) *
                    ('Emission Factors'!$H$5:$H$488 = 'GHG emissions calculations'!$H2653),
                    0),
              MATCH('GHG emissions calculations'!R$6, 'Emission Factors'!$E$5:$R$5, 0)),
        ""),
    "")</f>
        <v/>
      </c>
      <c r="S2653" s="312">
        <f t="shared" si="4"/>
        <v>0</v>
      </c>
      <c r="T2653" s="23"/>
    </row>
    <row r="2654" ht="15.75" customHeight="1" outlineLevel="2">
      <c r="A2654" s="23"/>
      <c r="B2654" s="71"/>
      <c r="C2654" s="71"/>
      <c r="D2654" s="71"/>
      <c r="E2654" s="314"/>
      <c r="F2654" s="311" t="str">
        <f>Lists!AS81</f>
        <v>Shoes and other footwear - America</v>
      </c>
      <c r="G2654" s="311">
        <f t="array" ref="G2654">XLOOKUP(1,('Emission Factors'!$E$5:$E$488='GHG emissions calculations'!$F2654)*('Emission Factors'!$H$5:$H$488='GHG emissions calculations'!$H2654),INDEX('Emission Factors'!$E$5:$T$488,0,MATCH('GHG emissions calculations'!G$6,'Emission Factors'!$E$5:$T$5,0)),"",0)</f>
        <v>3</v>
      </c>
      <c r="H2654" s="311" t="s">
        <v>238</v>
      </c>
      <c r="I2654" s="312" t="str">
        <f>IF(
    SUMIFS('Import data'!$L$25:$L$80,
           'Import data'!$J$25:$J$80, F2654,
           'Import data'!$G$25:$G$80, 'GHG emissions calculations'!$H2654,
           'Import data'!$I$25:$I$80,$E$2590) &lt;&gt; 0,
    SUMIFS('Import data'!$L$25:$L$80,
           'Import data'!$J$25:$J$80, F2654,
           'Import data'!$G$25:$G$80, 'GHG emissions calculations'!$H2654,
           'Import data'!$I$25:$I$80,$E$2590),
    ""
)</f>
        <v/>
      </c>
      <c r="J2654" s="311" t="str">
        <f t="array" ref="J2654">IF(
    XLOOKUP(F2654, 'Import data'!$J$26:$J$47, 'Import data'!$M$26:$M$47, "", 0) = "Please add the region-specific supplier emission factor or choose a different region available in the IAEG database.",
    "",
    XLOOKUP(F2654, 'Import data'!$J$26:$J$47, 'Import data'!$M$26:$M$47, "", 0)
)</f>
        <v/>
      </c>
      <c r="K2654" s="311" t="str">
        <f t="array" ref="K2654">IFERROR(
    XLOOKUP(F2654,
            _xlws.FILTER('Supplier Emission'!$G$15:$G$49,
                   ('Supplier Emission'!$D$15:$D$49=H2654) * ('Supplier Emission'!$F$15:$F$49=$E$2590)),
            _xlws.FILTER('Supplier Emission'!$I$15:$I$49,
                   ('Supplier Emission'!$D$15:$D$49=H2654) * ('Supplier Emission'!$F$15:$F$49=$E$2590)),
            ""),
    "")</f>
        <v/>
      </c>
      <c r="L2654" s="311" t="str">
        <f t="array" ref="L2654">IFERROR(
    XLOOKUP(F2654,
            _xlws.FILTER('Supplier Emission'!$G$15:$G$49,
                   ('Supplier Emission'!$D$15:$D$49=H2654) * ('Supplier Emission'!$F$15:$F$49=$E$2590)),
            _xlws.FILTER('Supplier Emission'!$J$15:$J$49,
                   ('Supplier Emission'!$D$15:$D$49=H2654) * ('Supplier Emission'!$F$15:$F$49=$E$2590)),
            ""),
    "")</f>
        <v/>
      </c>
      <c r="M2654" s="311" t="str">
        <f t="array" ref="M2654">IFERROR(
    XLOOKUP(F2654,
            _xlws.FILTER('Supplier Emission'!$G$15:$G$49,
                   ('Supplier Emission'!$D$15:$D$49=H2654) * ('Supplier Emission'!$F$15:$F$49=$E$2590)),
            _xlws.FILTER('Supplier Emission'!$M$15:$M$49,
                   ('Supplier Emission'!$D$15:$D$49=H2654) * ('Supplier Emission'!$F$15:$F$49=$E$2590)),
            ""),
    "")</f>
        <v/>
      </c>
      <c r="N2654" s="311" t="str">
        <f t="array" ref="N2654">IFERROR(
    XLOOKUP(F2654,
            _xlws.FILTER('Supplier Emission'!$G$15:$G$49,
                   ('Supplier Emission'!$D$15:$D$49=H2654) * ('Supplier Emission'!$F$15:$F$49=$E$2590)),
            _xlws.FILTER('Supplier Emission'!$H$15:$H$49,
                   ('Supplier Emission'!$D$15:$D$49=H2654) * ('Supplier Emission'!$F$15:$F$49=$E$2590)),
            ""),
    "")</f>
        <v/>
      </c>
      <c r="O2654" s="311" t="str">
        <f t="array" ref="O2654">XLOOKUP(1,('Emission Factors'!$E$5:$E$488='GHG emissions calculations'!$F2654)*('Emission Factors'!$H$5:$H$488='GHG emissions calculations'!$H2654),INDEX('Emission Factors'!$E$5:$T$488,0,MATCH('GHG emissions calculations'!O$6,'Emission Factors'!$E$5:$T$5,0)),"",0)</f>
        <v>Footwear manufacturing</v>
      </c>
      <c r="P2654" s="313">
        <f t="array" ref="P2654">IFERROR(
    INDEX('Emission Factors'!$E$5:$P$488,
          MATCH(1,
                ('Emission Factors'!$E$5:$E$488 = 'GHG emissions calculations'!$F2654) *
                ('Emission Factors'!$H$5:$H$488 = 'GHG emissions calculations'!$H2654),
                0),
          MATCH('GHG emissions calculations'!P$6,'Emission Factors'!$E$5:$P$5,0)),
    "")</f>
        <v>282</v>
      </c>
      <c r="Q2654" s="311" t="str">
        <f t="array" ref="Q2654">IFERROR(
    IF(
        INDEX('Emission Factors'!$E$5:$P$488,
              MATCH(1,
                    ('Emission Factors'!$E$5:$E$488 = 'GHG emissions calculations'!$F2654) *
                    ('Emission Factors'!$H$5:$H$488 = 'GHG emissions calculations'!$H2654),
                    0),
              MATCH('GHG emissions calculations'!Q$6, 'Emission Factors'!$E$5:$P$5, 0)) &lt;&gt; "",
        INDEX('Emission Factors'!$E$5:$P$488,
              MATCH(1,
                    ('Emission Factors'!$E$5:$E$488 = 'GHG emissions calculations'!$F2654) *
                    ('Emission Factors'!$H$5:$H$488 = 'GHG emissions calculations'!$H2654),
                    0),
              MATCH('GHG emissions calculations'!Q$6, 'Emission Factors'!$E$5:$P$5, 0)),
        ""),
    "")</f>
        <v>kgCO2e / k€</v>
      </c>
      <c r="R2654" s="311" t="str">
        <f t="array" ref="R2654">IFERROR(
    IF(
        INDEX('Emission Factors'!$E$5:$R$488,
              MATCH(1,
                    ('Emission Factors'!$E$5:$E$488 = 'GHG emissions calculations'!$F2654) *
                    ('Emission Factors'!$H$5:$H$488 = 'GHG emissions calculations'!$H2654),
                    0),
              MATCH('GHG emissions calculations'!R$6, 'Emission Factors'!$E$5:$R$5, 0)) &lt;&gt; "",
        INDEX('Emission Factors'!$E$5:$R$488,
              MATCH(1,
                    ('Emission Factors'!$E$5:$E$488 = 'GHG emissions calculations'!$F2654) *
                    ('Emission Factors'!$H$5:$H$488 = 'GHG emissions calculations'!$H2654),
                    0),
              MATCH('GHG emissions calculations'!R$6, 'Emission Factors'!$E$5:$R$5, 0)),
        ""),
    "")</f>
        <v>America</v>
      </c>
      <c r="S2654" s="312">
        <f t="shared" si="4"/>
        <v>0</v>
      </c>
      <c r="T2654" s="23"/>
    </row>
    <row r="2655" ht="15.75" customHeight="1" outlineLevel="2">
      <c r="A2655" s="23"/>
      <c r="B2655" s="71"/>
      <c r="C2655" s="71"/>
      <c r="D2655" s="71"/>
      <c r="E2655" s="314"/>
      <c r="F2655" s="311" t="str">
        <f>Lists!AS84</f>
        <v>Shoes and other footwear - Asia</v>
      </c>
      <c r="G2655" s="311" t="str">
        <f t="array" ref="G2655">XLOOKUP(1,('Emission Factors'!$E$5:$E$488='GHG emissions calculations'!$F2655)*('Emission Factors'!$H$5:$H$488='GHG emissions calculations'!$H2655),INDEX('Emission Factors'!$E$5:$T$488,0,MATCH('GHG emissions calculations'!G$6,'Emission Factors'!$E$5:$T$5,0)),"",0)</f>
        <v/>
      </c>
      <c r="H2655" s="311" t="s">
        <v>238</v>
      </c>
      <c r="I2655" s="312" t="str">
        <f>IF(
    SUMIFS('Import data'!$L$25:$L$80,
           'Import data'!$J$25:$J$80, F2655,
           'Import data'!$G$25:$G$80, 'GHG emissions calculations'!$H2655,
           'Import data'!$I$25:$I$80,$E$2590) &lt;&gt; 0,
    SUMIFS('Import data'!$L$25:$L$80,
           'Import data'!$J$25:$J$80, F2655,
           'Import data'!$G$25:$G$80, 'GHG emissions calculations'!$H2655,
           'Import data'!$I$25:$I$80,$E$2590),
    ""
)</f>
        <v/>
      </c>
      <c r="J2655" s="311" t="str">
        <f t="array" ref="J2655">IF(
    XLOOKUP(F2655, 'Import data'!$J$26:$J$47, 'Import data'!$M$26:$M$47, "", 0) = "Please add the region-specific supplier emission factor or choose a different region available in the IAEG database.",
    "",
    XLOOKUP(F2655, 'Import data'!$J$26:$J$47, 'Import data'!$M$26:$M$47, "", 0)
)</f>
        <v/>
      </c>
      <c r="K2655" s="311" t="str">
        <f t="array" ref="K2655">IFERROR(
    XLOOKUP(F2655,
            _xlws.FILTER('Supplier Emission'!$G$15:$G$49,
                   ('Supplier Emission'!$D$15:$D$49=H2655) * ('Supplier Emission'!$F$15:$F$49=$E$2590)),
            _xlws.FILTER('Supplier Emission'!$I$15:$I$49,
                   ('Supplier Emission'!$D$15:$D$49=H2655) * ('Supplier Emission'!$F$15:$F$49=$E$2590)),
            ""),
    "")</f>
        <v/>
      </c>
      <c r="L2655" s="311" t="str">
        <f t="array" ref="L2655">IFERROR(
    XLOOKUP(F2655,
            _xlws.FILTER('Supplier Emission'!$G$15:$G$49,
                   ('Supplier Emission'!$D$15:$D$49=H2655) * ('Supplier Emission'!$F$15:$F$49=$E$2590)),
            _xlws.FILTER('Supplier Emission'!$J$15:$J$49,
                   ('Supplier Emission'!$D$15:$D$49=H2655) * ('Supplier Emission'!$F$15:$F$49=$E$2590)),
            ""),
    "")</f>
        <v/>
      </c>
      <c r="M2655" s="311" t="str">
        <f t="array" ref="M2655">IFERROR(
    XLOOKUP(F2655,
            _xlws.FILTER('Supplier Emission'!$G$15:$G$49,
                   ('Supplier Emission'!$D$15:$D$49=H2655) * ('Supplier Emission'!$F$15:$F$49=$E$2590)),
            _xlws.FILTER('Supplier Emission'!$M$15:$M$49,
                   ('Supplier Emission'!$D$15:$D$49=H2655) * ('Supplier Emission'!$F$15:$F$49=$E$2590)),
            ""),
    "")</f>
        <v/>
      </c>
      <c r="N2655" s="311" t="str">
        <f t="array" ref="N2655">IFERROR(
    XLOOKUP(F2655,
            _xlws.FILTER('Supplier Emission'!$G$15:$G$49,
                   ('Supplier Emission'!$D$15:$D$49=H2655) * ('Supplier Emission'!$F$15:$F$49=$E$2590)),
            _xlws.FILTER('Supplier Emission'!$H$15:$H$49,
                   ('Supplier Emission'!$D$15:$D$49=H2655) * ('Supplier Emission'!$F$15:$F$49=$E$2590)),
            ""),
    "")</f>
        <v/>
      </c>
      <c r="O2655" s="311" t="str">
        <f t="array" ref="O2655">XLOOKUP(1,('Emission Factors'!$E$5:$E$488='GHG emissions calculations'!$F2655)*('Emission Factors'!$H$5:$H$488='GHG emissions calculations'!$H2655),INDEX('Emission Factors'!$E$5:$T$488,0,MATCH('GHG emissions calculations'!O$6,'Emission Factors'!$E$5:$T$5,0)),"",0)</f>
        <v/>
      </c>
      <c r="P2655" s="313" t="str">
        <f t="array" ref="P2655">IFERROR(
    INDEX('Emission Factors'!$E$5:$P$488,
          MATCH(1,
                ('Emission Factors'!$E$5:$E$488 = 'GHG emissions calculations'!$F2655) *
                ('Emission Factors'!$H$5:$H$488 = 'GHG emissions calculations'!$H2655),
                0),
          MATCH('GHG emissions calculations'!P$6,'Emission Factors'!$E$5:$P$5,0)),
    "")</f>
        <v/>
      </c>
      <c r="Q2655" s="311" t="str">
        <f t="array" ref="Q2655">IFERROR(
    IF(
        INDEX('Emission Factors'!$E$5:$P$488,
              MATCH(1,
                    ('Emission Factors'!$E$5:$E$488 = 'GHG emissions calculations'!$F2655) *
                    ('Emission Factors'!$H$5:$H$488 = 'GHG emissions calculations'!$H2655),
                    0),
              MATCH('GHG emissions calculations'!Q$6, 'Emission Factors'!$E$5:$P$5, 0)) &lt;&gt; "",
        INDEX('Emission Factors'!$E$5:$P$488,
              MATCH(1,
                    ('Emission Factors'!$E$5:$E$488 = 'GHG emissions calculations'!$F2655) *
                    ('Emission Factors'!$H$5:$H$488 = 'GHG emissions calculations'!$H2655),
                    0),
              MATCH('GHG emissions calculations'!Q$6, 'Emission Factors'!$E$5:$P$5, 0)),
        ""),
    "")</f>
        <v/>
      </c>
      <c r="R2655" s="311" t="str">
        <f t="array" ref="R2655">IFERROR(
    IF(
        INDEX('Emission Factors'!$E$5:$R$488,
              MATCH(1,
                    ('Emission Factors'!$E$5:$E$488 = 'GHG emissions calculations'!$F2655) *
                    ('Emission Factors'!$H$5:$H$488 = 'GHG emissions calculations'!$H2655),
                    0),
              MATCH('GHG emissions calculations'!R$6, 'Emission Factors'!$E$5:$R$5, 0)) &lt;&gt; "",
        INDEX('Emission Factors'!$E$5:$R$488,
              MATCH(1,
                    ('Emission Factors'!$E$5:$E$488 = 'GHG emissions calculations'!$F2655) *
                    ('Emission Factors'!$H$5:$H$488 = 'GHG emissions calculations'!$H2655),
                    0),
              MATCH('GHG emissions calculations'!R$6, 'Emission Factors'!$E$5:$R$5, 0)),
        ""),
    "")</f>
        <v/>
      </c>
      <c r="S2655" s="312">
        <f t="shared" si="4"/>
        <v>0</v>
      </c>
      <c r="T2655" s="23"/>
    </row>
    <row r="2656" ht="15.75" customHeight="1" outlineLevel="2">
      <c r="A2656" s="23"/>
      <c r="B2656" s="71"/>
      <c r="C2656" s="71"/>
      <c r="D2656" s="71"/>
      <c r="E2656" s="314"/>
      <c r="F2656" s="311" t="str">
        <f>Lists!AS82</f>
        <v>Shoes and other footwear - Europe</v>
      </c>
      <c r="G2656" s="311" t="str">
        <f t="array" ref="G2656">XLOOKUP(1,('Emission Factors'!$E$5:$E$488='GHG emissions calculations'!$F2656)*('Emission Factors'!$H$5:$H$488='GHG emissions calculations'!$H2656),INDEX('Emission Factors'!$E$5:$T$488,0,MATCH('GHG emissions calculations'!G$6,'Emission Factors'!$E$5:$T$5,0)),"",0)</f>
        <v/>
      </c>
      <c r="H2656" s="311" t="s">
        <v>238</v>
      </c>
      <c r="I2656" s="312" t="str">
        <f>IF(
    SUMIFS('Import data'!$L$25:$L$80,
           'Import data'!$J$25:$J$80, F2656,
           'Import data'!$G$25:$G$80, 'GHG emissions calculations'!$H2656,
           'Import data'!$I$25:$I$80,$E$2590) &lt;&gt; 0,
    SUMIFS('Import data'!$L$25:$L$80,
           'Import data'!$J$25:$J$80, F2656,
           'Import data'!$G$25:$G$80, 'GHG emissions calculations'!$H2656,
           'Import data'!$I$25:$I$80,$E$2590),
    ""
)</f>
        <v/>
      </c>
      <c r="J2656" s="311" t="str">
        <f t="array" ref="J2656">IF(
    XLOOKUP(F2656, 'Import data'!$J$26:$J$47, 'Import data'!$M$26:$M$47, "", 0) = "Please add the region-specific supplier emission factor or choose a different region available in the IAEG database.",
    "",
    XLOOKUP(F2656, 'Import data'!$J$26:$J$47, 'Import data'!$M$26:$M$47, "", 0)
)</f>
        <v/>
      </c>
      <c r="K2656" s="311" t="str">
        <f t="array" ref="K2656">IFERROR(
    XLOOKUP(F2656,
            _xlws.FILTER('Supplier Emission'!$G$15:$G$49,
                   ('Supplier Emission'!$D$15:$D$49=H2656) * ('Supplier Emission'!$F$15:$F$49=$E$2590)),
            _xlws.FILTER('Supplier Emission'!$I$15:$I$49,
                   ('Supplier Emission'!$D$15:$D$49=H2656) * ('Supplier Emission'!$F$15:$F$49=$E$2590)),
            ""),
    "")</f>
        <v/>
      </c>
      <c r="L2656" s="311" t="str">
        <f t="array" ref="L2656">IFERROR(
    XLOOKUP(F2656,
            _xlws.FILTER('Supplier Emission'!$G$15:$G$49,
                   ('Supplier Emission'!$D$15:$D$49=H2656) * ('Supplier Emission'!$F$15:$F$49=$E$2590)),
            _xlws.FILTER('Supplier Emission'!$J$15:$J$49,
                   ('Supplier Emission'!$D$15:$D$49=H2656) * ('Supplier Emission'!$F$15:$F$49=$E$2590)),
            ""),
    "")</f>
        <v/>
      </c>
      <c r="M2656" s="311" t="str">
        <f t="array" ref="M2656">IFERROR(
    XLOOKUP(F2656,
            _xlws.FILTER('Supplier Emission'!$G$15:$G$49,
                   ('Supplier Emission'!$D$15:$D$49=H2656) * ('Supplier Emission'!$F$15:$F$49=$E$2590)),
            _xlws.FILTER('Supplier Emission'!$M$15:$M$49,
                   ('Supplier Emission'!$D$15:$D$49=H2656) * ('Supplier Emission'!$F$15:$F$49=$E$2590)),
            ""),
    "")</f>
        <v/>
      </c>
      <c r="N2656" s="311" t="str">
        <f t="array" ref="N2656">IFERROR(
    XLOOKUP(F2656,
            _xlws.FILTER('Supplier Emission'!$G$15:$G$49,
                   ('Supplier Emission'!$D$15:$D$49=H2656) * ('Supplier Emission'!$F$15:$F$49=$E$2590)),
            _xlws.FILTER('Supplier Emission'!$H$15:$H$49,
                   ('Supplier Emission'!$D$15:$D$49=H2656) * ('Supplier Emission'!$F$15:$F$49=$E$2590)),
            ""),
    "")</f>
        <v/>
      </c>
      <c r="O2656" s="311" t="str">
        <f t="array" ref="O2656">XLOOKUP(1,('Emission Factors'!$E$5:$E$488='GHG emissions calculations'!$F2656)*('Emission Factors'!$H$5:$H$488='GHG emissions calculations'!$H2656),INDEX('Emission Factors'!$E$5:$T$488,0,MATCH('GHG emissions calculations'!O$6,'Emission Factors'!$E$5:$T$5,0)),"",0)</f>
        <v/>
      </c>
      <c r="P2656" s="313" t="str">
        <f t="array" ref="P2656">IFERROR(
    INDEX('Emission Factors'!$E$5:$P$488,
          MATCH(1,
                ('Emission Factors'!$E$5:$E$488 = 'GHG emissions calculations'!$F2656) *
                ('Emission Factors'!$H$5:$H$488 = 'GHG emissions calculations'!$H2656),
                0),
          MATCH('GHG emissions calculations'!P$6,'Emission Factors'!$E$5:$P$5,0)),
    "")</f>
        <v/>
      </c>
      <c r="Q2656" s="311" t="str">
        <f t="array" ref="Q2656">IFERROR(
    IF(
        INDEX('Emission Factors'!$E$5:$P$488,
              MATCH(1,
                    ('Emission Factors'!$E$5:$E$488 = 'GHG emissions calculations'!$F2656) *
                    ('Emission Factors'!$H$5:$H$488 = 'GHG emissions calculations'!$H2656),
                    0),
              MATCH('GHG emissions calculations'!Q$6, 'Emission Factors'!$E$5:$P$5, 0)) &lt;&gt; "",
        INDEX('Emission Factors'!$E$5:$P$488,
              MATCH(1,
                    ('Emission Factors'!$E$5:$E$488 = 'GHG emissions calculations'!$F2656) *
                    ('Emission Factors'!$H$5:$H$488 = 'GHG emissions calculations'!$H2656),
                    0),
              MATCH('GHG emissions calculations'!Q$6, 'Emission Factors'!$E$5:$P$5, 0)),
        ""),
    "")</f>
        <v/>
      </c>
      <c r="R2656" s="311" t="str">
        <f t="array" ref="R2656">IFERROR(
    IF(
        INDEX('Emission Factors'!$E$5:$R$488,
              MATCH(1,
                    ('Emission Factors'!$E$5:$E$488 = 'GHG emissions calculations'!$F2656) *
                    ('Emission Factors'!$H$5:$H$488 = 'GHG emissions calculations'!$H2656),
                    0),
              MATCH('GHG emissions calculations'!R$6, 'Emission Factors'!$E$5:$R$5, 0)) &lt;&gt; "",
        INDEX('Emission Factors'!$E$5:$R$488,
              MATCH(1,
                    ('Emission Factors'!$E$5:$E$488 = 'GHG emissions calculations'!$F2656) *
                    ('Emission Factors'!$H$5:$H$488 = 'GHG emissions calculations'!$H2656),
                    0),
              MATCH('GHG emissions calculations'!R$6, 'Emission Factors'!$E$5:$R$5, 0)),
        ""),
    "")</f>
        <v/>
      </c>
      <c r="S2656" s="312">
        <f t="shared" si="4"/>
        <v>0</v>
      </c>
      <c r="T2656" s="23"/>
    </row>
    <row r="2657" ht="15.75" customHeight="1" outlineLevel="2">
      <c r="A2657" s="23"/>
      <c r="B2657" s="71"/>
      <c r="C2657" s="71"/>
      <c r="D2657" s="71"/>
      <c r="E2657" s="314"/>
      <c r="F2657" s="311" t="str">
        <f>Lists!AS87</f>
        <v>Shoes and other footwear - Global or unspecified region</v>
      </c>
      <c r="G2657" s="311" t="str">
        <f t="array" ref="G2657">XLOOKUP(1,('Emission Factors'!$E$5:$E$488='GHG emissions calculations'!$F2657)*('Emission Factors'!$H$5:$H$488='GHG emissions calculations'!$H2657),INDEX('Emission Factors'!$E$5:$T$488,0,MATCH('GHG emissions calculations'!G$6,'Emission Factors'!$E$5:$T$5,0)),"",0)</f>
        <v/>
      </c>
      <c r="H2657" s="311" t="s">
        <v>238</v>
      </c>
      <c r="I2657" s="312" t="str">
        <f>IF(
    SUMIFS('Import data'!$L$25:$L$80,
           'Import data'!$J$25:$J$80, F2657,
           'Import data'!$G$25:$G$80, 'GHG emissions calculations'!$H2657,
           'Import data'!$I$25:$I$80,$E$2590) &lt;&gt; 0,
    SUMIFS('Import data'!$L$25:$L$80,
           'Import data'!$J$25:$J$80, F2657,
           'Import data'!$G$25:$G$80, 'GHG emissions calculations'!$H2657,
           'Import data'!$I$25:$I$80,$E$2590),
    ""
)</f>
        <v/>
      </c>
      <c r="J2657" s="311" t="str">
        <f t="array" ref="J2657">IF(
    XLOOKUP(F2657, 'Import data'!$J$26:$J$47, 'Import data'!$M$26:$M$47, "", 0) = "Please add the region-specific supplier emission factor or choose a different region available in the IAEG database.",
    "",
    XLOOKUP(F2657, 'Import data'!$J$26:$J$47, 'Import data'!$M$26:$M$47, "", 0)
)</f>
        <v/>
      </c>
      <c r="K2657" s="311" t="str">
        <f t="array" ref="K2657">IFERROR(
    XLOOKUP(F2657,
            _xlws.FILTER('Supplier Emission'!$G$15:$G$49,
                   ('Supplier Emission'!$D$15:$D$49=H2657) * ('Supplier Emission'!$F$15:$F$49=$E$2590)),
            _xlws.FILTER('Supplier Emission'!$I$15:$I$49,
                   ('Supplier Emission'!$D$15:$D$49=H2657) * ('Supplier Emission'!$F$15:$F$49=$E$2590)),
            ""),
    "")</f>
        <v/>
      </c>
      <c r="L2657" s="311" t="str">
        <f t="array" ref="L2657">IFERROR(
    XLOOKUP(F2657,
            _xlws.FILTER('Supplier Emission'!$G$15:$G$49,
                   ('Supplier Emission'!$D$15:$D$49=H2657) * ('Supplier Emission'!$F$15:$F$49=$E$2590)),
            _xlws.FILTER('Supplier Emission'!$J$15:$J$49,
                   ('Supplier Emission'!$D$15:$D$49=H2657) * ('Supplier Emission'!$F$15:$F$49=$E$2590)),
            ""),
    "")</f>
        <v/>
      </c>
      <c r="M2657" s="311" t="str">
        <f t="array" ref="M2657">IFERROR(
    XLOOKUP(F2657,
            _xlws.FILTER('Supplier Emission'!$G$15:$G$49,
                   ('Supplier Emission'!$D$15:$D$49=H2657) * ('Supplier Emission'!$F$15:$F$49=$E$2590)),
            _xlws.FILTER('Supplier Emission'!$M$15:$M$49,
                   ('Supplier Emission'!$D$15:$D$49=H2657) * ('Supplier Emission'!$F$15:$F$49=$E$2590)),
            ""),
    "")</f>
        <v/>
      </c>
      <c r="N2657" s="311" t="str">
        <f t="array" ref="N2657">IFERROR(
    XLOOKUP(F2657,
            _xlws.FILTER('Supplier Emission'!$G$15:$G$49,
                   ('Supplier Emission'!$D$15:$D$49=H2657) * ('Supplier Emission'!$F$15:$F$49=$E$2590)),
            _xlws.FILTER('Supplier Emission'!$H$15:$H$49,
                   ('Supplier Emission'!$D$15:$D$49=H2657) * ('Supplier Emission'!$F$15:$F$49=$E$2590)),
            ""),
    "")</f>
        <v/>
      </c>
      <c r="O2657" s="311" t="str">
        <f t="array" ref="O2657">XLOOKUP(1,('Emission Factors'!$E$5:$E$488='GHG emissions calculations'!$F2657)*('Emission Factors'!$H$5:$H$488='GHG emissions calculations'!$H2657),INDEX('Emission Factors'!$E$5:$T$488,0,MATCH('GHG emissions calculations'!O$6,'Emission Factors'!$E$5:$T$5,0)),"",0)</f>
        <v/>
      </c>
      <c r="P2657" s="313" t="str">
        <f t="array" ref="P2657">IFERROR(
    INDEX('Emission Factors'!$E$5:$P$488,
          MATCH(1,
                ('Emission Factors'!$E$5:$E$488 = 'GHG emissions calculations'!$F2657) *
                ('Emission Factors'!$H$5:$H$488 = 'GHG emissions calculations'!$H2657),
                0),
          MATCH('GHG emissions calculations'!P$6,'Emission Factors'!$E$5:$P$5,0)),
    "")</f>
        <v/>
      </c>
      <c r="Q2657" s="311" t="str">
        <f t="array" ref="Q2657">IFERROR(
    IF(
        INDEX('Emission Factors'!$E$5:$P$488,
              MATCH(1,
                    ('Emission Factors'!$E$5:$E$488 = 'GHG emissions calculations'!$F2657) *
                    ('Emission Factors'!$H$5:$H$488 = 'GHG emissions calculations'!$H2657),
                    0),
              MATCH('GHG emissions calculations'!Q$6, 'Emission Factors'!$E$5:$P$5, 0)) &lt;&gt; "",
        INDEX('Emission Factors'!$E$5:$P$488,
              MATCH(1,
                    ('Emission Factors'!$E$5:$E$488 = 'GHG emissions calculations'!$F2657) *
                    ('Emission Factors'!$H$5:$H$488 = 'GHG emissions calculations'!$H2657),
                    0),
              MATCH('GHG emissions calculations'!Q$6, 'Emission Factors'!$E$5:$P$5, 0)),
        ""),
    "")</f>
        <v/>
      </c>
      <c r="R2657" s="311" t="str">
        <f t="array" ref="R2657">IFERROR(
    IF(
        INDEX('Emission Factors'!$E$5:$R$488,
              MATCH(1,
                    ('Emission Factors'!$E$5:$E$488 = 'GHG emissions calculations'!$F2657) *
                    ('Emission Factors'!$H$5:$H$488 = 'GHG emissions calculations'!$H2657),
                    0),
              MATCH('GHG emissions calculations'!R$6, 'Emission Factors'!$E$5:$R$5, 0)) &lt;&gt; "",
        INDEX('Emission Factors'!$E$5:$R$488,
              MATCH(1,
                    ('Emission Factors'!$E$5:$E$488 = 'GHG emissions calculations'!$F2657) *
                    ('Emission Factors'!$H$5:$H$488 = 'GHG emissions calculations'!$H2657),
                    0),
              MATCH('GHG emissions calculations'!R$6, 'Emission Factors'!$E$5:$R$5, 0)),
        ""),
    "")</f>
        <v/>
      </c>
      <c r="S2657" s="312">
        <f t="shared" si="4"/>
        <v>0</v>
      </c>
      <c r="T2657" s="23"/>
    </row>
    <row r="2658" ht="15.75" customHeight="1" outlineLevel="2">
      <c r="A2658" s="23"/>
      <c r="B2658" s="71"/>
      <c r="C2658" s="71"/>
      <c r="D2658" s="71"/>
      <c r="E2658" s="314"/>
      <c r="F2658" s="311" t="str">
        <f>Lists!AS86</f>
        <v>Shoes and other footwear - Middle East</v>
      </c>
      <c r="G2658" s="311" t="str">
        <f t="array" ref="G2658">XLOOKUP(1,('Emission Factors'!$E$5:$E$488='GHG emissions calculations'!$F2658)*('Emission Factors'!$H$5:$H$488='GHG emissions calculations'!$H2658),INDEX('Emission Factors'!$E$5:$T$488,0,MATCH('GHG emissions calculations'!G$6,'Emission Factors'!$E$5:$T$5,0)),"",0)</f>
        <v/>
      </c>
      <c r="H2658" s="311" t="s">
        <v>238</v>
      </c>
      <c r="I2658" s="312" t="str">
        <f>IF(
    SUMIFS('Import data'!$L$25:$L$80,
           'Import data'!$J$25:$J$80, F2658,
           'Import data'!$G$25:$G$80, 'GHG emissions calculations'!$H2658,
           'Import data'!$I$25:$I$80,$E$2590) &lt;&gt; 0,
    SUMIFS('Import data'!$L$25:$L$80,
           'Import data'!$J$25:$J$80, F2658,
           'Import data'!$G$25:$G$80, 'GHG emissions calculations'!$H2658,
           'Import data'!$I$25:$I$80,$E$2590),
    ""
)</f>
        <v/>
      </c>
      <c r="J2658" s="311" t="str">
        <f t="array" ref="J2658">IF(
    XLOOKUP(F2658, 'Import data'!$J$26:$J$47, 'Import data'!$M$26:$M$47, "", 0) = "Please add the region-specific supplier emission factor or choose a different region available in the IAEG database.",
    "",
    XLOOKUP(F2658, 'Import data'!$J$26:$J$47, 'Import data'!$M$26:$M$47, "", 0)
)</f>
        <v/>
      </c>
      <c r="K2658" s="311" t="str">
        <f t="array" ref="K2658">IFERROR(
    XLOOKUP(F2658,
            _xlws.FILTER('Supplier Emission'!$G$15:$G$49,
                   ('Supplier Emission'!$D$15:$D$49=H2658) * ('Supplier Emission'!$F$15:$F$49=$E$2590)),
            _xlws.FILTER('Supplier Emission'!$I$15:$I$49,
                   ('Supplier Emission'!$D$15:$D$49=H2658) * ('Supplier Emission'!$F$15:$F$49=$E$2590)),
            ""),
    "")</f>
        <v/>
      </c>
      <c r="L2658" s="311" t="str">
        <f t="array" ref="L2658">IFERROR(
    XLOOKUP(F2658,
            _xlws.FILTER('Supplier Emission'!$G$15:$G$49,
                   ('Supplier Emission'!$D$15:$D$49=H2658) * ('Supplier Emission'!$F$15:$F$49=$E$2590)),
            _xlws.FILTER('Supplier Emission'!$J$15:$J$49,
                   ('Supplier Emission'!$D$15:$D$49=H2658) * ('Supplier Emission'!$F$15:$F$49=$E$2590)),
            ""),
    "")</f>
        <v/>
      </c>
      <c r="M2658" s="311" t="str">
        <f t="array" ref="M2658">IFERROR(
    XLOOKUP(F2658,
            _xlws.FILTER('Supplier Emission'!$G$15:$G$49,
                   ('Supplier Emission'!$D$15:$D$49=H2658) * ('Supplier Emission'!$F$15:$F$49=$E$2590)),
            _xlws.FILTER('Supplier Emission'!$M$15:$M$49,
                   ('Supplier Emission'!$D$15:$D$49=H2658) * ('Supplier Emission'!$F$15:$F$49=$E$2590)),
            ""),
    "")</f>
        <v/>
      </c>
      <c r="N2658" s="311" t="str">
        <f t="array" ref="N2658">IFERROR(
    XLOOKUP(F2658,
            _xlws.FILTER('Supplier Emission'!$G$15:$G$49,
                   ('Supplier Emission'!$D$15:$D$49=H2658) * ('Supplier Emission'!$F$15:$F$49=$E$2590)),
            _xlws.FILTER('Supplier Emission'!$H$15:$H$49,
                   ('Supplier Emission'!$D$15:$D$49=H2658) * ('Supplier Emission'!$F$15:$F$49=$E$2590)),
            ""),
    "")</f>
        <v/>
      </c>
      <c r="O2658" s="311" t="str">
        <f t="array" ref="O2658">XLOOKUP(1,('Emission Factors'!$E$5:$E$488='GHG emissions calculations'!$F2658)*('Emission Factors'!$H$5:$H$488='GHG emissions calculations'!$H2658),INDEX('Emission Factors'!$E$5:$T$488,0,MATCH('GHG emissions calculations'!O$6,'Emission Factors'!$E$5:$T$5,0)),"",0)</f>
        <v/>
      </c>
      <c r="P2658" s="313" t="str">
        <f t="array" ref="P2658">IFERROR(
    INDEX('Emission Factors'!$E$5:$P$488,
          MATCH(1,
                ('Emission Factors'!$E$5:$E$488 = 'GHG emissions calculations'!$F2658) *
                ('Emission Factors'!$H$5:$H$488 = 'GHG emissions calculations'!$H2658),
                0),
          MATCH('GHG emissions calculations'!P$6,'Emission Factors'!$E$5:$P$5,0)),
    "")</f>
        <v/>
      </c>
      <c r="Q2658" s="311" t="str">
        <f t="array" ref="Q2658">IFERROR(
    IF(
        INDEX('Emission Factors'!$E$5:$P$488,
              MATCH(1,
                    ('Emission Factors'!$E$5:$E$488 = 'GHG emissions calculations'!$F2658) *
                    ('Emission Factors'!$H$5:$H$488 = 'GHG emissions calculations'!$H2658),
                    0),
              MATCH('GHG emissions calculations'!Q$6, 'Emission Factors'!$E$5:$P$5, 0)) &lt;&gt; "",
        INDEX('Emission Factors'!$E$5:$P$488,
              MATCH(1,
                    ('Emission Factors'!$E$5:$E$488 = 'GHG emissions calculations'!$F2658) *
                    ('Emission Factors'!$H$5:$H$488 = 'GHG emissions calculations'!$H2658),
                    0),
              MATCH('GHG emissions calculations'!Q$6, 'Emission Factors'!$E$5:$P$5, 0)),
        ""),
    "")</f>
        <v/>
      </c>
      <c r="R2658" s="311" t="str">
        <f t="array" ref="R2658">IFERROR(
    IF(
        INDEX('Emission Factors'!$E$5:$R$488,
              MATCH(1,
                    ('Emission Factors'!$E$5:$E$488 = 'GHG emissions calculations'!$F2658) *
                    ('Emission Factors'!$H$5:$H$488 = 'GHG emissions calculations'!$H2658),
                    0),
              MATCH('GHG emissions calculations'!R$6, 'Emission Factors'!$E$5:$R$5, 0)) &lt;&gt; "",
        INDEX('Emission Factors'!$E$5:$R$488,
              MATCH(1,
                    ('Emission Factors'!$E$5:$E$488 = 'GHG emissions calculations'!$F2658) *
                    ('Emission Factors'!$H$5:$H$488 = 'GHG emissions calculations'!$H2658),
                    0),
              MATCH('GHG emissions calculations'!R$6, 'Emission Factors'!$E$5:$R$5, 0)),
        ""),
    "")</f>
        <v/>
      </c>
      <c r="S2658" s="312">
        <f t="shared" si="4"/>
        <v>0</v>
      </c>
      <c r="T2658" s="23"/>
    </row>
    <row r="2659" ht="15.75" customHeight="1" outlineLevel="2">
      <c r="A2659" s="23"/>
      <c r="B2659" s="71"/>
      <c r="C2659" s="71"/>
      <c r="D2659" s="71"/>
      <c r="E2659" s="314"/>
      <c r="F2659" s="311" t="str">
        <f>Lists!AS85</f>
        <v>Shoes and other footwear - Oceania</v>
      </c>
      <c r="G2659" s="311" t="str">
        <f t="array" ref="G2659">XLOOKUP(1,('Emission Factors'!$E$5:$E$488='GHG emissions calculations'!$F2659)*('Emission Factors'!$H$5:$H$488='GHG emissions calculations'!$H2659),INDEX('Emission Factors'!$E$5:$T$488,0,MATCH('GHG emissions calculations'!G$6,'Emission Factors'!$E$5:$T$5,0)),"",0)</f>
        <v/>
      </c>
      <c r="H2659" s="311" t="s">
        <v>238</v>
      </c>
      <c r="I2659" s="312" t="str">
        <f>IF(
    SUMIFS('Import data'!$L$25:$L$80,
           'Import data'!$J$25:$J$80, F2659,
           'Import data'!$G$25:$G$80, 'GHG emissions calculations'!$H2659,
           'Import data'!$I$25:$I$80,$E$2590) &lt;&gt; 0,
    SUMIFS('Import data'!$L$25:$L$80,
           'Import data'!$J$25:$J$80, F2659,
           'Import data'!$G$25:$G$80, 'GHG emissions calculations'!$H2659,
           'Import data'!$I$25:$I$80,$E$2590),
    ""
)</f>
        <v/>
      </c>
      <c r="J2659" s="311" t="str">
        <f t="array" ref="J2659">IF(
    XLOOKUP(F2659, 'Import data'!$J$26:$J$47, 'Import data'!$M$26:$M$47, "", 0) = "Please add the region-specific supplier emission factor or choose a different region available in the IAEG database.",
    "",
    XLOOKUP(F2659, 'Import data'!$J$26:$J$47, 'Import data'!$M$26:$M$47, "", 0)
)</f>
        <v/>
      </c>
      <c r="K2659" s="311" t="str">
        <f t="array" ref="K2659">IFERROR(
    XLOOKUP(F2659,
            _xlws.FILTER('Supplier Emission'!$G$15:$G$49,
                   ('Supplier Emission'!$D$15:$D$49=H2659) * ('Supplier Emission'!$F$15:$F$49=$E$2590)),
            _xlws.FILTER('Supplier Emission'!$I$15:$I$49,
                   ('Supplier Emission'!$D$15:$D$49=H2659) * ('Supplier Emission'!$F$15:$F$49=$E$2590)),
            ""),
    "")</f>
        <v/>
      </c>
      <c r="L2659" s="311" t="str">
        <f t="array" ref="L2659">IFERROR(
    XLOOKUP(F2659,
            _xlws.FILTER('Supplier Emission'!$G$15:$G$49,
                   ('Supplier Emission'!$D$15:$D$49=H2659) * ('Supplier Emission'!$F$15:$F$49=$E$2590)),
            _xlws.FILTER('Supplier Emission'!$J$15:$J$49,
                   ('Supplier Emission'!$D$15:$D$49=H2659) * ('Supplier Emission'!$F$15:$F$49=$E$2590)),
            ""),
    "")</f>
        <v/>
      </c>
      <c r="M2659" s="311" t="str">
        <f t="array" ref="M2659">IFERROR(
    XLOOKUP(F2659,
            _xlws.FILTER('Supplier Emission'!$G$15:$G$49,
                   ('Supplier Emission'!$D$15:$D$49=H2659) * ('Supplier Emission'!$F$15:$F$49=$E$2590)),
            _xlws.FILTER('Supplier Emission'!$M$15:$M$49,
                   ('Supplier Emission'!$D$15:$D$49=H2659) * ('Supplier Emission'!$F$15:$F$49=$E$2590)),
            ""),
    "")</f>
        <v/>
      </c>
      <c r="N2659" s="311" t="str">
        <f t="array" ref="N2659">IFERROR(
    XLOOKUP(F2659,
            _xlws.FILTER('Supplier Emission'!$G$15:$G$49,
                   ('Supplier Emission'!$D$15:$D$49=H2659) * ('Supplier Emission'!$F$15:$F$49=$E$2590)),
            _xlws.FILTER('Supplier Emission'!$H$15:$H$49,
                   ('Supplier Emission'!$D$15:$D$49=H2659) * ('Supplier Emission'!$F$15:$F$49=$E$2590)),
            ""),
    "")</f>
        <v/>
      </c>
      <c r="O2659" s="311" t="str">
        <f t="array" ref="O2659">XLOOKUP(1,('Emission Factors'!$E$5:$E$488='GHG emissions calculations'!$F2659)*('Emission Factors'!$H$5:$H$488='GHG emissions calculations'!$H2659),INDEX('Emission Factors'!$E$5:$T$488,0,MATCH('GHG emissions calculations'!O$6,'Emission Factors'!$E$5:$T$5,0)),"",0)</f>
        <v/>
      </c>
      <c r="P2659" s="313" t="str">
        <f t="array" ref="P2659">IFERROR(
    INDEX('Emission Factors'!$E$5:$P$488,
          MATCH(1,
                ('Emission Factors'!$E$5:$E$488 = 'GHG emissions calculations'!$F2659) *
                ('Emission Factors'!$H$5:$H$488 = 'GHG emissions calculations'!$H2659),
                0),
          MATCH('GHG emissions calculations'!P$6,'Emission Factors'!$E$5:$P$5,0)),
    "")</f>
        <v/>
      </c>
      <c r="Q2659" s="311" t="str">
        <f t="array" ref="Q2659">IFERROR(
    IF(
        INDEX('Emission Factors'!$E$5:$P$488,
              MATCH(1,
                    ('Emission Factors'!$E$5:$E$488 = 'GHG emissions calculations'!$F2659) *
                    ('Emission Factors'!$H$5:$H$488 = 'GHG emissions calculations'!$H2659),
                    0),
              MATCH('GHG emissions calculations'!Q$6, 'Emission Factors'!$E$5:$P$5, 0)) &lt;&gt; "",
        INDEX('Emission Factors'!$E$5:$P$488,
              MATCH(1,
                    ('Emission Factors'!$E$5:$E$488 = 'GHG emissions calculations'!$F2659) *
                    ('Emission Factors'!$H$5:$H$488 = 'GHG emissions calculations'!$H2659),
                    0),
              MATCH('GHG emissions calculations'!Q$6, 'Emission Factors'!$E$5:$P$5, 0)),
        ""),
    "")</f>
        <v/>
      </c>
      <c r="R2659" s="311" t="str">
        <f t="array" ref="R2659">IFERROR(
    IF(
        INDEX('Emission Factors'!$E$5:$R$488,
              MATCH(1,
                    ('Emission Factors'!$E$5:$E$488 = 'GHG emissions calculations'!$F2659) *
                    ('Emission Factors'!$H$5:$H$488 = 'GHG emissions calculations'!$H2659),
                    0),
              MATCH('GHG emissions calculations'!R$6, 'Emission Factors'!$E$5:$R$5, 0)) &lt;&gt; "",
        INDEX('Emission Factors'!$E$5:$R$488,
              MATCH(1,
                    ('Emission Factors'!$E$5:$E$488 = 'GHG emissions calculations'!$F2659) *
                    ('Emission Factors'!$H$5:$H$488 = 'GHG emissions calculations'!$H2659),
                    0),
              MATCH('GHG emissions calculations'!R$6, 'Emission Factors'!$E$5:$R$5, 0)),
        ""),
    "")</f>
        <v/>
      </c>
      <c r="S2659" s="312">
        <f t="shared" si="4"/>
        <v>0</v>
      </c>
      <c r="T2659" s="23"/>
    </row>
    <row r="2660" ht="15.75" customHeight="1" outlineLevel="2">
      <c r="A2660" s="23"/>
      <c r="B2660" s="71"/>
      <c r="C2660" s="71"/>
      <c r="D2660" s="71"/>
      <c r="E2660" s="314"/>
      <c r="F2660" s="311" t="str">
        <f>Lists!AT34</f>
        <v>White paper ream - Africa</v>
      </c>
      <c r="G2660" s="311" t="str">
        <f t="array" ref="G2660">XLOOKUP(1,('Emission Factors'!$E$5:$E$488='GHG emissions calculations'!$F2660)*('Emission Factors'!$H$5:$H$488='GHG emissions calculations'!$H2660),INDEX('Emission Factors'!$E$5:$T$488,0,MATCH('GHG emissions calculations'!G$6,'Emission Factors'!$E$5:$T$5,0)),"",0)</f>
        <v/>
      </c>
      <c r="H2660" s="311" t="s">
        <v>237</v>
      </c>
      <c r="I2660" s="312" t="str">
        <f>IF(
    SUMIFS('Import data'!$L$25:$L$80,
           'Import data'!$J$25:$J$80, F2660,
           'Import data'!$G$25:$G$80, 'GHG emissions calculations'!$H2660,
           'Import data'!$I$25:$I$80,$E$2590) &lt;&gt; 0,
    SUMIFS('Import data'!$L$25:$L$80,
           'Import data'!$J$25:$J$80, F2660,
           'Import data'!$G$25:$G$80, 'GHG emissions calculations'!$H2660,
           'Import data'!$I$25:$I$80,$E$2590),
    ""
)</f>
        <v/>
      </c>
      <c r="J2660" s="311" t="str">
        <f t="array" ref="J2660">IF(
    XLOOKUP(F2660, 'Import data'!$J$26:$J$47, 'Import data'!$M$26:$M$47, "", 0) = "Please add the region-specific supplier emission factor or choose a different region available in the IAEG database.",
    "",
    XLOOKUP(F2660, 'Import data'!$J$26:$J$47, 'Import data'!$M$26:$M$47, "", 0)
)</f>
        <v/>
      </c>
      <c r="K2660" s="311" t="str">
        <f t="array" ref="K2660">IFERROR(
    XLOOKUP(F2660,
            _xlws.FILTER('Supplier Emission'!$G$15:$G$49,
                   ('Supplier Emission'!$D$15:$D$49=H2660) * ('Supplier Emission'!$F$15:$F$49=$E$2590)),
            _xlws.FILTER('Supplier Emission'!$I$15:$I$49,
                   ('Supplier Emission'!$D$15:$D$49=H2660) * ('Supplier Emission'!$F$15:$F$49=$E$2590)),
            ""),
    "")</f>
        <v/>
      </c>
      <c r="L2660" s="311" t="str">
        <f t="array" ref="L2660">IFERROR(
    XLOOKUP(F2660,
            _xlws.FILTER('Supplier Emission'!$G$15:$G$49,
                   ('Supplier Emission'!$D$15:$D$49=H2660) * ('Supplier Emission'!$F$15:$F$49=$E$2590)),
            _xlws.FILTER('Supplier Emission'!$J$15:$J$49,
                   ('Supplier Emission'!$D$15:$D$49=H2660) * ('Supplier Emission'!$F$15:$F$49=$E$2590)),
            ""),
    "")</f>
        <v/>
      </c>
      <c r="M2660" s="311" t="str">
        <f t="array" ref="M2660">IFERROR(
    XLOOKUP(F2660,
            _xlws.FILTER('Supplier Emission'!$G$15:$G$49,
                   ('Supplier Emission'!$D$15:$D$49=H2660) * ('Supplier Emission'!$F$15:$F$49=$E$2590)),
            _xlws.FILTER('Supplier Emission'!$M$15:$M$49,
                   ('Supplier Emission'!$D$15:$D$49=H2660) * ('Supplier Emission'!$F$15:$F$49=$E$2590)),
            ""),
    "")</f>
        <v/>
      </c>
      <c r="N2660" s="311" t="str">
        <f t="array" ref="N2660">IFERROR(
    XLOOKUP(F2660,
            _xlws.FILTER('Supplier Emission'!$G$15:$G$49,
                   ('Supplier Emission'!$D$15:$D$49=H2660) * ('Supplier Emission'!$F$15:$F$49=$E$2590)),
            _xlws.FILTER('Supplier Emission'!$H$15:$H$49,
                   ('Supplier Emission'!$D$15:$D$49=H2660) * ('Supplier Emission'!$F$15:$F$49=$E$2590)),
            ""),
    "")</f>
        <v/>
      </c>
      <c r="O2660" s="311" t="str">
        <f t="array" ref="O2660">XLOOKUP(1,('Emission Factors'!$E$5:$E$488='GHG emissions calculations'!$F2660)*('Emission Factors'!$H$5:$H$488='GHG emissions calculations'!$H2660),INDEX('Emission Factors'!$E$5:$T$488,0,MATCH('GHG emissions calculations'!O$6,'Emission Factors'!$E$5:$T$5,0)),"",0)</f>
        <v/>
      </c>
      <c r="P2660" s="313" t="str">
        <f t="array" ref="P2660">IFERROR(
    INDEX('Emission Factors'!$E$5:$P$488,
          MATCH(1,
                ('Emission Factors'!$E$5:$E$488 = 'GHG emissions calculations'!$F2660) *
                ('Emission Factors'!$H$5:$H$488 = 'GHG emissions calculations'!$H2660),
                0),
          MATCH('GHG emissions calculations'!P$6,'Emission Factors'!$E$5:$P$5,0)),
    "")</f>
        <v/>
      </c>
      <c r="Q2660" s="311" t="str">
        <f t="array" ref="Q2660">IFERROR(
    IF(
        INDEX('Emission Factors'!$E$5:$P$488,
              MATCH(1,
                    ('Emission Factors'!$E$5:$E$488 = 'GHG emissions calculations'!$F2660) *
                    ('Emission Factors'!$H$5:$H$488 = 'GHG emissions calculations'!$H2660),
                    0),
              MATCH('GHG emissions calculations'!Q$6, 'Emission Factors'!$E$5:$P$5, 0)) &lt;&gt; "",
        INDEX('Emission Factors'!$E$5:$P$488,
              MATCH(1,
                    ('Emission Factors'!$E$5:$E$488 = 'GHG emissions calculations'!$F2660) *
                    ('Emission Factors'!$H$5:$H$488 = 'GHG emissions calculations'!$H2660),
                    0),
              MATCH('GHG emissions calculations'!Q$6, 'Emission Factors'!$E$5:$P$5, 0)),
        ""),
    "")</f>
        <v/>
      </c>
      <c r="R2660" s="311" t="str">
        <f t="array" ref="R2660">IFERROR(
    IF(
        INDEX('Emission Factors'!$E$5:$R$488,
              MATCH(1,
                    ('Emission Factors'!$E$5:$E$488 = 'GHG emissions calculations'!$F2660) *
                    ('Emission Factors'!$H$5:$H$488 = 'GHG emissions calculations'!$H2660),
                    0),
              MATCH('GHG emissions calculations'!R$6, 'Emission Factors'!$E$5:$R$5, 0)) &lt;&gt; "",
        INDEX('Emission Factors'!$E$5:$R$488,
              MATCH(1,
                    ('Emission Factors'!$E$5:$E$488 = 'GHG emissions calculations'!$F2660) *
                    ('Emission Factors'!$H$5:$H$488 = 'GHG emissions calculations'!$H2660),
                    0),
              MATCH('GHG emissions calculations'!R$6, 'Emission Factors'!$E$5:$R$5, 0)),
        ""),
    "")</f>
        <v/>
      </c>
      <c r="S2660" s="312">
        <f t="shared" si="4"/>
        <v>0</v>
      </c>
      <c r="T2660" s="23"/>
    </row>
    <row r="2661" ht="15.75" customHeight="1" outlineLevel="2">
      <c r="A2661" s="23"/>
      <c r="B2661" s="71"/>
      <c r="C2661" s="71"/>
      <c r="D2661" s="71"/>
      <c r="E2661" s="314"/>
      <c r="F2661" s="311" t="str">
        <f>Lists!AT32</f>
        <v>White paper ream - America</v>
      </c>
      <c r="G2661" s="311" t="str">
        <f t="array" ref="G2661">XLOOKUP(1,('Emission Factors'!$E$5:$E$488='GHG emissions calculations'!$F2661)*('Emission Factors'!$H$5:$H$488='GHG emissions calculations'!$H2661),INDEX('Emission Factors'!$E$5:$T$488,0,MATCH('GHG emissions calculations'!G$6,'Emission Factors'!$E$5:$T$5,0)),"",0)</f>
        <v/>
      </c>
      <c r="H2661" s="311" t="s">
        <v>237</v>
      </c>
      <c r="I2661" s="312" t="str">
        <f>IF(
    SUMIFS('Import data'!$L$25:$L$80,
           'Import data'!$J$25:$J$80, F2661,
           'Import data'!$G$25:$G$80, 'GHG emissions calculations'!$H2661,
           'Import data'!$I$25:$I$80,$E$2590) &lt;&gt; 0,
    SUMIFS('Import data'!$L$25:$L$80,
           'Import data'!$J$25:$J$80, F2661,
           'Import data'!$G$25:$G$80, 'GHG emissions calculations'!$H2661,
           'Import data'!$I$25:$I$80,$E$2590),
    ""
)</f>
        <v/>
      </c>
      <c r="J2661" s="311" t="str">
        <f t="array" ref="J2661">IF(
    XLOOKUP(F2661, 'Import data'!$J$26:$J$47, 'Import data'!$M$26:$M$47, "", 0) = "Please add the region-specific supplier emission factor or choose a different region available in the IAEG database.",
    "",
    XLOOKUP(F2661, 'Import data'!$J$26:$J$47, 'Import data'!$M$26:$M$47, "", 0)
)</f>
        <v/>
      </c>
      <c r="K2661" s="311" t="str">
        <f t="array" ref="K2661">IFERROR(
    XLOOKUP(F2661,
            _xlws.FILTER('Supplier Emission'!$G$15:$G$49,
                   ('Supplier Emission'!$D$15:$D$49=H2661) * ('Supplier Emission'!$F$15:$F$49=$E$2590)),
            _xlws.FILTER('Supplier Emission'!$I$15:$I$49,
                   ('Supplier Emission'!$D$15:$D$49=H2661) * ('Supplier Emission'!$F$15:$F$49=$E$2590)),
            ""),
    "")</f>
        <v/>
      </c>
      <c r="L2661" s="311" t="str">
        <f t="array" ref="L2661">IFERROR(
    XLOOKUP(F2661,
            _xlws.FILTER('Supplier Emission'!$G$15:$G$49,
                   ('Supplier Emission'!$D$15:$D$49=H2661) * ('Supplier Emission'!$F$15:$F$49=$E$2590)),
            _xlws.FILTER('Supplier Emission'!$J$15:$J$49,
                   ('Supplier Emission'!$D$15:$D$49=H2661) * ('Supplier Emission'!$F$15:$F$49=$E$2590)),
            ""),
    "")</f>
        <v/>
      </c>
      <c r="M2661" s="311" t="str">
        <f t="array" ref="M2661">IFERROR(
    XLOOKUP(F2661,
            _xlws.FILTER('Supplier Emission'!$G$15:$G$49,
                   ('Supplier Emission'!$D$15:$D$49=H2661) * ('Supplier Emission'!$F$15:$F$49=$E$2590)),
            _xlws.FILTER('Supplier Emission'!$M$15:$M$49,
                   ('Supplier Emission'!$D$15:$D$49=H2661) * ('Supplier Emission'!$F$15:$F$49=$E$2590)),
            ""),
    "")</f>
        <v/>
      </c>
      <c r="N2661" s="311" t="str">
        <f t="array" ref="N2661">IFERROR(
    XLOOKUP(F2661,
            _xlws.FILTER('Supplier Emission'!$G$15:$G$49,
                   ('Supplier Emission'!$D$15:$D$49=H2661) * ('Supplier Emission'!$F$15:$F$49=$E$2590)),
            _xlws.FILTER('Supplier Emission'!$H$15:$H$49,
                   ('Supplier Emission'!$D$15:$D$49=H2661) * ('Supplier Emission'!$F$15:$F$49=$E$2590)),
            ""),
    "")</f>
        <v/>
      </c>
      <c r="O2661" s="311" t="str">
        <f t="array" ref="O2661">XLOOKUP(1,('Emission Factors'!$E$5:$E$488='GHG emissions calculations'!$F2661)*('Emission Factors'!$H$5:$H$488='GHG emissions calculations'!$H2661),INDEX('Emission Factors'!$E$5:$T$488,0,MATCH('GHG emissions calculations'!O$6,'Emission Factors'!$E$5:$T$5,0)),"",0)</f>
        <v/>
      </c>
      <c r="P2661" s="313" t="str">
        <f t="array" ref="P2661">IFERROR(
    INDEX('Emission Factors'!$E$5:$P$488,
          MATCH(1,
                ('Emission Factors'!$E$5:$E$488 = 'GHG emissions calculations'!$F2661) *
                ('Emission Factors'!$H$5:$H$488 = 'GHG emissions calculations'!$H2661),
                0),
          MATCH('GHG emissions calculations'!P$6,'Emission Factors'!$E$5:$P$5,0)),
    "")</f>
        <v/>
      </c>
      <c r="Q2661" s="311" t="str">
        <f t="array" ref="Q2661">IFERROR(
    IF(
        INDEX('Emission Factors'!$E$5:$P$488,
              MATCH(1,
                    ('Emission Factors'!$E$5:$E$488 = 'GHG emissions calculations'!$F2661) *
                    ('Emission Factors'!$H$5:$H$488 = 'GHG emissions calculations'!$H2661),
                    0),
              MATCH('GHG emissions calculations'!Q$6, 'Emission Factors'!$E$5:$P$5, 0)) &lt;&gt; "",
        INDEX('Emission Factors'!$E$5:$P$488,
              MATCH(1,
                    ('Emission Factors'!$E$5:$E$488 = 'GHG emissions calculations'!$F2661) *
                    ('Emission Factors'!$H$5:$H$488 = 'GHG emissions calculations'!$H2661),
                    0),
              MATCH('GHG emissions calculations'!Q$6, 'Emission Factors'!$E$5:$P$5, 0)),
        ""),
    "")</f>
        <v/>
      </c>
      <c r="R2661" s="311" t="str">
        <f t="array" ref="R2661">IFERROR(
    IF(
        INDEX('Emission Factors'!$E$5:$R$488,
              MATCH(1,
                    ('Emission Factors'!$E$5:$E$488 = 'GHG emissions calculations'!$F2661) *
                    ('Emission Factors'!$H$5:$H$488 = 'GHG emissions calculations'!$H2661),
                    0),
              MATCH('GHG emissions calculations'!R$6, 'Emission Factors'!$E$5:$R$5, 0)) &lt;&gt; "",
        INDEX('Emission Factors'!$E$5:$R$488,
              MATCH(1,
                    ('Emission Factors'!$E$5:$E$488 = 'GHG emissions calculations'!$F2661) *
                    ('Emission Factors'!$H$5:$H$488 = 'GHG emissions calculations'!$H2661),
                    0),
              MATCH('GHG emissions calculations'!R$6, 'Emission Factors'!$E$5:$R$5, 0)),
        ""),
    "")</f>
        <v/>
      </c>
      <c r="S2661" s="312">
        <f t="shared" si="4"/>
        <v>0</v>
      </c>
      <c r="T2661" s="23"/>
    </row>
    <row r="2662" ht="15.75" customHeight="1" outlineLevel="2">
      <c r="A2662" s="23"/>
      <c r="B2662" s="71"/>
      <c r="C2662" s="71"/>
      <c r="D2662" s="71"/>
      <c r="E2662" s="314"/>
      <c r="F2662" s="311" t="str">
        <f>Lists!AT35</f>
        <v>White paper ream - Asia</v>
      </c>
      <c r="G2662" s="311" t="str">
        <f t="array" ref="G2662">XLOOKUP(1,('Emission Factors'!$E$5:$E$488='GHG emissions calculations'!$F2662)*('Emission Factors'!$H$5:$H$488='GHG emissions calculations'!$H2662),INDEX('Emission Factors'!$E$5:$T$488,0,MATCH('GHG emissions calculations'!G$6,'Emission Factors'!$E$5:$T$5,0)),"",0)</f>
        <v/>
      </c>
      <c r="H2662" s="311" t="s">
        <v>237</v>
      </c>
      <c r="I2662" s="312" t="str">
        <f>IF(
    SUMIFS('Import data'!$L$25:$L$80,
           'Import data'!$J$25:$J$80, F2662,
           'Import data'!$G$25:$G$80, 'GHG emissions calculations'!$H2662,
           'Import data'!$I$25:$I$80,$E$2590) &lt;&gt; 0,
    SUMIFS('Import data'!$L$25:$L$80,
           'Import data'!$J$25:$J$80, F2662,
           'Import data'!$G$25:$G$80, 'GHG emissions calculations'!$H2662,
           'Import data'!$I$25:$I$80,$E$2590),
    ""
)</f>
        <v/>
      </c>
      <c r="J2662" s="311" t="str">
        <f t="array" ref="J2662">IF(
    XLOOKUP(F2662, 'Import data'!$J$26:$J$47, 'Import data'!$M$26:$M$47, "", 0) = "Please add the region-specific supplier emission factor or choose a different region available in the IAEG database.",
    "",
    XLOOKUP(F2662, 'Import data'!$J$26:$J$47, 'Import data'!$M$26:$M$47, "", 0)
)</f>
        <v/>
      </c>
      <c r="K2662" s="311" t="str">
        <f t="array" ref="K2662">IFERROR(
    XLOOKUP(F2662,
            _xlws.FILTER('Supplier Emission'!$G$15:$G$49,
                   ('Supplier Emission'!$D$15:$D$49=H2662) * ('Supplier Emission'!$F$15:$F$49=$E$2590)),
            _xlws.FILTER('Supplier Emission'!$I$15:$I$49,
                   ('Supplier Emission'!$D$15:$D$49=H2662) * ('Supplier Emission'!$F$15:$F$49=$E$2590)),
            ""),
    "")</f>
        <v/>
      </c>
      <c r="L2662" s="311" t="str">
        <f t="array" ref="L2662">IFERROR(
    XLOOKUP(F2662,
            _xlws.FILTER('Supplier Emission'!$G$15:$G$49,
                   ('Supplier Emission'!$D$15:$D$49=H2662) * ('Supplier Emission'!$F$15:$F$49=$E$2590)),
            _xlws.FILTER('Supplier Emission'!$J$15:$J$49,
                   ('Supplier Emission'!$D$15:$D$49=H2662) * ('Supplier Emission'!$F$15:$F$49=$E$2590)),
            ""),
    "")</f>
        <v/>
      </c>
      <c r="M2662" s="311" t="str">
        <f t="array" ref="M2662">IFERROR(
    XLOOKUP(F2662,
            _xlws.FILTER('Supplier Emission'!$G$15:$G$49,
                   ('Supplier Emission'!$D$15:$D$49=H2662) * ('Supplier Emission'!$F$15:$F$49=$E$2590)),
            _xlws.FILTER('Supplier Emission'!$M$15:$M$49,
                   ('Supplier Emission'!$D$15:$D$49=H2662) * ('Supplier Emission'!$F$15:$F$49=$E$2590)),
            ""),
    "")</f>
        <v/>
      </c>
      <c r="N2662" s="311" t="str">
        <f t="array" ref="N2662">IFERROR(
    XLOOKUP(F2662,
            _xlws.FILTER('Supplier Emission'!$G$15:$G$49,
                   ('Supplier Emission'!$D$15:$D$49=H2662) * ('Supplier Emission'!$F$15:$F$49=$E$2590)),
            _xlws.FILTER('Supplier Emission'!$H$15:$H$49,
                   ('Supplier Emission'!$D$15:$D$49=H2662) * ('Supplier Emission'!$F$15:$F$49=$E$2590)),
            ""),
    "")</f>
        <v/>
      </c>
      <c r="O2662" s="311" t="str">
        <f t="array" ref="O2662">XLOOKUP(1,('Emission Factors'!$E$5:$E$488='GHG emissions calculations'!$F2662)*('Emission Factors'!$H$5:$H$488='GHG emissions calculations'!$H2662),INDEX('Emission Factors'!$E$5:$T$488,0,MATCH('GHG emissions calculations'!O$6,'Emission Factors'!$E$5:$T$5,0)),"",0)</f>
        <v/>
      </c>
      <c r="P2662" s="313" t="str">
        <f t="array" ref="P2662">IFERROR(
    INDEX('Emission Factors'!$E$5:$P$488,
          MATCH(1,
                ('Emission Factors'!$E$5:$E$488 = 'GHG emissions calculations'!$F2662) *
                ('Emission Factors'!$H$5:$H$488 = 'GHG emissions calculations'!$H2662),
                0),
          MATCH('GHG emissions calculations'!P$6,'Emission Factors'!$E$5:$P$5,0)),
    "")</f>
        <v/>
      </c>
      <c r="Q2662" s="311" t="str">
        <f t="array" ref="Q2662">IFERROR(
    IF(
        INDEX('Emission Factors'!$E$5:$P$488,
              MATCH(1,
                    ('Emission Factors'!$E$5:$E$488 = 'GHG emissions calculations'!$F2662) *
                    ('Emission Factors'!$H$5:$H$488 = 'GHG emissions calculations'!$H2662),
                    0),
              MATCH('GHG emissions calculations'!Q$6, 'Emission Factors'!$E$5:$P$5, 0)) &lt;&gt; "",
        INDEX('Emission Factors'!$E$5:$P$488,
              MATCH(1,
                    ('Emission Factors'!$E$5:$E$488 = 'GHG emissions calculations'!$F2662) *
                    ('Emission Factors'!$H$5:$H$488 = 'GHG emissions calculations'!$H2662),
                    0),
              MATCH('GHG emissions calculations'!Q$6, 'Emission Factors'!$E$5:$P$5, 0)),
        ""),
    "")</f>
        <v/>
      </c>
      <c r="R2662" s="311" t="str">
        <f t="array" ref="R2662">IFERROR(
    IF(
        INDEX('Emission Factors'!$E$5:$R$488,
              MATCH(1,
                    ('Emission Factors'!$E$5:$E$488 = 'GHG emissions calculations'!$F2662) *
                    ('Emission Factors'!$H$5:$H$488 = 'GHG emissions calculations'!$H2662),
                    0),
              MATCH('GHG emissions calculations'!R$6, 'Emission Factors'!$E$5:$R$5, 0)) &lt;&gt; "",
        INDEX('Emission Factors'!$E$5:$R$488,
              MATCH(1,
                    ('Emission Factors'!$E$5:$E$488 = 'GHG emissions calculations'!$F2662) *
                    ('Emission Factors'!$H$5:$H$488 = 'GHG emissions calculations'!$H2662),
                    0),
              MATCH('GHG emissions calculations'!R$6, 'Emission Factors'!$E$5:$R$5, 0)),
        ""),
    "")</f>
        <v/>
      </c>
      <c r="S2662" s="312">
        <f t="shared" si="4"/>
        <v>0</v>
      </c>
      <c r="T2662" s="23"/>
    </row>
    <row r="2663" ht="15.75" customHeight="1" outlineLevel="2">
      <c r="A2663" s="23"/>
      <c r="B2663" s="71"/>
      <c r="C2663" s="71"/>
      <c r="D2663" s="71"/>
      <c r="E2663" s="314"/>
      <c r="F2663" s="311" t="str">
        <f>Lists!AT33</f>
        <v>White paper ream - Europe</v>
      </c>
      <c r="G2663" s="311">
        <f t="array" ref="G2663">XLOOKUP(1,('Emission Factors'!$E$5:$E$488='GHG emissions calculations'!$F2663)*('Emission Factors'!$H$5:$H$488='GHG emissions calculations'!$H2663),INDEX('Emission Factors'!$E$5:$T$488,0,MATCH('GHG emissions calculations'!G$6,'Emission Factors'!$E$5:$T$5,0)),"",0)</f>
        <v>1</v>
      </c>
      <c r="H2663" s="311" t="s">
        <v>237</v>
      </c>
      <c r="I2663" s="312" t="str">
        <f>IF(
    SUMIFS('Import data'!$L$25:$L$80,
           'Import data'!$J$25:$J$80, F2663,
           'Import data'!$G$25:$G$80, 'GHG emissions calculations'!$H2663,
           'Import data'!$I$25:$I$80,$E$2590) &lt;&gt; 0,
    SUMIFS('Import data'!$L$25:$L$80,
           'Import data'!$J$25:$J$80, F2663,
           'Import data'!$G$25:$G$80, 'GHG emissions calculations'!$H2663,
           'Import data'!$I$25:$I$80,$E$2590),
    ""
)</f>
        <v/>
      </c>
      <c r="J2663" s="311" t="str">
        <f t="array" ref="J2663">IF(
    XLOOKUP(F2663, 'Import data'!$J$26:$J$47, 'Import data'!$M$26:$M$47, "", 0) = "Please add the region-specific supplier emission factor or choose a different region available in the IAEG database.",
    "",
    XLOOKUP(F2663, 'Import data'!$J$26:$J$47, 'Import data'!$M$26:$M$47, "", 0)
)</f>
        <v/>
      </c>
      <c r="K2663" s="311" t="str">
        <f t="array" ref="K2663">IFERROR(
    XLOOKUP(F2663,
            _xlws.FILTER('Supplier Emission'!$G$15:$G$49,
                   ('Supplier Emission'!$D$15:$D$49=H2663) * ('Supplier Emission'!$F$15:$F$49=$E$2590)),
            _xlws.FILTER('Supplier Emission'!$I$15:$I$49,
                   ('Supplier Emission'!$D$15:$D$49=H2663) * ('Supplier Emission'!$F$15:$F$49=$E$2590)),
            ""),
    "")</f>
        <v/>
      </c>
      <c r="L2663" s="311" t="str">
        <f t="array" ref="L2663">IFERROR(
    XLOOKUP(F2663,
            _xlws.FILTER('Supplier Emission'!$G$15:$G$49,
                   ('Supplier Emission'!$D$15:$D$49=H2663) * ('Supplier Emission'!$F$15:$F$49=$E$2590)),
            _xlws.FILTER('Supplier Emission'!$J$15:$J$49,
                   ('Supplier Emission'!$D$15:$D$49=H2663) * ('Supplier Emission'!$F$15:$F$49=$E$2590)),
            ""),
    "")</f>
        <v/>
      </c>
      <c r="M2663" s="311" t="str">
        <f t="array" ref="M2663">IFERROR(
    XLOOKUP(F2663,
            _xlws.FILTER('Supplier Emission'!$G$15:$G$49,
                   ('Supplier Emission'!$D$15:$D$49=H2663) * ('Supplier Emission'!$F$15:$F$49=$E$2590)),
            _xlws.FILTER('Supplier Emission'!$M$15:$M$49,
                   ('Supplier Emission'!$D$15:$D$49=H2663) * ('Supplier Emission'!$F$15:$F$49=$E$2590)),
            ""),
    "")</f>
        <v/>
      </c>
      <c r="N2663" s="311" t="str">
        <f t="array" ref="N2663">IFERROR(
    XLOOKUP(F2663,
            _xlws.FILTER('Supplier Emission'!$G$15:$G$49,
                   ('Supplier Emission'!$D$15:$D$49=H2663) * ('Supplier Emission'!$F$15:$F$49=$E$2590)),
            _xlws.FILTER('Supplier Emission'!$H$15:$H$49,
                   ('Supplier Emission'!$D$15:$D$49=H2663) * ('Supplier Emission'!$F$15:$F$49=$E$2590)),
            ""),
    "")</f>
        <v/>
      </c>
      <c r="O2663" s="311" t="str">
        <f t="array" ref="O2663">XLOOKUP(1,('Emission Factors'!$E$5:$E$488='GHG emissions calculations'!$F2663)*('Emission Factors'!$H$5:$H$488='GHG emissions calculations'!$H2663),INDEX('Emission Factors'!$E$5:$T$488,0,MATCH('GHG emissions calculations'!O$6,'Emission Factors'!$E$5:$T$5,0)),"",0)</f>
        <v>Ramette de papier blanc/80g/m² A4/Hors utilisation et fin de vie</v>
      </c>
      <c r="P2663" s="313">
        <f t="array" ref="P2663">IFERROR(
    INDEX('Emission Factors'!$E$5:$P$488,
          MATCH(1,
                ('Emission Factors'!$E$5:$E$488 = 'GHG emissions calculations'!$F2663) *
                ('Emission Factors'!$H$5:$H$488 = 'GHG emissions calculations'!$H2663),
                0),
          MATCH('GHG emissions calculations'!P$6,'Emission Factors'!$E$5:$P$5,0)),
    "")</f>
        <v>2.29</v>
      </c>
      <c r="Q2663" s="311" t="str">
        <f t="array" ref="Q2663">IFERROR(
    IF(
        INDEX('Emission Factors'!$E$5:$P$488,
              MATCH(1,
                    ('Emission Factors'!$E$5:$E$488 = 'GHG emissions calculations'!$F2663) *
                    ('Emission Factors'!$H$5:$H$488 = 'GHG emissions calculations'!$H2663),
                    0),
              MATCH('GHG emissions calculations'!Q$6, 'Emission Factors'!$E$5:$P$5, 0)) &lt;&gt; "",
        INDEX('Emission Factors'!$E$5:$P$488,
              MATCH(1,
                    ('Emission Factors'!$E$5:$E$488 = 'GHG emissions calculations'!$F2663) *
                    ('Emission Factors'!$H$5:$H$488 = 'GHG emissions calculations'!$H2663),
                    0),
              MATCH('GHG emissions calculations'!Q$6, 'Emission Factors'!$E$5:$P$5, 0)),
        ""),
    "")</f>
        <v>kgCO2e/kg</v>
      </c>
      <c r="R2663" s="311" t="str">
        <f t="array" ref="R2663">IFERROR(
    IF(
        INDEX('Emission Factors'!$E$5:$R$488,
              MATCH(1,
                    ('Emission Factors'!$E$5:$E$488 = 'GHG emissions calculations'!$F2663) *
                    ('Emission Factors'!$H$5:$H$488 = 'GHG emissions calculations'!$H2663),
                    0),
              MATCH('GHG emissions calculations'!R$6, 'Emission Factors'!$E$5:$R$5, 0)) &lt;&gt; "",
        INDEX('Emission Factors'!$E$5:$R$488,
              MATCH(1,
                    ('Emission Factors'!$E$5:$E$488 = 'GHG emissions calculations'!$F2663) *
                    ('Emission Factors'!$H$5:$H$488 = 'GHG emissions calculations'!$H2663),
                    0),
              MATCH('GHG emissions calculations'!R$6, 'Emission Factors'!$E$5:$R$5, 0)),
        ""),
    "")</f>
        <v>Europe</v>
      </c>
      <c r="S2663" s="312">
        <f t="shared" si="4"/>
        <v>0</v>
      </c>
      <c r="T2663" s="23"/>
    </row>
    <row r="2664" ht="15.75" customHeight="1" outlineLevel="2">
      <c r="A2664" s="23"/>
      <c r="B2664" s="71"/>
      <c r="C2664" s="71"/>
      <c r="D2664" s="71"/>
      <c r="E2664" s="314"/>
      <c r="F2664" s="311" t="str">
        <f>Lists!AT38</f>
        <v>White paper ream - Global or unspecified region</v>
      </c>
      <c r="G2664" s="311" t="str">
        <f t="array" ref="G2664">XLOOKUP(1,('Emission Factors'!$E$5:$E$488='GHG emissions calculations'!$F2664)*('Emission Factors'!$H$5:$H$488='GHG emissions calculations'!$H2664),INDEX('Emission Factors'!$E$5:$T$488,0,MATCH('GHG emissions calculations'!G$6,'Emission Factors'!$E$5:$T$5,0)),"",0)</f>
        <v/>
      </c>
      <c r="H2664" s="311" t="s">
        <v>237</v>
      </c>
      <c r="I2664" s="312" t="str">
        <f>IF(
    SUMIFS('Import data'!$L$25:$L$80,
           'Import data'!$J$25:$J$80, F2664,
           'Import data'!$G$25:$G$80, 'GHG emissions calculations'!$H2664,
           'Import data'!$I$25:$I$80,$E$2590) &lt;&gt; 0,
    SUMIFS('Import data'!$L$25:$L$80,
           'Import data'!$J$25:$J$80, F2664,
           'Import data'!$G$25:$G$80, 'GHG emissions calculations'!$H2664,
           'Import data'!$I$25:$I$80,$E$2590),
    ""
)</f>
        <v/>
      </c>
      <c r="J2664" s="311" t="str">
        <f t="array" ref="J2664">IF(
    XLOOKUP(F2664, 'Import data'!$J$26:$J$47, 'Import data'!$M$26:$M$47, "", 0) = "Please add the region-specific supplier emission factor or choose a different region available in the IAEG database.",
    "",
    XLOOKUP(F2664, 'Import data'!$J$26:$J$47, 'Import data'!$M$26:$M$47, "", 0)
)</f>
        <v/>
      </c>
      <c r="K2664" s="311" t="str">
        <f t="array" ref="K2664">IFERROR(
    XLOOKUP(F2664,
            _xlws.FILTER('Supplier Emission'!$G$15:$G$49,
                   ('Supplier Emission'!$D$15:$D$49=H2664) * ('Supplier Emission'!$F$15:$F$49=$E$2590)),
            _xlws.FILTER('Supplier Emission'!$I$15:$I$49,
                   ('Supplier Emission'!$D$15:$D$49=H2664) * ('Supplier Emission'!$F$15:$F$49=$E$2590)),
            ""),
    "")</f>
        <v/>
      </c>
      <c r="L2664" s="311" t="str">
        <f t="array" ref="L2664">IFERROR(
    XLOOKUP(F2664,
            _xlws.FILTER('Supplier Emission'!$G$15:$G$49,
                   ('Supplier Emission'!$D$15:$D$49=H2664) * ('Supplier Emission'!$F$15:$F$49=$E$2590)),
            _xlws.FILTER('Supplier Emission'!$J$15:$J$49,
                   ('Supplier Emission'!$D$15:$D$49=H2664) * ('Supplier Emission'!$F$15:$F$49=$E$2590)),
            ""),
    "")</f>
        <v/>
      </c>
      <c r="M2664" s="311" t="str">
        <f t="array" ref="M2664">IFERROR(
    XLOOKUP(F2664,
            _xlws.FILTER('Supplier Emission'!$G$15:$G$49,
                   ('Supplier Emission'!$D$15:$D$49=H2664) * ('Supplier Emission'!$F$15:$F$49=$E$2590)),
            _xlws.FILTER('Supplier Emission'!$M$15:$M$49,
                   ('Supplier Emission'!$D$15:$D$49=H2664) * ('Supplier Emission'!$F$15:$F$49=$E$2590)),
            ""),
    "")</f>
        <v/>
      </c>
      <c r="N2664" s="311" t="str">
        <f t="array" ref="N2664">IFERROR(
    XLOOKUP(F2664,
            _xlws.FILTER('Supplier Emission'!$G$15:$G$49,
                   ('Supplier Emission'!$D$15:$D$49=H2664) * ('Supplier Emission'!$F$15:$F$49=$E$2590)),
            _xlws.FILTER('Supplier Emission'!$H$15:$H$49,
                   ('Supplier Emission'!$D$15:$D$49=H2664) * ('Supplier Emission'!$F$15:$F$49=$E$2590)),
            ""),
    "")</f>
        <v/>
      </c>
      <c r="O2664" s="311" t="str">
        <f t="array" ref="O2664">XLOOKUP(1,('Emission Factors'!$E$5:$E$488='GHG emissions calculations'!$F2664)*('Emission Factors'!$H$5:$H$488='GHG emissions calculations'!$H2664),INDEX('Emission Factors'!$E$5:$T$488,0,MATCH('GHG emissions calculations'!O$6,'Emission Factors'!$E$5:$T$5,0)),"",0)</f>
        <v/>
      </c>
      <c r="P2664" s="313" t="str">
        <f t="array" ref="P2664">IFERROR(
    INDEX('Emission Factors'!$E$5:$P$488,
          MATCH(1,
                ('Emission Factors'!$E$5:$E$488 = 'GHG emissions calculations'!$F2664) *
                ('Emission Factors'!$H$5:$H$488 = 'GHG emissions calculations'!$H2664),
                0),
          MATCH('GHG emissions calculations'!P$6,'Emission Factors'!$E$5:$P$5,0)),
    "")</f>
        <v/>
      </c>
      <c r="Q2664" s="311" t="str">
        <f t="array" ref="Q2664">IFERROR(
    IF(
        INDEX('Emission Factors'!$E$5:$P$488,
              MATCH(1,
                    ('Emission Factors'!$E$5:$E$488 = 'GHG emissions calculations'!$F2664) *
                    ('Emission Factors'!$H$5:$H$488 = 'GHG emissions calculations'!$H2664),
                    0),
              MATCH('GHG emissions calculations'!Q$6, 'Emission Factors'!$E$5:$P$5, 0)) &lt;&gt; "",
        INDEX('Emission Factors'!$E$5:$P$488,
              MATCH(1,
                    ('Emission Factors'!$E$5:$E$488 = 'GHG emissions calculations'!$F2664) *
                    ('Emission Factors'!$H$5:$H$488 = 'GHG emissions calculations'!$H2664),
                    0),
              MATCH('GHG emissions calculations'!Q$6, 'Emission Factors'!$E$5:$P$5, 0)),
        ""),
    "")</f>
        <v/>
      </c>
      <c r="R2664" s="311" t="str">
        <f t="array" ref="R2664">IFERROR(
    IF(
        INDEX('Emission Factors'!$E$5:$R$488,
              MATCH(1,
                    ('Emission Factors'!$E$5:$E$488 = 'GHG emissions calculations'!$F2664) *
                    ('Emission Factors'!$H$5:$H$488 = 'GHG emissions calculations'!$H2664),
                    0),
              MATCH('GHG emissions calculations'!R$6, 'Emission Factors'!$E$5:$R$5, 0)) &lt;&gt; "",
        INDEX('Emission Factors'!$E$5:$R$488,
              MATCH(1,
                    ('Emission Factors'!$E$5:$E$488 = 'GHG emissions calculations'!$F2664) *
                    ('Emission Factors'!$H$5:$H$488 = 'GHG emissions calculations'!$H2664),
                    0),
              MATCH('GHG emissions calculations'!R$6, 'Emission Factors'!$E$5:$R$5, 0)),
        ""),
    "")</f>
        <v/>
      </c>
      <c r="S2664" s="312">
        <f t="shared" si="4"/>
        <v>0</v>
      </c>
      <c r="T2664" s="23"/>
    </row>
    <row r="2665" ht="15.75" customHeight="1" outlineLevel="2">
      <c r="A2665" s="23"/>
      <c r="B2665" s="71"/>
      <c r="C2665" s="71"/>
      <c r="D2665" s="71"/>
      <c r="E2665" s="314"/>
      <c r="F2665" s="311" t="str">
        <f>Lists!AT37</f>
        <v>White paper ream - Middle East</v>
      </c>
      <c r="G2665" s="311" t="str">
        <f t="array" ref="G2665">XLOOKUP(1,('Emission Factors'!$E$5:$E$488='GHG emissions calculations'!$F2665)*('Emission Factors'!$H$5:$H$488='GHG emissions calculations'!$H2665),INDEX('Emission Factors'!$E$5:$T$488,0,MATCH('GHG emissions calculations'!G$6,'Emission Factors'!$E$5:$T$5,0)),"",0)</f>
        <v/>
      </c>
      <c r="H2665" s="311" t="s">
        <v>237</v>
      </c>
      <c r="I2665" s="312" t="str">
        <f>IF(
    SUMIFS('Import data'!$L$25:$L$80,
           'Import data'!$J$25:$J$80, F2665,
           'Import data'!$G$25:$G$80, 'GHG emissions calculations'!$H2665,
           'Import data'!$I$25:$I$80,$E$2590) &lt;&gt; 0,
    SUMIFS('Import data'!$L$25:$L$80,
           'Import data'!$J$25:$J$80, F2665,
           'Import data'!$G$25:$G$80, 'GHG emissions calculations'!$H2665,
           'Import data'!$I$25:$I$80,$E$2590),
    ""
)</f>
        <v/>
      </c>
      <c r="J2665" s="311" t="str">
        <f t="array" ref="J2665">IF(
    XLOOKUP(F2665, 'Import data'!$J$26:$J$47, 'Import data'!$M$26:$M$47, "", 0) = "Please add the region-specific supplier emission factor or choose a different region available in the IAEG database.",
    "",
    XLOOKUP(F2665, 'Import data'!$J$26:$J$47, 'Import data'!$M$26:$M$47, "", 0)
)</f>
        <v/>
      </c>
      <c r="K2665" s="311" t="str">
        <f t="array" ref="K2665">IFERROR(
    XLOOKUP(F2665,
            _xlws.FILTER('Supplier Emission'!$G$15:$G$49,
                   ('Supplier Emission'!$D$15:$D$49=H2665) * ('Supplier Emission'!$F$15:$F$49=$E$2590)),
            _xlws.FILTER('Supplier Emission'!$I$15:$I$49,
                   ('Supplier Emission'!$D$15:$D$49=H2665) * ('Supplier Emission'!$F$15:$F$49=$E$2590)),
            ""),
    "")</f>
        <v/>
      </c>
      <c r="L2665" s="311" t="str">
        <f t="array" ref="L2665">IFERROR(
    XLOOKUP(F2665,
            _xlws.FILTER('Supplier Emission'!$G$15:$G$49,
                   ('Supplier Emission'!$D$15:$D$49=H2665) * ('Supplier Emission'!$F$15:$F$49=$E$2590)),
            _xlws.FILTER('Supplier Emission'!$J$15:$J$49,
                   ('Supplier Emission'!$D$15:$D$49=H2665) * ('Supplier Emission'!$F$15:$F$49=$E$2590)),
            ""),
    "")</f>
        <v/>
      </c>
      <c r="M2665" s="311" t="str">
        <f t="array" ref="M2665">IFERROR(
    XLOOKUP(F2665,
            _xlws.FILTER('Supplier Emission'!$G$15:$G$49,
                   ('Supplier Emission'!$D$15:$D$49=H2665) * ('Supplier Emission'!$F$15:$F$49=$E$2590)),
            _xlws.FILTER('Supplier Emission'!$M$15:$M$49,
                   ('Supplier Emission'!$D$15:$D$49=H2665) * ('Supplier Emission'!$F$15:$F$49=$E$2590)),
            ""),
    "")</f>
        <v/>
      </c>
      <c r="N2665" s="311" t="str">
        <f t="array" ref="N2665">IFERROR(
    XLOOKUP(F2665,
            _xlws.FILTER('Supplier Emission'!$G$15:$G$49,
                   ('Supplier Emission'!$D$15:$D$49=H2665) * ('Supplier Emission'!$F$15:$F$49=$E$2590)),
            _xlws.FILTER('Supplier Emission'!$H$15:$H$49,
                   ('Supplier Emission'!$D$15:$D$49=H2665) * ('Supplier Emission'!$F$15:$F$49=$E$2590)),
            ""),
    "")</f>
        <v/>
      </c>
      <c r="O2665" s="311" t="str">
        <f t="array" ref="O2665">XLOOKUP(1,('Emission Factors'!$E$5:$E$488='GHG emissions calculations'!$F2665)*('Emission Factors'!$H$5:$H$488='GHG emissions calculations'!$H2665),INDEX('Emission Factors'!$E$5:$T$488,0,MATCH('GHG emissions calculations'!O$6,'Emission Factors'!$E$5:$T$5,0)),"",0)</f>
        <v/>
      </c>
      <c r="P2665" s="313" t="str">
        <f t="array" ref="P2665">IFERROR(
    INDEX('Emission Factors'!$E$5:$P$488,
          MATCH(1,
                ('Emission Factors'!$E$5:$E$488 = 'GHG emissions calculations'!$F2665) *
                ('Emission Factors'!$H$5:$H$488 = 'GHG emissions calculations'!$H2665),
                0),
          MATCH('GHG emissions calculations'!P$6,'Emission Factors'!$E$5:$P$5,0)),
    "")</f>
        <v/>
      </c>
      <c r="Q2665" s="311" t="str">
        <f t="array" ref="Q2665">IFERROR(
    IF(
        INDEX('Emission Factors'!$E$5:$P$488,
              MATCH(1,
                    ('Emission Factors'!$E$5:$E$488 = 'GHG emissions calculations'!$F2665) *
                    ('Emission Factors'!$H$5:$H$488 = 'GHG emissions calculations'!$H2665),
                    0),
              MATCH('GHG emissions calculations'!Q$6, 'Emission Factors'!$E$5:$P$5, 0)) &lt;&gt; "",
        INDEX('Emission Factors'!$E$5:$P$488,
              MATCH(1,
                    ('Emission Factors'!$E$5:$E$488 = 'GHG emissions calculations'!$F2665) *
                    ('Emission Factors'!$H$5:$H$488 = 'GHG emissions calculations'!$H2665),
                    0),
              MATCH('GHG emissions calculations'!Q$6, 'Emission Factors'!$E$5:$P$5, 0)),
        ""),
    "")</f>
        <v/>
      </c>
      <c r="R2665" s="311" t="str">
        <f t="array" ref="R2665">IFERROR(
    IF(
        INDEX('Emission Factors'!$E$5:$R$488,
              MATCH(1,
                    ('Emission Factors'!$E$5:$E$488 = 'GHG emissions calculations'!$F2665) *
                    ('Emission Factors'!$H$5:$H$488 = 'GHG emissions calculations'!$H2665),
                    0),
              MATCH('GHG emissions calculations'!R$6, 'Emission Factors'!$E$5:$R$5, 0)) &lt;&gt; "",
        INDEX('Emission Factors'!$E$5:$R$488,
              MATCH(1,
                    ('Emission Factors'!$E$5:$E$488 = 'GHG emissions calculations'!$F2665) *
                    ('Emission Factors'!$H$5:$H$488 = 'GHG emissions calculations'!$H2665),
                    0),
              MATCH('GHG emissions calculations'!R$6, 'Emission Factors'!$E$5:$R$5, 0)),
        ""),
    "")</f>
        <v/>
      </c>
      <c r="S2665" s="312">
        <f t="shared" si="4"/>
        <v>0</v>
      </c>
      <c r="T2665" s="23"/>
    </row>
    <row r="2666" ht="15.75" customHeight="1" outlineLevel="2">
      <c r="A2666" s="23"/>
      <c r="B2666" s="71"/>
      <c r="C2666" s="71"/>
      <c r="D2666" s="71"/>
      <c r="E2666" s="319"/>
      <c r="F2666" s="311" t="str">
        <f>Lists!AT36</f>
        <v>White paper ream - Oceania</v>
      </c>
      <c r="G2666" s="311" t="str">
        <f t="array" ref="G2666">XLOOKUP(1,('Emission Factors'!$E$5:$E$488='GHG emissions calculations'!$F2666)*('Emission Factors'!$H$5:$H$488='GHG emissions calculations'!$H2666),INDEX('Emission Factors'!$E$5:$T$488,0,MATCH('GHG emissions calculations'!G$6,'Emission Factors'!$E$5:$T$5,0)),"",0)</f>
        <v/>
      </c>
      <c r="H2666" s="311" t="s">
        <v>237</v>
      </c>
      <c r="I2666" s="312" t="str">
        <f>IF(
    SUMIFS('Import data'!$L$25:$L$80,
           'Import data'!$J$25:$J$80, F2666,
           'Import data'!$G$25:$G$80, 'GHG emissions calculations'!$H2666,
           'Import data'!$I$25:$I$80,$E$2590) &lt;&gt; 0,
    SUMIFS('Import data'!$L$25:$L$80,
           'Import data'!$J$25:$J$80, F2666,
           'Import data'!$G$25:$G$80, 'GHG emissions calculations'!$H2666,
           'Import data'!$I$25:$I$80,$E$2590),
    ""
)</f>
        <v/>
      </c>
      <c r="J2666" s="311" t="str">
        <f t="array" ref="J2666">IF(
    XLOOKUP(F2666, 'Import data'!$J$26:$J$47, 'Import data'!$M$26:$M$47, "", 0) = "Please add the region-specific supplier emission factor or choose a different region available in the IAEG database.",
    "",
    XLOOKUP(F2666, 'Import data'!$J$26:$J$47, 'Import data'!$M$26:$M$47, "", 0)
)</f>
        <v/>
      </c>
      <c r="K2666" s="311" t="str">
        <f t="array" ref="K2666">IFERROR(
    XLOOKUP(F2666,
            _xlws.FILTER('Supplier Emission'!$G$15:$G$49,
                   ('Supplier Emission'!$D$15:$D$49=H2666) * ('Supplier Emission'!$F$15:$F$49=$E$2590)),
            _xlws.FILTER('Supplier Emission'!$I$15:$I$49,
                   ('Supplier Emission'!$D$15:$D$49=H2666) * ('Supplier Emission'!$F$15:$F$49=$E$2590)),
            ""),
    "")</f>
        <v/>
      </c>
      <c r="L2666" s="311" t="str">
        <f t="array" ref="L2666">IFERROR(
    XLOOKUP(F2666,
            _xlws.FILTER('Supplier Emission'!$G$15:$G$49,
                   ('Supplier Emission'!$D$15:$D$49=H2666) * ('Supplier Emission'!$F$15:$F$49=$E$2590)),
            _xlws.FILTER('Supplier Emission'!$J$15:$J$49,
                   ('Supplier Emission'!$D$15:$D$49=H2666) * ('Supplier Emission'!$F$15:$F$49=$E$2590)),
            ""),
    "")</f>
        <v/>
      </c>
      <c r="M2666" s="311" t="str">
        <f t="array" ref="M2666">IFERROR(
    XLOOKUP(F2666,
            _xlws.FILTER('Supplier Emission'!$G$15:$G$49,
                   ('Supplier Emission'!$D$15:$D$49=H2666) * ('Supplier Emission'!$F$15:$F$49=$E$2590)),
            _xlws.FILTER('Supplier Emission'!$M$15:$M$49,
                   ('Supplier Emission'!$D$15:$D$49=H2666) * ('Supplier Emission'!$F$15:$F$49=$E$2590)),
            ""),
    "")</f>
        <v/>
      </c>
      <c r="N2666" s="311" t="str">
        <f t="array" ref="N2666">IFERROR(
    XLOOKUP(F2666,
            _xlws.FILTER('Supplier Emission'!$G$15:$G$49,
                   ('Supplier Emission'!$D$15:$D$49=H2666) * ('Supplier Emission'!$F$15:$F$49=$E$2590)),
            _xlws.FILTER('Supplier Emission'!$H$15:$H$49,
                   ('Supplier Emission'!$D$15:$D$49=H2666) * ('Supplier Emission'!$F$15:$F$49=$E$2590)),
            ""),
    "")</f>
        <v/>
      </c>
      <c r="O2666" s="311" t="str">
        <f t="array" ref="O2666">XLOOKUP(1,('Emission Factors'!$E$5:$E$488='GHG emissions calculations'!$F2666)*('Emission Factors'!$H$5:$H$488='GHG emissions calculations'!$H2666),INDEX('Emission Factors'!$E$5:$T$488,0,MATCH('GHG emissions calculations'!O$6,'Emission Factors'!$E$5:$T$5,0)),"",0)</f>
        <v/>
      </c>
      <c r="P2666" s="313" t="str">
        <f t="array" ref="P2666">IFERROR(
    INDEX('Emission Factors'!$E$5:$P$488,
          MATCH(1,
                ('Emission Factors'!$E$5:$E$488 = 'GHG emissions calculations'!$F2666) *
                ('Emission Factors'!$H$5:$H$488 = 'GHG emissions calculations'!$H2666),
                0),
          MATCH('GHG emissions calculations'!P$6,'Emission Factors'!$E$5:$P$5,0)),
    "")</f>
        <v/>
      </c>
      <c r="Q2666" s="311" t="str">
        <f t="array" ref="Q2666">IFERROR(
    IF(
        INDEX('Emission Factors'!$E$5:$P$488,
              MATCH(1,
                    ('Emission Factors'!$E$5:$E$488 = 'GHG emissions calculations'!$F2666) *
                    ('Emission Factors'!$H$5:$H$488 = 'GHG emissions calculations'!$H2666),
                    0),
              MATCH('GHG emissions calculations'!Q$6, 'Emission Factors'!$E$5:$P$5, 0)) &lt;&gt; "",
        INDEX('Emission Factors'!$E$5:$P$488,
              MATCH(1,
                    ('Emission Factors'!$E$5:$E$488 = 'GHG emissions calculations'!$F2666) *
                    ('Emission Factors'!$H$5:$H$488 = 'GHG emissions calculations'!$H2666),
                    0),
              MATCH('GHG emissions calculations'!Q$6, 'Emission Factors'!$E$5:$P$5, 0)),
        ""),
    "")</f>
        <v/>
      </c>
      <c r="R2666" s="311" t="str">
        <f t="array" ref="R2666">IFERROR(
    IF(
        INDEX('Emission Factors'!$E$5:$R$488,
              MATCH(1,
                    ('Emission Factors'!$E$5:$E$488 = 'GHG emissions calculations'!$F2666) *
                    ('Emission Factors'!$H$5:$H$488 = 'GHG emissions calculations'!$H2666),
                    0),
              MATCH('GHG emissions calculations'!R$6, 'Emission Factors'!$E$5:$R$5, 0)) &lt;&gt; "",
        INDEX('Emission Factors'!$E$5:$R$488,
              MATCH(1,
                    ('Emission Factors'!$E$5:$E$488 = 'GHG emissions calculations'!$F2666) *
                    ('Emission Factors'!$H$5:$H$488 = 'GHG emissions calculations'!$H2666),
                    0),
              MATCH('GHG emissions calculations'!R$6, 'Emission Factors'!$E$5:$R$5, 0)),
        ""),
    "")</f>
        <v/>
      </c>
      <c r="S2666" s="312">
        <f t="shared" si="4"/>
        <v>0</v>
      </c>
      <c r="T2666" s="23"/>
    </row>
    <row r="2667" ht="15.75" customHeight="1">
      <c r="A2667" s="23"/>
      <c r="B2667" s="71"/>
      <c r="C2667" s="71"/>
      <c r="D2667" s="71"/>
      <c r="E2667" s="321"/>
      <c r="F2667" s="321"/>
      <c r="G2667" s="321"/>
      <c r="H2667" s="321"/>
      <c r="I2667" s="322"/>
      <c r="J2667" s="321"/>
      <c r="K2667" s="321"/>
      <c r="L2667" s="321"/>
      <c r="M2667" s="321"/>
      <c r="N2667" s="321"/>
      <c r="O2667" s="321"/>
      <c r="P2667" s="323"/>
      <c r="Q2667" s="324"/>
      <c r="R2667" s="321"/>
      <c r="S2667" s="325"/>
      <c r="T2667" s="23"/>
    </row>
    <row r="2668" ht="36.0" customHeight="1">
      <c r="A2668" s="298"/>
      <c r="B2668" s="299"/>
      <c r="C2668" s="161" t="s">
        <v>217</v>
      </c>
      <c r="D2668" s="299"/>
      <c r="E2668" s="299"/>
      <c r="F2668" s="299"/>
      <c r="G2668" s="299"/>
      <c r="H2668" s="299"/>
      <c r="I2668" s="299"/>
      <c r="J2668" s="299"/>
      <c r="K2668" s="299"/>
      <c r="L2668" s="299"/>
      <c r="M2668" s="299"/>
      <c r="N2668" s="299"/>
      <c r="O2668" s="299"/>
      <c r="P2668" s="326"/>
      <c r="Q2668" s="299"/>
      <c r="R2668" s="299"/>
      <c r="S2668" s="299"/>
      <c r="T2668" s="299"/>
    </row>
    <row r="2669" ht="15.75" customHeight="1">
      <c r="A2669" s="23"/>
      <c r="B2669" s="71"/>
      <c r="C2669" s="71"/>
      <c r="D2669" s="71"/>
      <c r="E2669" s="71"/>
      <c r="F2669" s="71"/>
      <c r="G2669" s="71"/>
      <c r="H2669" s="71"/>
      <c r="I2669" s="300"/>
      <c r="J2669" s="71"/>
      <c r="K2669" s="71"/>
      <c r="L2669" s="71"/>
      <c r="M2669" s="71"/>
      <c r="N2669" s="71"/>
      <c r="O2669" s="71"/>
      <c r="P2669" s="71"/>
      <c r="Q2669" s="71"/>
      <c r="R2669" s="71"/>
      <c r="S2669" s="71"/>
      <c r="T2669" s="23"/>
    </row>
    <row r="2670" ht="42.75" customHeight="1">
      <c r="A2670" s="23"/>
      <c r="B2670" s="71"/>
      <c r="C2670" s="71"/>
      <c r="D2670" s="71"/>
      <c r="E2670" s="303" t="s">
        <v>160</v>
      </c>
      <c r="F2670" s="51" t="s">
        <v>239</v>
      </c>
      <c r="G2670" s="51" t="s">
        <v>162</v>
      </c>
      <c r="H2670" s="51" t="s">
        <v>158</v>
      </c>
      <c r="I2670" s="304" t="s">
        <v>230</v>
      </c>
      <c r="J2670" s="305" t="s">
        <v>164</v>
      </c>
      <c r="K2670" s="51" t="s">
        <v>231</v>
      </c>
      <c r="L2670" s="306" t="s">
        <v>163</v>
      </c>
      <c r="M2670" s="303" t="s">
        <v>232</v>
      </c>
      <c r="N2670" s="51" t="s">
        <v>233</v>
      </c>
      <c r="O2670" s="51" t="s">
        <v>234</v>
      </c>
      <c r="P2670" s="306" t="s">
        <v>163</v>
      </c>
      <c r="Q2670" s="303" t="s">
        <v>232</v>
      </c>
      <c r="R2670" s="305" t="s">
        <v>235</v>
      </c>
      <c r="S2670" s="307" t="s">
        <v>240</v>
      </c>
      <c r="T2670" s="23"/>
    </row>
    <row r="2671" ht="24.75" customHeight="1">
      <c r="A2671" s="23"/>
      <c r="B2671" s="71"/>
      <c r="C2671" s="71"/>
      <c r="D2671" s="71"/>
      <c r="E2671" s="308" t="s">
        <v>174</v>
      </c>
      <c r="F2671" s="309"/>
      <c r="G2671" s="309"/>
      <c r="H2671" s="309"/>
      <c r="I2671" s="327"/>
      <c r="J2671" s="309"/>
      <c r="K2671" s="309"/>
      <c r="L2671" s="309"/>
      <c r="M2671" s="309"/>
      <c r="N2671" s="309"/>
      <c r="O2671" s="309"/>
      <c r="P2671" s="328"/>
      <c r="Q2671" s="309"/>
      <c r="R2671" s="309"/>
      <c r="S2671" s="329"/>
      <c r="T2671" s="23"/>
    </row>
    <row r="2672" ht="15.75" customHeight="1" outlineLevel="2">
      <c r="A2672" s="23"/>
      <c r="B2672" s="71"/>
      <c r="C2672" s="71"/>
      <c r="D2672" s="71"/>
      <c r="E2672" s="330" t="s">
        <v>218</v>
      </c>
      <c r="F2672" s="316" t="str">
        <f>Lists!AU25</f>
        <v>Building and building construction works - America</v>
      </c>
      <c r="G2672" s="311" t="str">
        <f t="array" ref="G2672">XLOOKUP(1,('Emission Factors'!$E$5:$E$488='GHG emissions calculations'!$F2672)*('Emission Factors'!$H$5:$H$488='GHG emissions calculations'!$H2672),INDEX('Emission Factors'!$E$5:$T$488,0,MATCH('GHG emissions calculations'!G$2670,'Emission Factors'!$E$5:$T$5,0)),"",0)</f>
        <v/>
      </c>
      <c r="H2672" s="316" t="s">
        <v>238</v>
      </c>
      <c r="I2672" s="312" t="str">
        <f>IF(
    SUMIFS('Import data'!$L$57:$L$80,
           'Import data'!$J$57:$J$80, F2672,
           'Import data'!$G$57:$G$80, 'GHG emissions calculations'!$H2672,
           'Import data'!$I$57:$I$80,$E$2672) &lt;&gt; 0,
    SUMIFS('Import data'!$L$57:$L$80,
           'Import data'!$J$57:$J$80, F2672,
           'Import data'!$G$57:$G$80, 'GHG emissions calculations'!$H2672,
           'Import data'!$I$57:$I$80,$E$2672),
    ""
)</f>
        <v/>
      </c>
      <c r="J2672" s="311" t="str">
        <f t="array" ref="J2672">IF(
    XLOOKUP(F2672, 'Import data'!$J$26:$J$47, 'Import data'!$M$26:$M$47, "", 0) = "Please add the region-specific supplier emission factor or choose a different region available in the IAEG database.",
    "",
    XLOOKUP(F2672, 'Import data'!$J$26:$J$47, 'Import data'!$M$26:$M$47, "", 0)
)</f>
        <v/>
      </c>
      <c r="K2672" s="311" t="str">
        <f t="array" ref="K2672">IFERROR(
    XLOOKUP(F2672,
            _xlws.FILTER('Supplier Emission'!$G$55:$G$79,
                   ('Supplier Emission'!$D$55:$D$79=H2672) * ('Supplier Emission'!$F$55:$F$79=$E$2672)),
            _xlws.FILTER('Supplier Emission'!$I$55:$I$79,
                   ('Supplier Emission'!$D$55:$D$79=H2672) * ('Supplier Emission'!$F$55:$F$79=$E$2672)),
            ""),
    "")</f>
        <v/>
      </c>
      <c r="L2672" s="311" t="str">
        <f t="array" ref="L2672">IFERROR(
    XLOOKUP(F2672,
            _xlws.FILTER('Supplier Emission'!$G$55:$G$79,
                   ('Supplier Emission'!$D$55:$D$79=H2672) * ('Supplier Emission'!$F$55:$F$79=$E$2672)),
            _xlws.FILTER('Supplier Emission'!$J$55:$J$79,
                   ('Supplier Emission'!$D$55:$D$79=H2672) * ('Supplier Emission'!$F$55:$F$79=$E$2672)),
            ""),
    "")</f>
        <v/>
      </c>
      <c r="M2672" s="311" t="str">
        <f t="array" ref="M2672">IFERROR(
    XLOOKUP(F2672,
            _xlws.FILTER('Supplier Emission'!$G$55:$G$79,
                   ('Supplier Emission'!$D$55:$D$79=H2672) * ('Supplier Emission'!$F$55:$F$79=$E$2672)),
            _xlws.FILTER('Supplier Emission'!$M$55:$M$79,
                   ('Supplier Emission'!$D$55:$D$79=H2672) * ('Supplier Emission'!$F$55:$F$79=$E$2672)),
            ""),
    "")</f>
        <v/>
      </c>
      <c r="N2672" s="311" t="str">
        <f t="array" ref="N2672">IFERROR(
    XLOOKUP(F2672,
            _xlws.FILTER('Supplier Emission'!$G$55:$G$79,
                   ('Supplier Emission'!$D$55:$D$79=H2672) * ('Supplier Emission'!$F$55:$F$79=$E$2672)),
            _xlws.FILTER('Supplier Emission'!$H$55:$H$79,
                   ('Supplier Emission'!$D$55:$D$79=H2672) * ('Supplier Emission'!$F$55:$F$79=$E$2672)),
            ""),
    "")</f>
        <v/>
      </c>
      <c r="O2672" s="311" t="str">
        <f t="array" ref="O2672">XLOOKUP(1,('Emission Factors'!$E$5:$E$488='GHG emissions calculations'!$F2672)*('Emission Factors'!$H$5:$H$488='GHG emissions calculations'!$H2672),INDEX('Emission Factors'!$E$5:$T$488,0,MATCH('GHG emissions calculations'!O$6,'Emission Factors'!$E$5:$T$5,0)),"",0)</f>
        <v/>
      </c>
      <c r="P2672" s="313" t="str">
        <f t="array" ref="P2672">IFERROR(
    INDEX('Emission Factors'!$E$5:$P$488,
          MATCH(1,
                ('Emission Factors'!$E$5:$E$488 = 'GHG emissions calculations'!$F2672) *
                ('Emission Factors'!$H$5:$H$488 = 'GHG emissions calculations'!$H2672),
                0),
          MATCH('GHG emissions calculations'!P$6,'Emission Factors'!$E$5:$P$5,0)),
    "")</f>
        <v/>
      </c>
      <c r="Q2672" s="311" t="str">
        <f t="array" ref="Q2672">IFERROR(
    IF(
        INDEX('Emission Factors'!$E$5:$P$488,
              MATCH(1,
                    ('Emission Factors'!$E$5:$E$488 = 'GHG emissions calculations'!$F2672) *
                    ('Emission Factors'!$H$5:$H$488 = 'GHG emissions calculations'!$H2672),
                    0),
              MATCH('GHG emissions calculations'!Q$6, 'Emission Factors'!$E$5:$P$5, 0)) &lt;&gt; "",
        INDEX('Emission Factors'!$E$5:$P$488,
              MATCH(1,
                    ('Emission Factors'!$E$5:$E$488 = 'GHG emissions calculations'!$F2672) *
                    ('Emission Factors'!$H$5:$H$488 = 'GHG emissions calculations'!$H2672),
                    0),
              MATCH('GHG emissions calculations'!Q$6, 'Emission Factors'!$E$5:$P$5, 0)),
        ""),
    "")</f>
        <v/>
      </c>
      <c r="R2672" s="311" t="str">
        <f t="array" ref="R2672">IFERROR(
    IF(
        INDEX('Emission Factors'!$E$5:$R$488,
              MATCH(1,
                    ('Emission Factors'!$E$5:$E$488 = 'GHG emissions calculations'!$F2672) *
                    ('Emission Factors'!$H$5:$H$488 = 'GHG emissions calculations'!$H2672),
                    0),
              MATCH('GHG emissions calculations'!R$6, 'Emission Factors'!$E$5:$R$5, 0)) &lt;&gt; "",
        INDEX('Emission Factors'!$E$5:$R$488,
              MATCH(1,
                    ('Emission Factors'!$E$5:$E$488 = 'GHG emissions calculations'!$F2672) *
                    ('Emission Factors'!$H$5:$H$488 = 'GHG emissions calculations'!$H2672),
                    0),
              MATCH('GHG emissions calculations'!R$6, 'Emission Factors'!$E$5:$R$5, 0)),
        ""),
    "")</f>
        <v/>
      </c>
      <c r="S2672" s="312">
        <f t="shared" ref="S2672:S3023" si="5">IFERROR(IF(L2672&lt;&gt;"",L2672*I2672/1000,P2672*I2672/1000),"")</f>
        <v>0</v>
      </c>
      <c r="T2672" s="128"/>
    </row>
    <row r="2673" ht="15.75" customHeight="1" outlineLevel="2">
      <c r="A2673" s="23"/>
      <c r="B2673" s="71"/>
      <c r="C2673" s="71"/>
      <c r="D2673" s="71"/>
      <c r="E2673" s="314"/>
      <c r="F2673" s="316" t="str">
        <f>Lists!AU27</f>
        <v>Building and building construction works - Africa</v>
      </c>
      <c r="G2673" s="311" t="str">
        <f t="array" ref="G2673">XLOOKUP(1,('Emission Factors'!$E$5:$E$488='GHG emissions calculations'!$F2673)*('Emission Factors'!$H$5:$H$488='GHG emissions calculations'!$H2673),INDEX('Emission Factors'!$E$5:$T$488,0,MATCH('GHG emissions calculations'!G$2670,'Emission Factors'!$E$5:$T$5,0)),"",0)</f>
        <v/>
      </c>
      <c r="H2673" s="316" t="s">
        <v>238</v>
      </c>
      <c r="I2673" s="312" t="str">
        <f>IF(
    SUMIFS('Import data'!$L$57:$L$80,
           'Import data'!$J$57:$J$80, F2673,
           'Import data'!$G$57:$G$80, 'GHG emissions calculations'!$H2673,
           'Import data'!$I$57:$I$80,$E$2672) &lt;&gt; 0,
    SUMIFS('Import data'!$L$57:$L$80,
           'Import data'!$J$57:$J$80, F2673,
           'Import data'!$G$57:$G$80, 'GHG emissions calculations'!$H2673,
           'Import data'!$I$57:$I$80,$E$2672),
    ""
)</f>
        <v/>
      </c>
      <c r="J2673" s="311" t="str">
        <f t="array" ref="J2673">IF(
    XLOOKUP(F2673, 'Import data'!$J$26:$J$47, 'Import data'!$M$26:$M$47, "", 0) = "Please add the region-specific supplier emission factor or choose a different region available in the IAEG database.",
    "",
    XLOOKUP(F2673, 'Import data'!$J$26:$J$47, 'Import data'!$M$26:$M$47, "", 0)
)</f>
        <v/>
      </c>
      <c r="K2673" s="311" t="str">
        <f t="array" ref="K2673">IFERROR(
    XLOOKUP(F2673,
            _xlws.FILTER('Supplier Emission'!$G$55:$G$79,
                   ('Supplier Emission'!$D$55:$D$79=H2673) * ('Supplier Emission'!$F$55:$F$79=$E$2672)),
            _xlws.FILTER('Supplier Emission'!$I$55:$I$79,
                   ('Supplier Emission'!$D$55:$D$79=H2673) * ('Supplier Emission'!$F$55:$F$79=$E$2672)),
            ""),
    "")</f>
        <v/>
      </c>
      <c r="L2673" s="311" t="str">
        <f t="array" ref="L2673">IFERROR(
    XLOOKUP(F2673,
            _xlws.FILTER('Supplier Emission'!$G$55:$G$79,
                   ('Supplier Emission'!$D$55:$D$79=H2673) * ('Supplier Emission'!$F$55:$F$79=$E$2672)),
            _xlws.FILTER('Supplier Emission'!$J$55:$J$79,
                   ('Supplier Emission'!$D$55:$D$79=H2673) * ('Supplier Emission'!$F$55:$F$79=$E$2672)),
            ""),
    "")</f>
        <v/>
      </c>
      <c r="M2673" s="311" t="str">
        <f t="array" ref="M2673">IFERROR(
    XLOOKUP(F2673,
            _xlws.FILTER('Supplier Emission'!$G$55:$G$79,
                   ('Supplier Emission'!$D$55:$D$79=H2673) * ('Supplier Emission'!$F$55:$F$79=$E$2672)),
            _xlws.FILTER('Supplier Emission'!$M$55:$M$79,
                   ('Supplier Emission'!$D$55:$D$79=H2673) * ('Supplier Emission'!$F$55:$F$79=$E$2672)),
            ""),
    "")</f>
        <v/>
      </c>
      <c r="N2673" s="311" t="str">
        <f t="array" ref="N2673">IFERROR(
    XLOOKUP(F2673,
            _xlws.FILTER('Supplier Emission'!$G$55:$G$79,
                   ('Supplier Emission'!$D$55:$D$79=H2673) * ('Supplier Emission'!$F$55:$F$79=$E$2672)),
            _xlws.FILTER('Supplier Emission'!$H$55:$H$79,
                   ('Supplier Emission'!$D$55:$D$79=H2673) * ('Supplier Emission'!$F$55:$F$79=$E$2672)),
            ""),
    "")</f>
        <v/>
      </c>
      <c r="O2673" s="311" t="str">
        <f t="array" ref="O2673">XLOOKUP(1,('Emission Factors'!$E$5:$E$488='GHG emissions calculations'!$F2673)*('Emission Factors'!$H$5:$H$488='GHG emissions calculations'!$H2673),INDEX('Emission Factors'!$E$5:$T$488,0,MATCH('GHG emissions calculations'!O$6,'Emission Factors'!$E$5:$T$5,0)),"",0)</f>
        <v/>
      </c>
      <c r="P2673" s="313" t="str">
        <f t="array" ref="P2673">IFERROR(
    INDEX('Emission Factors'!$E$5:$P$488,
          MATCH(1,
                ('Emission Factors'!$E$5:$E$488 = 'GHG emissions calculations'!$F2673) *
                ('Emission Factors'!$H$5:$H$488 = 'GHG emissions calculations'!$H2673),
                0),
          MATCH('GHG emissions calculations'!P$6,'Emission Factors'!$E$5:$P$5,0)),
    "")</f>
        <v/>
      </c>
      <c r="Q2673" s="311" t="str">
        <f t="array" ref="Q2673">IFERROR(
    IF(
        INDEX('Emission Factors'!$E$5:$P$488,
              MATCH(1,
                    ('Emission Factors'!$E$5:$E$488 = 'GHG emissions calculations'!$F2673) *
                    ('Emission Factors'!$H$5:$H$488 = 'GHG emissions calculations'!$H2673),
                    0),
              MATCH('GHG emissions calculations'!Q$6, 'Emission Factors'!$E$5:$P$5, 0)) &lt;&gt; "",
        INDEX('Emission Factors'!$E$5:$P$488,
              MATCH(1,
                    ('Emission Factors'!$E$5:$E$488 = 'GHG emissions calculations'!$F2673) *
                    ('Emission Factors'!$H$5:$H$488 = 'GHG emissions calculations'!$H2673),
                    0),
              MATCH('GHG emissions calculations'!Q$6, 'Emission Factors'!$E$5:$P$5, 0)),
        ""),
    "")</f>
        <v/>
      </c>
      <c r="R2673" s="311" t="str">
        <f t="array" ref="R2673">IFERROR(
    IF(
        INDEX('Emission Factors'!$E$5:$R$488,
              MATCH(1,
                    ('Emission Factors'!$E$5:$E$488 = 'GHG emissions calculations'!$F2673) *
                    ('Emission Factors'!$H$5:$H$488 = 'GHG emissions calculations'!$H2673),
                    0),
              MATCH('GHG emissions calculations'!R$6, 'Emission Factors'!$E$5:$R$5, 0)) &lt;&gt; "",
        INDEX('Emission Factors'!$E$5:$R$488,
              MATCH(1,
                    ('Emission Factors'!$E$5:$E$488 = 'GHG emissions calculations'!$F2673) *
                    ('Emission Factors'!$H$5:$H$488 = 'GHG emissions calculations'!$H2673),
                    0),
              MATCH('GHG emissions calculations'!R$6, 'Emission Factors'!$E$5:$R$5, 0)),
        ""),
    "")</f>
        <v/>
      </c>
      <c r="S2673" s="312">
        <f t="shared" si="5"/>
        <v>0</v>
      </c>
      <c r="T2673" s="23"/>
    </row>
    <row r="2674" ht="15.75" customHeight="1" outlineLevel="2">
      <c r="A2674" s="23"/>
      <c r="B2674" s="71"/>
      <c r="C2674" s="71"/>
      <c r="D2674" s="71"/>
      <c r="E2674" s="314"/>
      <c r="F2674" s="316" t="str">
        <f>Lists!AU28</f>
        <v>Building and building construction works - Asia</v>
      </c>
      <c r="G2674" s="311" t="str">
        <f t="array" ref="G2674">XLOOKUP(1,('Emission Factors'!$E$5:$E$488='GHG emissions calculations'!$F2674)*('Emission Factors'!$H$5:$H$488='GHG emissions calculations'!$H2674),INDEX('Emission Factors'!$E$5:$T$488,0,MATCH('GHG emissions calculations'!G$2670,'Emission Factors'!$E$5:$T$5,0)),"",0)</f>
        <v/>
      </c>
      <c r="H2674" s="316" t="s">
        <v>238</v>
      </c>
      <c r="I2674" s="312" t="str">
        <f>IF(
    SUMIFS('Import data'!$L$57:$L$80,
           'Import data'!$J$57:$J$80, F2674,
           'Import data'!$G$57:$G$80, 'GHG emissions calculations'!$H2674,
           'Import data'!$I$57:$I$80,$E$2672) &lt;&gt; 0,
    SUMIFS('Import data'!$L$57:$L$80,
           'Import data'!$J$57:$J$80, F2674,
           'Import data'!$G$57:$G$80, 'GHG emissions calculations'!$H2674,
           'Import data'!$I$57:$I$80,$E$2672),
    ""
)</f>
        <v/>
      </c>
      <c r="J2674" s="311" t="str">
        <f t="array" ref="J2674">IF(
    XLOOKUP(F2674, 'Import data'!$J$26:$J$47, 'Import data'!$M$26:$M$47, "", 0) = "Please add the region-specific supplier emission factor or choose a different region available in the IAEG database.",
    "",
    XLOOKUP(F2674, 'Import data'!$J$26:$J$47, 'Import data'!$M$26:$M$47, "", 0)
)</f>
        <v/>
      </c>
      <c r="K2674" s="311" t="str">
        <f t="array" ref="K2674">IFERROR(
    XLOOKUP(F2674,
            _xlws.FILTER('Supplier Emission'!$G$55:$G$79,
                   ('Supplier Emission'!$D$55:$D$79=H2674) * ('Supplier Emission'!$F$55:$F$79=$E$2672)),
            _xlws.FILTER('Supplier Emission'!$I$55:$I$79,
                   ('Supplier Emission'!$D$55:$D$79=H2674) * ('Supplier Emission'!$F$55:$F$79=$E$2672)),
            ""),
    "")</f>
        <v/>
      </c>
      <c r="L2674" s="311" t="str">
        <f t="array" ref="L2674">IFERROR(
    XLOOKUP(F2674,
            _xlws.FILTER('Supplier Emission'!$G$55:$G$79,
                   ('Supplier Emission'!$D$55:$D$79=H2674) * ('Supplier Emission'!$F$55:$F$79=$E$2672)),
            _xlws.FILTER('Supplier Emission'!$J$55:$J$79,
                   ('Supplier Emission'!$D$55:$D$79=H2674) * ('Supplier Emission'!$F$55:$F$79=$E$2672)),
            ""),
    "")</f>
        <v/>
      </c>
      <c r="M2674" s="311" t="str">
        <f t="array" ref="M2674">IFERROR(
    XLOOKUP(F2674,
            _xlws.FILTER('Supplier Emission'!$G$55:$G$79,
                   ('Supplier Emission'!$D$55:$D$79=H2674) * ('Supplier Emission'!$F$55:$F$79=$E$2672)),
            _xlws.FILTER('Supplier Emission'!$M$55:$M$79,
                   ('Supplier Emission'!$D$55:$D$79=H2674) * ('Supplier Emission'!$F$55:$F$79=$E$2672)),
            ""),
    "")</f>
        <v/>
      </c>
      <c r="N2674" s="311" t="str">
        <f t="array" ref="N2674">IFERROR(
    XLOOKUP(F2674,
            _xlws.FILTER('Supplier Emission'!$G$55:$G$79,
                   ('Supplier Emission'!$D$55:$D$79=H2674) * ('Supplier Emission'!$F$55:$F$79=$E$2672)),
            _xlws.FILTER('Supplier Emission'!$H$55:$H$79,
                   ('Supplier Emission'!$D$55:$D$79=H2674) * ('Supplier Emission'!$F$55:$F$79=$E$2672)),
            ""),
    "")</f>
        <v/>
      </c>
      <c r="O2674" s="311" t="str">
        <f t="array" ref="O2674">XLOOKUP(1,('Emission Factors'!$E$5:$E$488='GHG emissions calculations'!$F2674)*('Emission Factors'!$H$5:$H$488='GHG emissions calculations'!$H2674),INDEX('Emission Factors'!$E$5:$T$488,0,MATCH('GHG emissions calculations'!O$6,'Emission Factors'!$E$5:$T$5,0)),"",0)</f>
        <v/>
      </c>
      <c r="P2674" s="313" t="str">
        <f t="array" ref="P2674">IFERROR(
    INDEX('Emission Factors'!$E$5:$P$488,
          MATCH(1,
                ('Emission Factors'!$E$5:$E$488 = 'GHG emissions calculations'!$F2674) *
                ('Emission Factors'!$H$5:$H$488 = 'GHG emissions calculations'!$H2674),
                0),
          MATCH('GHG emissions calculations'!P$6,'Emission Factors'!$E$5:$P$5,0)),
    "")</f>
        <v/>
      </c>
      <c r="Q2674" s="311" t="str">
        <f t="array" ref="Q2674">IFERROR(
    IF(
        INDEX('Emission Factors'!$E$5:$P$488,
              MATCH(1,
                    ('Emission Factors'!$E$5:$E$488 = 'GHG emissions calculations'!$F2674) *
                    ('Emission Factors'!$H$5:$H$488 = 'GHG emissions calculations'!$H2674),
                    0),
              MATCH('GHG emissions calculations'!Q$6, 'Emission Factors'!$E$5:$P$5, 0)) &lt;&gt; "",
        INDEX('Emission Factors'!$E$5:$P$488,
              MATCH(1,
                    ('Emission Factors'!$E$5:$E$488 = 'GHG emissions calculations'!$F2674) *
                    ('Emission Factors'!$H$5:$H$488 = 'GHG emissions calculations'!$H2674),
                    0),
              MATCH('GHG emissions calculations'!Q$6, 'Emission Factors'!$E$5:$P$5, 0)),
        ""),
    "")</f>
        <v/>
      </c>
      <c r="R2674" s="311" t="str">
        <f t="array" ref="R2674">IFERROR(
    IF(
        INDEX('Emission Factors'!$E$5:$R$488,
              MATCH(1,
                    ('Emission Factors'!$E$5:$E$488 = 'GHG emissions calculations'!$F2674) *
                    ('Emission Factors'!$H$5:$H$488 = 'GHG emissions calculations'!$H2674),
                    0),
              MATCH('GHG emissions calculations'!R$6, 'Emission Factors'!$E$5:$R$5, 0)) &lt;&gt; "",
        INDEX('Emission Factors'!$E$5:$R$488,
              MATCH(1,
                    ('Emission Factors'!$E$5:$E$488 = 'GHG emissions calculations'!$F2674) *
                    ('Emission Factors'!$H$5:$H$488 = 'GHG emissions calculations'!$H2674),
                    0),
              MATCH('GHG emissions calculations'!R$6, 'Emission Factors'!$E$5:$R$5, 0)),
        ""),
    "")</f>
        <v/>
      </c>
      <c r="S2674" s="312">
        <f t="shared" si="5"/>
        <v>0</v>
      </c>
      <c r="T2674" s="23"/>
    </row>
    <row r="2675" ht="15.75" customHeight="1" outlineLevel="2">
      <c r="A2675" s="23"/>
      <c r="B2675" s="71"/>
      <c r="C2675" s="71"/>
      <c r="D2675" s="71"/>
      <c r="E2675" s="314"/>
      <c r="F2675" s="316" t="str">
        <f>Lists!AU26</f>
        <v>Building and building construction works - Europe</v>
      </c>
      <c r="G2675" s="311">
        <f t="array" ref="G2675">XLOOKUP(1,('Emission Factors'!$E$5:$E$488='GHG emissions calculations'!$F2675)*('Emission Factors'!$H$5:$H$488='GHG emissions calculations'!$H2675),INDEX('Emission Factors'!$E$5:$T$488,0,MATCH('GHG emissions calculations'!G$2670,'Emission Factors'!$E$5:$T$5,0)),"",0)</f>
        <v>2</v>
      </c>
      <c r="H2675" s="316" t="s">
        <v>238</v>
      </c>
      <c r="I2675" s="312" t="str">
        <f>IF(
    SUMIFS('Import data'!$L$57:$L$80,
           'Import data'!$J$57:$J$80, F2675,
           'Import data'!$G$57:$G$80, 'GHG emissions calculations'!$H2675,
           'Import data'!$I$57:$I$80,$E$2672) &lt;&gt; 0,
    SUMIFS('Import data'!$L$57:$L$80,
           'Import data'!$J$57:$J$80, F2675,
           'Import data'!$G$57:$G$80, 'GHG emissions calculations'!$H2675,
           'Import data'!$I$57:$I$80,$E$2672),
    ""
)</f>
        <v/>
      </c>
      <c r="J2675" s="311" t="str">
        <f t="array" ref="J2675">IF(
    XLOOKUP(F2675, 'Import data'!$J$26:$J$47, 'Import data'!$M$26:$M$47, "", 0) = "Please add the region-specific supplier emission factor or choose a different region available in the IAEG database.",
    "",
    XLOOKUP(F2675, 'Import data'!$J$26:$J$47, 'Import data'!$M$26:$M$47, "", 0)
)</f>
        <v/>
      </c>
      <c r="K2675" s="311" t="str">
        <f t="array" ref="K2675">IFERROR(
    XLOOKUP(F2675,
            _xlws.FILTER('Supplier Emission'!$G$55:$G$79,
                   ('Supplier Emission'!$D$55:$D$79=H2675) * ('Supplier Emission'!$F$55:$F$79=$E$2672)),
            _xlws.FILTER('Supplier Emission'!$I$55:$I$79,
                   ('Supplier Emission'!$D$55:$D$79=H2675) * ('Supplier Emission'!$F$55:$F$79=$E$2672)),
            ""),
    "")</f>
        <v/>
      </c>
      <c r="L2675" s="311" t="str">
        <f t="array" ref="L2675">IFERROR(
    XLOOKUP(F2675,
            _xlws.FILTER('Supplier Emission'!$G$55:$G$79,
                   ('Supplier Emission'!$D$55:$D$79=H2675) * ('Supplier Emission'!$F$55:$F$79=$E$2672)),
            _xlws.FILTER('Supplier Emission'!$J$55:$J$79,
                   ('Supplier Emission'!$D$55:$D$79=H2675) * ('Supplier Emission'!$F$55:$F$79=$E$2672)),
            ""),
    "")</f>
        <v/>
      </c>
      <c r="M2675" s="311" t="str">
        <f t="array" ref="M2675">IFERROR(
    XLOOKUP(F2675,
            _xlws.FILTER('Supplier Emission'!$G$55:$G$79,
                   ('Supplier Emission'!$D$55:$D$79=H2675) * ('Supplier Emission'!$F$55:$F$79=$E$2672)),
            _xlws.FILTER('Supplier Emission'!$M$55:$M$79,
                   ('Supplier Emission'!$D$55:$D$79=H2675) * ('Supplier Emission'!$F$55:$F$79=$E$2672)),
            ""),
    "")</f>
        <v/>
      </c>
      <c r="N2675" s="311" t="str">
        <f t="array" ref="N2675">IFERROR(
    XLOOKUP(F2675,
            _xlws.FILTER('Supplier Emission'!$G$55:$G$79,
                   ('Supplier Emission'!$D$55:$D$79=H2675) * ('Supplier Emission'!$F$55:$F$79=$E$2672)),
            _xlws.FILTER('Supplier Emission'!$H$55:$H$79,
                   ('Supplier Emission'!$D$55:$D$79=H2675) * ('Supplier Emission'!$F$55:$F$79=$E$2672)),
            ""),
    "")</f>
        <v/>
      </c>
      <c r="O2675" s="313" t="str">
        <f t="array" ref="O2675">XLOOKUP(1,('Emission Factors'!$E$5:$E$488='GHG emissions calculations'!$F2675)*('Emission Factors'!$H$5:$H$488='GHG emissions calculations'!$H2675),INDEX('Emission Factors'!$E$5:$T$488,0,MATCH('GHG emissions calculations'!O$6,'Emission Factors'!$E$5:$T$5,0)),"",0)</f>
        <v>Buildings and building construction works</v>
      </c>
      <c r="P2675" s="313">
        <f t="array" ref="P2675">IFERROR(
    INDEX('Emission Factors'!$E$5:$P$488,
          MATCH(1,
                ('Emission Factors'!$E$5:$E$488 = 'GHG emissions calculations'!$F2675) *
                ('Emission Factors'!$H$5:$H$488 = 'GHG emissions calculations'!$H2675),
                0),
          MATCH('GHG emissions calculations'!P$6,'Emission Factors'!$E$5:$P$5,0)),
    "")</f>
        <v>239.538</v>
      </c>
      <c r="Q2675" s="311" t="str">
        <f t="array" ref="Q2675">IFERROR(
    IF(
        INDEX('Emission Factors'!$E$5:$P$488,
              MATCH(1,
                    ('Emission Factors'!$E$5:$E$488 = 'GHG emissions calculations'!$F2675) *
                    ('Emission Factors'!$H$5:$H$488 = 'GHG emissions calculations'!$H2675),
                    0),
              MATCH('GHG emissions calculations'!Q$6, 'Emission Factors'!$E$5:$P$5, 0)) &lt;&gt; "",
        INDEX('Emission Factors'!$E$5:$P$488,
              MATCH(1,
                    ('Emission Factors'!$E$5:$E$488 = 'GHG emissions calculations'!$F2675) *
                    ('Emission Factors'!$H$5:$H$488 = 'GHG emissions calculations'!$H2675),
                    0),
              MATCH('GHG emissions calculations'!Q$6, 'Emission Factors'!$E$5:$P$5, 0)),
        ""),
    "")</f>
        <v>kgCO2e / k€</v>
      </c>
      <c r="R2675" s="311" t="str">
        <f t="array" ref="R2675">IFERROR(
    IF(
        INDEX('Emission Factors'!$E$5:$R$488,
              MATCH(1,
                    ('Emission Factors'!$E$5:$E$488 = 'GHG emissions calculations'!$F2675) *
                    ('Emission Factors'!$H$5:$H$488 = 'GHG emissions calculations'!$H2675),
                    0),
              MATCH('GHG emissions calculations'!R$6, 'Emission Factors'!$E$5:$R$5, 0)) &lt;&gt; "",
        INDEX('Emission Factors'!$E$5:$R$488,
              MATCH(1,
                    ('Emission Factors'!$E$5:$E$488 = 'GHG emissions calculations'!$F2675) *
                    ('Emission Factors'!$H$5:$H$488 = 'GHG emissions calculations'!$H2675),
                    0),
              MATCH('GHG emissions calculations'!R$6, 'Emission Factors'!$E$5:$R$5, 0)),
        ""),
    "")</f>
        <v>Europe</v>
      </c>
      <c r="S2675" s="312">
        <f t="shared" si="5"/>
        <v>0</v>
      </c>
      <c r="T2675" s="331"/>
    </row>
    <row r="2676" ht="15.75" customHeight="1" outlineLevel="2">
      <c r="A2676" s="23"/>
      <c r="B2676" s="71"/>
      <c r="C2676" s="71"/>
      <c r="D2676" s="71"/>
      <c r="E2676" s="314"/>
      <c r="F2676" s="316" t="str">
        <f>Lists!AU31</f>
        <v>Building and building construction works - Global or unspecified region</v>
      </c>
      <c r="G2676" s="311" t="str">
        <f t="array" ref="G2676">XLOOKUP(1,('Emission Factors'!$E$5:$E$488='GHG emissions calculations'!$F2676)*('Emission Factors'!$H$5:$H$488='GHG emissions calculations'!$H2676),INDEX('Emission Factors'!$E$5:$T$488,0,MATCH('GHG emissions calculations'!G$2670,'Emission Factors'!$E$5:$T$5,0)),"",0)</f>
        <v/>
      </c>
      <c r="H2676" s="316" t="s">
        <v>238</v>
      </c>
      <c r="I2676" s="312" t="str">
        <f>IF(
    SUMIFS('Import data'!$L$57:$L$80,
           'Import data'!$J$57:$J$80, F2676,
           'Import data'!$G$57:$G$80, 'GHG emissions calculations'!$H2676,
           'Import data'!$I$57:$I$80,$E$2672) &lt;&gt; 0,
    SUMIFS('Import data'!$L$57:$L$80,
           'Import data'!$J$57:$J$80, F2676,
           'Import data'!$G$57:$G$80, 'GHG emissions calculations'!$H2676,
           'Import data'!$I$57:$I$80,$E$2672),
    ""
)</f>
        <v/>
      </c>
      <c r="J2676" s="311" t="str">
        <f t="array" ref="J2676">IF(
    XLOOKUP(F2676, 'Import data'!$J$26:$J$47, 'Import data'!$M$26:$M$47, "", 0) = "Please add the region-specific supplier emission factor or choose a different region available in the IAEG database.",
    "",
    XLOOKUP(F2676, 'Import data'!$J$26:$J$47, 'Import data'!$M$26:$M$47, "", 0)
)</f>
        <v/>
      </c>
      <c r="K2676" s="311" t="str">
        <f t="array" ref="K2676">IFERROR(
    XLOOKUP(F2676,
            _xlws.FILTER('Supplier Emission'!$G$55:$G$79,
                   ('Supplier Emission'!$D$55:$D$79=H2676) * ('Supplier Emission'!$F$55:$F$79=$E$2672)),
            _xlws.FILTER('Supplier Emission'!$I$55:$I$79,
                   ('Supplier Emission'!$D$55:$D$79=H2676) * ('Supplier Emission'!$F$55:$F$79=$E$2672)),
            ""),
    "")</f>
        <v/>
      </c>
      <c r="L2676" s="311" t="str">
        <f t="array" ref="L2676">IFERROR(
    XLOOKUP(F2676,
            _xlws.FILTER('Supplier Emission'!$G$55:$G$79,
                   ('Supplier Emission'!$D$55:$D$79=H2676) * ('Supplier Emission'!$F$55:$F$79=$E$2672)),
            _xlws.FILTER('Supplier Emission'!$J$55:$J$79,
                   ('Supplier Emission'!$D$55:$D$79=H2676) * ('Supplier Emission'!$F$55:$F$79=$E$2672)),
            ""),
    "")</f>
        <v/>
      </c>
      <c r="M2676" s="311" t="str">
        <f t="array" ref="M2676">IFERROR(
    XLOOKUP(F2676,
            _xlws.FILTER('Supplier Emission'!$G$55:$G$79,
                   ('Supplier Emission'!$D$55:$D$79=H2676) * ('Supplier Emission'!$F$55:$F$79=$E$2672)),
            _xlws.FILTER('Supplier Emission'!$M$55:$M$79,
                   ('Supplier Emission'!$D$55:$D$79=H2676) * ('Supplier Emission'!$F$55:$F$79=$E$2672)),
            ""),
    "")</f>
        <v/>
      </c>
      <c r="N2676" s="311" t="str">
        <f t="array" ref="N2676">IFERROR(
    XLOOKUP(F2676,
            _xlws.FILTER('Supplier Emission'!$G$55:$G$79,
                   ('Supplier Emission'!$D$55:$D$79=H2676) * ('Supplier Emission'!$F$55:$F$79=$E$2672)),
            _xlws.FILTER('Supplier Emission'!$H$55:$H$79,
                   ('Supplier Emission'!$D$55:$D$79=H2676) * ('Supplier Emission'!$F$55:$F$79=$E$2672)),
            ""),
    "")</f>
        <v/>
      </c>
      <c r="O2676" s="311" t="str">
        <f t="array" ref="O2676">XLOOKUP(1,('Emission Factors'!$E$5:$E$488='GHG emissions calculations'!$F2676)*('Emission Factors'!$H$5:$H$488='GHG emissions calculations'!$H2676),INDEX('Emission Factors'!$E$5:$T$488,0,MATCH('GHG emissions calculations'!O$6,'Emission Factors'!$E$5:$T$5,0)),"",0)</f>
        <v/>
      </c>
      <c r="P2676" s="313" t="str">
        <f t="array" ref="P2676">IFERROR(
    INDEX('Emission Factors'!$E$5:$P$488,
          MATCH(1,
                ('Emission Factors'!$E$5:$E$488 = 'GHG emissions calculations'!$F2676) *
                ('Emission Factors'!$H$5:$H$488 = 'GHG emissions calculations'!$H2676),
                0),
          MATCH('GHG emissions calculations'!P$6,'Emission Factors'!$E$5:$P$5,0)),
    "")</f>
        <v/>
      </c>
      <c r="Q2676" s="311" t="str">
        <f t="array" ref="Q2676">IFERROR(
    IF(
        INDEX('Emission Factors'!$E$5:$P$488,
              MATCH(1,
                    ('Emission Factors'!$E$5:$E$488 = 'GHG emissions calculations'!$F2676) *
                    ('Emission Factors'!$H$5:$H$488 = 'GHG emissions calculations'!$H2676),
                    0),
              MATCH('GHG emissions calculations'!Q$6, 'Emission Factors'!$E$5:$P$5, 0)) &lt;&gt; "",
        INDEX('Emission Factors'!$E$5:$P$488,
              MATCH(1,
                    ('Emission Factors'!$E$5:$E$488 = 'GHG emissions calculations'!$F2676) *
                    ('Emission Factors'!$H$5:$H$488 = 'GHG emissions calculations'!$H2676),
                    0),
              MATCH('GHG emissions calculations'!Q$6, 'Emission Factors'!$E$5:$P$5, 0)),
        ""),
    "")</f>
        <v/>
      </c>
      <c r="R2676" s="311" t="str">
        <f t="array" ref="R2676">IFERROR(
    IF(
        INDEX('Emission Factors'!$E$5:$R$488,
              MATCH(1,
                    ('Emission Factors'!$E$5:$E$488 = 'GHG emissions calculations'!$F2676) *
                    ('Emission Factors'!$H$5:$H$488 = 'GHG emissions calculations'!$H2676),
                    0),
              MATCH('GHG emissions calculations'!R$6, 'Emission Factors'!$E$5:$R$5, 0)) &lt;&gt; "",
        INDEX('Emission Factors'!$E$5:$R$488,
              MATCH(1,
                    ('Emission Factors'!$E$5:$E$488 = 'GHG emissions calculations'!$F2676) *
                    ('Emission Factors'!$H$5:$H$488 = 'GHG emissions calculations'!$H2676),
                    0),
              MATCH('GHG emissions calculations'!R$6, 'Emission Factors'!$E$5:$R$5, 0)),
        ""),
    "")</f>
        <v/>
      </c>
      <c r="S2676" s="312">
        <f t="shared" si="5"/>
        <v>0</v>
      </c>
      <c r="T2676" s="23"/>
    </row>
    <row r="2677" ht="15.75" customHeight="1" outlineLevel="2">
      <c r="A2677" s="23"/>
      <c r="B2677" s="71"/>
      <c r="C2677" s="71"/>
      <c r="D2677" s="71"/>
      <c r="E2677" s="314"/>
      <c r="F2677" s="316" t="str">
        <f>Lists!AU30</f>
        <v>Building and building construction works - Middle East</v>
      </c>
      <c r="G2677" s="311" t="str">
        <f t="array" ref="G2677">XLOOKUP(1,('Emission Factors'!$E$5:$E$488='GHG emissions calculations'!$F2677)*('Emission Factors'!$H$5:$H$488='GHG emissions calculations'!$H2677),INDEX('Emission Factors'!$E$5:$T$488,0,MATCH('GHG emissions calculations'!G$2670,'Emission Factors'!$E$5:$T$5,0)),"",0)</f>
        <v/>
      </c>
      <c r="H2677" s="316" t="s">
        <v>238</v>
      </c>
      <c r="I2677" s="312" t="str">
        <f>IF(
    SUMIFS('Import data'!$L$57:$L$80,
           'Import data'!$J$57:$J$80, F2677,
           'Import data'!$G$57:$G$80, 'GHG emissions calculations'!$H2677,
           'Import data'!$I$57:$I$80,$E$2672) &lt;&gt; 0,
    SUMIFS('Import data'!$L$57:$L$80,
           'Import data'!$J$57:$J$80, F2677,
           'Import data'!$G$57:$G$80, 'GHG emissions calculations'!$H2677,
           'Import data'!$I$57:$I$80,$E$2672),
    ""
)</f>
        <v/>
      </c>
      <c r="J2677" s="311" t="str">
        <f t="array" ref="J2677">IF(
    XLOOKUP(F2677, 'Import data'!$J$26:$J$47, 'Import data'!$M$26:$M$47, "", 0) = "Please add the region-specific supplier emission factor or choose a different region available in the IAEG database.",
    "",
    XLOOKUP(F2677, 'Import data'!$J$26:$J$47, 'Import data'!$M$26:$M$47, "", 0)
)</f>
        <v/>
      </c>
      <c r="K2677" s="311" t="str">
        <f t="array" ref="K2677">IFERROR(
    XLOOKUP(F2677,
            _xlws.FILTER('Supplier Emission'!$G$55:$G$79,
                   ('Supplier Emission'!$D$55:$D$79=H2677) * ('Supplier Emission'!$F$55:$F$79=$E$2672)),
            _xlws.FILTER('Supplier Emission'!$I$55:$I$79,
                   ('Supplier Emission'!$D$55:$D$79=H2677) * ('Supplier Emission'!$F$55:$F$79=$E$2672)),
            ""),
    "")</f>
        <v/>
      </c>
      <c r="L2677" s="311" t="str">
        <f t="array" ref="L2677">IFERROR(
    XLOOKUP(F2677,
            _xlws.FILTER('Supplier Emission'!$G$55:$G$79,
                   ('Supplier Emission'!$D$55:$D$79=H2677) * ('Supplier Emission'!$F$55:$F$79=$E$2672)),
            _xlws.FILTER('Supplier Emission'!$J$55:$J$79,
                   ('Supplier Emission'!$D$55:$D$79=H2677) * ('Supplier Emission'!$F$55:$F$79=$E$2672)),
            ""),
    "")</f>
        <v/>
      </c>
      <c r="M2677" s="311" t="str">
        <f t="array" ref="M2677">IFERROR(
    XLOOKUP(F2677,
            _xlws.FILTER('Supplier Emission'!$G$55:$G$79,
                   ('Supplier Emission'!$D$55:$D$79=H2677) * ('Supplier Emission'!$F$55:$F$79=$E$2672)),
            _xlws.FILTER('Supplier Emission'!$M$55:$M$79,
                   ('Supplier Emission'!$D$55:$D$79=H2677) * ('Supplier Emission'!$F$55:$F$79=$E$2672)),
            ""),
    "")</f>
        <v/>
      </c>
      <c r="N2677" s="311" t="str">
        <f t="array" ref="N2677">IFERROR(
    XLOOKUP(F2677,
            _xlws.FILTER('Supplier Emission'!$G$55:$G$79,
                   ('Supplier Emission'!$D$55:$D$79=H2677) * ('Supplier Emission'!$F$55:$F$79=$E$2672)),
            _xlws.FILTER('Supplier Emission'!$H$55:$H$79,
                   ('Supplier Emission'!$D$55:$D$79=H2677) * ('Supplier Emission'!$F$55:$F$79=$E$2672)),
            ""),
    "")</f>
        <v/>
      </c>
      <c r="O2677" s="311" t="str">
        <f t="array" ref="O2677">XLOOKUP(1,('Emission Factors'!$E$5:$E$488='GHG emissions calculations'!$F2677)*('Emission Factors'!$H$5:$H$488='GHG emissions calculations'!$H2677),INDEX('Emission Factors'!$E$5:$T$488,0,MATCH('GHG emissions calculations'!O$6,'Emission Factors'!$E$5:$T$5,0)),"",0)</f>
        <v/>
      </c>
      <c r="P2677" s="313" t="str">
        <f t="array" ref="P2677">IFERROR(
    INDEX('Emission Factors'!$E$5:$P$488,
          MATCH(1,
                ('Emission Factors'!$E$5:$E$488 = 'GHG emissions calculations'!$F2677) *
                ('Emission Factors'!$H$5:$H$488 = 'GHG emissions calculations'!$H2677),
                0),
          MATCH('GHG emissions calculations'!P$6,'Emission Factors'!$E$5:$P$5,0)),
    "")</f>
        <v/>
      </c>
      <c r="Q2677" s="311" t="str">
        <f t="array" ref="Q2677">IFERROR(
    IF(
        INDEX('Emission Factors'!$E$5:$P$488,
              MATCH(1,
                    ('Emission Factors'!$E$5:$E$488 = 'GHG emissions calculations'!$F2677) *
                    ('Emission Factors'!$H$5:$H$488 = 'GHG emissions calculations'!$H2677),
                    0),
              MATCH('GHG emissions calculations'!Q$6, 'Emission Factors'!$E$5:$P$5, 0)) &lt;&gt; "",
        INDEX('Emission Factors'!$E$5:$P$488,
              MATCH(1,
                    ('Emission Factors'!$E$5:$E$488 = 'GHG emissions calculations'!$F2677) *
                    ('Emission Factors'!$H$5:$H$488 = 'GHG emissions calculations'!$H2677),
                    0),
              MATCH('GHG emissions calculations'!Q$6, 'Emission Factors'!$E$5:$P$5, 0)),
        ""),
    "")</f>
        <v/>
      </c>
      <c r="R2677" s="311" t="str">
        <f t="array" ref="R2677">IFERROR(
    IF(
        INDEX('Emission Factors'!$E$5:$R$488,
              MATCH(1,
                    ('Emission Factors'!$E$5:$E$488 = 'GHG emissions calculations'!$F2677) *
                    ('Emission Factors'!$H$5:$H$488 = 'GHG emissions calculations'!$H2677),
                    0),
              MATCH('GHG emissions calculations'!R$6, 'Emission Factors'!$E$5:$R$5, 0)) &lt;&gt; "",
        INDEX('Emission Factors'!$E$5:$R$488,
              MATCH(1,
                    ('Emission Factors'!$E$5:$E$488 = 'GHG emissions calculations'!$F2677) *
                    ('Emission Factors'!$H$5:$H$488 = 'GHG emissions calculations'!$H2677),
                    0),
              MATCH('GHG emissions calculations'!R$6, 'Emission Factors'!$E$5:$R$5, 0)),
        ""),
    "")</f>
        <v/>
      </c>
      <c r="S2677" s="312">
        <f t="shared" si="5"/>
        <v>0</v>
      </c>
      <c r="T2677" s="23"/>
    </row>
    <row r="2678" ht="15.75" customHeight="1" outlineLevel="2">
      <c r="A2678" s="23"/>
      <c r="B2678" s="71"/>
      <c r="C2678" s="71"/>
      <c r="D2678" s="71"/>
      <c r="E2678" s="314"/>
      <c r="F2678" s="316" t="str">
        <f>Lists!AU29</f>
        <v>Building and building construction works - Oceania</v>
      </c>
      <c r="G2678" s="311" t="str">
        <f t="array" ref="G2678">XLOOKUP(1,('Emission Factors'!$E$5:$E$488='GHG emissions calculations'!$F2678)*('Emission Factors'!$H$5:$H$488='GHG emissions calculations'!$H2678),INDEX('Emission Factors'!$E$5:$T$488,0,MATCH('GHG emissions calculations'!G$2670,'Emission Factors'!$E$5:$T$5,0)),"",0)</f>
        <v/>
      </c>
      <c r="H2678" s="316" t="s">
        <v>238</v>
      </c>
      <c r="I2678" s="312" t="str">
        <f>IF(
    SUMIFS('Import data'!$L$57:$L$80,
           'Import data'!$J$57:$J$80, F2678,
           'Import data'!$G$57:$G$80, 'GHG emissions calculations'!$H2678,
           'Import data'!$I$57:$I$80,$E$2672) &lt;&gt; 0,
    SUMIFS('Import data'!$L$57:$L$80,
           'Import data'!$J$57:$J$80, F2678,
           'Import data'!$G$57:$G$80, 'GHG emissions calculations'!$H2678,
           'Import data'!$I$57:$I$80,$E$2672),
    ""
)</f>
        <v/>
      </c>
      <c r="J2678" s="311" t="str">
        <f t="array" ref="J2678">IF(
    XLOOKUP(F2678, 'Import data'!$J$26:$J$47, 'Import data'!$M$26:$M$47, "", 0) = "Please add the region-specific supplier emission factor or choose a different region available in the IAEG database.",
    "",
    XLOOKUP(F2678, 'Import data'!$J$26:$J$47, 'Import data'!$M$26:$M$47, "", 0)
)</f>
        <v/>
      </c>
      <c r="K2678" s="311" t="str">
        <f t="array" ref="K2678">IFERROR(
    XLOOKUP(F2678,
            _xlws.FILTER('Supplier Emission'!$G$55:$G$79,
                   ('Supplier Emission'!$D$55:$D$79=H2678) * ('Supplier Emission'!$F$55:$F$79=$E$2672)),
            _xlws.FILTER('Supplier Emission'!$I$55:$I$79,
                   ('Supplier Emission'!$D$55:$D$79=H2678) * ('Supplier Emission'!$F$55:$F$79=$E$2672)),
            ""),
    "")</f>
        <v/>
      </c>
      <c r="L2678" s="311" t="str">
        <f t="array" ref="L2678">IFERROR(
    XLOOKUP(F2678,
            _xlws.FILTER('Supplier Emission'!$G$55:$G$79,
                   ('Supplier Emission'!$D$55:$D$79=H2678) * ('Supplier Emission'!$F$55:$F$79=$E$2672)),
            _xlws.FILTER('Supplier Emission'!$J$55:$J$79,
                   ('Supplier Emission'!$D$55:$D$79=H2678) * ('Supplier Emission'!$F$55:$F$79=$E$2672)),
            ""),
    "")</f>
        <v/>
      </c>
      <c r="M2678" s="311" t="str">
        <f t="array" ref="M2678">IFERROR(
    XLOOKUP(F2678,
            _xlws.FILTER('Supplier Emission'!$G$55:$G$79,
                   ('Supplier Emission'!$D$55:$D$79=H2678) * ('Supplier Emission'!$F$55:$F$79=$E$2672)),
            _xlws.FILTER('Supplier Emission'!$M$55:$M$79,
                   ('Supplier Emission'!$D$55:$D$79=H2678) * ('Supplier Emission'!$F$55:$F$79=$E$2672)),
            ""),
    "")</f>
        <v/>
      </c>
      <c r="N2678" s="311" t="str">
        <f t="array" ref="N2678">IFERROR(
    XLOOKUP(F2678,
            _xlws.FILTER('Supplier Emission'!$G$55:$G$79,
                   ('Supplier Emission'!$D$55:$D$79=H2678) * ('Supplier Emission'!$F$55:$F$79=$E$2672)),
            _xlws.FILTER('Supplier Emission'!$H$55:$H$79,
                   ('Supplier Emission'!$D$55:$D$79=H2678) * ('Supplier Emission'!$F$55:$F$79=$E$2672)),
            ""),
    "")</f>
        <v/>
      </c>
      <c r="O2678" s="311" t="str">
        <f t="array" ref="O2678">XLOOKUP(1,('Emission Factors'!$E$5:$E$488='GHG emissions calculations'!$F2678)*('Emission Factors'!$H$5:$H$488='GHG emissions calculations'!$H2678),INDEX('Emission Factors'!$E$5:$T$488,0,MATCH('GHG emissions calculations'!O$6,'Emission Factors'!$E$5:$T$5,0)),"",0)</f>
        <v/>
      </c>
      <c r="P2678" s="313" t="str">
        <f t="array" ref="P2678">IFERROR(
    INDEX('Emission Factors'!$E$5:$P$488,
          MATCH(1,
                ('Emission Factors'!$E$5:$E$488 = 'GHG emissions calculations'!$F2678) *
                ('Emission Factors'!$H$5:$H$488 = 'GHG emissions calculations'!$H2678),
                0),
          MATCH('GHG emissions calculations'!P$6,'Emission Factors'!$E$5:$P$5,0)),
    "")</f>
        <v/>
      </c>
      <c r="Q2678" s="311" t="str">
        <f t="array" ref="Q2678">IFERROR(
    IF(
        INDEX('Emission Factors'!$E$5:$P$488,
              MATCH(1,
                    ('Emission Factors'!$E$5:$E$488 = 'GHG emissions calculations'!$F2678) *
                    ('Emission Factors'!$H$5:$H$488 = 'GHG emissions calculations'!$H2678),
                    0),
              MATCH('GHG emissions calculations'!Q$6, 'Emission Factors'!$E$5:$P$5, 0)) &lt;&gt; "",
        INDEX('Emission Factors'!$E$5:$P$488,
              MATCH(1,
                    ('Emission Factors'!$E$5:$E$488 = 'GHG emissions calculations'!$F2678) *
                    ('Emission Factors'!$H$5:$H$488 = 'GHG emissions calculations'!$H2678),
                    0),
              MATCH('GHG emissions calculations'!Q$6, 'Emission Factors'!$E$5:$P$5, 0)),
        ""),
    "")</f>
        <v/>
      </c>
      <c r="R2678" s="311" t="str">
        <f t="array" ref="R2678">IFERROR(
    IF(
        INDEX('Emission Factors'!$E$5:$R$488,
              MATCH(1,
                    ('Emission Factors'!$E$5:$E$488 = 'GHG emissions calculations'!$F2678) *
                    ('Emission Factors'!$H$5:$H$488 = 'GHG emissions calculations'!$H2678),
                    0),
              MATCH('GHG emissions calculations'!R$6, 'Emission Factors'!$E$5:$R$5, 0)) &lt;&gt; "",
        INDEX('Emission Factors'!$E$5:$R$488,
              MATCH(1,
                    ('Emission Factors'!$E$5:$E$488 = 'GHG emissions calculations'!$F2678) *
                    ('Emission Factors'!$H$5:$H$488 = 'GHG emissions calculations'!$H2678),
                    0),
              MATCH('GHG emissions calculations'!R$6, 'Emission Factors'!$E$5:$R$5, 0)),
        ""),
    "")</f>
        <v/>
      </c>
      <c r="S2678" s="312">
        <f t="shared" si="5"/>
        <v>0</v>
      </c>
      <c r="T2678" s="23"/>
    </row>
    <row r="2679" ht="15.75" customHeight="1" outlineLevel="2">
      <c r="A2679" s="23"/>
      <c r="B2679" s="71"/>
      <c r="C2679" s="71"/>
      <c r="D2679" s="71"/>
      <c r="E2679" s="314"/>
      <c r="F2679" s="316" t="str">
        <f>Lists!AU35</f>
        <v>Commercial buildings - Africa</v>
      </c>
      <c r="G2679" s="311" t="str">
        <f t="array" ref="G2679">XLOOKUP(1,('Emission Factors'!$E$5:$E$488='GHG emissions calculations'!$F2679)*('Emission Factors'!$H$5:$H$488='GHG emissions calculations'!$H2679),INDEX('Emission Factors'!$E$5:$T$488,0,MATCH('GHG emissions calculations'!G$2670,'Emission Factors'!$E$5:$T$5,0)),"",0)</f>
        <v/>
      </c>
      <c r="H2679" s="316" t="s">
        <v>238</v>
      </c>
      <c r="I2679" s="312" t="str">
        <f>IF(
    SUMIFS('Import data'!$L$57:$L$80,
           'Import data'!$J$57:$J$80, F2679,
           'Import data'!$G$57:$G$80, 'GHG emissions calculations'!$H2679,
           'Import data'!$I$57:$I$80,$E$2672) &lt;&gt; 0,
    SUMIFS('Import data'!$L$57:$L$80,
           'Import data'!$J$57:$J$80, F2679,
           'Import data'!$G$57:$G$80, 'GHG emissions calculations'!$H2679,
           'Import data'!$I$57:$I$80,$E$2672),
    ""
)</f>
        <v/>
      </c>
      <c r="J2679" s="311" t="str">
        <f t="array" ref="J2679">IF(
    XLOOKUP(F2679, 'Import data'!$J$26:$J$47, 'Import data'!$M$26:$M$47, "", 0) = "Please add the region-specific supplier emission factor or choose a different region available in the IAEG database.",
    "",
    XLOOKUP(F2679, 'Import data'!$J$26:$J$47, 'Import data'!$M$26:$M$47, "", 0)
)</f>
        <v/>
      </c>
      <c r="K2679" s="311" t="str">
        <f t="array" ref="K2679">IFERROR(
    XLOOKUP(F2679,
            _xlws.FILTER('Supplier Emission'!$G$55:$G$79,
                   ('Supplier Emission'!$D$55:$D$79=H2679) * ('Supplier Emission'!$F$55:$F$79=$E$2672)),
            _xlws.FILTER('Supplier Emission'!$I$55:$I$79,
                   ('Supplier Emission'!$D$55:$D$79=H2679) * ('Supplier Emission'!$F$55:$F$79=$E$2672)),
            ""),
    "")</f>
        <v/>
      </c>
      <c r="L2679" s="311" t="str">
        <f t="array" ref="L2679">IFERROR(
    XLOOKUP(F2679,
            _xlws.FILTER('Supplier Emission'!$G$55:$G$79,
                   ('Supplier Emission'!$D$55:$D$79=H2679) * ('Supplier Emission'!$F$55:$F$79=$E$2672)),
            _xlws.FILTER('Supplier Emission'!$J$55:$J$79,
                   ('Supplier Emission'!$D$55:$D$79=H2679) * ('Supplier Emission'!$F$55:$F$79=$E$2672)),
            ""),
    "")</f>
        <v/>
      </c>
      <c r="M2679" s="311" t="str">
        <f t="array" ref="M2679">IFERROR(
    XLOOKUP(F2679,
            _xlws.FILTER('Supplier Emission'!$G$55:$G$79,
                   ('Supplier Emission'!$D$55:$D$79=H2679) * ('Supplier Emission'!$F$55:$F$79=$E$2672)),
            _xlws.FILTER('Supplier Emission'!$M$55:$M$79,
                   ('Supplier Emission'!$D$55:$D$79=H2679) * ('Supplier Emission'!$F$55:$F$79=$E$2672)),
            ""),
    "")</f>
        <v/>
      </c>
      <c r="N2679" s="311" t="str">
        <f t="array" ref="N2679">IFERROR(
    XLOOKUP(F2679,
            _xlws.FILTER('Supplier Emission'!$G$55:$G$79,
                   ('Supplier Emission'!$D$55:$D$79=H2679) * ('Supplier Emission'!$F$55:$F$79=$E$2672)),
            _xlws.FILTER('Supplier Emission'!$H$55:$H$79,
                   ('Supplier Emission'!$D$55:$D$79=H2679) * ('Supplier Emission'!$F$55:$F$79=$E$2672)),
            ""),
    "")</f>
        <v/>
      </c>
      <c r="O2679" s="311" t="str">
        <f t="array" ref="O2679">XLOOKUP(1,('Emission Factors'!$E$5:$E$488='GHG emissions calculations'!$F2679)*('Emission Factors'!$H$5:$H$488='GHG emissions calculations'!$H2679),INDEX('Emission Factors'!$E$5:$T$488,0,MATCH('GHG emissions calculations'!O$6,'Emission Factors'!$E$5:$T$5,0)),"",0)</f>
        <v/>
      </c>
      <c r="P2679" s="313" t="str">
        <f t="array" ref="P2679">IFERROR(
    INDEX('Emission Factors'!$E$5:$P$488,
          MATCH(1,
                ('Emission Factors'!$E$5:$E$488 = 'GHG emissions calculations'!$F2679) *
                ('Emission Factors'!$H$5:$H$488 = 'GHG emissions calculations'!$H2679),
                0),
          MATCH('GHG emissions calculations'!P$6,'Emission Factors'!$E$5:$P$5,0)),
    "")</f>
        <v/>
      </c>
      <c r="Q2679" s="311" t="str">
        <f t="array" ref="Q2679">IFERROR(
    IF(
        INDEX('Emission Factors'!$E$5:$P$488,
              MATCH(1,
                    ('Emission Factors'!$E$5:$E$488 = 'GHG emissions calculations'!$F2679) *
                    ('Emission Factors'!$H$5:$H$488 = 'GHG emissions calculations'!$H2679),
                    0),
              MATCH('GHG emissions calculations'!Q$6, 'Emission Factors'!$E$5:$P$5, 0)) &lt;&gt; "",
        INDEX('Emission Factors'!$E$5:$P$488,
              MATCH(1,
                    ('Emission Factors'!$E$5:$E$488 = 'GHG emissions calculations'!$F2679) *
                    ('Emission Factors'!$H$5:$H$488 = 'GHG emissions calculations'!$H2679),
                    0),
              MATCH('GHG emissions calculations'!Q$6, 'Emission Factors'!$E$5:$P$5, 0)),
        ""),
    "")</f>
        <v/>
      </c>
      <c r="R2679" s="311" t="str">
        <f t="array" ref="R2679">IFERROR(
    IF(
        INDEX('Emission Factors'!$E$5:$R$488,
              MATCH(1,
                    ('Emission Factors'!$E$5:$E$488 = 'GHG emissions calculations'!$F2679) *
                    ('Emission Factors'!$H$5:$H$488 = 'GHG emissions calculations'!$H2679),
                    0),
              MATCH('GHG emissions calculations'!R$6, 'Emission Factors'!$E$5:$R$5, 0)) &lt;&gt; "",
        INDEX('Emission Factors'!$E$5:$R$488,
              MATCH(1,
                    ('Emission Factors'!$E$5:$E$488 = 'GHG emissions calculations'!$F2679) *
                    ('Emission Factors'!$H$5:$H$488 = 'GHG emissions calculations'!$H2679),
                    0),
              MATCH('GHG emissions calculations'!R$6, 'Emission Factors'!$E$5:$R$5, 0)),
        ""),
    "")</f>
        <v/>
      </c>
      <c r="S2679" s="312">
        <f t="shared" si="5"/>
        <v>0</v>
      </c>
      <c r="T2679" s="23"/>
    </row>
    <row r="2680" ht="15.75" customHeight="1" outlineLevel="2">
      <c r="A2680" s="23"/>
      <c r="B2680" s="71"/>
      <c r="C2680" s="71"/>
      <c r="D2680" s="71"/>
      <c r="E2680" s="314"/>
      <c r="F2680" s="316" t="str">
        <f>Lists!AU33</f>
        <v>Commercial buildings - America/Canada</v>
      </c>
      <c r="G2680" s="311">
        <f t="array" ref="G2680">XLOOKUP(1,('Emission Factors'!$E$5:$E$488='GHG emissions calculations'!$F2680)*('Emission Factors'!$H$5:$H$488='GHG emissions calculations'!$H2680),INDEX('Emission Factors'!$E$5:$T$488,0,MATCH('GHG emissions calculations'!G$2670,'Emission Factors'!$E$5:$T$5,0)),"",0)</f>
        <v>2</v>
      </c>
      <c r="H2680" s="316" t="s">
        <v>238</v>
      </c>
      <c r="I2680" s="312" t="str">
        <f>IF(
    SUMIFS('Import data'!$L$57:$L$80,
           'Import data'!$J$57:$J$80, F2680,
           'Import data'!$G$57:$G$80, 'GHG emissions calculations'!$H2680,
           'Import data'!$I$57:$I$80,$E$2672) &lt;&gt; 0,
    SUMIFS('Import data'!$L$57:$L$80,
           'Import data'!$J$57:$J$80, F2680,
           'Import data'!$G$57:$G$80, 'GHG emissions calculations'!$H2680,
           'Import data'!$I$57:$I$80,$E$2672),
    ""
)</f>
        <v/>
      </c>
      <c r="J2680" s="311" t="str">
        <f t="array" ref="J2680">IF(
    XLOOKUP(F2680, 'Import data'!$J$26:$J$47, 'Import data'!$M$26:$M$47, "", 0) = "Please add the region-specific supplier emission factor or choose a different region available in the IAEG database.",
    "",
    XLOOKUP(F2680, 'Import data'!$J$26:$J$47, 'Import data'!$M$26:$M$47, "", 0)
)</f>
        <v/>
      </c>
      <c r="K2680" s="311" t="str">
        <f t="array" ref="K2680">IFERROR(
    XLOOKUP(F2680,
            _xlws.FILTER('Supplier Emission'!$G$55:$G$79,
                   ('Supplier Emission'!$D$55:$D$79=H2680) * ('Supplier Emission'!$F$55:$F$79=$E$2672)),
            _xlws.FILTER('Supplier Emission'!$I$55:$I$79,
                   ('Supplier Emission'!$D$55:$D$79=H2680) * ('Supplier Emission'!$F$55:$F$79=$E$2672)),
            ""),
    "")</f>
        <v/>
      </c>
      <c r="L2680" s="311" t="str">
        <f t="array" ref="L2680">IFERROR(
    XLOOKUP(F2680,
            _xlws.FILTER('Supplier Emission'!$G$55:$G$79,
                   ('Supplier Emission'!$D$55:$D$79=H2680) * ('Supplier Emission'!$F$55:$F$79=$E$2672)),
            _xlws.FILTER('Supplier Emission'!$J$55:$J$79,
                   ('Supplier Emission'!$D$55:$D$79=H2680) * ('Supplier Emission'!$F$55:$F$79=$E$2672)),
            ""),
    "")</f>
        <v/>
      </c>
      <c r="M2680" s="311" t="str">
        <f t="array" ref="M2680">IFERROR(
    XLOOKUP(F2680,
            _xlws.FILTER('Supplier Emission'!$G$55:$G$79,
                   ('Supplier Emission'!$D$55:$D$79=H2680) * ('Supplier Emission'!$F$55:$F$79=$E$2672)),
            _xlws.FILTER('Supplier Emission'!$M$55:$M$79,
                   ('Supplier Emission'!$D$55:$D$79=H2680) * ('Supplier Emission'!$F$55:$F$79=$E$2672)),
            ""),
    "")</f>
        <v/>
      </c>
      <c r="N2680" s="311" t="str">
        <f t="array" ref="N2680">IFERROR(
    XLOOKUP(F2680,
            _xlws.FILTER('Supplier Emission'!$G$55:$G$79,
                   ('Supplier Emission'!$D$55:$D$79=H2680) * ('Supplier Emission'!$F$55:$F$79=$E$2672)),
            _xlws.FILTER('Supplier Emission'!$H$55:$H$79,
                   ('Supplier Emission'!$D$55:$D$79=H2680) * ('Supplier Emission'!$F$55:$F$79=$E$2672)),
            ""),
    "")</f>
        <v/>
      </c>
      <c r="O2680" s="311" t="str">
        <f t="array" ref="O2680">XLOOKUP(1,('Emission Factors'!$E$5:$E$488='GHG emissions calculations'!$F2680)*('Emission Factors'!$H$5:$H$488='GHG emissions calculations'!$H2680),INDEX('Emission Factors'!$E$5:$T$488,0,MATCH('GHG emissions calculations'!O$6,'Emission Factors'!$E$5:$T$5,0)),"",0)</f>
        <v>Other commercial buildings</v>
      </c>
      <c r="P2680" s="313">
        <f t="array" ref="P2680">IFERROR(
    INDEX('Emission Factors'!$E$5:$P$488,
          MATCH(1,
                ('Emission Factors'!$E$5:$E$488 = 'GHG emissions calculations'!$F2680) *
                ('Emission Factors'!$H$5:$H$488 = 'GHG emissions calculations'!$H2680),
                0),
          MATCH('GHG emissions calculations'!P$6,'Emission Factors'!$E$5:$P$5,0)),
    "")</f>
        <v>491.419</v>
      </c>
      <c r="Q2680" s="311" t="str">
        <f t="array" ref="Q2680">IFERROR(
    IF(
        INDEX('Emission Factors'!$E$5:$P$488,
              MATCH(1,
                    ('Emission Factors'!$E$5:$E$488 = 'GHG emissions calculations'!$F2680) *
                    ('Emission Factors'!$H$5:$H$488 = 'GHG emissions calculations'!$H2680),
                    0),
              MATCH('GHG emissions calculations'!Q$6, 'Emission Factors'!$E$5:$P$5, 0)) &lt;&gt; "",
        INDEX('Emission Factors'!$E$5:$P$488,
              MATCH(1,
                    ('Emission Factors'!$E$5:$E$488 = 'GHG emissions calculations'!$F2680) *
                    ('Emission Factors'!$H$5:$H$488 = 'GHG emissions calculations'!$H2680),
                    0),
              MATCH('GHG emissions calculations'!Q$6, 'Emission Factors'!$E$5:$P$5, 0)),
        ""),
    "")</f>
        <v>kgCO2e / k€</v>
      </c>
      <c r="R2680" s="311" t="str">
        <f t="array" ref="R2680">IFERROR(
    IF(
        INDEX('Emission Factors'!$E$5:$R$488,
              MATCH(1,
                    ('Emission Factors'!$E$5:$E$488 = 'GHG emissions calculations'!$F2680) *
                    ('Emission Factors'!$H$5:$H$488 = 'GHG emissions calculations'!$H2680),
                    0),
              MATCH('GHG emissions calculations'!R$6, 'Emission Factors'!$E$5:$R$5, 0)) &lt;&gt; "",
        INDEX('Emission Factors'!$E$5:$R$488,
              MATCH(1,
                    ('Emission Factors'!$E$5:$E$488 = 'GHG emissions calculations'!$F2680) *
                    ('Emission Factors'!$H$5:$H$488 = 'GHG emissions calculations'!$H2680),
                    0),
              MATCH('GHG emissions calculations'!R$6, 'Emission Factors'!$E$5:$R$5, 0)),
        ""),
    "")</f>
        <v>America</v>
      </c>
      <c r="S2680" s="312">
        <f t="shared" si="5"/>
        <v>0</v>
      </c>
      <c r="T2680" s="23"/>
    </row>
    <row r="2681" ht="15.75" customHeight="1" outlineLevel="2">
      <c r="A2681" s="23"/>
      <c r="B2681" s="71"/>
      <c r="C2681" s="71"/>
      <c r="D2681" s="71"/>
      <c r="E2681" s="314"/>
      <c r="F2681" s="316" t="str">
        <f>Lists!AU32</f>
        <v>Commercial buildings - America/USA</v>
      </c>
      <c r="G2681" s="311">
        <f t="array" ref="G2681">XLOOKUP(1,('Emission Factors'!$E$5:$E$488='GHG emissions calculations'!$F2681)*('Emission Factors'!$H$5:$H$488='GHG emissions calculations'!$H2681),INDEX('Emission Factors'!$E$5:$T$488,0,MATCH('GHG emissions calculations'!G$2670,'Emission Factors'!$E$5:$T$5,0)),"",0)</f>
        <v>2</v>
      </c>
      <c r="H2681" s="316" t="s">
        <v>238</v>
      </c>
      <c r="I2681" s="312" t="str">
        <f>IF(
    SUMIFS('Import data'!$L$57:$L$80,
           'Import data'!$J$57:$J$80, F2681,
           'Import data'!$G$57:$G$80, 'GHG emissions calculations'!$H2681,
           'Import data'!$I$57:$I$80,$E$2672) &lt;&gt; 0,
    SUMIFS('Import data'!$L$57:$L$80,
           'Import data'!$J$57:$J$80, F2681,
           'Import data'!$G$57:$G$80, 'GHG emissions calculations'!$H2681,
           'Import data'!$I$57:$I$80,$E$2672),
    ""
)</f>
        <v/>
      </c>
      <c r="J2681" s="311" t="str">
        <f t="array" ref="J2681">IF(
    XLOOKUP(F2681, 'Import data'!$J$26:$J$47, 'Import data'!$M$26:$M$47, "", 0) = "Please add the region-specific supplier emission factor or choose a different region available in the IAEG database.",
    "",
    XLOOKUP(F2681, 'Import data'!$J$26:$J$47, 'Import data'!$M$26:$M$47, "", 0)
)</f>
        <v/>
      </c>
      <c r="K2681" s="311" t="str">
        <f t="array" ref="K2681">IFERROR(
    XLOOKUP(F2681,
            _xlws.FILTER('Supplier Emission'!$G$55:$G$79,
                   ('Supplier Emission'!$D$55:$D$79=H2681) * ('Supplier Emission'!$F$55:$F$79=$E$2672)),
            _xlws.FILTER('Supplier Emission'!$I$55:$I$79,
                   ('Supplier Emission'!$D$55:$D$79=H2681) * ('Supplier Emission'!$F$55:$F$79=$E$2672)),
            ""),
    "")</f>
        <v/>
      </c>
      <c r="L2681" s="311" t="str">
        <f t="array" ref="L2681">IFERROR(
    XLOOKUP(F2681,
            _xlws.FILTER('Supplier Emission'!$G$55:$G$79,
                   ('Supplier Emission'!$D$55:$D$79=H2681) * ('Supplier Emission'!$F$55:$F$79=$E$2672)),
            _xlws.FILTER('Supplier Emission'!$J$55:$J$79,
                   ('Supplier Emission'!$D$55:$D$79=H2681) * ('Supplier Emission'!$F$55:$F$79=$E$2672)),
            ""),
    "")</f>
        <v/>
      </c>
      <c r="M2681" s="311" t="str">
        <f t="array" ref="M2681">IFERROR(
    XLOOKUP(F2681,
            _xlws.FILTER('Supplier Emission'!$G$55:$G$79,
                   ('Supplier Emission'!$D$55:$D$79=H2681) * ('Supplier Emission'!$F$55:$F$79=$E$2672)),
            _xlws.FILTER('Supplier Emission'!$M$55:$M$79,
                   ('Supplier Emission'!$D$55:$D$79=H2681) * ('Supplier Emission'!$F$55:$F$79=$E$2672)),
            ""),
    "")</f>
        <v/>
      </c>
      <c r="N2681" s="311" t="str">
        <f t="array" ref="N2681">IFERROR(
    XLOOKUP(F2681,
            _xlws.FILTER('Supplier Emission'!$G$55:$G$79,
                   ('Supplier Emission'!$D$55:$D$79=H2681) * ('Supplier Emission'!$F$55:$F$79=$E$2672)),
            _xlws.FILTER('Supplier Emission'!$H$55:$H$79,
                   ('Supplier Emission'!$D$55:$D$79=H2681) * ('Supplier Emission'!$F$55:$F$79=$E$2672)),
            ""),
    "")</f>
        <v/>
      </c>
      <c r="O2681" s="311" t="str">
        <f t="array" ref="O2681">XLOOKUP(1,('Emission Factors'!$E$5:$E$488='GHG emissions calculations'!$F2681)*('Emission Factors'!$H$5:$H$488='GHG emissions calculations'!$H2681),INDEX('Emission Factors'!$E$5:$T$488,0,MATCH('GHG emissions calculations'!O$6,'Emission Factors'!$E$5:$T$5,0)),"",0)</f>
        <v>Commercial structures/including farm structures</v>
      </c>
      <c r="P2681" s="313">
        <f t="array" ref="P2681">IFERROR(
    INDEX('Emission Factors'!$E$5:$P$488,
          MATCH(1,
                ('Emission Factors'!$E$5:$E$488 = 'GHG emissions calculations'!$F2681) *
                ('Emission Factors'!$H$5:$H$488 = 'GHG emissions calculations'!$H2681),
                0),
          MATCH('GHG emissions calculations'!P$6,'Emission Factors'!$E$5:$P$5,0)),
    "")</f>
        <v>246.3356775</v>
      </c>
      <c r="Q2681" s="311" t="str">
        <f t="array" ref="Q2681">IFERROR(
    IF(
        INDEX('Emission Factors'!$E$5:$P$488,
              MATCH(1,
                    ('Emission Factors'!$E$5:$E$488 = 'GHG emissions calculations'!$F2681) *
                    ('Emission Factors'!$H$5:$H$488 = 'GHG emissions calculations'!$H2681),
                    0),
              MATCH('GHG emissions calculations'!Q$6, 'Emission Factors'!$E$5:$P$5, 0)) &lt;&gt; "",
        INDEX('Emission Factors'!$E$5:$P$488,
              MATCH(1,
                    ('Emission Factors'!$E$5:$E$488 = 'GHG emissions calculations'!$F2681) *
                    ('Emission Factors'!$H$5:$H$488 = 'GHG emissions calculations'!$H2681),
                    0),
              MATCH('GHG emissions calculations'!Q$6, 'Emission Factors'!$E$5:$P$5, 0)),
        ""),
    "")</f>
        <v>kgCO2e / k€</v>
      </c>
      <c r="R2681" s="311" t="str">
        <f t="array" ref="R2681">IFERROR(
    IF(
        INDEX('Emission Factors'!$E$5:$R$488,
              MATCH(1,
                    ('Emission Factors'!$E$5:$E$488 = 'GHG emissions calculations'!$F2681) *
                    ('Emission Factors'!$H$5:$H$488 = 'GHG emissions calculations'!$H2681),
                    0),
              MATCH('GHG emissions calculations'!R$6, 'Emission Factors'!$E$5:$R$5, 0)) &lt;&gt; "",
        INDEX('Emission Factors'!$E$5:$R$488,
              MATCH(1,
                    ('Emission Factors'!$E$5:$E$488 = 'GHG emissions calculations'!$F2681) *
                    ('Emission Factors'!$H$5:$H$488 = 'GHG emissions calculations'!$H2681),
                    0),
              MATCH('GHG emissions calculations'!R$6, 'Emission Factors'!$E$5:$R$5, 0)),
        ""),
    "")</f>
        <v>America</v>
      </c>
      <c r="S2681" s="312">
        <f t="shared" si="5"/>
        <v>0</v>
      </c>
      <c r="T2681" s="23"/>
    </row>
    <row r="2682" ht="15.75" customHeight="1" outlineLevel="2">
      <c r="A2682" s="23"/>
      <c r="B2682" s="71"/>
      <c r="C2682" s="71"/>
      <c r="D2682" s="71"/>
      <c r="E2682" s="314"/>
      <c r="F2682" s="316" t="str">
        <f>Lists!AU36</f>
        <v>Commercial buildings - Asia</v>
      </c>
      <c r="G2682" s="311" t="str">
        <f t="array" ref="G2682">XLOOKUP(1,('Emission Factors'!$E$5:$E$488='GHG emissions calculations'!$F2682)*('Emission Factors'!$H$5:$H$488='GHG emissions calculations'!$H2682),INDEX('Emission Factors'!$E$5:$T$488,0,MATCH('GHG emissions calculations'!G$2670,'Emission Factors'!$E$5:$T$5,0)),"",0)</f>
        <v/>
      </c>
      <c r="H2682" s="316" t="s">
        <v>238</v>
      </c>
      <c r="I2682" s="312" t="str">
        <f>IF(
    SUMIFS('Import data'!$L$57:$L$80,
           'Import data'!$J$57:$J$80, F2682,
           'Import data'!$G$57:$G$80, 'GHG emissions calculations'!$H2682,
           'Import data'!$I$57:$I$80,$E$2672) &lt;&gt; 0,
    SUMIFS('Import data'!$L$57:$L$80,
           'Import data'!$J$57:$J$80, F2682,
           'Import data'!$G$57:$G$80, 'GHG emissions calculations'!$H2682,
           'Import data'!$I$57:$I$80,$E$2672),
    ""
)</f>
        <v/>
      </c>
      <c r="J2682" s="311" t="str">
        <f t="array" ref="J2682">IF(
    XLOOKUP(F2682, 'Import data'!$J$26:$J$47, 'Import data'!$M$26:$M$47, "", 0) = "Please add the region-specific supplier emission factor or choose a different region available in the IAEG database.",
    "",
    XLOOKUP(F2682, 'Import data'!$J$26:$J$47, 'Import data'!$M$26:$M$47, "", 0)
)</f>
        <v/>
      </c>
      <c r="K2682" s="311" t="str">
        <f t="array" ref="K2682">IFERROR(
    XLOOKUP(F2682,
            _xlws.FILTER('Supplier Emission'!$G$55:$G$79,
                   ('Supplier Emission'!$D$55:$D$79=H2682) * ('Supplier Emission'!$F$55:$F$79=$E$2672)),
            _xlws.FILTER('Supplier Emission'!$I$55:$I$79,
                   ('Supplier Emission'!$D$55:$D$79=H2682) * ('Supplier Emission'!$F$55:$F$79=$E$2672)),
            ""),
    "")</f>
        <v/>
      </c>
      <c r="L2682" s="311" t="str">
        <f t="array" ref="L2682">IFERROR(
    XLOOKUP(F2682,
            _xlws.FILTER('Supplier Emission'!$G$55:$G$79,
                   ('Supplier Emission'!$D$55:$D$79=H2682) * ('Supplier Emission'!$F$55:$F$79=$E$2672)),
            _xlws.FILTER('Supplier Emission'!$J$55:$J$79,
                   ('Supplier Emission'!$D$55:$D$79=H2682) * ('Supplier Emission'!$F$55:$F$79=$E$2672)),
            ""),
    "")</f>
        <v/>
      </c>
      <c r="M2682" s="311" t="str">
        <f t="array" ref="M2682">IFERROR(
    XLOOKUP(F2682,
            _xlws.FILTER('Supplier Emission'!$G$55:$G$79,
                   ('Supplier Emission'!$D$55:$D$79=H2682) * ('Supplier Emission'!$F$55:$F$79=$E$2672)),
            _xlws.FILTER('Supplier Emission'!$M$55:$M$79,
                   ('Supplier Emission'!$D$55:$D$79=H2682) * ('Supplier Emission'!$F$55:$F$79=$E$2672)),
            ""),
    "")</f>
        <v/>
      </c>
      <c r="N2682" s="311" t="str">
        <f t="array" ref="N2682">IFERROR(
    XLOOKUP(F2682,
            _xlws.FILTER('Supplier Emission'!$G$55:$G$79,
                   ('Supplier Emission'!$D$55:$D$79=H2682) * ('Supplier Emission'!$F$55:$F$79=$E$2672)),
            _xlws.FILTER('Supplier Emission'!$H$55:$H$79,
                   ('Supplier Emission'!$D$55:$D$79=H2682) * ('Supplier Emission'!$F$55:$F$79=$E$2672)),
            ""),
    "")</f>
        <v/>
      </c>
      <c r="O2682" s="311" t="str">
        <f t="array" ref="O2682">XLOOKUP(1,('Emission Factors'!$E$5:$E$488='GHG emissions calculations'!$F2682)*('Emission Factors'!$H$5:$H$488='GHG emissions calculations'!$H2682),INDEX('Emission Factors'!$E$5:$T$488,0,MATCH('GHG emissions calculations'!O$6,'Emission Factors'!$E$5:$T$5,0)),"",0)</f>
        <v/>
      </c>
      <c r="P2682" s="313" t="str">
        <f t="array" ref="P2682">IFERROR(
    INDEX('Emission Factors'!$E$5:$P$488,
          MATCH(1,
                ('Emission Factors'!$E$5:$E$488 = 'GHG emissions calculations'!$F2682) *
                ('Emission Factors'!$H$5:$H$488 = 'GHG emissions calculations'!$H2682),
                0),
          MATCH('GHG emissions calculations'!P$6,'Emission Factors'!$E$5:$P$5,0)),
    "")</f>
        <v/>
      </c>
      <c r="Q2682" s="311" t="str">
        <f t="array" ref="Q2682">IFERROR(
    IF(
        INDEX('Emission Factors'!$E$5:$P$488,
              MATCH(1,
                    ('Emission Factors'!$E$5:$E$488 = 'GHG emissions calculations'!$F2682) *
                    ('Emission Factors'!$H$5:$H$488 = 'GHG emissions calculations'!$H2682),
                    0),
              MATCH('GHG emissions calculations'!Q$6, 'Emission Factors'!$E$5:$P$5, 0)) &lt;&gt; "",
        INDEX('Emission Factors'!$E$5:$P$488,
              MATCH(1,
                    ('Emission Factors'!$E$5:$E$488 = 'GHG emissions calculations'!$F2682) *
                    ('Emission Factors'!$H$5:$H$488 = 'GHG emissions calculations'!$H2682),
                    0),
              MATCH('GHG emissions calculations'!Q$6, 'Emission Factors'!$E$5:$P$5, 0)),
        ""),
    "")</f>
        <v/>
      </c>
      <c r="R2682" s="311" t="str">
        <f t="array" ref="R2682">IFERROR(
    IF(
        INDEX('Emission Factors'!$E$5:$R$488,
              MATCH(1,
                    ('Emission Factors'!$E$5:$E$488 = 'GHG emissions calculations'!$F2682) *
                    ('Emission Factors'!$H$5:$H$488 = 'GHG emissions calculations'!$H2682),
                    0),
              MATCH('GHG emissions calculations'!R$6, 'Emission Factors'!$E$5:$R$5, 0)) &lt;&gt; "",
        INDEX('Emission Factors'!$E$5:$R$488,
              MATCH(1,
                    ('Emission Factors'!$E$5:$E$488 = 'GHG emissions calculations'!$F2682) *
                    ('Emission Factors'!$H$5:$H$488 = 'GHG emissions calculations'!$H2682),
                    0),
              MATCH('GHG emissions calculations'!R$6, 'Emission Factors'!$E$5:$R$5, 0)),
        ""),
    "")</f>
        <v/>
      </c>
      <c r="S2682" s="312">
        <f t="shared" si="5"/>
        <v>0</v>
      </c>
      <c r="T2682" s="23"/>
    </row>
    <row r="2683" ht="15.75" customHeight="1" outlineLevel="2">
      <c r="A2683" s="23"/>
      <c r="B2683" s="71"/>
      <c r="C2683" s="71"/>
      <c r="D2683" s="71"/>
      <c r="E2683" s="314"/>
      <c r="F2683" s="316" t="str">
        <f>Lists!AU34</f>
        <v>Commercial buildings - Europe</v>
      </c>
      <c r="G2683" s="311" t="str">
        <f t="array" ref="G2683">XLOOKUP(1,('Emission Factors'!$E$5:$E$488='GHG emissions calculations'!$F2683)*('Emission Factors'!$H$5:$H$488='GHG emissions calculations'!$H2683),INDEX('Emission Factors'!$E$5:$T$488,0,MATCH('GHG emissions calculations'!G$2670,'Emission Factors'!$E$5:$T$5,0)),"",0)</f>
        <v/>
      </c>
      <c r="H2683" s="316" t="s">
        <v>238</v>
      </c>
      <c r="I2683" s="312" t="str">
        <f>IF(
    SUMIFS('Import data'!$L$57:$L$80,
           'Import data'!$J$57:$J$80, F2683,
           'Import data'!$G$57:$G$80, 'GHG emissions calculations'!$H2683,
           'Import data'!$I$57:$I$80,$E$2672) &lt;&gt; 0,
    SUMIFS('Import data'!$L$57:$L$80,
           'Import data'!$J$57:$J$80, F2683,
           'Import data'!$G$57:$G$80, 'GHG emissions calculations'!$H2683,
           'Import data'!$I$57:$I$80,$E$2672),
    ""
)</f>
        <v/>
      </c>
      <c r="J2683" s="311" t="str">
        <f t="array" ref="J2683">IF(
    XLOOKUP(F2683, 'Import data'!$J$26:$J$47, 'Import data'!$M$26:$M$47, "", 0) = "Please add the region-specific supplier emission factor or choose a different region available in the IAEG database.",
    "",
    XLOOKUP(F2683, 'Import data'!$J$26:$J$47, 'Import data'!$M$26:$M$47, "", 0)
)</f>
        <v/>
      </c>
      <c r="K2683" s="311" t="str">
        <f t="array" ref="K2683">IFERROR(
    XLOOKUP(F2683,
            _xlws.FILTER('Supplier Emission'!$G$55:$G$79,
                   ('Supplier Emission'!$D$55:$D$79=H2683) * ('Supplier Emission'!$F$55:$F$79=$E$2672)),
            _xlws.FILTER('Supplier Emission'!$I$55:$I$79,
                   ('Supplier Emission'!$D$55:$D$79=H2683) * ('Supplier Emission'!$F$55:$F$79=$E$2672)),
            ""),
    "")</f>
        <v/>
      </c>
      <c r="L2683" s="311" t="str">
        <f t="array" ref="L2683">IFERROR(
    XLOOKUP(F2683,
            _xlws.FILTER('Supplier Emission'!$G$55:$G$79,
                   ('Supplier Emission'!$D$55:$D$79=H2683) * ('Supplier Emission'!$F$55:$F$79=$E$2672)),
            _xlws.FILTER('Supplier Emission'!$J$55:$J$79,
                   ('Supplier Emission'!$D$55:$D$79=H2683) * ('Supplier Emission'!$F$55:$F$79=$E$2672)),
            ""),
    "")</f>
        <v/>
      </c>
      <c r="M2683" s="311" t="str">
        <f t="array" ref="M2683">IFERROR(
    XLOOKUP(F2683,
            _xlws.FILTER('Supplier Emission'!$G$55:$G$79,
                   ('Supplier Emission'!$D$55:$D$79=H2683) * ('Supplier Emission'!$F$55:$F$79=$E$2672)),
            _xlws.FILTER('Supplier Emission'!$M$55:$M$79,
                   ('Supplier Emission'!$D$55:$D$79=H2683) * ('Supplier Emission'!$F$55:$F$79=$E$2672)),
            ""),
    "")</f>
        <v/>
      </c>
      <c r="N2683" s="311" t="str">
        <f t="array" ref="N2683">IFERROR(
    XLOOKUP(F2683,
            _xlws.FILTER('Supplier Emission'!$G$55:$G$79,
                   ('Supplier Emission'!$D$55:$D$79=H2683) * ('Supplier Emission'!$F$55:$F$79=$E$2672)),
            _xlws.FILTER('Supplier Emission'!$H$55:$H$79,
                   ('Supplier Emission'!$D$55:$D$79=H2683) * ('Supplier Emission'!$F$55:$F$79=$E$2672)),
            ""),
    "")</f>
        <v/>
      </c>
      <c r="O2683" s="311" t="str">
        <f t="array" ref="O2683">XLOOKUP(1,('Emission Factors'!$E$5:$E$488='GHG emissions calculations'!$F2683)*('Emission Factors'!$H$5:$H$488='GHG emissions calculations'!$H2683),INDEX('Emission Factors'!$E$5:$T$488,0,MATCH('GHG emissions calculations'!O$6,'Emission Factors'!$E$5:$T$5,0)),"",0)</f>
        <v/>
      </c>
      <c r="P2683" s="313" t="str">
        <f t="array" ref="P2683">IFERROR(
    INDEX('Emission Factors'!$E$5:$P$488,
          MATCH(1,
                ('Emission Factors'!$E$5:$E$488 = 'GHG emissions calculations'!$F2683) *
                ('Emission Factors'!$H$5:$H$488 = 'GHG emissions calculations'!$H2683),
                0),
          MATCH('GHG emissions calculations'!P$6,'Emission Factors'!$E$5:$P$5,0)),
    "")</f>
        <v/>
      </c>
      <c r="Q2683" s="311" t="str">
        <f t="array" ref="Q2683">IFERROR(
    IF(
        INDEX('Emission Factors'!$E$5:$P$488,
              MATCH(1,
                    ('Emission Factors'!$E$5:$E$488 = 'GHG emissions calculations'!$F2683) *
                    ('Emission Factors'!$H$5:$H$488 = 'GHG emissions calculations'!$H2683),
                    0),
              MATCH('GHG emissions calculations'!Q$6, 'Emission Factors'!$E$5:$P$5, 0)) &lt;&gt; "",
        INDEX('Emission Factors'!$E$5:$P$488,
              MATCH(1,
                    ('Emission Factors'!$E$5:$E$488 = 'GHG emissions calculations'!$F2683) *
                    ('Emission Factors'!$H$5:$H$488 = 'GHG emissions calculations'!$H2683),
                    0),
              MATCH('GHG emissions calculations'!Q$6, 'Emission Factors'!$E$5:$P$5, 0)),
        ""),
    "")</f>
        <v/>
      </c>
      <c r="R2683" s="311" t="str">
        <f t="array" ref="R2683">IFERROR(
    IF(
        INDEX('Emission Factors'!$E$5:$R$488,
              MATCH(1,
                    ('Emission Factors'!$E$5:$E$488 = 'GHG emissions calculations'!$F2683) *
                    ('Emission Factors'!$H$5:$H$488 = 'GHG emissions calculations'!$H2683),
                    0),
              MATCH('GHG emissions calculations'!R$6, 'Emission Factors'!$E$5:$R$5, 0)) &lt;&gt; "",
        INDEX('Emission Factors'!$E$5:$R$488,
              MATCH(1,
                    ('Emission Factors'!$E$5:$E$488 = 'GHG emissions calculations'!$F2683) *
                    ('Emission Factors'!$H$5:$H$488 = 'GHG emissions calculations'!$H2683),
                    0),
              MATCH('GHG emissions calculations'!R$6, 'Emission Factors'!$E$5:$R$5, 0)),
        ""),
    "")</f>
        <v/>
      </c>
      <c r="S2683" s="312">
        <f t="shared" si="5"/>
        <v>0</v>
      </c>
      <c r="T2683" s="23"/>
    </row>
    <row r="2684" ht="15.75" customHeight="1" outlineLevel="2">
      <c r="A2684" s="23"/>
      <c r="B2684" s="71"/>
      <c r="C2684" s="71"/>
      <c r="D2684" s="71"/>
      <c r="E2684" s="314"/>
      <c r="F2684" s="316" t="str">
        <f>Lists!AU39</f>
        <v>Commercial buildings - Global or unspecified region</v>
      </c>
      <c r="G2684" s="311" t="str">
        <f t="array" ref="G2684">XLOOKUP(1,('Emission Factors'!$E$5:$E$488='GHG emissions calculations'!$F2684)*('Emission Factors'!$H$5:$H$488='GHG emissions calculations'!$H2684),INDEX('Emission Factors'!$E$5:$T$488,0,MATCH('GHG emissions calculations'!G$2670,'Emission Factors'!$E$5:$T$5,0)),"",0)</f>
        <v/>
      </c>
      <c r="H2684" s="316" t="s">
        <v>238</v>
      </c>
      <c r="I2684" s="312" t="str">
        <f>IF(
    SUMIFS('Import data'!$L$57:$L$80,
           'Import data'!$J$57:$J$80, F2684,
           'Import data'!$G$57:$G$80, 'GHG emissions calculations'!$H2684,
           'Import data'!$I$57:$I$80,$E$2672) &lt;&gt; 0,
    SUMIFS('Import data'!$L$57:$L$80,
           'Import data'!$J$57:$J$80, F2684,
           'Import data'!$G$57:$G$80, 'GHG emissions calculations'!$H2684,
           'Import data'!$I$57:$I$80,$E$2672),
    ""
)</f>
        <v/>
      </c>
      <c r="J2684" s="311" t="str">
        <f t="array" ref="J2684">IF(
    XLOOKUP(F2684, 'Import data'!$J$26:$J$47, 'Import data'!$M$26:$M$47, "", 0) = "Please add the region-specific supplier emission factor or choose a different region available in the IAEG database.",
    "",
    XLOOKUP(F2684, 'Import data'!$J$26:$J$47, 'Import data'!$M$26:$M$47, "", 0)
)</f>
        <v/>
      </c>
      <c r="K2684" s="311" t="str">
        <f t="array" ref="K2684">IFERROR(
    XLOOKUP(F2684,
            _xlws.FILTER('Supplier Emission'!$G$55:$G$79,
                   ('Supplier Emission'!$D$55:$D$79=H2684) * ('Supplier Emission'!$F$55:$F$79=$E$2672)),
            _xlws.FILTER('Supplier Emission'!$I$55:$I$79,
                   ('Supplier Emission'!$D$55:$D$79=H2684) * ('Supplier Emission'!$F$55:$F$79=$E$2672)),
            ""),
    "")</f>
        <v/>
      </c>
      <c r="L2684" s="311" t="str">
        <f t="array" ref="L2684">IFERROR(
    XLOOKUP(F2684,
            _xlws.FILTER('Supplier Emission'!$G$55:$G$79,
                   ('Supplier Emission'!$D$55:$D$79=H2684) * ('Supplier Emission'!$F$55:$F$79=$E$2672)),
            _xlws.FILTER('Supplier Emission'!$J$55:$J$79,
                   ('Supplier Emission'!$D$55:$D$79=H2684) * ('Supplier Emission'!$F$55:$F$79=$E$2672)),
            ""),
    "")</f>
        <v/>
      </c>
      <c r="M2684" s="311" t="str">
        <f t="array" ref="M2684">IFERROR(
    XLOOKUP(F2684,
            _xlws.FILTER('Supplier Emission'!$G$55:$G$79,
                   ('Supplier Emission'!$D$55:$D$79=H2684) * ('Supplier Emission'!$F$55:$F$79=$E$2672)),
            _xlws.FILTER('Supplier Emission'!$M$55:$M$79,
                   ('Supplier Emission'!$D$55:$D$79=H2684) * ('Supplier Emission'!$F$55:$F$79=$E$2672)),
            ""),
    "")</f>
        <v/>
      </c>
      <c r="N2684" s="311" t="str">
        <f t="array" ref="N2684">IFERROR(
    XLOOKUP(F2684,
            _xlws.FILTER('Supplier Emission'!$G$55:$G$79,
                   ('Supplier Emission'!$D$55:$D$79=H2684) * ('Supplier Emission'!$F$55:$F$79=$E$2672)),
            _xlws.FILTER('Supplier Emission'!$H$55:$H$79,
                   ('Supplier Emission'!$D$55:$D$79=H2684) * ('Supplier Emission'!$F$55:$F$79=$E$2672)),
            ""),
    "")</f>
        <v/>
      </c>
      <c r="O2684" s="311" t="str">
        <f t="array" ref="O2684">XLOOKUP(1,('Emission Factors'!$E$5:$E$488='GHG emissions calculations'!$F2684)*('Emission Factors'!$H$5:$H$488='GHG emissions calculations'!$H2684),INDEX('Emission Factors'!$E$5:$T$488,0,MATCH('GHG emissions calculations'!O$6,'Emission Factors'!$E$5:$T$5,0)),"",0)</f>
        <v/>
      </c>
      <c r="P2684" s="313" t="str">
        <f t="array" ref="P2684">IFERROR(
    INDEX('Emission Factors'!$E$5:$P$488,
          MATCH(1,
                ('Emission Factors'!$E$5:$E$488 = 'GHG emissions calculations'!$F2684) *
                ('Emission Factors'!$H$5:$H$488 = 'GHG emissions calculations'!$H2684),
                0),
          MATCH('GHG emissions calculations'!P$6,'Emission Factors'!$E$5:$P$5,0)),
    "")</f>
        <v/>
      </c>
      <c r="Q2684" s="311" t="str">
        <f t="array" ref="Q2684">IFERROR(
    IF(
        INDEX('Emission Factors'!$E$5:$P$488,
              MATCH(1,
                    ('Emission Factors'!$E$5:$E$488 = 'GHG emissions calculations'!$F2684) *
                    ('Emission Factors'!$H$5:$H$488 = 'GHG emissions calculations'!$H2684),
                    0),
              MATCH('GHG emissions calculations'!Q$6, 'Emission Factors'!$E$5:$P$5, 0)) &lt;&gt; "",
        INDEX('Emission Factors'!$E$5:$P$488,
              MATCH(1,
                    ('Emission Factors'!$E$5:$E$488 = 'GHG emissions calculations'!$F2684) *
                    ('Emission Factors'!$H$5:$H$488 = 'GHG emissions calculations'!$H2684),
                    0),
              MATCH('GHG emissions calculations'!Q$6, 'Emission Factors'!$E$5:$P$5, 0)),
        ""),
    "")</f>
        <v/>
      </c>
      <c r="R2684" s="311" t="str">
        <f t="array" ref="R2684">IFERROR(
    IF(
        INDEX('Emission Factors'!$E$5:$R$488,
              MATCH(1,
                    ('Emission Factors'!$E$5:$E$488 = 'GHG emissions calculations'!$F2684) *
                    ('Emission Factors'!$H$5:$H$488 = 'GHG emissions calculations'!$H2684),
                    0),
              MATCH('GHG emissions calculations'!R$6, 'Emission Factors'!$E$5:$R$5, 0)) &lt;&gt; "",
        INDEX('Emission Factors'!$E$5:$R$488,
              MATCH(1,
                    ('Emission Factors'!$E$5:$E$488 = 'GHG emissions calculations'!$F2684) *
                    ('Emission Factors'!$H$5:$H$488 = 'GHG emissions calculations'!$H2684),
                    0),
              MATCH('GHG emissions calculations'!R$6, 'Emission Factors'!$E$5:$R$5, 0)),
        ""),
    "")</f>
        <v/>
      </c>
      <c r="S2684" s="312">
        <f t="shared" si="5"/>
        <v>0</v>
      </c>
      <c r="T2684" s="23"/>
    </row>
    <row r="2685" ht="15.75" customHeight="1" outlineLevel="2">
      <c r="A2685" s="23"/>
      <c r="B2685" s="71"/>
      <c r="C2685" s="71"/>
      <c r="D2685" s="71"/>
      <c r="E2685" s="314"/>
      <c r="F2685" s="316" t="str">
        <f>Lists!AU38</f>
        <v>Commercial buildings - Middle East</v>
      </c>
      <c r="G2685" s="311" t="str">
        <f t="array" ref="G2685">XLOOKUP(1,('Emission Factors'!$E$5:$E$488='GHG emissions calculations'!$F2685)*('Emission Factors'!$H$5:$H$488='GHG emissions calculations'!$H2685),INDEX('Emission Factors'!$E$5:$T$488,0,MATCH('GHG emissions calculations'!G$2670,'Emission Factors'!$E$5:$T$5,0)),"",0)</f>
        <v/>
      </c>
      <c r="H2685" s="316" t="s">
        <v>238</v>
      </c>
      <c r="I2685" s="312" t="str">
        <f>IF(
    SUMIFS('Import data'!$L$57:$L$80,
           'Import data'!$J$57:$J$80, F2685,
           'Import data'!$G$57:$G$80, 'GHG emissions calculations'!$H2685,
           'Import data'!$I$57:$I$80,$E$2672) &lt;&gt; 0,
    SUMIFS('Import data'!$L$57:$L$80,
           'Import data'!$J$57:$J$80, F2685,
           'Import data'!$G$57:$G$80, 'GHG emissions calculations'!$H2685,
           'Import data'!$I$57:$I$80,$E$2672),
    ""
)</f>
        <v/>
      </c>
      <c r="J2685" s="311" t="str">
        <f t="array" ref="J2685">IF(
    XLOOKUP(F2685, 'Import data'!$J$26:$J$47, 'Import data'!$M$26:$M$47, "", 0) = "Please add the region-specific supplier emission factor or choose a different region available in the IAEG database.",
    "",
    XLOOKUP(F2685, 'Import data'!$J$26:$J$47, 'Import data'!$M$26:$M$47, "", 0)
)</f>
        <v/>
      </c>
      <c r="K2685" s="311" t="str">
        <f t="array" ref="K2685">IFERROR(
    XLOOKUP(F2685,
            _xlws.FILTER('Supplier Emission'!$G$55:$G$79,
                   ('Supplier Emission'!$D$55:$D$79=H2685) * ('Supplier Emission'!$F$55:$F$79=$E$2672)),
            _xlws.FILTER('Supplier Emission'!$I$55:$I$79,
                   ('Supplier Emission'!$D$55:$D$79=H2685) * ('Supplier Emission'!$F$55:$F$79=$E$2672)),
            ""),
    "")</f>
        <v/>
      </c>
      <c r="L2685" s="311" t="str">
        <f t="array" ref="L2685">IFERROR(
    XLOOKUP(F2685,
            _xlws.FILTER('Supplier Emission'!$G$55:$G$79,
                   ('Supplier Emission'!$D$55:$D$79=H2685) * ('Supplier Emission'!$F$55:$F$79=$E$2672)),
            _xlws.FILTER('Supplier Emission'!$J$55:$J$79,
                   ('Supplier Emission'!$D$55:$D$79=H2685) * ('Supplier Emission'!$F$55:$F$79=$E$2672)),
            ""),
    "")</f>
        <v/>
      </c>
      <c r="M2685" s="311" t="str">
        <f t="array" ref="M2685">IFERROR(
    XLOOKUP(F2685,
            _xlws.FILTER('Supplier Emission'!$G$55:$G$79,
                   ('Supplier Emission'!$D$55:$D$79=H2685) * ('Supplier Emission'!$F$55:$F$79=$E$2672)),
            _xlws.FILTER('Supplier Emission'!$M$55:$M$79,
                   ('Supplier Emission'!$D$55:$D$79=H2685) * ('Supplier Emission'!$F$55:$F$79=$E$2672)),
            ""),
    "")</f>
        <v/>
      </c>
      <c r="N2685" s="311" t="str">
        <f t="array" ref="N2685">IFERROR(
    XLOOKUP(F2685,
            _xlws.FILTER('Supplier Emission'!$G$55:$G$79,
                   ('Supplier Emission'!$D$55:$D$79=H2685) * ('Supplier Emission'!$F$55:$F$79=$E$2672)),
            _xlws.FILTER('Supplier Emission'!$H$55:$H$79,
                   ('Supplier Emission'!$D$55:$D$79=H2685) * ('Supplier Emission'!$F$55:$F$79=$E$2672)),
            ""),
    "")</f>
        <v/>
      </c>
      <c r="O2685" s="311" t="str">
        <f t="array" ref="O2685">XLOOKUP(1,('Emission Factors'!$E$5:$E$488='GHG emissions calculations'!$F2685)*('Emission Factors'!$H$5:$H$488='GHG emissions calculations'!$H2685),INDEX('Emission Factors'!$E$5:$T$488,0,MATCH('GHG emissions calculations'!O$6,'Emission Factors'!$E$5:$T$5,0)),"",0)</f>
        <v/>
      </c>
      <c r="P2685" s="313" t="str">
        <f t="array" ref="P2685">IFERROR(
    INDEX('Emission Factors'!$E$5:$P$488,
          MATCH(1,
                ('Emission Factors'!$E$5:$E$488 = 'GHG emissions calculations'!$F2685) *
                ('Emission Factors'!$H$5:$H$488 = 'GHG emissions calculations'!$H2685),
                0),
          MATCH('GHG emissions calculations'!P$6,'Emission Factors'!$E$5:$P$5,0)),
    "")</f>
        <v/>
      </c>
      <c r="Q2685" s="311" t="str">
        <f t="array" ref="Q2685">IFERROR(
    IF(
        INDEX('Emission Factors'!$E$5:$P$488,
              MATCH(1,
                    ('Emission Factors'!$E$5:$E$488 = 'GHG emissions calculations'!$F2685) *
                    ('Emission Factors'!$H$5:$H$488 = 'GHG emissions calculations'!$H2685),
                    0),
              MATCH('GHG emissions calculations'!Q$6, 'Emission Factors'!$E$5:$P$5, 0)) &lt;&gt; "",
        INDEX('Emission Factors'!$E$5:$P$488,
              MATCH(1,
                    ('Emission Factors'!$E$5:$E$488 = 'GHG emissions calculations'!$F2685) *
                    ('Emission Factors'!$H$5:$H$488 = 'GHG emissions calculations'!$H2685),
                    0),
              MATCH('GHG emissions calculations'!Q$6, 'Emission Factors'!$E$5:$P$5, 0)),
        ""),
    "")</f>
        <v/>
      </c>
      <c r="R2685" s="311" t="str">
        <f t="array" ref="R2685">IFERROR(
    IF(
        INDEX('Emission Factors'!$E$5:$R$488,
              MATCH(1,
                    ('Emission Factors'!$E$5:$E$488 = 'GHG emissions calculations'!$F2685) *
                    ('Emission Factors'!$H$5:$H$488 = 'GHG emissions calculations'!$H2685),
                    0),
              MATCH('GHG emissions calculations'!R$6, 'Emission Factors'!$E$5:$R$5, 0)) &lt;&gt; "",
        INDEX('Emission Factors'!$E$5:$R$488,
              MATCH(1,
                    ('Emission Factors'!$E$5:$E$488 = 'GHG emissions calculations'!$F2685) *
                    ('Emission Factors'!$H$5:$H$488 = 'GHG emissions calculations'!$H2685),
                    0),
              MATCH('GHG emissions calculations'!R$6, 'Emission Factors'!$E$5:$R$5, 0)),
        ""),
    "")</f>
        <v/>
      </c>
      <c r="S2685" s="312">
        <f t="shared" si="5"/>
        <v>0</v>
      </c>
      <c r="T2685" s="23"/>
    </row>
    <row r="2686" ht="15.75" customHeight="1" outlineLevel="2">
      <c r="A2686" s="23"/>
      <c r="B2686" s="71"/>
      <c r="C2686" s="71"/>
      <c r="D2686" s="71"/>
      <c r="E2686" s="314"/>
      <c r="F2686" s="316" t="str">
        <f>Lists!AU37</f>
        <v>Commercial buildings - Oceania</v>
      </c>
      <c r="G2686" s="311" t="str">
        <f t="array" ref="G2686">XLOOKUP(1,('Emission Factors'!$E$5:$E$488='GHG emissions calculations'!$F2686)*('Emission Factors'!$H$5:$H$488='GHG emissions calculations'!$H2686),INDEX('Emission Factors'!$E$5:$T$488,0,MATCH('GHG emissions calculations'!G$2670,'Emission Factors'!$E$5:$T$5,0)),"",0)</f>
        <v/>
      </c>
      <c r="H2686" s="316" t="s">
        <v>238</v>
      </c>
      <c r="I2686" s="312" t="str">
        <f>IF(
    SUMIFS('Import data'!$L$57:$L$80,
           'Import data'!$J$57:$J$80, F2686,
           'Import data'!$G$57:$G$80, 'GHG emissions calculations'!$H2686,
           'Import data'!$I$57:$I$80,$E$2672) &lt;&gt; 0,
    SUMIFS('Import data'!$L$57:$L$80,
           'Import data'!$J$57:$J$80, F2686,
           'Import data'!$G$57:$G$80, 'GHG emissions calculations'!$H2686,
           'Import data'!$I$57:$I$80,$E$2672),
    ""
)</f>
        <v/>
      </c>
      <c r="J2686" s="311" t="str">
        <f t="array" ref="J2686">IF(
    XLOOKUP(F2686, 'Import data'!$J$26:$J$47, 'Import data'!$M$26:$M$47, "", 0) = "Please add the region-specific supplier emission factor or choose a different region available in the IAEG database.",
    "",
    XLOOKUP(F2686, 'Import data'!$J$26:$J$47, 'Import data'!$M$26:$M$47, "", 0)
)</f>
        <v/>
      </c>
      <c r="K2686" s="311" t="str">
        <f t="array" ref="K2686">IFERROR(
    XLOOKUP(F2686,
            _xlws.FILTER('Supplier Emission'!$G$55:$G$79,
                   ('Supplier Emission'!$D$55:$D$79=H2686) * ('Supplier Emission'!$F$55:$F$79=$E$2672)),
            _xlws.FILTER('Supplier Emission'!$I$55:$I$79,
                   ('Supplier Emission'!$D$55:$D$79=H2686) * ('Supplier Emission'!$F$55:$F$79=$E$2672)),
            ""),
    "")</f>
        <v/>
      </c>
      <c r="L2686" s="311" t="str">
        <f t="array" ref="L2686">IFERROR(
    XLOOKUP(F2686,
            _xlws.FILTER('Supplier Emission'!$G$55:$G$79,
                   ('Supplier Emission'!$D$55:$D$79=H2686) * ('Supplier Emission'!$F$55:$F$79=$E$2672)),
            _xlws.FILTER('Supplier Emission'!$J$55:$J$79,
                   ('Supplier Emission'!$D$55:$D$79=H2686) * ('Supplier Emission'!$F$55:$F$79=$E$2672)),
            ""),
    "")</f>
        <v/>
      </c>
      <c r="M2686" s="311" t="str">
        <f t="array" ref="M2686">IFERROR(
    XLOOKUP(F2686,
            _xlws.FILTER('Supplier Emission'!$G$55:$G$79,
                   ('Supplier Emission'!$D$55:$D$79=H2686) * ('Supplier Emission'!$F$55:$F$79=$E$2672)),
            _xlws.FILTER('Supplier Emission'!$M$55:$M$79,
                   ('Supplier Emission'!$D$55:$D$79=H2686) * ('Supplier Emission'!$F$55:$F$79=$E$2672)),
            ""),
    "")</f>
        <v/>
      </c>
      <c r="N2686" s="311" t="str">
        <f t="array" ref="N2686">IFERROR(
    XLOOKUP(F2686,
            _xlws.FILTER('Supplier Emission'!$G$55:$G$79,
                   ('Supplier Emission'!$D$55:$D$79=H2686) * ('Supplier Emission'!$F$55:$F$79=$E$2672)),
            _xlws.FILTER('Supplier Emission'!$H$55:$H$79,
                   ('Supplier Emission'!$D$55:$D$79=H2686) * ('Supplier Emission'!$F$55:$F$79=$E$2672)),
            ""),
    "")</f>
        <v/>
      </c>
      <c r="O2686" s="311" t="str">
        <f t="array" ref="O2686">XLOOKUP(1,('Emission Factors'!$E$5:$E$488='GHG emissions calculations'!$F2686)*('Emission Factors'!$H$5:$H$488='GHG emissions calculations'!$H2686),INDEX('Emission Factors'!$E$5:$T$488,0,MATCH('GHG emissions calculations'!O$6,'Emission Factors'!$E$5:$T$5,0)),"",0)</f>
        <v/>
      </c>
      <c r="P2686" s="313" t="str">
        <f t="array" ref="P2686">IFERROR(
    INDEX('Emission Factors'!$E$5:$P$488,
          MATCH(1,
                ('Emission Factors'!$E$5:$E$488 = 'GHG emissions calculations'!$F2686) *
                ('Emission Factors'!$H$5:$H$488 = 'GHG emissions calculations'!$H2686),
                0),
          MATCH('GHG emissions calculations'!P$6,'Emission Factors'!$E$5:$P$5,0)),
    "")</f>
        <v/>
      </c>
      <c r="Q2686" s="311" t="str">
        <f t="array" ref="Q2686">IFERROR(
    IF(
        INDEX('Emission Factors'!$E$5:$P$488,
              MATCH(1,
                    ('Emission Factors'!$E$5:$E$488 = 'GHG emissions calculations'!$F2686) *
                    ('Emission Factors'!$H$5:$H$488 = 'GHG emissions calculations'!$H2686),
                    0),
              MATCH('GHG emissions calculations'!Q$6, 'Emission Factors'!$E$5:$P$5, 0)) &lt;&gt; "",
        INDEX('Emission Factors'!$E$5:$P$488,
              MATCH(1,
                    ('Emission Factors'!$E$5:$E$488 = 'GHG emissions calculations'!$F2686) *
                    ('Emission Factors'!$H$5:$H$488 = 'GHG emissions calculations'!$H2686),
                    0),
              MATCH('GHG emissions calculations'!Q$6, 'Emission Factors'!$E$5:$P$5, 0)),
        ""),
    "")</f>
        <v/>
      </c>
      <c r="R2686" s="311" t="str">
        <f t="array" ref="R2686">IFERROR(
    IF(
        INDEX('Emission Factors'!$E$5:$R$488,
              MATCH(1,
                    ('Emission Factors'!$E$5:$E$488 = 'GHG emissions calculations'!$F2686) *
                    ('Emission Factors'!$H$5:$H$488 = 'GHG emissions calculations'!$H2686),
                    0),
              MATCH('GHG emissions calculations'!R$6, 'Emission Factors'!$E$5:$R$5, 0)) &lt;&gt; "",
        INDEX('Emission Factors'!$E$5:$R$488,
              MATCH(1,
                    ('Emission Factors'!$E$5:$E$488 = 'GHG emissions calculations'!$F2686) *
                    ('Emission Factors'!$H$5:$H$488 = 'GHG emissions calculations'!$H2686),
                    0),
              MATCH('GHG emissions calculations'!R$6, 'Emission Factors'!$E$5:$R$5, 0)),
        ""),
    "")</f>
        <v/>
      </c>
      <c r="S2686" s="312">
        <f t="shared" si="5"/>
        <v>0</v>
      </c>
      <c r="T2686" s="23"/>
    </row>
    <row r="2687" ht="15.75" customHeight="1" outlineLevel="2">
      <c r="A2687" s="23"/>
      <c r="B2687" s="71"/>
      <c r="C2687" s="71"/>
      <c r="D2687" s="71"/>
      <c r="E2687" s="314"/>
      <c r="F2687" s="316" t="str">
        <f>Lists!AU63</f>
        <v>Industrial building, concrete  - Africa</v>
      </c>
      <c r="G2687" s="311" t="str">
        <f t="array" ref="G2687">XLOOKUP(1,('Emission Factors'!$E$5:$E$488='GHG emissions calculations'!$F2687)*('Emission Factors'!$H$5:$H$488='GHG emissions calculations'!$H2687),INDEX('Emission Factors'!$E$5:$T$488,0,MATCH('GHG emissions calculations'!G$2670,'Emission Factors'!$E$5:$T$5,0)),"",0)</f>
        <v/>
      </c>
      <c r="H2687" s="316" t="s">
        <v>238</v>
      </c>
      <c r="I2687" s="312" t="str">
        <f>IF(
    SUMIFS('Import data'!$L$57:$L$80,
           'Import data'!$J$57:$J$80, F2687,
           'Import data'!$G$57:$G$80, 'GHG emissions calculations'!$H2687,
           'Import data'!$I$57:$I$80,$E$2672) &lt;&gt; 0,
    SUMIFS('Import data'!$L$57:$L$80,
           'Import data'!$J$57:$J$80, F2687,
           'Import data'!$G$57:$G$80, 'GHG emissions calculations'!$H2687,
           'Import data'!$I$57:$I$80,$E$2672),
    ""
)</f>
        <v/>
      </c>
      <c r="J2687" s="311" t="str">
        <f t="array" ref="J2687">IF(
    XLOOKUP(F2687, 'Import data'!$J$26:$J$47, 'Import data'!$M$26:$M$47, "", 0) = "Please add the region-specific supplier emission factor or choose a different region available in the IAEG database.",
    "",
    XLOOKUP(F2687, 'Import data'!$J$26:$J$47, 'Import data'!$M$26:$M$47, "", 0)
)</f>
        <v/>
      </c>
      <c r="K2687" s="311" t="str">
        <f t="array" ref="K2687">IFERROR(
    XLOOKUP(F2687,
            _xlws.FILTER('Supplier Emission'!$G$55:$G$79,
                   ('Supplier Emission'!$D$55:$D$79=H2687) * ('Supplier Emission'!$F$55:$F$79=$E$2672)),
            _xlws.FILTER('Supplier Emission'!$I$55:$I$79,
                   ('Supplier Emission'!$D$55:$D$79=H2687) * ('Supplier Emission'!$F$55:$F$79=$E$2672)),
            ""),
    "")</f>
        <v/>
      </c>
      <c r="L2687" s="311" t="str">
        <f t="array" ref="L2687">IFERROR(
    XLOOKUP(F2687,
            _xlws.FILTER('Supplier Emission'!$G$55:$G$79,
                   ('Supplier Emission'!$D$55:$D$79=H2687) * ('Supplier Emission'!$F$55:$F$79=$E$2672)),
            _xlws.FILTER('Supplier Emission'!$J$55:$J$79,
                   ('Supplier Emission'!$D$55:$D$79=H2687) * ('Supplier Emission'!$F$55:$F$79=$E$2672)),
            ""),
    "")</f>
        <v/>
      </c>
      <c r="M2687" s="311" t="str">
        <f t="array" ref="M2687">IFERROR(
    XLOOKUP(F2687,
            _xlws.FILTER('Supplier Emission'!$G$55:$G$79,
                   ('Supplier Emission'!$D$55:$D$79=H2687) * ('Supplier Emission'!$F$55:$F$79=$E$2672)),
            _xlws.FILTER('Supplier Emission'!$M$55:$M$79,
                   ('Supplier Emission'!$D$55:$D$79=H2687) * ('Supplier Emission'!$F$55:$F$79=$E$2672)),
            ""),
    "")</f>
        <v/>
      </c>
      <c r="N2687" s="311" t="str">
        <f t="array" ref="N2687">IFERROR(
    XLOOKUP(F2687,
            _xlws.FILTER('Supplier Emission'!$G$55:$G$79,
                   ('Supplier Emission'!$D$55:$D$79=H2687) * ('Supplier Emission'!$F$55:$F$79=$E$2672)),
            _xlws.FILTER('Supplier Emission'!$H$55:$H$79,
                   ('Supplier Emission'!$D$55:$D$79=H2687) * ('Supplier Emission'!$F$55:$F$79=$E$2672)),
            ""),
    "")</f>
        <v/>
      </c>
      <c r="O2687" s="311" t="str">
        <f t="array" ref="O2687">XLOOKUP(1,('Emission Factors'!$E$5:$E$488='GHG emissions calculations'!$F2687)*('Emission Factors'!$H$5:$H$488='GHG emissions calculations'!$H2687),INDEX('Emission Factors'!$E$5:$T$488,0,MATCH('GHG emissions calculations'!O$6,'Emission Factors'!$E$5:$T$5,0)),"",0)</f>
        <v/>
      </c>
      <c r="P2687" s="313" t="str">
        <f t="array" ref="P2687">IFERROR(
    INDEX('Emission Factors'!$E$5:$P$488,
          MATCH(1,
                ('Emission Factors'!$E$5:$E$488 = 'GHG emissions calculations'!$F2687) *
                ('Emission Factors'!$H$5:$H$488 = 'GHG emissions calculations'!$H2687),
                0),
          MATCH('GHG emissions calculations'!P$6,'Emission Factors'!$E$5:$P$5,0)),
    "")</f>
        <v/>
      </c>
      <c r="Q2687" s="311" t="str">
        <f t="array" ref="Q2687">IFERROR(
    IF(
        INDEX('Emission Factors'!$E$5:$P$488,
              MATCH(1,
                    ('Emission Factors'!$E$5:$E$488 = 'GHG emissions calculations'!$F2687) *
                    ('Emission Factors'!$H$5:$H$488 = 'GHG emissions calculations'!$H2687),
                    0),
              MATCH('GHG emissions calculations'!Q$6, 'Emission Factors'!$E$5:$P$5, 0)) &lt;&gt; "",
        INDEX('Emission Factors'!$E$5:$P$488,
              MATCH(1,
                    ('Emission Factors'!$E$5:$E$488 = 'GHG emissions calculations'!$F2687) *
                    ('Emission Factors'!$H$5:$H$488 = 'GHG emissions calculations'!$H2687),
                    0),
              MATCH('GHG emissions calculations'!Q$6, 'Emission Factors'!$E$5:$P$5, 0)),
        ""),
    "")</f>
        <v/>
      </c>
      <c r="R2687" s="311" t="str">
        <f t="array" ref="R2687">IFERROR(
    IF(
        INDEX('Emission Factors'!$E$5:$R$488,
              MATCH(1,
                    ('Emission Factors'!$E$5:$E$488 = 'GHG emissions calculations'!$F2687) *
                    ('Emission Factors'!$H$5:$H$488 = 'GHG emissions calculations'!$H2687),
                    0),
              MATCH('GHG emissions calculations'!R$6, 'Emission Factors'!$E$5:$R$5, 0)) &lt;&gt; "",
        INDEX('Emission Factors'!$E$5:$R$488,
              MATCH(1,
                    ('Emission Factors'!$E$5:$E$488 = 'GHG emissions calculations'!$F2687) *
                    ('Emission Factors'!$H$5:$H$488 = 'GHG emissions calculations'!$H2687),
                    0),
              MATCH('GHG emissions calculations'!R$6, 'Emission Factors'!$E$5:$R$5, 0)),
        ""),
    "")</f>
        <v/>
      </c>
      <c r="S2687" s="312">
        <f t="shared" si="5"/>
        <v>0</v>
      </c>
      <c r="T2687" s="23"/>
    </row>
    <row r="2688" ht="15.75" customHeight="1" outlineLevel="2">
      <c r="A2688" s="23"/>
      <c r="B2688" s="71"/>
      <c r="C2688" s="71"/>
      <c r="D2688" s="71"/>
      <c r="E2688" s="314"/>
      <c r="F2688" s="316" t="str">
        <f>Lists!AU61</f>
        <v>Industrial building, concrete  - America</v>
      </c>
      <c r="G2688" s="311">
        <f t="array" ref="G2688">XLOOKUP(1,('Emission Factors'!$E$5:$E$488='GHG emissions calculations'!$F2688)*('Emission Factors'!$H$5:$H$488='GHG emissions calculations'!$H2688),INDEX('Emission Factors'!$E$5:$T$488,0,MATCH('GHG emissions calculations'!G$2670,'Emission Factors'!$E$5:$T$5,0)),"",0)</f>
        <v>3</v>
      </c>
      <c r="H2688" s="316" t="s">
        <v>238</v>
      </c>
      <c r="I2688" s="312" t="str">
        <f>IF(
    SUMIFS('Import data'!$L$57:$L$80,
           'Import data'!$J$57:$J$80, F2688,
           'Import data'!$G$57:$G$80, 'GHG emissions calculations'!$H2688,
           'Import data'!$I$57:$I$80,$E$2672) &lt;&gt; 0,
    SUMIFS('Import data'!$L$57:$L$80,
           'Import data'!$J$57:$J$80, F2688,
           'Import data'!$G$57:$G$80, 'GHG emissions calculations'!$H2688,
           'Import data'!$I$57:$I$80,$E$2672),
    ""
)</f>
        <v/>
      </c>
      <c r="J2688" s="311" t="str">
        <f t="array" ref="J2688">IF(
    XLOOKUP(F2688, 'Import data'!$J$26:$J$47, 'Import data'!$M$26:$M$47, "", 0) = "Please add the region-specific supplier emission factor or choose a different region available in the IAEG database.",
    "",
    XLOOKUP(F2688, 'Import data'!$J$26:$J$47, 'Import data'!$M$26:$M$47, "", 0)
)</f>
        <v/>
      </c>
      <c r="K2688" s="311" t="str">
        <f t="array" ref="K2688">IFERROR(
    XLOOKUP(F2688,
            _xlws.FILTER('Supplier Emission'!$G$55:$G$79,
                   ('Supplier Emission'!$D$55:$D$79=H2688) * ('Supplier Emission'!$F$55:$F$79=$E$2672)),
            _xlws.FILTER('Supplier Emission'!$I$55:$I$79,
                   ('Supplier Emission'!$D$55:$D$79=H2688) * ('Supplier Emission'!$F$55:$F$79=$E$2672)),
            ""),
    "")</f>
        <v/>
      </c>
      <c r="L2688" s="311" t="str">
        <f t="array" ref="L2688">IFERROR(
    XLOOKUP(F2688,
            _xlws.FILTER('Supplier Emission'!$G$55:$G$79,
                   ('Supplier Emission'!$D$55:$D$79=H2688) * ('Supplier Emission'!$F$55:$F$79=$E$2672)),
            _xlws.FILTER('Supplier Emission'!$J$55:$J$79,
                   ('Supplier Emission'!$D$55:$D$79=H2688) * ('Supplier Emission'!$F$55:$F$79=$E$2672)),
            ""),
    "")</f>
        <v/>
      </c>
      <c r="M2688" s="311" t="str">
        <f t="array" ref="M2688">IFERROR(
    XLOOKUP(F2688,
            _xlws.FILTER('Supplier Emission'!$G$55:$G$79,
                   ('Supplier Emission'!$D$55:$D$79=H2688) * ('Supplier Emission'!$F$55:$F$79=$E$2672)),
            _xlws.FILTER('Supplier Emission'!$M$55:$M$79,
                   ('Supplier Emission'!$D$55:$D$79=H2688) * ('Supplier Emission'!$F$55:$F$79=$E$2672)),
            ""),
    "")</f>
        <v/>
      </c>
      <c r="N2688" s="311" t="str">
        <f t="array" ref="N2688">IFERROR(
    XLOOKUP(F2688,
            _xlws.FILTER('Supplier Emission'!$G$55:$G$79,
                   ('Supplier Emission'!$D$55:$D$79=H2688) * ('Supplier Emission'!$F$55:$F$79=$E$2672)),
            _xlws.FILTER('Supplier Emission'!$H$55:$H$79,
                   ('Supplier Emission'!$D$55:$D$79=H2688) * ('Supplier Emission'!$F$55:$F$79=$E$2672)),
            ""),
    "")</f>
        <v/>
      </c>
      <c r="O2688" s="313" t="str">
        <f t="array" ref="O2688">XLOOKUP(1,('Emission Factors'!$E$5:$E$488='GHG emissions calculations'!$F2688)*('Emission Factors'!$H$5:$H$488='GHG emissions calculations'!$H2688),INDEX('Emission Factors'!$E$5:$T$488,0,MATCH('GHG emissions calculations'!O$6,'Emission Factors'!$E$5:$T$5,0)),"",0)</f>
        <v>Industrial building construction</v>
      </c>
      <c r="P2688" s="313">
        <f t="array" ref="P2688">IFERROR(
    INDEX('Emission Factors'!$E$5:$P$488,
          MATCH(1,
                ('Emission Factors'!$E$5:$E$488 = 'GHG emissions calculations'!$F2688) *
                ('Emission Factors'!$H$5:$H$488 = 'GHG emissions calculations'!$H2688),
                0),
          MATCH('GHG emissions calculations'!P$6,'Emission Factors'!$E$5:$P$5,0)),
    "")</f>
        <v>239</v>
      </c>
      <c r="Q2688" s="311" t="str">
        <f t="array" ref="Q2688">IFERROR(
    IF(
        INDEX('Emission Factors'!$E$5:$P$488,
              MATCH(1,
                    ('Emission Factors'!$E$5:$E$488 = 'GHG emissions calculations'!$F2688) *
                    ('Emission Factors'!$H$5:$H$488 = 'GHG emissions calculations'!$H2688),
                    0),
              MATCH('GHG emissions calculations'!Q$6, 'Emission Factors'!$E$5:$P$5, 0)) &lt;&gt; "",
        INDEX('Emission Factors'!$E$5:$P$488,
              MATCH(1,
                    ('Emission Factors'!$E$5:$E$488 = 'GHG emissions calculations'!$F2688) *
                    ('Emission Factors'!$H$5:$H$488 = 'GHG emissions calculations'!$H2688),
                    0),
              MATCH('GHG emissions calculations'!Q$6, 'Emission Factors'!$E$5:$P$5, 0)),
        ""),
    "")</f>
        <v>kgCO2e / k€</v>
      </c>
      <c r="R2688" s="311" t="str">
        <f t="array" ref="R2688">IFERROR(
    IF(
        INDEX('Emission Factors'!$E$5:$R$488,
              MATCH(1,
                    ('Emission Factors'!$E$5:$E$488 = 'GHG emissions calculations'!$F2688) *
                    ('Emission Factors'!$H$5:$H$488 = 'GHG emissions calculations'!$H2688),
                    0),
              MATCH('GHG emissions calculations'!R$6, 'Emission Factors'!$E$5:$R$5, 0)) &lt;&gt; "",
        INDEX('Emission Factors'!$E$5:$R$488,
              MATCH(1,
                    ('Emission Factors'!$E$5:$E$488 = 'GHG emissions calculations'!$F2688) *
                    ('Emission Factors'!$H$5:$H$488 = 'GHG emissions calculations'!$H2688),
                    0),
              MATCH('GHG emissions calculations'!R$6, 'Emission Factors'!$E$5:$R$5, 0)),
        ""),
    "")</f>
        <v>America</v>
      </c>
      <c r="S2688" s="312">
        <f t="shared" si="5"/>
        <v>0</v>
      </c>
      <c r="T2688" s="23"/>
    </row>
    <row r="2689" ht="15.75" customHeight="1" outlineLevel="2">
      <c r="A2689" s="23"/>
      <c r="B2689" s="71"/>
      <c r="C2689" s="71"/>
      <c r="D2689" s="71"/>
      <c r="E2689" s="314"/>
      <c r="F2689" s="316" t="str">
        <f>Lists!AU64</f>
        <v>Industrial building, concrete  - Asia</v>
      </c>
      <c r="G2689" s="311" t="str">
        <f t="array" ref="G2689">XLOOKUP(1,('Emission Factors'!$E$5:$E$488='GHG emissions calculations'!$F2689)*('Emission Factors'!$H$5:$H$488='GHG emissions calculations'!$H2689),INDEX('Emission Factors'!$E$5:$T$488,0,MATCH('GHG emissions calculations'!G$2670,'Emission Factors'!$E$5:$T$5,0)),"",0)</f>
        <v/>
      </c>
      <c r="H2689" s="316" t="s">
        <v>238</v>
      </c>
      <c r="I2689" s="312" t="str">
        <f>IF(
    SUMIFS('Import data'!$L$57:$L$80,
           'Import data'!$J$57:$J$80, F2689,
           'Import data'!$G$57:$G$80, 'GHG emissions calculations'!$H2689,
           'Import data'!$I$57:$I$80,$E$2672) &lt;&gt; 0,
    SUMIFS('Import data'!$L$57:$L$80,
           'Import data'!$J$57:$J$80, F2689,
           'Import data'!$G$57:$G$80, 'GHG emissions calculations'!$H2689,
           'Import data'!$I$57:$I$80,$E$2672),
    ""
)</f>
        <v/>
      </c>
      <c r="J2689" s="311" t="str">
        <f t="array" ref="J2689">IF(
    XLOOKUP(F2689, 'Import data'!$J$26:$J$47, 'Import data'!$M$26:$M$47, "", 0) = "Please add the region-specific supplier emission factor or choose a different region available in the IAEG database.",
    "",
    XLOOKUP(F2689, 'Import data'!$J$26:$J$47, 'Import data'!$M$26:$M$47, "", 0)
)</f>
        <v/>
      </c>
      <c r="K2689" s="311" t="str">
        <f t="array" ref="K2689">IFERROR(
    XLOOKUP(F2689,
            _xlws.FILTER('Supplier Emission'!$G$55:$G$79,
                   ('Supplier Emission'!$D$55:$D$79=H2689) * ('Supplier Emission'!$F$55:$F$79=$E$2672)),
            _xlws.FILTER('Supplier Emission'!$I$55:$I$79,
                   ('Supplier Emission'!$D$55:$D$79=H2689) * ('Supplier Emission'!$F$55:$F$79=$E$2672)),
            ""),
    "")</f>
        <v/>
      </c>
      <c r="L2689" s="311" t="str">
        <f t="array" ref="L2689">IFERROR(
    XLOOKUP(F2689,
            _xlws.FILTER('Supplier Emission'!$G$55:$G$79,
                   ('Supplier Emission'!$D$55:$D$79=H2689) * ('Supplier Emission'!$F$55:$F$79=$E$2672)),
            _xlws.FILTER('Supplier Emission'!$J$55:$J$79,
                   ('Supplier Emission'!$D$55:$D$79=H2689) * ('Supplier Emission'!$F$55:$F$79=$E$2672)),
            ""),
    "")</f>
        <v/>
      </c>
      <c r="M2689" s="311" t="str">
        <f t="array" ref="M2689">IFERROR(
    XLOOKUP(F2689,
            _xlws.FILTER('Supplier Emission'!$G$55:$G$79,
                   ('Supplier Emission'!$D$55:$D$79=H2689) * ('Supplier Emission'!$F$55:$F$79=$E$2672)),
            _xlws.FILTER('Supplier Emission'!$M$55:$M$79,
                   ('Supplier Emission'!$D$55:$D$79=H2689) * ('Supplier Emission'!$F$55:$F$79=$E$2672)),
            ""),
    "")</f>
        <v/>
      </c>
      <c r="N2689" s="311" t="str">
        <f t="array" ref="N2689">IFERROR(
    XLOOKUP(F2689,
            _xlws.FILTER('Supplier Emission'!$G$55:$G$79,
                   ('Supplier Emission'!$D$55:$D$79=H2689) * ('Supplier Emission'!$F$55:$F$79=$E$2672)),
            _xlws.FILTER('Supplier Emission'!$H$55:$H$79,
                   ('Supplier Emission'!$D$55:$D$79=H2689) * ('Supplier Emission'!$F$55:$F$79=$E$2672)),
            ""),
    "")</f>
        <v/>
      </c>
      <c r="O2689" s="311" t="str">
        <f t="array" ref="O2689">XLOOKUP(1,('Emission Factors'!$E$5:$E$488='GHG emissions calculations'!$F2689)*('Emission Factors'!$H$5:$H$488='GHG emissions calculations'!$H2689),INDEX('Emission Factors'!$E$5:$T$488,0,MATCH('GHG emissions calculations'!O$6,'Emission Factors'!$E$5:$T$5,0)),"",0)</f>
        <v/>
      </c>
      <c r="P2689" s="313" t="str">
        <f t="array" ref="P2689">IFERROR(
    INDEX('Emission Factors'!$E$5:$P$488,
          MATCH(1,
                ('Emission Factors'!$E$5:$E$488 = 'GHG emissions calculations'!$F2689) *
                ('Emission Factors'!$H$5:$H$488 = 'GHG emissions calculations'!$H2689),
                0),
          MATCH('GHG emissions calculations'!P$6,'Emission Factors'!$E$5:$P$5,0)),
    "")</f>
        <v/>
      </c>
      <c r="Q2689" s="311" t="str">
        <f t="array" ref="Q2689">IFERROR(
    IF(
        INDEX('Emission Factors'!$E$5:$P$488,
              MATCH(1,
                    ('Emission Factors'!$E$5:$E$488 = 'GHG emissions calculations'!$F2689) *
                    ('Emission Factors'!$H$5:$H$488 = 'GHG emissions calculations'!$H2689),
                    0),
              MATCH('GHG emissions calculations'!Q$6, 'Emission Factors'!$E$5:$P$5, 0)) &lt;&gt; "",
        INDEX('Emission Factors'!$E$5:$P$488,
              MATCH(1,
                    ('Emission Factors'!$E$5:$E$488 = 'GHG emissions calculations'!$F2689) *
                    ('Emission Factors'!$H$5:$H$488 = 'GHG emissions calculations'!$H2689),
                    0),
              MATCH('GHG emissions calculations'!Q$6, 'Emission Factors'!$E$5:$P$5, 0)),
        ""),
    "")</f>
        <v/>
      </c>
      <c r="R2689" s="311" t="str">
        <f t="array" ref="R2689">IFERROR(
    IF(
        INDEX('Emission Factors'!$E$5:$R$488,
              MATCH(1,
                    ('Emission Factors'!$E$5:$E$488 = 'GHG emissions calculations'!$F2689) *
                    ('Emission Factors'!$H$5:$H$488 = 'GHG emissions calculations'!$H2689),
                    0),
              MATCH('GHG emissions calculations'!R$6, 'Emission Factors'!$E$5:$R$5, 0)) &lt;&gt; "",
        INDEX('Emission Factors'!$E$5:$R$488,
              MATCH(1,
                    ('Emission Factors'!$E$5:$E$488 = 'GHG emissions calculations'!$F2689) *
                    ('Emission Factors'!$H$5:$H$488 = 'GHG emissions calculations'!$H2689),
                    0),
              MATCH('GHG emissions calculations'!R$6, 'Emission Factors'!$E$5:$R$5, 0)),
        ""),
    "")</f>
        <v/>
      </c>
      <c r="S2689" s="312">
        <f t="shared" si="5"/>
        <v>0</v>
      </c>
      <c r="T2689" s="23"/>
    </row>
    <row r="2690" ht="15.75" customHeight="1" outlineLevel="2">
      <c r="A2690" s="23"/>
      <c r="B2690" s="71"/>
      <c r="C2690" s="71"/>
      <c r="D2690" s="71"/>
      <c r="E2690" s="314"/>
      <c r="F2690" s="316" t="str">
        <f>Lists!AU62</f>
        <v>Industrial building, concrete  - Europe</v>
      </c>
      <c r="G2690" s="311" t="str">
        <f t="array" ref="G2690">XLOOKUP(1,('Emission Factors'!$E$5:$E$488='GHG emissions calculations'!$F2690)*('Emission Factors'!$H$5:$H$488='GHG emissions calculations'!$H2690),INDEX('Emission Factors'!$E$5:$T$488,0,MATCH('GHG emissions calculations'!G$2670,'Emission Factors'!$E$5:$T$5,0)),"",0)</f>
        <v/>
      </c>
      <c r="H2690" s="316" t="s">
        <v>238</v>
      </c>
      <c r="I2690" s="312" t="str">
        <f>IF(
    SUMIFS('Import data'!$L$57:$L$80,
           'Import data'!$J$57:$J$80, F2690,
           'Import data'!$G$57:$G$80, 'GHG emissions calculations'!$H2690,
           'Import data'!$I$57:$I$80,$E$2672) &lt;&gt; 0,
    SUMIFS('Import data'!$L$57:$L$80,
           'Import data'!$J$57:$J$80, F2690,
           'Import data'!$G$57:$G$80, 'GHG emissions calculations'!$H2690,
           'Import data'!$I$57:$I$80,$E$2672),
    ""
)</f>
        <v/>
      </c>
      <c r="J2690" s="311" t="str">
        <f t="array" ref="J2690">IF(
    XLOOKUP(F2690, 'Import data'!$J$26:$J$47, 'Import data'!$M$26:$M$47, "", 0) = "Please add the region-specific supplier emission factor or choose a different region available in the IAEG database.",
    "",
    XLOOKUP(F2690, 'Import data'!$J$26:$J$47, 'Import data'!$M$26:$M$47, "", 0)
)</f>
        <v/>
      </c>
      <c r="K2690" s="311" t="str">
        <f t="array" ref="K2690">IFERROR(
    XLOOKUP(F2690,
            _xlws.FILTER('Supplier Emission'!$G$55:$G$79,
                   ('Supplier Emission'!$D$55:$D$79=H2690) * ('Supplier Emission'!$F$55:$F$79=$E$2672)),
            _xlws.FILTER('Supplier Emission'!$I$55:$I$79,
                   ('Supplier Emission'!$D$55:$D$79=H2690) * ('Supplier Emission'!$F$55:$F$79=$E$2672)),
            ""),
    "")</f>
        <v/>
      </c>
      <c r="L2690" s="311" t="str">
        <f t="array" ref="L2690">IFERROR(
    XLOOKUP(F2690,
            _xlws.FILTER('Supplier Emission'!$G$55:$G$79,
                   ('Supplier Emission'!$D$55:$D$79=H2690) * ('Supplier Emission'!$F$55:$F$79=$E$2672)),
            _xlws.FILTER('Supplier Emission'!$J$55:$J$79,
                   ('Supplier Emission'!$D$55:$D$79=H2690) * ('Supplier Emission'!$F$55:$F$79=$E$2672)),
            ""),
    "")</f>
        <v/>
      </c>
      <c r="M2690" s="311" t="str">
        <f t="array" ref="M2690">IFERROR(
    XLOOKUP(F2690,
            _xlws.FILTER('Supplier Emission'!$G$55:$G$79,
                   ('Supplier Emission'!$D$55:$D$79=H2690) * ('Supplier Emission'!$F$55:$F$79=$E$2672)),
            _xlws.FILTER('Supplier Emission'!$M$55:$M$79,
                   ('Supplier Emission'!$D$55:$D$79=H2690) * ('Supplier Emission'!$F$55:$F$79=$E$2672)),
            ""),
    "")</f>
        <v/>
      </c>
      <c r="N2690" s="311" t="str">
        <f t="array" ref="N2690">IFERROR(
    XLOOKUP(F2690,
            _xlws.FILTER('Supplier Emission'!$G$55:$G$79,
                   ('Supplier Emission'!$D$55:$D$79=H2690) * ('Supplier Emission'!$F$55:$F$79=$E$2672)),
            _xlws.FILTER('Supplier Emission'!$H$55:$H$79,
                   ('Supplier Emission'!$D$55:$D$79=H2690) * ('Supplier Emission'!$F$55:$F$79=$E$2672)),
            ""),
    "")</f>
        <v/>
      </c>
      <c r="O2690" s="311" t="str">
        <f t="array" ref="O2690">XLOOKUP(1,('Emission Factors'!$E$5:$E$488='GHG emissions calculations'!$F2690)*('Emission Factors'!$H$5:$H$488='GHG emissions calculations'!$H2690),INDEX('Emission Factors'!$E$5:$T$488,0,MATCH('GHG emissions calculations'!O$6,'Emission Factors'!$E$5:$T$5,0)),"",0)</f>
        <v/>
      </c>
      <c r="P2690" s="313" t="str">
        <f t="array" ref="P2690">IFERROR(
    INDEX('Emission Factors'!$E$5:$P$488,
          MATCH(1,
                ('Emission Factors'!$E$5:$E$488 = 'GHG emissions calculations'!$F2690) *
                ('Emission Factors'!$H$5:$H$488 = 'GHG emissions calculations'!$H2690),
                0),
          MATCH('GHG emissions calculations'!P$6,'Emission Factors'!$E$5:$P$5,0)),
    "")</f>
        <v/>
      </c>
      <c r="Q2690" s="311" t="str">
        <f t="array" ref="Q2690">IFERROR(
    IF(
        INDEX('Emission Factors'!$E$5:$P$488,
              MATCH(1,
                    ('Emission Factors'!$E$5:$E$488 = 'GHG emissions calculations'!$F2690) *
                    ('Emission Factors'!$H$5:$H$488 = 'GHG emissions calculations'!$H2690),
                    0),
              MATCH('GHG emissions calculations'!Q$6, 'Emission Factors'!$E$5:$P$5, 0)) &lt;&gt; "",
        INDEX('Emission Factors'!$E$5:$P$488,
              MATCH(1,
                    ('Emission Factors'!$E$5:$E$488 = 'GHG emissions calculations'!$F2690) *
                    ('Emission Factors'!$H$5:$H$488 = 'GHG emissions calculations'!$H2690),
                    0),
              MATCH('GHG emissions calculations'!Q$6, 'Emission Factors'!$E$5:$P$5, 0)),
        ""),
    "")</f>
        <v/>
      </c>
      <c r="R2690" s="311" t="str">
        <f t="array" ref="R2690">IFERROR(
    IF(
        INDEX('Emission Factors'!$E$5:$R$488,
              MATCH(1,
                    ('Emission Factors'!$E$5:$E$488 = 'GHG emissions calculations'!$F2690) *
                    ('Emission Factors'!$H$5:$H$488 = 'GHG emissions calculations'!$H2690),
                    0),
              MATCH('GHG emissions calculations'!R$6, 'Emission Factors'!$E$5:$R$5, 0)) &lt;&gt; "",
        INDEX('Emission Factors'!$E$5:$R$488,
              MATCH(1,
                    ('Emission Factors'!$E$5:$E$488 = 'GHG emissions calculations'!$F2690) *
                    ('Emission Factors'!$H$5:$H$488 = 'GHG emissions calculations'!$H2690),
                    0),
              MATCH('GHG emissions calculations'!R$6, 'Emission Factors'!$E$5:$R$5, 0)),
        ""),
    "")</f>
        <v/>
      </c>
      <c r="S2690" s="312">
        <f t="shared" si="5"/>
        <v>0</v>
      </c>
      <c r="T2690" s="23"/>
    </row>
    <row r="2691" ht="15.75" customHeight="1" outlineLevel="2">
      <c r="A2691" s="23"/>
      <c r="B2691" s="71"/>
      <c r="C2691" s="71"/>
      <c r="D2691" s="71"/>
      <c r="E2691" s="314"/>
      <c r="F2691" s="316" t="str">
        <f>Lists!AU67</f>
        <v>Industrial building, concrete  - Global or unspecified region</v>
      </c>
      <c r="G2691" s="311" t="str">
        <f t="array" ref="G2691">XLOOKUP(1,('Emission Factors'!$E$5:$E$488='GHG emissions calculations'!$F2691)*('Emission Factors'!$H$5:$H$488='GHG emissions calculations'!$H2691),INDEX('Emission Factors'!$E$5:$T$488,0,MATCH('GHG emissions calculations'!G$2670,'Emission Factors'!$E$5:$T$5,0)),"",0)</f>
        <v/>
      </c>
      <c r="H2691" s="316" t="s">
        <v>238</v>
      </c>
      <c r="I2691" s="312" t="str">
        <f>IF(
    SUMIFS('Import data'!$L$57:$L$80,
           'Import data'!$J$57:$J$80, F2691,
           'Import data'!$G$57:$G$80, 'GHG emissions calculations'!$H2691,
           'Import data'!$I$57:$I$80,$E$2672) &lt;&gt; 0,
    SUMIFS('Import data'!$L$57:$L$80,
           'Import data'!$J$57:$J$80, F2691,
           'Import data'!$G$57:$G$80, 'GHG emissions calculations'!$H2691,
           'Import data'!$I$57:$I$80,$E$2672),
    ""
)</f>
        <v/>
      </c>
      <c r="J2691" s="311" t="str">
        <f t="array" ref="J2691">IF(
    XLOOKUP(F2691, 'Import data'!$J$26:$J$47, 'Import data'!$M$26:$M$47, "", 0) = "Please add the region-specific supplier emission factor or choose a different region available in the IAEG database.",
    "",
    XLOOKUP(F2691, 'Import data'!$J$26:$J$47, 'Import data'!$M$26:$M$47, "", 0)
)</f>
        <v/>
      </c>
      <c r="K2691" s="311" t="str">
        <f t="array" ref="K2691">IFERROR(
    XLOOKUP(F2691,
            _xlws.FILTER('Supplier Emission'!$G$55:$G$79,
                   ('Supplier Emission'!$D$55:$D$79=H2691) * ('Supplier Emission'!$F$55:$F$79=$E$2672)),
            _xlws.FILTER('Supplier Emission'!$I$55:$I$79,
                   ('Supplier Emission'!$D$55:$D$79=H2691) * ('Supplier Emission'!$F$55:$F$79=$E$2672)),
            ""),
    "")</f>
        <v/>
      </c>
      <c r="L2691" s="311" t="str">
        <f t="array" ref="L2691">IFERROR(
    XLOOKUP(F2691,
            _xlws.FILTER('Supplier Emission'!$G$55:$G$79,
                   ('Supplier Emission'!$D$55:$D$79=H2691) * ('Supplier Emission'!$F$55:$F$79=$E$2672)),
            _xlws.FILTER('Supplier Emission'!$J$55:$J$79,
                   ('Supplier Emission'!$D$55:$D$79=H2691) * ('Supplier Emission'!$F$55:$F$79=$E$2672)),
            ""),
    "")</f>
        <v/>
      </c>
      <c r="M2691" s="311" t="str">
        <f t="array" ref="M2691">IFERROR(
    XLOOKUP(F2691,
            _xlws.FILTER('Supplier Emission'!$G$55:$G$79,
                   ('Supplier Emission'!$D$55:$D$79=H2691) * ('Supplier Emission'!$F$55:$F$79=$E$2672)),
            _xlws.FILTER('Supplier Emission'!$M$55:$M$79,
                   ('Supplier Emission'!$D$55:$D$79=H2691) * ('Supplier Emission'!$F$55:$F$79=$E$2672)),
            ""),
    "")</f>
        <v/>
      </c>
      <c r="N2691" s="311" t="str">
        <f t="array" ref="N2691">IFERROR(
    XLOOKUP(F2691,
            _xlws.FILTER('Supplier Emission'!$G$55:$G$79,
                   ('Supplier Emission'!$D$55:$D$79=H2691) * ('Supplier Emission'!$F$55:$F$79=$E$2672)),
            _xlws.FILTER('Supplier Emission'!$H$55:$H$79,
                   ('Supplier Emission'!$D$55:$D$79=H2691) * ('Supplier Emission'!$F$55:$F$79=$E$2672)),
            ""),
    "")</f>
        <v/>
      </c>
      <c r="O2691" s="311" t="str">
        <f t="array" ref="O2691">XLOOKUP(1,('Emission Factors'!$E$5:$E$488='GHG emissions calculations'!$F2691)*('Emission Factors'!$H$5:$H$488='GHG emissions calculations'!$H2691),INDEX('Emission Factors'!$E$5:$T$488,0,MATCH('GHG emissions calculations'!O$6,'Emission Factors'!$E$5:$T$5,0)),"",0)</f>
        <v/>
      </c>
      <c r="P2691" s="313" t="str">
        <f t="array" ref="P2691">IFERROR(
    INDEX('Emission Factors'!$E$5:$P$488,
          MATCH(1,
                ('Emission Factors'!$E$5:$E$488 = 'GHG emissions calculations'!$F2691) *
                ('Emission Factors'!$H$5:$H$488 = 'GHG emissions calculations'!$H2691),
                0),
          MATCH('GHG emissions calculations'!P$6,'Emission Factors'!$E$5:$P$5,0)),
    "")</f>
        <v/>
      </c>
      <c r="Q2691" s="311" t="str">
        <f t="array" ref="Q2691">IFERROR(
    IF(
        INDEX('Emission Factors'!$E$5:$P$488,
              MATCH(1,
                    ('Emission Factors'!$E$5:$E$488 = 'GHG emissions calculations'!$F2691) *
                    ('Emission Factors'!$H$5:$H$488 = 'GHG emissions calculations'!$H2691),
                    0),
              MATCH('GHG emissions calculations'!Q$6, 'Emission Factors'!$E$5:$P$5, 0)) &lt;&gt; "",
        INDEX('Emission Factors'!$E$5:$P$488,
              MATCH(1,
                    ('Emission Factors'!$E$5:$E$488 = 'GHG emissions calculations'!$F2691) *
                    ('Emission Factors'!$H$5:$H$488 = 'GHG emissions calculations'!$H2691),
                    0),
              MATCH('GHG emissions calculations'!Q$6, 'Emission Factors'!$E$5:$P$5, 0)),
        ""),
    "")</f>
        <v/>
      </c>
      <c r="R2691" s="311" t="str">
        <f t="array" ref="R2691">IFERROR(
    IF(
        INDEX('Emission Factors'!$E$5:$R$488,
              MATCH(1,
                    ('Emission Factors'!$E$5:$E$488 = 'GHG emissions calculations'!$F2691) *
                    ('Emission Factors'!$H$5:$H$488 = 'GHG emissions calculations'!$H2691),
                    0),
              MATCH('GHG emissions calculations'!R$6, 'Emission Factors'!$E$5:$R$5, 0)) &lt;&gt; "",
        INDEX('Emission Factors'!$E$5:$R$488,
              MATCH(1,
                    ('Emission Factors'!$E$5:$E$488 = 'GHG emissions calculations'!$F2691) *
                    ('Emission Factors'!$H$5:$H$488 = 'GHG emissions calculations'!$H2691),
                    0),
              MATCH('GHG emissions calculations'!R$6, 'Emission Factors'!$E$5:$R$5, 0)),
        ""),
    "")</f>
        <v/>
      </c>
      <c r="S2691" s="312">
        <f t="shared" si="5"/>
        <v>0</v>
      </c>
      <c r="T2691" s="23"/>
    </row>
    <row r="2692" ht="15.75" customHeight="1" outlineLevel="2">
      <c r="A2692" s="23"/>
      <c r="B2692" s="71"/>
      <c r="C2692" s="71"/>
      <c r="D2692" s="71"/>
      <c r="E2692" s="314"/>
      <c r="F2692" s="316" t="str">
        <f>Lists!AU66</f>
        <v>Industrial building, concrete  - Middle East</v>
      </c>
      <c r="G2692" s="311" t="str">
        <f t="array" ref="G2692">XLOOKUP(1,('Emission Factors'!$E$5:$E$488='GHG emissions calculations'!$F2692)*('Emission Factors'!$H$5:$H$488='GHG emissions calculations'!$H2692),INDEX('Emission Factors'!$E$5:$T$488,0,MATCH('GHG emissions calculations'!G$2670,'Emission Factors'!$E$5:$T$5,0)),"",0)</f>
        <v/>
      </c>
      <c r="H2692" s="316" t="s">
        <v>238</v>
      </c>
      <c r="I2692" s="312" t="str">
        <f>IF(
    SUMIFS('Import data'!$L$57:$L$80,
           'Import data'!$J$57:$J$80, F2692,
           'Import data'!$G$57:$G$80, 'GHG emissions calculations'!$H2692,
           'Import data'!$I$57:$I$80,$E$2672) &lt;&gt; 0,
    SUMIFS('Import data'!$L$57:$L$80,
           'Import data'!$J$57:$J$80, F2692,
           'Import data'!$G$57:$G$80, 'GHG emissions calculations'!$H2692,
           'Import data'!$I$57:$I$80,$E$2672),
    ""
)</f>
        <v/>
      </c>
      <c r="J2692" s="311" t="str">
        <f t="array" ref="J2692">IF(
    XLOOKUP(F2692, 'Import data'!$J$26:$J$47, 'Import data'!$M$26:$M$47, "", 0) = "Please add the region-specific supplier emission factor or choose a different region available in the IAEG database.",
    "",
    XLOOKUP(F2692, 'Import data'!$J$26:$J$47, 'Import data'!$M$26:$M$47, "", 0)
)</f>
        <v/>
      </c>
      <c r="K2692" s="311" t="str">
        <f t="array" ref="K2692">IFERROR(
    XLOOKUP(F2692,
            _xlws.FILTER('Supplier Emission'!$G$55:$G$79,
                   ('Supplier Emission'!$D$55:$D$79=H2692) * ('Supplier Emission'!$F$55:$F$79=$E$2672)),
            _xlws.FILTER('Supplier Emission'!$I$55:$I$79,
                   ('Supplier Emission'!$D$55:$D$79=H2692) * ('Supplier Emission'!$F$55:$F$79=$E$2672)),
            ""),
    "")</f>
        <v/>
      </c>
      <c r="L2692" s="311" t="str">
        <f t="array" ref="L2692">IFERROR(
    XLOOKUP(F2692,
            _xlws.FILTER('Supplier Emission'!$G$55:$G$79,
                   ('Supplier Emission'!$D$55:$D$79=H2692) * ('Supplier Emission'!$F$55:$F$79=$E$2672)),
            _xlws.FILTER('Supplier Emission'!$J$55:$J$79,
                   ('Supplier Emission'!$D$55:$D$79=H2692) * ('Supplier Emission'!$F$55:$F$79=$E$2672)),
            ""),
    "")</f>
        <v/>
      </c>
      <c r="M2692" s="311" t="str">
        <f t="array" ref="M2692">IFERROR(
    XLOOKUP(F2692,
            _xlws.FILTER('Supplier Emission'!$G$55:$G$79,
                   ('Supplier Emission'!$D$55:$D$79=H2692) * ('Supplier Emission'!$F$55:$F$79=$E$2672)),
            _xlws.FILTER('Supplier Emission'!$M$55:$M$79,
                   ('Supplier Emission'!$D$55:$D$79=H2692) * ('Supplier Emission'!$F$55:$F$79=$E$2672)),
            ""),
    "")</f>
        <v/>
      </c>
      <c r="N2692" s="311" t="str">
        <f t="array" ref="N2692">IFERROR(
    XLOOKUP(F2692,
            _xlws.FILTER('Supplier Emission'!$G$55:$G$79,
                   ('Supplier Emission'!$D$55:$D$79=H2692) * ('Supplier Emission'!$F$55:$F$79=$E$2672)),
            _xlws.FILTER('Supplier Emission'!$H$55:$H$79,
                   ('Supplier Emission'!$D$55:$D$79=H2692) * ('Supplier Emission'!$F$55:$F$79=$E$2672)),
            ""),
    "")</f>
        <v/>
      </c>
      <c r="O2692" s="311" t="str">
        <f t="array" ref="O2692">XLOOKUP(1,('Emission Factors'!$E$5:$E$488='GHG emissions calculations'!$F2692)*('Emission Factors'!$H$5:$H$488='GHG emissions calculations'!$H2692),INDEX('Emission Factors'!$E$5:$T$488,0,MATCH('GHG emissions calculations'!O$6,'Emission Factors'!$E$5:$T$5,0)),"",0)</f>
        <v/>
      </c>
      <c r="P2692" s="313" t="str">
        <f t="array" ref="P2692">IFERROR(
    INDEX('Emission Factors'!$E$5:$P$488,
          MATCH(1,
                ('Emission Factors'!$E$5:$E$488 = 'GHG emissions calculations'!$F2692) *
                ('Emission Factors'!$H$5:$H$488 = 'GHG emissions calculations'!$H2692),
                0),
          MATCH('GHG emissions calculations'!P$6,'Emission Factors'!$E$5:$P$5,0)),
    "")</f>
        <v/>
      </c>
      <c r="Q2692" s="311" t="str">
        <f t="array" ref="Q2692">IFERROR(
    IF(
        INDEX('Emission Factors'!$E$5:$P$488,
              MATCH(1,
                    ('Emission Factors'!$E$5:$E$488 = 'GHG emissions calculations'!$F2692) *
                    ('Emission Factors'!$H$5:$H$488 = 'GHG emissions calculations'!$H2692),
                    0),
              MATCH('GHG emissions calculations'!Q$6, 'Emission Factors'!$E$5:$P$5, 0)) &lt;&gt; "",
        INDEX('Emission Factors'!$E$5:$P$488,
              MATCH(1,
                    ('Emission Factors'!$E$5:$E$488 = 'GHG emissions calculations'!$F2692) *
                    ('Emission Factors'!$H$5:$H$488 = 'GHG emissions calculations'!$H2692),
                    0),
              MATCH('GHG emissions calculations'!Q$6, 'Emission Factors'!$E$5:$P$5, 0)),
        ""),
    "")</f>
        <v/>
      </c>
      <c r="R2692" s="311" t="str">
        <f t="array" ref="R2692">IFERROR(
    IF(
        INDEX('Emission Factors'!$E$5:$R$488,
              MATCH(1,
                    ('Emission Factors'!$E$5:$E$488 = 'GHG emissions calculations'!$F2692) *
                    ('Emission Factors'!$H$5:$H$488 = 'GHG emissions calculations'!$H2692),
                    0),
              MATCH('GHG emissions calculations'!R$6, 'Emission Factors'!$E$5:$R$5, 0)) &lt;&gt; "",
        INDEX('Emission Factors'!$E$5:$R$488,
              MATCH(1,
                    ('Emission Factors'!$E$5:$E$488 = 'GHG emissions calculations'!$F2692) *
                    ('Emission Factors'!$H$5:$H$488 = 'GHG emissions calculations'!$H2692),
                    0),
              MATCH('GHG emissions calculations'!R$6, 'Emission Factors'!$E$5:$R$5, 0)),
        ""),
    "")</f>
        <v/>
      </c>
      <c r="S2692" s="312">
        <f t="shared" si="5"/>
        <v>0</v>
      </c>
      <c r="T2692" s="23"/>
    </row>
    <row r="2693" ht="15.75" customHeight="1" outlineLevel="2">
      <c r="A2693" s="23"/>
      <c r="B2693" s="71"/>
      <c r="C2693" s="71"/>
      <c r="D2693" s="71"/>
      <c r="E2693" s="314"/>
      <c r="F2693" s="316" t="str">
        <f>Lists!AU65</f>
        <v>Industrial building, concrete  - Oceania</v>
      </c>
      <c r="G2693" s="311" t="str">
        <f t="array" ref="G2693">XLOOKUP(1,('Emission Factors'!$E$5:$E$488='GHG emissions calculations'!$F2693)*('Emission Factors'!$H$5:$H$488='GHG emissions calculations'!$H2693),INDEX('Emission Factors'!$E$5:$T$488,0,MATCH('GHG emissions calculations'!G$2670,'Emission Factors'!$E$5:$T$5,0)),"",0)</f>
        <v/>
      </c>
      <c r="H2693" s="316" t="s">
        <v>238</v>
      </c>
      <c r="I2693" s="312" t="str">
        <f>IF(
    SUMIFS('Import data'!$L$57:$L$80,
           'Import data'!$J$57:$J$80, F2693,
           'Import data'!$G$57:$G$80, 'GHG emissions calculations'!$H2693,
           'Import data'!$I$57:$I$80,$E$2672) &lt;&gt; 0,
    SUMIFS('Import data'!$L$57:$L$80,
           'Import data'!$J$57:$J$80, F2693,
           'Import data'!$G$57:$G$80, 'GHG emissions calculations'!$H2693,
           'Import data'!$I$57:$I$80,$E$2672),
    ""
)</f>
        <v/>
      </c>
      <c r="J2693" s="311" t="str">
        <f t="array" ref="J2693">IF(
    XLOOKUP(F2693, 'Import data'!$J$26:$J$47, 'Import data'!$M$26:$M$47, "", 0) = "Please add the region-specific supplier emission factor or choose a different region available in the IAEG database.",
    "",
    XLOOKUP(F2693, 'Import data'!$J$26:$J$47, 'Import data'!$M$26:$M$47, "", 0)
)</f>
        <v/>
      </c>
      <c r="K2693" s="311" t="str">
        <f t="array" ref="K2693">IFERROR(
    XLOOKUP(F2693,
            _xlws.FILTER('Supplier Emission'!$G$55:$G$79,
                   ('Supplier Emission'!$D$55:$D$79=H2693) * ('Supplier Emission'!$F$55:$F$79=$E$2672)),
            _xlws.FILTER('Supplier Emission'!$I$55:$I$79,
                   ('Supplier Emission'!$D$55:$D$79=H2693) * ('Supplier Emission'!$F$55:$F$79=$E$2672)),
            ""),
    "")</f>
        <v/>
      </c>
      <c r="L2693" s="311" t="str">
        <f t="array" ref="L2693">IFERROR(
    XLOOKUP(F2693,
            _xlws.FILTER('Supplier Emission'!$G$55:$G$79,
                   ('Supplier Emission'!$D$55:$D$79=H2693) * ('Supplier Emission'!$F$55:$F$79=$E$2672)),
            _xlws.FILTER('Supplier Emission'!$J$55:$J$79,
                   ('Supplier Emission'!$D$55:$D$79=H2693) * ('Supplier Emission'!$F$55:$F$79=$E$2672)),
            ""),
    "")</f>
        <v/>
      </c>
      <c r="M2693" s="311" t="str">
        <f t="array" ref="M2693">IFERROR(
    XLOOKUP(F2693,
            _xlws.FILTER('Supplier Emission'!$G$55:$G$79,
                   ('Supplier Emission'!$D$55:$D$79=H2693) * ('Supplier Emission'!$F$55:$F$79=$E$2672)),
            _xlws.FILTER('Supplier Emission'!$M$55:$M$79,
                   ('Supplier Emission'!$D$55:$D$79=H2693) * ('Supplier Emission'!$F$55:$F$79=$E$2672)),
            ""),
    "")</f>
        <v/>
      </c>
      <c r="N2693" s="311" t="str">
        <f t="array" ref="N2693">IFERROR(
    XLOOKUP(F2693,
            _xlws.FILTER('Supplier Emission'!$G$55:$G$79,
                   ('Supplier Emission'!$D$55:$D$79=H2693) * ('Supplier Emission'!$F$55:$F$79=$E$2672)),
            _xlws.FILTER('Supplier Emission'!$H$55:$H$79,
                   ('Supplier Emission'!$D$55:$D$79=H2693) * ('Supplier Emission'!$F$55:$F$79=$E$2672)),
            ""),
    "")</f>
        <v/>
      </c>
      <c r="O2693" s="311" t="str">
        <f t="array" ref="O2693">XLOOKUP(1,('Emission Factors'!$E$5:$E$488='GHG emissions calculations'!$F2693)*('Emission Factors'!$H$5:$H$488='GHG emissions calculations'!$H2693),INDEX('Emission Factors'!$E$5:$T$488,0,MATCH('GHG emissions calculations'!O$6,'Emission Factors'!$E$5:$T$5,0)),"",0)</f>
        <v/>
      </c>
      <c r="P2693" s="313" t="str">
        <f t="array" ref="P2693">IFERROR(
    INDEX('Emission Factors'!$E$5:$P$488,
          MATCH(1,
                ('Emission Factors'!$E$5:$E$488 = 'GHG emissions calculations'!$F2693) *
                ('Emission Factors'!$H$5:$H$488 = 'GHG emissions calculations'!$H2693),
                0),
          MATCH('GHG emissions calculations'!P$6,'Emission Factors'!$E$5:$P$5,0)),
    "")</f>
        <v/>
      </c>
      <c r="Q2693" s="311" t="str">
        <f t="array" ref="Q2693">IFERROR(
    IF(
        INDEX('Emission Factors'!$E$5:$P$488,
              MATCH(1,
                    ('Emission Factors'!$E$5:$E$488 = 'GHG emissions calculations'!$F2693) *
                    ('Emission Factors'!$H$5:$H$488 = 'GHG emissions calculations'!$H2693),
                    0),
              MATCH('GHG emissions calculations'!Q$6, 'Emission Factors'!$E$5:$P$5, 0)) &lt;&gt; "",
        INDEX('Emission Factors'!$E$5:$P$488,
              MATCH(1,
                    ('Emission Factors'!$E$5:$E$488 = 'GHG emissions calculations'!$F2693) *
                    ('Emission Factors'!$H$5:$H$488 = 'GHG emissions calculations'!$H2693),
                    0),
              MATCH('GHG emissions calculations'!Q$6, 'Emission Factors'!$E$5:$P$5, 0)),
        ""),
    "")</f>
        <v/>
      </c>
      <c r="R2693" s="311" t="str">
        <f t="array" ref="R2693">IFERROR(
    IF(
        INDEX('Emission Factors'!$E$5:$R$488,
              MATCH(1,
                    ('Emission Factors'!$E$5:$E$488 = 'GHG emissions calculations'!$F2693) *
                    ('Emission Factors'!$H$5:$H$488 = 'GHG emissions calculations'!$H2693),
                    0),
              MATCH('GHG emissions calculations'!R$6, 'Emission Factors'!$E$5:$R$5, 0)) &lt;&gt; "",
        INDEX('Emission Factors'!$E$5:$R$488,
              MATCH(1,
                    ('Emission Factors'!$E$5:$E$488 = 'GHG emissions calculations'!$F2693) *
                    ('Emission Factors'!$H$5:$H$488 = 'GHG emissions calculations'!$H2693),
                    0),
              MATCH('GHG emissions calculations'!R$6, 'Emission Factors'!$E$5:$R$5, 0)),
        ""),
    "")</f>
        <v/>
      </c>
      <c r="S2693" s="312">
        <f t="shared" si="5"/>
        <v>0</v>
      </c>
      <c r="T2693" s="23"/>
    </row>
    <row r="2694" ht="15.75" customHeight="1" outlineLevel="2">
      <c r="A2694" s="23"/>
      <c r="B2694" s="71"/>
      <c r="C2694" s="71"/>
      <c r="D2694" s="71"/>
      <c r="E2694" s="314"/>
      <c r="F2694" s="316" t="str">
        <f>Lists!AV55</f>
        <v>Industrial building, concrete - Africa</v>
      </c>
      <c r="G2694" s="311" t="str">
        <f t="array" ref="G2694">XLOOKUP(1,('Emission Factors'!$E$5:$E$488='GHG emissions calculations'!$F2694)*('Emission Factors'!$H$5:$H$488='GHG emissions calculations'!$H2694),INDEX('Emission Factors'!$E$5:$T$488,0,MATCH('GHG emissions calculations'!G$2670,'Emission Factors'!$E$5:$T$5,0)),"",0)</f>
        <v/>
      </c>
      <c r="H2694" s="316" t="s">
        <v>237</v>
      </c>
      <c r="I2694" s="312" t="str">
        <f>IF(
    SUMIFS('Import data'!$L$57:$L$80,
           'Import data'!$J$57:$J$80, F2694,
           'Import data'!$G$57:$G$80, 'GHG emissions calculations'!$H2694,
           'Import data'!$I$57:$I$80,$E$2672) &lt;&gt; 0,
    SUMIFS('Import data'!$L$57:$L$80,
           'Import data'!$J$57:$J$80, F2694,
           'Import data'!$G$57:$G$80, 'GHG emissions calculations'!$H2694,
           'Import data'!$I$57:$I$80,$E$2672),
    ""
)</f>
        <v/>
      </c>
      <c r="J2694" s="311" t="str">
        <f t="array" ref="J2694">IF(
    XLOOKUP(F2694, 'Import data'!$J$26:$J$47, 'Import data'!$M$26:$M$47, "", 0) = "Please add the region-specific supplier emission factor or choose a different region available in the IAEG database.",
    "",
    XLOOKUP(F2694, 'Import data'!$J$26:$J$47, 'Import data'!$M$26:$M$47, "", 0)
)</f>
        <v/>
      </c>
      <c r="K2694" s="311" t="str">
        <f t="array" ref="K2694">IFERROR(
    XLOOKUP(F2694,
            _xlws.FILTER('Supplier Emission'!$G$55:$G$79,
                   ('Supplier Emission'!$D$55:$D$79=H2694) * ('Supplier Emission'!$F$55:$F$79=$E$2672)),
            _xlws.FILTER('Supplier Emission'!$I$55:$I$79,
                   ('Supplier Emission'!$D$55:$D$79=H2694) * ('Supplier Emission'!$F$55:$F$79=$E$2672)),
            ""),
    "")</f>
        <v/>
      </c>
      <c r="L2694" s="311" t="str">
        <f t="array" ref="L2694">IFERROR(
    XLOOKUP(F2694,
            _xlws.FILTER('Supplier Emission'!$G$55:$G$79,
                   ('Supplier Emission'!$D$55:$D$79=H2694) * ('Supplier Emission'!$F$55:$F$79=$E$2672)),
            _xlws.FILTER('Supplier Emission'!$J$55:$J$79,
                   ('Supplier Emission'!$D$55:$D$79=H2694) * ('Supplier Emission'!$F$55:$F$79=$E$2672)),
            ""),
    "")</f>
        <v/>
      </c>
      <c r="M2694" s="311" t="str">
        <f t="array" ref="M2694">IFERROR(
    XLOOKUP(F2694,
            _xlws.FILTER('Supplier Emission'!$G$55:$G$79,
                   ('Supplier Emission'!$D$55:$D$79=H2694) * ('Supplier Emission'!$F$55:$F$79=$E$2672)),
            _xlws.FILTER('Supplier Emission'!$M$55:$M$79,
                   ('Supplier Emission'!$D$55:$D$79=H2694) * ('Supplier Emission'!$F$55:$F$79=$E$2672)),
            ""),
    "")</f>
        <v/>
      </c>
      <c r="N2694" s="311" t="str">
        <f t="array" ref="N2694">IFERROR(
    XLOOKUP(F2694,
            _xlws.FILTER('Supplier Emission'!$G$55:$G$79,
                   ('Supplier Emission'!$D$55:$D$79=H2694) * ('Supplier Emission'!$F$55:$F$79=$E$2672)),
            _xlws.FILTER('Supplier Emission'!$H$55:$H$79,
                   ('Supplier Emission'!$D$55:$D$79=H2694) * ('Supplier Emission'!$F$55:$F$79=$E$2672)),
            ""),
    "")</f>
        <v/>
      </c>
      <c r="O2694" s="311" t="str">
        <f t="array" ref="O2694">XLOOKUP(1,('Emission Factors'!$E$5:$E$488='GHG emissions calculations'!$F2694)*('Emission Factors'!$H$5:$H$488='GHG emissions calculations'!$H2694),INDEX('Emission Factors'!$E$5:$T$488,0,MATCH('GHG emissions calculations'!O$6,'Emission Factors'!$E$5:$T$5,0)),"",0)</f>
        <v/>
      </c>
      <c r="P2694" s="313" t="str">
        <f t="array" ref="P2694">IFERROR(
    INDEX('Emission Factors'!$E$5:$P$488,
          MATCH(1,
                ('Emission Factors'!$E$5:$E$488 = 'GHG emissions calculations'!$F2694) *
                ('Emission Factors'!$H$5:$H$488 = 'GHG emissions calculations'!$H2694),
                0),
          MATCH('GHG emissions calculations'!P$6,'Emission Factors'!$E$5:$P$5,0)),
    "")</f>
        <v/>
      </c>
      <c r="Q2694" s="311" t="str">
        <f t="array" ref="Q2694">IFERROR(
    IF(
        INDEX('Emission Factors'!$E$5:$P$488,
              MATCH(1,
                    ('Emission Factors'!$E$5:$E$488 = 'GHG emissions calculations'!$F2694) *
                    ('Emission Factors'!$H$5:$H$488 = 'GHG emissions calculations'!$H2694),
                    0),
              MATCH('GHG emissions calculations'!Q$6, 'Emission Factors'!$E$5:$P$5, 0)) &lt;&gt; "",
        INDEX('Emission Factors'!$E$5:$P$488,
              MATCH(1,
                    ('Emission Factors'!$E$5:$E$488 = 'GHG emissions calculations'!$F2694) *
                    ('Emission Factors'!$H$5:$H$488 = 'GHG emissions calculations'!$H2694),
                    0),
              MATCH('GHG emissions calculations'!Q$6, 'Emission Factors'!$E$5:$P$5, 0)),
        ""),
    "")</f>
        <v/>
      </c>
      <c r="R2694" s="311" t="str">
        <f t="array" ref="R2694">IFERROR(
    IF(
        INDEX('Emission Factors'!$E$5:$R$488,
              MATCH(1,
                    ('Emission Factors'!$E$5:$E$488 = 'GHG emissions calculations'!$F2694) *
                    ('Emission Factors'!$H$5:$H$488 = 'GHG emissions calculations'!$H2694),
                    0),
              MATCH('GHG emissions calculations'!R$6, 'Emission Factors'!$E$5:$R$5, 0)) &lt;&gt; "",
        INDEX('Emission Factors'!$E$5:$R$488,
              MATCH(1,
                    ('Emission Factors'!$E$5:$E$488 = 'GHG emissions calculations'!$F2694) *
                    ('Emission Factors'!$H$5:$H$488 = 'GHG emissions calculations'!$H2694),
                    0),
              MATCH('GHG emissions calculations'!R$6, 'Emission Factors'!$E$5:$R$5, 0)),
        ""),
    "")</f>
        <v/>
      </c>
      <c r="S2694" s="312">
        <f t="shared" si="5"/>
        <v>0</v>
      </c>
      <c r="T2694" s="23"/>
    </row>
    <row r="2695" ht="15.75" customHeight="1" outlineLevel="2">
      <c r="A2695" s="23"/>
      <c r="B2695" s="71"/>
      <c r="C2695" s="71"/>
      <c r="D2695" s="71"/>
      <c r="E2695" s="314"/>
      <c r="F2695" s="316" t="str">
        <f>Lists!AV53</f>
        <v>Industrial building, concrete - America</v>
      </c>
      <c r="G2695" s="311" t="str">
        <f t="array" ref="G2695">XLOOKUP(1,('Emission Factors'!$E$5:$E$488='GHG emissions calculations'!$F2695)*('Emission Factors'!$H$5:$H$488='GHG emissions calculations'!$H2695),INDEX('Emission Factors'!$E$5:$T$488,0,MATCH('GHG emissions calculations'!G$2670,'Emission Factors'!$E$5:$T$5,0)),"",0)</f>
        <v/>
      </c>
      <c r="H2695" s="316" t="s">
        <v>237</v>
      </c>
      <c r="I2695" s="312" t="str">
        <f>IF(
    SUMIFS('Import data'!$L$57:$L$80,
           'Import data'!$J$57:$J$80, F2695,
           'Import data'!$G$57:$G$80, 'GHG emissions calculations'!$H2695,
           'Import data'!$I$57:$I$80,$E$2672) &lt;&gt; 0,
    SUMIFS('Import data'!$L$57:$L$80,
           'Import data'!$J$57:$J$80, F2695,
           'Import data'!$G$57:$G$80, 'GHG emissions calculations'!$H2695,
           'Import data'!$I$57:$I$80,$E$2672),
    ""
)</f>
        <v/>
      </c>
      <c r="J2695" s="311" t="str">
        <f t="array" ref="J2695">IF(
    XLOOKUP(F2695, 'Import data'!$J$26:$J$47, 'Import data'!$M$26:$M$47, "", 0) = "Please add the region-specific supplier emission factor or choose a different region available in the IAEG database.",
    "",
    XLOOKUP(F2695, 'Import data'!$J$26:$J$47, 'Import data'!$M$26:$M$47, "", 0)
)</f>
        <v/>
      </c>
      <c r="K2695" s="311" t="str">
        <f t="array" ref="K2695">IFERROR(
    XLOOKUP(F2695,
            _xlws.FILTER('Supplier Emission'!$G$55:$G$79,
                   ('Supplier Emission'!$D$55:$D$79=H2695) * ('Supplier Emission'!$F$55:$F$79=$E$2672)),
            _xlws.FILTER('Supplier Emission'!$I$55:$I$79,
                   ('Supplier Emission'!$D$55:$D$79=H2695) * ('Supplier Emission'!$F$55:$F$79=$E$2672)),
            ""),
    "")</f>
        <v/>
      </c>
      <c r="L2695" s="311" t="str">
        <f t="array" ref="L2695">IFERROR(
    XLOOKUP(F2695,
            _xlws.FILTER('Supplier Emission'!$G$55:$G$79,
                   ('Supplier Emission'!$D$55:$D$79=H2695) * ('Supplier Emission'!$F$55:$F$79=$E$2672)),
            _xlws.FILTER('Supplier Emission'!$J$55:$J$79,
                   ('Supplier Emission'!$D$55:$D$79=H2695) * ('Supplier Emission'!$F$55:$F$79=$E$2672)),
            ""),
    "")</f>
        <v/>
      </c>
      <c r="M2695" s="311" t="str">
        <f t="array" ref="M2695">IFERROR(
    XLOOKUP(F2695,
            _xlws.FILTER('Supplier Emission'!$G$55:$G$79,
                   ('Supplier Emission'!$D$55:$D$79=H2695) * ('Supplier Emission'!$F$55:$F$79=$E$2672)),
            _xlws.FILTER('Supplier Emission'!$M$55:$M$79,
                   ('Supplier Emission'!$D$55:$D$79=H2695) * ('Supplier Emission'!$F$55:$F$79=$E$2672)),
            ""),
    "")</f>
        <v/>
      </c>
      <c r="N2695" s="311" t="str">
        <f t="array" ref="N2695">IFERROR(
    XLOOKUP(F2695,
            _xlws.FILTER('Supplier Emission'!$G$55:$G$79,
                   ('Supplier Emission'!$D$55:$D$79=H2695) * ('Supplier Emission'!$F$55:$F$79=$E$2672)),
            _xlws.FILTER('Supplier Emission'!$H$55:$H$79,
                   ('Supplier Emission'!$D$55:$D$79=H2695) * ('Supplier Emission'!$F$55:$F$79=$E$2672)),
            ""),
    "")</f>
        <v/>
      </c>
      <c r="O2695" s="311" t="str">
        <f t="array" ref="O2695">XLOOKUP(1,('Emission Factors'!$E$5:$E$488='GHG emissions calculations'!$F2695)*('Emission Factors'!$H$5:$H$488='GHG emissions calculations'!$H2695),INDEX('Emission Factors'!$E$5:$T$488,0,MATCH('GHG emissions calculations'!O$6,'Emission Factors'!$E$5:$T$5,0)),"",0)</f>
        <v/>
      </c>
      <c r="P2695" s="313" t="str">
        <f t="array" ref="P2695">IFERROR(
    INDEX('Emission Factors'!$E$5:$P$488,
          MATCH(1,
                ('Emission Factors'!$E$5:$E$488 = 'GHG emissions calculations'!$F2695) *
                ('Emission Factors'!$H$5:$H$488 = 'GHG emissions calculations'!$H2695),
                0),
          MATCH('GHG emissions calculations'!P$6,'Emission Factors'!$E$5:$P$5,0)),
    "")</f>
        <v/>
      </c>
      <c r="Q2695" s="311" t="str">
        <f t="array" ref="Q2695">IFERROR(
    IF(
        INDEX('Emission Factors'!$E$5:$P$488,
              MATCH(1,
                    ('Emission Factors'!$E$5:$E$488 = 'GHG emissions calculations'!$F2695) *
                    ('Emission Factors'!$H$5:$H$488 = 'GHG emissions calculations'!$H2695),
                    0),
              MATCH('GHG emissions calculations'!Q$6, 'Emission Factors'!$E$5:$P$5, 0)) &lt;&gt; "",
        INDEX('Emission Factors'!$E$5:$P$488,
              MATCH(1,
                    ('Emission Factors'!$E$5:$E$488 = 'GHG emissions calculations'!$F2695) *
                    ('Emission Factors'!$H$5:$H$488 = 'GHG emissions calculations'!$H2695),
                    0),
              MATCH('GHG emissions calculations'!Q$6, 'Emission Factors'!$E$5:$P$5, 0)),
        ""),
    "")</f>
        <v/>
      </c>
      <c r="R2695" s="311" t="str">
        <f t="array" ref="R2695">IFERROR(
    IF(
        INDEX('Emission Factors'!$E$5:$R$488,
              MATCH(1,
                    ('Emission Factors'!$E$5:$E$488 = 'GHG emissions calculations'!$F2695) *
                    ('Emission Factors'!$H$5:$H$488 = 'GHG emissions calculations'!$H2695),
                    0),
              MATCH('GHG emissions calculations'!R$6, 'Emission Factors'!$E$5:$R$5, 0)) &lt;&gt; "",
        INDEX('Emission Factors'!$E$5:$R$488,
              MATCH(1,
                    ('Emission Factors'!$E$5:$E$488 = 'GHG emissions calculations'!$F2695) *
                    ('Emission Factors'!$H$5:$H$488 = 'GHG emissions calculations'!$H2695),
                    0),
              MATCH('GHG emissions calculations'!R$6, 'Emission Factors'!$E$5:$R$5, 0)),
        ""),
    "")</f>
        <v/>
      </c>
      <c r="S2695" s="312">
        <f t="shared" si="5"/>
        <v>0</v>
      </c>
      <c r="T2695" s="23"/>
    </row>
    <row r="2696" ht="15.75" customHeight="1" outlineLevel="2">
      <c r="A2696" s="23"/>
      <c r="B2696" s="71"/>
      <c r="C2696" s="71"/>
      <c r="D2696" s="71"/>
      <c r="E2696" s="314"/>
      <c r="F2696" s="316" t="str">
        <f>Lists!AV56</f>
        <v>Industrial building, concrete - Asia</v>
      </c>
      <c r="G2696" s="311" t="str">
        <f t="array" ref="G2696">XLOOKUP(1,('Emission Factors'!$E$5:$E$488='GHG emissions calculations'!$F2696)*('Emission Factors'!$H$5:$H$488='GHG emissions calculations'!$H2696),INDEX('Emission Factors'!$E$5:$T$488,0,MATCH('GHG emissions calculations'!G$2670,'Emission Factors'!$E$5:$T$5,0)),"",0)</f>
        <v/>
      </c>
      <c r="H2696" s="316" t="s">
        <v>237</v>
      </c>
      <c r="I2696" s="312" t="str">
        <f>IF(
    SUMIFS('Import data'!$L$57:$L$80,
           'Import data'!$J$57:$J$80, F2696,
           'Import data'!$G$57:$G$80, 'GHG emissions calculations'!$H2696,
           'Import data'!$I$57:$I$80,$E$2672) &lt;&gt; 0,
    SUMIFS('Import data'!$L$57:$L$80,
           'Import data'!$J$57:$J$80, F2696,
           'Import data'!$G$57:$G$80, 'GHG emissions calculations'!$H2696,
           'Import data'!$I$57:$I$80,$E$2672),
    ""
)</f>
        <v/>
      </c>
      <c r="J2696" s="311" t="str">
        <f t="array" ref="J2696">IF(
    XLOOKUP(F2696, 'Import data'!$J$26:$J$47, 'Import data'!$M$26:$M$47, "", 0) = "Please add the region-specific supplier emission factor or choose a different region available in the IAEG database.",
    "",
    XLOOKUP(F2696, 'Import data'!$J$26:$J$47, 'Import data'!$M$26:$M$47, "", 0)
)</f>
        <v/>
      </c>
      <c r="K2696" s="311" t="str">
        <f t="array" ref="K2696">IFERROR(
    XLOOKUP(F2696,
            _xlws.FILTER('Supplier Emission'!$G$55:$G$79,
                   ('Supplier Emission'!$D$55:$D$79=H2696) * ('Supplier Emission'!$F$55:$F$79=$E$2672)),
            _xlws.FILTER('Supplier Emission'!$I$55:$I$79,
                   ('Supplier Emission'!$D$55:$D$79=H2696) * ('Supplier Emission'!$F$55:$F$79=$E$2672)),
            ""),
    "")</f>
        <v/>
      </c>
      <c r="L2696" s="311" t="str">
        <f t="array" ref="L2696">IFERROR(
    XLOOKUP(F2696,
            _xlws.FILTER('Supplier Emission'!$G$55:$G$79,
                   ('Supplier Emission'!$D$55:$D$79=H2696) * ('Supplier Emission'!$F$55:$F$79=$E$2672)),
            _xlws.FILTER('Supplier Emission'!$J$55:$J$79,
                   ('Supplier Emission'!$D$55:$D$79=H2696) * ('Supplier Emission'!$F$55:$F$79=$E$2672)),
            ""),
    "")</f>
        <v/>
      </c>
      <c r="M2696" s="311" t="str">
        <f t="array" ref="M2696">IFERROR(
    XLOOKUP(F2696,
            _xlws.FILTER('Supplier Emission'!$G$55:$G$79,
                   ('Supplier Emission'!$D$55:$D$79=H2696) * ('Supplier Emission'!$F$55:$F$79=$E$2672)),
            _xlws.FILTER('Supplier Emission'!$M$55:$M$79,
                   ('Supplier Emission'!$D$55:$D$79=H2696) * ('Supplier Emission'!$F$55:$F$79=$E$2672)),
            ""),
    "")</f>
        <v/>
      </c>
      <c r="N2696" s="311" t="str">
        <f t="array" ref="N2696">IFERROR(
    XLOOKUP(F2696,
            _xlws.FILTER('Supplier Emission'!$G$55:$G$79,
                   ('Supplier Emission'!$D$55:$D$79=H2696) * ('Supplier Emission'!$F$55:$F$79=$E$2672)),
            _xlws.FILTER('Supplier Emission'!$H$55:$H$79,
                   ('Supplier Emission'!$D$55:$D$79=H2696) * ('Supplier Emission'!$F$55:$F$79=$E$2672)),
            ""),
    "")</f>
        <v/>
      </c>
      <c r="O2696" s="311" t="str">
        <f t="array" ref="O2696">XLOOKUP(1,('Emission Factors'!$E$5:$E$488='GHG emissions calculations'!$F2696)*('Emission Factors'!$H$5:$H$488='GHG emissions calculations'!$H2696),INDEX('Emission Factors'!$E$5:$T$488,0,MATCH('GHG emissions calculations'!O$6,'Emission Factors'!$E$5:$T$5,0)),"",0)</f>
        <v/>
      </c>
      <c r="P2696" s="313" t="str">
        <f t="array" ref="P2696">IFERROR(
    INDEX('Emission Factors'!$E$5:$P$488,
          MATCH(1,
                ('Emission Factors'!$E$5:$E$488 = 'GHG emissions calculations'!$F2696) *
                ('Emission Factors'!$H$5:$H$488 = 'GHG emissions calculations'!$H2696),
                0),
          MATCH('GHG emissions calculations'!P$6,'Emission Factors'!$E$5:$P$5,0)),
    "")</f>
        <v/>
      </c>
      <c r="Q2696" s="311" t="str">
        <f t="array" ref="Q2696">IFERROR(
    IF(
        INDEX('Emission Factors'!$E$5:$P$488,
              MATCH(1,
                    ('Emission Factors'!$E$5:$E$488 = 'GHG emissions calculations'!$F2696) *
                    ('Emission Factors'!$H$5:$H$488 = 'GHG emissions calculations'!$H2696),
                    0),
              MATCH('GHG emissions calculations'!Q$6, 'Emission Factors'!$E$5:$P$5, 0)) &lt;&gt; "",
        INDEX('Emission Factors'!$E$5:$P$488,
              MATCH(1,
                    ('Emission Factors'!$E$5:$E$488 = 'GHG emissions calculations'!$F2696) *
                    ('Emission Factors'!$H$5:$H$488 = 'GHG emissions calculations'!$H2696),
                    0),
              MATCH('GHG emissions calculations'!Q$6, 'Emission Factors'!$E$5:$P$5, 0)),
        ""),
    "")</f>
        <v/>
      </c>
      <c r="R2696" s="311" t="str">
        <f t="array" ref="R2696">IFERROR(
    IF(
        INDEX('Emission Factors'!$E$5:$R$488,
              MATCH(1,
                    ('Emission Factors'!$E$5:$E$488 = 'GHG emissions calculations'!$F2696) *
                    ('Emission Factors'!$H$5:$H$488 = 'GHG emissions calculations'!$H2696),
                    0),
              MATCH('GHG emissions calculations'!R$6, 'Emission Factors'!$E$5:$R$5, 0)) &lt;&gt; "",
        INDEX('Emission Factors'!$E$5:$R$488,
              MATCH(1,
                    ('Emission Factors'!$E$5:$E$488 = 'GHG emissions calculations'!$F2696) *
                    ('Emission Factors'!$H$5:$H$488 = 'GHG emissions calculations'!$H2696),
                    0),
              MATCH('GHG emissions calculations'!R$6, 'Emission Factors'!$E$5:$R$5, 0)),
        ""),
    "")</f>
        <v/>
      </c>
      <c r="S2696" s="312">
        <f t="shared" si="5"/>
        <v>0</v>
      </c>
      <c r="T2696" s="23"/>
    </row>
    <row r="2697" ht="15.75" customHeight="1" outlineLevel="2">
      <c r="A2697" s="23"/>
      <c r="B2697" s="71"/>
      <c r="C2697" s="71"/>
      <c r="D2697" s="71"/>
      <c r="E2697" s="314"/>
      <c r="F2697" s="316" t="str">
        <f>Lists!AV54</f>
        <v>Industrial building, concrete - Europe</v>
      </c>
      <c r="G2697" s="311">
        <f t="array" ref="G2697">XLOOKUP(1,('Emission Factors'!$E$5:$E$488='GHG emissions calculations'!$F2697)*('Emission Factors'!$H$5:$H$488='GHG emissions calculations'!$H2697),INDEX('Emission Factors'!$E$5:$T$488,0,MATCH('GHG emissions calculations'!G$2670,'Emission Factors'!$E$5:$T$5,0)),"",0)</f>
        <v>3</v>
      </c>
      <c r="H2697" s="316" t="s">
        <v>237</v>
      </c>
      <c r="I2697" s="312" t="str">
        <f>IF(
    SUMIFS('Import data'!$L$57:$L$80,
           'Import data'!$J$57:$J$80, F2697,
           'Import data'!$G$57:$G$80, 'GHG emissions calculations'!$H2697,
           'Import data'!$I$57:$I$80,$E$2672) &lt;&gt; 0,
    SUMIFS('Import data'!$L$57:$L$80,
           'Import data'!$J$57:$J$80, F2697,
           'Import data'!$G$57:$G$80, 'GHG emissions calculations'!$H2697,
           'Import data'!$I$57:$I$80,$E$2672),
    ""
)</f>
        <v/>
      </c>
      <c r="J2697" s="311" t="str">
        <f t="array" ref="J2697">IF(
    XLOOKUP(F2697, 'Import data'!$J$26:$J$47, 'Import data'!$M$26:$M$47, "", 0) = "Please add the region-specific supplier emission factor or choose a different region available in the IAEG database.",
    "",
    XLOOKUP(F2697, 'Import data'!$J$26:$J$47, 'Import data'!$M$26:$M$47, "", 0)
)</f>
        <v/>
      </c>
      <c r="K2697" s="311" t="str">
        <f t="array" ref="K2697">IFERROR(
    XLOOKUP(F2697,
            _xlws.FILTER('Supplier Emission'!$G$55:$G$79,
                   ('Supplier Emission'!$D$55:$D$79=H2697) * ('Supplier Emission'!$F$55:$F$79=$E$2672)),
            _xlws.FILTER('Supplier Emission'!$I$55:$I$79,
                   ('Supplier Emission'!$D$55:$D$79=H2697) * ('Supplier Emission'!$F$55:$F$79=$E$2672)),
            ""),
    "")</f>
        <v/>
      </c>
      <c r="L2697" s="311" t="str">
        <f t="array" ref="L2697">IFERROR(
    XLOOKUP(F2697,
            _xlws.FILTER('Supplier Emission'!$G$55:$G$79,
                   ('Supplier Emission'!$D$55:$D$79=H2697) * ('Supplier Emission'!$F$55:$F$79=$E$2672)),
            _xlws.FILTER('Supplier Emission'!$J$55:$J$79,
                   ('Supplier Emission'!$D$55:$D$79=H2697) * ('Supplier Emission'!$F$55:$F$79=$E$2672)),
            ""),
    "")</f>
        <v/>
      </c>
      <c r="M2697" s="311" t="str">
        <f t="array" ref="M2697">IFERROR(
    XLOOKUP(F2697,
            _xlws.FILTER('Supplier Emission'!$G$55:$G$79,
                   ('Supplier Emission'!$D$55:$D$79=H2697) * ('Supplier Emission'!$F$55:$F$79=$E$2672)),
            _xlws.FILTER('Supplier Emission'!$M$55:$M$79,
                   ('Supplier Emission'!$D$55:$D$79=H2697) * ('Supplier Emission'!$F$55:$F$79=$E$2672)),
            ""),
    "")</f>
        <v/>
      </c>
      <c r="N2697" s="311" t="str">
        <f t="array" ref="N2697">IFERROR(
    XLOOKUP(F2697,
            _xlws.FILTER('Supplier Emission'!$G$55:$G$79,
                   ('Supplier Emission'!$D$55:$D$79=H2697) * ('Supplier Emission'!$F$55:$F$79=$E$2672)),
            _xlws.FILTER('Supplier Emission'!$H$55:$H$79,
                   ('Supplier Emission'!$D$55:$D$79=H2697) * ('Supplier Emission'!$F$55:$F$79=$E$2672)),
            ""),
    "")</f>
        <v/>
      </c>
      <c r="O2697" s="311" t="str">
        <f t="array" ref="O2697">XLOOKUP(1,('Emission Factors'!$E$5:$E$488='GHG emissions calculations'!$F2697)*('Emission Factors'!$H$5:$H$488='GHG emissions calculations'!$H2697),INDEX('Emission Factors'!$E$5:$T$488,0,MATCH('GHG emissions calculations'!O$6,'Emission Factors'!$E$5:$T$5,0)),"",0)</f>
        <v>Bâtiment industriel - structure en béton</v>
      </c>
      <c r="P2697" s="313">
        <f t="array" ref="P2697">IFERROR(
    INDEX('Emission Factors'!$E$5:$P$488,
          MATCH(1,
                ('Emission Factors'!$E$5:$E$488 = 'GHG emissions calculations'!$F2697) *
                ('Emission Factors'!$H$5:$H$488 = 'GHG emissions calculations'!$H2697),
                0),
          MATCH('GHG emissions calculations'!P$6,'Emission Factors'!$E$5:$P$5,0)),
    "")</f>
        <v>825</v>
      </c>
      <c r="Q2697" s="311" t="str">
        <f t="array" ref="Q2697">IFERROR(
    IF(
        INDEX('Emission Factors'!$E$5:$P$488,
              MATCH(1,
                    ('Emission Factors'!$E$5:$E$488 = 'GHG emissions calculations'!$F2697) *
                    ('Emission Factors'!$H$5:$H$488 = 'GHG emissions calculations'!$H2697),
                    0),
              MATCH('GHG emissions calculations'!Q$6, 'Emission Factors'!$E$5:$P$5, 0)) &lt;&gt; "",
        INDEX('Emission Factors'!$E$5:$P$488,
              MATCH(1,
                    ('Emission Factors'!$E$5:$E$488 = 'GHG emissions calculations'!$F2697) *
                    ('Emission Factors'!$H$5:$H$488 = 'GHG emissions calculations'!$H2697),
                    0),
              MATCH('GHG emissions calculations'!Q$6, 'Emission Factors'!$E$5:$P$5, 0)),
        ""),
    "")</f>
        <v>kgCO2e/m²</v>
      </c>
      <c r="R2697" s="311" t="str">
        <f t="array" ref="R2697">IFERROR(
    IF(
        INDEX('Emission Factors'!$E$5:$R$488,
              MATCH(1,
                    ('Emission Factors'!$E$5:$E$488 = 'GHG emissions calculations'!$F2697) *
                    ('Emission Factors'!$H$5:$H$488 = 'GHG emissions calculations'!$H2697),
                    0),
              MATCH('GHG emissions calculations'!R$6, 'Emission Factors'!$E$5:$R$5, 0)) &lt;&gt; "",
        INDEX('Emission Factors'!$E$5:$R$488,
              MATCH(1,
                    ('Emission Factors'!$E$5:$E$488 = 'GHG emissions calculations'!$F2697) *
                    ('Emission Factors'!$H$5:$H$488 = 'GHG emissions calculations'!$H2697),
                    0),
              MATCH('GHG emissions calculations'!R$6, 'Emission Factors'!$E$5:$R$5, 0)),
        ""),
    "")</f>
        <v>Europe</v>
      </c>
      <c r="S2697" s="312">
        <f t="shared" si="5"/>
        <v>0</v>
      </c>
      <c r="T2697" s="23"/>
    </row>
    <row r="2698" ht="15.75" customHeight="1" outlineLevel="2">
      <c r="A2698" s="23"/>
      <c r="B2698" s="71"/>
      <c r="C2698" s="71"/>
      <c r="D2698" s="71"/>
      <c r="E2698" s="314"/>
      <c r="F2698" s="316" t="str">
        <f>Lists!AV59</f>
        <v>Industrial building, concrete - Global or unspecified region</v>
      </c>
      <c r="G2698" s="311" t="str">
        <f t="array" ref="G2698">XLOOKUP(1,('Emission Factors'!$E$5:$E$488='GHG emissions calculations'!$F2698)*('Emission Factors'!$H$5:$H$488='GHG emissions calculations'!$H2698),INDEX('Emission Factors'!$E$5:$T$488,0,MATCH('GHG emissions calculations'!G$2670,'Emission Factors'!$E$5:$T$5,0)),"",0)</f>
        <v/>
      </c>
      <c r="H2698" s="316" t="s">
        <v>237</v>
      </c>
      <c r="I2698" s="312" t="str">
        <f>IF(
    SUMIFS('Import data'!$L$57:$L$80,
           'Import data'!$J$57:$J$80, F2698,
           'Import data'!$G$57:$G$80, 'GHG emissions calculations'!$H2698,
           'Import data'!$I$57:$I$80,$E$2672) &lt;&gt; 0,
    SUMIFS('Import data'!$L$57:$L$80,
           'Import data'!$J$57:$J$80, F2698,
           'Import data'!$G$57:$G$80, 'GHG emissions calculations'!$H2698,
           'Import data'!$I$57:$I$80,$E$2672),
    ""
)</f>
        <v/>
      </c>
      <c r="J2698" s="311" t="str">
        <f t="array" ref="J2698">IF(
    XLOOKUP(F2698, 'Import data'!$J$26:$J$47, 'Import data'!$M$26:$M$47, "", 0) = "Please add the region-specific supplier emission factor or choose a different region available in the IAEG database.",
    "",
    XLOOKUP(F2698, 'Import data'!$J$26:$J$47, 'Import data'!$M$26:$M$47, "", 0)
)</f>
        <v/>
      </c>
      <c r="K2698" s="311" t="str">
        <f t="array" ref="K2698">IFERROR(
    XLOOKUP(F2698,
            _xlws.FILTER('Supplier Emission'!$G$55:$G$79,
                   ('Supplier Emission'!$D$55:$D$79=H2698) * ('Supplier Emission'!$F$55:$F$79=$E$2672)),
            _xlws.FILTER('Supplier Emission'!$I$55:$I$79,
                   ('Supplier Emission'!$D$55:$D$79=H2698) * ('Supplier Emission'!$F$55:$F$79=$E$2672)),
            ""),
    "")</f>
        <v/>
      </c>
      <c r="L2698" s="311" t="str">
        <f t="array" ref="L2698">IFERROR(
    XLOOKUP(F2698,
            _xlws.FILTER('Supplier Emission'!$G$55:$G$79,
                   ('Supplier Emission'!$D$55:$D$79=H2698) * ('Supplier Emission'!$F$55:$F$79=$E$2672)),
            _xlws.FILTER('Supplier Emission'!$J$55:$J$79,
                   ('Supplier Emission'!$D$55:$D$79=H2698) * ('Supplier Emission'!$F$55:$F$79=$E$2672)),
            ""),
    "")</f>
        <v/>
      </c>
      <c r="M2698" s="311" t="str">
        <f t="array" ref="M2698">IFERROR(
    XLOOKUP(F2698,
            _xlws.FILTER('Supplier Emission'!$G$55:$G$79,
                   ('Supplier Emission'!$D$55:$D$79=H2698) * ('Supplier Emission'!$F$55:$F$79=$E$2672)),
            _xlws.FILTER('Supplier Emission'!$M$55:$M$79,
                   ('Supplier Emission'!$D$55:$D$79=H2698) * ('Supplier Emission'!$F$55:$F$79=$E$2672)),
            ""),
    "")</f>
        <v/>
      </c>
      <c r="N2698" s="311" t="str">
        <f t="array" ref="N2698">IFERROR(
    XLOOKUP(F2698,
            _xlws.FILTER('Supplier Emission'!$G$55:$G$79,
                   ('Supplier Emission'!$D$55:$D$79=H2698) * ('Supplier Emission'!$F$55:$F$79=$E$2672)),
            _xlws.FILTER('Supplier Emission'!$H$55:$H$79,
                   ('Supplier Emission'!$D$55:$D$79=H2698) * ('Supplier Emission'!$F$55:$F$79=$E$2672)),
            ""),
    "")</f>
        <v/>
      </c>
      <c r="O2698" s="311" t="str">
        <f t="array" ref="O2698">XLOOKUP(1,('Emission Factors'!$E$5:$E$488='GHG emissions calculations'!$F2698)*('Emission Factors'!$H$5:$H$488='GHG emissions calculations'!$H2698),INDEX('Emission Factors'!$E$5:$T$488,0,MATCH('GHG emissions calculations'!O$6,'Emission Factors'!$E$5:$T$5,0)),"",0)</f>
        <v/>
      </c>
      <c r="P2698" s="313" t="str">
        <f t="array" ref="P2698">IFERROR(
    INDEX('Emission Factors'!$E$5:$P$488,
          MATCH(1,
                ('Emission Factors'!$E$5:$E$488 = 'GHG emissions calculations'!$F2698) *
                ('Emission Factors'!$H$5:$H$488 = 'GHG emissions calculations'!$H2698),
                0),
          MATCH('GHG emissions calculations'!P$6,'Emission Factors'!$E$5:$P$5,0)),
    "")</f>
        <v/>
      </c>
      <c r="Q2698" s="311" t="str">
        <f t="array" ref="Q2698">IFERROR(
    IF(
        INDEX('Emission Factors'!$E$5:$P$488,
              MATCH(1,
                    ('Emission Factors'!$E$5:$E$488 = 'GHG emissions calculations'!$F2698) *
                    ('Emission Factors'!$H$5:$H$488 = 'GHG emissions calculations'!$H2698),
                    0),
              MATCH('GHG emissions calculations'!Q$6, 'Emission Factors'!$E$5:$P$5, 0)) &lt;&gt; "",
        INDEX('Emission Factors'!$E$5:$P$488,
              MATCH(1,
                    ('Emission Factors'!$E$5:$E$488 = 'GHG emissions calculations'!$F2698) *
                    ('Emission Factors'!$H$5:$H$488 = 'GHG emissions calculations'!$H2698),
                    0),
              MATCH('GHG emissions calculations'!Q$6, 'Emission Factors'!$E$5:$P$5, 0)),
        ""),
    "")</f>
        <v/>
      </c>
      <c r="R2698" s="311" t="str">
        <f t="array" ref="R2698">IFERROR(
    IF(
        INDEX('Emission Factors'!$E$5:$R$488,
              MATCH(1,
                    ('Emission Factors'!$E$5:$E$488 = 'GHG emissions calculations'!$F2698) *
                    ('Emission Factors'!$H$5:$H$488 = 'GHG emissions calculations'!$H2698),
                    0),
              MATCH('GHG emissions calculations'!R$6, 'Emission Factors'!$E$5:$R$5, 0)) &lt;&gt; "",
        INDEX('Emission Factors'!$E$5:$R$488,
              MATCH(1,
                    ('Emission Factors'!$E$5:$E$488 = 'GHG emissions calculations'!$F2698) *
                    ('Emission Factors'!$H$5:$H$488 = 'GHG emissions calculations'!$H2698),
                    0),
              MATCH('GHG emissions calculations'!R$6, 'Emission Factors'!$E$5:$R$5, 0)),
        ""),
    "")</f>
        <v/>
      </c>
      <c r="S2698" s="312">
        <f t="shared" si="5"/>
        <v>0</v>
      </c>
      <c r="T2698" s="23"/>
    </row>
    <row r="2699" ht="15.75" customHeight="1" outlineLevel="2">
      <c r="A2699" s="23"/>
      <c r="B2699" s="71"/>
      <c r="C2699" s="71"/>
      <c r="D2699" s="71"/>
      <c r="E2699" s="314"/>
      <c r="F2699" s="316" t="str">
        <f>Lists!AV58</f>
        <v>Industrial building, concrete - Middle East</v>
      </c>
      <c r="G2699" s="311" t="str">
        <f t="array" ref="G2699">XLOOKUP(1,('Emission Factors'!$E$5:$E$488='GHG emissions calculations'!$F2699)*('Emission Factors'!$H$5:$H$488='GHG emissions calculations'!$H2699),INDEX('Emission Factors'!$E$5:$T$488,0,MATCH('GHG emissions calculations'!G$2670,'Emission Factors'!$E$5:$T$5,0)),"",0)</f>
        <v/>
      </c>
      <c r="H2699" s="316" t="s">
        <v>237</v>
      </c>
      <c r="I2699" s="312" t="str">
        <f>IF(
    SUMIFS('Import data'!$L$57:$L$80,
           'Import data'!$J$57:$J$80, F2699,
           'Import data'!$G$57:$G$80, 'GHG emissions calculations'!$H2699,
           'Import data'!$I$57:$I$80,$E$2672) &lt;&gt; 0,
    SUMIFS('Import data'!$L$57:$L$80,
           'Import data'!$J$57:$J$80, F2699,
           'Import data'!$G$57:$G$80, 'GHG emissions calculations'!$H2699,
           'Import data'!$I$57:$I$80,$E$2672),
    ""
)</f>
        <v/>
      </c>
      <c r="J2699" s="311" t="str">
        <f t="array" ref="J2699">IF(
    XLOOKUP(F2699, 'Import data'!$J$26:$J$47, 'Import data'!$M$26:$M$47, "", 0) = "Please add the region-specific supplier emission factor or choose a different region available in the IAEG database.",
    "",
    XLOOKUP(F2699, 'Import data'!$J$26:$J$47, 'Import data'!$M$26:$M$47, "", 0)
)</f>
        <v/>
      </c>
      <c r="K2699" s="311" t="str">
        <f t="array" ref="K2699">IFERROR(
    XLOOKUP(F2699,
            _xlws.FILTER('Supplier Emission'!$G$55:$G$79,
                   ('Supplier Emission'!$D$55:$D$79=H2699) * ('Supplier Emission'!$F$55:$F$79=$E$2672)),
            _xlws.FILTER('Supplier Emission'!$I$55:$I$79,
                   ('Supplier Emission'!$D$55:$D$79=H2699) * ('Supplier Emission'!$F$55:$F$79=$E$2672)),
            ""),
    "")</f>
        <v/>
      </c>
      <c r="L2699" s="311" t="str">
        <f t="array" ref="L2699">IFERROR(
    XLOOKUP(F2699,
            _xlws.FILTER('Supplier Emission'!$G$55:$G$79,
                   ('Supplier Emission'!$D$55:$D$79=H2699) * ('Supplier Emission'!$F$55:$F$79=$E$2672)),
            _xlws.FILTER('Supplier Emission'!$J$55:$J$79,
                   ('Supplier Emission'!$D$55:$D$79=H2699) * ('Supplier Emission'!$F$55:$F$79=$E$2672)),
            ""),
    "")</f>
        <v/>
      </c>
      <c r="M2699" s="311" t="str">
        <f t="array" ref="M2699">IFERROR(
    XLOOKUP(F2699,
            _xlws.FILTER('Supplier Emission'!$G$55:$G$79,
                   ('Supplier Emission'!$D$55:$D$79=H2699) * ('Supplier Emission'!$F$55:$F$79=$E$2672)),
            _xlws.FILTER('Supplier Emission'!$M$55:$M$79,
                   ('Supplier Emission'!$D$55:$D$79=H2699) * ('Supplier Emission'!$F$55:$F$79=$E$2672)),
            ""),
    "")</f>
        <v/>
      </c>
      <c r="N2699" s="311" t="str">
        <f t="array" ref="N2699">IFERROR(
    XLOOKUP(F2699,
            _xlws.FILTER('Supplier Emission'!$G$55:$G$79,
                   ('Supplier Emission'!$D$55:$D$79=H2699) * ('Supplier Emission'!$F$55:$F$79=$E$2672)),
            _xlws.FILTER('Supplier Emission'!$H$55:$H$79,
                   ('Supplier Emission'!$D$55:$D$79=H2699) * ('Supplier Emission'!$F$55:$F$79=$E$2672)),
            ""),
    "")</f>
        <v/>
      </c>
      <c r="O2699" s="311" t="str">
        <f t="array" ref="O2699">XLOOKUP(1,('Emission Factors'!$E$5:$E$488='GHG emissions calculations'!$F2699)*('Emission Factors'!$H$5:$H$488='GHG emissions calculations'!$H2699),INDEX('Emission Factors'!$E$5:$T$488,0,MATCH('GHG emissions calculations'!O$6,'Emission Factors'!$E$5:$T$5,0)),"",0)</f>
        <v/>
      </c>
      <c r="P2699" s="313" t="str">
        <f t="array" ref="P2699">IFERROR(
    INDEX('Emission Factors'!$E$5:$P$488,
          MATCH(1,
                ('Emission Factors'!$E$5:$E$488 = 'GHG emissions calculations'!$F2699) *
                ('Emission Factors'!$H$5:$H$488 = 'GHG emissions calculations'!$H2699),
                0),
          MATCH('GHG emissions calculations'!P$6,'Emission Factors'!$E$5:$P$5,0)),
    "")</f>
        <v/>
      </c>
      <c r="Q2699" s="311" t="str">
        <f t="array" ref="Q2699">IFERROR(
    IF(
        INDEX('Emission Factors'!$E$5:$P$488,
              MATCH(1,
                    ('Emission Factors'!$E$5:$E$488 = 'GHG emissions calculations'!$F2699) *
                    ('Emission Factors'!$H$5:$H$488 = 'GHG emissions calculations'!$H2699),
                    0),
              MATCH('GHG emissions calculations'!Q$6, 'Emission Factors'!$E$5:$P$5, 0)) &lt;&gt; "",
        INDEX('Emission Factors'!$E$5:$P$488,
              MATCH(1,
                    ('Emission Factors'!$E$5:$E$488 = 'GHG emissions calculations'!$F2699) *
                    ('Emission Factors'!$H$5:$H$488 = 'GHG emissions calculations'!$H2699),
                    0),
              MATCH('GHG emissions calculations'!Q$6, 'Emission Factors'!$E$5:$P$5, 0)),
        ""),
    "")</f>
        <v/>
      </c>
      <c r="R2699" s="311" t="str">
        <f t="array" ref="R2699">IFERROR(
    IF(
        INDEX('Emission Factors'!$E$5:$R$488,
              MATCH(1,
                    ('Emission Factors'!$E$5:$E$488 = 'GHG emissions calculations'!$F2699) *
                    ('Emission Factors'!$H$5:$H$488 = 'GHG emissions calculations'!$H2699),
                    0),
              MATCH('GHG emissions calculations'!R$6, 'Emission Factors'!$E$5:$R$5, 0)) &lt;&gt; "",
        INDEX('Emission Factors'!$E$5:$R$488,
              MATCH(1,
                    ('Emission Factors'!$E$5:$E$488 = 'GHG emissions calculations'!$F2699) *
                    ('Emission Factors'!$H$5:$H$488 = 'GHG emissions calculations'!$H2699),
                    0),
              MATCH('GHG emissions calculations'!R$6, 'Emission Factors'!$E$5:$R$5, 0)),
        ""),
    "")</f>
        <v/>
      </c>
      <c r="S2699" s="312">
        <f t="shared" si="5"/>
        <v>0</v>
      </c>
      <c r="T2699" s="23"/>
    </row>
    <row r="2700" ht="15.75" customHeight="1" outlineLevel="2">
      <c r="A2700" s="23"/>
      <c r="B2700" s="71"/>
      <c r="C2700" s="71"/>
      <c r="D2700" s="71"/>
      <c r="E2700" s="314"/>
      <c r="F2700" s="316" t="str">
        <f>Lists!AV57</f>
        <v>Industrial building, concrete - Oceania</v>
      </c>
      <c r="G2700" s="311" t="str">
        <f t="array" ref="G2700">XLOOKUP(1,('Emission Factors'!$E$5:$E$488='GHG emissions calculations'!$F2700)*('Emission Factors'!$H$5:$H$488='GHG emissions calculations'!$H2700),INDEX('Emission Factors'!$E$5:$T$488,0,MATCH('GHG emissions calculations'!G$2670,'Emission Factors'!$E$5:$T$5,0)),"",0)</f>
        <v/>
      </c>
      <c r="H2700" s="316" t="s">
        <v>237</v>
      </c>
      <c r="I2700" s="312" t="str">
        <f>IF(
    SUMIFS('Import data'!$L$57:$L$80,
           'Import data'!$J$57:$J$80, F2700,
           'Import data'!$G$57:$G$80, 'GHG emissions calculations'!$H2700,
           'Import data'!$I$57:$I$80,$E$2672) &lt;&gt; 0,
    SUMIFS('Import data'!$L$57:$L$80,
           'Import data'!$J$57:$J$80, F2700,
           'Import data'!$G$57:$G$80, 'GHG emissions calculations'!$H2700,
           'Import data'!$I$57:$I$80,$E$2672),
    ""
)</f>
        <v/>
      </c>
      <c r="J2700" s="311" t="str">
        <f t="array" ref="J2700">IF(
    XLOOKUP(F2700, 'Import data'!$J$26:$J$47, 'Import data'!$M$26:$M$47, "", 0) = "Please add the region-specific supplier emission factor or choose a different region available in the IAEG database.",
    "",
    XLOOKUP(F2700, 'Import data'!$J$26:$J$47, 'Import data'!$M$26:$M$47, "", 0)
)</f>
        <v/>
      </c>
      <c r="K2700" s="311" t="str">
        <f t="array" ref="K2700">IFERROR(
    XLOOKUP(F2700,
            _xlws.FILTER('Supplier Emission'!$G$55:$G$79,
                   ('Supplier Emission'!$D$55:$D$79=H2700) * ('Supplier Emission'!$F$55:$F$79=$E$2672)),
            _xlws.FILTER('Supplier Emission'!$I$55:$I$79,
                   ('Supplier Emission'!$D$55:$D$79=H2700) * ('Supplier Emission'!$F$55:$F$79=$E$2672)),
            ""),
    "")</f>
        <v/>
      </c>
      <c r="L2700" s="311" t="str">
        <f t="array" ref="L2700">IFERROR(
    XLOOKUP(F2700,
            _xlws.FILTER('Supplier Emission'!$G$55:$G$79,
                   ('Supplier Emission'!$D$55:$D$79=H2700) * ('Supplier Emission'!$F$55:$F$79=$E$2672)),
            _xlws.FILTER('Supplier Emission'!$J$55:$J$79,
                   ('Supplier Emission'!$D$55:$D$79=H2700) * ('Supplier Emission'!$F$55:$F$79=$E$2672)),
            ""),
    "")</f>
        <v/>
      </c>
      <c r="M2700" s="311" t="str">
        <f t="array" ref="M2700">IFERROR(
    XLOOKUP(F2700,
            _xlws.FILTER('Supplier Emission'!$G$55:$G$79,
                   ('Supplier Emission'!$D$55:$D$79=H2700) * ('Supplier Emission'!$F$55:$F$79=$E$2672)),
            _xlws.FILTER('Supplier Emission'!$M$55:$M$79,
                   ('Supplier Emission'!$D$55:$D$79=H2700) * ('Supplier Emission'!$F$55:$F$79=$E$2672)),
            ""),
    "")</f>
        <v/>
      </c>
      <c r="N2700" s="311" t="str">
        <f t="array" ref="N2700">IFERROR(
    XLOOKUP(F2700,
            _xlws.FILTER('Supplier Emission'!$G$55:$G$79,
                   ('Supplier Emission'!$D$55:$D$79=H2700) * ('Supplier Emission'!$F$55:$F$79=$E$2672)),
            _xlws.FILTER('Supplier Emission'!$H$55:$H$79,
                   ('Supplier Emission'!$D$55:$D$79=H2700) * ('Supplier Emission'!$F$55:$F$79=$E$2672)),
            ""),
    "")</f>
        <v/>
      </c>
      <c r="O2700" s="311" t="str">
        <f t="array" ref="O2700">XLOOKUP(1,('Emission Factors'!$E$5:$E$488='GHG emissions calculations'!$F2700)*('Emission Factors'!$H$5:$H$488='GHG emissions calculations'!$H2700),INDEX('Emission Factors'!$E$5:$T$488,0,MATCH('GHG emissions calculations'!O$6,'Emission Factors'!$E$5:$T$5,0)),"",0)</f>
        <v/>
      </c>
      <c r="P2700" s="313" t="str">
        <f t="array" ref="P2700">IFERROR(
    INDEX('Emission Factors'!$E$5:$P$488,
          MATCH(1,
                ('Emission Factors'!$E$5:$E$488 = 'GHG emissions calculations'!$F2700) *
                ('Emission Factors'!$H$5:$H$488 = 'GHG emissions calculations'!$H2700),
                0),
          MATCH('GHG emissions calculations'!P$6,'Emission Factors'!$E$5:$P$5,0)),
    "")</f>
        <v/>
      </c>
      <c r="Q2700" s="311" t="str">
        <f t="array" ref="Q2700">IFERROR(
    IF(
        INDEX('Emission Factors'!$E$5:$P$488,
              MATCH(1,
                    ('Emission Factors'!$E$5:$E$488 = 'GHG emissions calculations'!$F2700) *
                    ('Emission Factors'!$H$5:$H$488 = 'GHG emissions calculations'!$H2700),
                    0),
              MATCH('GHG emissions calculations'!Q$6, 'Emission Factors'!$E$5:$P$5, 0)) &lt;&gt; "",
        INDEX('Emission Factors'!$E$5:$P$488,
              MATCH(1,
                    ('Emission Factors'!$E$5:$E$488 = 'GHG emissions calculations'!$F2700) *
                    ('Emission Factors'!$H$5:$H$488 = 'GHG emissions calculations'!$H2700),
                    0),
              MATCH('GHG emissions calculations'!Q$6, 'Emission Factors'!$E$5:$P$5, 0)),
        ""),
    "")</f>
        <v/>
      </c>
      <c r="R2700" s="311" t="str">
        <f t="array" ref="R2700">IFERROR(
    IF(
        INDEX('Emission Factors'!$E$5:$R$488,
              MATCH(1,
                    ('Emission Factors'!$E$5:$E$488 = 'GHG emissions calculations'!$F2700) *
                    ('Emission Factors'!$H$5:$H$488 = 'GHG emissions calculations'!$H2700),
                    0),
              MATCH('GHG emissions calculations'!R$6, 'Emission Factors'!$E$5:$R$5, 0)) &lt;&gt; "",
        INDEX('Emission Factors'!$E$5:$R$488,
              MATCH(1,
                    ('Emission Factors'!$E$5:$E$488 = 'GHG emissions calculations'!$F2700) *
                    ('Emission Factors'!$H$5:$H$488 = 'GHG emissions calculations'!$H2700),
                    0),
              MATCH('GHG emissions calculations'!R$6, 'Emission Factors'!$E$5:$R$5, 0)),
        ""),
    "")</f>
        <v/>
      </c>
      <c r="S2700" s="312">
        <f t="shared" si="5"/>
        <v>0</v>
      </c>
      <c r="T2700" s="23"/>
    </row>
    <row r="2701" ht="15.75" customHeight="1" outlineLevel="2">
      <c r="A2701" s="23"/>
      <c r="B2701" s="71"/>
      <c r="C2701" s="71"/>
      <c r="D2701" s="71"/>
      <c r="E2701" s="314"/>
      <c r="F2701" s="316" t="str">
        <f>Lists!AU70</f>
        <v>Industrial building, metal  - Africa</v>
      </c>
      <c r="G2701" s="311" t="str">
        <f t="array" ref="G2701">XLOOKUP(1,('Emission Factors'!$E$5:$E$488='GHG emissions calculations'!$F2701)*('Emission Factors'!$H$5:$H$488='GHG emissions calculations'!$H2701),INDEX('Emission Factors'!$E$5:$T$488,0,MATCH('GHG emissions calculations'!G$2670,'Emission Factors'!$E$5:$T$5,0)),"",0)</f>
        <v/>
      </c>
      <c r="H2701" s="316" t="s">
        <v>238</v>
      </c>
      <c r="I2701" s="312" t="str">
        <f>IF(
    SUMIFS('Import data'!$L$57:$L$80,
           'Import data'!$J$57:$J$80, F2701,
           'Import data'!$G$57:$G$80, 'GHG emissions calculations'!$H2701,
           'Import data'!$I$57:$I$80,$E$2672) &lt;&gt; 0,
    SUMIFS('Import data'!$L$57:$L$80,
           'Import data'!$J$57:$J$80, F2701,
           'Import data'!$G$57:$G$80, 'GHG emissions calculations'!$H2701,
           'Import data'!$I$57:$I$80,$E$2672),
    ""
)</f>
        <v/>
      </c>
      <c r="J2701" s="311" t="str">
        <f t="array" ref="J2701">IF(
    XLOOKUP(F2701, 'Import data'!$J$26:$J$47, 'Import data'!$M$26:$M$47, "", 0) = "Please add the region-specific supplier emission factor or choose a different region available in the IAEG database.",
    "",
    XLOOKUP(F2701, 'Import data'!$J$26:$J$47, 'Import data'!$M$26:$M$47, "", 0)
)</f>
        <v/>
      </c>
      <c r="K2701" s="311" t="str">
        <f t="array" ref="K2701">IFERROR(
    XLOOKUP(F2701,
            _xlws.FILTER('Supplier Emission'!$G$55:$G$79,
                   ('Supplier Emission'!$D$55:$D$79=H2701) * ('Supplier Emission'!$F$55:$F$79=$E$2672)),
            _xlws.FILTER('Supplier Emission'!$I$55:$I$79,
                   ('Supplier Emission'!$D$55:$D$79=H2701) * ('Supplier Emission'!$F$55:$F$79=$E$2672)),
            ""),
    "")</f>
        <v/>
      </c>
      <c r="L2701" s="311" t="str">
        <f t="array" ref="L2701">IFERROR(
    XLOOKUP(F2701,
            _xlws.FILTER('Supplier Emission'!$G$55:$G$79,
                   ('Supplier Emission'!$D$55:$D$79=H2701) * ('Supplier Emission'!$F$55:$F$79=$E$2672)),
            _xlws.FILTER('Supplier Emission'!$J$55:$J$79,
                   ('Supplier Emission'!$D$55:$D$79=H2701) * ('Supplier Emission'!$F$55:$F$79=$E$2672)),
            ""),
    "")</f>
        <v/>
      </c>
      <c r="M2701" s="311" t="str">
        <f t="array" ref="M2701">IFERROR(
    XLOOKUP(F2701,
            _xlws.FILTER('Supplier Emission'!$G$55:$G$79,
                   ('Supplier Emission'!$D$55:$D$79=H2701) * ('Supplier Emission'!$F$55:$F$79=$E$2672)),
            _xlws.FILTER('Supplier Emission'!$M$55:$M$79,
                   ('Supplier Emission'!$D$55:$D$79=H2701) * ('Supplier Emission'!$F$55:$F$79=$E$2672)),
            ""),
    "")</f>
        <v/>
      </c>
      <c r="N2701" s="311" t="str">
        <f t="array" ref="N2701">IFERROR(
    XLOOKUP(F2701,
            _xlws.FILTER('Supplier Emission'!$G$55:$G$79,
                   ('Supplier Emission'!$D$55:$D$79=H2701) * ('Supplier Emission'!$F$55:$F$79=$E$2672)),
            _xlws.FILTER('Supplier Emission'!$H$55:$H$79,
                   ('Supplier Emission'!$D$55:$D$79=H2701) * ('Supplier Emission'!$F$55:$F$79=$E$2672)),
            ""),
    "")</f>
        <v/>
      </c>
      <c r="O2701" s="311" t="str">
        <f t="array" ref="O2701">XLOOKUP(1,('Emission Factors'!$E$5:$E$488='GHG emissions calculations'!$F2701)*('Emission Factors'!$H$5:$H$488='GHG emissions calculations'!$H2701),INDEX('Emission Factors'!$E$5:$T$488,0,MATCH('GHG emissions calculations'!O$6,'Emission Factors'!$E$5:$T$5,0)),"",0)</f>
        <v/>
      </c>
      <c r="P2701" s="313" t="str">
        <f t="array" ref="P2701">IFERROR(
    INDEX('Emission Factors'!$E$5:$P$488,
          MATCH(1,
                ('Emission Factors'!$E$5:$E$488 = 'GHG emissions calculations'!$F2701) *
                ('Emission Factors'!$H$5:$H$488 = 'GHG emissions calculations'!$H2701),
                0),
          MATCH('GHG emissions calculations'!P$6,'Emission Factors'!$E$5:$P$5,0)),
    "")</f>
        <v/>
      </c>
      <c r="Q2701" s="311" t="str">
        <f t="array" ref="Q2701">IFERROR(
    IF(
        INDEX('Emission Factors'!$E$5:$P$488,
              MATCH(1,
                    ('Emission Factors'!$E$5:$E$488 = 'GHG emissions calculations'!$F2701) *
                    ('Emission Factors'!$H$5:$H$488 = 'GHG emissions calculations'!$H2701),
                    0),
              MATCH('GHG emissions calculations'!Q$6, 'Emission Factors'!$E$5:$P$5, 0)) &lt;&gt; "",
        INDEX('Emission Factors'!$E$5:$P$488,
              MATCH(1,
                    ('Emission Factors'!$E$5:$E$488 = 'GHG emissions calculations'!$F2701) *
                    ('Emission Factors'!$H$5:$H$488 = 'GHG emissions calculations'!$H2701),
                    0),
              MATCH('GHG emissions calculations'!Q$6, 'Emission Factors'!$E$5:$P$5, 0)),
        ""),
    "")</f>
        <v/>
      </c>
      <c r="R2701" s="311" t="str">
        <f t="array" ref="R2701">IFERROR(
    IF(
        INDEX('Emission Factors'!$E$5:$R$488,
              MATCH(1,
                    ('Emission Factors'!$E$5:$E$488 = 'GHG emissions calculations'!$F2701) *
                    ('Emission Factors'!$H$5:$H$488 = 'GHG emissions calculations'!$H2701),
                    0),
              MATCH('GHG emissions calculations'!R$6, 'Emission Factors'!$E$5:$R$5, 0)) &lt;&gt; "",
        INDEX('Emission Factors'!$E$5:$R$488,
              MATCH(1,
                    ('Emission Factors'!$E$5:$E$488 = 'GHG emissions calculations'!$F2701) *
                    ('Emission Factors'!$H$5:$H$488 = 'GHG emissions calculations'!$H2701),
                    0),
              MATCH('GHG emissions calculations'!R$6, 'Emission Factors'!$E$5:$R$5, 0)),
        ""),
    "")</f>
        <v/>
      </c>
      <c r="S2701" s="312">
        <f t="shared" si="5"/>
        <v>0</v>
      </c>
      <c r="T2701" s="23"/>
    </row>
    <row r="2702" ht="15.75" customHeight="1" outlineLevel="2">
      <c r="A2702" s="23"/>
      <c r="B2702" s="71"/>
      <c r="C2702" s="71"/>
      <c r="D2702" s="71"/>
      <c r="E2702" s="314"/>
      <c r="F2702" s="316" t="str">
        <f>Lists!AU68</f>
        <v>Industrial building, metal  - America</v>
      </c>
      <c r="G2702" s="311">
        <f t="array" ref="G2702">XLOOKUP(1,('Emission Factors'!$E$5:$E$488='GHG emissions calculations'!$F2702)*('Emission Factors'!$H$5:$H$488='GHG emissions calculations'!$H2702),INDEX('Emission Factors'!$E$5:$T$488,0,MATCH('GHG emissions calculations'!G$2670,'Emission Factors'!$E$5:$T$5,0)),"",0)</f>
        <v>3</v>
      </c>
      <c r="H2702" s="316" t="s">
        <v>238</v>
      </c>
      <c r="I2702" s="312" t="str">
        <f>IF(
    SUMIFS('Import data'!$L$57:$L$80,
           'Import data'!$J$57:$J$80, F2702,
           'Import data'!$G$57:$G$80, 'GHG emissions calculations'!$H2702,
           'Import data'!$I$57:$I$80,$E$2672) &lt;&gt; 0,
    SUMIFS('Import data'!$L$57:$L$80,
           'Import data'!$J$57:$J$80, F2702,
           'Import data'!$G$57:$G$80, 'GHG emissions calculations'!$H2702,
           'Import data'!$I$57:$I$80,$E$2672),
    ""
)</f>
        <v/>
      </c>
      <c r="J2702" s="311" t="str">
        <f t="array" ref="J2702">IF(
    XLOOKUP(F2702, 'Import data'!$J$26:$J$47, 'Import data'!$M$26:$M$47, "", 0) = "Please add the region-specific supplier emission factor or choose a different region available in the IAEG database.",
    "",
    XLOOKUP(F2702, 'Import data'!$J$26:$J$47, 'Import data'!$M$26:$M$47, "", 0)
)</f>
        <v/>
      </c>
      <c r="K2702" s="311" t="str">
        <f t="array" ref="K2702">IFERROR(
    XLOOKUP(F2702,
            _xlws.FILTER('Supplier Emission'!$G$55:$G$79,
                   ('Supplier Emission'!$D$55:$D$79=H2702) * ('Supplier Emission'!$F$55:$F$79=$E$2672)),
            _xlws.FILTER('Supplier Emission'!$I$55:$I$79,
                   ('Supplier Emission'!$D$55:$D$79=H2702) * ('Supplier Emission'!$F$55:$F$79=$E$2672)),
            ""),
    "")</f>
        <v/>
      </c>
      <c r="L2702" s="311" t="str">
        <f t="array" ref="L2702">IFERROR(
    XLOOKUP(F2702,
            _xlws.FILTER('Supplier Emission'!$G$55:$G$79,
                   ('Supplier Emission'!$D$55:$D$79=H2702) * ('Supplier Emission'!$F$55:$F$79=$E$2672)),
            _xlws.FILTER('Supplier Emission'!$J$55:$J$79,
                   ('Supplier Emission'!$D$55:$D$79=H2702) * ('Supplier Emission'!$F$55:$F$79=$E$2672)),
            ""),
    "")</f>
        <v/>
      </c>
      <c r="M2702" s="311" t="str">
        <f t="array" ref="M2702">IFERROR(
    XLOOKUP(F2702,
            _xlws.FILTER('Supplier Emission'!$G$55:$G$79,
                   ('Supplier Emission'!$D$55:$D$79=H2702) * ('Supplier Emission'!$F$55:$F$79=$E$2672)),
            _xlws.FILTER('Supplier Emission'!$M$55:$M$79,
                   ('Supplier Emission'!$D$55:$D$79=H2702) * ('Supplier Emission'!$F$55:$F$79=$E$2672)),
            ""),
    "")</f>
        <v/>
      </c>
      <c r="N2702" s="311" t="str">
        <f t="array" ref="N2702">IFERROR(
    XLOOKUP(F2702,
            _xlws.FILTER('Supplier Emission'!$G$55:$G$79,
                   ('Supplier Emission'!$D$55:$D$79=H2702) * ('Supplier Emission'!$F$55:$F$79=$E$2672)),
            _xlws.FILTER('Supplier Emission'!$H$55:$H$79,
                   ('Supplier Emission'!$D$55:$D$79=H2702) * ('Supplier Emission'!$F$55:$F$79=$E$2672)),
            ""),
    "")</f>
        <v/>
      </c>
      <c r="O2702" s="313" t="str">
        <f t="array" ref="O2702">XLOOKUP(1,('Emission Factors'!$E$5:$E$488='GHG emissions calculations'!$F2702)*('Emission Factors'!$H$5:$H$488='GHG emissions calculations'!$H2702),INDEX('Emission Factors'!$E$5:$T$488,0,MATCH('GHG emissions calculations'!O$6,'Emission Factors'!$E$5:$T$5,0)),"",0)</f>
        <v>Prefabricated metal building and component manufacturing</v>
      </c>
      <c r="P2702" s="313">
        <f t="array" ref="P2702">IFERROR(
    INDEX('Emission Factors'!$E$5:$P$488,
          MATCH(1,
                ('Emission Factors'!$E$5:$E$488 = 'GHG emissions calculations'!$F2702) *
                ('Emission Factors'!$H$5:$H$488 = 'GHG emissions calculations'!$H2702),
                0),
          MATCH('GHG emissions calculations'!P$6,'Emission Factors'!$E$5:$P$5,0)),
    "")</f>
        <v>262</v>
      </c>
      <c r="Q2702" s="311" t="str">
        <f t="array" ref="Q2702">IFERROR(
    IF(
        INDEX('Emission Factors'!$E$5:$P$488,
              MATCH(1,
                    ('Emission Factors'!$E$5:$E$488 = 'GHG emissions calculations'!$F2702) *
                    ('Emission Factors'!$H$5:$H$488 = 'GHG emissions calculations'!$H2702),
                    0),
              MATCH('GHG emissions calculations'!Q$6, 'Emission Factors'!$E$5:$P$5, 0)) &lt;&gt; "",
        INDEX('Emission Factors'!$E$5:$P$488,
              MATCH(1,
                    ('Emission Factors'!$E$5:$E$488 = 'GHG emissions calculations'!$F2702) *
                    ('Emission Factors'!$H$5:$H$488 = 'GHG emissions calculations'!$H2702),
                    0),
              MATCH('GHG emissions calculations'!Q$6, 'Emission Factors'!$E$5:$P$5, 0)),
        ""),
    "")</f>
        <v>kgCO2e / k€</v>
      </c>
      <c r="R2702" s="311" t="str">
        <f t="array" ref="R2702">IFERROR(
    IF(
        INDEX('Emission Factors'!$E$5:$R$488,
              MATCH(1,
                    ('Emission Factors'!$E$5:$E$488 = 'GHG emissions calculations'!$F2702) *
                    ('Emission Factors'!$H$5:$H$488 = 'GHG emissions calculations'!$H2702),
                    0),
              MATCH('GHG emissions calculations'!R$6, 'Emission Factors'!$E$5:$R$5, 0)) &lt;&gt; "",
        INDEX('Emission Factors'!$E$5:$R$488,
              MATCH(1,
                    ('Emission Factors'!$E$5:$E$488 = 'GHG emissions calculations'!$F2702) *
                    ('Emission Factors'!$H$5:$H$488 = 'GHG emissions calculations'!$H2702),
                    0),
              MATCH('GHG emissions calculations'!R$6, 'Emission Factors'!$E$5:$R$5, 0)),
        ""),
    "")</f>
        <v>America</v>
      </c>
      <c r="S2702" s="312">
        <f t="shared" si="5"/>
        <v>0</v>
      </c>
      <c r="T2702" s="23"/>
    </row>
    <row r="2703" ht="15.75" customHeight="1" outlineLevel="2">
      <c r="A2703" s="23"/>
      <c r="B2703" s="71"/>
      <c r="C2703" s="71"/>
      <c r="D2703" s="71"/>
      <c r="E2703" s="314"/>
      <c r="F2703" s="316" t="str">
        <f>Lists!AU71</f>
        <v>Industrial building, metal  - Asia</v>
      </c>
      <c r="G2703" s="311" t="str">
        <f t="array" ref="G2703">XLOOKUP(1,('Emission Factors'!$E$5:$E$488='GHG emissions calculations'!$F2703)*('Emission Factors'!$H$5:$H$488='GHG emissions calculations'!$H2703),INDEX('Emission Factors'!$E$5:$T$488,0,MATCH('GHG emissions calculations'!G$2670,'Emission Factors'!$E$5:$T$5,0)),"",0)</f>
        <v/>
      </c>
      <c r="H2703" s="316" t="s">
        <v>238</v>
      </c>
      <c r="I2703" s="312" t="str">
        <f>IF(
    SUMIFS('Import data'!$L$57:$L$80,
           'Import data'!$J$57:$J$80, F2703,
           'Import data'!$G$57:$G$80, 'GHG emissions calculations'!$H2703,
           'Import data'!$I$57:$I$80,$E$2672) &lt;&gt; 0,
    SUMIFS('Import data'!$L$57:$L$80,
           'Import data'!$J$57:$J$80, F2703,
           'Import data'!$G$57:$G$80, 'GHG emissions calculations'!$H2703,
           'Import data'!$I$57:$I$80,$E$2672),
    ""
)</f>
        <v/>
      </c>
      <c r="J2703" s="311" t="str">
        <f t="array" ref="J2703">IF(
    XLOOKUP(F2703, 'Import data'!$J$26:$J$47, 'Import data'!$M$26:$M$47, "", 0) = "Please add the region-specific supplier emission factor or choose a different region available in the IAEG database.",
    "",
    XLOOKUP(F2703, 'Import data'!$J$26:$J$47, 'Import data'!$M$26:$M$47, "", 0)
)</f>
        <v/>
      </c>
      <c r="K2703" s="311" t="str">
        <f t="array" ref="K2703">IFERROR(
    XLOOKUP(F2703,
            _xlws.FILTER('Supplier Emission'!$G$55:$G$79,
                   ('Supplier Emission'!$D$55:$D$79=H2703) * ('Supplier Emission'!$F$55:$F$79=$E$2672)),
            _xlws.FILTER('Supplier Emission'!$I$55:$I$79,
                   ('Supplier Emission'!$D$55:$D$79=H2703) * ('Supplier Emission'!$F$55:$F$79=$E$2672)),
            ""),
    "")</f>
        <v/>
      </c>
      <c r="L2703" s="311" t="str">
        <f t="array" ref="L2703">IFERROR(
    XLOOKUP(F2703,
            _xlws.FILTER('Supplier Emission'!$G$55:$G$79,
                   ('Supplier Emission'!$D$55:$D$79=H2703) * ('Supplier Emission'!$F$55:$F$79=$E$2672)),
            _xlws.FILTER('Supplier Emission'!$J$55:$J$79,
                   ('Supplier Emission'!$D$55:$D$79=H2703) * ('Supplier Emission'!$F$55:$F$79=$E$2672)),
            ""),
    "")</f>
        <v/>
      </c>
      <c r="M2703" s="311" t="str">
        <f t="array" ref="M2703">IFERROR(
    XLOOKUP(F2703,
            _xlws.FILTER('Supplier Emission'!$G$55:$G$79,
                   ('Supplier Emission'!$D$55:$D$79=H2703) * ('Supplier Emission'!$F$55:$F$79=$E$2672)),
            _xlws.FILTER('Supplier Emission'!$M$55:$M$79,
                   ('Supplier Emission'!$D$55:$D$79=H2703) * ('Supplier Emission'!$F$55:$F$79=$E$2672)),
            ""),
    "")</f>
        <v/>
      </c>
      <c r="N2703" s="311" t="str">
        <f t="array" ref="N2703">IFERROR(
    XLOOKUP(F2703,
            _xlws.FILTER('Supplier Emission'!$G$55:$G$79,
                   ('Supplier Emission'!$D$55:$D$79=H2703) * ('Supplier Emission'!$F$55:$F$79=$E$2672)),
            _xlws.FILTER('Supplier Emission'!$H$55:$H$79,
                   ('Supplier Emission'!$D$55:$D$79=H2703) * ('Supplier Emission'!$F$55:$F$79=$E$2672)),
            ""),
    "")</f>
        <v/>
      </c>
      <c r="O2703" s="311" t="str">
        <f t="array" ref="O2703">XLOOKUP(1,('Emission Factors'!$E$5:$E$488='GHG emissions calculations'!$F2703)*('Emission Factors'!$H$5:$H$488='GHG emissions calculations'!$H2703),INDEX('Emission Factors'!$E$5:$T$488,0,MATCH('GHG emissions calculations'!O$6,'Emission Factors'!$E$5:$T$5,0)),"",0)</f>
        <v/>
      </c>
      <c r="P2703" s="313" t="str">
        <f t="array" ref="P2703">IFERROR(
    INDEX('Emission Factors'!$E$5:$P$488,
          MATCH(1,
                ('Emission Factors'!$E$5:$E$488 = 'GHG emissions calculations'!$F2703) *
                ('Emission Factors'!$H$5:$H$488 = 'GHG emissions calculations'!$H2703),
                0),
          MATCH('GHG emissions calculations'!P$6,'Emission Factors'!$E$5:$P$5,0)),
    "")</f>
        <v/>
      </c>
      <c r="Q2703" s="311" t="str">
        <f t="array" ref="Q2703">IFERROR(
    IF(
        INDEX('Emission Factors'!$E$5:$P$488,
              MATCH(1,
                    ('Emission Factors'!$E$5:$E$488 = 'GHG emissions calculations'!$F2703) *
                    ('Emission Factors'!$H$5:$H$488 = 'GHG emissions calculations'!$H2703),
                    0),
              MATCH('GHG emissions calculations'!Q$6, 'Emission Factors'!$E$5:$P$5, 0)) &lt;&gt; "",
        INDEX('Emission Factors'!$E$5:$P$488,
              MATCH(1,
                    ('Emission Factors'!$E$5:$E$488 = 'GHG emissions calculations'!$F2703) *
                    ('Emission Factors'!$H$5:$H$488 = 'GHG emissions calculations'!$H2703),
                    0),
              MATCH('GHG emissions calculations'!Q$6, 'Emission Factors'!$E$5:$P$5, 0)),
        ""),
    "")</f>
        <v/>
      </c>
      <c r="R2703" s="311" t="str">
        <f t="array" ref="R2703">IFERROR(
    IF(
        INDEX('Emission Factors'!$E$5:$R$488,
              MATCH(1,
                    ('Emission Factors'!$E$5:$E$488 = 'GHG emissions calculations'!$F2703) *
                    ('Emission Factors'!$H$5:$H$488 = 'GHG emissions calculations'!$H2703),
                    0),
              MATCH('GHG emissions calculations'!R$6, 'Emission Factors'!$E$5:$R$5, 0)) &lt;&gt; "",
        INDEX('Emission Factors'!$E$5:$R$488,
              MATCH(1,
                    ('Emission Factors'!$E$5:$E$488 = 'GHG emissions calculations'!$F2703) *
                    ('Emission Factors'!$H$5:$H$488 = 'GHG emissions calculations'!$H2703),
                    0),
              MATCH('GHG emissions calculations'!R$6, 'Emission Factors'!$E$5:$R$5, 0)),
        ""),
    "")</f>
        <v/>
      </c>
      <c r="S2703" s="312">
        <f t="shared" si="5"/>
        <v>0</v>
      </c>
      <c r="T2703" s="23"/>
    </row>
    <row r="2704" ht="15.75" customHeight="1" outlineLevel="2">
      <c r="A2704" s="23"/>
      <c r="B2704" s="71"/>
      <c r="C2704" s="71"/>
      <c r="D2704" s="71"/>
      <c r="E2704" s="314"/>
      <c r="F2704" s="316" t="str">
        <f>Lists!AU69</f>
        <v>Industrial building, metal  - Europe</v>
      </c>
      <c r="G2704" s="311" t="str">
        <f t="array" ref="G2704">XLOOKUP(1,('Emission Factors'!$E$5:$E$488='GHG emissions calculations'!$F2704)*('Emission Factors'!$H$5:$H$488='GHG emissions calculations'!$H2704),INDEX('Emission Factors'!$E$5:$T$488,0,MATCH('GHG emissions calculations'!G$2670,'Emission Factors'!$E$5:$T$5,0)),"",0)</f>
        <v/>
      </c>
      <c r="H2704" s="316" t="s">
        <v>238</v>
      </c>
      <c r="I2704" s="312" t="str">
        <f>IF(
    SUMIFS('Import data'!$L$57:$L$80,
           'Import data'!$J$57:$J$80, F2704,
           'Import data'!$G$57:$G$80, 'GHG emissions calculations'!$H2704,
           'Import data'!$I$57:$I$80,$E$2672) &lt;&gt; 0,
    SUMIFS('Import data'!$L$57:$L$80,
           'Import data'!$J$57:$J$80, F2704,
           'Import data'!$G$57:$G$80, 'GHG emissions calculations'!$H2704,
           'Import data'!$I$57:$I$80,$E$2672),
    ""
)</f>
        <v/>
      </c>
      <c r="J2704" s="311" t="str">
        <f t="array" ref="J2704">IF(
    XLOOKUP(F2704, 'Import data'!$J$26:$J$47, 'Import data'!$M$26:$M$47, "", 0) = "Please add the region-specific supplier emission factor or choose a different region available in the IAEG database.",
    "",
    XLOOKUP(F2704, 'Import data'!$J$26:$J$47, 'Import data'!$M$26:$M$47, "", 0)
)</f>
        <v/>
      </c>
      <c r="K2704" s="311" t="str">
        <f t="array" ref="K2704">IFERROR(
    XLOOKUP(F2704,
            _xlws.FILTER('Supplier Emission'!$G$55:$G$79,
                   ('Supplier Emission'!$D$55:$D$79=H2704) * ('Supplier Emission'!$F$55:$F$79=$E$2672)),
            _xlws.FILTER('Supplier Emission'!$I$55:$I$79,
                   ('Supplier Emission'!$D$55:$D$79=H2704) * ('Supplier Emission'!$F$55:$F$79=$E$2672)),
            ""),
    "")</f>
        <v/>
      </c>
      <c r="L2704" s="311" t="str">
        <f t="array" ref="L2704">IFERROR(
    XLOOKUP(F2704,
            _xlws.FILTER('Supplier Emission'!$G$55:$G$79,
                   ('Supplier Emission'!$D$55:$D$79=H2704) * ('Supplier Emission'!$F$55:$F$79=$E$2672)),
            _xlws.FILTER('Supplier Emission'!$J$55:$J$79,
                   ('Supplier Emission'!$D$55:$D$79=H2704) * ('Supplier Emission'!$F$55:$F$79=$E$2672)),
            ""),
    "")</f>
        <v/>
      </c>
      <c r="M2704" s="311" t="str">
        <f t="array" ref="M2704">IFERROR(
    XLOOKUP(F2704,
            _xlws.FILTER('Supplier Emission'!$G$55:$G$79,
                   ('Supplier Emission'!$D$55:$D$79=H2704) * ('Supplier Emission'!$F$55:$F$79=$E$2672)),
            _xlws.FILTER('Supplier Emission'!$M$55:$M$79,
                   ('Supplier Emission'!$D$55:$D$79=H2704) * ('Supplier Emission'!$F$55:$F$79=$E$2672)),
            ""),
    "")</f>
        <v/>
      </c>
      <c r="N2704" s="311" t="str">
        <f t="array" ref="N2704">IFERROR(
    XLOOKUP(F2704,
            _xlws.FILTER('Supplier Emission'!$G$55:$G$79,
                   ('Supplier Emission'!$D$55:$D$79=H2704) * ('Supplier Emission'!$F$55:$F$79=$E$2672)),
            _xlws.FILTER('Supplier Emission'!$H$55:$H$79,
                   ('Supplier Emission'!$D$55:$D$79=H2704) * ('Supplier Emission'!$F$55:$F$79=$E$2672)),
            ""),
    "")</f>
        <v/>
      </c>
      <c r="O2704" s="311" t="str">
        <f t="array" ref="O2704">XLOOKUP(1,('Emission Factors'!$E$5:$E$488='GHG emissions calculations'!$F2704)*('Emission Factors'!$H$5:$H$488='GHG emissions calculations'!$H2704),INDEX('Emission Factors'!$E$5:$T$488,0,MATCH('GHG emissions calculations'!O$6,'Emission Factors'!$E$5:$T$5,0)),"",0)</f>
        <v/>
      </c>
      <c r="P2704" s="313" t="str">
        <f t="array" ref="P2704">IFERROR(
    INDEX('Emission Factors'!$E$5:$P$488,
          MATCH(1,
                ('Emission Factors'!$E$5:$E$488 = 'GHG emissions calculations'!$F2704) *
                ('Emission Factors'!$H$5:$H$488 = 'GHG emissions calculations'!$H2704),
                0),
          MATCH('GHG emissions calculations'!P$6,'Emission Factors'!$E$5:$P$5,0)),
    "")</f>
        <v/>
      </c>
      <c r="Q2704" s="311" t="str">
        <f t="array" ref="Q2704">IFERROR(
    IF(
        INDEX('Emission Factors'!$E$5:$P$488,
              MATCH(1,
                    ('Emission Factors'!$E$5:$E$488 = 'GHG emissions calculations'!$F2704) *
                    ('Emission Factors'!$H$5:$H$488 = 'GHG emissions calculations'!$H2704),
                    0),
              MATCH('GHG emissions calculations'!Q$6, 'Emission Factors'!$E$5:$P$5, 0)) &lt;&gt; "",
        INDEX('Emission Factors'!$E$5:$P$488,
              MATCH(1,
                    ('Emission Factors'!$E$5:$E$488 = 'GHG emissions calculations'!$F2704) *
                    ('Emission Factors'!$H$5:$H$488 = 'GHG emissions calculations'!$H2704),
                    0),
              MATCH('GHG emissions calculations'!Q$6, 'Emission Factors'!$E$5:$P$5, 0)),
        ""),
    "")</f>
        <v/>
      </c>
      <c r="R2704" s="311" t="str">
        <f t="array" ref="R2704">IFERROR(
    IF(
        INDEX('Emission Factors'!$E$5:$R$488,
              MATCH(1,
                    ('Emission Factors'!$E$5:$E$488 = 'GHG emissions calculations'!$F2704) *
                    ('Emission Factors'!$H$5:$H$488 = 'GHG emissions calculations'!$H2704),
                    0),
              MATCH('GHG emissions calculations'!R$6, 'Emission Factors'!$E$5:$R$5, 0)) &lt;&gt; "",
        INDEX('Emission Factors'!$E$5:$R$488,
              MATCH(1,
                    ('Emission Factors'!$E$5:$E$488 = 'GHG emissions calculations'!$F2704) *
                    ('Emission Factors'!$H$5:$H$488 = 'GHG emissions calculations'!$H2704),
                    0),
              MATCH('GHG emissions calculations'!R$6, 'Emission Factors'!$E$5:$R$5, 0)),
        ""),
    "")</f>
        <v/>
      </c>
      <c r="S2704" s="312">
        <f t="shared" si="5"/>
        <v>0</v>
      </c>
      <c r="T2704" s="23"/>
    </row>
    <row r="2705" ht="15.75" customHeight="1" outlineLevel="2">
      <c r="A2705" s="23"/>
      <c r="B2705" s="71"/>
      <c r="C2705" s="71"/>
      <c r="D2705" s="71"/>
      <c r="E2705" s="314"/>
      <c r="F2705" s="316" t="str">
        <f>Lists!AU74</f>
        <v>Industrial building, metal  - Global or unspecified region</v>
      </c>
      <c r="G2705" s="311" t="str">
        <f t="array" ref="G2705">XLOOKUP(1,('Emission Factors'!$E$5:$E$488='GHG emissions calculations'!$F2705)*('Emission Factors'!$H$5:$H$488='GHG emissions calculations'!$H2705),INDEX('Emission Factors'!$E$5:$T$488,0,MATCH('GHG emissions calculations'!G$2670,'Emission Factors'!$E$5:$T$5,0)),"",0)</f>
        <v/>
      </c>
      <c r="H2705" s="316" t="s">
        <v>238</v>
      </c>
      <c r="I2705" s="312" t="str">
        <f>IF(
    SUMIFS('Import data'!$L$57:$L$80,
           'Import data'!$J$57:$J$80, F2705,
           'Import data'!$G$57:$G$80, 'GHG emissions calculations'!$H2705,
           'Import data'!$I$57:$I$80,$E$2672) &lt;&gt; 0,
    SUMIFS('Import data'!$L$57:$L$80,
           'Import data'!$J$57:$J$80, F2705,
           'Import data'!$G$57:$G$80, 'GHG emissions calculations'!$H2705,
           'Import data'!$I$57:$I$80,$E$2672),
    ""
)</f>
        <v/>
      </c>
      <c r="J2705" s="311" t="str">
        <f t="array" ref="J2705">IF(
    XLOOKUP(F2705, 'Import data'!$J$26:$J$47, 'Import data'!$M$26:$M$47, "", 0) = "Please add the region-specific supplier emission factor or choose a different region available in the IAEG database.",
    "",
    XLOOKUP(F2705, 'Import data'!$J$26:$J$47, 'Import data'!$M$26:$M$47, "", 0)
)</f>
        <v/>
      </c>
      <c r="K2705" s="311" t="str">
        <f t="array" ref="K2705">IFERROR(
    XLOOKUP(F2705,
            _xlws.FILTER('Supplier Emission'!$G$55:$G$79,
                   ('Supplier Emission'!$D$55:$D$79=H2705) * ('Supplier Emission'!$F$55:$F$79=$E$2672)),
            _xlws.FILTER('Supplier Emission'!$I$55:$I$79,
                   ('Supplier Emission'!$D$55:$D$79=H2705) * ('Supplier Emission'!$F$55:$F$79=$E$2672)),
            ""),
    "")</f>
        <v/>
      </c>
      <c r="L2705" s="311" t="str">
        <f t="array" ref="L2705">IFERROR(
    XLOOKUP(F2705,
            _xlws.FILTER('Supplier Emission'!$G$55:$G$79,
                   ('Supplier Emission'!$D$55:$D$79=H2705) * ('Supplier Emission'!$F$55:$F$79=$E$2672)),
            _xlws.FILTER('Supplier Emission'!$J$55:$J$79,
                   ('Supplier Emission'!$D$55:$D$79=H2705) * ('Supplier Emission'!$F$55:$F$79=$E$2672)),
            ""),
    "")</f>
        <v/>
      </c>
      <c r="M2705" s="311" t="str">
        <f t="array" ref="M2705">IFERROR(
    XLOOKUP(F2705,
            _xlws.FILTER('Supplier Emission'!$G$55:$G$79,
                   ('Supplier Emission'!$D$55:$D$79=H2705) * ('Supplier Emission'!$F$55:$F$79=$E$2672)),
            _xlws.FILTER('Supplier Emission'!$M$55:$M$79,
                   ('Supplier Emission'!$D$55:$D$79=H2705) * ('Supplier Emission'!$F$55:$F$79=$E$2672)),
            ""),
    "")</f>
        <v/>
      </c>
      <c r="N2705" s="311" t="str">
        <f t="array" ref="N2705">IFERROR(
    XLOOKUP(F2705,
            _xlws.FILTER('Supplier Emission'!$G$55:$G$79,
                   ('Supplier Emission'!$D$55:$D$79=H2705) * ('Supplier Emission'!$F$55:$F$79=$E$2672)),
            _xlws.FILTER('Supplier Emission'!$H$55:$H$79,
                   ('Supplier Emission'!$D$55:$D$79=H2705) * ('Supplier Emission'!$F$55:$F$79=$E$2672)),
            ""),
    "")</f>
        <v/>
      </c>
      <c r="O2705" s="311" t="str">
        <f t="array" ref="O2705">XLOOKUP(1,('Emission Factors'!$E$5:$E$488='GHG emissions calculations'!$F2705)*('Emission Factors'!$H$5:$H$488='GHG emissions calculations'!$H2705),INDEX('Emission Factors'!$E$5:$T$488,0,MATCH('GHG emissions calculations'!O$6,'Emission Factors'!$E$5:$T$5,0)),"",0)</f>
        <v/>
      </c>
      <c r="P2705" s="313" t="str">
        <f t="array" ref="P2705">IFERROR(
    INDEX('Emission Factors'!$E$5:$P$488,
          MATCH(1,
                ('Emission Factors'!$E$5:$E$488 = 'GHG emissions calculations'!$F2705) *
                ('Emission Factors'!$H$5:$H$488 = 'GHG emissions calculations'!$H2705),
                0),
          MATCH('GHG emissions calculations'!P$6,'Emission Factors'!$E$5:$P$5,0)),
    "")</f>
        <v/>
      </c>
      <c r="Q2705" s="311" t="str">
        <f t="array" ref="Q2705">IFERROR(
    IF(
        INDEX('Emission Factors'!$E$5:$P$488,
              MATCH(1,
                    ('Emission Factors'!$E$5:$E$488 = 'GHG emissions calculations'!$F2705) *
                    ('Emission Factors'!$H$5:$H$488 = 'GHG emissions calculations'!$H2705),
                    0),
              MATCH('GHG emissions calculations'!Q$6, 'Emission Factors'!$E$5:$P$5, 0)) &lt;&gt; "",
        INDEX('Emission Factors'!$E$5:$P$488,
              MATCH(1,
                    ('Emission Factors'!$E$5:$E$488 = 'GHG emissions calculations'!$F2705) *
                    ('Emission Factors'!$H$5:$H$488 = 'GHG emissions calculations'!$H2705),
                    0),
              MATCH('GHG emissions calculations'!Q$6, 'Emission Factors'!$E$5:$P$5, 0)),
        ""),
    "")</f>
        <v/>
      </c>
      <c r="R2705" s="311" t="str">
        <f t="array" ref="R2705">IFERROR(
    IF(
        INDEX('Emission Factors'!$E$5:$R$488,
              MATCH(1,
                    ('Emission Factors'!$E$5:$E$488 = 'GHG emissions calculations'!$F2705) *
                    ('Emission Factors'!$H$5:$H$488 = 'GHG emissions calculations'!$H2705),
                    0),
              MATCH('GHG emissions calculations'!R$6, 'Emission Factors'!$E$5:$R$5, 0)) &lt;&gt; "",
        INDEX('Emission Factors'!$E$5:$R$488,
              MATCH(1,
                    ('Emission Factors'!$E$5:$E$488 = 'GHG emissions calculations'!$F2705) *
                    ('Emission Factors'!$H$5:$H$488 = 'GHG emissions calculations'!$H2705),
                    0),
              MATCH('GHG emissions calculations'!R$6, 'Emission Factors'!$E$5:$R$5, 0)),
        ""),
    "")</f>
        <v/>
      </c>
      <c r="S2705" s="312">
        <f t="shared" si="5"/>
        <v>0</v>
      </c>
      <c r="T2705" s="23"/>
    </row>
    <row r="2706" ht="15.75" customHeight="1" outlineLevel="2">
      <c r="A2706" s="23"/>
      <c r="B2706" s="71"/>
      <c r="C2706" s="71"/>
      <c r="D2706" s="71"/>
      <c r="E2706" s="314"/>
      <c r="F2706" s="316" t="str">
        <f>Lists!AU73</f>
        <v>Industrial building, metal  - Middle East</v>
      </c>
      <c r="G2706" s="311" t="str">
        <f t="array" ref="G2706">XLOOKUP(1,('Emission Factors'!$E$5:$E$488='GHG emissions calculations'!$F2706)*('Emission Factors'!$H$5:$H$488='GHG emissions calculations'!$H2706),INDEX('Emission Factors'!$E$5:$T$488,0,MATCH('GHG emissions calculations'!G$2670,'Emission Factors'!$E$5:$T$5,0)),"",0)</f>
        <v/>
      </c>
      <c r="H2706" s="316" t="s">
        <v>238</v>
      </c>
      <c r="I2706" s="312" t="str">
        <f>IF(
    SUMIFS('Import data'!$L$57:$L$80,
           'Import data'!$J$57:$J$80, F2706,
           'Import data'!$G$57:$G$80, 'GHG emissions calculations'!$H2706,
           'Import data'!$I$57:$I$80,$E$2672) &lt;&gt; 0,
    SUMIFS('Import data'!$L$57:$L$80,
           'Import data'!$J$57:$J$80, F2706,
           'Import data'!$G$57:$G$80, 'GHG emissions calculations'!$H2706,
           'Import data'!$I$57:$I$80,$E$2672),
    ""
)</f>
        <v/>
      </c>
      <c r="J2706" s="311" t="str">
        <f t="array" ref="J2706">IF(
    XLOOKUP(F2706, 'Import data'!$J$26:$J$47, 'Import data'!$M$26:$M$47, "", 0) = "Please add the region-specific supplier emission factor or choose a different region available in the IAEG database.",
    "",
    XLOOKUP(F2706, 'Import data'!$J$26:$J$47, 'Import data'!$M$26:$M$47, "", 0)
)</f>
        <v/>
      </c>
      <c r="K2706" s="311" t="str">
        <f t="array" ref="K2706">IFERROR(
    XLOOKUP(F2706,
            _xlws.FILTER('Supplier Emission'!$G$55:$G$79,
                   ('Supplier Emission'!$D$55:$D$79=H2706) * ('Supplier Emission'!$F$55:$F$79=$E$2672)),
            _xlws.FILTER('Supplier Emission'!$I$55:$I$79,
                   ('Supplier Emission'!$D$55:$D$79=H2706) * ('Supplier Emission'!$F$55:$F$79=$E$2672)),
            ""),
    "")</f>
        <v/>
      </c>
      <c r="L2706" s="311" t="str">
        <f t="array" ref="L2706">IFERROR(
    XLOOKUP(F2706,
            _xlws.FILTER('Supplier Emission'!$G$55:$G$79,
                   ('Supplier Emission'!$D$55:$D$79=H2706) * ('Supplier Emission'!$F$55:$F$79=$E$2672)),
            _xlws.FILTER('Supplier Emission'!$J$55:$J$79,
                   ('Supplier Emission'!$D$55:$D$79=H2706) * ('Supplier Emission'!$F$55:$F$79=$E$2672)),
            ""),
    "")</f>
        <v/>
      </c>
      <c r="M2706" s="311" t="str">
        <f t="array" ref="M2706">IFERROR(
    XLOOKUP(F2706,
            _xlws.FILTER('Supplier Emission'!$G$55:$G$79,
                   ('Supplier Emission'!$D$55:$D$79=H2706) * ('Supplier Emission'!$F$55:$F$79=$E$2672)),
            _xlws.FILTER('Supplier Emission'!$M$55:$M$79,
                   ('Supplier Emission'!$D$55:$D$79=H2706) * ('Supplier Emission'!$F$55:$F$79=$E$2672)),
            ""),
    "")</f>
        <v/>
      </c>
      <c r="N2706" s="311" t="str">
        <f t="array" ref="N2706">IFERROR(
    XLOOKUP(F2706,
            _xlws.FILTER('Supplier Emission'!$G$55:$G$79,
                   ('Supplier Emission'!$D$55:$D$79=H2706) * ('Supplier Emission'!$F$55:$F$79=$E$2672)),
            _xlws.FILTER('Supplier Emission'!$H$55:$H$79,
                   ('Supplier Emission'!$D$55:$D$79=H2706) * ('Supplier Emission'!$F$55:$F$79=$E$2672)),
            ""),
    "")</f>
        <v/>
      </c>
      <c r="O2706" s="311" t="str">
        <f t="array" ref="O2706">XLOOKUP(1,('Emission Factors'!$E$5:$E$488='GHG emissions calculations'!$F2706)*('Emission Factors'!$H$5:$H$488='GHG emissions calculations'!$H2706),INDEX('Emission Factors'!$E$5:$T$488,0,MATCH('GHG emissions calculations'!O$6,'Emission Factors'!$E$5:$T$5,0)),"",0)</f>
        <v/>
      </c>
      <c r="P2706" s="313" t="str">
        <f t="array" ref="P2706">IFERROR(
    INDEX('Emission Factors'!$E$5:$P$488,
          MATCH(1,
                ('Emission Factors'!$E$5:$E$488 = 'GHG emissions calculations'!$F2706) *
                ('Emission Factors'!$H$5:$H$488 = 'GHG emissions calculations'!$H2706),
                0),
          MATCH('GHG emissions calculations'!P$6,'Emission Factors'!$E$5:$P$5,0)),
    "")</f>
        <v/>
      </c>
      <c r="Q2706" s="311" t="str">
        <f t="array" ref="Q2706">IFERROR(
    IF(
        INDEX('Emission Factors'!$E$5:$P$488,
              MATCH(1,
                    ('Emission Factors'!$E$5:$E$488 = 'GHG emissions calculations'!$F2706) *
                    ('Emission Factors'!$H$5:$H$488 = 'GHG emissions calculations'!$H2706),
                    0),
              MATCH('GHG emissions calculations'!Q$6, 'Emission Factors'!$E$5:$P$5, 0)) &lt;&gt; "",
        INDEX('Emission Factors'!$E$5:$P$488,
              MATCH(1,
                    ('Emission Factors'!$E$5:$E$488 = 'GHG emissions calculations'!$F2706) *
                    ('Emission Factors'!$H$5:$H$488 = 'GHG emissions calculations'!$H2706),
                    0),
              MATCH('GHG emissions calculations'!Q$6, 'Emission Factors'!$E$5:$P$5, 0)),
        ""),
    "")</f>
        <v/>
      </c>
      <c r="R2706" s="311" t="str">
        <f t="array" ref="R2706">IFERROR(
    IF(
        INDEX('Emission Factors'!$E$5:$R$488,
              MATCH(1,
                    ('Emission Factors'!$E$5:$E$488 = 'GHG emissions calculations'!$F2706) *
                    ('Emission Factors'!$H$5:$H$488 = 'GHG emissions calculations'!$H2706),
                    0),
              MATCH('GHG emissions calculations'!R$6, 'Emission Factors'!$E$5:$R$5, 0)) &lt;&gt; "",
        INDEX('Emission Factors'!$E$5:$R$488,
              MATCH(1,
                    ('Emission Factors'!$E$5:$E$488 = 'GHG emissions calculations'!$F2706) *
                    ('Emission Factors'!$H$5:$H$488 = 'GHG emissions calculations'!$H2706),
                    0),
              MATCH('GHG emissions calculations'!R$6, 'Emission Factors'!$E$5:$R$5, 0)),
        ""),
    "")</f>
        <v/>
      </c>
      <c r="S2706" s="312">
        <f t="shared" si="5"/>
        <v>0</v>
      </c>
      <c r="T2706" s="23"/>
    </row>
    <row r="2707" ht="15.75" customHeight="1" outlineLevel="2">
      <c r="A2707" s="23"/>
      <c r="B2707" s="71"/>
      <c r="C2707" s="71"/>
      <c r="D2707" s="71"/>
      <c r="E2707" s="314"/>
      <c r="F2707" s="316" t="str">
        <f>Lists!AU72</f>
        <v>Industrial building, metal  - Oceania</v>
      </c>
      <c r="G2707" s="311" t="str">
        <f t="array" ref="G2707">XLOOKUP(1,('Emission Factors'!$E$5:$E$488='GHG emissions calculations'!$F2707)*('Emission Factors'!$H$5:$H$488='GHG emissions calculations'!$H2707),INDEX('Emission Factors'!$E$5:$T$488,0,MATCH('GHG emissions calculations'!G$2670,'Emission Factors'!$E$5:$T$5,0)),"",0)</f>
        <v/>
      </c>
      <c r="H2707" s="316" t="s">
        <v>238</v>
      </c>
      <c r="I2707" s="312" t="str">
        <f>IF(
    SUMIFS('Import data'!$L$57:$L$80,
           'Import data'!$J$57:$J$80, F2707,
           'Import data'!$G$57:$G$80, 'GHG emissions calculations'!$H2707,
           'Import data'!$I$57:$I$80,$E$2672) &lt;&gt; 0,
    SUMIFS('Import data'!$L$57:$L$80,
           'Import data'!$J$57:$J$80, F2707,
           'Import data'!$G$57:$G$80, 'GHG emissions calculations'!$H2707,
           'Import data'!$I$57:$I$80,$E$2672),
    ""
)</f>
        <v/>
      </c>
      <c r="J2707" s="311" t="str">
        <f t="array" ref="J2707">IF(
    XLOOKUP(F2707, 'Import data'!$J$26:$J$47, 'Import data'!$M$26:$M$47, "", 0) = "Please add the region-specific supplier emission factor or choose a different region available in the IAEG database.",
    "",
    XLOOKUP(F2707, 'Import data'!$J$26:$J$47, 'Import data'!$M$26:$M$47, "", 0)
)</f>
        <v/>
      </c>
      <c r="K2707" s="311" t="str">
        <f t="array" ref="K2707">IFERROR(
    XLOOKUP(F2707,
            _xlws.FILTER('Supplier Emission'!$G$55:$G$79,
                   ('Supplier Emission'!$D$55:$D$79=H2707) * ('Supplier Emission'!$F$55:$F$79=$E$2672)),
            _xlws.FILTER('Supplier Emission'!$I$55:$I$79,
                   ('Supplier Emission'!$D$55:$D$79=H2707) * ('Supplier Emission'!$F$55:$F$79=$E$2672)),
            ""),
    "")</f>
        <v/>
      </c>
      <c r="L2707" s="311" t="str">
        <f t="array" ref="L2707">IFERROR(
    XLOOKUP(F2707,
            _xlws.FILTER('Supplier Emission'!$G$55:$G$79,
                   ('Supplier Emission'!$D$55:$D$79=H2707) * ('Supplier Emission'!$F$55:$F$79=$E$2672)),
            _xlws.FILTER('Supplier Emission'!$J$55:$J$79,
                   ('Supplier Emission'!$D$55:$D$79=H2707) * ('Supplier Emission'!$F$55:$F$79=$E$2672)),
            ""),
    "")</f>
        <v/>
      </c>
      <c r="M2707" s="311" t="str">
        <f t="array" ref="M2707">IFERROR(
    XLOOKUP(F2707,
            _xlws.FILTER('Supplier Emission'!$G$55:$G$79,
                   ('Supplier Emission'!$D$55:$D$79=H2707) * ('Supplier Emission'!$F$55:$F$79=$E$2672)),
            _xlws.FILTER('Supplier Emission'!$M$55:$M$79,
                   ('Supplier Emission'!$D$55:$D$79=H2707) * ('Supplier Emission'!$F$55:$F$79=$E$2672)),
            ""),
    "")</f>
        <v/>
      </c>
      <c r="N2707" s="311" t="str">
        <f t="array" ref="N2707">IFERROR(
    XLOOKUP(F2707,
            _xlws.FILTER('Supplier Emission'!$G$55:$G$79,
                   ('Supplier Emission'!$D$55:$D$79=H2707) * ('Supplier Emission'!$F$55:$F$79=$E$2672)),
            _xlws.FILTER('Supplier Emission'!$H$55:$H$79,
                   ('Supplier Emission'!$D$55:$D$79=H2707) * ('Supplier Emission'!$F$55:$F$79=$E$2672)),
            ""),
    "")</f>
        <v/>
      </c>
      <c r="O2707" s="311" t="str">
        <f t="array" ref="O2707">XLOOKUP(1,('Emission Factors'!$E$5:$E$488='GHG emissions calculations'!$F2707)*('Emission Factors'!$H$5:$H$488='GHG emissions calculations'!$H2707),INDEX('Emission Factors'!$E$5:$T$488,0,MATCH('GHG emissions calculations'!O$6,'Emission Factors'!$E$5:$T$5,0)),"",0)</f>
        <v/>
      </c>
      <c r="P2707" s="313" t="str">
        <f t="array" ref="P2707">IFERROR(
    INDEX('Emission Factors'!$E$5:$P$488,
          MATCH(1,
                ('Emission Factors'!$E$5:$E$488 = 'GHG emissions calculations'!$F2707) *
                ('Emission Factors'!$H$5:$H$488 = 'GHG emissions calculations'!$H2707),
                0),
          MATCH('GHG emissions calculations'!P$6,'Emission Factors'!$E$5:$P$5,0)),
    "")</f>
        <v/>
      </c>
      <c r="Q2707" s="311" t="str">
        <f t="array" ref="Q2707">IFERROR(
    IF(
        INDEX('Emission Factors'!$E$5:$P$488,
              MATCH(1,
                    ('Emission Factors'!$E$5:$E$488 = 'GHG emissions calculations'!$F2707) *
                    ('Emission Factors'!$H$5:$H$488 = 'GHG emissions calculations'!$H2707),
                    0),
              MATCH('GHG emissions calculations'!Q$6, 'Emission Factors'!$E$5:$P$5, 0)) &lt;&gt; "",
        INDEX('Emission Factors'!$E$5:$P$488,
              MATCH(1,
                    ('Emission Factors'!$E$5:$E$488 = 'GHG emissions calculations'!$F2707) *
                    ('Emission Factors'!$H$5:$H$488 = 'GHG emissions calculations'!$H2707),
                    0),
              MATCH('GHG emissions calculations'!Q$6, 'Emission Factors'!$E$5:$P$5, 0)),
        ""),
    "")</f>
        <v/>
      </c>
      <c r="R2707" s="311" t="str">
        <f t="array" ref="R2707">IFERROR(
    IF(
        INDEX('Emission Factors'!$E$5:$R$488,
              MATCH(1,
                    ('Emission Factors'!$E$5:$E$488 = 'GHG emissions calculations'!$F2707) *
                    ('Emission Factors'!$H$5:$H$488 = 'GHG emissions calculations'!$H2707),
                    0),
              MATCH('GHG emissions calculations'!R$6, 'Emission Factors'!$E$5:$R$5, 0)) &lt;&gt; "",
        INDEX('Emission Factors'!$E$5:$R$488,
              MATCH(1,
                    ('Emission Factors'!$E$5:$E$488 = 'GHG emissions calculations'!$F2707) *
                    ('Emission Factors'!$H$5:$H$488 = 'GHG emissions calculations'!$H2707),
                    0),
              MATCH('GHG emissions calculations'!R$6, 'Emission Factors'!$E$5:$R$5, 0)),
        ""),
    "")</f>
        <v/>
      </c>
      <c r="S2707" s="312">
        <f t="shared" si="5"/>
        <v>0</v>
      </c>
      <c r="T2707" s="23"/>
    </row>
    <row r="2708" ht="15.75" customHeight="1" outlineLevel="2">
      <c r="A2708" s="23"/>
      <c r="B2708" s="71"/>
      <c r="C2708" s="71"/>
      <c r="D2708" s="71"/>
      <c r="E2708" s="314"/>
      <c r="F2708" s="316" t="str">
        <f>Lists!AV62</f>
        <v>Industrial building, metal - Africa</v>
      </c>
      <c r="G2708" s="311" t="str">
        <f t="array" ref="G2708">XLOOKUP(1,('Emission Factors'!$E$5:$E$488='GHG emissions calculations'!$F2708)*('Emission Factors'!$H$5:$H$488='GHG emissions calculations'!$H2708),INDEX('Emission Factors'!$E$5:$T$488,0,MATCH('GHG emissions calculations'!G$2670,'Emission Factors'!$E$5:$T$5,0)),"",0)</f>
        <v/>
      </c>
      <c r="H2708" s="316" t="s">
        <v>237</v>
      </c>
      <c r="I2708" s="312" t="str">
        <f>IF(
    SUMIFS('Import data'!$L$57:$L$80,
           'Import data'!$J$57:$J$80, F2708,
           'Import data'!$G$57:$G$80, 'GHG emissions calculations'!$H2708,
           'Import data'!$I$57:$I$80,$E$2672) &lt;&gt; 0,
    SUMIFS('Import data'!$L$57:$L$80,
           'Import data'!$J$57:$J$80, F2708,
           'Import data'!$G$57:$G$80, 'GHG emissions calculations'!$H2708,
           'Import data'!$I$57:$I$80,$E$2672),
    ""
)</f>
        <v/>
      </c>
      <c r="J2708" s="311" t="str">
        <f t="array" ref="J2708">IF(
    XLOOKUP(F2708, 'Import data'!$J$26:$J$47, 'Import data'!$M$26:$M$47, "", 0) = "Please add the region-specific supplier emission factor or choose a different region available in the IAEG database.",
    "",
    XLOOKUP(F2708, 'Import data'!$J$26:$J$47, 'Import data'!$M$26:$M$47, "", 0)
)</f>
        <v/>
      </c>
      <c r="K2708" s="311" t="str">
        <f t="array" ref="K2708">IFERROR(
    XLOOKUP(F2708,
            _xlws.FILTER('Supplier Emission'!$G$55:$G$79,
                   ('Supplier Emission'!$D$55:$D$79=H2708) * ('Supplier Emission'!$F$55:$F$79=$E$2672)),
            _xlws.FILTER('Supplier Emission'!$I$55:$I$79,
                   ('Supplier Emission'!$D$55:$D$79=H2708) * ('Supplier Emission'!$F$55:$F$79=$E$2672)),
            ""),
    "")</f>
        <v/>
      </c>
      <c r="L2708" s="311" t="str">
        <f t="array" ref="L2708">IFERROR(
    XLOOKUP(F2708,
            _xlws.FILTER('Supplier Emission'!$G$55:$G$79,
                   ('Supplier Emission'!$D$55:$D$79=H2708) * ('Supplier Emission'!$F$55:$F$79=$E$2672)),
            _xlws.FILTER('Supplier Emission'!$J$55:$J$79,
                   ('Supplier Emission'!$D$55:$D$79=H2708) * ('Supplier Emission'!$F$55:$F$79=$E$2672)),
            ""),
    "")</f>
        <v/>
      </c>
      <c r="M2708" s="311" t="str">
        <f t="array" ref="M2708">IFERROR(
    XLOOKUP(F2708,
            _xlws.FILTER('Supplier Emission'!$G$55:$G$79,
                   ('Supplier Emission'!$D$55:$D$79=H2708) * ('Supplier Emission'!$F$55:$F$79=$E$2672)),
            _xlws.FILTER('Supplier Emission'!$M$55:$M$79,
                   ('Supplier Emission'!$D$55:$D$79=H2708) * ('Supplier Emission'!$F$55:$F$79=$E$2672)),
            ""),
    "")</f>
        <v/>
      </c>
      <c r="N2708" s="311" t="str">
        <f t="array" ref="N2708">IFERROR(
    XLOOKUP(F2708,
            _xlws.FILTER('Supplier Emission'!$G$55:$G$79,
                   ('Supplier Emission'!$D$55:$D$79=H2708) * ('Supplier Emission'!$F$55:$F$79=$E$2672)),
            _xlws.FILTER('Supplier Emission'!$H$55:$H$79,
                   ('Supplier Emission'!$D$55:$D$79=H2708) * ('Supplier Emission'!$F$55:$F$79=$E$2672)),
            ""),
    "")</f>
        <v/>
      </c>
      <c r="O2708" s="311" t="str">
        <f t="array" ref="O2708">XLOOKUP(1,('Emission Factors'!$E$5:$E$488='GHG emissions calculations'!$F2708)*('Emission Factors'!$H$5:$H$488='GHG emissions calculations'!$H2708),INDEX('Emission Factors'!$E$5:$T$488,0,MATCH('GHG emissions calculations'!O$6,'Emission Factors'!$E$5:$T$5,0)),"",0)</f>
        <v/>
      </c>
      <c r="P2708" s="313" t="str">
        <f t="array" ref="P2708">IFERROR(
    INDEX('Emission Factors'!$E$5:$P$488,
          MATCH(1,
                ('Emission Factors'!$E$5:$E$488 = 'GHG emissions calculations'!$F2708) *
                ('Emission Factors'!$H$5:$H$488 = 'GHG emissions calculations'!$H2708),
                0),
          MATCH('GHG emissions calculations'!P$6,'Emission Factors'!$E$5:$P$5,0)),
    "")</f>
        <v/>
      </c>
      <c r="Q2708" s="311" t="str">
        <f t="array" ref="Q2708">IFERROR(
    IF(
        INDEX('Emission Factors'!$E$5:$P$488,
              MATCH(1,
                    ('Emission Factors'!$E$5:$E$488 = 'GHG emissions calculations'!$F2708) *
                    ('Emission Factors'!$H$5:$H$488 = 'GHG emissions calculations'!$H2708),
                    0),
              MATCH('GHG emissions calculations'!Q$6, 'Emission Factors'!$E$5:$P$5, 0)) &lt;&gt; "",
        INDEX('Emission Factors'!$E$5:$P$488,
              MATCH(1,
                    ('Emission Factors'!$E$5:$E$488 = 'GHG emissions calculations'!$F2708) *
                    ('Emission Factors'!$H$5:$H$488 = 'GHG emissions calculations'!$H2708),
                    0),
              MATCH('GHG emissions calculations'!Q$6, 'Emission Factors'!$E$5:$P$5, 0)),
        ""),
    "")</f>
        <v/>
      </c>
      <c r="R2708" s="311" t="str">
        <f t="array" ref="R2708">IFERROR(
    IF(
        INDEX('Emission Factors'!$E$5:$R$488,
              MATCH(1,
                    ('Emission Factors'!$E$5:$E$488 = 'GHG emissions calculations'!$F2708) *
                    ('Emission Factors'!$H$5:$H$488 = 'GHG emissions calculations'!$H2708),
                    0),
              MATCH('GHG emissions calculations'!R$6, 'Emission Factors'!$E$5:$R$5, 0)) &lt;&gt; "",
        INDEX('Emission Factors'!$E$5:$R$488,
              MATCH(1,
                    ('Emission Factors'!$E$5:$E$488 = 'GHG emissions calculations'!$F2708) *
                    ('Emission Factors'!$H$5:$H$488 = 'GHG emissions calculations'!$H2708),
                    0),
              MATCH('GHG emissions calculations'!R$6, 'Emission Factors'!$E$5:$R$5, 0)),
        ""),
    "")</f>
        <v/>
      </c>
      <c r="S2708" s="312">
        <f t="shared" si="5"/>
        <v>0</v>
      </c>
      <c r="T2708" s="23"/>
    </row>
    <row r="2709" ht="15.75" customHeight="1" outlineLevel="2">
      <c r="A2709" s="23"/>
      <c r="B2709" s="71"/>
      <c r="C2709" s="71"/>
      <c r="D2709" s="71"/>
      <c r="E2709" s="314"/>
      <c r="F2709" s="316" t="str">
        <f>Lists!AV60</f>
        <v>Industrial building, metal - America</v>
      </c>
      <c r="G2709" s="311" t="str">
        <f t="array" ref="G2709">XLOOKUP(1,('Emission Factors'!$E$5:$E$488='GHG emissions calculations'!$F2709)*('Emission Factors'!$H$5:$H$488='GHG emissions calculations'!$H2709),INDEX('Emission Factors'!$E$5:$T$488,0,MATCH('GHG emissions calculations'!G$2670,'Emission Factors'!$E$5:$T$5,0)),"",0)</f>
        <v/>
      </c>
      <c r="H2709" s="316" t="s">
        <v>237</v>
      </c>
      <c r="I2709" s="312" t="str">
        <f>IF(
    SUMIFS('Import data'!$L$57:$L$80,
           'Import data'!$J$57:$J$80, F2709,
           'Import data'!$G$57:$G$80, 'GHG emissions calculations'!$H2709,
           'Import data'!$I$57:$I$80,$E$2672) &lt;&gt; 0,
    SUMIFS('Import data'!$L$57:$L$80,
           'Import data'!$J$57:$J$80, F2709,
           'Import data'!$G$57:$G$80, 'GHG emissions calculations'!$H2709,
           'Import data'!$I$57:$I$80,$E$2672),
    ""
)</f>
        <v/>
      </c>
      <c r="J2709" s="311" t="str">
        <f t="array" ref="J2709">IF(
    XLOOKUP(F2709, 'Import data'!$J$26:$J$47, 'Import data'!$M$26:$M$47, "", 0) = "Please add the region-specific supplier emission factor or choose a different region available in the IAEG database.",
    "",
    XLOOKUP(F2709, 'Import data'!$J$26:$J$47, 'Import data'!$M$26:$M$47, "", 0)
)</f>
        <v/>
      </c>
      <c r="K2709" s="311" t="str">
        <f t="array" ref="K2709">IFERROR(
    XLOOKUP(F2709,
            _xlws.FILTER('Supplier Emission'!$G$55:$G$79,
                   ('Supplier Emission'!$D$55:$D$79=H2709) * ('Supplier Emission'!$F$55:$F$79=$E$2672)),
            _xlws.FILTER('Supplier Emission'!$I$55:$I$79,
                   ('Supplier Emission'!$D$55:$D$79=H2709) * ('Supplier Emission'!$F$55:$F$79=$E$2672)),
            ""),
    "")</f>
        <v/>
      </c>
      <c r="L2709" s="311" t="str">
        <f t="array" ref="L2709">IFERROR(
    XLOOKUP(F2709,
            _xlws.FILTER('Supplier Emission'!$G$55:$G$79,
                   ('Supplier Emission'!$D$55:$D$79=H2709) * ('Supplier Emission'!$F$55:$F$79=$E$2672)),
            _xlws.FILTER('Supplier Emission'!$J$55:$J$79,
                   ('Supplier Emission'!$D$55:$D$79=H2709) * ('Supplier Emission'!$F$55:$F$79=$E$2672)),
            ""),
    "")</f>
        <v/>
      </c>
      <c r="M2709" s="311" t="str">
        <f t="array" ref="M2709">IFERROR(
    XLOOKUP(F2709,
            _xlws.FILTER('Supplier Emission'!$G$55:$G$79,
                   ('Supplier Emission'!$D$55:$D$79=H2709) * ('Supplier Emission'!$F$55:$F$79=$E$2672)),
            _xlws.FILTER('Supplier Emission'!$M$55:$M$79,
                   ('Supplier Emission'!$D$55:$D$79=H2709) * ('Supplier Emission'!$F$55:$F$79=$E$2672)),
            ""),
    "")</f>
        <v/>
      </c>
      <c r="N2709" s="311" t="str">
        <f t="array" ref="N2709">IFERROR(
    XLOOKUP(F2709,
            _xlws.FILTER('Supplier Emission'!$G$55:$G$79,
                   ('Supplier Emission'!$D$55:$D$79=H2709) * ('Supplier Emission'!$F$55:$F$79=$E$2672)),
            _xlws.FILTER('Supplier Emission'!$H$55:$H$79,
                   ('Supplier Emission'!$D$55:$D$79=H2709) * ('Supplier Emission'!$F$55:$F$79=$E$2672)),
            ""),
    "")</f>
        <v/>
      </c>
      <c r="O2709" s="311" t="str">
        <f t="array" ref="O2709">XLOOKUP(1,('Emission Factors'!$E$5:$E$488='GHG emissions calculations'!$F2709)*('Emission Factors'!$H$5:$H$488='GHG emissions calculations'!$H2709),INDEX('Emission Factors'!$E$5:$T$488,0,MATCH('GHG emissions calculations'!O$6,'Emission Factors'!$E$5:$T$5,0)),"",0)</f>
        <v/>
      </c>
      <c r="P2709" s="313" t="str">
        <f t="array" ref="P2709">IFERROR(
    INDEX('Emission Factors'!$E$5:$P$488,
          MATCH(1,
                ('Emission Factors'!$E$5:$E$488 = 'GHG emissions calculations'!$F2709) *
                ('Emission Factors'!$H$5:$H$488 = 'GHG emissions calculations'!$H2709),
                0),
          MATCH('GHG emissions calculations'!P$6,'Emission Factors'!$E$5:$P$5,0)),
    "")</f>
        <v/>
      </c>
      <c r="Q2709" s="311" t="str">
        <f t="array" ref="Q2709">IFERROR(
    IF(
        INDEX('Emission Factors'!$E$5:$P$488,
              MATCH(1,
                    ('Emission Factors'!$E$5:$E$488 = 'GHG emissions calculations'!$F2709) *
                    ('Emission Factors'!$H$5:$H$488 = 'GHG emissions calculations'!$H2709),
                    0),
              MATCH('GHG emissions calculations'!Q$6, 'Emission Factors'!$E$5:$P$5, 0)) &lt;&gt; "",
        INDEX('Emission Factors'!$E$5:$P$488,
              MATCH(1,
                    ('Emission Factors'!$E$5:$E$488 = 'GHG emissions calculations'!$F2709) *
                    ('Emission Factors'!$H$5:$H$488 = 'GHG emissions calculations'!$H2709),
                    0),
              MATCH('GHG emissions calculations'!Q$6, 'Emission Factors'!$E$5:$P$5, 0)),
        ""),
    "")</f>
        <v/>
      </c>
      <c r="R2709" s="311" t="str">
        <f t="array" ref="R2709">IFERROR(
    IF(
        INDEX('Emission Factors'!$E$5:$R$488,
              MATCH(1,
                    ('Emission Factors'!$E$5:$E$488 = 'GHG emissions calculations'!$F2709) *
                    ('Emission Factors'!$H$5:$H$488 = 'GHG emissions calculations'!$H2709),
                    0),
              MATCH('GHG emissions calculations'!R$6, 'Emission Factors'!$E$5:$R$5, 0)) &lt;&gt; "",
        INDEX('Emission Factors'!$E$5:$R$488,
              MATCH(1,
                    ('Emission Factors'!$E$5:$E$488 = 'GHG emissions calculations'!$F2709) *
                    ('Emission Factors'!$H$5:$H$488 = 'GHG emissions calculations'!$H2709),
                    0),
              MATCH('GHG emissions calculations'!R$6, 'Emission Factors'!$E$5:$R$5, 0)),
        ""),
    "")</f>
        <v/>
      </c>
      <c r="S2709" s="312">
        <f t="shared" si="5"/>
        <v>0</v>
      </c>
      <c r="T2709" s="23"/>
    </row>
    <row r="2710" ht="15.75" customHeight="1" outlineLevel="2">
      <c r="A2710" s="23"/>
      <c r="B2710" s="71"/>
      <c r="C2710" s="71"/>
      <c r="D2710" s="71"/>
      <c r="E2710" s="314"/>
      <c r="F2710" s="316" t="str">
        <f>Lists!AV63</f>
        <v>Industrial building, metal - Asia</v>
      </c>
      <c r="G2710" s="311" t="str">
        <f t="array" ref="G2710">XLOOKUP(1,('Emission Factors'!$E$5:$E$488='GHG emissions calculations'!$F2710)*('Emission Factors'!$H$5:$H$488='GHG emissions calculations'!$H2710),INDEX('Emission Factors'!$E$5:$T$488,0,MATCH('GHG emissions calculations'!G$2670,'Emission Factors'!$E$5:$T$5,0)),"",0)</f>
        <v/>
      </c>
      <c r="H2710" s="316" t="s">
        <v>237</v>
      </c>
      <c r="I2710" s="312" t="str">
        <f>IF(
    SUMIFS('Import data'!$L$57:$L$80,
           'Import data'!$J$57:$J$80, F2710,
           'Import data'!$G$57:$G$80, 'GHG emissions calculations'!$H2710,
           'Import data'!$I$57:$I$80,$E$2672) &lt;&gt; 0,
    SUMIFS('Import data'!$L$57:$L$80,
           'Import data'!$J$57:$J$80, F2710,
           'Import data'!$G$57:$G$80, 'GHG emissions calculations'!$H2710,
           'Import data'!$I$57:$I$80,$E$2672),
    ""
)</f>
        <v/>
      </c>
      <c r="J2710" s="311" t="str">
        <f t="array" ref="J2710">IF(
    XLOOKUP(F2710, 'Import data'!$J$26:$J$47, 'Import data'!$M$26:$M$47, "", 0) = "Please add the region-specific supplier emission factor or choose a different region available in the IAEG database.",
    "",
    XLOOKUP(F2710, 'Import data'!$J$26:$J$47, 'Import data'!$M$26:$M$47, "", 0)
)</f>
        <v/>
      </c>
      <c r="K2710" s="311" t="str">
        <f t="array" ref="K2710">IFERROR(
    XLOOKUP(F2710,
            _xlws.FILTER('Supplier Emission'!$G$55:$G$79,
                   ('Supplier Emission'!$D$55:$D$79=H2710) * ('Supplier Emission'!$F$55:$F$79=$E$2672)),
            _xlws.FILTER('Supplier Emission'!$I$55:$I$79,
                   ('Supplier Emission'!$D$55:$D$79=H2710) * ('Supplier Emission'!$F$55:$F$79=$E$2672)),
            ""),
    "")</f>
        <v/>
      </c>
      <c r="L2710" s="311" t="str">
        <f t="array" ref="L2710">IFERROR(
    XLOOKUP(F2710,
            _xlws.FILTER('Supplier Emission'!$G$55:$G$79,
                   ('Supplier Emission'!$D$55:$D$79=H2710) * ('Supplier Emission'!$F$55:$F$79=$E$2672)),
            _xlws.FILTER('Supplier Emission'!$J$55:$J$79,
                   ('Supplier Emission'!$D$55:$D$79=H2710) * ('Supplier Emission'!$F$55:$F$79=$E$2672)),
            ""),
    "")</f>
        <v/>
      </c>
      <c r="M2710" s="311" t="str">
        <f t="array" ref="M2710">IFERROR(
    XLOOKUP(F2710,
            _xlws.FILTER('Supplier Emission'!$G$55:$G$79,
                   ('Supplier Emission'!$D$55:$D$79=H2710) * ('Supplier Emission'!$F$55:$F$79=$E$2672)),
            _xlws.FILTER('Supplier Emission'!$M$55:$M$79,
                   ('Supplier Emission'!$D$55:$D$79=H2710) * ('Supplier Emission'!$F$55:$F$79=$E$2672)),
            ""),
    "")</f>
        <v/>
      </c>
      <c r="N2710" s="311" t="str">
        <f t="array" ref="N2710">IFERROR(
    XLOOKUP(F2710,
            _xlws.FILTER('Supplier Emission'!$G$55:$G$79,
                   ('Supplier Emission'!$D$55:$D$79=H2710) * ('Supplier Emission'!$F$55:$F$79=$E$2672)),
            _xlws.FILTER('Supplier Emission'!$H$55:$H$79,
                   ('Supplier Emission'!$D$55:$D$79=H2710) * ('Supplier Emission'!$F$55:$F$79=$E$2672)),
            ""),
    "")</f>
        <v/>
      </c>
      <c r="O2710" s="311" t="str">
        <f t="array" ref="O2710">XLOOKUP(1,('Emission Factors'!$E$5:$E$488='GHG emissions calculations'!$F2710)*('Emission Factors'!$H$5:$H$488='GHG emissions calculations'!$H2710),INDEX('Emission Factors'!$E$5:$T$488,0,MATCH('GHG emissions calculations'!O$6,'Emission Factors'!$E$5:$T$5,0)),"",0)</f>
        <v/>
      </c>
      <c r="P2710" s="313" t="str">
        <f t="array" ref="P2710">IFERROR(
    INDEX('Emission Factors'!$E$5:$P$488,
          MATCH(1,
                ('Emission Factors'!$E$5:$E$488 = 'GHG emissions calculations'!$F2710) *
                ('Emission Factors'!$H$5:$H$488 = 'GHG emissions calculations'!$H2710),
                0),
          MATCH('GHG emissions calculations'!P$6,'Emission Factors'!$E$5:$P$5,0)),
    "")</f>
        <v/>
      </c>
      <c r="Q2710" s="311" t="str">
        <f t="array" ref="Q2710">IFERROR(
    IF(
        INDEX('Emission Factors'!$E$5:$P$488,
              MATCH(1,
                    ('Emission Factors'!$E$5:$E$488 = 'GHG emissions calculations'!$F2710) *
                    ('Emission Factors'!$H$5:$H$488 = 'GHG emissions calculations'!$H2710),
                    0),
              MATCH('GHG emissions calculations'!Q$6, 'Emission Factors'!$E$5:$P$5, 0)) &lt;&gt; "",
        INDEX('Emission Factors'!$E$5:$P$488,
              MATCH(1,
                    ('Emission Factors'!$E$5:$E$488 = 'GHG emissions calculations'!$F2710) *
                    ('Emission Factors'!$H$5:$H$488 = 'GHG emissions calculations'!$H2710),
                    0),
              MATCH('GHG emissions calculations'!Q$6, 'Emission Factors'!$E$5:$P$5, 0)),
        ""),
    "")</f>
        <v/>
      </c>
      <c r="R2710" s="311" t="str">
        <f t="array" ref="R2710">IFERROR(
    IF(
        INDEX('Emission Factors'!$E$5:$R$488,
              MATCH(1,
                    ('Emission Factors'!$E$5:$E$488 = 'GHG emissions calculations'!$F2710) *
                    ('Emission Factors'!$H$5:$H$488 = 'GHG emissions calculations'!$H2710),
                    0),
              MATCH('GHG emissions calculations'!R$6, 'Emission Factors'!$E$5:$R$5, 0)) &lt;&gt; "",
        INDEX('Emission Factors'!$E$5:$R$488,
              MATCH(1,
                    ('Emission Factors'!$E$5:$E$488 = 'GHG emissions calculations'!$F2710) *
                    ('Emission Factors'!$H$5:$H$488 = 'GHG emissions calculations'!$H2710),
                    0),
              MATCH('GHG emissions calculations'!R$6, 'Emission Factors'!$E$5:$R$5, 0)),
        ""),
    "")</f>
        <v/>
      </c>
      <c r="S2710" s="312">
        <f t="shared" si="5"/>
        <v>0</v>
      </c>
      <c r="T2710" s="23"/>
    </row>
    <row r="2711" ht="15.75" customHeight="1" outlineLevel="2">
      <c r="A2711" s="23"/>
      <c r="B2711" s="71"/>
      <c r="C2711" s="71"/>
      <c r="D2711" s="71"/>
      <c r="E2711" s="314"/>
      <c r="F2711" s="316" t="str">
        <f>Lists!AV61</f>
        <v>Industrial building, metal - Europe</v>
      </c>
      <c r="G2711" s="311">
        <f t="array" ref="G2711">XLOOKUP(1,('Emission Factors'!$E$5:$E$488='GHG emissions calculations'!$F2711)*('Emission Factors'!$H$5:$H$488='GHG emissions calculations'!$H2711),INDEX('Emission Factors'!$E$5:$T$488,0,MATCH('GHG emissions calculations'!G$2670,'Emission Factors'!$E$5:$T$5,0)),"",0)</f>
        <v>3</v>
      </c>
      <c r="H2711" s="316" t="s">
        <v>237</v>
      </c>
      <c r="I2711" s="312" t="str">
        <f>IF(
    SUMIFS('Import data'!$L$57:$L$80,
           'Import data'!$J$57:$J$80, F2711,
           'Import data'!$G$57:$G$80, 'GHG emissions calculations'!$H2711,
           'Import data'!$I$57:$I$80,$E$2672) &lt;&gt; 0,
    SUMIFS('Import data'!$L$57:$L$80,
           'Import data'!$J$57:$J$80, F2711,
           'Import data'!$G$57:$G$80, 'GHG emissions calculations'!$H2711,
           'Import data'!$I$57:$I$80,$E$2672),
    ""
)</f>
        <v/>
      </c>
      <c r="J2711" s="311" t="str">
        <f t="array" ref="J2711">IF(
    XLOOKUP(F2711, 'Import data'!$J$26:$J$47, 'Import data'!$M$26:$M$47, "", 0) = "Please add the region-specific supplier emission factor or choose a different region available in the IAEG database.",
    "",
    XLOOKUP(F2711, 'Import data'!$J$26:$J$47, 'Import data'!$M$26:$M$47, "", 0)
)</f>
        <v/>
      </c>
      <c r="K2711" s="311" t="str">
        <f t="array" ref="K2711">IFERROR(
    XLOOKUP(F2711,
            _xlws.FILTER('Supplier Emission'!$G$55:$G$79,
                   ('Supplier Emission'!$D$55:$D$79=H2711) * ('Supplier Emission'!$F$55:$F$79=$E$2672)),
            _xlws.FILTER('Supplier Emission'!$I$55:$I$79,
                   ('Supplier Emission'!$D$55:$D$79=H2711) * ('Supplier Emission'!$F$55:$F$79=$E$2672)),
            ""),
    "")</f>
        <v/>
      </c>
      <c r="L2711" s="311" t="str">
        <f t="array" ref="L2711">IFERROR(
    XLOOKUP(F2711,
            _xlws.FILTER('Supplier Emission'!$G$55:$G$79,
                   ('Supplier Emission'!$D$55:$D$79=H2711) * ('Supplier Emission'!$F$55:$F$79=$E$2672)),
            _xlws.FILTER('Supplier Emission'!$J$55:$J$79,
                   ('Supplier Emission'!$D$55:$D$79=H2711) * ('Supplier Emission'!$F$55:$F$79=$E$2672)),
            ""),
    "")</f>
        <v/>
      </c>
      <c r="M2711" s="311" t="str">
        <f t="array" ref="M2711">IFERROR(
    XLOOKUP(F2711,
            _xlws.FILTER('Supplier Emission'!$G$55:$G$79,
                   ('Supplier Emission'!$D$55:$D$79=H2711) * ('Supplier Emission'!$F$55:$F$79=$E$2672)),
            _xlws.FILTER('Supplier Emission'!$M$55:$M$79,
                   ('Supplier Emission'!$D$55:$D$79=H2711) * ('Supplier Emission'!$F$55:$F$79=$E$2672)),
            ""),
    "")</f>
        <v/>
      </c>
      <c r="N2711" s="311" t="str">
        <f t="array" ref="N2711">IFERROR(
    XLOOKUP(F2711,
            _xlws.FILTER('Supplier Emission'!$G$55:$G$79,
                   ('Supplier Emission'!$D$55:$D$79=H2711) * ('Supplier Emission'!$F$55:$F$79=$E$2672)),
            _xlws.FILTER('Supplier Emission'!$H$55:$H$79,
                   ('Supplier Emission'!$D$55:$D$79=H2711) * ('Supplier Emission'!$F$55:$F$79=$E$2672)),
            ""),
    "")</f>
        <v/>
      </c>
      <c r="O2711" s="311" t="str">
        <f t="array" ref="O2711">XLOOKUP(1,('Emission Factors'!$E$5:$E$488='GHG emissions calculations'!$F2711)*('Emission Factors'!$H$5:$H$488='GHG emissions calculations'!$H2711),INDEX('Emission Factors'!$E$5:$T$488,0,MATCH('GHG emissions calculations'!O$6,'Emission Factors'!$E$5:$T$5,0)),"",0)</f>
        <v>Bâtiment industriel/structure métallique</v>
      </c>
      <c r="P2711" s="313">
        <f t="array" ref="P2711">IFERROR(
    INDEX('Emission Factors'!$E$5:$P$488,
          MATCH(1,
                ('Emission Factors'!$E$5:$E$488 = 'GHG emissions calculations'!$F2711) *
                ('Emission Factors'!$H$5:$H$488 = 'GHG emissions calculations'!$H2711),
                0),
          MATCH('GHG emissions calculations'!P$6,'Emission Factors'!$E$5:$P$5,0)),
    "")</f>
        <v>275</v>
      </c>
      <c r="Q2711" s="311" t="str">
        <f t="array" ref="Q2711">IFERROR(
    IF(
        INDEX('Emission Factors'!$E$5:$P$488,
              MATCH(1,
                    ('Emission Factors'!$E$5:$E$488 = 'GHG emissions calculations'!$F2711) *
                    ('Emission Factors'!$H$5:$H$488 = 'GHG emissions calculations'!$H2711),
                    0),
              MATCH('GHG emissions calculations'!Q$6, 'Emission Factors'!$E$5:$P$5, 0)) &lt;&gt; "",
        INDEX('Emission Factors'!$E$5:$P$488,
              MATCH(1,
                    ('Emission Factors'!$E$5:$E$488 = 'GHG emissions calculations'!$F2711) *
                    ('Emission Factors'!$H$5:$H$488 = 'GHG emissions calculations'!$H2711),
                    0),
              MATCH('GHG emissions calculations'!Q$6, 'Emission Factors'!$E$5:$P$5, 0)),
        ""),
    "")</f>
        <v>kgCO2e/kg</v>
      </c>
      <c r="R2711" s="311" t="str">
        <f t="array" ref="R2711">IFERROR(
    IF(
        INDEX('Emission Factors'!$E$5:$R$488,
              MATCH(1,
                    ('Emission Factors'!$E$5:$E$488 = 'GHG emissions calculations'!$F2711) *
                    ('Emission Factors'!$H$5:$H$488 = 'GHG emissions calculations'!$H2711),
                    0),
              MATCH('GHG emissions calculations'!R$6, 'Emission Factors'!$E$5:$R$5, 0)) &lt;&gt; "",
        INDEX('Emission Factors'!$E$5:$R$488,
              MATCH(1,
                    ('Emission Factors'!$E$5:$E$488 = 'GHG emissions calculations'!$F2711) *
                    ('Emission Factors'!$H$5:$H$488 = 'GHG emissions calculations'!$H2711),
                    0),
              MATCH('GHG emissions calculations'!R$6, 'Emission Factors'!$E$5:$R$5, 0)),
        ""),
    "")</f>
        <v>Europe</v>
      </c>
      <c r="S2711" s="312">
        <f t="shared" si="5"/>
        <v>0</v>
      </c>
      <c r="T2711" s="23"/>
    </row>
    <row r="2712" ht="15.75" customHeight="1" outlineLevel="2">
      <c r="A2712" s="23"/>
      <c r="B2712" s="71"/>
      <c r="C2712" s="71"/>
      <c r="D2712" s="71"/>
      <c r="E2712" s="314"/>
      <c r="F2712" s="316" t="str">
        <f>Lists!AV66</f>
        <v>Industrial building, metal - Global or unspecified region</v>
      </c>
      <c r="G2712" s="311" t="str">
        <f t="array" ref="G2712">XLOOKUP(1,('Emission Factors'!$E$5:$E$488='GHG emissions calculations'!$F2712)*('Emission Factors'!$H$5:$H$488='GHG emissions calculations'!$H2712),INDEX('Emission Factors'!$E$5:$T$488,0,MATCH('GHG emissions calculations'!G$2670,'Emission Factors'!$E$5:$T$5,0)),"",0)</f>
        <v/>
      </c>
      <c r="H2712" s="316" t="s">
        <v>237</v>
      </c>
      <c r="I2712" s="312" t="str">
        <f>IF(
    SUMIFS('Import data'!$L$57:$L$80,
           'Import data'!$J$57:$J$80, F2712,
           'Import data'!$G$57:$G$80, 'GHG emissions calculations'!$H2712,
           'Import data'!$I$57:$I$80,$E$2672) &lt;&gt; 0,
    SUMIFS('Import data'!$L$57:$L$80,
           'Import data'!$J$57:$J$80, F2712,
           'Import data'!$G$57:$G$80, 'GHG emissions calculations'!$H2712,
           'Import data'!$I$57:$I$80,$E$2672),
    ""
)</f>
        <v/>
      </c>
      <c r="J2712" s="311" t="str">
        <f t="array" ref="J2712">IF(
    XLOOKUP(F2712, 'Import data'!$J$26:$J$47, 'Import data'!$M$26:$M$47, "", 0) = "Please add the region-specific supplier emission factor or choose a different region available in the IAEG database.",
    "",
    XLOOKUP(F2712, 'Import data'!$J$26:$J$47, 'Import data'!$M$26:$M$47, "", 0)
)</f>
        <v/>
      </c>
      <c r="K2712" s="311" t="str">
        <f t="array" ref="K2712">IFERROR(
    XLOOKUP(F2712,
            _xlws.FILTER('Supplier Emission'!$G$55:$G$79,
                   ('Supplier Emission'!$D$55:$D$79=H2712) * ('Supplier Emission'!$F$55:$F$79=$E$2672)),
            _xlws.FILTER('Supplier Emission'!$I$55:$I$79,
                   ('Supplier Emission'!$D$55:$D$79=H2712) * ('Supplier Emission'!$F$55:$F$79=$E$2672)),
            ""),
    "")</f>
        <v/>
      </c>
      <c r="L2712" s="311" t="str">
        <f t="array" ref="L2712">IFERROR(
    XLOOKUP(F2712,
            _xlws.FILTER('Supplier Emission'!$G$55:$G$79,
                   ('Supplier Emission'!$D$55:$D$79=H2712) * ('Supplier Emission'!$F$55:$F$79=$E$2672)),
            _xlws.FILTER('Supplier Emission'!$J$55:$J$79,
                   ('Supplier Emission'!$D$55:$D$79=H2712) * ('Supplier Emission'!$F$55:$F$79=$E$2672)),
            ""),
    "")</f>
        <v/>
      </c>
      <c r="M2712" s="311" t="str">
        <f t="array" ref="M2712">IFERROR(
    XLOOKUP(F2712,
            _xlws.FILTER('Supplier Emission'!$G$55:$G$79,
                   ('Supplier Emission'!$D$55:$D$79=H2712) * ('Supplier Emission'!$F$55:$F$79=$E$2672)),
            _xlws.FILTER('Supplier Emission'!$M$55:$M$79,
                   ('Supplier Emission'!$D$55:$D$79=H2712) * ('Supplier Emission'!$F$55:$F$79=$E$2672)),
            ""),
    "")</f>
        <v/>
      </c>
      <c r="N2712" s="311" t="str">
        <f t="array" ref="N2712">IFERROR(
    XLOOKUP(F2712,
            _xlws.FILTER('Supplier Emission'!$G$55:$G$79,
                   ('Supplier Emission'!$D$55:$D$79=H2712) * ('Supplier Emission'!$F$55:$F$79=$E$2672)),
            _xlws.FILTER('Supplier Emission'!$H$55:$H$79,
                   ('Supplier Emission'!$D$55:$D$79=H2712) * ('Supplier Emission'!$F$55:$F$79=$E$2672)),
            ""),
    "")</f>
        <v/>
      </c>
      <c r="O2712" s="311" t="str">
        <f t="array" ref="O2712">XLOOKUP(1,('Emission Factors'!$E$5:$E$488='GHG emissions calculations'!$F2712)*('Emission Factors'!$H$5:$H$488='GHG emissions calculations'!$H2712),INDEX('Emission Factors'!$E$5:$T$488,0,MATCH('GHG emissions calculations'!O$6,'Emission Factors'!$E$5:$T$5,0)),"",0)</f>
        <v/>
      </c>
      <c r="P2712" s="313" t="str">
        <f t="array" ref="P2712">IFERROR(
    INDEX('Emission Factors'!$E$5:$P$488,
          MATCH(1,
                ('Emission Factors'!$E$5:$E$488 = 'GHG emissions calculations'!$F2712) *
                ('Emission Factors'!$H$5:$H$488 = 'GHG emissions calculations'!$H2712),
                0),
          MATCH('GHG emissions calculations'!P$6,'Emission Factors'!$E$5:$P$5,0)),
    "")</f>
        <v/>
      </c>
      <c r="Q2712" s="311" t="str">
        <f t="array" ref="Q2712">IFERROR(
    IF(
        INDEX('Emission Factors'!$E$5:$P$488,
              MATCH(1,
                    ('Emission Factors'!$E$5:$E$488 = 'GHG emissions calculations'!$F2712) *
                    ('Emission Factors'!$H$5:$H$488 = 'GHG emissions calculations'!$H2712),
                    0),
              MATCH('GHG emissions calculations'!Q$6, 'Emission Factors'!$E$5:$P$5, 0)) &lt;&gt; "",
        INDEX('Emission Factors'!$E$5:$P$488,
              MATCH(1,
                    ('Emission Factors'!$E$5:$E$488 = 'GHG emissions calculations'!$F2712) *
                    ('Emission Factors'!$H$5:$H$488 = 'GHG emissions calculations'!$H2712),
                    0),
              MATCH('GHG emissions calculations'!Q$6, 'Emission Factors'!$E$5:$P$5, 0)),
        ""),
    "")</f>
        <v/>
      </c>
      <c r="R2712" s="311" t="str">
        <f t="array" ref="R2712">IFERROR(
    IF(
        INDEX('Emission Factors'!$E$5:$R$488,
              MATCH(1,
                    ('Emission Factors'!$E$5:$E$488 = 'GHG emissions calculations'!$F2712) *
                    ('Emission Factors'!$H$5:$H$488 = 'GHG emissions calculations'!$H2712),
                    0),
              MATCH('GHG emissions calculations'!R$6, 'Emission Factors'!$E$5:$R$5, 0)) &lt;&gt; "",
        INDEX('Emission Factors'!$E$5:$R$488,
              MATCH(1,
                    ('Emission Factors'!$E$5:$E$488 = 'GHG emissions calculations'!$F2712) *
                    ('Emission Factors'!$H$5:$H$488 = 'GHG emissions calculations'!$H2712),
                    0),
              MATCH('GHG emissions calculations'!R$6, 'Emission Factors'!$E$5:$R$5, 0)),
        ""),
    "")</f>
        <v/>
      </c>
      <c r="S2712" s="312">
        <f t="shared" si="5"/>
        <v>0</v>
      </c>
      <c r="T2712" s="23"/>
    </row>
    <row r="2713" ht="15.75" customHeight="1" outlineLevel="2">
      <c r="A2713" s="23"/>
      <c r="B2713" s="71"/>
      <c r="C2713" s="71"/>
      <c r="D2713" s="71"/>
      <c r="E2713" s="314"/>
      <c r="F2713" s="316" t="str">
        <f>Lists!AV65</f>
        <v>Industrial building, metal - Middle East</v>
      </c>
      <c r="G2713" s="311" t="str">
        <f t="array" ref="G2713">XLOOKUP(1,('Emission Factors'!$E$5:$E$488='GHG emissions calculations'!$F2713)*('Emission Factors'!$H$5:$H$488='GHG emissions calculations'!$H2713),INDEX('Emission Factors'!$E$5:$T$488,0,MATCH('GHG emissions calculations'!G$2670,'Emission Factors'!$E$5:$T$5,0)),"",0)</f>
        <v/>
      </c>
      <c r="H2713" s="316" t="s">
        <v>237</v>
      </c>
      <c r="I2713" s="312" t="str">
        <f>IF(
    SUMIFS('Import data'!$L$57:$L$80,
           'Import data'!$J$57:$J$80, F2713,
           'Import data'!$G$57:$G$80, 'GHG emissions calculations'!$H2713,
           'Import data'!$I$57:$I$80,$E$2672) &lt;&gt; 0,
    SUMIFS('Import data'!$L$57:$L$80,
           'Import data'!$J$57:$J$80, F2713,
           'Import data'!$G$57:$G$80, 'GHG emissions calculations'!$H2713,
           'Import data'!$I$57:$I$80,$E$2672),
    ""
)</f>
        <v/>
      </c>
      <c r="J2713" s="311" t="str">
        <f t="array" ref="J2713">IF(
    XLOOKUP(F2713, 'Import data'!$J$26:$J$47, 'Import data'!$M$26:$M$47, "", 0) = "Please add the region-specific supplier emission factor or choose a different region available in the IAEG database.",
    "",
    XLOOKUP(F2713, 'Import data'!$J$26:$J$47, 'Import data'!$M$26:$M$47, "", 0)
)</f>
        <v/>
      </c>
      <c r="K2713" s="311" t="str">
        <f t="array" ref="K2713">IFERROR(
    XLOOKUP(F2713,
            _xlws.FILTER('Supplier Emission'!$G$55:$G$79,
                   ('Supplier Emission'!$D$55:$D$79=H2713) * ('Supplier Emission'!$F$55:$F$79=$E$2672)),
            _xlws.FILTER('Supplier Emission'!$I$55:$I$79,
                   ('Supplier Emission'!$D$55:$D$79=H2713) * ('Supplier Emission'!$F$55:$F$79=$E$2672)),
            ""),
    "")</f>
        <v/>
      </c>
      <c r="L2713" s="311" t="str">
        <f t="array" ref="L2713">IFERROR(
    XLOOKUP(F2713,
            _xlws.FILTER('Supplier Emission'!$G$55:$G$79,
                   ('Supplier Emission'!$D$55:$D$79=H2713) * ('Supplier Emission'!$F$55:$F$79=$E$2672)),
            _xlws.FILTER('Supplier Emission'!$J$55:$J$79,
                   ('Supplier Emission'!$D$55:$D$79=H2713) * ('Supplier Emission'!$F$55:$F$79=$E$2672)),
            ""),
    "")</f>
        <v/>
      </c>
      <c r="M2713" s="311" t="str">
        <f t="array" ref="M2713">IFERROR(
    XLOOKUP(F2713,
            _xlws.FILTER('Supplier Emission'!$G$55:$G$79,
                   ('Supplier Emission'!$D$55:$D$79=H2713) * ('Supplier Emission'!$F$55:$F$79=$E$2672)),
            _xlws.FILTER('Supplier Emission'!$M$55:$M$79,
                   ('Supplier Emission'!$D$55:$D$79=H2713) * ('Supplier Emission'!$F$55:$F$79=$E$2672)),
            ""),
    "")</f>
        <v/>
      </c>
      <c r="N2713" s="311" t="str">
        <f t="array" ref="N2713">IFERROR(
    XLOOKUP(F2713,
            _xlws.FILTER('Supplier Emission'!$G$55:$G$79,
                   ('Supplier Emission'!$D$55:$D$79=H2713) * ('Supplier Emission'!$F$55:$F$79=$E$2672)),
            _xlws.FILTER('Supplier Emission'!$H$55:$H$79,
                   ('Supplier Emission'!$D$55:$D$79=H2713) * ('Supplier Emission'!$F$55:$F$79=$E$2672)),
            ""),
    "")</f>
        <v/>
      </c>
      <c r="O2713" s="311" t="str">
        <f t="array" ref="O2713">XLOOKUP(1,('Emission Factors'!$E$5:$E$488='GHG emissions calculations'!$F2713)*('Emission Factors'!$H$5:$H$488='GHG emissions calculations'!$H2713),INDEX('Emission Factors'!$E$5:$T$488,0,MATCH('GHG emissions calculations'!O$6,'Emission Factors'!$E$5:$T$5,0)),"",0)</f>
        <v/>
      </c>
      <c r="P2713" s="313" t="str">
        <f t="array" ref="P2713">IFERROR(
    INDEX('Emission Factors'!$E$5:$P$488,
          MATCH(1,
                ('Emission Factors'!$E$5:$E$488 = 'GHG emissions calculations'!$F2713) *
                ('Emission Factors'!$H$5:$H$488 = 'GHG emissions calculations'!$H2713),
                0),
          MATCH('GHG emissions calculations'!P$6,'Emission Factors'!$E$5:$P$5,0)),
    "")</f>
        <v/>
      </c>
      <c r="Q2713" s="311" t="str">
        <f t="array" ref="Q2713">IFERROR(
    IF(
        INDEX('Emission Factors'!$E$5:$P$488,
              MATCH(1,
                    ('Emission Factors'!$E$5:$E$488 = 'GHG emissions calculations'!$F2713) *
                    ('Emission Factors'!$H$5:$H$488 = 'GHG emissions calculations'!$H2713),
                    0),
              MATCH('GHG emissions calculations'!Q$6, 'Emission Factors'!$E$5:$P$5, 0)) &lt;&gt; "",
        INDEX('Emission Factors'!$E$5:$P$488,
              MATCH(1,
                    ('Emission Factors'!$E$5:$E$488 = 'GHG emissions calculations'!$F2713) *
                    ('Emission Factors'!$H$5:$H$488 = 'GHG emissions calculations'!$H2713),
                    0),
              MATCH('GHG emissions calculations'!Q$6, 'Emission Factors'!$E$5:$P$5, 0)),
        ""),
    "")</f>
        <v/>
      </c>
      <c r="R2713" s="311" t="str">
        <f t="array" ref="R2713">IFERROR(
    IF(
        INDEX('Emission Factors'!$E$5:$R$488,
              MATCH(1,
                    ('Emission Factors'!$E$5:$E$488 = 'GHG emissions calculations'!$F2713) *
                    ('Emission Factors'!$H$5:$H$488 = 'GHG emissions calculations'!$H2713),
                    0),
              MATCH('GHG emissions calculations'!R$6, 'Emission Factors'!$E$5:$R$5, 0)) &lt;&gt; "",
        INDEX('Emission Factors'!$E$5:$R$488,
              MATCH(1,
                    ('Emission Factors'!$E$5:$E$488 = 'GHG emissions calculations'!$F2713) *
                    ('Emission Factors'!$H$5:$H$488 = 'GHG emissions calculations'!$H2713),
                    0),
              MATCH('GHG emissions calculations'!R$6, 'Emission Factors'!$E$5:$R$5, 0)),
        ""),
    "")</f>
        <v/>
      </c>
      <c r="S2713" s="312">
        <f t="shared" si="5"/>
        <v>0</v>
      </c>
      <c r="T2713" s="23"/>
    </row>
    <row r="2714" ht="15.75" customHeight="1" outlineLevel="2">
      <c r="A2714" s="23"/>
      <c r="B2714" s="71"/>
      <c r="C2714" s="71"/>
      <c r="D2714" s="71"/>
      <c r="E2714" s="314"/>
      <c r="F2714" s="316" t="str">
        <f>Lists!AV64</f>
        <v>Industrial building, metal - Oceania</v>
      </c>
      <c r="G2714" s="311" t="str">
        <f t="array" ref="G2714">XLOOKUP(1,('Emission Factors'!$E$5:$E$488='GHG emissions calculations'!$F2714)*('Emission Factors'!$H$5:$H$488='GHG emissions calculations'!$H2714),INDEX('Emission Factors'!$E$5:$T$488,0,MATCH('GHG emissions calculations'!G$2670,'Emission Factors'!$E$5:$T$5,0)),"",0)</f>
        <v/>
      </c>
      <c r="H2714" s="316" t="s">
        <v>237</v>
      </c>
      <c r="I2714" s="312" t="str">
        <f>IF(
    SUMIFS('Import data'!$L$57:$L$80,
           'Import data'!$J$57:$J$80, F2714,
           'Import data'!$G$57:$G$80, 'GHG emissions calculations'!$H2714,
           'Import data'!$I$57:$I$80,$E$2672) &lt;&gt; 0,
    SUMIFS('Import data'!$L$57:$L$80,
           'Import data'!$J$57:$J$80, F2714,
           'Import data'!$G$57:$G$80, 'GHG emissions calculations'!$H2714,
           'Import data'!$I$57:$I$80,$E$2672),
    ""
)</f>
        <v/>
      </c>
      <c r="J2714" s="311" t="str">
        <f t="array" ref="J2714">IF(
    XLOOKUP(F2714, 'Import data'!$J$26:$J$47, 'Import data'!$M$26:$M$47, "", 0) = "Please add the region-specific supplier emission factor or choose a different region available in the IAEG database.",
    "",
    XLOOKUP(F2714, 'Import data'!$J$26:$J$47, 'Import data'!$M$26:$M$47, "", 0)
)</f>
        <v/>
      </c>
      <c r="K2714" s="311" t="str">
        <f t="array" ref="K2714">IFERROR(
    XLOOKUP(F2714,
            _xlws.FILTER('Supplier Emission'!$G$55:$G$79,
                   ('Supplier Emission'!$D$55:$D$79=H2714) * ('Supplier Emission'!$F$55:$F$79=$E$2672)),
            _xlws.FILTER('Supplier Emission'!$I$55:$I$79,
                   ('Supplier Emission'!$D$55:$D$79=H2714) * ('Supplier Emission'!$F$55:$F$79=$E$2672)),
            ""),
    "")</f>
        <v/>
      </c>
      <c r="L2714" s="311" t="str">
        <f t="array" ref="L2714">IFERROR(
    XLOOKUP(F2714,
            _xlws.FILTER('Supplier Emission'!$G$55:$G$79,
                   ('Supplier Emission'!$D$55:$D$79=H2714) * ('Supplier Emission'!$F$55:$F$79=$E$2672)),
            _xlws.FILTER('Supplier Emission'!$J$55:$J$79,
                   ('Supplier Emission'!$D$55:$D$79=H2714) * ('Supplier Emission'!$F$55:$F$79=$E$2672)),
            ""),
    "")</f>
        <v/>
      </c>
      <c r="M2714" s="311" t="str">
        <f t="array" ref="M2714">IFERROR(
    XLOOKUP(F2714,
            _xlws.FILTER('Supplier Emission'!$G$55:$G$79,
                   ('Supplier Emission'!$D$55:$D$79=H2714) * ('Supplier Emission'!$F$55:$F$79=$E$2672)),
            _xlws.FILTER('Supplier Emission'!$M$55:$M$79,
                   ('Supplier Emission'!$D$55:$D$79=H2714) * ('Supplier Emission'!$F$55:$F$79=$E$2672)),
            ""),
    "")</f>
        <v/>
      </c>
      <c r="N2714" s="311" t="str">
        <f t="array" ref="N2714">IFERROR(
    XLOOKUP(F2714,
            _xlws.FILTER('Supplier Emission'!$G$55:$G$79,
                   ('Supplier Emission'!$D$55:$D$79=H2714) * ('Supplier Emission'!$F$55:$F$79=$E$2672)),
            _xlws.FILTER('Supplier Emission'!$H$55:$H$79,
                   ('Supplier Emission'!$D$55:$D$79=H2714) * ('Supplier Emission'!$F$55:$F$79=$E$2672)),
            ""),
    "")</f>
        <v/>
      </c>
      <c r="O2714" s="311" t="str">
        <f t="array" ref="O2714">XLOOKUP(1,('Emission Factors'!$E$5:$E$488='GHG emissions calculations'!$F2714)*('Emission Factors'!$H$5:$H$488='GHG emissions calculations'!$H2714),INDEX('Emission Factors'!$E$5:$T$488,0,MATCH('GHG emissions calculations'!O$6,'Emission Factors'!$E$5:$T$5,0)),"",0)</f>
        <v/>
      </c>
      <c r="P2714" s="313" t="str">
        <f t="array" ref="P2714">IFERROR(
    INDEX('Emission Factors'!$E$5:$P$488,
          MATCH(1,
                ('Emission Factors'!$E$5:$E$488 = 'GHG emissions calculations'!$F2714) *
                ('Emission Factors'!$H$5:$H$488 = 'GHG emissions calculations'!$H2714),
                0),
          MATCH('GHG emissions calculations'!P$6,'Emission Factors'!$E$5:$P$5,0)),
    "")</f>
        <v/>
      </c>
      <c r="Q2714" s="311" t="str">
        <f t="array" ref="Q2714">IFERROR(
    IF(
        INDEX('Emission Factors'!$E$5:$P$488,
              MATCH(1,
                    ('Emission Factors'!$E$5:$E$488 = 'GHG emissions calculations'!$F2714) *
                    ('Emission Factors'!$H$5:$H$488 = 'GHG emissions calculations'!$H2714),
                    0),
              MATCH('GHG emissions calculations'!Q$6, 'Emission Factors'!$E$5:$P$5, 0)) &lt;&gt; "",
        INDEX('Emission Factors'!$E$5:$P$488,
              MATCH(1,
                    ('Emission Factors'!$E$5:$E$488 = 'GHG emissions calculations'!$F2714) *
                    ('Emission Factors'!$H$5:$H$488 = 'GHG emissions calculations'!$H2714),
                    0),
              MATCH('GHG emissions calculations'!Q$6, 'Emission Factors'!$E$5:$P$5, 0)),
        ""),
    "")</f>
        <v/>
      </c>
      <c r="R2714" s="311" t="str">
        <f t="array" ref="R2714">IFERROR(
    IF(
        INDEX('Emission Factors'!$E$5:$R$488,
              MATCH(1,
                    ('Emission Factors'!$E$5:$E$488 = 'GHG emissions calculations'!$F2714) *
                    ('Emission Factors'!$H$5:$H$488 = 'GHG emissions calculations'!$H2714),
                    0),
              MATCH('GHG emissions calculations'!R$6, 'Emission Factors'!$E$5:$R$5, 0)) &lt;&gt; "",
        INDEX('Emission Factors'!$E$5:$R$488,
              MATCH(1,
                    ('Emission Factors'!$E$5:$E$488 = 'GHG emissions calculations'!$F2714) *
                    ('Emission Factors'!$H$5:$H$488 = 'GHG emissions calculations'!$H2714),
                    0),
              MATCH('GHG emissions calculations'!R$6, 'Emission Factors'!$E$5:$R$5, 0)),
        ""),
    "")</f>
        <v/>
      </c>
      <c r="S2714" s="312">
        <f t="shared" si="5"/>
        <v>0</v>
      </c>
      <c r="T2714" s="23"/>
    </row>
    <row r="2715" ht="15.75" customHeight="1" outlineLevel="2">
      <c r="A2715" s="23"/>
      <c r="B2715" s="71"/>
      <c r="C2715" s="71"/>
      <c r="D2715" s="71"/>
      <c r="E2715" s="314"/>
      <c r="F2715" s="316" t="str">
        <f>Lists!AU42</f>
        <v>Infrastructures - Africa</v>
      </c>
      <c r="G2715" s="311" t="str">
        <f t="array" ref="G2715">XLOOKUP(1,('Emission Factors'!$E$5:$E$488='GHG emissions calculations'!$F2715)*('Emission Factors'!$H$5:$H$488='GHG emissions calculations'!$H2715),INDEX('Emission Factors'!$E$5:$T$488,0,MATCH('GHG emissions calculations'!G$2670,'Emission Factors'!$E$5:$T$5,0)),"",0)</f>
        <v/>
      </c>
      <c r="H2715" s="316" t="s">
        <v>238</v>
      </c>
      <c r="I2715" s="312" t="str">
        <f>IF(
    SUMIFS('Import data'!$L$57:$L$80,
           'Import data'!$J$57:$J$80, F2715,
           'Import data'!$G$57:$G$80, 'GHG emissions calculations'!$H2715,
           'Import data'!$I$57:$I$80,$E$2672) &lt;&gt; 0,
    SUMIFS('Import data'!$L$57:$L$80,
           'Import data'!$J$57:$J$80, F2715,
           'Import data'!$G$57:$G$80, 'GHG emissions calculations'!$H2715,
           'Import data'!$I$57:$I$80,$E$2672),
    ""
)</f>
        <v/>
      </c>
      <c r="J2715" s="311" t="str">
        <f t="array" ref="J2715">IF(
    XLOOKUP(F2715, 'Import data'!$J$26:$J$47, 'Import data'!$M$26:$M$47, "", 0) = "Please add the region-specific supplier emission factor or choose a different region available in the IAEG database.",
    "",
    XLOOKUP(F2715, 'Import data'!$J$26:$J$47, 'Import data'!$M$26:$M$47, "", 0)
)</f>
        <v/>
      </c>
      <c r="K2715" s="311" t="str">
        <f t="array" ref="K2715">IFERROR(
    XLOOKUP(F2715,
            _xlws.FILTER('Supplier Emission'!$G$55:$G$79,
                   ('Supplier Emission'!$D$55:$D$79=H2715) * ('Supplier Emission'!$F$55:$F$79=$E$2672)),
            _xlws.FILTER('Supplier Emission'!$I$55:$I$79,
                   ('Supplier Emission'!$D$55:$D$79=H2715) * ('Supplier Emission'!$F$55:$F$79=$E$2672)),
            ""),
    "")</f>
        <v/>
      </c>
      <c r="L2715" s="311" t="str">
        <f t="array" ref="L2715">IFERROR(
    XLOOKUP(F2715,
            _xlws.FILTER('Supplier Emission'!$G$55:$G$79,
                   ('Supplier Emission'!$D$55:$D$79=H2715) * ('Supplier Emission'!$F$55:$F$79=$E$2672)),
            _xlws.FILTER('Supplier Emission'!$J$55:$J$79,
                   ('Supplier Emission'!$D$55:$D$79=H2715) * ('Supplier Emission'!$F$55:$F$79=$E$2672)),
            ""),
    "")</f>
        <v/>
      </c>
      <c r="M2715" s="311" t="str">
        <f t="array" ref="M2715">IFERROR(
    XLOOKUP(F2715,
            _xlws.FILTER('Supplier Emission'!$G$55:$G$79,
                   ('Supplier Emission'!$D$55:$D$79=H2715) * ('Supplier Emission'!$F$55:$F$79=$E$2672)),
            _xlws.FILTER('Supplier Emission'!$M$55:$M$79,
                   ('Supplier Emission'!$D$55:$D$79=H2715) * ('Supplier Emission'!$F$55:$F$79=$E$2672)),
            ""),
    "")</f>
        <v/>
      </c>
      <c r="N2715" s="311" t="str">
        <f t="array" ref="N2715">IFERROR(
    XLOOKUP(F2715,
            _xlws.FILTER('Supplier Emission'!$G$55:$G$79,
                   ('Supplier Emission'!$D$55:$D$79=H2715) * ('Supplier Emission'!$F$55:$F$79=$E$2672)),
            _xlws.FILTER('Supplier Emission'!$H$55:$H$79,
                   ('Supplier Emission'!$D$55:$D$79=H2715) * ('Supplier Emission'!$F$55:$F$79=$E$2672)),
            ""),
    "")</f>
        <v/>
      </c>
      <c r="O2715" s="311" t="str">
        <f t="array" ref="O2715">XLOOKUP(1,('Emission Factors'!$E$5:$E$488='GHG emissions calculations'!$F2715)*('Emission Factors'!$H$5:$H$488='GHG emissions calculations'!$H2715),INDEX('Emission Factors'!$E$5:$T$488,0,MATCH('GHG emissions calculations'!O$6,'Emission Factors'!$E$5:$T$5,0)),"",0)</f>
        <v/>
      </c>
      <c r="P2715" s="313" t="str">
        <f t="array" ref="P2715">IFERROR(
    INDEX('Emission Factors'!$E$5:$P$488,
          MATCH(1,
                ('Emission Factors'!$E$5:$E$488 = 'GHG emissions calculations'!$F2715) *
                ('Emission Factors'!$H$5:$H$488 = 'GHG emissions calculations'!$H2715),
                0),
          MATCH('GHG emissions calculations'!P$6,'Emission Factors'!$E$5:$P$5,0)),
    "")</f>
        <v/>
      </c>
      <c r="Q2715" s="311" t="str">
        <f t="array" ref="Q2715">IFERROR(
    IF(
        INDEX('Emission Factors'!$E$5:$P$488,
              MATCH(1,
                    ('Emission Factors'!$E$5:$E$488 = 'GHG emissions calculations'!$F2715) *
                    ('Emission Factors'!$H$5:$H$488 = 'GHG emissions calculations'!$H2715),
                    0),
              MATCH('GHG emissions calculations'!Q$6, 'Emission Factors'!$E$5:$P$5, 0)) &lt;&gt; "",
        INDEX('Emission Factors'!$E$5:$P$488,
              MATCH(1,
                    ('Emission Factors'!$E$5:$E$488 = 'GHG emissions calculations'!$F2715) *
                    ('Emission Factors'!$H$5:$H$488 = 'GHG emissions calculations'!$H2715),
                    0),
              MATCH('GHG emissions calculations'!Q$6, 'Emission Factors'!$E$5:$P$5, 0)),
        ""),
    "")</f>
        <v/>
      </c>
      <c r="R2715" s="311" t="str">
        <f t="array" ref="R2715">IFERROR(
    IF(
        INDEX('Emission Factors'!$E$5:$R$488,
              MATCH(1,
                    ('Emission Factors'!$E$5:$E$488 = 'GHG emissions calculations'!$F2715) *
                    ('Emission Factors'!$H$5:$H$488 = 'GHG emissions calculations'!$H2715),
                    0),
              MATCH('GHG emissions calculations'!R$6, 'Emission Factors'!$E$5:$R$5, 0)) &lt;&gt; "",
        INDEX('Emission Factors'!$E$5:$R$488,
              MATCH(1,
                    ('Emission Factors'!$E$5:$E$488 = 'GHG emissions calculations'!$F2715) *
                    ('Emission Factors'!$H$5:$H$488 = 'GHG emissions calculations'!$H2715),
                    0),
              MATCH('GHG emissions calculations'!R$6, 'Emission Factors'!$E$5:$R$5, 0)),
        ""),
    "")</f>
        <v/>
      </c>
      <c r="S2715" s="312">
        <f t="shared" si="5"/>
        <v>0</v>
      </c>
      <c r="T2715" s="23"/>
    </row>
    <row r="2716" ht="15.75" customHeight="1" outlineLevel="2">
      <c r="A2716" s="23"/>
      <c r="B2716" s="71"/>
      <c r="C2716" s="71"/>
      <c r="D2716" s="71"/>
      <c r="E2716" s="314"/>
      <c r="F2716" s="316" t="str">
        <f>Lists!AU40</f>
        <v>Infrastructures - America</v>
      </c>
      <c r="G2716" s="311">
        <f t="array" ref="G2716">XLOOKUP(1,('Emission Factors'!$E$5:$E$488='GHG emissions calculations'!$F2716)*('Emission Factors'!$H$5:$H$488='GHG emissions calculations'!$H2716),INDEX('Emission Factors'!$E$5:$T$488,0,MATCH('GHG emissions calculations'!G$2670,'Emission Factors'!$E$5:$T$5,0)),"",0)</f>
        <v>2</v>
      </c>
      <c r="H2716" s="316" t="s">
        <v>238</v>
      </c>
      <c r="I2716" s="312" t="str">
        <f>IF(
    SUMIFS('Import data'!$L$57:$L$80,
           'Import data'!$J$57:$J$80, F2716,
           'Import data'!$G$57:$G$80, 'GHG emissions calculations'!$H2716,
           'Import data'!$I$57:$I$80,$E$2672) &lt;&gt; 0,
    SUMIFS('Import data'!$L$57:$L$80,
           'Import data'!$J$57:$J$80, F2716,
           'Import data'!$G$57:$G$80, 'GHG emissions calculations'!$H2716,
           'Import data'!$I$57:$I$80,$E$2672),
    ""
)</f>
        <v/>
      </c>
      <c r="J2716" s="311" t="str">
        <f t="array" ref="J2716">IF(
    XLOOKUP(F2716, 'Import data'!$J$26:$J$47, 'Import data'!$M$26:$M$47, "", 0) = "Please add the region-specific supplier emission factor or choose a different region available in the IAEG database.",
    "",
    XLOOKUP(F2716, 'Import data'!$J$26:$J$47, 'Import data'!$M$26:$M$47, "", 0)
)</f>
        <v/>
      </c>
      <c r="K2716" s="311" t="str">
        <f t="array" ref="K2716">IFERROR(
    XLOOKUP(F2716,
            _xlws.FILTER('Supplier Emission'!$G$55:$G$79,
                   ('Supplier Emission'!$D$55:$D$79=H2716) * ('Supplier Emission'!$F$55:$F$79=$E$2672)),
            _xlws.FILTER('Supplier Emission'!$I$55:$I$79,
                   ('Supplier Emission'!$D$55:$D$79=H2716) * ('Supplier Emission'!$F$55:$F$79=$E$2672)),
            ""),
    "")</f>
        <v/>
      </c>
      <c r="L2716" s="311" t="str">
        <f t="array" ref="L2716">IFERROR(
    XLOOKUP(F2716,
            _xlws.FILTER('Supplier Emission'!$G$55:$G$79,
                   ('Supplier Emission'!$D$55:$D$79=H2716) * ('Supplier Emission'!$F$55:$F$79=$E$2672)),
            _xlws.FILTER('Supplier Emission'!$J$55:$J$79,
                   ('Supplier Emission'!$D$55:$D$79=H2716) * ('Supplier Emission'!$F$55:$F$79=$E$2672)),
            ""),
    "")</f>
        <v/>
      </c>
      <c r="M2716" s="311" t="str">
        <f t="array" ref="M2716">IFERROR(
    XLOOKUP(F2716,
            _xlws.FILTER('Supplier Emission'!$G$55:$G$79,
                   ('Supplier Emission'!$D$55:$D$79=H2716) * ('Supplier Emission'!$F$55:$F$79=$E$2672)),
            _xlws.FILTER('Supplier Emission'!$M$55:$M$79,
                   ('Supplier Emission'!$D$55:$D$79=H2716) * ('Supplier Emission'!$F$55:$F$79=$E$2672)),
            ""),
    "")</f>
        <v/>
      </c>
      <c r="N2716" s="311" t="str">
        <f t="array" ref="N2716">IFERROR(
    XLOOKUP(F2716,
            _xlws.FILTER('Supplier Emission'!$G$55:$G$79,
                   ('Supplier Emission'!$D$55:$D$79=H2716) * ('Supplier Emission'!$F$55:$F$79=$E$2672)),
            _xlws.FILTER('Supplier Emission'!$H$55:$H$79,
                   ('Supplier Emission'!$D$55:$D$79=H2716) * ('Supplier Emission'!$F$55:$F$79=$E$2672)),
            ""),
    "")</f>
        <v/>
      </c>
      <c r="O2716" s="313" t="str">
        <f t="array" ref="O2716">XLOOKUP(1,('Emission Factors'!$E$5:$E$488='GHG emissions calculations'!$F2716)*('Emission Factors'!$H$5:$H$488='GHG emissions calculations'!$H2716),INDEX('Emission Factors'!$E$5:$T$488,0,MATCH('GHG emissions calculations'!O$6,'Emission Factors'!$E$5:$T$5,0)),"",0)</f>
        <v>Lessors of nonresidential buildings (except miniwarehouses)</v>
      </c>
      <c r="P2716" s="313">
        <f t="array" ref="P2716">IFERROR(
    INDEX('Emission Factors'!$E$5:$P$488,
          MATCH(1,
                ('Emission Factors'!$E$5:$E$488 = 'GHG emissions calculations'!$F2716) *
                ('Emission Factors'!$H$5:$H$488 = 'GHG emissions calculations'!$H2716),
                0),
          MATCH('GHG emissions calculations'!P$6,'Emission Factors'!$E$5:$P$5,0)),
    "")</f>
        <v>246</v>
      </c>
      <c r="Q2716" s="311" t="str">
        <f t="array" ref="Q2716">IFERROR(
    IF(
        INDEX('Emission Factors'!$E$5:$P$488,
              MATCH(1,
                    ('Emission Factors'!$E$5:$E$488 = 'GHG emissions calculations'!$F2716) *
                    ('Emission Factors'!$H$5:$H$488 = 'GHG emissions calculations'!$H2716),
                    0),
              MATCH('GHG emissions calculations'!Q$6, 'Emission Factors'!$E$5:$P$5, 0)) &lt;&gt; "",
        INDEX('Emission Factors'!$E$5:$P$488,
              MATCH(1,
                    ('Emission Factors'!$E$5:$E$488 = 'GHG emissions calculations'!$F2716) *
                    ('Emission Factors'!$H$5:$H$488 = 'GHG emissions calculations'!$H2716),
                    0),
              MATCH('GHG emissions calculations'!Q$6, 'Emission Factors'!$E$5:$P$5, 0)),
        ""),
    "")</f>
        <v>kgCO2e / k€</v>
      </c>
      <c r="R2716" s="311" t="str">
        <f t="array" ref="R2716">IFERROR(
    IF(
        INDEX('Emission Factors'!$E$5:$R$488,
              MATCH(1,
                    ('Emission Factors'!$E$5:$E$488 = 'GHG emissions calculations'!$F2716) *
                    ('Emission Factors'!$H$5:$H$488 = 'GHG emissions calculations'!$H2716),
                    0),
              MATCH('GHG emissions calculations'!R$6, 'Emission Factors'!$E$5:$R$5, 0)) &lt;&gt; "",
        INDEX('Emission Factors'!$E$5:$R$488,
              MATCH(1,
                    ('Emission Factors'!$E$5:$E$488 = 'GHG emissions calculations'!$F2716) *
                    ('Emission Factors'!$H$5:$H$488 = 'GHG emissions calculations'!$H2716),
                    0),
              MATCH('GHG emissions calculations'!R$6, 'Emission Factors'!$E$5:$R$5, 0)),
        ""),
    "")</f>
        <v>America</v>
      </c>
      <c r="S2716" s="312">
        <f t="shared" si="5"/>
        <v>0</v>
      </c>
      <c r="T2716" s="23"/>
    </row>
    <row r="2717" ht="15.75" customHeight="1" outlineLevel="2">
      <c r="A2717" s="23"/>
      <c r="B2717" s="71"/>
      <c r="C2717" s="71"/>
      <c r="D2717" s="71"/>
      <c r="E2717" s="314"/>
      <c r="F2717" s="316" t="str">
        <f>Lists!AU43</f>
        <v>Infrastructures - Asia</v>
      </c>
      <c r="G2717" s="311" t="str">
        <f t="array" ref="G2717">XLOOKUP(1,('Emission Factors'!$E$5:$E$488='GHG emissions calculations'!$F2717)*('Emission Factors'!$H$5:$H$488='GHG emissions calculations'!$H2717),INDEX('Emission Factors'!$E$5:$T$488,0,MATCH('GHG emissions calculations'!G$2670,'Emission Factors'!$E$5:$T$5,0)),"",0)</f>
        <v/>
      </c>
      <c r="H2717" s="316" t="s">
        <v>238</v>
      </c>
      <c r="I2717" s="312" t="str">
        <f>IF(
    SUMIFS('Import data'!$L$57:$L$80,
           'Import data'!$J$57:$J$80, F2717,
           'Import data'!$G$57:$G$80, 'GHG emissions calculations'!$H2717,
           'Import data'!$I$57:$I$80,$E$2672) &lt;&gt; 0,
    SUMIFS('Import data'!$L$57:$L$80,
           'Import data'!$J$57:$J$80, F2717,
           'Import data'!$G$57:$G$80, 'GHG emissions calculations'!$H2717,
           'Import data'!$I$57:$I$80,$E$2672),
    ""
)</f>
        <v/>
      </c>
      <c r="J2717" s="311" t="str">
        <f t="array" ref="J2717">IF(
    XLOOKUP(F2717, 'Import data'!$J$26:$J$47, 'Import data'!$M$26:$M$47, "", 0) = "Please add the region-specific supplier emission factor or choose a different region available in the IAEG database.",
    "",
    XLOOKUP(F2717, 'Import data'!$J$26:$J$47, 'Import data'!$M$26:$M$47, "", 0)
)</f>
        <v/>
      </c>
      <c r="K2717" s="311" t="str">
        <f t="array" ref="K2717">IFERROR(
    XLOOKUP(F2717,
            _xlws.FILTER('Supplier Emission'!$G$55:$G$79,
                   ('Supplier Emission'!$D$55:$D$79=H2717) * ('Supplier Emission'!$F$55:$F$79=$E$2672)),
            _xlws.FILTER('Supplier Emission'!$I$55:$I$79,
                   ('Supplier Emission'!$D$55:$D$79=H2717) * ('Supplier Emission'!$F$55:$F$79=$E$2672)),
            ""),
    "")</f>
        <v/>
      </c>
      <c r="L2717" s="311" t="str">
        <f t="array" ref="L2717">IFERROR(
    XLOOKUP(F2717,
            _xlws.FILTER('Supplier Emission'!$G$55:$G$79,
                   ('Supplier Emission'!$D$55:$D$79=H2717) * ('Supplier Emission'!$F$55:$F$79=$E$2672)),
            _xlws.FILTER('Supplier Emission'!$J$55:$J$79,
                   ('Supplier Emission'!$D$55:$D$79=H2717) * ('Supplier Emission'!$F$55:$F$79=$E$2672)),
            ""),
    "")</f>
        <v/>
      </c>
      <c r="M2717" s="311" t="str">
        <f t="array" ref="M2717">IFERROR(
    XLOOKUP(F2717,
            _xlws.FILTER('Supplier Emission'!$G$55:$G$79,
                   ('Supplier Emission'!$D$55:$D$79=H2717) * ('Supplier Emission'!$F$55:$F$79=$E$2672)),
            _xlws.FILTER('Supplier Emission'!$M$55:$M$79,
                   ('Supplier Emission'!$D$55:$D$79=H2717) * ('Supplier Emission'!$F$55:$F$79=$E$2672)),
            ""),
    "")</f>
        <v/>
      </c>
      <c r="N2717" s="311" t="str">
        <f t="array" ref="N2717">IFERROR(
    XLOOKUP(F2717,
            _xlws.FILTER('Supplier Emission'!$G$55:$G$79,
                   ('Supplier Emission'!$D$55:$D$79=H2717) * ('Supplier Emission'!$F$55:$F$79=$E$2672)),
            _xlws.FILTER('Supplier Emission'!$H$55:$H$79,
                   ('Supplier Emission'!$D$55:$D$79=H2717) * ('Supplier Emission'!$F$55:$F$79=$E$2672)),
            ""),
    "")</f>
        <v/>
      </c>
      <c r="O2717" s="311" t="str">
        <f t="array" ref="O2717">XLOOKUP(1,('Emission Factors'!$E$5:$E$488='GHG emissions calculations'!$F2717)*('Emission Factors'!$H$5:$H$488='GHG emissions calculations'!$H2717),INDEX('Emission Factors'!$E$5:$T$488,0,MATCH('GHG emissions calculations'!O$6,'Emission Factors'!$E$5:$T$5,0)),"",0)</f>
        <v/>
      </c>
      <c r="P2717" s="313" t="str">
        <f t="array" ref="P2717">IFERROR(
    INDEX('Emission Factors'!$E$5:$P$488,
          MATCH(1,
                ('Emission Factors'!$E$5:$E$488 = 'GHG emissions calculations'!$F2717) *
                ('Emission Factors'!$H$5:$H$488 = 'GHG emissions calculations'!$H2717),
                0),
          MATCH('GHG emissions calculations'!P$6,'Emission Factors'!$E$5:$P$5,0)),
    "")</f>
        <v/>
      </c>
      <c r="Q2717" s="311" t="str">
        <f t="array" ref="Q2717">IFERROR(
    IF(
        INDEX('Emission Factors'!$E$5:$P$488,
              MATCH(1,
                    ('Emission Factors'!$E$5:$E$488 = 'GHG emissions calculations'!$F2717) *
                    ('Emission Factors'!$H$5:$H$488 = 'GHG emissions calculations'!$H2717),
                    0),
              MATCH('GHG emissions calculations'!Q$6, 'Emission Factors'!$E$5:$P$5, 0)) &lt;&gt; "",
        INDEX('Emission Factors'!$E$5:$P$488,
              MATCH(1,
                    ('Emission Factors'!$E$5:$E$488 = 'GHG emissions calculations'!$F2717) *
                    ('Emission Factors'!$H$5:$H$488 = 'GHG emissions calculations'!$H2717),
                    0),
              MATCH('GHG emissions calculations'!Q$6, 'Emission Factors'!$E$5:$P$5, 0)),
        ""),
    "")</f>
        <v/>
      </c>
      <c r="R2717" s="311" t="str">
        <f t="array" ref="R2717">IFERROR(
    IF(
        INDEX('Emission Factors'!$E$5:$R$488,
              MATCH(1,
                    ('Emission Factors'!$E$5:$E$488 = 'GHG emissions calculations'!$F2717) *
                    ('Emission Factors'!$H$5:$H$488 = 'GHG emissions calculations'!$H2717),
                    0),
              MATCH('GHG emissions calculations'!R$6, 'Emission Factors'!$E$5:$R$5, 0)) &lt;&gt; "",
        INDEX('Emission Factors'!$E$5:$R$488,
              MATCH(1,
                    ('Emission Factors'!$E$5:$E$488 = 'GHG emissions calculations'!$F2717) *
                    ('Emission Factors'!$H$5:$H$488 = 'GHG emissions calculations'!$H2717),
                    0),
              MATCH('GHG emissions calculations'!R$6, 'Emission Factors'!$E$5:$R$5, 0)),
        ""),
    "")</f>
        <v/>
      </c>
      <c r="S2717" s="312">
        <f t="shared" si="5"/>
        <v>0</v>
      </c>
      <c r="T2717" s="23"/>
    </row>
    <row r="2718" ht="15.75" customHeight="1" outlineLevel="2">
      <c r="A2718" s="23"/>
      <c r="B2718" s="71"/>
      <c r="C2718" s="71"/>
      <c r="D2718" s="71"/>
      <c r="E2718" s="314"/>
      <c r="F2718" s="316" t="str">
        <f>Lists!AU41</f>
        <v>Infrastructures - Europe</v>
      </c>
      <c r="G2718" s="311" t="str">
        <f t="array" ref="G2718">XLOOKUP(1,('Emission Factors'!$E$5:$E$488='GHG emissions calculations'!$F2718)*('Emission Factors'!$H$5:$H$488='GHG emissions calculations'!$H2718),INDEX('Emission Factors'!$E$5:$T$488,0,MATCH('GHG emissions calculations'!G$2670,'Emission Factors'!$E$5:$T$5,0)),"",0)</f>
        <v/>
      </c>
      <c r="H2718" s="316" t="s">
        <v>238</v>
      </c>
      <c r="I2718" s="312" t="str">
        <f>IF(
    SUMIFS('Import data'!$L$57:$L$80,
           'Import data'!$J$57:$J$80, F2718,
           'Import data'!$G$57:$G$80, 'GHG emissions calculations'!$H2718,
           'Import data'!$I$57:$I$80,$E$2672) &lt;&gt; 0,
    SUMIFS('Import data'!$L$57:$L$80,
           'Import data'!$J$57:$J$80, F2718,
           'Import data'!$G$57:$G$80, 'GHG emissions calculations'!$H2718,
           'Import data'!$I$57:$I$80,$E$2672),
    ""
)</f>
        <v/>
      </c>
      <c r="J2718" s="311" t="str">
        <f t="array" ref="J2718">IF(
    XLOOKUP(F2718, 'Import data'!$J$26:$J$47, 'Import data'!$M$26:$M$47, "", 0) = "Please add the region-specific supplier emission factor or choose a different region available in the IAEG database.",
    "",
    XLOOKUP(F2718, 'Import data'!$J$26:$J$47, 'Import data'!$M$26:$M$47, "", 0)
)</f>
        <v/>
      </c>
      <c r="K2718" s="311" t="str">
        <f t="array" ref="K2718">IFERROR(
    XLOOKUP(F2718,
            _xlws.FILTER('Supplier Emission'!$G$55:$G$79,
                   ('Supplier Emission'!$D$55:$D$79=H2718) * ('Supplier Emission'!$F$55:$F$79=$E$2672)),
            _xlws.FILTER('Supplier Emission'!$I$55:$I$79,
                   ('Supplier Emission'!$D$55:$D$79=H2718) * ('Supplier Emission'!$F$55:$F$79=$E$2672)),
            ""),
    "")</f>
        <v/>
      </c>
      <c r="L2718" s="311" t="str">
        <f t="array" ref="L2718">IFERROR(
    XLOOKUP(F2718,
            _xlws.FILTER('Supplier Emission'!$G$55:$G$79,
                   ('Supplier Emission'!$D$55:$D$79=H2718) * ('Supplier Emission'!$F$55:$F$79=$E$2672)),
            _xlws.FILTER('Supplier Emission'!$J$55:$J$79,
                   ('Supplier Emission'!$D$55:$D$79=H2718) * ('Supplier Emission'!$F$55:$F$79=$E$2672)),
            ""),
    "")</f>
        <v/>
      </c>
      <c r="M2718" s="311" t="str">
        <f t="array" ref="M2718">IFERROR(
    XLOOKUP(F2718,
            _xlws.FILTER('Supplier Emission'!$G$55:$G$79,
                   ('Supplier Emission'!$D$55:$D$79=H2718) * ('Supplier Emission'!$F$55:$F$79=$E$2672)),
            _xlws.FILTER('Supplier Emission'!$M$55:$M$79,
                   ('Supplier Emission'!$D$55:$D$79=H2718) * ('Supplier Emission'!$F$55:$F$79=$E$2672)),
            ""),
    "")</f>
        <v/>
      </c>
      <c r="N2718" s="311" t="str">
        <f t="array" ref="N2718">IFERROR(
    XLOOKUP(F2718,
            _xlws.FILTER('Supplier Emission'!$G$55:$G$79,
                   ('Supplier Emission'!$D$55:$D$79=H2718) * ('Supplier Emission'!$F$55:$F$79=$E$2672)),
            _xlws.FILTER('Supplier Emission'!$H$55:$H$79,
                   ('Supplier Emission'!$D$55:$D$79=H2718) * ('Supplier Emission'!$F$55:$F$79=$E$2672)),
            ""),
    "")</f>
        <v/>
      </c>
      <c r="O2718" s="311" t="str">
        <f t="array" ref="O2718">XLOOKUP(1,('Emission Factors'!$E$5:$E$488='GHG emissions calculations'!$F2718)*('Emission Factors'!$H$5:$H$488='GHG emissions calculations'!$H2718),INDEX('Emission Factors'!$E$5:$T$488,0,MATCH('GHG emissions calculations'!O$6,'Emission Factors'!$E$5:$T$5,0)),"",0)</f>
        <v/>
      </c>
      <c r="P2718" s="313" t="str">
        <f t="array" ref="P2718">IFERROR(
    INDEX('Emission Factors'!$E$5:$P$488,
          MATCH(1,
                ('Emission Factors'!$E$5:$E$488 = 'GHG emissions calculations'!$F2718) *
                ('Emission Factors'!$H$5:$H$488 = 'GHG emissions calculations'!$H2718),
                0),
          MATCH('GHG emissions calculations'!P$6,'Emission Factors'!$E$5:$P$5,0)),
    "")</f>
        <v/>
      </c>
      <c r="Q2718" s="311" t="str">
        <f t="array" ref="Q2718">IFERROR(
    IF(
        INDEX('Emission Factors'!$E$5:$P$488,
              MATCH(1,
                    ('Emission Factors'!$E$5:$E$488 = 'GHG emissions calculations'!$F2718) *
                    ('Emission Factors'!$H$5:$H$488 = 'GHG emissions calculations'!$H2718),
                    0),
              MATCH('GHG emissions calculations'!Q$6, 'Emission Factors'!$E$5:$P$5, 0)) &lt;&gt; "",
        INDEX('Emission Factors'!$E$5:$P$488,
              MATCH(1,
                    ('Emission Factors'!$E$5:$E$488 = 'GHG emissions calculations'!$F2718) *
                    ('Emission Factors'!$H$5:$H$488 = 'GHG emissions calculations'!$H2718),
                    0),
              MATCH('GHG emissions calculations'!Q$6, 'Emission Factors'!$E$5:$P$5, 0)),
        ""),
    "")</f>
        <v/>
      </c>
      <c r="R2718" s="311" t="str">
        <f t="array" ref="R2718">IFERROR(
    IF(
        INDEX('Emission Factors'!$E$5:$R$488,
              MATCH(1,
                    ('Emission Factors'!$E$5:$E$488 = 'GHG emissions calculations'!$F2718) *
                    ('Emission Factors'!$H$5:$H$488 = 'GHG emissions calculations'!$H2718),
                    0),
              MATCH('GHG emissions calculations'!R$6, 'Emission Factors'!$E$5:$R$5, 0)) &lt;&gt; "",
        INDEX('Emission Factors'!$E$5:$R$488,
              MATCH(1,
                    ('Emission Factors'!$E$5:$E$488 = 'GHG emissions calculations'!$F2718) *
                    ('Emission Factors'!$H$5:$H$488 = 'GHG emissions calculations'!$H2718),
                    0),
              MATCH('GHG emissions calculations'!R$6, 'Emission Factors'!$E$5:$R$5, 0)),
        ""),
    "")</f>
        <v/>
      </c>
      <c r="S2718" s="312">
        <f t="shared" si="5"/>
        <v>0</v>
      </c>
      <c r="T2718" s="23"/>
    </row>
    <row r="2719" ht="15.75" customHeight="1" outlineLevel="2">
      <c r="A2719" s="23"/>
      <c r="B2719" s="71"/>
      <c r="C2719" s="71"/>
      <c r="D2719" s="71"/>
      <c r="E2719" s="314"/>
      <c r="F2719" s="316" t="str">
        <f>Lists!AU46</f>
        <v>Infrastructures - Global or unspecified region</v>
      </c>
      <c r="G2719" s="311" t="str">
        <f t="array" ref="G2719">XLOOKUP(1,('Emission Factors'!$E$5:$E$488='GHG emissions calculations'!$F2719)*('Emission Factors'!$H$5:$H$488='GHG emissions calculations'!$H2719),INDEX('Emission Factors'!$E$5:$T$488,0,MATCH('GHG emissions calculations'!G$2670,'Emission Factors'!$E$5:$T$5,0)),"",0)</f>
        <v/>
      </c>
      <c r="H2719" s="316" t="s">
        <v>238</v>
      </c>
      <c r="I2719" s="312" t="str">
        <f>IF(
    SUMIFS('Import data'!$L$57:$L$80,
           'Import data'!$J$57:$J$80, F2719,
           'Import data'!$G$57:$G$80, 'GHG emissions calculations'!$H2719,
           'Import data'!$I$57:$I$80,$E$2672) &lt;&gt; 0,
    SUMIFS('Import data'!$L$57:$L$80,
           'Import data'!$J$57:$J$80, F2719,
           'Import data'!$G$57:$G$80, 'GHG emissions calculations'!$H2719,
           'Import data'!$I$57:$I$80,$E$2672),
    ""
)</f>
        <v/>
      </c>
      <c r="J2719" s="311" t="str">
        <f t="array" ref="J2719">IF(
    XLOOKUP(F2719, 'Import data'!$J$26:$J$47, 'Import data'!$M$26:$M$47, "", 0) = "Please add the region-specific supplier emission factor or choose a different region available in the IAEG database.",
    "",
    XLOOKUP(F2719, 'Import data'!$J$26:$J$47, 'Import data'!$M$26:$M$47, "", 0)
)</f>
        <v/>
      </c>
      <c r="K2719" s="311" t="str">
        <f t="array" ref="K2719">IFERROR(
    XLOOKUP(F2719,
            _xlws.FILTER('Supplier Emission'!$G$55:$G$79,
                   ('Supplier Emission'!$D$55:$D$79=H2719) * ('Supplier Emission'!$F$55:$F$79=$E$2672)),
            _xlws.FILTER('Supplier Emission'!$I$55:$I$79,
                   ('Supplier Emission'!$D$55:$D$79=H2719) * ('Supplier Emission'!$F$55:$F$79=$E$2672)),
            ""),
    "")</f>
        <v/>
      </c>
      <c r="L2719" s="311" t="str">
        <f t="array" ref="L2719">IFERROR(
    XLOOKUP(F2719,
            _xlws.FILTER('Supplier Emission'!$G$55:$G$79,
                   ('Supplier Emission'!$D$55:$D$79=H2719) * ('Supplier Emission'!$F$55:$F$79=$E$2672)),
            _xlws.FILTER('Supplier Emission'!$J$55:$J$79,
                   ('Supplier Emission'!$D$55:$D$79=H2719) * ('Supplier Emission'!$F$55:$F$79=$E$2672)),
            ""),
    "")</f>
        <v/>
      </c>
      <c r="M2719" s="311" t="str">
        <f t="array" ref="M2719">IFERROR(
    XLOOKUP(F2719,
            _xlws.FILTER('Supplier Emission'!$G$55:$G$79,
                   ('Supplier Emission'!$D$55:$D$79=H2719) * ('Supplier Emission'!$F$55:$F$79=$E$2672)),
            _xlws.FILTER('Supplier Emission'!$M$55:$M$79,
                   ('Supplier Emission'!$D$55:$D$79=H2719) * ('Supplier Emission'!$F$55:$F$79=$E$2672)),
            ""),
    "")</f>
        <v/>
      </c>
      <c r="N2719" s="311" t="str">
        <f t="array" ref="N2719">IFERROR(
    XLOOKUP(F2719,
            _xlws.FILTER('Supplier Emission'!$G$55:$G$79,
                   ('Supplier Emission'!$D$55:$D$79=H2719) * ('Supplier Emission'!$F$55:$F$79=$E$2672)),
            _xlws.FILTER('Supplier Emission'!$H$55:$H$79,
                   ('Supplier Emission'!$D$55:$D$79=H2719) * ('Supplier Emission'!$F$55:$F$79=$E$2672)),
            ""),
    "")</f>
        <v/>
      </c>
      <c r="O2719" s="311" t="str">
        <f t="array" ref="O2719">XLOOKUP(1,('Emission Factors'!$E$5:$E$488='GHG emissions calculations'!$F2719)*('Emission Factors'!$H$5:$H$488='GHG emissions calculations'!$H2719),INDEX('Emission Factors'!$E$5:$T$488,0,MATCH('GHG emissions calculations'!O$6,'Emission Factors'!$E$5:$T$5,0)),"",0)</f>
        <v/>
      </c>
      <c r="P2719" s="313" t="str">
        <f t="array" ref="P2719">IFERROR(
    INDEX('Emission Factors'!$E$5:$P$488,
          MATCH(1,
                ('Emission Factors'!$E$5:$E$488 = 'GHG emissions calculations'!$F2719) *
                ('Emission Factors'!$H$5:$H$488 = 'GHG emissions calculations'!$H2719),
                0),
          MATCH('GHG emissions calculations'!P$6,'Emission Factors'!$E$5:$P$5,0)),
    "")</f>
        <v/>
      </c>
      <c r="Q2719" s="311" t="str">
        <f t="array" ref="Q2719">IFERROR(
    IF(
        INDEX('Emission Factors'!$E$5:$P$488,
              MATCH(1,
                    ('Emission Factors'!$E$5:$E$488 = 'GHG emissions calculations'!$F2719) *
                    ('Emission Factors'!$H$5:$H$488 = 'GHG emissions calculations'!$H2719),
                    0),
              MATCH('GHG emissions calculations'!Q$6, 'Emission Factors'!$E$5:$P$5, 0)) &lt;&gt; "",
        INDEX('Emission Factors'!$E$5:$P$488,
              MATCH(1,
                    ('Emission Factors'!$E$5:$E$488 = 'GHG emissions calculations'!$F2719) *
                    ('Emission Factors'!$H$5:$H$488 = 'GHG emissions calculations'!$H2719),
                    0),
              MATCH('GHG emissions calculations'!Q$6, 'Emission Factors'!$E$5:$P$5, 0)),
        ""),
    "")</f>
        <v/>
      </c>
      <c r="R2719" s="311" t="str">
        <f t="array" ref="R2719">IFERROR(
    IF(
        INDEX('Emission Factors'!$E$5:$R$488,
              MATCH(1,
                    ('Emission Factors'!$E$5:$E$488 = 'GHG emissions calculations'!$F2719) *
                    ('Emission Factors'!$H$5:$H$488 = 'GHG emissions calculations'!$H2719),
                    0),
              MATCH('GHG emissions calculations'!R$6, 'Emission Factors'!$E$5:$R$5, 0)) &lt;&gt; "",
        INDEX('Emission Factors'!$E$5:$R$488,
              MATCH(1,
                    ('Emission Factors'!$E$5:$E$488 = 'GHG emissions calculations'!$F2719) *
                    ('Emission Factors'!$H$5:$H$488 = 'GHG emissions calculations'!$H2719),
                    0),
              MATCH('GHG emissions calculations'!R$6, 'Emission Factors'!$E$5:$R$5, 0)),
        ""),
    "")</f>
        <v/>
      </c>
      <c r="S2719" s="312">
        <f t="shared" si="5"/>
        <v>0</v>
      </c>
      <c r="T2719" s="23"/>
    </row>
    <row r="2720" ht="15.75" customHeight="1" outlineLevel="2">
      <c r="A2720" s="23"/>
      <c r="B2720" s="71"/>
      <c r="C2720" s="71"/>
      <c r="D2720" s="71"/>
      <c r="E2720" s="314"/>
      <c r="F2720" s="316" t="str">
        <f>Lists!AU45</f>
        <v>Infrastructures - Middle East</v>
      </c>
      <c r="G2720" s="311" t="str">
        <f t="array" ref="G2720">XLOOKUP(1,('Emission Factors'!$E$5:$E$488='GHG emissions calculations'!$F2720)*('Emission Factors'!$H$5:$H$488='GHG emissions calculations'!$H2720),INDEX('Emission Factors'!$E$5:$T$488,0,MATCH('GHG emissions calculations'!G$2670,'Emission Factors'!$E$5:$T$5,0)),"",0)</f>
        <v/>
      </c>
      <c r="H2720" s="316" t="s">
        <v>238</v>
      </c>
      <c r="I2720" s="312" t="str">
        <f>IF(
    SUMIFS('Import data'!$L$57:$L$80,
           'Import data'!$J$57:$J$80, F2720,
           'Import data'!$G$57:$G$80, 'GHG emissions calculations'!$H2720,
           'Import data'!$I$57:$I$80,$E$2672) &lt;&gt; 0,
    SUMIFS('Import data'!$L$57:$L$80,
           'Import data'!$J$57:$J$80, F2720,
           'Import data'!$G$57:$G$80, 'GHG emissions calculations'!$H2720,
           'Import data'!$I$57:$I$80,$E$2672),
    ""
)</f>
        <v/>
      </c>
      <c r="J2720" s="311" t="str">
        <f t="array" ref="J2720">IF(
    XLOOKUP(F2720, 'Import data'!$J$26:$J$47, 'Import data'!$M$26:$M$47, "", 0) = "Please add the region-specific supplier emission factor or choose a different region available in the IAEG database.",
    "",
    XLOOKUP(F2720, 'Import data'!$J$26:$J$47, 'Import data'!$M$26:$M$47, "", 0)
)</f>
        <v/>
      </c>
      <c r="K2720" s="311" t="str">
        <f t="array" ref="K2720">IFERROR(
    XLOOKUP(F2720,
            _xlws.FILTER('Supplier Emission'!$G$55:$G$79,
                   ('Supplier Emission'!$D$55:$D$79=H2720) * ('Supplier Emission'!$F$55:$F$79=$E$2672)),
            _xlws.FILTER('Supplier Emission'!$I$55:$I$79,
                   ('Supplier Emission'!$D$55:$D$79=H2720) * ('Supplier Emission'!$F$55:$F$79=$E$2672)),
            ""),
    "")</f>
        <v/>
      </c>
      <c r="L2720" s="311" t="str">
        <f t="array" ref="L2720">IFERROR(
    XLOOKUP(F2720,
            _xlws.FILTER('Supplier Emission'!$G$55:$G$79,
                   ('Supplier Emission'!$D$55:$D$79=H2720) * ('Supplier Emission'!$F$55:$F$79=$E$2672)),
            _xlws.FILTER('Supplier Emission'!$J$55:$J$79,
                   ('Supplier Emission'!$D$55:$D$79=H2720) * ('Supplier Emission'!$F$55:$F$79=$E$2672)),
            ""),
    "")</f>
        <v/>
      </c>
      <c r="M2720" s="311" t="str">
        <f t="array" ref="M2720">IFERROR(
    XLOOKUP(F2720,
            _xlws.FILTER('Supplier Emission'!$G$55:$G$79,
                   ('Supplier Emission'!$D$55:$D$79=H2720) * ('Supplier Emission'!$F$55:$F$79=$E$2672)),
            _xlws.FILTER('Supplier Emission'!$M$55:$M$79,
                   ('Supplier Emission'!$D$55:$D$79=H2720) * ('Supplier Emission'!$F$55:$F$79=$E$2672)),
            ""),
    "")</f>
        <v/>
      </c>
      <c r="N2720" s="311" t="str">
        <f t="array" ref="N2720">IFERROR(
    XLOOKUP(F2720,
            _xlws.FILTER('Supplier Emission'!$G$55:$G$79,
                   ('Supplier Emission'!$D$55:$D$79=H2720) * ('Supplier Emission'!$F$55:$F$79=$E$2672)),
            _xlws.FILTER('Supplier Emission'!$H$55:$H$79,
                   ('Supplier Emission'!$D$55:$D$79=H2720) * ('Supplier Emission'!$F$55:$F$79=$E$2672)),
            ""),
    "")</f>
        <v/>
      </c>
      <c r="O2720" s="311" t="str">
        <f t="array" ref="O2720">XLOOKUP(1,('Emission Factors'!$E$5:$E$488='GHG emissions calculations'!$F2720)*('Emission Factors'!$H$5:$H$488='GHG emissions calculations'!$H2720),INDEX('Emission Factors'!$E$5:$T$488,0,MATCH('GHG emissions calculations'!O$6,'Emission Factors'!$E$5:$T$5,0)),"",0)</f>
        <v/>
      </c>
      <c r="P2720" s="313" t="str">
        <f t="array" ref="P2720">IFERROR(
    INDEX('Emission Factors'!$E$5:$P$488,
          MATCH(1,
                ('Emission Factors'!$E$5:$E$488 = 'GHG emissions calculations'!$F2720) *
                ('Emission Factors'!$H$5:$H$488 = 'GHG emissions calculations'!$H2720),
                0),
          MATCH('GHG emissions calculations'!P$6,'Emission Factors'!$E$5:$P$5,0)),
    "")</f>
        <v/>
      </c>
      <c r="Q2720" s="311" t="str">
        <f t="array" ref="Q2720">IFERROR(
    IF(
        INDEX('Emission Factors'!$E$5:$P$488,
              MATCH(1,
                    ('Emission Factors'!$E$5:$E$488 = 'GHG emissions calculations'!$F2720) *
                    ('Emission Factors'!$H$5:$H$488 = 'GHG emissions calculations'!$H2720),
                    0),
              MATCH('GHG emissions calculations'!Q$6, 'Emission Factors'!$E$5:$P$5, 0)) &lt;&gt; "",
        INDEX('Emission Factors'!$E$5:$P$488,
              MATCH(1,
                    ('Emission Factors'!$E$5:$E$488 = 'GHG emissions calculations'!$F2720) *
                    ('Emission Factors'!$H$5:$H$488 = 'GHG emissions calculations'!$H2720),
                    0),
              MATCH('GHG emissions calculations'!Q$6, 'Emission Factors'!$E$5:$P$5, 0)),
        ""),
    "")</f>
        <v/>
      </c>
      <c r="R2720" s="311" t="str">
        <f t="array" ref="R2720">IFERROR(
    IF(
        INDEX('Emission Factors'!$E$5:$R$488,
              MATCH(1,
                    ('Emission Factors'!$E$5:$E$488 = 'GHG emissions calculations'!$F2720) *
                    ('Emission Factors'!$H$5:$H$488 = 'GHG emissions calculations'!$H2720),
                    0),
              MATCH('GHG emissions calculations'!R$6, 'Emission Factors'!$E$5:$R$5, 0)) &lt;&gt; "",
        INDEX('Emission Factors'!$E$5:$R$488,
              MATCH(1,
                    ('Emission Factors'!$E$5:$E$488 = 'GHG emissions calculations'!$F2720) *
                    ('Emission Factors'!$H$5:$H$488 = 'GHG emissions calculations'!$H2720),
                    0),
              MATCH('GHG emissions calculations'!R$6, 'Emission Factors'!$E$5:$R$5, 0)),
        ""),
    "")</f>
        <v/>
      </c>
      <c r="S2720" s="312">
        <f t="shared" si="5"/>
        <v>0</v>
      </c>
      <c r="T2720" s="23"/>
    </row>
    <row r="2721" ht="15.75" customHeight="1" outlineLevel="2">
      <c r="A2721" s="23"/>
      <c r="B2721" s="71"/>
      <c r="C2721" s="71"/>
      <c r="D2721" s="71"/>
      <c r="E2721" s="314"/>
      <c r="F2721" s="316" t="str">
        <f>Lists!AU44</f>
        <v>Infrastructures - Oceania</v>
      </c>
      <c r="G2721" s="311" t="str">
        <f t="array" ref="G2721">XLOOKUP(1,('Emission Factors'!$E$5:$E$488='GHG emissions calculations'!$F2721)*('Emission Factors'!$H$5:$H$488='GHG emissions calculations'!$H2721),INDEX('Emission Factors'!$E$5:$T$488,0,MATCH('GHG emissions calculations'!G$2670,'Emission Factors'!$E$5:$T$5,0)),"",0)</f>
        <v/>
      </c>
      <c r="H2721" s="316" t="s">
        <v>238</v>
      </c>
      <c r="I2721" s="312" t="str">
        <f>IF(
    SUMIFS('Import data'!$L$57:$L$80,
           'Import data'!$J$57:$J$80, F2721,
           'Import data'!$G$57:$G$80, 'GHG emissions calculations'!$H2721,
           'Import data'!$I$57:$I$80,$E$2672) &lt;&gt; 0,
    SUMIFS('Import data'!$L$57:$L$80,
           'Import data'!$J$57:$J$80, F2721,
           'Import data'!$G$57:$G$80, 'GHG emissions calculations'!$H2721,
           'Import data'!$I$57:$I$80,$E$2672),
    ""
)</f>
        <v/>
      </c>
      <c r="J2721" s="311" t="str">
        <f t="array" ref="J2721">IF(
    XLOOKUP(F2721, 'Import data'!$J$26:$J$47, 'Import data'!$M$26:$M$47, "", 0) = "Please add the region-specific supplier emission factor or choose a different region available in the IAEG database.",
    "",
    XLOOKUP(F2721, 'Import data'!$J$26:$J$47, 'Import data'!$M$26:$M$47, "", 0)
)</f>
        <v/>
      </c>
      <c r="K2721" s="311" t="str">
        <f t="array" ref="K2721">IFERROR(
    XLOOKUP(F2721,
            _xlws.FILTER('Supplier Emission'!$G$55:$G$79,
                   ('Supplier Emission'!$D$55:$D$79=H2721) * ('Supplier Emission'!$F$55:$F$79=$E$2672)),
            _xlws.FILTER('Supplier Emission'!$I$55:$I$79,
                   ('Supplier Emission'!$D$55:$D$79=H2721) * ('Supplier Emission'!$F$55:$F$79=$E$2672)),
            ""),
    "")</f>
        <v/>
      </c>
      <c r="L2721" s="311" t="str">
        <f t="array" ref="L2721">IFERROR(
    XLOOKUP(F2721,
            _xlws.FILTER('Supplier Emission'!$G$55:$G$79,
                   ('Supplier Emission'!$D$55:$D$79=H2721) * ('Supplier Emission'!$F$55:$F$79=$E$2672)),
            _xlws.FILTER('Supplier Emission'!$J$55:$J$79,
                   ('Supplier Emission'!$D$55:$D$79=H2721) * ('Supplier Emission'!$F$55:$F$79=$E$2672)),
            ""),
    "")</f>
        <v/>
      </c>
      <c r="M2721" s="311" t="str">
        <f t="array" ref="M2721">IFERROR(
    XLOOKUP(F2721,
            _xlws.FILTER('Supplier Emission'!$G$55:$G$79,
                   ('Supplier Emission'!$D$55:$D$79=H2721) * ('Supplier Emission'!$F$55:$F$79=$E$2672)),
            _xlws.FILTER('Supplier Emission'!$M$55:$M$79,
                   ('Supplier Emission'!$D$55:$D$79=H2721) * ('Supplier Emission'!$F$55:$F$79=$E$2672)),
            ""),
    "")</f>
        <v/>
      </c>
      <c r="N2721" s="311" t="str">
        <f t="array" ref="N2721">IFERROR(
    XLOOKUP(F2721,
            _xlws.FILTER('Supplier Emission'!$G$55:$G$79,
                   ('Supplier Emission'!$D$55:$D$79=H2721) * ('Supplier Emission'!$F$55:$F$79=$E$2672)),
            _xlws.FILTER('Supplier Emission'!$H$55:$H$79,
                   ('Supplier Emission'!$D$55:$D$79=H2721) * ('Supplier Emission'!$F$55:$F$79=$E$2672)),
            ""),
    "")</f>
        <v/>
      </c>
      <c r="O2721" s="311" t="str">
        <f t="array" ref="O2721">XLOOKUP(1,('Emission Factors'!$E$5:$E$488='GHG emissions calculations'!$F2721)*('Emission Factors'!$H$5:$H$488='GHG emissions calculations'!$H2721),INDEX('Emission Factors'!$E$5:$T$488,0,MATCH('GHG emissions calculations'!O$6,'Emission Factors'!$E$5:$T$5,0)),"",0)</f>
        <v/>
      </c>
      <c r="P2721" s="313" t="str">
        <f t="array" ref="P2721">IFERROR(
    INDEX('Emission Factors'!$E$5:$P$488,
          MATCH(1,
                ('Emission Factors'!$E$5:$E$488 = 'GHG emissions calculations'!$F2721) *
                ('Emission Factors'!$H$5:$H$488 = 'GHG emissions calculations'!$H2721),
                0),
          MATCH('GHG emissions calculations'!P$6,'Emission Factors'!$E$5:$P$5,0)),
    "")</f>
        <v/>
      </c>
      <c r="Q2721" s="311" t="str">
        <f t="array" ref="Q2721">IFERROR(
    IF(
        INDEX('Emission Factors'!$E$5:$P$488,
              MATCH(1,
                    ('Emission Factors'!$E$5:$E$488 = 'GHG emissions calculations'!$F2721) *
                    ('Emission Factors'!$H$5:$H$488 = 'GHG emissions calculations'!$H2721),
                    0),
              MATCH('GHG emissions calculations'!Q$6, 'Emission Factors'!$E$5:$P$5, 0)) &lt;&gt; "",
        INDEX('Emission Factors'!$E$5:$P$488,
              MATCH(1,
                    ('Emission Factors'!$E$5:$E$488 = 'GHG emissions calculations'!$F2721) *
                    ('Emission Factors'!$H$5:$H$488 = 'GHG emissions calculations'!$H2721),
                    0),
              MATCH('GHG emissions calculations'!Q$6, 'Emission Factors'!$E$5:$P$5, 0)),
        ""),
    "")</f>
        <v/>
      </c>
      <c r="R2721" s="311" t="str">
        <f t="array" ref="R2721">IFERROR(
    IF(
        INDEX('Emission Factors'!$E$5:$R$488,
              MATCH(1,
                    ('Emission Factors'!$E$5:$E$488 = 'GHG emissions calculations'!$F2721) *
                    ('Emission Factors'!$H$5:$H$488 = 'GHG emissions calculations'!$H2721),
                    0),
              MATCH('GHG emissions calculations'!R$6, 'Emission Factors'!$E$5:$R$5, 0)) &lt;&gt; "",
        INDEX('Emission Factors'!$E$5:$R$488,
              MATCH(1,
                    ('Emission Factors'!$E$5:$E$488 = 'GHG emissions calculations'!$F2721) *
                    ('Emission Factors'!$H$5:$H$488 = 'GHG emissions calculations'!$H2721),
                    0),
              MATCH('GHG emissions calculations'!R$6, 'Emission Factors'!$E$5:$R$5, 0)),
        ""),
    "")</f>
        <v/>
      </c>
      <c r="S2721" s="312">
        <f t="shared" si="5"/>
        <v>0</v>
      </c>
      <c r="T2721" s="23"/>
    </row>
    <row r="2722" ht="15.75" customHeight="1" outlineLevel="2">
      <c r="A2722" s="23"/>
      <c r="B2722" s="71"/>
      <c r="C2722" s="71"/>
      <c r="D2722" s="71"/>
      <c r="E2722" s="314"/>
      <c r="F2722" s="316" t="str">
        <f>Lists!AV27</f>
        <v>Office building - Africa</v>
      </c>
      <c r="G2722" s="311" t="str">
        <f t="array" ref="G2722">XLOOKUP(1,('Emission Factors'!$E$5:$E$488='GHG emissions calculations'!$F2722)*('Emission Factors'!$H$5:$H$488='GHG emissions calculations'!$H2722),INDEX('Emission Factors'!$E$5:$T$488,0,MATCH('GHG emissions calculations'!G$2670,'Emission Factors'!$E$5:$T$5,0)),"",0)</f>
        <v/>
      </c>
      <c r="H2722" s="316" t="s">
        <v>237</v>
      </c>
      <c r="I2722" s="312" t="str">
        <f>IF(
    SUMIFS('Import data'!$L$57:$L$80,
           'Import data'!$J$57:$J$80, F2722,
           'Import data'!$G$57:$G$80, 'GHG emissions calculations'!$H2722,
           'Import data'!$I$57:$I$80,$E$2672) &lt;&gt; 0,
    SUMIFS('Import data'!$L$57:$L$80,
           'Import data'!$J$57:$J$80, F2722,
           'Import data'!$G$57:$G$80, 'GHG emissions calculations'!$H2722,
           'Import data'!$I$57:$I$80,$E$2672),
    ""
)</f>
        <v/>
      </c>
      <c r="J2722" s="311" t="str">
        <f t="array" ref="J2722">IF(
    XLOOKUP(F2722, 'Import data'!$J$26:$J$47, 'Import data'!$M$26:$M$47, "", 0) = "Please add the region-specific supplier emission factor or choose a different region available in the IAEG database.",
    "",
    XLOOKUP(F2722, 'Import data'!$J$26:$J$47, 'Import data'!$M$26:$M$47, "", 0)
)</f>
        <v/>
      </c>
      <c r="K2722" s="311" t="str">
        <f t="array" ref="K2722">IFERROR(
    XLOOKUP(F2722,
            _xlws.FILTER('Supplier Emission'!$G$55:$G$79,
                   ('Supplier Emission'!$D$55:$D$79=H2722) * ('Supplier Emission'!$F$55:$F$79=$E$2672)),
            _xlws.FILTER('Supplier Emission'!$I$55:$I$79,
                   ('Supplier Emission'!$D$55:$D$79=H2722) * ('Supplier Emission'!$F$55:$F$79=$E$2672)),
            ""),
    "")</f>
        <v/>
      </c>
      <c r="L2722" s="311" t="str">
        <f t="array" ref="L2722">IFERROR(
    XLOOKUP(F2722,
            _xlws.FILTER('Supplier Emission'!$G$55:$G$79,
                   ('Supplier Emission'!$D$55:$D$79=H2722) * ('Supplier Emission'!$F$55:$F$79=$E$2672)),
            _xlws.FILTER('Supplier Emission'!$J$55:$J$79,
                   ('Supplier Emission'!$D$55:$D$79=H2722) * ('Supplier Emission'!$F$55:$F$79=$E$2672)),
            ""),
    "")</f>
        <v/>
      </c>
      <c r="M2722" s="311" t="str">
        <f t="array" ref="M2722">IFERROR(
    XLOOKUP(F2722,
            _xlws.FILTER('Supplier Emission'!$G$55:$G$79,
                   ('Supplier Emission'!$D$55:$D$79=H2722) * ('Supplier Emission'!$F$55:$F$79=$E$2672)),
            _xlws.FILTER('Supplier Emission'!$M$55:$M$79,
                   ('Supplier Emission'!$D$55:$D$79=H2722) * ('Supplier Emission'!$F$55:$F$79=$E$2672)),
            ""),
    "")</f>
        <v/>
      </c>
      <c r="N2722" s="311" t="str">
        <f t="array" ref="N2722">IFERROR(
    XLOOKUP(F2722,
            _xlws.FILTER('Supplier Emission'!$G$55:$G$79,
                   ('Supplier Emission'!$D$55:$D$79=H2722) * ('Supplier Emission'!$F$55:$F$79=$E$2672)),
            _xlws.FILTER('Supplier Emission'!$H$55:$H$79,
                   ('Supplier Emission'!$D$55:$D$79=H2722) * ('Supplier Emission'!$F$55:$F$79=$E$2672)),
            ""),
    "")</f>
        <v/>
      </c>
      <c r="O2722" s="311" t="str">
        <f t="array" ref="O2722">XLOOKUP(1,('Emission Factors'!$E$5:$E$488='GHG emissions calculations'!$F2722)*('Emission Factors'!$H$5:$H$488='GHG emissions calculations'!$H2722),INDEX('Emission Factors'!$E$5:$T$488,0,MATCH('GHG emissions calculations'!O$6,'Emission Factors'!$E$5:$T$5,0)),"",0)</f>
        <v/>
      </c>
      <c r="P2722" s="313" t="str">
        <f t="array" ref="P2722">IFERROR(
    INDEX('Emission Factors'!$E$5:$P$488,
          MATCH(1,
                ('Emission Factors'!$E$5:$E$488 = 'GHG emissions calculations'!$F2722) *
                ('Emission Factors'!$H$5:$H$488 = 'GHG emissions calculations'!$H2722),
                0),
          MATCH('GHG emissions calculations'!P$6,'Emission Factors'!$E$5:$P$5,0)),
    "")</f>
        <v/>
      </c>
      <c r="Q2722" s="311" t="str">
        <f t="array" ref="Q2722">IFERROR(
    IF(
        INDEX('Emission Factors'!$E$5:$P$488,
              MATCH(1,
                    ('Emission Factors'!$E$5:$E$488 = 'GHG emissions calculations'!$F2722) *
                    ('Emission Factors'!$H$5:$H$488 = 'GHG emissions calculations'!$H2722),
                    0),
              MATCH('GHG emissions calculations'!Q$6, 'Emission Factors'!$E$5:$P$5, 0)) &lt;&gt; "",
        INDEX('Emission Factors'!$E$5:$P$488,
              MATCH(1,
                    ('Emission Factors'!$E$5:$E$488 = 'GHG emissions calculations'!$F2722) *
                    ('Emission Factors'!$H$5:$H$488 = 'GHG emissions calculations'!$H2722),
                    0),
              MATCH('GHG emissions calculations'!Q$6, 'Emission Factors'!$E$5:$P$5, 0)),
        ""),
    "")</f>
        <v/>
      </c>
      <c r="R2722" s="311" t="str">
        <f t="array" ref="R2722">IFERROR(
    IF(
        INDEX('Emission Factors'!$E$5:$R$488,
              MATCH(1,
                    ('Emission Factors'!$E$5:$E$488 = 'GHG emissions calculations'!$F2722) *
                    ('Emission Factors'!$H$5:$H$488 = 'GHG emissions calculations'!$H2722),
                    0),
              MATCH('GHG emissions calculations'!R$6, 'Emission Factors'!$E$5:$R$5, 0)) &lt;&gt; "",
        INDEX('Emission Factors'!$E$5:$R$488,
              MATCH(1,
                    ('Emission Factors'!$E$5:$E$488 = 'GHG emissions calculations'!$F2722) *
                    ('Emission Factors'!$H$5:$H$488 = 'GHG emissions calculations'!$H2722),
                    0),
              MATCH('GHG emissions calculations'!R$6, 'Emission Factors'!$E$5:$R$5, 0)),
        ""),
    "")</f>
        <v/>
      </c>
      <c r="S2722" s="312">
        <f t="shared" si="5"/>
        <v>0</v>
      </c>
      <c r="T2722" s="23"/>
    </row>
    <row r="2723" ht="15.75" customHeight="1" outlineLevel="2">
      <c r="A2723" s="23"/>
      <c r="B2723" s="71"/>
      <c r="C2723" s="71"/>
      <c r="D2723" s="71"/>
      <c r="E2723" s="314"/>
      <c r="F2723" s="316" t="str">
        <f>Lists!AV25</f>
        <v>Office building - America</v>
      </c>
      <c r="G2723" s="311" t="str">
        <f t="array" ref="G2723">XLOOKUP(1,('Emission Factors'!$E$5:$E$488='GHG emissions calculations'!$F2723)*('Emission Factors'!$H$5:$H$488='GHG emissions calculations'!$H2723),INDEX('Emission Factors'!$E$5:$T$488,0,MATCH('GHG emissions calculations'!G$2670,'Emission Factors'!$E$5:$T$5,0)),"",0)</f>
        <v/>
      </c>
      <c r="H2723" s="316" t="s">
        <v>237</v>
      </c>
      <c r="I2723" s="312" t="str">
        <f>IF(
    SUMIFS('Import data'!$L$57:$L$80,
           'Import data'!$J$57:$J$80, F2723,
           'Import data'!$G$57:$G$80, 'GHG emissions calculations'!$H2723,
           'Import data'!$I$57:$I$80,$E$2672) &lt;&gt; 0,
    SUMIFS('Import data'!$L$57:$L$80,
           'Import data'!$J$57:$J$80, F2723,
           'Import data'!$G$57:$G$80, 'GHG emissions calculations'!$H2723,
           'Import data'!$I$57:$I$80,$E$2672),
    ""
)</f>
        <v/>
      </c>
      <c r="J2723" s="311" t="str">
        <f t="array" ref="J2723">IF(
    XLOOKUP(F2723, 'Import data'!$J$26:$J$47, 'Import data'!$M$26:$M$47, "", 0) = "Please add the region-specific supplier emission factor or choose a different region available in the IAEG database.",
    "",
    XLOOKUP(F2723, 'Import data'!$J$26:$J$47, 'Import data'!$M$26:$M$47, "", 0)
)</f>
        <v/>
      </c>
      <c r="K2723" s="311" t="str">
        <f t="array" ref="K2723">IFERROR(
    XLOOKUP(F2723,
            _xlws.FILTER('Supplier Emission'!$G$55:$G$79,
                   ('Supplier Emission'!$D$55:$D$79=H2723) * ('Supplier Emission'!$F$55:$F$79=$E$2672)),
            _xlws.FILTER('Supplier Emission'!$I$55:$I$79,
                   ('Supplier Emission'!$D$55:$D$79=H2723) * ('Supplier Emission'!$F$55:$F$79=$E$2672)),
            ""),
    "")</f>
        <v/>
      </c>
      <c r="L2723" s="311" t="str">
        <f t="array" ref="L2723">IFERROR(
    XLOOKUP(F2723,
            _xlws.FILTER('Supplier Emission'!$G$55:$G$79,
                   ('Supplier Emission'!$D$55:$D$79=H2723) * ('Supplier Emission'!$F$55:$F$79=$E$2672)),
            _xlws.FILTER('Supplier Emission'!$J$55:$J$79,
                   ('Supplier Emission'!$D$55:$D$79=H2723) * ('Supplier Emission'!$F$55:$F$79=$E$2672)),
            ""),
    "")</f>
        <v/>
      </c>
      <c r="M2723" s="311" t="str">
        <f t="array" ref="M2723">IFERROR(
    XLOOKUP(F2723,
            _xlws.FILTER('Supplier Emission'!$G$55:$G$79,
                   ('Supplier Emission'!$D$55:$D$79=H2723) * ('Supplier Emission'!$F$55:$F$79=$E$2672)),
            _xlws.FILTER('Supplier Emission'!$M$55:$M$79,
                   ('Supplier Emission'!$D$55:$D$79=H2723) * ('Supplier Emission'!$F$55:$F$79=$E$2672)),
            ""),
    "")</f>
        <v/>
      </c>
      <c r="N2723" s="311" t="str">
        <f t="array" ref="N2723">IFERROR(
    XLOOKUP(F2723,
            _xlws.FILTER('Supplier Emission'!$G$55:$G$79,
                   ('Supplier Emission'!$D$55:$D$79=H2723) * ('Supplier Emission'!$F$55:$F$79=$E$2672)),
            _xlws.FILTER('Supplier Emission'!$H$55:$H$79,
                   ('Supplier Emission'!$D$55:$D$79=H2723) * ('Supplier Emission'!$F$55:$F$79=$E$2672)),
            ""),
    "")</f>
        <v/>
      </c>
      <c r="O2723" s="311" t="str">
        <f t="array" ref="O2723">XLOOKUP(1,('Emission Factors'!$E$5:$E$488='GHG emissions calculations'!$F2723)*('Emission Factors'!$H$5:$H$488='GHG emissions calculations'!$H2723),INDEX('Emission Factors'!$E$5:$T$488,0,MATCH('GHG emissions calculations'!O$6,'Emission Factors'!$E$5:$T$5,0)),"",0)</f>
        <v/>
      </c>
      <c r="P2723" s="313" t="str">
        <f t="array" ref="P2723">IFERROR(
    INDEX('Emission Factors'!$E$5:$P$488,
          MATCH(1,
                ('Emission Factors'!$E$5:$E$488 = 'GHG emissions calculations'!$F2723) *
                ('Emission Factors'!$H$5:$H$488 = 'GHG emissions calculations'!$H2723),
                0),
          MATCH('GHG emissions calculations'!P$6,'Emission Factors'!$E$5:$P$5,0)),
    "")</f>
        <v/>
      </c>
      <c r="Q2723" s="311" t="str">
        <f t="array" ref="Q2723">IFERROR(
    IF(
        INDEX('Emission Factors'!$E$5:$P$488,
              MATCH(1,
                    ('Emission Factors'!$E$5:$E$488 = 'GHG emissions calculations'!$F2723) *
                    ('Emission Factors'!$H$5:$H$488 = 'GHG emissions calculations'!$H2723),
                    0),
              MATCH('GHG emissions calculations'!Q$6, 'Emission Factors'!$E$5:$P$5, 0)) &lt;&gt; "",
        INDEX('Emission Factors'!$E$5:$P$488,
              MATCH(1,
                    ('Emission Factors'!$E$5:$E$488 = 'GHG emissions calculations'!$F2723) *
                    ('Emission Factors'!$H$5:$H$488 = 'GHG emissions calculations'!$H2723),
                    0),
              MATCH('GHG emissions calculations'!Q$6, 'Emission Factors'!$E$5:$P$5, 0)),
        ""),
    "")</f>
        <v/>
      </c>
      <c r="R2723" s="311" t="str">
        <f t="array" ref="R2723">IFERROR(
    IF(
        INDEX('Emission Factors'!$E$5:$R$488,
              MATCH(1,
                    ('Emission Factors'!$E$5:$E$488 = 'GHG emissions calculations'!$F2723) *
                    ('Emission Factors'!$H$5:$H$488 = 'GHG emissions calculations'!$H2723),
                    0),
              MATCH('GHG emissions calculations'!R$6, 'Emission Factors'!$E$5:$R$5, 0)) &lt;&gt; "",
        INDEX('Emission Factors'!$E$5:$R$488,
              MATCH(1,
                    ('Emission Factors'!$E$5:$E$488 = 'GHG emissions calculations'!$F2723) *
                    ('Emission Factors'!$H$5:$H$488 = 'GHG emissions calculations'!$H2723),
                    0),
              MATCH('GHG emissions calculations'!R$6, 'Emission Factors'!$E$5:$R$5, 0)),
        ""),
    "")</f>
        <v/>
      </c>
      <c r="S2723" s="312">
        <f t="shared" si="5"/>
        <v>0</v>
      </c>
      <c r="T2723" s="23"/>
    </row>
    <row r="2724" ht="15.75" customHeight="1" outlineLevel="2">
      <c r="A2724" s="23"/>
      <c r="B2724" s="71"/>
      <c r="C2724" s="71"/>
      <c r="D2724" s="71"/>
      <c r="E2724" s="314"/>
      <c r="F2724" s="316" t="str">
        <f>Lists!AV28</f>
        <v>Office building - Asia</v>
      </c>
      <c r="G2724" s="311" t="str">
        <f t="array" ref="G2724">XLOOKUP(1,('Emission Factors'!$E$5:$E$488='GHG emissions calculations'!$F2724)*('Emission Factors'!$H$5:$H$488='GHG emissions calculations'!$H2724),INDEX('Emission Factors'!$E$5:$T$488,0,MATCH('GHG emissions calculations'!G$2670,'Emission Factors'!$E$5:$T$5,0)),"",0)</f>
        <v/>
      </c>
      <c r="H2724" s="316" t="s">
        <v>237</v>
      </c>
      <c r="I2724" s="312" t="str">
        <f>IF(
    SUMIFS('Import data'!$L$57:$L$80,
           'Import data'!$J$57:$J$80, F2724,
           'Import data'!$G$57:$G$80, 'GHG emissions calculations'!$H2724,
           'Import data'!$I$57:$I$80,$E$2672) &lt;&gt; 0,
    SUMIFS('Import data'!$L$57:$L$80,
           'Import data'!$J$57:$J$80, F2724,
           'Import data'!$G$57:$G$80, 'GHG emissions calculations'!$H2724,
           'Import data'!$I$57:$I$80,$E$2672),
    ""
)</f>
        <v/>
      </c>
      <c r="J2724" s="311" t="str">
        <f t="array" ref="J2724">IF(
    XLOOKUP(F2724, 'Import data'!$J$26:$J$47, 'Import data'!$M$26:$M$47, "", 0) = "Please add the region-specific supplier emission factor or choose a different region available in the IAEG database.",
    "",
    XLOOKUP(F2724, 'Import data'!$J$26:$J$47, 'Import data'!$M$26:$M$47, "", 0)
)</f>
        <v/>
      </c>
      <c r="K2724" s="311" t="str">
        <f t="array" ref="K2724">IFERROR(
    XLOOKUP(F2724,
            _xlws.FILTER('Supplier Emission'!$G$55:$G$79,
                   ('Supplier Emission'!$D$55:$D$79=H2724) * ('Supplier Emission'!$F$55:$F$79=$E$2672)),
            _xlws.FILTER('Supplier Emission'!$I$55:$I$79,
                   ('Supplier Emission'!$D$55:$D$79=H2724) * ('Supplier Emission'!$F$55:$F$79=$E$2672)),
            ""),
    "")</f>
        <v/>
      </c>
      <c r="L2724" s="311" t="str">
        <f t="array" ref="L2724">IFERROR(
    XLOOKUP(F2724,
            _xlws.FILTER('Supplier Emission'!$G$55:$G$79,
                   ('Supplier Emission'!$D$55:$D$79=H2724) * ('Supplier Emission'!$F$55:$F$79=$E$2672)),
            _xlws.FILTER('Supplier Emission'!$J$55:$J$79,
                   ('Supplier Emission'!$D$55:$D$79=H2724) * ('Supplier Emission'!$F$55:$F$79=$E$2672)),
            ""),
    "")</f>
        <v/>
      </c>
      <c r="M2724" s="311" t="str">
        <f t="array" ref="M2724">IFERROR(
    XLOOKUP(F2724,
            _xlws.FILTER('Supplier Emission'!$G$55:$G$79,
                   ('Supplier Emission'!$D$55:$D$79=H2724) * ('Supplier Emission'!$F$55:$F$79=$E$2672)),
            _xlws.FILTER('Supplier Emission'!$M$55:$M$79,
                   ('Supplier Emission'!$D$55:$D$79=H2724) * ('Supplier Emission'!$F$55:$F$79=$E$2672)),
            ""),
    "")</f>
        <v/>
      </c>
      <c r="N2724" s="311" t="str">
        <f t="array" ref="N2724">IFERROR(
    XLOOKUP(F2724,
            _xlws.FILTER('Supplier Emission'!$G$55:$G$79,
                   ('Supplier Emission'!$D$55:$D$79=H2724) * ('Supplier Emission'!$F$55:$F$79=$E$2672)),
            _xlws.FILTER('Supplier Emission'!$H$55:$H$79,
                   ('Supplier Emission'!$D$55:$D$79=H2724) * ('Supplier Emission'!$F$55:$F$79=$E$2672)),
            ""),
    "")</f>
        <v/>
      </c>
      <c r="O2724" s="311" t="str">
        <f t="array" ref="O2724">XLOOKUP(1,('Emission Factors'!$E$5:$E$488='GHG emissions calculations'!$F2724)*('Emission Factors'!$H$5:$H$488='GHG emissions calculations'!$H2724),INDEX('Emission Factors'!$E$5:$T$488,0,MATCH('GHG emissions calculations'!O$6,'Emission Factors'!$E$5:$T$5,0)),"",0)</f>
        <v/>
      </c>
      <c r="P2724" s="313" t="str">
        <f t="array" ref="P2724">IFERROR(
    INDEX('Emission Factors'!$E$5:$P$488,
          MATCH(1,
                ('Emission Factors'!$E$5:$E$488 = 'GHG emissions calculations'!$F2724) *
                ('Emission Factors'!$H$5:$H$488 = 'GHG emissions calculations'!$H2724),
                0),
          MATCH('GHG emissions calculations'!P$6,'Emission Factors'!$E$5:$P$5,0)),
    "")</f>
        <v/>
      </c>
      <c r="Q2724" s="311" t="str">
        <f t="array" ref="Q2724">IFERROR(
    IF(
        INDEX('Emission Factors'!$E$5:$P$488,
              MATCH(1,
                    ('Emission Factors'!$E$5:$E$488 = 'GHG emissions calculations'!$F2724) *
                    ('Emission Factors'!$H$5:$H$488 = 'GHG emissions calculations'!$H2724),
                    0),
              MATCH('GHG emissions calculations'!Q$6, 'Emission Factors'!$E$5:$P$5, 0)) &lt;&gt; "",
        INDEX('Emission Factors'!$E$5:$P$488,
              MATCH(1,
                    ('Emission Factors'!$E$5:$E$488 = 'GHG emissions calculations'!$F2724) *
                    ('Emission Factors'!$H$5:$H$488 = 'GHG emissions calculations'!$H2724),
                    0),
              MATCH('GHG emissions calculations'!Q$6, 'Emission Factors'!$E$5:$P$5, 0)),
        ""),
    "")</f>
        <v/>
      </c>
      <c r="R2724" s="311" t="str">
        <f t="array" ref="R2724">IFERROR(
    IF(
        INDEX('Emission Factors'!$E$5:$R$488,
              MATCH(1,
                    ('Emission Factors'!$E$5:$E$488 = 'GHG emissions calculations'!$F2724) *
                    ('Emission Factors'!$H$5:$H$488 = 'GHG emissions calculations'!$H2724),
                    0),
              MATCH('GHG emissions calculations'!R$6, 'Emission Factors'!$E$5:$R$5, 0)) &lt;&gt; "",
        INDEX('Emission Factors'!$E$5:$R$488,
              MATCH(1,
                    ('Emission Factors'!$E$5:$E$488 = 'GHG emissions calculations'!$F2724) *
                    ('Emission Factors'!$H$5:$H$488 = 'GHG emissions calculations'!$H2724),
                    0),
              MATCH('GHG emissions calculations'!R$6, 'Emission Factors'!$E$5:$R$5, 0)),
        ""),
    "")</f>
        <v/>
      </c>
      <c r="S2724" s="312">
        <f t="shared" si="5"/>
        <v>0</v>
      </c>
      <c r="T2724" s="23"/>
    </row>
    <row r="2725" ht="15.75" customHeight="1" outlineLevel="2">
      <c r="A2725" s="23"/>
      <c r="B2725" s="71"/>
      <c r="C2725" s="71"/>
      <c r="D2725" s="71"/>
      <c r="E2725" s="314"/>
      <c r="F2725" s="316" t="str">
        <f>Lists!AV26</f>
        <v>Office building - Europe</v>
      </c>
      <c r="G2725" s="311">
        <f t="array" ref="G2725">XLOOKUP(1,('Emission Factors'!$E$5:$E$488='GHG emissions calculations'!$F2725)*('Emission Factors'!$H$5:$H$488='GHG emissions calculations'!$H2725),INDEX('Emission Factors'!$E$5:$T$488,0,MATCH('GHG emissions calculations'!G$2670,'Emission Factors'!$E$5:$T$5,0)),"",0)</f>
        <v>3</v>
      </c>
      <c r="H2725" s="316" t="s">
        <v>237</v>
      </c>
      <c r="I2725" s="312" t="str">
        <f>IF(
    SUMIFS('Import data'!$L$57:$L$80,
           'Import data'!$J$57:$J$80, F2725,
           'Import data'!$G$57:$G$80, 'GHG emissions calculations'!$H2725,
           'Import data'!$I$57:$I$80,$E$2672) &lt;&gt; 0,
    SUMIFS('Import data'!$L$57:$L$80,
           'Import data'!$J$57:$J$80, F2725,
           'Import data'!$G$57:$G$80, 'GHG emissions calculations'!$H2725,
           'Import data'!$I$57:$I$80,$E$2672),
    ""
)</f>
        <v/>
      </c>
      <c r="J2725" s="311" t="str">
        <f t="array" ref="J2725">IF(
    XLOOKUP(F2725, 'Import data'!$J$26:$J$47, 'Import data'!$M$26:$M$47, "", 0) = "Please add the region-specific supplier emission factor or choose a different region available in the IAEG database.",
    "",
    XLOOKUP(F2725, 'Import data'!$J$26:$J$47, 'Import data'!$M$26:$M$47, "", 0)
)</f>
        <v/>
      </c>
      <c r="K2725" s="311" t="str">
        <f t="array" ref="K2725">IFERROR(
    XLOOKUP(F2725,
            _xlws.FILTER('Supplier Emission'!$G$55:$G$79,
                   ('Supplier Emission'!$D$55:$D$79=H2725) * ('Supplier Emission'!$F$55:$F$79=$E$2672)),
            _xlws.FILTER('Supplier Emission'!$I$55:$I$79,
                   ('Supplier Emission'!$D$55:$D$79=H2725) * ('Supplier Emission'!$F$55:$F$79=$E$2672)),
            ""),
    "")</f>
        <v/>
      </c>
      <c r="L2725" s="311" t="str">
        <f t="array" ref="L2725">IFERROR(
    XLOOKUP(F2725,
            _xlws.FILTER('Supplier Emission'!$G$55:$G$79,
                   ('Supplier Emission'!$D$55:$D$79=H2725) * ('Supplier Emission'!$F$55:$F$79=$E$2672)),
            _xlws.FILTER('Supplier Emission'!$J$55:$J$79,
                   ('Supplier Emission'!$D$55:$D$79=H2725) * ('Supplier Emission'!$F$55:$F$79=$E$2672)),
            ""),
    "")</f>
        <v/>
      </c>
      <c r="M2725" s="311" t="str">
        <f t="array" ref="M2725">IFERROR(
    XLOOKUP(F2725,
            _xlws.FILTER('Supplier Emission'!$G$55:$G$79,
                   ('Supplier Emission'!$D$55:$D$79=H2725) * ('Supplier Emission'!$F$55:$F$79=$E$2672)),
            _xlws.FILTER('Supplier Emission'!$M$55:$M$79,
                   ('Supplier Emission'!$D$55:$D$79=H2725) * ('Supplier Emission'!$F$55:$F$79=$E$2672)),
            ""),
    "")</f>
        <v/>
      </c>
      <c r="N2725" s="311" t="str">
        <f t="array" ref="N2725">IFERROR(
    XLOOKUP(F2725,
            _xlws.FILTER('Supplier Emission'!$G$55:$G$79,
                   ('Supplier Emission'!$D$55:$D$79=H2725) * ('Supplier Emission'!$F$55:$F$79=$E$2672)),
            _xlws.FILTER('Supplier Emission'!$H$55:$H$79,
                   ('Supplier Emission'!$D$55:$D$79=H2725) * ('Supplier Emission'!$F$55:$F$79=$E$2672)),
            ""),
    "")</f>
        <v/>
      </c>
      <c r="O2725" s="311" t="str">
        <f t="array" ref="O2725">XLOOKUP(1,('Emission Factors'!$E$5:$E$488='GHG emissions calculations'!$F2725)*('Emission Factors'!$H$5:$H$488='GHG emissions calculations'!$H2725),INDEX('Emission Factors'!$E$5:$T$488,0,MATCH('GHG emissions calculations'!O$6,'Emission Factors'!$E$5:$T$5,0)),"",0)</f>
        <v>Bâtiments de bureaux</v>
      </c>
      <c r="P2725" s="313">
        <f t="array" ref="P2725">IFERROR(
    INDEX('Emission Factors'!$E$5:$P$488,
          MATCH(1,
                ('Emission Factors'!$E$5:$E$488 = 'GHG emissions calculations'!$F2725) *
                ('Emission Factors'!$H$5:$H$488 = 'GHG emissions calculations'!$H2725),
                0),
          MATCH('GHG emissions calculations'!P$6,'Emission Factors'!$E$5:$P$5,0)),
    "")</f>
        <v>650</v>
      </c>
      <c r="Q2725" s="311" t="str">
        <f t="array" ref="Q2725">IFERROR(
    IF(
        INDEX('Emission Factors'!$E$5:$P$488,
              MATCH(1,
                    ('Emission Factors'!$E$5:$E$488 = 'GHG emissions calculations'!$F2725) *
                    ('Emission Factors'!$H$5:$H$488 = 'GHG emissions calculations'!$H2725),
                    0),
              MATCH('GHG emissions calculations'!Q$6, 'Emission Factors'!$E$5:$P$5, 0)) &lt;&gt; "",
        INDEX('Emission Factors'!$E$5:$P$488,
              MATCH(1,
                    ('Emission Factors'!$E$5:$E$488 = 'GHG emissions calculations'!$F2725) *
                    ('Emission Factors'!$H$5:$H$488 = 'GHG emissions calculations'!$H2725),
                    0),
              MATCH('GHG emissions calculations'!Q$6, 'Emission Factors'!$E$5:$P$5, 0)),
        ""),
    "")</f>
        <v>kgCO2e/m2</v>
      </c>
      <c r="R2725" s="311" t="str">
        <f t="array" ref="R2725">IFERROR(
    IF(
        INDEX('Emission Factors'!$E$5:$R$488,
              MATCH(1,
                    ('Emission Factors'!$E$5:$E$488 = 'GHG emissions calculations'!$F2725) *
                    ('Emission Factors'!$H$5:$H$488 = 'GHG emissions calculations'!$H2725),
                    0),
              MATCH('GHG emissions calculations'!R$6, 'Emission Factors'!$E$5:$R$5, 0)) &lt;&gt; "",
        INDEX('Emission Factors'!$E$5:$R$488,
              MATCH(1,
                    ('Emission Factors'!$E$5:$E$488 = 'GHG emissions calculations'!$F2725) *
                    ('Emission Factors'!$H$5:$H$488 = 'GHG emissions calculations'!$H2725),
                    0),
              MATCH('GHG emissions calculations'!R$6, 'Emission Factors'!$E$5:$R$5, 0)),
        ""),
    "")</f>
        <v>Europe</v>
      </c>
      <c r="S2725" s="312">
        <f t="shared" si="5"/>
        <v>0</v>
      </c>
      <c r="T2725" s="23"/>
    </row>
    <row r="2726" ht="15.75" customHeight="1" outlineLevel="2">
      <c r="A2726" s="23"/>
      <c r="B2726" s="71"/>
      <c r="C2726" s="71"/>
      <c r="D2726" s="71"/>
      <c r="E2726" s="314"/>
      <c r="F2726" s="316" t="str">
        <f>Lists!AV31</f>
        <v>Office building - Global or unspecified region</v>
      </c>
      <c r="G2726" s="311" t="str">
        <f t="array" ref="G2726">XLOOKUP(1,('Emission Factors'!$E$5:$E$488='GHG emissions calculations'!$F2726)*('Emission Factors'!$H$5:$H$488='GHG emissions calculations'!$H2726),INDEX('Emission Factors'!$E$5:$T$488,0,MATCH('GHG emissions calculations'!G$2670,'Emission Factors'!$E$5:$T$5,0)),"",0)</f>
        <v/>
      </c>
      <c r="H2726" s="316" t="s">
        <v>237</v>
      </c>
      <c r="I2726" s="312" t="str">
        <f>IF(
    SUMIFS('Import data'!$L$57:$L$80,
           'Import data'!$J$57:$J$80, F2726,
           'Import data'!$G$57:$G$80, 'GHG emissions calculations'!$H2726,
           'Import data'!$I$57:$I$80,$E$2672) &lt;&gt; 0,
    SUMIFS('Import data'!$L$57:$L$80,
           'Import data'!$J$57:$J$80, F2726,
           'Import data'!$G$57:$G$80, 'GHG emissions calculations'!$H2726,
           'Import data'!$I$57:$I$80,$E$2672),
    ""
)</f>
        <v/>
      </c>
      <c r="J2726" s="311" t="str">
        <f t="array" ref="J2726">IF(
    XLOOKUP(F2726, 'Import data'!$J$26:$J$47, 'Import data'!$M$26:$M$47, "", 0) = "Please add the region-specific supplier emission factor or choose a different region available in the IAEG database.",
    "",
    XLOOKUP(F2726, 'Import data'!$J$26:$J$47, 'Import data'!$M$26:$M$47, "", 0)
)</f>
        <v/>
      </c>
      <c r="K2726" s="311" t="str">
        <f t="array" ref="K2726">IFERROR(
    XLOOKUP(F2726,
            _xlws.FILTER('Supplier Emission'!$G$55:$G$79,
                   ('Supplier Emission'!$D$55:$D$79=H2726) * ('Supplier Emission'!$F$55:$F$79=$E$2672)),
            _xlws.FILTER('Supplier Emission'!$I$55:$I$79,
                   ('Supplier Emission'!$D$55:$D$79=H2726) * ('Supplier Emission'!$F$55:$F$79=$E$2672)),
            ""),
    "")</f>
        <v/>
      </c>
      <c r="L2726" s="311" t="str">
        <f t="array" ref="L2726">IFERROR(
    XLOOKUP(F2726,
            _xlws.FILTER('Supplier Emission'!$G$55:$G$79,
                   ('Supplier Emission'!$D$55:$D$79=H2726) * ('Supplier Emission'!$F$55:$F$79=$E$2672)),
            _xlws.FILTER('Supplier Emission'!$J$55:$J$79,
                   ('Supplier Emission'!$D$55:$D$79=H2726) * ('Supplier Emission'!$F$55:$F$79=$E$2672)),
            ""),
    "")</f>
        <v/>
      </c>
      <c r="M2726" s="311" t="str">
        <f t="array" ref="M2726">IFERROR(
    XLOOKUP(F2726,
            _xlws.FILTER('Supplier Emission'!$G$55:$G$79,
                   ('Supplier Emission'!$D$55:$D$79=H2726) * ('Supplier Emission'!$F$55:$F$79=$E$2672)),
            _xlws.FILTER('Supplier Emission'!$M$55:$M$79,
                   ('Supplier Emission'!$D$55:$D$79=H2726) * ('Supplier Emission'!$F$55:$F$79=$E$2672)),
            ""),
    "")</f>
        <v/>
      </c>
      <c r="N2726" s="311" t="str">
        <f t="array" ref="N2726">IFERROR(
    XLOOKUP(F2726,
            _xlws.FILTER('Supplier Emission'!$G$55:$G$79,
                   ('Supplier Emission'!$D$55:$D$79=H2726) * ('Supplier Emission'!$F$55:$F$79=$E$2672)),
            _xlws.FILTER('Supplier Emission'!$H$55:$H$79,
                   ('Supplier Emission'!$D$55:$D$79=H2726) * ('Supplier Emission'!$F$55:$F$79=$E$2672)),
            ""),
    "")</f>
        <v/>
      </c>
      <c r="O2726" s="311" t="str">
        <f t="array" ref="O2726">XLOOKUP(1,('Emission Factors'!$E$5:$E$488='GHG emissions calculations'!$F2726)*('Emission Factors'!$H$5:$H$488='GHG emissions calculations'!$H2726),INDEX('Emission Factors'!$E$5:$T$488,0,MATCH('GHG emissions calculations'!O$6,'Emission Factors'!$E$5:$T$5,0)),"",0)</f>
        <v/>
      </c>
      <c r="P2726" s="313" t="str">
        <f t="array" ref="P2726">IFERROR(
    INDEX('Emission Factors'!$E$5:$P$488,
          MATCH(1,
                ('Emission Factors'!$E$5:$E$488 = 'GHG emissions calculations'!$F2726) *
                ('Emission Factors'!$H$5:$H$488 = 'GHG emissions calculations'!$H2726),
                0),
          MATCH('GHG emissions calculations'!P$6,'Emission Factors'!$E$5:$P$5,0)),
    "")</f>
        <v/>
      </c>
      <c r="Q2726" s="311" t="str">
        <f t="array" ref="Q2726">IFERROR(
    IF(
        INDEX('Emission Factors'!$E$5:$P$488,
              MATCH(1,
                    ('Emission Factors'!$E$5:$E$488 = 'GHG emissions calculations'!$F2726) *
                    ('Emission Factors'!$H$5:$H$488 = 'GHG emissions calculations'!$H2726),
                    0),
              MATCH('GHG emissions calculations'!Q$6, 'Emission Factors'!$E$5:$P$5, 0)) &lt;&gt; "",
        INDEX('Emission Factors'!$E$5:$P$488,
              MATCH(1,
                    ('Emission Factors'!$E$5:$E$488 = 'GHG emissions calculations'!$F2726) *
                    ('Emission Factors'!$H$5:$H$488 = 'GHG emissions calculations'!$H2726),
                    0),
              MATCH('GHG emissions calculations'!Q$6, 'Emission Factors'!$E$5:$P$5, 0)),
        ""),
    "")</f>
        <v/>
      </c>
      <c r="R2726" s="311" t="str">
        <f t="array" ref="R2726">IFERROR(
    IF(
        INDEX('Emission Factors'!$E$5:$R$488,
              MATCH(1,
                    ('Emission Factors'!$E$5:$E$488 = 'GHG emissions calculations'!$F2726) *
                    ('Emission Factors'!$H$5:$H$488 = 'GHG emissions calculations'!$H2726),
                    0),
              MATCH('GHG emissions calculations'!R$6, 'Emission Factors'!$E$5:$R$5, 0)) &lt;&gt; "",
        INDEX('Emission Factors'!$E$5:$R$488,
              MATCH(1,
                    ('Emission Factors'!$E$5:$E$488 = 'GHG emissions calculations'!$F2726) *
                    ('Emission Factors'!$H$5:$H$488 = 'GHG emissions calculations'!$H2726),
                    0),
              MATCH('GHG emissions calculations'!R$6, 'Emission Factors'!$E$5:$R$5, 0)),
        ""),
    "")</f>
        <v/>
      </c>
      <c r="S2726" s="312">
        <f t="shared" si="5"/>
        <v>0</v>
      </c>
      <c r="T2726" s="23"/>
    </row>
    <row r="2727" ht="15.75" customHeight="1" outlineLevel="2">
      <c r="A2727" s="23"/>
      <c r="B2727" s="71"/>
      <c r="C2727" s="71"/>
      <c r="D2727" s="71"/>
      <c r="E2727" s="314"/>
      <c r="F2727" s="316" t="str">
        <f>Lists!AV30</f>
        <v>Office building - Middle East</v>
      </c>
      <c r="G2727" s="311" t="str">
        <f t="array" ref="G2727">XLOOKUP(1,('Emission Factors'!$E$5:$E$488='GHG emissions calculations'!$F2727)*('Emission Factors'!$H$5:$H$488='GHG emissions calculations'!$H2727),INDEX('Emission Factors'!$E$5:$T$488,0,MATCH('GHG emissions calculations'!G$2670,'Emission Factors'!$E$5:$T$5,0)),"",0)</f>
        <v/>
      </c>
      <c r="H2727" s="316" t="s">
        <v>237</v>
      </c>
      <c r="I2727" s="312" t="str">
        <f>IF(
    SUMIFS('Import data'!$L$57:$L$80,
           'Import data'!$J$57:$J$80, F2727,
           'Import data'!$G$57:$G$80, 'GHG emissions calculations'!$H2727,
           'Import data'!$I$57:$I$80,$E$2672) &lt;&gt; 0,
    SUMIFS('Import data'!$L$57:$L$80,
           'Import data'!$J$57:$J$80, F2727,
           'Import data'!$G$57:$G$80, 'GHG emissions calculations'!$H2727,
           'Import data'!$I$57:$I$80,$E$2672),
    ""
)</f>
        <v/>
      </c>
      <c r="J2727" s="311" t="str">
        <f t="array" ref="J2727">IF(
    XLOOKUP(F2727, 'Import data'!$J$26:$J$47, 'Import data'!$M$26:$M$47, "", 0) = "Please add the region-specific supplier emission factor or choose a different region available in the IAEG database.",
    "",
    XLOOKUP(F2727, 'Import data'!$J$26:$J$47, 'Import data'!$M$26:$M$47, "", 0)
)</f>
        <v/>
      </c>
      <c r="K2727" s="311" t="str">
        <f t="array" ref="K2727">IFERROR(
    XLOOKUP(F2727,
            _xlws.FILTER('Supplier Emission'!$G$55:$G$79,
                   ('Supplier Emission'!$D$55:$D$79=H2727) * ('Supplier Emission'!$F$55:$F$79=$E$2672)),
            _xlws.FILTER('Supplier Emission'!$I$55:$I$79,
                   ('Supplier Emission'!$D$55:$D$79=H2727) * ('Supplier Emission'!$F$55:$F$79=$E$2672)),
            ""),
    "")</f>
        <v/>
      </c>
      <c r="L2727" s="311" t="str">
        <f t="array" ref="L2727">IFERROR(
    XLOOKUP(F2727,
            _xlws.FILTER('Supplier Emission'!$G$55:$G$79,
                   ('Supplier Emission'!$D$55:$D$79=H2727) * ('Supplier Emission'!$F$55:$F$79=$E$2672)),
            _xlws.FILTER('Supplier Emission'!$J$55:$J$79,
                   ('Supplier Emission'!$D$55:$D$79=H2727) * ('Supplier Emission'!$F$55:$F$79=$E$2672)),
            ""),
    "")</f>
        <v/>
      </c>
      <c r="M2727" s="311" t="str">
        <f t="array" ref="M2727">IFERROR(
    XLOOKUP(F2727,
            _xlws.FILTER('Supplier Emission'!$G$55:$G$79,
                   ('Supplier Emission'!$D$55:$D$79=H2727) * ('Supplier Emission'!$F$55:$F$79=$E$2672)),
            _xlws.FILTER('Supplier Emission'!$M$55:$M$79,
                   ('Supplier Emission'!$D$55:$D$79=H2727) * ('Supplier Emission'!$F$55:$F$79=$E$2672)),
            ""),
    "")</f>
        <v/>
      </c>
      <c r="N2727" s="311" t="str">
        <f t="array" ref="N2727">IFERROR(
    XLOOKUP(F2727,
            _xlws.FILTER('Supplier Emission'!$G$55:$G$79,
                   ('Supplier Emission'!$D$55:$D$79=H2727) * ('Supplier Emission'!$F$55:$F$79=$E$2672)),
            _xlws.FILTER('Supplier Emission'!$H$55:$H$79,
                   ('Supplier Emission'!$D$55:$D$79=H2727) * ('Supplier Emission'!$F$55:$F$79=$E$2672)),
            ""),
    "")</f>
        <v/>
      </c>
      <c r="O2727" s="311" t="str">
        <f t="array" ref="O2727">XLOOKUP(1,('Emission Factors'!$E$5:$E$488='GHG emissions calculations'!$F2727)*('Emission Factors'!$H$5:$H$488='GHG emissions calculations'!$H2727),INDEX('Emission Factors'!$E$5:$T$488,0,MATCH('GHG emissions calculations'!O$6,'Emission Factors'!$E$5:$T$5,0)),"",0)</f>
        <v/>
      </c>
      <c r="P2727" s="313" t="str">
        <f t="array" ref="P2727">IFERROR(
    INDEX('Emission Factors'!$E$5:$P$488,
          MATCH(1,
                ('Emission Factors'!$E$5:$E$488 = 'GHG emissions calculations'!$F2727) *
                ('Emission Factors'!$H$5:$H$488 = 'GHG emissions calculations'!$H2727),
                0),
          MATCH('GHG emissions calculations'!P$6,'Emission Factors'!$E$5:$P$5,0)),
    "")</f>
        <v/>
      </c>
      <c r="Q2727" s="311" t="str">
        <f t="array" ref="Q2727">IFERROR(
    IF(
        INDEX('Emission Factors'!$E$5:$P$488,
              MATCH(1,
                    ('Emission Factors'!$E$5:$E$488 = 'GHG emissions calculations'!$F2727) *
                    ('Emission Factors'!$H$5:$H$488 = 'GHG emissions calculations'!$H2727),
                    0),
              MATCH('GHG emissions calculations'!Q$6, 'Emission Factors'!$E$5:$P$5, 0)) &lt;&gt; "",
        INDEX('Emission Factors'!$E$5:$P$488,
              MATCH(1,
                    ('Emission Factors'!$E$5:$E$488 = 'GHG emissions calculations'!$F2727) *
                    ('Emission Factors'!$H$5:$H$488 = 'GHG emissions calculations'!$H2727),
                    0),
              MATCH('GHG emissions calculations'!Q$6, 'Emission Factors'!$E$5:$P$5, 0)),
        ""),
    "")</f>
        <v/>
      </c>
      <c r="R2727" s="311" t="str">
        <f t="array" ref="R2727">IFERROR(
    IF(
        INDEX('Emission Factors'!$E$5:$R$488,
              MATCH(1,
                    ('Emission Factors'!$E$5:$E$488 = 'GHG emissions calculations'!$F2727) *
                    ('Emission Factors'!$H$5:$H$488 = 'GHG emissions calculations'!$H2727),
                    0),
              MATCH('GHG emissions calculations'!R$6, 'Emission Factors'!$E$5:$R$5, 0)) &lt;&gt; "",
        INDEX('Emission Factors'!$E$5:$R$488,
              MATCH(1,
                    ('Emission Factors'!$E$5:$E$488 = 'GHG emissions calculations'!$F2727) *
                    ('Emission Factors'!$H$5:$H$488 = 'GHG emissions calculations'!$H2727),
                    0),
              MATCH('GHG emissions calculations'!R$6, 'Emission Factors'!$E$5:$R$5, 0)),
        ""),
    "")</f>
        <v/>
      </c>
      <c r="S2727" s="312">
        <f t="shared" si="5"/>
        <v>0</v>
      </c>
      <c r="T2727" s="23"/>
    </row>
    <row r="2728" ht="15.75" customHeight="1" outlineLevel="2">
      <c r="A2728" s="23"/>
      <c r="B2728" s="71"/>
      <c r="C2728" s="71"/>
      <c r="D2728" s="71"/>
      <c r="E2728" s="314"/>
      <c r="F2728" s="316" t="str">
        <f>Lists!AV29</f>
        <v>Office building - Oceania</v>
      </c>
      <c r="G2728" s="311" t="str">
        <f t="array" ref="G2728">XLOOKUP(1,('Emission Factors'!$E$5:$E$488='GHG emissions calculations'!$F2728)*('Emission Factors'!$H$5:$H$488='GHG emissions calculations'!$H2728),INDEX('Emission Factors'!$E$5:$T$488,0,MATCH('GHG emissions calculations'!G$2670,'Emission Factors'!$E$5:$T$5,0)),"",0)</f>
        <v/>
      </c>
      <c r="H2728" s="316" t="s">
        <v>237</v>
      </c>
      <c r="I2728" s="312" t="str">
        <f>IF(
    SUMIFS('Import data'!$L$57:$L$80,
           'Import data'!$J$57:$J$80, F2728,
           'Import data'!$G$57:$G$80, 'GHG emissions calculations'!$H2728,
           'Import data'!$I$57:$I$80,$E$2672) &lt;&gt; 0,
    SUMIFS('Import data'!$L$57:$L$80,
           'Import data'!$J$57:$J$80, F2728,
           'Import data'!$G$57:$G$80, 'GHG emissions calculations'!$H2728,
           'Import data'!$I$57:$I$80,$E$2672),
    ""
)</f>
        <v/>
      </c>
      <c r="J2728" s="311" t="str">
        <f t="array" ref="J2728">IF(
    XLOOKUP(F2728, 'Import data'!$J$26:$J$47, 'Import data'!$M$26:$M$47, "", 0) = "Please add the region-specific supplier emission factor or choose a different region available in the IAEG database.",
    "",
    XLOOKUP(F2728, 'Import data'!$J$26:$J$47, 'Import data'!$M$26:$M$47, "", 0)
)</f>
        <v/>
      </c>
      <c r="K2728" s="311" t="str">
        <f t="array" ref="K2728">IFERROR(
    XLOOKUP(F2728,
            _xlws.FILTER('Supplier Emission'!$G$55:$G$79,
                   ('Supplier Emission'!$D$55:$D$79=H2728) * ('Supplier Emission'!$F$55:$F$79=$E$2672)),
            _xlws.FILTER('Supplier Emission'!$I$55:$I$79,
                   ('Supplier Emission'!$D$55:$D$79=H2728) * ('Supplier Emission'!$F$55:$F$79=$E$2672)),
            ""),
    "")</f>
        <v/>
      </c>
      <c r="L2728" s="311" t="str">
        <f t="array" ref="L2728">IFERROR(
    XLOOKUP(F2728,
            _xlws.FILTER('Supplier Emission'!$G$55:$G$79,
                   ('Supplier Emission'!$D$55:$D$79=H2728) * ('Supplier Emission'!$F$55:$F$79=$E$2672)),
            _xlws.FILTER('Supplier Emission'!$J$55:$J$79,
                   ('Supplier Emission'!$D$55:$D$79=H2728) * ('Supplier Emission'!$F$55:$F$79=$E$2672)),
            ""),
    "")</f>
        <v/>
      </c>
      <c r="M2728" s="311" t="str">
        <f t="array" ref="M2728">IFERROR(
    XLOOKUP(F2728,
            _xlws.FILTER('Supplier Emission'!$G$55:$G$79,
                   ('Supplier Emission'!$D$55:$D$79=H2728) * ('Supplier Emission'!$F$55:$F$79=$E$2672)),
            _xlws.FILTER('Supplier Emission'!$M$55:$M$79,
                   ('Supplier Emission'!$D$55:$D$79=H2728) * ('Supplier Emission'!$F$55:$F$79=$E$2672)),
            ""),
    "")</f>
        <v/>
      </c>
      <c r="N2728" s="311" t="str">
        <f t="array" ref="N2728">IFERROR(
    XLOOKUP(F2728,
            _xlws.FILTER('Supplier Emission'!$G$55:$G$79,
                   ('Supplier Emission'!$D$55:$D$79=H2728) * ('Supplier Emission'!$F$55:$F$79=$E$2672)),
            _xlws.FILTER('Supplier Emission'!$H$55:$H$79,
                   ('Supplier Emission'!$D$55:$D$79=H2728) * ('Supplier Emission'!$F$55:$F$79=$E$2672)),
            ""),
    "")</f>
        <v/>
      </c>
      <c r="O2728" s="311" t="str">
        <f t="array" ref="O2728">XLOOKUP(1,('Emission Factors'!$E$5:$E$488='GHG emissions calculations'!$F2728)*('Emission Factors'!$H$5:$H$488='GHG emissions calculations'!$H2728),INDEX('Emission Factors'!$E$5:$T$488,0,MATCH('GHG emissions calculations'!O$6,'Emission Factors'!$E$5:$T$5,0)),"",0)</f>
        <v/>
      </c>
      <c r="P2728" s="313" t="str">
        <f t="array" ref="P2728">IFERROR(
    INDEX('Emission Factors'!$E$5:$P$488,
          MATCH(1,
                ('Emission Factors'!$E$5:$E$488 = 'GHG emissions calculations'!$F2728) *
                ('Emission Factors'!$H$5:$H$488 = 'GHG emissions calculations'!$H2728),
                0),
          MATCH('GHG emissions calculations'!P$6,'Emission Factors'!$E$5:$P$5,0)),
    "")</f>
        <v/>
      </c>
      <c r="Q2728" s="311" t="str">
        <f t="array" ref="Q2728">IFERROR(
    IF(
        INDEX('Emission Factors'!$E$5:$P$488,
              MATCH(1,
                    ('Emission Factors'!$E$5:$E$488 = 'GHG emissions calculations'!$F2728) *
                    ('Emission Factors'!$H$5:$H$488 = 'GHG emissions calculations'!$H2728),
                    0),
              MATCH('GHG emissions calculations'!Q$6, 'Emission Factors'!$E$5:$P$5, 0)) &lt;&gt; "",
        INDEX('Emission Factors'!$E$5:$P$488,
              MATCH(1,
                    ('Emission Factors'!$E$5:$E$488 = 'GHG emissions calculations'!$F2728) *
                    ('Emission Factors'!$H$5:$H$488 = 'GHG emissions calculations'!$H2728),
                    0),
              MATCH('GHG emissions calculations'!Q$6, 'Emission Factors'!$E$5:$P$5, 0)),
        ""),
    "")</f>
        <v/>
      </c>
      <c r="R2728" s="311" t="str">
        <f t="array" ref="R2728">IFERROR(
    IF(
        INDEX('Emission Factors'!$E$5:$R$488,
              MATCH(1,
                    ('Emission Factors'!$E$5:$E$488 = 'GHG emissions calculations'!$F2728) *
                    ('Emission Factors'!$H$5:$H$488 = 'GHG emissions calculations'!$H2728),
                    0),
              MATCH('GHG emissions calculations'!R$6, 'Emission Factors'!$E$5:$R$5, 0)) &lt;&gt; "",
        INDEX('Emission Factors'!$E$5:$R$488,
              MATCH(1,
                    ('Emission Factors'!$E$5:$E$488 = 'GHG emissions calculations'!$F2728) *
                    ('Emission Factors'!$H$5:$H$488 = 'GHG emissions calculations'!$H2728),
                    0),
              MATCH('GHG emissions calculations'!R$6, 'Emission Factors'!$E$5:$R$5, 0)),
        ""),
    "")</f>
        <v/>
      </c>
      <c r="S2728" s="312">
        <f t="shared" si="5"/>
        <v>0</v>
      </c>
      <c r="T2728" s="23"/>
    </row>
    <row r="2729" ht="15.75" customHeight="1" outlineLevel="2">
      <c r="A2729" s="23"/>
      <c r="B2729" s="71"/>
      <c r="C2729" s="71"/>
      <c r="D2729" s="71"/>
      <c r="E2729" s="314"/>
      <c r="F2729" s="316" t="str">
        <f>Lists!AV34</f>
        <v>Renewable energy plant - Biomass plant - Africa</v>
      </c>
      <c r="G2729" s="311" t="str">
        <f t="array" ref="G2729">XLOOKUP(1,('Emission Factors'!$E$5:$E$488='GHG emissions calculations'!$F2729)*('Emission Factors'!$H$5:$H$488='GHG emissions calculations'!$H2729),INDEX('Emission Factors'!$E$5:$T$488,0,MATCH('GHG emissions calculations'!G$2670,'Emission Factors'!$E$5:$T$5,0)),"",0)</f>
        <v/>
      </c>
      <c r="H2729" s="316" t="s">
        <v>237</v>
      </c>
      <c r="I2729" s="312" t="str">
        <f>IF(
    SUMIFS('Import data'!$L$57:$L$80,
           'Import data'!$J$57:$J$80, F2729,
           'Import data'!$G$57:$G$80, 'GHG emissions calculations'!$H2729,
           'Import data'!$I$57:$I$80,$E$2672) &lt;&gt; 0,
    SUMIFS('Import data'!$L$57:$L$80,
           'Import data'!$J$57:$J$80, F2729,
           'Import data'!$G$57:$G$80, 'GHG emissions calculations'!$H2729,
           'Import data'!$I$57:$I$80,$E$2672),
    ""
)</f>
        <v/>
      </c>
      <c r="J2729" s="311" t="str">
        <f t="array" ref="J2729">IF(
    XLOOKUP(F2729, 'Import data'!$J$26:$J$47, 'Import data'!$M$26:$M$47, "", 0) = "Please add the region-specific supplier emission factor or choose a different region available in the IAEG database.",
    "",
    XLOOKUP(F2729, 'Import data'!$J$26:$J$47, 'Import data'!$M$26:$M$47, "", 0)
)</f>
        <v/>
      </c>
      <c r="K2729" s="311" t="str">
        <f t="array" ref="K2729">IFERROR(
    XLOOKUP(F2729,
            _xlws.FILTER('Supplier Emission'!$G$55:$G$79,
                   ('Supplier Emission'!$D$55:$D$79=H2729) * ('Supplier Emission'!$F$55:$F$79=$E$2672)),
            _xlws.FILTER('Supplier Emission'!$I$55:$I$79,
                   ('Supplier Emission'!$D$55:$D$79=H2729) * ('Supplier Emission'!$F$55:$F$79=$E$2672)),
            ""),
    "")</f>
        <v/>
      </c>
      <c r="L2729" s="311" t="str">
        <f t="array" ref="L2729">IFERROR(
    XLOOKUP(F2729,
            _xlws.FILTER('Supplier Emission'!$G$55:$G$79,
                   ('Supplier Emission'!$D$55:$D$79=H2729) * ('Supplier Emission'!$F$55:$F$79=$E$2672)),
            _xlws.FILTER('Supplier Emission'!$J$55:$J$79,
                   ('Supplier Emission'!$D$55:$D$79=H2729) * ('Supplier Emission'!$F$55:$F$79=$E$2672)),
            ""),
    "")</f>
        <v/>
      </c>
      <c r="M2729" s="311" t="str">
        <f t="array" ref="M2729">IFERROR(
    XLOOKUP(F2729,
            _xlws.FILTER('Supplier Emission'!$G$55:$G$79,
                   ('Supplier Emission'!$D$55:$D$79=H2729) * ('Supplier Emission'!$F$55:$F$79=$E$2672)),
            _xlws.FILTER('Supplier Emission'!$M$55:$M$79,
                   ('Supplier Emission'!$D$55:$D$79=H2729) * ('Supplier Emission'!$F$55:$F$79=$E$2672)),
            ""),
    "")</f>
        <v/>
      </c>
      <c r="N2729" s="311" t="str">
        <f t="array" ref="N2729">IFERROR(
    XLOOKUP(F2729,
            _xlws.FILTER('Supplier Emission'!$G$55:$G$79,
                   ('Supplier Emission'!$D$55:$D$79=H2729) * ('Supplier Emission'!$F$55:$F$79=$E$2672)),
            _xlws.FILTER('Supplier Emission'!$H$55:$H$79,
                   ('Supplier Emission'!$D$55:$D$79=H2729) * ('Supplier Emission'!$F$55:$F$79=$E$2672)),
            ""),
    "")</f>
        <v/>
      </c>
      <c r="O2729" s="311" t="str">
        <f t="array" ref="O2729">XLOOKUP(1,('Emission Factors'!$E$5:$E$488='GHG emissions calculations'!$F2729)*('Emission Factors'!$H$5:$H$488='GHG emissions calculations'!$H2729),INDEX('Emission Factors'!$E$5:$T$488,0,MATCH('GHG emissions calculations'!O$6,'Emission Factors'!$E$5:$T$5,0)),"",0)</f>
        <v/>
      </c>
      <c r="P2729" s="313" t="str">
        <f t="array" ref="P2729">IFERROR(
    INDEX('Emission Factors'!$E$5:$P$488,
          MATCH(1,
                ('Emission Factors'!$E$5:$E$488 = 'GHG emissions calculations'!$F2729) *
                ('Emission Factors'!$H$5:$H$488 = 'GHG emissions calculations'!$H2729),
                0),
          MATCH('GHG emissions calculations'!P$6,'Emission Factors'!$E$5:$P$5,0)),
    "")</f>
        <v/>
      </c>
      <c r="Q2729" s="311" t="str">
        <f t="array" ref="Q2729">IFERROR(
    IF(
        INDEX('Emission Factors'!$E$5:$P$488,
              MATCH(1,
                    ('Emission Factors'!$E$5:$E$488 = 'GHG emissions calculations'!$F2729) *
                    ('Emission Factors'!$H$5:$H$488 = 'GHG emissions calculations'!$H2729),
                    0),
              MATCH('GHG emissions calculations'!Q$6, 'Emission Factors'!$E$5:$P$5, 0)) &lt;&gt; "",
        INDEX('Emission Factors'!$E$5:$P$488,
              MATCH(1,
                    ('Emission Factors'!$E$5:$E$488 = 'GHG emissions calculations'!$F2729) *
                    ('Emission Factors'!$H$5:$H$488 = 'GHG emissions calculations'!$H2729),
                    0),
              MATCH('GHG emissions calculations'!Q$6, 'Emission Factors'!$E$5:$P$5, 0)),
        ""),
    "")</f>
        <v/>
      </c>
      <c r="R2729" s="311" t="str">
        <f t="array" ref="R2729">IFERROR(
    IF(
        INDEX('Emission Factors'!$E$5:$R$488,
              MATCH(1,
                    ('Emission Factors'!$E$5:$E$488 = 'GHG emissions calculations'!$F2729) *
                    ('Emission Factors'!$H$5:$H$488 = 'GHG emissions calculations'!$H2729),
                    0),
              MATCH('GHG emissions calculations'!R$6, 'Emission Factors'!$E$5:$R$5, 0)) &lt;&gt; "",
        INDEX('Emission Factors'!$E$5:$R$488,
              MATCH(1,
                    ('Emission Factors'!$E$5:$E$488 = 'GHG emissions calculations'!$F2729) *
                    ('Emission Factors'!$H$5:$H$488 = 'GHG emissions calculations'!$H2729),
                    0),
              MATCH('GHG emissions calculations'!R$6, 'Emission Factors'!$E$5:$R$5, 0)),
        ""),
    "")</f>
        <v/>
      </c>
      <c r="S2729" s="312">
        <f t="shared" si="5"/>
        <v>0</v>
      </c>
      <c r="T2729" s="23"/>
    </row>
    <row r="2730" ht="15.75" customHeight="1" outlineLevel="2">
      <c r="A2730" s="23"/>
      <c r="B2730" s="71"/>
      <c r="C2730" s="71"/>
      <c r="D2730" s="71"/>
      <c r="E2730" s="314"/>
      <c r="F2730" s="316" t="str">
        <f>Lists!AV32</f>
        <v>Renewable energy plant - Biomass plant - America</v>
      </c>
      <c r="G2730" s="311" t="str">
        <f t="array" ref="G2730">XLOOKUP(1,('Emission Factors'!$E$5:$E$488='GHG emissions calculations'!$F2730)*('Emission Factors'!$H$5:$H$488='GHG emissions calculations'!$H2730),INDEX('Emission Factors'!$E$5:$T$488,0,MATCH('GHG emissions calculations'!G$2670,'Emission Factors'!$E$5:$T$5,0)),"",0)</f>
        <v/>
      </c>
      <c r="H2730" s="316" t="s">
        <v>237</v>
      </c>
      <c r="I2730" s="312" t="str">
        <f>IF(
    SUMIFS('Import data'!$L$57:$L$80,
           'Import data'!$J$57:$J$80, F2730,
           'Import data'!$G$57:$G$80, 'GHG emissions calculations'!$H2730,
           'Import data'!$I$57:$I$80,$E$2672) &lt;&gt; 0,
    SUMIFS('Import data'!$L$57:$L$80,
           'Import data'!$J$57:$J$80, F2730,
           'Import data'!$G$57:$G$80, 'GHG emissions calculations'!$H2730,
           'Import data'!$I$57:$I$80,$E$2672),
    ""
)</f>
        <v/>
      </c>
      <c r="J2730" s="311" t="str">
        <f t="array" ref="J2730">IF(
    XLOOKUP(F2730, 'Import data'!$J$26:$J$47, 'Import data'!$M$26:$M$47, "", 0) = "Please add the region-specific supplier emission factor or choose a different region available in the IAEG database.",
    "",
    XLOOKUP(F2730, 'Import data'!$J$26:$J$47, 'Import data'!$M$26:$M$47, "", 0)
)</f>
        <v/>
      </c>
      <c r="K2730" s="311" t="str">
        <f t="array" ref="K2730">IFERROR(
    XLOOKUP(F2730,
            _xlws.FILTER('Supplier Emission'!$G$55:$G$79,
                   ('Supplier Emission'!$D$55:$D$79=H2730) * ('Supplier Emission'!$F$55:$F$79=$E$2672)),
            _xlws.FILTER('Supplier Emission'!$I$55:$I$79,
                   ('Supplier Emission'!$D$55:$D$79=H2730) * ('Supplier Emission'!$F$55:$F$79=$E$2672)),
            ""),
    "")</f>
        <v/>
      </c>
      <c r="L2730" s="311" t="str">
        <f t="array" ref="L2730">IFERROR(
    XLOOKUP(F2730,
            _xlws.FILTER('Supplier Emission'!$G$55:$G$79,
                   ('Supplier Emission'!$D$55:$D$79=H2730) * ('Supplier Emission'!$F$55:$F$79=$E$2672)),
            _xlws.FILTER('Supplier Emission'!$J$55:$J$79,
                   ('Supplier Emission'!$D$55:$D$79=H2730) * ('Supplier Emission'!$F$55:$F$79=$E$2672)),
            ""),
    "")</f>
        <v/>
      </c>
      <c r="M2730" s="311" t="str">
        <f t="array" ref="M2730">IFERROR(
    XLOOKUP(F2730,
            _xlws.FILTER('Supplier Emission'!$G$55:$G$79,
                   ('Supplier Emission'!$D$55:$D$79=H2730) * ('Supplier Emission'!$F$55:$F$79=$E$2672)),
            _xlws.FILTER('Supplier Emission'!$M$55:$M$79,
                   ('Supplier Emission'!$D$55:$D$79=H2730) * ('Supplier Emission'!$F$55:$F$79=$E$2672)),
            ""),
    "")</f>
        <v/>
      </c>
      <c r="N2730" s="311" t="str">
        <f t="array" ref="N2730">IFERROR(
    XLOOKUP(F2730,
            _xlws.FILTER('Supplier Emission'!$G$55:$G$79,
                   ('Supplier Emission'!$D$55:$D$79=H2730) * ('Supplier Emission'!$F$55:$F$79=$E$2672)),
            _xlws.FILTER('Supplier Emission'!$H$55:$H$79,
                   ('Supplier Emission'!$D$55:$D$79=H2730) * ('Supplier Emission'!$F$55:$F$79=$E$2672)),
            ""),
    "")</f>
        <v/>
      </c>
      <c r="O2730" s="311" t="str">
        <f t="array" ref="O2730">XLOOKUP(1,('Emission Factors'!$E$5:$E$488='GHG emissions calculations'!$F2730)*('Emission Factors'!$H$5:$H$488='GHG emissions calculations'!$H2730),INDEX('Emission Factors'!$E$5:$T$488,0,MATCH('GHG emissions calculations'!O$6,'Emission Factors'!$E$5:$T$5,0)),"",0)</f>
        <v/>
      </c>
      <c r="P2730" s="313" t="str">
        <f t="array" ref="P2730">IFERROR(
    INDEX('Emission Factors'!$E$5:$P$488,
          MATCH(1,
                ('Emission Factors'!$E$5:$E$488 = 'GHG emissions calculations'!$F2730) *
                ('Emission Factors'!$H$5:$H$488 = 'GHG emissions calculations'!$H2730),
                0),
          MATCH('GHG emissions calculations'!P$6,'Emission Factors'!$E$5:$P$5,0)),
    "")</f>
        <v/>
      </c>
      <c r="Q2730" s="311" t="str">
        <f t="array" ref="Q2730">IFERROR(
    IF(
        INDEX('Emission Factors'!$E$5:$P$488,
              MATCH(1,
                    ('Emission Factors'!$E$5:$E$488 = 'GHG emissions calculations'!$F2730) *
                    ('Emission Factors'!$H$5:$H$488 = 'GHG emissions calculations'!$H2730),
                    0),
              MATCH('GHG emissions calculations'!Q$6, 'Emission Factors'!$E$5:$P$5, 0)) &lt;&gt; "",
        INDEX('Emission Factors'!$E$5:$P$488,
              MATCH(1,
                    ('Emission Factors'!$E$5:$E$488 = 'GHG emissions calculations'!$F2730) *
                    ('Emission Factors'!$H$5:$H$488 = 'GHG emissions calculations'!$H2730),
                    0),
              MATCH('GHG emissions calculations'!Q$6, 'Emission Factors'!$E$5:$P$5, 0)),
        ""),
    "")</f>
        <v/>
      </c>
      <c r="R2730" s="311" t="str">
        <f t="array" ref="R2730">IFERROR(
    IF(
        INDEX('Emission Factors'!$E$5:$R$488,
              MATCH(1,
                    ('Emission Factors'!$E$5:$E$488 = 'GHG emissions calculations'!$F2730) *
                    ('Emission Factors'!$H$5:$H$488 = 'GHG emissions calculations'!$H2730),
                    0),
              MATCH('GHG emissions calculations'!R$6, 'Emission Factors'!$E$5:$R$5, 0)) &lt;&gt; "",
        INDEX('Emission Factors'!$E$5:$R$488,
              MATCH(1,
                    ('Emission Factors'!$E$5:$E$488 = 'GHG emissions calculations'!$F2730) *
                    ('Emission Factors'!$H$5:$H$488 = 'GHG emissions calculations'!$H2730),
                    0),
              MATCH('GHG emissions calculations'!R$6, 'Emission Factors'!$E$5:$R$5, 0)),
        ""),
    "")</f>
        <v/>
      </c>
      <c r="S2730" s="312">
        <f t="shared" si="5"/>
        <v>0</v>
      </c>
      <c r="T2730" s="23"/>
    </row>
    <row r="2731" ht="15.75" customHeight="1" outlineLevel="2">
      <c r="A2731" s="23"/>
      <c r="B2731" s="71"/>
      <c r="C2731" s="71"/>
      <c r="D2731" s="71"/>
      <c r="E2731" s="314"/>
      <c r="F2731" s="316" t="str">
        <f>Lists!AV35</f>
        <v>Renewable energy plant - Biomass plant - Asia</v>
      </c>
      <c r="G2731" s="311" t="str">
        <f t="array" ref="G2731">XLOOKUP(1,('Emission Factors'!$E$5:$E$488='GHG emissions calculations'!$F2731)*('Emission Factors'!$H$5:$H$488='GHG emissions calculations'!$H2731),INDEX('Emission Factors'!$E$5:$T$488,0,MATCH('GHG emissions calculations'!G$2670,'Emission Factors'!$E$5:$T$5,0)),"",0)</f>
        <v/>
      </c>
      <c r="H2731" s="316" t="s">
        <v>237</v>
      </c>
      <c r="I2731" s="312" t="str">
        <f>IF(
    SUMIFS('Import data'!$L$57:$L$80,
           'Import data'!$J$57:$J$80, F2731,
           'Import data'!$G$57:$G$80, 'GHG emissions calculations'!$H2731,
           'Import data'!$I$57:$I$80,$E$2672) &lt;&gt; 0,
    SUMIFS('Import data'!$L$57:$L$80,
           'Import data'!$J$57:$J$80, F2731,
           'Import data'!$G$57:$G$80, 'GHG emissions calculations'!$H2731,
           'Import data'!$I$57:$I$80,$E$2672),
    ""
)</f>
        <v/>
      </c>
      <c r="J2731" s="311" t="str">
        <f t="array" ref="J2731">IF(
    XLOOKUP(F2731, 'Import data'!$J$26:$J$47, 'Import data'!$M$26:$M$47, "", 0) = "Please add the region-specific supplier emission factor or choose a different region available in the IAEG database.",
    "",
    XLOOKUP(F2731, 'Import data'!$J$26:$J$47, 'Import data'!$M$26:$M$47, "", 0)
)</f>
        <v/>
      </c>
      <c r="K2731" s="311" t="str">
        <f t="array" ref="K2731">IFERROR(
    XLOOKUP(F2731,
            _xlws.FILTER('Supplier Emission'!$G$55:$G$79,
                   ('Supplier Emission'!$D$55:$D$79=H2731) * ('Supplier Emission'!$F$55:$F$79=$E$2672)),
            _xlws.FILTER('Supplier Emission'!$I$55:$I$79,
                   ('Supplier Emission'!$D$55:$D$79=H2731) * ('Supplier Emission'!$F$55:$F$79=$E$2672)),
            ""),
    "")</f>
        <v/>
      </c>
      <c r="L2731" s="311" t="str">
        <f t="array" ref="L2731">IFERROR(
    XLOOKUP(F2731,
            _xlws.FILTER('Supplier Emission'!$G$55:$G$79,
                   ('Supplier Emission'!$D$55:$D$79=H2731) * ('Supplier Emission'!$F$55:$F$79=$E$2672)),
            _xlws.FILTER('Supplier Emission'!$J$55:$J$79,
                   ('Supplier Emission'!$D$55:$D$79=H2731) * ('Supplier Emission'!$F$55:$F$79=$E$2672)),
            ""),
    "")</f>
        <v/>
      </c>
      <c r="M2731" s="311" t="str">
        <f t="array" ref="M2731">IFERROR(
    XLOOKUP(F2731,
            _xlws.FILTER('Supplier Emission'!$G$55:$G$79,
                   ('Supplier Emission'!$D$55:$D$79=H2731) * ('Supplier Emission'!$F$55:$F$79=$E$2672)),
            _xlws.FILTER('Supplier Emission'!$M$55:$M$79,
                   ('Supplier Emission'!$D$55:$D$79=H2731) * ('Supplier Emission'!$F$55:$F$79=$E$2672)),
            ""),
    "")</f>
        <v/>
      </c>
      <c r="N2731" s="311" t="str">
        <f t="array" ref="N2731">IFERROR(
    XLOOKUP(F2731,
            _xlws.FILTER('Supplier Emission'!$G$55:$G$79,
                   ('Supplier Emission'!$D$55:$D$79=H2731) * ('Supplier Emission'!$F$55:$F$79=$E$2672)),
            _xlws.FILTER('Supplier Emission'!$H$55:$H$79,
                   ('Supplier Emission'!$D$55:$D$79=H2731) * ('Supplier Emission'!$F$55:$F$79=$E$2672)),
            ""),
    "")</f>
        <v/>
      </c>
      <c r="O2731" s="311" t="str">
        <f t="array" ref="O2731">XLOOKUP(1,('Emission Factors'!$E$5:$E$488='GHG emissions calculations'!$F2731)*('Emission Factors'!$H$5:$H$488='GHG emissions calculations'!$H2731),INDEX('Emission Factors'!$E$5:$T$488,0,MATCH('GHG emissions calculations'!O$6,'Emission Factors'!$E$5:$T$5,0)),"",0)</f>
        <v/>
      </c>
      <c r="P2731" s="313" t="str">
        <f t="array" ref="P2731">IFERROR(
    INDEX('Emission Factors'!$E$5:$P$488,
          MATCH(1,
                ('Emission Factors'!$E$5:$E$488 = 'GHG emissions calculations'!$F2731) *
                ('Emission Factors'!$H$5:$H$488 = 'GHG emissions calculations'!$H2731),
                0),
          MATCH('GHG emissions calculations'!P$6,'Emission Factors'!$E$5:$P$5,0)),
    "")</f>
        <v/>
      </c>
      <c r="Q2731" s="311" t="str">
        <f t="array" ref="Q2731">IFERROR(
    IF(
        INDEX('Emission Factors'!$E$5:$P$488,
              MATCH(1,
                    ('Emission Factors'!$E$5:$E$488 = 'GHG emissions calculations'!$F2731) *
                    ('Emission Factors'!$H$5:$H$488 = 'GHG emissions calculations'!$H2731),
                    0),
              MATCH('GHG emissions calculations'!Q$6, 'Emission Factors'!$E$5:$P$5, 0)) &lt;&gt; "",
        INDEX('Emission Factors'!$E$5:$P$488,
              MATCH(1,
                    ('Emission Factors'!$E$5:$E$488 = 'GHG emissions calculations'!$F2731) *
                    ('Emission Factors'!$H$5:$H$488 = 'GHG emissions calculations'!$H2731),
                    0),
              MATCH('GHG emissions calculations'!Q$6, 'Emission Factors'!$E$5:$P$5, 0)),
        ""),
    "")</f>
        <v/>
      </c>
      <c r="R2731" s="311" t="str">
        <f t="array" ref="R2731">IFERROR(
    IF(
        INDEX('Emission Factors'!$E$5:$R$488,
              MATCH(1,
                    ('Emission Factors'!$E$5:$E$488 = 'GHG emissions calculations'!$F2731) *
                    ('Emission Factors'!$H$5:$H$488 = 'GHG emissions calculations'!$H2731),
                    0),
              MATCH('GHG emissions calculations'!R$6, 'Emission Factors'!$E$5:$R$5, 0)) &lt;&gt; "",
        INDEX('Emission Factors'!$E$5:$R$488,
              MATCH(1,
                    ('Emission Factors'!$E$5:$E$488 = 'GHG emissions calculations'!$F2731) *
                    ('Emission Factors'!$H$5:$H$488 = 'GHG emissions calculations'!$H2731),
                    0),
              MATCH('GHG emissions calculations'!R$6, 'Emission Factors'!$E$5:$R$5, 0)),
        ""),
    "")</f>
        <v/>
      </c>
      <c r="S2731" s="312">
        <f t="shared" si="5"/>
        <v>0</v>
      </c>
      <c r="T2731" s="23"/>
    </row>
    <row r="2732" ht="15.75" customHeight="1" outlineLevel="2">
      <c r="A2732" s="23"/>
      <c r="B2732" s="71"/>
      <c r="C2732" s="71"/>
      <c r="D2732" s="71"/>
      <c r="E2732" s="314"/>
      <c r="F2732" s="316" t="str">
        <f>Lists!AV33</f>
        <v>Renewable energy plant - Biomass plant - Europe</v>
      </c>
      <c r="G2732" s="311">
        <f t="array" ref="G2732">XLOOKUP(1,('Emission Factors'!$E$5:$E$488='GHG emissions calculations'!$F2732)*('Emission Factors'!$H$5:$H$488='GHG emissions calculations'!$H2732),INDEX('Emission Factors'!$E$5:$T$488,0,MATCH('GHG emissions calculations'!G$2670,'Emission Factors'!$E$5:$T$5,0)),"",0)</f>
        <v>3</v>
      </c>
      <c r="H2732" s="316" t="s">
        <v>237</v>
      </c>
      <c r="I2732" s="312" t="str">
        <f>IF(
    SUMIFS('Import data'!$L$57:$L$80,
           'Import data'!$J$57:$J$80, F2732,
           'Import data'!$G$57:$G$80, 'GHG emissions calculations'!$H2732,
           'Import data'!$I$57:$I$80,$E$2672) &lt;&gt; 0,
    SUMIFS('Import data'!$L$57:$L$80,
           'Import data'!$J$57:$J$80, F2732,
           'Import data'!$G$57:$G$80, 'GHG emissions calculations'!$H2732,
           'Import data'!$I$57:$I$80,$E$2672),
    ""
)</f>
        <v/>
      </c>
      <c r="J2732" s="311" t="str">
        <f t="array" ref="J2732">IF(
    XLOOKUP(F2732, 'Import data'!$J$26:$J$47, 'Import data'!$M$26:$M$47, "", 0) = "Please add the region-specific supplier emission factor or choose a different region available in the IAEG database.",
    "",
    XLOOKUP(F2732, 'Import data'!$J$26:$J$47, 'Import data'!$M$26:$M$47, "", 0)
)</f>
        <v/>
      </c>
      <c r="K2732" s="311" t="str">
        <f t="array" ref="K2732">IFERROR(
    XLOOKUP(F2732,
            _xlws.FILTER('Supplier Emission'!$G$55:$G$79,
                   ('Supplier Emission'!$D$55:$D$79=H2732) * ('Supplier Emission'!$F$55:$F$79=$E$2672)),
            _xlws.FILTER('Supplier Emission'!$I$55:$I$79,
                   ('Supplier Emission'!$D$55:$D$79=H2732) * ('Supplier Emission'!$F$55:$F$79=$E$2672)),
            ""),
    "")</f>
        <v/>
      </c>
      <c r="L2732" s="311" t="str">
        <f t="array" ref="L2732">IFERROR(
    XLOOKUP(F2732,
            _xlws.FILTER('Supplier Emission'!$G$55:$G$79,
                   ('Supplier Emission'!$D$55:$D$79=H2732) * ('Supplier Emission'!$F$55:$F$79=$E$2672)),
            _xlws.FILTER('Supplier Emission'!$J$55:$J$79,
                   ('Supplier Emission'!$D$55:$D$79=H2732) * ('Supplier Emission'!$F$55:$F$79=$E$2672)),
            ""),
    "")</f>
        <v/>
      </c>
      <c r="M2732" s="311" t="str">
        <f t="array" ref="M2732">IFERROR(
    XLOOKUP(F2732,
            _xlws.FILTER('Supplier Emission'!$G$55:$G$79,
                   ('Supplier Emission'!$D$55:$D$79=H2732) * ('Supplier Emission'!$F$55:$F$79=$E$2672)),
            _xlws.FILTER('Supplier Emission'!$M$55:$M$79,
                   ('Supplier Emission'!$D$55:$D$79=H2732) * ('Supplier Emission'!$F$55:$F$79=$E$2672)),
            ""),
    "")</f>
        <v/>
      </c>
      <c r="N2732" s="311" t="str">
        <f t="array" ref="N2732">IFERROR(
    XLOOKUP(F2732,
            _xlws.FILTER('Supplier Emission'!$G$55:$G$79,
                   ('Supplier Emission'!$D$55:$D$79=H2732) * ('Supplier Emission'!$F$55:$F$79=$E$2672)),
            _xlws.FILTER('Supplier Emission'!$H$55:$H$79,
                   ('Supplier Emission'!$D$55:$D$79=H2732) * ('Supplier Emission'!$F$55:$F$79=$E$2672)),
            ""),
    "")</f>
        <v/>
      </c>
      <c r="O2732" s="311" t="str">
        <f t="array" ref="O2732">XLOOKUP(1,('Emission Factors'!$E$5:$E$488='GHG emissions calculations'!$F2732)*('Emission Factors'!$H$5:$H$488='GHG emissions calculations'!$H2732),INDEX('Emission Factors'!$E$5:$T$488,0,MATCH('GHG emissions calculations'!O$6,'Emission Factors'!$E$5:$T$5,0)),"",0)</f>
        <v>Electricity generated from biomass</v>
      </c>
      <c r="P2732" s="313">
        <f t="array" ref="P2732">IFERROR(
    INDEX('Emission Factors'!$E$5:$P$488,
          MATCH(1,
                ('Emission Factors'!$E$5:$E$488 = 'GHG emissions calculations'!$F2732) *
                ('Emission Factors'!$H$5:$H$488 = 'GHG emissions calculations'!$H2732),
                0),
          MATCH('GHG emissions calculations'!P$6,'Emission Factors'!$E$5:$P$5,0)),
    "")</f>
        <v>0.071</v>
      </c>
      <c r="Q2732" s="311" t="str">
        <f t="array" ref="Q2732">IFERROR(
    IF(
        INDEX('Emission Factors'!$E$5:$P$488,
              MATCH(1,
                    ('Emission Factors'!$E$5:$E$488 = 'GHG emissions calculations'!$F2732) *
                    ('Emission Factors'!$H$5:$H$488 = 'GHG emissions calculations'!$H2732),
                    0),
              MATCH('GHG emissions calculations'!Q$6, 'Emission Factors'!$E$5:$P$5, 0)) &lt;&gt; "",
        INDEX('Emission Factors'!$E$5:$P$488,
              MATCH(1,
                    ('Emission Factors'!$E$5:$E$488 = 'GHG emissions calculations'!$F2732) *
                    ('Emission Factors'!$H$5:$H$488 = 'GHG emissions calculations'!$H2732),
                    0),
              MATCH('GHG emissions calculations'!Q$6, 'Emission Factors'!$E$5:$P$5, 0)),
        ""),
    "")</f>
        <v>kgCO2e/kWh</v>
      </c>
      <c r="R2732" s="311" t="str">
        <f t="array" ref="R2732">IFERROR(
    IF(
        INDEX('Emission Factors'!$E$5:$R$488,
              MATCH(1,
                    ('Emission Factors'!$E$5:$E$488 = 'GHG emissions calculations'!$F2732) *
                    ('Emission Factors'!$H$5:$H$488 = 'GHG emissions calculations'!$H2732),
                    0),
              MATCH('GHG emissions calculations'!R$6, 'Emission Factors'!$E$5:$R$5, 0)) &lt;&gt; "",
        INDEX('Emission Factors'!$E$5:$R$488,
              MATCH(1,
                    ('Emission Factors'!$E$5:$E$488 = 'GHG emissions calculations'!$F2732) *
                    ('Emission Factors'!$H$5:$H$488 = 'GHG emissions calculations'!$H2732),
                    0),
              MATCH('GHG emissions calculations'!R$6, 'Emission Factors'!$E$5:$R$5, 0)),
        ""),
    "")</f>
        <v>Europe</v>
      </c>
      <c r="S2732" s="312">
        <f t="shared" si="5"/>
        <v>0</v>
      </c>
      <c r="T2732" s="23"/>
    </row>
    <row r="2733" ht="15.75" customHeight="1" outlineLevel="2">
      <c r="A2733" s="23"/>
      <c r="B2733" s="71"/>
      <c r="C2733" s="71"/>
      <c r="D2733" s="71"/>
      <c r="E2733" s="314"/>
      <c r="F2733" s="316" t="str">
        <f>Lists!AV38</f>
        <v>Renewable energy plant - Biomass plant - Global or unspecified region</v>
      </c>
      <c r="G2733" s="311" t="str">
        <f t="array" ref="G2733">XLOOKUP(1,('Emission Factors'!$E$5:$E$488='GHG emissions calculations'!$F2733)*('Emission Factors'!$H$5:$H$488='GHG emissions calculations'!$H2733),INDEX('Emission Factors'!$E$5:$T$488,0,MATCH('GHG emissions calculations'!G$2670,'Emission Factors'!$E$5:$T$5,0)),"",0)</f>
        <v/>
      </c>
      <c r="H2733" s="316" t="s">
        <v>237</v>
      </c>
      <c r="I2733" s="312" t="str">
        <f>IF(
    SUMIFS('Import data'!$L$57:$L$80,
           'Import data'!$J$57:$J$80, F2733,
           'Import data'!$G$57:$G$80, 'GHG emissions calculations'!$H2733,
           'Import data'!$I$57:$I$80,$E$2672) &lt;&gt; 0,
    SUMIFS('Import data'!$L$57:$L$80,
           'Import data'!$J$57:$J$80, F2733,
           'Import data'!$G$57:$G$80, 'GHG emissions calculations'!$H2733,
           'Import data'!$I$57:$I$80,$E$2672),
    ""
)</f>
        <v/>
      </c>
      <c r="J2733" s="311" t="str">
        <f t="array" ref="J2733">IF(
    XLOOKUP(F2733, 'Import data'!$J$26:$J$47, 'Import data'!$M$26:$M$47, "", 0) = "Please add the region-specific supplier emission factor or choose a different region available in the IAEG database.",
    "",
    XLOOKUP(F2733, 'Import data'!$J$26:$J$47, 'Import data'!$M$26:$M$47, "", 0)
)</f>
        <v/>
      </c>
      <c r="K2733" s="311" t="str">
        <f t="array" ref="K2733">IFERROR(
    XLOOKUP(F2733,
            _xlws.FILTER('Supplier Emission'!$G$55:$G$79,
                   ('Supplier Emission'!$D$55:$D$79=H2733) * ('Supplier Emission'!$F$55:$F$79=$E$2672)),
            _xlws.FILTER('Supplier Emission'!$I$55:$I$79,
                   ('Supplier Emission'!$D$55:$D$79=H2733) * ('Supplier Emission'!$F$55:$F$79=$E$2672)),
            ""),
    "")</f>
        <v/>
      </c>
      <c r="L2733" s="311" t="str">
        <f t="array" ref="L2733">IFERROR(
    XLOOKUP(F2733,
            _xlws.FILTER('Supplier Emission'!$G$55:$G$79,
                   ('Supplier Emission'!$D$55:$D$79=H2733) * ('Supplier Emission'!$F$55:$F$79=$E$2672)),
            _xlws.FILTER('Supplier Emission'!$J$55:$J$79,
                   ('Supplier Emission'!$D$55:$D$79=H2733) * ('Supplier Emission'!$F$55:$F$79=$E$2672)),
            ""),
    "")</f>
        <v/>
      </c>
      <c r="M2733" s="311" t="str">
        <f t="array" ref="M2733">IFERROR(
    XLOOKUP(F2733,
            _xlws.FILTER('Supplier Emission'!$G$55:$G$79,
                   ('Supplier Emission'!$D$55:$D$79=H2733) * ('Supplier Emission'!$F$55:$F$79=$E$2672)),
            _xlws.FILTER('Supplier Emission'!$M$55:$M$79,
                   ('Supplier Emission'!$D$55:$D$79=H2733) * ('Supplier Emission'!$F$55:$F$79=$E$2672)),
            ""),
    "")</f>
        <v/>
      </c>
      <c r="N2733" s="311" t="str">
        <f t="array" ref="N2733">IFERROR(
    XLOOKUP(F2733,
            _xlws.FILTER('Supplier Emission'!$G$55:$G$79,
                   ('Supplier Emission'!$D$55:$D$79=H2733) * ('Supplier Emission'!$F$55:$F$79=$E$2672)),
            _xlws.FILTER('Supplier Emission'!$H$55:$H$79,
                   ('Supplier Emission'!$D$55:$D$79=H2733) * ('Supplier Emission'!$F$55:$F$79=$E$2672)),
            ""),
    "")</f>
        <v/>
      </c>
      <c r="O2733" s="311" t="str">
        <f t="array" ref="O2733">XLOOKUP(1,('Emission Factors'!$E$5:$E$488='GHG emissions calculations'!$F2733)*('Emission Factors'!$H$5:$H$488='GHG emissions calculations'!$H2733),INDEX('Emission Factors'!$E$5:$T$488,0,MATCH('GHG emissions calculations'!O$6,'Emission Factors'!$E$5:$T$5,0)),"",0)</f>
        <v/>
      </c>
      <c r="P2733" s="313" t="str">
        <f t="array" ref="P2733">IFERROR(
    INDEX('Emission Factors'!$E$5:$P$488,
          MATCH(1,
                ('Emission Factors'!$E$5:$E$488 = 'GHG emissions calculations'!$F2733) *
                ('Emission Factors'!$H$5:$H$488 = 'GHG emissions calculations'!$H2733),
                0),
          MATCH('GHG emissions calculations'!P$6,'Emission Factors'!$E$5:$P$5,0)),
    "")</f>
        <v/>
      </c>
      <c r="Q2733" s="311" t="str">
        <f t="array" ref="Q2733">IFERROR(
    IF(
        INDEX('Emission Factors'!$E$5:$P$488,
              MATCH(1,
                    ('Emission Factors'!$E$5:$E$488 = 'GHG emissions calculations'!$F2733) *
                    ('Emission Factors'!$H$5:$H$488 = 'GHG emissions calculations'!$H2733),
                    0),
              MATCH('GHG emissions calculations'!Q$6, 'Emission Factors'!$E$5:$P$5, 0)) &lt;&gt; "",
        INDEX('Emission Factors'!$E$5:$P$488,
              MATCH(1,
                    ('Emission Factors'!$E$5:$E$488 = 'GHG emissions calculations'!$F2733) *
                    ('Emission Factors'!$H$5:$H$488 = 'GHG emissions calculations'!$H2733),
                    0),
              MATCH('GHG emissions calculations'!Q$6, 'Emission Factors'!$E$5:$P$5, 0)),
        ""),
    "")</f>
        <v/>
      </c>
      <c r="R2733" s="311" t="str">
        <f t="array" ref="R2733">IFERROR(
    IF(
        INDEX('Emission Factors'!$E$5:$R$488,
              MATCH(1,
                    ('Emission Factors'!$E$5:$E$488 = 'GHG emissions calculations'!$F2733) *
                    ('Emission Factors'!$H$5:$H$488 = 'GHG emissions calculations'!$H2733),
                    0),
              MATCH('GHG emissions calculations'!R$6, 'Emission Factors'!$E$5:$R$5, 0)) &lt;&gt; "",
        INDEX('Emission Factors'!$E$5:$R$488,
              MATCH(1,
                    ('Emission Factors'!$E$5:$E$488 = 'GHG emissions calculations'!$F2733) *
                    ('Emission Factors'!$H$5:$H$488 = 'GHG emissions calculations'!$H2733),
                    0),
              MATCH('GHG emissions calculations'!R$6, 'Emission Factors'!$E$5:$R$5, 0)),
        ""),
    "")</f>
        <v/>
      </c>
      <c r="S2733" s="312">
        <f t="shared" si="5"/>
        <v>0</v>
      </c>
      <c r="T2733" s="23"/>
    </row>
    <row r="2734" ht="15.75" customHeight="1" outlineLevel="2">
      <c r="A2734" s="23"/>
      <c r="B2734" s="71"/>
      <c r="C2734" s="71"/>
      <c r="D2734" s="71"/>
      <c r="E2734" s="314"/>
      <c r="F2734" s="316" t="str">
        <f>Lists!AV37</f>
        <v>Renewable energy plant - Biomass plant - Middle East</v>
      </c>
      <c r="G2734" s="311" t="str">
        <f t="array" ref="G2734">XLOOKUP(1,('Emission Factors'!$E$5:$E$488='GHG emissions calculations'!$F2734)*('Emission Factors'!$H$5:$H$488='GHG emissions calculations'!$H2734),INDEX('Emission Factors'!$E$5:$T$488,0,MATCH('GHG emissions calculations'!G$2670,'Emission Factors'!$E$5:$T$5,0)),"",0)</f>
        <v/>
      </c>
      <c r="H2734" s="316" t="s">
        <v>237</v>
      </c>
      <c r="I2734" s="312" t="str">
        <f>IF(
    SUMIFS('Import data'!$L$57:$L$80,
           'Import data'!$J$57:$J$80, F2734,
           'Import data'!$G$57:$G$80, 'GHG emissions calculations'!$H2734,
           'Import data'!$I$57:$I$80,$E$2672) &lt;&gt; 0,
    SUMIFS('Import data'!$L$57:$L$80,
           'Import data'!$J$57:$J$80, F2734,
           'Import data'!$G$57:$G$80, 'GHG emissions calculations'!$H2734,
           'Import data'!$I$57:$I$80,$E$2672),
    ""
)</f>
        <v/>
      </c>
      <c r="J2734" s="311" t="str">
        <f t="array" ref="J2734">IF(
    XLOOKUP(F2734, 'Import data'!$J$26:$J$47, 'Import data'!$M$26:$M$47, "", 0) = "Please add the region-specific supplier emission factor or choose a different region available in the IAEG database.",
    "",
    XLOOKUP(F2734, 'Import data'!$J$26:$J$47, 'Import data'!$M$26:$M$47, "", 0)
)</f>
        <v/>
      </c>
      <c r="K2734" s="311" t="str">
        <f t="array" ref="K2734">IFERROR(
    XLOOKUP(F2734,
            _xlws.FILTER('Supplier Emission'!$G$55:$G$79,
                   ('Supplier Emission'!$D$55:$D$79=H2734) * ('Supplier Emission'!$F$55:$F$79=$E$2672)),
            _xlws.FILTER('Supplier Emission'!$I$55:$I$79,
                   ('Supplier Emission'!$D$55:$D$79=H2734) * ('Supplier Emission'!$F$55:$F$79=$E$2672)),
            ""),
    "")</f>
        <v/>
      </c>
      <c r="L2734" s="311" t="str">
        <f t="array" ref="L2734">IFERROR(
    XLOOKUP(F2734,
            _xlws.FILTER('Supplier Emission'!$G$55:$G$79,
                   ('Supplier Emission'!$D$55:$D$79=H2734) * ('Supplier Emission'!$F$55:$F$79=$E$2672)),
            _xlws.FILTER('Supplier Emission'!$J$55:$J$79,
                   ('Supplier Emission'!$D$55:$D$79=H2734) * ('Supplier Emission'!$F$55:$F$79=$E$2672)),
            ""),
    "")</f>
        <v/>
      </c>
      <c r="M2734" s="311" t="str">
        <f t="array" ref="M2734">IFERROR(
    XLOOKUP(F2734,
            _xlws.FILTER('Supplier Emission'!$G$55:$G$79,
                   ('Supplier Emission'!$D$55:$D$79=H2734) * ('Supplier Emission'!$F$55:$F$79=$E$2672)),
            _xlws.FILTER('Supplier Emission'!$M$55:$M$79,
                   ('Supplier Emission'!$D$55:$D$79=H2734) * ('Supplier Emission'!$F$55:$F$79=$E$2672)),
            ""),
    "")</f>
        <v/>
      </c>
      <c r="N2734" s="311" t="str">
        <f t="array" ref="N2734">IFERROR(
    XLOOKUP(F2734,
            _xlws.FILTER('Supplier Emission'!$G$55:$G$79,
                   ('Supplier Emission'!$D$55:$D$79=H2734) * ('Supplier Emission'!$F$55:$F$79=$E$2672)),
            _xlws.FILTER('Supplier Emission'!$H$55:$H$79,
                   ('Supplier Emission'!$D$55:$D$79=H2734) * ('Supplier Emission'!$F$55:$F$79=$E$2672)),
            ""),
    "")</f>
        <v/>
      </c>
      <c r="O2734" s="311" t="str">
        <f t="array" ref="O2734">XLOOKUP(1,('Emission Factors'!$E$5:$E$488='GHG emissions calculations'!$F2734)*('Emission Factors'!$H$5:$H$488='GHG emissions calculations'!$H2734),INDEX('Emission Factors'!$E$5:$T$488,0,MATCH('GHG emissions calculations'!O$6,'Emission Factors'!$E$5:$T$5,0)),"",0)</f>
        <v/>
      </c>
      <c r="P2734" s="313" t="str">
        <f t="array" ref="P2734">IFERROR(
    INDEX('Emission Factors'!$E$5:$P$488,
          MATCH(1,
                ('Emission Factors'!$E$5:$E$488 = 'GHG emissions calculations'!$F2734) *
                ('Emission Factors'!$H$5:$H$488 = 'GHG emissions calculations'!$H2734),
                0),
          MATCH('GHG emissions calculations'!P$6,'Emission Factors'!$E$5:$P$5,0)),
    "")</f>
        <v/>
      </c>
      <c r="Q2734" s="311" t="str">
        <f t="array" ref="Q2734">IFERROR(
    IF(
        INDEX('Emission Factors'!$E$5:$P$488,
              MATCH(1,
                    ('Emission Factors'!$E$5:$E$488 = 'GHG emissions calculations'!$F2734) *
                    ('Emission Factors'!$H$5:$H$488 = 'GHG emissions calculations'!$H2734),
                    0),
              MATCH('GHG emissions calculations'!Q$6, 'Emission Factors'!$E$5:$P$5, 0)) &lt;&gt; "",
        INDEX('Emission Factors'!$E$5:$P$488,
              MATCH(1,
                    ('Emission Factors'!$E$5:$E$488 = 'GHG emissions calculations'!$F2734) *
                    ('Emission Factors'!$H$5:$H$488 = 'GHG emissions calculations'!$H2734),
                    0),
              MATCH('GHG emissions calculations'!Q$6, 'Emission Factors'!$E$5:$P$5, 0)),
        ""),
    "")</f>
        <v/>
      </c>
      <c r="R2734" s="311" t="str">
        <f t="array" ref="R2734">IFERROR(
    IF(
        INDEX('Emission Factors'!$E$5:$R$488,
              MATCH(1,
                    ('Emission Factors'!$E$5:$E$488 = 'GHG emissions calculations'!$F2734) *
                    ('Emission Factors'!$H$5:$H$488 = 'GHG emissions calculations'!$H2734),
                    0),
              MATCH('GHG emissions calculations'!R$6, 'Emission Factors'!$E$5:$R$5, 0)) &lt;&gt; "",
        INDEX('Emission Factors'!$E$5:$R$488,
              MATCH(1,
                    ('Emission Factors'!$E$5:$E$488 = 'GHG emissions calculations'!$F2734) *
                    ('Emission Factors'!$H$5:$H$488 = 'GHG emissions calculations'!$H2734),
                    0),
              MATCH('GHG emissions calculations'!R$6, 'Emission Factors'!$E$5:$R$5, 0)),
        ""),
    "")</f>
        <v/>
      </c>
      <c r="S2734" s="312">
        <f t="shared" si="5"/>
        <v>0</v>
      </c>
      <c r="T2734" s="23"/>
    </row>
    <row r="2735" ht="15.75" customHeight="1" outlineLevel="2">
      <c r="A2735" s="23"/>
      <c r="B2735" s="71"/>
      <c r="C2735" s="71"/>
      <c r="D2735" s="71"/>
      <c r="E2735" s="314"/>
      <c r="F2735" s="316" t="str">
        <f>Lists!AV36</f>
        <v>Renewable energy plant - Biomass plant - Oceania</v>
      </c>
      <c r="G2735" s="311" t="str">
        <f t="array" ref="G2735">XLOOKUP(1,('Emission Factors'!$E$5:$E$488='GHG emissions calculations'!$F2735)*('Emission Factors'!$H$5:$H$488='GHG emissions calculations'!$H2735),INDEX('Emission Factors'!$E$5:$T$488,0,MATCH('GHG emissions calculations'!G$2670,'Emission Factors'!$E$5:$T$5,0)),"",0)</f>
        <v/>
      </c>
      <c r="H2735" s="316" t="s">
        <v>237</v>
      </c>
      <c r="I2735" s="312" t="str">
        <f>IF(
    SUMIFS('Import data'!$L$57:$L$80,
           'Import data'!$J$57:$J$80, F2735,
           'Import data'!$G$57:$G$80, 'GHG emissions calculations'!$H2735,
           'Import data'!$I$57:$I$80,$E$2672) &lt;&gt; 0,
    SUMIFS('Import data'!$L$57:$L$80,
           'Import data'!$J$57:$J$80, F2735,
           'Import data'!$G$57:$G$80, 'GHG emissions calculations'!$H2735,
           'Import data'!$I$57:$I$80,$E$2672),
    ""
)</f>
        <v/>
      </c>
      <c r="J2735" s="311" t="str">
        <f t="array" ref="J2735">IF(
    XLOOKUP(F2735, 'Import data'!$J$26:$J$47, 'Import data'!$M$26:$M$47, "", 0) = "Please add the region-specific supplier emission factor or choose a different region available in the IAEG database.",
    "",
    XLOOKUP(F2735, 'Import data'!$J$26:$J$47, 'Import data'!$M$26:$M$47, "", 0)
)</f>
        <v/>
      </c>
      <c r="K2735" s="311" t="str">
        <f t="array" ref="K2735">IFERROR(
    XLOOKUP(F2735,
            _xlws.FILTER('Supplier Emission'!$G$55:$G$79,
                   ('Supplier Emission'!$D$55:$D$79=H2735) * ('Supplier Emission'!$F$55:$F$79=$E$2672)),
            _xlws.FILTER('Supplier Emission'!$I$55:$I$79,
                   ('Supplier Emission'!$D$55:$D$79=H2735) * ('Supplier Emission'!$F$55:$F$79=$E$2672)),
            ""),
    "")</f>
        <v/>
      </c>
      <c r="L2735" s="311" t="str">
        <f t="array" ref="L2735">IFERROR(
    XLOOKUP(F2735,
            _xlws.FILTER('Supplier Emission'!$G$55:$G$79,
                   ('Supplier Emission'!$D$55:$D$79=H2735) * ('Supplier Emission'!$F$55:$F$79=$E$2672)),
            _xlws.FILTER('Supplier Emission'!$J$55:$J$79,
                   ('Supplier Emission'!$D$55:$D$79=H2735) * ('Supplier Emission'!$F$55:$F$79=$E$2672)),
            ""),
    "")</f>
        <v/>
      </c>
      <c r="M2735" s="311" t="str">
        <f t="array" ref="M2735">IFERROR(
    XLOOKUP(F2735,
            _xlws.FILTER('Supplier Emission'!$G$55:$G$79,
                   ('Supplier Emission'!$D$55:$D$79=H2735) * ('Supplier Emission'!$F$55:$F$79=$E$2672)),
            _xlws.FILTER('Supplier Emission'!$M$55:$M$79,
                   ('Supplier Emission'!$D$55:$D$79=H2735) * ('Supplier Emission'!$F$55:$F$79=$E$2672)),
            ""),
    "")</f>
        <v/>
      </c>
      <c r="N2735" s="311" t="str">
        <f t="array" ref="N2735">IFERROR(
    XLOOKUP(F2735,
            _xlws.FILTER('Supplier Emission'!$G$55:$G$79,
                   ('Supplier Emission'!$D$55:$D$79=H2735) * ('Supplier Emission'!$F$55:$F$79=$E$2672)),
            _xlws.FILTER('Supplier Emission'!$H$55:$H$79,
                   ('Supplier Emission'!$D$55:$D$79=H2735) * ('Supplier Emission'!$F$55:$F$79=$E$2672)),
            ""),
    "")</f>
        <v/>
      </c>
      <c r="O2735" s="311" t="str">
        <f t="array" ref="O2735">XLOOKUP(1,('Emission Factors'!$E$5:$E$488='GHG emissions calculations'!$F2735)*('Emission Factors'!$H$5:$H$488='GHG emissions calculations'!$H2735),INDEX('Emission Factors'!$E$5:$T$488,0,MATCH('GHG emissions calculations'!O$6,'Emission Factors'!$E$5:$T$5,0)),"",0)</f>
        <v/>
      </c>
      <c r="P2735" s="313" t="str">
        <f t="array" ref="P2735">IFERROR(
    INDEX('Emission Factors'!$E$5:$P$488,
          MATCH(1,
                ('Emission Factors'!$E$5:$E$488 = 'GHG emissions calculations'!$F2735) *
                ('Emission Factors'!$H$5:$H$488 = 'GHG emissions calculations'!$H2735),
                0),
          MATCH('GHG emissions calculations'!P$6,'Emission Factors'!$E$5:$P$5,0)),
    "")</f>
        <v/>
      </c>
      <c r="Q2735" s="311" t="str">
        <f t="array" ref="Q2735">IFERROR(
    IF(
        INDEX('Emission Factors'!$E$5:$P$488,
              MATCH(1,
                    ('Emission Factors'!$E$5:$E$488 = 'GHG emissions calculations'!$F2735) *
                    ('Emission Factors'!$H$5:$H$488 = 'GHG emissions calculations'!$H2735),
                    0),
              MATCH('GHG emissions calculations'!Q$6, 'Emission Factors'!$E$5:$P$5, 0)) &lt;&gt; "",
        INDEX('Emission Factors'!$E$5:$P$488,
              MATCH(1,
                    ('Emission Factors'!$E$5:$E$488 = 'GHG emissions calculations'!$F2735) *
                    ('Emission Factors'!$H$5:$H$488 = 'GHG emissions calculations'!$H2735),
                    0),
              MATCH('GHG emissions calculations'!Q$6, 'Emission Factors'!$E$5:$P$5, 0)),
        ""),
    "")</f>
        <v/>
      </c>
      <c r="R2735" s="311" t="str">
        <f t="array" ref="R2735">IFERROR(
    IF(
        INDEX('Emission Factors'!$E$5:$R$488,
              MATCH(1,
                    ('Emission Factors'!$E$5:$E$488 = 'GHG emissions calculations'!$F2735) *
                    ('Emission Factors'!$H$5:$H$488 = 'GHG emissions calculations'!$H2735),
                    0),
              MATCH('GHG emissions calculations'!R$6, 'Emission Factors'!$E$5:$R$5, 0)) &lt;&gt; "",
        INDEX('Emission Factors'!$E$5:$R$488,
              MATCH(1,
                    ('Emission Factors'!$E$5:$E$488 = 'GHG emissions calculations'!$F2735) *
                    ('Emission Factors'!$H$5:$H$488 = 'GHG emissions calculations'!$H2735),
                    0),
              MATCH('GHG emissions calculations'!R$6, 'Emission Factors'!$E$5:$R$5, 0)),
        ""),
    "")</f>
        <v/>
      </c>
      <c r="S2735" s="312">
        <f t="shared" si="5"/>
        <v>0</v>
      </c>
      <c r="T2735" s="23"/>
    </row>
    <row r="2736" ht="15.75" customHeight="1" outlineLevel="2">
      <c r="A2736" s="23"/>
      <c r="B2736" s="71"/>
      <c r="C2736" s="71"/>
      <c r="D2736" s="71"/>
      <c r="E2736" s="314"/>
      <c r="F2736" s="316" t="str">
        <f>Lists!AV41</f>
        <v>Renewable energy plant - Geothermal plant - Africa</v>
      </c>
      <c r="G2736" s="311" t="str">
        <f t="array" ref="G2736">XLOOKUP(1,('Emission Factors'!$E$5:$E$488='GHG emissions calculations'!$F2736)*('Emission Factors'!$H$5:$H$488='GHG emissions calculations'!$H2736),INDEX('Emission Factors'!$E$5:$T$488,0,MATCH('GHG emissions calculations'!G$2670,'Emission Factors'!$E$5:$T$5,0)),"",0)</f>
        <v/>
      </c>
      <c r="H2736" s="316" t="s">
        <v>237</v>
      </c>
      <c r="I2736" s="312" t="str">
        <f>IF(
    SUMIFS('Import data'!$L$57:$L$80,
           'Import data'!$J$57:$J$80, F2736,
           'Import data'!$G$57:$G$80, 'GHG emissions calculations'!$H2736,
           'Import data'!$I$57:$I$80,$E$2672) &lt;&gt; 0,
    SUMIFS('Import data'!$L$57:$L$80,
           'Import data'!$J$57:$J$80, F2736,
           'Import data'!$G$57:$G$80, 'GHG emissions calculations'!$H2736,
           'Import data'!$I$57:$I$80,$E$2672),
    ""
)</f>
        <v/>
      </c>
      <c r="J2736" s="311" t="str">
        <f t="array" ref="J2736">IF(
    XLOOKUP(F2736, 'Import data'!$J$26:$J$47, 'Import data'!$M$26:$M$47, "", 0) = "Please add the region-specific supplier emission factor or choose a different region available in the IAEG database.",
    "",
    XLOOKUP(F2736, 'Import data'!$J$26:$J$47, 'Import data'!$M$26:$M$47, "", 0)
)</f>
        <v/>
      </c>
      <c r="K2736" s="311" t="str">
        <f t="array" ref="K2736">IFERROR(
    XLOOKUP(F2736,
            _xlws.FILTER('Supplier Emission'!$G$55:$G$79,
                   ('Supplier Emission'!$D$55:$D$79=H2736) * ('Supplier Emission'!$F$55:$F$79=$E$2672)),
            _xlws.FILTER('Supplier Emission'!$I$55:$I$79,
                   ('Supplier Emission'!$D$55:$D$79=H2736) * ('Supplier Emission'!$F$55:$F$79=$E$2672)),
            ""),
    "")</f>
        <v/>
      </c>
      <c r="L2736" s="311" t="str">
        <f t="array" ref="L2736">IFERROR(
    XLOOKUP(F2736,
            _xlws.FILTER('Supplier Emission'!$G$55:$G$79,
                   ('Supplier Emission'!$D$55:$D$79=H2736) * ('Supplier Emission'!$F$55:$F$79=$E$2672)),
            _xlws.FILTER('Supplier Emission'!$J$55:$J$79,
                   ('Supplier Emission'!$D$55:$D$79=H2736) * ('Supplier Emission'!$F$55:$F$79=$E$2672)),
            ""),
    "")</f>
        <v/>
      </c>
      <c r="M2736" s="311" t="str">
        <f t="array" ref="M2736">IFERROR(
    XLOOKUP(F2736,
            _xlws.FILTER('Supplier Emission'!$G$55:$G$79,
                   ('Supplier Emission'!$D$55:$D$79=H2736) * ('Supplier Emission'!$F$55:$F$79=$E$2672)),
            _xlws.FILTER('Supplier Emission'!$M$55:$M$79,
                   ('Supplier Emission'!$D$55:$D$79=H2736) * ('Supplier Emission'!$F$55:$F$79=$E$2672)),
            ""),
    "")</f>
        <v/>
      </c>
      <c r="N2736" s="311" t="str">
        <f t="array" ref="N2736">IFERROR(
    XLOOKUP(F2736,
            _xlws.FILTER('Supplier Emission'!$G$55:$G$79,
                   ('Supplier Emission'!$D$55:$D$79=H2736) * ('Supplier Emission'!$F$55:$F$79=$E$2672)),
            _xlws.FILTER('Supplier Emission'!$H$55:$H$79,
                   ('Supplier Emission'!$D$55:$D$79=H2736) * ('Supplier Emission'!$F$55:$F$79=$E$2672)),
            ""),
    "")</f>
        <v/>
      </c>
      <c r="O2736" s="311" t="str">
        <f t="array" ref="O2736">XLOOKUP(1,('Emission Factors'!$E$5:$E$488='GHG emissions calculations'!$F2736)*('Emission Factors'!$H$5:$H$488='GHG emissions calculations'!$H2736),INDEX('Emission Factors'!$E$5:$T$488,0,MATCH('GHG emissions calculations'!O$6,'Emission Factors'!$E$5:$T$5,0)),"",0)</f>
        <v/>
      </c>
      <c r="P2736" s="313" t="str">
        <f t="array" ref="P2736">IFERROR(
    INDEX('Emission Factors'!$E$5:$P$488,
          MATCH(1,
                ('Emission Factors'!$E$5:$E$488 = 'GHG emissions calculations'!$F2736) *
                ('Emission Factors'!$H$5:$H$488 = 'GHG emissions calculations'!$H2736),
                0),
          MATCH('GHG emissions calculations'!P$6,'Emission Factors'!$E$5:$P$5,0)),
    "")</f>
        <v/>
      </c>
      <c r="Q2736" s="311" t="str">
        <f t="array" ref="Q2736">IFERROR(
    IF(
        INDEX('Emission Factors'!$E$5:$P$488,
              MATCH(1,
                    ('Emission Factors'!$E$5:$E$488 = 'GHG emissions calculations'!$F2736) *
                    ('Emission Factors'!$H$5:$H$488 = 'GHG emissions calculations'!$H2736),
                    0),
              MATCH('GHG emissions calculations'!Q$6, 'Emission Factors'!$E$5:$P$5, 0)) &lt;&gt; "",
        INDEX('Emission Factors'!$E$5:$P$488,
              MATCH(1,
                    ('Emission Factors'!$E$5:$E$488 = 'GHG emissions calculations'!$F2736) *
                    ('Emission Factors'!$H$5:$H$488 = 'GHG emissions calculations'!$H2736),
                    0),
              MATCH('GHG emissions calculations'!Q$6, 'Emission Factors'!$E$5:$P$5, 0)),
        ""),
    "")</f>
        <v/>
      </c>
      <c r="R2736" s="311" t="str">
        <f t="array" ref="R2736">IFERROR(
    IF(
        INDEX('Emission Factors'!$E$5:$R$488,
              MATCH(1,
                    ('Emission Factors'!$E$5:$E$488 = 'GHG emissions calculations'!$F2736) *
                    ('Emission Factors'!$H$5:$H$488 = 'GHG emissions calculations'!$H2736),
                    0),
              MATCH('GHG emissions calculations'!R$6, 'Emission Factors'!$E$5:$R$5, 0)) &lt;&gt; "",
        INDEX('Emission Factors'!$E$5:$R$488,
              MATCH(1,
                    ('Emission Factors'!$E$5:$E$488 = 'GHG emissions calculations'!$F2736) *
                    ('Emission Factors'!$H$5:$H$488 = 'GHG emissions calculations'!$H2736),
                    0),
              MATCH('GHG emissions calculations'!R$6, 'Emission Factors'!$E$5:$R$5, 0)),
        ""),
    "")</f>
        <v/>
      </c>
      <c r="S2736" s="312">
        <f t="shared" si="5"/>
        <v>0</v>
      </c>
      <c r="T2736" s="23"/>
    </row>
    <row r="2737" ht="15.75" customHeight="1" outlineLevel="2">
      <c r="A2737" s="23"/>
      <c r="B2737" s="71"/>
      <c r="C2737" s="71"/>
      <c r="D2737" s="71"/>
      <c r="E2737" s="314"/>
      <c r="F2737" s="316" t="str">
        <f>Lists!AV39</f>
        <v>Renewable energy plant - Geothermal plant - America</v>
      </c>
      <c r="G2737" s="311" t="str">
        <f t="array" ref="G2737">XLOOKUP(1,('Emission Factors'!$E$5:$E$488='GHG emissions calculations'!$F2737)*('Emission Factors'!$H$5:$H$488='GHG emissions calculations'!$H2737),INDEX('Emission Factors'!$E$5:$T$488,0,MATCH('GHG emissions calculations'!G$2670,'Emission Factors'!$E$5:$T$5,0)),"",0)</f>
        <v/>
      </c>
      <c r="H2737" s="316" t="s">
        <v>237</v>
      </c>
      <c r="I2737" s="312" t="str">
        <f>IF(
    SUMIFS('Import data'!$L$57:$L$80,
           'Import data'!$J$57:$J$80, F2737,
           'Import data'!$G$57:$G$80, 'GHG emissions calculations'!$H2737,
           'Import data'!$I$57:$I$80,$E$2672) &lt;&gt; 0,
    SUMIFS('Import data'!$L$57:$L$80,
           'Import data'!$J$57:$J$80, F2737,
           'Import data'!$G$57:$G$80, 'GHG emissions calculations'!$H2737,
           'Import data'!$I$57:$I$80,$E$2672),
    ""
)</f>
        <v/>
      </c>
      <c r="J2737" s="311" t="str">
        <f t="array" ref="J2737">IF(
    XLOOKUP(F2737, 'Import data'!$J$26:$J$47, 'Import data'!$M$26:$M$47, "", 0) = "Please add the region-specific supplier emission factor or choose a different region available in the IAEG database.",
    "",
    XLOOKUP(F2737, 'Import data'!$J$26:$J$47, 'Import data'!$M$26:$M$47, "", 0)
)</f>
        <v/>
      </c>
      <c r="K2737" s="311" t="str">
        <f t="array" ref="K2737">IFERROR(
    XLOOKUP(F2737,
            _xlws.FILTER('Supplier Emission'!$G$55:$G$79,
                   ('Supplier Emission'!$D$55:$D$79=H2737) * ('Supplier Emission'!$F$55:$F$79=$E$2672)),
            _xlws.FILTER('Supplier Emission'!$I$55:$I$79,
                   ('Supplier Emission'!$D$55:$D$79=H2737) * ('Supplier Emission'!$F$55:$F$79=$E$2672)),
            ""),
    "")</f>
        <v/>
      </c>
      <c r="L2737" s="311" t="str">
        <f t="array" ref="L2737">IFERROR(
    XLOOKUP(F2737,
            _xlws.FILTER('Supplier Emission'!$G$55:$G$79,
                   ('Supplier Emission'!$D$55:$D$79=H2737) * ('Supplier Emission'!$F$55:$F$79=$E$2672)),
            _xlws.FILTER('Supplier Emission'!$J$55:$J$79,
                   ('Supplier Emission'!$D$55:$D$79=H2737) * ('Supplier Emission'!$F$55:$F$79=$E$2672)),
            ""),
    "")</f>
        <v/>
      </c>
      <c r="M2737" s="311" t="str">
        <f t="array" ref="M2737">IFERROR(
    XLOOKUP(F2737,
            _xlws.FILTER('Supplier Emission'!$G$55:$G$79,
                   ('Supplier Emission'!$D$55:$D$79=H2737) * ('Supplier Emission'!$F$55:$F$79=$E$2672)),
            _xlws.FILTER('Supplier Emission'!$M$55:$M$79,
                   ('Supplier Emission'!$D$55:$D$79=H2737) * ('Supplier Emission'!$F$55:$F$79=$E$2672)),
            ""),
    "")</f>
        <v/>
      </c>
      <c r="N2737" s="311" t="str">
        <f t="array" ref="N2737">IFERROR(
    XLOOKUP(F2737,
            _xlws.FILTER('Supplier Emission'!$G$55:$G$79,
                   ('Supplier Emission'!$D$55:$D$79=H2737) * ('Supplier Emission'!$F$55:$F$79=$E$2672)),
            _xlws.FILTER('Supplier Emission'!$H$55:$H$79,
                   ('Supplier Emission'!$D$55:$D$79=H2737) * ('Supplier Emission'!$F$55:$F$79=$E$2672)),
            ""),
    "")</f>
        <v/>
      </c>
      <c r="O2737" s="311" t="str">
        <f t="array" ref="O2737">XLOOKUP(1,('Emission Factors'!$E$5:$E$488='GHG emissions calculations'!$F2737)*('Emission Factors'!$H$5:$H$488='GHG emissions calculations'!$H2737),INDEX('Emission Factors'!$E$5:$T$488,0,MATCH('GHG emissions calculations'!O$6,'Emission Factors'!$E$5:$T$5,0)),"",0)</f>
        <v/>
      </c>
      <c r="P2737" s="313" t="str">
        <f t="array" ref="P2737">IFERROR(
    INDEX('Emission Factors'!$E$5:$P$488,
          MATCH(1,
                ('Emission Factors'!$E$5:$E$488 = 'GHG emissions calculations'!$F2737) *
                ('Emission Factors'!$H$5:$H$488 = 'GHG emissions calculations'!$H2737),
                0),
          MATCH('GHG emissions calculations'!P$6,'Emission Factors'!$E$5:$P$5,0)),
    "")</f>
        <v/>
      </c>
      <c r="Q2737" s="311" t="str">
        <f t="array" ref="Q2737">IFERROR(
    IF(
        INDEX('Emission Factors'!$E$5:$P$488,
              MATCH(1,
                    ('Emission Factors'!$E$5:$E$488 = 'GHG emissions calculations'!$F2737) *
                    ('Emission Factors'!$H$5:$H$488 = 'GHG emissions calculations'!$H2737),
                    0),
              MATCH('GHG emissions calculations'!Q$6, 'Emission Factors'!$E$5:$P$5, 0)) &lt;&gt; "",
        INDEX('Emission Factors'!$E$5:$P$488,
              MATCH(1,
                    ('Emission Factors'!$E$5:$E$488 = 'GHG emissions calculations'!$F2737) *
                    ('Emission Factors'!$H$5:$H$488 = 'GHG emissions calculations'!$H2737),
                    0),
              MATCH('GHG emissions calculations'!Q$6, 'Emission Factors'!$E$5:$P$5, 0)),
        ""),
    "")</f>
        <v/>
      </c>
      <c r="R2737" s="311" t="str">
        <f t="array" ref="R2737">IFERROR(
    IF(
        INDEX('Emission Factors'!$E$5:$R$488,
              MATCH(1,
                    ('Emission Factors'!$E$5:$E$488 = 'GHG emissions calculations'!$F2737) *
                    ('Emission Factors'!$H$5:$H$488 = 'GHG emissions calculations'!$H2737),
                    0),
              MATCH('GHG emissions calculations'!R$6, 'Emission Factors'!$E$5:$R$5, 0)) &lt;&gt; "",
        INDEX('Emission Factors'!$E$5:$R$488,
              MATCH(1,
                    ('Emission Factors'!$E$5:$E$488 = 'GHG emissions calculations'!$F2737) *
                    ('Emission Factors'!$H$5:$H$488 = 'GHG emissions calculations'!$H2737),
                    0),
              MATCH('GHG emissions calculations'!R$6, 'Emission Factors'!$E$5:$R$5, 0)),
        ""),
    "")</f>
        <v/>
      </c>
      <c r="S2737" s="312">
        <f t="shared" si="5"/>
        <v>0</v>
      </c>
      <c r="T2737" s="23"/>
    </row>
    <row r="2738" ht="15.75" customHeight="1" outlineLevel="2">
      <c r="A2738" s="23"/>
      <c r="B2738" s="71"/>
      <c r="C2738" s="71"/>
      <c r="D2738" s="71"/>
      <c r="E2738" s="314"/>
      <c r="F2738" s="316" t="str">
        <f>Lists!AV42</f>
        <v>Renewable energy plant - Geothermal plant - Asia</v>
      </c>
      <c r="G2738" s="311" t="str">
        <f t="array" ref="G2738">XLOOKUP(1,('Emission Factors'!$E$5:$E$488='GHG emissions calculations'!$F2738)*('Emission Factors'!$H$5:$H$488='GHG emissions calculations'!$H2738),INDEX('Emission Factors'!$E$5:$T$488,0,MATCH('GHG emissions calculations'!G$2670,'Emission Factors'!$E$5:$T$5,0)),"",0)</f>
        <v/>
      </c>
      <c r="H2738" s="316" t="s">
        <v>237</v>
      </c>
      <c r="I2738" s="312" t="str">
        <f>IF(
    SUMIFS('Import data'!$L$57:$L$80,
           'Import data'!$J$57:$J$80, F2738,
           'Import data'!$G$57:$G$80, 'GHG emissions calculations'!$H2738,
           'Import data'!$I$57:$I$80,$E$2672) &lt;&gt; 0,
    SUMIFS('Import data'!$L$57:$L$80,
           'Import data'!$J$57:$J$80, F2738,
           'Import data'!$G$57:$G$80, 'GHG emissions calculations'!$H2738,
           'Import data'!$I$57:$I$80,$E$2672),
    ""
)</f>
        <v/>
      </c>
      <c r="J2738" s="311" t="str">
        <f t="array" ref="J2738">IF(
    XLOOKUP(F2738, 'Import data'!$J$26:$J$47, 'Import data'!$M$26:$M$47, "", 0) = "Please add the region-specific supplier emission factor or choose a different region available in the IAEG database.",
    "",
    XLOOKUP(F2738, 'Import data'!$J$26:$J$47, 'Import data'!$M$26:$M$47, "", 0)
)</f>
        <v/>
      </c>
      <c r="K2738" s="311" t="str">
        <f t="array" ref="K2738">IFERROR(
    XLOOKUP(F2738,
            _xlws.FILTER('Supplier Emission'!$G$55:$G$79,
                   ('Supplier Emission'!$D$55:$D$79=H2738) * ('Supplier Emission'!$F$55:$F$79=$E$2672)),
            _xlws.FILTER('Supplier Emission'!$I$55:$I$79,
                   ('Supplier Emission'!$D$55:$D$79=H2738) * ('Supplier Emission'!$F$55:$F$79=$E$2672)),
            ""),
    "")</f>
        <v/>
      </c>
      <c r="L2738" s="311" t="str">
        <f t="array" ref="L2738">IFERROR(
    XLOOKUP(F2738,
            _xlws.FILTER('Supplier Emission'!$G$55:$G$79,
                   ('Supplier Emission'!$D$55:$D$79=H2738) * ('Supplier Emission'!$F$55:$F$79=$E$2672)),
            _xlws.FILTER('Supplier Emission'!$J$55:$J$79,
                   ('Supplier Emission'!$D$55:$D$79=H2738) * ('Supplier Emission'!$F$55:$F$79=$E$2672)),
            ""),
    "")</f>
        <v/>
      </c>
      <c r="M2738" s="311" t="str">
        <f t="array" ref="M2738">IFERROR(
    XLOOKUP(F2738,
            _xlws.FILTER('Supplier Emission'!$G$55:$G$79,
                   ('Supplier Emission'!$D$55:$D$79=H2738) * ('Supplier Emission'!$F$55:$F$79=$E$2672)),
            _xlws.FILTER('Supplier Emission'!$M$55:$M$79,
                   ('Supplier Emission'!$D$55:$D$79=H2738) * ('Supplier Emission'!$F$55:$F$79=$E$2672)),
            ""),
    "")</f>
        <v/>
      </c>
      <c r="N2738" s="311" t="str">
        <f t="array" ref="N2738">IFERROR(
    XLOOKUP(F2738,
            _xlws.FILTER('Supplier Emission'!$G$55:$G$79,
                   ('Supplier Emission'!$D$55:$D$79=H2738) * ('Supplier Emission'!$F$55:$F$79=$E$2672)),
            _xlws.FILTER('Supplier Emission'!$H$55:$H$79,
                   ('Supplier Emission'!$D$55:$D$79=H2738) * ('Supplier Emission'!$F$55:$F$79=$E$2672)),
            ""),
    "")</f>
        <v/>
      </c>
      <c r="O2738" s="311" t="str">
        <f t="array" ref="O2738">XLOOKUP(1,('Emission Factors'!$E$5:$E$488='GHG emissions calculations'!$F2738)*('Emission Factors'!$H$5:$H$488='GHG emissions calculations'!$H2738),INDEX('Emission Factors'!$E$5:$T$488,0,MATCH('GHG emissions calculations'!O$6,'Emission Factors'!$E$5:$T$5,0)),"",0)</f>
        <v/>
      </c>
      <c r="P2738" s="313" t="str">
        <f t="array" ref="P2738">IFERROR(
    INDEX('Emission Factors'!$E$5:$P$488,
          MATCH(1,
                ('Emission Factors'!$E$5:$E$488 = 'GHG emissions calculations'!$F2738) *
                ('Emission Factors'!$H$5:$H$488 = 'GHG emissions calculations'!$H2738),
                0),
          MATCH('GHG emissions calculations'!P$6,'Emission Factors'!$E$5:$P$5,0)),
    "")</f>
        <v/>
      </c>
      <c r="Q2738" s="311" t="str">
        <f t="array" ref="Q2738">IFERROR(
    IF(
        INDEX('Emission Factors'!$E$5:$P$488,
              MATCH(1,
                    ('Emission Factors'!$E$5:$E$488 = 'GHG emissions calculations'!$F2738) *
                    ('Emission Factors'!$H$5:$H$488 = 'GHG emissions calculations'!$H2738),
                    0),
              MATCH('GHG emissions calculations'!Q$6, 'Emission Factors'!$E$5:$P$5, 0)) &lt;&gt; "",
        INDEX('Emission Factors'!$E$5:$P$488,
              MATCH(1,
                    ('Emission Factors'!$E$5:$E$488 = 'GHG emissions calculations'!$F2738) *
                    ('Emission Factors'!$H$5:$H$488 = 'GHG emissions calculations'!$H2738),
                    0),
              MATCH('GHG emissions calculations'!Q$6, 'Emission Factors'!$E$5:$P$5, 0)),
        ""),
    "")</f>
        <v/>
      </c>
      <c r="R2738" s="311" t="str">
        <f t="array" ref="R2738">IFERROR(
    IF(
        INDEX('Emission Factors'!$E$5:$R$488,
              MATCH(1,
                    ('Emission Factors'!$E$5:$E$488 = 'GHG emissions calculations'!$F2738) *
                    ('Emission Factors'!$H$5:$H$488 = 'GHG emissions calculations'!$H2738),
                    0),
              MATCH('GHG emissions calculations'!R$6, 'Emission Factors'!$E$5:$R$5, 0)) &lt;&gt; "",
        INDEX('Emission Factors'!$E$5:$R$488,
              MATCH(1,
                    ('Emission Factors'!$E$5:$E$488 = 'GHG emissions calculations'!$F2738) *
                    ('Emission Factors'!$H$5:$H$488 = 'GHG emissions calculations'!$H2738),
                    0),
              MATCH('GHG emissions calculations'!R$6, 'Emission Factors'!$E$5:$R$5, 0)),
        ""),
    "")</f>
        <v/>
      </c>
      <c r="S2738" s="312">
        <f t="shared" si="5"/>
        <v>0</v>
      </c>
      <c r="T2738" s="23"/>
    </row>
    <row r="2739" ht="15.75" customHeight="1" outlineLevel="2">
      <c r="A2739" s="23"/>
      <c r="B2739" s="71"/>
      <c r="C2739" s="71"/>
      <c r="D2739" s="71"/>
      <c r="E2739" s="314"/>
      <c r="F2739" s="316" t="str">
        <f>Lists!AV40</f>
        <v>Renewable energy plant - Geothermal plant - Europe</v>
      </c>
      <c r="G2739" s="311">
        <f t="array" ref="G2739">XLOOKUP(1,('Emission Factors'!$E$5:$E$488='GHG emissions calculations'!$F2739)*('Emission Factors'!$H$5:$H$488='GHG emissions calculations'!$H2739),INDEX('Emission Factors'!$E$5:$T$488,0,MATCH('GHG emissions calculations'!G$2670,'Emission Factors'!$E$5:$T$5,0)),"",0)</f>
        <v>3</v>
      </c>
      <c r="H2739" s="316" t="s">
        <v>237</v>
      </c>
      <c r="I2739" s="312" t="str">
        <f>IF(
    SUMIFS('Import data'!$L$57:$L$80,
           'Import data'!$J$57:$J$80, F2739,
           'Import data'!$G$57:$G$80, 'GHG emissions calculations'!$H2739,
           'Import data'!$I$57:$I$80,$E$2672) &lt;&gt; 0,
    SUMIFS('Import data'!$L$57:$L$80,
           'Import data'!$J$57:$J$80, F2739,
           'Import data'!$G$57:$G$80, 'GHG emissions calculations'!$H2739,
           'Import data'!$I$57:$I$80,$E$2672),
    ""
)</f>
        <v/>
      </c>
      <c r="J2739" s="311" t="str">
        <f t="array" ref="J2739">IF(
    XLOOKUP(F2739, 'Import data'!$J$26:$J$47, 'Import data'!$M$26:$M$47, "", 0) = "Please add the region-specific supplier emission factor or choose a different region available in the IAEG database.",
    "",
    XLOOKUP(F2739, 'Import data'!$J$26:$J$47, 'Import data'!$M$26:$M$47, "", 0)
)</f>
        <v/>
      </c>
      <c r="K2739" s="311" t="str">
        <f t="array" ref="K2739">IFERROR(
    XLOOKUP(F2739,
            _xlws.FILTER('Supplier Emission'!$G$55:$G$79,
                   ('Supplier Emission'!$D$55:$D$79=H2739) * ('Supplier Emission'!$F$55:$F$79=$E$2672)),
            _xlws.FILTER('Supplier Emission'!$I$55:$I$79,
                   ('Supplier Emission'!$D$55:$D$79=H2739) * ('Supplier Emission'!$F$55:$F$79=$E$2672)),
            ""),
    "")</f>
        <v/>
      </c>
      <c r="L2739" s="311" t="str">
        <f t="array" ref="L2739">IFERROR(
    XLOOKUP(F2739,
            _xlws.FILTER('Supplier Emission'!$G$55:$G$79,
                   ('Supplier Emission'!$D$55:$D$79=H2739) * ('Supplier Emission'!$F$55:$F$79=$E$2672)),
            _xlws.FILTER('Supplier Emission'!$J$55:$J$79,
                   ('Supplier Emission'!$D$55:$D$79=H2739) * ('Supplier Emission'!$F$55:$F$79=$E$2672)),
            ""),
    "")</f>
        <v/>
      </c>
      <c r="M2739" s="311" t="str">
        <f t="array" ref="M2739">IFERROR(
    XLOOKUP(F2739,
            _xlws.FILTER('Supplier Emission'!$G$55:$G$79,
                   ('Supplier Emission'!$D$55:$D$79=H2739) * ('Supplier Emission'!$F$55:$F$79=$E$2672)),
            _xlws.FILTER('Supplier Emission'!$M$55:$M$79,
                   ('Supplier Emission'!$D$55:$D$79=H2739) * ('Supplier Emission'!$F$55:$F$79=$E$2672)),
            ""),
    "")</f>
        <v/>
      </c>
      <c r="N2739" s="311" t="str">
        <f t="array" ref="N2739">IFERROR(
    XLOOKUP(F2739,
            _xlws.FILTER('Supplier Emission'!$G$55:$G$79,
                   ('Supplier Emission'!$D$55:$D$79=H2739) * ('Supplier Emission'!$F$55:$F$79=$E$2672)),
            _xlws.FILTER('Supplier Emission'!$H$55:$H$79,
                   ('Supplier Emission'!$D$55:$D$79=H2739) * ('Supplier Emission'!$F$55:$F$79=$E$2672)),
            ""),
    "")</f>
        <v/>
      </c>
      <c r="O2739" s="311" t="str">
        <f t="array" ref="O2739">XLOOKUP(1,('Emission Factors'!$E$5:$E$488='GHG emissions calculations'!$F2739)*('Emission Factors'!$H$5:$H$488='GHG emissions calculations'!$H2739),INDEX('Emission Factors'!$E$5:$T$488,0,MATCH('GHG emissions calculations'!O$6,'Emission Factors'!$E$5:$T$5,0)),"",0)</f>
        <v>Electricity generated from geothermal</v>
      </c>
      <c r="P2739" s="313">
        <f t="array" ref="P2739">IFERROR(
    INDEX('Emission Factors'!$E$5:$P$488,
          MATCH(1,
                ('Emission Factors'!$E$5:$E$488 = 'GHG emissions calculations'!$F2739) *
                ('Emission Factors'!$H$5:$H$488 = 'GHG emissions calculations'!$H2739),
                0),
          MATCH('GHG emissions calculations'!P$6,'Emission Factors'!$E$5:$P$5,0)),
    "")</f>
        <v>0.089</v>
      </c>
      <c r="Q2739" s="311" t="str">
        <f t="array" ref="Q2739">IFERROR(
    IF(
        INDEX('Emission Factors'!$E$5:$P$488,
              MATCH(1,
                    ('Emission Factors'!$E$5:$E$488 = 'GHG emissions calculations'!$F2739) *
                    ('Emission Factors'!$H$5:$H$488 = 'GHG emissions calculations'!$H2739),
                    0),
              MATCH('GHG emissions calculations'!Q$6, 'Emission Factors'!$E$5:$P$5, 0)) &lt;&gt; "",
        INDEX('Emission Factors'!$E$5:$P$488,
              MATCH(1,
                    ('Emission Factors'!$E$5:$E$488 = 'GHG emissions calculations'!$F2739) *
                    ('Emission Factors'!$H$5:$H$488 = 'GHG emissions calculations'!$H2739),
                    0),
              MATCH('GHG emissions calculations'!Q$6, 'Emission Factors'!$E$5:$P$5, 0)),
        ""),
    "")</f>
        <v>kgCO2e/kWh</v>
      </c>
      <c r="R2739" s="311" t="str">
        <f t="array" ref="R2739">IFERROR(
    IF(
        INDEX('Emission Factors'!$E$5:$R$488,
              MATCH(1,
                    ('Emission Factors'!$E$5:$E$488 = 'GHG emissions calculations'!$F2739) *
                    ('Emission Factors'!$H$5:$H$488 = 'GHG emissions calculations'!$H2739),
                    0),
              MATCH('GHG emissions calculations'!R$6, 'Emission Factors'!$E$5:$R$5, 0)) &lt;&gt; "",
        INDEX('Emission Factors'!$E$5:$R$488,
              MATCH(1,
                    ('Emission Factors'!$E$5:$E$488 = 'GHG emissions calculations'!$F2739) *
                    ('Emission Factors'!$H$5:$H$488 = 'GHG emissions calculations'!$H2739),
                    0),
              MATCH('GHG emissions calculations'!R$6, 'Emission Factors'!$E$5:$R$5, 0)),
        ""),
    "")</f>
        <v>Europe</v>
      </c>
      <c r="S2739" s="312">
        <f t="shared" si="5"/>
        <v>0</v>
      </c>
      <c r="T2739" s="23"/>
    </row>
    <row r="2740" ht="15.75" customHeight="1" outlineLevel="2">
      <c r="A2740" s="23"/>
      <c r="B2740" s="71"/>
      <c r="C2740" s="71"/>
      <c r="D2740" s="71"/>
      <c r="E2740" s="314"/>
      <c r="F2740" s="316" t="str">
        <f>Lists!AV45</f>
        <v>Renewable energy plant - Geothermal plant - Global or unspecified region</v>
      </c>
      <c r="G2740" s="311" t="str">
        <f t="array" ref="G2740">XLOOKUP(1,('Emission Factors'!$E$5:$E$488='GHG emissions calculations'!$F2740)*('Emission Factors'!$H$5:$H$488='GHG emissions calculations'!$H2740),INDEX('Emission Factors'!$E$5:$T$488,0,MATCH('GHG emissions calculations'!G$2670,'Emission Factors'!$E$5:$T$5,0)),"",0)</f>
        <v/>
      </c>
      <c r="H2740" s="316" t="s">
        <v>237</v>
      </c>
      <c r="I2740" s="312" t="str">
        <f>IF(
    SUMIFS('Import data'!$L$57:$L$80,
           'Import data'!$J$57:$J$80, F2740,
           'Import data'!$G$57:$G$80, 'GHG emissions calculations'!$H2740,
           'Import data'!$I$57:$I$80,$E$2672) &lt;&gt; 0,
    SUMIFS('Import data'!$L$57:$L$80,
           'Import data'!$J$57:$J$80, F2740,
           'Import data'!$G$57:$G$80, 'GHG emissions calculations'!$H2740,
           'Import data'!$I$57:$I$80,$E$2672),
    ""
)</f>
        <v/>
      </c>
      <c r="J2740" s="311" t="str">
        <f t="array" ref="J2740">IF(
    XLOOKUP(F2740, 'Import data'!$J$26:$J$47, 'Import data'!$M$26:$M$47, "", 0) = "Please add the region-specific supplier emission factor or choose a different region available in the IAEG database.",
    "",
    XLOOKUP(F2740, 'Import data'!$J$26:$J$47, 'Import data'!$M$26:$M$47, "", 0)
)</f>
        <v/>
      </c>
      <c r="K2740" s="311" t="str">
        <f t="array" ref="K2740">IFERROR(
    XLOOKUP(F2740,
            _xlws.FILTER('Supplier Emission'!$G$55:$G$79,
                   ('Supplier Emission'!$D$55:$D$79=H2740) * ('Supplier Emission'!$F$55:$F$79=$E$2672)),
            _xlws.FILTER('Supplier Emission'!$I$55:$I$79,
                   ('Supplier Emission'!$D$55:$D$79=H2740) * ('Supplier Emission'!$F$55:$F$79=$E$2672)),
            ""),
    "")</f>
        <v/>
      </c>
      <c r="L2740" s="311" t="str">
        <f t="array" ref="L2740">IFERROR(
    XLOOKUP(F2740,
            _xlws.FILTER('Supplier Emission'!$G$55:$G$79,
                   ('Supplier Emission'!$D$55:$D$79=H2740) * ('Supplier Emission'!$F$55:$F$79=$E$2672)),
            _xlws.FILTER('Supplier Emission'!$J$55:$J$79,
                   ('Supplier Emission'!$D$55:$D$79=H2740) * ('Supplier Emission'!$F$55:$F$79=$E$2672)),
            ""),
    "")</f>
        <v/>
      </c>
      <c r="M2740" s="311" t="str">
        <f t="array" ref="M2740">IFERROR(
    XLOOKUP(F2740,
            _xlws.FILTER('Supplier Emission'!$G$55:$G$79,
                   ('Supplier Emission'!$D$55:$D$79=H2740) * ('Supplier Emission'!$F$55:$F$79=$E$2672)),
            _xlws.FILTER('Supplier Emission'!$M$55:$M$79,
                   ('Supplier Emission'!$D$55:$D$79=H2740) * ('Supplier Emission'!$F$55:$F$79=$E$2672)),
            ""),
    "")</f>
        <v/>
      </c>
      <c r="N2740" s="311" t="str">
        <f t="array" ref="N2740">IFERROR(
    XLOOKUP(F2740,
            _xlws.FILTER('Supplier Emission'!$G$55:$G$79,
                   ('Supplier Emission'!$D$55:$D$79=H2740) * ('Supplier Emission'!$F$55:$F$79=$E$2672)),
            _xlws.FILTER('Supplier Emission'!$H$55:$H$79,
                   ('Supplier Emission'!$D$55:$D$79=H2740) * ('Supplier Emission'!$F$55:$F$79=$E$2672)),
            ""),
    "")</f>
        <v/>
      </c>
      <c r="O2740" s="311" t="str">
        <f t="array" ref="O2740">XLOOKUP(1,('Emission Factors'!$E$5:$E$488='GHG emissions calculations'!$F2740)*('Emission Factors'!$H$5:$H$488='GHG emissions calculations'!$H2740),INDEX('Emission Factors'!$E$5:$T$488,0,MATCH('GHG emissions calculations'!O$6,'Emission Factors'!$E$5:$T$5,0)),"",0)</f>
        <v/>
      </c>
      <c r="P2740" s="313" t="str">
        <f t="array" ref="P2740">IFERROR(
    INDEX('Emission Factors'!$E$5:$P$488,
          MATCH(1,
                ('Emission Factors'!$E$5:$E$488 = 'GHG emissions calculations'!$F2740) *
                ('Emission Factors'!$H$5:$H$488 = 'GHG emissions calculations'!$H2740),
                0),
          MATCH('GHG emissions calculations'!P$6,'Emission Factors'!$E$5:$P$5,0)),
    "")</f>
        <v/>
      </c>
      <c r="Q2740" s="311" t="str">
        <f t="array" ref="Q2740">IFERROR(
    IF(
        INDEX('Emission Factors'!$E$5:$P$488,
              MATCH(1,
                    ('Emission Factors'!$E$5:$E$488 = 'GHG emissions calculations'!$F2740) *
                    ('Emission Factors'!$H$5:$H$488 = 'GHG emissions calculations'!$H2740),
                    0),
              MATCH('GHG emissions calculations'!Q$6, 'Emission Factors'!$E$5:$P$5, 0)) &lt;&gt; "",
        INDEX('Emission Factors'!$E$5:$P$488,
              MATCH(1,
                    ('Emission Factors'!$E$5:$E$488 = 'GHG emissions calculations'!$F2740) *
                    ('Emission Factors'!$H$5:$H$488 = 'GHG emissions calculations'!$H2740),
                    0),
              MATCH('GHG emissions calculations'!Q$6, 'Emission Factors'!$E$5:$P$5, 0)),
        ""),
    "")</f>
        <v/>
      </c>
      <c r="R2740" s="311" t="str">
        <f t="array" ref="R2740">IFERROR(
    IF(
        INDEX('Emission Factors'!$E$5:$R$488,
              MATCH(1,
                    ('Emission Factors'!$E$5:$E$488 = 'GHG emissions calculations'!$F2740) *
                    ('Emission Factors'!$H$5:$H$488 = 'GHG emissions calculations'!$H2740),
                    0),
              MATCH('GHG emissions calculations'!R$6, 'Emission Factors'!$E$5:$R$5, 0)) &lt;&gt; "",
        INDEX('Emission Factors'!$E$5:$R$488,
              MATCH(1,
                    ('Emission Factors'!$E$5:$E$488 = 'GHG emissions calculations'!$F2740) *
                    ('Emission Factors'!$H$5:$H$488 = 'GHG emissions calculations'!$H2740),
                    0),
              MATCH('GHG emissions calculations'!R$6, 'Emission Factors'!$E$5:$R$5, 0)),
        ""),
    "")</f>
        <v/>
      </c>
      <c r="S2740" s="312">
        <f t="shared" si="5"/>
        <v>0</v>
      </c>
      <c r="T2740" s="23"/>
    </row>
    <row r="2741" ht="15.75" customHeight="1" outlineLevel="2">
      <c r="A2741" s="23"/>
      <c r="B2741" s="71"/>
      <c r="C2741" s="71"/>
      <c r="D2741" s="71"/>
      <c r="E2741" s="314"/>
      <c r="F2741" s="316" t="str">
        <f>Lists!AV44</f>
        <v>Renewable energy plant - Geothermal plant - Middle East</v>
      </c>
      <c r="G2741" s="311" t="str">
        <f t="array" ref="G2741">XLOOKUP(1,('Emission Factors'!$E$5:$E$488='GHG emissions calculations'!$F2741)*('Emission Factors'!$H$5:$H$488='GHG emissions calculations'!$H2741),INDEX('Emission Factors'!$E$5:$T$488,0,MATCH('GHG emissions calculations'!G$2670,'Emission Factors'!$E$5:$T$5,0)),"",0)</f>
        <v/>
      </c>
      <c r="H2741" s="316" t="s">
        <v>237</v>
      </c>
      <c r="I2741" s="312" t="str">
        <f>IF(
    SUMIFS('Import data'!$L$57:$L$80,
           'Import data'!$J$57:$J$80, F2741,
           'Import data'!$G$57:$G$80, 'GHG emissions calculations'!$H2741,
           'Import data'!$I$57:$I$80,$E$2672) &lt;&gt; 0,
    SUMIFS('Import data'!$L$57:$L$80,
           'Import data'!$J$57:$J$80, F2741,
           'Import data'!$G$57:$G$80, 'GHG emissions calculations'!$H2741,
           'Import data'!$I$57:$I$80,$E$2672),
    ""
)</f>
        <v/>
      </c>
      <c r="J2741" s="311" t="str">
        <f t="array" ref="J2741">IF(
    XLOOKUP(F2741, 'Import data'!$J$26:$J$47, 'Import data'!$M$26:$M$47, "", 0) = "Please add the region-specific supplier emission factor or choose a different region available in the IAEG database.",
    "",
    XLOOKUP(F2741, 'Import data'!$J$26:$J$47, 'Import data'!$M$26:$M$47, "", 0)
)</f>
        <v/>
      </c>
      <c r="K2741" s="311" t="str">
        <f t="array" ref="K2741">IFERROR(
    XLOOKUP(F2741,
            _xlws.FILTER('Supplier Emission'!$G$55:$G$79,
                   ('Supplier Emission'!$D$55:$D$79=H2741) * ('Supplier Emission'!$F$55:$F$79=$E$2672)),
            _xlws.FILTER('Supplier Emission'!$I$55:$I$79,
                   ('Supplier Emission'!$D$55:$D$79=H2741) * ('Supplier Emission'!$F$55:$F$79=$E$2672)),
            ""),
    "")</f>
        <v/>
      </c>
      <c r="L2741" s="311" t="str">
        <f t="array" ref="L2741">IFERROR(
    XLOOKUP(F2741,
            _xlws.FILTER('Supplier Emission'!$G$55:$G$79,
                   ('Supplier Emission'!$D$55:$D$79=H2741) * ('Supplier Emission'!$F$55:$F$79=$E$2672)),
            _xlws.FILTER('Supplier Emission'!$J$55:$J$79,
                   ('Supplier Emission'!$D$55:$D$79=H2741) * ('Supplier Emission'!$F$55:$F$79=$E$2672)),
            ""),
    "")</f>
        <v/>
      </c>
      <c r="M2741" s="311" t="str">
        <f t="array" ref="M2741">IFERROR(
    XLOOKUP(F2741,
            _xlws.FILTER('Supplier Emission'!$G$55:$G$79,
                   ('Supplier Emission'!$D$55:$D$79=H2741) * ('Supplier Emission'!$F$55:$F$79=$E$2672)),
            _xlws.FILTER('Supplier Emission'!$M$55:$M$79,
                   ('Supplier Emission'!$D$55:$D$79=H2741) * ('Supplier Emission'!$F$55:$F$79=$E$2672)),
            ""),
    "")</f>
        <v/>
      </c>
      <c r="N2741" s="311" t="str">
        <f t="array" ref="N2741">IFERROR(
    XLOOKUP(F2741,
            _xlws.FILTER('Supplier Emission'!$G$55:$G$79,
                   ('Supplier Emission'!$D$55:$D$79=H2741) * ('Supplier Emission'!$F$55:$F$79=$E$2672)),
            _xlws.FILTER('Supplier Emission'!$H$55:$H$79,
                   ('Supplier Emission'!$D$55:$D$79=H2741) * ('Supplier Emission'!$F$55:$F$79=$E$2672)),
            ""),
    "")</f>
        <v/>
      </c>
      <c r="O2741" s="311" t="str">
        <f t="array" ref="O2741">XLOOKUP(1,('Emission Factors'!$E$5:$E$488='GHG emissions calculations'!$F2741)*('Emission Factors'!$H$5:$H$488='GHG emissions calculations'!$H2741),INDEX('Emission Factors'!$E$5:$T$488,0,MATCH('GHG emissions calculations'!O$6,'Emission Factors'!$E$5:$T$5,0)),"",0)</f>
        <v/>
      </c>
      <c r="P2741" s="313" t="str">
        <f t="array" ref="P2741">IFERROR(
    INDEX('Emission Factors'!$E$5:$P$488,
          MATCH(1,
                ('Emission Factors'!$E$5:$E$488 = 'GHG emissions calculations'!$F2741) *
                ('Emission Factors'!$H$5:$H$488 = 'GHG emissions calculations'!$H2741),
                0),
          MATCH('GHG emissions calculations'!P$6,'Emission Factors'!$E$5:$P$5,0)),
    "")</f>
        <v/>
      </c>
      <c r="Q2741" s="311" t="str">
        <f t="array" ref="Q2741">IFERROR(
    IF(
        INDEX('Emission Factors'!$E$5:$P$488,
              MATCH(1,
                    ('Emission Factors'!$E$5:$E$488 = 'GHG emissions calculations'!$F2741) *
                    ('Emission Factors'!$H$5:$H$488 = 'GHG emissions calculations'!$H2741),
                    0),
              MATCH('GHG emissions calculations'!Q$6, 'Emission Factors'!$E$5:$P$5, 0)) &lt;&gt; "",
        INDEX('Emission Factors'!$E$5:$P$488,
              MATCH(1,
                    ('Emission Factors'!$E$5:$E$488 = 'GHG emissions calculations'!$F2741) *
                    ('Emission Factors'!$H$5:$H$488 = 'GHG emissions calculations'!$H2741),
                    0),
              MATCH('GHG emissions calculations'!Q$6, 'Emission Factors'!$E$5:$P$5, 0)),
        ""),
    "")</f>
        <v/>
      </c>
      <c r="R2741" s="311" t="str">
        <f t="array" ref="R2741">IFERROR(
    IF(
        INDEX('Emission Factors'!$E$5:$R$488,
              MATCH(1,
                    ('Emission Factors'!$E$5:$E$488 = 'GHG emissions calculations'!$F2741) *
                    ('Emission Factors'!$H$5:$H$488 = 'GHG emissions calculations'!$H2741),
                    0),
              MATCH('GHG emissions calculations'!R$6, 'Emission Factors'!$E$5:$R$5, 0)) &lt;&gt; "",
        INDEX('Emission Factors'!$E$5:$R$488,
              MATCH(1,
                    ('Emission Factors'!$E$5:$E$488 = 'GHG emissions calculations'!$F2741) *
                    ('Emission Factors'!$H$5:$H$488 = 'GHG emissions calculations'!$H2741),
                    0),
              MATCH('GHG emissions calculations'!R$6, 'Emission Factors'!$E$5:$R$5, 0)),
        ""),
    "")</f>
        <v/>
      </c>
      <c r="S2741" s="312">
        <f t="shared" si="5"/>
        <v>0</v>
      </c>
      <c r="T2741" s="23"/>
    </row>
    <row r="2742" ht="15.75" customHeight="1" outlineLevel="2">
      <c r="A2742" s="23"/>
      <c r="B2742" s="71"/>
      <c r="C2742" s="71"/>
      <c r="D2742" s="71"/>
      <c r="E2742" s="314"/>
      <c r="F2742" s="316" t="str">
        <f>Lists!AV43</f>
        <v>Renewable energy plant - Geothermal plant - Oceania</v>
      </c>
      <c r="G2742" s="311" t="str">
        <f t="array" ref="G2742">XLOOKUP(1,('Emission Factors'!$E$5:$E$488='GHG emissions calculations'!$F2742)*('Emission Factors'!$H$5:$H$488='GHG emissions calculations'!$H2742),INDEX('Emission Factors'!$E$5:$T$488,0,MATCH('GHG emissions calculations'!G$2670,'Emission Factors'!$E$5:$T$5,0)),"",0)</f>
        <v/>
      </c>
      <c r="H2742" s="316" t="s">
        <v>237</v>
      </c>
      <c r="I2742" s="312" t="str">
        <f>IF(
    SUMIFS('Import data'!$L$57:$L$80,
           'Import data'!$J$57:$J$80, F2742,
           'Import data'!$G$57:$G$80, 'GHG emissions calculations'!$H2742,
           'Import data'!$I$57:$I$80,$E$2672) &lt;&gt; 0,
    SUMIFS('Import data'!$L$57:$L$80,
           'Import data'!$J$57:$J$80, F2742,
           'Import data'!$G$57:$G$80, 'GHG emissions calculations'!$H2742,
           'Import data'!$I$57:$I$80,$E$2672),
    ""
)</f>
        <v/>
      </c>
      <c r="J2742" s="311" t="str">
        <f t="array" ref="J2742">IF(
    XLOOKUP(F2742, 'Import data'!$J$26:$J$47, 'Import data'!$M$26:$M$47, "", 0) = "Please add the region-specific supplier emission factor or choose a different region available in the IAEG database.",
    "",
    XLOOKUP(F2742, 'Import data'!$J$26:$J$47, 'Import data'!$M$26:$M$47, "", 0)
)</f>
        <v/>
      </c>
      <c r="K2742" s="311" t="str">
        <f t="array" ref="K2742">IFERROR(
    XLOOKUP(F2742,
            _xlws.FILTER('Supplier Emission'!$G$55:$G$79,
                   ('Supplier Emission'!$D$55:$D$79=H2742) * ('Supplier Emission'!$F$55:$F$79=$E$2672)),
            _xlws.FILTER('Supplier Emission'!$I$55:$I$79,
                   ('Supplier Emission'!$D$55:$D$79=H2742) * ('Supplier Emission'!$F$55:$F$79=$E$2672)),
            ""),
    "")</f>
        <v/>
      </c>
      <c r="L2742" s="311" t="str">
        <f t="array" ref="L2742">IFERROR(
    XLOOKUP(F2742,
            _xlws.FILTER('Supplier Emission'!$G$55:$G$79,
                   ('Supplier Emission'!$D$55:$D$79=H2742) * ('Supplier Emission'!$F$55:$F$79=$E$2672)),
            _xlws.FILTER('Supplier Emission'!$J$55:$J$79,
                   ('Supplier Emission'!$D$55:$D$79=H2742) * ('Supplier Emission'!$F$55:$F$79=$E$2672)),
            ""),
    "")</f>
        <v/>
      </c>
      <c r="M2742" s="311" t="str">
        <f t="array" ref="M2742">IFERROR(
    XLOOKUP(F2742,
            _xlws.FILTER('Supplier Emission'!$G$55:$G$79,
                   ('Supplier Emission'!$D$55:$D$79=H2742) * ('Supplier Emission'!$F$55:$F$79=$E$2672)),
            _xlws.FILTER('Supplier Emission'!$M$55:$M$79,
                   ('Supplier Emission'!$D$55:$D$79=H2742) * ('Supplier Emission'!$F$55:$F$79=$E$2672)),
            ""),
    "")</f>
        <v/>
      </c>
      <c r="N2742" s="311" t="str">
        <f t="array" ref="N2742">IFERROR(
    XLOOKUP(F2742,
            _xlws.FILTER('Supplier Emission'!$G$55:$G$79,
                   ('Supplier Emission'!$D$55:$D$79=H2742) * ('Supplier Emission'!$F$55:$F$79=$E$2672)),
            _xlws.FILTER('Supplier Emission'!$H$55:$H$79,
                   ('Supplier Emission'!$D$55:$D$79=H2742) * ('Supplier Emission'!$F$55:$F$79=$E$2672)),
            ""),
    "")</f>
        <v/>
      </c>
      <c r="O2742" s="311" t="str">
        <f t="array" ref="O2742">XLOOKUP(1,('Emission Factors'!$E$5:$E$488='GHG emissions calculations'!$F2742)*('Emission Factors'!$H$5:$H$488='GHG emissions calculations'!$H2742),INDEX('Emission Factors'!$E$5:$T$488,0,MATCH('GHG emissions calculations'!O$6,'Emission Factors'!$E$5:$T$5,0)),"",0)</f>
        <v/>
      </c>
      <c r="P2742" s="313" t="str">
        <f t="array" ref="P2742">IFERROR(
    INDEX('Emission Factors'!$E$5:$P$488,
          MATCH(1,
                ('Emission Factors'!$E$5:$E$488 = 'GHG emissions calculations'!$F2742) *
                ('Emission Factors'!$H$5:$H$488 = 'GHG emissions calculations'!$H2742),
                0),
          MATCH('GHG emissions calculations'!P$6,'Emission Factors'!$E$5:$P$5,0)),
    "")</f>
        <v/>
      </c>
      <c r="Q2742" s="311" t="str">
        <f t="array" ref="Q2742">IFERROR(
    IF(
        INDEX('Emission Factors'!$E$5:$P$488,
              MATCH(1,
                    ('Emission Factors'!$E$5:$E$488 = 'GHG emissions calculations'!$F2742) *
                    ('Emission Factors'!$H$5:$H$488 = 'GHG emissions calculations'!$H2742),
                    0),
              MATCH('GHG emissions calculations'!Q$6, 'Emission Factors'!$E$5:$P$5, 0)) &lt;&gt; "",
        INDEX('Emission Factors'!$E$5:$P$488,
              MATCH(1,
                    ('Emission Factors'!$E$5:$E$488 = 'GHG emissions calculations'!$F2742) *
                    ('Emission Factors'!$H$5:$H$488 = 'GHG emissions calculations'!$H2742),
                    0),
              MATCH('GHG emissions calculations'!Q$6, 'Emission Factors'!$E$5:$P$5, 0)),
        ""),
    "")</f>
        <v/>
      </c>
      <c r="R2742" s="311" t="str">
        <f t="array" ref="R2742">IFERROR(
    IF(
        INDEX('Emission Factors'!$E$5:$R$488,
              MATCH(1,
                    ('Emission Factors'!$E$5:$E$488 = 'GHG emissions calculations'!$F2742) *
                    ('Emission Factors'!$H$5:$H$488 = 'GHG emissions calculations'!$H2742),
                    0),
              MATCH('GHG emissions calculations'!R$6, 'Emission Factors'!$E$5:$R$5, 0)) &lt;&gt; "",
        INDEX('Emission Factors'!$E$5:$R$488,
              MATCH(1,
                    ('Emission Factors'!$E$5:$E$488 = 'GHG emissions calculations'!$F2742) *
                    ('Emission Factors'!$H$5:$H$488 = 'GHG emissions calculations'!$H2742),
                    0),
              MATCH('GHG emissions calculations'!R$6, 'Emission Factors'!$E$5:$R$5, 0)),
        ""),
    "")</f>
        <v/>
      </c>
      <c r="S2742" s="312">
        <f t="shared" si="5"/>
        <v>0</v>
      </c>
      <c r="T2742" s="23"/>
    </row>
    <row r="2743" ht="15.75" customHeight="1" outlineLevel="2">
      <c r="A2743" s="23"/>
      <c r="B2743" s="71"/>
      <c r="C2743" s="71"/>
      <c r="D2743" s="71"/>
      <c r="E2743" s="314"/>
      <c r="F2743" s="316" t="str">
        <f>Lists!AU49</f>
        <v>Renewable energy plant - Geothermal plant, unknown installed capacity - Africa</v>
      </c>
      <c r="G2743" s="311" t="str">
        <f t="array" ref="G2743">XLOOKUP(1,('Emission Factors'!$E$5:$E$488='GHG emissions calculations'!$F2743)*('Emission Factors'!$H$5:$H$488='GHG emissions calculations'!$H2743),INDEX('Emission Factors'!$E$5:$T$488,0,MATCH('GHG emissions calculations'!G$2670,'Emission Factors'!$E$5:$T$5,0)),"",0)</f>
        <v/>
      </c>
      <c r="H2743" s="316" t="s">
        <v>238</v>
      </c>
      <c r="I2743" s="312" t="str">
        <f>IF(
    SUMIFS('Import data'!$L$57:$L$80,
           'Import data'!$J$57:$J$80, F2743,
           'Import data'!$G$57:$G$80, 'GHG emissions calculations'!$H2743,
           'Import data'!$I$57:$I$80,$E$2672) &lt;&gt; 0,
    SUMIFS('Import data'!$L$57:$L$80,
           'Import data'!$J$57:$J$80, F2743,
           'Import data'!$G$57:$G$80, 'GHG emissions calculations'!$H2743,
           'Import data'!$I$57:$I$80,$E$2672),
    ""
)</f>
        <v/>
      </c>
      <c r="J2743" s="311" t="str">
        <f t="array" ref="J2743">IF(
    XLOOKUP(F2743, 'Import data'!$J$26:$J$47, 'Import data'!$M$26:$M$47, "", 0) = "Please add the region-specific supplier emission factor or choose a different region available in the IAEG database.",
    "",
    XLOOKUP(F2743, 'Import data'!$J$26:$J$47, 'Import data'!$M$26:$M$47, "", 0)
)</f>
        <v/>
      </c>
      <c r="K2743" s="311" t="str">
        <f t="array" ref="K2743">IFERROR(
    XLOOKUP(F2743,
            _xlws.FILTER('Supplier Emission'!$G$55:$G$79,
                   ('Supplier Emission'!$D$55:$D$79=H2743) * ('Supplier Emission'!$F$55:$F$79=$E$2672)),
            _xlws.FILTER('Supplier Emission'!$I$55:$I$79,
                   ('Supplier Emission'!$D$55:$D$79=H2743) * ('Supplier Emission'!$F$55:$F$79=$E$2672)),
            ""),
    "")</f>
        <v/>
      </c>
      <c r="L2743" s="311" t="str">
        <f t="array" ref="L2743">IFERROR(
    XLOOKUP(F2743,
            _xlws.FILTER('Supplier Emission'!$G$55:$G$79,
                   ('Supplier Emission'!$D$55:$D$79=H2743) * ('Supplier Emission'!$F$55:$F$79=$E$2672)),
            _xlws.FILTER('Supplier Emission'!$J$55:$J$79,
                   ('Supplier Emission'!$D$55:$D$79=H2743) * ('Supplier Emission'!$F$55:$F$79=$E$2672)),
            ""),
    "")</f>
        <v/>
      </c>
      <c r="M2743" s="311" t="str">
        <f t="array" ref="M2743">IFERROR(
    XLOOKUP(F2743,
            _xlws.FILTER('Supplier Emission'!$G$55:$G$79,
                   ('Supplier Emission'!$D$55:$D$79=H2743) * ('Supplier Emission'!$F$55:$F$79=$E$2672)),
            _xlws.FILTER('Supplier Emission'!$M$55:$M$79,
                   ('Supplier Emission'!$D$55:$D$79=H2743) * ('Supplier Emission'!$F$55:$F$79=$E$2672)),
            ""),
    "")</f>
        <v/>
      </c>
      <c r="N2743" s="311" t="str">
        <f t="array" ref="N2743">IFERROR(
    XLOOKUP(F2743,
            _xlws.FILTER('Supplier Emission'!$G$55:$G$79,
                   ('Supplier Emission'!$D$55:$D$79=H2743) * ('Supplier Emission'!$F$55:$F$79=$E$2672)),
            _xlws.FILTER('Supplier Emission'!$H$55:$H$79,
                   ('Supplier Emission'!$D$55:$D$79=H2743) * ('Supplier Emission'!$F$55:$F$79=$E$2672)),
            ""),
    "")</f>
        <v/>
      </c>
      <c r="O2743" s="311" t="str">
        <f t="array" ref="O2743">XLOOKUP(1,('Emission Factors'!$E$5:$E$488='GHG emissions calculations'!$F2743)*('Emission Factors'!$H$5:$H$488='GHG emissions calculations'!$H2743),INDEX('Emission Factors'!$E$5:$T$488,0,MATCH('GHG emissions calculations'!O$6,'Emission Factors'!$E$5:$T$5,0)),"",0)</f>
        <v/>
      </c>
      <c r="P2743" s="313" t="str">
        <f t="array" ref="P2743">IFERROR(
    INDEX('Emission Factors'!$E$5:$P$488,
          MATCH(1,
                ('Emission Factors'!$E$5:$E$488 = 'GHG emissions calculations'!$F2743) *
                ('Emission Factors'!$H$5:$H$488 = 'GHG emissions calculations'!$H2743),
                0),
          MATCH('GHG emissions calculations'!P$6,'Emission Factors'!$E$5:$P$5,0)),
    "")</f>
        <v/>
      </c>
      <c r="Q2743" s="311" t="str">
        <f t="array" ref="Q2743">IFERROR(
    IF(
        INDEX('Emission Factors'!$E$5:$P$488,
              MATCH(1,
                    ('Emission Factors'!$E$5:$E$488 = 'GHG emissions calculations'!$F2743) *
                    ('Emission Factors'!$H$5:$H$488 = 'GHG emissions calculations'!$H2743),
                    0),
              MATCH('GHG emissions calculations'!Q$6, 'Emission Factors'!$E$5:$P$5, 0)) &lt;&gt; "",
        INDEX('Emission Factors'!$E$5:$P$488,
              MATCH(1,
                    ('Emission Factors'!$E$5:$E$488 = 'GHG emissions calculations'!$F2743) *
                    ('Emission Factors'!$H$5:$H$488 = 'GHG emissions calculations'!$H2743),
                    0),
              MATCH('GHG emissions calculations'!Q$6, 'Emission Factors'!$E$5:$P$5, 0)),
        ""),
    "")</f>
        <v/>
      </c>
      <c r="R2743" s="311" t="str">
        <f t="array" ref="R2743">IFERROR(
    IF(
        INDEX('Emission Factors'!$E$5:$R$488,
              MATCH(1,
                    ('Emission Factors'!$E$5:$E$488 = 'GHG emissions calculations'!$F2743) *
                    ('Emission Factors'!$H$5:$H$488 = 'GHG emissions calculations'!$H2743),
                    0),
              MATCH('GHG emissions calculations'!R$6, 'Emission Factors'!$E$5:$R$5, 0)) &lt;&gt; "",
        INDEX('Emission Factors'!$E$5:$R$488,
              MATCH(1,
                    ('Emission Factors'!$E$5:$E$488 = 'GHG emissions calculations'!$F2743) *
                    ('Emission Factors'!$H$5:$H$488 = 'GHG emissions calculations'!$H2743),
                    0),
              MATCH('GHG emissions calculations'!R$6, 'Emission Factors'!$E$5:$R$5, 0)),
        ""),
    "")</f>
        <v/>
      </c>
      <c r="S2743" s="312">
        <f t="shared" si="5"/>
        <v>0</v>
      </c>
      <c r="T2743" s="23"/>
    </row>
    <row r="2744" ht="15.75" customHeight="1" outlineLevel="2">
      <c r="A2744" s="23"/>
      <c r="B2744" s="71"/>
      <c r="C2744" s="71"/>
      <c r="D2744" s="71"/>
      <c r="E2744" s="314"/>
      <c r="F2744" s="316" t="str">
        <f>Lists!AU47</f>
        <v>Renewable energy plant - Geothermal plant, unknown installed capacity - America</v>
      </c>
      <c r="G2744" s="311" t="str">
        <f t="array" ref="G2744">XLOOKUP(1,('Emission Factors'!$E$5:$E$488='GHG emissions calculations'!$F2744)*('Emission Factors'!$H$5:$H$488='GHG emissions calculations'!$H2744),INDEX('Emission Factors'!$E$5:$T$488,0,MATCH('GHG emissions calculations'!G$2670,'Emission Factors'!$E$5:$T$5,0)),"",0)</f>
        <v/>
      </c>
      <c r="H2744" s="316" t="s">
        <v>238</v>
      </c>
      <c r="I2744" s="312" t="str">
        <f>IF(
    SUMIFS('Import data'!$L$57:$L$80,
           'Import data'!$J$57:$J$80, F2744,
           'Import data'!$G$57:$G$80, 'GHG emissions calculations'!$H2744,
           'Import data'!$I$57:$I$80,$E$2672) &lt;&gt; 0,
    SUMIFS('Import data'!$L$57:$L$80,
           'Import data'!$J$57:$J$80, F2744,
           'Import data'!$G$57:$G$80, 'GHG emissions calculations'!$H2744,
           'Import data'!$I$57:$I$80,$E$2672),
    ""
)</f>
        <v/>
      </c>
      <c r="J2744" s="311" t="str">
        <f t="array" ref="J2744">IF(
    XLOOKUP(F2744, 'Import data'!$J$26:$J$47, 'Import data'!$M$26:$M$47, "", 0) = "Please add the region-specific supplier emission factor or choose a different region available in the IAEG database.",
    "",
    XLOOKUP(F2744, 'Import data'!$J$26:$J$47, 'Import data'!$M$26:$M$47, "", 0)
)</f>
        <v/>
      </c>
      <c r="K2744" s="311" t="str">
        <f t="array" ref="K2744">IFERROR(
    XLOOKUP(F2744,
            _xlws.FILTER('Supplier Emission'!$G$55:$G$79,
                   ('Supplier Emission'!$D$55:$D$79=H2744) * ('Supplier Emission'!$F$55:$F$79=$E$2672)),
            _xlws.FILTER('Supplier Emission'!$I$55:$I$79,
                   ('Supplier Emission'!$D$55:$D$79=H2744) * ('Supplier Emission'!$F$55:$F$79=$E$2672)),
            ""),
    "")</f>
        <v/>
      </c>
      <c r="L2744" s="311" t="str">
        <f t="array" ref="L2744">IFERROR(
    XLOOKUP(F2744,
            _xlws.FILTER('Supplier Emission'!$G$55:$G$79,
                   ('Supplier Emission'!$D$55:$D$79=H2744) * ('Supplier Emission'!$F$55:$F$79=$E$2672)),
            _xlws.FILTER('Supplier Emission'!$J$55:$J$79,
                   ('Supplier Emission'!$D$55:$D$79=H2744) * ('Supplier Emission'!$F$55:$F$79=$E$2672)),
            ""),
    "")</f>
        <v/>
      </c>
      <c r="M2744" s="311" t="str">
        <f t="array" ref="M2744">IFERROR(
    XLOOKUP(F2744,
            _xlws.FILTER('Supplier Emission'!$G$55:$G$79,
                   ('Supplier Emission'!$D$55:$D$79=H2744) * ('Supplier Emission'!$F$55:$F$79=$E$2672)),
            _xlws.FILTER('Supplier Emission'!$M$55:$M$79,
                   ('Supplier Emission'!$D$55:$D$79=H2744) * ('Supplier Emission'!$F$55:$F$79=$E$2672)),
            ""),
    "")</f>
        <v/>
      </c>
      <c r="N2744" s="311" t="str">
        <f t="array" ref="N2744">IFERROR(
    XLOOKUP(F2744,
            _xlws.FILTER('Supplier Emission'!$G$55:$G$79,
                   ('Supplier Emission'!$D$55:$D$79=H2744) * ('Supplier Emission'!$F$55:$F$79=$E$2672)),
            _xlws.FILTER('Supplier Emission'!$H$55:$H$79,
                   ('Supplier Emission'!$D$55:$D$79=H2744) * ('Supplier Emission'!$F$55:$F$79=$E$2672)),
            ""),
    "")</f>
        <v/>
      </c>
      <c r="O2744" s="311" t="str">
        <f t="array" ref="O2744">XLOOKUP(1,('Emission Factors'!$E$5:$E$488='GHG emissions calculations'!$F2744)*('Emission Factors'!$H$5:$H$488='GHG emissions calculations'!$H2744),INDEX('Emission Factors'!$E$5:$T$488,0,MATCH('GHG emissions calculations'!O$6,'Emission Factors'!$E$5:$T$5,0)),"",0)</f>
        <v/>
      </c>
      <c r="P2744" s="313" t="str">
        <f t="array" ref="P2744">IFERROR(
    INDEX('Emission Factors'!$E$5:$P$488,
          MATCH(1,
                ('Emission Factors'!$E$5:$E$488 = 'GHG emissions calculations'!$F2744) *
                ('Emission Factors'!$H$5:$H$488 = 'GHG emissions calculations'!$H2744),
                0),
          MATCH('GHG emissions calculations'!P$6,'Emission Factors'!$E$5:$P$5,0)),
    "")</f>
        <v/>
      </c>
      <c r="Q2744" s="311" t="str">
        <f t="array" ref="Q2744">IFERROR(
    IF(
        INDEX('Emission Factors'!$E$5:$P$488,
              MATCH(1,
                    ('Emission Factors'!$E$5:$E$488 = 'GHG emissions calculations'!$F2744) *
                    ('Emission Factors'!$H$5:$H$488 = 'GHG emissions calculations'!$H2744),
                    0),
              MATCH('GHG emissions calculations'!Q$6, 'Emission Factors'!$E$5:$P$5, 0)) &lt;&gt; "",
        INDEX('Emission Factors'!$E$5:$P$488,
              MATCH(1,
                    ('Emission Factors'!$E$5:$E$488 = 'GHG emissions calculations'!$F2744) *
                    ('Emission Factors'!$H$5:$H$488 = 'GHG emissions calculations'!$H2744),
                    0),
              MATCH('GHG emissions calculations'!Q$6, 'Emission Factors'!$E$5:$P$5, 0)),
        ""),
    "")</f>
        <v/>
      </c>
      <c r="R2744" s="311" t="str">
        <f t="array" ref="R2744">IFERROR(
    IF(
        INDEX('Emission Factors'!$E$5:$R$488,
              MATCH(1,
                    ('Emission Factors'!$E$5:$E$488 = 'GHG emissions calculations'!$F2744) *
                    ('Emission Factors'!$H$5:$H$488 = 'GHG emissions calculations'!$H2744),
                    0),
              MATCH('GHG emissions calculations'!R$6, 'Emission Factors'!$E$5:$R$5, 0)) &lt;&gt; "",
        INDEX('Emission Factors'!$E$5:$R$488,
              MATCH(1,
                    ('Emission Factors'!$E$5:$E$488 = 'GHG emissions calculations'!$F2744) *
                    ('Emission Factors'!$H$5:$H$488 = 'GHG emissions calculations'!$H2744),
                    0),
              MATCH('GHG emissions calculations'!R$6, 'Emission Factors'!$E$5:$R$5, 0)),
        ""),
    "")</f>
        <v/>
      </c>
      <c r="S2744" s="312">
        <f t="shared" si="5"/>
        <v>0</v>
      </c>
      <c r="T2744" s="23"/>
    </row>
    <row r="2745" ht="15.75" customHeight="1" outlineLevel="2">
      <c r="A2745" s="23"/>
      <c r="B2745" s="71"/>
      <c r="C2745" s="71"/>
      <c r="D2745" s="71"/>
      <c r="E2745" s="314"/>
      <c r="F2745" s="316" t="str">
        <f>Lists!AU50</f>
        <v>Renewable energy plant - Geothermal plant, unknown installed capacity - Asia</v>
      </c>
      <c r="G2745" s="311" t="str">
        <f t="array" ref="G2745">XLOOKUP(1,('Emission Factors'!$E$5:$E$488='GHG emissions calculations'!$F2745)*('Emission Factors'!$H$5:$H$488='GHG emissions calculations'!$H2745),INDEX('Emission Factors'!$E$5:$T$488,0,MATCH('GHG emissions calculations'!G$2670,'Emission Factors'!$E$5:$T$5,0)),"",0)</f>
        <v/>
      </c>
      <c r="H2745" s="316" t="s">
        <v>238</v>
      </c>
      <c r="I2745" s="312" t="str">
        <f>IF(
    SUMIFS('Import data'!$L$57:$L$80,
           'Import data'!$J$57:$J$80, F2745,
           'Import data'!$G$57:$G$80, 'GHG emissions calculations'!$H2745,
           'Import data'!$I$57:$I$80,$E$2672) &lt;&gt; 0,
    SUMIFS('Import data'!$L$57:$L$80,
           'Import data'!$J$57:$J$80, F2745,
           'Import data'!$G$57:$G$80, 'GHG emissions calculations'!$H2745,
           'Import data'!$I$57:$I$80,$E$2672),
    ""
)</f>
        <v/>
      </c>
      <c r="J2745" s="311" t="str">
        <f t="array" ref="J2745">IF(
    XLOOKUP(F2745, 'Import data'!$J$26:$J$47, 'Import data'!$M$26:$M$47, "", 0) = "Please add the region-specific supplier emission factor or choose a different region available in the IAEG database.",
    "",
    XLOOKUP(F2745, 'Import data'!$J$26:$J$47, 'Import data'!$M$26:$M$47, "", 0)
)</f>
        <v/>
      </c>
      <c r="K2745" s="311" t="str">
        <f t="array" ref="K2745">IFERROR(
    XLOOKUP(F2745,
            _xlws.FILTER('Supplier Emission'!$G$55:$G$79,
                   ('Supplier Emission'!$D$55:$D$79=H2745) * ('Supplier Emission'!$F$55:$F$79=$E$2672)),
            _xlws.FILTER('Supplier Emission'!$I$55:$I$79,
                   ('Supplier Emission'!$D$55:$D$79=H2745) * ('Supplier Emission'!$F$55:$F$79=$E$2672)),
            ""),
    "")</f>
        <v/>
      </c>
      <c r="L2745" s="311" t="str">
        <f t="array" ref="L2745">IFERROR(
    XLOOKUP(F2745,
            _xlws.FILTER('Supplier Emission'!$G$55:$G$79,
                   ('Supplier Emission'!$D$55:$D$79=H2745) * ('Supplier Emission'!$F$55:$F$79=$E$2672)),
            _xlws.FILTER('Supplier Emission'!$J$55:$J$79,
                   ('Supplier Emission'!$D$55:$D$79=H2745) * ('Supplier Emission'!$F$55:$F$79=$E$2672)),
            ""),
    "")</f>
        <v/>
      </c>
      <c r="M2745" s="311" t="str">
        <f t="array" ref="M2745">IFERROR(
    XLOOKUP(F2745,
            _xlws.FILTER('Supplier Emission'!$G$55:$G$79,
                   ('Supplier Emission'!$D$55:$D$79=H2745) * ('Supplier Emission'!$F$55:$F$79=$E$2672)),
            _xlws.FILTER('Supplier Emission'!$M$55:$M$79,
                   ('Supplier Emission'!$D$55:$D$79=H2745) * ('Supplier Emission'!$F$55:$F$79=$E$2672)),
            ""),
    "")</f>
        <v/>
      </c>
      <c r="N2745" s="311" t="str">
        <f t="array" ref="N2745">IFERROR(
    XLOOKUP(F2745,
            _xlws.FILTER('Supplier Emission'!$G$55:$G$79,
                   ('Supplier Emission'!$D$55:$D$79=H2745) * ('Supplier Emission'!$F$55:$F$79=$E$2672)),
            _xlws.FILTER('Supplier Emission'!$H$55:$H$79,
                   ('Supplier Emission'!$D$55:$D$79=H2745) * ('Supplier Emission'!$F$55:$F$79=$E$2672)),
            ""),
    "")</f>
        <v/>
      </c>
      <c r="O2745" s="311" t="str">
        <f t="array" ref="O2745">XLOOKUP(1,('Emission Factors'!$E$5:$E$488='GHG emissions calculations'!$F2745)*('Emission Factors'!$H$5:$H$488='GHG emissions calculations'!$H2745),INDEX('Emission Factors'!$E$5:$T$488,0,MATCH('GHG emissions calculations'!O$6,'Emission Factors'!$E$5:$T$5,0)),"",0)</f>
        <v/>
      </c>
      <c r="P2745" s="313" t="str">
        <f t="array" ref="P2745">IFERROR(
    INDEX('Emission Factors'!$E$5:$P$488,
          MATCH(1,
                ('Emission Factors'!$E$5:$E$488 = 'GHG emissions calculations'!$F2745) *
                ('Emission Factors'!$H$5:$H$488 = 'GHG emissions calculations'!$H2745),
                0),
          MATCH('GHG emissions calculations'!P$6,'Emission Factors'!$E$5:$P$5,0)),
    "")</f>
        <v/>
      </c>
      <c r="Q2745" s="311" t="str">
        <f t="array" ref="Q2745">IFERROR(
    IF(
        INDEX('Emission Factors'!$E$5:$P$488,
              MATCH(1,
                    ('Emission Factors'!$E$5:$E$488 = 'GHG emissions calculations'!$F2745) *
                    ('Emission Factors'!$H$5:$H$488 = 'GHG emissions calculations'!$H2745),
                    0),
              MATCH('GHG emissions calculations'!Q$6, 'Emission Factors'!$E$5:$P$5, 0)) &lt;&gt; "",
        INDEX('Emission Factors'!$E$5:$P$488,
              MATCH(1,
                    ('Emission Factors'!$E$5:$E$488 = 'GHG emissions calculations'!$F2745) *
                    ('Emission Factors'!$H$5:$H$488 = 'GHG emissions calculations'!$H2745),
                    0),
              MATCH('GHG emissions calculations'!Q$6, 'Emission Factors'!$E$5:$P$5, 0)),
        ""),
    "")</f>
        <v/>
      </c>
      <c r="R2745" s="311" t="str">
        <f t="array" ref="R2745">IFERROR(
    IF(
        INDEX('Emission Factors'!$E$5:$R$488,
              MATCH(1,
                    ('Emission Factors'!$E$5:$E$488 = 'GHG emissions calculations'!$F2745) *
                    ('Emission Factors'!$H$5:$H$488 = 'GHG emissions calculations'!$H2745),
                    0),
              MATCH('GHG emissions calculations'!R$6, 'Emission Factors'!$E$5:$R$5, 0)) &lt;&gt; "",
        INDEX('Emission Factors'!$E$5:$R$488,
              MATCH(1,
                    ('Emission Factors'!$E$5:$E$488 = 'GHG emissions calculations'!$F2745) *
                    ('Emission Factors'!$H$5:$H$488 = 'GHG emissions calculations'!$H2745),
                    0),
              MATCH('GHG emissions calculations'!R$6, 'Emission Factors'!$E$5:$R$5, 0)),
        ""),
    "")</f>
        <v/>
      </c>
      <c r="S2745" s="312">
        <f t="shared" si="5"/>
        <v>0</v>
      </c>
      <c r="T2745" s="23"/>
    </row>
    <row r="2746" ht="15.75" customHeight="1" outlineLevel="2">
      <c r="A2746" s="23"/>
      <c r="B2746" s="71"/>
      <c r="C2746" s="71"/>
      <c r="D2746" s="71"/>
      <c r="E2746" s="314"/>
      <c r="F2746" s="316" t="str">
        <f>Lists!AU48</f>
        <v>Renewable energy plant - Geothermal plant, unknown installed capacity - Europe</v>
      </c>
      <c r="G2746" s="311">
        <f t="array" ref="G2746">XLOOKUP(1,('Emission Factors'!$E$5:$E$488='GHG emissions calculations'!$F2746)*('Emission Factors'!$H$5:$H$488='GHG emissions calculations'!$H2746),INDEX('Emission Factors'!$E$5:$T$488,0,MATCH('GHG emissions calculations'!G$2670,'Emission Factors'!$E$5:$T$5,0)),"",0)</f>
        <v>1</v>
      </c>
      <c r="H2746" s="316" t="s">
        <v>238</v>
      </c>
      <c r="I2746" s="312" t="str">
        <f>IF(
    SUMIFS('Import data'!$L$57:$L$80,
           'Import data'!$J$57:$J$80, F2746,
           'Import data'!$G$57:$G$80, 'GHG emissions calculations'!$H2746,
           'Import data'!$I$57:$I$80,$E$2672) &lt;&gt; 0,
    SUMIFS('Import data'!$L$57:$L$80,
           'Import data'!$J$57:$J$80, F2746,
           'Import data'!$G$57:$G$80, 'GHG emissions calculations'!$H2746,
           'Import data'!$I$57:$I$80,$E$2672),
    ""
)</f>
        <v/>
      </c>
      <c r="J2746" s="311" t="str">
        <f t="array" ref="J2746">IF(
    XLOOKUP(F2746, 'Import data'!$J$26:$J$47, 'Import data'!$M$26:$M$47, "", 0) = "Please add the region-specific supplier emission factor or choose a different region available in the IAEG database.",
    "",
    XLOOKUP(F2746, 'Import data'!$J$26:$J$47, 'Import data'!$M$26:$M$47, "", 0)
)</f>
        <v/>
      </c>
      <c r="K2746" s="311" t="str">
        <f t="array" ref="K2746">IFERROR(
    XLOOKUP(F2746,
            _xlws.FILTER('Supplier Emission'!$G$55:$G$79,
                   ('Supplier Emission'!$D$55:$D$79=H2746) * ('Supplier Emission'!$F$55:$F$79=$E$2672)),
            _xlws.FILTER('Supplier Emission'!$I$55:$I$79,
                   ('Supplier Emission'!$D$55:$D$79=H2746) * ('Supplier Emission'!$F$55:$F$79=$E$2672)),
            ""),
    "")</f>
        <v/>
      </c>
      <c r="L2746" s="311" t="str">
        <f t="array" ref="L2746">IFERROR(
    XLOOKUP(F2746,
            _xlws.FILTER('Supplier Emission'!$G$55:$G$79,
                   ('Supplier Emission'!$D$55:$D$79=H2746) * ('Supplier Emission'!$F$55:$F$79=$E$2672)),
            _xlws.FILTER('Supplier Emission'!$J$55:$J$79,
                   ('Supplier Emission'!$D$55:$D$79=H2746) * ('Supplier Emission'!$F$55:$F$79=$E$2672)),
            ""),
    "")</f>
        <v/>
      </c>
      <c r="M2746" s="311" t="str">
        <f t="array" ref="M2746">IFERROR(
    XLOOKUP(F2746,
            _xlws.FILTER('Supplier Emission'!$G$55:$G$79,
                   ('Supplier Emission'!$D$55:$D$79=H2746) * ('Supplier Emission'!$F$55:$F$79=$E$2672)),
            _xlws.FILTER('Supplier Emission'!$M$55:$M$79,
                   ('Supplier Emission'!$D$55:$D$79=H2746) * ('Supplier Emission'!$F$55:$F$79=$E$2672)),
            ""),
    "")</f>
        <v/>
      </c>
      <c r="N2746" s="311" t="str">
        <f t="array" ref="N2746">IFERROR(
    XLOOKUP(F2746,
            _xlws.FILTER('Supplier Emission'!$G$55:$G$79,
                   ('Supplier Emission'!$D$55:$D$79=H2746) * ('Supplier Emission'!$F$55:$F$79=$E$2672)),
            _xlws.FILTER('Supplier Emission'!$H$55:$H$79,
                   ('Supplier Emission'!$D$55:$D$79=H2746) * ('Supplier Emission'!$F$55:$F$79=$E$2672)),
            ""),
    "")</f>
        <v/>
      </c>
      <c r="O2746" s="311" t="str">
        <f t="array" ref="O2746">XLOOKUP(1,('Emission Factors'!$E$5:$E$488='GHG emissions calculations'!$F2746)*('Emission Factors'!$H$5:$H$488='GHG emissions calculations'!$H2746),INDEX('Emission Factors'!$E$5:$T$488,0,MATCH('GHG emissions calculations'!O$6,'Emission Factors'!$E$5:$T$5,0)),"",0)</f>
        <v>Electricity generated from geothermal</v>
      </c>
      <c r="P2746" s="313">
        <f t="array" ref="P2746">IFERROR(
    INDEX('Emission Factors'!$E$5:$P$488,
          MATCH(1,
                ('Emission Factors'!$E$5:$E$488 = 'GHG emissions calculations'!$F2746) *
                ('Emission Factors'!$H$5:$H$488 = 'GHG emissions calculations'!$H2746),
                0),
          MATCH('GHG emissions calculations'!P$6,'Emission Factors'!$E$5:$P$5,0)),
    "")</f>
        <v>3748.547036</v>
      </c>
      <c r="Q2746" s="311" t="str">
        <f t="array" ref="Q2746">IFERROR(
    IF(
        INDEX('Emission Factors'!$E$5:$P$488,
              MATCH(1,
                    ('Emission Factors'!$E$5:$E$488 = 'GHG emissions calculations'!$F2746) *
                    ('Emission Factors'!$H$5:$H$488 = 'GHG emissions calculations'!$H2746),
                    0),
              MATCH('GHG emissions calculations'!Q$6, 'Emission Factors'!$E$5:$P$5, 0)) &lt;&gt; "",
        INDEX('Emission Factors'!$E$5:$P$488,
              MATCH(1,
                    ('Emission Factors'!$E$5:$E$488 = 'GHG emissions calculations'!$F2746) *
                    ('Emission Factors'!$H$5:$H$488 = 'GHG emissions calculations'!$H2746),
                    0),
              MATCH('GHG emissions calculations'!Q$6, 'Emission Factors'!$E$5:$P$5, 0)),
        ""),
    "")</f>
        <v>kgCO2e / k€</v>
      </c>
      <c r="R2746" s="311" t="str">
        <f t="array" ref="R2746">IFERROR(
    IF(
        INDEX('Emission Factors'!$E$5:$R$488,
              MATCH(1,
                    ('Emission Factors'!$E$5:$E$488 = 'GHG emissions calculations'!$F2746) *
                    ('Emission Factors'!$H$5:$H$488 = 'GHG emissions calculations'!$H2746),
                    0),
              MATCH('GHG emissions calculations'!R$6, 'Emission Factors'!$E$5:$R$5, 0)) &lt;&gt; "",
        INDEX('Emission Factors'!$E$5:$R$488,
              MATCH(1,
                    ('Emission Factors'!$E$5:$E$488 = 'GHG emissions calculations'!$F2746) *
                    ('Emission Factors'!$H$5:$H$488 = 'GHG emissions calculations'!$H2746),
                    0),
              MATCH('GHG emissions calculations'!R$6, 'Emission Factors'!$E$5:$R$5, 0)),
        ""),
    "")</f>
        <v>Europe</v>
      </c>
      <c r="S2746" s="312">
        <f t="shared" si="5"/>
        <v>0</v>
      </c>
      <c r="T2746" s="23"/>
    </row>
    <row r="2747" ht="15.75" customHeight="1" outlineLevel="2">
      <c r="A2747" s="23"/>
      <c r="B2747" s="71"/>
      <c r="C2747" s="71"/>
      <c r="D2747" s="71"/>
      <c r="E2747" s="314"/>
      <c r="F2747" s="316" t="str">
        <f>Lists!AU53</f>
        <v>Renewable energy plant - Geothermal plant, unknown installed capacity - Global or unspecified region</v>
      </c>
      <c r="G2747" s="311" t="str">
        <f t="array" ref="G2747">XLOOKUP(1,('Emission Factors'!$E$5:$E$488='GHG emissions calculations'!$F2747)*('Emission Factors'!$H$5:$H$488='GHG emissions calculations'!$H2747),INDEX('Emission Factors'!$E$5:$T$488,0,MATCH('GHG emissions calculations'!G$2670,'Emission Factors'!$E$5:$T$5,0)),"",0)</f>
        <v/>
      </c>
      <c r="H2747" s="316" t="s">
        <v>238</v>
      </c>
      <c r="I2747" s="312" t="str">
        <f>IF(
    SUMIFS('Import data'!$L$57:$L$80,
           'Import data'!$J$57:$J$80, F2747,
           'Import data'!$G$57:$G$80, 'GHG emissions calculations'!$H2747,
           'Import data'!$I$57:$I$80,$E$2672) &lt;&gt; 0,
    SUMIFS('Import data'!$L$57:$L$80,
           'Import data'!$J$57:$J$80, F2747,
           'Import data'!$G$57:$G$80, 'GHG emissions calculations'!$H2747,
           'Import data'!$I$57:$I$80,$E$2672),
    ""
)</f>
        <v/>
      </c>
      <c r="J2747" s="311" t="str">
        <f t="array" ref="J2747">IF(
    XLOOKUP(F2747, 'Import data'!$J$26:$J$47, 'Import data'!$M$26:$M$47, "", 0) = "Please add the region-specific supplier emission factor or choose a different region available in the IAEG database.",
    "",
    XLOOKUP(F2747, 'Import data'!$J$26:$J$47, 'Import data'!$M$26:$M$47, "", 0)
)</f>
        <v/>
      </c>
      <c r="K2747" s="311" t="str">
        <f t="array" ref="K2747">IFERROR(
    XLOOKUP(F2747,
            _xlws.FILTER('Supplier Emission'!$G$55:$G$79,
                   ('Supplier Emission'!$D$55:$D$79=H2747) * ('Supplier Emission'!$F$55:$F$79=$E$2672)),
            _xlws.FILTER('Supplier Emission'!$I$55:$I$79,
                   ('Supplier Emission'!$D$55:$D$79=H2747) * ('Supplier Emission'!$F$55:$F$79=$E$2672)),
            ""),
    "")</f>
        <v/>
      </c>
      <c r="L2747" s="311" t="str">
        <f t="array" ref="L2747">IFERROR(
    XLOOKUP(F2747,
            _xlws.FILTER('Supplier Emission'!$G$55:$G$79,
                   ('Supplier Emission'!$D$55:$D$79=H2747) * ('Supplier Emission'!$F$55:$F$79=$E$2672)),
            _xlws.FILTER('Supplier Emission'!$J$55:$J$79,
                   ('Supplier Emission'!$D$55:$D$79=H2747) * ('Supplier Emission'!$F$55:$F$79=$E$2672)),
            ""),
    "")</f>
        <v/>
      </c>
      <c r="M2747" s="311" t="str">
        <f t="array" ref="M2747">IFERROR(
    XLOOKUP(F2747,
            _xlws.FILTER('Supplier Emission'!$G$55:$G$79,
                   ('Supplier Emission'!$D$55:$D$79=H2747) * ('Supplier Emission'!$F$55:$F$79=$E$2672)),
            _xlws.FILTER('Supplier Emission'!$M$55:$M$79,
                   ('Supplier Emission'!$D$55:$D$79=H2747) * ('Supplier Emission'!$F$55:$F$79=$E$2672)),
            ""),
    "")</f>
        <v/>
      </c>
      <c r="N2747" s="311" t="str">
        <f t="array" ref="N2747">IFERROR(
    XLOOKUP(F2747,
            _xlws.FILTER('Supplier Emission'!$G$55:$G$79,
                   ('Supplier Emission'!$D$55:$D$79=H2747) * ('Supplier Emission'!$F$55:$F$79=$E$2672)),
            _xlws.FILTER('Supplier Emission'!$H$55:$H$79,
                   ('Supplier Emission'!$D$55:$D$79=H2747) * ('Supplier Emission'!$F$55:$F$79=$E$2672)),
            ""),
    "")</f>
        <v/>
      </c>
      <c r="O2747" s="311" t="str">
        <f t="array" ref="O2747">XLOOKUP(1,('Emission Factors'!$E$5:$E$488='GHG emissions calculations'!$F2747)*('Emission Factors'!$H$5:$H$488='GHG emissions calculations'!$H2747),INDEX('Emission Factors'!$E$5:$T$488,0,MATCH('GHG emissions calculations'!O$6,'Emission Factors'!$E$5:$T$5,0)),"",0)</f>
        <v/>
      </c>
      <c r="P2747" s="313" t="str">
        <f t="array" ref="P2747">IFERROR(
    INDEX('Emission Factors'!$E$5:$P$488,
          MATCH(1,
                ('Emission Factors'!$E$5:$E$488 = 'GHG emissions calculations'!$F2747) *
                ('Emission Factors'!$H$5:$H$488 = 'GHG emissions calculations'!$H2747),
                0),
          MATCH('GHG emissions calculations'!P$6,'Emission Factors'!$E$5:$P$5,0)),
    "")</f>
        <v/>
      </c>
      <c r="Q2747" s="311" t="str">
        <f t="array" ref="Q2747">IFERROR(
    IF(
        INDEX('Emission Factors'!$E$5:$P$488,
              MATCH(1,
                    ('Emission Factors'!$E$5:$E$488 = 'GHG emissions calculations'!$F2747) *
                    ('Emission Factors'!$H$5:$H$488 = 'GHG emissions calculations'!$H2747),
                    0),
              MATCH('GHG emissions calculations'!Q$6, 'Emission Factors'!$E$5:$P$5, 0)) &lt;&gt; "",
        INDEX('Emission Factors'!$E$5:$P$488,
              MATCH(1,
                    ('Emission Factors'!$E$5:$E$488 = 'GHG emissions calculations'!$F2747) *
                    ('Emission Factors'!$H$5:$H$488 = 'GHG emissions calculations'!$H2747),
                    0),
              MATCH('GHG emissions calculations'!Q$6, 'Emission Factors'!$E$5:$P$5, 0)),
        ""),
    "")</f>
        <v/>
      </c>
      <c r="R2747" s="311" t="str">
        <f t="array" ref="R2747">IFERROR(
    IF(
        INDEX('Emission Factors'!$E$5:$R$488,
              MATCH(1,
                    ('Emission Factors'!$E$5:$E$488 = 'GHG emissions calculations'!$F2747) *
                    ('Emission Factors'!$H$5:$H$488 = 'GHG emissions calculations'!$H2747),
                    0),
              MATCH('GHG emissions calculations'!R$6, 'Emission Factors'!$E$5:$R$5, 0)) &lt;&gt; "",
        INDEX('Emission Factors'!$E$5:$R$488,
              MATCH(1,
                    ('Emission Factors'!$E$5:$E$488 = 'GHG emissions calculations'!$F2747) *
                    ('Emission Factors'!$H$5:$H$488 = 'GHG emissions calculations'!$H2747),
                    0),
              MATCH('GHG emissions calculations'!R$6, 'Emission Factors'!$E$5:$R$5, 0)),
        ""),
    "")</f>
        <v/>
      </c>
      <c r="S2747" s="312">
        <f t="shared" si="5"/>
        <v>0</v>
      </c>
      <c r="T2747" s="23"/>
    </row>
    <row r="2748" ht="15.75" customHeight="1" outlineLevel="2">
      <c r="A2748" s="23"/>
      <c r="B2748" s="71"/>
      <c r="C2748" s="71"/>
      <c r="D2748" s="71"/>
      <c r="E2748" s="314"/>
      <c r="F2748" s="316" t="str">
        <f>Lists!AU52</f>
        <v>Renewable energy plant - Geothermal plant, unknown installed capacity - Middle East</v>
      </c>
      <c r="G2748" s="311" t="str">
        <f t="array" ref="G2748">XLOOKUP(1,('Emission Factors'!$E$5:$E$488='GHG emissions calculations'!$F2748)*('Emission Factors'!$H$5:$H$488='GHG emissions calculations'!$H2748),INDEX('Emission Factors'!$E$5:$T$488,0,MATCH('GHG emissions calculations'!G$2670,'Emission Factors'!$E$5:$T$5,0)),"",0)</f>
        <v/>
      </c>
      <c r="H2748" s="316" t="s">
        <v>238</v>
      </c>
      <c r="I2748" s="312" t="str">
        <f>IF(
    SUMIFS('Import data'!$L$57:$L$80,
           'Import data'!$J$57:$J$80, F2748,
           'Import data'!$G$57:$G$80, 'GHG emissions calculations'!$H2748,
           'Import data'!$I$57:$I$80,$E$2672) &lt;&gt; 0,
    SUMIFS('Import data'!$L$57:$L$80,
           'Import data'!$J$57:$J$80, F2748,
           'Import data'!$G$57:$G$80, 'GHG emissions calculations'!$H2748,
           'Import data'!$I$57:$I$80,$E$2672),
    ""
)</f>
        <v/>
      </c>
      <c r="J2748" s="311" t="str">
        <f t="array" ref="J2748">IF(
    XLOOKUP(F2748, 'Import data'!$J$26:$J$47, 'Import data'!$M$26:$M$47, "", 0) = "Please add the region-specific supplier emission factor or choose a different region available in the IAEG database.",
    "",
    XLOOKUP(F2748, 'Import data'!$J$26:$J$47, 'Import data'!$M$26:$M$47, "", 0)
)</f>
        <v/>
      </c>
      <c r="K2748" s="311" t="str">
        <f t="array" ref="K2748">IFERROR(
    XLOOKUP(F2748,
            _xlws.FILTER('Supplier Emission'!$G$55:$G$79,
                   ('Supplier Emission'!$D$55:$D$79=H2748) * ('Supplier Emission'!$F$55:$F$79=$E$2672)),
            _xlws.FILTER('Supplier Emission'!$I$55:$I$79,
                   ('Supplier Emission'!$D$55:$D$79=H2748) * ('Supplier Emission'!$F$55:$F$79=$E$2672)),
            ""),
    "")</f>
        <v/>
      </c>
      <c r="L2748" s="311" t="str">
        <f t="array" ref="L2748">IFERROR(
    XLOOKUP(F2748,
            _xlws.FILTER('Supplier Emission'!$G$55:$G$79,
                   ('Supplier Emission'!$D$55:$D$79=H2748) * ('Supplier Emission'!$F$55:$F$79=$E$2672)),
            _xlws.FILTER('Supplier Emission'!$J$55:$J$79,
                   ('Supplier Emission'!$D$55:$D$79=H2748) * ('Supplier Emission'!$F$55:$F$79=$E$2672)),
            ""),
    "")</f>
        <v/>
      </c>
      <c r="M2748" s="311" t="str">
        <f t="array" ref="M2748">IFERROR(
    XLOOKUP(F2748,
            _xlws.FILTER('Supplier Emission'!$G$55:$G$79,
                   ('Supplier Emission'!$D$55:$D$79=H2748) * ('Supplier Emission'!$F$55:$F$79=$E$2672)),
            _xlws.FILTER('Supplier Emission'!$M$55:$M$79,
                   ('Supplier Emission'!$D$55:$D$79=H2748) * ('Supplier Emission'!$F$55:$F$79=$E$2672)),
            ""),
    "")</f>
        <v/>
      </c>
      <c r="N2748" s="311" t="str">
        <f t="array" ref="N2748">IFERROR(
    XLOOKUP(F2748,
            _xlws.FILTER('Supplier Emission'!$G$55:$G$79,
                   ('Supplier Emission'!$D$55:$D$79=H2748) * ('Supplier Emission'!$F$55:$F$79=$E$2672)),
            _xlws.FILTER('Supplier Emission'!$H$55:$H$79,
                   ('Supplier Emission'!$D$55:$D$79=H2748) * ('Supplier Emission'!$F$55:$F$79=$E$2672)),
            ""),
    "")</f>
        <v/>
      </c>
      <c r="O2748" s="311" t="str">
        <f t="array" ref="O2748">XLOOKUP(1,('Emission Factors'!$E$5:$E$488='GHG emissions calculations'!$F2748)*('Emission Factors'!$H$5:$H$488='GHG emissions calculations'!$H2748),INDEX('Emission Factors'!$E$5:$T$488,0,MATCH('GHG emissions calculations'!O$6,'Emission Factors'!$E$5:$T$5,0)),"",0)</f>
        <v/>
      </c>
      <c r="P2748" s="313" t="str">
        <f t="array" ref="P2748">IFERROR(
    INDEX('Emission Factors'!$E$5:$P$488,
          MATCH(1,
                ('Emission Factors'!$E$5:$E$488 = 'GHG emissions calculations'!$F2748) *
                ('Emission Factors'!$H$5:$H$488 = 'GHG emissions calculations'!$H2748),
                0),
          MATCH('GHG emissions calculations'!P$6,'Emission Factors'!$E$5:$P$5,0)),
    "")</f>
        <v/>
      </c>
      <c r="Q2748" s="311" t="str">
        <f t="array" ref="Q2748">IFERROR(
    IF(
        INDEX('Emission Factors'!$E$5:$P$488,
              MATCH(1,
                    ('Emission Factors'!$E$5:$E$488 = 'GHG emissions calculations'!$F2748) *
                    ('Emission Factors'!$H$5:$H$488 = 'GHG emissions calculations'!$H2748),
                    0),
              MATCH('GHG emissions calculations'!Q$6, 'Emission Factors'!$E$5:$P$5, 0)) &lt;&gt; "",
        INDEX('Emission Factors'!$E$5:$P$488,
              MATCH(1,
                    ('Emission Factors'!$E$5:$E$488 = 'GHG emissions calculations'!$F2748) *
                    ('Emission Factors'!$H$5:$H$488 = 'GHG emissions calculations'!$H2748),
                    0),
              MATCH('GHG emissions calculations'!Q$6, 'Emission Factors'!$E$5:$P$5, 0)),
        ""),
    "")</f>
        <v/>
      </c>
      <c r="R2748" s="311" t="str">
        <f t="array" ref="R2748">IFERROR(
    IF(
        INDEX('Emission Factors'!$E$5:$R$488,
              MATCH(1,
                    ('Emission Factors'!$E$5:$E$488 = 'GHG emissions calculations'!$F2748) *
                    ('Emission Factors'!$H$5:$H$488 = 'GHG emissions calculations'!$H2748),
                    0),
              MATCH('GHG emissions calculations'!R$6, 'Emission Factors'!$E$5:$R$5, 0)) &lt;&gt; "",
        INDEX('Emission Factors'!$E$5:$R$488,
              MATCH(1,
                    ('Emission Factors'!$E$5:$E$488 = 'GHG emissions calculations'!$F2748) *
                    ('Emission Factors'!$H$5:$H$488 = 'GHG emissions calculations'!$H2748),
                    0),
              MATCH('GHG emissions calculations'!R$6, 'Emission Factors'!$E$5:$R$5, 0)),
        ""),
    "")</f>
        <v/>
      </c>
      <c r="S2748" s="312">
        <f t="shared" si="5"/>
        <v>0</v>
      </c>
      <c r="T2748" s="23"/>
    </row>
    <row r="2749" ht="15.75" customHeight="1" outlineLevel="2">
      <c r="A2749" s="23"/>
      <c r="B2749" s="71"/>
      <c r="C2749" s="71"/>
      <c r="D2749" s="71"/>
      <c r="E2749" s="314"/>
      <c r="F2749" s="316" t="str">
        <f>Lists!AU51</f>
        <v>Renewable energy plant - Geothermal plant, unknown installed capacity - Oceania</v>
      </c>
      <c r="G2749" s="311" t="str">
        <f t="array" ref="G2749">XLOOKUP(1,('Emission Factors'!$E$5:$E$488='GHG emissions calculations'!$F2749)*('Emission Factors'!$H$5:$H$488='GHG emissions calculations'!$H2749),INDEX('Emission Factors'!$E$5:$T$488,0,MATCH('GHG emissions calculations'!G$2670,'Emission Factors'!$E$5:$T$5,0)),"",0)</f>
        <v/>
      </c>
      <c r="H2749" s="316" t="s">
        <v>238</v>
      </c>
      <c r="I2749" s="312" t="str">
        <f>IF(
    SUMIFS('Import data'!$L$57:$L$80,
           'Import data'!$J$57:$J$80, F2749,
           'Import data'!$G$57:$G$80, 'GHG emissions calculations'!$H2749,
           'Import data'!$I$57:$I$80,$E$2672) &lt;&gt; 0,
    SUMIFS('Import data'!$L$57:$L$80,
           'Import data'!$J$57:$J$80, F2749,
           'Import data'!$G$57:$G$80, 'GHG emissions calculations'!$H2749,
           'Import data'!$I$57:$I$80,$E$2672),
    ""
)</f>
        <v/>
      </c>
      <c r="J2749" s="311" t="str">
        <f t="array" ref="J2749">IF(
    XLOOKUP(F2749, 'Import data'!$J$26:$J$47, 'Import data'!$M$26:$M$47, "", 0) = "Please add the region-specific supplier emission factor or choose a different region available in the IAEG database.",
    "",
    XLOOKUP(F2749, 'Import data'!$J$26:$J$47, 'Import data'!$M$26:$M$47, "", 0)
)</f>
        <v/>
      </c>
      <c r="K2749" s="311" t="str">
        <f t="array" ref="K2749">IFERROR(
    XLOOKUP(F2749,
            _xlws.FILTER('Supplier Emission'!$G$55:$G$79,
                   ('Supplier Emission'!$D$55:$D$79=H2749) * ('Supplier Emission'!$F$55:$F$79=$E$2672)),
            _xlws.FILTER('Supplier Emission'!$I$55:$I$79,
                   ('Supplier Emission'!$D$55:$D$79=H2749) * ('Supplier Emission'!$F$55:$F$79=$E$2672)),
            ""),
    "")</f>
        <v/>
      </c>
      <c r="L2749" s="311" t="str">
        <f t="array" ref="L2749">IFERROR(
    XLOOKUP(F2749,
            _xlws.FILTER('Supplier Emission'!$G$55:$G$79,
                   ('Supplier Emission'!$D$55:$D$79=H2749) * ('Supplier Emission'!$F$55:$F$79=$E$2672)),
            _xlws.FILTER('Supplier Emission'!$J$55:$J$79,
                   ('Supplier Emission'!$D$55:$D$79=H2749) * ('Supplier Emission'!$F$55:$F$79=$E$2672)),
            ""),
    "")</f>
        <v/>
      </c>
      <c r="M2749" s="311" t="str">
        <f t="array" ref="M2749">IFERROR(
    XLOOKUP(F2749,
            _xlws.FILTER('Supplier Emission'!$G$55:$G$79,
                   ('Supplier Emission'!$D$55:$D$79=H2749) * ('Supplier Emission'!$F$55:$F$79=$E$2672)),
            _xlws.FILTER('Supplier Emission'!$M$55:$M$79,
                   ('Supplier Emission'!$D$55:$D$79=H2749) * ('Supplier Emission'!$F$55:$F$79=$E$2672)),
            ""),
    "")</f>
        <v/>
      </c>
      <c r="N2749" s="311" t="str">
        <f t="array" ref="N2749">IFERROR(
    XLOOKUP(F2749,
            _xlws.FILTER('Supplier Emission'!$G$55:$G$79,
                   ('Supplier Emission'!$D$55:$D$79=H2749) * ('Supplier Emission'!$F$55:$F$79=$E$2672)),
            _xlws.FILTER('Supplier Emission'!$H$55:$H$79,
                   ('Supplier Emission'!$D$55:$D$79=H2749) * ('Supplier Emission'!$F$55:$F$79=$E$2672)),
            ""),
    "")</f>
        <v/>
      </c>
      <c r="O2749" s="311" t="str">
        <f t="array" ref="O2749">XLOOKUP(1,('Emission Factors'!$E$5:$E$488='GHG emissions calculations'!$F2749)*('Emission Factors'!$H$5:$H$488='GHG emissions calculations'!$H2749),INDEX('Emission Factors'!$E$5:$T$488,0,MATCH('GHG emissions calculations'!O$6,'Emission Factors'!$E$5:$T$5,0)),"",0)</f>
        <v/>
      </c>
      <c r="P2749" s="313" t="str">
        <f t="array" ref="P2749">IFERROR(
    INDEX('Emission Factors'!$E$5:$P$488,
          MATCH(1,
                ('Emission Factors'!$E$5:$E$488 = 'GHG emissions calculations'!$F2749) *
                ('Emission Factors'!$H$5:$H$488 = 'GHG emissions calculations'!$H2749),
                0),
          MATCH('GHG emissions calculations'!P$6,'Emission Factors'!$E$5:$P$5,0)),
    "")</f>
        <v/>
      </c>
      <c r="Q2749" s="311" t="str">
        <f t="array" ref="Q2749">IFERROR(
    IF(
        INDEX('Emission Factors'!$E$5:$P$488,
              MATCH(1,
                    ('Emission Factors'!$E$5:$E$488 = 'GHG emissions calculations'!$F2749) *
                    ('Emission Factors'!$H$5:$H$488 = 'GHG emissions calculations'!$H2749),
                    0),
              MATCH('GHG emissions calculations'!Q$6, 'Emission Factors'!$E$5:$P$5, 0)) &lt;&gt; "",
        INDEX('Emission Factors'!$E$5:$P$488,
              MATCH(1,
                    ('Emission Factors'!$E$5:$E$488 = 'GHG emissions calculations'!$F2749) *
                    ('Emission Factors'!$H$5:$H$488 = 'GHG emissions calculations'!$H2749),
                    0),
              MATCH('GHG emissions calculations'!Q$6, 'Emission Factors'!$E$5:$P$5, 0)),
        ""),
    "")</f>
        <v/>
      </c>
      <c r="R2749" s="311" t="str">
        <f t="array" ref="R2749">IFERROR(
    IF(
        INDEX('Emission Factors'!$E$5:$R$488,
              MATCH(1,
                    ('Emission Factors'!$E$5:$E$488 = 'GHG emissions calculations'!$F2749) *
                    ('Emission Factors'!$H$5:$H$488 = 'GHG emissions calculations'!$H2749),
                    0),
              MATCH('GHG emissions calculations'!R$6, 'Emission Factors'!$E$5:$R$5, 0)) &lt;&gt; "",
        INDEX('Emission Factors'!$E$5:$R$488,
              MATCH(1,
                    ('Emission Factors'!$E$5:$E$488 = 'GHG emissions calculations'!$F2749) *
                    ('Emission Factors'!$H$5:$H$488 = 'GHG emissions calculations'!$H2749),
                    0),
              MATCH('GHG emissions calculations'!R$6, 'Emission Factors'!$E$5:$R$5, 0)),
        ""),
    "")</f>
        <v/>
      </c>
      <c r="S2749" s="312">
        <f t="shared" si="5"/>
        <v>0</v>
      </c>
      <c r="T2749" s="23"/>
    </row>
    <row r="2750" ht="15.75" customHeight="1" outlineLevel="2">
      <c r="A2750" s="23"/>
      <c r="B2750" s="71"/>
      <c r="C2750" s="71"/>
      <c r="D2750" s="71"/>
      <c r="E2750" s="314"/>
      <c r="F2750" s="316" t="str">
        <f>Lists!AV48</f>
        <v>Renewable energy plant - Solar PV plant - Africa</v>
      </c>
      <c r="G2750" s="311" t="str">
        <f t="array" ref="G2750">XLOOKUP(1,('Emission Factors'!$E$5:$E$488='GHG emissions calculations'!$F2750)*('Emission Factors'!$H$5:$H$488='GHG emissions calculations'!$H2750),INDEX('Emission Factors'!$E$5:$T$488,0,MATCH('GHG emissions calculations'!G$2670,'Emission Factors'!$E$5:$T$5,0)),"",0)</f>
        <v/>
      </c>
      <c r="H2750" s="316" t="s">
        <v>237</v>
      </c>
      <c r="I2750" s="312" t="str">
        <f>IF(
    SUMIFS('Import data'!$L$57:$L$80,
           'Import data'!$J$57:$J$80, F2750,
           'Import data'!$G$57:$G$80, 'GHG emissions calculations'!$H2750,
           'Import data'!$I$57:$I$80,$E$2672) &lt;&gt; 0,
    SUMIFS('Import data'!$L$57:$L$80,
           'Import data'!$J$57:$J$80, F2750,
           'Import data'!$G$57:$G$80, 'GHG emissions calculations'!$H2750,
           'Import data'!$I$57:$I$80,$E$2672),
    ""
)</f>
        <v/>
      </c>
      <c r="J2750" s="311" t="str">
        <f t="array" ref="J2750">IF(
    XLOOKUP(F2750, 'Import data'!$J$26:$J$47, 'Import data'!$M$26:$M$47, "", 0) = "Please add the region-specific supplier emission factor or choose a different region available in the IAEG database.",
    "",
    XLOOKUP(F2750, 'Import data'!$J$26:$J$47, 'Import data'!$M$26:$M$47, "", 0)
)</f>
        <v/>
      </c>
      <c r="K2750" s="311" t="str">
        <f t="array" ref="K2750">IFERROR(
    XLOOKUP(F2750,
            _xlws.FILTER('Supplier Emission'!$G$55:$G$79,
                   ('Supplier Emission'!$D$55:$D$79=H2750) * ('Supplier Emission'!$F$55:$F$79=$E$2672)),
            _xlws.FILTER('Supplier Emission'!$I$55:$I$79,
                   ('Supplier Emission'!$D$55:$D$79=H2750) * ('Supplier Emission'!$F$55:$F$79=$E$2672)),
            ""),
    "")</f>
        <v/>
      </c>
      <c r="L2750" s="311" t="str">
        <f t="array" ref="L2750">IFERROR(
    XLOOKUP(F2750,
            _xlws.FILTER('Supplier Emission'!$G$55:$G$79,
                   ('Supplier Emission'!$D$55:$D$79=H2750) * ('Supplier Emission'!$F$55:$F$79=$E$2672)),
            _xlws.FILTER('Supplier Emission'!$J$55:$J$79,
                   ('Supplier Emission'!$D$55:$D$79=H2750) * ('Supplier Emission'!$F$55:$F$79=$E$2672)),
            ""),
    "")</f>
        <v/>
      </c>
      <c r="M2750" s="311" t="str">
        <f t="array" ref="M2750">IFERROR(
    XLOOKUP(F2750,
            _xlws.FILTER('Supplier Emission'!$G$55:$G$79,
                   ('Supplier Emission'!$D$55:$D$79=H2750) * ('Supplier Emission'!$F$55:$F$79=$E$2672)),
            _xlws.FILTER('Supplier Emission'!$M$55:$M$79,
                   ('Supplier Emission'!$D$55:$D$79=H2750) * ('Supplier Emission'!$F$55:$F$79=$E$2672)),
            ""),
    "")</f>
        <v/>
      </c>
      <c r="N2750" s="311" t="str">
        <f t="array" ref="N2750">IFERROR(
    XLOOKUP(F2750,
            _xlws.FILTER('Supplier Emission'!$G$55:$G$79,
                   ('Supplier Emission'!$D$55:$D$79=H2750) * ('Supplier Emission'!$F$55:$F$79=$E$2672)),
            _xlws.FILTER('Supplier Emission'!$H$55:$H$79,
                   ('Supplier Emission'!$D$55:$D$79=H2750) * ('Supplier Emission'!$F$55:$F$79=$E$2672)),
            ""),
    "")</f>
        <v/>
      </c>
      <c r="O2750" s="311" t="str">
        <f t="array" ref="O2750">XLOOKUP(1,('Emission Factors'!$E$5:$E$488='GHG emissions calculations'!$F2750)*('Emission Factors'!$H$5:$H$488='GHG emissions calculations'!$H2750),INDEX('Emission Factors'!$E$5:$T$488,0,MATCH('GHG emissions calculations'!O$6,'Emission Factors'!$E$5:$T$5,0)),"",0)</f>
        <v/>
      </c>
      <c r="P2750" s="313" t="str">
        <f t="array" ref="P2750">IFERROR(
    INDEX('Emission Factors'!$E$5:$P$488,
          MATCH(1,
                ('Emission Factors'!$E$5:$E$488 = 'GHG emissions calculations'!$F2750) *
                ('Emission Factors'!$H$5:$H$488 = 'GHG emissions calculations'!$H2750),
                0),
          MATCH('GHG emissions calculations'!P$6,'Emission Factors'!$E$5:$P$5,0)),
    "")</f>
        <v/>
      </c>
      <c r="Q2750" s="311" t="str">
        <f t="array" ref="Q2750">IFERROR(
    IF(
        INDEX('Emission Factors'!$E$5:$P$488,
              MATCH(1,
                    ('Emission Factors'!$E$5:$E$488 = 'GHG emissions calculations'!$F2750) *
                    ('Emission Factors'!$H$5:$H$488 = 'GHG emissions calculations'!$H2750),
                    0),
              MATCH('GHG emissions calculations'!Q$6, 'Emission Factors'!$E$5:$P$5, 0)) &lt;&gt; "",
        INDEX('Emission Factors'!$E$5:$P$488,
              MATCH(1,
                    ('Emission Factors'!$E$5:$E$488 = 'GHG emissions calculations'!$F2750) *
                    ('Emission Factors'!$H$5:$H$488 = 'GHG emissions calculations'!$H2750),
                    0),
              MATCH('GHG emissions calculations'!Q$6, 'Emission Factors'!$E$5:$P$5, 0)),
        ""),
    "")</f>
        <v/>
      </c>
      <c r="R2750" s="311" t="str">
        <f t="array" ref="R2750">IFERROR(
    IF(
        INDEX('Emission Factors'!$E$5:$R$488,
              MATCH(1,
                    ('Emission Factors'!$E$5:$E$488 = 'GHG emissions calculations'!$F2750) *
                    ('Emission Factors'!$H$5:$H$488 = 'GHG emissions calculations'!$H2750),
                    0),
              MATCH('GHG emissions calculations'!R$6, 'Emission Factors'!$E$5:$R$5, 0)) &lt;&gt; "",
        INDEX('Emission Factors'!$E$5:$R$488,
              MATCH(1,
                    ('Emission Factors'!$E$5:$E$488 = 'GHG emissions calculations'!$F2750) *
                    ('Emission Factors'!$H$5:$H$488 = 'GHG emissions calculations'!$H2750),
                    0),
              MATCH('GHG emissions calculations'!R$6, 'Emission Factors'!$E$5:$R$5, 0)),
        ""),
    "")</f>
        <v/>
      </c>
      <c r="S2750" s="312">
        <f t="shared" si="5"/>
        <v>0</v>
      </c>
      <c r="T2750" s="23"/>
    </row>
    <row r="2751" ht="15.75" customHeight="1" outlineLevel="2">
      <c r="A2751" s="23"/>
      <c r="B2751" s="71"/>
      <c r="C2751" s="71"/>
      <c r="D2751" s="71"/>
      <c r="E2751" s="314"/>
      <c r="F2751" s="316" t="str">
        <f>Lists!AV46</f>
        <v>Renewable energy plant - Solar PV plant - America</v>
      </c>
      <c r="G2751" s="311" t="str">
        <f t="array" ref="G2751">XLOOKUP(1,('Emission Factors'!$E$5:$E$488='GHG emissions calculations'!$F2751)*('Emission Factors'!$H$5:$H$488='GHG emissions calculations'!$H2751),INDEX('Emission Factors'!$E$5:$T$488,0,MATCH('GHG emissions calculations'!G$2670,'Emission Factors'!$E$5:$T$5,0)),"",0)</f>
        <v/>
      </c>
      <c r="H2751" s="316" t="s">
        <v>237</v>
      </c>
      <c r="I2751" s="312" t="str">
        <f>IF(
    SUMIFS('Import data'!$L$57:$L$80,
           'Import data'!$J$57:$J$80, F2751,
           'Import data'!$G$57:$G$80, 'GHG emissions calculations'!$H2751,
           'Import data'!$I$57:$I$80,$E$2672) &lt;&gt; 0,
    SUMIFS('Import data'!$L$57:$L$80,
           'Import data'!$J$57:$J$80, F2751,
           'Import data'!$G$57:$G$80, 'GHG emissions calculations'!$H2751,
           'Import data'!$I$57:$I$80,$E$2672),
    ""
)</f>
        <v/>
      </c>
      <c r="J2751" s="311" t="str">
        <f t="array" ref="J2751">IF(
    XLOOKUP(F2751, 'Import data'!$J$26:$J$47, 'Import data'!$M$26:$M$47, "", 0) = "Please add the region-specific supplier emission factor or choose a different region available in the IAEG database.",
    "",
    XLOOKUP(F2751, 'Import data'!$J$26:$J$47, 'Import data'!$M$26:$M$47, "", 0)
)</f>
        <v/>
      </c>
      <c r="K2751" s="311" t="str">
        <f t="array" ref="K2751">IFERROR(
    XLOOKUP(F2751,
            _xlws.FILTER('Supplier Emission'!$G$55:$G$79,
                   ('Supplier Emission'!$D$55:$D$79=H2751) * ('Supplier Emission'!$F$55:$F$79=$E$2672)),
            _xlws.FILTER('Supplier Emission'!$I$55:$I$79,
                   ('Supplier Emission'!$D$55:$D$79=H2751) * ('Supplier Emission'!$F$55:$F$79=$E$2672)),
            ""),
    "")</f>
        <v/>
      </c>
      <c r="L2751" s="311" t="str">
        <f t="array" ref="L2751">IFERROR(
    XLOOKUP(F2751,
            _xlws.FILTER('Supplier Emission'!$G$55:$G$79,
                   ('Supplier Emission'!$D$55:$D$79=H2751) * ('Supplier Emission'!$F$55:$F$79=$E$2672)),
            _xlws.FILTER('Supplier Emission'!$J$55:$J$79,
                   ('Supplier Emission'!$D$55:$D$79=H2751) * ('Supplier Emission'!$F$55:$F$79=$E$2672)),
            ""),
    "")</f>
        <v/>
      </c>
      <c r="M2751" s="311" t="str">
        <f t="array" ref="M2751">IFERROR(
    XLOOKUP(F2751,
            _xlws.FILTER('Supplier Emission'!$G$55:$G$79,
                   ('Supplier Emission'!$D$55:$D$79=H2751) * ('Supplier Emission'!$F$55:$F$79=$E$2672)),
            _xlws.FILTER('Supplier Emission'!$M$55:$M$79,
                   ('Supplier Emission'!$D$55:$D$79=H2751) * ('Supplier Emission'!$F$55:$F$79=$E$2672)),
            ""),
    "")</f>
        <v/>
      </c>
      <c r="N2751" s="311" t="str">
        <f t="array" ref="N2751">IFERROR(
    XLOOKUP(F2751,
            _xlws.FILTER('Supplier Emission'!$G$55:$G$79,
                   ('Supplier Emission'!$D$55:$D$79=H2751) * ('Supplier Emission'!$F$55:$F$79=$E$2672)),
            _xlws.FILTER('Supplier Emission'!$H$55:$H$79,
                   ('Supplier Emission'!$D$55:$D$79=H2751) * ('Supplier Emission'!$F$55:$F$79=$E$2672)),
            ""),
    "")</f>
        <v/>
      </c>
      <c r="O2751" s="311" t="str">
        <f t="array" ref="O2751">XLOOKUP(1,('Emission Factors'!$E$5:$E$488='GHG emissions calculations'!$F2751)*('Emission Factors'!$H$5:$H$488='GHG emissions calculations'!$H2751),INDEX('Emission Factors'!$E$5:$T$488,0,MATCH('GHG emissions calculations'!O$6,'Emission Factors'!$E$5:$T$5,0)),"",0)</f>
        <v/>
      </c>
      <c r="P2751" s="313" t="str">
        <f t="array" ref="P2751">IFERROR(
    INDEX('Emission Factors'!$E$5:$P$488,
          MATCH(1,
                ('Emission Factors'!$E$5:$E$488 = 'GHG emissions calculations'!$F2751) *
                ('Emission Factors'!$H$5:$H$488 = 'GHG emissions calculations'!$H2751),
                0),
          MATCH('GHG emissions calculations'!P$6,'Emission Factors'!$E$5:$P$5,0)),
    "")</f>
        <v/>
      </c>
      <c r="Q2751" s="311" t="str">
        <f t="array" ref="Q2751">IFERROR(
    IF(
        INDEX('Emission Factors'!$E$5:$P$488,
              MATCH(1,
                    ('Emission Factors'!$E$5:$E$488 = 'GHG emissions calculations'!$F2751) *
                    ('Emission Factors'!$H$5:$H$488 = 'GHG emissions calculations'!$H2751),
                    0),
              MATCH('GHG emissions calculations'!Q$6, 'Emission Factors'!$E$5:$P$5, 0)) &lt;&gt; "",
        INDEX('Emission Factors'!$E$5:$P$488,
              MATCH(1,
                    ('Emission Factors'!$E$5:$E$488 = 'GHG emissions calculations'!$F2751) *
                    ('Emission Factors'!$H$5:$H$488 = 'GHG emissions calculations'!$H2751),
                    0),
              MATCH('GHG emissions calculations'!Q$6, 'Emission Factors'!$E$5:$P$5, 0)),
        ""),
    "")</f>
        <v/>
      </c>
      <c r="R2751" s="311" t="str">
        <f t="array" ref="R2751">IFERROR(
    IF(
        INDEX('Emission Factors'!$E$5:$R$488,
              MATCH(1,
                    ('Emission Factors'!$E$5:$E$488 = 'GHG emissions calculations'!$F2751) *
                    ('Emission Factors'!$H$5:$H$488 = 'GHG emissions calculations'!$H2751),
                    0),
              MATCH('GHG emissions calculations'!R$6, 'Emission Factors'!$E$5:$R$5, 0)) &lt;&gt; "",
        INDEX('Emission Factors'!$E$5:$R$488,
              MATCH(1,
                    ('Emission Factors'!$E$5:$E$488 = 'GHG emissions calculations'!$F2751) *
                    ('Emission Factors'!$H$5:$H$488 = 'GHG emissions calculations'!$H2751),
                    0),
              MATCH('GHG emissions calculations'!R$6, 'Emission Factors'!$E$5:$R$5, 0)),
        ""),
    "")</f>
        <v/>
      </c>
      <c r="S2751" s="312">
        <f t="shared" si="5"/>
        <v>0</v>
      </c>
      <c r="T2751" s="23"/>
    </row>
    <row r="2752" ht="15.75" customHeight="1" outlineLevel="2">
      <c r="A2752" s="23"/>
      <c r="B2752" s="71"/>
      <c r="C2752" s="71"/>
      <c r="D2752" s="71"/>
      <c r="E2752" s="314"/>
      <c r="F2752" s="316" t="str">
        <f>Lists!AV49</f>
        <v>Renewable energy plant - Solar PV plant - Asia</v>
      </c>
      <c r="G2752" s="311" t="str">
        <f t="array" ref="G2752">XLOOKUP(1,('Emission Factors'!$E$5:$E$488='GHG emissions calculations'!$F2752)*('Emission Factors'!$H$5:$H$488='GHG emissions calculations'!$H2752),INDEX('Emission Factors'!$E$5:$T$488,0,MATCH('GHG emissions calculations'!G$2670,'Emission Factors'!$E$5:$T$5,0)),"",0)</f>
        <v/>
      </c>
      <c r="H2752" s="316" t="s">
        <v>237</v>
      </c>
      <c r="I2752" s="312" t="str">
        <f>IF(
    SUMIFS('Import data'!$L$57:$L$80,
           'Import data'!$J$57:$J$80, F2752,
           'Import data'!$G$57:$G$80, 'GHG emissions calculations'!$H2752,
           'Import data'!$I$57:$I$80,$E$2672) &lt;&gt; 0,
    SUMIFS('Import data'!$L$57:$L$80,
           'Import data'!$J$57:$J$80, F2752,
           'Import data'!$G$57:$G$80, 'GHG emissions calculations'!$H2752,
           'Import data'!$I$57:$I$80,$E$2672),
    ""
)</f>
        <v/>
      </c>
      <c r="J2752" s="311" t="str">
        <f t="array" ref="J2752">IF(
    XLOOKUP(F2752, 'Import data'!$J$26:$J$47, 'Import data'!$M$26:$M$47, "", 0) = "Please add the region-specific supplier emission factor or choose a different region available in the IAEG database.",
    "",
    XLOOKUP(F2752, 'Import data'!$J$26:$J$47, 'Import data'!$M$26:$M$47, "", 0)
)</f>
        <v/>
      </c>
      <c r="K2752" s="311" t="str">
        <f t="array" ref="K2752">IFERROR(
    XLOOKUP(F2752,
            _xlws.FILTER('Supplier Emission'!$G$55:$G$79,
                   ('Supplier Emission'!$D$55:$D$79=H2752) * ('Supplier Emission'!$F$55:$F$79=$E$2672)),
            _xlws.FILTER('Supplier Emission'!$I$55:$I$79,
                   ('Supplier Emission'!$D$55:$D$79=H2752) * ('Supplier Emission'!$F$55:$F$79=$E$2672)),
            ""),
    "")</f>
        <v/>
      </c>
      <c r="L2752" s="311" t="str">
        <f t="array" ref="L2752">IFERROR(
    XLOOKUP(F2752,
            _xlws.FILTER('Supplier Emission'!$G$55:$G$79,
                   ('Supplier Emission'!$D$55:$D$79=H2752) * ('Supplier Emission'!$F$55:$F$79=$E$2672)),
            _xlws.FILTER('Supplier Emission'!$J$55:$J$79,
                   ('Supplier Emission'!$D$55:$D$79=H2752) * ('Supplier Emission'!$F$55:$F$79=$E$2672)),
            ""),
    "")</f>
        <v/>
      </c>
      <c r="M2752" s="311" t="str">
        <f t="array" ref="M2752">IFERROR(
    XLOOKUP(F2752,
            _xlws.FILTER('Supplier Emission'!$G$55:$G$79,
                   ('Supplier Emission'!$D$55:$D$79=H2752) * ('Supplier Emission'!$F$55:$F$79=$E$2672)),
            _xlws.FILTER('Supplier Emission'!$M$55:$M$79,
                   ('Supplier Emission'!$D$55:$D$79=H2752) * ('Supplier Emission'!$F$55:$F$79=$E$2672)),
            ""),
    "")</f>
        <v/>
      </c>
      <c r="N2752" s="311" t="str">
        <f t="array" ref="N2752">IFERROR(
    XLOOKUP(F2752,
            _xlws.FILTER('Supplier Emission'!$G$55:$G$79,
                   ('Supplier Emission'!$D$55:$D$79=H2752) * ('Supplier Emission'!$F$55:$F$79=$E$2672)),
            _xlws.FILTER('Supplier Emission'!$H$55:$H$79,
                   ('Supplier Emission'!$D$55:$D$79=H2752) * ('Supplier Emission'!$F$55:$F$79=$E$2672)),
            ""),
    "")</f>
        <v/>
      </c>
      <c r="O2752" s="311" t="str">
        <f t="array" ref="O2752">XLOOKUP(1,('Emission Factors'!$E$5:$E$488='GHG emissions calculations'!$F2752)*('Emission Factors'!$H$5:$H$488='GHG emissions calculations'!$H2752),INDEX('Emission Factors'!$E$5:$T$488,0,MATCH('GHG emissions calculations'!O$6,'Emission Factors'!$E$5:$T$5,0)),"",0)</f>
        <v/>
      </c>
      <c r="P2752" s="313" t="str">
        <f t="array" ref="P2752">IFERROR(
    INDEX('Emission Factors'!$E$5:$P$488,
          MATCH(1,
                ('Emission Factors'!$E$5:$E$488 = 'GHG emissions calculations'!$F2752) *
                ('Emission Factors'!$H$5:$H$488 = 'GHG emissions calculations'!$H2752),
                0),
          MATCH('GHG emissions calculations'!P$6,'Emission Factors'!$E$5:$P$5,0)),
    "")</f>
        <v/>
      </c>
      <c r="Q2752" s="311" t="str">
        <f t="array" ref="Q2752">IFERROR(
    IF(
        INDEX('Emission Factors'!$E$5:$P$488,
              MATCH(1,
                    ('Emission Factors'!$E$5:$E$488 = 'GHG emissions calculations'!$F2752) *
                    ('Emission Factors'!$H$5:$H$488 = 'GHG emissions calculations'!$H2752),
                    0),
              MATCH('GHG emissions calculations'!Q$6, 'Emission Factors'!$E$5:$P$5, 0)) &lt;&gt; "",
        INDEX('Emission Factors'!$E$5:$P$488,
              MATCH(1,
                    ('Emission Factors'!$E$5:$E$488 = 'GHG emissions calculations'!$F2752) *
                    ('Emission Factors'!$H$5:$H$488 = 'GHG emissions calculations'!$H2752),
                    0),
              MATCH('GHG emissions calculations'!Q$6, 'Emission Factors'!$E$5:$P$5, 0)),
        ""),
    "")</f>
        <v/>
      </c>
      <c r="R2752" s="311" t="str">
        <f t="array" ref="R2752">IFERROR(
    IF(
        INDEX('Emission Factors'!$E$5:$R$488,
              MATCH(1,
                    ('Emission Factors'!$E$5:$E$488 = 'GHG emissions calculations'!$F2752) *
                    ('Emission Factors'!$H$5:$H$488 = 'GHG emissions calculations'!$H2752),
                    0),
              MATCH('GHG emissions calculations'!R$6, 'Emission Factors'!$E$5:$R$5, 0)) &lt;&gt; "",
        INDEX('Emission Factors'!$E$5:$R$488,
              MATCH(1,
                    ('Emission Factors'!$E$5:$E$488 = 'GHG emissions calculations'!$F2752) *
                    ('Emission Factors'!$H$5:$H$488 = 'GHG emissions calculations'!$H2752),
                    0),
              MATCH('GHG emissions calculations'!R$6, 'Emission Factors'!$E$5:$R$5, 0)),
        ""),
    "")</f>
        <v/>
      </c>
      <c r="S2752" s="312">
        <f t="shared" si="5"/>
        <v>0</v>
      </c>
      <c r="T2752" s="23"/>
    </row>
    <row r="2753" ht="15.75" customHeight="1" outlineLevel="2">
      <c r="A2753" s="23"/>
      <c r="B2753" s="71"/>
      <c r="C2753" s="71"/>
      <c r="D2753" s="71"/>
      <c r="E2753" s="314"/>
      <c r="F2753" s="316" t="str">
        <f>Lists!AV47</f>
        <v>Renewable energy plant - Solar PV plant - Europe</v>
      </c>
      <c r="G2753" s="311">
        <f t="array" ref="G2753">XLOOKUP(1,('Emission Factors'!$E$5:$E$488='GHG emissions calculations'!$F2753)*('Emission Factors'!$H$5:$H$488='GHG emissions calculations'!$H2753),INDEX('Emission Factors'!$E$5:$T$488,0,MATCH('GHG emissions calculations'!G$2670,'Emission Factors'!$E$5:$T$5,0)),"",0)</f>
        <v>3</v>
      </c>
      <c r="H2753" s="316" t="s">
        <v>237</v>
      </c>
      <c r="I2753" s="312" t="str">
        <f>IF(
    SUMIFS('Import data'!$L$57:$L$80,
           'Import data'!$J$57:$J$80, F2753,
           'Import data'!$G$57:$G$80, 'GHG emissions calculations'!$H2753,
           'Import data'!$I$57:$I$80,$E$2672) &lt;&gt; 0,
    SUMIFS('Import data'!$L$57:$L$80,
           'Import data'!$J$57:$J$80, F2753,
           'Import data'!$G$57:$G$80, 'GHG emissions calculations'!$H2753,
           'Import data'!$I$57:$I$80,$E$2672),
    ""
)</f>
        <v/>
      </c>
      <c r="J2753" s="311" t="str">
        <f t="array" ref="J2753">IF(
    XLOOKUP(F2753, 'Import data'!$J$26:$J$47, 'Import data'!$M$26:$M$47, "", 0) = "Please add the region-specific supplier emission factor or choose a different region available in the IAEG database.",
    "",
    XLOOKUP(F2753, 'Import data'!$J$26:$J$47, 'Import data'!$M$26:$M$47, "", 0)
)</f>
        <v/>
      </c>
      <c r="K2753" s="311" t="str">
        <f t="array" ref="K2753">IFERROR(
    XLOOKUP(F2753,
            _xlws.FILTER('Supplier Emission'!$G$55:$G$79,
                   ('Supplier Emission'!$D$55:$D$79=H2753) * ('Supplier Emission'!$F$55:$F$79=$E$2672)),
            _xlws.FILTER('Supplier Emission'!$I$55:$I$79,
                   ('Supplier Emission'!$D$55:$D$79=H2753) * ('Supplier Emission'!$F$55:$F$79=$E$2672)),
            ""),
    "")</f>
        <v/>
      </c>
      <c r="L2753" s="311" t="str">
        <f t="array" ref="L2753">IFERROR(
    XLOOKUP(F2753,
            _xlws.FILTER('Supplier Emission'!$G$55:$G$79,
                   ('Supplier Emission'!$D$55:$D$79=H2753) * ('Supplier Emission'!$F$55:$F$79=$E$2672)),
            _xlws.FILTER('Supplier Emission'!$J$55:$J$79,
                   ('Supplier Emission'!$D$55:$D$79=H2753) * ('Supplier Emission'!$F$55:$F$79=$E$2672)),
            ""),
    "")</f>
        <v/>
      </c>
      <c r="M2753" s="311" t="str">
        <f t="array" ref="M2753">IFERROR(
    XLOOKUP(F2753,
            _xlws.FILTER('Supplier Emission'!$G$55:$G$79,
                   ('Supplier Emission'!$D$55:$D$79=H2753) * ('Supplier Emission'!$F$55:$F$79=$E$2672)),
            _xlws.FILTER('Supplier Emission'!$M$55:$M$79,
                   ('Supplier Emission'!$D$55:$D$79=H2753) * ('Supplier Emission'!$F$55:$F$79=$E$2672)),
            ""),
    "")</f>
        <v/>
      </c>
      <c r="N2753" s="311" t="str">
        <f t="array" ref="N2753">IFERROR(
    XLOOKUP(F2753,
            _xlws.FILTER('Supplier Emission'!$G$55:$G$79,
                   ('Supplier Emission'!$D$55:$D$79=H2753) * ('Supplier Emission'!$F$55:$F$79=$E$2672)),
            _xlws.FILTER('Supplier Emission'!$H$55:$H$79,
                   ('Supplier Emission'!$D$55:$D$79=H2753) * ('Supplier Emission'!$F$55:$F$79=$E$2672)),
            ""),
    "")</f>
        <v/>
      </c>
      <c r="O2753" s="311" t="str">
        <f t="array" ref="O2753">XLOOKUP(1,('Emission Factors'!$E$5:$E$488='GHG emissions calculations'!$F2753)*('Emission Factors'!$H$5:$H$488='GHG emissions calculations'!$H2753),INDEX('Emission Factors'!$E$5:$T$488,0,MATCH('GHG emissions calculations'!O$6,'Emission Factors'!$E$5:$T$5,0)),"",0)</f>
        <v>Electricity generated from solar photovoltaic</v>
      </c>
      <c r="P2753" s="313">
        <f t="array" ref="P2753">IFERROR(
    INDEX('Emission Factors'!$E$5:$P$488,
          MATCH(1,
                ('Emission Factors'!$E$5:$E$488 = 'GHG emissions calculations'!$F2753) *
                ('Emission Factors'!$H$5:$H$488 = 'GHG emissions calculations'!$H2753),
                0),
          MATCH('GHG emissions calculations'!P$6,'Emission Factors'!$E$5:$P$5,0)),
    "")</f>
        <v>0.062</v>
      </c>
      <c r="Q2753" s="311" t="str">
        <f t="array" ref="Q2753">IFERROR(
    IF(
        INDEX('Emission Factors'!$E$5:$P$488,
              MATCH(1,
                    ('Emission Factors'!$E$5:$E$488 = 'GHG emissions calculations'!$F2753) *
                    ('Emission Factors'!$H$5:$H$488 = 'GHG emissions calculations'!$H2753),
                    0),
              MATCH('GHG emissions calculations'!Q$6, 'Emission Factors'!$E$5:$P$5, 0)) &lt;&gt; "",
        INDEX('Emission Factors'!$E$5:$P$488,
              MATCH(1,
                    ('Emission Factors'!$E$5:$E$488 = 'GHG emissions calculations'!$F2753) *
                    ('Emission Factors'!$H$5:$H$488 = 'GHG emissions calculations'!$H2753),
                    0),
              MATCH('GHG emissions calculations'!Q$6, 'Emission Factors'!$E$5:$P$5, 0)),
        ""),
    "")</f>
        <v>kgCO2e/kWh</v>
      </c>
      <c r="R2753" s="311" t="str">
        <f t="array" ref="R2753">IFERROR(
    IF(
        INDEX('Emission Factors'!$E$5:$R$488,
              MATCH(1,
                    ('Emission Factors'!$E$5:$E$488 = 'GHG emissions calculations'!$F2753) *
                    ('Emission Factors'!$H$5:$H$488 = 'GHG emissions calculations'!$H2753),
                    0),
              MATCH('GHG emissions calculations'!R$6, 'Emission Factors'!$E$5:$R$5, 0)) &lt;&gt; "",
        INDEX('Emission Factors'!$E$5:$R$488,
              MATCH(1,
                    ('Emission Factors'!$E$5:$E$488 = 'GHG emissions calculations'!$F2753) *
                    ('Emission Factors'!$H$5:$H$488 = 'GHG emissions calculations'!$H2753),
                    0),
              MATCH('GHG emissions calculations'!R$6, 'Emission Factors'!$E$5:$R$5, 0)),
        ""),
    "")</f>
        <v>Europe</v>
      </c>
      <c r="S2753" s="312">
        <f t="shared" si="5"/>
        <v>0</v>
      </c>
      <c r="T2753" s="23"/>
    </row>
    <row r="2754" ht="15.75" customHeight="1" outlineLevel="2">
      <c r="A2754" s="23"/>
      <c r="B2754" s="71"/>
      <c r="C2754" s="71"/>
      <c r="D2754" s="71"/>
      <c r="E2754" s="314"/>
      <c r="F2754" s="316" t="str">
        <f>Lists!AV52</f>
        <v>Renewable energy plant - Solar PV plant - Global or unspecified region</v>
      </c>
      <c r="G2754" s="311" t="str">
        <f t="array" ref="G2754">XLOOKUP(1,('Emission Factors'!$E$5:$E$488='GHG emissions calculations'!$F2754)*('Emission Factors'!$H$5:$H$488='GHG emissions calculations'!$H2754),INDEX('Emission Factors'!$E$5:$T$488,0,MATCH('GHG emissions calculations'!G$2670,'Emission Factors'!$E$5:$T$5,0)),"",0)</f>
        <v/>
      </c>
      <c r="H2754" s="316" t="s">
        <v>237</v>
      </c>
      <c r="I2754" s="312" t="str">
        <f>IF(
    SUMIFS('Import data'!$L$57:$L$80,
           'Import data'!$J$57:$J$80, F2754,
           'Import data'!$G$57:$G$80, 'GHG emissions calculations'!$H2754,
           'Import data'!$I$57:$I$80,$E$2672) &lt;&gt; 0,
    SUMIFS('Import data'!$L$57:$L$80,
           'Import data'!$J$57:$J$80, F2754,
           'Import data'!$G$57:$G$80, 'GHG emissions calculations'!$H2754,
           'Import data'!$I$57:$I$80,$E$2672),
    ""
)</f>
        <v/>
      </c>
      <c r="J2754" s="311" t="str">
        <f t="array" ref="J2754">IF(
    XLOOKUP(F2754, 'Import data'!$J$26:$J$47, 'Import data'!$M$26:$M$47, "", 0) = "Please add the region-specific supplier emission factor or choose a different region available in the IAEG database.",
    "",
    XLOOKUP(F2754, 'Import data'!$J$26:$J$47, 'Import data'!$M$26:$M$47, "", 0)
)</f>
        <v/>
      </c>
      <c r="K2754" s="311" t="str">
        <f t="array" ref="K2754">IFERROR(
    XLOOKUP(F2754,
            _xlws.FILTER('Supplier Emission'!$G$55:$G$79,
                   ('Supplier Emission'!$D$55:$D$79=H2754) * ('Supplier Emission'!$F$55:$F$79=$E$2672)),
            _xlws.FILTER('Supplier Emission'!$I$55:$I$79,
                   ('Supplier Emission'!$D$55:$D$79=H2754) * ('Supplier Emission'!$F$55:$F$79=$E$2672)),
            ""),
    "")</f>
        <v/>
      </c>
      <c r="L2754" s="311" t="str">
        <f t="array" ref="L2754">IFERROR(
    XLOOKUP(F2754,
            _xlws.FILTER('Supplier Emission'!$G$55:$G$79,
                   ('Supplier Emission'!$D$55:$D$79=H2754) * ('Supplier Emission'!$F$55:$F$79=$E$2672)),
            _xlws.FILTER('Supplier Emission'!$J$55:$J$79,
                   ('Supplier Emission'!$D$55:$D$79=H2754) * ('Supplier Emission'!$F$55:$F$79=$E$2672)),
            ""),
    "")</f>
        <v/>
      </c>
      <c r="M2754" s="311" t="str">
        <f t="array" ref="M2754">IFERROR(
    XLOOKUP(F2754,
            _xlws.FILTER('Supplier Emission'!$G$55:$G$79,
                   ('Supplier Emission'!$D$55:$D$79=H2754) * ('Supplier Emission'!$F$55:$F$79=$E$2672)),
            _xlws.FILTER('Supplier Emission'!$M$55:$M$79,
                   ('Supplier Emission'!$D$55:$D$79=H2754) * ('Supplier Emission'!$F$55:$F$79=$E$2672)),
            ""),
    "")</f>
        <v/>
      </c>
      <c r="N2754" s="311" t="str">
        <f t="array" ref="N2754">IFERROR(
    XLOOKUP(F2754,
            _xlws.FILTER('Supplier Emission'!$G$55:$G$79,
                   ('Supplier Emission'!$D$55:$D$79=H2754) * ('Supplier Emission'!$F$55:$F$79=$E$2672)),
            _xlws.FILTER('Supplier Emission'!$H$55:$H$79,
                   ('Supplier Emission'!$D$55:$D$79=H2754) * ('Supplier Emission'!$F$55:$F$79=$E$2672)),
            ""),
    "")</f>
        <v/>
      </c>
      <c r="O2754" s="311" t="str">
        <f t="array" ref="O2754">XLOOKUP(1,('Emission Factors'!$E$5:$E$488='GHG emissions calculations'!$F2754)*('Emission Factors'!$H$5:$H$488='GHG emissions calculations'!$H2754),INDEX('Emission Factors'!$E$5:$T$488,0,MATCH('GHG emissions calculations'!O$6,'Emission Factors'!$E$5:$T$5,0)),"",0)</f>
        <v/>
      </c>
      <c r="P2754" s="313" t="str">
        <f t="array" ref="P2754">IFERROR(
    INDEX('Emission Factors'!$E$5:$P$488,
          MATCH(1,
                ('Emission Factors'!$E$5:$E$488 = 'GHG emissions calculations'!$F2754) *
                ('Emission Factors'!$H$5:$H$488 = 'GHG emissions calculations'!$H2754),
                0),
          MATCH('GHG emissions calculations'!P$6,'Emission Factors'!$E$5:$P$5,0)),
    "")</f>
        <v/>
      </c>
      <c r="Q2754" s="311" t="str">
        <f t="array" ref="Q2754">IFERROR(
    IF(
        INDEX('Emission Factors'!$E$5:$P$488,
              MATCH(1,
                    ('Emission Factors'!$E$5:$E$488 = 'GHG emissions calculations'!$F2754) *
                    ('Emission Factors'!$H$5:$H$488 = 'GHG emissions calculations'!$H2754),
                    0),
              MATCH('GHG emissions calculations'!Q$6, 'Emission Factors'!$E$5:$P$5, 0)) &lt;&gt; "",
        INDEX('Emission Factors'!$E$5:$P$488,
              MATCH(1,
                    ('Emission Factors'!$E$5:$E$488 = 'GHG emissions calculations'!$F2754) *
                    ('Emission Factors'!$H$5:$H$488 = 'GHG emissions calculations'!$H2754),
                    0),
              MATCH('GHG emissions calculations'!Q$6, 'Emission Factors'!$E$5:$P$5, 0)),
        ""),
    "")</f>
        <v/>
      </c>
      <c r="R2754" s="311" t="str">
        <f t="array" ref="R2754">IFERROR(
    IF(
        INDEX('Emission Factors'!$E$5:$R$488,
              MATCH(1,
                    ('Emission Factors'!$E$5:$E$488 = 'GHG emissions calculations'!$F2754) *
                    ('Emission Factors'!$H$5:$H$488 = 'GHG emissions calculations'!$H2754),
                    0),
              MATCH('GHG emissions calculations'!R$6, 'Emission Factors'!$E$5:$R$5, 0)) &lt;&gt; "",
        INDEX('Emission Factors'!$E$5:$R$488,
              MATCH(1,
                    ('Emission Factors'!$E$5:$E$488 = 'GHG emissions calculations'!$F2754) *
                    ('Emission Factors'!$H$5:$H$488 = 'GHG emissions calculations'!$H2754),
                    0),
              MATCH('GHG emissions calculations'!R$6, 'Emission Factors'!$E$5:$R$5, 0)),
        ""),
    "")</f>
        <v/>
      </c>
      <c r="S2754" s="312">
        <f t="shared" si="5"/>
        <v>0</v>
      </c>
      <c r="T2754" s="23"/>
    </row>
    <row r="2755" ht="15.75" customHeight="1" outlineLevel="2">
      <c r="A2755" s="23"/>
      <c r="B2755" s="71"/>
      <c r="C2755" s="71"/>
      <c r="D2755" s="71"/>
      <c r="E2755" s="314"/>
      <c r="F2755" s="316" t="str">
        <f>Lists!AV51</f>
        <v>Renewable energy plant - Solar PV plant - Middle East</v>
      </c>
      <c r="G2755" s="311" t="str">
        <f t="array" ref="G2755">XLOOKUP(1,('Emission Factors'!$E$5:$E$488='GHG emissions calculations'!$F2755)*('Emission Factors'!$H$5:$H$488='GHG emissions calculations'!$H2755),INDEX('Emission Factors'!$E$5:$T$488,0,MATCH('GHG emissions calculations'!G$2670,'Emission Factors'!$E$5:$T$5,0)),"",0)</f>
        <v/>
      </c>
      <c r="H2755" s="316" t="s">
        <v>237</v>
      </c>
      <c r="I2755" s="312" t="str">
        <f>IF(
    SUMIFS('Import data'!$L$57:$L$80,
           'Import data'!$J$57:$J$80, F2755,
           'Import data'!$G$57:$G$80, 'GHG emissions calculations'!$H2755,
           'Import data'!$I$57:$I$80,$E$2672) &lt;&gt; 0,
    SUMIFS('Import data'!$L$57:$L$80,
           'Import data'!$J$57:$J$80, F2755,
           'Import data'!$G$57:$G$80, 'GHG emissions calculations'!$H2755,
           'Import data'!$I$57:$I$80,$E$2672),
    ""
)</f>
        <v/>
      </c>
      <c r="J2755" s="311" t="str">
        <f t="array" ref="J2755">IF(
    XLOOKUP(F2755, 'Import data'!$J$26:$J$47, 'Import data'!$M$26:$M$47, "", 0) = "Please add the region-specific supplier emission factor or choose a different region available in the IAEG database.",
    "",
    XLOOKUP(F2755, 'Import data'!$J$26:$J$47, 'Import data'!$M$26:$M$47, "", 0)
)</f>
        <v/>
      </c>
      <c r="K2755" s="311" t="str">
        <f t="array" ref="K2755">IFERROR(
    XLOOKUP(F2755,
            _xlws.FILTER('Supplier Emission'!$G$55:$G$79,
                   ('Supplier Emission'!$D$55:$D$79=H2755) * ('Supplier Emission'!$F$55:$F$79=$E$2672)),
            _xlws.FILTER('Supplier Emission'!$I$55:$I$79,
                   ('Supplier Emission'!$D$55:$D$79=H2755) * ('Supplier Emission'!$F$55:$F$79=$E$2672)),
            ""),
    "")</f>
        <v/>
      </c>
      <c r="L2755" s="311" t="str">
        <f t="array" ref="L2755">IFERROR(
    XLOOKUP(F2755,
            _xlws.FILTER('Supplier Emission'!$G$55:$G$79,
                   ('Supplier Emission'!$D$55:$D$79=H2755) * ('Supplier Emission'!$F$55:$F$79=$E$2672)),
            _xlws.FILTER('Supplier Emission'!$J$55:$J$79,
                   ('Supplier Emission'!$D$55:$D$79=H2755) * ('Supplier Emission'!$F$55:$F$79=$E$2672)),
            ""),
    "")</f>
        <v/>
      </c>
      <c r="M2755" s="311" t="str">
        <f t="array" ref="M2755">IFERROR(
    XLOOKUP(F2755,
            _xlws.FILTER('Supplier Emission'!$G$55:$G$79,
                   ('Supplier Emission'!$D$55:$D$79=H2755) * ('Supplier Emission'!$F$55:$F$79=$E$2672)),
            _xlws.FILTER('Supplier Emission'!$M$55:$M$79,
                   ('Supplier Emission'!$D$55:$D$79=H2755) * ('Supplier Emission'!$F$55:$F$79=$E$2672)),
            ""),
    "")</f>
        <v/>
      </c>
      <c r="N2755" s="311" t="str">
        <f t="array" ref="N2755">IFERROR(
    XLOOKUP(F2755,
            _xlws.FILTER('Supplier Emission'!$G$55:$G$79,
                   ('Supplier Emission'!$D$55:$D$79=H2755) * ('Supplier Emission'!$F$55:$F$79=$E$2672)),
            _xlws.FILTER('Supplier Emission'!$H$55:$H$79,
                   ('Supplier Emission'!$D$55:$D$79=H2755) * ('Supplier Emission'!$F$55:$F$79=$E$2672)),
            ""),
    "")</f>
        <v/>
      </c>
      <c r="O2755" s="311" t="str">
        <f t="array" ref="O2755">XLOOKUP(1,('Emission Factors'!$E$5:$E$488='GHG emissions calculations'!$F2755)*('Emission Factors'!$H$5:$H$488='GHG emissions calculations'!$H2755),INDEX('Emission Factors'!$E$5:$T$488,0,MATCH('GHG emissions calculations'!O$6,'Emission Factors'!$E$5:$T$5,0)),"",0)</f>
        <v/>
      </c>
      <c r="P2755" s="313" t="str">
        <f t="array" ref="P2755">IFERROR(
    INDEX('Emission Factors'!$E$5:$P$488,
          MATCH(1,
                ('Emission Factors'!$E$5:$E$488 = 'GHG emissions calculations'!$F2755) *
                ('Emission Factors'!$H$5:$H$488 = 'GHG emissions calculations'!$H2755),
                0),
          MATCH('GHG emissions calculations'!P$6,'Emission Factors'!$E$5:$P$5,0)),
    "")</f>
        <v/>
      </c>
      <c r="Q2755" s="311" t="str">
        <f t="array" ref="Q2755">IFERROR(
    IF(
        INDEX('Emission Factors'!$E$5:$P$488,
              MATCH(1,
                    ('Emission Factors'!$E$5:$E$488 = 'GHG emissions calculations'!$F2755) *
                    ('Emission Factors'!$H$5:$H$488 = 'GHG emissions calculations'!$H2755),
                    0),
              MATCH('GHG emissions calculations'!Q$6, 'Emission Factors'!$E$5:$P$5, 0)) &lt;&gt; "",
        INDEX('Emission Factors'!$E$5:$P$488,
              MATCH(1,
                    ('Emission Factors'!$E$5:$E$488 = 'GHG emissions calculations'!$F2755) *
                    ('Emission Factors'!$H$5:$H$488 = 'GHG emissions calculations'!$H2755),
                    0),
              MATCH('GHG emissions calculations'!Q$6, 'Emission Factors'!$E$5:$P$5, 0)),
        ""),
    "")</f>
        <v/>
      </c>
      <c r="R2755" s="311" t="str">
        <f t="array" ref="R2755">IFERROR(
    IF(
        INDEX('Emission Factors'!$E$5:$R$488,
              MATCH(1,
                    ('Emission Factors'!$E$5:$E$488 = 'GHG emissions calculations'!$F2755) *
                    ('Emission Factors'!$H$5:$H$488 = 'GHG emissions calculations'!$H2755),
                    0),
              MATCH('GHG emissions calculations'!R$6, 'Emission Factors'!$E$5:$R$5, 0)) &lt;&gt; "",
        INDEX('Emission Factors'!$E$5:$R$488,
              MATCH(1,
                    ('Emission Factors'!$E$5:$E$488 = 'GHG emissions calculations'!$F2755) *
                    ('Emission Factors'!$H$5:$H$488 = 'GHG emissions calculations'!$H2755),
                    0),
              MATCH('GHG emissions calculations'!R$6, 'Emission Factors'!$E$5:$R$5, 0)),
        ""),
    "")</f>
        <v/>
      </c>
      <c r="S2755" s="312">
        <f t="shared" si="5"/>
        <v>0</v>
      </c>
      <c r="T2755" s="23"/>
    </row>
    <row r="2756" ht="15.75" customHeight="1" outlineLevel="2">
      <c r="A2756" s="23"/>
      <c r="B2756" s="71"/>
      <c r="C2756" s="71"/>
      <c r="D2756" s="71"/>
      <c r="E2756" s="314"/>
      <c r="F2756" s="316" t="str">
        <f>Lists!AV50</f>
        <v>Renewable energy plant - Solar PV plant - Oceania</v>
      </c>
      <c r="G2756" s="311" t="str">
        <f t="array" ref="G2756">XLOOKUP(1,('Emission Factors'!$E$5:$E$488='GHG emissions calculations'!$F2756)*('Emission Factors'!$H$5:$H$488='GHG emissions calculations'!$H2756),INDEX('Emission Factors'!$E$5:$T$488,0,MATCH('GHG emissions calculations'!G$2670,'Emission Factors'!$E$5:$T$5,0)),"",0)</f>
        <v/>
      </c>
      <c r="H2756" s="316" t="s">
        <v>237</v>
      </c>
      <c r="I2756" s="312" t="str">
        <f>IF(
    SUMIFS('Import data'!$L$57:$L$80,
           'Import data'!$J$57:$J$80, F2756,
           'Import data'!$G$57:$G$80, 'GHG emissions calculations'!$H2756,
           'Import data'!$I$57:$I$80,$E$2672) &lt;&gt; 0,
    SUMIFS('Import data'!$L$57:$L$80,
           'Import data'!$J$57:$J$80, F2756,
           'Import data'!$G$57:$G$80, 'GHG emissions calculations'!$H2756,
           'Import data'!$I$57:$I$80,$E$2672),
    ""
)</f>
        <v/>
      </c>
      <c r="J2756" s="311" t="str">
        <f t="array" ref="J2756">IF(
    XLOOKUP(F2756, 'Import data'!$J$26:$J$47, 'Import data'!$M$26:$M$47, "", 0) = "Please add the region-specific supplier emission factor or choose a different region available in the IAEG database.",
    "",
    XLOOKUP(F2756, 'Import data'!$J$26:$J$47, 'Import data'!$M$26:$M$47, "", 0)
)</f>
        <v/>
      </c>
      <c r="K2756" s="311" t="str">
        <f t="array" ref="K2756">IFERROR(
    XLOOKUP(F2756,
            _xlws.FILTER('Supplier Emission'!$G$55:$G$79,
                   ('Supplier Emission'!$D$55:$D$79=H2756) * ('Supplier Emission'!$F$55:$F$79=$E$2672)),
            _xlws.FILTER('Supplier Emission'!$I$55:$I$79,
                   ('Supplier Emission'!$D$55:$D$79=H2756) * ('Supplier Emission'!$F$55:$F$79=$E$2672)),
            ""),
    "")</f>
        <v/>
      </c>
      <c r="L2756" s="311" t="str">
        <f t="array" ref="L2756">IFERROR(
    XLOOKUP(F2756,
            _xlws.FILTER('Supplier Emission'!$G$55:$G$79,
                   ('Supplier Emission'!$D$55:$D$79=H2756) * ('Supplier Emission'!$F$55:$F$79=$E$2672)),
            _xlws.FILTER('Supplier Emission'!$J$55:$J$79,
                   ('Supplier Emission'!$D$55:$D$79=H2756) * ('Supplier Emission'!$F$55:$F$79=$E$2672)),
            ""),
    "")</f>
        <v/>
      </c>
      <c r="M2756" s="311" t="str">
        <f t="array" ref="M2756">IFERROR(
    XLOOKUP(F2756,
            _xlws.FILTER('Supplier Emission'!$G$55:$G$79,
                   ('Supplier Emission'!$D$55:$D$79=H2756) * ('Supplier Emission'!$F$55:$F$79=$E$2672)),
            _xlws.FILTER('Supplier Emission'!$M$55:$M$79,
                   ('Supplier Emission'!$D$55:$D$79=H2756) * ('Supplier Emission'!$F$55:$F$79=$E$2672)),
            ""),
    "")</f>
        <v/>
      </c>
      <c r="N2756" s="311" t="str">
        <f t="array" ref="N2756">IFERROR(
    XLOOKUP(F2756,
            _xlws.FILTER('Supplier Emission'!$G$55:$G$79,
                   ('Supplier Emission'!$D$55:$D$79=H2756) * ('Supplier Emission'!$F$55:$F$79=$E$2672)),
            _xlws.FILTER('Supplier Emission'!$H$55:$H$79,
                   ('Supplier Emission'!$D$55:$D$79=H2756) * ('Supplier Emission'!$F$55:$F$79=$E$2672)),
            ""),
    "")</f>
        <v/>
      </c>
      <c r="O2756" s="311" t="str">
        <f t="array" ref="O2756">XLOOKUP(1,('Emission Factors'!$E$5:$E$488='GHG emissions calculations'!$F2756)*('Emission Factors'!$H$5:$H$488='GHG emissions calculations'!$H2756),INDEX('Emission Factors'!$E$5:$T$488,0,MATCH('GHG emissions calculations'!O$6,'Emission Factors'!$E$5:$T$5,0)),"",0)</f>
        <v/>
      </c>
      <c r="P2756" s="313" t="str">
        <f t="array" ref="P2756">IFERROR(
    INDEX('Emission Factors'!$E$5:$P$488,
          MATCH(1,
                ('Emission Factors'!$E$5:$E$488 = 'GHG emissions calculations'!$F2756) *
                ('Emission Factors'!$H$5:$H$488 = 'GHG emissions calculations'!$H2756),
                0),
          MATCH('GHG emissions calculations'!P$6,'Emission Factors'!$E$5:$P$5,0)),
    "")</f>
        <v/>
      </c>
      <c r="Q2756" s="311" t="str">
        <f t="array" ref="Q2756">IFERROR(
    IF(
        INDEX('Emission Factors'!$E$5:$P$488,
              MATCH(1,
                    ('Emission Factors'!$E$5:$E$488 = 'GHG emissions calculations'!$F2756) *
                    ('Emission Factors'!$H$5:$H$488 = 'GHG emissions calculations'!$H2756),
                    0),
              MATCH('GHG emissions calculations'!Q$6, 'Emission Factors'!$E$5:$P$5, 0)) &lt;&gt; "",
        INDEX('Emission Factors'!$E$5:$P$488,
              MATCH(1,
                    ('Emission Factors'!$E$5:$E$488 = 'GHG emissions calculations'!$F2756) *
                    ('Emission Factors'!$H$5:$H$488 = 'GHG emissions calculations'!$H2756),
                    0),
              MATCH('GHG emissions calculations'!Q$6, 'Emission Factors'!$E$5:$P$5, 0)),
        ""),
    "")</f>
        <v/>
      </c>
      <c r="R2756" s="311" t="str">
        <f t="array" ref="R2756">IFERROR(
    IF(
        INDEX('Emission Factors'!$E$5:$R$488,
              MATCH(1,
                    ('Emission Factors'!$E$5:$E$488 = 'GHG emissions calculations'!$F2756) *
                    ('Emission Factors'!$H$5:$H$488 = 'GHG emissions calculations'!$H2756),
                    0),
              MATCH('GHG emissions calculations'!R$6, 'Emission Factors'!$E$5:$R$5, 0)) &lt;&gt; "",
        INDEX('Emission Factors'!$E$5:$R$488,
              MATCH(1,
                    ('Emission Factors'!$E$5:$E$488 = 'GHG emissions calculations'!$F2756) *
                    ('Emission Factors'!$H$5:$H$488 = 'GHG emissions calculations'!$H2756),
                    0),
              MATCH('GHG emissions calculations'!R$6, 'Emission Factors'!$E$5:$R$5, 0)),
        ""),
    "")</f>
        <v/>
      </c>
      <c r="S2756" s="312">
        <f t="shared" si="5"/>
        <v>0</v>
      </c>
      <c r="T2756" s="23"/>
    </row>
    <row r="2757" ht="15.75" customHeight="1" outlineLevel="2">
      <c r="A2757" s="23"/>
      <c r="B2757" s="71"/>
      <c r="C2757" s="71"/>
      <c r="D2757" s="71"/>
      <c r="E2757" s="314"/>
      <c r="F2757" s="316" t="str">
        <f>Lists!AU56</f>
        <v>Renewable energy plant - Solar PV plant, unknown installed capacity - Africa</v>
      </c>
      <c r="G2757" s="311" t="str">
        <f t="array" ref="G2757">XLOOKUP(1,('Emission Factors'!$E$5:$E$488='GHG emissions calculations'!$F2757)*('Emission Factors'!$H$5:$H$488='GHG emissions calculations'!$H2757),INDEX('Emission Factors'!$E$5:$T$488,0,MATCH('GHG emissions calculations'!G$2670,'Emission Factors'!$E$5:$T$5,0)),"",0)</f>
        <v/>
      </c>
      <c r="H2757" s="316" t="s">
        <v>238</v>
      </c>
      <c r="I2757" s="312" t="str">
        <f>IF(
    SUMIFS('Import data'!$L$57:$L$80,
           'Import data'!$J$57:$J$80, F2757,
           'Import data'!$G$57:$G$80, 'GHG emissions calculations'!$H2757,
           'Import data'!$I$57:$I$80,$E$2672) &lt;&gt; 0,
    SUMIFS('Import data'!$L$57:$L$80,
           'Import data'!$J$57:$J$80, F2757,
           'Import data'!$G$57:$G$80, 'GHG emissions calculations'!$H2757,
           'Import data'!$I$57:$I$80,$E$2672),
    ""
)</f>
        <v/>
      </c>
      <c r="J2757" s="311" t="str">
        <f t="array" ref="J2757">IF(
    XLOOKUP(F2757, 'Import data'!$J$26:$J$47, 'Import data'!$M$26:$M$47, "", 0) = "Please add the region-specific supplier emission factor or choose a different region available in the IAEG database.",
    "",
    XLOOKUP(F2757, 'Import data'!$J$26:$J$47, 'Import data'!$M$26:$M$47, "", 0)
)</f>
        <v/>
      </c>
      <c r="K2757" s="311" t="str">
        <f t="array" ref="K2757">IFERROR(
    XLOOKUP(F2757,
            _xlws.FILTER('Supplier Emission'!$G$55:$G$79,
                   ('Supplier Emission'!$D$55:$D$79=H2757) * ('Supplier Emission'!$F$55:$F$79=$E$2672)),
            _xlws.FILTER('Supplier Emission'!$I$55:$I$79,
                   ('Supplier Emission'!$D$55:$D$79=H2757) * ('Supplier Emission'!$F$55:$F$79=$E$2672)),
            ""),
    "")</f>
        <v/>
      </c>
      <c r="L2757" s="311" t="str">
        <f t="array" ref="L2757">IFERROR(
    XLOOKUP(F2757,
            _xlws.FILTER('Supplier Emission'!$G$55:$G$79,
                   ('Supplier Emission'!$D$55:$D$79=H2757) * ('Supplier Emission'!$F$55:$F$79=$E$2672)),
            _xlws.FILTER('Supplier Emission'!$J$55:$J$79,
                   ('Supplier Emission'!$D$55:$D$79=H2757) * ('Supplier Emission'!$F$55:$F$79=$E$2672)),
            ""),
    "")</f>
        <v/>
      </c>
      <c r="M2757" s="311" t="str">
        <f t="array" ref="M2757">IFERROR(
    XLOOKUP(F2757,
            _xlws.FILTER('Supplier Emission'!$G$55:$G$79,
                   ('Supplier Emission'!$D$55:$D$79=H2757) * ('Supplier Emission'!$F$55:$F$79=$E$2672)),
            _xlws.FILTER('Supplier Emission'!$M$55:$M$79,
                   ('Supplier Emission'!$D$55:$D$79=H2757) * ('Supplier Emission'!$F$55:$F$79=$E$2672)),
            ""),
    "")</f>
        <v/>
      </c>
      <c r="N2757" s="311" t="str">
        <f t="array" ref="N2757">IFERROR(
    XLOOKUP(F2757,
            _xlws.FILTER('Supplier Emission'!$G$55:$G$79,
                   ('Supplier Emission'!$D$55:$D$79=H2757) * ('Supplier Emission'!$F$55:$F$79=$E$2672)),
            _xlws.FILTER('Supplier Emission'!$H$55:$H$79,
                   ('Supplier Emission'!$D$55:$D$79=H2757) * ('Supplier Emission'!$F$55:$F$79=$E$2672)),
            ""),
    "")</f>
        <v/>
      </c>
      <c r="O2757" s="311" t="str">
        <f t="array" ref="O2757">XLOOKUP(1,('Emission Factors'!$E$5:$E$488='GHG emissions calculations'!$F2757)*('Emission Factors'!$H$5:$H$488='GHG emissions calculations'!$H2757),INDEX('Emission Factors'!$E$5:$T$488,0,MATCH('GHG emissions calculations'!O$6,'Emission Factors'!$E$5:$T$5,0)),"",0)</f>
        <v/>
      </c>
      <c r="P2757" s="313" t="str">
        <f t="array" ref="P2757">IFERROR(
    INDEX('Emission Factors'!$E$5:$P$488,
          MATCH(1,
                ('Emission Factors'!$E$5:$E$488 = 'GHG emissions calculations'!$F2757) *
                ('Emission Factors'!$H$5:$H$488 = 'GHG emissions calculations'!$H2757),
                0),
          MATCH('GHG emissions calculations'!P$6,'Emission Factors'!$E$5:$P$5,0)),
    "")</f>
        <v/>
      </c>
      <c r="Q2757" s="311" t="str">
        <f t="array" ref="Q2757">IFERROR(
    IF(
        INDEX('Emission Factors'!$E$5:$P$488,
              MATCH(1,
                    ('Emission Factors'!$E$5:$E$488 = 'GHG emissions calculations'!$F2757) *
                    ('Emission Factors'!$H$5:$H$488 = 'GHG emissions calculations'!$H2757),
                    0),
              MATCH('GHG emissions calculations'!Q$6, 'Emission Factors'!$E$5:$P$5, 0)) &lt;&gt; "",
        INDEX('Emission Factors'!$E$5:$P$488,
              MATCH(1,
                    ('Emission Factors'!$E$5:$E$488 = 'GHG emissions calculations'!$F2757) *
                    ('Emission Factors'!$H$5:$H$488 = 'GHG emissions calculations'!$H2757),
                    0),
              MATCH('GHG emissions calculations'!Q$6, 'Emission Factors'!$E$5:$P$5, 0)),
        ""),
    "")</f>
        <v/>
      </c>
      <c r="R2757" s="311" t="str">
        <f t="array" ref="R2757">IFERROR(
    IF(
        INDEX('Emission Factors'!$E$5:$R$488,
              MATCH(1,
                    ('Emission Factors'!$E$5:$E$488 = 'GHG emissions calculations'!$F2757) *
                    ('Emission Factors'!$H$5:$H$488 = 'GHG emissions calculations'!$H2757),
                    0),
              MATCH('GHG emissions calculations'!R$6, 'Emission Factors'!$E$5:$R$5, 0)) &lt;&gt; "",
        INDEX('Emission Factors'!$E$5:$R$488,
              MATCH(1,
                    ('Emission Factors'!$E$5:$E$488 = 'GHG emissions calculations'!$F2757) *
                    ('Emission Factors'!$H$5:$H$488 = 'GHG emissions calculations'!$H2757),
                    0),
              MATCH('GHG emissions calculations'!R$6, 'Emission Factors'!$E$5:$R$5, 0)),
        ""),
    "")</f>
        <v/>
      </c>
      <c r="S2757" s="312">
        <f t="shared" si="5"/>
        <v>0</v>
      </c>
      <c r="T2757" s="23"/>
    </row>
    <row r="2758" ht="15.75" customHeight="1" outlineLevel="2">
      <c r="A2758" s="23"/>
      <c r="B2758" s="71"/>
      <c r="C2758" s="71"/>
      <c r="D2758" s="71"/>
      <c r="E2758" s="314"/>
      <c r="F2758" s="316" t="str">
        <f>Lists!AU54</f>
        <v>Renewable energy plant - Solar PV plant, unknown installed capacity - America</v>
      </c>
      <c r="G2758" s="311" t="str">
        <f t="array" ref="G2758">XLOOKUP(1,('Emission Factors'!$E$5:$E$488='GHG emissions calculations'!$F2758)*('Emission Factors'!$H$5:$H$488='GHG emissions calculations'!$H2758),INDEX('Emission Factors'!$E$5:$T$488,0,MATCH('GHG emissions calculations'!G$2670,'Emission Factors'!$E$5:$T$5,0)),"",0)</f>
        <v/>
      </c>
      <c r="H2758" s="316" t="s">
        <v>238</v>
      </c>
      <c r="I2758" s="312" t="str">
        <f>IF(
    SUMIFS('Import data'!$L$57:$L$80,
           'Import data'!$J$57:$J$80, F2758,
           'Import data'!$G$57:$G$80, 'GHG emissions calculations'!$H2758,
           'Import data'!$I$57:$I$80,$E$2672) &lt;&gt; 0,
    SUMIFS('Import data'!$L$57:$L$80,
           'Import data'!$J$57:$J$80, F2758,
           'Import data'!$G$57:$G$80, 'GHG emissions calculations'!$H2758,
           'Import data'!$I$57:$I$80,$E$2672),
    ""
)</f>
        <v/>
      </c>
      <c r="J2758" s="311" t="str">
        <f t="array" ref="J2758">IF(
    XLOOKUP(F2758, 'Import data'!$J$26:$J$47, 'Import data'!$M$26:$M$47, "", 0) = "Please add the region-specific supplier emission factor or choose a different region available in the IAEG database.",
    "",
    XLOOKUP(F2758, 'Import data'!$J$26:$J$47, 'Import data'!$M$26:$M$47, "", 0)
)</f>
        <v/>
      </c>
      <c r="K2758" s="311" t="str">
        <f t="array" ref="K2758">IFERROR(
    XLOOKUP(F2758,
            _xlws.FILTER('Supplier Emission'!$G$55:$G$79,
                   ('Supplier Emission'!$D$55:$D$79=H2758) * ('Supplier Emission'!$F$55:$F$79=$E$2672)),
            _xlws.FILTER('Supplier Emission'!$I$55:$I$79,
                   ('Supplier Emission'!$D$55:$D$79=H2758) * ('Supplier Emission'!$F$55:$F$79=$E$2672)),
            ""),
    "")</f>
        <v/>
      </c>
      <c r="L2758" s="311" t="str">
        <f t="array" ref="L2758">IFERROR(
    XLOOKUP(F2758,
            _xlws.FILTER('Supplier Emission'!$G$55:$G$79,
                   ('Supplier Emission'!$D$55:$D$79=H2758) * ('Supplier Emission'!$F$55:$F$79=$E$2672)),
            _xlws.FILTER('Supplier Emission'!$J$55:$J$79,
                   ('Supplier Emission'!$D$55:$D$79=H2758) * ('Supplier Emission'!$F$55:$F$79=$E$2672)),
            ""),
    "")</f>
        <v/>
      </c>
      <c r="M2758" s="311" t="str">
        <f t="array" ref="M2758">IFERROR(
    XLOOKUP(F2758,
            _xlws.FILTER('Supplier Emission'!$G$55:$G$79,
                   ('Supplier Emission'!$D$55:$D$79=H2758) * ('Supplier Emission'!$F$55:$F$79=$E$2672)),
            _xlws.FILTER('Supplier Emission'!$M$55:$M$79,
                   ('Supplier Emission'!$D$55:$D$79=H2758) * ('Supplier Emission'!$F$55:$F$79=$E$2672)),
            ""),
    "")</f>
        <v/>
      </c>
      <c r="N2758" s="311" t="str">
        <f t="array" ref="N2758">IFERROR(
    XLOOKUP(F2758,
            _xlws.FILTER('Supplier Emission'!$G$55:$G$79,
                   ('Supplier Emission'!$D$55:$D$79=H2758) * ('Supplier Emission'!$F$55:$F$79=$E$2672)),
            _xlws.FILTER('Supplier Emission'!$H$55:$H$79,
                   ('Supplier Emission'!$D$55:$D$79=H2758) * ('Supplier Emission'!$F$55:$F$79=$E$2672)),
            ""),
    "")</f>
        <v/>
      </c>
      <c r="O2758" s="311" t="str">
        <f t="array" ref="O2758">XLOOKUP(1,('Emission Factors'!$E$5:$E$488='GHG emissions calculations'!$F2758)*('Emission Factors'!$H$5:$H$488='GHG emissions calculations'!$H2758),INDEX('Emission Factors'!$E$5:$T$488,0,MATCH('GHG emissions calculations'!O$6,'Emission Factors'!$E$5:$T$5,0)),"",0)</f>
        <v/>
      </c>
      <c r="P2758" s="313" t="str">
        <f t="array" ref="P2758">IFERROR(
    INDEX('Emission Factors'!$E$5:$P$488,
          MATCH(1,
                ('Emission Factors'!$E$5:$E$488 = 'GHG emissions calculations'!$F2758) *
                ('Emission Factors'!$H$5:$H$488 = 'GHG emissions calculations'!$H2758),
                0),
          MATCH('GHG emissions calculations'!P$6,'Emission Factors'!$E$5:$P$5,0)),
    "")</f>
        <v/>
      </c>
      <c r="Q2758" s="311" t="str">
        <f t="array" ref="Q2758">IFERROR(
    IF(
        INDEX('Emission Factors'!$E$5:$P$488,
              MATCH(1,
                    ('Emission Factors'!$E$5:$E$488 = 'GHG emissions calculations'!$F2758) *
                    ('Emission Factors'!$H$5:$H$488 = 'GHG emissions calculations'!$H2758),
                    0),
              MATCH('GHG emissions calculations'!Q$6, 'Emission Factors'!$E$5:$P$5, 0)) &lt;&gt; "",
        INDEX('Emission Factors'!$E$5:$P$488,
              MATCH(1,
                    ('Emission Factors'!$E$5:$E$488 = 'GHG emissions calculations'!$F2758) *
                    ('Emission Factors'!$H$5:$H$488 = 'GHG emissions calculations'!$H2758),
                    0),
              MATCH('GHG emissions calculations'!Q$6, 'Emission Factors'!$E$5:$P$5, 0)),
        ""),
    "")</f>
        <v/>
      </c>
      <c r="R2758" s="311" t="str">
        <f t="array" ref="R2758">IFERROR(
    IF(
        INDEX('Emission Factors'!$E$5:$R$488,
              MATCH(1,
                    ('Emission Factors'!$E$5:$E$488 = 'GHG emissions calculations'!$F2758) *
                    ('Emission Factors'!$H$5:$H$488 = 'GHG emissions calculations'!$H2758),
                    0),
              MATCH('GHG emissions calculations'!R$6, 'Emission Factors'!$E$5:$R$5, 0)) &lt;&gt; "",
        INDEX('Emission Factors'!$E$5:$R$488,
              MATCH(1,
                    ('Emission Factors'!$E$5:$E$488 = 'GHG emissions calculations'!$F2758) *
                    ('Emission Factors'!$H$5:$H$488 = 'GHG emissions calculations'!$H2758),
                    0),
              MATCH('GHG emissions calculations'!R$6, 'Emission Factors'!$E$5:$R$5, 0)),
        ""),
    "")</f>
        <v/>
      </c>
      <c r="S2758" s="312">
        <f t="shared" si="5"/>
        <v>0</v>
      </c>
      <c r="T2758" s="23"/>
    </row>
    <row r="2759" ht="15.75" customHeight="1" outlineLevel="2">
      <c r="A2759" s="23"/>
      <c r="B2759" s="71"/>
      <c r="C2759" s="71"/>
      <c r="D2759" s="71"/>
      <c r="E2759" s="314"/>
      <c r="F2759" s="316" t="str">
        <f>Lists!AU57</f>
        <v>Renewable energy plant - Solar PV plant, unknown installed capacity - Asia</v>
      </c>
      <c r="G2759" s="311" t="str">
        <f t="array" ref="G2759">XLOOKUP(1,('Emission Factors'!$E$5:$E$488='GHG emissions calculations'!$F2759)*('Emission Factors'!$H$5:$H$488='GHG emissions calculations'!$H2759),INDEX('Emission Factors'!$E$5:$T$488,0,MATCH('GHG emissions calculations'!G$2670,'Emission Factors'!$E$5:$T$5,0)),"",0)</f>
        <v/>
      </c>
      <c r="H2759" s="316" t="s">
        <v>238</v>
      </c>
      <c r="I2759" s="312" t="str">
        <f>IF(
    SUMIFS('Import data'!$L$57:$L$80,
           'Import data'!$J$57:$J$80, F2759,
           'Import data'!$G$57:$G$80, 'GHG emissions calculations'!$H2759,
           'Import data'!$I$57:$I$80,$E$2672) &lt;&gt; 0,
    SUMIFS('Import data'!$L$57:$L$80,
           'Import data'!$J$57:$J$80, F2759,
           'Import data'!$G$57:$G$80, 'GHG emissions calculations'!$H2759,
           'Import data'!$I$57:$I$80,$E$2672),
    ""
)</f>
        <v/>
      </c>
      <c r="J2759" s="311" t="str">
        <f t="array" ref="J2759">IF(
    XLOOKUP(F2759, 'Import data'!$J$26:$J$47, 'Import data'!$M$26:$M$47, "", 0) = "Please add the region-specific supplier emission factor or choose a different region available in the IAEG database.",
    "",
    XLOOKUP(F2759, 'Import data'!$J$26:$J$47, 'Import data'!$M$26:$M$47, "", 0)
)</f>
        <v/>
      </c>
      <c r="K2759" s="311" t="str">
        <f t="array" ref="K2759">IFERROR(
    XLOOKUP(F2759,
            _xlws.FILTER('Supplier Emission'!$G$55:$G$79,
                   ('Supplier Emission'!$D$55:$D$79=H2759) * ('Supplier Emission'!$F$55:$F$79=$E$2672)),
            _xlws.FILTER('Supplier Emission'!$I$55:$I$79,
                   ('Supplier Emission'!$D$55:$D$79=H2759) * ('Supplier Emission'!$F$55:$F$79=$E$2672)),
            ""),
    "")</f>
        <v/>
      </c>
      <c r="L2759" s="311" t="str">
        <f t="array" ref="L2759">IFERROR(
    XLOOKUP(F2759,
            _xlws.FILTER('Supplier Emission'!$G$55:$G$79,
                   ('Supplier Emission'!$D$55:$D$79=H2759) * ('Supplier Emission'!$F$55:$F$79=$E$2672)),
            _xlws.FILTER('Supplier Emission'!$J$55:$J$79,
                   ('Supplier Emission'!$D$55:$D$79=H2759) * ('Supplier Emission'!$F$55:$F$79=$E$2672)),
            ""),
    "")</f>
        <v/>
      </c>
      <c r="M2759" s="311" t="str">
        <f t="array" ref="M2759">IFERROR(
    XLOOKUP(F2759,
            _xlws.FILTER('Supplier Emission'!$G$55:$G$79,
                   ('Supplier Emission'!$D$55:$D$79=H2759) * ('Supplier Emission'!$F$55:$F$79=$E$2672)),
            _xlws.FILTER('Supplier Emission'!$M$55:$M$79,
                   ('Supplier Emission'!$D$55:$D$79=H2759) * ('Supplier Emission'!$F$55:$F$79=$E$2672)),
            ""),
    "")</f>
        <v/>
      </c>
      <c r="N2759" s="311" t="str">
        <f t="array" ref="N2759">IFERROR(
    XLOOKUP(F2759,
            _xlws.FILTER('Supplier Emission'!$G$55:$G$79,
                   ('Supplier Emission'!$D$55:$D$79=H2759) * ('Supplier Emission'!$F$55:$F$79=$E$2672)),
            _xlws.FILTER('Supplier Emission'!$H$55:$H$79,
                   ('Supplier Emission'!$D$55:$D$79=H2759) * ('Supplier Emission'!$F$55:$F$79=$E$2672)),
            ""),
    "")</f>
        <v/>
      </c>
      <c r="O2759" s="311" t="str">
        <f t="array" ref="O2759">XLOOKUP(1,('Emission Factors'!$E$5:$E$488='GHG emissions calculations'!$F2759)*('Emission Factors'!$H$5:$H$488='GHG emissions calculations'!$H2759),INDEX('Emission Factors'!$E$5:$T$488,0,MATCH('GHG emissions calculations'!O$6,'Emission Factors'!$E$5:$T$5,0)),"",0)</f>
        <v/>
      </c>
      <c r="P2759" s="313" t="str">
        <f t="array" ref="P2759">IFERROR(
    INDEX('Emission Factors'!$E$5:$P$488,
          MATCH(1,
                ('Emission Factors'!$E$5:$E$488 = 'GHG emissions calculations'!$F2759) *
                ('Emission Factors'!$H$5:$H$488 = 'GHG emissions calculations'!$H2759),
                0),
          MATCH('GHG emissions calculations'!P$6,'Emission Factors'!$E$5:$P$5,0)),
    "")</f>
        <v/>
      </c>
      <c r="Q2759" s="311" t="str">
        <f t="array" ref="Q2759">IFERROR(
    IF(
        INDEX('Emission Factors'!$E$5:$P$488,
              MATCH(1,
                    ('Emission Factors'!$E$5:$E$488 = 'GHG emissions calculations'!$F2759) *
                    ('Emission Factors'!$H$5:$H$488 = 'GHG emissions calculations'!$H2759),
                    0),
              MATCH('GHG emissions calculations'!Q$6, 'Emission Factors'!$E$5:$P$5, 0)) &lt;&gt; "",
        INDEX('Emission Factors'!$E$5:$P$488,
              MATCH(1,
                    ('Emission Factors'!$E$5:$E$488 = 'GHG emissions calculations'!$F2759) *
                    ('Emission Factors'!$H$5:$H$488 = 'GHG emissions calculations'!$H2759),
                    0),
              MATCH('GHG emissions calculations'!Q$6, 'Emission Factors'!$E$5:$P$5, 0)),
        ""),
    "")</f>
        <v/>
      </c>
      <c r="R2759" s="311" t="str">
        <f t="array" ref="R2759">IFERROR(
    IF(
        INDEX('Emission Factors'!$E$5:$R$488,
              MATCH(1,
                    ('Emission Factors'!$E$5:$E$488 = 'GHG emissions calculations'!$F2759) *
                    ('Emission Factors'!$H$5:$H$488 = 'GHG emissions calculations'!$H2759),
                    0),
              MATCH('GHG emissions calculations'!R$6, 'Emission Factors'!$E$5:$R$5, 0)) &lt;&gt; "",
        INDEX('Emission Factors'!$E$5:$R$488,
              MATCH(1,
                    ('Emission Factors'!$E$5:$E$488 = 'GHG emissions calculations'!$F2759) *
                    ('Emission Factors'!$H$5:$H$488 = 'GHG emissions calculations'!$H2759),
                    0),
              MATCH('GHG emissions calculations'!R$6, 'Emission Factors'!$E$5:$R$5, 0)),
        ""),
    "")</f>
        <v/>
      </c>
      <c r="S2759" s="312">
        <f t="shared" si="5"/>
        <v>0</v>
      </c>
      <c r="T2759" s="23"/>
    </row>
    <row r="2760" ht="15.75" customHeight="1" outlineLevel="2">
      <c r="A2760" s="23"/>
      <c r="B2760" s="71"/>
      <c r="C2760" s="71"/>
      <c r="D2760" s="71"/>
      <c r="E2760" s="314"/>
      <c r="F2760" s="316" t="str">
        <f>Lists!AU55</f>
        <v>Renewable energy plant - Solar PV plant, unknown installed capacity - Europe</v>
      </c>
      <c r="G2760" s="311">
        <f t="array" ref="G2760">XLOOKUP(1,('Emission Factors'!$E$5:$E$488='GHG emissions calculations'!$F2760)*('Emission Factors'!$H$5:$H$488='GHG emissions calculations'!$H2760),INDEX('Emission Factors'!$E$5:$T$488,0,MATCH('GHG emissions calculations'!G$2670,'Emission Factors'!$E$5:$T$5,0)),"",0)</f>
        <v>1</v>
      </c>
      <c r="H2760" s="316" t="s">
        <v>238</v>
      </c>
      <c r="I2760" s="312" t="str">
        <f>IF(
    SUMIFS('Import data'!$L$57:$L$80,
           'Import data'!$J$57:$J$80, F2760,
           'Import data'!$G$57:$G$80, 'GHG emissions calculations'!$H2760,
           'Import data'!$I$57:$I$80,$E$2672) &lt;&gt; 0,
    SUMIFS('Import data'!$L$57:$L$80,
           'Import data'!$J$57:$J$80, F2760,
           'Import data'!$G$57:$G$80, 'GHG emissions calculations'!$H2760,
           'Import data'!$I$57:$I$80,$E$2672),
    ""
)</f>
        <v/>
      </c>
      <c r="J2760" s="311" t="str">
        <f t="array" ref="J2760">IF(
    XLOOKUP(F2760, 'Import data'!$J$26:$J$47, 'Import data'!$M$26:$M$47, "", 0) = "Please add the region-specific supplier emission factor or choose a different region available in the IAEG database.",
    "",
    XLOOKUP(F2760, 'Import data'!$J$26:$J$47, 'Import data'!$M$26:$M$47, "", 0)
)</f>
        <v/>
      </c>
      <c r="K2760" s="311" t="str">
        <f t="array" ref="K2760">IFERROR(
    XLOOKUP(F2760,
            _xlws.FILTER('Supplier Emission'!$G$55:$G$79,
                   ('Supplier Emission'!$D$55:$D$79=H2760) * ('Supplier Emission'!$F$55:$F$79=$E$2672)),
            _xlws.FILTER('Supplier Emission'!$I$55:$I$79,
                   ('Supplier Emission'!$D$55:$D$79=H2760) * ('Supplier Emission'!$F$55:$F$79=$E$2672)),
            ""),
    "")</f>
        <v/>
      </c>
      <c r="L2760" s="311" t="str">
        <f t="array" ref="L2760">IFERROR(
    XLOOKUP(F2760,
            _xlws.FILTER('Supplier Emission'!$G$55:$G$79,
                   ('Supplier Emission'!$D$55:$D$79=H2760) * ('Supplier Emission'!$F$55:$F$79=$E$2672)),
            _xlws.FILTER('Supplier Emission'!$J$55:$J$79,
                   ('Supplier Emission'!$D$55:$D$79=H2760) * ('Supplier Emission'!$F$55:$F$79=$E$2672)),
            ""),
    "")</f>
        <v/>
      </c>
      <c r="M2760" s="311" t="str">
        <f t="array" ref="M2760">IFERROR(
    XLOOKUP(F2760,
            _xlws.FILTER('Supplier Emission'!$G$55:$G$79,
                   ('Supplier Emission'!$D$55:$D$79=H2760) * ('Supplier Emission'!$F$55:$F$79=$E$2672)),
            _xlws.FILTER('Supplier Emission'!$M$55:$M$79,
                   ('Supplier Emission'!$D$55:$D$79=H2760) * ('Supplier Emission'!$F$55:$F$79=$E$2672)),
            ""),
    "")</f>
        <v/>
      </c>
      <c r="N2760" s="311" t="str">
        <f t="array" ref="N2760">IFERROR(
    XLOOKUP(F2760,
            _xlws.FILTER('Supplier Emission'!$G$55:$G$79,
                   ('Supplier Emission'!$D$55:$D$79=H2760) * ('Supplier Emission'!$F$55:$F$79=$E$2672)),
            _xlws.FILTER('Supplier Emission'!$H$55:$H$79,
                   ('Supplier Emission'!$D$55:$D$79=H2760) * ('Supplier Emission'!$F$55:$F$79=$E$2672)),
            ""),
    "")</f>
        <v/>
      </c>
      <c r="O2760" s="311" t="str">
        <f t="array" ref="O2760">XLOOKUP(1,('Emission Factors'!$E$5:$E$488='GHG emissions calculations'!$F2760)*('Emission Factors'!$H$5:$H$488='GHG emissions calculations'!$H2760),INDEX('Emission Factors'!$E$5:$T$488,0,MATCH('GHG emissions calculations'!O$6,'Emission Factors'!$E$5:$T$5,0)),"",0)</f>
        <v>Electricity generated from solar photovoltaic</v>
      </c>
      <c r="P2760" s="313">
        <f t="array" ref="P2760">IFERROR(
    INDEX('Emission Factors'!$E$5:$P$488,
          MATCH(1,
                ('Emission Factors'!$E$5:$E$488 = 'GHG emissions calculations'!$F2760) *
                ('Emission Factors'!$H$5:$H$488 = 'GHG emissions calculations'!$H2760),
                0),
          MATCH('GHG emissions calculations'!P$6,'Emission Factors'!$E$5:$P$5,0)),
    "")</f>
        <v>5917.635108</v>
      </c>
      <c r="Q2760" s="311" t="str">
        <f t="array" ref="Q2760">IFERROR(
    IF(
        INDEX('Emission Factors'!$E$5:$P$488,
              MATCH(1,
                    ('Emission Factors'!$E$5:$E$488 = 'GHG emissions calculations'!$F2760) *
                    ('Emission Factors'!$H$5:$H$488 = 'GHG emissions calculations'!$H2760),
                    0),
              MATCH('GHG emissions calculations'!Q$6, 'Emission Factors'!$E$5:$P$5, 0)) &lt;&gt; "",
        INDEX('Emission Factors'!$E$5:$P$488,
              MATCH(1,
                    ('Emission Factors'!$E$5:$E$488 = 'GHG emissions calculations'!$F2760) *
                    ('Emission Factors'!$H$5:$H$488 = 'GHG emissions calculations'!$H2760),
                    0),
              MATCH('GHG emissions calculations'!Q$6, 'Emission Factors'!$E$5:$P$5, 0)),
        ""),
    "")</f>
        <v>kgCO2e / k€</v>
      </c>
      <c r="R2760" s="311" t="str">
        <f t="array" ref="R2760">IFERROR(
    IF(
        INDEX('Emission Factors'!$E$5:$R$488,
              MATCH(1,
                    ('Emission Factors'!$E$5:$E$488 = 'GHG emissions calculations'!$F2760) *
                    ('Emission Factors'!$H$5:$H$488 = 'GHG emissions calculations'!$H2760),
                    0),
              MATCH('GHG emissions calculations'!R$6, 'Emission Factors'!$E$5:$R$5, 0)) &lt;&gt; "",
        INDEX('Emission Factors'!$E$5:$R$488,
              MATCH(1,
                    ('Emission Factors'!$E$5:$E$488 = 'GHG emissions calculations'!$F2760) *
                    ('Emission Factors'!$H$5:$H$488 = 'GHG emissions calculations'!$H2760),
                    0),
              MATCH('GHG emissions calculations'!R$6, 'Emission Factors'!$E$5:$R$5, 0)),
        ""),
    "")</f>
        <v>Europe</v>
      </c>
      <c r="S2760" s="312">
        <f t="shared" si="5"/>
        <v>0</v>
      </c>
      <c r="T2760" s="23"/>
    </row>
    <row r="2761" ht="15.75" customHeight="1" outlineLevel="2">
      <c r="A2761" s="23"/>
      <c r="B2761" s="71"/>
      <c r="C2761" s="71"/>
      <c r="D2761" s="71"/>
      <c r="E2761" s="314"/>
      <c r="F2761" s="316" t="str">
        <f>Lists!AU60</f>
        <v>Renewable energy plant - Solar PV plant, unknown installed capacity - Global or unspecified region</v>
      </c>
      <c r="G2761" s="311" t="str">
        <f t="array" ref="G2761">XLOOKUP(1,('Emission Factors'!$E$5:$E$488='GHG emissions calculations'!$F2761)*('Emission Factors'!$H$5:$H$488='GHG emissions calculations'!$H2761),INDEX('Emission Factors'!$E$5:$T$488,0,MATCH('GHG emissions calculations'!G$2670,'Emission Factors'!$E$5:$T$5,0)),"",0)</f>
        <v/>
      </c>
      <c r="H2761" s="316" t="s">
        <v>238</v>
      </c>
      <c r="I2761" s="312" t="str">
        <f>IF(
    SUMIFS('Import data'!$L$57:$L$80,
           'Import data'!$J$57:$J$80, F2761,
           'Import data'!$G$57:$G$80, 'GHG emissions calculations'!$H2761,
           'Import data'!$I$57:$I$80,$E$2672) &lt;&gt; 0,
    SUMIFS('Import data'!$L$57:$L$80,
           'Import data'!$J$57:$J$80, F2761,
           'Import data'!$G$57:$G$80, 'GHG emissions calculations'!$H2761,
           'Import data'!$I$57:$I$80,$E$2672),
    ""
)</f>
        <v/>
      </c>
      <c r="J2761" s="311" t="str">
        <f t="array" ref="J2761">IF(
    XLOOKUP(F2761, 'Import data'!$J$26:$J$47, 'Import data'!$M$26:$M$47, "", 0) = "Please add the region-specific supplier emission factor or choose a different region available in the IAEG database.",
    "",
    XLOOKUP(F2761, 'Import data'!$J$26:$J$47, 'Import data'!$M$26:$M$47, "", 0)
)</f>
        <v/>
      </c>
      <c r="K2761" s="311" t="str">
        <f t="array" ref="K2761">IFERROR(
    XLOOKUP(F2761,
            _xlws.FILTER('Supplier Emission'!$G$55:$G$79,
                   ('Supplier Emission'!$D$55:$D$79=H2761) * ('Supplier Emission'!$F$55:$F$79=$E$2672)),
            _xlws.FILTER('Supplier Emission'!$I$55:$I$79,
                   ('Supplier Emission'!$D$55:$D$79=H2761) * ('Supplier Emission'!$F$55:$F$79=$E$2672)),
            ""),
    "")</f>
        <v/>
      </c>
      <c r="L2761" s="311" t="str">
        <f t="array" ref="L2761">IFERROR(
    XLOOKUP(F2761,
            _xlws.FILTER('Supplier Emission'!$G$55:$G$79,
                   ('Supplier Emission'!$D$55:$D$79=H2761) * ('Supplier Emission'!$F$55:$F$79=$E$2672)),
            _xlws.FILTER('Supplier Emission'!$J$55:$J$79,
                   ('Supplier Emission'!$D$55:$D$79=H2761) * ('Supplier Emission'!$F$55:$F$79=$E$2672)),
            ""),
    "")</f>
        <v/>
      </c>
      <c r="M2761" s="311" t="str">
        <f t="array" ref="M2761">IFERROR(
    XLOOKUP(F2761,
            _xlws.FILTER('Supplier Emission'!$G$55:$G$79,
                   ('Supplier Emission'!$D$55:$D$79=H2761) * ('Supplier Emission'!$F$55:$F$79=$E$2672)),
            _xlws.FILTER('Supplier Emission'!$M$55:$M$79,
                   ('Supplier Emission'!$D$55:$D$79=H2761) * ('Supplier Emission'!$F$55:$F$79=$E$2672)),
            ""),
    "")</f>
        <v/>
      </c>
      <c r="N2761" s="311" t="str">
        <f t="array" ref="N2761">IFERROR(
    XLOOKUP(F2761,
            _xlws.FILTER('Supplier Emission'!$G$55:$G$79,
                   ('Supplier Emission'!$D$55:$D$79=H2761) * ('Supplier Emission'!$F$55:$F$79=$E$2672)),
            _xlws.FILTER('Supplier Emission'!$H$55:$H$79,
                   ('Supplier Emission'!$D$55:$D$79=H2761) * ('Supplier Emission'!$F$55:$F$79=$E$2672)),
            ""),
    "")</f>
        <v/>
      </c>
      <c r="O2761" s="311" t="str">
        <f t="array" ref="O2761">XLOOKUP(1,('Emission Factors'!$E$5:$E$488='GHG emissions calculations'!$F2761)*('Emission Factors'!$H$5:$H$488='GHG emissions calculations'!$H2761),INDEX('Emission Factors'!$E$5:$T$488,0,MATCH('GHG emissions calculations'!O$6,'Emission Factors'!$E$5:$T$5,0)),"",0)</f>
        <v/>
      </c>
      <c r="P2761" s="313" t="str">
        <f t="array" ref="P2761">IFERROR(
    INDEX('Emission Factors'!$E$5:$P$488,
          MATCH(1,
                ('Emission Factors'!$E$5:$E$488 = 'GHG emissions calculations'!$F2761) *
                ('Emission Factors'!$H$5:$H$488 = 'GHG emissions calculations'!$H2761),
                0),
          MATCH('GHG emissions calculations'!P$6,'Emission Factors'!$E$5:$P$5,0)),
    "")</f>
        <v/>
      </c>
      <c r="Q2761" s="311" t="str">
        <f t="array" ref="Q2761">IFERROR(
    IF(
        INDEX('Emission Factors'!$E$5:$P$488,
              MATCH(1,
                    ('Emission Factors'!$E$5:$E$488 = 'GHG emissions calculations'!$F2761) *
                    ('Emission Factors'!$H$5:$H$488 = 'GHG emissions calculations'!$H2761),
                    0),
              MATCH('GHG emissions calculations'!Q$6, 'Emission Factors'!$E$5:$P$5, 0)) &lt;&gt; "",
        INDEX('Emission Factors'!$E$5:$P$488,
              MATCH(1,
                    ('Emission Factors'!$E$5:$E$488 = 'GHG emissions calculations'!$F2761) *
                    ('Emission Factors'!$H$5:$H$488 = 'GHG emissions calculations'!$H2761),
                    0),
              MATCH('GHG emissions calculations'!Q$6, 'Emission Factors'!$E$5:$P$5, 0)),
        ""),
    "")</f>
        <v/>
      </c>
      <c r="R2761" s="311" t="str">
        <f t="array" ref="R2761">IFERROR(
    IF(
        INDEX('Emission Factors'!$E$5:$R$488,
              MATCH(1,
                    ('Emission Factors'!$E$5:$E$488 = 'GHG emissions calculations'!$F2761) *
                    ('Emission Factors'!$H$5:$H$488 = 'GHG emissions calculations'!$H2761),
                    0),
              MATCH('GHG emissions calculations'!R$6, 'Emission Factors'!$E$5:$R$5, 0)) &lt;&gt; "",
        INDEX('Emission Factors'!$E$5:$R$488,
              MATCH(1,
                    ('Emission Factors'!$E$5:$E$488 = 'GHG emissions calculations'!$F2761) *
                    ('Emission Factors'!$H$5:$H$488 = 'GHG emissions calculations'!$H2761),
                    0),
              MATCH('GHG emissions calculations'!R$6, 'Emission Factors'!$E$5:$R$5, 0)),
        ""),
    "")</f>
        <v/>
      </c>
      <c r="S2761" s="312">
        <f t="shared" si="5"/>
        <v>0</v>
      </c>
      <c r="T2761" s="23"/>
    </row>
    <row r="2762" ht="15.75" customHeight="1" outlineLevel="2">
      <c r="A2762" s="23"/>
      <c r="B2762" s="71"/>
      <c r="C2762" s="71"/>
      <c r="D2762" s="71"/>
      <c r="E2762" s="314"/>
      <c r="F2762" s="316" t="str">
        <f>Lists!AU59</f>
        <v>Renewable energy plant - Solar PV plant, unknown installed capacity - Middle East</v>
      </c>
      <c r="G2762" s="311" t="str">
        <f t="array" ref="G2762">XLOOKUP(1,('Emission Factors'!$E$5:$E$488='GHG emissions calculations'!$F2762)*('Emission Factors'!$H$5:$H$488='GHG emissions calculations'!$H2762),INDEX('Emission Factors'!$E$5:$T$488,0,MATCH('GHG emissions calculations'!G$2670,'Emission Factors'!$E$5:$T$5,0)),"",0)</f>
        <v/>
      </c>
      <c r="H2762" s="316" t="s">
        <v>238</v>
      </c>
      <c r="I2762" s="312" t="str">
        <f>IF(
    SUMIFS('Import data'!$L$57:$L$80,
           'Import data'!$J$57:$J$80, F2762,
           'Import data'!$G$57:$G$80, 'GHG emissions calculations'!$H2762,
           'Import data'!$I$57:$I$80,$E$2672) &lt;&gt; 0,
    SUMIFS('Import data'!$L$57:$L$80,
           'Import data'!$J$57:$J$80, F2762,
           'Import data'!$G$57:$G$80, 'GHG emissions calculations'!$H2762,
           'Import data'!$I$57:$I$80,$E$2672),
    ""
)</f>
        <v/>
      </c>
      <c r="J2762" s="311" t="str">
        <f t="array" ref="J2762">IF(
    XLOOKUP(F2762, 'Import data'!$J$26:$J$47, 'Import data'!$M$26:$M$47, "", 0) = "Please add the region-specific supplier emission factor or choose a different region available in the IAEG database.",
    "",
    XLOOKUP(F2762, 'Import data'!$J$26:$J$47, 'Import data'!$M$26:$M$47, "", 0)
)</f>
        <v/>
      </c>
      <c r="K2762" s="311" t="str">
        <f t="array" ref="K2762">IFERROR(
    XLOOKUP(F2762,
            _xlws.FILTER('Supplier Emission'!$G$55:$G$79,
                   ('Supplier Emission'!$D$55:$D$79=H2762) * ('Supplier Emission'!$F$55:$F$79=$E$2672)),
            _xlws.FILTER('Supplier Emission'!$I$55:$I$79,
                   ('Supplier Emission'!$D$55:$D$79=H2762) * ('Supplier Emission'!$F$55:$F$79=$E$2672)),
            ""),
    "")</f>
        <v/>
      </c>
      <c r="L2762" s="311" t="str">
        <f t="array" ref="L2762">IFERROR(
    XLOOKUP(F2762,
            _xlws.FILTER('Supplier Emission'!$G$55:$G$79,
                   ('Supplier Emission'!$D$55:$D$79=H2762) * ('Supplier Emission'!$F$55:$F$79=$E$2672)),
            _xlws.FILTER('Supplier Emission'!$J$55:$J$79,
                   ('Supplier Emission'!$D$55:$D$79=H2762) * ('Supplier Emission'!$F$55:$F$79=$E$2672)),
            ""),
    "")</f>
        <v/>
      </c>
      <c r="M2762" s="311" t="str">
        <f t="array" ref="M2762">IFERROR(
    XLOOKUP(F2762,
            _xlws.FILTER('Supplier Emission'!$G$55:$G$79,
                   ('Supplier Emission'!$D$55:$D$79=H2762) * ('Supplier Emission'!$F$55:$F$79=$E$2672)),
            _xlws.FILTER('Supplier Emission'!$M$55:$M$79,
                   ('Supplier Emission'!$D$55:$D$79=H2762) * ('Supplier Emission'!$F$55:$F$79=$E$2672)),
            ""),
    "")</f>
        <v/>
      </c>
      <c r="N2762" s="311" t="str">
        <f t="array" ref="N2762">IFERROR(
    XLOOKUP(F2762,
            _xlws.FILTER('Supplier Emission'!$G$55:$G$79,
                   ('Supplier Emission'!$D$55:$D$79=H2762) * ('Supplier Emission'!$F$55:$F$79=$E$2672)),
            _xlws.FILTER('Supplier Emission'!$H$55:$H$79,
                   ('Supplier Emission'!$D$55:$D$79=H2762) * ('Supplier Emission'!$F$55:$F$79=$E$2672)),
            ""),
    "")</f>
        <v/>
      </c>
      <c r="O2762" s="311" t="str">
        <f t="array" ref="O2762">XLOOKUP(1,('Emission Factors'!$E$5:$E$488='GHG emissions calculations'!$F2762)*('Emission Factors'!$H$5:$H$488='GHG emissions calculations'!$H2762),INDEX('Emission Factors'!$E$5:$T$488,0,MATCH('GHG emissions calculations'!O$6,'Emission Factors'!$E$5:$T$5,0)),"",0)</f>
        <v/>
      </c>
      <c r="P2762" s="313" t="str">
        <f t="array" ref="P2762">IFERROR(
    INDEX('Emission Factors'!$E$5:$P$488,
          MATCH(1,
                ('Emission Factors'!$E$5:$E$488 = 'GHG emissions calculations'!$F2762) *
                ('Emission Factors'!$H$5:$H$488 = 'GHG emissions calculations'!$H2762),
                0),
          MATCH('GHG emissions calculations'!P$6,'Emission Factors'!$E$5:$P$5,0)),
    "")</f>
        <v/>
      </c>
      <c r="Q2762" s="311" t="str">
        <f t="array" ref="Q2762">IFERROR(
    IF(
        INDEX('Emission Factors'!$E$5:$P$488,
              MATCH(1,
                    ('Emission Factors'!$E$5:$E$488 = 'GHG emissions calculations'!$F2762) *
                    ('Emission Factors'!$H$5:$H$488 = 'GHG emissions calculations'!$H2762),
                    0),
              MATCH('GHG emissions calculations'!Q$6, 'Emission Factors'!$E$5:$P$5, 0)) &lt;&gt; "",
        INDEX('Emission Factors'!$E$5:$P$488,
              MATCH(1,
                    ('Emission Factors'!$E$5:$E$488 = 'GHG emissions calculations'!$F2762) *
                    ('Emission Factors'!$H$5:$H$488 = 'GHG emissions calculations'!$H2762),
                    0),
              MATCH('GHG emissions calculations'!Q$6, 'Emission Factors'!$E$5:$P$5, 0)),
        ""),
    "")</f>
        <v/>
      </c>
      <c r="R2762" s="311" t="str">
        <f t="array" ref="R2762">IFERROR(
    IF(
        INDEX('Emission Factors'!$E$5:$R$488,
              MATCH(1,
                    ('Emission Factors'!$E$5:$E$488 = 'GHG emissions calculations'!$F2762) *
                    ('Emission Factors'!$H$5:$H$488 = 'GHG emissions calculations'!$H2762),
                    0),
              MATCH('GHG emissions calculations'!R$6, 'Emission Factors'!$E$5:$R$5, 0)) &lt;&gt; "",
        INDEX('Emission Factors'!$E$5:$R$488,
              MATCH(1,
                    ('Emission Factors'!$E$5:$E$488 = 'GHG emissions calculations'!$F2762) *
                    ('Emission Factors'!$H$5:$H$488 = 'GHG emissions calculations'!$H2762),
                    0),
              MATCH('GHG emissions calculations'!R$6, 'Emission Factors'!$E$5:$R$5, 0)),
        ""),
    "")</f>
        <v/>
      </c>
      <c r="S2762" s="312">
        <f t="shared" si="5"/>
        <v>0</v>
      </c>
      <c r="T2762" s="23"/>
    </row>
    <row r="2763" ht="15.75" customHeight="1" outlineLevel="2">
      <c r="A2763" s="23"/>
      <c r="B2763" s="71"/>
      <c r="C2763" s="71"/>
      <c r="D2763" s="71"/>
      <c r="E2763" s="315"/>
      <c r="F2763" s="316" t="str">
        <f>Lists!AU58</f>
        <v>Renewable energy plant - Solar PV plant, unknown installed capacity - Oceania</v>
      </c>
      <c r="G2763" s="311" t="str">
        <f t="array" ref="G2763">XLOOKUP(1,('Emission Factors'!$E$5:$E$488='GHG emissions calculations'!$F2763)*('Emission Factors'!$H$5:$H$488='GHG emissions calculations'!$H2763),INDEX('Emission Factors'!$E$5:$T$488,0,MATCH('GHG emissions calculations'!G$2670,'Emission Factors'!$E$5:$T$5,0)),"",0)</f>
        <v/>
      </c>
      <c r="H2763" s="316" t="s">
        <v>238</v>
      </c>
      <c r="I2763" s="312" t="str">
        <f>IF(
    SUMIFS('Import data'!$L$57:$L$80,
           'Import data'!$J$57:$J$80, F2763,
           'Import data'!$G$57:$G$80, 'GHG emissions calculations'!$H2763,
           'Import data'!$I$57:$I$80,$E$2672) &lt;&gt; 0,
    SUMIFS('Import data'!$L$57:$L$80,
           'Import data'!$J$57:$J$80, F2763,
           'Import data'!$G$57:$G$80, 'GHG emissions calculations'!$H2763,
           'Import data'!$I$57:$I$80,$E$2672),
    ""
)</f>
        <v/>
      </c>
      <c r="J2763" s="311" t="str">
        <f t="array" ref="J2763">IF(
    XLOOKUP(F2763, 'Import data'!$J$26:$J$47, 'Import data'!$M$26:$M$47, "", 0) = "Please add the region-specific supplier emission factor or choose a different region available in the IAEG database.",
    "",
    XLOOKUP(F2763, 'Import data'!$J$26:$J$47, 'Import data'!$M$26:$M$47, "", 0)
)</f>
        <v/>
      </c>
      <c r="K2763" s="311" t="str">
        <f t="array" ref="K2763">IFERROR(
    XLOOKUP(F2763,
            _xlws.FILTER('Supplier Emission'!$G$55:$G$79,
                   ('Supplier Emission'!$D$55:$D$79=H2763) * ('Supplier Emission'!$F$55:$F$79=$E$2672)),
            _xlws.FILTER('Supplier Emission'!$I$55:$I$79,
                   ('Supplier Emission'!$D$55:$D$79=H2763) * ('Supplier Emission'!$F$55:$F$79=$E$2672)),
            ""),
    "")</f>
        <v/>
      </c>
      <c r="L2763" s="311" t="str">
        <f t="array" ref="L2763">IFERROR(
    XLOOKUP(F2763,
            _xlws.FILTER('Supplier Emission'!$G$55:$G$79,
                   ('Supplier Emission'!$D$55:$D$79=H2763) * ('Supplier Emission'!$F$55:$F$79=$E$2672)),
            _xlws.FILTER('Supplier Emission'!$J$55:$J$79,
                   ('Supplier Emission'!$D$55:$D$79=H2763) * ('Supplier Emission'!$F$55:$F$79=$E$2672)),
            ""),
    "")</f>
        <v/>
      </c>
      <c r="M2763" s="311" t="str">
        <f t="array" ref="M2763">IFERROR(
    XLOOKUP(F2763,
            _xlws.FILTER('Supplier Emission'!$G$55:$G$79,
                   ('Supplier Emission'!$D$55:$D$79=H2763) * ('Supplier Emission'!$F$55:$F$79=$E$2672)),
            _xlws.FILTER('Supplier Emission'!$M$55:$M$79,
                   ('Supplier Emission'!$D$55:$D$79=H2763) * ('Supplier Emission'!$F$55:$F$79=$E$2672)),
            ""),
    "")</f>
        <v/>
      </c>
      <c r="N2763" s="311" t="str">
        <f t="array" ref="N2763">IFERROR(
    XLOOKUP(F2763,
            _xlws.FILTER('Supplier Emission'!$G$55:$G$79,
                   ('Supplier Emission'!$D$55:$D$79=H2763) * ('Supplier Emission'!$F$55:$F$79=$E$2672)),
            _xlws.FILTER('Supplier Emission'!$H$55:$H$79,
                   ('Supplier Emission'!$D$55:$D$79=H2763) * ('Supplier Emission'!$F$55:$F$79=$E$2672)),
            ""),
    "")</f>
        <v/>
      </c>
      <c r="O2763" s="311" t="str">
        <f t="array" ref="O2763">XLOOKUP(1,('Emission Factors'!$E$5:$E$488='GHG emissions calculations'!$F2763)*('Emission Factors'!$H$5:$H$488='GHG emissions calculations'!$H2763),INDEX('Emission Factors'!$E$5:$T$488,0,MATCH('GHG emissions calculations'!O$6,'Emission Factors'!$E$5:$T$5,0)),"",0)</f>
        <v/>
      </c>
      <c r="P2763" s="313" t="str">
        <f t="array" ref="P2763">IFERROR(
    INDEX('Emission Factors'!$E$5:$P$488,
          MATCH(1,
                ('Emission Factors'!$E$5:$E$488 = 'GHG emissions calculations'!$F2763) *
                ('Emission Factors'!$H$5:$H$488 = 'GHG emissions calculations'!$H2763),
                0),
          MATCH('GHG emissions calculations'!P$6,'Emission Factors'!$E$5:$P$5,0)),
    "")</f>
        <v/>
      </c>
      <c r="Q2763" s="311" t="str">
        <f t="array" ref="Q2763">IFERROR(
    IF(
        INDEX('Emission Factors'!$E$5:$P$488,
              MATCH(1,
                    ('Emission Factors'!$E$5:$E$488 = 'GHG emissions calculations'!$F2763) *
                    ('Emission Factors'!$H$5:$H$488 = 'GHG emissions calculations'!$H2763),
                    0),
              MATCH('GHG emissions calculations'!Q$6, 'Emission Factors'!$E$5:$P$5, 0)) &lt;&gt; "",
        INDEX('Emission Factors'!$E$5:$P$488,
              MATCH(1,
                    ('Emission Factors'!$E$5:$E$488 = 'GHG emissions calculations'!$F2763) *
                    ('Emission Factors'!$H$5:$H$488 = 'GHG emissions calculations'!$H2763),
                    0),
              MATCH('GHG emissions calculations'!Q$6, 'Emission Factors'!$E$5:$P$5, 0)),
        ""),
    "")</f>
        <v/>
      </c>
      <c r="R2763" s="311" t="str">
        <f t="array" ref="R2763">IFERROR(
    IF(
        INDEX('Emission Factors'!$E$5:$R$488,
              MATCH(1,
                    ('Emission Factors'!$E$5:$E$488 = 'GHG emissions calculations'!$F2763) *
                    ('Emission Factors'!$H$5:$H$488 = 'GHG emissions calculations'!$H2763),
                    0),
              MATCH('GHG emissions calculations'!R$6, 'Emission Factors'!$E$5:$R$5, 0)) &lt;&gt; "",
        INDEX('Emission Factors'!$E$5:$R$488,
              MATCH(1,
                    ('Emission Factors'!$E$5:$E$488 = 'GHG emissions calculations'!$F2763) *
                    ('Emission Factors'!$H$5:$H$488 = 'GHG emissions calculations'!$H2763),
                    0),
              MATCH('GHG emissions calculations'!R$6, 'Emission Factors'!$E$5:$R$5, 0)),
        ""),
    "")</f>
        <v/>
      </c>
      <c r="S2763" s="312">
        <f t="shared" si="5"/>
        <v>0</v>
      </c>
      <c r="T2763" s="23"/>
    </row>
    <row r="2764" ht="15.75" customHeight="1" outlineLevel="2">
      <c r="A2764" s="23"/>
      <c r="B2764" s="71"/>
      <c r="C2764" s="71"/>
      <c r="D2764" s="71"/>
      <c r="E2764" s="330" t="s">
        <v>219</v>
      </c>
      <c r="F2764" s="316" t="str">
        <f>Lists!AW25</f>
        <v>Air conditioning and industrial refrigeration equipment, unknown mass - America</v>
      </c>
      <c r="G2764" s="311">
        <f t="array" ref="G2764">XLOOKUP(1,('Emission Factors'!$E$5:$E$488='GHG emissions calculations'!$F2764)*('Emission Factors'!$H$5:$H$488='GHG emissions calculations'!$H2764),INDEX('Emission Factors'!$E$5:$T$488,0,MATCH('GHG emissions calculations'!G$2670,'Emission Factors'!$E$5:$T$5,0)),"",0)</f>
        <v>2</v>
      </c>
      <c r="H2764" s="316" t="s">
        <v>238</v>
      </c>
      <c r="I2764" s="312" t="str">
        <f>IF(
    SUMIFS('Import data'!$L$25:$L$80,
           'Import data'!$J$25:$J$80, F2764,
           'Import data'!$G$25:$G$80, 'GHG emissions calculations'!$H2764,
           'Import data'!$I$25:$I$80,$E$2672) &lt;&gt; 0,
    SUMIFS('Import data'!$L$25:$L$80,
           'Import data'!$J$25:$J$80, F2764,
           'Import data'!$G$25:$G$80, 'GHG emissions calculations'!$H2764,
           'Import data'!$I$25:$I$80,$E$2672),
    ""
)</f>
        <v/>
      </c>
      <c r="J2764" s="311" t="str">
        <f t="array" ref="J2764">IF(
    XLOOKUP(F2764, 'Import data'!$J$26:$J$47, 'Import data'!$M$26:$M$47, "", 0) = "Please add the region-specific supplier emission factor or choose a different region available in the IAEG database.",
    "",
    XLOOKUP(F2764, 'Import data'!$J$26:$J$47, 'Import data'!$M$26:$M$47, "", 0)
)</f>
        <v/>
      </c>
      <c r="K2764" s="311" t="str">
        <f t="array" ref="K2764">IFERROR(
    XLOOKUP(F2764,
            _xlws.FILTER('Supplier Emission'!$G$55:$G$79,
                   ('Supplier Emission'!$D$55:$D$79=H2764) * ('Supplier Emission'!$F$55:$F$79=$E$2764)),
            _xlws.FILTER('Supplier Emission'!$I$55:$I$79,
                   ('Supplier Emission'!$D$55:$D$79=H2764) * ('Supplier Emission'!$F$55:$F$79=$E$2764)),
            ""),
    "")</f>
        <v/>
      </c>
      <c r="L2764" s="311" t="str">
        <f t="array" ref="L2764">IFERROR(
    XLOOKUP(F2764,
            _xlws.FILTER('Supplier Emission'!$G$55:$G$79,
                   ('Supplier Emission'!$D$55:$D$79=H2764) * ('Supplier Emission'!$F$55:$F$79=$E$2764)),
            _xlws.FILTER('Supplier Emission'!$J$55:$J$79,
                   ('Supplier Emission'!$D$55:$D$79=H2764) * ('Supplier Emission'!$F$55:$F$79=$E$2764)),
            ""),
    "")</f>
        <v/>
      </c>
      <c r="M2764" s="311" t="str">
        <f t="array" ref="M2764">IFERROR(
    XLOOKUP(F2764,
            _xlws.FILTER('Supplier Emission'!$G$55:$G$79,
                   ('Supplier Emission'!$D$55:$D$79=H2764) * ('Supplier Emission'!$F$55:$F$79=$E$2764)),
            _xlws.FILTER('Supplier Emission'!$M$55:$M$79,
                   ('Supplier Emission'!$D$55:$D$79=H2764) * ('Supplier Emission'!$F$55:$F$79=$E$2764)),
            ""),
    "")</f>
        <v/>
      </c>
      <c r="N2764" s="311" t="str">
        <f t="array" ref="N2764">IFERROR(
    XLOOKUP(F2764,
            _xlws.FILTER('Supplier Emission'!$G$55:$G$79,
                   ('Supplier Emission'!$D$55:$D$79=H2764) * ('Supplier Emission'!$F$55:$F$79=$E$2764)),
            _xlws.FILTER('Supplier Emission'!$H$55:$H$79,
                   ('Supplier Emission'!$D$55:$D$79=H2764) * ('Supplier Emission'!$F$55:$F$79=$E$2764)),
            ""),
    "")</f>
        <v/>
      </c>
      <c r="O2764" s="311" t="str">
        <f t="array" ref="O2764">XLOOKUP(1,('Emission Factors'!$E$5:$E$488='GHG emissions calculations'!$F2764)*('Emission Factors'!$H$5:$H$488='GHG emissions calculations'!$H2764),INDEX('Emission Factors'!$E$5:$T$488,0,MATCH('GHG emissions calculations'!O$6,'Emission Factors'!$E$5:$T$5,0)),"",0)</f>
        <v>Air conditioning/refrigeration and warm air heating equipment</v>
      </c>
      <c r="P2764" s="313">
        <f t="array" ref="P2764">IFERROR(
    INDEX('Emission Factors'!$E$5:$P$488,
          MATCH(1,
                ('Emission Factors'!$E$5:$E$488 = 'GHG emissions calculations'!$F2764) *
                ('Emission Factors'!$H$5:$H$488 = 'GHG emissions calculations'!$H2764),
                0),
          MATCH('GHG emissions calculations'!P$6,'Emission Factors'!$E$5:$P$5,0)),
    "")</f>
        <v>432.953615</v>
      </c>
      <c r="Q2764" s="311" t="str">
        <f t="array" ref="Q2764">IFERROR(
    IF(
        INDEX('Emission Factors'!$E$5:$P$488,
              MATCH(1,
                    ('Emission Factors'!$E$5:$E$488 = 'GHG emissions calculations'!$F2764) *
                    ('Emission Factors'!$H$5:$H$488 = 'GHG emissions calculations'!$H2764),
                    0),
              MATCH('GHG emissions calculations'!Q$6, 'Emission Factors'!$E$5:$P$5, 0)) &lt;&gt; "",
        INDEX('Emission Factors'!$E$5:$P$488,
              MATCH(1,
                    ('Emission Factors'!$E$5:$E$488 = 'GHG emissions calculations'!$F2764) *
                    ('Emission Factors'!$H$5:$H$488 = 'GHG emissions calculations'!$H2764),
                    0),
              MATCH('GHG emissions calculations'!Q$6, 'Emission Factors'!$E$5:$P$5, 0)),
        ""),
    "")</f>
        <v>kgCO2e / k€</v>
      </c>
      <c r="R2764" s="311" t="str">
        <f t="array" ref="R2764">IFERROR(
    IF(
        INDEX('Emission Factors'!$E$5:$R$488,
              MATCH(1,
                    ('Emission Factors'!$E$5:$E$488 = 'GHG emissions calculations'!$F2764) *
                    ('Emission Factors'!$H$5:$H$488 = 'GHG emissions calculations'!$H2764),
                    0),
              MATCH('GHG emissions calculations'!R$6, 'Emission Factors'!$E$5:$R$5, 0)) &lt;&gt; "",
        INDEX('Emission Factors'!$E$5:$R$488,
              MATCH(1,
                    ('Emission Factors'!$E$5:$E$488 = 'GHG emissions calculations'!$F2764) *
                    ('Emission Factors'!$H$5:$H$488 = 'GHG emissions calculations'!$H2764),
                    0),
              MATCH('GHG emissions calculations'!R$6, 'Emission Factors'!$E$5:$R$5, 0)),
        ""),
    "")</f>
        <v>America</v>
      </c>
      <c r="S2764" s="312">
        <f t="shared" si="5"/>
        <v>0</v>
      </c>
      <c r="T2764" s="23"/>
    </row>
    <row r="2765" ht="15.75" customHeight="1" outlineLevel="2">
      <c r="A2765" s="23"/>
      <c r="B2765" s="71"/>
      <c r="C2765" s="71"/>
      <c r="D2765" s="71"/>
      <c r="E2765" s="314"/>
      <c r="F2765" s="316" t="str">
        <f>Lists!AW27</f>
        <v>Air conditioning and industrial refrigeration equipment, unknown mass - Africa</v>
      </c>
      <c r="G2765" s="311" t="str">
        <f t="array" ref="G2765">XLOOKUP(1,('Emission Factors'!$E$5:$E$488='GHG emissions calculations'!$F2765)*('Emission Factors'!$H$5:$H$488='GHG emissions calculations'!$H2765),INDEX('Emission Factors'!$E$5:$T$488,0,MATCH('GHG emissions calculations'!G$2670,'Emission Factors'!$E$5:$T$5,0)),"",0)</f>
        <v/>
      </c>
      <c r="H2765" s="316" t="s">
        <v>238</v>
      </c>
      <c r="I2765" s="312" t="str">
        <f>IF(
    SUMIFS('Import data'!$L$25:$L$80,
           'Import data'!$J$25:$J$80, F2765,
           'Import data'!$G$25:$G$80, 'GHG emissions calculations'!$H2765,
           'Import data'!$I$25:$I$80,$E$2672) &lt;&gt; 0,
    SUMIFS('Import data'!$L$25:$L$80,
           'Import data'!$J$25:$J$80, F2765,
           'Import data'!$G$25:$G$80, 'GHG emissions calculations'!$H2765,
           'Import data'!$I$25:$I$80,$E$2672),
    ""
)</f>
        <v/>
      </c>
      <c r="J2765" s="311" t="str">
        <f t="array" ref="J2765">IF(
    XLOOKUP(F2765, 'Import data'!$J$26:$J$47, 'Import data'!$M$26:$M$47, "", 0) = "Please add the region-specific supplier emission factor or choose a different region available in the IAEG database.",
    "",
    XLOOKUP(F2765, 'Import data'!$J$26:$J$47, 'Import data'!$M$26:$M$47, "", 0)
)</f>
        <v/>
      </c>
      <c r="K2765" s="311" t="str">
        <f t="array" ref="K2765">IFERROR(
    XLOOKUP(F2765,
            _xlws.FILTER('Supplier Emission'!$G$55:$G$79,
                   ('Supplier Emission'!$D$55:$D$79=H2765) * ('Supplier Emission'!$F$55:$F$79=$E$2764)),
            _xlws.FILTER('Supplier Emission'!$I$55:$I$79,
                   ('Supplier Emission'!$D$55:$D$79=H2765) * ('Supplier Emission'!$F$55:$F$79=$E$2764)),
            ""),
    "")</f>
        <v/>
      </c>
      <c r="L2765" s="311" t="str">
        <f t="array" ref="L2765">IFERROR(
    XLOOKUP(F2765,
            _xlws.FILTER('Supplier Emission'!$G$55:$G$79,
                   ('Supplier Emission'!$D$55:$D$79=H2765) * ('Supplier Emission'!$F$55:$F$79=$E$2764)),
            _xlws.FILTER('Supplier Emission'!$J$55:$J$79,
                   ('Supplier Emission'!$D$55:$D$79=H2765) * ('Supplier Emission'!$F$55:$F$79=$E$2764)),
            ""),
    "")</f>
        <v/>
      </c>
      <c r="M2765" s="311" t="str">
        <f t="array" ref="M2765">IFERROR(
    XLOOKUP(F2765,
            _xlws.FILTER('Supplier Emission'!$G$55:$G$79,
                   ('Supplier Emission'!$D$55:$D$79=H2765) * ('Supplier Emission'!$F$55:$F$79=$E$2764)),
            _xlws.FILTER('Supplier Emission'!$M$55:$M$79,
                   ('Supplier Emission'!$D$55:$D$79=H2765) * ('Supplier Emission'!$F$55:$F$79=$E$2764)),
            ""),
    "")</f>
        <v/>
      </c>
      <c r="N2765" s="311" t="str">
        <f t="array" ref="N2765">IFERROR(
    XLOOKUP(F2765,
            _xlws.FILTER('Supplier Emission'!$G$55:$G$79,
                   ('Supplier Emission'!$D$55:$D$79=H2765) * ('Supplier Emission'!$F$55:$F$79=$E$2764)),
            _xlws.FILTER('Supplier Emission'!$H$55:$H$79,
                   ('Supplier Emission'!$D$55:$D$79=H2765) * ('Supplier Emission'!$F$55:$F$79=$E$2764)),
            ""),
    "")</f>
        <v/>
      </c>
      <c r="O2765" s="311" t="str">
        <f t="array" ref="O2765">XLOOKUP(1,('Emission Factors'!$E$5:$E$488='GHG emissions calculations'!$F2765)*('Emission Factors'!$H$5:$H$488='GHG emissions calculations'!$H2765),INDEX('Emission Factors'!$E$5:$T$488,0,MATCH('GHG emissions calculations'!O$6,'Emission Factors'!$E$5:$T$5,0)),"",0)</f>
        <v/>
      </c>
      <c r="P2765" s="313" t="str">
        <f t="array" ref="P2765">IFERROR(
    INDEX('Emission Factors'!$E$5:$P$488,
          MATCH(1,
                ('Emission Factors'!$E$5:$E$488 = 'GHG emissions calculations'!$F2765) *
                ('Emission Factors'!$H$5:$H$488 = 'GHG emissions calculations'!$H2765),
                0),
          MATCH('GHG emissions calculations'!P$6,'Emission Factors'!$E$5:$P$5,0)),
    "")</f>
        <v/>
      </c>
      <c r="Q2765" s="311" t="str">
        <f t="array" ref="Q2765">IFERROR(
    IF(
        INDEX('Emission Factors'!$E$5:$P$488,
              MATCH(1,
                    ('Emission Factors'!$E$5:$E$488 = 'GHG emissions calculations'!$F2765) *
                    ('Emission Factors'!$H$5:$H$488 = 'GHG emissions calculations'!$H2765),
                    0),
              MATCH('GHG emissions calculations'!Q$6, 'Emission Factors'!$E$5:$P$5, 0)) &lt;&gt; "",
        INDEX('Emission Factors'!$E$5:$P$488,
              MATCH(1,
                    ('Emission Factors'!$E$5:$E$488 = 'GHG emissions calculations'!$F2765) *
                    ('Emission Factors'!$H$5:$H$488 = 'GHG emissions calculations'!$H2765),
                    0),
              MATCH('GHG emissions calculations'!Q$6, 'Emission Factors'!$E$5:$P$5, 0)),
        ""),
    "")</f>
        <v/>
      </c>
      <c r="R2765" s="311" t="str">
        <f t="array" ref="R2765">IFERROR(
    IF(
        INDEX('Emission Factors'!$E$5:$R$488,
              MATCH(1,
                    ('Emission Factors'!$E$5:$E$488 = 'GHG emissions calculations'!$F2765) *
                    ('Emission Factors'!$H$5:$H$488 = 'GHG emissions calculations'!$H2765),
                    0),
              MATCH('GHG emissions calculations'!R$6, 'Emission Factors'!$E$5:$R$5, 0)) &lt;&gt; "",
        INDEX('Emission Factors'!$E$5:$R$488,
              MATCH(1,
                    ('Emission Factors'!$E$5:$E$488 = 'GHG emissions calculations'!$F2765) *
                    ('Emission Factors'!$H$5:$H$488 = 'GHG emissions calculations'!$H2765),
                    0),
              MATCH('GHG emissions calculations'!R$6, 'Emission Factors'!$E$5:$R$5, 0)),
        ""),
    "")</f>
        <v/>
      </c>
      <c r="S2765" s="312">
        <f t="shared" si="5"/>
        <v>0</v>
      </c>
      <c r="T2765" s="23"/>
    </row>
    <row r="2766" ht="15.75" customHeight="1" outlineLevel="2">
      <c r="A2766" s="23"/>
      <c r="B2766" s="71"/>
      <c r="C2766" s="71"/>
      <c r="D2766" s="71"/>
      <c r="E2766" s="314"/>
      <c r="F2766" s="316" t="str">
        <f>Lists!AW28</f>
        <v>Air conditioning and industrial refrigeration equipment, unknown mass - Asia</v>
      </c>
      <c r="G2766" s="311" t="str">
        <f t="array" ref="G2766">XLOOKUP(1,('Emission Factors'!$E$5:$E$488='GHG emissions calculations'!$F2766)*('Emission Factors'!$H$5:$H$488='GHG emissions calculations'!$H2766),INDEX('Emission Factors'!$E$5:$T$488,0,MATCH('GHG emissions calculations'!G$2670,'Emission Factors'!$E$5:$T$5,0)),"",0)</f>
        <v/>
      </c>
      <c r="H2766" s="316" t="s">
        <v>238</v>
      </c>
      <c r="I2766" s="312" t="str">
        <f>IF(
    SUMIFS('Import data'!$L$25:$L$80,
           'Import data'!$J$25:$J$80, F2766,
           'Import data'!$G$25:$G$80, 'GHG emissions calculations'!$H2766,
           'Import data'!$I$25:$I$80,$E$2672) &lt;&gt; 0,
    SUMIFS('Import data'!$L$25:$L$80,
           'Import data'!$J$25:$J$80, F2766,
           'Import data'!$G$25:$G$80, 'GHG emissions calculations'!$H2766,
           'Import data'!$I$25:$I$80,$E$2672),
    ""
)</f>
        <v/>
      </c>
      <c r="J2766" s="311" t="str">
        <f t="array" ref="J2766">IF(
    XLOOKUP(F2766, 'Import data'!$J$26:$J$47, 'Import data'!$M$26:$M$47, "", 0) = "Please add the region-specific supplier emission factor or choose a different region available in the IAEG database.",
    "",
    XLOOKUP(F2766, 'Import data'!$J$26:$J$47, 'Import data'!$M$26:$M$47, "", 0)
)</f>
        <v/>
      </c>
      <c r="K2766" s="311" t="str">
        <f t="array" ref="K2766">IFERROR(
    XLOOKUP(F2766,
            _xlws.FILTER('Supplier Emission'!$G$55:$G$79,
                   ('Supplier Emission'!$D$55:$D$79=H2766) * ('Supplier Emission'!$F$55:$F$79=$E$2764)),
            _xlws.FILTER('Supplier Emission'!$I$55:$I$79,
                   ('Supplier Emission'!$D$55:$D$79=H2766) * ('Supplier Emission'!$F$55:$F$79=$E$2764)),
            ""),
    "")</f>
        <v/>
      </c>
      <c r="L2766" s="311" t="str">
        <f t="array" ref="L2766">IFERROR(
    XLOOKUP(F2766,
            _xlws.FILTER('Supplier Emission'!$G$55:$G$79,
                   ('Supplier Emission'!$D$55:$D$79=H2766) * ('Supplier Emission'!$F$55:$F$79=$E$2764)),
            _xlws.FILTER('Supplier Emission'!$J$55:$J$79,
                   ('Supplier Emission'!$D$55:$D$79=H2766) * ('Supplier Emission'!$F$55:$F$79=$E$2764)),
            ""),
    "")</f>
        <v/>
      </c>
      <c r="M2766" s="311" t="str">
        <f t="array" ref="M2766">IFERROR(
    XLOOKUP(F2766,
            _xlws.FILTER('Supplier Emission'!$G$55:$G$79,
                   ('Supplier Emission'!$D$55:$D$79=H2766) * ('Supplier Emission'!$F$55:$F$79=$E$2764)),
            _xlws.FILTER('Supplier Emission'!$M$55:$M$79,
                   ('Supplier Emission'!$D$55:$D$79=H2766) * ('Supplier Emission'!$F$55:$F$79=$E$2764)),
            ""),
    "")</f>
        <v/>
      </c>
      <c r="N2766" s="311" t="str">
        <f t="array" ref="N2766">IFERROR(
    XLOOKUP(F2766,
            _xlws.FILTER('Supplier Emission'!$G$55:$G$79,
                   ('Supplier Emission'!$D$55:$D$79=H2766) * ('Supplier Emission'!$F$55:$F$79=$E$2764)),
            _xlws.FILTER('Supplier Emission'!$H$55:$H$79,
                   ('Supplier Emission'!$D$55:$D$79=H2766) * ('Supplier Emission'!$F$55:$F$79=$E$2764)),
            ""),
    "")</f>
        <v/>
      </c>
      <c r="O2766" s="311" t="str">
        <f t="array" ref="O2766">XLOOKUP(1,('Emission Factors'!$E$5:$E$488='GHG emissions calculations'!$F2766)*('Emission Factors'!$H$5:$H$488='GHG emissions calculations'!$H2766),INDEX('Emission Factors'!$E$5:$T$488,0,MATCH('GHG emissions calculations'!O$6,'Emission Factors'!$E$5:$T$5,0)),"",0)</f>
        <v/>
      </c>
      <c r="P2766" s="313" t="str">
        <f t="array" ref="P2766">IFERROR(
    INDEX('Emission Factors'!$E$5:$P$488,
          MATCH(1,
                ('Emission Factors'!$E$5:$E$488 = 'GHG emissions calculations'!$F2766) *
                ('Emission Factors'!$H$5:$H$488 = 'GHG emissions calculations'!$H2766),
                0),
          MATCH('GHG emissions calculations'!P$6,'Emission Factors'!$E$5:$P$5,0)),
    "")</f>
        <v/>
      </c>
      <c r="Q2766" s="311" t="str">
        <f t="array" ref="Q2766">IFERROR(
    IF(
        INDEX('Emission Factors'!$E$5:$P$488,
              MATCH(1,
                    ('Emission Factors'!$E$5:$E$488 = 'GHG emissions calculations'!$F2766) *
                    ('Emission Factors'!$H$5:$H$488 = 'GHG emissions calculations'!$H2766),
                    0),
              MATCH('GHG emissions calculations'!Q$6, 'Emission Factors'!$E$5:$P$5, 0)) &lt;&gt; "",
        INDEX('Emission Factors'!$E$5:$P$488,
              MATCH(1,
                    ('Emission Factors'!$E$5:$E$488 = 'GHG emissions calculations'!$F2766) *
                    ('Emission Factors'!$H$5:$H$488 = 'GHG emissions calculations'!$H2766),
                    0),
              MATCH('GHG emissions calculations'!Q$6, 'Emission Factors'!$E$5:$P$5, 0)),
        ""),
    "")</f>
        <v/>
      </c>
      <c r="R2766" s="311" t="str">
        <f t="array" ref="R2766">IFERROR(
    IF(
        INDEX('Emission Factors'!$E$5:$R$488,
              MATCH(1,
                    ('Emission Factors'!$E$5:$E$488 = 'GHG emissions calculations'!$F2766) *
                    ('Emission Factors'!$H$5:$H$488 = 'GHG emissions calculations'!$H2766),
                    0),
              MATCH('GHG emissions calculations'!R$6, 'Emission Factors'!$E$5:$R$5, 0)) &lt;&gt; "",
        INDEX('Emission Factors'!$E$5:$R$488,
              MATCH(1,
                    ('Emission Factors'!$E$5:$E$488 = 'GHG emissions calculations'!$F2766) *
                    ('Emission Factors'!$H$5:$H$488 = 'GHG emissions calculations'!$H2766),
                    0),
              MATCH('GHG emissions calculations'!R$6, 'Emission Factors'!$E$5:$R$5, 0)),
        ""),
    "")</f>
        <v/>
      </c>
      <c r="S2766" s="312">
        <f t="shared" si="5"/>
        <v>0</v>
      </c>
      <c r="T2766" s="23"/>
    </row>
    <row r="2767" ht="15.75" customHeight="1" outlineLevel="2">
      <c r="A2767" s="23"/>
      <c r="B2767" s="71"/>
      <c r="C2767" s="71"/>
      <c r="D2767" s="71"/>
      <c r="E2767" s="314"/>
      <c r="F2767" s="316" t="str">
        <f>Lists!AW26</f>
        <v>Air conditioning and industrial refrigeration equipment, unknown mass - Europe</v>
      </c>
      <c r="G2767" s="311" t="str">
        <f t="array" ref="G2767">XLOOKUP(1,('Emission Factors'!$E$5:$E$488='GHG emissions calculations'!$F2767)*('Emission Factors'!$H$5:$H$488='GHG emissions calculations'!$H2767),INDEX('Emission Factors'!$E$5:$T$488,0,MATCH('GHG emissions calculations'!G$2670,'Emission Factors'!$E$5:$T$5,0)),"",0)</f>
        <v/>
      </c>
      <c r="H2767" s="316" t="s">
        <v>238</v>
      </c>
      <c r="I2767" s="312" t="str">
        <f>IF(
    SUMIFS('Import data'!$L$25:$L$80,
           'Import data'!$J$25:$J$80, F2767,
           'Import data'!$G$25:$G$80, 'GHG emissions calculations'!$H2767,
           'Import data'!$I$25:$I$80,$E$2672) &lt;&gt; 0,
    SUMIFS('Import data'!$L$25:$L$80,
           'Import data'!$J$25:$J$80, F2767,
           'Import data'!$G$25:$G$80, 'GHG emissions calculations'!$H2767,
           'Import data'!$I$25:$I$80,$E$2672),
    ""
)</f>
        <v/>
      </c>
      <c r="J2767" s="311" t="str">
        <f t="array" ref="J2767">IF(
    XLOOKUP(F2767, 'Import data'!$J$26:$J$47, 'Import data'!$M$26:$M$47, "", 0) = "Please add the region-specific supplier emission factor or choose a different region available in the IAEG database.",
    "",
    XLOOKUP(F2767, 'Import data'!$J$26:$J$47, 'Import data'!$M$26:$M$47, "", 0)
)</f>
        <v/>
      </c>
      <c r="K2767" s="311" t="str">
        <f t="array" ref="K2767">IFERROR(
    XLOOKUP(F2767,
            _xlws.FILTER('Supplier Emission'!$G$55:$G$79,
                   ('Supplier Emission'!$D$55:$D$79=H2767) * ('Supplier Emission'!$F$55:$F$79=$E$2764)),
            _xlws.FILTER('Supplier Emission'!$I$55:$I$79,
                   ('Supplier Emission'!$D$55:$D$79=H2767) * ('Supplier Emission'!$F$55:$F$79=$E$2764)),
            ""),
    "")</f>
        <v/>
      </c>
      <c r="L2767" s="311" t="str">
        <f t="array" ref="L2767">IFERROR(
    XLOOKUP(F2767,
            _xlws.FILTER('Supplier Emission'!$G$55:$G$79,
                   ('Supplier Emission'!$D$55:$D$79=H2767) * ('Supplier Emission'!$F$55:$F$79=$E$2764)),
            _xlws.FILTER('Supplier Emission'!$J$55:$J$79,
                   ('Supplier Emission'!$D$55:$D$79=H2767) * ('Supplier Emission'!$F$55:$F$79=$E$2764)),
            ""),
    "")</f>
        <v/>
      </c>
      <c r="M2767" s="311" t="str">
        <f t="array" ref="M2767">IFERROR(
    XLOOKUP(F2767,
            _xlws.FILTER('Supplier Emission'!$G$55:$G$79,
                   ('Supplier Emission'!$D$55:$D$79=H2767) * ('Supplier Emission'!$F$55:$F$79=$E$2764)),
            _xlws.FILTER('Supplier Emission'!$M$55:$M$79,
                   ('Supplier Emission'!$D$55:$D$79=H2767) * ('Supplier Emission'!$F$55:$F$79=$E$2764)),
            ""),
    "")</f>
        <v/>
      </c>
      <c r="N2767" s="311" t="str">
        <f t="array" ref="N2767">IFERROR(
    XLOOKUP(F2767,
            _xlws.FILTER('Supplier Emission'!$G$55:$G$79,
                   ('Supplier Emission'!$D$55:$D$79=H2767) * ('Supplier Emission'!$F$55:$F$79=$E$2764)),
            _xlws.FILTER('Supplier Emission'!$H$55:$H$79,
                   ('Supplier Emission'!$D$55:$D$79=H2767) * ('Supplier Emission'!$F$55:$F$79=$E$2764)),
            ""),
    "")</f>
        <v/>
      </c>
      <c r="O2767" s="311" t="str">
        <f t="array" ref="O2767">XLOOKUP(1,('Emission Factors'!$E$5:$E$488='GHG emissions calculations'!$F2767)*('Emission Factors'!$H$5:$H$488='GHG emissions calculations'!$H2767),INDEX('Emission Factors'!$E$5:$T$488,0,MATCH('GHG emissions calculations'!O$6,'Emission Factors'!$E$5:$T$5,0)),"",0)</f>
        <v/>
      </c>
      <c r="P2767" s="313" t="str">
        <f t="array" ref="P2767">IFERROR(
    INDEX('Emission Factors'!$E$5:$P$488,
          MATCH(1,
                ('Emission Factors'!$E$5:$E$488 = 'GHG emissions calculations'!$F2767) *
                ('Emission Factors'!$H$5:$H$488 = 'GHG emissions calculations'!$H2767),
                0),
          MATCH('GHG emissions calculations'!P$6,'Emission Factors'!$E$5:$P$5,0)),
    "")</f>
        <v/>
      </c>
      <c r="Q2767" s="311" t="str">
        <f t="array" ref="Q2767">IFERROR(
    IF(
        INDEX('Emission Factors'!$E$5:$P$488,
              MATCH(1,
                    ('Emission Factors'!$E$5:$E$488 = 'GHG emissions calculations'!$F2767) *
                    ('Emission Factors'!$H$5:$H$488 = 'GHG emissions calculations'!$H2767),
                    0),
              MATCH('GHG emissions calculations'!Q$6, 'Emission Factors'!$E$5:$P$5, 0)) &lt;&gt; "",
        INDEX('Emission Factors'!$E$5:$P$488,
              MATCH(1,
                    ('Emission Factors'!$E$5:$E$488 = 'GHG emissions calculations'!$F2767) *
                    ('Emission Factors'!$H$5:$H$488 = 'GHG emissions calculations'!$H2767),
                    0),
              MATCH('GHG emissions calculations'!Q$6, 'Emission Factors'!$E$5:$P$5, 0)),
        ""),
    "")</f>
        <v/>
      </c>
      <c r="R2767" s="311" t="str">
        <f t="array" ref="R2767">IFERROR(
    IF(
        INDEX('Emission Factors'!$E$5:$R$488,
              MATCH(1,
                    ('Emission Factors'!$E$5:$E$488 = 'GHG emissions calculations'!$F2767) *
                    ('Emission Factors'!$H$5:$H$488 = 'GHG emissions calculations'!$H2767),
                    0),
              MATCH('GHG emissions calculations'!R$6, 'Emission Factors'!$E$5:$R$5, 0)) &lt;&gt; "",
        INDEX('Emission Factors'!$E$5:$R$488,
              MATCH(1,
                    ('Emission Factors'!$E$5:$E$488 = 'GHG emissions calculations'!$F2767) *
                    ('Emission Factors'!$H$5:$H$488 = 'GHG emissions calculations'!$H2767),
                    0),
              MATCH('GHG emissions calculations'!R$6, 'Emission Factors'!$E$5:$R$5, 0)),
        ""),
    "")</f>
        <v/>
      </c>
      <c r="S2767" s="312">
        <f t="shared" si="5"/>
        <v>0</v>
      </c>
      <c r="T2767" s="23"/>
    </row>
    <row r="2768" ht="15.75" customHeight="1" outlineLevel="2">
      <c r="A2768" s="23"/>
      <c r="B2768" s="71"/>
      <c r="C2768" s="71"/>
      <c r="D2768" s="71"/>
      <c r="E2768" s="314"/>
      <c r="F2768" s="316" t="str">
        <f>Lists!AW31</f>
        <v>Air conditioning and industrial refrigeration equipment, unknown mass - Global or unspecified region</v>
      </c>
      <c r="G2768" s="311" t="str">
        <f t="array" ref="G2768">XLOOKUP(1,('Emission Factors'!$E$5:$E$488='GHG emissions calculations'!$F2768)*('Emission Factors'!$H$5:$H$488='GHG emissions calculations'!$H2768),INDEX('Emission Factors'!$E$5:$T$488,0,MATCH('GHG emissions calculations'!G$2670,'Emission Factors'!$E$5:$T$5,0)),"",0)</f>
        <v/>
      </c>
      <c r="H2768" s="316" t="s">
        <v>238</v>
      </c>
      <c r="I2768" s="312" t="str">
        <f>IF(
    SUMIFS('Import data'!$L$25:$L$80,
           'Import data'!$J$25:$J$80, F2768,
           'Import data'!$G$25:$G$80, 'GHG emissions calculations'!$H2768,
           'Import data'!$I$25:$I$80,$E$2672) &lt;&gt; 0,
    SUMIFS('Import data'!$L$25:$L$80,
           'Import data'!$J$25:$J$80, F2768,
           'Import data'!$G$25:$G$80, 'GHG emissions calculations'!$H2768,
           'Import data'!$I$25:$I$80,$E$2672),
    ""
)</f>
        <v/>
      </c>
      <c r="J2768" s="311" t="str">
        <f t="array" ref="J2768">IF(
    XLOOKUP(F2768, 'Import data'!$J$26:$J$47, 'Import data'!$M$26:$M$47, "", 0) = "Please add the region-specific supplier emission factor or choose a different region available in the IAEG database.",
    "",
    XLOOKUP(F2768, 'Import data'!$J$26:$J$47, 'Import data'!$M$26:$M$47, "", 0)
)</f>
        <v/>
      </c>
      <c r="K2768" s="311" t="str">
        <f t="array" ref="K2768">IFERROR(
    XLOOKUP(F2768,
            _xlws.FILTER('Supplier Emission'!$G$55:$G$79,
                   ('Supplier Emission'!$D$55:$D$79=H2768) * ('Supplier Emission'!$F$55:$F$79=$E$2764)),
            _xlws.FILTER('Supplier Emission'!$I$55:$I$79,
                   ('Supplier Emission'!$D$55:$D$79=H2768) * ('Supplier Emission'!$F$55:$F$79=$E$2764)),
            ""),
    "")</f>
        <v/>
      </c>
      <c r="L2768" s="311" t="str">
        <f t="array" ref="L2768">IFERROR(
    XLOOKUP(F2768,
            _xlws.FILTER('Supplier Emission'!$G$55:$G$79,
                   ('Supplier Emission'!$D$55:$D$79=H2768) * ('Supplier Emission'!$F$55:$F$79=$E$2764)),
            _xlws.FILTER('Supplier Emission'!$J$55:$J$79,
                   ('Supplier Emission'!$D$55:$D$79=H2768) * ('Supplier Emission'!$F$55:$F$79=$E$2764)),
            ""),
    "")</f>
        <v/>
      </c>
      <c r="M2768" s="311" t="str">
        <f t="array" ref="M2768">IFERROR(
    XLOOKUP(F2768,
            _xlws.FILTER('Supplier Emission'!$G$55:$G$79,
                   ('Supplier Emission'!$D$55:$D$79=H2768) * ('Supplier Emission'!$F$55:$F$79=$E$2764)),
            _xlws.FILTER('Supplier Emission'!$M$55:$M$79,
                   ('Supplier Emission'!$D$55:$D$79=H2768) * ('Supplier Emission'!$F$55:$F$79=$E$2764)),
            ""),
    "")</f>
        <v/>
      </c>
      <c r="N2768" s="311" t="str">
        <f t="array" ref="N2768">IFERROR(
    XLOOKUP(F2768,
            _xlws.FILTER('Supplier Emission'!$G$55:$G$79,
                   ('Supplier Emission'!$D$55:$D$79=H2768) * ('Supplier Emission'!$F$55:$F$79=$E$2764)),
            _xlws.FILTER('Supplier Emission'!$H$55:$H$79,
                   ('Supplier Emission'!$D$55:$D$79=H2768) * ('Supplier Emission'!$F$55:$F$79=$E$2764)),
            ""),
    "")</f>
        <v/>
      </c>
      <c r="O2768" s="311" t="str">
        <f t="array" ref="O2768">XLOOKUP(1,('Emission Factors'!$E$5:$E$488='GHG emissions calculations'!$F2768)*('Emission Factors'!$H$5:$H$488='GHG emissions calculations'!$H2768),INDEX('Emission Factors'!$E$5:$T$488,0,MATCH('GHG emissions calculations'!O$6,'Emission Factors'!$E$5:$T$5,0)),"",0)</f>
        <v/>
      </c>
      <c r="P2768" s="313" t="str">
        <f t="array" ref="P2768">IFERROR(
    INDEX('Emission Factors'!$E$5:$P$488,
          MATCH(1,
                ('Emission Factors'!$E$5:$E$488 = 'GHG emissions calculations'!$F2768) *
                ('Emission Factors'!$H$5:$H$488 = 'GHG emissions calculations'!$H2768),
                0),
          MATCH('GHG emissions calculations'!P$6,'Emission Factors'!$E$5:$P$5,0)),
    "")</f>
        <v/>
      </c>
      <c r="Q2768" s="311" t="str">
        <f t="array" ref="Q2768">IFERROR(
    IF(
        INDEX('Emission Factors'!$E$5:$P$488,
              MATCH(1,
                    ('Emission Factors'!$E$5:$E$488 = 'GHG emissions calculations'!$F2768) *
                    ('Emission Factors'!$H$5:$H$488 = 'GHG emissions calculations'!$H2768),
                    0),
              MATCH('GHG emissions calculations'!Q$6, 'Emission Factors'!$E$5:$P$5, 0)) &lt;&gt; "",
        INDEX('Emission Factors'!$E$5:$P$488,
              MATCH(1,
                    ('Emission Factors'!$E$5:$E$488 = 'GHG emissions calculations'!$F2768) *
                    ('Emission Factors'!$H$5:$H$488 = 'GHG emissions calculations'!$H2768),
                    0),
              MATCH('GHG emissions calculations'!Q$6, 'Emission Factors'!$E$5:$P$5, 0)),
        ""),
    "")</f>
        <v/>
      </c>
      <c r="R2768" s="311" t="str">
        <f t="array" ref="R2768">IFERROR(
    IF(
        INDEX('Emission Factors'!$E$5:$R$488,
              MATCH(1,
                    ('Emission Factors'!$E$5:$E$488 = 'GHG emissions calculations'!$F2768) *
                    ('Emission Factors'!$H$5:$H$488 = 'GHG emissions calculations'!$H2768),
                    0),
              MATCH('GHG emissions calculations'!R$6, 'Emission Factors'!$E$5:$R$5, 0)) &lt;&gt; "",
        INDEX('Emission Factors'!$E$5:$R$488,
              MATCH(1,
                    ('Emission Factors'!$E$5:$E$488 = 'GHG emissions calculations'!$F2768) *
                    ('Emission Factors'!$H$5:$H$488 = 'GHG emissions calculations'!$H2768),
                    0),
              MATCH('GHG emissions calculations'!R$6, 'Emission Factors'!$E$5:$R$5, 0)),
        ""),
    "")</f>
        <v/>
      </c>
      <c r="S2768" s="312">
        <f t="shared" si="5"/>
        <v>0</v>
      </c>
      <c r="T2768" s="23"/>
    </row>
    <row r="2769" ht="15.75" customHeight="1" outlineLevel="2">
      <c r="A2769" s="23"/>
      <c r="B2769" s="71"/>
      <c r="C2769" s="71"/>
      <c r="D2769" s="71"/>
      <c r="E2769" s="314"/>
      <c r="F2769" s="316" t="str">
        <f>Lists!AW30</f>
        <v>Air conditioning and industrial refrigeration equipment, unknown mass - Middle East</v>
      </c>
      <c r="G2769" s="311" t="str">
        <f t="array" ref="G2769">XLOOKUP(1,('Emission Factors'!$E$5:$E$488='GHG emissions calculations'!$F2769)*('Emission Factors'!$H$5:$H$488='GHG emissions calculations'!$H2769),INDEX('Emission Factors'!$E$5:$T$488,0,MATCH('GHG emissions calculations'!G$2670,'Emission Factors'!$E$5:$T$5,0)),"",0)</f>
        <v/>
      </c>
      <c r="H2769" s="316" t="s">
        <v>238</v>
      </c>
      <c r="I2769" s="312" t="str">
        <f>IF(
    SUMIFS('Import data'!$L$25:$L$80,
           'Import data'!$J$25:$J$80, F2769,
           'Import data'!$G$25:$G$80, 'GHG emissions calculations'!$H2769,
           'Import data'!$I$25:$I$80,$E$2672) &lt;&gt; 0,
    SUMIFS('Import data'!$L$25:$L$80,
           'Import data'!$J$25:$J$80, F2769,
           'Import data'!$G$25:$G$80, 'GHG emissions calculations'!$H2769,
           'Import data'!$I$25:$I$80,$E$2672),
    ""
)</f>
        <v/>
      </c>
      <c r="J2769" s="311" t="str">
        <f t="array" ref="J2769">IF(
    XLOOKUP(F2769, 'Import data'!$J$26:$J$47, 'Import data'!$M$26:$M$47, "", 0) = "Please add the region-specific supplier emission factor or choose a different region available in the IAEG database.",
    "",
    XLOOKUP(F2769, 'Import data'!$J$26:$J$47, 'Import data'!$M$26:$M$47, "", 0)
)</f>
        <v/>
      </c>
      <c r="K2769" s="311" t="str">
        <f t="array" ref="K2769">IFERROR(
    XLOOKUP(F2769,
            _xlws.FILTER('Supplier Emission'!$G$55:$G$79,
                   ('Supplier Emission'!$D$55:$D$79=H2769) * ('Supplier Emission'!$F$55:$F$79=$E$2764)),
            _xlws.FILTER('Supplier Emission'!$I$55:$I$79,
                   ('Supplier Emission'!$D$55:$D$79=H2769) * ('Supplier Emission'!$F$55:$F$79=$E$2764)),
            ""),
    "")</f>
        <v/>
      </c>
      <c r="L2769" s="311" t="str">
        <f t="array" ref="L2769">IFERROR(
    XLOOKUP(F2769,
            _xlws.FILTER('Supplier Emission'!$G$55:$G$79,
                   ('Supplier Emission'!$D$55:$D$79=H2769) * ('Supplier Emission'!$F$55:$F$79=$E$2764)),
            _xlws.FILTER('Supplier Emission'!$J$55:$J$79,
                   ('Supplier Emission'!$D$55:$D$79=H2769) * ('Supplier Emission'!$F$55:$F$79=$E$2764)),
            ""),
    "")</f>
        <v/>
      </c>
      <c r="M2769" s="311" t="str">
        <f t="array" ref="M2769">IFERROR(
    XLOOKUP(F2769,
            _xlws.FILTER('Supplier Emission'!$G$55:$G$79,
                   ('Supplier Emission'!$D$55:$D$79=H2769) * ('Supplier Emission'!$F$55:$F$79=$E$2764)),
            _xlws.FILTER('Supplier Emission'!$M$55:$M$79,
                   ('Supplier Emission'!$D$55:$D$79=H2769) * ('Supplier Emission'!$F$55:$F$79=$E$2764)),
            ""),
    "")</f>
        <v/>
      </c>
      <c r="N2769" s="311" t="str">
        <f t="array" ref="N2769">IFERROR(
    XLOOKUP(F2769,
            _xlws.FILTER('Supplier Emission'!$G$55:$G$79,
                   ('Supplier Emission'!$D$55:$D$79=H2769) * ('Supplier Emission'!$F$55:$F$79=$E$2764)),
            _xlws.FILTER('Supplier Emission'!$H$55:$H$79,
                   ('Supplier Emission'!$D$55:$D$79=H2769) * ('Supplier Emission'!$F$55:$F$79=$E$2764)),
            ""),
    "")</f>
        <v/>
      </c>
      <c r="O2769" s="311" t="str">
        <f t="array" ref="O2769">XLOOKUP(1,('Emission Factors'!$E$5:$E$488='GHG emissions calculations'!$F2769)*('Emission Factors'!$H$5:$H$488='GHG emissions calculations'!$H2769),INDEX('Emission Factors'!$E$5:$T$488,0,MATCH('GHG emissions calculations'!O$6,'Emission Factors'!$E$5:$T$5,0)),"",0)</f>
        <v/>
      </c>
      <c r="P2769" s="313" t="str">
        <f t="array" ref="P2769">IFERROR(
    INDEX('Emission Factors'!$E$5:$P$488,
          MATCH(1,
                ('Emission Factors'!$E$5:$E$488 = 'GHG emissions calculations'!$F2769) *
                ('Emission Factors'!$H$5:$H$488 = 'GHG emissions calculations'!$H2769),
                0),
          MATCH('GHG emissions calculations'!P$6,'Emission Factors'!$E$5:$P$5,0)),
    "")</f>
        <v/>
      </c>
      <c r="Q2769" s="311" t="str">
        <f t="array" ref="Q2769">IFERROR(
    IF(
        INDEX('Emission Factors'!$E$5:$P$488,
              MATCH(1,
                    ('Emission Factors'!$E$5:$E$488 = 'GHG emissions calculations'!$F2769) *
                    ('Emission Factors'!$H$5:$H$488 = 'GHG emissions calculations'!$H2769),
                    0),
              MATCH('GHG emissions calculations'!Q$6, 'Emission Factors'!$E$5:$P$5, 0)) &lt;&gt; "",
        INDEX('Emission Factors'!$E$5:$P$488,
              MATCH(1,
                    ('Emission Factors'!$E$5:$E$488 = 'GHG emissions calculations'!$F2769) *
                    ('Emission Factors'!$H$5:$H$488 = 'GHG emissions calculations'!$H2769),
                    0),
              MATCH('GHG emissions calculations'!Q$6, 'Emission Factors'!$E$5:$P$5, 0)),
        ""),
    "")</f>
        <v/>
      </c>
      <c r="R2769" s="311" t="str">
        <f t="array" ref="R2769">IFERROR(
    IF(
        INDEX('Emission Factors'!$E$5:$R$488,
              MATCH(1,
                    ('Emission Factors'!$E$5:$E$488 = 'GHG emissions calculations'!$F2769) *
                    ('Emission Factors'!$H$5:$H$488 = 'GHG emissions calculations'!$H2769),
                    0),
              MATCH('GHG emissions calculations'!R$6, 'Emission Factors'!$E$5:$R$5, 0)) &lt;&gt; "",
        INDEX('Emission Factors'!$E$5:$R$488,
              MATCH(1,
                    ('Emission Factors'!$E$5:$E$488 = 'GHG emissions calculations'!$F2769) *
                    ('Emission Factors'!$H$5:$H$488 = 'GHG emissions calculations'!$H2769),
                    0),
              MATCH('GHG emissions calculations'!R$6, 'Emission Factors'!$E$5:$R$5, 0)),
        ""),
    "")</f>
        <v/>
      </c>
      <c r="S2769" s="312">
        <f t="shared" si="5"/>
        <v>0</v>
      </c>
      <c r="T2769" s="23"/>
    </row>
    <row r="2770" ht="15.75" customHeight="1" outlineLevel="2">
      <c r="A2770" s="23"/>
      <c r="B2770" s="71"/>
      <c r="C2770" s="71"/>
      <c r="D2770" s="71"/>
      <c r="E2770" s="314"/>
      <c r="F2770" s="316" t="str">
        <f>Lists!AW29</f>
        <v>Air conditioning and industrial refrigeration equipment, unknown mass - Oceania</v>
      </c>
      <c r="G2770" s="311" t="str">
        <f t="array" ref="G2770">XLOOKUP(1,('Emission Factors'!$E$5:$E$488='GHG emissions calculations'!$F2770)*('Emission Factors'!$H$5:$H$488='GHG emissions calculations'!$H2770),INDEX('Emission Factors'!$E$5:$T$488,0,MATCH('GHG emissions calculations'!G$2670,'Emission Factors'!$E$5:$T$5,0)),"",0)</f>
        <v/>
      </c>
      <c r="H2770" s="316" t="s">
        <v>238</v>
      </c>
      <c r="I2770" s="312" t="str">
        <f>IF(
    SUMIFS('Import data'!$L$25:$L$80,
           'Import data'!$J$25:$J$80, F2770,
           'Import data'!$G$25:$G$80, 'GHG emissions calculations'!$H2770,
           'Import data'!$I$25:$I$80,$E$2672) &lt;&gt; 0,
    SUMIFS('Import data'!$L$25:$L$80,
           'Import data'!$J$25:$J$80, F2770,
           'Import data'!$G$25:$G$80, 'GHG emissions calculations'!$H2770,
           'Import data'!$I$25:$I$80,$E$2672),
    ""
)</f>
        <v/>
      </c>
      <c r="J2770" s="311" t="str">
        <f t="array" ref="J2770">IF(
    XLOOKUP(F2770, 'Import data'!$J$26:$J$47, 'Import data'!$M$26:$M$47, "", 0) = "Please add the region-specific supplier emission factor or choose a different region available in the IAEG database.",
    "",
    XLOOKUP(F2770, 'Import data'!$J$26:$J$47, 'Import data'!$M$26:$M$47, "", 0)
)</f>
        <v/>
      </c>
      <c r="K2770" s="311" t="str">
        <f t="array" ref="K2770">IFERROR(
    XLOOKUP(F2770,
            _xlws.FILTER('Supplier Emission'!$G$55:$G$79,
                   ('Supplier Emission'!$D$55:$D$79=H2770) * ('Supplier Emission'!$F$55:$F$79=$E$2764)),
            _xlws.FILTER('Supplier Emission'!$I$55:$I$79,
                   ('Supplier Emission'!$D$55:$D$79=H2770) * ('Supplier Emission'!$F$55:$F$79=$E$2764)),
            ""),
    "")</f>
        <v/>
      </c>
      <c r="L2770" s="311" t="str">
        <f t="array" ref="L2770">IFERROR(
    XLOOKUP(F2770,
            _xlws.FILTER('Supplier Emission'!$G$55:$G$79,
                   ('Supplier Emission'!$D$55:$D$79=H2770) * ('Supplier Emission'!$F$55:$F$79=$E$2764)),
            _xlws.FILTER('Supplier Emission'!$J$55:$J$79,
                   ('Supplier Emission'!$D$55:$D$79=H2770) * ('Supplier Emission'!$F$55:$F$79=$E$2764)),
            ""),
    "")</f>
        <v/>
      </c>
      <c r="M2770" s="311" t="str">
        <f t="array" ref="M2770">IFERROR(
    XLOOKUP(F2770,
            _xlws.FILTER('Supplier Emission'!$G$55:$G$79,
                   ('Supplier Emission'!$D$55:$D$79=H2770) * ('Supplier Emission'!$F$55:$F$79=$E$2764)),
            _xlws.FILTER('Supplier Emission'!$M$55:$M$79,
                   ('Supplier Emission'!$D$55:$D$79=H2770) * ('Supplier Emission'!$F$55:$F$79=$E$2764)),
            ""),
    "")</f>
        <v/>
      </c>
      <c r="N2770" s="311" t="str">
        <f t="array" ref="N2770">IFERROR(
    XLOOKUP(F2770,
            _xlws.FILTER('Supplier Emission'!$G$55:$G$79,
                   ('Supplier Emission'!$D$55:$D$79=H2770) * ('Supplier Emission'!$F$55:$F$79=$E$2764)),
            _xlws.FILTER('Supplier Emission'!$H$55:$H$79,
                   ('Supplier Emission'!$D$55:$D$79=H2770) * ('Supplier Emission'!$F$55:$F$79=$E$2764)),
            ""),
    "")</f>
        <v/>
      </c>
      <c r="O2770" s="311" t="str">
        <f t="array" ref="O2770">XLOOKUP(1,('Emission Factors'!$E$5:$E$488='GHG emissions calculations'!$F2770)*('Emission Factors'!$H$5:$H$488='GHG emissions calculations'!$H2770),INDEX('Emission Factors'!$E$5:$T$488,0,MATCH('GHG emissions calculations'!O$6,'Emission Factors'!$E$5:$T$5,0)),"",0)</f>
        <v/>
      </c>
      <c r="P2770" s="313" t="str">
        <f t="array" ref="P2770">IFERROR(
    INDEX('Emission Factors'!$E$5:$P$488,
          MATCH(1,
                ('Emission Factors'!$E$5:$E$488 = 'GHG emissions calculations'!$F2770) *
                ('Emission Factors'!$H$5:$H$488 = 'GHG emissions calculations'!$H2770),
                0),
          MATCH('GHG emissions calculations'!P$6,'Emission Factors'!$E$5:$P$5,0)),
    "")</f>
        <v/>
      </c>
      <c r="Q2770" s="311" t="str">
        <f t="array" ref="Q2770">IFERROR(
    IF(
        INDEX('Emission Factors'!$E$5:$P$488,
              MATCH(1,
                    ('Emission Factors'!$E$5:$E$488 = 'GHG emissions calculations'!$F2770) *
                    ('Emission Factors'!$H$5:$H$488 = 'GHG emissions calculations'!$H2770),
                    0),
              MATCH('GHG emissions calculations'!Q$6, 'Emission Factors'!$E$5:$P$5, 0)) &lt;&gt; "",
        INDEX('Emission Factors'!$E$5:$P$488,
              MATCH(1,
                    ('Emission Factors'!$E$5:$E$488 = 'GHG emissions calculations'!$F2770) *
                    ('Emission Factors'!$H$5:$H$488 = 'GHG emissions calculations'!$H2770),
                    0),
              MATCH('GHG emissions calculations'!Q$6, 'Emission Factors'!$E$5:$P$5, 0)),
        ""),
    "")</f>
        <v/>
      </c>
      <c r="R2770" s="311" t="str">
        <f t="array" ref="R2770">IFERROR(
    IF(
        INDEX('Emission Factors'!$E$5:$R$488,
              MATCH(1,
                    ('Emission Factors'!$E$5:$E$488 = 'GHG emissions calculations'!$F2770) *
                    ('Emission Factors'!$H$5:$H$488 = 'GHG emissions calculations'!$H2770),
                    0),
              MATCH('GHG emissions calculations'!R$6, 'Emission Factors'!$E$5:$R$5, 0)) &lt;&gt; "",
        INDEX('Emission Factors'!$E$5:$R$488,
              MATCH(1,
                    ('Emission Factors'!$E$5:$E$488 = 'GHG emissions calculations'!$F2770) *
                    ('Emission Factors'!$H$5:$H$488 = 'GHG emissions calculations'!$H2770),
                    0),
              MATCH('GHG emissions calculations'!R$6, 'Emission Factors'!$E$5:$R$5, 0)),
        ""),
    "")</f>
        <v/>
      </c>
      <c r="S2770" s="312">
        <f t="shared" si="5"/>
        <v>0</v>
      </c>
      <c r="T2770" s="23"/>
    </row>
    <row r="2771" ht="15.75" customHeight="1" outlineLevel="2">
      <c r="A2771" s="23"/>
      <c r="B2771" s="71"/>
      <c r="C2771" s="71"/>
      <c r="D2771" s="71"/>
      <c r="E2771" s="314"/>
      <c r="F2771" s="316" t="str">
        <f>Lists!AW34</f>
        <v>Heating equipment other than warm air furnaces, unknown mass - Africa</v>
      </c>
      <c r="G2771" s="311" t="str">
        <f t="array" ref="G2771">XLOOKUP(1,('Emission Factors'!$E$5:$E$488='GHG emissions calculations'!$F2771)*('Emission Factors'!$H$5:$H$488='GHG emissions calculations'!$H2771),INDEX('Emission Factors'!$E$5:$T$488,0,MATCH('GHG emissions calculations'!G$2670,'Emission Factors'!$E$5:$T$5,0)),"",0)</f>
        <v/>
      </c>
      <c r="H2771" s="316" t="s">
        <v>238</v>
      </c>
      <c r="I2771" s="312" t="str">
        <f>IF(
    SUMIFS('Import data'!$L$25:$L$80,
           'Import data'!$J$25:$J$80, F2771,
           'Import data'!$G$25:$G$80, 'GHG emissions calculations'!$H2771,
           'Import data'!$I$25:$I$80,$E$2672) &lt;&gt; 0,
    SUMIFS('Import data'!$L$25:$L$80,
           'Import data'!$J$25:$J$80, F2771,
           'Import data'!$G$25:$G$80, 'GHG emissions calculations'!$H2771,
           'Import data'!$I$25:$I$80,$E$2672),
    ""
)</f>
        <v/>
      </c>
      <c r="J2771" s="311" t="str">
        <f t="array" ref="J2771">IF(
    XLOOKUP(F2771, 'Import data'!$J$26:$J$47, 'Import data'!$M$26:$M$47, "", 0) = "Please add the region-specific supplier emission factor or choose a different region available in the IAEG database.",
    "",
    XLOOKUP(F2771, 'Import data'!$J$26:$J$47, 'Import data'!$M$26:$M$47, "", 0)
)</f>
        <v/>
      </c>
      <c r="K2771" s="311" t="str">
        <f t="array" ref="K2771">IFERROR(
    XLOOKUP(F2771,
            _xlws.FILTER('Supplier Emission'!$G$55:$G$79,
                   ('Supplier Emission'!$D$55:$D$79=H2771) * ('Supplier Emission'!$F$55:$F$79=$E$2764)),
            _xlws.FILTER('Supplier Emission'!$I$55:$I$79,
                   ('Supplier Emission'!$D$55:$D$79=H2771) * ('Supplier Emission'!$F$55:$F$79=$E$2764)),
            ""),
    "")</f>
        <v/>
      </c>
      <c r="L2771" s="311" t="str">
        <f t="array" ref="L2771">IFERROR(
    XLOOKUP(F2771,
            _xlws.FILTER('Supplier Emission'!$G$55:$G$79,
                   ('Supplier Emission'!$D$55:$D$79=H2771) * ('Supplier Emission'!$F$55:$F$79=$E$2764)),
            _xlws.FILTER('Supplier Emission'!$J$55:$J$79,
                   ('Supplier Emission'!$D$55:$D$79=H2771) * ('Supplier Emission'!$F$55:$F$79=$E$2764)),
            ""),
    "")</f>
        <v/>
      </c>
      <c r="M2771" s="311" t="str">
        <f t="array" ref="M2771">IFERROR(
    XLOOKUP(F2771,
            _xlws.FILTER('Supplier Emission'!$G$55:$G$79,
                   ('Supplier Emission'!$D$55:$D$79=H2771) * ('Supplier Emission'!$F$55:$F$79=$E$2764)),
            _xlws.FILTER('Supplier Emission'!$M$55:$M$79,
                   ('Supplier Emission'!$D$55:$D$79=H2771) * ('Supplier Emission'!$F$55:$F$79=$E$2764)),
            ""),
    "")</f>
        <v/>
      </c>
      <c r="N2771" s="311" t="str">
        <f t="array" ref="N2771">IFERROR(
    XLOOKUP(F2771,
            _xlws.FILTER('Supplier Emission'!$G$55:$G$79,
                   ('Supplier Emission'!$D$55:$D$79=H2771) * ('Supplier Emission'!$F$55:$F$79=$E$2764)),
            _xlws.FILTER('Supplier Emission'!$H$55:$H$79,
                   ('Supplier Emission'!$D$55:$D$79=H2771) * ('Supplier Emission'!$F$55:$F$79=$E$2764)),
            ""),
    "")</f>
        <v/>
      </c>
      <c r="O2771" s="311" t="str">
        <f t="array" ref="O2771">XLOOKUP(1,('Emission Factors'!$E$5:$E$488='GHG emissions calculations'!$F2771)*('Emission Factors'!$H$5:$H$488='GHG emissions calculations'!$H2771),INDEX('Emission Factors'!$E$5:$T$488,0,MATCH('GHG emissions calculations'!O$6,'Emission Factors'!$E$5:$T$5,0)),"",0)</f>
        <v/>
      </c>
      <c r="P2771" s="313" t="str">
        <f t="array" ref="P2771">IFERROR(
    INDEX('Emission Factors'!$E$5:$P$488,
          MATCH(1,
                ('Emission Factors'!$E$5:$E$488 = 'GHG emissions calculations'!$F2771) *
                ('Emission Factors'!$H$5:$H$488 = 'GHG emissions calculations'!$H2771),
                0),
          MATCH('GHG emissions calculations'!P$6,'Emission Factors'!$E$5:$P$5,0)),
    "")</f>
        <v/>
      </c>
      <c r="Q2771" s="311" t="str">
        <f t="array" ref="Q2771">IFERROR(
    IF(
        INDEX('Emission Factors'!$E$5:$P$488,
              MATCH(1,
                    ('Emission Factors'!$E$5:$E$488 = 'GHG emissions calculations'!$F2771) *
                    ('Emission Factors'!$H$5:$H$488 = 'GHG emissions calculations'!$H2771),
                    0),
              MATCH('GHG emissions calculations'!Q$6, 'Emission Factors'!$E$5:$P$5, 0)) &lt;&gt; "",
        INDEX('Emission Factors'!$E$5:$P$488,
              MATCH(1,
                    ('Emission Factors'!$E$5:$E$488 = 'GHG emissions calculations'!$F2771) *
                    ('Emission Factors'!$H$5:$H$488 = 'GHG emissions calculations'!$H2771),
                    0),
              MATCH('GHG emissions calculations'!Q$6, 'Emission Factors'!$E$5:$P$5, 0)),
        ""),
    "")</f>
        <v/>
      </c>
      <c r="R2771" s="311" t="str">
        <f t="array" ref="R2771">IFERROR(
    IF(
        INDEX('Emission Factors'!$E$5:$R$488,
              MATCH(1,
                    ('Emission Factors'!$E$5:$E$488 = 'GHG emissions calculations'!$F2771) *
                    ('Emission Factors'!$H$5:$H$488 = 'GHG emissions calculations'!$H2771),
                    0),
              MATCH('GHG emissions calculations'!R$6, 'Emission Factors'!$E$5:$R$5, 0)) &lt;&gt; "",
        INDEX('Emission Factors'!$E$5:$R$488,
              MATCH(1,
                    ('Emission Factors'!$E$5:$E$488 = 'GHG emissions calculations'!$F2771) *
                    ('Emission Factors'!$H$5:$H$488 = 'GHG emissions calculations'!$H2771),
                    0),
              MATCH('GHG emissions calculations'!R$6, 'Emission Factors'!$E$5:$R$5, 0)),
        ""),
    "")</f>
        <v/>
      </c>
      <c r="S2771" s="312">
        <f t="shared" si="5"/>
        <v>0</v>
      </c>
      <c r="T2771" s="23"/>
    </row>
    <row r="2772" ht="15.75" customHeight="1" outlineLevel="2">
      <c r="A2772" s="23"/>
      <c r="B2772" s="71"/>
      <c r="C2772" s="71"/>
      <c r="D2772" s="71"/>
      <c r="E2772" s="314"/>
      <c r="F2772" s="316" t="str">
        <f>Lists!AW32</f>
        <v>Heating equipment other than warm air furnaces, unknown mass - America</v>
      </c>
      <c r="G2772" s="311">
        <f t="array" ref="G2772">XLOOKUP(1,('Emission Factors'!$E$5:$E$488='GHG emissions calculations'!$F2772)*('Emission Factors'!$H$5:$H$488='GHG emissions calculations'!$H2772),INDEX('Emission Factors'!$E$5:$T$488,0,MATCH('GHG emissions calculations'!G$2670,'Emission Factors'!$E$5:$T$5,0)),"",0)</f>
        <v>2</v>
      </c>
      <c r="H2772" s="316" t="s">
        <v>238</v>
      </c>
      <c r="I2772" s="312" t="str">
        <f>IF(
    SUMIFS('Import data'!$L$25:$L$80,
           'Import data'!$J$25:$J$80, F2772,
           'Import data'!$G$25:$G$80, 'GHG emissions calculations'!$H2772,
           'Import data'!$I$25:$I$80,$E$2672) &lt;&gt; 0,
    SUMIFS('Import data'!$L$25:$L$80,
           'Import data'!$J$25:$J$80, F2772,
           'Import data'!$G$25:$G$80, 'GHG emissions calculations'!$H2772,
           'Import data'!$I$25:$I$80,$E$2672),
    ""
)</f>
        <v/>
      </c>
      <c r="J2772" s="311" t="str">
        <f t="array" ref="J2772">IF(
    XLOOKUP(F2772, 'Import data'!$J$26:$J$47, 'Import data'!$M$26:$M$47, "", 0) = "Please add the region-specific supplier emission factor or choose a different region available in the IAEG database.",
    "",
    XLOOKUP(F2772, 'Import data'!$J$26:$J$47, 'Import data'!$M$26:$M$47, "", 0)
)</f>
        <v/>
      </c>
      <c r="K2772" s="311" t="str">
        <f t="array" ref="K2772">IFERROR(
    XLOOKUP(F2772,
            _xlws.FILTER('Supplier Emission'!$G$55:$G$79,
                   ('Supplier Emission'!$D$55:$D$79=H2772) * ('Supplier Emission'!$F$55:$F$79=$E$2764)),
            _xlws.FILTER('Supplier Emission'!$I$55:$I$79,
                   ('Supplier Emission'!$D$55:$D$79=H2772) * ('Supplier Emission'!$F$55:$F$79=$E$2764)),
            ""),
    "")</f>
        <v/>
      </c>
      <c r="L2772" s="311" t="str">
        <f t="array" ref="L2772">IFERROR(
    XLOOKUP(F2772,
            _xlws.FILTER('Supplier Emission'!$G$55:$G$79,
                   ('Supplier Emission'!$D$55:$D$79=H2772) * ('Supplier Emission'!$F$55:$F$79=$E$2764)),
            _xlws.FILTER('Supplier Emission'!$J$55:$J$79,
                   ('Supplier Emission'!$D$55:$D$79=H2772) * ('Supplier Emission'!$F$55:$F$79=$E$2764)),
            ""),
    "")</f>
        <v/>
      </c>
      <c r="M2772" s="311" t="str">
        <f t="array" ref="M2772">IFERROR(
    XLOOKUP(F2772,
            _xlws.FILTER('Supplier Emission'!$G$55:$G$79,
                   ('Supplier Emission'!$D$55:$D$79=H2772) * ('Supplier Emission'!$F$55:$F$79=$E$2764)),
            _xlws.FILTER('Supplier Emission'!$M$55:$M$79,
                   ('Supplier Emission'!$D$55:$D$79=H2772) * ('Supplier Emission'!$F$55:$F$79=$E$2764)),
            ""),
    "")</f>
        <v/>
      </c>
      <c r="N2772" s="311" t="str">
        <f t="array" ref="N2772">IFERROR(
    XLOOKUP(F2772,
            _xlws.FILTER('Supplier Emission'!$G$55:$G$79,
                   ('Supplier Emission'!$D$55:$D$79=H2772) * ('Supplier Emission'!$F$55:$F$79=$E$2764)),
            _xlws.FILTER('Supplier Emission'!$H$55:$H$79,
                   ('Supplier Emission'!$D$55:$D$79=H2772) * ('Supplier Emission'!$F$55:$F$79=$E$2764)),
            ""),
    "")</f>
        <v/>
      </c>
      <c r="O2772" s="311" t="str">
        <f t="array" ref="O2772">XLOOKUP(1,('Emission Factors'!$E$5:$E$488='GHG emissions calculations'!$F2772)*('Emission Factors'!$H$5:$H$488='GHG emissions calculations'!$H2772),INDEX('Emission Factors'!$E$5:$T$488,0,MATCH('GHG emissions calculations'!O$6,'Emission Factors'!$E$5:$T$5,0)),"",0)</f>
        <v>Heating equipment other than warm air furnaces</v>
      </c>
      <c r="P2772" s="313">
        <f t="array" ref="P2772">IFERROR(
    INDEX('Emission Factors'!$E$5:$P$488,
          MATCH(1,
                ('Emission Factors'!$E$5:$E$488 = 'GHG emissions calculations'!$F2772) *
                ('Emission Factors'!$H$5:$H$488 = 'GHG emissions calculations'!$H2772),
                0),
          MATCH('GHG emissions calculations'!P$6,'Emission Factors'!$E$5:$P$5,0)),
    "")</f>
        <v>176</v>
      </c>
      <c r="Q2772" s="311" t="str">
        <f t="array" ref="Q2772">IFERROR(
    IF(
        INDEX('Emission Factors'!$E$5:$P$488,
              MATCH(1,
                    ('Emission Factors'!$E$5:$E$488 = 'GHG emissions calculations'!$F2772) *
                    ('Emission Factors'!$H$5:$H$488 = 'GHG emissions calculations'!$H2772),
                    0),
              MATCH('GHG emissions calculations'!Q$6, 'Emission Factors'!$E$5:$P$5, 0)) &lt;&gt; "",
        INDEX('Emission Factors'!$E$5:$P$488,
              MATCH(1,
                    ('Emission Factors'!$E$5:$E$488 = 'GHG emissions calculations'!$F2772) *
                    ('Emission Factors'!$H$5:$H$488 = 'GHG emissions calculations'!$H2772),
                    0),
              MATCH('GHG emissions calculations'!Q$6, 'Emission Factors'!$E$5:$P$5, 0)),
        ""),
    "")</f>
        <v>kgCO2e / k€</v>
      </c>
      <c r="R2772" s="311" t="str">
        <f t="array" ref="R2772">IFERROR(
    IF(
        INDEX('Emission Factors'!$E$5:$R$488,
              MATCH(1,
                    ('Emission Factors'!$E$5:$E$488 = 'GHG emissions calculations'!$F2772) *
                    ('Emission Factors'!$H$5:$H$488 = 'GHG emissions calculations'!$H2772),
                    0),
              MATCH('GHG emissions calculations'!R$6, 'Emission Factors'!$E$5:$R$5, 0)) &lt;&gt; "",
        INDEX('Emission Factors'!$E$5:$R$488,
              MATCH(1,
                    ('Emission Factors'!$E$5:$E$488 = 'GHG emissions calculations'!$F2772) *
                    ('Emission Factors'!$H$5:$H$488 = 'GHG emissions calculations'!$H2772),
                    0),
              MATCH('GHG emissions calculations'!R$6, 'Emission Factors'!$E$5:$R$5, 0)),
        ""),
    "")</f>
        <v>America</v>
      </c>
      <c r="S2772" s="312">
        <f t="shared" si="5"/>
        <v>0</v>
      </c>
      <c r="T2772" s="23"/>
    </row>
    <row r="2773" ht="15.75" customHeight="1" outlineLevel="2">
      <c r="A2773" s="23"/>
      <c r="B2773" s="71"/>
      <c r="C2773" s="71"/>
      <c r="D2773" s="71"/>
      <c r="E2773" s="314"/>
      <c r="F2773" s="316" t="str">
        <f>Lists!AW35</f>
        <v>Heating equipment other than warm air furnaces, unknown mass - Asia</v>
      </c>
      <c r="G2773" s="311" t="str">
        <f t="array" ref="G2773">XLOOKUP(1,('Emission Factors'!$E$5:$E$488='GHG emissions calculations'!$F2773)*('Emission Factors'!$H$5:$H$488='GHG emissions calculations'!$H2773),INDEX('Emission Factors'!$E$5:$T$488,0,MATCH('GHG emissions calculations'!G$2670,'Emission Factors'!$E$5:$T$5,0)),"",0)</f>
        <v/>
      </c>
      <c r="H2773" s="316" t="s">
        <v>238</v>
      </c>
      <c r="I2773" s="312" t="str">
        <f>IF(
    SUMIFS('Import data'!$L$25:$L$80,
           'Import data'!$J$25:$J$80, F2773,
           'Import data'!$G$25:$G$80, 'GHG emissions calculations'!$H2773,
           'Import data'!$I$25:$I$80,$E$2672) &lt;&gt; 0,
    SUMIFS('Import data'!$L$25:$L$80,
           'Import data'!$J$25:$J$80, F2773,
           'Import data'!$G$25:$G$80, 'GHG emissions calculations'!$H2773,
           'Import data'!$I$25:$I$80,$E$2672),
    ""
)</f>
        <v/>
      </c>
      <c r="J2773" s="311" t="str">
        <f t="array" ref="J2773">IF(
    XLOOKUP(F2773, 'Import data'!$J$26:$J$47, 'Import data'!$M$26:$M$47, "", 0) = "Please add the region-specific supplier emission factor or choose a different region available in the IAEG database.",
    "",
    XLOOKUP(F2773, 'Import data'!$J$26:$J$47, 'Import data'!$M$26:$M$47, "", 0)
)</f>
        <v/>
      </c>
      <c r="K2773" s="311" t="str">
        <f t="array" ref="K2773">IFERROR(
    XLOOKUP(F2773,
            _xlws.FILTER('Supplier Emission'!$G$55:$G$79,
                   ('Supplier Emission'!$D$55:$D$79=H2773) * ('Supplier Emission'!$F$55:$F$79=$E$2764)),
            _xlws.FILTER('Supplier Emission'!$I$55:$I$79,
                   ('Supplier Emission'!$D$55:$D$79=H2773) * ('Supplier Emission'!$F$55:$F$79=$E$2764)),
            ""),
    "")</f>
        <v/>
      </c>
      <c r="L2773" s="311" t="str">
        <f t="array" ref="L2773">IFERROR(
    XLOOKUP(F2773,
            _xlws.FILTER('Supplier Emission'!$G$55:$G$79,
                   ('Supplier Emission'!$D$55:$D$79=H2773) * ('Supplier Emission'!$F$55:$F$79=$E$2764)),
            _xlws.FILTER('Supplier Emission'!$J$55:$J$79,
                   ('Supplier Emission'!$D$55:$D$79=H2773) * ('Supplier Emission'!$F$55:$F$79=$E$2764)),
            ""),
    "")</f>
        <v/>
      </c>
      <c r="M2773" s="311" t="str">
        <f t="array" ref="M2773">IFERROR(
    XLOOKUP(F2773,
            _xlws.FILTER('Supplier Emission'!$G$55:$G$79,
                   ('Supplier Emission'!$D$55:$D$79=H2773) * ('Supplier Emission'!$F$55:$F$79=$E$2764)),
            _xlws.FILTER('Supplier Emission'!$M$55:$M$79,
                   ('Supplier Emission'!$D$55:$D$79=H2773) * ('Supplier Emission'!$F$55:$F$79=$E$2764)),
            ""),
    "")</f>
        <v/>
      </c>
      <c r="N2773" s="311" t="str">
        <f t="array" ref="N2773">IFERROR(
    XLOOKUP(F2773,
            _xlws.FILTER('Supplier Emission'!$G$55:$G$79,
                   ('Supplier Emission'!$D$55:$D$79=H2773) * ('Supplier Emission'!$F$55:$F$79=$E$2764)),
            _xlws.FILTER('Supplier Emission'!$H$55:$H$79,
                   ('Supplier Emission'!$D$55:$D$79=H2773) * ('Supplier Emission'!$F$55:$F$79=$E$2764)),
            ""),
    "")</f>
        <v/>
      </c>
      <c r="O2773" s="311" t="str">
        <f t="array" ref="O2773">XLOOKUP(1,('Emission Factors'!$E$5:$E$488='GHG emissions calculations'!$F2773)*('Emission Factors'!$H$5:$H$488='GHG emissions calculations'!$H2773),INDEX('Emission Factors'!$E$5:$T$488,0,MATCH('GHG emissions calculations'!O$6,'Emission Factors'!$E$5:$T$5,0)),"",0)</f>
        <v/>
      </c>
      <c r="P2773" s="313" t="str">
        <f t="array" ref="P2773">IFERROR(
    INDEX('Emission Factors'!$E$5:$P$488,
          MATCH(1,
                ('Emission Factors'!$E$5:$E$488 = 'GHG emissions calculations'!$F2773) *
                ('Emission Factors'!$H$5:$H$488 = 'GHG emissions calculations'!$H2773),
                0),
          MATCH('GHG emissions calculations'!P$6,'Emission Factors'!$E$5:$P$5,0)),
    "")</f>
        <v/>
      </c>
      <c r="Q2773" s="311" t="str">
        <f t="array" ref="Q2773">IFERROR(
    IF(
        INDEX('Emission Factors'!$E$5:$P$488,
              MATCH(1,
                    ('Emission Factors'!$E$5:$E$488 = 'GHG emissions calculations'!$F2773) *
                    ('Emission Factors'!$H$5:$H$488 = 'GHG emissions calculations'!$H2773),
                    0),
              MATCH('GHG emissions calculations'!Q$6, 'Emission Factors'!$E$5:$P$5, 0)) &lt;&gt; "",
        INDEX('Emission Factors'!$E$5:$P$488,
              MATCH(1,
                    ('Emission Factors'!$E$5:$E$488 = 'GHG emissions calculations'!$F2773) *
                    ('Emission Factors'!$H$5:$H$488 = 'GHG emissions calculations'!$H2773),
                    0),
              MATCH('GHG emissions calculations'!Q$6, 'Emission Factors'!$E$5:$P$5, 0)),
        ""),
    "")</f>
        <v/>
      </c>
      <c r="R2773" s="311" t="str">
        <f t="array" ref="R2773">IFERROR(
    IF(
        INDEX('Emission Factors'!$E$5:$R$488,
              MATCH(1,
                    ('Emission Factors'!$E$5:$E$488 = 'GHG emissions calculations'!$F2773) *
                    ('Emission Factors'!$H$5:$H$488 = 'GHG emissions calculations'!$H2773),
                    0),
              MATCH('GHG emissions calculations'!R$6, 'Emission Factors'!$E$5:$R$5, 0)) &lt;&gt; "",
        INDEX('Emission Factors'!$E$5:$R$488,
              MATCH(1,
                    ('Emission Factors'!$E$5:$E$488 = 'GHG emissions calculations'!$F2773) *
                    ('Emission Factors'!$H$5:$H$488 = 'GHG emissions calculations'!$H2773),
                    0),
              MATCH('GHG emissions calculations'!R$6, 'Emission Factors'!$E$5:$R$5, 0)),
        ""),
    "")</f>
        <v/>
      </c>
      <c r="S2773" s="312">
        <f t="shared" si="5"/>
        <v>0</v>
      </c>
      <c r="T2773" s="23"/>
    </row>
    <row r="2774" ht="15.75" customHeight="1" outlineLevel="2">
      <c r="A2774" s="23"/>
      <c r="B2774" s="71"/>
      <c r="C2774" s="71"/>
      <c r="D2774" s="71"/>
      <c r="E2774" s="314"/>
      <c r="F2774" s="316" t="str">
        <f>Lists!AW33</f>
        <v>Heating equipment other than warm air furnaces, unknown mass - Europe</v>
      </c>
      <c r="G2774" s="311" t="str">
        <f t="array" ref="G2774">XLOOKUP(1,('Emission Factors'!$E$5:$E$488='GHG emissions calculations'!$F2774)*('Emission Factors'!$H$5:$H$488='GHG emissions calculations'!$H2774),INDEX('Emission Factors'!$E$5:$T$488,0,MATCH('GHG emissions calculations'!G$2670,'Emission Factors'!$E$5:$T$5,0)),"",0)</f>
        <v/>
      </c>
      <c r="H2774" s="316" t="s">
        <v>238</v>
      </c>
      <c r="I2774" s="312" t="str">
        <f>IF(
    SUMIFS('Import data'!$L$25:$L$80,
           'Import data'!$J$25:$J$80, F2774,
           'Import data'!$G$25:$G$80, 'GHG emissions calculations'!$H2774,
           'Import data'!$I$25:$I$80,$E$2672) &lt;&gt; 0,
    SUMIFS('Import data'!$L$25:$L$80,
           'Import data'!$J$25:$J$80, F2774,
           'Import data'!$G$25:$G$80, 'GHG emissions calculations'!$H2774,
           'Import data'!$I$25:$I$80,$E$2672),
    ""
)</f>
        <v/>
      </c>
      <c r="J2774" s="311" t="str">
        <f t="array" ref="J2774">IF(
    XLOOKUP(F2774, 'Import data'!$J$26:$J$47, 'Import data'!$M$26:$M$47, "", 0) = "Please add the region-specific supplier emission factor or choose a different region available in the IAEG database.",
    "",
    XLOOKUP(F2774, 'Import data'!$J$26:$J$47, 'Import data'!$M$26:$M$47, "", 0)
)</f>
        <v/>
      </c>
      <c r="K2774" s="311" t="str">
        <f t="array" ref="K2774">IFERROR(
    XLOOKUP(F2774,
            _xlws.FILTER('Supplier Emission'!$G$55:$G$79,
                   ('Supplier Emission'!$D$55:$D$79=H2774) * ('Supplier Emission'!$F$55:$F$79=$E$2764)),
            _xlws.FILTER('Supplier Emission'!$I$55:$I$79,
                   ('Supplier Emission'!$D$55:$D$79=H2774) * ('Supplier Emission'!$F$55:$F$79=$E$2764)),
            ""),
    "")</f>
        <v/>
      </c>
      <c r="L2774" s="311" t="str">
        <f t="array" ref="L2774">IFERROR(
    XLOOKUP(F2774,
            _xlws.FILTER('Supplier Emission'!$G$55:$G$79,
                   ('Supplier Emission'!$D$55:$D$79=H2774) * ('Supplier Emission'!$F$55:$F$79=$E$2764)),
            _xlws.FILTER('Supplier Emission'!$J$55:$J$79,
                   ('Supplier Emission'!$D$55:$D$79=H2774) * ('Supplier Emission'!$F$55:$F$79=$E$2764)),
            ""),
    "")</f>
        <v/>
      </c>
      <c r="M2774" s="311" t="str">
        <f t="array" ref="M2774">IFERROR(
    XLOOKUP(F2774,
            _xlws.FILTER('Supplier Emission'!$G$55:$G$79,
                   ('Supplier Emission'!$D$55:$D$79=H2774) * ('Supplier Emission'!$F$55:$F$79=$E$2764)),
            _xlws.FILTER('Supplier Emission'!$M$55:$M$79,
                   ('Supplier Emission'!$D$55:$D$79=H2774) * ('Supplier Emission'!$F$55:$F$79=$E$2764)),
            ""),
    "")</f>
        <v/>
      </c>
      <c r="N2774" s="311" t="str">
        <f t="array" ref="N2774">IFERROR(
    XLOOKUP(F2774,
            _xlws.FILTER('Supplier Emission'!$G$55:$G$79,
                   ('Supplier Emission'!$D$55:$D$79=H2774) * ('Supplier Emission'!$F$55:$F$79=$E$2764)),
            _xlws.FILTER('Supplier Emission'!$H$55:$H$79,
                   ('Supplier Emission'!$D$55:$D$79=H2774) * ('Supplier Emission'!$F$55:$F$79=$E$2764)),
            ""),
    "")</f>
        <v/>
      </c>
      <c r="O2774" s="311" t="str">
        <f t="array" ref="O2774">XLOOKUP(1,('Emission Factors'!$E$5:$E$488='GHG emissions calculations'!$F2774)*('Emission Factors'!$H$5:$H$488='GHG emissions calculations'!$H2774),INDEX('Emission Factors'!$E$5:$T$488,0,MATCH('GHG emissions calculations'!O$6,'Emission Factors'!$E$5:$T$5,0)),"",0)</f>
        <v/>
      </c>
      <c r="P2774" s="313" t="str">
        <f t="array" ref="P2774">IFERROR(
    INDEX('Emission Factors'!$E$5:$P$488,
          MATCH(1,
                ('Emission Factors'!$E$5:$E$488 = 'GHG emissions calculations'!$F2774) *
                ('Emission Factors'!$H$5:$H$488 = 'GHG emissions calculations'!$H2774),
                0),
          MATCH('GHG emissions calculations'!P$6,'Emission Factors'!$E$5:$P$5,0)),
    "")</f>
        <v/>
      </c>
      <c r="Q2774" s="311" t="str">
        <f t="array" ref="Q2774">IFERROR(
    IF(
        INDEX('Emission Factors'!$E$5:$P$488,
              MATCH(1,
                    ('Emission Factors'!$E$5:$E$488 = 'GHG emissions calculations'!$F2774) *
                    ('Emission Factors'!$H$5:$H$488 = 'GHG emissions calculations'!$H2774),
                    0),
              MATCH('GHG emissions calculations'!Q$6, 'Emission Factors'!$E$5:$P$5, 0)) &lt;&gt; "",
        INDEX('Emission Factors'!$E$5:$P$488,
              MATCH(1,
                    ('Emission Factors'!$E$5:$E$488 = 'GHG emissions calculations'!$F2774) *
                    ('Emission Factors'!$H$5:$H$488 = 'GHG emissions calculations'!$H2774),
                    0),
              MATCH('GHG emissions calculations'!Q$6, 'Emission Factors'!$E$5:$P$5, 0)),
        ""),
    "")</f>
        <v/>
      </c>
      <c r="R2774" s="311" t="str">
        <f t="array" ref="R2774">IFERROR(
    IF(
        INDEX('Emission Factors'!$E$5:$R$488,
              MATCH(1,
                    ('Emission Factors'!$E$5:$E$488 = 'GHG emissions calculations'!$F2774) *
                    ('Emission Factors'!$H$5:$H$488 = 'GHG emissions calculations'!$H2774),
                    0),
              MATCH('GHG emissions calculations'!R$6, 'Emission Factors'!$E$5:$R$5, 0)) &lt;&gt; "",
        INDEX('Emission Factors'!$E$5:$R$488,
              MATCH(1,
                    ('Emission Factors'!$E$5:$E$488 = 'GHG emissions calculations'!$F2774) *
                    ('Emission Factors'!$H$5:$H$488 = 'GHG emissions calculations'!$H2774),
                    0),
              MATCH('GHG emissions calculations'!R$6, 'Emission Factors'!$E$5:$R$5, 0)),
        ""),
    "")</f>
        <v/>
      </c>
      <c r="S2774" s="312">
        <f t="shared" si="5"/>
        <v>0</v>
      </c>
      <c r="T2774" s="23"/>
    </row>
    <row r="2775" ht="15.75" customHeight="1" outlineLevel="2">
      <c r="A2775" s="23"/>
      <c r="B2775" s="71"/>
      <c r="C2775" s="71"/>
      <c r="D2775" s="71"/>
      <c r="E2775" s="314"/>
      <c r="F2775" s="316" t="str">
        <f>Lists!AW38</f>
        <v>Heating equipment other than warm air furnaces, unknown mass - Global or unspecified region</v>
      </c>
      <c r="G2775" s="311" t="str">
        <f t="array" ref="G2775">XLOOKUP(1,('Emission Factors'!$E$5:$E$488='GHG emissions calculations'!$F2775)*('Emission Factors'!$H$5:$H$488='GHG emissions calculations'!$H2775),INDEX('Emission Factors'!$E$5:$T$488,0,MATCH('GHG emissions calculations'!G$2670,'Emission Factors'!$E$5:$T$5,0)),"",0)</f>
        <v/>
      </c>
      <c r="H2775" s="316" t="s">
        <v>238</v>
      </c>
      <c r="I2775" s="312" t="str">
        <f>IF(
    SUMIFS('Import data'!$L$25:$L$80,
           'Import data'!$J$25:$J$80, F2775,
           'Import data'!$G$25:$G$80, 'GHG emissions calculations'!$H2775,
           'Import data'!$I$25:$I$80,$E$2672) &lt;&gt; 0,
    SUMIFS('Import data'!$L$25:$L$80,
           'Import data'!$J$25:$J$80, F2775,
           'Import data'!$G$25:$G$80, 'GHG emissions calculations'!$H2775,
           'Import data'!$I$25:$I$80,$E$2672),
    ""
)</f>
        <v/>
      </c>
      <c r="J2775" s="311" t="str">
        <f t="array" ref="J2775">IF(
    XLOOKUP(F2775, 'Import data'!$J$26:$J$47, 'Import data'!$M$26:$M$47, "", 0) = "Please add the region-specific supplier emission factor or choose a different region available in the IAEG database.",
    "",
    XLOOKUP(F2775, 'Import data'!$J$26:$J$47, 'Import data'!$M$26:$M$47, "", 0)
)</f>
        <v/>
      </c>
      <c r="K2775" s="311" t="str">
        <f t="array" ref="K2775">IFERROR(
    XLOOKUP(F2775,
            _xlws.FILTER('Supplier Emission'!$G$55:$G$79,
                   ('Supplier Emission'!$D$55:$D$79=H2775) * ('Supplier Emission'!$F$55:$F$79=$E$2764)),
            _xlws.FILTER('Supplier Emission'!$I$55:$I$79,
                   ('Supplier Emission'!$D$55:$D$79=H2775) * ('Supplier Emission'!$F$55:$F$79=$E$2764)),
            ""),
    "")</f>
        <v/>
      </c>
      <c r="L2775" s="311" t="str">
        <f t="array" ref="L2775">IFERROR(
    XLOOKUP(F2775,
            _xlws.FILTER('Supplier Emission'!$G$55:$G$79,
                   ('Supplier Emission'!$D$55:$D$79=H2775) * ('Supplier Emission'!$F$55:$F$79=$E$2764)),
            _xlws.FILTER('Supplier Emission'!$J$55:$J$79,
                   ('Supplier Emission'!$D$55:$D$79=H2775) * ('Supplier Emission'!$F$55:$F$79=$E$2764)),
            ""),
    "")</f>
        <v/>
      </c>
      <c r="M2775" s="311" t="str">
        <f t="array" ref="M2775">IFERROR(
    XLOOKUP(F2775,
            _xlws.FILTER('Supplier Emission'!$G$55:$G$79,
                   ('Supplier Emission'!$D$55:$D$79=H2775) * ('Supplier Emission'!$F$55:$F$79=$E$2764)),
            _xlws.FILTER('Supplier Emission'!$M$55:$M$79,
                   ('Supplier Emission'!$D$55:$D$79=H2775) * ('Supplier Emission'!$F$55:$F$79=$E$2764)),
            ""),
    "")</f>
        <v/>
      </c>
      <c r="N2775" s="311" t="str">
        <f t="array" ref="N2775">IFERROR(
    XLOOKUP(F2775,
            _xlws.FILTER('Supplier Emission'!$G$55:$G$79,
                   ('Supplier Emission'!$D$55:$D$79=H2775) * ('Supplier Emission'!$F$55:$F$79=$E$2764)),
            _xlws.FILTER('Supplier Emission'!$H$55:$H$79,
                   ('Supplier Emission'!$D$55:$D$79=H2775) * ('Supplier Emission'!$F$55:$F$79=$E$2764)),
            ""),
    "")</f>
        <v/>
      </c>
      <c r="O2775" s="311" t="str">
        <f t="array" ref="O2775">XLOOKUP(1,('Emission Factors'!$E$5:$E$488='GHG emissions calculations'!$F2775)*('Emission Factors'!$H$5:$H$488='GHG emissions calculations'!$H2775),INDEX('Emission Factors'!$E$5:$T$488,0,MATCH('GHG emissions calculations'!O$6,'Emission Factors'!$E$5:$T$5,0)),"",0)</f>
        <v/>
      </c>
      <c r="P2775" s="313" t="str">
        <f t="array" ref="P2775">IFERROR(
    INDEX('Emission Factors'!$E$5:$P$488,
          MATCH(1,
                ('Emission Factors'!$E$5:$E$488 = 'GHG emissions calculations'!$F2775) *
                ('Emission Factors'!$H$5:$H$488 = 'GHG emissions calculations'!$H2775),
                0),
          MATCH('GHG emissions calculations'!P$6,'Emission Factors'!$E$5:$P$5,0)),
    "")</f>
        <v/>
      </c>
      <c r="Q2775" s="311" t="str">
        <f t="array" ref="Q2775">IFERROR(
    IF(
        INDEX('Emission Factors'!$E$5:$P$488,
              MATCH(1,
                    ('Emission Factors'!$E$5:$E$488 = 'GHG emissions calculations'!$F2775) *
                    ('Emission Factors'!$H$5:$H$488 = 'GHG emissions calculations'!$H2775),
                    0),
              MATCH('GHG emissions calculations'!Q$6, 'Emission Factors'!$E$5:$P$5, 0)) &lt;&gt; "",
        INDEX('Emission Factors'!$E$5:$P$488,
              MATCH(1,
                    ('Emission Factors'!$E$5:$E$488 = 'GHG emissions calculations'!$F2775) *
                    ('Emission Factors'!$H$5:$H$488 = 'GHG emissions calculations'!$H2775),
                    0),
              MATCH('GHG emissions calculations'!Q$6, 'Emission Factors'!$E$5:$P$5, 0)),
        ""),
    "")</f>
        <v/>
      </c>
      <c r="R2775" s="311" t="str">
        <f t="array" ref="R2775">IFERROR(
    IF(
        INDEX('Emission Factors'!$E$5:$R$488,
              MATCH(1,
                    ('Emission Factors'!$E$5:$E$488 = 'GHG emissions calculations'!$F2775) *
                    ('Emission Factors'!$H$5:$H$488 = 'GHG emissions calculations'!$H2775),
                    0),
              MATCH('GHG emissions calculations'!R$6, 'Emission Factors'!$E$5:$R$5, 0)) &lt;&gt; "",
        INDEX('Emission Factors'!$E$5:$R$488,
              MATCH(1,
                    ('Emission Factors'!$E$5:$E$488 = 'GHG emissions calculations'!$F2775) *
                    ('Emission Factors'!$H$5:$H$488 = 'GHG emissions calculations'!$H2775),
                    0),
              MATCH('GHG emissions calculations'!R$6, 'Emission Factors'!$E$5:$R$5, 0)),
        ""),
    "")</f>
        <v/>
      </c>
      <c r="S2775" s="312">
        <f t="shared" si="5"/>
        <v>0</v>
      </c>
      <c r="T2775" s="23"/>
    </row>
    <row r="2776" ht="15.75" customHeight="1" outlineLevel="2">
      <c r="A2776" s="23"/>
      <c r="B2776" s="71"/>
      <c r="C2776" s="71"/>
      <c r="D2776" s="71"/>
      <c r="E2776" s="314"/>
      <c r="F2776" s="316" t="str">
        <f>Lists!AW37</f>
        <v>Heating equipment other than warm air furnaces, unknown mass - Middle East</v>
      </c>
      <c r="G2776" s="311" t="str">
        <f t="array" ref="G2776">XLOOKUP(1,('Emission Factors'!$E$5:$E$488='GHG emissions calculations'!$F2776)*('Emission Factors'!$H$5:$H$488='GHG emissions calculations'!$H2776),INDEX('Emission Factors'!$E$5:$T$488,0,MATCH('GHG emissions calculations'!G$2670,'Emission Factors'!$E$5:$T$5,0)),"",0)</f>
        <v/>
      </c>
      <c r="H2776" s="316" t="s">
        <v>238</v>
      </c>
      <c r="I2776" s="312" t="str">
        <f>IF(
    SUMIFS('Import data'!$L$25:$L$80,
           'Import data'!$J$25:$J$80, F2776,
           'Import data'!$G$25:$G$80, 'GHG emissions calculations'!$H2776,
           'Import data'!$I$25:$I$80,$E$2672) &lt;&gt; 0,
    SUMIFS('Import data'!$L$25:$L$80,
           'Import data'!$J$25:$J$80, F2776,
           'Import data'!$G$25:$G$80, 'GHG emissions calculations'!$H2776,
           'Import data'!$I$25:$I$80,$E$2672),
    ""
)</f>
        <v/>
      </c>
      <c r="J2776" s="311" t="str">
        <f t="array" ref="J2776">IF(
    XLOOKUP(F2776, 'Import data'!$J$26:$J$47, 'Import data'!$M$26:$M$47, "", 0) = "Please add the region-specific supplier emission factor or choose a different region available in the IAEG database.",
    "",
    XLOOKUP(F2776, 'Import data'!$J$26:$J$47, 'Import data'!$M$26:$M$47, "", 0)
)</f>
        <v/>
      </c>
      <c r="K2776" s="311" t="str">
        <f t="array" ref="K2776">IFERROR(
    XLOOKUP(F2776,
            _xlws.FILTER('Supplier Emission'!$G$55:$G$79,
                   ('Supplier Emission'!$D$55:$D$79=H2776) * ('Supplier Emission'!$F$55:$F$79=$E$2764)),
            _xlws.FILTER('Supplier Emission'!$I$55:$I$79,
                   ('Supplier Emission'!$D$55:$D$79=H2776) * ('Supplier Emission'!$F$55:$F$79=$E$2764)),
            ""),
    "")</f>
        <v/>
      </c>
      <c r="L2776" s="311" t="str">
        <f t="array" ref="L2776">IFERROR(
    XLOOKUP(F2776,
            _xlws.FILTER('Supplier Emission'!$G$55:$G$79,
                   ('Supplier Emission'!$D$55:$D$79=H2776) * ('Supplier Emission'!$F$55:$F$79=$E$2764)),
            _xlws.FILTER('Supplier Emission'!$J$55:$J$79,
                   ('Supplier Emission'!$D$55:$D$79=H2776) * ('Supplier Emission'!$F$55:$F$79=$E$2764)),
            ""),
    "")</f>
        <v/>
      </c>
      <c r="M2776" s="311" t="str">
        <f t="array" ref="M2776">IFERROR(
    XLOOKUP(F2776,
            _xlws.FILTER('Supplier Emission'!$G$55:$G$79,
                   ('Supplier Emission'!$D$55:$D$79=H2776) * ('Supplier Emission'!$F$55:$F$79=$E$2764)),
            _xlws.FILTER('Supplier Emission'!$M$55:$M$79,
                   ('Supplier Emission'!$D$55:$D$79=H2776) * ('Supplier Emission'!$F$55:$F$79=$E$2764)),
            ""),
    "")</f>
        <v/>
      </c>
      <c r="N2776" s="311" t="str">
        <f t="array" ref="N2776">IFERROR(
    XLOOKUP(F2776,
            _xlws.FILTER('Supplier Emission'!$G$55:$G$79,
                   ('Supplier Emission'!$D$55:$D$79=H2776) * ('Supplier Emission'!$F$55:$F$79=$E$2764)),
            _xlws.FILTER('Supplier Emission'!$H$55:$H$79,
                   ('Supplier Emission'!$D$55:$D$79=H2776) * ('Supplier Emission'!$F$55:$F$79=$E$2764)),
            ""),
    "")</f>
        <v/>
      </c>
      <c r="O2776" s="311" t="str">
        <f t="array" ref="O2776">XLOOKUP(1,('Emission Factors'!$E$5:$E$488='GHG emissions calculations'!$F2776)*('Emission Factors'!$H$5:$H$488='GHG emissions calculations'!$H2776),INDEX('Emission Factors'!$E$5:$T$488,0,MATCH('GHG emissions calculations'!O$6,'Emission Factors'!$E$5:$T$5,0)),"",0)</f>
        <v/>
      </c>
      <c r="P2776" s="313" t="str">
        <f t="array" ref="P2776">IFERROR(
    INDEX('Emission Factors'!$E$5:$P$488,
          MATCH(1,
                ('Emission Factors'!$E$5:$E$488 = 'GHG emissions calculations'!$F2776) *
                ('Emission Factors'!$H$5:$H$488 = 'GHG emissions calculations'!$H2776),
                0),
          MATCH('GHG emissions calculations'!P$6,'Emission Factors'!$E$5:$P$5,0)),
    "")</f>
        <v/>
      </c>
      <c r="Q2776" s="311" t="str">
        <f t="array" ref="Q2776">IFERROR(
    IF(
        INDEX('Emission Factors'!$E$5:$P$488,
              MATCH(1,
                    ('Emission Factors'!$E$5:$E$488 = 'GHG emissions calculations'!$F2776) *
                    ('Emission Factors'!$H$5:$H$488 = 'GHG emissions calculations'!$H2776),
                    0),
              MATCH('GHG emissions calculations'!Q$6, 'Emission Factors'!$E$5:$P$5, 0)) &lt;&gt; "",
        INDEX('Emission Factors'!$E$5:$P$488,
              MATCH(1,
                    ('Emission Factors'!$E$5:$E$488 = 'GHG emissions calculations'!$F2776) *
                    ('Emission Factors'!$H$5:$H$488 = 'GHG emissions calculations'!$H2776),
                    0),
              MATCH('GHG emissions calculations'!Q$6, 'Emission Factors'!$E$5:$P$5, 0)),
        ""),
    "")</f>
        <v/>
      </c>
      <c r="R2776" s="311" t="str">
        <f t="array" ref="R2776">IFERROR(
    IF(
        INDEX('Emission Factors'!$E$5:$R$488,
              MATCH(1,
                    ('Emission Factors'!$E$5:$E$488 = 'GHG emissions calculations'!$F2776) *
                    ('Emission Factors'!$H$5:$H$488 = 'GHG emissions calculations'!$H2776),
                    0),
              MATCH('GHG emissions calculations'!R$6, 'Emission Factors'!$E$5:$R$5, 0)) &lt;&gt; "",
        INDEX('Emission Factors'!$E$5:$R$488,
              MATCH(1,
                    ('Emission Factors'!$E$5:$E$488 = 'GHG emissions calculations'!$F2776) *
                    ('Emission Factors'!$H$5:$H$488 = 'GHG emissions calculations'!$H2776),
                    0),
              MATCH('GHG emissions calculations'!R$6, 'Emission Factors'!$E$5:$R$5, 0)),
        ""),
    "")</f>
        <v/>
      </c>
      <c r="S2776" s="312">
        <f t="shared" si="5"/>
        <v>0</v>
      </c>
      <c r="T2776" s="23"/>
    </row>
    <row r="2777" ht="15.75" customHeight="1" outlineLevel="2">
      <c r="A2777" s="23"/>
      <c r="B2777" s="71"/>
      <c r="C2777" s="71"/>
      <c r="D2777" s="71"/>
      <c r="E2777" s="314"/>
      <c r="F2777" s="316" t="str">
        <f>Lists!AW36</f>
        <v>Heating equipment other than warm air furnaces, unknown mass - Oceania</v>
      </c>
      <c r="G2777" s="311" t="str">
        <f t="array" ref="G2777">XLOOKUP(1,('Emission Factors'!$E$5:$E$488='GHG emissions calculations'!$F2777)*('Emission Factors'!$H$5:$H$488='GHG emissions calculations'!$H2777),INDEX('Emission Factors'!$E$5:$T$488,0,MATCH('GHG emissions calculations'!G$2670,'Emission Factors'!$E$5:$T$5,0)),"",0)</f>
        <v/>
      </c>
      <c r="H2777" s="316" t="s">
        <v>238</v>
      </c>
      <c r="I2777" s="312" t="str">
        <f>IF(
    SUMIFS('Import data'!$L$25:$L$80,
           'Import data'!$J$25:$J$80, F2777,
           'Import data'!$G$25:$G$80, 'GHG emissions calculations'!$H2777,
           'Import data'!$I$25:$I$80,$E$2672) &lt;&gt; 0,
    SUMIFS('Import data'!$L$25:$L$80,
           'Import data'!$J$25:$J$80, F2777,
           'Import data'!$G$25:$G$80, 'GHG emissions calculations'!$H2777,
           'Import data'!$I$25:$I$80,$E$2672),
    ""
)</f>
        <v/>
      </c>
      <c r="J2777" s="311" t="str">
        <f t="array" ref="J2777">IF(
    XLOOKUP(F2777, 'Import data'!$J$26:$J$47, 'Import data'!$M$26:$M$47, "", 0) = "Please add the region-specific supplier emission factor or choose a different region available in the IAEG database.",
    "",
    XLOOKUP(F2777, 'Import data'!$J$26:$J$47, 'Import data'!$M$26:$M$47, "", 0)
)</f>
        <v/>
      </c>
      <c r="K2777" s="311" t="str">
        <f t="array" ref="K2777">IFERROR(
    XLOOKUP(F2777,
            _xlws.FILTER('Supplier Emission'!$G$55:$G$79,
                   ('Supplier Emission'!$D$55:$D$79=H2777) * ('Supplier Emission'!$F$55:$F$79=$E$2764)),
            _xlws.FILTER('Supplier Emission'!$I$55:$I$79,
                   ('Supplier Emission'!$D$55:$D$79=H2777) * ('Supplier Emission'!$F$55:$F$79=$E$2764)),
            ""),
    "")</f>
        <v/>
      </c>
      <c r="L2777" s="311" t="str">
        <f t="array" ref="L2777">IFERROR(
    XLOOKUP(F2777,
            _xlws.FILTER('Supplier Emission'!$G$55:$G$79,
                   ('Supplier Emission'!$D$55:$D$79=H2777) * ('Supplier Emission'!$F$55:$F$79=$E$2764)),
            _xlws.FILTER('Supplier Emission'!$J$55:$J$79,
                   ('Supplier Emission'!$D$55:$D$79=H2777) * ('Supplier Emission'!$F$55:$F$79=$E$2764)),
            ""),
    "")</f>
        <v/>
      </c>
      <c r="M2777" s="311" t="str">
        <f t="array" ref="M2777">IFERROR(
    XLOOKUP(F2777,
            _xlws.FILTER('Supplier Emission'!$G$55:$G$79,
                   ('Supplier Emission'!$D$55:$D$79=H2777) * ('Supplier Emission'!$F$55:$F$79=$E$2764)),
            _xlws.FILTER('Supplier Emission'!$M$55:$M$79,
                   ('Supplier Emission'!$D$55:$D$79=H2777) * ('Supplier Emission'!$F$55:$F$79=$E$2764)),
            ""),
    "")</f>
        <v/>
      </c>
      <c r="N2777" s="311" t="str">
        <f t="array" ref="N2777">IFERROR(
    XLOOKUP(F2777,
            _xlws.FILTER('Supplier Emission'!$G$55:$G$79,
                   ('Supplier Emission'!$D$55:$D$79=H2777) * ('Supplier Emission'!$F$55:$F$79=$E$2764)),
            _xlws.FILTER('Supplier Emission'!$H$55:$H$79,
                   ('Supplier Emission'!$D$55:$D$79=H2777) * ('Supplier Emission'!$F$55:$F$79=$E$2764)),
            ""),
    "")</f>
        <v/>
      </c>
      <c r="O2777" s="311" t="str">
        <f t="array" ref="O2777">XLOOKUP(1,('Emission Factors'!$E$5:$E$488='GHG emissions calculations'!$F2777)*('Emission Factors'!$H$5:$H$488='GHG emissions calculations'!$H2777),INDEX('Emission Factors'!$E$5:$T$488,0,MATCH('GHG emissions calculations'!O$6,'Emission Factors'!$E$5:$T$5,0)),"",0)</f>
        <v/>
      </c>
      <c r="P2777" s="313" t="str">
        <f t="array" ref="P2777">IFERROR(
    INDEX('Emission Factors'!$E$5:$P$488,
          MATCH(1,
                ('Emission Factors'!$E$5:$E$488 = 'GHG emissions calculations'!$F2777) *
                ('Emission Factors'!$H$5:$H$488 = 'GHG emissions calculations'!$H2777),
                0),
          MATCH('GHG emissions calculations'!P$6,'Emission Factors'!$E$5:$P$5,0)),
    "")</f>
        <v/>
      </c>
      <c r="Q2777" s="311" t="str">
        <f t="array" ref="Q2777">IFERROR(
    IF(
        INDEX('Emission Factors'!$E$5:$P$488,
              MATCH(1,
                    ('Emission Factors'!$E$5:$E$488 = 'GHG emissions calculations'!$F2777) *
                    ('Emission Factors'!$H$5:$H$488 = 'GHG emissions calculations'!$H2777),
                    0),
              MATCH('GHG emissions calculations'!Q$6, 'Emission Factors'!$E$5:$P$5, 0)) &lt;&gt; "",
        INDEX('Emission Factors'!$E$5:$P$488,
              MATCH(1,
                    ('Emission Factors'!$E$5:$E$488 = 'GHG emissions calculations'!$F2777) *
                    ('Emission Factors'!$H$5:$H$488 = 'GHG emissions calculations'!$H2777),
                    0),
              MATCH('GHG emissions calculations'!Q$6, 'Emission Factors'!$E$5:$P$5, 0)),
        ""),
    "")</f>
        <v/>
      </c>
      <c r="R2777" s="311" t="str">
        <f t="array" ref="R2777">IFERROR(
    IF(
        INDEX('Emission Factors'!$E$5:$R$488,
              MATCH(1,
                    ('Emission Factors'!$E$5:$E$488 = 'GHG emissions calculations'!$F2777) *
                    ('Emission Factors'!$H$5:$H$488 = 'GHG emissions calculations'!$H2777),
                    0),
              MATCH('GHG emissions calculations'!R$6, 'Emission Factors'!$E$5:$R$5, 0)) &lt;&gt; "",
        INDEX('Emission Factors'!$E$5:$R$488,
              MATCH(1,
                    ('Emission Factors'!$E$5:$E$488 = 'GHG emissions calculations'!$F2777) *
                    ('Emission Factors'!$H$5:$H$488 = 'GHG emissions calculations'!$H2777),
                    0),
              MATCH('GHG emissions calculations'!R$6, 'Emission Factors'!$E$5:$R$5, 0)),
        ""),
    "")</f>
        <v/>
      </c>
      <c r="S2777" s="312">
        <f t="shared" si="5"/>
        <v>0</v>
      </c>
      <c r="T2777" s="23"/>
    </row>
    <row r="2778" ht="15.75" customHeight="1" outlineLevel="2">
      <c r="A2778" s="23"/>
      <c r="B2778" s="71"/>
      <c r="C2778" s="71"/>
      <c r="D2778" s="71"/>
      <c r="E2778" s="314"/>
      <c r="F2778" s="316" t="str">
        <f>Lists!AW41</f>
        <v>Industrial process furnaces and ovens, unknown mass - Africa</v>
      </c>
      <c r="G2778" s="311" t="str">
        <f t="array" ref="G2778">XLOOKUP(1,('Emission Factors'!$E$5:$E$488='GHG emissions calculations'!$F2778)*('Emission Factors'!$H$5:$H$488='GHG emissions calculations'!$H2778),INDEX('Emission Factors'!$E$5:$T$488,0,MATCH('GHG emissions calculations'!G$2670,'Emission Factors'!$E$5:$T$5,0)),"",0)</f>
        <v/>
      </c>
      <c r="H2778" s="316" t="s">
        <v>238</v>
      </c>
      <c r="I2778" s="312" t="str">
        <f>IF(
    SUMIFS('Import data'!$L$25:$L$80,
           'Import data'!$J$25:$J$80, F2778,
           'Import data'!$G$25:$G$80, 'GHG emissions calculations'!$H2778,
           'Import data'!$I$25:$I$80,$E$2672) &lt;&gt; 0,
    SUMIFS('Import data'!$L$25:$L$80,
           'Import data'!$J$25:$J$80, F2778,
           'Import data'!$G$25:$G$80, 'GHG emissions calculations'!$H2778,
           'Import data'!$I$25:$I$80,$E$2672),
    ""
)</f>
        <v/>
      </c>
      <c r="J2778" s="311" t="str">
        <f t="array" ref="J2778">IF(
    XLOOKUP(F2778, 'Import data'!$J$26:$J$47, 'Import data'!$M$26:$M$47, "", 0) = "Please add the region-specific supplier emission factor or choose a different region available in the IAEG database.",
    "",
    XLOOKUP(F2778, 'Import data'!$J$26:$J$47, 'Import data'!$M$26:$M$47, "", 0)
)</f>
        <v/>
      </c>
      <c r="K2778" s="311" t="str">
        <f t="array" ref="K2778">IFERROR(
    XLOOKUP(F2778,
            _xlws.FILTER('Supplier Emission'!$G$55:$G$79,
                   ('Supplier Emission'!$D$55:$D$79=H2778) * ('Supplier Emission'!$F$55:$F$79=$E$2764)),
            _xlws.FILTER('Supplier Emission'!$I$55:$I$79,
                   ('Supplier Emission'!$D$55:$D$79=H2778) * ('Supplier Emission'!$F$55:$F$79=$E$2764)),
            ""),
    "")</f>
        <v/>
      </c>
      <c r="L2778" s="311" t="str">
        <f t="array" ref="L2778">IFERROR(
    XLOOKUP(F2778,
            _xlws.FILTER('Supplier Emission'!$G$55:$G$79,
                   ('Supplier Emission'!$D$55:$D$79=H2778) * ('Supplier Emission'!$F$55:$F$79=$E$2764)),
            _xlws.FILTER('Supplier Emission'!$J$55:$J$79,
                   ('Supplier Emission'!$D$55:$D$79=H2778) * ('Supplier Emission'!$F$55:$F$79=$E$2764)),
            ""),
    "")</f>
        <v/>
      </c>
      <c r="M2778" s="311" t="str">
        <f t="array" ref="M2778">IFERROR(
    XLOOKUP(F2778,
            _xlws.FILTER('Supplier Emission'!$G$55:$G$79,
                   ('Supplier Emission'!$D$55:$D$79=H2778) * ('Supplier Emission'!$F$55:$F$79=$E$2764)),
            _xlws.FILTER('Supplier Emission'!$M$55:$M$79,
                   ('Supplier Emission'!$D$55:$D$79=H2778) * ('Supplier Emission'!$F$55:$F$79=$E$2764)),
            ""),
    "")</f>
        <v/>
      </c>
      <c r="N2778" s="311" t="str">
        <f t="array" ref="N2778">IFERROR(
    XLOOKUP(F2778,
            _xlws.FILTER('Supplier Emission'!$G$55:$G$79,
                   ('Supplier Emission'!$D$55:$D$79=H2778) * ('Supplier Emission'!$F$55:$F$79=$E$2764)),
            _xlws.FILTER('Supplier Emission'!$H$55:$H$79,
                   ('Supplier Emission'!$D$55:$D$79=H2778) * ('Supplier Emission'!$F$55:$F$79=$E$2764)),
            ""),
    "")</f>
        <v/>
      </c>
      <c r="O2778" s="311" t="str">
        <f t="array" ref="O2778">XLOOKUP(1,('Emission Factors'!$E$5:$E$488='GHG emissions calculations'!$F2778)*('Emission Factors'!$H$5:$H$488='GHG emissions calculations'!$H2778),INDEX('Emission Factors'!$E$5:$T$488,0,MATCH('GHG emissions calculations'!O$6,'Emission Factors'!$E$5:$T$5,0)),"",0)</f>
        <v/>
      </c>
      <c r="P2778" s="313" t="str">
        <f t="array" ref="P2778">IFERROR(
    INDEX('Emission Factors'!$E$5:$P$488,
          MATCH(1,
                ('Emission Factors'!$E$5:$E$488 = 'GHG emissions calculations'!$F2778) *
                ('Emission Factors'!$H$5:$H$488 = 'GHG emissions calculations'!$H2778),
                0),
          MATCH('GHG emissions calculations'!P$6,'Emission Factors'!$E$5:$P$5,0)),
    "")</f>
        <v/>
      </c>
      <c r="Q2778" s="311" t="str">
        <f t="array" ref="Q2778">IFERROR(
    IF(
        INDEX('Emission Factors'!$E$5:$P$488,
              MATCH(1,
                    ('Emission Factors'!$E$5:$E$488 = 'GHG emissions calculations'!$F2778) *
                    ('Emission Factors'!$H$5:$H$488 = 'GHG emissions calculations'!$H2778),
                    0),
              MATCH('GHG emissions calculations'!Q$6, 'Emission Factors'!$E$5:$P$5, 0)) &lt;&gt; "",
        INDEX('Emission Factors'!$E$5:$P$488,
              MATCH(1,
                    ('Emission Factors'!$E$5:$E$488 = 'GHG emissions calculations'!$F2778) *
                    ('Emission Factors'!$H$5:$H$488 = 'GHG emissions calculations'!$H2778),
                    0),
              MATCH('GHG emissions calculations'!Q$6, 'Emission Factors'!$E$5:$P$5, 0)),
        ""),
    "")</f>
        <v/>
      </c>
      <c r="R2778" s="311" t="str">
        <f t="array" ref="R2778">IFERROR(
    IF(
        INDEX('Emission Factors'!$E$5:$R$488,
              MATCH(1,
                    ('Emission Factors'!$E$5:$E$488 = 'GHG emissions calculations'!$F2778) *
                    ('Emission Factors'!$H$5:$H$488 = 'GHG emissions calculations'!$H2778),
                    0),
              MATCH('GHG emissions calculations'!R$6, 'Emission Factors'!$E$5:$R$5, 0)) &lt;&gt; "",
        INDEX('Emission Factors'!$E$5:$R$488,
              MATCH(1,
                    ('Emission Factors'!$E$5:$E$488 = 'GHG emissions calculations'!$F2778) *
                    ('Emission Factors'!$H$5:$H$488 = 'GHG emissions calculations'!$H2778),
                    0),
              MATCH('GHG emissions calculations'!R$6, 'Emission Factors'!$E$5:$R$5, 0)),
        ""),
    "")</f>
        <v/>
      </c>
      <c r="S2778" s="312">
        <f t="shared" si="5"/>
        <v>0</v>
      </c>
      <c r="T2778" s="23"/>
    </row>
    <row r="2779" ht="15.75" customHeight="1" outlineLevel="2">
      <c r="A2779" s="23"/>
      <c r="B2779" s="71"/>
      <c r="C2779" s="71"/>
      <c r="D2779" s="71"/>
      <c r="E2779" s="314"/>
      <c r="F2779" s="316" t="str">
        <f>Lists!AW39</f>
        <v>Industrial process furnaces and ovens, unknown mass - America</v>
      </c>
      <c r="G2779" s="311">
        <f t="array" ref="G2779">XLOOKUP(1,('Emission Factors'!$E$5:$E$488='GHG emissions calculations'!$F2779)*('Emission Factors'!$H$5:$H$488='GHG emissions calculations'!$H2779),INDEX('Emission Factors'!$E$5:$T$488,0,MATCH('GHG emissions calculations'!G$2670,'Emission Factors'!$E$5:$T$5,0)),"",0)</f>
        <v>2</v>
      </c>
      <c r="H2779" s="316" t="s">
        <v>238</v>
      </c>
      <c r="I2779" s="312" t="str">
        <f>IF(
    SUMIFS('Import data'!$L$25:$L$80,
           'Import data'!$J$25:$J$80, F2779,
           'Import data'!$G$25:$G$80, 'GHG emissions calculations'!$H2779,
           'Import data'!$I$25:$I$80,$E$2672) &lt;&gt; 0,
    SUMIFS('Import data'!$L$25:$L$80,
           'Import data'!$J$25:$J$80, F2779,
           'Import data'!$G$25:$G$80, 'GHG emissions calculations'!$H2779,
           'Import data'!$I$25:$I$80,$E$2672),
    ""
)</f>
        <v/>
      </c>
      <c r="J2779" s="311" t="str">
        <f t="array" ref="J2779">IF(
    XLOOKUP(F2779, 'Import data'!$J$26:$J$47, 'Import data'!$M$26:$M$47, "", 0) = "Please add the region-specific supplier emission factor or choose a different region available in the IAEG database.",
    "",
    XLOOKUP(F2779, 'Import data'!$J$26:$J$47, 'Import data'!$M$26:$M$47, "", 0)
)</f>
        <v/>
      </c>
      <c r="K2779" s="311" t="str">
        <f t="array" ref="K2779">IFERROR(
    XLOOKUP(F2779,
            _xlws.FILTER('Supplier Emission'!$G$55:$G$79,
                   ('Supplier Emission'!$D$55:$D$79=H2779) * ('Supplier Emission'!$F$55:$F$79=$E$2764)),
            _xlws.FILTER('Supplier Emission'!$I$55:$I$79,
                   ('Supplier Emission'!$D$55:$D$79=H2779) * ('Supplier Emission'!$F$55:$F$79=$E$2764)),
            ""),
    "")</f>
        <v/>
      </c>
      <c r="L2779" s="311" t="str">
        <f t="array" ref="L2779">IFERROR(
    XLOOKUP(F2779,
            _xlws.FILTER('Supplier Emission'!$G$55:$G$79,
                   ('Supplier Emission'!$D$55:$D$79=H2779) * ('Supplier Emission'!$F$55:$F$79=$E$2764)),
            _xlws.FILTER('Supplier Emission'!$J$55:$J$79,
                   ('Supplier Emission'!$D$55:$D$79=H2779) * ('Supplier Emission'!$F$55:$F$79=$E$2764)),
            ""),
    "")</f>
        <v/>
      </c>
      <c r="M2779" s="311" t="str">
        <f t="array" ref="M2779">IFERROR(
    XLOOKUP(F2779,
            _xlws.FILTER('Supplier Emission'!$G$55:$G$79,
                   ('Supplier Emission'!$D$55:$D$79=H2779) * ('Supplier Emission'!$F$55:$F$79=$E$2764)),
            _xlws.FILTER('Supplier Emission'!$M$55:$M$79,
                   ('Supplier Emission'!$D$55:$D$79=H2779) * ('Supplier Emission'!$F$55:$F$79=$E$2764)),
            ""),
    "")</f>
        <v/>
      </c>
      <c r="N2779" s="311" t="str">
        <f t="array" ref="N2779">IFERROR(
    XLOOKUP(F2779,
            _xlws.FILTER('Supplier Emission'!$G$55:$G$79,
                   ('Supplier Emission'!$D$55:$D$79=H2779) * ('Supplier Emission'!$F$55:$F$79=$E$2764)),
            _xlws.FILTER('Supplier Emission'!$H$55:$H$79,
                   ('Supplier Emission'!$D$55:$D$79=H2779) * ('Supplier Emission'!$F$55:$F$79=$E$2764)),
            ""),
    "")</f>
        <v/>
      </c>
      <c r="O2779" s="311" t="str">
        <f t="array" ref="O2779">XLOOKUP(1,('Emission Factors'!$E$5:$E$488='GHG emissions calculations'!$F2779)*('Emission Factors'!$H$5:$H$488='GHG emissions calculations'!$H2779),INDEX('Emission Factors'!$E$5:$T$488,0,MATCH('GHG emissions calculations'!O$6,'Emission Factors'!$E$5:$T$5,0)),"",0)</f>
        <v>Industrial process furnaces and ovens</v>
      </c>
      <c r="P2779" s="313">
        <f t="array" ref="P2779">IFERROR(
    INDEX('Emission Factors'!$E$5:$P$488,
          MATCH(1,
                ('Emission Factors'!$E$5:$E$488 = 'GHG emissions calculations'!$F2779) *
                ('Emission Factors'!$H$5:$H$488 = 'GHG emissions calculations'!$H2779),
                0),
          MATCH('GHG emissions calculations'!P$6,'Emission Factors'!$E$5:$P$5,0)),
    "")</f>
        <v>177.2870406</v>
      </c>
      <c r="Q2779" s="311" t="str">
        <f t="array" ref="Q2779">IFERROR(
    IF(
        INDEX('Emission Factors'!$E$5:$P$488,
              MATCH(1,
                    ('Emission Factors'!$E$5:$E$488 = 'GHG emissions calculations'!$F2779) *
                    ('Emission Factors'!$H$5:$H$488 = 'GHG emissions calculations'!$H2779),
                    0),
              MATCH('GHG emissions calculations'!Q$6, 'Emission Factors'!$E$5:$P$5, 0)) &lt;&gt; "",
        INDEX('Emission Factors'!$E$5:$P$488,
              MATCH(1,
                    ('Emission Factors'!$E$5:$E$488 = 'GHG emissions calculations'!$F2779) *
                    ('Emission Factors'!$H$5:$H$488 = 'GHG emissions calculations'!$H2779),
                    0),
              MATCH('GHG emissions calculations'!Q$6, 'Emission Factors'!$E$5:$P$5, 0)),
        ""),
    "")</f>
        <v>kgCO2e / k€</v>
      </c>
      <c r="R2779" s="311" t="str">
        <f t="array" ref="R2779">IFERROR(
    IF(
        INDEX('Emission Factors'!$E$5:$R$488,
              MATCH(1,
                    ('Emission Factors'!$E$5:$E$488 = 'GHG emissions calculations'!$F2779) *
                    ('Emission Factors'!$H$5:$H$488 = 'GHG emissions calculations'!$H2779),
                    0),
              MATCH('GHG emissions calculations'!R$6, 'Emission Factors'!$E$5:$R$5, 0)) &lt;&gt; "",
        INDEX('Emission Factors'!$E$5:$R$488,
              MATCH(1,
                    ('Emission Factors'!$E$5:$E$488 = 'GHG emissions calculations'!$F2779) *
                    ('Emission Factors'!$H$5:$H$488 = 'GHG emissions calculations'!$H2779),
                    0),
              MATCH('GHG emissions calculations'!R$6, 'Emission Factors'!$E$5:$R$5, 0)),
        ""),
    "")</f>
        <v>America</v>
      </c>
      <c r="S2779" s="312">
        <f t="shared" si="5"/>
        <v>0</v>
      </c>
      <c r="T2779" s="23"/>
    </row>
    <row r="2780" ht="15.75" customHeight="1" outlineLevel="2">
      <c r="A2780" s="23"/>
      <c r="B2780" s="71"/>
      <c r="C2780" s="71"/>
      <c r="D2780" s="71"/>
      <c r="E2780" s="314"/>
      <c r="F2780" s="316" t="str">
        <f>Lists!AW42</f>
        <v>Industrial process furnaces and ovens, unknown mass - Asia</v>
      </c>
      <c r="G2780" s="311" t="str">
        <f t="array" ref="G2780">XLOOKUP(1,('Emission Factors'!$E$5:$E$488='GHG emissions calculations'!$F2780)*('Emission Factors'!$H$5:$H$488='GHG emissions calculations'!$H2780),INDEX('Emission Factors'!$E$5:$T$488,0,MATCH('GHG emissions calculations'!G$2670,'Emission Factors'!$E$5:$T$5,0)),"",0)</f>
        <v/>
      </c>
      <c r="H2780" s="316" t="s">
        <v>238</v>
      </c>
      <c r="I2780" s="312" t="str">
        <f>IF(
    SUMIFS('Import data'!$L$25:$L$80,
           'Import data'!$J$25:$J$80, F2780,
           'Import data'!$G$25:$G$80, 'GHG emissions calculations'!$H2780,
           'Import data'!$I$25:$I$80,$E$2672) &lt;&gt; 0,
    SUMIFS('Import data'!$L$25:$L$80,
           'Import data'!$J$25:$J$80, F2780,
           'Import data'!$G$25:$G$80, 'GHG emissions calculations'!$H2780,
           'Import data'!$I$25:$I$80,$E$2672),
    ""
)</f>
        <v/>
      </c>
      <c r="J2780" s="311" t="str">
        <f t="array" ref="J2780">IF(
    XLOOKUP(F2780, 'Import data'!$J$26:$J$47, 'Import data'!$M$26:$M$47, "", 0) = "Please add the region-specific supplier emission factor or choose a different region available in the IAEG database.",
    "",
    XLOOKUP(F2780, 'Import data'!$J$26:$J$47, 'Import data'!$M$26:$M$47, "", 0)
)</f>
        <v/>
      </c>
      <c r="K2780" s="311" t="str">
        <f t="array" ref="K2780">IFERROR(
    XLOOKUP(F2780,
            _xlws.FILTER('Supplier Emission'!$G$55:$G$79,
                   ('Supplier Emission'!$D$55:$D$79=H2780) * ('Supplier Emission'!$F$55:$F$79=$E$2764)),
            _xlws.FILTER('Supplier Emission'!$I$55:$I$79,
                   ('Supplier Emission'!$D$55:$D$79=H2780) * ('Supplier Emission'!$F$55:$F$79=$E$2764)),
            ""),
    "")</f>
        <v/>
      </c>
      <c r="L2780" s="311" t="str">
        <f t="array" ref="L2780">IFERROR(
    XLOOKUP(F2780,
            _xlws.FILTER('Supplier Emission'!$G$55:$G$79,
                   ('Supplier Emission'!$D$55:$D$79=H2780) * ('Supplier Emission'!$F$55:$F$79=$E$2764)),
            _xlws.FILTER('Supplier Emission'!$J$55:$J$79,
                   ('Supplier Emission'!$D$55:$D$79=H2780) * ('Supplier Emission'!$F$55:$F$79=$E$2764)),
            ""),
    "")</f>
        <v/>
      </c>
      <c r="M2780" s="311" t="str">
        <f t="array" ref="M2780">IFERROR(
    XLOOKUP(F2780,
            _xlws.FILTER('Supplier Emission'!$G$55:$G$79,
                   ('Supplier Emission'!$D$55:$D$79=H2780) * ('Supplier Emission'!$F$55:$F$79=$E$2764)),
            _xlws.FILTER('Supplier Emission'!$M$55:$M$79,
                   ('Supplier Emission'!$D$55:$D$79=H2780) * ('Supplier Emission'!$F$55:$F$79=$E$2764)),
            ""),
    "")</f>
        <v/>
      </c>
      <c r="N2780" s="311" t="str">
        <f t="array" ref="N2780">IFERROR(
    XLOOKUP(F2780,
            _xlws.FILTER('Supplier Emission'!$G$55:$G$79,
                   ('Supplier Emission'!$D$55:$D$79=H2780) * ('Supplier Emission'!$F$55:$F$79=$E$2764)),
            _xlws.FILTER('Supplier Emission'!$H$55:$H$79,
                   ('Supplier Emission'!$D$55:$D$79=H2780) * ('Supplier Emission'!$F$55:$F$79=$E$2764)),
            ""),
    "")</f>
        <v/>
      </c>
      <c r="O2780" s="311" t="str">
        <f t="array" ref="O2780">XLOOKUP(1,('Emission Factors'!$E$5:$E$488='GHG emissions calculations'!$F2780)*('Emission Factors'!$H$5:$H$488='GHG emissions calculations'!$H2780),INDEX('Emission Factors'!$E$5:$T$488,0,MATCH('GHG emissions calculations'!O$6,'Emission Factors'!$E$5:$T$5,0)),"",0)</f>
        <v/>
      </c>
      <c r="P2780" s="313" t="str">
        <f t="array" ref="P2780">IFERROR(
    INDEX('Emission Factors'!$E$5:$P$488,
          MATCH(1,
                ('Emission Factors'!$E$5:$E$488 = 'GHG emissions calculations'!$F2780) *
                ('Emission Factors'!$H$5:$H$488 = 'GHG emissions calculations'!$H2780),
                0),
          MATCH('GHG emissions calculations'!P$6,'Emission Factors'!$E$5:$P$5,0)),
    "")</f>
        <v/>
      </c>
      <c r="Q2780" s="311" t="str">
        <f t="array" ref="Q2780">IFERROR(
    IF(
        INDEX('Emission Factors'!$E$5:$P$488,
              MATCH(1,
                    ('Emission Factors'!$E$5:$E$488 = 'GHG emissions calculations'!$F2780) *
                    ('Emission Factors'!$H$5:$H$488 = 'GHG emissions calculations'!$H2780),
                    0),
              MATCH('GHG emissions calculations'!Q$6, 'Emission Factors'!$E$5:$P$5, 0)) &lt;&gt; "",
        INDEX('Emission Factors'!$E$5:$P$488,
              MATCH(1,
                    ('Emission Factors'!$E$5:$E$488 = 'GHG emissions calculations'!$F2780) *
                    ('Emission Factors'!$H$5:$H$488 = 'GHG emissions calculations'!$H2780),
                    0),
              MATCH('GHG emissions calculations'!Q$6, 'Emission Factors'!$E$5:$P$5, 0)),
        ""),
    "")</f>
        <v/>
      </c>
      <c r="R2780" s="311" t="str">
        <f t="array" ref="R2780">IFERROR(
    IF(
        INDEX('Emission Factors'!$E$5:$R$488,
              MATCH(1,
                    ('Emission Factors'!$E$5:$E$488 = 'GHG emissions calculations'!$F2780) *
                    ('Emission Factors'!$H$5:$H$488 = 'GHG emissions calculations'!$H2780),
                    0),
              MATCH('GHG emissions calculations'!R$6, 'Emission Factors'!$E$5:$R$5, 0)) &lt;&gt; "",
        INDEX('Emission Factors'!$E$5:$R$488,
              MATCH(1,
                    ('Emission Factors'!$E$5:$E$488 = 'GHG emissions calculations'!$F2780) *
                    ('Emission Factors'!$H$5:$H$488 = 'GHG emissions calculations'!$H2780),
                    0),
              MATCH('GHG emissions calculations'!R$6, 'Emission Factors'!$E$5:$R$5, 0)),
        ""),
    "")</f>
        <v/>
      </c>
      <c r="S2780" s="312">
        <f t="shared" si="5"/>
        <v>0</v>
      </c>
      <c r="T2780" s="23"/>
    </row>
    <row r="2781" ht="15.75" customHeight="1" outlineLevel="2">
      <c r="A2781" s="23"/>
      <c r="B2781" s="71"/>
      <c r="C2781" s="71"/>
      <c r="D2781" s="71"/>
      <c r="E2781" s="314"/>
      <c r="F2781" s="316" t="str">
        <f>Lists!AW40</f>
        <v>Industrial process furnaces and ovens, unknown mass - Europe</v>
      </c>
      <c r="G2781" s="311" t="str">
        <f t="array" ref="G2781">XLOOKUP(1,('Emission Factors'!$E$5:$E$488='GHG emissions calculations'!$F2781)*('Emission Factors'!$H$5:$H$488='GHG emissions calculations'!$H2781),INDEX('Emission Factors'!$E$5:$T$488,0,MATCH('GHG emissions calculations'!G$2670,'Emission Factors'!$E$5:$T$5,0)),"",0)</f>
        <v/>
      </c>
      <c r="H2781" s="316" t="s">
        <v>238</v>
      </c>
      <c r="I2781" s="312" t="str">
        <f>IF(
    SUMIFS('Import data'!$L$25:$L$80,
           'Import data'!$J$25:$J$80, F2781,
           'Import data'!$G$25:$G$80, 'GHG emissions calculations'!$H2781,
           'Import data'!$I$25:$I$80,$E$2672) &lt;&gt; 0,
    SUMIFS('Import data'!$L$25:$L$80,
           'Import data'!$J$25:$J$80, F2781,
           'Import data'!$G$25:$G$80, 'GHG emissions calculations'!$H2781,
           'Import data'!$I$25:$I$80,$E$2672),
    ""
)</f>
        <v/>
      </c>
      <c r="J2781" s="311" t="str">
        <f t="array" ref="J2781">IF(
    XLOOKUP(F2781, 'Import data'!$J$26:$J$47, 'Import data'!$M$26:$M$47, "", 0) = "Please add the region-specific supplier emission factor or choose a different region available in the IAEG database.",
    "",
    XLOOKUP(F2781, 'Import data'!$J$26:$J$47, 'Import data'!$M$26:$M$47, "", 0)
)</f>
        <v/>
      </c>
      <c r="K2781" s="311" t="str">
        <f t="array" ref="K2781">IFERROR(
    XLOOKUP(F2781,
            _xlws.FILTER('Supplier Emission'!$G$55:$G$79,
                   ('Supplier Emission'!$D$55:$D$79=H2781) * ('Supplier Emission'!$F$55:$F$79=$E$2764)),
            _xlws.FILTER('Supplier Emission'!$I$55:$I$79,
                   ('Supplier Emission'!$D$55:$D$79=H2781) * ('Supplier Emission'!$F$55:$F$79=$E$2764)),
            ""),
    "")</f>
        <v/>
      </c>
      <c r="L2781" s="311" t="str">
        <f t="array" ref="L2781">IFERROR(
    XLOOKUP(F2781,
            _xlws.FILTER('Supplier Emission'!$G$55:$G$79,
                   ('Supplier Emission'!$D$55:$D$79=H2781) * ('Supplier Emission'!$F$55:$F$79=$E$2764)),
            _xlws.FILTER('Supplier Emission'!$J$55:$J$79,
                   ('Supplier Emission'!$D$55:$D$79=H2781) * ('Supplier Emission'!$F$55:$F$79=$E$2764)),
            ""),
    "")</f>
        <v/>
      </c>
      <c r="M2781" s="311" t="str">
        <f t="array" ref="M2781">IFERROR(
    XLOOKUP(F2781,
            _xlws.FILTER('Supplier Emission'!$G$55:$G$79,
                   ('Supplier Emission'!$D$55:$D$79=H2781) * ('Supplier Emission'!$F$55:$F$79=$E$2764)),
            _xlws.FILTER('Supplier Emission'!$M$55:$M$79,
                   ('Supplier Emission'!$D$55:$D$79=H2781) * ('Supplier Emission'!$F$55:$F$79=$E$2764)),
            ""),
    "")</f>
        <v/>
      </c>
      <c r="N2781" s="311" t="str">
        <f t="array" ref="N2781">IFERROR(
    XLOOKUP(F2781,
            _xlws.FILTER('Supplier Emission'!$G$55:$G$79,
                   ('Supplier Emission'!$D$55:$D$79=H2781) * ('Supplier Emission'!$F$55:$F$79=$E$2764)),
            _xlws.FILTER('Supplier Emission'!$H$55:$H$79,
                   ('Supplier Emission'!$D$55:$D$79=H2781) * ('Supplier Emission'!$F$55:$F$79=$E$2764)),
            ""),
    "")</f>
        <v/>
      </c>
      <c r="O2781" s="311" t="str">
        <f t="array" ref="O2781">XLOOKUP(1,('Emission Factors'!$E$5:$E$488='GHG emissions calculations'!$F2781)*('Emission Factors'!$H$5:$H$488='GHG emissions calculations'!$H2781),INDEX('Emission Factors'!$E$5:$T$488,0,MATCH('GHG emissions calculations'!O$6,'Emission Factors'!$E$5:$T$5,0)),"",0)</f>
        <v/>
      </c>
      <c r="P2781" s="313" t="str">
        <f t="array" ref="P2781">IFERROR(
    INDEX('Emission Factors'!$E$5:$P$488,
          MATCH(1,
                ('Emission Factors'!$E$5:$E$488 = 'GHG emissions calculations'!$F2781) *
                ('Emission Factors'!$H$5:$H$488 = 'GHG emissions calculations'!$H2781),
                0),
          MATCH('GHG emissions calculations'!P$6,'Emission Factors'!$E$5:$P$5,0)),
    "")</f>
        <v/>
      </c>
      <c r="Q2781" s="311" t="str">
        <f t="array" ref="Q2781">IFERROR(
    IF(
        INDEX('Emission Factors'!$E$5:$P$488,
              MATCH(1,
                    ('Emission Factors'!$E$5:$E$488 = 'GHG emissions calculations'!$F2781) *
                    ('Emission Factors'!$H$5:$H$488 = 'GHG emissions calculations'!$H2781),
                    0),
              MATCH('GHG emissions calculations'!Q$6, 'Emission Factors'!$E$5:$P$5, 0)) &lt;&gt; "",
        INDEX('Emission Factors'!$E$5:$P$488,
              MATCH(1,
                    ('Emission Factors'!$E$5:$E$488 = 'GHG emissions calculations'!$F2781) *
                    ('Emission Factors'!$H$5:$H$488 = 'GHG emissions calculations'!$H2781),
                    0),
              MATCH('GHG emissions calculations'!Q$6, 'Emission Factors'!$E$5:$P$5, 0)),
        ""),
    "")</f>
        <v/>
      </c>
      <c r="R2781" s="311" t="str">
        <f t="array" ref="R2781">IFERROR(
    IF(
        INDEX('Emission Factors'!$E$5:$R$488,
              MATCH(1,
                    ('Emission Factors'!$E$5:$E$488 = 'GHG emissions calculations'!$F2781) *
                    ('Emission Factors'!$H$5:$H$488 = 'GHG emissions calculations'!$H2781),
                    0),
              MATCH('GHG emissions calculations'!R$6, 'Emission Factors'!$E$5:$R$5, 0)) &lt;&gt; "",
        INDEX('Emission Factors'!$E$5:$R$488,
              MATCH(1,
                    ('Emission Factors'!$E$5:$E$488 = 'GHG emissions calculations'!$F2781) *
                    ('Emission Factors'!$H$5:$H$488 = 'GHG emissions calculations'!$H2781),
                    0),
              MATCH('GHG emissions calculations'!R$6, 'Emission Factors'!$E$5:$R$5, 0)),
        ""),
    "")</f>
        <v/>
      </c>
      <c r="S2781" s="312">
        <f t="shared" si="5"/>
        <v>0</v>
      </c>
      <c r="T2781" s="23"/>
    </row>
    <row r="2782" ht="15.75" customHeight="1" outlineLevel="2">
      <c r="A2782" s="23"/>
      <c r="B2782" s="71"/>
      <c r="C2782" s="71"/>
      <c r="D2782" s="71"/>
      <c r="E2782" s="314"/>
      <c r="F2782" s="316" t="str">
        <f>Lists!AW45</f>
        <v>Industrial process furnaces and ovens, unknown mass - Global or unspecified region</v>
      </c>
      <c r="G2782" s="311" t="str">
        <f t="array" ref="G2782">XLOOKUP(1,('Emission Factors'!$E$5:$E$488='GHG emissions calculations'!$F2782)*('Emission Factors'!$H$5:$H$488='GHG emissions calculations'!$H2782),INDEX('Emission Factors'!$E$5:$T$488,0,MATCH('GHG emissions calculations'!G$2670,'Emission Factors'!$E$5:$T$5,0)),"",0)</f>
        <v/>
      </c>
      <c r="H2782" s="316" t="s">
        <v>238</v>
      </c>
      <c r="I2782" s="312" t="str">
        <f>IF(
    SUMIFS('Import data'!$L$25:$L$80,
           'Import data'!$J$25:$J$80, F2782,
           'Import data'!$G$25:$G$80, 'GHG emissions calculations'!$H2782,
           'Import data'!$I$25:$I$80,$E$2672) &lt;&gt; 0,
    SUMIFS('Import data'!$L$25:$L$80,
           'Import data'!$J$25:$J$80, F2782,
           'Import data'!$G$25:$G$80, 'GHG emissions calculations'!$H2782,
           'Import data'!$I$25:$I$80,$E$2672),
    ""
)</f>
        <v/>
      </c>
      <c r="J2782" s="311" t="str">
        <f t="array" ref="J2782">IF(
    XLOOKUP(F2782, 'Import data'!$J$26:$J$47, 'Import data'!$M$26:$M$47, "", 0) = "Please add the region-specific supplier emission factor or choose a different region available in the IAEG database.",
    "",
    XLOOKUP(F2782, 'Import data'!$J$26:$J$47, 'Import data'!$M$26:$M$47, "", 0)
)</f>
        <v/>
      </c>
      <c r="K2782" s="311" t="str">
        <f t="array" ref="K2782">IFERROR(
    XLOOKUP(F2782,
            _xlws.FILTER('Supplier Emission'!$G$55:$G$79,
                   ('Supplier Emission'!$D$55:$D$79=H2782) * ('Supplier Emission'!$F$55:$F$79=$E$2764)),
            _xlws.FILTER('Supplier Emission'!$I$55:$I$79,
                   ('Supplier Emission'!$D$55:$D$79=H2782) * ('Supplier Emission'!$F$55:$F$79=$E$2764)),
            ""),
    "")</f>
        <v/>
      </c>
      <c r="L2782" s="311" t="str">
        <f t="array" ref="L2782">IFERROR(
    XLOOKUP(F2782,
            _xlws.FILTER('Supplier Emission'!$G$55:$G$79,
                   ('Supplier Emission'!$D$55:$D$79=H2782) * ('Supplier Emission'!$F$55:$F$79=$E$2764)),
            _xlws.FILTER('Supplier Emission'!$J$55:$J$79,
                   ('Supplier Emission'!$D$55:$D$79=H2782) * ('Supplier Emission'!$F$55:$F$79=$E$2764)),
            ""),
    "")</f>
        <v/>
      </c>
      <c r="M2782" s="311" t="str">
        <f t="array" ref="M2782">IFERROR(
    XLOOKUP(F2782,
            _xlws.FILTER('Supplier Emission'!$G$55:$G$79,
                   ('Supplier Emission'!$D$55:$D$79=H2782) * ('Supplier Emission'!$F$55:$F$79=$E$2764)),
            _xlws.FILTER('Supplier Emission'!$M$55:$M$79,
                   ('Supplier Emission'!$D$55:$D$79=H2782) * ('Supplier Emission'!$F$55:$F$79=$E$2764)),
            ""),
    "")</f>
        <v/>
      </c>
      <c r="N2782" s="311" t="str">
        <f t="array" ref="N2782">IFERROR(
    XLOOKUP(F2782,
            _xlws.FILTER('Supplier Emission'!$G$55:$G$79,
                   ('Supplier Emission'!$D$55:$D$79=H2782) * ('Supplier Emission'!$F$55:$F$79=$E$2764)),
            _xlws.FILTER('Supplier Emission'!$H$55:$H$79,
                   ('Supplier Emission'!$D$55:$D$79=H2782) * ('Supplier Emission'!$F$55:$F$79=$E$2764)),
            ""),
    "")</f>
        <v/>
      </c>
      <c r="O2782" s="311" t="str">
        <f t="array" ref="O2782">XLOOKUP(1,('Emission Factors'!$E$5:$E$488='GHG emissions calculations'!$F2782)*('Emission Factors'!$H$5:$H$488='GHG emissions calculations'!$H2782),INDEX('Emission Factors'!$E$5:$T$488,0,MATCH('GHG emissions calculations'!O$6,'Emission Factors'!$E$5:$T$5,0)),"",0)</f>
        <v/>
      </c>
      <c r="P2782" s="313" t="str">
        <f t="array" ref="P2782">IFERROR(
    INDEX('Emission Factors'!$E$5:$P$488,
          MATCH(1,
                ('Emission Factors'!$E$5:$E$488 = 'GHG emissions calculations'!$F2782) *
                ('Emission Factors'!$H$5:$H$488 = 'GHG emissions calculations'!$H2782),
                0),
          MATCH('GHG emissions calculations'!P$6,'Emission Factors'!$E$5:$P$5,0)),
    "")</f>
        <v/>
      </c>
      <c r="Q2782" s="311" t="str">
        <f t="array" ref="Q2782">IFERROR(
    IF(
        INDEX('Emission Factors'!$E$5:$P$488,
              MATCH(1,
                    ('Emission Factors'!$E$5:$E$488 = 'GHG emissions calculations'!$F2782) *
                    ('Emission Factors'!$H$5:$H$488 = 'GHG emissions calculations'!$H2782),
                    0),
              MATCH('GHG emissions calculations'!Q$6, 'Emission Factors'!$E$5:$P$5, 0)) &lt;&gt; "",
        INDEX('Emission Factors'!$E$5:$P$488,
              MATCH(1,
                    ('Emission Factors'!$E$5:$E$488 = 'GHG emissions calculations'!$F2782) *
                    ('Emission Factors'!$H$5:$H$488 = 'GHG emissions calculations'!$H2782),
                    0),
              MATCH('GHG emissions calculations'!Q$6, 'Emission Factors'!$E$5:$P$5, 0)),
        ""),
    "")</f>
        <v/>
      </c>
      <c r="R2782" s="311" t="str">
        <f t="array" ref="R2782">IFERROR(
    IF(
        INDEX('Emission Factors'!$E$5:$R$488,
              MATCH(1,
                    ('Emission Factors'!$E$5:$E$488 = 'GHG emissions calculations'!$F2782) *
                    ('Emission Factors'!$H$5:$H$488 = 'GHG emissions calculations'!$H2782),
                    0),
              MATCH('GHG emissions calculations'!R$6, 'Emission Factors'!$E$5:$R$5, 0)) &lt;&gt; "",
        INDEX('Emission Factors'!$E$5:$R$488,
              MATCH(1,
                    ('Emission Factors'!$E$5:$E$488 = 'GHG emissions calculations'!$F2782) *
                    ('Emission Factors'!$H$5:$H$488 = 'GHG emissions calculations'!$H2782),
                    0),
              MATCH('GHG emissions calculations'!R$6, 'Emission Factors'!$E$5:$R$5, 0)),
        ""),
    "")</f>
        <v/>
      </c>
      <c r="S2782" s="312">
        <f t="shared" si="5"/>
        <v>0</v>
      </c>
      <c r="T2782" s="23"/>
    </row>
    <row r="2783" ht="15.75" customHeight="1" outlineLevel="2">
      <c r="A2783" s="23"/>
      <c r="B2783" s="71"/>
      <c r="C2783" s="71"/>
      <c r="D2783" s="71"/>
      <c r="E2783" s="314"/>
      <c r="F2783" s="316" t="str">
        <f>Lists!AW44</f>
        <v>Industrial process furnaces and ovens, unknown mass - Middle East</v>
      </c>
      <c r="G2783" s="311" t="str">
        <f t="array" ref="G2783">XLOOKUP(1,('Emission Factors'!$E$5:$E$488='GHG emissions calculations'!$F2783)*('Emission Factors'!$H$5:$H$488='GHG emissions calculations'!$H2783),INDEX('Emission Factors'!$E$5:$T$488,0,MATCH('GHG emissions calculations'!G$2670,'Emission Factors'!$E$5:$T$5,0)),"",0)</f>
        <v/>
      </c>
      <c r="H2783" s="316" t="s">
        <v>238</v>
      </c>
      <c r="I2783" s="312" t="str">
        <f>IF(
    SUMIFS('Import data'!$L$25:$L$80,
           'Import data'!$J$25:$J$80, F2783,
           'Import data'!$G$25:$G$80, 'GHG emissions calculations'!$H2783,
           'Import data'!$I$25:$I$80,$E$2672) &lt;&gt; 0,
    SUMIFS('Import data'!$L$25:$L$80,
           'Import data'!$J$25:$J$80, F2783,
           'Import data'!$G$25:$G$80, 'GHG emissions calculations'!$H2783,
           'Import data'!$I$25:$I$80,$E$2672),
    ""
)</f>
        <v/>
      </c>
      <c r="J2783" s="311" t="str">
        <f t="array" ref="J2783">IF(
    XLOOKUP(F2783, 'Import data'!$J$26:$J$47, 'Import data'!$M$26:$M$47, "", 0) = "Please add the region-specific supplier emission factor or choose a different region available in the IAEG database.",
    "",
    XLOOKUP(F2783, 'Import data'!$J$26:$J$47, 'Import data'!$M$26:$M$47, "", 0)
)</f>
        <v/>
      </c>
      <c r="K2783" s="311" t="str">
        <f t="array" ref="K2783">IFERROR(
    XLOOKUP(F2783,
            _xlws.FILTER('Supplier Emission'!$G$55:$G$79,
                   ('Supplier Emission'!$D$55:$D$79=H2783) * ('Supplier Emission'!$F$55:$F$79=$E$2764)),
            _xlws.FILTER('Supplier Emission'!$I$55:$I$79,
                   ('Supplier Emission'!$D$55:$D$79=H2783) * ('Supplier Emission'!$F$55:$F$79=$E$2764)),
            ""),
    "")</f>
        <v/>
      </c>
      <c r="L2783" s="311" t="str">
        <f t="array" ref="L2783">IFERROR(
    XLOOKUP(F2783,
            _xlws.FILTER('Supplier Emission'!$G$55:$G$79,
                   ('Supplier Emission'!$D$55:$D$79=H2783) * ('Supplier Emission'!$F$55:$F$79=$E$2764)),
            _xlws.FILTER('Supplier Emission'!$J$55:$J$79,
                   ('Supplier Emission'!$D$55:$D$79=H2783) * ('Supplier Emission'!$F$55:$F$79=$E$2764)),
            ""),
    "")</f>
        <v/>
      </c>
      <c r="M2783" s="311" t="str">
        <f t="array" ref="M2783">IFERROR(
    XLOOKUP(F2783,
            _xlws.FILTER('Supplier Emission'!$G$55:$G$79,
                   ('Supplier Emission'!$D$55:$D$79=H2783) * ('Supplier Emission'!$F$55:$F$79=$E$2764)),
            _xlws.FILTER('Supplier Emission'!$M$55:$M$79,
                   ('Supplier Emission'!$D$55:$D$79=H2783) * ('Supplier Emission'!$F$55:$F$79=$E$2764)),
            ""),
    "")</f>
        <v/>
      </c>
      <c r="N2783" s="311" t="str">
        <f t="array" ref="N2783">IFERROR(
    XLOOKUP(F2783,
            _xlws.FILTER('Supplier Emission'!$G$55:$G$79,
                   ('Supplier Emission'!$D$55:$D$79=H2783) * ('Supplier Emission'!$F$55:$F$79=$E$2764)),
            _xlws.FILTER('Supplier Emission'!$H$55:$H$79,
                   ('Supplier Emission'!$D$55:$D$79=H2783) * ('Supplier Emission'!$F$55:$F$79=$E$2764)),
            ""),
    "")</f>
        <v/>
      </c>
      <c r="O2783" s="311" t="str">
        <f t="array" ref="O2783">XLOOKUP(1,('Emission Factors'!$E$5:$E$488='GHG emissions calculations'!$F2783)*('Emission Factors'!$H$5:$H$488='GHG emissions calculations'!$H2783),INDEX('Emission Factors'!$E$5:$T$488,0,MATCH('GHG emissions calculations'!O$6,'Emission Factors'!$E$5:$T$5,0)),"",0)</f>
        <v/>
      </c>
      <c r="P2783" s="313" t="str">
        <f t="array" ref="P2783">IFERROR(
    INDEX('Emission Factors'!$E$5:$P$488,
          MATCH(1,
                ('Emission Factors'!$E$5:$E$488 = 'GHG emissions calculations'!$F2783) *
                ('Emission Factors'!$H$5:$H$488 = 'GHG emissions calculations'!$H2783),
                0),
          MATCH('GHG emissions calculations'!P$6,'Emission Factors'!$E$5:$P$5,0)),
    "")</f>
        <v/>
      </c>
      <c r="Q2783" s="311" t="str">
        <f t="array" ref="Q2783">IFERROR(
    IF(
        INDEX('Emission Factors'!$E$5:$P$488,
              MATCH(1,
                    ('Emission Factors'!$E$5:$E$488 = 'GHG emissions calculations'!$F2783) *
                    ('Emission Factors'!$H$5:$H$488 = 'GHG emissions calculations'!$H2783),
                    0),
              MATCH('GHG emissions calculations'!Q$6, 'Emission Factors'!$E$5:$P$5, 0)) &lt;&gt; "",
        INDEX('Emission Factors'!$E$5:$P$488,
              MATCH(1,
                    ('Emission Factors'!$E$5:$E$488 = 'GHG emissions calculations'!$F2783) *
                    ('Emission Factors'!$H$5:$H$488 = 'GHG emissions calculations'!$H2783),
                    0),
              MATCH('GHG emissions calculations'!Q$6, 'Emission Factors'!$E$5:$P$5, 0)),
        ""),
    "")</f>
        <v/>
      </c>
      <c r="R2783" s="311" t="str">
        <f t="array" ref="R2783">IFERROR(
    IF(
        INDEX('Emission Factors'!$E$5:$R$488,
              MATCH(1,
                    ('Emission Factors'!$E$5:$E$488 = 'GHG emissions calculations'!$F2783) *
                    ('Emission Factors'!$H$5:$H$488 = 'GHG emissions calculations'!$H2783),
                    0),
              MATCH('GHG emissions calculations'!R$6, 'Emission Factors'!$E$5:$R$5, 0)) &lt;&gt; "",
        INDEX('Emission Factors'!$E$5:$R$488,
              MATCH(1,
                    ('Emission Factors'!$E$5:$E$488 = 'GHG emissions calculations'!$F2783) *
                    ('Emission Factors'!$H$5:$H$488 = 'GHG emissions calculations'!$H2783),
                    0),
              MATCH('GHG emissions calculations'!R$6, 'Emission Factors'!$E$5:$R$5, 0)),
        ""),
    "")</f>
        <v/>
      </c>
      <c r="S2783" s="312">
        <f t="shared" si="5"/>
        <v>0</v>
      </c>
      <c r="T2783" s="23"/>
    </row>
    <row r="2784" ht="15.75" customHeight="1" outlineLevel="2">
      <c r="A2784" s="23"/>
      <c r="B2784" s="71"/>
      <c r="C2784" s="71"/>
      <c r="D2784" s="71"/>
      <c r="E2784" s="314"/>
      <c r="F2784" s="316" t="str">
        <f>Lists!AW43</f>
        <v>Industrial process furnaces and ovens, unknown mass - Oceania</v>
      </c>
      <c r="G2784" s="311" t="str">
        <f t="array" ref="G2784">XLOOKUP(1,('Emission Factors'!$E$5:$E$488='GHG emissions calculations'!$F2784)*('Emission Factors'!$H$5:$H$488='GHG emissions calculations'!$H2784),INDEX('Emission Factors'!$E$5:$T$488,0,MATCH('GHG emissions calculations'!G$2670,'Emission Factors'!$E$5:$T$5,0)),"",0)</f>
        <v/>
      </c>
      <c r="H2784" s="316" t="s">
        <v>238</v>
      </c>
      <c r="I2784" s="312" t="str">
        <f>IF(
    SUMIFS('Import data'!$L$25:$L$80,
           'Import data'!$J$25:$J$80, F2784,
           'Import data'!$G$25:$G$80, 'GHG emissions calculations'!$H2784,
           'Import data'!$I$25:$I$80,$E$2672) &lt;&gt; 0,
    SUMIFS('Import data'!$L$25:$L$80,
           'Import data'!$J$25:$J$80, F2784,
           'Import data'!$G$25:$G$80, 'GHG emissions calculations'!$H2784,
           'Import data'!$I$25:$I$80,$E$2672),
    ""
)</f>
        <v/>
      </c>
      <c r="J2784" s="311" t="str">
        <f t="array" ref="J2784">IF(
    XLOOKUP(F2784, 'Import data'!$J$26:$J$47, 'Import data'!$M$26:$M$47, "", 0) = "Please add the region-specific supplier emission factor or choose a different region available in the IAEG database.",
    "",
    XLOOKUP(F2784, 'Import data'!$J$26:$J$47, 'Import data'!$M$26:$M$47, "", 0)
)</f>
        <v/>
      </c>
      <c r="K2784" s="311" t="str">
        <f t="array" ref="K2784">IFERROR(
    XLOOKUP(F2784,
            _xlws.FILTER('Supplier Emission'!$G$55:$G$79,
                   ('Supplier Emission'!$D$55:$D$79=H2784) * ('Supplier Emission'!$F$55:$F$79=$E$2764)),
            _xlws.FILTER('Supplier Emission'!$I$55:$I$79,
                   ('Supplier Emission'!$D$55:$D$79=H2784) * ('Supplier Emission'!$F$55:$F$79=$E$2764)),
            ""),
    "")</f>
        <v/>
      </c>
      <c r="L2784" s="311" t="str">
        <f t="array" ref="L2784">IFERROR(
    XLOOKUP(F2784,
            _xlws.FILTER('Supplier Emission'!$G$55:$G$79,
                   ('Supplier Emission'!$D$55:$D$79=H2784) * ('Supplier Emission'!$F$55:$F$79=$E$2764)),
            _xlws.FILTER('Supplier Emission'!$J$55:$J$79,
                   ('Supplier Emission'!$D$55:$D$79=H2784) * ('Supplier Emission'!$F$55:$F$79=$E$2764)),
            ""),
    "")</f>
        <v/>
      </c>
      <c r="M2784" s="311" t="str">
        <f t="array" ref="M2784">IFERROR(
    XLOOKUP(F2784,
            _xlws.FILTER('Supplier Emission'!$G$55:$G$79,
                   ('Supplier Emission'!$D$55:$D$79=H2784) * ('Supplier Emission'!$F$55:$F$79=$E$2764)),
            _xlws.FILTER('Supplier Emission'!$M$55:$M$79,
                   ('Supplier Emission'!$D$55:$D$79=H2784) * ('Supplier Emission'!$F$55:$F$79=$E$2764)),
            ""),
    "")</f>
        <v/>
      </c>
      <c r="N2784" s="311" t="str">
        <f t="array" ref="N2784">IFERROR(
    XLOOKUP(F2784,
            _xlws.FILTER('Supplier Emission'!$G$55:$G$79,
                   ('Supplier Emission'!$D$55:$D$79=H2784) * ('Supplier Emission'!$F$55:$F$79=$E$2764)),
            _xlws.FILTER('Supplier Emission'!$H$55:$H$79,
                   ('Supplier Emission'!$D$55:$D$79=H2784) * ('Supplier Emission'!$F$55:$F$79=$E$2764)),
            ""),
    "")</f>
        <v/>
      </c>
      <c r="O2784" s="311" t="str">
        <f t="array" ref="O2784">XLOOKUP(1,('Emission Factors'!$E$5:$E$488='GHG emissions calculations'!$F2784)*('Emission Factors'!$H$5:$H$488='GHG emissions calculations'!$H2784),INDEX('Emission Factors'!$E$5:$T$488,0,MATCH('GHG emissions calculations'!O$6,'Emission Factors'!$E$5:$T$5,0)),"",0)</f>
        <v/>
      </c>
      <c r="P2784" s="313" t="str">
        <f t="array" ref="P2784">IFERROR(
    INDEX('Emission Factors'!$E$5:$P$488,
          MATCH(1,
                ('Emission Factors'!$E$5:$E$488 = 'GHG emissions calculations'!$F2784) *
                ('Emission Factors'!$H$5:$H$488 = 'GHG emissions calculations'!$H2784),
                0),
          MATCH('GHG emissions calculations'!P$6,'Emission Factors'!$E$5:$P$5,0)),
    "")</f>
        <v/>
      </c>
      <c r="Q2784" s="311" t="str">
        <f t="array" ref="Q2784">IFERROR(
    IF(
        INDEX('Emission Factors'!$E$5:$P$488,
              MATCH(1,
                    ('Emission Factors'!$E$5:$E$488 = 'GHG emissions calculations'!$F2784) *
                    ('Emission Factors'!$H$5:$H$488 = 'GHG emissions calculations'!$H2784),
                    0),
              MATCH('GHG emissions calculations'!Q$6, 'Emission Factors'!$E$5:$P$5, 0)) &lt;&gt; "",
        INDEX('Emission Factors'!$E$5:$P$488,
              MATCH(1,
                    ('Emission Factors'!$E$5:$E$488 = 'GHG emissions calculations'!$F2784) *
                    ('Emission Factors'!$H$5:$H$488 = 'GHG emissions calculations'!$H2784),
                    0),
              MATCH('GHG emissions calculations'!Q$6, 'Emission Factors'!$E$5:$P$5, 0)),
        ""),
    "")</f>
        <v/>
      </c>
      <c r="R2784" s="311" t="str">
        <f t="array" ref="R2784">IFERROR(
    IF(
        INDEX('Emission Factors'!$E$5:$R$488,
              MATCH(1,
                    ('Emission Factors'!$E$5:$E$488 = 'GHG emissions calculations'!$F2784) *
                    ('Emission Factors'!$H$5:$H$488 = 'GHG emissions calculations'!$H2784),
                    0),
              MATCH('GHG emissions calculations'!R$6, 'Emission Factors'!$E$5:$R$5, 0)) &lt;&gt; "",
        INDEX('Emission Factors'!$E$5:$R$488,
              MATCH(1,
                    ('Emission Factors'!$E$5:$E$488 = 'GHG emissions calculations'!$F2784) *
                    ('Emission Factors'!$H$5:$H$488 = 'GHG emissions calculations'!$H2784),
                    0),
              MATCH('GHG emissions calculations'!R$6, 'Emission Factors'!$E$5:$R$5, 0)),
        ""),
    "")</f>
        <v/>
      </c>
      <c r="S2784" s="312">
        <f t="shared" si="5"/>
        <v>0</v>
      </c>
      <c r="T2784" s="23"/>
    </row>
    <row r="2785" ht="15.75" customHeight="1" outlineLevel="2">
      <c r="A2785" s="23"/>
      <c r="B2785" s="71"/>
      <c r="C2785" s="71"/>
      <c r="D2785" s="71"/>
      <c r="E2785" s="314"/>
      <c r="F2785" s="316" t="str">
        <f>Lists!AW48</f>
        <v>Internal Combustion Engines, unknown mass - Africa</v>
      </c>
      <c r="G2785" s="311" t="str">
        <f t="array" ref="G2785">XLOOKUP(1,('Emission Factors'!$E$5:$E$488='GHG emissions calculations'!$F2785)*('Emission Factors'!$H$5:$H$488='GHG emissions calculations'!$H2785),INDEX('Emission Factors'!$E$5:$T$488,0,MATCH('GHG emissions calculations'!G$2670,'Emission Factors'!$E$5:$T$5,0)),"",0)</f>
        <v/>
      </c>
      <c r="H2785" s="316" t="s">
        <v>238</v>
      </c>
      <c r="I2785" s="312" t="str">
        <f>IF(
    SUMIFS('Import data'!$L$25:$L$80,
           'Import data'!$J$25:$J$80, F2785,
           'Import data'!$G$25:$G$80, 'GHG emissions calculations'!$H2785,
           'Import data'!$I$25:$I$80,$E$2672) &lt;&gt; 0,
    SUMIFS('Import data'!$L$25:$L$80,
           'Import data'!$J$25:$J$80, F2785,
           'Import data'!$G$25:$G$80, 'GHG emissions calculations'!$H2785,
           'Import data'!$I$25:$I$80,$E$2672),
    ""
)</f>
        <v/>
      </c>
      <c r="J2785" s="311" t="str">
        <f t="array" ref="J2785">IF(
    XLOOKUP(F2785, 'Import data'!$J$26:$J$47, 'Import data'!$M$26:$M$47, "", 0) = "Please add the region-specific supplier emission factor or choose a different region available in the IAEG database.",
    "",
    XLOOKUP(F2785, 'Import data'!$J$26:$J$47, 'Import data'!$M$26:$M$47, "", 0)
)</f>
        <v/>
      </c>
      <c r="K2785" s="311" t="str">
        <f t="array" ref="K2785">IFERROR(
    XLOOKUP(F2785,
            _xlws.FILTER('Supplier Emission'!$G$55:$G$79,
                   ('Supplier Emission'!$D$55:$D$79=H2785) * ('Supplier Emission'!$F$55:$F$79=$E$2764)),
            _xlws.FILTER('Supplier Emission'!$I$55:$I$79,
                   ('Supplier Emission'!$D$55:$D$79=H2785) * ('Supplier Emission'!$F$55:$F$79=$E$2764)),
            ""),
    "")</f>
        <v/>
      </c>
      <c r="L2785" s="311" t="str">
        <f t="array" ref="L2785">IFERROR(
    XLOOKUP(F2785,
            _xlws.FILTER('Supplier Emission'!$G$55:$G$79,
                   ('Supplier Emission'!$D$55:$D$79=H2785) * ('Supplier Emission'!$F$55:$F$79=$E$2764)),
            _xlws.FILTER('Supplier Emission'!$J$55:$J$79,
                   ('Supplier Emission'!$D$55:$D$79=H2785) * ('Supplier Emission'!$F$55:$F$79=$E$2764)),
            ""),
    "")</f>
        <v/>
      </c>
      <c r="M2785" s="311" t="str">
        <f t="array" ref="M2785">IFERROR(
    XLOOKUP(F2785,
            _xlws.FILTER('Supplier Emission'!$G$55:$G$79,
                   ('Supplier Emission'!$D$55:$D$79=H2785) * ('Supplier Emission'!$F$55:$F$79=$E$2764)),
            _xlws.FILTER('Supplier Emission'!$M$55:$M$79,
                   ('Supplier Emission'!$D$55:$D$79=H2785) * ('Supplier Emission'!$F$55:$F$79=$E$2764)),
            ""),
    "")</f>
        <v/>
      </c>
      <c r="N2785" s="311" t="str">
        <f t="array" ref="N2785">IFERROR(
    XLOOKUP(F2785,
            _xlws.FILTER('Supplier Emission'!$G$55:$G$79,
                   ('Supplier Emission'!$D$55:$D$79=H2785) * ('Supplier Emission'!$F$55:$F$79=$E$2764)),
            _xlws.FILTER('Supplier Emission'!$H$55:$H$79,
                   ('Supplier Emission'!$D$55:$D$79=H2785) * ('Supplier Emission'!$F$55:$F$79=$E$2764)),
            ""),
    "")</f>
        <v/>
      </c>
      <c r="O2785" s="311" t="str">
        <f t="array" ref="O2785">XLOOKUP(1,('Emission Factors'!$E$5:$E$488='GHG emissions calculations'!$F2785)*('Emission Factors'!$H$5:$H$488='GHG emissions calculations'!$H2785),INDEX('Emission Factors'!$E$5:$T$488,0,MATCH('GHG emissions calculations'!O$6,'Emission Factors'!$E$5:$T$5,0)),"",0)</f>
        <v/>
      </c>
      <c r="P2785" s="313" t="str">
        <f t="array" ref="P2785">IFERROR(
    INDEX('Emission Factors'!$E$5:$P$488,
          MATCH(1,
                ('Emission Factors'!$E$5:$E$488 = 'GHG emissions calculations'!$F2785) *
                ('Emission Factors'!$H$5:$H$488 = 'GHG emissions calculations'!$H2785),
                0),
          MATCH('GHG emissions calculations'!P$6,'Emission Factors'!$E$5:$P$5,0)),
    "")</f>
        <v/>
      </c>
      <c r="Q2785" s="311" t="str">
        <f t="array" ref="Q2785">IFERROR(
    IF(
        INDEX('Emission Factors'!$E$5:$P$488,
              MATCH(1,
                    ('Emission Factors'!$E$5:$E$488 = 'GHG emissions calculations'!$F2785) *
                    ('Emission Factors'!$H$5:$H$488 = 'GHG emissions calculations'!$H2785),
                    0),
              MATCH('GHG emissions calculations'!Q$6, 'Emission Factors'!$E$5:$P$5, 0)) &lt;&gt; "",
        INDEX('Emission Factors'!$E$5:$P$488,
              MATCH(1,
                    ('Emission Factors'!$E$5:$E$488 = 'GHG emissions calculations'!$F2785) *
                    ('Emission Factors'!$H$5:$H$488 = 'GHG emissions calculations'!$H2785),
                    0),
              MATCH('GHG emissions calculations'!Q$6, 'Emission Factors'!$E$5:$P$5, 0)),
        ""),
    "")</f>
        <v/>
      </c>
      <c r="R2785" s="311" t="str">
        <f t="array" ref="R2785">IFERROR(
    IF(
        INDEX('Emission Factors'!$E$5:$R$488,
              MATCH(1,
                    ('Emission Factors'!$E$5:$E$488 = 'GHG emissions calculations'!$F2785) *
                    ('Emission Factors'!$H$5:$H$488 = 'GHG emissions calculations'!$H2785),
                    0),
              MATCH('GHG emissions calculations'!R$6, 'Emission Factors'!$E$5:$R$5, 0)) &lt;&gt; "",
        INDEX('Emission Factors'!$E$5:$R$488,
              MATCH(1,
                    ('Emission Factors'!$E$5:$E$488 = 'GHG emissions calculations'!$F2785) *
                    ('Emission Factors'!$H$5:$H$488 = 'GHG emissions calculations'!$H2785),
                    0),
              MATCH('GHG emissions calculations'!R$6, 'Emission Factors'!$E$5:$R$5, 0)),
        ""),
    "")</f>
        <v/>
      </c>
      <c r="S2785" s="312">
        <f t="shared" si="5"/>
        <v>0</v>
      </c>
      <c r="T2785" s="23"/>
    </row>
    <row r="2786" ht="15.75" customHeight="1" outlineLevel="2">
      <c r="A2786" s="23"/>
      <c r="B2786" s="71"/>
      <c r="C2786" s="71"/>
      <c r="D2786" s="71"/>
      <c r="E2786" s="314"/>
      <c r="F2786" s="316" t="str">
        <f>Lists!AW46</f>
        <v>Internal Combustion Engines, unknown mass - America</v>
      </c>
      <c r="G2786" s="311">
        <f t="array" ref="G2786">XLOOKUP(1,('Emission Factors'!$E$5:$E$488='GHG emissions calculations'!$F2786)*('Emission Factors'!$H$5:$H$488='GHG emissions calculations'!$H2786),INDEX('Emission Factors'!$E$5:$T$488,0,MATCH('GHG emissions calculations'!G$2670,'Emission Factors'!$E$5:$T$5,0)),"",0)</f>
        <v>2</v>
      </c>
      <c r="H2786" s="316" t="s">
        <v>238</v>
      </c>
      <c r="I2786" s="312" t="str">
        <f>IF(
    SUMIFS('Import data'!$L$25:$L$80,
           'Import data'!$J$25:$J$80, F2786,
           'Import data'!$G$25:$G$80, 'GHG emissions calculations'!$H2786,
           'Import data'!$I$25:$I$80,$E$2672) &lt;&gt; 0,
    SUMIFS('Import data'!$L$25:$L$80,
           'Import data'!$J$25:$J$80, F2786,
           'Import data'!$G$25:$G$80, 'GHG emissions calculations'!$H2786,
           'Import data'!$I$25:$I$80,$E$2672),
    ""
)</f>
        <v/>
      </c>
      <c r="J2786" s="311" t="str">
        <f t="array" ref="J2786">IF(
    XLOOKUP(F2786, 'Import data'!$J$26:$J$47, 'Import data'!$M$26:$M$47, "", 0) = "Please add the region-specific supplier emission factor or choose a different region available in the IAEG database.",
    "",
    XLOOKUP(F2786, 'Import data'!$J$26:$J$47, 'Import data'!$M$26:$M$47, "", 0)
)</f>
        <v/>
      </c>
      <c r="K2786" s="311" t="str">
        <f t="array" ref="K2786">IFERROR(
    XLOOKUP(F2786,
            _xlws.FILTER('Supplier Emission'!$G$55:$G$79,
                   ('Supplier Emission'!$D$55:$D$79=H2786) * ('Supplier Emission'!$F$55:$F$79=$E$2764)),
            _xlws.FILTER('Supplier Emission'!$I$55:$I$79,
                   ('Supplier Emission'!$D$55:$D$79=H2786) * ('Supplier Emission'!$F$55:$F$79=$E$2764)),
            ""),
    "")</f>
        <v/>
      </c>
      <c r="L2786" s="311" t="str">
        <f t="array" ref="L2786">IFERROR(
    XLOOKUP(F2786,
            _xlws.FILTER('Supplier Emission'!$G$55:$G$79,
                   ('Supplier Emission'!$D$55:$D$79=H2786) * ('Supplier Emission'!$F$55:$F$79=$E$2764)),
            _xlws.FILTER('Supplier Emission'!$J$55:$J$79,
                   ('Supplier Emission'!$D$55:$D$79=H2786) * ('Supplier Emission'!$F$55:$F$79=$E$2764)),
            ""),
    "")</f>
        <v/>
      </c>
      <c r="M2786" s="311" t="str">
        <f t="array" ref="M2786">IFERROR(
    XLOOKUP(F2786,
            _xlws.FILTER('Supplier Emission'!$G$55:$G$79,
                   ('Supplier Emission'!$D$55:$D$79=H2786) * ('Supplier Emission'!$F$55:$F$79=$E$2764)),
            _xlws.FILTER('Supplier Emission'!$M$55:$M$79,
                   ('Supplier Emission'!$D$55:$D$79=H2786) * ('Supplier Emission'!$F$55:$F$79=$E$2764)),
            ""),
    "")</f>
        <v/>
      </c>
      <c r="N2786" s="311" t="str">
        <f t="array" ref="N2786">IFERROR(
    XLOOKUP(F2786,
            _xlws.FILTER('Supplier Emission'!$G$55:$G$79,
                   ('Supplier Emission'!$D$55:$D$79=H2786) * ('Supplier Emission'!$F$55:$F$79=$E$2764)),
            _xlws.FILTER('Supplier Emission'!$H$55:$H$79,
                   ('Supplier Emission'!$D$55:$D$79=H2786) * ('Supplier Emission'!$F$55:$F$79=$E$2764)),
            ""),
    "")</f>
        <v/>
      </c>
      <c r="O2786" s="311" t="str">
        <f t="array" ref="O2786">XLOOKUP(1,('Emission Factors'!$E$5:$E$488='GHG emissions calculations'!$F2786)*('Emission Factors'!$H$5:$H$488='GHG emissions calculations'!$H2786),INDEX('Emission Factors'!$E$5:$T$488,0,MATCH('GHG emissions calculations'!O$6,'Emission Factors'!$E$5:$T$5,0)),"",0)</f>
        <v>Other engine equipment manufacturing</v>
      </c>
      <c r="P2786" s="313">
        <f t="array" ref="P2786">IFERROR(
    INDEX('Emission Factors'!$E$5:$P$488,
          MATCH(1,
                ('Emission Factors'!$E$5:$E$488 = 'GHG emissions calculations'!$F2786) *
                ('Emission Factors'!$H$5:$H$488 = 'GHG emissions calculations'!$H2786),
                0),
          MATCH('GHG emissions calculations'!P$6,'Emission Factors'!$E$5:$P$5,0)),
    "")</f>
        <v>297</v>
      </c>
      <c r="Q2786" s="311" t="str">
        <f t="array" ref="Q2786">IFERROR(
    IF(
        INDEX('Emission Factors'!$E$5:$P$488,
              MATCH(1,
                    ('Emission Factors'!$E$5:$E$488 = 'GHG emissions calculations'!$F2786) *
                    ('Emission Factors'!$H$5:$H$488 = 'GHG emissions calculations'!$H2786),
                    0),
              MATCH('GHG emissions calculations'!Q$6, 'Emission Factors'!$E$5:$P$5, 0)) &lt;&gt; "",
        INDEX('Emission Factors'!$E$5:$P$488,
              MATCH(1,
                    ('Emission Factors'!$E$5:$E$488 = 'GHG emissions calculations'!$F2786) *
                    ('Emission Factors'!$H$5:$H$488 = 'GHG emissions calculations'!$H2786),
                    0),
              MATCH('GHG emissions calculations'!Q$6, 'Emission Factors'!$E$5:$P$5, 0)),
        ""),
    "")</f>
        <v>kgCO2e / k€</v>
      </c>
      <c r="R2786" s="311" t="str">
        <f t="array" ref="R2786">IFERROR(
    IF(
        INDEX('Emission Factors'!$E$5:$R$488,
              MATCH(1,
                    ('Emission Factors'!$E$5:$E$488 = 'GHG emissions calculations'!$F2786) *
                    ('Emission Factors'!$H$5:$H$488 = 'GHG emissions calculations'!$H2786),
                    0),
              MATCH('GHG emissions calculations'!R$6, 'Emission Factors'!$E$5:$R$5, 0)) &lt;&gt; "",
        INDEX('Emission Factors'!$E$5:$R$488,
              MATCH(1,
                    ('Emission Factors'!$E$5:$E$488 = 'GHG emissions calculations'!$F2786) *
                    ('Emission Factors'!$H$5:$H$488 = 'GHG emissions calculations'!$H2786),
                    0),
              MATCH('GHG emissions calculations'!R$6, 'Emission Factors'!$E$5:$R$5, 0)),
        ""),
    "")</f>
        <v>America</v>
      </c>
      <c r="S2786" s="312">
        <f t="shared" si="5"/>
        <v>0</v>
      </c>
      <c r="T2786" s="23"/>
    </row>
    <row r="2787" ht="15.75" customHeight="1" outlineLevel="2">
      <c r="A2787" s="23"/>
      <c r="B2787" s="71"/>
      <c r="C2787" s="71"/>
      <c r="D2787" s="71"/>
      <c r="E2787" s="314"/>
      <c r="F2787" s="316" t="str">
        <f>Lists!AW49</f>
        <v>Internal Combustion Engines, unknown mass - Asia</v>
      </c>
      <c r="G2787" s="311" t="str">
        <f t="array" ref="G2787">XLOOKUP(1,('Emission Factors'!$E$5:$E$488='GHG emissions calculations'!$F2787)*('Emission Factors'!$H$5:$H$488='GHG emissions calculations'!$H2787),INDEX('Emission Factors'!$E$5:$T$488,0,MATCH('GHG emissions calculations'!G$2670,'Emission Factors'!$E$5:$T$5,0)),"",0)</f>
        <v/>
      </c>
      <c r="H2787" s="316" t="s">
        <v>238</v>
      </c>
      <c r="I2787" s="312" t="str">
        <f>IF(
    SUMIFS('Import data'!$L$25:$L$80,
           'Import data'!$J$25:$J$80, F2787,
           'Import data'!$G$25:$G$80, 'GHG emissions calculations'!$H2787,
           'Import data'!$I$25:$I$80,$E$2672) &lt;&gt; 0,
    SUMIFS('Import data'!$L$25:$L$80,
           'Import data'!$J$25:$J$80, F2787,
           'Import data'!$G$25:$G$80, 'GHG emissions calculations'!$H2787,
           'Import data'!$I$25:$I$80,$E$2672),
    ""
)</f>
        <v/>
      </c>
      <c r="J2787" s="311" t="str">
        <f t="array" ref="J2787">IF(
    XLOOKUP(F2787, 'Import data'!$J$26:$J$47, 'Import data'!$M$26:$M$47, "", 0) = "Please add the region-specific supplier emission factor or choose a different region available in the IAEG database.",
    "",
    XLOOKUP(F2787, 'Import data'!$J$26:$J$47, 'Import data'!$M$26:$M$47, "", 0)
)</f>
        <v/>
      </c>
      <c r="K2787" s="311" t="str">
        <f t="array" ref="K2787">IFERROR(
    XLOOKUP(F2787,
            _xlws.FILTER('Supplier Emission'!$G$55:$G$79,
                   ('Supplier Emission'!$D$55:$D$79=H2787) * ('Supplier Emission'!$F$55:$F$79=$E$2764)),
            _xlws.FILTER('Supplier Emission'!$I$55:$I$79,
                   ('Supplier Emission'!$D$55:$D$79=H2787) * ('Supplier Emission'!$F$55:$F$79=$E$2764)),
            ""),
    "")</f>
        <v/>
      </c>
      <c r="L2787" s="311" t="str">
        <f t="array" ref="L2787">IFERROR(
    XLOOKUP(F2787,
            _xlws.FILTER('Supplier Emission'!$G$55:$G$79,
                   ('Supplier Emission'!$D$55:$D$79=H2787) * ('Supplier Emission'!$F$55:$F$79=$E$2764)),
            _xlws.FILTER('Supplier Emission'!$J$55:$J$79,
                   ('Supplier Emission'!$D$55:$D$79=H2787) * ('Supplier Emission'!$F$55:$F$79=$E$2764)),
            ""),
    "")</f>
        <v/>
      </c>
      <c r="M2787" s="311" t="str">
        <f t="array" ref="M2787">IFERROR(
    XLOOKUP(F2787,
            _xlws.FILTER('Supplier Emission'!$G$55:$G$79,
                   ('Supplier Emission'!$D$55:$D$79=H2787) * ('Supplier Emission'!$F$55:$F$79=$E$2764)),
            _xlws.FILTER('Supplier Emission'!$M$55:$M$79,
                   ('Supplier Emission'!$D$55:$D$79=H2787) * ('Supplier Emission'!$F$55:$F$79=$E$2764)),
            ""),
    "")</f>
        <v/>
      </c>
      <c r="N2787" s="311" t="str">
        <f t="array" ref="N2787">IFERROR(
    XLOOKUP(F2787,
            _xlws.FILTER('Supplier Emission'!$G$55:$G$79,
                   ('Supplier Emission'!$D$55:$D$79=H2787) * ('Supplier Emission'!$F$55:$F$79=$E$2764)),
            _xlws.FILTER('Supplier Emission'!$H$55:$H$79,
                   ('Supplier Emission'!$D$55:$D$79=H2787) * ('Supplier Emission'!$F$55:$F$79=$E$2764)),
            ""),
    "")</f>
        <v/>
      </c>
      <c r="O2787" s="311" t="str">
        <f t="array" ref="O2787">XLOOKUP(1,('Emission Factors'!$E$5:$E$488='GHG emissions calculations'!$F2787)*('Emission Factors'!$H$5:$H$488='GHG emissions calculations'!$H2787),INDEX('Emission Factors'!$E$5:$T$488,0,MATCH('GHG emissions calculations'!O$6,'Emission Factors'!$E$5:$T$5,0)),"",0)</f>
        <v/>
      </c>
      <c r="P2787" s="313" t="str">
        <f t="array" ref="P2787">IFERROR(
    INDEX('Emission Factors'!$E$5:$P$488,
          MATCH(1,
                ('Emission Factors'!$E$5:$E$488 = 'GHG emissions calculations'!$F2787) *
                ('Emission Factors'!$H$5:$H$488 = 'GHG emissions calculations'!$H2787),
                0),
          MATCH('GHG emissions calculations'!P$6,'Emission Factors'!$E$5:$P$5,0)),
    "")</f>
        <v/>
      </c>
      <c r="Q2787" s="311" t="str">
        <f t="array" ref="Q2787">IFERROR(
    IF(
        INDEX('Emission Factors'!$E$5:$P$488,
              MATCH(1,
                    ('Emission Factors'!$E$5:$E$488 = 'GHG emissions calculations'!$F2787) *
                    ('Emission Factors'!$H$5:$H$488 = 'GHG emissions calculations'!$H2787),
                    0),
              MATCH('GHG emissions calculations'!Q$6, 'Emission Factors'!$E$5:$P$5, 0)) &lt;&gt; "",
        INDEX('Emission Factors'!$E$5:$P$488,
              MATCH(1,
                    ('Emission Factors'!$E$5:$E$488 = 'GHG emissions calculations'!$F2787) *
                    ('Emission Factors'!$H$5:$H$488 = 'GHG emissions calculations'!$H2787),
                    0),
              MATCH('GHG emissions calculations'!Q$6, 'Emission Factors'!$E$5:$P$5, 0)),
        ""),
    "")</f>
        <v/>
      </c>
      <c r="R2787" s="311" t="str">
        <f t="array" ref="R2787">IFERROR(
    IF(
        INDEX('Emission Factors'!$E$5:$R$488,
              MATCH(1,
                    ('Emission Factors'!$E$5:$E$488 = 'GHG emissions calculations'!$F2787) *
                    ('Emission Factors'!$H$5:$H$488 = 'GHG emissions calculations'!$H2787),
                    0),
              MATCH('GHG emissions calculations'!R$6, 'Emission Factors'!$E$5:$R$5, 0)) &lt;&gt; "",
        INDEX('Emission Factors'!$E$5:$R$488,
              MATCH(1,
                    ('Emission Factors'!$E$5:$E$488 = 'GHG emissions calculations'!$F2787) *
                    ('Emission Factors'!$H$5:$H$488 = 'GHG emissions calculations'!$H2787),
                    0),
              MATCH('GHG emissions calculations'!R$6, 'Emission Factors'!$E$5:$R$5, 0)),
        ""),
    "")</f>
        <v/>
      </c>
      <c r="S2787" s="312">
        <f t="shared" si="5"/>
        <v>0</v>
      </c>
      <c r="T2787" s="23"/>
    </row>
    <row r="2788" ht="15.75" customHeight="1" outlineLevel="2">
      <c r="A2788" s="23"/>
      <c r="B2788" s="71"/>
      <c r="C2788" s="71"/>
      <c r="D2788" s="71"/>
      <c r="E2788" s="314"/>
      <c r="F2788" s="316" t="str">
        <f>Lists!AW47</f>
        <v>Internal Combustion Engines, unknown mass - Europe</v>
      </c>
      <c r="G2788" s="311" t="str">
        <f t="array" ref="G2788">XLOOKUP(1,('Emission Factors'!$E$5:$E$488='GHG emissions calculations'!$F2788)*('Emission Factors'!$H$5:$H$488='GHG emissions calculations'!$H2788),INDEX('Emission Factors'!$E$5:$T$488,0,MATCH('GHG emissions calculations'!G$2670,'Emission Factors'!$E$5:$T$5,0)),"",0)</f>
        <v/>
      </c>
      <c r="H2788" s="316" t="s">
        <v>238</v>
      </c>
      <c r="I2788" s="312" t="str">
        <f>IF(
    SUMIFS('Import data'!$L$25:$L$80,
           'Import data'!$J$25:$J$80, F2788,
           'Import data'!$G$25:$G$80, 'GHG emissions calculations'!$H2788,
           'Import data'!$I$25:$I$80,$E$2672) &lt;&gt; 0,
    SUMIFS('Import data'!$L$25:$L$80,
           'Import data'!$J$25:$J$80, F2788,
           'Import data'!$G$25:$G$80, 'GHG emissions calculations'!$H2788,
           'Import data'!$I$25:$I$80,$E$2672),
    ""
)</f>
        <v/>
      </c>
      <c r="J2788" s="311" t="str">
        <f t="array" ref="J2788">IF(
    XLOOKUP(F2788, 'Import data'!$J$26:$J$47, 'Import data'!$M$26:$M$47, "", 0) = "Please add the region-specific supplier emission factor or choose a different region available in the IAEG database.",
    "",
    XLOOKUP(F2788, 'Import data'!$J$26:$J$47, 'Import data'!$M$26:$M$47, "", 0)
)</f>
        <v/>
      </c>
      <c r="K2788" s="311" t="str">
        <f t="array" ref="K2788">IFERROR(
    XLOOKUP(F2788,
            _xlws.FILTER('Supplier Emission'!$G$55:$G$79,
                   ('Supplier Emission'!$D$55:$D$79=H2788) * ('Supplier Emission'!$F$55:$F$79=$E$2764)),
            _xlws.FILTER('Supplier Emission'!$I$55:$I$79,
                   ('Supplier Emission'!$D$55:$D$79=H2788) * ('Supplier Emission'!$F$55:$F$79=$E$2764)),
            ""),
    "")</f>
        <v/>
      </c>
      <c r="L2788" s="311" t="str">
        <f t="array" ref="L2788">IFERROR(
    XLOOKUP(F2788,
            _xlws.FILTER('Supplier Emission'!$G$55:$G$79,
                   ('Supplier Emission'!$D$55:$D$79=H2788) * ('Supplier Emission'!$F$55:$F$79=$E$2764)),
            _xlws.FILTER('Supplier Emission'!$J$55:$J$79,
                   ('Supplier Emission'!$D$55:$D$79=H2788) * ('Supplier Emission'!$F$55:$F$79=$E$2764)),
            ""),
    "")</f>
        <v/>
      </c>
      <c r="M2788" s="311" t="str">
        <f t="array" ref="M2788">IFERROR(
    XLOOKUP(F2788,
            _xlws.FILTER('Supplier Emission'!$G$55:$G$79,
                   ('Supplier Emission'!$D$55:$D$79=H2788) * ('Supplier Emission'!$F$55:$F$79=$E$2764)),
            _xlws.FILTER('Supplier Emission'!$M$55:$M$79,
                   ('Supplier Emission'!$D$55:$D$79=H2788) * ('Supplier Emission'!$F$55:$F$79=$E$2764)),
            ""),
    "")</f>
        <v/>
      </c>
      <c r="N2788" s="311" t="str">
        <f t="array" ref="N2788">IFERROR(
    XLOOKUP(F2788,
            _xlws.FILTER('Supplier Emission'!$G$55:$G$79,
                   ('Supplier Emission'!$D$55:$D$79=H2788) * ('Supplier Emission'!$F$55:$F$79=$E$2764)),
            _xlws.FILTER('Supplier Emission'!$H$55:$H$79,
                   ('Supplier Emission'!$D$55:$D$79=H2788) * ('Supplier Emission'!$F$55:$F$79=$E$2764)),
            ""),
    "")</f>
        <v/>
      </c>
      <c r="O2788" s="311" t="str">
        <f t="array" ref="O2788">XLOOKUP(1,('Emission Factors'!$E$5:$E$488='GHG emissions calculations'!$F2788)*('Emission Factors'!$H$5:$H$488='GHG emissions calculations'!$H2788),INDEX('Emission Factors'!$E$5:$T$488,0,MATCH('GHG emissions calculations'!O$6,'Emission Factors'!$E$5:$T$5,0)),"",0)</f>
        <v/>
      </c>
      <c r="P2788" s="313" t="str">
        <f t="array" ref="P2788">IFERROR(
    INDEX('Emission Factors'!$E$5:$P$488,
          MATCH(1,
                ('Emission Factors'!$E$5:$E$488 = 'GHG emissions calculations'!$F2788) *
                ('Emission Factors'!$H$5:$H$488 = 'GHG emissions calculations'!$H2788),
                0),
          MATCH('GHG emissions calculations'!P$6,'Emission Factors'!$E$5:$P$5,0)),
    "")</f>
        <v/>
      </c>
      <c r="Q2788" s="311" t="str">
        <f t="array" ref="Q2788">IFERROR(
    IF(
        INDEX('Emission Factors'!$E$5:$P$488,
              MATCH(1,
                    ('Emission Factors'!$E$5:$E$488 = 'GHG emissions calculations'!$F2788) *
                    ('Emission Factors'!$H$5:$H$488 = 'GHG emissions calculations'!$H2788),
                    0),
              MATCH('GHG emissions calculations'!Q$6, 'Emission Factors'!$E$5:$P$5, 0)) &lt;&gt; "",
        INDEX('Emission Factors'!$E$5:$P$488,
              MATCH(1,
                    ('Emission Factors'!$E$5:$E$488 = 'GHG emissions calculations'!$F2788) *
                    ('Emission Factors'!$H$5:$H$488 = 'GHG emissions calculations'!$H2788),
                    0),
              MATCH('GHG emissions calculations'!Q$6, 'Emission Factors'!$E$5:$P$5, 0)),
        ""),
    "")</f>
        <v/>
      </c>
      <c r="R2788" s="311" t="str">
        <f t="array" ref="R2788">IFERROR(
    IF(
        INDEX('Emission Factors'!$E$5:$R$488,
              MATCH(1,
                    ('Emission Factors'!$E$5:$E$488 = 'GHG emissions calculations'!$F2788) *
                    ('Emission Factors'!$H$5:$H$488 = 'GHG emissions calculations'!$H2788),
                    0),
              MATCH('GHG emissions calculations'!R$6, 'Emission Factors'!$E$5:$R$5, 0)) &lt;&gt; "",
        INDEX('Emission Factors'!$E$5:$R$488,
              MATCH(1,
                    ('Emission Factors'!$E$5:$E$488 = 'GHG emissions calculations'!$F2788) *
                    ('Emission Factors'!$H$5:$H$488 = 'GHG emissions calculations'!$H2788),
                    0),
              MATCH('GHG emissions calculations'!R$6, 'Emission Factors'!$E$5:$R$5, 0)),
        ""),
    "")</f>
        <v/>
      </c>
      <c r="S2788" s="312">
        <f t="shared" si="5"/>
        <v>0</v>
      </c>
      <c r="T2788" s="23"/>
    </row>
    <row r="2789" ht="15.75" customHeight="1" outlineLevel="2">
      <c r="A2789" s="23"/>
      <c r="B2789" s="71"/>
      <c r="C2789" s="71"/>
      <c r="D2789" s="71"/>
      <c r="E2789" s="314"/>
      <c r="F2789" s="316" t="str">
        <f>Lists!AW52</f>
        <v>Internal Combustion Engines, unknown mass - Global or unspecified region</v>
      </c>
      <c r="G2789" s="311" t="str">
        <f t="array" ref="G2789">XLOOKUP(1,('Emission Factors'!$E$5:$E$488='GHG emissions calculations'!$F2789)*('Emission Factors'!$H$5:$H$488='GHG emissions calculations'!$H2789),INDEX('Emission Factors'!$E$5:$T$488,0,MATCH('GHG emissions calculations'!G$2670,'Emission Factors'!$E$5:$T$5,0)),"",0)</f>
        <v/>
      </c>
      <c r="H2789" s="316" t="s">
        <v>238</v>
      </c>
      <c r="I2789" s="312" t="str">
        <f>IF(
    SUMIFS('Import data'!$L$25:$L$80,
           'Import data'!$J$25:$J$80, F2789,
           'Import data'!$G$25:$G$80, 'GHG emissions calculations'!$H2789,
           'Import data'!$I$25:$I$80,$E$2672) &lt;&gt; 0,
    SUMIFS('Import data'!$L$25:$L$80,
           'Import data'!$J$25:$J$80, F2789,
           'Import data'!$G$25:$G$80, 'GHG emissions calculations'!$H2789,
           'Import data'!$I$25:$I$80,$E$2672),
    ""
)</f>
        <v/>
      </c>
      <c r="J2789" s="311" t="str">
        <f t="array" ref="J2789">IF(
    XLOOKUP(F2789, 'Import data'!$J$26:$J$47, 'Import data'!$M$26:$M$47, "", 0) = "Please add the region-specific supplier emission factor or choose a different region available in the IAEG database.",
    "",
    XLOOKUP(F2789, 'Import data'!$J$26:$J$47, 'Import data'!$M$26:$M$47, "", 0)
)</f>
        <v/>
      </c>
      <c r="K2789" s="311" t="str">
        <f t="array" ref="K2789">IFERROR(
    XLOOKUP(F2789,
            _xlws.FILTER('Supplier Emission'!$G$55:$G$79,
                   ('Supplier Emission'!$D$55:$D$79=H2789) * ('Supplier Emission'!$F$55:$F$79=$E$2764)),
            _xlws.FILTER('Supplier Emission'!$I$55:$I$79,
                   ('Supplier Emission'!$D$55:$D$79=H2789) * ('Supplier Emission'!$F$55:$F$79=$E$2764)),
            ""),
    "")</f>
        <v/>
      </c>
      <c r="L2789" s="311" t="str">
        <f t="array" ref="L2789">IFERROR(
    XLOOKUP(F2789,
            _xlws.FILTER('Supplier Emission'!$G$55:$G$79,
                   ('Supplier Emission'!$D$55:$D$79=H2789) * ('Supplier Emission'!$F$55:$F$79=$E$2764)),
            _xlws.FILTER('Supplier Emission'!$J$55:$J$79,
                   ('Supplier Emission'!$D$55:$D$79=H2789) * ('Supplier Emission'!$F$55:$F$79=$E$2764)),
            ""),
    "")</f>
        <v/>
      </c>
      <c r="M2789" s="311" t="str">
        <f t="array" ref="M2789">IFERROR(
    XLOOKUP(F2789,
            _xlws.FILTER('Supplier Emission'!$G$55:$G$79,
                   ('Supplier Emission'!$D$55:$D$79=H2789) * ('Supplier Emission'!$F$55:$F$79=$E$2764)),
            _xlws.FILTER('Supplier Emission'!$M$55:$M$79,
                   ('Supplier Emission'!$D$55:$D$79=H2789) * ('Supplier Emission'!$F$55:$F$79=$E$2764)),
            ""),
    "")</f>
        <v/>
      </c>
      <c r="N2789" s="311" t="str">
        <f t="array" ref="N2789">IFERROR(
    XLOOKUP(F2789,
            _xlws.FILTER('Supplier Emission'!$G$55:$G$79,
                   ('Supplier Emission'!$D$55:$D$79=H2789) * ('Supplier Emission'!$F$55:$F$79=$E$2764)),
            _xlws.FILTER('Supplier Emission'!$H$55:$H$79,
                   ('Supplier Emission'!$D$55:$D$79=H2789) * ('Supplier Emission'!$F$55:$F$79=$E$2764)),
            ""),
    "")</f>
        <v/>
      </c>
      <c r="O2789" s="311" t="str">
        <f t="array" ref="O2789">XLOOKUP(1,('Emission Factors'!$E$5:$E$488='GHG emissions calculations'!$F2789)*('Emission Factors'!$H$5:$H$488='GHG emissions calculations'!$H2789),INDEX('Emission Factors'!$E$5:$T$488,0,MATCH('GHG emissions calculations'!O$6,'Emission Factors'!$E$5:$T$5,0)),"",0)</f>
        <v/>
      </c>
      <c r="P2789" s="313" t="str">
        <f t="array" ref="P2789">IFERROR(
    INDEX('Emission Factors'!$E$5:$P$488,
          MATCH(1,
                ('Emission Factors'!$E$5:$E$488 = 'GHG emissions calculations'!$F2789) *
                ('Emission Factors'!$H$5:$H$488 = 'GHG emissions calculations'!$H2789),
                0),
          MATCH('GHG emissions calculations'!P$6,'Emission Factors'!$E$5:$P$5,0)),
    "")</f>
        <v/>
      </c>
      <c r="Q2789" s="311" t="str">
        <f t="array" ref="Q2789">IFERROR(
    IF(
        INDEX('Emission Factors'!$E$5:$P$488,
              MATCH(1,
                    ('Emission Factors'!$E$5:$E$488 = 'GHG emissions calculations'!$F2789) *
                    ('Emission Factors'!$H$5:$H$488 = 'GHG emissions calculations'!$H2789),
                    0),
              MATCH('GHG emissions calculations'!Q$6, 'Emission Factors'!$E$5:$P$5, 0)) &lt;&gt; "",
        INDEX('Emission Factors'!$E$5:$P$488,
              MATCH(1,
                    ('Emission Factors'!$E$5:$E$488 = 'GHG emissions calculations'!$F2789) *
                    ('Emission Factors'!$H$5:$H$488 = 'GHG emissions calculations'!$H2789),
                    0),
              MATCH('GHG emissions calculations'!Q$6, 'Emission Factors'!$E$5:$P$5, 0)),
        ""),
    "")</f>
        <v/>
      </c>
      <c r="R2789" s="311" t="str">
        <f t="array" ref="R2789">IFERROR(
    IF(
        INDEX('Emission Factors'!$E$5:$R$488,
              MATCH(1,
                    ('Emission Factors'!$E$5:$E$488 = 'GHG emissions calculations'!$F2789) *
                    ('Emission Factors'!$H$5:$H$488 = 'GHG emissions calculations'!$H2789),
                    0),
              MATCH('GHG emissions calculations'!R$6, 'Emission Factors'!$E$5:$R$5, 0)) &lt;&gt; "",
        INDEX('Emission Factors'!$E$5:$R$488,
              MATCH(1,
                    ('Emission Factors'!$E$5:$E$488 = 'GHG emissions calculations'!$F2789) *
                    ('Emission Factors'!$H$5:$H$488 = 'GHG emissions calculations'!$H2789),
                    0),
              MATCH('GHG emissions calculations'!R$6, 'Emission Factors'!$E$5:$R$5, 0)),
        ""),
    "")</f>
        <v/>
      </c>
      <c r="S2789" s="312">
        <f t="shared" si="5"/>
        <v>0</v>
      </c>
      <c r="T2789" s="23"/>
    </row>
    <row r="2790" ht="15.75" customHeight="1" outlineLevel="2">
      <c r="A2790" s="23"/>
      <c r="B2790" s="71"/>
      <c r="C2790" s="71"/>
      <c r="D2790" s="71"/>
      <c r="E2790" s="314"/>
      <c r="F2790" s="316" t="str">
        <f>Lists!AW51</f>
        <v>Internal Combustion Engines, unknown mass - Middle East</v>
      </c>
      <c r="G2790" s="311" t="str">
        <f t="array" ref="G2790">XLOOKUP(1,('Emission Factors'!$E$5:$E$488='GHG emissions calculations'!$F2790)*('Emission Factors'!$H$5:$H$488='GHG emissions calculations'!$H2790),INDEX('Emission Factors'!$E$5:$T$488,0,MATCH('GHG emissions calculations'!G$2670,'Emission Factors'!$E$5:$T$5,0)),"",0)</f>
        <v/>
      </c>
      <c r="H2790" s="316" t="s">
        <v>238</v>
      </c>
      <c r="I2790" s="312" t="str">
        <f>IF(
    SUMIFS('Import data'!$L$25:$L$80,
           'Import data'!$J$25:$J$80, F2790,
           'Import data'!$G$25:$G$80, 'GHG emissions calculations'!$H2790,
           'Import data'!$I$25:$I$80,$E$2672) &lt;&gt; 0,
    SUMIFS('Import data'!$L$25:$L$80,
           'Import data'!$J$25:$J$80, F2790,
           'Import data'!$G$25:$G$80, 'GHG emissions calculations'!$H2790,
           'Import data'!$I$25:$I$80,$E$2672),
    ""
)</f>
        <v/>
      </c>
      <c r="J2790" s="311" t="str">
        <f t="array" ref="J2790">IF(
    XLOOKUP(F2790, 'Import data'!$J$26:$J$47, 'Import data'!$M$26:$M$47, "", 0) = "Please add the region-specific supplier emission factor or choose a different region available in the IAEG database.",
    "",
    XLOOKUP(F2790, 'Import data'!$J$26:$J$47, 'Import data'!$M$26:$M$47, "", 0)
)</f>
        <v/>
      </c>
      <c r="K2790" s="311" t="str">
        <f t="array" ref="K2790">IFERROR(
    XLOOKUP(F2790,
            _xlws.FILTER('Supplier Emission'!$G$55:$G$79,
                   ('Supplier Emission'!$D$55:$D$79=H2790) * ('Supplier Emission'!$F$55:$F$79=$E$2764)),
            _xlws.FILTER('Supplier Emission'!$I$55:$I$79,
                   ('Supplier Emission'!$D$55:$D$79=H2790) * ('Supplier Emission'!$F$55:$F$79=$E$2764)),
            ""),
    "")</f>
        <v/>
      </c>
      <c r="L2790" s="311" t="str">
        <f t="array" ref="L2790">IFERROR(
    XLOOKUP(F2790,
            _xlws.FILTER('Supplier Emission'!$G$55:$G$79,
                   ('Supplier Emission'!$D$55:$D$79=H2790) * ('Supplier Emission'!$F$55:$F$79=$E$2764)),
            _xlws.FILTER('Supplier Emission'!$J$55:$J$79,
                   ('Supplier Emission'!$D$55:$D$79=H2790) * ('Supplier Emission'!$F$55:$F$79=$E$2764)),
            ""),
    "")</f>
        <v/>
      </c>
      <c r="M2790" s="311" t="str">
        <f t="array" ref="M2790">IFERROR(
    XLOOKUP(F2790,
            _xlws.FILTER('Supplier Emission'!$G$55:$G$79,
                   ('Supplier Emission'!$D$55:$D$79=H2790) * ('Supplier Emission'!$F$55:$F$79=$E$2764)),
            _xlws.FILTER('Supplier Emission'!$M$55:$M$79,
                   ('Supplier Emission'!$D$55:$D$79=H2790) * ('Supplier Emission'!$F$55:$F$79=$E$2764)),
            ""),
    "")</f>
        <v/>
      </c>
      <c r="N2790" s="311" t="str">
        <f t="array" ref="N2790">IFERROR(
    XLOOKUP(F2790,
            _xlws.FILTER('Supplier Emission'!$G$55:$G$79,
                   ('Supplier Emission'!$D$55:$D$79=H2790) * ('Supplier Emission'!$F$55:$F$79=$E$2764)),
            _xlws.FILTER('Supplier Emission'!$H$55:$H$79,
                   ('Supplier Emission'!$D$55:$D$79=H2790) * ('Supplier Emission'!$F$55:$F$79=$E$2764)),
            ""),
    "")</f>
        <v/>
      </c>
      <c r="O2790" s="311" t="str">
        <f t="array" ref="O2790">XLOOKUP(1,('Emission Factors'!$E$5:$E$488='GHG emissions calculations'!$F2790)*('Emission Factors'!$H$5:$H$488='GHG emissions calculations'!$H2790),INDEX('Emission Factors'!$E$5:$T$488,0,MATCH('GHG emissions calculations'!O$6,'Emission Factors'!$E$5:$T$5,0)),"",0)</f>
        <v/>
      </c>
      <c r="P2790" s="313" t="str">
        <f t="array" ref="P2790">IFERROR(
    INDEX('Emission Factors'!$E$5:$P$488,
          MATCH(1,
                ('Emission Factors'!$E$5:$E$488 = 'GHG emissions calculations'!$F2790) *
                ('Emission Factors'!$H$5:$H$488 = 'GHG emissions calculations'!$H2790),
                0),
          MATCH('GHG emissions calculations'!P$6,'Emission Factors'!$E$5:$P$5,0)),
    "")</f>
        <v/>
      </c>
      <c r="Q2790" s="311" t="str">
        <f t="array" ref="Q2790">IFERROR(
    IF(
        INDEX('Emission Factors'!$E$5:$P$488,
              MATCH(1,
                    ('Emission Factors'!$E$5:$E$488 = 'GHG emissions calculations'!$F2790) *
                    ('Emission Factors'!$H$5:$H$488 = 'GHG emissions calculations'!$H2790),
                    0),
              MATCH('GHG emissions calculations'!Q$6, 'Emission Factors'!$E$5:$P$5, 0)) &lt;&gt; "",
        INDEX('Emission Factors'!$E$5:$P$488,
              MATCH(1,
                    ('Emission Factors'!$E$5:$E$488 = 'GHG emissions calculations'!$F2790) *
                    ('Emission Factors'!$H$5:$H$488 = 'GHG emissions calculations'!$H2790),
                    0),
              MATCH('GHG emissions calculations'!Q$6, 'Emission Factors'!$E$5:$P$5, 0)),
        ""),
    "")</f>
        <v/>
      </c>
      <c r="R2790" s="311" t="str">
        <f t="array" ref="R2790">IFERROR(
    IF(
        INDEX('Emission Factors'!$E$5:$R$488,
              MATCH(1,
                    ('Emission Factors'!$E$5:$E$488 = 'GHG emissions calculations'!$F2790) *
                    ('Emission Factors'!$H$5:$H$488 = 'GHG emissions calculations'!$H2790),
                    0),
              MATCH('GHG emissions calculations'!R$6, 'Emission Factors'!$E$5:$R$5, 0)) &lt;&gt; "",
        INDEX('Emission Factors'!$E$5:$R$488,
              MATCH(1,
                    ('Emission Factors'!$E$5:$E$488 = 'GHG emissions calculations'!$F2790) *
                    ('Emission Factors'!$H$5:$H$488 = 'GHG emissions calculations'!$H2790),
                    0),
              MATCH('GHG emissions calculations'!R$6, 'Emission Factors'!$E$5:$R$5, 0)),
        ""),
    "")</f>
        <v/>
      </c>
      <c r="S2790" s="312">
        <f t="shared" si="5"/>
        <v>0</v>
      </c>
      <c r="T2790" s="23"/>
    </row>
    <row r="2791" ht="15.75" customHeight="1" outlineLevel="2">
      <c r="A2791" s="23"/>
      <c r="B2791" s="71"/>
      <c r="C2791" s="71"/>
      <c r="D2791" s="71"/>
      <c r="E2791" s="314"/>
      <c r="F2791" s="316" t="str">
        <f>Lists!AW50</f>
        <v>Internal Combustion Engines, unknown mass - Oceania</v>
      </c>
      <c r="G2791" s="311" t="str">
        <f t="array" ref="G2791">XLOOKUP(1,('Emission Factors'!$E$5:$E$488='GHG emissions calculations'!$F2791)*('Emission Factors'!$H$5:$H$488='GHG emissions calculations'!$H2791),INDEX('Emission Factors'!$E$5:$T$488,0,MATCH('GHG emissions calculations'!G$2670,'Emission Factors'!$E$5:$T$5,0)),"",0)</f>
        <v/>
      </c>
      <c r="H2791" s="316" t="s">
        <v>238</v>
      </c>
      <c r="I2791" s="312" t="str">
        <f>IF(
    SUMIFS('Import data'!$L$25:$L$80,
           'Import data'!$J$25:$J$80, F2791,
           'Import data'!$G$25:$G$80, 'GHG emissions calculations'!$H2791,
           'Import data'!$I$25:$I$80,$E$2672) &lt;&gt; 0,
    SUMIFS('Import data'!$L$25:$L$80,
           'Import data'!$J$25:$J$80, F2791,
           'Import data'!$G$25:$G$80, 'GHG emissions calculations'!$H2791,
           'Import data'!$I$25:$I$80,$E$2672),
    ""
)</f>
        <v/>
      </c>
      <c r="J2791" s="311" t="str">
        <f t="array" ref="J2791">IF(
    XLOOKUP(F2791, 'Import data'!$J$26:$J$47, 'Import data'!$M$26:$M$47, "", 0) = "Please add the region-specific supplier emission factor or choose a different region available in the IAEG database.",
    "",
    XLOOKUP(F2791, 'Import data'!$J$26:$J$47, 'Import data'!$M$26:$M$47, "", 0)
)</f>
        <v/>
      </c>
      <c r="K2791" s="311" t="str">
        <f t="array" ref="K2791">IFERROR(
    XLOOKUP(F2791,
            _xlws.FILTER('Supplier Emission'!$G$55:$G$79,
                   ('Supplier Emission'!$D$55:$D$79=H2791) * ('Supplier Emission'!$F$55:$F$79=$E$2764)),
            _xlws.FILTER('Supplier Emission'!$I$55:$I$79,
                   ('Supplier Emission'!$D$55:$D$79=H2791) * ('Supplier Emission'!$F$55:$F$79=$E$2764)),
            ""),
    "")</f>
        <v/>
      </c>
      <c r="L2791" s="311" t="str">
        <f t="array" ref="L2791">IFERROR(
    XLOOKUP(F2791,
            _xlws.FILTER('Supplier Emission'!$G$55:$G$79,
                   ('Supplier Emission'!$D$55:$D$79=H2791) * ('Supplier Emission'!$F$55:$F$79=$E$2764)),
            _xlws.FILTER('Supplier Emission'!$J$55:$J$79,
                   ('Supplier Emission'!$D$55:$D$79=H2791) * ('Supplier Emission'!$F$55:$F$79=$E$2764)),
            ""),
    "")</f>
        <v/>
      </c>
      <c r="M2791" s="311" t="str">
        <f t="array" ref="M2791">IFERROR(
    XLOOKUP(F2791,
            _xlws.FILTER('Supplier Emission'!$G$55:$G$79,
                   ('Supplier Emission'!$D$55:$D$79=H2791) * ('Supplier Emission'!$F$55:$F$79=$E$2764)),
            _xlws.FILTER('Supplier Emission'!$M$55:$M$79,
                   ('Supplier Emission'!$D$55:$D$79=H2791) * ('Supplier Emission'!$F$55:$F$79=$E$2764)),
            ""),
    "")</f>
        <v/>
      </c>
      <c r="N2791" s="311" t="str">
        <f t="array" ref="N2791">IFERROR(
    XLOOKUP(F2791,
            _xlws.FILTER('Supplier Emission'!$G$55:$G$79,
                   ('Supplier Emission'!$D$55:$D$79=H2791) * ('Supplier Emission'!$F$55:$F$79=$E$2764)),
            _xlws.FILTER('Supplier Emission'!$H$55:$H$79,
                   ('Supplier Emission'!$D$55:$D$79=H2791) * ('Supplier Emission'!$F$55:$F$79=$E$2764)),
            ""),
    "")</f>
        <v/>
      </c>
      <c r="O2791" s="311" t="str">
        <f t="array" ref="O2791">XLOOKUP(1,('Emission Factors'!$E$5:$E$488='GHG emissions calculations'!$F2791)*('Emission Factors'!$H$5:$H$488='GHG emissions calculations'!$H2791),INDEX('Emission Factors'!$E$5:$T$488,0,MATCH('GHG emissions calculations'!O$6,'Emission Factors'!$E$5:$T$5,0)),"",0)</f>
        <v/>
      </c>
      <c r="P2791" s="313" t="str">
        <f t="array" ref="P2791">IFERROR(
    INDEX('Emission Factors'!$E$5:$P$488,
          MATCH(1,
                ('Emission Factors'!$E$5:$E$488 = 'GHG emissions calculations'!$F2791) *
                ('Emission Factors'!$H$5:$H$488 = 'GHG emissions calculations'!$H2791),
                0),
          MATCH('GHG emissions calculations'!P$6,'Emission Factors'!$E$5:$P$5,0)),
    "")</f>
        <v/>
      </c>
      <c r="Q2791" s="311" t="str">
        <f t="array" ref="Q2791">IFERROR(
    IF(
        INDEX('Emission Factors'!$E$5:$P$488,
              MATCH(1,
                    ('Emission Factors'!$E$5:$E$488 = 'GHG emissions calculations'!$F2791) *
                    ('Emission Factors'!$H$5:$H$488 = 'GHG emissions calculations'!$H2791),
                    0),
              MATCH('GHG emissions calculations'!Q$6, 'Emission Factors'!$E$5:$P$5, 0)) &lt;&gt; "",
        INDEX('Emission Factors'!$E$5:$P$488,
              MATCH(1,
                    ('Emission Factors'!$E$5:$E$488 = 'GHG emissions calculations'!$F2791) *
                    ('Emission Factors'!$H$5:$H$488 = 'GHG emissions calculations'!$H2791),
                    0),
              MATCH('GHG emissions calculations'!Q$6, 'Emission Factors'!$E$5:$P$5, 0)),
        ""),
    "")</f>
        <v/>
      </c>
      <c r="R2791" s="311" t="str">
        <f t="array" ref="R2791">IFERROR(
    IF(
        INDEX('Emission Factors'!$E$5:$R$488,
              MATCH(1,
                    ('Emission Factors'!$E$5:$E$488 = 'GHG emissions calculations'!$F2791) *
                    ('Emission Factors'!$H$5:$H$488 = 'GHG emissions calculations'!$H2791),
                    0),
              MATCH('GHG emissions calculations'!R$6, 'Emission Factors'!$E$5:$R$5, 0)) &lt;&gt; "",
        INDEX('Emission Factors'!$E$5:$R$488,
              MATCH(1,
                    ('Emission Factors'!$E$5:$E$488 = 'GHG emissions calculations'!$F2791) *
                    ('Emission Factors'!$H$5:$H$488 = 'GHG emissions calculations'!$H2791),
                    0),
              MATCH('GHG emissions calculations'!R$6, 'Emission Factors'!$E$5:$R$5, 0)),
        ""),
    "")</f>
        <v/>
      </c>
      <c r="S2791" s="312">
        <f t="shared" si="5"/>
        <v>0</v>
      </c>
      <c r="T2791" s="23"/>
    </row>
    <row r="2792" ht="15.75" customHeight="1" outlineLevel="2">
      <c r="A2792" s="23"/>
      <c r="B2792" s="71"/>
      <c r="C2792" s="71"/>
      <c r="D2792" s="71"/>
      <c r="E2792" s="314"/>
      <c r="F2792" s="316" t="str">
        <f>Lists!AW62</f>
        <v>Machinery and equipment n.e.c. - Africa</v>
      </c>
      <c r="G2792" s="311" t="str">
        <f t="array" ref="G2792">XLOOKUP(1,('Emission Factors'!$E$5:$E$488='GHG emissions calculations'!$F2792)*('Emission Factors'!$H$5:$H$488='GHG emissions calculations'!$H2792),INDEX('Emission Factors'!$E$5:$T$488,0,MATCH('GHG emissions calculations'!G$2670,'Emission Factors'!$E$5:$T$5,0)),"",0)</f>
        <v/>
      </c>
      <c r="H2792" s="316" t="s">
        <v>238</v>
      </c>
      <c r="I2792" s="312" t="str">
        <f>IF(
    SUMIFS('Import data'!$L$25:$L$80,
           'Import data'!$J$25:$J$80, F2792,
           'Import data'!$G$25:$G$80, 'GHG emissions calculations'!$H2792,
           'Import data'!$I$25:$I$80,$E$2672) &lt;&gt; 0,
    SUMIFS('Import data'!$L$25:$L$80,
           'Import data'!$J$25:$J$80, F2792,
           'Import data'!$G$25:$G$80, 'GHG emissions calculations'!$H2792,
           'Import data'!$I$25:$I$80,$E$2672),
    ""
)</f>
        <v/>
      </c>
      <c r="J2792" s="311" t="str">
        <f t="array" ref="J2792">IF(
    XLOOKUP(F2792, 'Import data'!$J$26:$J$47, 'Import data'!$M$26:$M$47, "", 0) = "Please add the region-specific supplier emission factor or choose a different region available in the IAEG database.",
    "",
    XLOOKUP(F2792, 'Import data'!$J$26:$J$47, 'Import data'!$M$26:$M$47, "", 0)
)</f>
        <v/>
      </c>
      <c r="K2792" s="311" t="str">
        <f t="array" ref="K2792">IFERROR(
    XLOOKUP(F2792,
            _xlws.FILTER('Supplier Emission'!$G$55:$G$79,
                   ('Supplier Emission'!$D$55:$D$79=H2792) * ('Supplier Emission'!$F$55:$F$79=$E$2764)),
            _xlws.FILTER('Supplier Emission'!$I$55:$I$79,
                   ('Supplier Emission'!$D$55:$D$79=H2792) * ('Supplier Emission'!$F$55:$F$79=$E$2764)),
            ""),
    "")</f>
        <v/>
      </c>
      <c r="L2792" s="311" t="str">
        <f t="array" ref="L2792">IFERROR(
    XLOOKUP(F2792,
            _xlws.FILTER('Supplier Emission'!$G$55:$G$79,
                   ('Supplier Emission'!$D$55:$D$79=H2792) * ('Supplier Emission'!$F$55:$F$79=$E$2764)),
            _xlws.FILTER('Supplier Emission'!$J$55:$J$79,
                   ('Supplier Emission'!$D$55:$D$79=H2792) * ('Supplier Emission'!$F$55:$F$79=$E$2764)),
            ""),
    "")</f>
        <v/>
      </c>
      <c r="M2792" s="311" t="str">
        <f t="array" ref="M2792">IFERROR(
    XLOOKUP(F2792,
            _xlws.FILTER('Supplier Emission'!$G$55:$G$79,
                   ('Supplier Emission'!$D$55:$D$79=H2792) * ('Supplier Emission'!$F$55:$F$79=$E$2764)),
            _xlws.FILTER('Supplier Emission'!$M$55:$M$79,
                   ('Supplier Emission'!$D$55:$D$79=H2792) * ('Supplier Emission'!$F$55:$F$79=$E$2764)),
            ""),
    "")</f>
        <v/>
      </c>
      <c r="N2792" s="311" t="str">
        <f t="array" ref="N2792">IFERROR(
    XLOOKUP(F2792,
            _xlws.FILTER('Supplier Emission'!$G$55:$G$79,
                   ('Supplier Emission'!$D$55:$D$79=H2792) * ('Supplier Emission'!$F$55:$F$79=$E$2764)),
            _xlws.FILTER('Supplier Emission'!$H$55:$H$79,
                   ('Supplier Emission'!$D$55:$D$79=H2792) * ('Supplier Emission'!$F$55:$F$79=$E$2764)),
            ""),
    "")</f>
        <v/>
      </c>
      <c r="O2792" s="311" t="str">
        <f t="array" ref="O2792">XLOOKUP(1,('Emission Factors'!$E$5:$E$488='GHG emissions calculations'!$F2792)*('Emission Factors'!$H$5:$H$488='GHG emissions calculations'!$H2792),INDEX('Emission Factors'!$E$5:$T$488,0,MATCH('GHG emissions calculations'!O$6,'Emission Factors'!$E$5:$T$5,0)),"",0)</f>
        <v/>
      </c>
      <c r="P2792" s="313" t="str">
        <f t="array" ref="P2792">IFERROR(
    INDEX('Emission Factors'!$E$5:$P$488,
          MATCH(1,
                ('Emission Factors'!$E$5:$E$488 = 'GHG emissions calculations'!$F2792) *
                ('Emission Factors'!$H$5:$H$488 = 'GHG emissions calculations'!$H2792),
                0),
          MATCH('GHG emissions calculations'!P$6,'Emission Factors'!$E$5:$P$5,0)),
    "")</f>
        <v/>
      </c>
      <c r="Q2792" s="311" t="str">
        <f t="array" ref="Q2792">IFERROR(
    IF(
        INDEX('Emission Factors'!$E$5:$P$488,
              MATCH(1,
                    ('Emission Factors'!$E$5:$E$488 = 'GHG emissions calculations'!$F2792) *
                    ('Emission Factors'!$H$5:$H$488 = 'GHG emissions calculations'!$H2792),
                    0),
              MATCH('GHG emissions calculations'!Q$6, 'Emission Factors'!$E$5:$P$5, 0)) &lt;&gt; "",
        INDEX('Emission Factors'!$E$5:$P$488,
              MATCH(1,
                    ('Emission Factors'!$E$5:$E$488 = 'GHG emissions calculations'!$F2792) *
                    ('Emission Factors'!$H$5:$H$488 = 'GHG emissions calculations'!$H2792),
                    0),
              MATCH('GHG emissions calculations'!Q$6, 'Emission Factors'!$E$5:$P$5, 0)),
        ""),
    "")</f>
        <v/>
      </c>
      <c r="R2792" s="311" t="str">
        <f t="array" ref="R2792">IFERROR(
    IF(
        INDEX('Emission Factors'!$E$5:$R$488,
              MATCH(1,
                    ('Emission Factors'!$E$5:$E$488 = 'GHG emissions calculations'!$F2792) *
                    ('Emission Factors'!$H$5:$H$488 = 'GHG emissions calculations'!$H2792),
                    0),
              MATCH('GHG emissions calculations'!R$6, 'Emission Factors'!$E$5:$R$5, 0)) &lt;&gt; "",
        INDEX('Emission Factors'!$E$5:$R$488,
              MATCH(1,
                    ('Emission Factors'!$E$5:$E$488 = 'GHG emissions calculations'!$F2792) *
                    ('Emission Factors'!$H$5:$H$488 = 'GHG emissions calculations'!$H2792),
                    0),
              MATCH('GHG emissions calculations'!R$6, 'Emission Factors'!$E$5:$R$5, 0)),
        ""),
    "")</f>
        <v/>
      </c>
      <c r="S2792" s="312">
        <f t="shared" si="5"/>
        <v>0</v>
      </c>
      <c r="T2792" s="23"/>
    </row>
    <row r="2793" ht="15.75" customHeight="1" outlineLevel="2">
      <c r="A2793" s="23"/>
      <c r="B2793" s="71"/>
      <c r="C2793" s="71"/>
      <c r="D2793" s="71"/>
      <c r="E2793" s="314"/>
      <c r="F2793" s="316" t="str">
        <f>Lists!AW60</f>
        <v>Machinery and equipment n.e.c. - America</v>
      </c>
      <c r="G2793" s="311" t="str">
        <f t="array" ref="G2793">XLOOKUP(1,('Emission Factors'!$E$5:$E$488='GHG emissions calculations'!$F2793)*('Emission Factors'!$H$5:$H$488='GHG emissions calculations'!$H2793),INDEX('Emission Factors'!$E$5:$T$488,0,MATCH('GHG emissions calculations'!G$2670,'Emission Factors'!$E$5:$T$5,0)),"",0)</f>
        <v/>
      </c>
      <c r="H2793" s="316" t="s">
        <v>238</v>
      </c>
      <c r="I2793" s="312" t="str">
        <f>IF(
    SUMIFS('Import data'!$L$25:$L$80,
           'Import data'!$J$25:$J$80, F2793,
           'Import data'!$G$25:$G$80, 'GHG emissions calculations'!$H2793,
           'Import data'!$I$25:$I$80,$E$2672) &lt;&gt; 0,
    SUMIFS('Import data'!$L$25:$L$80,
           'Import data'!$J$25:$J$80, F2793,
           'Import data'!$G$25:$G$80, 'GHG emissions calculations'!$H2793,
           'Import data'!$I$25:$I$80,$E$2672),
    ""
)</f>
        <v/>
      </c>
      <c r="J2793" s="311" t="str">
        <f t="array" ref="J2793">IF(
    XLOOKUP(F2793, 'Import data'!$J$26:$J$47, 'Import data'!$M$26:$M$47, "", 0) = "Please add the region-specific supplier emission factor or choose a different region available in the IAEG database.",
    "",
    XLOOKUP(F2793, 'Import data'!$J$26:$J$47, 'Import data'!$M$26:$M$47, "", 0)
)</f>
        <v/>
      </c>
      <c r="K2793" s="311" t="str">
        <f t="array" ref="K2793">IFERROR(
    XLOOKUP(F2793,
            _xlws.FILTER('Supplier Emission'!$G$55:$G$79,
                   ('Supplier Emission'!$D$55:$D$79=H2793) * ('Supplier Emission'!$F$55:$F$79=$E$2764)),
            _xlws.FILTER('Supplier Emission'!$I$55:$I$79,
                   ('Supplier Emission'!$D$55:$D$79=H2793) * ('Supplier Emission'!$F$55:$F$79=$E$2764)),
            ""),
    "")</f>
        <v/>
      </c>
      <c r="L2793" s="311" t="str">
        <f t="array" ref="L2793">IFERROR(
    XLOOKUP(F2793,
            _xlws.FILTER('Supplier Emission'!$G$55:$G$79,
                   ('Supplier Emission'!$D$55:$D$79=H2793) * ('Supplier Emission'!$F$55:$F$79=$E$2764)),
            _xlws.FILTER('Supplier Emission'!$J$55:$J$79,
                   ('Supplier Emission'!$D$55:$D$79=H2793) * ('Supplier Emission'!$F$55:$F$79=$E$2764)),
            ""),
    "")</f>
        <v/>
      </c>
      <c r="M2793" s="311" t="str">
        <f t="array" ref="M2793">IFERROR(
    XLOOKUP(F2793,
            _xlws.FILTER('Supplier Emission'!$G$55:$G$79,
                   ('Supplier Emission'!$D$55:$D$79=H2793) * ('Supplier Emission'!$F$55:$F$79=$E$2764)),
            _xlws.FILTER('Supplier Emission'!$M$55:$M$79,
                   ('Supplier Emission'!$D$55:$D$79=H2793) * ('Supplier Emission'!$F$55:$F$79=$E$2764)),
            ""),
    "")</f>
        <v/>
      </c>
      <c r="N2793" s="311" t="str">
        <f t="array" ref="N2793">IFERROR(
    XLOOKUP(F2793,
            _xlws.FILTER('Supplier Emission'!$G$55:$G$79,
                   ('Supplier Emission'!$D$55:$D$79=H2793) * ('Supplier Emission'!$F$55:$F$79=$E$2764)),
            _xlws.FILTER('Supplier Emission'!$H$55:$H$79,
                   ('Supplier Emission'!$D$55:$D$79=H2793) * ('Supplier Emission'!$F$55:$F$79=$E$2764)),
            ""),
    "")</f>
        <v/>
      </c>
      <c r="O2793" s="311" t="str">
        <f t="array" ref="O2793">XLOOKUP(1,('Emission Factors'!$E$5:$E$488='GHG emissions calculations'!$F2793)*('Emission Factors'!$H$5:$H$488='GHG emissions calculations'!$H2793),INDEX('Emission Factors'!$E$5:$T$488,0,MATCH('GHG emissions calculations'!O$6,'Emission Factors'!$E$5:$T$5,0)),"",0)</f>
        <v/>
      </c>
      <c r="P2793" s="313" t="str">
        <f t="array" ref="P2793">IFERROR(
    INDEX('Emission Factors'!$E$5:$P$488,
          MATCH(1,
                ('Emission Factors'!$E$5:$E$488 = 'GHG emissions calculations'!$F2793) *
                ('Emission Factors'!$H$5:$H$488 = 'GHG emissions calculations'!$H2793),
                0),
          MATCH('GHG emissions calculations'!P$6,'Emission Factors'!$E$5:$P$5,0)),
    "")</f>
        <v/>
      </c>
      <c r="Q2793" s="311" t="str">
        <f t="array" ref="Q2793">IFERROR(
    IF(
        INDEX('Emission Factors'!$E$5:$P$488,
              MATCH(1,
                    ('Emission Factors'!$E$5:$E$488 = 'GHG emissions calculations'!$F2793) *
                    ('Emission Factors'!$H$5:$H$488 = 'GHG emissions calculations'!$H2793),
                    0),
              MATCH('GHG emissions calculations'!Q$6, 'Emission Factors'!$E$5:$P$5, 0)) &lt;&gt; "",
        INDEX('Emission Factors'!$E$5:$P$488,
              MATCH(1,
                    ('Emission Factors'!$E$5:$E$488 = 'GHG emissions calculations'!$F2793) *
                    ('Emission Factors'!$H$5:$H$488 = 'GHG emissions calculations'!$H2793),
                    0),
              MATCH('GHG emissions calculations'!Q$6, 'Emission Factors'!$E$5:$P$5, 0)),
        ""),
    "")</f>
        <v/>
      </c>
      <c r="R2793" s="311" t="str">
        <f t="array" ref="R2793">IFERROR(
    IF(
        INDEX('Emission Factors'!$E$5:$R$488,
              MATCH(1,
                    ('Emission Factors'!$E$5:$E$488 = 'GHG emissions calculations'!$F2793) *
                    ('Emission Factors'!$H$5:$H$488 = 'GHG emissions calculations'!$H2793),
                    0),
              MATCH('GHG emissions calculations'!R$6, 'Emission Factors'!$E$5:$R$5, 0)) &lt;&gt; "",
        INDEX('Emission Factors'!$E$5:$R$488,
              MATCH(1,
                    ('Emission Factors'!$E$5:$E$488 = 'GHG emissions calculations'!$F2793) *
                    ('Emission Factors'!$H$5:$H$488 = 'GHG emissions calculations'!$H2793),
                    0),
              MATCH('GHG emissions calculations'!R$6, 'Emission Factors'!$E$5:$R$5, 0)),
        ""),
    "")</f>
        <v/>
      </c>
      <c r="S2793" s="312">
        <f t="shared" si="5"/>
        <v>0</v>
      </c>
      <c r="T2793" s="23"/>
    </row>
    <row r="2794" ht="15.75" customHeight="1" outlineLevel="2">
      <c r="A2794" s="23"/>
      <c r="B2794" s="71"/>
      <c r="C2794" s="71"/>
      <c r="D2794" s="71"/>
      <c r="E2794" s="314"/>
      <c r="F2794" s="316" t="str">
        <f>Lists!AW63</f>
        <v>Machinery and equipment n.e.c. - Asia</v>
      </c>
      <c r="G2794" s="311" t="str">
        <f t="array" ref="G2794">XLOOKUP(1,('Emission Factors'!$E$5:$E$488='GHG emissions calculations'!$F2794)*('Emission Factors'!$H$5:$H$488='GHG emissions calculations'!$H2794),INDEX('Emission Factors'!$E$5:$T$488,0,MATCH('GHG emissions calculations'!G$2670,'Emission Factors'!$E$5:$T$5,0)),"",0)</f>
        <v/>
      </c>
      <c r="H2794" s="316" t="s">
        <v>238</v>
      </c>
      <c r="I2794" s="312" t="str">
        <f>IF(
    SUMIFS('Import data'!$L$25:$L$80,
           'Import data'!$J$25:$J$80, F2794,
           'Import data'!$G$25:$G$80, 'GHG emissions calculations'!$H2794,
           'Import data'!$I$25:$I$80,$E$2672) &lt;&gt; 0,
    SUMIFS('Import data'!$L$25:$L$80,
           'Import data'!$J$25:$J$80, F2794,
           'Import data'!$G$25:$G$80, 'GHG emissions calculations'!$H2794,
           'Import data'!$I$25:$I$80,$E$2672),
    ""
)</f>
        <v/>
      </c>
      <c r="J2794" s="311" t="str">
        <f t="array" ref="J2794">IF(
    XLOOKUP(F2794, 'Import data'!$J$26:$J$47, 'Import data'!$M$26:$M$47, "", 0) = "Please add the region-specific supplier emission factor or choose a different region available in the IAEG database.",
    "",
    XLOOKUP(F2794, 'Import data'!$J$26:$J$47, 'Import data'!$M$26:$M$47, "", 0)
)</f>
        <v/>
      </c>
      <c r="K2794" s="311" t="str">
        <f t="array" ref="K2794">IFERROR(
    XLOOKUP(F2794,
            _xlws.FILTER('Supplier Emission'!$G$55:$G$79,
                   ('Supplier Emission'!$D$55:$D$79=H2794) * ('Supplier Emission'!$F$55:$F$79=$E$2764)),
            _xlws.FILTER('Supplier Emission'!$I$55:$I$79,
                   ('Supplier Emission'!$D$55:$D$79=H2794) * ('Supplier Emission'!$F$55:$F$79=$E$2764)),
            ""),
    "")</f>
        <v/>
      </c>
      <c r="L2794" s="311" t="str">
        <f t="array" ref="L2794">IFERROR(
    XLOOKUP(F2794,
            _xlws.FILTER('Supplier Emission'!$G$55:$G$79,
                   ('Supplier Emission'!$D$55:$D$79=H2794) * ('Supplier Emission'!$F$55:$F$79=$E$2764)),
            _xlws.FILTER('Supplier Emission'!$J$55:$J$79,
                   ('Supplier Emission'!$D$55:$D$79=H2794) * ('Supplier Emission'!$F$55:$F$79=$E$2764)),
            ""),
    "")</f>
        <v/>
      </c>
      <c r="M2794" s="311" t="str">
        <f t="array" ref="M2794">IFERROR(
    XLOOKUP(F2794,
            _xlws.FILTER('Supplier Emission'!$G$55:$G$79,
                   ('Supplier Emission'!$D$55:$D$79=H2794) * ('Supplier Emission'!$F$55:$F$79=$E$2764)),
            _xlws.FILTER('Supplier Emission'!$M$55:$M$79,
                   ('Supplier Emission'!$D$55:$D$79=H2794) * ('Supplier Emission'!$F$55:$F$79=$E$2764)),
            ""),
    "")</f>
        <v/>
      </c>
      <c r="N2794" s="311" t="str">
        <f t="array" ref="N2794">IFERROR(
    XLOOKUP(F2794,
            _xlws.FILTER('Supplier Emission'!$G$55:$G$79,
                   ('Supplier Emission'!$D$55:$D$79=H2794) * ('Supplier Emission'!$F$55:$F$79=$E$2764)),
            _xlws.FILTER('Supplier Emission'!$H$55:$H$79,
                   ('Supplier Emission'!$D$55:$D$79=H2794) * ('Supplier Emission'!$F$55:$F$79=$E$2764)),
            ""),
    "")</f>
        <v/>
      </c>
      <c r="O2794" s="311" t="str">
        <f t="array" ref="O2794">XLOOKUP(1,('Emission Factors'!$E$5:$E$488='GHG emissions calculations'!$F2794)*('Emission Factors'!$H$5:$H$488='GHG emissions calculations'!$H2794),INDEX('Emission Factors'!$E$5:$T$488,0,MATCH('GHG emissions calculations'!O$6,'Emission Factors'!$E$5:$T$5,0)),"",0)</f>
        <v/>
      </c>
      <c r="P2794" s="313" t="str">
        <f t="array" ref="P2794">IFERROR(
    INDEX('Emission Factors'!$E$5:$P$488,
          MATCH(1,
                ('Emission Factors'!$E$5:$E$488 = 'GHG emissions calculations'!$F2794) *
                ('Emission Factors'!$H$5:$H$488 = 'GHG emissions calculations'!$H2794),
                0),
          MATCH('GHG emissions calculations'!P$6,'Emission Factors'!$E$5:$P$5,0)),
    "")</f>
        <v/>
      </c>
      <c r="Q2794" s="311" t="str">
        <f t="array" ref="Q2794">IFERROR(
    IF(
        INDEX('Emission Factors'!$E$5:$P$488,
              MATCH(1,
                    ('Emission Factors'!$E$5:$E$488 = 'GHG emissions calculations'!$F2794) *
                    ('Emission Factors'!$H$5:$H$488 = 'GHG emissions calculations'!$H2794),
                    0),
              MATCH('GHG emissions calculations'!Q$6, 'Emission Factors'!$E$5:$P$5, 0)) &lt;&gt; "",
        INDEX('Emission Factors'!$E$5:$P$488,
              MATCH(1,
                    ('Emission Factors'!$E$5:$E$488 = 'GHG emissions calculations'!$F2794) *
                    ('Emission Factors'!$H$5:$H$488 = 'GHG emissions calculations'!$H2794),
                    0),
              MATCH('GHG emissions calculations'!Q$6, 'Emission Factors'!$E$5:$P$5, 0)),
        ""),
    "")</f>
        <v/>
      </c>
      <c r="R2794" s="311" t="str">
        <f t="array" ref="R2794">IFERROR(
    IF(
        INDEX('Emission Factors'!$E$5:$R$488,
              MATCH(1,
                    ('Emission Factors'!$E$5:$E$488 = 'GHG emissions calculations'!$F2794) *
                    ('Emission Factors'!$H$5:$H$488 = 'GHG emissions calculations'!$H2794),
                    0),
              MATCH('GHG emissions calculations'!R$6, 'Emission Factors'!$E$5:$R$5, 0)) &lt;&gt; "",
        INDEX('Emission Factors'!$E$5:$R$488,
              MATCH(1,
                    ('Emission Factors'!$E$5:$E$488 = 'GHG emissions calculations'!$F2794) *
                    ('Emission Factors'!$H$5:$H$488 = 'GHG emissions calculations'!$H2794),
                    0),
              MATCH('GHG emissions calculations'!R$6, 'Emission Factors'!$E$5:$R$5, 0)),
        ""),
    "")</f>
        <v/>
      </c>
      <c r="S2794" s="312">
        <f t="shared" si="5"/>
        <v>0</v>
      </c>
      <c r="T2794" s="23"/>
    </row>
    <row r="2795" ht="15.75" customHeight="1" outlineLevel="2">
      <c r="A2795" s="23"/>
      <c r="B2795" s="71"/>
      <c r="C2795" s="71"/>
      <c r="D2795" s="71"/>
      <c r="E2795" s="314"/>
      <c r="F2795" s="316" t="str">
        <f>Lists!AW61</f>
        <v>Machinery and equipment n.e.c. - Europe</v>
      </c>
      <c r="G2795" s="311">
        <f t="array" ref="G2795">XLOOKUP(1,('Emission Factors'!$E$5:$E$488='GHG emissions calculations'!$F2795)*('Emission Factors'!$H$5:$H$488='GHG emissions calculations'!$H2795),INDEX('Emission Factors'!$E$5:$T$488,0,MATCH('GHG emissions calculations'!G$2670,'Emission Factors'!$E$5:$T$5,0)),"",0)</f>
        <v>3</v>
      </c>
      <c r="H2795" s="316" t="s">
        <v>238</v>
      </c>
      <c r="I2795" s="312" t="str">
        <f>IF(
    SUMIFS('Import data'!$L$25:$L$80,
           'Import data'!$J$25:$J$80, F2795,
           'Import data'!$G$25:$G$80, 'GHG emissions calculations'!$H2795,
           'Import data'!$I$25:$I$80,$E$2672) &lt;&gt; 0,
    SUMIFS('Import data'!$L$25:$L$80,
           'Import data'!$J$25:$J$80, F2795,
           'Import data'!$G$25:$G$80, 'GHG emissions calculations'!$H2795,
           'Import data'!$I$25:$I$80,$E$2672),
    ""
)</f>
        <v/>
      </c>
      <c r="J2795" s="311" t="str">
        <f t="array" ref="J2795">IF(
    XLOOKUP(F2795, 'Import data'!$J$26:$J$47, 'Import data'!$M$26:$M$47, "", 0) = "Please add the region-specific supplier emission factor or choose a different region available in the IAEG database.",
    "",
    XLOOKUP(F2795, 'Import data'!$J$26:$J$47, 'Import data'!$M$26:$M$47, "", 0)
)</f>
        <v/>
      </c>
      <c r="K2795" s="311" t="str">
        <f t="array" ref="K2795">IFERROR(
    XLOOKUP(F2795,
            _xlws.FILTER('Supplier Emission'!$G$55:$G$79,
                   ('Supplier Emission'!$D$55:$D$79=H2795) * ('Supplier Emission'!$F$55:$F$79=$E$2764)),
            _xlws.FILTER('Supplier Emission'!$I$55:$I$79,
                   ('Supplier Emission'!$D$55:$D$79=H2795) * ('Supplier Emission'!$F$55:$F$79=$E$2764)),
            ""),
    "")</f>
        <v/>
      </c>
      <c r="L2795" s="311" t="str">
        <f t="array" ref="L2795">IFERROR(
    XLOOKUP(F2795,
            _xlws.FILTER('Supplier Emission'!$G$55:$G$79,
                   ('Supplier Emission'!$D$55:$D$79=H2795) * ('Supplier Emission'!$F$55:$F$79=$E$2764)),
            _xlws.FILTER('Supplier Emission'!$J$55:$J$79,
                   ('Supplier Emission'!$D$55:$D$79=H2795) * ('Supplier Emission'!$F$55:$F$79=$E$2764)),
            ""),
    "")</f>
        <v/>
      </c>
      <c r="M2795" s="311" t="str">
        <f t="array" ref="M2795">IFERROR(
    XLOOKUP(F2795,
            _xlws.FILTER('Supplier Emission'!$G$55:$G$79,
                   ('Supplier Emission'!$D$55:$D$79=H2795) * ('Supplier Emission'!$F$55:$F$79=$E$2764)),
            _xlws.FILTER('Supplier Emission'!$M$55:$M$79,
                   ('Supplier Emission'!$D$55:$D$79=H2795) * ('Supplier Emission'!$F$55:$F$79=$E$2764)),
            ""),
    "")</f>
        <v/>
      </c>
      <c r="N2795" s="311" t="str">
        <f t="array" ref="N2795">IFERROR(
    XLOOKUP(F2795,
            _xlws.FILTER('Supplier Emission'!$G$55:$G$79,
                   ('Supplier Emission'!$D$55:$D$79=H2795) * ('Supplier Emission'!$F$55:$F$79=$E$2764)),
            _xlws.FILTER('Supplier Emission'!$H$55:$H$79,
                   ('Supplier Emission'!$D$55:$D$79=H2795) * ('Supplier Emission'!$F$55:$F$79=$E$2764)),
            ""),
    "")</f>
        <v/>
      </c>
      <c r="O2795" s="311" t="str">
        <f t="array" ref="O2795">XLOOKUP(1,('Emission Factors'!$E$5:$E$488='GHG emissions calculations'!$F2795)*('Emission Factors'!$H$5:$H$488='GHG emissions calculations'!$H2795),INDEX('Emission Factors'!$E$5:$T$488,0,MATCH('GHG emissions calculations'!O$6,'Emission Factors'!$E$5:$T$5,0)),"",0)</f>
        <v>Machinery / equipment not specific</v>
      </c>
      <c r="P2795" s="313">
        <f t="array" ref="P2795">IFERROR(
    INDEX('Emission Factors'!$E$5:$P$488,
          MATCH(1,
                ('Emission Factors'!$E$5:$E$488 = 'GHG emissions calculations'!$F2795) *
                ('Emission Factors'!$H$5:$H$488 = 'GHG emissions calculations'!$H2795),
                0),
          MATCH('GHG emissions calculations'!P$6,'Emission Factors'!$E$5:$P$5,0)),
    "")</f>
        <v>329.522</v>
      </c>
      <c r="Q2795" s="311" t="str">
        <f t="array" ref="Q2795">IFERROR(
    IF(
        INDEX('Emission Factors'!$E$5:$P$488,
              MATCH(1,
                    ('Emission Factors'!$E$5:$E$488 = 'GHG emissions calculations'!$F2795) *
                    ('Emission Factors'!$H$5:$H$488 = 'GHG emissions calculations'!$H2795),
                    0),
              MATCH('GHG emissions calculations'!Q$6, 'Emission Factors'!$E$5:$P$5, 0)) &lt;&gt; "",
        INDEX('Emission Factors'!$E$5:$P$488,
              MATCH(1,
                    ('Emission Factors'!$E$5:$E$488 = 'GHG emissions calculations'!$F2795) *
                    ('Emission Factors'!$H$5:$H$488 = 'GHG emissions calculations'!$H2795),
                    0),
              MATCH('GHG emissions calculations'!Q$6, 'Emission Factors'!$E$5:$P$5, 0)),
        ""),
    "")</f>
        <v>kgCO2e / k€</v>
      </c>
      <c r="R2795" s="311" t="str">
        <f t="array" ref="R2795">IFERROR(
    IF(
        INDEX('Emission Factors'!$E$5:$R$488,
              MATCH(1,
                    ('Emission Factors'!$E$5:$E$488 = 'GHG emissions calculations'!$F2795) *
                    ('Emission Factors'!$H$5:$H$488 = 'GHG emissions calculations'!$H2795),
                    0),
              MATCH('GHG emissions calculations'!R$6, 'Emission Factors'!$E$5:$R$5, 0)) &lt;&gt; "",
        INDEX('Emission Factors'!$E$5:$R$488,
              MATCH(1,
                    ('Emission Factors'!$E$5:$E$488 = 'GHG emissions calculations'!$F2795) *
                    ('Emission Factors'!$H$5:$H$488 = 'GHG emissions calculations'!$H2795),
                    0),
              MATCH('GHG emissions calculations'!R$6, 'Emission Factors'!$E$5:$R$5, 0)),
        ""),
    "")</f>
        <v>Europe</v>
      </c>
      <c r="S2795" s="312">
        <f t="shared" si="5"/>
        <v>0</v>
      </c>
      <c r="T2795" s="23"/>
    </row>
    <row r="2796" ht="15.75" customHeight="1" outlineLevel="2">
      <c r="A2796" s="23"/>
      <c r="B2796" s="71"/>
      <c r="C2796" s="71"/>
      <c r="D2796" s="71"/>
      <c r="E2796" s="314"/>
      <c r="F2796" s="316" t="str">
        <f>Lists!AW66</f>
        <v>Machinery and equipment n.e.c. - Global or unspecified region</v>
      </c>
      <c r="G2796" s="311" t="str">
        <f t="array" ref="G2796">XLOOKUP(1,('Emission Factors'!$E$5:$E$488='GHG emissions calculations'!$F2796)*('Emission Factors'!$H$5:$H$488='GHG emissions calculations'!$H2796),INDEX('Emission Factors'!$E$5:$T$488,0,MATCH('GHG emissions calculations'!G$2670,'Emission Factors'!$E$5:$T$5,0)),"",0)</f>
        <v/>
      </c>
      <c r="H2796" s="316" t="s">
        <v>238</v>
      </c>
      <c r="I2796" s="312" t="str">
        <f>IF(
    SUMIFS('Import data'!$L$25:$L$80,
           'Import data'!$J$25:$J$80, F2796,
           'Import data'!$G$25:$G$80, 'GHG emissions calculations'!$H2796,
           'Import data'!$I$25:$I$80,$E$2672) &lt;&gt; 0,
    SUMIFS('Import data'!$L$25:$L$80,
           'Import data'!$J$25:$J$80, F2796,
           'Import data'!$G$25:$G$80, 'GHG emissions calculations'!$H2796,
           'Import data'!$I$25:$I$80,$E$2672),
    ""
)</f>
        <v/>
      </c>
      <c r="J2796" s="311" t="str">
        <f t="array" ref="J2796">IF(
    XLOOKUP(F2796, 'Import data'!$J$26:$J$47, 'Import data'!$M$26:$M$47, "", 0) = "Please add the region-specific supplier emission factor or choose a different region available in the IAEG database.",
    "",
    XLOOKUP(F2796, 'Import data'!$J$26:$J$47, 'Import data'!$M$26:$M$47, "", 0)
)</f>
        <v/>
      </c>
      <c r="K2796" s="311" t="str">
        <f t="array" ref="K2796">IFERROR(
    XLOOKUP(F2796,
            _xlws.FILTER('Supplier Emission'!$G$55:$G$79,
                   ('Supplier Emission'!$D$55:$D$79=H2796) * ('Supplier Emission'!$F$55:$F$79=$E$2764)),
            _xlws.FILTER('Supplier Emission'!$I$55:$I$79,
                   ('Supplier Emission'!$D$55:$D$79=H2796) * ('Supplier Emission'!$F$55:$F$79=$E$2764)),
            ""),
    "")</f>
        <v/>
      </c>
      <c r="L2796" s="311" t="str">
        <f t="array" ref="L2796">IFERROR(
    XLOOKUP(F2796,
            _xlws.FILTER('Supplier Emission'!$G$55:$G$79,
                   ('Supplier Emission'!$D$55:$D$79=H2796) * ('Supplier Emission'!$F$55:$F$79=$E$2764)),
            _xlws.FILTER('Supplier Emission'!$J$55:$J$79,
                   ('Supplier Emission'!$D$55:$D$79=H2796) * ('Supplier Emission'!$F$55:$F$79=$E$2764)),
            ""),
    "")</f>
        <v/>
      </c>
      <c r="M2796" s="311" t="str">
        <f t="array" ref="M2796">IFERROR(
    XLOOKUP(F2796,
            _xlws.FILTER('Supplier Emission'!$G$55:$G$79,
                   ('Supplier Emission'!$D$55:$D$79=H2796) * ('Supplier Emission'!$F$55:$F$79=$E$2764)),
            _xlws.FILTER('Supplier Emission'!$M$55:$M$79,
                   ('Supplier Emission'!$D$55:$D$79=H2796) * ('Supplier Emission'!$F$55:$F$79=$E$2764)),
            ""),
    "")</f>
        <v/>
      </c>
      <c r="N2796" s="311" t="str">
        <f t="array" ref="N2796">IFERROR(
    XLOOKUP(F2796,
            _xlws.FILTER('Supplier Emission'!$G$55:$G$79,
                   ('Supplier Emission'!$D$55:$D$79=H2796) * ('Supplier Emission'!$F$55:$F$79=$E$2764)),
            _xlws.FILTER('Supplier Emission'!$H$55:$H$79,
                   ('Supplier Emission'!$D$55:$D$79=H2796) * ('Supplier Emission'!$F$55:$F$79=$E$2764)),
            ""),
    "")</f>
        <v/>
      </c>
      <c r="O2796" s="311" t="str">
        <f t="array" ref="O2796">XLOOKUP(1,('Emission Factors'!$E$5:$E$488='GHG emissions calculations'!$F2796)*('Emission Factors'!$H$5:$H$488='GHG emissions calculations'!$H2796),INDEX('Emission Factors'!$E$5:$T$488,0,MATCH('GHG emissions calculations'!O$6,'Emission Factors'!$E$5:$T$5,0)),"",0)</f>
        <v/>
      </c>
      <c r="P2796" s="313" t="str">
        <f t="array" ref="P2796">IFERROR(
    INDEX('Emission Factors'!$E$5:$P$488,
          MATCH(1,
                ('Emission Factors'!$E$5:$E$488 = 'GHG emissions calculations'!$F2796) *
                ('Emission Factors'!$H$5:$H$488 = 'GHG emissions calculations'!$H2796),
                0),
          MATCH('GHG emissions calculations'!P$6,'Emission Factors'!$E$5:$P$5,0)),
    "")</f>
        <v/>
      </c>
      <c r="Q2796" s="311" t="str">
        <f t="array" ref="Q2796">IFERROR(
    IF(
        INDEX('Emission Factors'!$E$5:$P$488,
              MATCH(1,
                    ('Emission Factors'!$E$5:$E$488 = 'GHG emissions calculations'!$F2796) *
                    ('Emission Factors'!$H$5:$H$488 = 'GHG emissions calculations'!$H2796),
                    0),
              MATCH('GHG emissions calculations'!Q$6, 'Emission Factors'!$E$5:$P$5, 0)) &lt;&gt; "",
        INDEX('Emission Factors'!$E$5:$P$488,
              MATCH(1,
                    ('Emission Factors'!$E$5:$E$488 = 'GHG emissions calculations'!$F2796) *
                    ('Emission Factors'!$H$5:$H$488 = 'GHG emissions calculations'!$H2796),
                    0),
              MATCH('GHG emissions calculations'!Q$6, 'Emission Factors'!$E$5:$P$5, 0)),
        ""),
    "")</f>
        <v/>
      </c>
      <c r="R2796" s="311" t="str">
        <f t="array" ref="R2796">IFERROR(
    IF(
        INDEX('Emission Factors'!$E$5:$R$488,
              MATCH(1,
                    ('Emission Factors'!$E$5:$E$488 = 'GHG emissions calculations'!$F2796) *
                    ('Emission Factors'!$H$5:$H$488 = 'GHG emissions calculations'!$H2796),
                    0),
              MATCH('GHG emissions calculations'!R$6, 'Emission Factors'!$E$5:$R$5, 0)) &lt;&gt; "",
        INDEX('Emission Factors'!$E$5:$R$488,
              MATCH(1,
                    ('Emission Factors'!$E$5:$E$488 = 'GHG emissions calculations'!$F2796) *
                    ('Emission Factors'!$H$5:$H$488 = 'GHG emissions calculations'!$H2796),
                    0),
              MATCH('GHG emissions calculations'!R$6, 'Emission Factors'!$E$5:$R$5, 0)),
        ""),
    "")</f>
        <v/>
      </c>
      <c r="S2796" s="312">
        <f t="shared" si="5"/>
        <v>0</v>
      </c>
      <c r="T2796" s="23"/>
    </row>
    <row r="2797" ht="15.75" customHeight="1" outlineLevel="2">
      <c r="A2797" s="23"/>
      <c r="B2797" s="71"/>
      <c r="C2797" s="71"/>
      <c r="D2797" s="71"/>
      <c r="E2797" s="314"/>
      <c r="F2797" s="316" t="str">
        <f>Lists!AW65</f>
        <v>Machinery and equipment n.e.c. - Middle East</v>
      </c>
      <c r="G2797" s="311" t="str">
        <f t="array" ref="G2797">XLOOKUP(1,('Emission Factors'!$E$5:$E$488='GHG emissions calculations'!$F2797)*('Emission Factors'!$H$5:$H$488='GHG emissions calculations'!$H2797),INDEX('Emission Factors'!$E$5:$T$488,0,MATCH('GHG emissions calculations'!G$2670,'Emission Factors'!$E$5:$T$5,0)),"",0)</f>
        <v/>
      </c>
      <c r="H2797" s="316" t="s">
        <v>238</v>
      </c>
      <c r="I2797" s="312" t="str">
        <f>IF(
    SUMIFS('Import data'!$L$25:$L$80,
           'Import data'!$J$25:$J$80, F2797,
           'Import data'!$G$25:$G$80, 'GHG emissions calculations'!$H2797,
           'Import data'!$I$25:$I$80,$E$2672) &lt;&gt; 0,
    SUMIFS('Import data'!$L$25:$L$80,
           'Import data'!$J$25:$J$80, F2797,
           'Import data'!$G$25:$G$80, 'GHG emissions calculations'!$H2797,
           'Import data'!$I$25:$I$80,$E$2672),
    ""
)</f>
        <v/>
      </c>
      <c r="J2797" s="311" t="str">
        <f t="array" ref="J2797">IF(
    XLOOKUP(F2797, 'Import data'!$J$26:$J$47, 'Import data'!$M$26:$M$47, "", 0) = "Please add the region-specific supplier emission factor or choose a different region available in the IAEG database.",
    "",
    XLOOKUP(F2797, 'Import data'!$J$26:$J$47, 'Import data'!$M$26:$M$47, "", 0)
)</f>
        <v/>
      </c>
      <c r="K2797" s="311" t="str">
        <f t="array" ref="K2797">IFERROR(
    XLOOKUP(F2797,
            _xlws.FILTER('Supplier Emission'!$G$55:$G$79,
                   ('Supplier Emission'!$D$55:$D$79=H2797) * ('Supplier Emission'!$F$55:$F$79=$E$2764)),
            _xlws.FILTER('Supplier Emission'!$I$55:$I$79,
                   ('Supplier Emission'!$D$55:$D$79=H2797) * ('Supplier Emission'!$F$55:$F$79=$E$2764)),
            ""),
    "")</f>
        <v/>
      </c>
      <c r="L2797" s="311" t="str">
        <f t="array" ref="L2797">IFERROR(
    XLOOKUP(F2797,
            _xlws.FILTER('Supplier Emission'!$G$55:$G$79,
                   ('Supplier Emission'!$D$55:$D$79=H2797) * ('Supplier Emission'!$F$55:$F$79=$E$2764)),
            _xlws.FILTER('Supplier Emission'!$J$55:$J$79,
                   ('Supplier Emission'!$D$55:$D$79=H2797) * ('Supplier Emission'!$F$55:$F$79=$E$2764)),
            ""),
    "")</f>
        <v/>
      </c>
      <c r="M2797" s="311" t="str">
        <f t="array" ref="M2797">IFERROR(
    XLOOKUP(F2797,
            _xlws.FILTER('Supplier Emission'!$G$55:$G$79,
                   ('Supplier Emission'!$D$55:$D$79=H2797) * ('Supplier Emission'!$F$55:$F$79=$E$2764)),
            _xlws.FILTER('Supplier Emission'!$M$55:$M$79,
                   ('Supplier Emission'!$D$55:$D$79=H2797) * ('Supplier Emission'!$F$55:$F$79=$E$2764)),
            ""),
    "")</f>
        <v/>
      </c>
      <c r="N2797" s="311" t="str">
        <f t="array" ref="N2797">IFERROR(
    XLOOKUP(F2797,
            _xlws.FILTER('Supplier Emission'!$G$55:$G$79,
                   ('Supplier Emission'!$D$55:$D$79=H2797) * ('Supplier Emission'!$F$55:$F$79=$E$2764)),
            _xlws.FILTER('Supplier Emission'!$H$55:$H$79,
                   ('Supplier Emission'!$D$55:$D$79=H2797) * ('Supplier Emission'!$F$55:$F$79=$E$2764)),
            ""),
    "")</f>
        <v/>
      </c>
      <c r="O2797" s="311" t="str">
        <f t="array" ref="O2797">XLOOKUP(1,('Emission Factors'!$E$5:$E$488='GHG emissions calculations'!$F2797)*('Emission Factors'!$H$5:$H$488='GHG emissions calculations'!$H2797),INDEX('Emission Factors'!$E$5:$T$488,0,MATCH('GHG emissions calculations'!O$6,'Emission Factors'!$E$5:$T$5,0)),"",0)</f>
        <v/>
      </c>
      <c r="P2797" s="313" t="str">
        <f t="array" ref="P2797">IFERROR(
    INDEX('Emission Factors'!$E$5:$P$488,
          MATCH(1,
                ('Emission Factors'!$E$5:$E$488 = 'GHG emissions calculations'!$F2797) *
                ('Emission Factors'!$H$5:$H$488 = 'GHG emissions calculations'!$H2797),
                0),
          MATCH('GHG emissions calculations'!P$6,'Emission Factors'!$E$5:$P$5,0)),
    "")</f>
        <v/>
      </c>
      <c r="Q2797" s="311" t="str">
        <f t="array" ref="Q2797">IFERROR(
    IF(
        INDEX('Emission Factors'!$E$5:$P$488,
              MATCH(1,
                    ('Emission Factors'!$E$5:$E$488 = 'GHG emissions calculations'!$F2797) *
                    ('Emission Factors'!$H$5:$H$488 = 'GHG emissions calculations'!$H2797),
                    0),
              MATCH('GHG emissions calculations'!Q$6, 'Emission Factors'!$E$5:$P$5, 0)) &lt;&gt; "",
        INDEX('Emission Factors'!$E$5:$P$488,
              MATCH(1,
                    ('Emission Factors'!$E$5:$E$488 = 'GHG emissions calculations'!$F2797) *
                    ('Emission Factors'!$H$5:$H$488 = 'GHG emissions calculations'!$H2797),
                    0),
              MATCH('GHG emissions calculations'!Q$6, 'Emission Factors'!$E$5:$P$5, 0)),
        ""),
    "")</f>
        <v/>
      </c>
      <c r="R2797" s="311" t="str">
        <f t="array" ref="R2797">IFERROR(
    IF(
        INDEX('Emission Factors'!$E$5:$R$488,
              MATCH(1,
                    ('Emission Factors'!$E$5:$E$488 = 'GHG emissions calculations'!$F2797) *
                    ('Emission Factors'!$H$5:$H$488 = 'GHG emissions calculations'!$H2797),
                    0),
              MATCH('GHG emissions calculations'!R$6, 'Emission Factors'!$E$5:$R$5, 0)) &lt;&gt; "",
        INDEX('Emission Factors'!$E$5:$R$488,
              MATCH(1,
                    ('Emission Factors'!$E$5:$E$488 = 'GHG emissions calculations'!$F2797) *
                    ('Emission Factors'!$H$5:$H$488 = 'GHG emissions calculations'!$H2797),
                    0),
              MATCH('GHG emissions calculations'!R$6, 'Emission Factors'!$E$5:$R$5, 0)),
        ""),
    "")</f>
        <v/>
      </c>
      <c r="S2797" s="312">
        <f t="shared" si="5"/>
        <v>0</v>
      </c>
      <c r="T2797" s="23"/>
    </row>
    <row r="2798" ht="15.75" customHeight="1" outlineLevel="2">
      <c r="A2798" s="23"/>
      <c r="B2798" s="71"/>
      <c r="C2798" s="71"/>
      <c r="D2798" s="71"/>
      <c r="E2798" s="314"/>
      <c r="F2798" s="316" t="str">
        <f>Lists!AW64</f>
        <v>Machinery and equipment n.e.c. - Oceania</v>
      </c>
      <c r="G2798" s="311" t="str">
        <f t="array" ref="G2798">XLOOKUP(1,('Emission Factors'!$E$5:$E$488='GHG emissions calculations'!$F2798)*('Emission Factors'!$H$5:$H$488='GHG emissions calculations'!$H2798),INDEX('Emission Factors'!$E$5:$T$488,0,MATCH('GHG emissions calculations'!G$2670,'Emission Factors'!$E$5:$T$5,0)),"",0)</f>
        <v/>
      </c>
      <c r="H2798" s="316" t="s">
        <v>238</v>
      </c>
      <c r="I2798" s="312" t="str">
        <f>IF(
    SUMIFS('Import data'!$L$25:$L$80,
           'Import data'!$J$25:$J$80, F2798,
           'Import data'!$G$25:$G$80, 'GHG emissions calculations'!$H2798,
           'Import data'!$I$25:$I$80,$E$2672) &lt;&gt; 0,
    SUMIFS('Import data'!$L$25:$L$80,
           'Import data'!$J$25:$J$80, F2798,
           'Import data'!$G$25:$G$80, 'GHG emissions calculations'!$H2798,
           'Import data'!$I$25:$I$80,$E$2672),
    ""
)</f>
        <v/>
      </c>
      <c r="J2798" s="311" t="str">
        <f t="array" ref="J2798">IF(
    XLOOKUP(F2798, 'Import data'!$J$26:$J$47, 'Import data'!$M$26:$M$47, "", 0) = "Please add the region-specific supplier emission factor or choose a different region available in the IAEG database.",
    "",
    XLOOKUP(F2798, 'Import data'!$J$26:$J$47, 'Import data'!$M$26:$M$47, "", 0)
)</f>
        <v/>
      </c>
      <c r="K2798" s="311" t="str">
        <f t="array" ref="K2798">IFERROR(
    XLOOKUP(F2798,
            _xlws.FILTER('Supplier Emission'!$G$55:$G$79,
                   ('Supplier Emission'!$D$55:$D$79=H2798) * ('Supplier Emission'!$F$55:$F$79=$E$2764)),
            _xlws.FILTER('Supplier Emission'!$I$55:$I$79,
                   ('Supplier Emission'!$D$55:$D$79=H2798) * ('Supplier Emission'!$F$55:$F$79=$E$2764)),
            ""),
    "")</f>
        <v/>
      </c>
      <c r="L2798" s="311" t="str">
        <f t="array" ref="L2798">IFERROR(
    XLOOKUP(F2798,
            _xlws.FILTER('Supplier Emission'!$G$55:$G$79,
                   ('Supplier Emission'!$D$55:$D$79=H2798) * ('Supplier Emission'!$F$55:$F$79=$E$2764)),
            _xlws.FILTER('Supplier Emission'!$J$55:$J$79,
                   ('Supplier Emission'!$D$55:$D$79=H2798) * ('Supplier Emission'!$F$55:$F$79=$E$2764)),
            ""),
    "")</f>
        <v/>
      </c>
      <c r="M2798" s="311" t="str">
        <f t="array" ref="M2798">IFERROR(
    XLOOKUP(F2798,
            _xlws.FILTER('Supplier Emission'!$G$55:$G$79,
                   ('Supplier Emission'!$D$55:$D$79=H2798) * ('Supplier Emission'!$F$55:$F$79=$E$2764)),
            _xlws.FILTER('Supplier Emission'!$M$55:$M$79,
                   ('Supplier Emission'!$D$55:$D$79=H2798) * ('Supplier Emission'!$F$55:$F$79=$E$2764)),
            ""),
    "")</f>
        <v/>
      </c>
      <c r="N2798" s="311" t="str">
        <f t="array" ref="N2798">IFERROR(
    XLOOKUP(F2798,
            _xlws.FILTER('Supplier Emission'!$G$55:$G$79,
                   ('Supplier Emission'!$D$55:$D$79=H2798) * ('Supplier Emission'!$F$55:$F$79=$E$2764)),
            _xlws.FILTER('Supplier Emission'!$H$55:$H$79,
                   ('Supplier Emission'!$D$55:$D$79=H2798) * ('Supplier Emission'!$F$55:$F$79=$E$2764)),
            ""),
    "")</f>
        <v/>
      </c>
      <c r="O2798" s="311" t="str">
        <f t="array" ref="O2798">XLOOKUP(1,('Emission Factors'!$E$5:$E$488='GHG emissions calculations'!$F2798)*('Emission Factors'!$H$5:$H$488='GHG emissions calculations'!$H2798),INDEX('Emission Factors'!$E$5:$T$488,0,MATCH('GHG emissions calculations'!O$6,'Emission Factors'!$E$5:$T$5,0)),"",0)</f>
        <v/>
      </c>
      <c r="P2798" s="313" t="str">
        <f t="array" ref="P2798">IFERROR(
    INDEX('Emission Factors'!$E$5:$P$488,
          MATCH(1,
                ('Emission Factors'!$E$5:$E$488 = 'GHG emissions calculations'!$F2798) *
                ('Emission Factors'!$H$5:$H$488 = 'GHG emissions calculations'!$H2798),
                0),
          MATCH('GHG emissions calculations'!P$6,'Emission Factors'!$E$5:$P$5,0)),
    "")</f>
        <v/>
      </c>
      <c r="Q2798" s="311" t="str">
        <f t="array" ref="Q2798">IFERROR(
    IF(
        INDEX('Emission Factors'!$E$5:$P$488,
              MATCH(1,
                    ('Emission Factors'!$E$5:$E$488 = 'GHG emissions calculations'!$F2798) *
                    ('Emission Factors'!$H$5:$H$488 = 'GHG emissions calculations'!$H2798),
                    0),
              MATCH('GHG emissions calculations'!Q$6, 'Emission Factors'!$E$5:$P$5, 0)) &lt;&gt; "",
        INDEX('Emission Factors'!$E$5:$P$488,
              MATCH(1,
                    ('Emission Factors'!$E$5:$E$488 = 'GHG emissions calculations'!$F2798) *
                    ('Emission Factors'!$H$5:$H$488 = 'GHG emissions calculations'!$H2798),
                    0),
              MATCH('GHG emissions calculations'!Q$6, 'Emission Factors'!$E$5:$P$5, 0)),
        ""),
    "")</f>
        <v/>
      </c>
      <c r="R2798" s="311" t="str">
        <f t="array" ref="R2798">IFERROR(
    IF(
        INDEX('Emission Factors'!$E$5:$R$488,
              MATCH(1,
                    ('Emission Factors'!$E$5:$E$488 = 'GHG emissions calculations'!$F2798) *
                    ('Emission Factors'!$H$5:$H$488 = 'GHG emissions calculations'!$H2798),
                    0),
              MATCH('GHG emissions calculations'!R$6, 'Emission Factors'!$E$5:$R$5, 0)) &lt;&gt; "",
        INDEX('Emission Factors'!$E$5:$R$488,
              MATCH(1,
                    ('Emission Factors'!$E$5:$E$488 = 'GHG emissions calculations'!$F2798) *
                    ('Emission Factors'!$H$5:$H$488 = 'GHG emissions calculations'!$H2798),
                    0),
              MATCH('GHG emissions calculations'!R$6, 'Emission Factors'!$E$5:$R$5, 0)),
        ""),
    "")</f>
        <v/>
      </c>
      <c r="S2798" s="312">
        <f t="shared" si="5"/>
        <v>0</v>
      </c>
      <c r="T2798" s="23"/>
    </row>
    <row r="2799" ht="15.75" customHeight="1" outlineLevel="2">
      <c r="A2799" s="23"/>
      <c r="B2799" s="71"/>
      <c r="C2799" s="71"/>
      <c r="D2799" s="71"/>
      <c r="E2799" s="314"/>
      <c r="F2799" s="316" t="str">
        <f>Lists!AW69</f>
        <v>Machines and industrial equipment - Africa</v>
      </c>
      <c r="G2799" s="311" t="str">
        <f t="array" ref="G2799">XLOOKUP(1,('Emission Factors'!$E$5:$E$488='GHG emissions calculations'!$F2799)*('Emission Factors'!$H$5:$H$488='GHG emissions calculations'!$H2799),INDEX('Emission Factors'!$E$5:$T$488,0,MATCH('GHG emissions calculations'!G$2670,'Emission Factors'!$E$5:$T$5,0)),"",0)</f>
        <v/>
      </c>
      <c r="H2799" s="316" t="s">
        <v>238</v>
      </c>
      <c r="I2799" s="312" t="str">
        <f>IF(
    SUMIFS('Import data'!$L$25:$L$80,
           'Import data'!$J$25:$J$80, F2799,
           'Import data'!$G$25:$G$80, 'GHG emissions calculations'!$H2799,
           'Import data'!$I$25:$I$80,$E$2672) &lt;&gt; 0,
    SUMIFS('Import data'!$L$25:$L$80,
           'Import data'!$J$25:$J$80, F2799,
           'Import data'!$G$25:$G$80, 'GHG emissions calculations'!$H2799,
           'Import data'!$I$25:$I$80,$E$2672),
    ""
)</f>
        <v/>
      </c>
      <c r="J2799" s="311" t="str">
        <f t="array" ref="J2799">IF(
    XLOOKUP(F2799, 'Import data'!$J$26:$J$47, 'Import data'!$M$26:$M$47, "", 0) = "Please add the region-specific supplier emission factor or choose a different region available in the IAEG database.",
    "",
    XLOOKUP(F2799, 'Import data'!$J$26:$J$47, 'Import data'!$M$26:$M$47, "", 0)
)</f>
        <v/>
      </c>
      <c r="K2799" s="311" t="str">
        <f t="array" ref="K2799">IFERROR(
    XLOOKUP(F2799,
            _xlws.FILTER('Supplier Emission'!$G$55:$G$79,
                   ('Supplier Emission'!$D$55:$D$79=H2799) * ('Supplier Emission'!$F$55:$F$79=$E$2764)),
            _xlws.FILTER('Supplier Emission'!$I$55:$I$79,
                   ('Supplier Emission'!$D$55:$D$79=H2799) * ('Supplier Emission'!$F$55:$F$79=$E$2764)),
            ""),
    "")</f>
        <v/>
      </c>
      <c r="L2799" s="311" t="str">
        <f t="array" ref="L2799">IFERROR(
    XLOOKUP(F2799,
            _xlws.FILTER('Supplier Emission'!$G$55:$G$79,
                   ('Supplier Emission'!$D$55:$D$79=H2799) * ('Supplier Emission'!$F$55:$F$79=$E$2764)),
            _xlws.FILTER('Supplier Emission'!$J$55:$J$79,
                   ('Supplier Emission'!$D$55:$D$79=H2799) * ('Supplier Emission'!$F$55:$F$79=$E$2764)),
            ""),
    "")</f>
        <v/>
      </c>
      <c r="M2799" s="311" t="str">
        <f t="array" ref="M2799">IFERROR(
    XLOOKUP(F2799,
            _xlws.FILTER('Supplier Emission'!$G$55:$G$79,
                   ('Supplier Emission'!$D$55:$D$79=H2799) * ('Supplier Emission'!$F$55:$F$79=$E$2764)),
            _xlws.FILTER('Supplier Emission'!$M$55:$M$79,
                   ('Supplier Emission'!$D$55:$D$79=H2799) * ('Supplier Emission'!$F$55:$F$79=$E$2764)),
            ""),
    "")</f>
        <v/>
      </c>
      <c r="N2799" s="311" t="str">
        <f t="array" ref="N2799">IFERROR(
    XLOOKUP(F2799,
            _xlws.FILTER('Supplier Emission'!$G$55:$G$79,
                   ('Supplier Emission'!$D$55:$D$79=H2799) * ('Supplier Emission'!$F$55:$F$79=$E$2764)),
            _xlws.FILTER('Supplier Emission'!$H$55:$H$79,
                   ('Supplier Emission'!$D$55:$D$79=H2799) * ('Supplier Emission'!$F$55:$F$79=$E$2764)),
            ""),
    "")</f>
        <v/>
      </c>
      <c r="O2799" s="311" t="str">
        <f t="array" ref="O2799">XLOOKUP(1,('Emission Factors'!$E$5:$E$488='GHG emissions calculations'!$F2799)*('Emission Factors'!$H$5:$H$488='GHG emissions calculations'!$H2799),INDEX('Emission Factors'!$E$5:$T$488,0,MATCH('GHG emissions calculations'!O$6,'Emission Factors'!$E$5:$T$5,0)),"",0)</f>
        <v/>
      </c>
      <c r="P2799" s="313" t="str">
        <f t="array" ref="P2799">IFERROR(
    INDEX('Emission Factors'!$E$5:$P$488,
          MATCH(1,
                ('Emission Factors'!$E$5:$E$488 = 'GHG emissions calculations'!$F2799) *
                ('Emission Factors'!$H$5:$H$488 = 'GHG emissions calculations'!$H2799),
                0),
          MATCH('GHG emissions calculations'!P$6,'Emission Factors'!$E$5:$P$5,0)),
    "")</f>
        <v/>
      </c>
      <c r="Q2799" s="311" t="str">
        <f t="array" ref="Q2799">IFERROR(
    IF(
        INDEX('Emission Factors'!$E$5:$P$488,
              MATCH(1,
                    ('Emission Factors'!$E$5:$E$488 = 'GHG emissions calculations'!$F2799) *
                    ('Emission Factors'!$H$5:$H$488 = 'GHG emissions calculations'!$H2799),
                    0),
              MATCH('GHG emissions calculations'!Q$6, 'Emission Factors'!$E$5:$P$5, 0)) &lt;&gt; "",
        INDEX('Emission Factors'!$E$5:$P$488,
              MATCH(1,
                    ('Emission Factors'!$E$5:$E$488 = 'GHG emissions calculations'!$F2799) *
                    ('Emission Factors'!$H$5:$H$488 = 'GHG emissions calculations'!$H2799),
                    0),
              MATCH('GHG emissions calculations'!Q$6, 'Emission Factors'!$E$5:$P$5, 0)),
        ""),
    "")</f>
        <v/>
      </c>
      <c r="R2799" s="311" t="str">
        <f t="array" ref="R2799">IFERROR(
    IF(
        INDEX('Emission Factors'!$E$5:$R$488,
              MATCH(1,
                    ('Emission Factors'!$E$5:$E$488 = 'GHG emissions calculations'!$F2799) *
                    ('Emission Factors'!$H$5:$H$488 = 'GHG emissions calculations'!$H2799),
                    0),
              MATCH('GHG emissions calculations'!R$6, 'Emission Factors'!$E$5:$R$5, 0)) &lt;&gt; "",
        INDEX('Emission Factors'!$E$5:$R$488,
              MATCH(1,
                    ('Emission Factors'!$E$5:$E$488 = 'GHG emissions calculations'!$F2799) *
                    ('Emission Factors'!$H$5:$H$488 = 'GHG emissions calculations'!$H2799),
                    0),
              MATCH('GHG emissions calculations'!R$6, 'Emission Factors'!$E$5:$R$5, 0)),
        ""),
    "")</f>
        <v/>
      </c>
      <c r="S2799" s="312">
        <f t="shared" si="5"/>
        <v>0</v>
      </c>
      <c r="T2799" s="23"/>
    </row>
    <row r="2800" ht="15.75" customHeight="1" outlineLevel="2">
      <c r="A2800" s="23"/>
      <c r="B2800" s="71"/>
      <c r="C2800" s="71"/>
      <c r="D2800" s="71"/>
      <c r="E2800" s="314"/>
      <c r="F2800" s="316" t="str">
        <f>Lists!AW67</f>
        <v>Machines and industrial equipment - America</v>
      </c>
      <c r="G2800" s="311">
        <f t="array" ref="G2800">XLOOKUP(1,('Emission Factors'!$E$5:$E$488='GHG emissions calculations'!$F2800)*('Emission Factors'!$H$5:$H$488='GHG emissions calculations'!$H2800),INDEX('Emission Factors'!$E$5:$T$488,0,MATCH('GHG emissions calculations'!G$2670,'Emission Factors'!$E$5:$T$5,0)),"",0)</f>
        <v>3</v>
      </c>
      <c r="H2800" s="316" t="s">
        <v>238</v>
      </c>
      <c r="I2800" s="312" t="str">
        <f>IF(
    SUMIFS('Import data'!$L$25:$L$80,
           'Import data'!$J$25:$J$80, F2800,
           'Import data'!$G$25:$G$80, 'GHG emissions calculations'!$H2800,
           'Import data'!$I$25:$I$80,$E$2672) &lt;&gt; 0,
    SUMIFS('Import data'!$L$25:$L$80,
           'Import data'!$J$25:$J$80, F2800,
           'Import data'!$G$25:$G$80, 'GHG emissions calculations'!$H2800,
           'Import data'!$I$25:$I$80,$E$2672),
    ""
)</f>
        <v/>
      </c>
      <c r="J2800" s="311" t="str">
        <f t="array" ref="J2800">IF(
    XLOOKUP(F2800, 'Import data'!$J$26:$J$47, 'Import data'!$M$26:$M$47, "", 0) = "Please add the region-specific supplier emission factor or choose a different region available in the IAEG database.",
    "",
    XLOOKUP(F2800, 'Import data'!$J$26:$J$47, 'Import data'!$M$26:$M$47, "", 0)
)</f>
        <v/>
      </c>
      <c r="K2800" s="311" t="str">
        <f t="array" ref="K2800">IFERROR(
    XLOOKUP(F2800,
            _xlws.FILTER('Supplier Emission'!$G$55:$G$79,
                   ('Supplier Emission'!$D$55:$D$79=H2800) * ('Supplier Emission'!$F$55:$F$79=$E$2764)),
            _xlws.FILTER('Supplier Emission'!$I$55:$I$79,
                   ('Supplier Emission'!$D$55:$D$79=H2800) * ('Supplier Emission'!$F$55:$F$79=$E$2764)),
            ""),
    "")</f>
        <v/>
      </c>
      <c r="L2800" s="311" t="str">
        <f t="array" ref="L2800">IFERROR(
    XLOOKUP(F2800,
            _xlws.FILTER('Supplier Emission'!$G$55:$G$79,
                   ('Supplier Emission'!$D$55:$D$79=H2800) * ('Supplier Emission'!$F$55:$F$79=$E$2764)),
            _xlws.FILTER('Supplier Emission'!$J$55:$J$79,
                   ('Supplier Emission'!$D$55:$D$79=H2800) * ('Supplier Emission'!$F$55:$F$79=$E$2764)),
            ""),
    "")</f>
        <v/>
      </c>
      <c r="M2800" s="311" t="str">
        <f t="array" ref="M2800">IFERROR(
    XLOOKUP(F2800,
            _xlws.FILTER('Supplier Emission'!$G$55:$G$79,
                   ('Supplier Emission'!$D$55:$D$79=H2800) * ('Supplier Emission'!$F$55:$F$79=$E$2764)),
            _xlws.FILTER('Supplier Emission'!$M$55:$M$79,
                   ('Supplier Emission'!$D$55:$D$79=H2800) * ('Supplier Emission'!$F$55:$F$79=$E$2764)),
            ""),
    "")</f>
        <v/>
      </c>
      <c r="N2800" s="311" t="str">
        <f t="array" ref="N2800">IFERROR(
    XLOOKUP(F2800,
            _xlws.FILTER('Supplier Emission'!$G$55:$G$79,
                   ('Supplier Emission'!$D$55:$D$79=H2800) * ('Supplier Emission'!$F$55:$F$79=$E$2764)),
            _xlws.FILTER('Supplier Emission'!$H$55:$H$79,
                   ('Supplier Emission'!$D$55:$D$79=H2800) * ('Supplier Emission'!$F$55:$F$79=$E$2764)),
            ""),
    "")</f>
        <v/>
      </c>
      <c r="O2800" s="311" t="str">
        <f t="array" ref="O2800">XLOOKUP(1,('Emission Factors'!$E$5:$E$488='GHG emissions calculations'!$F2800)*('Emission Factors'!$H$5:$H$488='GHG emissions calculations'!$H2800),INDEX('Emission Factors'!$E$5:$T$488,0,MATCH('GHG emissions calculations'!O$6,'Emission Factors'!$E$5:$T$5,0)),"",0)</f>
        <v>Other industrial machinery manufacturing</v>
      </c>
      <c r="P2800" s="313">
        <f t="array" ref="P2800">IFERROR(
    INDEX('Emission Factors'!$E$5:$P$488,
          MATCH(1,
                ('Emission Factors'!$E$5:$E$488 = 'GHG emissions calculations'!$F2800) *
                ('Emission Factors'!$H$5:$H$488 = 'GHG emissions calculations'!$H2800),
                0),
          MATCH('GHG emissions calculations'!P$6,'Emission Factors'!$E$5:$P$5,0)),
    "")</f>
        <v>185</v>
      </c>
      <c r="Q2800" s="311" t="str">
        <f t="array" ref="Q2800">IFERROR(
    IF(
        INDEX('Emission Factors'!$E$5:$P$488,
              MATCH(1,
                    ('Emission Factors'!$E$5:$E$488 = 'GHG emissions calculations'!$F2800) *
                    ('Emission Factors'!$H$5:$H$488 = 'GHG emissions calculations'!$H2800),
                    0),
              MATCH('GHG emissions calculations'!Q$6, 'Emission Factors'!$E$5:$P$5, 0)) &lt;&gt; "",
        INDEX('Emission Factors'!$E$5:$P$488,
              MATCH(1,
                    ('Emission Factors'!$E$5:$E$488 = 'GHG emissions calculations'!$F2800) *
                    ('Emission Factors'!$H$5:$H$488 = 'GHG emissions calculations'!$H2800),
                    0),
              MATCH('GHG emissions calculations'!Q$6, 'Emission Factors'!$E$5:$P$5, 0)),
        ""),
    "")</f>
        <v>kgCO2e / k€</v>
      </c>
      <c r="R2800" s="311" t="str">
        <f t="array" ref="R2800">IFERROR(
    IF(
        INDEX('Emission Factors'!$E$5:$R$488,
              MATCH(1,
                    ('Emission Factors'!$E$5:$E$488 = 'GHG emissions calculations'!$F2800) *
                    ('Emission Factors'!$H$5:$H$488 = 'GHG emissions calculations'!$H2800),
                    0),
              MATCH('GHG emissions calculations'!R$6, 'Emission Factors'!$E$5:$R$5, 0)) &lt;&gt; "",
        INDEX('Emission Factors'!$E$5:$R$488,
              MATCH(1,
                    ('Emission Factors'!$E$5:$E$488 = 'GHG emissions calculations'!$F2800) *
                    ('Emission Factors'!$H$5:$H$488 = 'GHG emissions calculations'!$H2800),
                    0),
              MATCH('GHG emissions calculations'!R$6, 'Emission Factors'!$E$5:$R$5, 0)),
        ""),
    "")</f>
        <v>America</v>
      </c>
      <c r="S2800" s="312">
        <f t="shared" si="5"/>
        <v>0</v>
      </c>
      <c r="T2800" s="23"/>
    </row>
    <row r="2801" ht="15.75" customHeight="1" outlineLevel="2">
      <c r="A2801" s="23"/>
      <c r="B2801" s="71"/>
      <c r="C2801" s="71"/>
      <c r="D2801" s="71"/>
      <c r="E2801" s="314"/>
      <c r="F2801" s="316" t="str">
        <f>Lists!AW70</f>
        <v>Machines and industrial equipment - Asia</v>
      </c>
      <c r="G2801" s="311" t="str">
        <f t="array" ref="G2801">XLOOKUP(1,('Emission Factors'!$E$5:$E$488='GHG emissions calculations'!$F2801)*('Emission Factors'!$H$5:$H$488='GHG emissions calculations'!$H2801),INDEX('Emission Factors'!$E$5:$T$488,0,MATCH('GHG emissions calculations'!G$2670,'Emission Factors'!$E$5:$T$5,0)),"",0)</f>
        <v/>
      </c>
      <c r="H2801" s="316" t="s">
        <v>238</v>
      </c>
      <c r="I2801" s="312" t="str">
        <f>IF(
    SUMIFS('Import data'!$L$25:$L$80,
           'Import data'!$J$25:$J$80, F2801,
           'Import data'!$G$25:$G$80, 'GHG emissions calculations'!$H2801,
           'Import data'!$I$25:$I$80,$E$2672) &lt;&gt; 0,
    SUMIFS('Import data'!$L$25:$L$80,
           'Import data'!$J$25:$J$80, F2801,
           'Import data'!$G$25:$G$80, 'GHG emissions calculations'!$H2801,
           'Import data'!$I$25:$I$80,$E$2672),
    ""
)</f>
        <v/>
      </c>
      <c r="J2801" s="311" t="str">
        <f t="array" ref="J2801">IF(
    XLOOKUP(F2801, 'Import data'!$J$26:$J$47, 'Import data'!$M$26:$M$47, "", 0) = "Please add the region-specific supplier emission factor or choose a different region available in the IAEG database.",
    "",
    XLOOKUP(F2801, 'Import data'!$J$26:$J$47, 'Import data'!$M$26:$M$47, "", 0)
)</f>
        <v/>
      </c>
      <c r="K2801" s="311" t="str">
        <f t="array" ref="K2801">IFERROR(
    XLOOKUP(F2801,
            _xlws.FILTER('Supplier Emission'!$G$55:$G$79,
                   ('Supplier Emission'!$D$55:$D$79=H2801) * ('Supplier Emission'!$F$55:$F$79=$E$2764)),
            _xlws.FILTER('Supplier Emission'!$I$55:$I$79,
                   ('Supplier Emission'!$D$55:$D$79=H2801) * ('Supplier Emission'!$F$55:$F$79=$E$2764)),
            ""),
    "")</f>
        <v/>
      </c>
      <c r="L2801" s="311" t="str">
        <f t="array" ref="L2801">IFERROR(
    XLOOKUP(F2801,
            _xlws.FILTER('Supplier Emission'!$G$55:$G$79,
                   ('Supplier Emission'!$D$55:$D$79=H2801) * ('Supplier Emission'!$F$55:$F$79=$E$2764)),
            _xlws.FILTER('Supplier Emission'!$J$55:$J$79,
                   ('Supplier Emission'!$D$55:$D$79=H2801) * ('Supplier Emission'!$F$55:$F$79=$E$2764)),
            ""),
    "")</f>
        <v/>
      </c>
      <c r="M2801" s="311" t="str">
        <f t="array" ref="M2801">IFERROR(
    XLOOKUP(F2801,
            _xlws.FILTER('Supplier Emission'!$G$55:$G$79,
                   ('Supplier Emission'!$D$55:$D$79=H2801) * ('Supplier Emission'!$F$55:$F$79=$E$2764)),
            _xlws.FILTER('Supplier Emission'!$M$55:$M$79,
                   ('Supplier Emission'!$D$55:$D$79=H2801) * ('Supplier Emission'!$F$55:$F$79=$E$2764)),
            ""),
    "")</f>
        <v/>
      </c>
      <c r="N2801" s="311" t="str">
        <f t="array" ref="N2801">IFERROR(
    XLOOKUP(F2801,
            _xlws.FILTER('Supplier Emission'!$G$55:$G$79,
                   ('Supplier Emission'!$D$55:$D$79=H2801) * ('Supplier Emission'!$F$55:$F$79=$E$2764)),
            _xlws.FILTER('Supplier Emission'!$H$55:$H$79,
                   ('Supplier Emission'!$D$55:$D$79=H2801) * ('Supplier Emission'!$F$55:$F$79=$E$2764)),
            ""),
    "")</f>
        <v/>
      </c>
      <c r="O2801" s="311" t="str">
        <f t="array" ref="O2801">XLOOKUP(1,('Emission Factors'!$E$5:$E$488='GHG emissions calculations'!$F2801)*('Emission Factors'!$H$5:$H$488='GHG emissions calculations'!$H2801),INDEX('Emission Factors'!$E$5:$T$488,0,MATCH('GHG emissions calculations'!O$6,'Emission Factors'!$E$5:$T$5,0)),"",0)</f>
        <v/>
      </c>
      <c r="P2801" s="313" t="str">
        <f t="array" ref="P2801">IFERROR(
    INDEX('Emission Factors'!$E$5:$P$488,
          MATCH(1,
                ('Emission Factors'!$E$5:$E$488 = 'GHG emissions calculations'!$F2801) *
                ('Emission Factors'!$H$5:$H$488 = 'GHG emissions calculations'!$H2801),
                0),
          MATCH('GHG emissions calculations'!P$6,'Emission Factors'!$E$5:$P$5,0)),
    "")</f>
        <v/>
      </c>
      <c r="Q2801" s="311" t="str">
        <f t="array" ref="Q2801">IFERROR(
    IF(
        INDEX('Emission Factors'!$E$5:$P$488,
              MATCH(1,
                    ('Emission Factors'!$E$5:$E$488 = 'GHG emissions calculations'!$F2801) *
                    ('Emission Factors'!$H$5:$H$488 = 'GHG emissions calculations'!$H2801),
                    0),
              MATCH('GHG emissions calculations'!Q$6, 'Emission Factors'!$E$5:$P$5, 0)) &lt;&gt; "",
        INDEX('Emission Factors'!$E$5:$P$488,
              MATCH(1,
                    ('Emission Factors'!$E$5:$E$488 = 'GHG emissions calculations'!$F2801) *
                    ('Emission Factors'!$H$5:$H$488 = 'GHG emissions calculations'!$H2801),
                    0),
              MATCH('GHG emissions calculations'!Q$6, 'Emission Factors'!$E$5:$P$5, 0)),
        ""),
    "")</f>
        <v/>
      </c>
      <c r="R2801" s="311" t="str">
        <f t="array" ref="R2801">IFERROR(
    IF(
        INDEX('Emission Factors'!$E$5:$R$488,
              MATCH(1,
                    ('Emission Factors'!$E$5:$E$488 = 'GHG emissions calculations'!$F2801) *
                    ('Emission Factors'!$H$5:$H$488 = 'GHG emissions calculations'!$H2801),
                    0),
              MATCH('GHG emissions calculations'!R$6, 'Emission Factors'!$E$5:$R$5, 0)) &lt;&gt; "",
        INDEX('Emission Factors'!$E$5:$R$488,
              MATCH(1,
                    ('Emission Factors'!$E$5:$E$488 = 'GHG emissions calculations'!$F2801) *
                    ('Emission Factors'!$H$5:$H$488 = 'GHG emissions calculations'!$H2801),
                    0),
              MATCH('GHG emissions calculations'!R$6, 'Emission Factors'!$E$5:$R$5, 0)),
        ""),
    "")</f>
        <v/>
      </c>
      <c r="S2801" s="312">
        <f t="shared" si="5"/>
        <v>0</v>
      </c>
      <c r="T2801" s="23"/>
    </row>
    <row r="2802" ht="15.75" customHeight="1" outlineLevel="2">
      <c r="A2802" s="23"/>
      <c r="B2802" s="71"/>
      <c r="C2802" s="71"/>
      <c r="D2802" s="71"/>
      <c r="E2802" s="314"/>
      <c r="F2802" s="316" t="str">
        <f>Lists!AW68</f>
        <v>Machines and industrial equipment - Europe</v>
      </c>
      <c r="G2802" s="311" t="str">
        <f t="array" ref="G2802">XLOOKUP(1,('Emission Factors'!$E$5:$E$488='GHG emissions calculations'!$F2802)*('Emission Factors'!$H$5:$H$488='GHG emissions calculations'!$H2802),INDEX('Emission Factors'!$E$5:$T$488,0,MATCH('GHG emissions calculations'!G$2670,'Emission Factors'!$E$5:$T$5,0)),"",0)</f>
        <v/>
      </c>
      <c r="H2802" s="316" t="s">
        <v>238</v>
      </c>
      <c r="I2802" s="312" t="str">
        <f>IF(
    SUMIFS('Import data'!$L$25:$L$80,
           'Import data'!$J$25:$J$80, F2802,
           'Import data'!$G$25:$G$80, 'GHG emissions calculations'!$H2802,
           'Import data'!$I$25:$I$80,$E$2672) &lt;&gt; 0,
    SUMIFS('Import data'!$L$25:$L$80,
           'Import data'!$J$25:$J$80, F2802,
           'Import data'!$G$25:$G$80, 'GHG emissions calculations'!$H2802,
           'Import data'!$I$25:$I$80,$E$2672),
    ""
)</f>
        <v/>
      </c>
      <c r="J2802" s="311" t="str">
        <f t="array" ref="J2802">IF(
    XLOOKUP(F2802, 'Import data'!$J$26:$J$47, 'Import data'!$M$26:$M$47, "", 0) = "Please add the region-specific supplier emission factor or choose a different region available in the IAEG database.",
    "",
    XLOOKUP(F2802, 'Import data'!$J$26:$J$47, 'Import data'!$M$26:$M$47, "", 0)
)</f>
        <v/>
      </c>
      <c r="K2802" s="311" t="str">
        <f t="array" ref="K2802">IFERROR(
    XLOOKUP(F2802,
            _xlws.FILTER('Supplier Emission'!$G$55:$G$79,
                   ('Supplier Emission'!$D$55:$D$79=H2802) * ('Supplier Emission'!$F$55:$F$79=$E$2764)),
            _xlws.FILTER('Supplier Emission'!$I$55:$I$79,
                   ('Supplier Emission'!$D$55:$D$79=H2802) * ('Supplier Emission'!$F$55:$F$79=$E$2764)),
            ""),
    "")</f>
        <v/>
      </c>
      <c r="L2802" s="311" t="str">
        <f t="array" ref="L2802">IFERROR(
    XLOOKUP(F2802,
            _xlws.FILTER('Supplier Emission'!$G$55:$G$79,
                   ('Supplier Emission'!$D$55:$D$79=H2802) * ('Supplier Emission'!$F$55:$F$79=$E$2764)),
            _xlws.FILTER('Supplier Emission'!$J$55:$J$79,
                   ('Supplier Emission'!$D$55:$D$79=H2802) * ('Supplier Emission'!$F$55:$F$79=$E$2764)),
            ""),
    "")</f>
        <v/>
      </c>
      <c r="M2802" s="311" t="str">
        <f t="array" ref="M2802">IFERROR(
    XLOOKUP(F2802,
            _xlws.FILTER('Supplier Emission'!$G$55:$G$79,
                   ('Supplier Emission'!$D$55:$D$79=H2802) * ('Supplier Emission'!$F$55:$F$79=$E$2764)),
            _xlws.FILTER('Supplier Emission'!$M$55:$M$79,
                   ('Supplier Emission'!$D$55:$D$79=H2802) * ('Supplier Emission'!$F$55:$F$79=$E$2764)),
            ""),
    "")</f>
        <v/>
      </c>
      <c r="N2802" s="311" t="str">
        <f t="array" ref="N2802">IFERROR(
    XLOOKUP(F2802,
            _xlws.FILTER('Supplier Emission'!$G$55:$G$79,
                   ('Supplier Emission'!$D$55:$D$79=H2802) * ('Supplier Emission'!$F$55:$F$79=$E$2764)),
            _xlws.FILTER('Supplier Emission'!$H$55:$H$79,
                   ('Supplier Emission'!$D$55:$D$79=H2802) * ('Supplier Emission'!$F$55:$F$79=$E$2764)),
            ""),
    "")</f>
        <v/>
      </c>
      <c r="O2802" s="311" t="str">
        <f t="array" ref="O2802">XLOOKUP(1,('Emission Factors'!$E$5:$E$488='GHG emissions calculations'!$F2802)*('Emission Factors'!$H$5:$H$488='GHG emissions calculations'!$H2802),INDEX('Emission Factors'!$E$5:$T$488,0,MATCH('GHG emissions calculations'!O$6,'Emission Factors'!$E$5:$T$5,0)),"",0)</f>
        <v/>
      </c>
      <c r="P2802" s="313" t="str">
        <f t="array" ref="P2802">IFERROR(
    INDEX('Emission Factors'!$E$5:$P$488,
          MATCH(1,
                ('Emission Factors'!$E$5:$E$488 = 'GHG emissions calculations'!$F2802) *
                ('Emission Factors'!$H$5:$H$488 = 'GHG emissions calculations'!$H2802),
                0),
          MATCH('GHG emissions calculations'!P$6,'Emission Factors'!$E$5:$P$5,0)),
    "")</f>
        <v/>
      </c>
      <c r="Q2802" s="311" t="str">
        <f t="array" ref="Q2802">IFERROR(
    IF(
        INDEX('Emission Factors'!$E$5:$P$488,
              MATCH(1,
                    ('Emission Factors'!$E$5:$E$488 = 'GHG emissions calculations'!$F2802) *
                    ('Emission Factors'!$H$5:$H$488 = 'GHG emissions calculations'!$H2802),
                    0),
              MATCH('GHG emissions calculations'!Q$6, 'Emission Factors'!$E$5:$P$5, 0)) &lt;&gt; "",
        INDEX('Emission Factors'!$E$5:$P$488,
              MATCH(1,
                    ('Emission Factors'!$E$5:$E$488 = 'GHG emissions calculations'!$F2802) *
                    ('Emission Factors'!$H$5:$H$488 = 'GHG emissions calculations'!$H2802),
                    0),
              MATCH('GHG emissions calculations'!Q$6, 'Emission Factors'!$E$5:$P$5, 0)),
        ""),
    "")</f>
        <v/>
      </c>
      <c r="R2802" s="311" t="str">
        <f t="array" ref="R2802">IFERROR(
    IF(
        INDEX('Emission Factors'!$E$5:$R$488,
              MATCH(1,
                    ('Emission Factors'!$E$5:$E$488 = 'GHG emissions calculations'!$F2802) *
                    ('Emission Factors'!$H$5:$H$488 = 'GHG emissions calculations'!$H2802),
                    0),
              MATCH('GHG emissions calculations'!R$6, 'Emission Factors'!$E$5:$R$5, 0)) &lt;&gt; "",
        INDEX('Emission Factors'!$E$5:$R$488,
              MATCH(1,
                    ('Emission Factors'!$E$5:$E$488 = 'GHG emissions calculations'!$F2802) *
                    ('Emission Factors'!$H$5:$H$488 = 'GHG emissions calculations'!$H2802),
                    0),
              MATCH('GHG emissions calculations'!R$6, 'Emission Factors'!$E$5:$R$5, 0)),
        ""),
    "")</f>
        <v/>
      </c>
      <c r="S2802" s="312">
        <f t="shared" si="5"/>
        <v>0</v>
      </c>
      <c r="T2802" s="23"/>
    </row>
    <row r="2803" ht="15.75" customHeight="1" outlineLevel="2">
      <c r="A2803" s="23"/>
      <c r="B2803" s="71"/>
      <c r="C2803" s="71"/>
      <c r="D2803" s="71"/>
      <c r="E2803" s="314"/>
      <c r="F2803" s="316" t="str">
        <f>Lists!AW73</f>
        <v>Machines and industrial equipment - Global or unspecified region</v>
      </c>
      <c r="G2803" s="311" t="str">
        <f t="array" ref="G2803">XLOOKUP(1,('Emission Factors'!$E$5:$E$488='GHG emissions calculations'!$F2803)*('Emission Factors'!$H$5:$H$488='GHG emissions calculations'!$H2803),INDEX('Emission Factors'!$E$5:$T$488,0,MATCH('GHG emissions calculations'!G$2670,'Emission Factors'!$E$5:$T$5,0)),"",0)</f>
        <v/>
      </c>
      <c r="H2803" s="316" t="s">
        <v>238</v>
      </c>
      <c r="I2803" s="312" t="str">
        <f>IF(
    SUMIFS('Import data'!$L$25:$L$80,
           'Import data'!$J$25:$J$80, F2803,
           'Import data'!$G$25:$G$80, 'GHG emissions calculations'!$H2803,
           'Import data'!$I$25:$I$80,$E$2672) &lt;&gt; 0,
    SUMIFS('Import data'!$L$25:$L$80,
           'Import data'!$J$25:$J$80, F2803,
           'Import data'!$G$25:$G$80, 'GHG emissions calculations'!$H2803,
           'Import data'!$I$25:$I$80,$E$2672),
    ""
)</f>
        <v/>
      </c>
      <c r="J2803" s="311" t="str">
        <f t="array" ref="J2803">IF(
    XLOOKUP(F2803, 'Import data'!$J$26:$J$47, 'Import data'!$M$26:$M$47, "", 0) = "Please add the region-specific supplier emission factor or choose a different region available in the IAEG database.",
    "",
    XLOOKUP(F2803, 'Import data'!$J$26:$J$47, 'Import data'!$M$26:$M$47, "", 0)
)</f>
        <v/>
      </c>
      <c r="K2803" s="311" t="str">
        <f t="array" ref="K2803">IFERROR(
    XLOOKUP(F2803,
            _xlws.FILTER('Supplier Emission'!$G$55:$G$79,
                   ('Supplier Emission'!$D$55:$D$79=H2803) * ('Supplier Emission'!$F$55:$F$79=$E$2764)),
            _xlws.FILTER('Supplier Emission'!$I$55:$I$79,
                   ('Supplier Emission'!$D$55:$D$79=H2803) * ('Supplier Emission'!$F$55:$F$79=$E$2764)),
            ""),
    "")</f>
        <v/>
      </c>
      <c r="L2803" s="311" t="str">
        <f t="array" ref="L2803">IFERROR(
    XLOOKUP(F2803,
            _xlws.FILTER('Supplier Emission'!$G$55:$G$79,
                   ('Supplier Emission'!$D$55:$D$79=H2803) * ('Supplier Emission'!$F$55:$F$79=$E$2764)),
            _xlws.FILTER('Supplier Emission'!$J$55:$J$79,
                   ('Supplier Emission'!$D$55:$D$79=H2803) * ('Supplier Emission'!$F$55:$F$79=$E$2764)),
            ""),
    "")</f>
        <v/>
      </c>
      <c r="M2803" s="311" t="str">
        <f t="array" ref="M2803">IFERROR(
    XLOOKUP(F2803,
            _xlws.FILTER('Supplier Emission'!$G$55:$G$79,
                   ('Supplier Emission'!$D$55:$D$79=H2803) * ('Supplier Emission'!$F$55:$F$79=$E$2764)),
            _xlws.FILTER('Supplier Emission'!$M$55:$M$79,
                   ('Supplier Emission'!$D$55:$D$79=H2803) * ('Supplier Emission'!$F$55:$F$79=$E$2764)),
            ""),
    "")</f>
        <v/>
      </c>
      <c r="N2803" s="311" t="str">
        <f t="array" ref="N2803">IFERROR(
    XLOOKUP(F2803,
            _xlws.FILTER('Supplier Emission'!$G$55:$G$79,
                   ('Supplier Emission'!$D$55:$D$79=H2803) * ('Supplier Emission'!$F$55:$F$79=$E$2764)),
            _xlws.FILTER('Supplier Emission'!$H$55:$H$79,
                   ('Supplier Emission'!$D$55:$D$79=H2803) * ('Supplier Emission'!$F$55:$F$79=$E$2764)),
            ""),
    "")</f>
        <v/>
      </c>
      <c r="O2803" s="311" t="str">
        <f t="array" ref="O2803">XLOOKUP(1,('Emission Factors'!$E$5:$E$488='GHG emissions calculations'!$F2803)*('Emission Factors'!$H$5:$H$488='GHG emissions calculations'!$H2803),INDEX('Emission Factors'!$E$5:$T$488,0,MATCH('GHG emissions calculations'!O$6,'Emission Factors'!$E$5:$T$5,0)),"",0)</f>
        <v/>
      </c>
      <c r="P2803" s="313" t="str">
        <f t="array" ref="P2803">IFERROR(
    INDEX('Emission Factors'!$E$5:$P$488,
          MATCH(1,
                ('Emission Factors'!$E$5:$E$488 = 'GHG emissions calculations'!$F2803) *
                ('Emission Factors'!$H$5:$H$488 = 'GHG emissions calculations'!$H2803),
                0),
          MATCH('GHG emissions calculations'!P$6,'Emission Factors'!$E$5:$P$5,0)),
    "")</f>
        <v/>
      </c>
      <c r="Q2803" s="311" t="str">
        <f t="array" ref="Q2803">IFERROR(
    IF(
        INDEX('Emission Factors'!$E$5:$P$488,
              MATCH(1,
                    ('Emission Factors'!$E$5:$E$488 = 'GHG emissions calculations'!$F2803) *
                    ('Emission Factors'!$H$5:$H$488 = 'GHG emissions calculations'!$H2803),
                    0),
              MATCH('GHG emissions calculations'!Q$6, 'Emission Factors'!$E$5:$P$5, 0)) &lt;&gt; "",
        INDEX('Emission Factors'!$E$5:$P$488,
              MATCH(1,
                    ('Emission Factors'!$E$5:$E$488 = 'GHG emissions calculations'!$F2803) *
                    ('Emission Factors'!$H$5:$H$488 = 'GHG emissions calculations'!$H2803),
                    0),
              MATCH('GHG emissions calculations'!Q$6, 'Emission Factors'!$E$5:$P$5, 0)),
        ""),
    "")</f>
        <v/>
      </c>
      <c r="R2803" s="311" t="str">
        <f t="array" ref="R2803">IFERROR(
    IF(
        INDEX('Emission Factors'!$E$5:$R$488,
              MATCH(1,
                    ('Emission Factors'!$E$5:$E$488 = 'GHG emissions calculations'!$F2803) *
                    ('Emission Factors'!$H$5:$H$488 = 'GHG emissions calculations'!$H2803),
                    0),
              MATCH('GHG emissions calculations'!R$6, 'Emission Factors'!$E$5:$R$5, 0)) &lt;&gt; "",
        INDEX('Emission Factors'!$E$5:$R$488,
              MATCH(1,
                    ('Emission Factors'!$E$5:$E$488 = 'GHG emissions calculations'!$F2803) *
                    ('Emission Factors'!$H$5:$H$488 = 'GHG emissions calculations'!$H2803),
                    0),
              MATCH('GHG emissions calculations'!R$6, 'Emission Factors'!$E$5:$R$5, 0)),
        ""),
    "")</f>
        <v/>
      </c>
      <c r="S2803" s="312">
        <f t="shared" si="5"/>
        <v>0</v>
      </c>
      <c r="T2803" s="23"/>
    </row>
    <row r="2804" ht="15.75" customHeight="1" outlineLevel="2">
      <c r="A2804" s="23"/>
      <c r="B2804" s="71"/>
      <c r="C2804" s="71"/>
      <c r="D2804" s="71"/>
      <c r="E2804" s="314"/>
      <c r="F2804" s="316" t="str">
        <f>Lists!AW72</f>
        <v>Machines and industrial equipment - Middle East</v>
      </c>
      <c r="G2804" s="311" t="str">
        <f t="array" ref="G2804">XLOOKUP(1,('Emission Factors'!$E$5:$E$488='GHG emissions calculations'!$F2804)*('Emission Factors'!$H$5:$H$488='GHG emissions calculations'!$H2804),INDEX('Emission Factors'!$E$5:$T$488,0,MATCH('GHG emissions calculations'!G$2670,'Emission Factors'!$E$5:$T$5,0)),"",0)</f>
        <v/>
      </c>
      <c r="H2804" s="316" t="s">
        <v>238</v>
      </c>
      <c r="I2804" s="312" t="str">
        <f>IF(
    SUMIFS('Import data'!$L$25:$L$80,
           'Import data'!$J$25:$J$80, F2804,
           'Import data'!$G$25:$G$80, 'GHG emissions calculations'!$H2804,
           'Import data'!$I$25:$I$80,$E$2672) &lt;&gt; 0,
    SUMIFS('Import data'!$L$25:$L$80,
           'Import data'!$J$25:$J$80, F2804,
           'Import data'!$G$25:$G$80, 'GHG emissions calculations'!$H2804,
           'Import data'!$I$25:$I$80,$E$2672),
    ""
)</f>
        <v/>
      </c>
      <c r="J2804" s="311" t="str">
        <f t="array" ref="J2804">IF(
    XLOOKUP(F2804, 'Import data'!$J$26:$J$47, 'Import data'!$M$26:$M$47, "", 0) = "Please add the region-specific supplier emission factor or choose a different region available in the IAEG database.",
    "",
    XLOOKUP(F2804, 'Import data'!$J$26:$J$47, 'Import data'!$M$26:$M$47, "", 0)
)</f>
        <v/>
      </c>
      <c r="K2804" s="311" t="str">
        <f t="array" ref="K2804">IFERROR(
    XLOOKUP(F2804,
            _xlws.FILTER('Supplier Emission'!$G$55:$G$79,
                   ('Supplier Emission'!$D$55:$D$79=H2804) * ('Supplier Emission'!$F$55:$F$79=$E$2764)),
            _xlws.FILTER('Supplier Emission'!$I$55:$I$79,
                   ('Supplier Emission'!$D$55:$D$79=H2804) * ('Supplier Emission'!$F$55:$F$79=$E$2764)),
            ""),
    "")</f>
        <v/>
      </c>
      <c r="L2804" s="311" t="str">
        <f t="array" ref="L2804">IFERROR(
    XLOOKUP(F2804,
            _xlws.FILTER('Supplier Emission'!$G$55:$G$79,
                   ('Supplier Emission'!$D$55:$D$79=H2804) * ('Supplier Emission'!$F$55:$F$79=$E$2764)),
            _xlws.FILTER('Supplier Emission'!$J$55:$J$79,
                   ('Supplier Emission'!$D$55:$D$79=H2804) * ('Supplier Emission'!$F$55:$F$79=$E$2764)),
            ""),
    "")</f>
        <v/>
      </c>
      <c r="M2804" s="311" t="str">
        <f t="array" ref="M2804">IFERROR(
    XLOOKUP(F2804,
            _xlws.FILTER('Supplier Emission'!$G$55:$G$79,
                   ('Supplier Emission'!$D$55:$D$79=H2804) * ('Supplier Emission'!$F$55:$F$79=$E$2764)),
            _xlws.FILTER('Supplier Emission'!$M$55:$M$79,
                   ('Supplier Emission'!$D$55:$D$79=H2804) * ('Supplier Emission'!$F$55:$F$79=$E$2764)),
            ""),
    "")</f>
        <v/>
      </c>
      <c r="N2804" s="311" t="str">
        <f t="array" ref="N2804">IFERROR(
    XLOOKUP(F2804,
            _xlws.FILTER('Supplier Emission'!$G$55:$G$79,
                   ('Supplier Emission'!$D$55:$D$79=H2804) * ('Supplier Emission'!$F$55:$F$79=$E$2764)),
            _xlws.FILTER('Supplier Emission'!$H$55:$H$79,
                   ('Supplier Emission'!$D$55:$D$79=H2804) * ('Supplier Emission'!$F$55:$F$79=$E$2764)),
            ""),
    "")</f>
        <v/>
      </c>
      <c r="O2804" s="311" t="str">
        <f t="array" ref="O2804">XLOOKUP(1,('Emission Factors'!$E$5:$E$488='GHG emissions calculations'!$F2804)*('Emission Factors'!$H$5:$H$488='GHG emissions calculations'!$H2804),INDEX('Emission Factors'!$E$5:$T$488,0,MATCH('GHG emissions calculations'!O$6,'Emission Factors'!$E$5:$T$5,0)),"",0)</f>
        <v/>
      </c>
      <c r="P2804" s="313" t="str">
        <f t="array" ref="P2804">IFERROR(
    INDEX('Emission Factors'!$E$5:$P$488,
          MATCH(1,
                ('Emission Factors'!$E$5:$E$488 = 'GHG emissions calculations'!$F2804) *
                ('Emission Factors'!$H$5:$H$488 = 'GHG emissions calculations'!$H2804),
                0),
          MATCH('GHG emissions calculations'!P$6,'Emission Factors'!$E$5:$P$5,0)),
    "")</f>
        <v/>
      </c>
      <c r="Q2804" s="311" t="str">
        <f t="array" ref="Q2804">IFERROR(
    IF(
        INDEX('Emission Factors'!$E$5:$P$488,
              MATCH(1,
                    ('Emission Factors'!$E$5:$E$488 = 'GHG emissions calculations'!$F2804) *
                    ('Emission Factors'!$H$5:$H$488 = 'GHG emissions calculations'!$H2804),
                    0),
              MATCH('GHG emissions calculations'!Q$6, 'Emission Factors'!$E$5:$P$5, 0)) &lt;&gt; "",
        INDEX('Emission Factors'!$E$5:$P$488,
              MATCH(1,
                    ('Emission Factors'!$E$5:$E$488 = 'GHG emissions calculations'!$F2804) *
                    ('Emission Factors'!$H$5:$H$488 = 'GHG emissions calculations'!$H2804),
                    0),
              MATCH('GHG emissions calculations'!Q$6, 'Emission Factors'!$E$5:$P$5, 0)),
        ""),
    "")</f>
        <v/>
      </c>
      <c r="R2804" s="311" t="str">
        <f t="array" ref="R2804">IFERROR(
    IF(
        INDEX('Emission Factors'!$E$5:$R$488,
              MATCH(1,
                    ('Emission Factors'!$E$5:$E$488 = 'GHG emissions calculations'!$F2804) *
                    ('Emission Factors'!$H$5:$H$488 = 'GHG emissions calculations'!$H2804),
                    0),
              MATCH('GHG emissions calculations'!R$6, 'Emission Factors'!$E$5:$R$5, 0)) &lt;&gt; "",
        INDEX('Emission Factors'!$E$5:$R$488,
              MATCH(1,
                    ('Emission Factors'!$E$5:$E$488 = 'GHG emissions calculations'!$F2804) *
                    ('Emission Factors'!$H$5:$H$488 = 'GHG emissions calculations'!$H2804),
                    0),
              MATCH('GHG emissions calculations'!R$6, 'Emission Factors'!$E$5:$R$5, 0)),
        ""),
    "")</f>
        <v/>
      </c>
      <c r="S2804" s="312">
        <f t="shared" si="5"/>
        <v>0</v>
      </c>
      <c r="T2804" s="23"/>
    </row>
    <row r="2805" ht="15.75" customHeight="1" outlineLevel="2">
      <c r="A2805" s="23"/>
      <c r="B2805" s="71"/>
      <c r="C2805" s="71"/>
      <c r="D2805" s="71"/>
      <c r="E2805" s="314"/>
      <c r="F2805" s="316" t="str">
        <f>Lists!AW71</f>
        <v>Machines and industrial equipment - Oceania</v>
      </c>
      <c r="G2805" s="311" t="str">
        <f t="array" ref="G2805">XLOOKUP(1,('Emission Factors'!$E$5:$E$488='GHG emissions calculations'!$F2805)*('Emission Factors'!$H$5:$H$488='GHG emissions calculations'!$H2805),INDEX('Emission Factors'!$E$5:$T$488,0,MATCH('GHG emissions calculations'!G$2670,'Emission Factors'!$E$5:$T$5,0)),"",0)</f>
        <v/>
      </c>
      <c r="H2805" s="316" t="s">
        <v>238</v>
      </c>
      <c r="I2805" s="312" t="str">
        <f>IF(
    SUMIFS('Import data'!$L$25:$L$80,
           'Import data'!$J$25:$J$80, F2805,
           'Import data'!$G$25:$G$80, 'GHG emissions calculations'!$H2805,
           'Import data'!$I$25:$I$80,$E$2672) &lt;&gt; 0,
    SUMIFS('Import data'!$L$25:$L$80,
           'Import data'!$J$25:$J$80, F2805,
           'Import data'!$G$25:$G$80, 'GHG emissions calculations'!$H2805,
           'Import data'!$I$25:$I$80,$E$2672),
    ""
)</f>
        <v/>
      </c>
      <c r="J2805" s="311" t="str">
        <f t="array" ref="J2805">IF(
    XLOOKUP(F2805, 'Import data'!$J$26:$J$47, 'Import data'!$M$26:$M$47, "", 0) = "Please add the region-specific supplier emission factor or choose a different region available in the IAEG database.",
    "",
    XLOOKUP(F2805, 'Import data'!$J$26:$J$47, 'Import data'!$M$26:$M$47, "", 0)
)</f>
        <v/>
      </c>
      <c r="K2805" s="311" t="str">
        <f t="array" ref="K2805">IFERROR(
    XLOOKUP(F2805,
            _xlws.FILTER('Supplier Emission'!$G$55:$G$79,
                   ('Supplier Emission'!$D$55:$D$79=H2805) * ('Supplier Emission'!$F$55:$F$79=$E$2764)),
            _xlws.FILTER('Supplier Emission'!$I$55:$I$79,
                   ('Supplier Emission'!$D$55:$D$79=H2805) * ('Supplier Emission'!$F$55:$F$79=$E$2764)),
            ""),
    "")</f>
        <v/>
      </c>
      <c r="L2805" s="311" t="str">
        <f t="array" ref="L2805">IFERROR(
    XLOOKUP(F2805,
            _xlws.FILTER('Supplier Emission'!$G$55:$G$79,
                   ('Supplier Emission'!$D$55:$D$79=H2805) * ('Supplier Emission'!$F$55:$F$79=$E$2764)),
            _xlws.FILTER('Supplier Emission'!$J$55:$J$79,
                   ('Supplier Emission'!$D$55:$D$79=H2805) * ('Supplier Emission'!$F$55:$F$79=$E$2764)),
            ""),
    "")</f>
        <v/>
      </c>
      <c r="M2805" s="311" t="str">
        <f t="array" ref="M2805">IFERROR(
    XLOOKUP(F2805,
            _xlws.FILTER('Supplier Emission'!$G$55:$G$79,
                   ('Supplier Emission'!$D$55:$D$79=H2805) * ('Supplier Emission'!$F$55:$F$79=$E$2764)),
            _xlws.FILTER('Supplier Emission'!$M$55:$M$79,
                   ('Supplier Emission'!$D$55:$D$79=H2805) * ('Supplier Emission'!$F$55:$F$79=$E$2764)),
            ""),
    "")</f>
        <v/>
      </c>
      <c r="N2805" s="311" t="str">
        <f t="array" ref="N2805">IFERROR(
    XLOOKUP(F2805,
            _xlws.FILTER('Supplier Emission'!$G$55:$G$79,
                   ('Supplier Emission'!$D$55:$D$79=H2805) * ('Supplier Emission'!$F$55:$F$79=$E$2764)),
            _xlws.FILTER('Supplier Emission'!$H$55:$H$79,
                   ('Supplier Emission'!$D$55:$D$79=H2805) * ('Supplier Emission'!$F$55:$F$79=$E$2764)),
            ""),
    "")</f>
        <v/>
      </c>
      <c r="O2805" s="311" t="str">
        <f t="array" ref="O2805">XLOOKUP(1,('Emission Factors'!$E$5:$E$488='GHG emissions calculations'!$F2805)*('Emission Factors'!$H$5:$H$488='GHG emissions calculations'!$H2805),INDEX('Emission Factors'!$E$5:$T$488,0,MATCH('GHG emissions calculations'!O$6,'Emission Factors'!$E$5:$T$5,0)),"",0)</f>
        <v/>
      </c>
      <c r="P2805" s="313" t="str">
        <f t="array" ref="P2805">IFERROR(
    INDEX('Emission Factors'!$E$5:$P$488,
          MATCH(1,
                ('Emission Factors'!$E$5:$E$488 = 'GHG emissions calculations'!$F2805) *
                ('Emission Factors'!$H$5:$H$488 = 'GHG emissions calculations'!$H2805),
                0),
          MATCH('GHG emissions calculations'!P$6,'Emission Factors'!$E$5:$P$5,0)),
    "")</f>
        <v/>
      </c>
      <c r="Q2805" s="311" t="str">
        <f t="array" ref="Q2805">IFERROR(
    IF(
        INDEX('Emission Factors'!$E$5:$P$488,
              MATCH(1,
                    ('Emission Factors'!$E$5:$E$488 = 'GHG emissions calculations'!$F2805) *
                    ('Emission Factors'!$H$5:$H$488 = 'GHG emissions calculations'!$H2805),
                    0),
              MATCH('GHG emissions calculations'!Q$6, 'Emission Factors'!$E$5:$P$5, 0)) &lt;&gt; "",
        INDEX('Emission Factors'!$E$5:$P$488,
              MATCH(1,
                    ('Emission Factors'!$E$5:$E$488 = 'GHG emissions calculations'!$F2805) *
                    ('Emission Factors'!$H$5:$H$488 = 'GHG emissions calculations'!$H2805),
                    0),
              MATCH('GHG emissions calculations'!Q$6, 'Emission Factors'!$E$5:$P$5, 0)),
        ""),
    "")</f>
        <v/>
      </c>
      <c r="R2805" s="311" t="str">
        <f t="array" ref="R2805">IFERROR(
    IF(
        INDEX('Emission Factors'!$E$5:$R$488,
              MATCH(1,
                    ('Emission Factors'!$E$5:$E$488 = 'GHG emissions calculations'!$F2805) *
                    ('Emission Factors'!$H$5:$H$488 = 'GHG emissions calculations'!$H2805),
                    0),
              MATCH('GHG emissions calculations'!R$6, 'Emission Factors'!$E$5:$R$5, 0)) &lt;&gt; "",
        INDEX('Emission Factors'!$E$5:$R$488,
              MATCH(1,
                    ('Emission Factors'!$E$5:$E$488 = 'GHG emissions calculations'!$F2805) *
                    ('Emission Factors'!$H$5:$H$488 = 'GHG emissions calculations'!$H2805),
                    0),
              MATCH('GHG emissions calculations'!R$6, 'Emission Factors'!$E$5:$R$5, 0)),
        ""),
    "")</f>
        <v/>
      </c>
      <c r="S2805" s="312">
        <f t="shared" si="5"/>
        <v>0</v>
      </c>
      <c r="T2805" s="23"/>
    </row>
    <row r="2806" ht="15.75" customHeight="1" outlineLevel="2">
      <c r="A2806" s="23"/>
      <c r="B2806" s="71"/>
      <c r="C2806" s="71"/>
      <c r="D2806" s="71"/>
      <c r="E2806" s="314"/>
      <c r="F2806" s="316" t="str">
        <f>Lists!AW55</f>
        <v>Machines and industrial equipment, unspecified and unknown mass - Africa</v>
      </c>
      <c r="G2806" s="311" t="str">
        <f t="array" ref="G2806">XLOOKUP(1,('Emission Factors'!$E$5:$E$488='GHG emissions calculations'!$F2806)*('Emission Factors'!$H$5:$H$488='GHG emissions calculations'!$H2806),INDEX('Emission Factors'!$E$5:$T$488,0,MATCH('GHG emissions calculations'!G$2670,'Emission Factors'!$E$5:$T$5,0)),"",0)</f>
        <v/>
      </c>
      <c r="H2806" s="316" t="s">
        <v>238</v>
      </c>
      <c r="I2806" s="312" t="str">
        <f>IF(
    SUMIFS('Import data'!$L$25:$L$80,
           'Import data'!$J$25:$J$80, F2806,
           'Import data'!$G$25:$G$80, 'GHG emissions calculations'!$H2806,
           'Import data'!$I$25:$I$80,$E$2672) &lt;&gt; 0,
    SUMIFS('Import data'!$L$25:$L$80,
           'Import data'!$J$25:$J$80, F2806,
           'Import data'!$G$25:$G$80, 'GHG emissions calculations'!$H2806,
           'Import data'!$I$25:$I$80,$E$2672),
    ""
)</f>
        <v/>
      </c>
      <c r="J2806" s="311" t="str">
        <f t="array" ref="J2806">IF(
    XLOOKUP(F2806, 'Import data'!$J$26:$J$47, 'Import data'!$M$26:$M$47, "", 0) = "Please add the region-specific supplier emission factor or choose a different region available in the IAEG database.",
    "",
    XLOOKUP(F2806, 'Import data'!$J$26:$J$47, 'Import data'!$M$26:$M$47, "", 0)
)</f>
        <v/>
      </c>
      <c r="K2806" s="311" t="str">
        <f t="array" ref="K2806">IFERROR(
    XLOOKUP(F2806,
            _xlws.FILTER('Supplier Emission'!$G$55:$G$79,
                   ('Supplier Emission'!$D$55:$D$79=H2806) * ('Supplier Emission'!$F$55:$F$79=$E$2764)),
            _xlws.FILTER('Supplier Emission'!$I$55:$I$79,
                   ('Supplier Emission'!$D$55:$D$79=H2806) * ('Supplier Emission'!$F$55:$F$79=$E$2764)),
            ""),
    "")</f>
        <v/>
      </c>
      <c r="L2806" s="311" t="str">
        <f t="array" ref="L2806">IFERROR(
    XLOOKUP(F2806,
            _xlws.FILTER('Supplier Emission'!$G$55:$G$79,
                   ('Supplier Emission'!$D$55:$D$79=H2806) * ('Supplier Emission'!$F$55:$F$79=$E$2764)),
            _xlws.FILTER('Supplier Emission'!$J$55:$J$79,
                   ('Supplier Emission'!$D$55:$D$79=H2806) * ('Supplier Emission'!$F$55:$F$79=$E$2764)),
            ""),
    "")</f>
        <v/>
      </c>
      <c r="M2806" s="311" t="str">
        <f t="array" ref="M2806">IFERROR(
    XLOOKUP(F2806,
            _xlws.FILTER('Supplier Emission'!$G$55:$G$79,
                   ('Supplier Emission'!$D$55:$D$79=H2806) * ('Supplier Emission'!$F$55:$F$79=$E$2764)),
            _xlws.FILTER('Supplier Emission'!$M$55:$M$79,
                   ('Supplier Emission'!$D$55:$D$79=H2806) * ('Supplier Emission'!$F$55:$F$79=$E$2764)),
            ""),
    "")</f>
        <v/>
      </c>
      <c r="N2806" s="311" t="str">
        <f t="array" ref="N2806">IFERROR(
    XLOOKUP(F2806,
            _xlws.FILTER('Supplier Emission'!$G$55:$G$79,
                   ('Supplier Emission'!$D$55:$D$79=H2806) * ('Supplier Emission'!$F$55:$F$79=$E$2764)),
            _xlws.FILTER('Supplier Emission'!$H$55:$H$79,
                   ('Supplier Emission'!$D$55:$D$79=H2806) * ('Supplier Emission'!$F$55:$F$79=$E$2764)),
            ""),
    "")</f>
        <v/>
      </c>
      <c r="O2806" s="311" t="str">
        <f t="array" ref="O2806">XLOOKUP(1,('Emission Factors'!$E$5:$E$488='GHG emissions calculations'!$F2806)*('Emission Factors'!$H$5:$H$488='GHG emissions calculations'!$H2806),INDEX('Emission Factors'!$E$5:$T$488,0,MATCH('GHG emissions calculations'!O$6,'Emission Factors'!$E$5:$T$5,0)),"",0)</f>
        <v/>
      </c>
      <c r="P2806" s="313" t="str">
        <f t="array" ref="P2806">IFERROR(
    INDEX('Emission Factors'!$E$5:$P$488,
          MATCH(1,
                ('Emission Factors'!$E$5:$E$488 = 'GHG emissions calculations'!$F2806) *
                ('Emission Factors'!$H$5:$H$488 = 'GHG emissions calculations'!$H2806),
                0),
          MATCH('GHG emissions calculations'!P$6,'Emission Factors'!$E$5:$P$5,0)),
    "")</f>
        <v/>
      </c>
      <c r="Q2806" s="311" t="str">
        <f t="array" ref="Q2806">IFERROR(
    IF(
        INDEX('Emission Factors'!$E$5:$P$488,
              MATCH(1,
                    ('Emission Factors'!$E$5:$E$488 = 'GHG emissions calculations'!$F2806) *
                    ('Emission Factors'!$H$5:$H$488 = 'GHG emissions calculations'!$H2806),
                    0),
              MATCH('GHG emissions calculations'!Q$6, 'Emission Factors'!$E$5:$P$5, 0)) &lt;&gt; "",
        INDEX('Emission Factors'!$E$5:$P$488,
              MATCH(1,
                    ('Emission Factors'!$E$5:$E$488 = 'GHG emissions calculations'!$F2806) *
                    ('Emission Factors'!$H$5:$H$488 = 'GHG emissions calculations'!$H2806),
                    0),
              MATCH('GHG emissions calculations'!Q$6, 'Emission Factors'!$E$5:$P$5, 0)),
        ""),
    "")</f>
        <v/>
      </c>
      <c r="R2806" s="311" t="str">
        <f t="array" ref="R2806">IFERROR(
    IF(
        INDEX('Emission Factors'!$E$5:$R$488,
              MATCH(1,
                    ('Emission Factors'!$E$5:$E$488 = 'GHG emissions calculations'!$F2806) *
                    ('Emission Factors'!$H$5:$H$488 = 'GHG emissions calculations'!$H2806),
                    0),
              MATCH('GHG emissions calculations'!R$6, 'Emission Factors'!$E$5:$R$5, 0)) &lt;&gt; "",
        INDEX('Emission Factors'!$E$5:$R$488,
              MATCH(1,
                    ('Emission Factors'!$E$5:$E$488 = 'GHG emissions calculations'!$F2806) *
                    ('Emission Factors'!$H$5:$H$488 = 'GHG emissions calculations'!$H2806),
                    0),
              MATCH('GHG emissions calculations'!R$6, 'Emission Factors'!$E$5:$R$5, 0)),
        ""),
    "")</f>
        <v/>
      </c>
      <c r="S2806" s="312">
        <f t="shared" si="5"/>
        <v>0</v>
      </c>
      <c r="T2806" s="23"/>
    </row>
    <row r="2807" ht="15.75" customHeight="1" outlineLevel="2">
      <c r="A2807" s="23"/>
      <c r="B2807" s="71"/>
      <c r="C2807" s="71"/>
      <c r="D2807" s="71"/>
      <c r="E2807" s="314"/>
      <c r="F2807" s="316" t="str">
        <f>Lists!AW53</f>
        <v>Machines and industrial equipment, unspecified and unknown mass - America</v>
      </c>
      <c r="G2807" s="311">
        <f t="array" ref="G2807">XLOOKUP(1,('Emission Factors'!$E$5:$E$488='GHG emissions calculations'!$F2807)*('Emission Factors'!$H$5:$H$488='GHG emissions calculations'!$H2807),INDEX('Emission Factors'!$E$5:$T$488,0,MATCH('GHG emissions calculations'!G$2670,'Emission Factors'!$E$5:$T$5,0)),"",0)</f>
        <v>1</v>
      </c>
      <c r="H2807" s="316" t="s">
        <v>238</v>
      </c>
      <c r="I2807" s="312" t="str">
        <f>IF(
    SUMIFS('Import data'!$L$25:$L$80,
           'Import data'!$J$25:$J$80, F2807,
           'Import data'!$G$25:$G$80, 'GHG emissions calculations'!$H2807,
           'Import data'!$I$25:$I$80,$E$2672) &lt;&gt; 0,
    SUMIFS('Import data'!$L$25:$L$80,
           'Import data'!$J$25:$J$80, F2807,
           'Import data'!$G$25:$G$80, 'GHG emissions calculations'!$H2807,
           'Import data'!$I$25:$I$80,$E$2672),
    ""
)</f>
        <v/>
      </c>
      <c r="J2807" s="311" t="str">
        <f t="array" ref="J2807">IF(
    XLOOKUP(F2807, 'Import data'!$J$26:$J$47, 'Import data'!$M$26:$M$47, "", 0) = "Please add the region-specific supplier emission factor or choose a different region available in the IAEG database.",
    "",
    XLOOKUP(F2807, 'Import data'!$J$26:$J$47, 'Import data'!$M$26:$M$47, "", 0)
)</f>
        <v/>
      </c>
      <c r="K2807" s="311" t="str">
        <f t="array" ref="K2807">IFERROR(
    XLOOKUP(F2807,
            _xlws.FILTER('Supplier Emission'!$G$55:$G$79,
                   ('Supplier Emission'!$D$55:$D$79=H2807) * ('Supplier Emission'!$F$55:$F$79=$E$2764)),
            _xlws.FILTER('Supplier Emission'!$I$55:$I$79,
                   ('Supplier Emission'!$D$55:$D$79=H2807) * ('Supplier Emission'!$F$55:$F$79=$E$2764)),
            ""),
    "")</f>
        <v/>
      </c>
      <c r="L2807" s="311" t="str">
        <f t="array" ref="L2807">IFERROR(
    XLOOKUP(F2807,
            _xlws.FILTER('Supplier Emission'!$G$55:$G$79,
                   ('Supplier Emission'!$D$55:$D$79=H2807) * ('Supplier Emission'!$F$55:$F$79=$E$2764)),
            _xlws.FILTER('Supplier Emission'!$J$55:$J$79,
                   ('Supplier Emission'!$D$55:$D$79=H2807) * ('Supplier Emission'!$F$55:$F$79=$E$2764)),
            ""),
    "")</f>
        <v/>
      </c>
      <c r="M2807" s="311" t="str">
        <f t="array" ref="M2807">IFERROR(
    XLOOKUP(F2807,
            _xlws.FILTER('Supplier Emission'!$G$55:$G$79,
                   ('Supplier Emission'!$D$55:$D$79=H2807) * ('Supplier Emission'!$F$55:$F$79=$E$2764)),
            _xlws.FILTER('Supplier Emission'!$M$55:$M$79,
                   ('Supplier Emission'!$D$55:$D$79=H2807) * ('Supplier Emission'!$F$55:$F$79=$E$2764)),
            ""),
    "")</f>
        <v/>
      </c>
      <c r="N2807" s="311" t="str">
        <f t="array" ref="N2807">IFERROR(
    XLOOKUP(F2807,
            _xlws.FILTER('Supplier Emission'!$G$55:$G$79,
                   ('Supplier Emission'!$D$55:$D$79=H2807) * ('Supplier Emission'!$F$55:$F$79=$E$2764)),
            _xlws.FILTER('Supplier Emission'!$H$55:$H$79,
                   ('Supplier Emission'!$D$55:$D$79=H2807) * ('Supplier Emission'!$F$55:$F$79=$E$2764)),
            ""),
    "")</f>
        <v/>
      </c>
      <c r="O2807" s="311" t="str">
        <f t="array" ref="O2807">XLOOKUP(1,('Emission Factors'!$E$5:$E$488='GHG emissions calculations'!$F2807)*('Emission Factors'!$H$5:$H$488='GHG emissions calculations'!$H2807),INDEX('Emission Factors'!$E$5:$T$488,0,MATCH('GHG emissions calculations'!O$6,'Emission Factors'!$E$5:$T$5,0)),"",0)</f>
        <v>Rental and operating leasing services of commercial and industrial machinery and equipment</v>
      </c>
      <c r="P2807" s="313">
        <f t="array" ref="P2807">IFERROR(
    INDEX('Emission Factors'!$E$5:$P$488,
          MATCH(1,
                ('Emission Factors'!$E$5:$E$488 = 'GHG emissions calculations'!$F2807) *
                ('Emission Factors'!$H$5:$H$488 = 'GHG emissions calculations'!$H2807),
                0),
          MATCH('GHG emissions calculations'!P$6,'Emission Factors'!$E$5:$P$5,0)),
    "")</f>
        <v>600.745</v>
      </c>
      <c r="Q2807" s="311" t="str">
        <f t="array" ref="Q2807">IFERROR(
    IF(
        INDEX('Emission Factors'!$E$5:$P$488,
              MATCH(1,
                    ('Emission Factors'!$E$5:$E$488 = 'GHG emissions calculations'!$F2807) *
                    ('Emission Factors'!$H$5:$H$488 = 'GHG emissions calculations'!$H2807),
                    0),
              MATCH('GHG emissions calculations'!Q$6, 'Emission Factors'!$E$5:$P$5, 0)) &lt;&gt; "",
        INDEX('Emission Factors'!$E$5:$P$488,
              MATCH(1,
                    ('Emission Factors'!$E$5:$E$488 = 'GHG emissions calculations'!$F2807) *
                    ('Emission Factors'!$H$5:$H$488 = 'GHG emissions calculations'!$H2807),
                    0),
              MATCH('GHG emissions calculations'!Q$6, 'Emission Factors'!$E$5:$P$5, 0)),
        ""),
    "")</f>
        <v>kgCO2e / k€</v>
      </c>
      <c r="R2807" s="311" t="str">
        <f t="array" ref="R2807">IFERROR(
    IF(
        INDEX('Emission Factors'!$E$5:$R$488,
              MATCH(1,
                    ('Emission Factors'!$E$5:$E$488 = 'GHG emissions calculations'!$F2807) *
                    ('Emission Factors'!$H$5:$H$488 = 'GHG emissions calculations'!$H2807),
                    0),
              MATCH('GHG emissions calculations'!R$6, 'Emission Factors'!$E$5:$R$5, 0)) &lt;&gt; "",
        INDEX('Emission Factors'!$E$5:$R$488,
              MATCH(1,
                    ('Emission Factors'!$E$5:$E$488 = 'GHG emissions calculations'!$F2807) *
                    ('Emission Factors'!$H$5:$H$488 = 'GHG emissions calculations'!$H2807),
                    0),
              MATCH('GHG emissions calculations'!R$6, 'Emission Factors'!$E$5:$R$5, 0)),
        ""),
    "")</f>
        <v>America</v>
      </c>
      <c r="S2807" s="312">
        <f t="shared" si="5"/>
        <v>0</v>
      </c>
      <c r="T2807" s="23"/>
    </row>
    <row r="2808" ht="15.75" customHeight="1" outlineLevel="2">
      <c r="A2808" s="23"/>
      <c r="B2808" s="71"/>
      <c r="C2808" s="71"/>
      <c r="D2808" s="71"/>
      <c r="E2808" s="314"/>
      <c r="F2808" s="316" t="str">
        <f>Lists!AW56</f>
        <v>Machines and industrial equipment, unspecified and unknown mass - Asia</v>
      </c>
      <c r="G2808" s="311" t="str">
        <f t="array" ref="G2808">XLOOKUP(1,('Emission Factors'!$E$5:$E$488='GHG emissions calculations'!$F2808)*('Emission Factors'!$H$5:$H$488='GHG emissions calculations'!$H2808),INDEX('Emission Factors'!$E$5:$T$488,0,MATCH('GHG emissions calculations'!G$2670,'Emission Factors'!$E$5:$T$5,0)),"",0)</f>
        <v/>
      </c>
      <c r="H2808" s="316" t="s">
        <v>238</v>
      </c>
      <c r="I2808" s="312" t="str">
        <f>IF(
    SUMIFS('Import data'!$L$25:$L$80,
           'Import data'!$J$25:$J$80, F2808,
           'Import data'!$G$25:$G$80, 'GHG emissions calculations'!$H2808,
           'Import data'!$I$25:$I$80,$E$2672) &lt;&gt; 0,
    SUMIFS('Import data'!$L$25:$L$80,
           'Import data'!$J$25:$J$80, F2808,
           'Import data'!$G$25:$G$80, 'GHG emissions calculations'!$H2808,
           'Import data'!$I$25:$I$80,$E$2672),
    ""
)</f>
        <v/>
      </c>
      <c r="J2808" s="311" t="str">
        <f t="array" ref="J2808">IF(
    XLOOKUP(F2808, 'Import data'!$J$26:$J$47, 'Import data'!$M$26:$M$47, "", 0) = "Please add the region-specific supplier emission factor or choose a different region available in the IAEG database.",
    "",
    XLOOKUP(F2808, 'Import data'!$J$26:$J$47, 'Import data'!$M$26:$M$47, "", 0)
)</f>
        <v/>
      </c>
      <c r="K2808" s="311" t="str">
        <f t="array" ref="K2808">IFERROR(
    XLOOKUP(F2808,
            _xlws.FILTER('Supplier Emission'!$G$55:$G$79,
                   ('Supplier Emission'!$D$55:$D$79=H2808) * ('Supplier Emission'!$F$55:$F$79=$E$2764)),
            _xlws.FILTER('Supplier Emission'!$I$55:$I$79,
                   ('Supplier Emission'!$D$55:$D$79=H2808) * ('Supplier Emission'!$F$55:$F$79=$E$2764)),
            ""),
    "")</f>
        <v/>
      </c>
      <c r="L2808" s="311" t="str">
        <f t="array" ref="L2808">IFERROR(
    XLOOKUP(F2808,
            _xlws.FILTER('Supplier Emission'!$G$55:$G$79,
                   ('Supplier Emission'!$D$55:$D$79=H2808) * ('Supplier Emission'!$F$55:$F$79=$E$2764)),
            _xlws.FILTER('Supplier Emission'!$J$55:$J$79,
                   ('Supplier Emission'!$D$55:$D$79=H2808) * ('Supplier Emission'!$F$55:$F$79=$E$2764)),
            ""),
    "")</f>
        <v/>
      </c>
      <c r="M2808" s="311" t="str">
        <f t="array" ref="M2808">IFERROR(
    XLOOKUP(F2808,
            _xlws.FILTER('Supplier Emission'!$G$55:$G$79,
                   ('Supplier Emission'!$D$55:$D$79=H2808) * ('Supplier Emission'!$F$55:$F$79=$E$2764)),
            _xlws.FILTER('Supplier Emission'!$M$55:$M$79,
                   ('Supplier Emission'!$D$55:$D$79=H2808) * ('Supplier Emission'!$F$55:$F$79=$E$2764)),
            ""),
    "")</f>
        <v/>
      </c>
      <c r="N2808" s="311" t="str">
        <f t="array" ref="N2808">IFERROR(
    XLOOKUP(F2808,
            _xlws.FILTER('Supplier Emission'!$G$55:$G$79,
                   ('Supplier Emission'!$D$55:$D$79=H2808) * ('Supplier Emission'!$F$55:$F$79=$E$2764)),
            _xlws.FILTER('Supplier Emission'!$H$55:$H$79,
                   ('Supplier Emission'!$D$55:$D$79=H2808) * ('Supplier Emission'!$F$55:$F$79=$E$2764)),
            ""),
    "")</f>
        <v/>
      </c>
      <c r="O2808" s="311" t="str">
        <f t="array" ref="O2808">XLOOKUP(1,('Emission Factors'!$E$5:$E$488='GHG emissions calculations'!$F2808)*('Emission Factors'!$H$5:$H$488='GHG emissions calculations'!$H2808),INDEX('Emission Factors'!$E$5:$T$488,0,MATCH('GHG emissions calculations'!O$6,'Emission Factors'!$E$5:$T$5,0)),"",0)</f>
        <v/>
      </c>
      <c r="P2808" s="313" t="str">
        <f t="array" ref="P2808">IFERROR(
    INDEX('Emission Factors'!$E$5:$P$488,
          MATCH(1,
                ('Emission Factors'!$E$5:$E$488 = 'GHG emissions calculations'!$F2808) *
                ('Emission Factors'!$H$5:$H$488 = 'GHG emissions calculations'!$H2808),
                0),
          MATCH('GHG emissions calculations'!P$6,'Emission Factors'!$E$5:$P$5,0)),
    "")</f>
        <v/>
      </c>
      <c r="Q2808" s="311" t="str">
        <f t="array" ref="Q2808">IFERROR(
    IF(
        INDEX('Emission Factors'!$E$5:$P$488,
              MATCH(1,
                    ('Emission Factors'!$E$5:$E$488 = 'GHG emissions calculations'!$F2808) *
                    ('Emission Factors'!$H$5:$H$488 = 'GHG emissions calculations'!$H2808),
                    0),
              MATCH('GHG emissions calculations'!Q$6, 'Emission Factors'!$E$5:$P$5, 0)) &lt;&gt; "",
        INDEX('Emission Factors'!$E$5:$P$488,
              MATCH(1,
                    ('Emission Factors'!$E$5:$E$488 = 'GHG emissions calculations'!$F2808) *
                    ('Emission Factors'!$H$5:$H$488 = 'GHG emissions calculations'!$H2808),
                    0),
              MATCH('GHG emissions calculations'!Q$6, 'Emission Factors'!$E$5:$P$5, 0)),
        ""),
    "")</f>
        <v/>
      </c>
      <c r="R2808" s="311" t="str">
        <f t="array" ref="R2808">IFERROR(
    IF(
        INDEX('Emission Factors'!$E$5:$R$488,
              MATCH(1,
                    ('Emission Factors'!$E$5:$E$488 = 'GHG emissions calculations'!$F2808) *
                    ('Emission Factors'!$H$5:$H$488 = 'GHG emissions calculations'!$H2808),
                    0),
              MATCH('GHG emissions calculations'!R$6, 'Emission Factors'!$E$5:$R$5, 0)) &lt;&gt; "",
        INDEX('Emission Factors'!$E$5:$R$488,
              MATCH(1,
                    ('Emission Factors'!$E$5:$E$488 = 'GHG emissions calculations'!$F2808) *
                    ('Emission Factors'!$H$5:$H$488 = 'GHG emissions calculations'!$H2808),
                    0),
              MATCH('GHG emissions calculations'!R$6, 'Emission Factors'!$E$5:$R$5, 0)),
        ""),
    "")</f>
        <v/>
      </c>
      <c r="S2808" s="312">
        <f t="shared" si="5"/>
        <v>0</v>
      </c>
      <c r="T2808" s="23"/>
    </row>
    <row r="2809" ht="15.75" customHeight="1" outlineLevel="2">
      <c r="A2809" s="23"/>
      <c r="B2809" s="71"/>
      <c r="C2809" s="71"/>
      <c r="D2809" s="71"/>
      <c r="E2809" s="314"/>
      <c r="F2809" s="316" t="str">
        <f>Lists!AW54</f>
        <v>Machines and industrial equipment, unspecified and unknown mass - Europe</v>
      </c>
      <c r="G2809" s="311" t="str">
        <f t="array" ref="G2809">XLOOKUP(1,('Emission Factors'!$E$5:$E$488='GHG emissions calculations'!$F2809)*('Emission Factors'!$H$5:$H$488='GHG emissions calculations'!$H2809),INDEX('Emission Factors'!$E$5:$T$488,0,MATCH('GHG emissions calculations'!G$2670,'Emission Factors'!$E$5:$T$5,0)),"",0)</f>
        <v/>
      </c>
      <c r="H2809" s="316" t="s">
        <v>238</v>
      </c>
      <c r="I2809" s="312" t="str">
        <f>IF(
    SUMIFS('Import data'!$L$25:$L$80,
           'Import data'!$J$25:$J$80, F2809,
           'Import data'!$G$25:$G$80, 'GHG emissions calculations'!$H2809,
           'Import data'!$I$25:$I$80,$E$2672) &lt;&gt; 0,
    SUMIFS('Import data'!$L$25:$L$80,
           'Import data'!$J$25:$J$80, F2809,
           'Import data'!$G$25:$G$80, 'GHG emissions calculations'!$H2809,
           'Import data'!$I$25:$I$80,$E$2672),
    ""
)</f>
        <v/>
      </c>
      <c r="J2809" s="311" t="str">
        <f t="array" ref="J2809">IF(
    XLOOKUP(F2809, 'Import data'!$J$26:$J$47, 'Import data'!$M$26:$M$47, "", 0) = "Please add the region-specific supplier emission factor or choose a different region available in the IAEG database.",
    "",
    XLOOKUP(F2809, 'Import data'!$J$26:$J$47, 'Import data'!$M$26:$M$47, "", 0)
)</f>
        <v/>
      </c>
      <c r="K2809" s="311" t="str">
        <f t="array" ref="K2809">IFERROR(
    XLOOKUP(F2809,
            _xlws.FILTER('Supplier Emission'!$G$55:$G$79,
                   ('Supplier Emission'!$D$55:$D$79=H2809) * ('Supplier Emission'!$F$55:$F$79=$E$2764)),
            _xlws.FILTER('Supplier Emission'!$I$55:$I$79,
                   ('Supplier Emission'!$D$55:$D$79=H2809) * ('Supplier Emission'!$F$55:$F$79=$E$2764)),
            ""),
    "")</f>
        <v/>
      </c>
      <c r="L2809" s="311" t="str">
        <f t="array" ref="L2809">IFERROR(
    XLOOKUP(F2809,
            _xlws.FILTER('Supplier Emission'!$G$55:$G$79,
                   ('Supplier Emission'!$D$55:$D$79=H2809) * ('Supplier Emission'!$F$55:$F$79=$E$2764)),
            _xlws.FILTER('Supplier Emission'!$J$55:$J$79,
                   ('Supplier Emission'!$D$55:$D$79=H2809) * ('Supplier Emission'!$F$55:$F$79=$E$2764)),
            ""),
    "")</f>
        <v/>
      </c>
      <c r="M2809" s="311" t="str">
        <f t="array" ref="M2809">IFERROR(
    XLOOKUP(F2809,
            _xlws.FILTER('Supplier Emission'!$G$55:$G$79,
                   ('Supplier Emission'!$D$55:$D$79=H2809) * ('Supplier Emission'!$F$55:$F$79=$E$2764)),
            _xlws.FILTER('Supplier Emission'!$M$55:$M$79,
                   ('Supplier Emission'!$D$55:$D$79=H2809) * ('Supplier Emission'!$F$55:$F$79=$E$2764)),
            ""),
    "")</f>
        <v/>
      </c>
      <c r="N2809" s="311" t="str">
        <f t="array" ref="N2809">IFERROR(
    XLOOKUP(F2809,
            _xlws.FILTER('Supplier Emission'!$G$55:$G$79,
                   ('Supplier Emission'!$D$55:$D$79=H2809) * ('Supplier Emission'!$F$55:$F$79=$E$2764)),
            _xlws.FILTER('Supplier Emission'!$H$55:$H$79,
                   ('Supplier Emission'!$D$55:$D$79=H2809) * ('Supplier Emission'!$F$55:$F$79=$E$2764)),
            ""),
    "")</f>
        <v/>
      </c>
      <c r="O2809" s="311" t="str">
        <f t="array" ref="O2809">XLOOKUP(1,('Emission Factors'!$E$5:$E$488='GHG emissions calculations'!$F2809)*('Emission Factors'!$H$5:$H$488='GHG emissions calculations'!$H2809),INDEX('Emission Factors'!$E$5:$T$488,0,MATCH('GHG emissions calculations'!O$6,'Emission Factors'!$E$5:$T$5,0)),"",0)</f>
        <v/>
      </c>
      <c r="P2809" s="313" t="str">
        <f t="array" ref="P2809">IFERROR(
    INDEX('Emission Factors'!$E$5:$P$488,
          MATCH(1,
                ('Emission Factors'!$E$5:$E$488 = 'GHG emissions calculations'!$F2809) *
                ('Emission Factors'!$H$5:$H$488 = 'GHG emissions calculations'!$H2809),
                0),
          MATCH('GHG emissions calculations'!P$6,'Emission Factors'!$E$5:$P$5,0)),
    "")</f>
        <v/>
      </c>
      <c r="Q2809" s="311" t="str">
        <f t="array" ref="Q2809">IFERROR(
    IF(
        INDEX('Emission Factors'!$E$5:$P$488,
              MATCH(1,
                    ('Emission Factors'!$E$5:$E$488 = 'GHG emissions calculations'!$F2809) *
                    ('Emission Factors'!$H$5:$H$488 = 'GHG emissions calculations'!$H2809),
                    0),
              MATCH('GHG emissions calculations'!Q$6, 'Emission Factors'!$E$5:$P$5, 0)) &lt;&gt; "",
        INDEX('Emission Factors'!$E$5:$P$488,
              MATCH(1,
                    ('Emission Factors'!$E$5:$E$488 = 'GHG emissions calculations'!$F2809) *
                    ('Emission Factors'!$H$5:$H$488 = 'GHG emissions calculations'!$H2809),
                    0),
              MATCH('GHG emissions calculations'!Q$6, 'Emission Factors'!$E$5:$P$5, 0)),
        ""),
    "")</f>
        <v/>
      </c>
      <c r="R2809" s="311" t="str">
        <f t="array" ref="R2809">IFERROR(
    IF(
        INDEX('Emission Factors'!$E$5:$R$488,
              MATCH(1,
                    ('Emission Factors'!$E$5:$E$488 = 'GHG emissions calculations'!$F2809) *
                    ('Emission Factors'!$H$5:$H$488 = 'GHG emissions calculations'!$H2809),
                    0),
              MATCH('GHG emissions calculations'!R$6, 'Emission Factors'!$E$5:$R$5, 0)) &lt;&gt; "",
        INDEX('Emission Factors'!$E$5:$R$488,
              MATCH(1,
                    ('Emission Factors'!$E$5:$E$488 = 'GHG emissions calculations'!$F2809) *
                    ('Emission Factors'!$H$5:$H$488 = 'GHG emissions calculations'!$H2809),
                    0),
              MATCH('GHG emissions calculations'!R$6, 'Emission Factors'!$E$5:$R$5, 0)),
        ""),
    "")</f>
        <v/>
      </c>
      <c r="S2809" s="312">
        <f t="shared" si="5"/>
        <v>0</v>
      </c>
      <c r="T2809" s="23"/>
    </row>
    <row r="2810" ht="15.75" customHeight="1" outlineLevel="2">
      <c r="A2810" s="23"/>
      <c r="B2810" s="71"/>
      <c r="C2810" s="71"/>
      <c r="D2810" s="71"/>
      <c r="E2810" s="314"/>
      <c r="F2810" s="316" t="str">
        <f>Lists!AW59</f>
        <v>Machines and industrial equipment, unspecified and unknown mass - Global or unspecified region</v>
      </c>
      <c r="G2810" s="311" t="str">
        <f t="array" ref="G2810">XLOOKUP(1,('Emission Factors'!$E$5:$E$488='GHG emissions calculations'!$F2810)*('Emission Factors'!$H$5:$H$488='GHG emissions calculations'!$H2810),INDEX('Emission Factors'!$E$5:$T$488,0,MATCH('GHG emissions calculations'!G$2670,'Emission Factors'!$E$5:$T$5,0)),"",0)</f>
        <v/>
      </c>
      <c r="H2810" s="316" t="s">
        <v>238</v>
      </c>
      <c r="I2810" s="312" t="str">
        <f>IF(
    SUMIFS('Import data'!$L$25:$L$80,
           'Import data'!$J$25:$J$80, F2810,
           'Import data'!$G$25:$G$80, 'GHG emissions calculations'!$H2810,
           'Import data'!$I$25:$I$80,$E$2672) &lt;&gt; 0,
    SUMIFS('Import data'!$L$25:$L$80,
           'Import data'!$J$25:$J$80, F2810,
           'Import data'!$G$25:$G$80, 'GHG emissions calculations'!$H2810,
           'Import data'!$I$25:$I$80,$E$2672),
    ""
)</f>
        <v/>
      </c>
      <c r="J2810" s="311" t="str">
        <f t="array" ref="J2810">IF(
    XLOOKUP(F2810, 'Import data'!$J$26:$J$47, 'Import data'!$M$26:$M$47, "", 0) = "Please add the region-specific supplier emission factor or choose a different region available in the IAEG database.",
    "",
    XLOOKUP(F2810, 'Import data'!$J$26:$J$47, 'Import data'!$M$26:$M$47, "", 0)
)</f>
        <v/>
      </c>
      <c r="K2810" s="311" t="str">
        <f t="array" ref="K2810">IFERROR(
    XLOOKUP(F2810,
            _xlws.FILTER('Supplier Emission'!$G$55:$G$79,
                   ('Supplier Emission'!$D$55:$D$79=H2810) * ('Supplier Emission'!$F$55:$F$79=$E$2764)),
            _xlws.FILTER('Supplier Emission'!$I$55:$I$79,
                   ('Supplier Emission'!$D$55:$D$79=H2810) * ('Supplier Emission'!$F$55:$F$79=$E$2764)),
            ""),
    "")</f>
        <v/>
      </c>
      <c r="L2810" s="311" t="str">
        <f t="array" ref="L2810">IFERROR(
    XLOOKUP(F2810,
            _xlws.FILTER('Supplier Emission'!$G$55:$G$79,
                   ('Supplier Emission'!$D$55:$D$79=H2810) * ('Supplier Emission'!$F$55:$F$79=$E$2764)),
            _xlws.FILTER('Supplier Emission'!$J$55:$J$79,
                   ('Supplier Emission'!$D$55:$D$79=H2810) * ('Supplier Emission'!$F$55:$F$79=$E$2764)),
            ""),
    "")</f>
        <v/>
      </c>
      <c r="M2810" s="311" t="str">
        <f t="array" ref="M2810">IFERROR(
    XLOOKUP(F2810,
            _xlws.FILTER('Supplier Emission'!$G$55:$G$79,
                   ('Supplier Emission'!$D$55:$D$79=H2810) * ('Supplier Emission'!$F$55:$F$79=$E$2764)),
            _xlws.FILTER('Supplier Emission'!$M$55:$M$79,
                   ('Supplier Emission'!$D$55:$D$79=H2810) * ('Supplier Emission'!$F$55:$F$79=$E$2764)),
            ""),
    "")</f>
        <v/>
      </c>
      <c r="N2810" s="311" t="str">
        <f t="array" ref="N2810">IFERROR(
    XLOOKUP(F2810,
            _xlws.FILTER('Supplier Emission'!$G$55:$G$79,
                   ('Supplier Emission'!$D$55:$D$79=H2810) * ('Supplier Emission'!$F$55:$F$79=$E$2764)),
            _xlws.FILTER('Supplier Emission'!$H$55:$H$79,
                   ('Supplier Emission'!$D$55:$D$79=H2810) * ('Supplier Emission'!$F$55:$F$79=$E$2764)),
            ""),
    "")</f>
        <v/>
      </c>
      <c r="O2810" s="311" t="str">
        <f t="array" ref="O2810">XLOOKUP(1,('Emission Factors'!$E$5:$E$488='GHG emissions calculations'!$F2810)*('Emission Factors'!$H$5:$H$488='GHG emissions calculations'!$H2810),INDEX('Emission Factors'!$E$5:$T$488,0,MATCH('GHG emissions calculations'!O$6,'Emission Factors'!$E$5:$T$5,0)),"",0)</f>
        <v/>
      </c>
      <c r="P2810" s="313" t="str">
        <f t="array" ref="P2810">IFERROR(
    INDEX('Emission Factors'!$E$5:$P$488,
          MATCH(1,
                ('Emission Factors'!$E$5:$E$488 = 'GHG emissions calculations'!$F2810) *
                ('Emission Factors'!$H$5:$H$488 = 'GHG emissions calculations'!$H2810),
                0),
          MATCH('GHG emissions calculations'!P$6,'Emission Factors'!$E$5:$P$5,0)),
    "")</f>
        <v/>
      </c>
      <c r="Q2810" s="311" t="str">
        <f t="array" ref="Q2810">IFERROR(
    IF(
        INDEX('Emission Factors'!$E$5:$P$488,
              MATCH(1,
                    ('Emission Factors'!$E$5:$E$488 = 'GHG emissions calculations'!$F2810) *
                    ('Emission Factors'!$H$5:$H$488 = 'GHG emissions calculations'!$H2810),
                    0),
              MATCH('GHG emissions calculations'!Q$6, 'Emission Factors'!$E$5:$P$5, 0)) &lt;&gt; "",
        INDEX('Emission Factors'!$E$5:$P$488,
              MATCH(1,
                    ('Emission Factors'!$E$5:$E$488 = 'GHG emissions calculations'!$F2810) *
                    ('Emission Factors'!$H$5:$H$488 = 'GHG emissions calculations'!$H2810),
                    0),
              MATCH('GHG emissions calculations'!Q$6, 'Emission Factors'!$E$5:$P$5, 0)),
        ""),
    "")</f>
        <v/>
      </c>
      <c r="R2810" s="311" t="str">
        <f t="array" ref="R2810">IFERROR(
    IF(
        INDEX('Emission Factors'!$E$5:$R$488,
              MATCH(1,
                    ('Emission Factors'!$E$5:$E$488 = 'GHG emissions calculations'!$F2810) *
                    ('Emission Factors'!$H$5:$H$488 = 'GHG emissions calculations'!$H2810),
                    0),
              MATCH('GHG emissions calculations'!R$6, 'Emission Factors'!$E$5:$R$5, 0)) &lt;&gt; "",
        INDEX('Emission Factors'!$E$5:$R$488,
              MATCH(1,
                    ('Emission Factors'!$E$5:$E$488 = 'GHG emissions calculations'!$F2810) *
                    ('Emission Factors'!$H$5:$H$488 = 'GHG emissions calculations'!$H2810),
                    0),
              MATCH('GHG emissions calculations'!R$6, 'Emission Factors'!$E$5:$R$5, 0)),
        ""),
    "")</f>
        <v/>
      </c>
      <c r="S2810" s="312">
        <f t="shared" si="5"/>
        <v>0</v>
      </c>
      <c r="T2810" s="23"/>
    </row>
    <row r="2811" ht="15.75" customHeight="1" outlineLevel="2">
      <c r="A2811" s="23"/>
      <c r="B2811" s="71"/>
      <c r="C2811" s="71"/>
      <c r="D2811" s="71"/>
      <c r="E2811" s="314"/>
      <c r="F2811" s="316" t="str">
        <f>Lists!AW58</f>
        <v>Machines and industrial equipment, unspecified and unknown mass - Middle East</v>
      </c>
      <c r="G2811" s="311" t="str">
        <f t="array" ref="G2811">XLOOKUP(1,('Emission Factors'!$E$5:$E$488='GHG emissions calculations'!$F2811)*('Emission Factors'!$H$5:$H$488='GHG emissions calculations'!$H2811),INDEX('Emission Factors'!$E$5:$T$488,0,MATCH('GHG emissions calculations'!G$2670,'Emission Factors'!$E$5:$T$5,0)),"",0)</f>
        <v/>
      </c>
      <c r="H2811" s="316" t="s">
        <v>238</v>
      </c>
      <c r="I2811" s="312" t="str">
        <f>IF(
    SUMIFS('Import data'!$L$25:$L$80,
           'Import data'!$J$25:$J$80, F2811,
           'Import data'!$G$25:$G$80, 'GHG emissions calculations'!$H2811,
           'Import data'!$I$25:$I$80,$E$2672) &lt;&gt; 0,
    SUMIFS('Import data'!$L$25:$L$80,
           'Import data'!$J$25:$J$80, F2811,
           'Import data'!$G$25:$G$80, 'GHG emissions calculations'!$H2811,
           'Import data'!$I$25:$I$80,$E$2672),
    ""
)</f>
        <v/>
      </c>
      <c r="J2811" s="311" t="str">
        <f t="array" ref="J2811">IF(
    XLOOKUP(F2811, 'Import data'!$J$26:$J$47, 'Import data'!$M$26:$M$47, "", 0) = "Please add the region-specific supplier emission factor or choose a different region available in the IAEG database.",
    "",
    XLOOKUP(F2811, 'Import data'!$J$26:$J$47, 'Import data'!$M$26:$M$47, "", 0)
)</f>
        <v/>
      </c>
      <c r="K2811" s="311" t="str">
        <f t="array" ref="K2811">IFERROR(
    XLOOKUP(F2811,
            _xlws.FILTER('Supplier Emission'!$G$55:$G$79,
                   ('Supplier Emission'!$D$55:$D$79=H2811) * ('Supplier Emission'!$F$55:$F$79=$E$2764)),
            _xlws.FILTER('Supplier Emission'!$I$55:$I$79,
                   ('Supplier Emission'!$D$55:$D$79=H2811) * ('Supplier Emission'!$F$55:$F$79=$E$2764)),
            ""),
    "")</f>
        <v/>
      </c>
      <c r="L2811" s="311" t="str">
        <f t="array" ref="L2811">IFERROR(
    XLOOKUP(F2811,
            _xlws.FILTER('Supplier Emission'!$G$55:$G$79,
                   ('Supplier Emission'!$D$55:$D$79=H2811) * ('Supplier Emission'!$F$55:$F$79=$E$2764)),
            _xlws.FILTER('Supplier Emission'!$J$55:$J$79,
                   ('Supplier Emission'!$D$55:$D$79=H2811) * ('Supplier Emission'!$F$55:$F$79=$E$2764)),
            ""),
    "")</f>
        <v/>
      </c>
      <c r="M2811" s="311" t="str">
        <f t="array" ref="M2811">IFERROR(
    XLOOKUP(F2811,
            _xlws.FILTER('Supplier Emission'!$G$55:$G$79,
                   ('Supplier Emission'!$D$55:$D$79=H2811) * ('Supplier Emission'!$F$55:$F$79=$E$2764)),
            _xlws.FILTER('Supplier Emission'!$M$55:$M$79,
                   ('Supplier Emission'!$D$55:$D$79=H2811) * ('Supplier Emission'!$F$55:$F$79=$E$2764)),
            ""),
    "")</f>
        <v/>
      </c>
      <c r="N2811" s="311" t="str">
        <f t="array" ref="N2811">IFERROR(
    XLOOKUP(F2811,
            _xlws.FILTER('Supplier Emission'!$G$55:$G$79,
                   ('Supplier Emission'!$D$55:$D$79=H2811) * ('Supplier Emission'!$F$55:$F$79=$E$2764)),
            _xlws.FILTER('Supplier Emission'!$H$55:$H$79,
                   ('Supplier Emission'!$D$55:$D$79=H2811) * ('Supplier Emission'!$F$55:$F$79=$E$2764)),
            ""),
    "")</f>
        <v/>
      </c>
      <c r="O2811" s="311" t="str">
        <f t="array" ref="O2811">XLOOKUP(1,('Emission Factors'!$E$5:$E$488='GHG emissions calculations'!$F2811)*('Emission Factors'!$H$5:$H$488='GHG emissions calculations'!$H2811),INDEX('Emission Factors'!$E$5:$T$488,0,MATCH('GHG emissions calculations'!O$6,'Emission Factors'!$E$5:$T$5,0)),"",0)</f>
        <v/>
      </c>
      <c r="P2811" s="313" t="str">
        <f t="array" ref="P2811">IFERROR(
    INDEX('Emission Factors'!$E$5:$P$488,
          MATCH(1,
                ('Emission Factors'!$E$5:$E$488 = 'GHG emissions calculations'!$F2811) *
                ('Emission Factors'!$H$5:$H$488 = 'GHG emissions calculations'!$H2811),
                0),
          MATCH('GHG emissions calculations'!P$6,'Emission Factors'!$E$5:$P$5,0)),
    "")</f>
        <v/>
      </c>
      <c r="Q2811" s="311" t="str">
        <f t="array" ref="Q2811">IFERROR(
    IF(
        INDEX('Emission Factors'!$E$5:$P$488,
              MATCH(1,
                    ('Emission Factors'!$E$5:$E$488 = 'GHG emissions calculations'!$F2811) *
                    ('Emission Factors'!$H$5:$H$488 = 'GHG emissions calculations'!$H2811),
                    0),
              MATCH('GHG emissions calculations'!Q$6, 'Emission Factors'!$E$5:$P$5, 0)) &lt;&gt; "",
        INDEX('Emission Factors'!$E$5:$P$488,
              MATCH(1,
                    ('Emission Factors'!$E$5:$E$488 = 'GHG emissions calculations'!$F2811) *
                    ('Emission Factors'!$H$5:$H$488 = 'GHG emissions calculations'!$H2811),
                    0),
              MATCH('GHG emissions calculations'!Q$6, 'Emission Factors'!$E$5:$P$5, 0)),
        ""),
    "")</f>
        <v/>
      </c>
      <c r="R2811" s="311" t="str">
        <f t="array" ref="R2811">IFERROR(
    IF(
        INDEX('Emission Factors'!$E$5:$R$488,
              MATCH(1,
                    ('Emission Factors'!$E$5:$E$488 = 'GHG emissions calculations'!$F2811) *
                    ('Emission Factors'!$H$5:$H$488 = 'GHG emissions calculations'!$H2811),
                    0),
              MATCH('GHG emissions calculations'!R$6, 'Emission Factors'!$E$5:$R$5, 0)) &lt;&gt; "",
        INDEX('Emission Factors'!$E$5:$R$488,
              MATCH(1,
                    ('Emission Factors'!$E$5:$E$488 = 'GHG emissions calculations'!$F2811) *
                    ('Emission Factors'!$H$5:$H$488 = 'GHG emissions calculations'!$H2811),
                    0),
              MATCH('GHG emissions calculations'!R$6, 'Emission Factors'!$E$5:$R$5, 0)),
        ""),
    "")</f>
        <v/>
      </c>
      <c r="S2811" s="312">
        <f t="shared" si="5"/>
        <v>0</v>
      </c>
      <c r="T2811" s="23"/>
    </row>
    <row r="2812" ht="15.75" customHeight="1" outlineLevel="2">
      <c r="A2812" s="23"/>
      <c r="B2812" s="71"/>
      <c r="C2812" s="71"/>
      <c r="D2812" s="71"/>
      <c r="E2812" s="314"/>
      <c r="F2812" s="316" t="str">
        <f>Lists!AW57</f>
        <v>Machines and industrial equipment, unspecified and unknown mass - Oceania</v>
      </c>
      <c r="G2812" s="311" t="str">
        <f t="array" ref="G2812">XLOOKUP(1,('Emission Factors'!$E$5:$E$488='GHG emissions calculations'!$F2812)*('Emission Factors'!$H$5:$H$488='GHG emissions calculations'!$H2812),INDEX('Emission Factors'!$E$5:$T$488,0,MATCH('GHG emissions calculations'!G$2670,'Emission Factors'!$E$5:$T$5,0)),"",0)</f>
        <v/>
      </c>
      <c r="H2812" s="316" t="s">
        <v>238</v>
      </c>
      <c r="I2812" s="312" t="str">
        <f>IF(
    SUMIFS('Import data'!$L$25:$L$80,
           'Import data'!$J$25:$J$80, F2812,
           'Import data'!$G$25:$G$80, 'GHG emissions calculations'!$H2812,
           'Import data'!$I$25:$I$80,$E$2672) &lt;&gt; 0,
    SUMIFS('Import data'!$L$25:$L$80,
           'Import data'!$J$25:$J$80, F2812,
           'Import data'!$G$25:$G$80, 'GHG emissions calculations'!$H2812,
           'Import data'!$I$25:$I$80,$E$2672),
    ""
)</f>
        <v/>
      </c>
      <c r="J2812" s="311" t="str">
        <f t="array" ref="J2812">IF(
    XLOOKUP(F2812, 'Import data'!$J$26:$J$47, 'Import data'!$M$26:$M$47, "", 0) = "Please add the region-specific supplier emission factor or choose a different region available in the IAEG database.",
    "",
    XLOOKUP(F2812, 'Import data'!$J$26:$J$47, 'Import data'!$M$26:$M$47, "", 0)
)</f>
        <v/>
      </c>
      <c r="K2812" s="311" t="str">
        <f t="array" ref="K2812">IFERROR(
    XLOOKUP(F2812,
            _xlws.FILTER('Supplier Emission'!$G$55:$G$79,
                   ('Supplier Emission'!$D$55:$D$79=H2812) * ('Supplier Emission'!$F$55:$F$79=$E$2764)),
            _xlws.FILTER('Supplier Emission'!$I$55:$I$79,
                   ('Supplier Emission'!$D$55:$D$79=H2812) * ('Supplier Emission'!$F$55:$F$79=$E$2764)),
            ""),
    "")</f>
        <v/>
      </c>
      <c r="L2812" s="311" t="str">
        <f t="array" ref="L2812">IFERROR(
    XLOOKUP(F2812,
            _xlws.FILTER('Supplier Emission'!$G$55:$G$79,
                   ('Supplier Emission'!$D$55:$D$79=H2812) * ('Supplier Emission'!$F$55:$F$79=$E$2764)),
            _xlws.FILTER('Supplier Emission'!$J$55:$J$79,
                   ('Supplier Emission'!$D$55:$D$79=H2812) * ('Supplier Emission'!$F$55:$F$79=$E$2764)),
            ""),
    "")</f>
        <v/>
      </c>
      <c r="M2812" s="311" t="str">
        <f t="array" ref="M2812">IFERROR(
    XLOOKUP(F2812,
            _xlws.FILTER('Supplier Emission'!$G$55:$G$79,
                   ('Supplier Emission'!$D$55:$D$79=H2812) * ('Supplier Emission'!$F$55:$F$79=$E$2764)),
            _xlws.FILTER('Supplier Emission'!$M$55:$M$79,
                   ('Supplier Emission'!$D$55:$D$79=H2812) * ('Supplier Emission'!$F$55:$F$79=$E$2764)),
            ""),
    "")</f>
        <v/>
      </c>
      <c r="N2812" s="311" t="str">
        <f t="array" ref="N2812">IFERROR(
    XLOOKUP(F2812,
            _xlws.FILTER('Supplier Emission'!$G$55:$G$79,
                   ('Supplier Emission'!$D$55:$D$79=H2812) * ('Supplier Emission'!$F$55:$F$79=$E$2764)),
            _xlws.FILTER('Supplier Emission'!$H$55:$H$79,
                   ('Supplier Emission'!$D$55:$D$79=H2812) * ('Supplier Emission'!$F$55:$F$79=$E$2764)),
            ""),
    "")</f>
        <v/>
      </c>
      <c r="O2812" s="311" t="str">
        <f t="array" ref="O2812">XLOOKUP(1,('Emission Factors'!$E$5:$E$488='GHG emissions calculations'!$F2812)*('Emission Factors'!$H$5:$H$488='GHG emissions calculations'!$H2812),INDEX('Emission Factors'!$E$5:$T$488,0,MATCH('GHG emissions calculations'!O$6,'Emission Factors'!$E$5:$T$5,0)),"",0)</f>
        <v/>
      </c>
      <c r="P2812" s="313" t="str">
        <f t="array" ref="P2812">IFERROR(
    INDEX('Emission Factors'!$E$5:$P$488,
          MATCH(1,
                ('Emission Factors'!$E$5:$E$488 = 'GHG emissions calculations'!$F2812) *
                ('Emission Factors'!$H$5:$H$488 = 'GHG emissions calculations'!$H2812),
                0),
          MATCH('GHG emissions calculations'!P$6,'Emission Factors'!$E$5:$P$5,0)),
    "")</f>
        <v/>
      </c>
      <c r="Q2812" s="311" t="str">
        <f t="array" ref="Q2812">IFERROR(
    IF(
        INDEX('Emission Factors'!$E$5:$P$488,
              MATCH(1,
                    ('Emission Factors'!$E$5:$E$488 = 'GHG emissions calculations'!$F2812) *
                    ('Emission Factors'!$H$5:$H$488 = 'GHG emissions calculations'!$H2812),
                    0),
              MATCH('GHG emissions calculations'!Q$6, 'Emission Factors'!$E$5:$P$5, 0)) &lt;&gt; "",
        INDEX('Emission Factors'!$E$5:$P$488,
              MATCH(1,
                    ('Emission Factors'!$E$5:$E$488 = 'GHG emissions calculations'!$F2812) *
                    ('Emission Factors'!$H$5:$H$488 = 'GHG emissions calculations'!$H2812),
                    0),
              MATCH('GHG emissions calculations'!Q$6, 'Emission Factors'!$E$5:$P$5, 0)),
        ""),
    "")</f>
        <v/>
      </c>
      <c r="R2812" s="311" t="str">
        <f t="array" ref="R2812">IFERROR(
    IF(
        INDEX('Emission Factors'!$E$5:$R$488,
              MATCH(1,
                    ('Emission Factors'!$E$5:$E$488 = 'GHG emissions calculations'!$F2812) *
                    ('Emission Factors'!$H$5:$H$488 = 'GHG emissions calculations'!$H2812),
                    0),
              MATCH('GHG emissions calculations'!R$6, 'Emission Factors'!$E$5:$R$5, 0)) &lt;&gt; "",
        INDEX('Emission Factors'!$E$5:$R$488,
              MATCH(1,
                    ('Emission Factors'!$E$5:$E$488 = 'GHG emissions calculations'!$F2812) *
                    ('Emission Factors'!$H$5:$H$488 = 'GHG emissions calculations'!$H2812),
                    0),
              MATCH('GHG emissions calculations'!R$6, 'Emission Factors'!$E$5:$R$5, 0)),
        ""),
    "")</f>
        <v/>
      </c>
      <c r="S2812" s="312">
        <f t="shared" si="5"/>
        <v>0</v>
      </c>
      <c r="T2812" s="23"/>
    </row>
    <row r="2813" ht="15.75" customHeight="1" outlineLevel="2">
      <c r="A2813" s="23"/>
      <c r="B2813" s="71"/>
      <c r="C2813" s="71"/>
      <c r="D2813" s="71"/>
      <c r="E2813" s="314"/>
      <c r="F2813" s="316" t="str">
        <f>Lists!AW77</f>
        <v>Material handling equipment, unknown mass - Africa</v>
      </c>
      <c r="G2813" s="311" t="str">
        <f t="array" ref="G2813">XLOOKUP(1,('Emission Factors'!$E$5:$E$488='GHG emissions calculations'!$F2813)*('Emission Factors'!$H$5:$H$488='GHG emissions calculations'!$H2813),INDEX('Emission Factors'!$E$5:$T$488,0,MATCH('GHG emissions calculations'!G$2670,'Emission Factors'!$E$5:$T$5,0)),"",0)</f>
        <v/>
      </c>
      <c r="H2813" s="316" t="s">
        <v>238</v>
      </c>
      <c r="I2813" s="312" t="str">
        <f>IF(
    SUMIFS('Import data'!$L$25:$L$80,
           'Import data'!$J$25:$J$80, F2813,
           'Import data'!$G$25:$G$80, 'GHG emissions calculations'!$H2813,
           'Import data'!$I$25:$I$80,$E$2672) &lt;&gt; 0,
    SUMIFS('Import data'!$L$25:$L$80,
           'Import data'!$J$25:$J$80, F2813,
           'Import data'!$G$25:$G$80, 'GHG emissions calculations'!$H2813,
           'Import data'!$I$25:$I$80,$E$2672),
    ""
)</f>
        <v/>
      </c>
      <c r="J2813" s="311" t="str">
        <f t="array" ref="J2813">IF(
    XLOOKUP(F2813, 'Import data'!$J$26:$J$47, 'Import data'!$M$26:$M$47, "", 0) = "Please add the region-specific supplier emission factor or choose a different region available in the IAEG database.",
    "",
    XLOOKUP(F2813, 'Import data'!$J$26:$J$47, 'Import data'!$M$26:$M$47, "", 0)
)</f>
        <v/>
      </c>
      <c r="K2813" s="311" t="str">
        <f t="array" ref="K2813">IFERROR(
    XLOOKUP(F2813,
            _xlws.FILTER('Supplier Emission'!$G$55:$G$79,
                   ('Supplier Emission'!$D$55:$D$79=H2813) * ('Supplier Emission'!$F$55:$F$79=$E$2764)),
            _xlws.FILTER('Supplier Emission'!$I$55:$I$79,
                   ('Supplier Emission'!$D$55:$D$79=H2813) * ('Supplier Emission'!$F$55:$F$79=$E$2764)),
            ""),
    "")</f>
        <v/>
      </c>
      <c r="L2813" s="311" t="str">
        <f t="array" ref="L2813">IFERROR(
    XLOOKUP(F2813,
            _xlws.FILTER('Supplier Emission'!$G$55:$G$79,
                   ('Supplier Emission'!$D$55:$D$79=H2813) * ('Supplier Emission'!$F$55:$F$79=$E$2764)),
            _xlws.FILTER('Supplier Emission'!$J$55:$J$79,
                   ('Supplier Emission'!$D$55:$D$79=H2813) * ('Supplier Emission'!$F$55:$F$79=$E$2764)),
            ""),
    "")</f>
        <v/>
      </c>
      <c r="M2813" s="311" t="str">
        <f t="array" ref="M2813">IFERROR(
    XLOOKUP(F2813,
            _xlws.FILTER('Supplier Emission'!$G$55:$G$79,
                   ('Supplier Emission'!$D$55:$D$79=H2813) * ('Supplier Emission'!$F$55:$F$79=$E$2764)),
            _xlws.FILTER('Supplier Emission'!$M$55:$M$79,
                   ('Supplier Emission'!$D$55:$D$79=H2813) * ('Supplier Emission'!$F$55:$F$79=$E$2764)),
            ""),
    "")</f>
        <v/>
      </c>
      <c r="N2813" s="311" t="str">
        <f t="array" ref="N2813">IFERROR(
    XLOOKUP(F2813,
            _xlws.FILTER('Supplier Emission'!$G$55:$G$79,
                   ('Supplier Emission'!$D$55:$D$79=H2813) * ('Supplier Emission'!$F$55:$F$79=$E$2764)),
            _xlws.FILTER('Supplier Emission'!$H$55:$H$79,
                   ('Supplier Emission'!$D$55:$D$79=H2813) * ('Supplier Emission'!$F$55:$F$79=$E$2764)),
            ""),
    "")</f>
        <v/>
      </c>
      <c r="O2813" s="311" t="str">
        <f t="array" ref="O2813">XLOOKUP(1,('Emission Factors'!$E$5:$E$488='GHG emissions calculations'!$F2813)*('Emission Factors'!$H$5:$H$488='GHG emissions calculations'!$H2813),INDEX('Emission Factors'!$E$5:$T$488,0,MATCH('GHG emissions calculations'!O$6,'Emission Factors'!$E$5:$T$5,0)),"",0)</f>
        <v/>
      </c>
      <c r="P2813" s="313" t="str">
        <f t="array" ref="P2813">IFERROR(
    INDEX('Emission Factors'!$E$5:$P$488,
          MATCH(1,
                ('Emission Factors'!$E$5:$E$488 = 'GHG emissions calculations'!$F2813) *
                ('Emission Factors'!$H$5:$H$488 = 'GHG emissions calculations'!$H2813),
                0),
          MATCH('GHG emissions calculations'!P$6,'Emission Factors'!$E$5:$P$5,0)),
    "")</f>
        <v/>
      </c>
      <c r="Q2813" s="311" t="str">
        <f t="array" ref="Q2813">IFERROR(
    IF(
        INDEX('Emission Factors'!$E$5:$P$488,
              MATCH(1,
                    ('Emission Factors'!$E$5:$E$488 = 'GHG emissions calculations'!$F2813) *
                    ('Emission Factors'!$H$5:$H$488 = 'GHG emissions calculations'!$H2813),
                    0),
              MATCH('GHG emissions calculations'!Q$6, 'Emission Factors'!$E$5:$P$5, 0)) &lt;&gt; "",
        INDEX('Emission Factors'!$E$5:$P$488,
              MATCH(1,
                    ('Emission Factors'!$E$5:$E$488 = 'GHG emissions calculations'!$F2813) *
                    ('Emission Factors'!$H$5:$H$488 = 'GHG emissions calculations'!$H2813),
                    0),
              MATCH('GHG emissions calculations'!Q$6, 'Emission Factors'!$E$5:$P$5, 0)),
        ""),
    "")</f>
        <v/>
      </c>
      <c r="R2813" s="311" t="str">
        <f t="array" ref="R2813">IFERROR(
    IF(
        INDEX('Emission Factors'!$E$5:$R$488,
              MATCH(1,
                    ('Emission Factors'!$E$5:$E$488 = 'GHG emissions calculations'!$F2813) *
                    ('Emission Factors'!$H$5:$H$488 = 'GHG emissions calculations'!$H2813),
                    0),
              MATCH('GHG emissions calculations'!R$6, 'Emission Factors'!$E$5:$R$5, 0)) &lt;&gt; "",
        INDEX('Emission Factors'!$E$5:$R$488,
              MATCH(1,
                    ('Emission Factors'!$E$5:$E$488 = 'GHG emissions calculations'!$F2813) *
                    ('Emission Factors'!$H$5:$H$488 = 'GHG emissions calculations'!$H2813),
                    0),
              MATCH('GHG emissions calculations'!R$6, 'Emission Factors'!$E$5:$R$5, 0)),
        ""),
    "")</f>
        <v/>
      </c>
      <c r="S2813" s="312">
        <f t="shared" si="5"/>
        <v>0</v>
      </c>
      <c r="T2813" s="23"/>
    </row>
    <row r="2814" ht="15.75" customHeight="1" outlineLevel="2">
      <c r="A2814" s="23"/>
      <c r="B2814" s="71"/>
      <c r="C2814" s="71"/>
      <c r="D2814" s="71"/>
      <c r="E2814" s="314"/>
      <c r="F2814" s="316" t="str">
        <f>Lists!AW75</f>
        <v>Material handling equipment, unknown mass - America/Canada</v>
      </c>
      <c r="G2814" s="311">
        <f t="array" ref="G2814">XLOOKUP(1,('Emission Factors'!$E$5:$E$488='GHG emissions calculations'!$F2814)*('Emission Factors'!$H$5:$H$488='GHG emissions calculations'!$H2814),INDEX('Emission Factors'!$E$5:$T$488,0,MATCH('GHG emissions calculations'!G$2670,'Emission Factors'!$E$5:$T$5,0)),"",0)</f>
        <v>2</v>
      </c>
      <c r="H2814" s="316" t="s">
        <v>238</v>
      </c>
      <c r="I2814" s="312" t="str">
        <f>IF(
    SUMIFS('Import data'!$L$25:$L$80,
           'Import data'!$J$25:$J$80, F2814,
           'Import data'!$G$25:$G$80, 'GHG emissions calculations'!$H2814,
           'Import data'!$I$25:$I$80,$E$2672) &lt;&gt; 0,
    SUMIFS('Import data'!$L$25:$L$80,
           'Import data'!$J$25:$J$80, F2814,
           'Import data'!$G$25:$G$80, 'GHG emissions calculations'!$H2814,
           'Import data'!$I$25:$I$80,$E$2672),
    ""
)</f>
        <v/>
      </c>
      <c r="J2814" s="311" t="str">
        <f t="array" ref="J2814">IF(
    XLOOKUP(F2814, 'Import data'!$J$26:$J$47, 'Import data'!$M$26:$M$47, "", 0) = "Please add the region-specific supplier emission factor or choose a different region available in the IAEG database.",
    "",
    XLOOKUP(F2814, 'Import data'!$J$26:$J$47, 'Import data'!$M$26:$M$47, "", 0)
)</f>
        <v/>
      </c>
      <c r="K2814" s="311" t="str">
        <f t="array" ref="K2814">IFERROR(
    XLOOKUP(F2814,
            _xlws.FILTER('Supplier Emission'!$G$55:$G$79,
                   ('Supplier Emission'!$D$55:$D$79=H2814) * ('Supplier Emission'!$F$55:$F$79=$E$2764)),
            _xlws.FILTER('Supplier Emission'!$I$55:$I$79,
                   ('Supplier Emission'!$D$55:$D$79=H2814) * ('Supplier Emission'!$F$55:$F$79=$E$2764)),
            ""),
    "")</f>
        <v/>
      </c>
      <c r="L2814" s="311" t="str">
        <f t="array" ref="L2814">IFERROR(
    XLOOKUP(F2814,
            _xlws.FILTER('Supplier Emission'!$G$55:$G$79,
                   ('Supplier Emission'!$D$55:$D$79=H2814) * ('Supplier Emission'!$F$55:$F$79=$E$2764)),
            _xlws.FILTER('Supplier Emission'!$J$55:$J$79,
                   ('Supplier Emission'!$D$55:$D$79=H2814) * ('Supplier Emission'!$F$55:$F$79=$E$2764)),
            ""),
    "")</f>
        <v/>
      </c>
      <c r="M2814" s="311" t="str">
        <f t="array" ref="M2814">IFERROR(
    XLOOKUP(F2814,
            _xlws.FILTER('Supplier Emission'!$G$55:$G$79,
                   ('Supplier Emission'!$D$55:$D$79=H2814) * ('Supplier Emission'!$F$55:$F$79=$E$2764)),
            _xlws.FILTER('Supplier Emission'!$M$55:$M$79,
                   ('Supplier Emission'!$D$55:$D$79=H2814) * ('Supplier Emission'!$F$55:$F$79=$E$2764)),
            ""),
    "")</f>
        <v/>
      </c>
      <c r="N2814" s="311" t="str">
        <f t="array" ref="N2814">IFERROR(
    XLOOKUP(F2814,
            _xlws.FILTER('Supplier Emission'!$G$55:$G$79,
                   ('Supplier Emission'!$D$55:$D$79=H2814) * ('Supplier Emission'!$F$55:$F$79=$E$2764)),
            _xlws.FILTER('Supplier Emission'!$H$55:$H$79,
                   ('Supplier Emission'!$D$55:$D$79=H2814) * ('Supplier Emission'!$F$55:$F$79=$E$2764)),
            ""),
    "")</f>
        <v/>
      </c>
      <c r="O2814" s="311" t="str">
        <f t="array" ref="O2814">XLOOKUP(1,('Emission Factors'!$E$5:$E$488='GHG emissions calculations'!$F2814)*('Emission Factors'!$H$5:$H$488='GHG emissions calculations'!$H2814),INDEX('Emission Factors'!$E$5:$T$488,0,MATCH('GHG emissions calculations'!O$6,'Emission Factors'!$E$5:$T$5,0)),"",0)</f>
        <v>Material handling equipment</v>
      </c>
      <c r="P2814" s="313">
        <f t="array" ref="P2814">IFERROR(
    INDEX('Emission Factors'!$E$5:$P$488,
          MATCH(1,
                ('Emission Factors'!$E$5:$E$488 = 'GHG emissions calculations'!$F2814) *
                ('Emission Factors'!$H$5:$H$488 = 'GHG emissions calculations'!$H2814),
                0),
          MATCH('GHG emissions calculations'!P$6,'Emission Factors'!$E$5:$P$5,0)),
    "")</f>
        <v>697.056</v>
      </c>
      <c r="Q2814" s="311" t="str">
        <f t="array" ref="Q2814">IFERROR(
    IF(
        INDEX('Emission Factors'!$E$5:$P$488,
              MATCH(1,
                    ('Emission Factors'!$E$5:$E$488 = 'GHG emissions calculations'!$F2814) *
                    ('Emission Factors'!$H$5:$H$488 = 'GHG emissions calculations'!$H2814),
                    0),
              MATCH('GHG emissions calculations'!Q$6, 'Emission Factors'!$E$5:$P$5, 0)) &lt;&gt; "",
        INDEX('Emission Factors'!$E$5:$P$488,
              MATCH(1,
                    ('Emission Factors'!$E$5:$E$488 = 'GHG emissions calculations'!$F2814) *
                    ('Emission Factors'!$H$5:$H$488 = 'GHG emissions calculations'!$H2814),
                    0),
              MATCH('GHG emissions calculations'!Q$6, 'Emission Factors'!$E$5:$P$5, 0)),
        ""),
    "")</f>
        <v>kgCO2e / k€</v>
      </c>
      <c r="R2814" s="311" t="str">
        <f t="array" ref="R2814">IFERROR(
    IF(
        INDEX('Emission Factors'!$E$5:$R$488,
              MATCH(1,
                    ('Emission Factors'!$E$5:$E$488 = 'GHG emissions calculations'!$F2814) *
                    ('Emission Factors'!$H$5:$H$488 = 'GHG emissions calculations'!$H2814),
                    0),
              MATCH('GHG emissions calculations'!R$6, 'Emission Factors'!$E$5:$R$5, 0)) &lt;&gt; "",
        INDEX('Emission Factors'!$E$5:$R$488,
              MATCH(1,
                    ('Emission Factors'!$E$5:$E$488 = 'GHG emissions calculations'!$F2814) *
                    ('Emission Factors'!$H$5:$H$488 = 'GHG emissions calculations'!$H2814),
                    0),
              MATCH('GHG emissions calculations'!R$6, 'Emission Factors'!$E$5:$R$5, 0)),
        ""),
    "")</f>
        <v>America</v>
      </c>
      <c r="S2814" s="312">
        <f t="shared" si="5"/>
        <v>0</v>
      </c>
      <c r="T2814" s="23"/>
    </row>
    <row r="2815" ht="15.75" customHeight="1" outlineLevel="2">
      <c r="A2815" s="23"/>
      <c r="B2815" s="71"/>
      <c r="C2815" s="71"/>
      <c r="D2815" s="71"/>
      <c r="E2815" s="314"/>
      <c r="F2815" s="316" t="str">
        <f>Lists!AW74</f>
        <v>Material handling equipment, unknown mass - America/USA</v>
      </c>
      <c r="G2815" s="311">
        <f t="array" ref="G2815">XLOOKUP(1,('Emission Factors'!$E$5:$E$488='GHG emissions calculations'!$F2815)*('Emission Factors'!$H$5:$H$488='GHG emissions calculations'!$H2815),INDEX('Emission Factors'!$E$5:$T$488,0,MATCH('GHG emissions calculations'!G$2670,'Emission Factors'!$E$5:$T$5,0)),"",0)</f>
        <v>2</v>
      </c>
      <c r="H2815" s="316" t="s">
        <v>238</v>
      </c>
      <c r="I2815" s="312" t="str">
        <f>IF(
    SUMIFS('Import data'!$L$25:$L$80,
           'Import data'!$J$25:$J$80, F2815,
           'Import data'!$G$25:$G$80, 'GHG emissions calculations'!$H2815,
           'Import data'!$I$25:$I$80,$E$2672) &lt;&gt; 0,
    SUMIFS('Import data'!$L$25:$L$80,
           'Import data'!$J$25:$J$80, F2815,
           'Import data'!$G$25:$G$80, 'GHG emissions calculations'!$H2815,
           'Import data'!$I$25:$I$80,$E$2672),
    ""
)</f>
        <v/>
      </c>
      <c r="J2815" s="311" t="str">
        <f t="array" ref="J2815">IF(
    XLOOKUP(F2815, 'Import data'!$J$26:$J$47, 'Import data'!$M$26:$M$47, "", 0) = "Please add the region-specific supplier emission factor or choose a different region available in the IAEG database.",
    "",
    XLOOKUP(F2815, 'Import data'!$J$26:$J$47, 'Import data'!$M$26:$M$47, "", 0)
)</f>
        <v/>
      </c>
      <c r="K2815" s="311" t="str">
        <f t="array" ref="K2815">IFERROR(
    XLOOKUP(F2815,
            _xlws.FILTER('Supplier Emission'!$G$55:$G$79,
                   ('Supplier Emission'!$D$55:$D$79=H2815) * ('Supplier Emission'!$F$55:$F$79=$E$2764)),
            _xlws.FILTER('Supplier Emission'!$I$55:$I$79,
                   ('Supplier Emission'!$D$55:$D$79=H2815) * ('Supplier Emission'!$F$55:$F$79=$E$2764)),
            ""),
    "")</f>
        <v/>
      </c>
      <c r="L2815" s="311" t="str">
        <f t="array" ref="L2815">IFERROR(
    XLOOKUP(F2815,
            _xlws.FILTER('Supplier Emission'!$G$55:$G$79,
                   ('Supplier Emission'!$D$55:$D$79=H2815) * ('Supplier Emission'!$F$55:$F$79=$E$2764)),
            _xlws.FILTER('Supplier Emission'!$J$55:$J$79,
                   ('Supplier Emission'!$D$55:$D$79=H2815) * ('Supplier Emission'!$F$55:$F$79=$E$2764)),
            ""),
    "")</f>
        <v/>
      </c>
      <c r="M2815" s="311" t="str">
        <f t="array" ref="M2815">IFERROR(
    XLOOKUP(F2815,
            _xlws.FILTER('Supplier Emission'!$G$55:$G$79,
                   ('Supplier Emission'!$D$55:$D$79=H2815) * ('Supplier Emission'!$F$55:$F$79=$E$2764)),
            _xlws.FILTER('Supplier Emission'!$M$55:$M$79,
                   ('Supplier Emission'!$D$55:$D$79=H2815) * ('Supplier Emission'!$F$55:$F$79=$E$2764)),
            ""),
    "")</f>
        <v/>
      </c>
      <c r="N2815" s="311" t="str">
        <f t="array" ref="N2815">IFERROR(
    XLOOKUP(F2815,
            _xlws.FILTER('Supplier Emission'!$G$55:$G$79,
                   ('Supplier Emission'!$D$55:$D$79=H2815) * ('Supplier Emission'!$F$55:$F$79=$E$2764)),
            _xlws.FILTER('Supplier Emission'!$H$55:$H$79,
                   ('Supplier Emission'!$D$55:$D$79=H2815) * ('Supplier Emission'!$F$55:$F$79=$E$2764)),
            ""),
    "")</f>
        <v/>
      </c>
      <c r="O2815" s="311" t="str">
        <f t="array" ref="O2815">XLOOKUP(1,('Emission Factors'!$E$5:$E$488='GHG emissions calculations'!$F2815)*('Emission Factors'!$H$5:$H$488='GHG emissions calculations'!$H2815),INDEX('Emission Factors'!$E$5:$T$488,0,MATCH('GHG emissions calculations'!O$6,'Emission Factors'!$E$5:$T$5,0)),"",0)</f>
        <v>Material handling equipment</v>
      </c>
      <c r="P2815" s="313">
        <f t="array" ref="P2815">IFERROR(
    INDEX('Emission Factors'!$E$5:$P$488,
          MATCH(1,
                ('Emission Factors'!$E$5:$E$488 = 'GHG emissions calculations'!$F2815) *
                ('Emission Factors'!$H$5:$H$488 = 'GHG emissions calculations'!$H2815),
                0),
          MATCH('GHG emissions calculations'!P$6,'Emission Factors'!$E$5:$P$5,0)),
    "")</f>
        <v>277.1276372</v>
      </c>
      <c r="Q2815" s="311" t="str">
        <f t="array" ref="Q2815">IFERROR(
    IF(
        INDEX('Emission Factors'!$E$5:$P$488,
              MATCH(1,
                    ('Emission Factors'!$E$5:$E$488 = 'GHG emissions calculations'!$F2815) *
                    ('Emission Factors'!$H$5:$H$488 = 'GHG emissions calculations'!$H2815),
                    0),
              MATCH('GHG emissions calculations'!Q$6, 'Emission Factors'!$E$5:$P$5, 0)) &lt;&gt; "",
        INDEX('Emission Factors'!$E$5:$P$488,
              MATCH(1,
                    ('Emission Factors'!$E$5:$E$488 = 'GHG emissions calculations'!$F2815) *
                    ('Emission Factors'!$H$5:$H$488 = 'GHG emissions calculations'!$H2815),
                    0),
              MATCH('GHG emissions calculations'!Q$6, 'Emission Factors'!$E$5:$P$5, 0)),
        ""),
    "")</f>
        <v>kgCO2e / k€</v>
      </c>
      <c r="R2815" s="311" t="str">
        <f t="array" ref="R2815">IFERROR(
    IF(
        INDEX('Emission Factors'!$E$5:$R$488,
              MATCH(1,
                    ('Emission Factors'!$E$5:$E$488 = 'GHG emissions calculations'!$F2815) *
                    ('Emission Factors'!$H$5:$H$488 = 'GHG emissions calculations'!$H2815),
                    0),
              MATCH('GHG emissions calculations'!R$6, 'Emission Factors'!$E$5:$R$5, 0)) &lt;&gt; "",
        INDEX('Emission Factors'!$E$5:$R$488,
              MATCH(1,
                    ('Emission Factors'!$E$5:$E$488 = 'GHG emissions calculations'!$F2815) *
                    ('Emission Factors'!$H$5:$H$488 = 'GHG emissions calculations'!$H2815),
                    0),
              MATCH('GHG emissions calculations'!R$6, 'Emission Factors'!$E$5:$R$5, 0)),
        ""),
    "")</f>
        <v>America</v>
      </c>
      <c r="S2815" s="312">
        <f t="shared" si="5"/>
        <v>0</v>
      </c>
      <c r="T2815" s="23"/>
    </row>
    <row r="2816" ht="15.75" customHeight="1" outlineLevel="2">
      <c r="A2816" s="23"/>
      <c r="B2816" s="71"/>
      <c r="C2816" s="71"/>
      <c r="D2816" s="71"/>
      <c r="E2816" s="314"/>
      <c r="F2816" s="316" t="str">
        <f>Lists!AW78</f>
        <v>Material handling equipment, unknown mass - Asia</v>
      </c>
      <c r="G2816" s="311" t="str">
        <f t="array" ref="G2816">XLOOKUP(1,('Emission Factors'!$E$5:$E$488='GHG emissions calculations'!$F2816)*('Emission Factors'!$H$5:$H$488='GHG emissions calculations'!$H2816),INDEX('Emission Factors'!$E$5:$T$488,0,MATCH('GHG emissions calculations'!G$2670,'Emission Factors'!$E$5:$T$5,0)),"",0)</f>
        <v/>
      </c>
      <c r="H2816" s="316" t="s">
        <v>238</v>
      </c>
      <c r="I2816" s="312" t="str">
        <f>IF(
    SUMIFS('Import data'!$L$25:$L$80,
           'Import data'!$J$25:$J$80, F2816,
           'Import data'!$G$25:$G$80, 'GHG emissions calculations'!$H2816,
           'Import data'!$I$25:$I$80,$E$2672) &lt;&gt; 0,
    SUMIFS('Import data'!$L$25:$L$80,
           'Import data'!$J$25:$J$80, F2816,
           'Import data'!$G$25:$G$80, 'GHG emissions calculations'!$H2816,
           'Import data'!$I$25:$I$80,$E$2672),
    ""
)</f>
        <v/>
      </c>
      <c r="J2816" s="311" t="str">
        <f t="array" ref="J2816">IF(
    XLOOKUP(F2816, 'Import data'!$J$26:$J$47, 'Import data'!$M$26:$M$47, "", 0) = "Please add the region-specific supplier emission factor or choose a different region available in the IAEG database.",
    "",
    XLOOKUP(F2816, 'Import data'!$J$26:$J$47, 'Import data'!$M$26:$M$47, "", 0)
)</f>
        <v/>
      </c>
      <c r="K2816" s="311" t="str">
        <f t="array" ref="K2816">IFERROR(
    XLOOKUP(F2816,
            _xlws.FILTER('Supplier Emission'!$G$55:$G$79,
                   ('Supplier Emission'!$D$55:$D$79=H2816) * ('Supplier Emission'!$F$55:$F$79=$E$2764)),
            _xlws.FILTER('Supplier Emission'!$I$55:$I$79,
                   ('Supplier Emission'!$D$55:$D$79=H2816) * ('Supplier Emission'!$F$55:$F$79=$E$2764)),
            ""),
    "")</f>
        <v/>
      </c>
      <c r="L2816" s="311" t="str">
        <f t="array" ref="L2816">IFERROR(
    XLOOKUP(F2816,
            _xlws.FILTER('Supplier Emission'!$G$55:$G$79,
                   ('Supplier Emission'!$D$55:$D$79=H2816) * ('Supplier Emission'!$F$55:$F$79=$E$2764)),
            _xlws.FILTER('Supplier Emission'!$J$55:$J$79,
                   ('Supplier Emission'!$D$55:$D$79=H2816) * ('Supplier Emission'!$F$55:$F$79=$E$2764)),
            ""),
    "")</f>
        <v/>
      </c>
      <c r="M2816" s="311" t="str">
        <f t="array" ref="M2816">IFERROR(
    XLOOKUP(F2816,
            _xlws.FILTER('Supplier Emission'!$G$55:$G$79,
                   ('Supplier Emission'!$D$55:$D$79=H2816) * ('Supplier Emission'!$F$55:$F$79=$E$2764)),
            _xlws.FILTER('Supplier Emission'!$M$55:$M$79,
                   ('Supplier Emission'!$D$55:$D$79=H2816) * ('Supplier Emission'!$F$55:$F$79=$E$2764)),
            ""),
    "")</f>
        <v/>
      </c>
      <c r="N2816" s="311" t="str">
        <f t="array" ref="N2816">IFERROR(
    XLOOKUP(F2816,
            _xlws.FILTER('Supplier Emission'!$G$55:$G$79,
                   ('Supplier Emission'!$D$55:$D$79=H2816) * ('Supplier Emission'!$F$55:$F$79=$E$2764)),
            _xlws.FILTER('Supplier Emission'!$H$55:$H$79,
                   ('Supplier Emission'!$D$55:$D$79=H2816) * ('Supplier Emission'!$F$55:$F$79=$E$2764)),
            ""),
    "")</f>
        <v/>
      </c>
      <c r="O2816" s="311" t="str">
        <f t="array" ref="O2816">XLOOKUP(1,('Emission Factors'!$E$5:$E$488='GHG emissions calculations'!$F2816)*('Emission Factors'!$H$5:$H$488='GHG emissions calculations'!$H2816),INDEX('Emission Factors'!$E$5:$T$488,0,MATCH('GHG emissions calculations'!O$6,'Emission Factors'!$E$5:$T$5,0)),"",0)</f>
        <v/>
      </c>
      <c r="P2816" s="313" t="str">
        <f t="array" ref="P2816">IFERROR(
    INDEX('Emission Factors'!$E$5:$P$488,
          MATCH(1,
                ('Emission Factors'!$E$5:$E$488 = 'GHG emissions calculations'!$F2816) *
                ('Emission Factors'!$H$5:$H$488 = 'GHG emissions calculations'!$H2816),
                0),
          MATCH('GHG emissions calculations'!P$6,'Emission Factors'!$E$5:$P$5,0)),
    "")</f>
        <v/>
      </c>
      <c r="Q2816" s="311" t="str">
        <f t="array" ref="Q2816">IFERROR(
    IF(
        INDEX('Emission Factors'!$E$5:$P$488,
              MATCH(1,
                    ('Emission Factors'!$E$5:$E$488 = 'GHG emissions calculations'!$F2816) *
                    ('Emission Factors'!$H$5:$H$488 = 'GHG emissions calculations'!$H2816),
                    0),
              MATCH('GHG emissions calculations'!Q$6, 'Emission Factors'!$E$5:$P$5, 0)) &lt;&gt; "",
        INDEX('Emission Factors'!$E$5:$P$488,
              MATCH(1,
                    ('Emission Factors'!$E$5:$E$488 = 'GHG emissions calculations'!$F2816) *
                    ('Emission Factors'!$H$5:$H$488 = 'GHG emissions calculations'!$H2816),
                    0),
              MATCH('GHG emissions calculations'!Q$6, 'Emission Factors'!$E$5:$P$5, 0)),
        ""),
    "")</f>
        <v/>
      </c>
      <c r="R2816" s="311" t="str">
        <f t="array" ref="R2816">IFERROR(
    IF(
        INDEX('Emission Factors'!$E$5:$R$488,
              MATCH(1,
                    ('Emission Factors'!$E$5:$E$488 = 'GHG emissions calculations'!$F2816) *
                    ('Emission Factors'!$H$5:$H$488 = 'GHG emissions calculations'!$H2816),
                    0),
              MATCH('GHG emissions calculations'!R$6, 'Emission Factors'!$E$5:$R$5, 0)) &lt;&gt; "",
        INDEX('Emission Factors'!$E$5:$R$488,
              MATCH(1,
                    ('Emission Factors'!$E$5:$E$488 = 'GHG emissions calculations'!$F2816) *
                    ('Emission Factors'!$H$5:$H$488 = 'GHG emissions calculations'!$H2816),
                    0),
              MATCH('GHG emissions calculations'!R$6, 'Emission Factors'!$E$5:$R$5, 0)),
        ""),
    "")</f>
        <v/>
      </c>
      <c r="S2816" s="312">
        <f t="shared" si="5"/>
        <v>0</v>
      </c>
      <c r="T2816" s="23"/>
    </row>
    <row r="2817" ht="15.75" customHeight="1" outlineLevel="2">
      <c r="A2817" s="23"/>
      <c r="B2817" s="71"/>
      <c r="C2817" s="71"/>
      <c r="D2817" s="71"/>
      <c r="E2817" s="314"/>
      <c r="F2817" s="316" t="str">
        <f>Lists!AW76</f>
        <v>Material handling equipment, unknown mass - Europe</v>
      </c>
      <c r="G2817" s="311" t="str">
        <f t="array" ref="G2817">XLOOKUP(1,('Emission Factors'!$E$5:$E$488='GHG emissions calculations'!$F2817)*('Emission Factors'!$H$5:$H$488='GHG emissions calculations'!$H2817),INDEX('Emission Factors'!$E$5:$T$488,0,MATCH('GHG emissions calculations'!G$2670,'Emission Factors'!$E$5:$T$5,0)),"",0)</f>
        <v/>
      </c>
      <c r="H2817" s="316" t="s">
        <v>238</v>
      </c>
      <c r="I2817" s="312" t="str">
        <f>IF(
    SUMIFS('Import data'!$L$25:$L$80,
           'Import data'!$J$25:$J$80, F2817,
           'Import data'!$G$25:$G$80, 'GHG emissions calculations'!$H2817,
           'Import data'!$I$25:$I$80,$E$2672) &lt;&gt; 0,
    SUMIFS('Import data'!$L$25:$L$80,
           'Import data'!$J$25:$J$80, F2817,
           'Import data'!$G$25:$G$80, 'GHG emissions calculations'!$H2817,
           'Import data'!$I$25:$I$80,$E$2672),
    ""
)</f>
        <v/>
      </c>
      <c r="J2817" s="311" t="str">
        <f t="array" ref="J2817">IF(
    XLOOKUP(F2817, 'Import data'!$J$26:$J$47, 'Import data'!$M$26:$M$47, "", 0) = "Please add the region-specific supplier emission factor or choose a different region available in the IAEG database.",
    "",
    XLOOKUP(F2817, 'Import data'!$J$26:$J$47, 'Import data'!$M$26:$M$47, "", 0)
)</f>
        <v/>
      </c>
      <c r="K2817" s="311" t="str">
        <f t="array" ref="K2817">IFERROR(
    XLOOKUP(F2817,
            _xlws.FILTER('Supplier Emission'!$G$55:$G$79,
                   ('Supplier Emission'!$D$55:$D$79=H2817) * ('Supplier Emission'!$F$55:$F$79=$E$2764)),
            _xlws.FILTER('Supplier Emission'!$I$55:$I$79,
                   ('Supplier Emission'!$D$55:$D$79=H2817) * ('Supplier Emission'!$F$55:$F$79=$E$2764)),
            ""),
    "")</f>
        <v/>
      </c>
      <c r="L2817" s="311" t="str">
        <f t="array" ref="L2817">IFERROR(
    XLOOKUP(F2817,
            _xlws.FILTER('Supplier Emission'!$G$55:$G$79,
                   ('Supplier Emission'!$D$55:$D$79=H2817) * ('Supplier Emission'!$F$55:$F$79=$E$2764)),
            _xlws.FILTER('Supplier Emission'!$J$55:$J$79,
                   ('Supplier Emission'!$D$55:$D$79=H2817) * ('Supplier Emission'!$F$55:$F$79=$E$2764)),
            ""),
    "")</f>
        <v/>
      </c>
      <c r="M2817" s="311" t="str">
        <f t="array" ref="M2817">IFERROR(
    XLOOKUP(F2817,
            _xlws.FILTER('Supplier Emission'!$G$55:$G$79,
                   ('Supplier Emission'!$D$55:$D$79=H2817) * ('Supplier Emission'!$F$55:$F$79=$E$2764)),
            _xlws.FILTER('Supplier Emission'!$M$55:$M$79,
                   ('Supplier Emission'!$D$55:$D$79=H2817) * ('Supplier Emission'!$F$55:$F$79=$E$2764)),
            ""),
    "")</f>
        <v/>
      </c>
      <c r="N2817" s="311" t="str">
        <f t="array" ref="N2817">IFERROR(
    XLOOKUP(F2817,
            _xlws.FILTER('Supplier Emission'!$G$55:$G$79,
                   ('Supplier Emission'!$D$55:$D$79=H2817) * ('Supplier Emission'!$F$55:$F$79=$E$2764)),
            _xlws.FILTER('Supplier Emission'!$H$55:$H$79,
                   ('Supplier Emission'!$D$55:$D$79=H2817) * ('Supplier Emission'!$F$55:$F$79=$E$2764)),
            ""),
    "")</f>
        <v/>
      </c>
      <c r="O2817" s="311" t="str">
        <f t="array" ref="O2817">XLOOKUP(1,('Emission Factors'!$E$5:$E$488='GHG emissions calculations'!$F2817)*('Emission Factors'!$H$5:$H$488='GHG emissions calculations'!$H2817),INDEX('Emission Factors'!$E$5:$T$488,0,MATCH('GHG emissions calculations'!O$6,'Emission Factors'!$E$5:$T$5,0)),"",0)</f>
        <v/>
      </c>
      <c r="P2817" s="313" t="str">
        <f t="array" ref="P2817">IFERROR(
    INDEX('Emission Factors'!$E$5:$P$488,
          MATCH(1,
                ('Emission Factors'!$E$5:$E$488 = 'GHG emissions calculations'!$F2817) *
                ('Emission Factors'!$H$5:$H$488 = 'GHG emissions calculations'!$H2817),
                0),
          MATCH('GHG emissions calculations'!P$6,'Emission Factors'!$E$5:$P$5,0)),
    "")</f>
        <v/>
      </c>
      <c r="Q2817" s="311" t="str">
        <f t="array" ref="Q2817">IFERROR(
    IF(
        INDEX('Emission Factors'!$E$5:$P$488,
              MATCH(1,
                    ('Emission Factors'!$E$5:$E$488 = 'GHG emissions calculations'!$F2817) *
                    ('Emission Factors'!$H$5:$H$488 = 'GHG emissions calculations'!$H2817),
                    0),
              MATCH('GHG emissions calculations'!Q$6, 'Emission Factors'!$E$5:$P$5, 0)) &lt;&gt; "",
        INDEX('Emission Factors'!$E$5:$P$488,
              MATCH(1,
                    ('Emission Factors'!$E$5:$E$488 = 'GHG emissions calculations'!$F2817) *
                    ('Emission Factors'!$H$5:$H$488 = 'GHG emissions calculations'!$H2817),
                    0),
              MATCH('GHG emissions calculations'!Q$6, 'Emission Factors'!$E$5:$P$5, 0)),
        ""),
    "")</f>
        <v/>
      </c>
      <c r="R2817" s="311" t="str">
        <f t="array" ref="R2817">IFERROR(
    IF(
        INDEX('Emission Factors'!$E$5:$R$488,
              MATCH(1,
                    ('Emission Factors'!$E$5:$E$488 = 'GHG emissions calculations'!$F2817) *
                    ('Emission Factors'!$H$5:$H$488 = 'GHG emissions calculations'!$H2817),
                    0),
              MATCH('GHG emissions calculations'!R$6, 'Emission Factors'!$E$5:$R$5, 0)) &lt;&gt; "",
        INDEX('Emission Factors'!$E$5:$R$488,
              MATCH(1,
                    ('Emission Factors'!$E$5:$E$488 = 'GHG emissions calculations'!$F2817) *
                    ('Emission Factors'!$H$5:$H$488 = 'GHG emissions calculations'!$H2817),
                    0),
              MATCH('GHG emissions calculations'!R$6, 'Emission Factors'!$E$5:$R$5, 0)),
        ""),
    "")</f>
        <v/>
      </c>
      <c r="S2817" s="312">
        <f t="shared" si="5"/>
        <v>0</v>
      </c>
      <c r="T2817" s="23"/>
    </row>
    <row r="2818" ht="15.75" customHeight="1" outlineLevel="2">
      <c r="A2818" s="23"/>
      <c r="B2818" s="71"/>
      <c r="C2818" s="71"/>
      <c r="D2818" s="71"/>
      <c r="E2818" s="314"/>
      <c r="F2818" s="316" t="str">
        <f>Lists!AW81</f>
        <v>Material handling equipment, unknown mass - Global or unspecified region</v>
      </c>
      <c r="G2818" s="311" t="str">
        <f t="array" ref="G2818">XLOOKUP(1,('Emission Factors'!$E$5:$E$488='GHG emissions calculations'!$F2818)*('Emission Factors'!$H$5:$H$488='GHG emissions calculations'!$H2818),INDEX('Emission Factors'!$E$5:$T$488,0,MATCH('GHG emissions calculations'!G$2670,'Emission Factors'!$E$5:$T$5,0)),"",0)</f>
        <v/>
      </c>
      <c r="H2818" s="316" t="s">
        <v>238</v>
      </c>
      <c r="I2818" s="312" t="str">
        <f>IF(
    SUMIFS('Import data'!$L$25:$L$80,
           'Import data'!$J$25:$J$80, F2818,
           'Import data'!$G$25:$G$80, 'GHG emissions calculations'!$H2818,
           'Import data'!$I$25:$I$80,$E$2672) &lt;&gt; 0,
    SUMIFS('Import data'!$L$25:$L$80,
           'Import data'!$J$25:$J$80, F2818,
           'Import data'!$G$25:$G$80, 'GHG emissions calculations'!$H2818,
           'Import data'!$I$25:$I$80,$E$2672),
    ""
)</f>
        <v/>
      </c>
      <c r="J2818" s="311" t="str">
        <f t="array" ref="J2818">IF(
    XLOOKUP(F2818, 'Import data'!$J$26:$J$47, 'Import data'!$M$26:$M$47, "", 0) = "Please add the region-specific supplier emission factor or choose a different region available in the IAEG database.",
    "",
    XLOOKUP(F2818, 'Import data'!$J$26:$J$47, 'Import data'!$M$26:$M$47, "", 0)
)</f>
        <v/>
      </c>
      <c r="K2818" s="311" t="str">
        <f t="array" ref="K2818">IFERROR(
    XLOOKUP(F2818,
            _xlws.FILTER('Supplier Emission'!$G$55:$G$79,
                   ('Supplier Emission'!$D$55:$D$79=H2818) * ('Supplier Emission'!$F$55:$F$79=$E$2764)),
            _xlws.FILTER('Supplier Emission'!$I$55:$I$79,
                   ('Supplier Emission'!$D$55:$D$79=H2818) * ('Supplier Emission'!$F$55:$F$79=$E$2764)),
            ""),
    "")</f>
        <v/>
      </c>
      <c r="L2818" s="311" t="str">
        <f t="array" ref="L2818">IFERROR(
    XLOOKUP(F2818,
            _xlws.FILTER('Supplier Emission'!$G$55:$G$79,
                   ('Supplier Emission'!$D$55:$D$79=H2818) * ('Supplier Emission'!$F$55:$F$79=$E$2764)),
            _xlws.FILTER('Supplier Emission'!$J$55:$J$79,
                   ('Supplier Emission'!$D$55:$D$79=H2818) * ('Supplier Emission'!$F$55:$F$79=$E$2764)),
            ""),
    "")</f>
        <v/>
      </c>
      <c r="M2818" s="311" t="str">
        <f t="array" ref="M2818">IFERROR(
    XLOOKUP(F2818,
            _xlws.FILTER('Supplier Emission'!$G$55:$G$79,
                   ('Supplier Emission'!$D$55:$D$79=H2818) * ('Supplier Emission'!$F$55:$F$79=$E$2764)),
            _xlws.FILTER('Supplier Emission'!$M$55:$M$79,
                   ('Supplier Emission'!$D$55:$D$79=H2818) * ('Supplier Emission'!$F$55:$F$79=$E$2764)),
            ""),
    "")</f>
        <v/>
      </c>
      <c r="N2818" s="311" t="str">
        <f t="array" ref="N2818">IFERROR(
    XLOOKUP(F2818,
            _xlws.FILTER('Supplier Emission'!$G$55:$G$79,
                   ('Supplier Emission'!$D$55:$D$79=H2818) * ('Supplier Emission'!$F$55:$F$79=$E$2764)),
            _xlws.FILTER('Supplier Emission'!$H$55:$H$79,
                   ('Supplier Emission'!$D$55:$D$79=H2818) * ('Supplier Emission'!$F$55:$F$79=$E$2764)),
            ""),
    "")</f>
        <v/>
      </c>
      <c r="O2818" s="311" t="str">
        <f t="array" ref="O2818">XLOOKUP(1,('Emission Factors'!$E$5:$E$488='GHG emissions calculations'!$F2818)*('Emission Factors'!$H$5:$H$488='GHG emissions calculations'!$H2818),INDEX('Emission Factors'!$E$5:$T$488,0,MATCH('GHG emissions calculations'!O$6,'Emission Factors'!$E$5:$T$5,0)),"",0)</f>
        <v/>
      </c>
      <c r="P2818" s="313" t="str">
        <f t="array" ref="P2818">IFERROR(
    INDEX('Emission Factors'!$E$5:$P$488,
          MATCH(1,
                ('Emission Factors'!$E$5:$E$488 = 'GHG emissions calculations'!$F2818) *
                ('Emission Factors'!$H$5:$H$488 = 'GHG emissions calculations'!$H2818),
                0),
          MATCH('GHG emissions calculations'!P$6,'Emission Factors'!$E$5:$P$5,0)),
    "")</f>
        <v/>
      </c>
      <c r="Q2818" s="311" t="str">
        <f t="array" ref="Q2818">IFERROR(
    IF(
        INDEX('Emission Factors'!$E$5:$P$488,
              MATCH(1,
                    ('Emission Factors'!$E$5:$E$488 = 'GHG emissions calculations'!$F2818) *
                    ('Emission Factors'!$H$5:$H$488 = 'GHG emissions calculations'!$H2818),
                    0),
              MATCH('GHG emissions calculations'!Q$6, 'Emission Factors'!$E$5:$P$5, 0)) &lt;&gt; "",
        INDEX('Emission Factors'!$E$5:$P$488,
              MATCH(1,
                    ('Emission Factors'!$E$5:$E$488 = 'GHG emissions calculations'!$F2818) *
                    ('Emission Factors'!$H$5:$H$488 = 'GHG emissions calculations'!$H2818),
                    0),
              MATCH('GHG emissions calculations'!Q$6, 'Emission Factors'!$E$5:$P$5, 0)),
        ""),
    "")</f>
        <v/>
      </c>
      <c r="R2818" s="311" t="str">
        <f t="array" ref="R2818">IFERROR(
    IF(
        INDEX('Emission Factors'!$E$5:$R$488,
              MATCH(1,
                    ('Emission Factors'!$E$5:$E$488 = 'GHG emissions calculations'!$F2818) *
                    ('Emission Factors'!$H$5:$H$488 = 'GHG emissions calculations'!$H2818),
                    0),
              MATCH('GHG emissions calculations'!R$6, 'Emission Factors'!$E$5:$R$5, 0)) &lt;&gt; "",
        INDEX('Emission Factors'!$E$5:$R$488,
              MATCH(1,
                    ('Emission Factors'!$E$5:$E$488 = 'GHG emissions calculations'!$F2818) *
                    ('Emission Factors'!$H$5:$H$488 = 'GHG emissions calculations'!$H2818),
                    0),
              MATCH('GHG emissions calculations'!R$6, 'Emission Factors'!$E$5:$R$5, 0)),
        ""),
    "")</f>
        <v/>
      </c>
      <c r="S2818" s="312">
        <f t="shared" si="5"/>
        <v>0</v>
      </c>
      <c r="T2818" s="23"/>
    </row>
    <row r="2819" ht="15.75" customHeight="1" outlineLevel="2">
      <c r="A2819" s="23"/>
      <c r="B2819" s="71"/>
      <c r="C2819" s="71"/>
      <c r="D2819" s="71"/>
      <c r="E2819" s="314"/>
      <c r="F2819" s="316" t="str">
        <f>Lists!AW80</f>
        <v>Material handling equipment, unknown mass - Middle East</v>
      </c>
      <c r="G2819" s="311" t="str">
        <f t="array" ref="G2819">XLOOKUP(1,('Emission Factors'!$E$5:$E$488='GHG emissions calculations'!$F2819)*('Emission Factors'!$H$5:$H$488='GHG emissions calculations'!$H2819),INDEX('Emission Factors'!$E$5:$T$488,0,MATCH('GHG emissions calculations'!G$2670,'Emission Factors'!$E$5:$T$5,0)),"",0)</f>
        <v/>
      </c>
      <c r="H2819" s="316" t="s">
        <v>238</v>
      </c>
      <c r="I2819" s="312" t="str">
        <f>IF(
    SUMIFS('Import data'!$L$25:$L$80,
           'Import data'!$J$25:$J$80, F2819,
           'Import data'!$G$25:$G$80, 'GHG emissions calculations'!$H2819,
           'Import data'!$I$25:$I$80,$E$2672) &lt;&gt; 0,
    SUMIFS('Import data'!$L$25:$L$80,
           'Import data'!$J$25:$J$80, F2819,
           'Import data'!$G$25:$G$80, 'GHG emissions calculations'!$H2819,
           'Import data'!$I$25:$I$80,$E$2672),
    ""
)</f>
        <v/>
      </c>
      <c r="J2819" s="311" t="str">
        <f t="array" ref="J2819">IF(
    XLOOKUP(F2819, 'Import data'!$J$26:$J$47, 'Import data'!$M$26:$M$47, "", 0) = "Please add the region-specific supplier emission factor or choose a different region available in the IAEG database.",
    "",
    XLOOKUP(F2819, 'Import data'!$J$26:$J$47, 'Import data'!$M$26:$M$47, "", 0)
)</f>
        <v/>
      </c>
      <c r="K2819" s="311" t="str">
        <f t="array" ref="K2819">IFERROR(
    XLOOKUP(F2819,
            _xlws.FILTER('Supplier Emission'!$G$55:$G$79,
                   ('Supplier Emission'!$D$55:$D$79=H2819) * ('Supplier Emission'!$F$55:$F$79=$E$2764)),
            _xlws.FILTER('Supplier Emission'!$I$55:$I$79,
                   ('Supplier Emission'!$D$55:$D$79=H2819) * ('Supplier Emission'!$F$55:$F$79=$E$2764)),
            ""),
    "")</f>
        <v/>
      </c>
      <c r="L2819" s="311" t="str">
        <f t="array" ref="L2819">IFERROR(
    XLOOKUP(F2819,
            _xlws.FILTER('Supplier Emission'!$G$55:$G$79,
                   ('Supplier Emission'!$D$55:$D$79=H2819) * ('Supplier Emission'!$F$55:$F$79=$E$2764)),
            _xlws.FILTER('Supplier Emission'!$J$55:$J$79,
                   ('Supplier Emission'!$D$55:$D$79=H2819) * ('Supplier Emission'!$F$55:$F$79=$E$2764)),
            ""),
    "")</f>
        <v/>
      </c>
      <c r="M2819" s="311" t="str">
        <f t="array" ref="M2819">IFERROR(
    XLOOKUP(F2819,
            _xlws.FILTER('Supplier Emission'!$G$55:$G$79,
                   ('Supplier Emission'!$D$55:$D$79=H2819) * ('Supplier Emission'!$F$55:$F$79=$E$2764)),
            _xlws.FILTER('Supplier Emission'!$M$55:$M$79,
                   ('Supplier Emission'!$D$55:$D$79=H2819) * ('Supplier Emission'!$F$55:$F$79=$E$2764)),
            ""),
    "")</f>
        <v/>
      </c>
      <c r="N2819" s="311" t="str">
        <f t="array" ref="N2819">IFERROR(
    XLOOKUP(F2819,
            _xlws.FILTER('Supplier Emission'!$G$55:$G$79,
                   ('Supplier Emission'!$D$55:$D$79=H2819) * ('Supplier Emission'!$F$55:$F$79=$E$2764)),
            _xlws.FILTER('Supplier Emission'!$H$55:$H$79,
                   ('Supplier Emission'!$D$55:$D$79=H2819) * ('Supplier Emission'!$F$55:$F$79=$E$2764)),
            ""),
    "")</f>
        <v/>
      </c>
      <c r="O2819" s="311" t="str">
        <f t="array" ref="O2819">XLOOKUP(1,('Emission Factors'!$E$5:$E$488='GHG emissions calculations'!$F2819)*('Emission Factors'!$H$5:$H$488='GHG emissions calculations'!$H2819),INDEX('Emission Factors'!$E$5:$T$488,0,MATCH('GHG emissions calculations'!O$6,'Emission Factors'!$E$5:$T$5,0)),"",0)</f>
        <v/>
      </c>
      <c r="P2819" s="313" t="str">
        <f t="array" ref="P2819">IFERROR(
    INDEX('Emission Factors'!$E$5:$P$488,
          MATCH(1,
                ('Emission Factors'!$E$5:$E$488 = 'GHG emissions calculations'!$F2819) *
                ('Emission Factors'!$H$5:$H$488 = 'GHG emissions calculations'!$H2819),
                0),
          MATCH('GHG emissions calculations'!P$6,'Emission Factors'!$E$5:$P$5,0)),
    "")</f>
        <v/>
      </c>
      <c r="Q2819" s="311" t="str">
        <f t="array" ref="Q2819">IFERROR(
    IF(
        INDEX('Emission Factors'!$E$5:$P$488,
              MATCH(1,
                    ('Emission Factors'!$E$5:$E$488 = 'GHG emissions calculations'!$F2819) *
                    ('Emission Factors'!$H$5:$H$488 = 'GHG emissions calculations'!$H2819),
                    0),
              MATCH('GHG emissions calculations'!Q$6, 'Emission Factors'!$E$5:$P$5, 0)) &lt;&gt; "",
        INDEX('Emission Factors'!$E$5:$P$488,
              MATCH(1,
                    ('Emission Factors'!$E$5:$E$488 = 'GHG emissions calculations'!$F2819) *
                    ('Emission Factors'!$H$5:$H$488 = 'GHG emissions calculations'!$H2819),
                    0),
              MATCH('GHG emissions calculations'!Q$6, 'Emission Factors'!$E$5:$P$5, 0)),
        ""),
    "")</f>
        <v/>
      </c>
      <c r="R2819" s="311" t="str">
        <f t="array" ref="R2819">IFERROR(
    IF(
        INDEX('Emission Factors'!$E$5:$R$488,
              MATCH(1,
                    ('Emission Factors'!$E$5:$E$488 = 'GHG emissions calculations'!$F2819) *
                    ('Emission Factors'!$H$5:$H$488 = 'GHG emissions calculations'!$H2819),
                    0),
              MATCH('GHG emissions calculations'!R$6, 'Emission Factors'!$E$5:$R$5, 0)) &lt;&gt; "",
        INDEX('Emission Factors'!$E$5:$R$488,
              MATCH(1,
                    ('Emission Factors'!$E$5:$E$488 = 'GHG emissions calculations'!$F2819) *
                    ('Emission Factors'!$H$5:$H$488 = 'GHG emissions calculations'!$H2819),
                    0),
              MATCH('GHG emissions calculations'!R$6, 'Emission Factors'!$E$5:$R$5, 0)),
        ""),
    "")</f>
        <v/>
      </c>
      <c r="S2819" s="312">
        <f t="shared" si="5"/>
        <v>0</v>
      </c>
      <c r="T2819" s="23"/>
    </row>
    <row r="2820" ht="15.75" customHeight="1" outlineLevel="2">
      <c r="A2820" s="23"/>
      <c r="B2820" s="71"/>
      <c r="C2820" s="71"/>
      <c r="D2820" s="71"/>
      <c r="E2820" s="314"/>
      <c r="F2820" s="316" t="str">
        <f>Lists!AW79</f>
        <v>Material handling equipment, unknown mass - Oceania</v>
      </c>
      <c r="G2820" s="311" t="str">
        <f t="array" ref="G2820">XLOOKUP(1,('Emission Factors'!$E$5:$E$488='GHG emissions calculations'!$F2820)*('Emission Factors'!$H$5:$H$488='GHG emissions calculations'!$H2820),INDEX('Emission Factors'!$E$5:$T$488,0,MATCH('GHG emissions calculations'!G$2670,'Emission Factors'!$E$5:$T$5,0)),"",0)</f>
        <v/>
      </c>
      <c r="H2820" s="316" t="s">
        <v>238</v>
      </c>
      <c r="I2820" s="312" t="str">
        <f>IF(
    SUMIFS('Import data'!$L$25:$L$80,
           'Import data'!$J$25:$J$80, F2820,
           'Import data'!$G$25:$G$80, 'GHG emissions calculations'!$H2820,
           'Import data'!$I$25:$I$80,$E$2672) &lt;&gt; 0,
    SUMIFS('Import data'!$L$25:$L$80,
           'Import data'!$J$25:$J$80, F2820,
           'Import data'!$G$25:$G$80, 'GHG emissions calculations'!$H2820,
           'Import data'!$I$25:$I$80,$E$2672),
    ""
)</f>
        <v/>
      </c>
      <c r="J2820" s="311" t="str">
        <f t="array" ref="J2820">IF(
    XLOOKUP(F2820, 'Import data'!$J$26:$J$47, 'Import data'!$M$26:$M$47, "", 0) = "Please add the region-specific supplier emission factor or choose a different region available in the IAEG database.",
    "",
    XLOOKUP(F2820, 'Import data'!$J$26:$J$47, 'Import data'!$M$26:$M$47, "", 0)
)</f>
        <v/>
      </c>
      <c r="K2820" s="311" t="str">
        <f t="array" ref="K2820">IFERROR(
    XLOOKUP(F2820,
            _xlws.FILTER('Supplier Emission'!$G$55:$G$79,
                   ('Supplier Emission'!$D$55:$D$79=H2820) * ('Supplier Emission'!$F$55:$F$79=$E$2764)),
            _xlws.FILTER('Supplier Emission'!$I$55:$I$79,
                   ('Supplier Emission'!$D$55:$D$79=H2820) * ('Supplier Emission'!$F$55:$F$79=$E$2764)),
            ""),
    "")</f>
        <v/>
      </c>
      <c r="L2820" s="311" t="str">
        <f t="array" ref="L2820">IFERROR(
    XLOOKUP(F2820,
            _xlws.FILTER('Supplier Emission'!$G$55:$G$79,
                   ('Supplier Emission'!$D$55:$D$79=H2820) * ('Supplier Emission'!$F$55:$F$79=$E$2764)),
            _xlws.FILTER('Supplier Emission'!$J$55:$J$79,
                   ('Supplier Emission'!$D$55:$D$79=H2820) * ('Supplier Emission'!$F$55:$F$79=$E$2764)),
            ""),
    "")</f>
        <v/>
      </c>
      <c r="M2820" s="311" t="str">
        <f t="array" ref="M2820">IFERROR(
    XLOOKUP(F2820,
            _xlws.FILTER('Supplier Emission'!$G$55:$G$79,
                   ('Supplier Emission'!$D$55:$D$79=H2820) * ('Supplier Emission'!$F$55:$F$79=$E$2764)),
            _xlws.FILTER('Supplier Emission'!$M$55:$M$79,
                   ('Supplier Emission'!$D$55:$D$79=H2820) * ('Supplier Emission'!$F$55:$F$79=$E$2764)),
            ""),
    "")</f>
        <v/>
      </c>
      <c r="N2820" s="311" t="str">
        <f t="array" ref="N2820">IFERROR(
    XLOOKUP(F2820,
            _xlws.FILTER('Supplier Emission'!$G$55:$G$79,
                   ('Supplier Emission'!$D$55:$D$79=H2820) * ('Supplier Emission'!$F$55:$F$79=$E$2764)),
            _xlws.FILTER('Supplier Emission'!$H$55:$H$79,
                   ('Supplier Emission'!$D$55:$D$79=H2820) * ('Supplier Emission'!$F$55:$F$79=$E$2764)),
            ""),
    "")</f>
        <v/>
      </c>
      <c r="O2820" s="311" t="str">
        <f t="array" ref="O2820">XLOOKUP(1,('Emission Factors'!$E$5:$E$488='GHG emissions calculations'!$F2820)*('Emission Factors'!$H$5:$H$488='GHG emissions calculations'!$H2820),INDEX('Emission Factors'!$E$5:$T$488,0,MATCH('GHG emissions calculations'!O$6,'Emission Factors'!$E$5:$T$5,0)),"",0)</f>
        <v/>
      </c>
      <c r="P2820" s="313" t="str">
        <f t="array" ref="P2820">IFERROR(
    INDEX('Emission Factors'!$E$5:$P$488,
          MATCH(1,
                ('Emission Factors'!$E$5:$E$488 = 'GHG emissions calculations'!$F2820) *
                ('Emission Factors'!$H$5:$H$488 = 'GHG emissions calculations'!$H2820),
                0),
          MATCH('GHG emissions calculations'!P$6,'Emission Factors'!$E$5:$P$5,0)),
    "")</f>
        <v/>
      </c>
      <c r="Q2820" s="311" t="str">
        <f t="array" ref="Q2820">IFERROR(
    IF(
        INDEX('Emission Factors'!$E$5:$P$488,
              MATCH(1,
                    ('Emission Factors'!$E$5:$E$488 = 'GHG emissions calculations'!$F2820) *
                    ('Emission Factors'!$H$5:$H$488 = 'GHG emissions calculations'!$H2820),
                    0),
              MATCH('GHG emissions calculations'!Q$6, 'Emission Factors'!$E$5:$P$5, 0)) &lt;&gt; "",
        INDEX('Emission Factors'!$E$5:$P$488,
              MATCH(1,
                    ('Emission Factors'!$E$5:$E$488 = 'GHG emissions calculations'!$F2820) *
                    ('Emission Factors'!$H$5:$H$488 = 'GHG emissions calculations'!$H2820),
                    0),
              MATCH('GHG emissions calculations'!Q$6, 'Emission Factors'!$E$5:$P$5, 0)),
        ""),
    "")</f>
        <v/>
      </c>
      <c r="R2820" s="311" t="str">
        <f t="array" ref="R2820">IFERROR(
    IF(
        INDEX('Emission Factors'!$E$5:$R$488,
              MATCH(1,
                    ('Emission Factors'!$E$5:$E$488 = 'GHG emissions calculations'!$F2820) *
                    ('Emission Factors'!$H$5:$H$488 = 'GHG emissions calculations'!$H2820),
                    0),
              MATCH('GHG emissions calculations'!R$6, 'Emission Factors'!$E$5:$R$5, 0)) &lt;&gt; "",
        INDEX('Emission Factors'!$E$5:$R$488,
              MATCH(1,
                    ('Emission Factors'!$E$5:$E$488 = 'GHG emissions calculations'!$F2820) *
                    ('Emission Factors'!$H$5:$H$488 = 'GHG emissions calculations'!$H2820),
                    0),
              MATCH('GHG emissions calculations'!R$6, 'Emission Factors'!$E$5:$R$5, 0)),
        ""),
    "")</f>
        <v/>
      </c>
      <c r="S2820" s="312">
        <f t="shared" si="5"/>
        <v>0</v>
      </c>
      <c r="T2820" s="23"/>
    </row>
    <row r="2821" ht="15.75" customHeight="1" outlineLevel="2">
      <c r="A2821" s="23"/>
      <c r="B2821" s="71"/>
      <c r="C2821" s="71"/>
      <c r="D2821" s="71"/>
      <c r="E2821" s="314"/>
      <c r="F2821" s="316" t="str">
        <f>Lists!AW84</f>
        <v>Metalworking machines, unknown mass - Africa</v>
      </c>
      <c r="G2821" s="311" t="str">
        <f t="array" ref="G2821">XLOOKUP(1,('Emission Factors'!$E$5:$E$488='GHG emissions calculations'!$F2821)*('Emission Factors'!$H$5:$H$488='GHG emissions calculations'!$H2821),INDEX('Emission Factors'!$E$5:$T$488,0,MATCH('GHG emissions calculations'!G$2670,'Emission Factors'!$E$5:$T$5,0)),"",0)</f>
        <v/>
      </c>
      <c r="H2821" s="316" t="s">
        <v>238</v>
      </c>
      <c r="I2821" s="312" t="str">
        <f>IF(
    SUMIFS('Import data'!$L$25:$L$80,
           'Import data'!$J$25:$J$80, F2821,
           'Import data'!$G$25:$G$80, 'GHG emissions calculations'!$H2821,
           'Import data'!$I$25:$I$80,$E$2672) &lt;&gt; 0,
    SUMIFS('Import data'!$L$25:$L$80,
           'Import data'!$J$25:$J$80, F2821,
           'Import data'!$G$25:$G$80, 'GHG emissions calculations'!$H2821,
           'Import data'!$I$25:$I$80,$E$2672),
    ""
)</f>
        <v/>
      </c>
      <c r="J2821" s="311" t="str">
        <f t="array" ref="J2821">IF(
    XLOOKUP(F2821, 'Import data'!$J$26:$J$47, 'Import data'!$M$26:$M$47, "", 0) = "Please add the region-specific supplier emission factor or choose a different region available in the IAEG database.",
    "",
    XLOOKUP(F2821, 'Import data'!$J$26:$J$47, 'Import data'!$M$26:$M$47, "", 0)
)</f>
        <v/>
      </c>
      <c r="K2821" s="311" t="str">
        <f t="array" ref="K2821">IFERROR(
    XLOOKUP(F2821,
            _xlws.FILTER('Supplier Emission'!$G$55:$G$79,
                   ('Supplier Emission'!$D$55:$D$79=H2821) * ('Supplier Emission'!$F$55:$F$79=$E$2764)),
            _xlws.FILTER('Supplier Emission'!$I$55:$I$79,
                   ('Supplier Emission'!$D$55:$D$79=H2821) * ('Supplier Emission'!$F$55:$F$79=$E$2764)),
            ""),
    "")</f>
        <v/>
      </c>
      <c r="L2821" s="311" t="str">
        <f t="array" ref="L2821">IFERROR(
    XLOOKUP(F2821,
            _xlws.FILTER('Supplier Emission'!$G$55:$G$79,
                   ('Supplier Emission'!$D$55:$D$79=H2821) * ('Supplier Emission'!$F$55:$F$79=$E$2764)),
            _xlws.FILTER('Supplier Emission'!$J$55:$J$79,
                   ('Supplier Emission'!$D$55:$D$79=H2821) * ('Supplier Emission'!$F$55:$F$79=$E$2764)),
            ""),
    "")</f>
        <v/>
      </c>
      <c r="M2821" s="311" t="str">
        <f t="array" ref="M2821">IFERROR(
    XLOOKUP(F2821,
            _xlws.FILTER('Supplier Emission'!$G$55:$G$79,
                   ('Supplier Emission'!$D$55:$D$79=H2821) * ('Supplier Emission'!$F$55:$F$79=$E$2764)),
            _xlws.FILTER('Supplier Emission'!$M$55:$M$79,
                   ('Supplier Emission'!$D$55:$D$79=H2821) * ('Supplier Emission'!$F$55:$F$79=$E$2764)),
            ""),
    "")</f>
        <v/>
      </c>
      <c r="N2821" s="311" t="str">
        <f t="array" ref="N2821">IFERROR(
    XLOOKUP(F2821,
            _xlws.FILTER('Supplier Emission'!$G$55:$G$79,
                   ('Supplier Emission'!$D$55:$D$79=H2821) * ('Supplier Emission'!$F$55:$F$79=$E$2764)),
            _xlws.FILTER('Supplier Emission'!$H$55:$H$79,
                   ('Supplier Emission'!$D$55:$D$79=H2821) * ('Supplier Emission'!$F$55:$F$79=$E$2764)),
            ""),
    "")</f>
        <v/>
      </c>
      <c r="O2821" s="311" t="str">
        <f t="array" ref="O2821">XLOOKUP(1,('Emission Factors'!$E$5:$E$488='GHG emissions calculations'!$F2821)*('Emission Factors'!$H$5:$H$488='GHG emissions calculations'!$H2821),INDEX('Emission Factors'!$E$5:$T$488,0,MATCH('GHG emissions calculations'!O$6,'Emission Factors'!$E$5:$T$5,0)),"",0)</f>
        <v/>
      </c>
      <c r="P2821" s="313" t="str">
        <f t="array" ref="P2821">IFERROR(
    INDEX('Emission Factors'!$E$5:$P$488,
          MATCH(1,
                ('Emission Factors'!$E$5:$E$488 = 'GHG emissions calculations'!$F2821) *
                ('Emission Factors'!$H$5:$H$488 = 'GHG emissions calculations'!$H2821),
                0),
          MATCH('GHG emissions calculations'!P$6,'Emission Factors'!$E$5:$P$5,0)),
    "")</f>
        <v/>
      </c>
      <c r="Q2821" s="311" t="str">
        <f t="array" ref="Q2821">IFERROR(
    IF(
        INDEX('Emission Factors'!$E$5:$P$488,
              MATCH(1,
                    ('Emission Factors'!$E$5:$E$488 = 'GHG emissions calculations'!$F2821) *
                    ('Emission Factors'!$H$5:$H$488 = 'GHG emissions calculations'!$H2821),
                    0),
              MATCH('GHG emissions calculations'!Q$6, 'Emission Factors'!$E$5:$P$5, 0)) &lt;&gt; "",
        INDEX('Emission Factors'!$E$5:$P$488,
              MATCH(1,
                    ('Emission Factors'!$E$5:$E$488 = 'GHG emissions calculations'!$F2821) *
                    ('Emission Factors'!$H$5:$H$488 = 'GHG emissions calculations'!$H2821),
                    0),
              MATCH('GHG emissions calculations'!Q$6, 'Emission Factors'!$E$5:$P$5, 0)),
        ""),
    "")</f>
        <v/>
      </c>
      <c r="R2821" s="311" t="str">
        <f t="array" ref="R2821">IFERROR(
    IF(
        INDEX('Emission Factors'!$E$5:$R$488,
              MATCH(1,
                    ('Emission Factors'!$E$5:$E$488 = 'GHG emissions calculations'!$F2821) *
                    ('Emission Factors'!$H$5:$H$488 = 'GHG emissions calculations'!$H2821),
                    0),
              MATCH('GHG emissions calculations'!R$6, 'Emission Factors'!$E$5:$R$5, 0)) &lt;&gt; "",
        INDEX('Emission Factors'!$E$5:$R$488,
              MATCH(1,
                    ('Emission Factors'!$E$5:$E$488 = 'GHG emissions calculations'!$F2821) *
                    ('Emission Factors'!$H$5:$H$488 = 'GHG emissions calculations'!$H2821),
                    0),
              MATCH('GHG emissions calculations'!R$6, 'Emission Factors'!$E$5:$R$5, 0)),
        ""),
    "")</f>
        <v/>
      </c>
      <c r="S2821" s="312">
        <f t="shared" si="5"/>
        <v>0</v>
      </c>
      <c r="T2821" s="23"/>
    </row>
    <row r="2822" ht="15.75" customHeight="1" outlineLevel="2">
      <c r="A2822" s="23"/>
      <c r="B2822" s="71"/>
      <c r="C2822" s="71"/>
      <c r="D2822" s="71"/>
      <c r="E2822" s="314"/>
      <c r="F2822" s="316" t="str">
        <f>Lists!AW91</f>
        <v>Metalworking machines, unknown mass - Africa</v>
      </c>
      <c r="G2822" s="311" t="str">
        <f t="array" ref="G2822">XLOOKUP(1,('Emission Factors'!$E$5:$E$488='GHG emissions calculations'!$F2822)*('Emission Factors'!$H$5:$H$488='GHG emissions calculations'!$H2822),INDEX('Emission Factors'!$E$5:$T$488,0,MATCH('GHG emissions calculations'!G$2670,'Emission Factors'!$E$5:$T$5,0)),"",0)</f>
        <v/>
      </c>
      <c r="H2822" s="316" t="s">
        <v>238</v>
      </c>
      <c r="I2822" s="312" t="str">
        <f>IF(
    SUMIFS('Import data'!$L$25:$L$80,
           'Import data'!$J$25:$J$80, F2822,
           'Import data'!$G$25:$G$80, 'GHG emissions calculations'!$H2822,
           'Import data'!$I$25:$I$80,$E$2672) &lt;&gt; 0,
    SUMIFS('Import data'!$L$25:$L$80,
           'Import data'!$J$25:$J$80, F2822,
           'Import data'!$G$25:$G$80, 'GHG emissions calculations'!$H2822,
           'Import data'!$I$25:$I$80,$E$2672),
    ""
)</f>
        <v/>
      </c>
      <c r="J2822" s="311" t="str">
        <f t="array" ref="J2822">IF(
    XLOOKUP(F2822, 'Import data'!$J$26:$J$47, 'Import data'!$M$26:$M$47, "", 0) = "Please add the region-specific supplier emission factor or choose a different region available in the IAEG database.",
    "",
    XLOOKUP(F2822, 'Import data'!$J$26:$J$47, 'Import data'!$M$26:$M$47, "", 0)
)</f>
        <v/>
      </c>
      <c r="K2822" s="311" t="str">
        <f t="array" ref="K2822">IFERROR(
    XLOOKUP(F2822,
            _xlws.FILTER('Supplier Emission'!$G$55:$G$79,
                   ('Supplier Emission'!$D$55:$D$79=H2822) * ('Supplier Emission'!$F$55:$F$79=$E$2764)),
            _xlws.FILTER('Supplier Emission'!$I$55:$I$79,
                   ('Supplier Emission'!$D$55:$D$79=H2822) * ('Supplier Emission'!$F$55:$F$79=$E$2764)),
            ""),
    "")</f>
        <v/>
      </c>
      <c r="L2822" s="311" t="str">
        <f t="array" ref="L2822">IFERROR(
    XLOOKUP(F2822,
            _xlws.FILTER('Supplier Emission'!$G$55:$G$79,
                   ('Supplier Emission'!$D$55:$D$79=H2822) * ('Supplier Emission'!$F$55:$F$79=$E$2764)),
            _xlws.FILTER('Supplier Emission'!$J$55:$J$79,
                   ('Supplier Emission'!$D$55:$D$79=H2822) * ('Supplier Emission'!$F$55:$F$79=$E$2764)),
            ""),
    "")</f>
        <v/>
      </c>
      <c r="M2822" s="311" t="str">
        <f t="array" ref="M2822">IFERROR(
    XLOOKUP(F2822,
            _xlws.FILTER('Supplier Emission'!$G$55:$G$79,
                   ('Supplier Emission'!$D$55:$D$79=H2822) * ('Supplier Emission'!$F$55:$F$79=$E$2764)),
            _xlws.FILTER('Supplier Emission'!$M$55:$M$79,
                   ('Supplier Emission'!$D$55:$D$79=H2822) * ('Supplier Emission'!$F$55:$F$79=$E$2764)),
            ""),
    "")</f>
        <v/>
      </c>
      <c r="N2822" s="311" t="str">
        <f t="array" ref="N2822">IFERROR(
    XLOOKUP(F2822,
            _xlws.FILTER('Supplier Emission'!$G$55:$G$79,
                   ('Supplier Emission'!$D$55:$D$79=H2822) * ('Supplier Emission'!$F$55:$F$79=$E$2764)),
            _xlws.FILTER('Supplier Emission'!$H$55:$H$79,
                   ('Supplier Emission'!$D$55:$D$79=H2822) * ('Supplier Emission'!$F$55:$F$79=$E$2764)),
            ""),
    "")</f>
        <v/>
      </c>
      <c r="O2822" s="311" t="str">
        <f t="array" ref="O2822">XLOOKUP(1,('Emission Factors'!$E$5:$E$488='GHG emissions calculations'!$F2822)*('Emission Factors'!$H$5:$H$488='GHG emissions calculations'!$H2822),INDEX('Emission Factors'!$E$5:$T$488,0,MATCH('GHG emissions calculations'!O$6,'Emission Factors'!$E$5:$T$5,0)),"",0)</f>
        <v/>
      </c>
      <c r="P2822" s="313" t="str">
        <f t="array" ref="P2822">IFERROR(
    INDEX('Emission Factors'!$E$5:$P$488,
          MATCH(1,
                ('Emission Factors'!$E$5:$E$488 = 'GHG emissions calculations'!$F2822) *
                ('Emission Factors'!$H$5:$H$488 = 'GHG emissions calculations'!$H2822),
                0),
          MATCH('GHG emissions calculations'!P$6,'Emission Factors'!$E$5:$P$5,0)),
    "")</f>
        <v/>
      </c>
      <c r="Q2822" s="311" t="str">
        <f t="array" ref="Q2822">IFERROR(
    IF(
        INDEX('Emission Factors'!$E$5:$P$488,
              MATCH(1,
                    ('Emission Factors'!$E$5:$E$488 = 'GHG emissions calculations'!$F2822) *
                    ('Emission Factors'!$H$5:$H$488 = 'GHG emissions calculations'!$H2822),
                    0),
              MATCH('GHG emissions calculations'!Q$6, 'Emission Factors'!$E$5:$P$5, 0)) &lt;&gt; "",
        INDEX('Emission Factors'!$E$5:$P$488,
              MATCH(1,
                    ('Emission Factors'!$E$5:$E$488 = 'GHG emissions calculations'!$F2822) *
                    ('Emission Factors'!$H$5:$H$488 = 'GHG emissions calculations'!$H2822),
                    0),
              MATCH('GHG emissions calculations'!Q$6, 'Emission Factors'!$E$5:$P$5, 0)),
        ""),
    "")</f>
        <v/>
      </c>
      <c r="R2822" s="311" t="str">
        <f t="array" ref="R2822">IFERROR(
    IF(
        INDEX('Emission Factors'!$E$5:$R$488,
              MATCH(1,
                    ('Emission Factors'!$E$5:$E$488 = 'GHG emissions calculations'!$F2822) *
                    ('Emission Factors'!$H$5:$H$488 = 'GHG emissions calculations'!$H2822),
                    0),
              MATCH('GHG emissions calculations'!R$6, 'Emission Factors'!$E$5:$R$5, 0)) &lt;&gt; "",
        INDEX('Emission Factors'!$E$5:$R$488,
              MATCH(1,
                    ('Emission Factors'!$E$5:$E$488 = 'GHG emissions calculations'!$F2822) *
                    ('Emission Factors'!$H$5:$H$488 = 'GHG emissions calculations'!$H2822),
                    0),
              MATCH('GHG emissions calculations'!R$6, 'Emission Factors'!$E$5:$R$5, 0)),
        ""),
    "")</f>
        <v/>
      </c>
      <c r="S2822" s="312">
        <f t="shared" si="5"/>
        <v>0</v>
      </c>
      <c r="T2822" s="23"/>
    </row>
    <row r="2823" ht="15.75" customHeight="1" outlineLevel="2">
      <c r="A2823" s="23"/>
      <c r="B2823" s="71"/>
      <c r="C2823" s="71"/>
      <c r="D2823" s="71"/>
      <c r="E2823" s="314"/>
      <c r="F2823" s="316" t="str">
        <f>Lists!AW82</f>
        <v>Metalworking machines, unknown mass - America</v>
      </c>
      <c r="G2823" s="311">
        <f t="array" ref="G2823">XLOOKUP(1,('Emission Factors'!$E$5:$E$488='GHG emissions calculations'!$F2823)*('Emission Factors'!$H$5:$H$488='GHG emissions calculations'!$H2823),INDEX('Emission Factors'!$E$5:$T$488,0,MATCH('GHG emissions calculations'!G$2670,'Emission Factors'!$E$5:$T$5,0)),"",0)</f>
        <v>2</v>
      </c>
      <c r="H2823" s="316" t="s">
        <v>238</v>
      </c>
      <c r="I2823" s="312" t="str">
        <f>IF(
    SUMIFS('Import data'!$L$25:$L$80,
           'Import data'!$J$25:$J$80, F2823,
           'Import data'!$G$25:$G$80, 'GHG emissions calculations'!$H2823,
           'Import data'!$I$25:$I$80,$E$2672) &lt;&gt; 0,
    SUMIFS('Import data'!$L$25:$L$80,
           'Import data'!$J$25:$J$80, F2823,
           'Import data'!$G$25:$G$80, 'GHG emissions calculations'!$H2823,
           'Import data'!$I$25:$I$80,$E$2672),
    ""
)</f>
        <v/>
      </c>
      <c r="J2823" s="311" t="str">
        <f t="array" ref="J2823">IF(
    XLOOKUP(F2823, 'Import data'!$J$26:$J$47, 'Import data'!$M$26:$M$47, "", 0) = "Please add the region-specific supplier emission factor or choose a different region available in the IAEG database.",
    "",
    XLOOKUP(F2823, 'Import data'!$J$26:$J$47, 'Import data'!$M$26:$M$47, "", 0)
)</f>
        <v/>
      </c>
      <c r="K2823" s="311" t="str">
        <f t="array" ref="K2823">IFERROR(
    XLOOKUP(F2823,
            _xlws.FILTER('Supplier Emission'!$G$55:$G$79,
                   ('Supplier Emission'!$D$55:$D$79=H2823) * ('Supplier Emission'!$F$55:$F$79=$E$2764)),
            _xlws.FILTER('Supplier Emission'!$I$55:$I$79,
                   ('Supplier Emission'!$D$55:$D$79=H2823) * ('Supplier Emission'!$F$55:$F$79=$E$2764)),
            ""),
    "")</f>
        <v/>
      </c>
      <c r="L2823" s="311" t="str">
        <f t="array" ref="L2823">IFERROR(
    XLOOKUP(F2823,
            _xlws.FILTER('Supplier Emission'!$G$55:$G$79,
                   ('Supplier Emission'!$D$55:$D$79=H2823) * ('Supplier Emission'!$F$55:$F$79=$E$2764)),
            _xlws.FILTER('Supplier Emission'!$J$55:$J$79,
                   ('Supplier Emission'!$D$55:$D$79=H2823) * ('Supplier Emission'!$F$55:$F$79=$E$2764)),
            ""),
    "")</f>
        <v/>
      </c>
      <c r="M2823" s="311" t="str">
        <f t="array" ref="M2823">IFERROR(
    XLOOKUP(F2823,
            _xlws.FILTER('Supplier Emission'!$G$55:$G$79,
                   ('Supplier Emission'!$D$55:$D$79=H2823) * ('Supplier Emission'!$F$55:$F$79=$E$2764)),
            _xlws.FILTER('Supplier Emission'!$M$55:$M$79,
                   ('Supplier Emission'!$D$55:$D$79=H2823) * ('Supplier Emission'!$F$55:$F$79=$E$2764)),
            ""),
    "")</f>
        <v/>
      </c>
      <c r="N2823" s="311" t="str">
        <f t="array" ref="N2823">IFERROR(
    XLOOKUP(F2823,
            _xlws.FILTER('Supplier Emission'!$G$55:$G$79,
                   ('Supplier Emission'!$D$55:$D$79=H2823) * ('Supplier Emission'!$F$55:$F$79=$E$2764)),
            _xlws.FILTER('Supplier Emission'!$H$55:$H$79,
                   ('Supplier Emission'!$D$55:$D$79=H2823) * ('Supplier Emission'!$F$55:$F$79=$E$2764)),
            ""),
    "")</f>
        <v/>
      </c>
      <c r="O2823" s="311" t="str">
        <f t="array" ref="O2823">XLOOKUP(1,('Emission Factors'!$E$5:$E$488='GHG emissions calculations'!$F2823)*('Emission Factors'!$H$5:$H$488='GHG emissions calculations'!$H2823),INDEX('Emission Factors'!$E$5:$T$488,0,MATCH('GHG emissions calculations'!O$6,'Emission Factors'!$E$5:$T$5,0)),"",0)</f>
        <v>Cutting tool and machine tool accessory manufacturing</v>
      </c>
      <c r="P2823" s="313">
        <f t="array" ref="P2823">IFERROR(
    INDEX('Emission Factors'!$E$5:$P$488,
          MATCH(1,
                ('Emission Factors'!$E$5:$E$488 = 'GHG emissions calculations'!$F2823) *
                ('Emission Factors'!$H$5:$H$488 = 'GHG emissions calculations'!$H2823),
                0),
          MATCH('GHG emissions calculations'!P$6,'Emission Factors'!$E$5:$P$5,0)),
    "")</f>
        <v>207</v>
      </c>
      <c r="Q2823" s="311" t="str">
        <f t="array" ref="Q2823">IFERROR(
    IF(
        INDEX('Emission Factors'!$E$5:$P$488,
              MATCH(1,
                    ('Emission Factors'!$E$5:$E$488 = 'GHG emissions calculations'!$F2823) *
                    ('Emission Factors'!$H$5:$H$488 = 'GHG emissions calculations'!$H2823),
                    0),
              MATCH('GHG emissions calculations'!Q$6, 'Emission Factors'!$E$5:$P$5, 0)) &lt;&gt; "",
        INDEX('Emission Factors'!$E$5:$P$488,
              MATCH(1,
                    ('Emission Factors'!$E$5:$E$488 = 'GHG emissions calculations'!$F2823) *
                    ('Emission Factors'!$H$5:$H$488 = 'GHG emissions calculations'!$H2823),
                    0),
              MATCH('GHG emissions calculations'!Q$6, 'Emission Factors'!$E$5:$P$5, 0)),
        ""),
    "")</f>
        <v>kgCO2e / k€</v>
      </c>
      <c r="R2823" s="311" t="str">
        <f t="array" ref="R2823">IFERROR(
    IF(
        INDEX('Emission Factors'!$E$5:$R$488,
              MATCH(1,
                    ('Emission Factors'!$E$5:$E$488 = 'GHG emissions calculations'!$F2823) *
                    ('Emission Factors'!$H$5:$H$488 = 'GHG emissions calculations'!$H2823),
                    0),
              MATCH('GHG emissions calculations'!R$6, 'Emission Factors'!$E$5:$R$5, 0)) &lt;&gt; "",
        INDEX('Emission Factors'!$E$5:$R$488,
              MATCH(1,
                    ('Emission Factors'!$E$5:$E$488 = 'GHG emissions calculations'!$F2823) *
                    ('Emission Factors'!$H$5:$H$488 = 'GHG emissions calculations'!$H2823),
                    0),
              MATCH('GHG emissions calculations'!R$6, 'Emission Factors'!$E$5:$R$5, 0)),
        ""),
    "")</f>
        <v>America</v>
      </c>
      <c r="S2823" s="312">
        <f t="shared" si="5"/>
        <v>0</v>
      </c>
      <c r="T2823" s="23"/>
    </row>
    <row r="2824" ht="15.75" customHeight="1" outlineLevel="2">
      <c r="A2824" s="23"/>
      <c r="B2824" s="71"/>
      <c r="C2824" s="71"/>
      <c r="D2824" s="71"/>
      <c r="E2824" s="314"/>
      <c r="F2824" s="316" t="str">
        <f>Lists!AW89</f>
        <v>Metalworking machines, unknown mass - America</v>
      </c>
      <c r="G2824" s="311">
        <f t="array" ref="G2824">XLOOKUP(1,('Emission Factors'!$E$5:$E$488='GHG emissions calculations'!$F2824)*('Emission Factors'!$H$5:$H$488='GHG emissions calculations'!$H2824),INDEX('Emission Factors'!$E$5:$T$488,0,MATCH('GHG emissions calculations'!G$2670,'Emission Factors'!$E$5:$T$5,0)),"",0)</f>
        <v>2</v>
      </c>
      <c r="H2824" s="316" t="s">
        <v>238</v>
      </c>
      <c r="I2824" s="312" t="str">
        <f>IF(
    SUMIFS('Import data'!$L$25:$L$80,
           'Import data'!$J$25:$J$80, F2824,
           'Import data'!$G$25:$G$80, 'GHG emissions calculations'!$H2824,
           'Import data'!$I$25:$I$80,$E$2672) &lt;&gt; 0,
    SUMIFS('Import data'!$L$25:$L$80,
           'Import data'!$J$25:$J$80, F2824,
           'Import data'!$G$25:$G$80, 'GHG emissions calculations'!$H2824,
           'Import data'!$I$25:$I$80,$E$2672),
    ""
)</f>
        <v/>
      </c>
      <c r="J2824" s="311" t="str">
        <f t="array" ref="J2824">IF(
    XLOOKUP(F2824, 'Import data'!$J$26:$J$47, 'Import data'!$M$26:$M$47, "", 0) = "Please add the region-specific supplier emission factor or choose a different region available in the IAEG database.",
    "",
    XLOOKUP(F2824, 'Import data'!$J$26:$J$47, 'Import data'!$M$26:$M$47, "", 0)
)</f>
        <v/>
      </c>
      <c r="K2824" s="311" t="str">
        <f t="array" ref="K2824">IFERROR(
    XLOOKUP(F2824,
            _xlws.FILTER('Supplier Emission'!$G$55:$G$79,
                   ('Supplier Emission'!$D$55:$D$79=H2824) * ('Supplier Emission'!$F$55:$F$79=$E$2764)),
            _xlws.FILTER('Supplier Emission'!$I$55:$I$79,
                   ('Supplier Emission'!$D$55:$D$79=H2824) * ('Supplier Emission'!$F$55:$F$79=$E$2764)),
            ""),
    "")</f>
        <v/>
      </c>
      <c r="L2824" s="311" t="str">
        <f t="array" ref="L2824">IFERROR(
    XLOOKUP(F2824,
            _xlws.FILTER('Supplier Emission'!$G$55:$G$79,
                   ('Supplier Emission'!$D$55:$D$79=H2824) * ('Supplier Emission'!$F$55:$F$79=$E$2764)),
            _xlws.FILTER('Supplier Emission'!$J$55:$J$79,
                   ('Supplier Emission'!$D$55:$D$79=H2824) * ('Supplier Emission'!$F$55:$F$79=$E$2764)),
            ""),
    "")</f>
        <v/>
      </c>
      <c r="M2824" s="311" t="str">
        <f t="array" ref="M2824">IFERROR(
    XLOOKUP(F2824,
            _xlws.FILTER('Supplier Emission'!$G$55:$G$79,
                   ('Supplier Emission'!$D$55:$D$79=H2824) * ('Supplier Emission'!$F$55:$F$79=$E$2764)),
            _xlws.FILTER('Supplier Emission'!$M$55:$M$79,
                   ('Supplier Emission'!$D$55:$D$79=H2824) * ('Supplier Emission'!$F$55:$F$79=$E$2764)),
            ""),
    "")</f>
        <v/>
      </c>
      <c r="N2824" s="311" t="str">
        <f t="array" ref="N2824">IFERROR(
    XLOOKUP(F2824,
            _xlws.FILTER('Supplier Emission'!$G$55:$G$79,
                   ('Supplier Emission'!$D$55:$D$79=H2824) * ('Supplier Emission'!$F$55:$F$79=$E$2764)),
            _xlws.FILTER('Supplier Emission'!$H$55:$H$79,
                   ('Supplier Emission'!$D$55:$D$79=H2824) * ('Supplier Emission'!$F$55:$F$79=$E$2764)),
            ""),
    "")</f>
        <v/>
      </c>
      <c r="O2824" s="311" t="str">
        <f t="array" ref="O2824">XLOOKUP(1,('Emission Factors'!$E$5:$E$488='GHG emissions calculations'!$F2824)*('Emission Factors'!$H$5:$H$488='GHG emissions calculations'!$H2824),INDEX('Emission Factors'!$E$5:$T$488,0,MATCH('GHG emissions calculations'!O$6,'Emission Factors'!$E$5:$T$5,0)),"",0)</f>
        <v>Cutting tool and machine tool accessory manufacturing</v>
      </c>
      <c r="P2824" s="313">
        <f t="array" ref="P2824">IFERROR(
    INDEX('Emission Factors'!$E$5:$P$488,
          MATCH(1,
                ('Emission Factors'!$E$5:$E$488 = 'GHG emissions calculations'!$F2824) *
                ('Emission Factors'!$H$5:$H$488 = 'GHG emissions calculations'!$H2824),
                0),
          MATCH('GHG emissions calculations'!P$6,'Emission Factors'!$E$5:$P$5,0)),
    "")</f>
        <v>207</v>
      </c>
      <c r="Q2824" s="311" t="str">
        <f t="array" ref="Q2824">IFERROR(
    IF(
        INDEX('Emission Factors'!$E$5:$P$488,
              MATCH(1,
                    ('Emission Factors'!$E$5:$E$488 = 'GHG emissions calculations'!$F2824) *
                    ('Emission Factors'!$H$5:$H$488 = 'GHG emissions calculations'!$H2824),
                    0),
              MATCH('GHG emissions calculations'!Q$6, 'Emission Factors'!$E$5:$P$5, 0)) &lt;&gt; "",
        INDEX('Emission Factors'!$E$5:$P$488,
              MATCH(1,
                    ('Emission Factors'!$E$5:$E$488 = 'GHG emissions calculations'!$F2824) *
                    ('Emission Factors'!$H$5:$H$488 = 'GHG emissions calculations'!$H2824),
                    0),
              MATCH('GHG emissions calculations'!Q$6, 'Emission Factors'!$E$5:$P$5, 0)),
        ""),
    "")</f>
        <v>kgCO2e / k€</v>
      </c>
      <c r="R2824" s="311" t="str">
        <f t="array" ref="R2824">IFERROR(
    IF(
        INDEX('Emission Factors'!$E$5:$R$488,
              MATCH(1,
                    ('Emission Factors'!$E$5:$E$488 = 'GHG emissions calculations'!$F2824) *
                    ('Emission Factors'!$H$5:$H$488 = 'GHG emissions calculations'!$H2824),
                    0),
              MATCH('GHG emissions calculations'!R$6, 'Emission Factors'!$E$5:$R$5, 0)) &lt;&gt; "",
        INDEX('Emission Factors'!$E$5:$R$488,
              MATCH(1,
                    ('Emission Factors'!$E$5:$E$488 = 'GHG emissions calculations'!$F2824) *
                    ('Emission Factors'!$H$5:$H$488 = 'GHG emissions calculations'!$H2824),
                    0),
              MATCH('GHG emissions calculations'!R$6, 'Emission Factors'!$E$5:$R$5, 0)),
        ""),
    "")</f>
        <v>America</v>
      </c>
      <c r="S2824" s="312">
        <f t="shared" si="5"/>
        <v>0</v>
      </c>
      <c r="T2824" s="23"/>
    </row>
    <row r="2825" ht="15.75" customHeight="1" outlineLevel="2">
      <c r="A2825" s="23"/>
      <c r="B2825" s="71"/>
      <c r="C2825" s="71"/>
      <c r="D2825" s="71"/>
      <c r="E2825" s="314"/>
      <c r="F2825" s="316" t="str">
        <f>Lists!AW85</f>
        <v>Metalworking machines, unknown mass - Asia</v>
      </c>
      <c r="G2825" s="311" t="str">
        <f t="array" ref="G2825">XLOOKUP(1,('Emission Factors'!$E$5:$E$488='GHG emissions calculations'!$F2825)*('Emission Factors'!$H$5:$H$488='GHG emissions calculations'!$H2825),INDEX('Emission Factors'!$E$5:$T$488,0,MATCH('GHG emissions calculations'!G$2670,'Emission Factors'!$E$5:$T$5,0)),"",0)</f>
        <v/>
      </c>
      <c r="H2825" s="316" t="s">
        <v>238</v>
      </c>
      <c r="I2825" s="312" t="str">
        <f>IF(
    SUMIFS('Import data'!$L$25:$L$80,
           'Import data'!$J$25:$J$80, F2825,
           'Import data'!$G$25:$G$80, 'GHG emissions calculations'!$H2825,
           'Import data'!$I$25:$I$80,$E$2672) &lt;&gt; 0,
    SUMIFS('Import data'!$L$25:$L$80,
           'Import data'!$J$25:$J$80, F2825,
           'Import data'!$G$25:$G$80, 'GHG emissions calculations'!$H2825,
           'Import data'!$I$25:$I$80,$E$2672),
    ""
)</f>
        <v/>
      </c>
      <c r="J2825" s="311" t="str">
        <f t="array" ref="J2825">IF(
    XLOOKUP(F2825, 'Import data'!$J$26:$J$47, 'Import data'!$M$26:$M$47, "", 0) = "Please add the region-specific supplier emission factor or choose a different region available in the IAEG database.",
    "",
    XLOOKUP(F2825, 'Import data'!$J$26:$J$47, 'Import data'!$M$26:$M$47, "", 0)
)</f>
        <v/>
      </c>
      <c r="K2825" s="311" t="str">
        <f t="array" ref="K2825">IFERROR(
    XLOOKUP(F2825,
            _xlws.FILTER('Supplier Emission'!$G$55:$G$79,
                   ('Supplier Emission'!$D$55:$D$79=H2825) * ('Supplier Emission'!$F$55:$F$79=$E$2764)),
            _xlws.FILTER('Supplier Emission'!$I$55:$I$79,
                   ('Supplier Emission'!$D$55:$D$79=H2825) * ('Supplier Emission'!$F$55:$F$79=$E$2764)),
            ""),
    "")</f>
        <v/>
      </c>
      <c r="L2825" s="311" t="str">
        <f t="array" ref="L2825">IFERROR(
    XLOOKUP(F2825,
            _xlws.FILTER('Supplier Emission'!$G$55:$G$79,
                   ('Supplier Emission'!$D$55:$D$79=H2825) * ('Supplier Emission'!$F$55:$F$79=$E$2764)),
            _xlws.FILTER('Supplier Emission'!$J$55:$J$79,
                   ('Supplier Emission'!$D$55:$D$79=H2825) * ('Supplier Emission'!$F$55:$F$79=$E$2764)),
            ""),
    "")</f>
        <v/>
      </c>
      <c r="M2825" s="311" t="str">
        <f t="array" ref="M2825">IFERROR(
    XLOOKUP(F2825,
            _xlws.FILTER('Supplier Emission'!$G$55:$G$79,
                   ('Supplier Emission'!$D$55:$D$79=H2825) * ('Supplier Emission'!$F$55:$F$79=$E$2764)),
            _xlws.FILTER('Supplier Emission'!$M$55:$M$79,
                   ('Supplier Emission'!$D$55:$D$79=H2825) * ('Supplier Emission'!$F$55:$F$79=$E$2764)),
            ""),
    "")</f>
        <v/>
      </c>
      <c r="N2825" s="311" t="str">
        <f t="array" ref="N2825">IFERROR(
    XLOOKUP(F2825,
            _xlws.FILTER('Supplier Emission'!$G$55:$G$79,
                   ('Supplier Emission'!$D$55:$D$79=H2825) * ('Supplier Emission'!$F$55:$F$79=$E$2764)),
            _xlws.FILTER('Supplier Emission'!$H$55:$H$79,
                   ('Supplier Emission'!$D$55:$D$79=H2825) * ('Supplier Emission'!$F$55:$F$79=$E$2764)),
            ""),
    "")</f>
        <v/>
      </c>
      <c r="O2825" s="311" t="str">
        <f t="array" ref="O2825">XLOOKUP(1,('Emission Factors'!$E$5:$E$488='GHG emissions calculations'!$F2825)*('Emission Factors'!$H$5:$H$488='GHG emissions calculations'!$H2825),INDEX('Emission Factors'!$E$5:$T$488,0,MATCH('GHG emissions calculations'!O$6,'Emission Factors'!$E$5:$T$5,0)),"",0)</f>
        <v/>
      </c>
      <c r="P2825" s="313" t="str">
        <f t="array" ref="P2825">IFERROR(
    INDEX('Emission Factors'!$E$5:$P$488,
          MATCH(1,
                ('Emission Factors'!$E$5:$E$488 = 'GHG emissions calculations'!$F2825) *
                ('Emission Factors'!$H$5:$H$488 = 'GHG emissions calculations'!$H2825),
                0),
          MATCH('GHG emissions calculations'!P$6,'Emission Factors'!$E$5:$P$5,0)),
    "")</f>
        <v/>
      </c>
      <c r="Q2825" s="311" t="str">
        <f t="array" ref="Q2825">IFERROR(
    IF(
        INDEX('Emission Factors'!$E$5:$P$488,
              MATCH(1,
                    ('Emission Factors'!$E$5:$E$488 = 'GHG emissions calculations'!$F2825) *
                    ('Emission Factors'!$H$5:$H$488 = 'GHG emissions calculations'!$H2825),
                    0),
              MATCH('GHG emissions calculations'!Q$6, 'Emission Factors'!$E$5:$P$5, 0)) &lt;&gt; "",
        INDEX('Emission Factors'!$E$5:$P$488,
              MATCH(1,
                    ('Emission Factors'!$E$5:$E$488 = 'GHG emissions calculations'!$F2825) *
                    ('Emission Factors'!$H$5:$H$488 = 'GHG emissions calculations'!$H2825),
                    0),
              MATCH('GHG emissions calculations'!Q$6, 'Emission Factors'!$E$5:$P$5, 0)),
        ""),
    "")</f>
        <v/>
      </c>
      <c r="R2825" s="311" t="str">
        <f t="array" ref="R2825">IFERROR(
    IF(
        INDEX('Emission Factors'!$E$5:$R$488,
              MATCH(1,
                    ('Emission Factors'!$E$5:$E$488 = 'GHG emissions calculations'!$F2825) *
                    ('Emission Factors'!$H$5:$H$488 = 'GHG emissions calculations'!$H2825),
                    0),
              MATCH('GHG emissions calculations'!R$6, 'Emission Factors'!$E$5:$R$5, 0)) &lt;&gt; "",
        INDEX('Emission Factors'!$E$5:$R$488,
              MATCH(1,
                    ('Emission Factors'!$E$5:$E$488 = 'GHG emissions calculations'!$F2825) *
                    ('Emission Factors'!$H$5:$H$488 = 'GHG emissions calculations'!$H2825),
                    0),
              MATCH('GHG emissions calculations'!R$6, 'Emission Factors'!$E$5:$R$5, 0)),
        ""),
    "")</f>
        <v/>
      </c>
      <c r="S2825" s="312">
        <f t="shared" si="5"/>
        <v>0</v>
      </c>
      <c r="T2825" s="23"/>
    </row>
    <row r="2826" ht="15.75" customHeight="1" outlineLevel="2">
      <c r="A2826" s="23"/>
      <c r="B2826" s="71"/>
      <c r="C2826" s="71"/>
      <c r="D2826" s="71"/>
      <c r="E2826" s="314"/>
      <c r="F2826" s="316" t="str">
        <f>Lists!AW92</f>
        <v>Metalworking machines, unknown mass - Asia</v>
      </c>
      <c r="G2826" s="311" t="str">
        <f t="array" ref="G2826">XLOOKUP(1,('Emission Factors'!$E$5:$E$488='GHG emissions calculations'!$F2826)*('Emission Factors'!$H$5:$H$488='GHG emissions calculations'!$H2826),INDEX('Emission Factors'!$E$5:$T$488,0,MATCH('GHG emissions calculations'!G$2670,'Emission Factors'!$E$5:$T$5,0)),"",0)</f>
        <v/>
      </c>
      <c r="H2826" s="316" t="s">
        <v>238</v>
      </c>
      <c r="I2826" s="312" t="str">
        <f>IF(
    SUMIFS('Import data'!$L$25:$L$80,
           'Import data'!$J$25:$J$80, F2826,
           'Import data'!$G$25:$G$80, 'GHG emissions calculations'!$H2826,
           'Import data'!$I$25:$I$80,$E$2672) &lt;&gt; 0,
    SUMIFS('Import data'!$L$25:$L$80,
           'Import data'!$J$25:$J$80, F2826,
           'Import data'!$G$25:$G$80, 'GHG emissions calculations'!$H2826,
           'Import data'!$I$25:$I$80,$E$2672),
    ""
)</f>
        <v/>
      </c>
      <c r="J2826" s="311" t="str">
        <f t="array" ref="J2826">IF(
    XLOOKUP(F2826, 'Import data'!$J$26:$J$47, 'Import data'!$M$26:$M$47, "", 0) = "Please add the region-specific supplier emission factor or choose a different region available in the IAEG database.",
    "",
    XLOOKUP(F2826, 'Import data'!$J$26:$J$47, 'Import data'!$M$26:$M$47, "", 0)
)</f>
        <v/>
      </c>
      <c r="K2826" s="311" t="str">
        <f t="array" ref="K2826">IFERROR(
    XLOOKUP(F2826,
            _xlws.FILTER('Supplier Emission'!$G$55:$G$79,
                   ('Supplier Emission'!$D$55:$D$79=H2826) * ('Supplier Emission'!$F$55:$F$79=$E$2764)),
            _xlws.FILTER('Supplier Emission'!$I$55:$I$79,
                   ('Supplier Emission'!$D$55:$D$79=H2826) * ('Supplier Emission'!$F$55:$F$79=$E$2764)),
            ""),
    "")</f>
        <v/>
      </c>
      <c r="L2826" s="311" t="str">
        <f t="array" ref="L2826">IFERROR(
    XLOOKUP(F2826,
            _xlws.FILTER('Supplier Emission'!$G$55:$G$79,
                   ('Supplier Emission'!$D$55:$D$79=H2826) * ('Supplier Emission'!$F$55:$F$79=$E$2764)),
            _xlws.FILTER('Supplier Emission'!$J$55:$J$79,
                   ('Supplier Emission'!$D$55:$D$79=H2826) * ('Supplier Emission'!$F$55:$F$79=$E$2764)),
            ""),
    "")</f>
        <v/>
      </c>
      <c r="M2826" s="311" t="str">
        <f t="array" ref="M2826">IFERROR(
    XLOOKUP(F2826,
            _xlws.FILTER('Supplier Emission'!$G$55:$G$79,
                   ('Supplier Emission'!$D$55:$D$79=H2826) * ('Supplier Emission'!$F$55:$F$79=$E$2764)),
            _xlws.FILTER('Supplier Emission'!$M$55:$M$79,
                   ('Supplier Emission'!$D$55:$D$79=H2826) * ('Supplier Emission'!$F$55:$F$79=$E$2764)),
            ""),
    "")</f>
        <v/>
      </c>
      <c r="N2826" s="311" t="str">
        <f t="array" ref="N2826">IFERROR(
    XLOOKUP(F2826,
            _xlws.FILTER('Supplier Emission'!$G$55:$G$79,
                   ('Supplier Emission'!$D$55:$D$79=H2826) * ('Supplier Emission'!$F$55:$F$79=$E$2764)),
            _xlws.FILTER('Supplier Emission'!$H$55:$H$79,
                   ('Supplier Emission'!$D$55:$D$79=H2826) * ('Supplier Emission'!$F$55:$F$79=$E$2764)),
            ""),
    "")</f>
        <v/>
      </c>
      <c r="O2826" s="311" t="str">
        <f t="array" ref="O2826">XLOOKUP(1,('Emission Factors'!$E$5:$E$488='GHG emissions calculations'!$F2826)*('Emission Factors'!$H$5:$H$488='GHG emissions calculations'!$H2826),INDEX('Emission Factors'!$E$5:$T$488,0,MATCH('GHG emissions calculations'!O$6,'Emission Factors'!$E$5:$T$5,0)),"",0)</f>
        <v/>
      </c>
      <c r="P2826" s="313" t="str">
        <f t="array" ref="P2826">IFERROR(
    INDEX('Emission Factors'!$E$5:$P$488,
          MATCH(1,
                ('Emission Factors'!$E$5:$E$488 = 'GHG emissions calculations'!$F2826) *
                ('Emission Factors'!$H$5:$H$488 = 'GHG emissions calculations'!$H2826),
                0),
          MATCH('GHG emissions calculations'!P$6,'Emission Factors'!$E$5:$P$5,0)),
    "")</f>
        <v/>
      </c>
      <c r="Q2826" s="311" t="str">
        <f t="array" ref="Q2826">IFERROR(
    IF(
        INDEX('Emission Factors'!$E$5:$P$488,
              MATCH(1,
                    ('Emission Factors'!$E$5:$E$488 = 'GHG emissions calculations'!$F2826) *
                    ('Emission Factors'!$H$5:$H$488 = 'GHG emissions calculations'!$H2826),
                    0),
              MATCH('GHG emissions calculations'!Q$6, 'Emission Factors'!$E$5:$P$5, 0)) &lt;&gt; "",
        INDEX('Emission Factors'!$E$5:$P$488,
              MATCH(1,
                    ('Emission Factors'!$E$5:$E$488 = 'GHG emissions calculations'!$F2826) *
                    ('Emission Factors'!$H$5:$H$488 = 'GHG emissions calculations'!$H2826),
                    0),
              MATCH('GHG emissions calculations'!Q$6, 'Emission Factors'!$E$5:$P$5, 0)),
        ""),
    "")</f>
        <v/>
      </c>
      <c r="R2826" s="311" t="str">
        <f t="array" ref="R2826">IFERROR(
    IF(
        INDEX('Emission Factors'!$E$5:$R$488,
              MATCH(1,
                    ('Emission Factors'!$E$5:$E$488 = 'GHG emissions calculations'!$F2826) *
                    ('Emission Factors'!$H$5:$H$488 = 'GHG emissions calculations'!$H2826),
                    0),
              MATCH('GHG emissions calculations'!R$6, 'Emission Factors'!$E$5:$R$5, 0)) &lt;&gt; "",
        INDEX('Emission Factors'!$E$5:$R$488,
              MATCH(1,
                    ('Emission Factors'!$E$5:$E$488 = 'GHG emissions calculations'!$F2826) *
                    ('Emission Factors'!$H$5:$H$488 = 'GHG emissions calculations'!$H2826),
                    0),
              MATCH('GHG emissions calculations'!R$6, 'Emission Factors'!$E$5:$R$5, 0)),
        ""),
    "")</f>
        <v/>
      </c>
      <c r="S2826" s="312">
        <f t="shared" si="5"/>
        <v>0</v>
      </c>
      <c r="T2826" s="23"/>
    </row>
    <row r="2827" ht="15.75" customHeight="1" outlineLevel="2">
      <c r="A2827" s="23"/>
      <c r="B2827" s="71"/>
      <c r="C2827" s="71"/>
      <c r="D2827" s="71"/>
      <c r="E2827" s="314"/>
      <c r="F2827" s="316" t="str">
        <f>Lists!AW83</f>
        <v>Metalworking machines, unknown mass - Europe</v>
      </c>
      <c r="G2827" s="311" t="str">
        <f t="array" ref="G2827">XLOOKUP(1,('Emission Factors'!$E$5:$E$488='GHG emissions calculations'!$F2827)*('Emission Factors'!$H$5:$H$488='GHG emissions calculations'!$H2827),INDEX('Emission Factors'!$E$5:$T$488,0,MATCH('GHG emissions calculations'!G$2670,'Emission Factors'!$E$5:$T$5,0)),"",0)</f>
        <v/>
      </c>
      <c r="H2827" s="316" t="s">
        <v>238</v>
      </c>
      <c r="I2827" s="312" t="str">
        <f>IF(
    SUMIFS('Import data'!$L$25:$L$80,
           'Import data'!$J$25:$J$80, F2827,
           'Import data'!$G$25:$G$80, 'GHG emissions calculations'!$H2827,
           'Import data'!$I$25:$I$80,$E$2672) &lt;&gt; 0,
    SUMIFS('Import data'!$L$25:$L$80,
           'Import data'!$J$25:$J$80, F2827,
           'Import data'!$G$25:$G$80, 'GHG emissions calculations'!$H2827,
           'Import data'!$I$25:$I$80,$E$2672),
    ""
)</f>
        <v/>
      </c>
      <c r="J2827" s="311" t="str">
        <f t="array" ref="J2827">IF(
    XLOOKUP(F2827, 'Import data'!$J$26:$J$47, 'Import data'!$M$26:$M$47, "", 0) = "Please add the region-specific supplier emission factor or choose a different region available in the IAEG database.",
    "",
    XLOOKUP(F2827, 'Import data'!$J$26:$J$47, 'Import data'!$M$26:$M$47, "", 0)
)</f>
        <v/>
      </c>
      <c r="K2827" s="311" t="str">
        <f t="array" ref="K2827">IFERROR(
    XLOOKUP(F2827,
            _xlws.FILTER('Supplier Emission'!$G$55:$G$79,
                   ('Supplier Emission'!$D$55:$D$79=H2827) * ('Supplier Emission'!$F$55:$F$79=$E$2764)),
            _xlws.FILTER('Supplier Emission'!$I$55:$I$79,
                   ('Supplier Emission'!$D$55:$D$79=H2827) * ('Supplier Emission'!$F$55:$F$79=$E$2764)),
            ""),
    "")</f>
        <v/>
      </c>
      <c r="L2827" s="311" t="str">
        <f t="array" ref="L2827">IFERROR(
    XLOOKUP(F2827,
            _xlws.FILTER('Supplier Emission'!$G$55:$G$79,
                   ('Supplier Emission'!$D$55:$D$79=H2827) * ('Supplier Emission'!$F$55:$F$79=$E$2764)),
            _xlws.FILTER('Supplier Emission'!$J$55:$J$79,
                   ('Supplier Emission'!$D$55:$D$79=H2827) * ('Supplier Emission'!$F$55:$F$79=$E$2764)),
            ""),
    "")</f>
        <v/>
      </c>
      <c r="M2827" s="311" t="str">
        <f t="array" ref="M2827">IFERROR(
    XLOOKUP(F2827,
            _xlws.FILTER('Supplier Emission'!$G$55:$G$79,
                   ('Supplier Emission'!$D$55:$D$79=H2827) * ('Supplier Emission'!$F$55:$F$79=$E$2764)),
            _xlws.FILTER('Supplier Emission'!$M$55:$M$79,
                   ('Supplier Emission'!$D$55:$D$79=H2827) * ('Supplier Emission'!$F$55:$F$79=$E$2764)),
            ""),
    "")</f>
        <v/>
      </c>
      <c r="N2827" s="311" t="str">
        <f t="array" ref="N2827">IFERROR(
    XLOOKUP(F2827,
            _xlws.FILTER('Supplier Emission'!$G$55:$G$79,
                   ('Supplier Emission'!$D$55:$D$79=H2827) * ('Supplier Emission'!$F$55:$F$79=$E$2764)),
            _xlws.FILTER('Supplier Emission'!$H$55:$H$79,
                   ('Supplier Emission'!$D$55:$D$79=H2827) * ('Supplier Emission'!$F$55:$F$79=$E$2764)),
            ""),
    "")</f>
        <v/>
      </c>
      <c r="O2827" s="311" t="str">
        <f t="array" ref="O2827">XLOOKUP(1,('Emission Factors'!$E$5:$E$488='GHG emissions calculations'!$F2827)*('Emission Factors'!$H$5:$H$488='GHG emissions calculations'!$H2827),INDEX('Emission Factors'!$E$5:$T$488,0,MATCH('GHG emissions calculations'!O$6,'Emission Factors'!$E$5:$T$5,0)),"",0)</f>
        <v/>
      </c>
      <c r="P2827" s="313" t="str">
        <f t="array" ref="P2827">IFERROR(
    INDEX('Emission Factors'!$E$5:$P$488,
          MATCH(1,
                ('Emission Factors'!$E$5:$E$488 = 'GHG emissions calculations'!$F2827) *
                ('Emission Factors'!$H$5:$H$488 = 'GHG emissions calculations'!$H2827),
                0),
          MATCH('GHG emissions calculations'!P$6,'Emission Factors'!$E$5:$P$5,0)),
    "")</f>
        <v/>
      </c>
      <c r="Q2827" s="311" t="str">
        <f t="array" ref="Q2827">IFERROR(
    IF(
        INDEX('Emission Factors'!$E$5:$P$488,
              MATCH(1,
                    ('Emission Factors'!$E$5:$E$488 = 'GHG emissions calculations'!$F2827) *
                    ('Emission Factors'!$H$5:$H$488 = 'GHG emissions calculations'!$H2827),
                    0),
              MATCH('GHG emissions calculations'!Q$6, 'Emission Factors'!$E$5:$P$5, 0)) &lt;&gt; "",
        INDEX('Emission Factors'!$E$5:$P$488,
              MATCH(1,
                    ('Emission Factors'!$E$5:$E$488 = 'GHG emissions calculations'!$F2827) *
                    ('Emission Factors'!$H$5:$H$488 = 'GHG emissions calculations'!$H2827),
                    0),
              MATCH('GHG emissions calculations'!Q$6, 'Emission Factors'!$E$5:$P$5, 0)),
        ""),
    "")</f>
        <v/>
      </c>
      <c r="R2827" s="311" t="str">
        <f t="array" ref="R2827">IFERROR(
    IF(
        INDEX('Emission Factors'!$E$5:$R$488,
              MATCH(1,
                    ('Emission Factors'!$E$5:$E$488 = 'GHG emissions calculations'!$F2827) *
                    ('Emission Factors'!$H$5:$H$488 = 'GHG emissions calculations'!$H2827),
                    0),
              MATCH('GHG emissions calculations'!R$6, 'Emission Factors'!$E$5:$R$5, 0)) &lt;&gt; "",
        INDEX('Emission Factors'!$E$5:$R$488,
              MATCH(1,
                    ('Emission Factors'!$E$5:$E$488 = 'GHG emissions calculations'!$F2827) *
                    ('Emission Factors'!$H$5:$H$488 = 'GHG emissions calculations'!$H2827),
                    0),
              MATCH('GHG emissions calculations'!R$6, 'Emission Factors'!$E$5:$R$5, 0)),
        ""),
    "")</f>
        <v/>
      </c>
      <c r="S2827" s="312">
        <f t="shared" si="5"/>
        <v>0</v>
      </c>
      <c r="T2827" s="23"/>
    </row>
    <row r="2828" ht="15.75" customHeight="1" outlineLevel="2">
      <c r="A2828" s="23"/>
      <c r="B2828" s="71"/>
      <c r="C2828" s="71"/>
      <c r="D2828" s="71"/>
      <c r="E2828" s="314"/>
      <c r="F2828" s="316" t="str">
        <f>Lists!AW90</f>
        <v>Metalworking machines, unknown mass - Europe</v>
      </c>
      <c r="G2828" s="311" t="str">
        <f t="array" ref="G2828">XLOOKUP(1,('Emission Factors'!$E$5:$E$488='GHG emissions calculations'!$F2828)*('Emission Factors'!$H$5:$H$488='GHG emissions calculations'!$H2828),INDEX('Emission Factors'!$E$5:$T$488,0,MATCH('GHG emissions calculations'!G$2670,'Emission Factors'!$E$5:$T$5,0)),"",0)</f>
        <v/>
      </c>
      <c r="H2828" s="316" t="s">
        <v>238</v>
      </c>
      <c r="I2828" s="312" t="str">
        <f>IF(
    SUMIFS('Import data'!$L$25:$L$80,
           'Import data'!$J$25:$J$80, F2828,
           'Import data'!$G$25:$G$80, 'GHG emissions calculations'!$H2828,
           'Import data'!$I$25:$I$80,$E$2672) &lt;&gt; 0,
    SUMIFS('Import data'!$L$25:$L$80,
           'Import data'!$J$25:$J$80, F2828,
           'Import data'!$G$25:$G$80, 'GHG emissions calculations'!$H2828,
           'Import data'!$I$25:$I$80,$E$2672),
    ""
)</f>
        <v/>
      </c>
      <c r="J2828" s="311" t="str">
        <f t="array" ref="J2828">IF(
    XLOOKUP(F2828, 'Import data'!$J$26:$J$47, 'Import data'!$M$26:$M$47, "", 0) = "Please add the region-specific supplier emission factor or choose a different region available in the IAEG database.",
    "",
    XLOOKUP(F2828, 'Import data'!$J$26:$J$47, 'Import data'!$M$26:$M$47, "", 0)
)</f>
        <v/>
      </c>
      <c r="K2828" s="311" t="str">
        <f t="array" ref="K2828">IFERROR(
    XLOOKUP(F2828,
            _xlws.FILTER('Supplier Emission'!$G$55:$G$79,
                   ('Supplier Emission'!$D$55:$D$79=H2828) * ('Supplier Emission'!$F$55:$F$79=$E$2764)),
            _xlws.FILTER('Supplier Emission'!$I$55:$I$79,
                   ('Supplier Emission'!$D$55:$D$79=H2828) * ('Supplier Emission'!$F$55:$F$79=$E$2764)),
            ""),
    "")</f>
        <v/>
      </c>
      <c r="L2828" s="311" t="str">
        <f t="array" ref="L2828">IFERROR(
    XLOOKUP(F2828,
            _xlws.FILTER('Supplier Emission'!$G$55:$G$79,
                   ('Supplier Emission'!$D$55:$D$79=H2828) * ('Supplier Emission'!$F$55:$F$79=$E$2764)),
            _xlws.FILTER('Supplier Emission'!$J$55:$J$79,
                   ('Supplier Emission'!$D$55:$D$79=H2828) * ('Supplier Emission'!$F$55:$F$79=$E$2764)),
            ""),
    "")</f>
        <v/>
      </c>
      <c r="M2828" s="311" t="str">
        <f t="array" ref="M2828">IFERROR(
    XLOOKUP(F2828,
            _xlws.FILTER('Supplier Emission'!$G$55:$G$79,
                   ('Supplier Emission'!$D$55:$D$79=H2828) * ('Supplier Emission'!$F$55:$F$79=$E$2764)),
            _xlws.FILTER('Supplier Emission'!$M$55:$M$79,
                   ('Supplier Emission'!$D$55:$D$79=H2828) * ('Supplier Emission'!$F$55:$F$79=$E$2764)),
            ""),
    "")</f>
        <v/>
      </c>
      <c r="N2828" s="311" t="str">
        <f t="array" ref="N2828">IFERROR(
    XLOOKUP(F2828,
            _xlws.FILTER('Supplier Emission'!$G$55:$G$79,
                   ('Supplier Emission'!$D$55:$D$79=H2828) * ('Supplier Emission'!$F$55:$F$79=$E$2764)),
            _xlws.FILTER('Supplier Emission'!$H$55:$H$79,
                   ('Supplier Emission'!$D$55:$D$79=H2828) * ('Supplier Emission'!$F$55:$F$79=$E$2764)),
            ""),
    "")</f>
        <v/>
      </c>
      <c r="O2828" s="311" t="str">
        <f t="array" ref="O2828">XLOOKUP(1,('Emission Factors'!$E$5:$E$488='GHG emissions calculations'!$F2828)*('Emission Factors'!$H$5:$H$488='GHG emissions calculations'!$H2828),INDEX('Emission Factors'!$E$5:$T$488,0,MATCH('GHG emissions calculations'!O$6,'Emission Factors'!$E$5:$T$5,0)),"",0)</f>
        <v/>
      </c>
      <c r="P2828" s="313" t="str">
        <f t="array" ref="P2828">IFERROR(
    INDEX('Emission Factors'!$E$5:$P$488,
          MATCH(1,
                ('Emission Factors'!$E$5:$E$488 = 'GHG emissions calculations'!$F2828) *
                ('Emission Factors'!$H$5:$H$488 = 'GHG emissions calculations'!$H2828),
                0),
          MATCH('GHG emissions calculations'!P$6,'Emission Factors'!$E$5:$P$5,0)),
    "")</f>
        <v/>
      </c>
      <c r="Q2828" s="311" t="str">
        <f t="array" ref="Q2828">IFERROR(
    IF(
        INDEX('Emission Factors'!$E$5:$P$488,
              MATCH(1,
                    ('Emission Factors'!$E$5:$E$488 = 'GHG emissions calculations'!$F2828) *
                    ('Emission Factors'!$H$5:$H$488 = 'GHG emissions calculations'!$H2828),
                    0),
              MATCH('GHG emissions calculations'!Q$6, 'Emission Factors'!$E$5:$P$5, 0)) &lt;&gt; "",
        INDEX('Emission Factors'!$E$5:$P$488,
              MATCH(1,
                    ('Emission Factors'!$E$5:$E$488 = 'GHG emissions calculations'!$F2828) *
                    ('Emission Factors'!$H$5:$H$488 = 'GHG emissions calculations'!$H2828),
                    0),
              MATCH('GHG emissions calculations'!Q$6, 'Emission Factors'!$E$5:$P$5, 0)),
        ""),
    "")</f>
        <v/>
      </c>
      <c r="R2828" s="311" t="str">
        <f t="array" ref="R2828">IFERROR(
    IF(
        INDEX('Emission Factors'!$E$5:$R$488,
              MATCH(1,
                    ('Emission Factors'!$E$5:$E$488 = 'GHG emissions calculations'!$F2828) *
                    ('Emission Factors'!$H$5:$H$488 = 'GHG emissions calculations'!$H2828),
                    0),
              MATCH('GHG emissions calculations'!R$6, 'Emission Factors'!$E$5:$R$5, 0)) &lt;&gt; "",
        INDEX('Emission Factors'!$E$5:$R$488,
              MATCH(1,
                    ('Emission Factors'!$E$5:$E$488 = 'GHG emissions calculations'!$F2828) *
                    ('Emission Factors'!$H$5:$H$488 = 'GHG emissions calculations'!$H2828),
                    0),
              MATCH('GHG emissions calculations'!R$6, 'Emission Factors'!$E$5:$R$5, 0)),
        ""),
    "")</f>
        <v/>
      </c>
      <c r="S2828" s="312">
        <f t="shared" si="5"/>
        <v>0</v>
      </c>
      <c r="T2828" s="23"/>
    </row>
    <row r="2829" ht="15.75" customHeight="1" outlineLevel="2">
      <c r="A2829" s="23"/>
      <c r="B2829" s="71"/>
      <c r="C2829" s="71"/>
      <c r="D2829" s="71"/>
      <c r="E2829" s="314"/>
      <c r="F2829" s="316" t="str">
        <f>Lists!AW88</f>
        <v>Metalworking machines, unknown mass - Global or unspecified region</v>
      </c>
      <c r="G2829" s="311" t="str">
        <f t="array" ref="G2829">XLOOKUP(1,('Emission Factors'!$E$5:$E$488='GHG emissions calculations'!$F2829)*('Emission Factors'!$H$5:$H$488='GHG emissions calculations'!$H2829),INDEX('Emission Factors'!$E$5:$T$488,0,MATCH('GHG emissions calculations'!G$2670,'Emission Factors'!$E$5:$T$5,0)),"",0)</f>
        <v/>
      </c>
      <c r="H2829" s="316" t="s">
        <v>238</v>
      </c>
      <c r="I2829" s="312" t="str">
        <f>IF(
    SUMIFS('Import data'!$L$25:$L$80,
           'Import data'!$J$25:$J$80, F2829,
           'Import data'!$G$25:$G$80, 'GHG emissions calculations'!$H2829,
           'Import data'!$I$25:$I$80,$E$2672) &lt;&gt; 0,
    SUMIFS('Import data'!$L$25:$L$80,
           'Import data'!$J$25:$J$80, F2829,
           'Import data'!$G$25:$G$80, 'GHG emissions calculations'!$H2829,
           'Import data'!$I$25:$I$80,$E$2672),
    ""
)</f>
        <v/>
      </c>
      <c r="J2829" s="311" t="str">
        <f t="array" ref="J2829">IF(
    XLOOKUP(F2829, 'Import data'!$J$26:$J$47, 'Import data'!$M$26:$M$47, "", 0) = "Please add the region-specific supplier emission factor or choose a different region available in the IAEG database.",
    "",
    XLOOKUP(F2829, 'Import data'!$J$26:$J$47, 'Import data'!$M$26:$M$47, "", 0)
)</f>
        <v/>
      </c>
      <c r="K2829" s="311" t="str">
        <f t="array" ref="K2829">IFERROR(
    XLOOKUP(F2829,
            _xlws.FILTER('Supplier Emission'!$G$55:$G$79,
                   ('Supplier Emission'!$D$55:$D$79=H2829) * ('Supplier Emission'!$F$55:$F$79=$E$2764)),
            _xlws.FILTER('Supplier Emission'!$I$55:$I$79,
                   ('Supplier Emission'!$D$55:$D$79=H2829) * ('Supplier Emission'!$F$55:$F$79=$E$2764)),
            ""),
    "")</f>
        <v/>
      </c>
      <c r="L2829" s="311" t="str">
        <f t="array" ref="L2829">IFERROR(
    XLOOKUP(F2829,
            _xlws.FILTER('Supplier Emission'!$G$55:$G$79,
                   ('Supplier Emission'!$D$55:$D$79=H2829) * ('Supplier Emission'!$F$55:$F$79=$E$2764)),
            _xlws.FILTER('Supplier Emission'!$J$55:$J$79,
                   ('Supplier Emission'!$D$55:$D$79=H2829) * ('Supplier Emission'!$F$55:$F$79=$E$2764)),
            ""),
    "")</f>
        <v/>
      </c>
      <c r="M2829" s="311" t="str">
        <f t="array" ref="M2829">IFERROR(
    XLOOKUP(F2829,
            _xlws.FILTER('Supplier Emission'!$G$55:$G$79,
                   ('Supplier Emission'!$D$55:$D$79=H2829) * ('Supplier Emission'!$F$55:$F$79=$E$2764)),
            _xlws.FILTER('Supplier Emission'!$M$55:$M$79,
                   ('Supplier Emission'!$D$55:$D$79=H2829) * ('Supplier Emission'!$F$55:$F$79=$E$2764)),
            ""),
    "")</f>
        <v/>
      </c>
      <c r="N2829" s="311" t="str">
        <f t="array" ref="N2829">IFERROR(
    XLOOKUP(F2829,
            _xlws.FILTER('Supplier Emission'!$G$55:$G$79,
                   ('Supplier Emission'!$D$55:$D$79=H2829) * ('Supplier Emission'!$F$55:$F$79=$E$2764)),
            _xlws.FILTER('Supplier Emission'!$H$55:$H$79,
                   ('Supplier Emission'!$D$55:$D$79=H2829) * ('Supplier Emission'!$F$55:$F$79=$E$2764)),
            ""),
    "")</f>
        <v/>
      </c>
      <c r="O2829" s="311" t="str">
        <f t="array" ref="O2829">XLOOKUP(1,('Emission Factors'!$E$5:$E$488='GHG emissions calculations'!$F2829)*('Emission Factors'!$H$5:$H$488='GHG emissions calculations'!$H2829),INDEX('Emission Factors'!$E$5:$T$488,0,MATCH('GHG emissions calculations'!O$6,'Emission Factors'!$E$5:$T$5,0)),"",0)</f>
        <v/>
      </c>
      <c r="P2829" s="313" t="str">
        <f t="array" ref="P2829">IFERROR(
    INDEX('Emission Factors'!$E$5:$P$488,
          MATCH(1,
                ('Emission Factors'!$E$5:$E$488 = 'GHG emissions calculations'!$F2829) *
                ('Emission Factors'!$H$5:$H$488 = 'GHG emissions calculations'!$H2829),
                0),
          MATCH('GHG emissions calculations'!P$6,'Emission Factors'!$E$5:$P$5,0)),
    "")</f>
        <v/>
      </c>
      <c r="Q2829" s="311" t="str">
        <f t="array" ref="Q2829">IFERROR(
    IF(
        INDEX('Emission Factors'!$E$5:$P$488,
              MATCH(1,
                    ('Emission Factors'!$E$5:$E$488 = 'GHG emissions calculations'!$F2829) *
                    ('Emission Factors'!$H$5:$H$488 = 'GHG emissions calculations'!$H2829),
                    0),
              MATCH('GHG emissions calculations'!Q$6, 'Emission Factors'!$E$5:$P$5, 0)) &lt;&gt; "",
        INDEX('Emission Factors'!$E$5:$P$488,
              MATCH(1,
                    ('Emission Factors'!$E$5:$E$488 = 'GHG emissions calculations'!$F2829) *
                    ('Emission Factors'!$H$5:$H$488 = 'GHG emissions calculations'!$H2829),
                    0),
              MATCH('GHG emissions calculations'!Q$6, 'Emission Factors'!$E$5:$P$5, 0)),
        ""),
    "")</f>
        <v/>
      </c>
      <c r="R2829" s="311" t="str">
        <f t="array" ref="R2829">IFERROR(
    IF(
        INDEX('Emission Factors'!$E$5:$R$488,
              MATCH(1,
                    ('Emission Factors'!$E$5:$E$488 = 'GHG emissions calculations'!$F2829) *
                    ('Emission Factors'!$H$5:$H$488 = 'GHG emissions calculations'!$H2829),
                    0),
              MATCH('GHG emissions calculations'!R$6, 'Emission Factors'!$E$5:$R$5, 0)) &lt;&gt; "",
        INDEX('Emission Factors'!$E$5:$R$488,
              MATCH(1,
                    ('Emission Factors'!$E$5:$E$488 = 'GHG emissions calculations'!$F2829) *
                    ('Emission Factors'!$H$5:$H$488 = 'GHG emissions calculations'!$H2829),
                    0),
              MATCH('GHG emissions calculations'!R$6, 'Emission Factors'!$E$5:$R$5, 0)),
        ""),
    "")</f>
        <v/>
      </c>
      <c r="S2829" s="312">
        <f t="shared" si="5"/>
        <v>0</v>
      </c>
      <c r="T2829" s="23"/>
    </row>
    <row r="2830" ht="15.75" customHeight="1" outlineLevel="2">
      <c r="A2830" s="23"/>
      <c r="B2830" s="71"/>
      <c r="C2830" s="71"/>
      <c r="D2830" s="71"/>
      <c r="E2830" s="314"/>
      <c r="F2830" s="316" t="str">
        <f>Lists!AW95</f>
        <v>Metalworking machines, unknown mass - Global or unspecified region</v>
      </c>
      <c r="G2830" s="311" t="str">
        <f t="array" ref="G2830">XLOOKUP(1,('Emission Factors'!$E$5:$E$488='GHG emissions calculations'!$F2830)*('Emission Factors'!$H$5:$H$488='GHG emissions calculations'!$H2830),INDEX('Emission Factors'!$E$5:$T$488,0,MATCH('GHG emissions calculations'!G$2670,'Emission Factors'!$E$5:$T$5,0)),"",0)</f>
        <v/>
      </c>
      <c r="H2830" s="316" t="s">
        <v>238</v>
      </c>
      <c r="I2830" s="312" t="str">
        <f>IF(
    SUMIFS('Import data'!$L$25:$L$80,
           'Import data'!$J$25:$J$80, F2830,
           'Import data'!$G$25:$G$80, 'GHG emissions calculations'!$H2830,
           'Import data'!$I$25:$I$80,$E$2672) &lt;&gt; 0,
    SUMIFS('Import data'!$L$25:$L$80,
           'Import data'!$J$25:$J$80, F2830,
           'Import data'!$G$25:$G$80, 'GHG emissions calculations'!$H2830,
           'Import data'!$I$25:$I$80,$E$2672),
    ""
)</f>
        <v/>
      </c>
      <c r="J2830" s="311" t="str">
        <f t="array" ref="J2830">IF(
    XLOOKUP(F2830, 'Import data'!$J$26:$J$47, 'Import data'!$M$26:$M$47, "", 0) = "Please add the region-specific supplier emission factor or choose a different region available in the IAEG database.",
    "",
    XLOOKUP(F2830, 'Import data'!$J$26:$J$47, 'Import data'!$M$26:$M$47, "", 0)
)</f>
        <v/>
      </c>
      <c r="K2830" s="311" t="str">
        <f t="array" ref="K2830">IFERROR(
    XLOOKUP(F2830,
            _xlws.FILTER('Supplier Emission'!$G$55:$G$79,
                   ('Supplier Emission'!$D$55:$D$79=H2830) * ('Supplier Emission'!$F$55:$F$79=$E$2764)),
            _xlws.FILTER('Supplier Emission'!$I$55:$I$79,
                   ('Supplier Emission'!$D$55:$D$79=H2830) * ('Supplier Emission'!$F$55:$F$79=$E$2764)),
            ""),
    "")</f>
        <v/>
      </c>
      <c r="L2830" s="311" t="str">
        <f t="array" ref="L2830">IFERROR(
    XLOOKUP(F2830,
            _xlws.FILTER('Supplier Emission'!$G$55:$G$79,
                   ('Supplier Emission'!$D$55:$D$79=H2830) * ('Supplier Emission'!$F$55:$F$79=$E$2764)),
            _xlws.FILTER('Supplier Emission'!$J$55:$J$79,
                   ('Supplier Emission'!$D$55:$D$79=H2830) * ('Supplier Emission'!$F$55:$F$79=$E$2764)),
            ""),
    "")</f>
        <v/>
      </c>
      <c r="M2830" s="311" t="str">
        <f t="array" ref="M2830">IFERROR(
    XLOOKUP(F2830,
            _xlws.FILTER('Supplier Emission'!$G$55:$G$79,
                   ('Supplier Emission'!$D$55:$D$79=H2830) * ('Supplier Emission'!$F$55:$F$79=$E$2764)),
            _xlws.FILTER('Supplier Emission'!$M$55:$M$79,
                   ('Supplier Emission'!$D$55:$D$79=H2830) * ('Supplier Emission'!$F$55:$F$79=$E$2764)),
            ""),
    "")</f>
        <v/>
      </c>
      <c r="N2830" s="311" t="str">
        <f t="array" ref="N2830">IFERROR(
    XLOOKUP(F2830,
            _xlws.FILTER('Supplier Emission'!$G$55:$G$79,
                   ('Supplier Emission'!$D$55:$D$79=H2830) * ('Supplier Emission'!$F$55:$F$79=$E$2764)),
            _xlws.FILTER('Supplier Emission'!$H$55:$H$79,
                   ('Supplier Emission'!$D$55:$D$79=H2830) * ('Supplier Emission'!$F$55:$F$79=$E$2764)),
            ""),
    "")</f>
        <v/>
      </c>
      <c r="O2830" s="311" t="str">
        <f t="array" ref="O2830">XLOOKUP(1,('Emission Factors'!$E$5:$E$488='GHG emissions calculations'!$F2830)*('Emission Factors'!$H$5:$H$488='GHG emissions calculations'!$H2830),INDEX('Emission Factors'!$E$5:$T$488,0,MATCH('GHG emissions calculations'!O$6,'Emission Factors'!$E$5:$T$5,0)),"",0)</f>
        <v/>
      </c>
      <c r="P2830" s="313" t="str">
        <f t="array" ref="P2830">IFERROR(
    INDEX('Emission Factors'!$E$5:$P$488,
          MATCH(1,
                ('Emission Factors'!$E$5:$E$488 = 'GHG emissions calculations'!$F2830) *
                ('Emission Factors'!$H$5:$H$488 = 'GHG emissions calculations'!$H2830),
                0),
          MATCH('GHG emissions calculations'!P$6,'Emission Factors'!$E$5:$P$5,0)),
    "")</f>
        <v/>
      </c>
      <c r="Q2830" s="311" t="str">
        <f t="array" ref="Q2830">IFERROR(
    IF(
        INDEX('Emission Factors'!$E$5:$P$488,
              MATCH(1,
                    ('Emission Factors'!$E$5:$E$488 = 'GHG emissions calculations'!$F2830) *
                    ('Emission Factors'!$H$5:$H$488 = 'GHG emissions calculations'!$H2830),
                    0),
              MATCH('GHG emissions calculations'!Q$6, 'Emission Factors'!$E$5:$P$5, 0)) &lt;&gt; "",
        INDEX('Emission Factors'!$E$5:$P$488,
              MATCH(1,
                    ('Emission Factors'!$E$5:$E$488 = 'GHG emissions calculations'!$F2830) *
                    ('Emission Factors'!$H$5:$H$488 = 'GHG emissions calculations'!$H2830),
                    0),
              MATCH('GHG emissions calculations'!Q$6, 'Emission Factors'!$E$5:$P$5, 0)),
        ""),
    "")</f>
        <v/>
      </c>
      <c r="R2830" s="311" t="str">
        <f t="array" ref="R2830">IFERROR(
    IF(
        INDEX('Emission Factors'!$E$5:$R$488,
              MATCH(1,
                    ('Emission Factors'!$E$5:$E$488 = 'GHG emissions calculations'!$F2830) *
                    ('Emission Factors'!$H$5:$H$488 = 'GHG emissions calculations'!$H2830),
                    0),
              MATCH('GHG emissions calculations'!R$6, 'Emission Factors'!$E$5:$R$5, 0)) &lt;&gt; "",
        INDEX('Emission Factors'!$E$5:$R$488,
              MATCH(1,
                    ('Emission Factors'!$E$5:$E$488 = 'GHG emissions calculations'!$F2830) *
                    ('Emission Factors'!$H$5:$H$488 = 'GHG emissions calculations'!$H2830),
                    0),
              MATCH('GHG emissions calculations'!R$6, 'Emission Factors'!$E$5:$R$5, 0)),
        ""),
    "")</f>
        <v/>
      </c>
      <c r="S2830" s="312">
        <f t="shared" si="5"/>
        <v>0</v>
      </c>
      <c r="T2830" s="23"/>
    </row>
    <row r="2831" ht="15.75" customHeight="1" outlineLevel="2">
      <c r="A2831" s="23"/>
      <c r="B2831" s="71"/>
      <c r="C2831" s="71"/>
      <c r="D2831" s="71"/>
      <c r="E2831" s="314"/>
      <c r="F2831" s="316" t="str">
        <f>Lists!AW87</f>
        <v>Metalworking machines, unknown mass - Middle East</v>
      </c>
      <c r="G2831" s="311" t="str">
        <f t="array" ref="G2831">XLOOKUP(1,('Emission Factors'!$E$5:$E$488='GHG emissions calculations'!$F2831)*('Emission Factors'!$H$5:$H$488='GHG emissions calculations'!$H2831),INDEX('Emission Factors'!$E$5:$T$488,0,MATCH('GHG emissions calculations'!G$2670,'Emission Factors'!$E$5:$T$5,0)),"",0)</f>
        <v/>
      </c>
      <c r="H2831" s="316" t="s">
        <v>238</v>
      </c>
      <c r="I2831" s="312" t="str">
        <f>IF(
    SUMIFS('Import data'!$L$25:$L$80,
           'Import data'!$J$25:$J$80, F2831,
           'Import data'!$G$25:$G$80, 'GHG emissions calculations'!$H2831,
           'Import data'!$I$25:$I$80,$E$2672) &lt;&gt; 0,
    SUMIFS('Import data'!$L$25:$L$80,
           'Import data'!$J$25:$J$80, F2831,
           'Import data'!$G$25:$G$80, 'GHG emissions calculations'!$H2831,
           'Import data'!$I$25:$I$80,$E$2672),
    ""
)</f>
        <v/>
      </c>
      <c r="J2831" s="311" t="str">
        <f t="array" ref="J2831">IF(
    XLOOKUP(F2831, 'Import data'!$J$26:$J$47, 'Import data'!$M$26:$M$47, "", 0) = "Please add the region-specific supplier emission factor or choose a different region available in the IAEG database.",
    "",
    XLOOKUP(F2831, 'Import data'!$J$26:$J$47, 'Import data'!$M$26:$M$47, "", 0)
)</f>
        <v/>
      </c>
      <c r="K2831" s="311" t="str">
        <f t="array" ref="K2831">IFERROR(
    XLOOKUP(F2831,
            _xlws.FILTER('Supplier Emission'!$G$55:$G$79,
                   ('Supplier Emission'!$D$55:$D$79=H2831) * ('Supplier Emission'!$F$55:$F$79=$E$2764)),
            _xlws.FILTER('Supplier Emission'!$I$55:$I$79,
                   ('Supplier Emission'!$D$55:$D$79=H2831) * ('Supplier Emission'!$F$55:$F$79=$E$2764)),
            ""),
    "")</f>
        <v/>
      </c>
      <c r="L2831" s="311" t="str">
        <f t="array" ref="L2831">IFERROR(
    XLOOKUP(F2831,
            _xlws.FILTER('Supplier Emission'!$G$55:$G$79,
                   ('Supplier Emission'!$D$55:$D$79=H2831) * ('Supplier Emission'!$F$55:$F$79=$E$2764)),
            _xlws.FILTER('Supplier Emission'!$J$55:$J$79,
                   ('Supplier Emission'!$D$55:$D$79=H2831) * ('Supplier Emission'!$F$55:$F$79=$E$2764)),
            ""),
    "")</f>
        <v/>
      </c>
      <c r="M2831" s="311" t="str">
        <f t="array" ref="M2831">IFERROR(
    XLOOKUP(F2831,
            _xlws.FILTER('Supplier Emission'!$G$55:$G$79,
                   ('Supplier Emission'!$D$55:$D$79=H2831) * ('Supplier Emission'!$F$55:$F$79=$E$2764)),
            _xlws.FILTER('Supplier Emission'!$M$55:$M$79,
                   ('Supplier Emission'!$D$55:$D$79=H2831) * ('Supplier Emission'!$F$55:$F$79=$E$2764)),
            ""),
    "")</f>
        <v/>
      </c>
      <c r="N2831" s="311" t="str">
        <f t="array" ref="N2831">IFERROR(
    XLOOKUP(F2831,
            _xlws.FILTER('Supplier Emission'!$G$55:$G$79,
                   ('Supplier Emission'!$D$55:$D$79=H2831) * ('Supplier Emission'!$F$55:$F$79=$E$2764)),
            _xlws.FILTER('Supplier Emission'!$H$55:$H$79,
                   ('Supplier Emission'!$D$55:$D$79=H2831) * ('Supplier Emission'!$F$55:$F$79=$E$2764)),
            ""),
    "")</f>
        <v/>
      </c>
      <c r="O2831" s="311" t="str">
        <f t="array" ref="O2831">XLOOKUP(1,('Emission Factors'!$E$5:$E$488='GHG emissions calculations'!$F2831)*('Emission Factors'!$H$5:$H$488='GHG emissions calculations'!$H2831),INDEX('Emission Factors'!$E$5:$T$488,0,MATCH('GHG emissions calculations'!O$6,'Emission Factors'!$E$5:$T$5,0)),"",0)</f>
        <v/>
      </c>
      <c r="P2831" s="313" t="str">
        <f t="array" ref="P2831">IFERROR(
    INDEX('Emission Factors'!$E$5:$P$488,
          MATCH(1,
                ('Emission Factors'!$E$5:$E$488 = 'GHG emissions calculations'!$F2831) *
                ('Emission Factors'!$H$5:$H$488 = 'GHG emissions calculations'!$H2831),
                0),
          MATCH('GHG emissions calculations'!P$6,'Emission Factors'!$E$5:$P$5,0)),
    "")</f>
        <v/>
      </c>
      <c r="Q2831" s="311" t="str">
        <f t="array" ref="Q2831">IFERROR(
    IF(
        INDEX('Emission Factors'!$E$5:$P$488,
              MATCH(1,
                    ('Emission Factors'!$E$5:$E$488 = 'GHG emissions calculations'!$F2831) *
                    ('Emission Factors'!$H$5:$H$488 = 'GHG emissions calculations'!$H2831),
                    0),
              MATCH('GHG emissions calculations'!Q$6, 'Emission Factors'!$E$5:$P$5, 0)) &lt;&gt; "",
        INDEX('Emission Factors'!$E$5:$P$488,
              MATCH(1,
                    ('Emission Factors'!$E$5:$E$488 = 'GHG emissions calculations'!$F2831) *
                    ('Emission Factors'!$H$5:$H$488 = 'GHG emissions calculations'!$H2831),
                    0),
              MATCH('GHG emissions calculations'!Q$6, 'Emission Factors'!$E$5:$P$5, 0)),
        ""),
    "")</f>
        <v/>
      </c>
      <c r="R2831" s="311" t="str">
        <f t="array" ref="R2831">IFERROR(
    IF(
        INDEX('Emission Factors'!$E$5:$R$488,
              MATCH(1,
                    ('Emission Factors'!$E$5:$E$488 = 'GHG emissions calculations'!$F2831) *
                    ('Emission Factors'!$H$5:$H$488 = 'GHG emissions calculations'!$H2831),
                    0),
              MATCH('GHG emissions calculations'!R$6, 'Emission Factors'!$E$5:$R$5, 0)) &lt;&gt; "",
        INDEX('Emission Factors'!$E$5:$R$488,
              MATCH(1,
                    ('Emission Factors'!$E$5:$E$488 = 'GHG emissions calculations'!$F2831) *
                    ('Emission Factors'!$H$5:$H$488 = 'GHG emissions calculations'!$H2831),
                    0),
              MATCH('GHG emissions calculations'!R$6, 'Emission Factors'!$E$5:$R$5, 0)),
        ""),
    "")</f>
        <v/>
      </c>
      <c r="S2831" s="312">
        <f t="shared" si="5"/>
        <v>0</v>
      </c>
      <c r="T2831" s="23"/>
    </row>
    <row r="2832" ht="15.75" customHeight="1" outlineLevel="2">
      <c r="A2832" s="23"/>
      <c r="B2832" s="71"/>
      <c r="C2832" s="71"/>
      <c r="D2832" s="71"/>
      <c r="E2832" s="314"/>
      <c r="F2832" s="316" t="str">
        <f>Lists!AW94</f>
        <v>Metalworking machines, unknown mass - Middle East</v>
      </c>
      <c r="G2832" s="311" t="str">
        <f t="array" ref="G2832">XLOOKUP(1,('Emission Factors'!$E$5:$E$488='GHG emissions calculations'!$F2832)*('Emission Factors'!$H$5:$H$488='GHG emissions calculations'!$H2832),INDEX('Emission Factors'!$E$5:$T$488,0,MATCH('GHG emissions calculations'!G$2670,'Emission Factors'!$E$5:$T$5,0)),"",0)</f>
        <v/>
      </c>
      <c r="H2832" s="316" t="s">
        <v>238</v>
      </c>
      <c r="I2832" s="312" t="str">
        <f>IF(
    SUMIFS('Import data'!$L$25:$L$80,
           'Import data'!$J$25:$J$80, F2832,
           'Import data'!$G$25:$G$80, 'GHG emissions calculations'!$H2832,
           'Import data'!$I$25:$I$80,$E$2672) &lt;&gt; 0,
    SUMIFS('Import data'!$L$25:$L$80,
           'Import data'!$J$25:$J$80, F2832,
           'Import data'!$G$25:$G$80, 'GHG emissions calculations'!$H2832,
           'Import data'!$I$25:$I$80,$E$2672),
    ""
)</f>
        <v/>
      </c>
      <c r="J2832" s="311" t="str">
        <f t="array" ref="J2832">IF(
    XLOOKUP(F2832, 'Import data'!$J$26:$J$47, 'Import data'!$M$26:$M$47, "", 0) = "Please add the region-specific supplier emission factor or choose a different region available in the IAEG database.",
    "",
    XLOOKUP(F2832, 'Import data'!$J$26:$J$47, 'Import data'!$M$26:$M$47, "", 0)
)</f>
        <v/>
      </c>
      <c r="K2832" s="311" t="str">
        <f t="array" ref="K2832">IFERROR(
    XLOOKUP(F2832,
            _xlws.FILTER('Supplier Emission'!$G$55:$G$79,
                   ('Supplier Emission'!$D$55:$D$79=H2832) * ('Supplier Emission'!$F$55:$F$79=$E$2764)),
            _xlws.FILTER('Supplier Emission'!$I$55:$I$79,
                   ('Supplier Emission'!$D$55:$D$79=H2832) * ('Supplier Emission'!$F$55:$F$79=$E$2764)),
            ""),
    "")</f>
        <v/>
      </c>
      <c r="L2832" s="311" t="str">
        <f t="array" ref="L2832">IFERROR(
    XLOOKUP(F2832,
            _xlws.FILTER('Supplier Emission'!$G$55:$G$79,
                   ('Supplier Emission'!$D$55:$D$79=H2832) * ('Supplier Emission'!$F$55:$F$79=$E$2764)),
            _xlws.FILTER('Supplier Emission'!$J$55:$J$79,
                   ('Supplier Emission'!$D$55:$D$79=H2832) * ('Supplier Emission'!$F$55:$F$79=$E$2764)),
            ""),
    "")</f>
        <v/>
      </c>
      <c r="M2832" s="311" t="str">
        <f t="array" ref="M2832">IFERROR(
    XLOOKUP(F2832,
            _xlws.FILTER('Supplier Emission'!$G$55:$G$79,
                   ('Supplier Emission'!$D$55:$D$79=H2832) * ('Supplier Emission'!$F$55:$F$79=$E$2764)),
            _xlws.FILTER('Supplier Emission'!$M$55:$M$79,
                   ('Supplier Emission'!$D$55:$D$79=H2832) * ('Supplier Emission'!$F$55:$F$79=$E$2764)),
            ""),
    "")</f>
        <v/>
      </c>
      <c r="N2832" s="311" t="str">
        <f t="array" ref="N2832">IFERROR(
    XLOOKUP(F2832,
            _xlws.FILTER('Supplier Emission'!$G$55:$G$79,
                   ('Supplier Emission'!$D$55:$D$79=H2832) * ('Supplier Emission'!$F$55:$F$79=$E$2764)),
            _xlws.FILTER('Supplier Emission'!$H$55:$H$79,
                   ('Supplier Emission'!$D$55:$D$79=H2832) * ('Supplier Emission'!$F$55:$F$79=$E$2764)),
            ""),
    "")</f>
        <v/>
      </c>
      <c r="O2832" s="311" t="str">
        <f t="array" ref="O2832">XLOOKUP(1,('Emission Factors'!$E$5:$E$488='GHG emissions calculations'!$F2832)*('Emission Factors'!$H$5:$H$488='GHG emissions calculations'!$H2832),INDEX('Emission Factors'!$E$5:$T$488,0,MATCH('GHG emissions calculations'!O$6,'Emission Factors'!$E$5:$T$5,0)),"",0)</f>
        <v/>
      </c>
      <c r="P2832" s="313" t="str">
        <f t="array" ref="P2832">IFERROR(
    INDEX('Emission Factors'!$E$5:$P$488,
          MATCH(1,
                ('Emission Factors'!$E$5:$E$488 = 'GHG emissions calculations'!$F2832) *
                ('Emission Factors'!$H$5:$H$488 = 'GHG emissions calculations'!$H2832),
                0),
          MATCH('GHG emissions calculations'!P$6,'Emission Factors'!$E$5:$P$5,0)),
    "")</f>
        <v/>
      </c>
      <c r="Q2832" s="311" t="str">
        <f t="array" ref="Q2832">IFERROR(
    IF(
        INDEX('Emission Factors'!$E$5:$P$488,
              MATCH(1,
                    ('Emission Factors'!$E$5:$E$488 = 'GHG emissions calculations'!$F2832) *
                    ('Emission Factors'!$H$5:$H$488 = 'GHG emissions calculations'!$H2832),
                    0),
              MATCH('GHG emissions calculations'!Q$6, 'Emission Factors'!$E$5:$P$5, 0)) &lt;&gt; "",
        INDEX('Emission Factors'!$E$5:$P$488,
              MATCH(1,
                    ('Emission Factors'!$E$5:$E$488 = 'GHG emissions calculations'!$F2832) *
                    ('Emission Factors'!$H$5:$H$488 = 'GHG emissions calculations'!$H2832),
                    0),
              MATCH('GHG emissions calculations'!Q$6, 'Emission Factors'!$E$5:$P$5, 0)),
        ""),
    "")</f>
        <v/>
      </c>
      <c r="R2832" s="311" t="str">
        <f t="array" ref="R2832">IFERROR(
    IF(
        INDEX('Emission Factors'!$E$5:$R$488,
              MATCH(1,
                    ('Emission Factors'!$E$5:$E$488 = 'GHG emissions calculations'!$F2832) *
                    ('Emission Factors'!$H$5:$H$488 = 'GHG emissions calculations'!$H2832),
                    0),
              MATCH('GHG emissions calculations'!R$6, 'Emission Factors'!$E$5:$R$5, 0)) &lt;&gt; "",
        INDEX('Emission Factors'!$E$5:$R$488,
              MATCH(1,
                    ('Emission Factors'!$E$5:$E$488 = 'GHG emissions calculations'!$F2832) *
                    ('Emission Factors'!$H$5:$H$488 = 'GHG emissions calculations'!$H2832),
                    0),
              MATCH('GHG emissions calculations'!R$6, 'Emission Factors'!$E$5:$R$5, 0)),
        ""),
    "")</f>
        <v/>
      </c>
      <c r="S2832" s="312">
        <f t="shared" si="5"/>
        <v>0</v>
      </c>
      <c r="T2832" s="23"/>
    </row>
    <row r="2833" ht="15.75" customHeight="1" outlineLevel="2">
      <c r="A2833" s="23"/>
      <c r="B2833" s="71"/>
      <c r="C2833" s="71"/>
      <c r="D2833" s="71"/>
      <c r="E2833" s="314"/>
      <c r="F2833" s="316" t="str">
        <f>Lists!AW86</f>
        <v>Metalworking machines, unknown mass - Oceania</v>
      </c>
      <c r="G2833" s="311" t="str">
        <f t="array" ref="G2833">XLOOKUP(1,('Emission Factors'!$E$5:$E$488='GHG emissions calculations'!$F2833)*('Emission Factors'!$H$5:$H$488='GHG emissions calculations'!$H2833),INDEX('Emission Factors'!$E$5:$T$488,0,MATCH('GHG emissions calculations'!G$2670,'Emission Factors'!$E$5:$T$5,0)),"",0)</f>
        <v/>
      </c>
      <c r="H2833" s="316" t="s">
        <v>238</v>
      </c>
      <c r="I2833" s="312" t="str">
        <f>IF(
    SUMIFS('Import data'!$L$25:$L$80,
           'Import data'!$J$25:$J$80, F2833,
           'Import data'!$G$25:$G$80, 'GHG emissions calculations'!$H2833,
           'Import data'!$I$25:$I$80,$E$2672) &lt;&gt; 0,
    SUMIFS('Import data'!$L$25:$L$80,
           'Import data'!$J$25:$J$80, F2833,
           'Import data'!$G$25:$G$80, 'GHG emissions calculations'!$H2833,
           'Import data'!$I$25:$I$80,$E$2672),
    ""
)</f>
        <v/>
      </c>
      <c r="J2833" s="311" t="str">
        <f t="array" ref="J2833">IF(
    XLOOKUP(F2833, 'Import data'!$J$26:$J$47, 'Import data'!$M$26:$M$47, "", 0) = "Please add the region-specific supplier emission factor or choose a different region available in the IAEG database.",
    "",
    XLOOKUP(F2833, 'Import data'!$J$26:$J$47, 'Import data'!$M$26:$M$47, "", 0)
)</f>
        <v/>
      </c>
      <c r="K2833" s="311" t="str">
        <f t="array" ref="K2833">IFERROR(
    XLOOKUP(F2833,
            _xlws.FILTER('Supplier Emission'!$G$55:$G$79,
                   ('Supplier Emission'!$D$55:$D$79=H2833) * ('Supplier Emission'!$F$55:$F$79=$E$2764)),
            _xlws.FILTER('Supplier Emission'!$I$55:$I$79,
                   ('Supplier Emission'!$D$55:$D$79=H2833) * ('Supplier Emission'!$F$55:$F$79=$E$2764)),
            ""),
    "")</f>
        <v/>
      </c>
      <c r="L2833" s="311" t="str">
        <f t="array" ref="L2833">IFERROR(
    XLOOKUP(F2833,
            _xlws.FILTER('Supplier Emission'!$G$55:$G$79,
                   ('Supplier Emission'!$D$55:$D$79=H2833) * ('Supplier Emission'!$F$55:$F$79=$E$2764)),
            _xlws.FILTER('Supplier Emission'!$J$55:$J$79,
                   ('Supplier Emission'!$D$55:$D$79=H2833) * ('Supplier Emission'!$F$55:$F$79=$E$2764)),
            ""),
    "")</f>
        <v/>
      </c>
      <c r="M2833" s="311" t="str">
        <f t="array" ref="M2833">IFERROR(
    XLOOKUP(F2833,
            _xlws.FILTER('Supplier Emission'!$G$55:$G$79,
                   ('Supplier Emission'!$D$55:$D$79=H2833) * ('Supplier Emission'!$F$55:$F$79=$E$2764)),
            _xlws.FILTER('Supplier Emission'!$M$55:$M$79,
                   ('Supplier Emission'!$D$55:$D$79=H2833) * ('Supplier Emission'!$F$55:$F$79=$E$2764)),
            ""),
    "")</f>
        <v/>
      </c>
      <c r="N2833" s="311" t="str">
        <f t="array" ref="N2833">IFERROR(
    XLOOKUP(F2833,
            _xlws.FILTER('Supplier Emission'!$G$55:$G$79,
                   ('Supplier Emission'!$D$55:$D$79=H2833) * ('Supplier Emission'!$F$55:$F$79=$E$2764)),
            _xlws.FILTER('Supplier Emission'!$H$55:$H$79,
                   ('Supplier Emission'!$D$55:$D$79=H2833) * ('Supplier Emission'!$F$55:$F$79=$E$2764)),
            ""),
    "")</f>
        <v/>
      </c>
      <c r="O2833" s="311" t="str">
        <f t="array" ref="O2833">XLOOKUP(1,('Emission Factors'!$E$5:$E$488='GHG emissions calculations'!$F2833)*('Emission Factors'!$H$5:$H$488='GHG emissions calculations'!$H2833),INDEX('Emission Factors'!$E$5:$T$488,0,MATCH('GHG emissions calculations'!O$6,'Emission Factors'!$E$5:$T$5,0)),"",0)</f>
        <v/>
      </c>
      <c r="P2833" s="313" t="str">
        <f t="array" ref="P2833">IFERROR(
    INDEX('Emission Factors'!$E$5:$P$488,
          MATCH(1,
                ('Emission Factors'!$E$5:$E$488 = 'GHG emissions calculations'!$F2833) *
                ('Emission Factors'!$H$5:$H$488 = 'GHG emissions calculations'!$H2833),
                0),
          MATCH('GHG emissions calculations'!P$6,'Emission Factors'!$E$5:$P$5,0)),
    "")</f>
        <v/>
      </c>
      <c r="Q2833" s="311" t="str">
        <f t="array" ref="Q2833">IFERROR(
    IF(
        INDEX('Emission Factors'!$E$5:$P$488,
              MATCH(1,
                    ('Emission Factors'!$E$5:$E$488 = 'GHG emissions calculations'!$F2833) *
                    ('Emission Factors'!$H$5:$H$488 = 'GHG emissions calculations'!$H2833),
                    0),
              MATCH('GHG emissions calculations'!Q$6, 'Emission Factors'!$E$5:$P$5, 0)) &lt;&gt; "",
        INDEX('Emission Factors'!$E$5:$P$488,
              MATCH(1,
                    ('Emission Factors'!$E$5:$E$488 = 'GHG emissions calculations'!$F2833) *
                    ('Emission Factors'!$H$5:$H$488 = 'GHG emissions calculations'!$H2833),
                    0),
              MATCH('GHG emissions calculations'!Q$6, 'Emission Factors'!$E$5:$P$5, 0)),
        ""),
    "")</f>
        <v/>
      </c>
      <c r="R2833" s="311" t="str">
        <f t="array" ref="R2833">IFERROR(
    IF(
        INDEX('Emission Factors'!$E$5:$R$488,
              MATCH(1,
                    ('Emission Factors'!$E$5:$E$488 = 'GHG emissions calculations'!$F2833) *
                    ('Emission Factors'!$H$5:$H$488 = 'GHG emissions calculations'!$H2833),
                    0),
              MATCH('GHG emissions calculations'!R$6, 'Emission Factors'!$E$5:$R$5, 0)) &lt;&gt; "",
        INDEX('Emission Factors'!$E$5:$R$488,
              MATCH(1,
                    ('Emission Factors'!$E$5:$E$488 = 'GHG emissions calculations'!$F2833) *
                    ('Emission Factors'!$H$5:$H$488 = 'GHG emissions calculations'!$H2833),
                    0),
              MATCH('GHG emissions calculations'!R$6, 'Emission Factors'!$E$5:$R$5, 0)),
        ""),
    "")</f>
        <v/>
      </c>
      <c r="S2833" s="312">
        <f t="shared" si="5"/>
        <v>0</v>
      </c>
      <c r="T2833" s="23"/>
    </row>
    <row r="2834" ht="15.75" customHeight="1" outlineLevel="2">
      <c r="A2834" s="23"/>
      <c r="B2834" s="71"/>
      <c r="C2834" s="71"/>
      <c r="D2834" s="71"/>
      <c r="E2834" s="314"/>
      <c r="F2834" s="316" t="str">
        <f>Lists!AW93</f>
        <v>Metalworking machines, unknown mass - Oceania</v>
      </c>
      <c r="G2834" s="311" t="str">
        <f t="array" ref="G2834">XLOOKUP(1,('Emission Factors'!$E$5:$E$488='GHG emissions calculations'!$F2834)*('Emission Factors'!$H$5:$H$488='GHG emissions calculations'!$H2834),INDEX('Emission Factors'!$E$5:$T$488,0,MATCH('GHG emissions calculations'!G$2670,'Emission Factors'!$E$5:$T$5,0)),"",0)</f>
        <v/>
      </c>
      <c r="H2834" s="316" t="s">
        <v>238</v>
      </c>
      <c r="I2834" s="312" t="str">
        <f>IF(
    SUMIFS('Import data'!$L$25:$L$80,
           'Import data'!$J$25:$J$80, F2834,
           'Import data'!$G$25:$G$80, 'GHG emissions calculations'!$H2834,
           'Import data'!$I$25:$I$80,$E$2672) &lt;&gt; 0,
    SUMIFS('Import data'!$L$25:$L$80,
           'Import data'!$J$25:$J$80, F2834,
           'Import data'!$G$25:$G$80, 'GHG emissions calculations'!$H2834,
           'Import data'!$I$25:$I$80,$E$2672),
    ""
)</f>
        <v/>
      </c>
      <c r="J2834" s="311" t="str">
        <f t="array" ref="J2834">IF(
    XLOOKUP(F2834, 'Import data'!$J$26:$J$47, 'Import data'!$M$26:$M$47, "", 0) = "Please add the region-specific supplier emission factor or choose a different region available in the IAEG database.",
    "",
    XLOOKUP(F2834, 'Import data'!$J$26:$J$47, 'Import data'!$M$26:$M$47, "", 0)
)</f>
        <v/>
      </c>
      <c r="K2834" s="311" t="str">
        <f t="array" ref="K2834">IFERROR(
    XLOOKUP(F2834,
            _xlws.FILTER('Supplier Emission'!$G$55:$G$79,
                   ('Supplier Emission'!$D$55:$D$79=H2834) * ('Supplier Emission'!$F$55:$F$79=$E$2764)),
            _xlws.FILTER('Supplier Emission'!$I$55:$I$79,
                   ('Supplier Emission'!$D$55:$D$79=H2834) * ('Supplier Emission'!$F$55:$F$79=$E$2764)),
            ""),
    "")</f>
        <v/>
      </c>
      <c r="L2834" s="311" t="str">
        <f t="array" ref="L2834">IFERROR(
    XLOOKUP(F2834,
            _xlws.FILTER('Supplier Emission'!$G$55:$G$79,
                   ('Supplier Emission'!$D$55:$D$79=H2834) * ('Supplier Emission'!$F$55:$F$79=$E$2764)),
            _xlws.FILTER('Supplier Emission'!$J$55:$J$79,
                   ('Supplier Emission'!$D$55:$D$79=H2834) * ('Supplier Emission'!$F$55:$F$79=$E$2764)),
            ""),
    "")</f>
        <v/>
      </c>
      <c r="M2834" s="311" t="str">
        <f t="array" ref="M2834">IFERROR(
    XLOOKUP(F2834,
            _xlws.FILTER('Supplier Emission'!$G$55:$G$79,
                   ('Supplier Emission'!$D$55:$D$79=H2834) * ('Supplier Emission'!$F$55:$F$79=$E$2764)),
            _xlws.FILTER('Supplier Emission'!$M$55:$M$79,
                   ('Supplier Emission'!$D$55:$D$79=H2834) * ('Supplier Emission'!$F$55:$F$79=$E$2764)),
            ""),
    "")</f>
        <v/>
      </c>
      <c r="N2834" s="311" t="str">
        <f t="array" ref="N2834">IFERROR(
    XLOOKUP(F2834,
            _xlws.FILTER('Supplier Emission'!$G$55:$G$79,
                   ('Supplier Emission'!$D$55:$D$79=H2834) * ('Supplier Emission'!$F$55:$F$79=$E$2764)),
            _xlws.FILTER('Supplier Emission'!$H$55:$H$79,
                   ('Supplier Emission'!$D$55:$D$79=H2834) * ('Supplier Emission'!$F$55:$F$79=$E$2764)),
            ""),
    "")</f>
        <v/>
      </c>
      <c r="O2834" s="311" t="str">
        <f t="array" ref="O2834">XLOOKUP(1,('Emission Factors'!$E$5:$E$488='GHG emissions calculations'!$F2834)*('Emission Factors'!$H$5:$H$488='GHG emissions calculations'!$H2834),INDEX('Emission Factors'!$E$5:$T$488,0,MATCH('GHG emissions calculations'!O$6,'Emission Factors'!$E$5:$T$5,0)),"",0)</f>
        <v/>
      </c>
      <c r="P2834" s="313" t="str">
        <f t="array" ref="P2834">IFERROR(
    INDEX('Emission Factors'!$E$5:$P$488,
          MATCH(1,
                ('Emission Factors'!$E$5:$E$488 = 'GHG emissions calculations'!$F2834) *
                ('Emission Factors'!$H$5:$H$488 = 'GHG emissions calculations'!$H2834),
                0),
          MATCH('GHG emissions calculations'!P$6,'Emission Factors'!$E$5:$P$5,0)),
    "")</f>
        <v/>
      </c>
      <c r="Q2834" s="311" t="str">
        <f t="array" ref="Q2834">IFERROR(
    IF(
        INDEX('Emission Factors'!$E$5:$P$488,
              MATCH(1,
                    ('Emission Factors'!$E$5:$E$488 = 'GHG emissions calculations'!$F2834) *
                    ('Emission Factors'!$H$5:$H$488 = 'GHG emissions calculations'!$H2834),
                    0),
              MATCH('GHG emissions calculations'!Q$6, 'Emission Factors'!$E$5:$P$5, 0)) &lt;&gt; "",
        INDEX('Emission Factors'!$E$5:$P$488,
              MATCH(1,
                    ('Emission Factors'!$E$5:$E$488 = 'GHG emissions calculations'!$F2834) *
                    ('Emission Factors'!$H$5:$H$488 = 'GHG emissions calculations'!$H2834),
                    0),
              MATCH('GHG emissions calculations'!Q$6, 'Emission Factors'!$E$5:$P$5, 0)),
        ""),
    "")</f>
        <v/>
      </c>
      <c r="R2834" s="311" t="str">
        <f t="array" ref="R2834">IFERROR(
    IF(
        INDEX('Emission Factors'!$E$5:$R$488,
              MATCH(1,
                    ('Emission Factors'!$E$5:$E$488 = 'GHG emissions calculations'!$F2834) *
                    ('Emission Factors'!$H$5:$H$488 = 'GHG emissions calculations'!$H2834),
                    0),
              MATCH('GHG emissions calculations'!R$6, 'Emission Factors'!$E$5:$R$5, 0)) &lt;&gt; "",
        INDEX('Emission Factors'!$E$5:$R$488,
              MATCH(1,
                    ('Emission Factors'!$E$5:$E$488 = 'GHG emissions calculations'!$F2834) *
                    ('Emission Factors'!$H$5:$H$488 = 'GHG emissions calculations'!$H2834),
                    0),
              MATCH('GHG emissions calculations'!R$6, 'Emission Factors'!$E$5:$R$5, 0)),
        ""),
    "")</f>
        <v/>
      </c>
      <c r="S2834" s="312">
        <f t="shared" si="5"/>
        <v>0</v>
      </c>
      <c r="T2834" s="23"/>
    </row>
    <row r="2835" ht="15.75" customHeight="1" outlineLevel="2">
      <c r="A2835" s="23"/>
      <c r="B2835" s="71"/>
      <c r="C2835" s="71"/>
      <c r="D2835" s="71"/>
      <c r="E2835" s="314"/>
      <c r="F2835" s="316" t="str">
        <f>Lists!AW98</f>
        <v>Other machines and industrial equipment, unknown mass - Africa</v>
      </c>
      <c r="G2835" s="311" t="str">
        <f t="array" ref="G2835">XLOOKUP(1,('Emission Factors'!$E$5:$E$488='GHG emissions calculations'!$F2835)*('Emission Factors'!$H$5:$H$488='GHG emissions calculations'!$H2835),INDEX('Emission Factors'!$E$5:$T$488,0,MATCH('GHG emissions calculations'!G$2670,'Emission Factors'!$E$5:$T$5,0)),"",0)</f>
        <v/>
      </c>
      <c r="H2835" s="316" t="s">
        <v>238</v>
      </c>
      <c r="I2835" s="312" t="str">
        <f>IF(
    SUMIFS('Import data'!$L$25:$L$80,
           'Import data'!$J$25:$J$80, F2835,
           'Import data'!$G$25:$G$80, 'GHG emissions calculations'!$H2835,
           'Import data'!$I$25:$I$80,$E$2672) &lt;&gt; 0,
    SUMIFS('Import data'!$L$25:$L$80,
           'Import data'!$J$25:$J$80, F2835,
           'Import data'!$G$25:$G$80, 'GHG emissions calculations'!$H2835,
           'Import data'!$I$25:$I$80,$E$2672),
    ""
)</f>
        <v/>
      </c>
      <c r="J2835" s="311" t="str">
        <f t="array" ref="J2835">IF(
    XLOOKUP(F2835, 'Import data'!$J$26:$J$47, 'Import data'!$M$26:$M$47, "", 0) = "Please add the region-specific supplier emission factor or choose a different region available in the IAEG database.",
    "",
    XLOOKUP(F2835, 'Import data'!$J$26:$J$47, 'Import data'!$M$26:$M$47, "", 0)
)</f>
        <v/>
      </c>
      <c r="K2835" s="311" t="str">
        <f t="array" ref="K2835">IFERROR(
    XLOOKUP(F2835,
            _xlws.FILTER('Supplier Emission'!$G$55:$G$79,
                   ('Supplier Emission'!$D$55:$D$79=H2835) * ('Supplier Emission'!$F$55:$F$79=$E$2764)),
            _xlws.FILTER('Supplier Emission'!$I$55:$I$79,
                   ('Supplier Emission'!$D$55:$D$79=H2835) * ('Supplier Emission'!$F$55:$F$79=$E$2764)),
            ""),
    "")</f>
        <v/>
      </c>
      <c r="L2835" s="311" t="str">
        <f t="array" ref="L2835">IFERROR(
    XLOOKUP(F2835,
            _xlws.FILTER('Supplier Emission'!$G$55:$G$79,
                   ('Supplier Emission'!$D$55:$D$79=H2835) * ('Supplier Emission'!$F$55:$F$79=$E$2764)),
            _xlws.FILTER('Supplier Emission'!$J$55:$J$79,
                   ('Supplier Emission'!$D$55:$D$79=H2835) * ('Supplier Emission'!$F$55:$F$79=$E$2764)),
            ""),
    "")</f>
        <v/>
      </c>
      <c r="M2835" s="311" t="str">
        <f t="array" ref="M2835">IFERROR(
    XLOOKUP(F2835,
            _xlws.FILTER('Supplier Emission'!$G$55:$G$79,
                   ('Supplier Emission'!$D$55:$D$79=H2835) * ('Supplier Emission'!$F$55:$F$79=$E$2764)),
            _xlws.FILTER('Supplier Emission'!$M$55:$M$79,
                   ('Supplier Emission'!$D$55:$D$79=H2835) * ('Supplier Emission'!$F$55:$F$79=$E$2764)),
            ""),
    "")</f>
        <v/>
      </c>
      <c r="N2835" s="311" t="str">
        <f t="array" ref="N2835">IFERROR(
    XLOOKUP(F2835,
            _xlws.FILTER('Supplier Emission'!$G$55:$G$79,
                   ('Supplier Emission'!$D$55:$D$79=H2835) * ('Supplier Emission'!$F$55:$F$79=$E$2764)),
            _xlws.FILTER('Supplier Emission'!$H$55:$H$79,
                   ('Supplier Emission'!$D$55:$D$79=H2835) * ('Supplier Emission'!$F$55:$F$79=$E$2764)),
            ""),
    "")</f>
        <v/>
      </c>
      <c r="O2835" s="311" t="str">
        <f t="array" ref="O2835">XLOOKUP(1,('Emission Factors'!$E$5:$E$488='GHG emissions calculations'!$F2835)*('Emission Factors'!$H$5:$H$488='GHG emissions calculations'!$H2835),INDEX('Emission Factors'!$E$5:$T$488,0,MATCH('GHG emissions calculations'!O$6,'Emission Factors'!$E$5:$T$5,0)),"",0)</f>
        <v/>
      </c>
      <c r="P2835" s="313" t="str">
        <f t="array" ref="P2835">IFERROR(
    INDEX('Emission Factors'!$E$5:$P$488,
          MATCH(1,
                ('Emission Factors'!$E$5:$E$488 = 'GHG emissions calculations'!$F2835) *
                ('Emission Factors'!$H$5:$H$488 = 'GHG emissions calculations'!$H2835),
                0),
          MATCH('GHG emissions calculations'!P$6,'Emission Factors'!$E$5:$P$5,0)),
    "")</f>
        <v/>
      </c>
      <c r="Q2835" s="311" t="str">
        <f t="array" ref="Q2835">IFERROR(
    IF(
        INDEX('Emission Factors'!$E$5:$P$488,
              MATCH(1,
                    ('Emission Factors'!$E$5:$E$488 = 'GHG emissions calculations'!$F2835) *
                    ('Emission Factors'!$H$5:$H$488 = 'GHG emissions calculations'!$H2835),
                    0),
              MATCH('GHG emissions calculations'!Q$6, 'Emission Factors'!$E$5:$P$5, 0)) &lt;&gt; "",
        INDEX('Emission Factors'!$E$5:$P$488,
              MATCH(1,
                    ('Emission Factors'!$E$5:$E$488 = 'GHG emissions calculations'!$F2835) *
                    ('Emission Factors'!$H$5:$H$488 = 'GHG emissions calculations'!$H2835),
                    0),
              MATCH('GHG emissions calculations'!Q$6, 'Emission Factors'!$E$5:$P$5, 0)),
        ""),
    "")</f>
        <v/>
      </c>
      <c r="R2835" s="311" t="str">
        <f t="array" ref="R2835">IFERROR(
    IF(
        INDEX('Emission Factors'!$E$5:$R$488,
              MATCH(1,
                    ('Emission Factors'!$E$5:$E$488 = 'GHG emissions calculations'!$F2835) *
                    ('Emission Factors'!$H$5:$H$488 = 'GHG emissions calculations'!$H2835),
                    0),
              MATCH('GHG emissions calculations'!R$6, 'Emission Factors'!$E$5:$R$5, 0)) &lt;&gt; "",
        INDEX('Emission Factors'!$E$5:$R$488,
              MATCH(1,
                    ('Emission Factors'!$E$5:$E$488 = 'GHG emissions calculations'!$F2835) *
                    ('Emission Factors'!$H$5:$H$488 = 'GHG emissions calculations'!$H2835),
                    0),
              MATCH('GHG emissions calculations'!R$6, 'Emission Factors'!$E$5:$R$5, 0)),
        ""),
    "")</f>
        <v/>
      </c>
      <c r="S2835" s="312">
        <f t="shared" si="5"/>
        <v>0</v>
      </c>
      <c r="T2835" s="23"/>
    </row>
    <row r="2836" ht="15.75" customHeight="1" outlineLevel="2">
      <c r="A2836" s="23"/>
      <c r="B2836" s="71"/>
      <c r="C2836" s="71"/>
      <c r="D2836" s="71"/>
      <c r="E2836" s="314"/>
      <c r="F2836" s="316" t="str">
        <f>Lists!AW96</f>
        <v>Other machines and industrial equipment, unknown mass - America</v>
      </c>
      <c r="G2836" s="311" t="str">
        <f t="array" ref="G2836">XLOOKUP(1,('Emission Factors'!$E$5:$E$488='GHG emissions calculations'!$F2836)*('Emission Factors'!$H$5:$H$488='GHG emissions calculations'!$H2836),INDEX('Emission Factors'!$E$5:$T$488,0,MATCH('GHG emissions calculations'!G$2670,'Emission Factors'!$E$5:$T$5,0)),"",0)</f>
        <v/>
      </c>
      <c r="H2836" s="316" t="s">
        <v>238</v>
      </c>
      <c r="I2836" s="312" t="str">
        <f>IF(
    SUMIFS('Import data'!$L$25:$L$80,
           'Import data'!$J$25:$J$80, F2836,
           'Import data'!$G$25:$G$80, 'GHG emissions calculations'!$H2836,
           'Import data'!$I$25:$I$80,$E$2672) &lt;&gt; 0,
    SUMIFS('Import data'!$L$25:$L$80,
           'Import data'!$J$25:$J$80, F2836,
           'Import data'!$G$25:$G$80, 'GHG emissions calculations'!$H2836,
           'Import data'!$I$25:$I$80,$E$2672),
    ""
)</f>
        <v/>
      </c>
      <c r="J2836" s="311" t="str">
        <f t="array" ref="J2836">IF(
    XLOOKUP(F2836, 'Import data'!$J$26:$J$47, 'Import data'!$M$26:$M$47, "", 0) = "Please add the region-specific supplier emission factor or choose a different region available in the IAEG database.",
    "",
    XLOOKUP(F2836, 'Import data'!$J$26:$J$47, 'Import data'!$M$26:$M$47, "", 0)
)</f>
        <v/>
      </c>
      <c r="K2836" s="311" t="str">
        <f t="array" ref="K2836">IFERROR(
    XLOOKUP(F2836,
            _xlws.FILTER('Supplier Emission'!$G$55:$G$79,
                   ('Supplier Emission'!$D$55:$D$79=H2836) * ('Supplier Emission'!$F$55:$F$79=$E$2764)),
            _xlws.FILTER('Supplier Emission'!$I$55:$I$79,
                   ('Supplier Emission'!$D$55:$D$79=H2836) * ('Supplier Emission'!$F$55:$F$79=$E$2764)),
            ""),
    "")</f>
        <v/>
      </c>
      <c r="L2836" s="311" t="str">
        <f t="array" ref="L2836">IFERROR(
    XLOOKUP(F2836,
            _xlws.FILTER('Supplier Emission'!$G$55:$G$79,
                   ('Supplier Emission'!$D$55:$D$79=H2836) * ('Supplier Emission'!$F$55:$F$79=$E$2764)),
            _xlws.FILTER('Supplier Emission'!$J$55:$J$79,
                   ('Supplier Emission'!$D$55:$D$79=H2836) * ('Supplier Emission'!$F$55:$F$79=$E$2764)),
            ""),
    "")</f>
        <v/>
      </c>
      <c r="M2836" s="311" t="str">
        <f t="array" ref="M2836">IFERROR(
    XLOOKUP(F2836,
            _xlws.FILTER('Supplier Emission'!$G$55:$G$79,
                   ('Supplier Emission'!$D$55:$D$79=H2836) * ('Supplier Emission'!$F$55:$F$79=$E$2764)),
            _xlws.FILTER('Supplier Emission'!$M$55:$M$79,
                   ('Supplier Emission'!$D$55:$D$79=H2836) * ('Supplier Emission'!$F$55:$F$79=$E$2764)),
            ""),
    "")</f>
        <v/>
      </c>
      <c r="N2836" s="311" t="str">
        <f t="array" ref="N2836">IFERROR(
    XLOOKUP(F2836,
            _xlws.FILTER('Supplier Emission'!$G$55:$G$79,
                   ('Supplier Emission'!$D$55:$D$79=H2836) * ('Supplier Emission'!$F$55:$F$79=$E$2764)),
            _xlws.FILTER('Supplier Emission'!$H$55:$H$79,
                   ('Supplier Emission'!$D$55:$D$79=H2836) * ('Supplier Emission'!$F$55:$F$79=$E$2764)),
            ""),
    "")</f>
        <v/>
      </c>
      <c r="O2836" s="311" t="str">
        <f t="array" ref="O2836">XLOOKUP(1,('Emission Factors'!$E$5:$E$488='GHG emissions calculations'!$F2836)*('Emission Factors'!$H$5:$H$488='GHG emissions calculations'!$H2836),INDEX('Emission Factors'!$E$5:$T$488,0,MATCH('GHG emissions calculations'!O$6,'Emission Factors'!$E$5:$T$5,0)),"",0)</f>
        <v/>
      </c>
      <c r="P2836" s="313" t="str">
        <f t="array" ref="P2836">IFERROR(
    INDEX('Emission Factors'!$E$5:$P$488,
          MATCH(1,
                ('Emission Factors'!$E$5:$E$488 = 'GHG emissions calculations'!$F2836) *
                ('Emission Factors'!$H$5:$H$488 = 'GHG emissions calculations'!$H2836),
                0),
          MATCH('GHG emissions calculations'!P$6,'Emission Factors'!$E$5:$P$5,0)),
    "")</f>
        <v/>
      </c>
      <c r="Q2836" s="311" t="str">
        <f t="array" ref="Q2836">IFERROR(
    IF(
        INDEX('Emission Factors'!$E$5:$P$488,
              MATCH(1,
                    ('Emission Factors'!$E$5:$E$488 = 'GHG emissions calculations'!$F2836) *
                    ('Emission Factors'!$H$5:$H$488 = 'GHG emissions calculations'!$H2836),
                    0),
              MATCH('GHG emissions calculations'!Q$6, 'Emission Factors'!$E$5:$P$5, 0)) &lt;&gt; "",
        INDEX('Emission Factors'!$E$5:$P$488,
              MATCH(1,
                    ('Emission Factors'!$E$5:$E$488 = 'GHG emissions calculations'!$F2836) *
                    ('Emission Factors'!$H$5:$H$488 = 'GHG emissions calculations'!$H2836),
                    0),
              MATCH('GHG emissions calculations'!Q$6, 'Emission Factors'!$E$5:$P$5, 0)),
        ""),
    "")</f>
        <v/>
      </c>
      <c r="R2836" s="311" t="str">
        <f t="array" ref="R2836">IFERROR(
    IF(
        INDEX('Emission Factors'!$E$5:$R$488,
              MATCH(1,
                    ('Emission Factors'!$E$5:$E$488 = 'GHG emissions calculations'!$F2836) *
                    ('Emission Factors'!$H$5:$H$488 = 'GHG emissions calculations'!$H2836),
                    0),
              MATCH('GHG emissions calculations'!R$6, 'Emission Factors'!$E$5:$R$5, 0)) &lt;&gt; "",
        INDEX('Emission Factors'!$E$5:$R$488,
              MATCH(1,
                    ('Emission Factors'!$E$5:$E$488 = 'GHG emissions calculations'!$F2836) *
                    ('Emission Factors'!$H$5:$H$488 = 'GHG emissions calculations'!$H2836),
                    0),
              MATCH('GHG emissions calculations'!R$6, 'Emission Factors'!$E$5:$R$5, 0)),
        ""),
    "")</f>
        <v/>
      </c>
      <c r="S2836" s="312">
        <f t="shared" si="5"/>
        <v>0</v>
      </c>
      <c r="T2836" s="23"/>
    </row>
    <row r="2837" ht="15.75" customHeight="1" outlineLevel="2">
      <c r="A2837" s="23"/>
      <c r="B2837" s="71"/>
      <c r="C2837" s="71"/>
      <c r="D2837" s="71"/>
      <c r="E2837" s="314"/>
      <c r="F2837" s="316" t="str">
        <f>Lists!AW99</f>
        <v>Other machines and industrial equipment, unknown mass - Asia</v>
      </c>
      <c r="G2837" s="311" t="str">
        <f t="array" ref="G2837">XLOOKUP(1,('Emission Factors'!$E$5:$E$488='GHG emissions calculations'!$F2837)*('Emission Factors'!$H$5:$H$488='GHG emissions calculations'!$H2837),INDEX('Emission Factors'!$E$5:$T$488,0,MATCH('GHG emissions calculations'!G$2670,'Emission Factors'!$E$5:$T$5,0)),"",0)</f>
        <v/>
      </c>
      <c r="H2837" s="316" t="s">
        <v>238</v>
      </c>
      <c r="I2837" s="312" t="str">
        <f>IF(
    SUMIFS('Import data'!$L$25:$L$80,
           'Import data'!$J$25:$J$80, F2837,
           'Import data'!$G$25:$G$80, 'GHG emissions calculations'!$H2837,
           'Import data'!$I$25:$I$80,$E$2672) &lt;&gt; 0,
    SUMIFS('Import data'!$L$25:$L$80,
           'Import data'!$J$25:$J$80, F2837,
           'Import data'!$G$25:$G$80, 'GHG emissions calculations'!$H2837,
           'Import data'!$I$25:$I$80,$E$2672),
    ""
)</f>
        <v/>
      </c>
      <c r="J2837" s="311" t="str">
        <f t="array" ref="J2837">IF(
    XLOOKUP(F2837, 'Import data'!$J$26:$J$47, 'Import data'!$M$26:$M$47, "", 0) = "Please add the region-specific supplier emission factor or choose a different region available in the IAEG database.",
    "",
    XLOOKUP(F2837, 'Import data'!$J$26:$J$47, 'Import data'!$M$26:$M$47, "", 0)
)</f>
        <v/>
      </c>
      <c r="K2837" s="311" t="str">
        <f t="array" ref="K2837">IFERROR(
    XLOOKUP(F2837,
            _xlws.FILTER('Supplier Emission'!$G$55:$G$79,
                   ('Supplier Emission'!$D$55:$D$79=H2837) * ('Supplier Emission'!$F$55:$F$79=$E$2764)),
            _xlws.FILTER('Supplier Emission'!$I$55:$I$79,
                   ('Supplier Emission'!$D$55:$D$79=H2837) * ('Supplier Emission'!$F$55:$F$79=$E$2764)),
            ""),
    "")</f>
        <v/>
      </c>
      <c r="L2837" s="311" t="str">
        <f t="array" ref="L2837">IFERROR(
    XLOOKUP(F2837,
            _xlws.FILTER('Supplier Emission'!$G$55:$G$79,
                   ('Supplier Emission'!$D$55:$D$79=H2837) * ('Supplier Emission'!$F$55:$F$79=$E$2764)),
            _xlws.FILTER('Supplier Emission'!$J$55:$J$79,
                   ('Supplier Emission'!$D$55:$D$79=H2837) * ('Supplier Emission'!$F$55:$F$79=$E$2764)),
            ""),
    "")</f>
        <v/>
      </c>
      <c r="M2837" s="311" t="str">
        <f t="array" ref="M2837">IFERROR(
    XLOOKUP(F2837,
            _xlws.FILTER('Supplier Emission'!$G$55:$G$79,
                   ('Supplier Emission'!$D$55:$D$79=H2837) * ('Supplier Emission'!$F$55:$F$79=$E$2764)),
            _xlws.FILTER('Supplier Emission'!$M$55:$M$79,
                   ('Supplier Emission'!$D$55:$D$79=H2837) * ('Supplier Emission'!$F$55:$F$79=$E$2764)),
            ""),
    "")</f>
        <v/>
      </c>
      <c r="N2837" s="311" t="str">
        <f t="array" ref="N2837">IFERROR(
    XLOOKUP(F2837,
            _xlws.FILTER('Supplier Emission'!$G$55:$G$79,
                   ('Supplier Emission'!$D$55:$D$79=H2837) * ('Supplier Emission'!$F$55:$F$79=$E$2764)),
            _xlws.FILTER('Supplier Emission'!$H$55:$H$79,
                   ('Supplier Emission'!$D$55:$D$79=H2837) * ('Supplier Emission'!$F$55:$F$79=$E$2764)),
            ""),
    "")</f>
        <v/>
      </c>
      <c r="O2837" s="311" t="str">
        <f t="array" ref="O2837">XLOOKUP(1,('Emission Factors'!$E$5:$E$488='GHG emissions calculations'!$F2837)*('Emission Factors'!$H$5:$H$488='GHG emissions calculations'!$H2837),INDEX('Emission Factors'!$E$5:$T$488,0,MATCH('GHG emissions calculations'!O$6,'Emission Factors'!$E$5:$T$5,0)),"",0)</f>
        <v/>
      </c>
      <c r="P2837" s="313" t="str">
        <f t="array" ref="P2837">IFERROR(
    INDEX('Emission Factors'!$E$5:$P$488,
          MATCH(1,
                ('Emission Factors'!$E$5:$E$488 = 'GHG emissions calculations'!$F2837) *
                ('Emission Factors'!$H$5:$H$488 = 'GHG emissions calculations'!$H2837),
                0),
          MATCH('GHG emissions calculations'!P$6,'Emission Factors'!$E$5:$P$5,0)),
    "")</f>
        <v/>
      </c>
      <c r="Q2837" s="311" t="str">
        <f t="array" ref="Q2837">IFERROR(
    IF(
        INDEX('Emission Factors'!$E$5:$P$488,
              MATCH(1,
                    ('Emission Factors'!$E$5:$E$488 = 'GHG emissions calculations'!$F2837) *
                    ('Emission Factors'!$H$5:$H$488 = 'GHG emissions calculations'!$H2837),
                    0),
              MATCH('GHG emissions calculations'!Q$6, 'Emission Factors'!$E$5:$P$5, 0)) &lt;&gt; "",
        INDEX('Emission Factors'!$E$5:$P$488,
              MATCH(1,
                    ('Emission Factors'!$E$5:$E$488 = 'GHG emissions calculations'!$F2837) *
                    ('Emission Factors'!$H$5:$H$488 = 'GHG emissions calculations'!$H2837),
                    0),
              MATCH('GHG emissions calculations'!Q$6, 'Emission Factors'!$E$5:$P$5, 0)),
        ""),
    "")</f>
        <v/>
      </c>
      <c r="R2837" s="311" t="str">
        <f t="array" ref="R2837">IFERROR(
    IF(
        INDEX('Emission Factors'!$E$5:$R$488,
              MATCH(1,
                    ('Emission Factors'!$E$5:$E$488 = 'GHG emissions calculations'!$F2837) *
                    ('Emission Factors'!$H$5:$H$488 = 'GHG emissions calculations'!$H2837),
                    0),
              MATCH('GHG emissions calculations'!R$6, 'Emission Factors'!$E$5:$R$5, 0)) &lt;&gt; "",
        INDEX('Emission Factors'!$E$5:$R$488,
              MATCH(1,
                    ('Emission Factors'!$E$5:$E$488 = 'GHG emissions calculations'!$F2837) *
                    ('Emission Factors'!$H$5:$H$488 = 'GHG emissions calculations'!$H2837),
                    0),
              MATCH('GHG emissions calculations'!R$6, 'Emission Factors'!$E$5:$R$5, 0)),
        ""),
    "")</f>
        <v/>
      </c>
      <c r="S2837" s="312">
        <f t="shared" si="5"/>
        <v>0</v>
      </c>
      <c r="T2837" s="23"/>
    </row>
    <row r="2838" ht="15.75" customHeight="1" outlineLevel="2">
      <c r="A2838" s="23"/>
      <c r="B2838" s="71"/>
      <c r="C2838" s="71"/>
      <c r="D2838" s="71"/>
      <c r="E2838" s="314"/>
      <c r="F2838" s="316" t="str">
        <f>Lists!AW97</f>
        <v>Other machines and industrial equipment, unknown mass - Europe</v>
      </c>
      <c r="G2838" s="311">
        <f t="array" ref="G2838">XLOOKUP(1,('Emission Factors'!$E$5:$E$488='GHG emissions calculations'!$F2838)*('Emission Factors'!$H$5:$H$488='GHG emissions calculations'!$H2838),INDEX('Emission Factors'!$E$5:$T$488,0,MATCH('GHG emissions calculations'!G$2670,'Emission Factors'!$E$5:$T$5,0)),"",0)</f>
        <v>2</v>
      </c>
      <c r="H2838" s="316" t="s">
        <v>238</v>
      </c>
      <c r="I2838" s="312" t="str">
        <f>IF(
    SUMIFS('Import data'!$L$25:$L$80,
           'Import data'!$J$25:$J$80, F2838,
           'Import data'!$G$25:$G$80, 'GHG emissions calculations'!$H2838,
           'Import data'!$I$25:$I$80,$E$2672) &lt;&gt; 0,
    SUMIFS('Import data'!$L$25:$L$80,
           'Import data'!$J$25:$J$80, F2838,
           'Import data'!$G$25:$G$80, 'GHG emissions calculations'!$H2838,
           'Import data'!$I$25:$I$80,$E$2672),
    ""
)</f>
        <v/>
      </c>
      <c r="J2838" s="311" t="str">
        <f t="array" ref="J2838">IF(
    XLOOKUP(F2838, 'Import data'!$J$26:$J$47, 'Import data'!$M$26:$M$47, "", 0) = "Please add the region-specific supplier emission factor or choose a different region available in the IAEG database.",
    "",
    XLOOKUP(F2838, 'Import data'!$J$26:$J$47, 'Import data'!$M$26:$M$47, "", 0)
)</f>
        <v/>
      </c>
      <c r="K2838" s="311" t="str">
        <f t="array" ref="K2838">IFERROR(
    XLOOKUP(F2838,
            _xlws.FILTER('Supplier Emission'!$G$55:$G$79,
                   ('Supplier Emission'!$D$55:$D$79=H2838) * ('Supplier Emission'!$F$55:$F$79=$E$2764)),
            _xlws.FILTER('Supplier Emission'!$I$55:$I$79,
                   ('Supplier Emission'!$D$55:$D$79=H2838) * ('Supplier Emission'!$F$55:$F$79=$E$2764)),
            ""),
    "")</f>
        <v/>
      </c>
      <c r="L2838" s="311" t="str">
        <f t="array" ref="L2838">IFERROR(
    XLOOKUP(F2838,
            _xlws.FILTER('Supplier Emission'!$G$55:$G$79,
                   ('Supplier Emission'!$D$55:$D$79=H2838) * ('Supplier Emission'!$F$55:$F$79=$E$2764)),
            _xlws.FILTER('Supplier Emission'!$J$55:$J$79,
                   ('Supplier Emission'!$D$55:$D$79=H2838) * ('Supplier Emission'!$F$55:$F$79=$E$2764)),
            ""),
    "")</f>
        <v/>
      </c>
      <c r="M2838" s="311" t="str">
        <f t="array" ref="M2838">IFERROR(
    XLOOKUP(F2838,
            _xlws.FILTER('Supplier Emission'!$G$55:$G$79,
                   ('Supplier Emission'!$D$55:$D$79=H2838) * ('Supplier Emission'!$F$55:$F$79=$E$2764)),
            _xlws.FILTER('Supplier Emission'!$M$55:$M$79,
                   ('Supplier Emission'!$D$55:$D$79=H2838) * ('Supplier Emission'!$F$55:$F$79=$E$2764)),
            ""),
    "")</f>
        <v/>
      </c>
      <c r="N2838" s="311" t="str">
        <f t="array" ref="N2838">IFERROR(
    XLOOKUP(F2838,
            _xlws.FILTER('Supplier Emission'!$G$55:$G$79,
                   ('Supplier Emission'!$D$55:$D$79=H2838) * ('Supplier Emission'!$F$55:$F$79=$E$2764)),
            _xlws.FILTER('Supplier Emission'!$H$55:$H$79,
                   ('Supplier Emission'!$D$55:$D$79=H2838) * ('Supplier Emission'!$F$55:$F$79=$E$2764)),
            ""),
    "")</f>
        <v/>
      </c>
      <c r="O2838" s="311" t="str">
        <f t="array" ref="O2838">XLOOKUP(1,('Emission Factors'!$E$5:$E$488='GHG emissions calculations'!$F2838)*('Emission Factors'!$H$5:$H$488='GHG emissions calculations'!$H2838),INDEX('Emission Factors'!$E$5:$T$488,0,MATCH('GHG emissions calculations'!O$6,'Emission Factors'!$E$5:$T$5,0)),"",0)</f>
        <v>Machines et équipements - 2023</v>
      </c>
      <c r="P2838" s="313">
        <f t="array" ref="P2838">IFERROR(
    INDEX('Emission Factors'!$E$5:$P$488,
          MATCH(1,
                ('Emission Factors'!$E$5:$E$488 = 'GHG emissions calculations'!$F2838) *
                ('Emission Factors'!$H$5:$H$488 = 'GHG emissions calculations'!$H2838),
                0),
          MATCH('GHG emissions calculations'!P$6,'Emission Factors'!$E$5:$P$5,0)),
    "")</f>
        <v>267.6733013</v>
      </c>
      <c r="Q2838" s="311" t="str">
        <f t="array" ref="Q2838">IFERROR(
    IF(
        INDEX('Emission Factors'!$E$5:$P$488,
              MATCH(1,
                    ('Emission Factors'!$E$5:$E$488 = 'GHG emissions calculations'!$F2838) *
                    ('Emission Factors'!$H$5:$H$488 = 'GHG emissions calculations'!$H2838),
                    0),
              MATCH('GHG emissions calculations'!Q$6, 'Emission Factors'!$E$5:$P$5, 0)) &lt;&gt; "",
        INDEX('Emission Factors'!$E$5:$P$488,
              MATCH(1,
                    ('Emission Factors'!$E$5:$E$488 = 'GHG emissions calculations'!$F2838) *
                    ('Emission Factors'!$H$5:$H$488 = 'GHG emissions calculations'!$H2838),
                    0),
              MATCH('GHG emissions calculations'!Q$6, 'Emission Factors'!$E$5:$P$5, 0)),
        ""),
    "")</f>
        <v>kgCO2e / k€</v>
      </c>
      <c r="R2838" s="311" t="str">
        <f t="array" ref="R2838">IFERROR(
    IF(
        INDEX('Emission Factors'!$E$5:$R$488,
              MATCH(1,
                    ('Emission Factors'!$E$5:$E$488 = 'GHG emissions calculations'!$F2838) *
                    ('Emission Factors'!$H$5:$H$488 = 'GHG emissions calculations'!$H2838),
                    0),
              MATCH('GHG emissions calculations'!R$6, 'Emission Factors'!$E$5:$R$5, 0)) &lt;&gt; "",
        INDEX('Emission Factors'!$E$5:$R$488,
              MATCH(1,
                    ('Emission Factors'!$E$5:$E$488 = 'GHG emissions calculations'!$F2838) *
                    ('Emission Factors'!$H$5:$H$488 = 'GHG emissions calculations'!$H2838),
                    0),
              MATCH('GHG emissions calculations'!R$6, 'Emission Factors'!$E$5:$R$5, 0)),
        ""),
    "")</f>
        <v>Europe</v>
      </c>
      <c r="S2838" s="312">
        <f t="shared" si="5"/>
        <v>0</v>
      </c>
      <c r="T2838" s="23"/>
    </row>
    <row r="2839" ht="15.75" customHeight="1" outlineLevel="2">
      <c r="A2839" s="23"/>
      <c r="B2839" s="71"/>
      <c r="C2839" s="71"/>
      <c r="D2839" s="71"/>
      <c r="E2839" s="314"/>
      <c r="F2839" s="316" t="str">
        <f>Lists!AW102</f>
        <v>Other machines and industrial equipment, unknown mass - Global or unspecified region</v>
      </c>
      <c r="G2839" s="311" t="str">
        <f t="array" ref="G2839">XLOOKUP(1,('Emission Factors'!$E$5:$E$488='GHG emissions calculations'!$F2839)*('Emission Factors'!$H$5:$H$488='GHG emissions calculations'!$H2839),INDEX('Emission Factors'!$E$5:$T$488,0,MATCH('GHG emissions calculations'!G$2670,'Emission Factors'!$E$5:$T$5,0)),"",0)</f>
        <v/>
      </c>
      <c r="H2839" s="316" t="s">
        <v>238</v>
      </c>
      <c r="I2839" s="312" t="str">
        <f>IF(
    SUMIFS('Import data'!$L$25:$L$80,
           'Import data'!$J$25:$J$80, F2839,
           'Import data'!$G$25:$G$80, 'GHG emissions calculations'!$H2839,
           'Import data'!$I$25:$I$80,$E$2672) &lt;&gt; 0,
    SUMIFS('Import data'!$L$25:$L$80,
           'Import data'!$J$25:$J$80, F2839,
           'Import data'!$G$25:$G$80, 'GHG emissions calculations'!$H2839,
           'Import data'!$I$25:$I$80,$E$2672),
    ""
)</f>
        <v/>
      </c>
      <c r="J2839" s="311" t="str">
        <f t="array" ref="J2839">IF(
    XLOOKUP(F2839, 'Import data'!$J$26:$J$47, 'Import data'!$M$26:$M$47, "", 0) = "Please add the region-specific supplier emission factor or choose a different region available in the IAEG database.",
    "",
    XLOOKUP(F2839, 'Import data'!$J$26:$J$47, 'Import data'!$M$26:$M$47, "", 0)
)</f>
        <v/>
      </c>
      <c r="K2839" s="311" t="str">
        <f t="array" ref="K2839">IFERROR(
    XLOOKUP(F2839,
            _xlws.FILTER('Supplier Emission'!$G$55:$G$79,
                   ('Supplier Emission'!$D$55:$D$79=H2839) * ('Supplier Emission'!$F$55:$F$79=$E$2764)),
            _xlws.FILTER('Supplier Emission'!$I$55:$I$79,
                   ('Supplier Emission'!$D$55:$D$79=H2839) * ('Supplier Emission'!$F$55:$F$79=$E$2764)),
            ""),
    "")</f>
        <v/>
      </c>
      <c r="L2839" s="311" t="str">
        <f t="array" ref="L2839">IFERROR(
    XLOOKUP(F2839,
            _xlws.FILTER('Supplier Emission'!$G$55:$G$79,
                   ('Supplier Emission'!$D$55:$D$79=H2839) * ('Supplier Emission'!$F$55:$F$79=$E$2764)),
            _xlws.FILTER('Supplier Emission'!$J$55:$J$79,
                   ('Supplier Emission'!$D$55:$D$79=H2839) * ('Supplier Emission'!$F$55:$F$79=$E$2764)),
            ""),
    "")</f>
        <v/>
      </c>
      <c r="M2839" s="311" t="str">
        <f t="array" ref="M2839">IFERROR(
    XLOOKUP(F2839,
            _xlws.FILTER('Supplier Emission'!$G$55:$G$79,
                   ('Supplier Emission'!$D$55:$D$79=H2839) * ('Supplier Emission'!$F$55:$F$79=$E$2764)),
            _xlws.FILTER('Supplier Emission'!$M$55:$M$79,
                   ('Supplier Emission'!$D$55:$D$79=H2839) * ('Supplier Emission'!$F$55:$F$79=$E$2764)),
            ""),
    "")</f>
        <v/>
      </c>
      <c r="N2839" s="311" t="str">
        <f t="array" ref="N2839">IFERROR(
    XLOOKUP(F2839,
            _xlws.FILTER('Supplier Emission'!$G$55:$G$79,
                   ('Supplier Emission'!$D$55:$D$79=H2839) * ('Supplier Emission'!$F$55:$F$79=$E$2764)),
            _xlws.FILTER('Supplier Emission'!$H$55:$H$79,
                   ('Supplier Emission'!$D$55:$D$79=H2839) * ('Supplier Emission'!$F$55:$F$79=$E$2764)),
            ""),
    "")</f>
        <v/>
      </c>
      <c r="O2839" s="311" t="str">
        <f t="array" ref="O2839">XLOOKUP(1,('Emission Factors'!$E$5:$E$488='GHG emissions calculations'!$F2839)*('Emission Factors'!$H$5:$H$488='GHG emissions calculations'!$H2839),INDEX('Emission Factors'!$E$5:$T$488,0,MATCH('GHG emissions calculations'!O$6,'Emission Factors'!$E$5:$T$5,0)),"",0)</f>
        <v/>
      </c>
      <c r="P2839" s="313" t="str">
        <f t="array" ref="P2839">IFERROR(
    INDEX('Emission Factors'!$E$5:$P$488,
          MATCH(1,
                ('Emission Factors'!$E$5:$E$488 = 'GHG emissions calculations'!$F2839) *
                ('Emission Factors'!$H$5:$H$488 = 'GHG emissions calculations'!$H2839),
                0),
          MATCH('GHG emissions calculations'!P$6,'Emission Factors'!$E$5:$P$5,0)),
    "")</f>
        <v/>
      </c>
      <c r="Q2839" s="311" t="str">
        <f t="array" ref="Q2839">IFERROR(
    IF(
        INDEX('Emission Factors'!$E$5:$P$488,
              MATCH(1,
                    ('Emission Factors'!$E$5:$E$488 = 'GHG emissions calculations'!$F2839) *
                    ('Emission Factors'!$H$5:$H$488 = 'GHG emissions calculations'!$H2839),
                    0),
              MATCH('GHG emissions calculations'!Q$6, 'Emission Factors'!$E$5:$P$5, 0)) &lt;&gt; "",
        INDEX('Emission Factors'!$E$5:$P$488,
              MATCH(1,
                    ('Emission Factors'!$E$5:$E$488 = 'GHG emissions calculations'!$F2839) *
                    ('Emission Factors'!$H$5:$H$488 = 'GHG emissions calculations'!$H2839),
                    0),
              MATCH('GHG emissions calculations'!Q$6, 'Emission Factors'!$E$5:$P$5, 0)),
        ""),
    "")</f>
        <v/>
      </c>
      <c r="R2839" s="311" t="str">
        <f t="array" ref="R2839">IFERROR(
    IF(
        INDEX('Emission Factors'!$E$5:$R$488,
              MATCH(1,
                    ('Emission Factors'!$E$5:$E$488 = 'GHG emissions calculations'!$F2839) *
                    ('Emission Factors'!$H$5:$H$488 = 'GHG emissions calculations'!$H2839),
                    0),
              MATCH('GHG emissions calculations'!R$6, 'Emission Factors'!$E$5:$R$5, 0)) &lt;&gt; "",
        INDEX('Emission Factors'!$E$5:$R$488,
              MATCH(1,
                    ('Emission Factors'!$E$5:$E$488 = 'GHG emissions calculations'!$F2839) *
                    ('Emission Factors'!$H$5:$H$488 = 'GHG emissions calculations'!$H2839),
                    0),
              MATCH('GHG emissions calculations'!R$6, 'Emission Factors'!$E$5:$R$5, 0)),
        ""),
    "")</f>
        <v/>
      </c>
      <c r="S2839" s="312">
        <f t="shared" si="5"/>
        <v>0</v>
      </c>
      <c r="T2839" s="23"/>
    </row>
    <row r="2840" ht="15.75" customHeight="1" outlineLevel="2">
      <c r="A2840" s="23"/>
      <c r="B2840" s="71"/>
      <c r="C2840" s="71"/>
      <c r="D2840" s="71"/>
      <c r="E2840" s="314"/>
      <c r="F2840" s="316" t="str">
        <f>Lists!AW101</f>
        <v>Other machines and industrial equipment, unknown mass - Middle East</v>
      </c>
      <c r="G2840" s="311" t="str">
        <f t="array" ref="G2840">XLOOKUP(1,('Emission Factors'!$E$5:$E$488='GHG emissions calculations'!$F2840)*('Emission Factors'!$H$5:$H$488='GHG emissions calculations'!$H2840),INDEX('Emission Factors'!$E$5:$T$488,0,MATCH('GHG emissions calculations'!G$2670,'Emission Factors'!$E$5:$T$5,0)),"",0)</f>
        <v/>
      </c>
      <c r="H2840" s="316" t="s">
        <v>238</v>
      </c>
      <c r="I2840" s="312" t="str">
        <f>IF(
    SUMIFS('Import data'!$L$25:$L$80,
           'Import data'!$J$25:$J$80, F2840,
           'Import data'!$G$25:$G$80, 'GHG emissions calculations'!$H2840,
           'Import data'!$I$25:$I$80,$E$2672) &lt;&gt; 0,
    SUMIFS('Import data'!$L$25:$L$80,
           'Import data'!$J$25:$J$80, F2840,
           'Import data'!$G$25:$G$80, 'GHG emissions calculations'!$H2840,
           'Import data'!$I$25:$I$80,$E$2672),
    ""
)</f>
        <v/>
      </c>
      <c r="J2840" s="311" t="str">
        <f t="array" ref="J2840">IF(
    XLOOKUP(F2840, 'Import data'!$J$26:$J$47, 'Import data'!$M$26:$M$47, "", 0) = "Please add the region-specific supplier emission factor or choose a different region available in the IAEG database.",
    "",
    XLOOKUP(F2840, 'Import data'!$J$26:$J$47, 'Import data'!$M$26:$M$47, "", 0)
)</f>
        <v/>
      </c>
      <c r="K2840" s="311" t="str">
        <f t="array" ref="K2840">IFERROR(
    XLOOKUP(F2840,
            _xlws.FILTER('Supplier Emission'!$G$55:$G$79,
                   ('Supplier Emission'!$D$55:$D$79=H2840) * ('Supplier Emission'!$F$55:$F$79=$E$2764)),
            _xlws.FILTER('Supplier Emission'!$I$55:$I$79,
                   ('Supplier Emission'!$D$55:$D$79=H2840) * ('Supplier Emission'!$F$55:$F$79=$E$2764)),
            ""),
    "")</f>
        <v/>
      </c>
      <c r="L2840" s="311" t="str">
        <f t="array" ref="L2840">IFERROR(
    XLOOKUP(F2840,
            _xlws.FILTER('Supplier Emission'!$G$55:$G$79,
                   ('Supplier Emission'!$D$55:$D$79=H2840) * ('Supplier Emission'!$F$55:$F$79=$E$2764)),
            _xlws.FILTER('Supplier Emission'!$J$55:$J$79,
                   ('Supplier Emission'!$D$55:$D$79=H2840) * ('Supplier Emission'!$F$55:$F$79=$E$2764)),
            ""),
    "")</f>
        <v/>
      </c>
      <c r="M2840" s="311" t="str">
        <f t="array" ref="M2840">IFERROR(
    XLOOKUP(F2840,
            _xlws.FILTER('Supplier Emission'!$G$55:$G$79,
                   ('Supplier Emission'!$D$55:$D$79=H2840) * ('Supplier Emission'!$F$55:$F$79=$E$2764)),
            _xlws.FILTER('Supplier Emission'!$M$55:$M$79,
                   ('Supplier Emission'!$D$55:$D$79=H2840) * ('Supplier Emission'!$F$55:$F$79=$E$2764)),
            ""),
    "")</f>
        <v/>
      </c>
      <c r="N2840" s="311" t="str">
        <f t="array" ref="N2840">IFERROR(
    XLOOKUP(F2840,
            _xlws.FILTER('Supplier Emission'!$G$55:$G$79,
                   ('Supplier Emission'!$D$55:$D$79=H2840) * ('Supplier Emission'!$F$55:$F$79=$E$2764)),
            _xlws.FILTER('Supplier Emission'!$H$55:$H$79,
                   ('Supplier Emission'!$D$55:$D$79=H2840) * ('Supplier Emission'!$F$55:$F$79=$E$2764)),
            ""),
    "")</f>
        <v/>
      </c>
      <c r="O2840" s="311" t="str">
        <f t="array" ref="O2840">XLOOKUP(1,('Emission Factors'!$E$5:$E$488='GHG emissions calculations'!$F2840)*('Emission Factors'!$H$5:$H$488='GHG emissions calculations'!$H2840),INDEX('Emission Factors'!$E$5:$T$488,0,MATCH('GHG emissions calculations'!O$6,'Emission Factors'!$E$5:$T$5,0)),"",0)</f>
        <v/>
      </c>
      <c r="P2840" s="313" t="str">
        <f t="array" ref="P2840">IFERROR(
    INDEX('Emission Factors'!$E$5:$P$488,
          MATCH(1,
                ('Emission Factors'!$E$5:$E$488 = 'GHG emissions calculations'!$F2840) *
                ('Emission Factors'!$H$5:$H$488 = 'GHG emissions calculations'!$H2840),
                0),
          MATCH('GHG emissions calculations'!P$6,'Emission Factors'!$E$5:$P$5,0)),
    "")</f>
        <v/>
      </c>
      <c r="Q2840" s="311" t="str">
        <f t="array" ref="Q2840">IFERROR(
    IF(
        INDEX('Emission Factors'!$E$5:$P$488,
              MATCH(1,
                    ('Emission Factors'!$E$5:$E$488 = 'GHG emissions calculations'!$F2840) *
                    ('Emission Factors'!$H$5:$H$488 = 'GHG emissions calculations'!$H2840),
                    0),
              MATCH('GHG emissions calculations'!Q$6, 'Emission Factors'!$E$5:$P$5, 0)) &lt;&gt; "",
        INDEX('Emission Factors'!$E$5:$P$488,
              MATCH(1,
                    ('Emission Factors'!$E$5:$E$488 = 'GHG emissions calculations'!$F2840) *
                    ('Emission Factors'!$H$5:$H$488 = 'GHG emissions calculations'!$H2840),
                    0),
              MATCH('GHG emissions calculations'!Q$6, 'Emission Factors'!$E$5:$P$5, 0)),
        ""),
    "")</f>
        <v/>
      </c>
      <c r="R2840" s="311" t="str">
        <f t="array" ref="R2840">IFERROR(
    IF(
        INDEX('Emission Factors'!$E$5:$R$488,
              MATCH(1,
                    ('Emission Factors'!$E$5:$E$488 = 'GHG emissions calculations'!$F2840) *
                    ('Emission Factors'!$H$5:$H$488 = 'GHG emissions calculations'!$H2840),
                    0),
              MATCH('GHG emissions calculations'!R$6, 'Emission Factors'!$E$5:$R$5, 0)) &lt;&gt; "",
        INDEX('Emission Factors'!$E$5:$R$488,
              MATCH(1,
                    ('Emission Factors'!$E$5:$E$488 = 'GHG emissions calculations'!$F2840) *
                    ('Emission Factors'!$H$5:$H$488 = 'GHG emissions calculations'!$H2840),
                    0),
              MATCH('GHG emissions calculations'!R$6, 'Emission Factors'!$E$5:$R$5, 0)),
        ""),
    "")</f>
        <v/>
      </c>
      <c r="S2840" s="312">
        <f t="shared" si="5"/>
        <v>0</v>
      </c>
      <c r="T2840" s="23"/>
    </row>
    <row r="2841" ht="15.75" customHeight="1" outlineLevel="2">
      <c r="A2841" s="23"/>
      <c r="B2841" s="71"/>
      <c r="C2841" s="71"/>
      <c r="D2841" s="71"/>
      <c r="E2841" s="314"/>
      <c r="F2841" s="316" t="str">
        <f>Lists!AW100</f>
        <v>Other machines and industrial equipment, unknown mass - Oceania</v>
      </c>
      <c r="G2841" s="311" t="str">
        <f t="array" ref="G2841">XLOOKUP(1,('Emission Factors'!$E$5:$E$488='GHG emissions calculations'!$F2841)*('Emission Factors'!$H$5:$H$488='GHG emissions calculations'!$H2841),INDEX('Emission Factors'!$E$5:$T$488,0,MATCH('GHG emissions calculations'!G$2670,'Emission Factors'!$E$5:$T$5,0)),"",0)</f>
        <v/>
      </c>
      <c r="H2841" s="316" t="s">
        <v>238</v>
      </c>
      <c r="I2841" s="312" t="str">
        <f>IF(
    SUMIFS('Import data'!$L$25:$L$80,
           'Import data'!$J$25:$J$80, F2841,
           'Import data'!$G$25:$G$80, 'GHG emissions calculations'!$H2841,
           'Import data'!$I$25:$I$80,$E$2672) &lt;&gt; 0,
    SUMIFS('Import data'!$L$25:$L$80,
           'Import data'!$J$25:$J$80, F2841,
           'Import data'!$G$25:$G$80, 'GHG emissions calculations'!$H2841,
           'Import data'!$I$25:$I$80,$E$2672),
    ""
)</f>
        <v/>
      </c>
      <c r="J2841" s="311" t="str">
        <f t="array" ref="J2841">IF(
    XLOOKUP(F2841, 'Import data'!$J$26:$J$47, 'Import data'!$M$26:$M$47, "", 0) = "Please add the region-specific supplier emission factor or choose a different region available in the IAEG database.",
    "",
    XLOOKUP(F2841, 'Import data'!$J$26:$J$47, 'Import data'!$M$26:$M$47, "", 0)
)</f>
        <v/>
      </c>
      <c r="K2841" s="311" t="str">
        <f t="array" ref="K2841">IFERROR(
    XLOOKUP(F2841,
            _xlws.FILTER('Supplier Emission'!$G$55:$G$79,
                   ('Supplier Emission'!$D$55:$D$79=H2841) * ('Supplier Emission'!$F$55:$F$79=$E$2764)),
            _xlws.FILTER('Supplier Emission'!$I$55:$I$79,
                   ('Supplier Emission'!$D$55:$D$79=H2841) * ('Supplier Emission'!$F$55:$F$79=$E$2764)),
            ""),
    "")</f>
        <v/>
      </c>
      <c r="L2841" s="311" t="str">
        <f t="array" ref="L2841">IFERROR(
    XLOOKUP(F2841,
            _xlws.FILTER('Supplier Emission'!$G$55:$G$79,
                   ('Supplier Emission'!$D$55:$D$79=H2841) * ('Supplier Emission'!$F$55:$F$79=$E$2764)),
            _xlws.FILTER('Supplier Emission'!$J$55:$J$79,
                   ('Supplier Emission'!$D$55:$D$79=H2841) * ('Supplier Emission'!$F$55:$F$79=$E$2764)),
            ""),
    "")</f>
        <v/>
      </c>
      <c r="M2841" s="311" t="str">
        <f t="array" ref="M2841">IFERROR(
    XLOOKUP(F2841,
            _xlws.FILTER('Supplier Emission'!$G$55:$G$79,
                   ('Supplier Emission'!$D$55:$D$79=H2841) * ('Supplier Emission'!$F$55:$F$79=$E$2764)),
            _xlws.FILTER('Supplier Emission'!$M$55:$M$79,
                   ('Supplier Emission'!$D$55:$D$79=H2841) * ('Supplier Emission'!$F$55:$F$79=$E$2764)),
            ""),
    "")</f>
        <v/>
      </c>
      <c r="N2841" s="311" t="str">
        <f t="array" ref="N2841">IFERROR(
    XLOOKUP(F2841,
            _xlws.FILTER('Supplier Emission'!$G$55:$G$79,
                   ('Supplier Emission'!$D$55:$D$79=H2841) * ('Supplier Emission'!$F$55:$F$79=$E$2764)),
            _xlws.FILTER('Supplier Emission'!$H$55:$H$79,
                   ('Supplier Emission'!$D$55:$D$79=H2841) * ('Supplier Emission'!$F$55:$F$79=$E$2764)),
            ""),
    "")</f>
        <v/>
      </c>
      <c r="O2841" s="311" t="str">
        <f t="array" ref="O2841">XLOOKUP(1,('Emission Factors'!$E$5:$E$488='GHG emissions calculations'!$F2841)*('Emission Factors'!$H$5:$H$488='GHG emissions calculations'!$H2841),INDEX('Emission Factors'!$E$5:$T$488,0,MATCH('GHG emissions calculations'!O$6,'Emission Factors'!$E$5:$T$5,0)),"",0)</f>
        <v/>
      </c>
      <c r="P2841" s="313" t="str">
        <f t="array" ref="P2841">IFERROR(
    INDEX('Emission Factors'!$E$5:$P$488,
          MATCH(1,
                ('Emission Factors'!$E$5:$E$488 = 'GHG emissions calculations'!$F2841) *
                ('Emission Factors'!$H$5:$H$488 = 'GHG emissions calculations'!$H2841),
                0),
          MATCH('GHG emissions calculations'!P$6,'Emission Factors'!$E$5:$P$5,0)),
    "")</f>
        <v/>
      </c>
      <c r="Q2841" s="311" t="str">
        <f t="array" ref="Q2841">IFERROR(
    IF(
        INDEX('Emission Factors'!$E$5:$P$488,
              MATCH(1,
                    ('Emission Factors'!$E$5:$E$488 = 'GHG emissions calculations'!$F2841) *
                    ('Emission Factors'!$H$5:$H$488 = 'GHG emissions calculations'!$H2841),
                    0),
              MATCH('GHG emissions calculations'!Q$6, 'Emission Factors'!$E$5:$P$5, 0)) &lt;&gt; "",
        INDEX('Emission Factors'!$E$5:$P$488,
              MATCH(1,
                    ('Emission Factors'!$E$5:$E$488 = 'GHG emissions calculations'!$F2841) *
                    ('Emission Factors'!$H$5:$H$488 = 'GHG emissions calculations'!$H2841),
                    0),
              MATCH('GHG emissions calculations'!Q$6, 'Emission Factors'!$E$5:$P$5, 0)),
        ""),
    "")</f>
        <v/>
      </c>
      <c r="R2841" s="311" t="str">
        <f t="array" ref="R2841">IFERROR(
    IF(
        INDEX('Emission Factors'!$E$5:$R$488,
              MATCH(1,
                    ('Emission Factors'!$E$5:$E$488 = 'GHG emissions calculations'!$F2841) *
                    ('Emission Factors'!$H$5:$H$488 = 'GHG emissions calculations'!$H2841),
                    0),
              MATCH('GHG emissions calculations'!R$6, 'Emission Factors'!$E$5:$R$5, 0)) &lt;&gt; "",
        INDEX('Emission Factors'!$E$5:$R$488,
              MATCH(1,
                    ('Emission Factors'!$E$5:$E$488 = 'GHG emissions calculations'!$F2841) *
                    ('Emission Factors'!$H$5:$H$488 = 'GHG emissions calculations'!$H2841),
                    0),
              MATCH('GHG emissions calculations'!R$6, 'Emission Factors'!$E$5:$R$5, 0)),
        ""),
    "")</f>
        <v/>
      </c>
      <c r="S2841" s="312">
        <f t="shared" si="5"/>
        <v>0</v>
      </c>
      <c r="T2841" s="23"/>
    </row>
    <row r="2842" ht="15.75" customHeight="1" outlineLevel="2">
      <c r="A2842" s="23"/>
      <c r="B2842" s="71"/>
      <c r="C2842" s="71"/>
      <c r="D2842" s="71"/>
      <c r="E2842" s="314"/>
      <c r="F2842" s="316" t="str">
        <f>Lists!AW105</f>
        <v>Plasticworking machines, unknown mass - Africa</v>
      </c>
      <c r="G2842" s="311" t="str">
        <f t="array" ref="G2842">XLOOKUP(1,('Emission Factors'!$E$5:$E$488='GHG emissions calculations'!$F2842)*('Emission Factors'!$H$5:$H$488='GHG emissions calculations'!$H2842),INDEX('Emission Factors'!$E$5:$T$488,0,MATCH('GHG emissions calculations'!G$2670,'Emission Factors'!$E$5:$T$5,0)),"",0)</f>
        <v/>
      </c>
      <c r="H2842" s="316" t="s">
        <v>238</v>
      </c>
      <c r="I2842" s="312" t="str">
        <f>IF(
    SUMIFS('Import data'!$L$25:$L$80,
           'Import data'!$J$25:$J$80, F2842,
           'Import data'!$G$25:$G$80, 'GHG emissions calculations'!$H2842,
           'Import data'!$I$25:$I$80,$E$2672) &lt;&gt; 0,
    SUMIFS('Import data'!$L$25:$L$80,
           'Import data'!$J$25:$J$80, F2842,
           'Import data'!$G$25:$G$80, 'GHG emissions calculations'!$H2842,
           'Import data'!$I$25:$I$80,$E$2672),
    ""
)</f>
        <v/>
      </c>
      <c r="J2842" s="311" t="str">
        <f t="array" ref="J2842">IF(
    XLOOKUP(F2842, 'Import data'!$J$26:$J$47, 'Import data'!$M$26:$M$47, "", 0) = "Please add the region-specific supplier emission factor or choose a different region available in the IAEG database.",
    "",
    XLOOKUP(F2842, 'Import data'!$J$26:$J$47, 'Import data'!$M$26:$M$47, "", 0)
)</f>
        <v/>
      </c>
      <c r="K2842" s="311" t="str">
        <f t="array" ref="K2842">IFERROR(
    XLOOKUP(F2842,
            _xlws.FILTER('Supplier Emission'!$G$55:$G$79,
                   ('Supplier Emission'!$D$55:$D$79=H2842) * ('Supplier Emission'!$F$55:$F$79=$E$2764)),
            _xlws.FILTER('Supplier Emission'!$I$55:$I$79,
                   ('Supplier Emission'!$D$55:$D$79=H2842) * ('Supplier Emission'!$F$55:$F$79=$E$2764)),
            ""),
    "")</f>
        <v/>
      </c>
      <c r="L2842" s="311" t="str">
        <f t="array" ref="L2842">IFERROR(
    XLOOKUP(F2842,
            _xlws.FILTER('Supplier Emission'!$G$55:$G$79,
                   ('Supplier Emission'!$D$55:$D$79=H2842) * ('Supplier Emission'!$F$55:$F$79=$E$2764)),
            _xlws.FILTER('Supplier Emission'!$J$55:$J$79,
                   ('Supplier Emission'!$D$55:$D$79=H2842) * ('Supplier Emission'!$F$55:$F$79=$E$2764)),
            ""),
    "")</f>
        <v/>
      </c>
      <c r="M2842" s="311" t="str">
        <f t="array" ref="M2842">IFERROR(
    XLOOKUP(F2842,
            _xlws.FILTER('Supplier Emission'!$G$55:$G$79,
                   ('Supplier Emission'!$D$55:$D$79=H2842) * ('Supplier Emission'!$F$55:$F$79=$E$2764)),
            _xlws.FILTER('Supplier Emission'!$M$55:$M$79,
                   ('Supplier Emission'!$D$55:$D$79=H2842) * ('Supplier Emission'!$F$55:$F$79=$E$2764)),
            ""),
    "")</f>
        <v/>
      </c>
      <c r="N2842" s="311" t="str">
        <f t="array" ref="N2842">IFERROR(
    XLOOKUP(F2842,
            _xlws.FILTER('Supplier Emission'!$G$55:$G$79,
                   ('Supplier Emission'!$D$55:$D$79=H2842) * ('Supplier Emission'!$F$55:$F$79=$E$2764)),
            _xlws.FILTER('Supplier Emission'!$H$55:$H$79,
                   ('Supplier Emission'!$D$55:$D$79=H2842) * ('Supplier Emission'!$F$55:$F$79=$E$2764)),
            ""),
    "")</f>
        <v/>
      </c>
      <c r="O2842" s="311" t="str">
        <f t="array" ref="O2842">XLOOKUP(1,('Emission Factors'!$E$5:$E$488='GHG emissions calculations'!$F2842)*('Emission Factors'!$H$5:$H$488='GHG emissions calculations'!$H2842),INDEX('Emission Factors'!$E$5:$T$488,0,MATCH('GHG emissions calculations'!O$6,'Emission Factors'!$E$5:$T$5,0)),"",0)</f>
        <v/>
      </c>
      <c r="P2842" s="313" t="str">
        <f t="array" ref="P2842">IFERROR(
    INDEX('Emission Factors'!$E$5:$P$488,
          MATCH(1,
                ('Emission Factors'!$E$5:$E$488 = 'GHG emissions calculations'!$F2842) *
                ('Emission Factors'!$H$5:$H$488 = 'GHG emissions calculations'!$H2842),
                0),
          MATCH('GHG emissions calculations'!P$6,'Emission Factors'!$E$5:$P$5,0)),
    "")</f>
        <v/>
      </c>
      <c r="Q2842" s="311" t="str">
        <f t="array" ref="Q2842">IFERROR(
    IF(
        INDEX('Emission Factors'!$E$5:$P$488,
              MATCH(1,
                    ('Emission Factors'!$E$5:$E$488 = 'GHG emissions calculations'!$F2842) *
                    ('Emission Factors'!$H$5:$H$488 = 'GHG emissions calculations'!$H2842),
                    0),
              MATCH('GHG emissions calculations'!Q$6, 'Emission Factors'!$E$5:$P$5, 0)) &lt;&gt; "",
        INDEX('Emission Factors'!$E$5:$P$488,
              MATCH(1,
                    ('Emission Factors'!$E$5:$E$488 = 'GHG emissions calculations'!$F2842) *
                    ('Emission Factors'!$H$5:$H$488 = 'GHG emissions calculations'!$H2842),
                    0),
              MATCH('GHG emissions calculations'!Q$6, 'Emission Factors'!$E$5:$P$5, 0)),
        ""),
    "")</f>
        <v/>
      </c>
      <c r="R2842" s="311" t="str">
        <f t="array" ref="R2842">IFERROR(
    IF(
        INDEX('Emission Factors'!$E$5:$R$488,
              MATCH(1,
                    ('Emission Factors'!$E$5:$E$488 = 'GHG emissions calculations'!$F2842) *
                    ('Emission Factors'!$H$5:$H$488 = 'GHG emissions calculations'!$H2842),
                    0),
              MATCH('GHG emissions calculations'!R$6, 'Emission Factors'!$E$5:$R$5, 0)) &lt;&gt; "",
        INDEX('Emission Factors'!$E$5:$R$488,
              MATCH(1,
                    ('Emission Factors'!$E$5:$E$488 = 'GHG emissions calculations'!$F2842) *
                    ('Emission Factors'!$H$5:$H$488 = 'GHG emissions calculations'!$H2842),
                    0),
              MATCH('GHG emissions calculations'!R$6, 'Emission Factors'!$E$5:$R$5, 0)),
        ""),
    "")</f>
        <v/>
      </c>
      <c r="S2842" s="312">
        <f t="shared" si="5"/>
        <v>0</v>
      </c>
      <c r="T2842" s="23"/>
    </row>
    <row r="2843" ht="15.75" customHeight="1" outlineLevel="2">
      <c r="A2843" s="23"/>
      <c r="B2843" s="71"/>
      <c r="C2843" s="71"/>
      <c r="D2843" s="71"/>
      <c r="E2843" s="314"/>
      <c r="F2843" s="316" t="str">
        <f>Lists!AW103</f>
        <v>Plasticworking machines, unknown mass - America</v>
      </c>
      <c r="G2843" s="311">
        <f t="array" ref="G2843">XLOOKUP(1,('Emission Factors'!$E$5:$E$488='GHG emissions calculations'!$F2843)*('Emission Factors'!$H$5:$H$488='GHG emissions calculations'!$H2843),INDEX('Emission Factors'!$E$5:$T$488,0,MATCH('GHG emissions calculations'!G$2670,'Emission Factors'!$E$5:$T$5,0)),"",0)</f>
        <v>2</v>
      </c>
      <c r="H2843" s="316" t="s">
        <v>238</v>
      </c>
      <c r="I2843" s="312" t="str">
        <f>IF(
    SUMIFS('Import data'!$L$25:$L$80,
           'Import data'!$J$25:$J$80, F2843,
           'Import data'!$G$25:$G$80, 'GHG emissions calculations'!$H2843,
           'Import data'!$I$25:$I$80,$E$2672) &lt;&gt; 0,
    SUMIFS('Import data'!$L$25:$L$80,
           'Import data'!$J$25:$J$80, F2843,
           'Import data'!$G$25:$G$80, 'GHG emissions calculations'!$H2843,
           'Import data'!$I$25:$I$80,$E$2672),
    ""
)</f>
        <v/>
      </c>
      <c r="J2843" s="311" t="str">
        <f t="array" ref="J2843">IF(
    XLOOKUP(F2843, 'Import data'!$J$26:$J$47, 'Import data'!$M$26:$M$47, "", 0) = "Please add the region-specific supplier emission factor or choose a different region available in the IAEG database.",
    "",
    XLOOKUP(F2843, 'Import data'!$J$26:$J$47, 'Import data'!$M$26:$M$47, "", 0)
)</f>
        <v/>
      </c>
      <c r="K2843" s="311" t="str">
        <f t="array" ref="K2843">IFERROR(
    XLOOKUP(F2843,
            _xlws.FILTER('Supplier Emission'!$G$55:$G$79,
                   ('Supplier Emission'!$D$55:$D$79=H2843) * ('Supplier Emission'!$F$55:$F$79=$E$2764)),
            _xlws.FILTER('Supplier Emission'!$I$55:$I$79,
                   ('Supplier Emission'!$D$55:$D$79=H2843) * ('Supplier Emission'!$F$55:$F$79=$E$2764)),
            ""),
    "")</f>
        <v/>
      </c>
      <c r="L2843" s="311" t="str">
        <f t="array" ref="L2843">IFERROR(
    XLOOKUP(F2843,
            _xlws.FILTER('Supplier Emission'!$G$55:$G$79,
                   ('Supplier Emission'!$D$55:$D$79=H2843) * ('Supplier Emission'!$F$55:$F$79=$E$2764)),
            _xlws.FILTER('Supplier Emission'!$J$55:$J$79,
                   ('Supplier Emission'!$D$55:$D$79=H2843) * ('Supplier Emission'!$F$55:$F$79=$E$2764)),
            ""),
    "")</f>
        <v/>
      </c>
      <c r="M2843" s="311" t="str">
        <f t="array" ref="M2843">IFERROR(
    XLOOKUP(F2843,
            _xlws.FILTER('Supplier Emission'!$G$55:$G$79,
                   ('Supplier Emission'!$D$55:$D$79=H2843) * ('Supplier Emission'!$F$55:$F$79=$E$2764)),
            _xlws.FILTER('Supplier Emission'!$M$55:$M$79,
                   ('Supplier Emission'!$D$55:$D$79=H2843) * ('Supplier Emission'!$F$55:$F$79=$E$2764)),
            ""),
    "")</f>
        <v/>
      </c>
      <c r="N2843" s="311" t="str">
        <f t="array" ref="N2843">IFERROR(
    XLOOKUP(F2843,
            _xlws.FILTER('Supplier Emission'!$G$55:$G$79,
                   ('Supplier Emission'!$D$55:$D$79=H2843) * ('Supplier Emission'!$F$55:$F$79=$E$2764)),
            _xlws.FILTER('Supplier Emission'!$H$55:$H$79,
                   ('Supplier Emission'!$D$55:$D$79=H2843) * ('Supplier Emission'!$F$55:$F$79=$E$2764)),
            ""),
    "")</f>
        <v/>
      </c>
      <c r="O2843" s="311" t="str">
        <f t="array" ref="O2843">XLOOKUP(1,('Emission Factors'!$E$5:$E$488='GHG emissions calculations'!$F2843)*('Emission Factors'!$H$5:$H$488='GHG emissions calculations'!$H2843),INDEX('Emission Factors'!$E$5:$T$488,0,MATCH('GHG emissions calculations'!O$6,'Emission Factors'!$E$5:$T$5,0)),"",0)</f>
        <v>Plastics packaging film and sheet (including laminated) manufacturing</v>
      </c>
      <c r="P2843" s="313">
        <f t="array" ref="P2843">IFERROR(
    INDEX('Emission Factors'!$E$5:$P$488,
          MATCH(1,
                ('Emission Factors'!$E$5:$E$488 = 'GHG emissions calculations'!$F2843) *
                ('Emission Factors'!$H$5:$H$488 = 'GHG emissions calculations'!$H2843),
                0),
          MATCH('GHG emissions calculations'!P$6,'Emission Factors'!$E$5:$P$5,0)),
    "")</f>
        <v>544</v>
      </c>
      <c r="Q2843" s="311" t="str">
        <f t="array" ref="Q2843">IFERROR(
    IF(
        INDEX('Emission Factors'!$E$5:$P$488,
              MATCH(1,
                    ('Emission Factors'!$E$5:$E$488 = 'GHG emissions calculations'!$F2843) *
                    ('Emission Factors'!$H$5:$H$488 = 'GHG emissions calculations'!$H2843),
                    0),
              MATCH('GHG emissions calculations'!Q$6, 'Emission Factors'!$E$5:$P$5, 0)) &lt;&gt; "",
        INDEX('Emission Factors'!$E$5:$P$488,
              MATCH(1,
                    ('Emission Factors'!$E$5:$E$488 = 'GHG emissions calculations'!$F2843) *
                    ('Emission Factors'!$H$5:$H$488 = 'GHG emissions calculations'!$H2843),
                    0),
              MATCH('GHG emissions calculations'!Q$6, 'Emission Factors'!$E$5:$P$5, 0)),
        ""),
    "")</f>
        <v>kgCO2e / k€</v>
      </c>
      <c r="R2843" s="311" t="str">
        <f t="array" ref="R2843">IFERROR(
    IF(
        INDEX('Emission Factors'!$E$5:$R$488,
              MATCH(1,
                    ('Emission Factors'!$E$5:$E$488 = 'GHG emissions calculations'!$F2843) *
                    ('Emission Factors'!$H$5:$H$488 = 'GHG emissions calculations'!$H2843),
                    0),
              MATCH('GHG emissions calculations'!R$6, 'Emission Factors'!$E$5:$R$5, 0)) &lt;&gt; "",
        INDEX('Emission Factors'!$E$5:$R$488,
              MATCH(1,
                    ('Emission Factors'!$E$5:$E$488 = 'GHG emissions calculations'!$F2843) *
                    ('Emission Factors'!$H$5:$H$488 = 'GHG emissions calculations'!$H2843),
                    0),
              MATCH('GHG emissions calculations'!R$6, 'Emission Factors'!$E$5:$R$5, 0)),
        ""),
    "")</f>
        <v>America</v>
      </c>
      <c r="S2843" s="312">
        <f t="shared" si="5"/>
        <v>0</v>
      </c>
      <c r="T2843" s="23"/>
    </row>
    <row r="2844" ht="15.75" customHeight="1" outlineLevel="2">
      <c r="A2844" s="23"/>
      <c r="B2844" s="71"/>
      <c r="C2844" s="71"/>
      <c r="D2844" s="71"/>
      <c r="E2844" s="314"/>
      <c r="F2844" s="316" t="str">
        <f>Lists!AW106</f>
        <v>Plasticworking machines, unknown mass - Asia</v>
      </c>
      <c r="G2844" s="311" t="str">
        <f t="array" ref="G2844">XLOOKUP(1,('Emission Factors'!$E$5:$E$488='GHG emissions calculations'!$F2844)*('Emission Factors'!$H$5:$H$488='GHG emissions calculations'!$H2844),INDEX('Emission Factors'!$E$5:$T$488,0,MATCH('GHG emissions calculations'!G$2670,'Emission Factors'!$E$5:$T$5,0)),"",0)</f>
        <v/>
      </c>
      <c r="H2844" s="316" t="s">
        <v>238</v>
      </c>
      <c r="I2844" s="312" t="str">
        <f>IF(
    SUMIFS('Import data'!$L$25:$L$80,
           'Import data'!$J$25:$J$80, F2844,
           'Import data'!$G$25:$G$80, 'GHG emissions calculations'!$H2844,
           'Import data'!$I$25:$I$80,$E$2672) &lt;&gt; 0,
    SUMIFS('Import data'!$L$25:$L$80,
           'Import data'!$J$25:$J$80, F2844,
           'Import data'!$G$25:$G$80, 'GHG emissions calculations'!$H2844,
           'Import data'!$I$25:$I$80,$E$2672),
    ""
)</f>
        <v/>
      </c>
      <c r="J2844" s="311" t="str">
        <f t="array" ref="J2844">IF(
    XLOOKUP(F2844, 'Import data'!$J$26:$J$47, 'Import data'!$M$26:$M$47, "", 0) = "Please add the region-specific supplier emission factor or choose a different region available in the IAEG database.",
    "",
    XLOOKUP(F2844, 'Import data'!$J$26:$J$47, 'Import data'!$M$26:$M$47, "", 0)
)</f>
        <v/>
      </c>
      <c r="K2844" s="311" t="str">
        <f t="array" ref="K2844">IFERROR(
    XLOOKUP(F2844,
            _xlws.FILTER('Supplier Emission'!$G$55:$G$79,
                   ('Supplier Emission'!$D$55:$D$79=H2844) * ('Supplier Emission'!$F$55:$F$79=$E$2764)),
            _xlws.FILTER('Supplier Emission'!$I$55:$I$79,
                   ('Supplier Emission'!$D$55:$D$79=H2844) * ('Supplier Emission'!$F$55:$F$79=$E$2764)),
            ""),
    "")</f>
        <v/>
      </c>
      <c r="L2844" s="311" t="str">
        <f t="array" ref="L2844">IFERROR(
    XLOOKUP(F2844,
            _xlws.FILTER('Supplier Emission'!$G$55:$G$79,
                   ('Supplier Emission'!$D$55:$D$79=H2844) * ('Supplier Emission'!$F$55:$F$79=$E$2764)),
            _xlws.FILTER('Supplier Emission'!$J$55:$J$79,
                   ('Supplier Emission'!$D$55:$D$79=H2844) * ('Supplier Emission'!$F$55:$F$79=$E$2764)),
            ""),
    "")</f>
        <v/>
      </c>
      <c r="M2844" s="311" t="str">
        <f t="array" ref="M2844">IFERROR(
    XLOOKUP(F2844,
            _xlws.FILTER('Supplier Emission'!$G$55:$G$79,
                   ('Supplier Emission'!$D$55:$D$79=H2844) * ('Supplier Emission'!$F$55:$F$79=$E$2764)),
            _xlws.FILTER('Supplier Emission'!$M$55:$M$79,
                   ('Supplier Emission'!$D$55:$D$79=H2844) * ('Supplier Emission'!$F$55:$F$79=$E$2764)),
            ""),
    "")</f>
        <v/>
      </c>
      <c r="N2844" s="311" t="str">
        <f t="array" ref="N2844">IFERROR(
    XLOOKUP(F2844,
            _xlws.FILTER('Supplier Emission'!$G$55:$G$79,
                   ('Supplier Emission'!$D$55:$D$79=H2844) * ('Supplier Emission'!$F$55:$F$79=$E$2764)),
            _xlws.FILTER('Supplier Emission'!$H$55:$H$79,
                   ('Supplier Emission'!$D$55:$D$79=H2844) * ('Supplier Emission'!$F$55:$F$79=$E$2764)),
            ""),
    "")</f>
        <v/>
      </c>
      <c r="O2844" s="311" t="str">
        <f t="array" ref="O2844">XLOOKUP(1,('Emission Factors'!$E$5:$E$488='GHG emissions calculations'!$F2844)*('Emission Factors'!$H$5:$H$488='GHG emissions calculations'!$H2844),INDEX('Emission Factors'!$E$5:$T$488,0,MATCH('GHG emissions calculations'!O$6,'Emission Factors'!$E$5:$T$5,0)),"",0)</f>
        <v/>
      </c>
      <c r="P2844" s="313" t="str">
        <f t="array" ref="P2844">IFERROR(
    INDEX('Emission Factors'!$E$5:$P$488,
          MATCH(1,
                ('Emission Factors'!$E$5:$E$488 = 'GHG emissions calculations'!$F2844) *
                ('Emission Factors'!$H$5:$H$488 = 'GHG emissions calculations'!$H2844),
                0),
          MATCH('GHG emissions calculations'!P$6,'Emission Factors'!$E$5:$P$5,0)),
    "")</f>
        <v/>
      </c>
      <c r="Q2844" s="311" t="str">
        <f t="array" ref="Q2844">IFERROR(
    IF(
        INDEX('Emission Factors'!$E$5:$P$488,
              MATCH(1,
                    ('Emission Factors'!$E$5:$E$488 = 'GHG emissions calculations'!$F2844) *
                    ('Emission Factors'!$H$5:$H$488 = 'GHG emissions calculations'!$H2844),
                    0),
              MATCH('GHG emissions calculations'!Q$6, 'Emission Factors'!$E$5:$P$5, 0)) &lt;&gt; "",
        INDEX('Emission Factors'!$E$5:$P$488,
              MATCH(1,
                    ('Emission Factors'!$E$5:$E$488 = 'GHG emissions calculations'!$F2844) *
                    ('Emission Factors'!$H$5:$H$488 = 'GHG emissions calculations'!$H2844),
                    0),
              MATCH('GHG emissions calculations'!Q$6, 'Emission Factors'!$E$5:$P$5, 0)),
        ""),
    "")</f>
        <v/>
      </c>
      <c r="R2844" s="311" t="str">
        <f t="array" ref="R2844">IFERROR(
    IF(
        INDEX('Emission Factors'!$E$5:$R$488,
              MATCH(1,
                    ('Emission Factors'!$E$5:$E$488 = 'GHG emissions calculations'!$F2844) *
                    ('Emission Factors'!$H$5:$H$488 = 'GHG emissions calculations'!$H2844),
                    0),
              MATCH('GHG emissions calculations'!R$6, 'Emission Factors'!$E$5:$R$5, 0)) &lt;&gt; "",
        INDEX('Emission Factors'!$E$5:$R$488,
              MATCH(1,
                    ('Emission Factors'!$E$5:$E$488 = 'GHG emissions calculations'!$F2844) *
                    ('Emission Factors'!$H$5:$H$488 = 'GHG emissions calculations'!$H2844),
                    0),
              MATCH('GHG emissions calculations'!R$6, 'Emission Factors'!$E$5:$R$5, 0)),
        ""),
    "")</f>
        <v/>
      </c>
      <c r="S2844" s="312">
        <f t="shared" si="5"/>
        <v>0</v>
      </c>
      <c r="T2844" s="23"/>
    </row>
    <row r="2845" ht="15.75" customHeight="1" outlineLevel="2">
      <c r="A2845" s="23"/>
      <c r="B2845" s="71"/>
      <c r="C2845" s="71"/>
      <c r="D2845" s="71"/>
      <c r="E2845" s="314"/>
      <c r="F2845" s="316" t="str">
        <f>Lists!AW104</f>
        <v>Plasticworking machines, unknown mass - Europe</v>
      </c>
      <c r="G2845" s="311" t="str">
        <f t="array" ref="G2845">XLOOKUP(1,('Emission Factors'!$E$5:$E$488='GHG emissions calculations'!$F2845)*('Emission Factors'!$H$5:$H$488='GHG emissions calculations'!$H2845),INDEX('Emission Factors'!$E$5:$T$488,0,MATCH('GHG emissions calculations'!G$2670,'Emission Factors'!$E$5:$T$5,0)),"",0)</f>
        <v/>
      </c>
      <c r="H2845" s="316" t="s">
        <v>238</v>
      </c>
      <c r="I2845" s="312" t="str">
        <f>IF(
    SUMIFS('Import data'!$L$25:$L$80,
           'Import data'!$J$25:$J$80, F2845,
           'Import data'!$G$25:$G$80, 'GHG emissions calculations'!$H2845,
           'Import data'!$I$25:$I$80,$E$2672) &lt;&gt; 0,
    SUMIFS('Import data'!$L$25:$L$80,
           'Import data'!$J$25:$J$80, F2845,
           'Import data'!$G$25:$G$80, 'GHG emissions calculations'!$H2845,
           'Import data'!$I$25:$I$80,$E$2672),
    ""
)</f>
        <v/>
      </c>
      <c r="J2845" s="311" t="str">
        <f t="array" ref="J2845">IF(
    XLOOKUP(F2845, 'Import data'!$J$26:$J$47, 'Import data'!$M$26:$M$47, "", 0) = "Please add the region-specific supplier emission factor or choose a different region available in the IAEG database.",
    "",
    XLOOKUP(F2845, 'Import data'!$J$26:$J$47, 'Import data'!$M$26:$M$47, "", 0)
)</f>
        <v/>
      </c>
      <c r="K2845" s="311" t="str">
        <f t="array" ref="K2845">IFERROR(
    XLOOKUP(F2845,
            _xlws.FILTER('Supplier Emission'!$G$55:$G$79,
                   ('Supplier Emission'!$D$55:$D$79=H2845) * ('Supplier Emission'!$F$55:$F$79=$E$2764)),
            _xlws.FILTER('Supplier Emission'!$I$55:$I$79,
                   ('Supplier Emission'!$D$55:$D$79=H2845) * ('Supplier Emission'!$F$55:$F$79=$E$2764)),
            ""),
    "")</f>
        <v/>
      </c>
      <c r="L2845" s="311" t="str">
        <f t="array" ref="L2845">IFERROR(
    XLOOKUP(F2845,
            _xlws.FILTER('Supplier Emission'!$G$55:$G$79,
                   ('Supplier Emission'!$D$55:$D$79=H2845) * ('Supplier Emission'!$F$55:$F$79=$E$2764)),
            _xlws.FILTER('Supplier Emission'!$J$55:$J$79,
                   ('Supplier Emission'!$D$55:$D$79=H2845) * ('Supplier Emission'!$F$55:$F$79=$E$2764)),
            ""),
    "")</f>
        <v/>
      </c>
      <c r="M2845" s="311" t="str">
        <f t="array" ref="M2845">IFERROR(
    XLOOKUP(F2845,
            _xlws.FILTER('Supplier Emission'!$G$55:$G$79,
                   ('Supplier Emission'!$D$55:$D$79=H2845) * ('Supplier Emission'!$F$55:$F$79=$E$2764)),
            _xlws.FILTER('Supplier Emission'!$M$55:$M$79,
                   ('Supplier Emission'!$D$55:$D$79=H2845) * ('Supplier Emission'!$F$55:$F$79=$E$2764)),
            ""),
    "")</f>
        <v/>
      </c>
      <c r="N2845" s="311" t="str">
        <f t="array" ref="N2845">IFERROR(
    XLOOKUP(F2845,
            _xlws.FILTER('Supplier Emission'!$G$55:$G$79,
                   ('Supplier Emission'!$D$55:$D$79=H2845) * ('Supplier Emission'!$F$55:$F$79=$E$2764)),
            _xlws.FILTER('Supplier Emission'!$H$55:$H$79,
                   ('Supplier Emission'!$D$55:$D$79=H2845) * ('Supplier Emission'!$F$55:$F$79=$E$2764)),
            ""),
    "")</f>
        <v/>
      </c>
      <c r="O2845" s="311" t="str">
        <f t="array" ref="O2845">XLOOKUP(1,('Emission Factors'!$E$5:$E$488='GHG emissions calculations'!$F2845)*('Emission Factors'!$H$5:$H$488='GHG emissions calculations'!$H2845),INDEX('Emission Factors'!$E$5:$T$488,0,MATCH('GHG emissions calculations'!O$6,'Emission Factors'!$E$5:$T$5,0)),"",0)</f>
        <v/>
      </c>
      <c r="P2845" s="313" t="str">
        <f t="array" ref="P2845">IFERROR(
    INDEX('Emission Factors'!$E$5:$P$488,
          MATCH(1,
                ('Emission Factors'!$E$5:$E$488 = 'GHG emissions calculations'!$F2845) *
                ('Emission Factors'!$H$5:$H$488 = 'GHG emissions calculations'!$H2845),
                0),
          MATCH('GHG emissions calculations'!P$6,'Emission Factors'!$E$5:$P$5,0)),
    "")</f>
        <v/>
      </c>
      <c r="Q2845" s="311" t="str">
        <f t="array" ref="Q2845">IFERROR(
    IF(
        INDEX('Emission Factors'!$E$5:$P$488,
              MATCH(1,
                    ('Emission Factors'!$E$5:$E$488 = 'GHG emissions calculations'!$F2845) *
                    ('Emission Factors'!$H$5:$H$488 = 'GHG emissions calculations'!$H2845),
                    0),
              MATCH('GHG emissions calculations'!Q$6, 'Emission Factors'!$E$5:$P$5, 0)) &lt;&gt; "",
        INDEX('Emission Factors'!$E$5:$P$488,
              MATCH(1,
                    ('Emission Factors'!$E$5:$E$488 = 'GHG emissions calculations'!$F2845) *
                    ('Emission Factors'!$H$5:$H$488 = 'GHG emissions calculations'!$H2845),
                    0),
              MATCH('GHG emissions calculations'!Q$6, 'Emission Factors'!$E$5:$P$5, 0)),
        ""),
    "")</f>
        <v/>
      </c>
      <c r="R2845" s="311" t="str">
        <f t="array" ref="R2845">IFERROR(
    IF(
        INDEX('Emission Factors'!$E$5:$R$488,
              MATCH(1,
                    ('Emission Factors'!$E$5:$E$488 = 'GHG emissions calculations'!$F2845) *
                    ('Emission Factors'!$H$5:$H$488 = 'GHG emissions calculations'!$H2845),
                    0),
              MATCH('GHG emissions calculations'!R$6, 'Emission Factors'!$E$5:$R$5, 0)) &lt;&gt; "",
        INDEX('Emission Factors'!$E$5:$R$488,
              MATCH(1,
                    ('Emission Factors'!$E$5:$E$488 = 'GHG emissions calculations'!$F2845) *
                    ('Emission Factors'!$H$5:$H$488 = 'GHG emissions calculations'!$H2845),
                    0),
              MATCH('GHG emissions calculations'!R$6, 'Emission Factors'!$E$5:$R$5, 0)),
        ""),
    "")</f>
        <v/>
      </c>
      <c r="S2845" s="312">
        <f t="shared" si="5"/>
        <v>0</v>
      </c>
      <c r="T2845" s="23"/>
    </row>
    <row r="2846" ht="15.75" customHeight="1" outlineLevel="2">
      <c r="A2846" s="23"/>
      <c r="B2846" s="71"/>
      <c r="C2846" s="71"/>
      <c r="D2846" s="71"/>
      <c r="E2846" s="314"/>
      <c r="F2846" s="316" t="str">
        <f>Lists!AW109</f>
        <v>Plasticworking machines, unknown mass - Global or unspecified region</v>
      </c>
      <c r="G2846" s="311" t="str">
        <f t="array" ref="G2846">XLOOKUP(1,('Emission Factors'!$E$5:$E$488='GHG emissions calculations'!$F2846)*('Emission Factors'!$H$5:$H$488='GHG emissions calculations'!$H2846),INDEX('Emission Factors'!$E$5:$T$488,0,MATCH('GHG emissions calculations'!G$2670,'Emission Factors'!$E$5:$T$5,0)),"",0)</f>
        <v/>
      </c>
      <c r="H2846" s="316" t="s">
        <v>238</v>
      </c>
      <c r="I2846" s="312" t="str">
        <f>IF(
    SUMIFS('Import data'!$L$25:$L$80,
           'Import data'!$J$25:$J$80, F2846,
           'Import data'!$G$25:$G$80, 'GHG emissions calculations'!$H2846,
           'Import data'!$I$25:$I$80,$E$2672) &lt;&gt; 0,
    SUMIFS('Import data'!$L$25:$L$80,
           'Import data'!$J$25:$J$80, F2846,
           'Import data'!$G$25:$G$80, 'GHG emissions calculations'!$H2846,
           'Import data'!$I$25:$I$80,$E$2672),
    ""
)</f>
        <v/>
      </c>
      <c r="J2846" s="311" t="str">
        <f t="array" ref="J2846">IF(
    XLOOKUP(F2846, 'Import data'!$J$26:$J$47, 'Import data'!$M$26:$M$47, "", 0) = "Please add the region-specific supplier emission factor or choose a different region available in the IAEG database.",
    "",
    XLOOKUP(F2846, 'Import data'!$J$26:$J$47, 'Import data'!$M$26:$M$47, "", 0)
)</f>
        <v/>
      </c>
      <c r="K2846" s="311" t="str">
        <f t="array" ref="K2846">IFERROR(
    XLOOKUP(F2846,
            _xlws.FILTER('Supplier Emission'!$G$55:$G$79,
                   ('Supplier Emission'!$D$55:$D$79=H2846) * ('Supplier Emission'!$F$55:$F$79=$E$2764)),
            _xlws.FILTER('Supplier Emission'!$I$55:$I$79,
                   ('Supplier Emission'!$D$55:$D$79=H2846) * ('Supplier Emission'!$F$55:$F$79=$E$2764)),
            ""),
    "")</f>
        <v/>
      </c>
      <c r="L2846" s="311" t="str">
        <f t="array" ref="L2846">IFERROR(
    XLOOKUP(F2846,
            _xlws.FILTER('Supplier Emission'!$G$55:$G$79,
                   ('Supplier Emission'!$D$55:$D$79=H2846) * ('Supplier Emission'!$F$55:$F$79=$E$2764)),
            _xlws.FILTER('Supplier Emission'!$J$55:$J$79,
                   ('Supplier Emission'!$D$55:$D$79=H2846) * ('Supplier Emission'!$F$55:$F$79=$E$2764)),
            ""),
    "")</f>
        <v/>
      </c>
      <c r="M2846" s="311" t="str">
        <f t="array" ref="M2846">IFERROR(
    XLOOKUP(F2846,
            _xlws.FILTER('Supplier Emission'!$G$55:$G$79,
                   ('Supplier Emission'!$D$55:$D$79=H2846) * ('Supplier Emission'!$F$55:$F$79=$E$2764)),
            _xlws.FILTER('Supplier Emission'!$M$55:$M$79,
                   ('Supplier Emission'!$D$55:$D$79=H2846) * ('Supplier Emission'!$F$55:$F$79=$E$2764)),
            ""),
    "")</f>
        <v/>
      </c>
      <c r="N2846" s="311" t="str">
        <f t="array" ref="N2846">IFERROR(
    XLOOKUP(F2846,
            _xlws.FILTER('Supplier Emission'!$G$55:$G$79,
                   ('Supplier Emission'!$D$55:$D$79=H2846) * ('Supplier Emission'!$F$55:$F$79=$E$2764)),
            _xlws.FILTER('Supplier Emission'!$H$55:$H$79,
                   ('Supplier Emission'!$D$55:$D$79=H2846) * ('Supplier Emission'!$F$55:$F$79=$E$2764)),
            ""),
    "")</f>
        <v/>
      </c>
      <c r="O2846" s="311" t="str">
        <f t="array" ref="O2846">XLOOKUP(1,('Emission Factors'!$E$5:$E$488='GHG emissions calculations'!$F2846)*('Emission Factors'!$H$5:$H$488='GHG emissions calculations'!$H2846),INDEX('Emission Factors'!$E$5:$T$488,0,MATCH('GHG emissions calculations'!O$6,'Emission Factors'!$E$5:$T$5,0)),"",0)</f>
        <v/>
      </c>
      <c r="P2846" s="313" t="str">
        <f t="array" ref="P2846">IFERROR(
    INDEX('Emission Factors'!$E$5:$P$488,
          MATCH(1,
                ('Emission Factors'!$E$5:$E$488 = 'GHG emissions calculations'!$F2846) *
                ('Emission Factors'!$H$5:$H$488 = 'GHG emissions calculations'!$H2846),
                0),
          MATCH('GHG emissions calculations'!P$6,'Emission Factors'!$E$5:$P$5,0)),
    "")</f>
        <v/>
      </c>
      <c r="Q2846" s="311" t="str">
        <f t="array" ref="Q2846">IFERROR(
    IF(
        INDEX('Emission Factors'!$E$5:$P$488,
              MATCH(1,
                    ('Emission Factors'!$E$5:$E$488 = 'GHG emissions calculations'!$F2846) *
                    ('Emission Factors'!$H$5:$H$488 = 'GHG emissions calculations'!$H2846),
                    0),
              MATCH('GHG emissions calculations'!Q$6, 'Emission Factors'!$E$5:$P$5, 0)) &lt;&gt; "",
        INDEX('Emission Factors'!$E$5:$P$488,
              MATCH(1,
                    ('Emission Factors'!$E$5:$E$488 = 'GHG emissions calculations'!$F2846) *
                    ('Emission Factors'!$H$5:$H$488 = 'GHG emissions calculations'!$H2846),
                    0),
              MATCH('GHG emissions calculations'!Q$6, 'Emission Factors'!$E$5:$P$5, 0)),
        ""),
    "")</f>
        <v/>
      </c>
      <c r="R2846" s="311" t="str">
        <f t="array" ref="R2846">IFERROR(
    IF(
        INDEX('Emission Factors'!$E$5:$R$488,
              MATCH(1,
                    ('Emission Factors'!$E$5:$E$488 = 'GHG emissions calculations'!$F2846) *
                    ('Emission Factors'!$H$5:$H$488 = 'GHG emissions calculations'!$H2846),
                    0),
              MATCH('GHG emissions calculations'!R$6, 'Emission Factors'!$E$5:$R$5, 0)) &lt;&gt; "",
        INDEX('Emission Factors'!$E$5:$R$488,
              MATCH(1,
                    ('Emission Factors'!$E$5:$E$488 = 'GHG emissions calculations'!$F2846) *
                    ('Emission Factors'!$H$5:$H$488 = 'GHG emissions calculations'!$H2846),
                    0),
              MATCH('GHG emissions calculations'!R$6, 'Emission Factors'!$E$5:$R$5, 0)),
        ""),
    "")</f>
        <v/>
      </c>
      <c r="S2846" s="312">
        <f t="shared" si="5"/>
        <v>0</v>
      </c>
      <c r="T2846" s="23"/>
    </row>
    <row r="2847" ht="15.75" customHeight="1" outlineLevel="2">
      <c r="A2847" s="23"/>
      <c r="B2847" s="71"/>
      <c r="C2847" s="71"/>
      <c r="D2847" s="71"/>
      <c r="E2847" s="314"/>
      <c r="F2847" s="316" t="str">
        <f>Lists!AW108</f>
        <v>Plasticworking machines, unknown mass - Middle East</v>
      </c>
      <c r="G2847" s="311" t="str">
        <f t="array" ref="G2847">XLOOKUP(1,('Emission Factors'!$E$5:$E$488='GHG emissions calculations'!$F2847)*('Emission Factors'!$H$5:$H$488='GHG emissions calculations'!$H2847),INDEX('Emission Factors'!$E$5:$T$488,0,MATCH('GHG emissions calculations'!G$2670,'Emission Factors'!$E$5:$T$5,0)),"",0)</f>
        <v/>
      </c>
      <c r="H2847" s="316" t="s">
        <v>238</v>
      </c>
      <c r="I2847" s="312" t="str">
        <f>IF(
    SUMIFS('Import data'!$L$25:$L$80,
           'Import data'!$J$25:$J$80, F2847,
           'Import data'!$G$25:$G$80, 'GHG emissions calculations'!$H2847,
           'Import data'!$I$25:$I$80,$E$2672) &lt;&gt; 0,
    SUMIFS('Import data'!$L$25:$L$80,
           'Import data'!$J$25:$J$80, F2847,
           'Import data'!$G$25:$G$80, 'GHG emissions calculations'!$H2847,
           'Import data'!$I$25:$I$80,$E$2672),
    ""
)</f>
        <v/>
      </c>
      <c r="J2847" s="311" t="str">
        <f t="array" ref="J2847">IF(
    XLOOKUP(F2847, 'Import data'!$J$26:$J$47, 'Import data'!$M$26:$M$47, "", 0) = "Please add the region-specific supplier emission factor or choose a different region available in the IAEG database.",
    "",
    XLOOKUP(F2847, 'Import data'!$J$26:$J$47, 'Import data'!$M$26:$M$47, "", 0)
)</f>
        <v/>
      </c>
      <c r="K2847" s="311" t="str">
        <f t="array" ref="K2847">IFERROR(
    XLOOKUP(F2847,
            _xlws.FILTER('Supplier Emission'!$G$55:$G$79,
                   ('Supplier Emission'!$D$55:$D$79=H2847) * ('Supplier Emission'!$F$55:$F$79=$E$2764)),
            _xlws.FILTER('Supplier Emission'!$I$55:$I$79,
                   ('Supplier Emission'!$D$55:$D$79=H2847) * ('Supplier Emission'!$F$55:$F$79=$E$2764)),
            ""),
    "")</f>
        <v/>
      </c>
      <c r="L2847" s="311" t="str">
        <f t="array" ref="L2847">IFERROR(
    XLOOKUP(F2847,
            _xlws.FILTER('Supplier Emission'!$G$55:$G$79,
                   ('Supplier Emission'!$D$55:$D$79=H2847) * ('Supplier Emission'!$F$55:$F$79=$E$2764)),
            _xlws.FILTER('Supplier Emission'!$J$55:$J$79,
                   ('Supplier Emission'!$D$55:$D$79=H2847) * ('Supplier Emission'!$F$55:$F$79=$E$2764)),
            ""),
    "")</f>
        <v/>
      </c>
      <c r="M2847" s="311" t="str">
        <f t="array" ref="M2847">IFERROR(
    XLOOKUP(F2847,
            _xlws.FILTER('Supplier Emission'!$G$55:$G$79,
                   ('Supplier Emission'!$D$55:$D$79=H2847) * ('Supplier Emission'!$F$55:$F$79=$E$2764)),
            _xlws.FILTER('Supplier Emission'!$M$55:$M$79,
                   ('Supplier Emission'!$D$55:$D$79=H2847) * ('Supplier Emission'!$F$55:$F$79=$E$2764)),
            ""),
    "")</f>
        <v/>
      </c>
      <c r="N2847" s="311" t="str">
        <f t="array" ref="N2847">IFERROR(
    XLOOKUP(F2847,
            _xlws.FILTER('Supplier Emission'!$G$55:$G$79,
                   ('Supplier Emission'!$D$55:$D$79=H2847) * ('Supplier Emission'!$F$55:$F$79=$E$2764)),
            _xlws.FILTER('Supplier Emission'!$H$55:$H$79,
                   ('Supplier Emission'!$D$55:$D$79=H2847) * ('Supplier Emission'!$F$55:$F$79=$E$2764)),
            ""),
    "")</f>
        <v/>
      </c>
      <c r="O2847" s="311" t="str">
        <f t="array" ref="O2847">XLOOKUP(1,('Emission Factors'!$E$5:$E$488='GHG emissions calculations'!$F2847)*('Emission Factors'!$H$5:$H$488='GHG emissions calculations'!$H2847),INDEX('Emission Factors'!$E$5:$T$488,0,MATCH('GHG emissions calculations'!O$6,'Emission Factors'!$E$5:$T$5,0)),"",0)</f>
        <v/>
      </c>
      <c r="P2847" s="313" t="str">
        <f t="array" ref="P2847">IFERROR(
    INDEX('Emission Factors'!$E$5:$P$488,
          MATCH(1,
                ('Emission Factors'!$E$5:$E$488 = 'GHG emissions calculations'!$F2847) *
                ('Emission Factors'!$H$5:$H$488 = 'GHG emissions calculations'!$H2847),
                0),
          MATCH('GHG emissions calculations'!P$6,'Emission Factors'!$E$5:$P$5,0)),
    "")</f>
        <v/>
      </c>
      <c r="Q2847" s="311" t="str">
        <f t="array" ref="Q2847">IFERROR(
    IF(
        INDEX('Emission Factors'!$E$5:$P$488,
              MATCH(1,
                    ('Emission Factors'!$E$5:$E$488 = 'GHG emissions calculations'!$F2847) *
                    ('Emission Factors'!$H$5:$H$488 = 'GHG emissions calculations'!$H2847),
                    0),
              MATCH('GHG emissions calculations'!Q$6, 'Emission Factors'!$E$5:$P$5, 0)) &lt;&gt; "",
        INDEX('Emission Factors'!$E$5:$P$488,
              MATCH(1,
                    ('Emission Factors'!$E$5:$E$488 = 'GHG emissions calculations'!$F2847) *
                    ('Emission Factors'!$H$5:$H$488 = 'GHG emissions calculations'!$H2847),
                    0),
              MATCH('GHG emissions calculations'!Q$6, 'Emission Factors'!$E$5:$P$5, 0)),
        ""),
    "")</f>
        <v/>
      </c>
      <c r="R2847" s="311" t="str">
        <f t="array" ref="R2847">IFERROR(
    IF(
        INDEX('Emission Factors'!$E$5:$R$488,
              MATCH(1,
                    ('Emission Factors'!$E$5:$E$488 = 'GHG emissions calculations'!$F2847) *
                    ('Emission Factors'!$H$5:$H$488 = 'GHG emissions calculations'!$H2847),
                    0),
              MATCH('GHG emissions calculations'!R$6, 'Emission Factors'!$E$5:$R$5, 0)) &lt;&gt; "",
        INDEX('Emission Factors'!$E$5:$R$488,
              MATCH(1,
                    ('Emission Factors'!$E$5:$E$488 = 'GHG emissions calculations'!$F2847) *
                    ('Emission Factors'!$H$5:$H$488 = 'GHG emissions calculations'!$H2847),
                    0),
              MATCH('GHG emissions calculations'!R$6, 'Emission Factors'!$E$5:$R$5, 0)),
        ""),
    "")</f>
        <v/>
      </c>
      <c r="S2847" s="312">
        <f t="shared" si="5"/>
        <v>0</v>
      </c>
      <c r="T2847" s="23"/>
    </row>
    <row r="2848" ht="15.75" customHeight="1" outlineLevel="2">
      <c r="A2848" s="23"/>
      <c r="B2848" s="71"/>
      <c r="C2848" s="71"/>
      <c r="D2848" s="71"/>
      <c r="E2848" s="319"/>
      <c r="F2848" s="316" t="str">
        <f>Lists!AW107</f>
        <v>Plasticworking machines, unknown mass - Oceania</v>
      </c>
      <c r="G2848" s="311" t="str">
        <f t="array" ref="G2848">XLOOKUP(1,('Emission Factors'!$E$5:$E$488='GHG emissions calculations'!$F2848)*('Emission Factors'!$H$5:$H$488='GHG emissions calculations'!$H2848),INDEX('Emission Factors'!$E$5:$T$488,0,MATCH('GHG emissions calculations'!G$2670,'Emission Factors'!$E$5:$T$5,0)),"",0)</f>
        <v/>
      </c>
      <c r="H2848" s="316" t="s">
        <v>238</v>
      </c>
      <c r="I2848" s="312" t="str">
        <f>IF(
    SUMIFS('Import data'!$L$25:$L$80,
           'Import data'!$J$25:$J$80, F2848,
           'Import data'!$G$25:$G$80, 'GHG emissions calculations'!$H2848,
           'Import data'!$I$25:$I$80,$E$2672) &lt;&gt; 0,
    SUMIFS('Import data'!$L$25:$L$80,
           'Import data'!$J$25:$J$80, F2848,
           'Import data'!$G$25:$G$80, 'GHG emissions calculations'!$H2848,
           'Import data'!$I$25:$I$80,$E$2672),
    ""
)</f>
        <v/>
      </c>
      <c r="J2848" s="311" t="str">
        <f t="array" ref="J2848">IF(
    XLOOKUP(F2848, 'Import data'!$J$26:$J$47, 'Import data'!$M$26:$M$47, "", 0) = "Please add the region-specific supplier emission factor or choose a different region available in the IAEG database.",
    "",
    XLOOKUP(F2848, 'Import data'!$J$26:$J$47, 'Import data'!$M$26:$M$47, "", 0)
)</f>
        <v/>
      </c>
      <c r="K2848" s="311" t="str">
        <f t="array" ref="K2848">IFERROR(
    XLOOKUP(F2848,
            _xlws.FILTER('Supplier Emission'!$G$55:$G$79,
                   ('Supplier Emission'!$D$55:$D$79=H2848) * ('Supplier Emission'!$F$55:$F$79=$E$2764)),
            _xlws.FILTER('Supplier Emission'!$I$55:$I$79,
                   ('Supplier Emission'!$D$55:$D$79=H2848) * ('Supplier Emission'!$F$55:$F$79=$E$2764)),
            ""),
    "")</f>
        <v/>
      </c>
      <c r="L2848" s="311" t="str">
        <f t="array" ref="L2848">IFERROR(
    XLOOKUP(F2848,
            _xlws.FILTER('Supplier Emission'!$G$55:$G$79,
                   ('Supplier Emission'!$D$55:$D$79=H2848) * ('Supplier Emission'!$F$55:$F$79=$E$2764)),
            _xlws.FILTER('Supplier Emission'!$J$55:$J$79,
                   ('Supplier Emission'!$D$55:$D$79=H2848) * ('Supplier Emission'!$F$55:$F$79=$E$2764)),
            ""),
    "")</f>
        <v/>
      </c>
      <c r="M2848" s="311" t="str">
        <f t="array" ref="M2848">IFERROR(
    XLOOKUP(F2848,
            _xlws.FILTER('Supplier Emission'!$G$55:$G$79,
                   ('Supplier Emission'!$D$55:$D$79=H2848) * ('Supplier Emission'!$F$55:$F$79=$E$2764)),
            _xlws.FILTER('Supplier Emission'!$M$55:$M$79,
                   ('Supplier Emission'!$D$55:$D$79=H2848) * ('Supplier Emission'!$F$55:$F$79=$E$2764)),
            ""),
    "")</f>
        <v/>
      </c>
      <c r="N2848" s="311" t="str">
        <f t="array" ref="N2848">IFERROR(
    XLOOKUP(F2848,
            _xlws.FILTER('Supplier Emission'!$G$55:$G$79,
                   ('Supplier Emission'!$D$55:$D$79=H2848) * ('Supplier Emission'!$F$55:$F$79=$E$2764)),
            _xlws.FILTER('Supplier Emission'!$H$55:$H$79,
                   ('Supplier Emission'!$D$55:$D$79=H2848) * ('Supplier Emission'!$F$55:$F$79=$E$2764)),
            ""),
    "")</f>
        <v/>
      </c>
      <c r="O2848" s="311" t="str">
        <f t="array" ref="O2848">XLOOKUP(1,('Emission Factors'!$E$5:$E$488='GHG emissions calculations'!$F2848)*('Emission Factors'!$H$5:$H$488='GHG emissions calculations'!$H2848),INDEX('Emission Factors'!$E$5:$T$488,0,MATCH('GHG emissions calculations'!O$6,'Emission Factors'!$E$5:$T$5,0)),"",0)</f>
        <v/>
      </c>
      <c r="P2848" s="313" t="str">
        <f t="array" ref="P2848">IFERROR(
    INDEX('Emission Factors'!$E$5:$P$488,
          MATCH(1,
                ('Emission Factors'!$E$5:$E$488 = 'GHG emissions calculations'!$F2848) *
                ('Emission Factors'!$H$5:$H$488 = 'GHG emissions calculations'!$H2848),
                0),
          MATCH('GHG emissions calculations'!P$6,'Emission Factors'!$E$5:$P$5,0)),
    "")</f>
        <v/>
      </c>
      <c r="Q2848" s="311" t="str">
        <f t="array" ref="Q2848">IFERROR(
    IF(
        INDEX('Emission Factors'!$E$5:$P$488,
              MATCH(1,
                    ('Emission Factors'!$E$5:$E$488 = 'GHG emissions calculations'!$F2848) *
                    ('Emission Factors'!$H$5:$H$488 = 'GHG emissions calculations'!$H2848),
                    0),
              MATCH('GHG emissions calculations'!Q$6, 'Emission Factors'!$E$5:$P$5, 0)) &lt;&gt; "",
        INDEX('Emission Factors'!$E$5:$P$488,
              MATCH(1,
                    ('Emission Factors'!$E$5:$E$488 = 'GHG emissions calculations'!$F2848) *
                    ('Emission Factors'!$H$5:$H$488 = 'GHG emissions calculations'!$H2848),
                    0),
              MATCH('GHG emissions calculations'!Q$6, 'Emission Factors'!$E$5:$P$5, 0)),
        ""),
    "")</f>
        <v/>
      </c>
      <c r="R2848" s="311" t="str">
        <f t="array" ref="R2848">IFERROR(
    IF(
        INDEX('Emission Factors'!$E$5:$R$488,
              MATCH(1,
                    ('Emission Factors'!$E$5:$E$488 = 'GHG emissions calculations'!$F2848) *
                    ('Emission Factors'!$H$5:$H$488 = 'GHG emissions calculations'!$H2848),
                    0),
              MATCH('GHG emissions calculations'!R$6, 'Emission Factors'!$E$5:$R$5, 0)) &lt;&gt; "",
        INDEX('Emission Factors'!$E$5:$R$488,
              MATCH(1,
                    ('Emission Factors'!$E$5:$E$488 = 'GHG emissions calculations'!$F2848) *
                    ('Emission Factors'!$H$5:$H$488 = 'GHG emissions calculations'!$H2848),
                    0),
              MATCH('GHG emissions calculations'!R$6, 'Emission Factors'!$E$5:$R$5, 0)),
        ""),
    "")</f>
        <v/>
      </c>
      <c r="S2848" s="312">
        <f t="shared" si="5"/>
        <v>0</v>
      </c>
      <c r="T2848" s="23"/>
    </row>
    <row r="2849" ht="15.75" customHeight="1" outlineLevel="2">
      <c r="A2849" s="23"/>
      <c r="B2849" s="71"/>
      <c r="C2849" s="71"/>
      <c r="D2849" s="71"/>
      <c r="E2849" s="330" t="s">
        <v>220</v>
      </c>
      <c r="F2849" s="316" t="str">
        <f>Lists!AY25</f>
        <v>Aircrafts and jets - America</v>
      </c>
      <c r="G2849" s="311">
        <f t="array" ref="G2849">XLOOKUP(1,('Emission Factors'!$E$5:$E$488='GHG emissions calculations'!$F2849)*('Emission Factors'!$H$5:$H$488='GHG emissions calculations'!$H2849),INDEX('Emission Factors'!$E$5:$T$488,0,MATCH('GHG emissions calculations'!G$2670,'Emission Factors'!$E$5:$T$5,0)),"",0)</f>
        <v>3</v>
      </c>
      <c r="H2849" s="316" t="s">
        <v>238</v>
      </c>
      <c r="I2849" s="312" t="str">
        <f>IF(
    SUMIFS('Import data'!$L$25:$L$80,
           'Import data'!$J$25:$J$80, F2849,
           'Import data'!$G$25:$G$80, 'GHG emissions calculations'!$H2849,
           'Import data'!$I$25:$I$80,$E$2672) &lt;&gt; 0,
    SUMIFS('Import data'!$L$25:$L$80,
           'Import data'!$J$25:$J$80, F2849,
           'Import data'!$G$25:$G$80, 'GHG emissions calculations'!$H2849,
           'Import data'!$I$25:$I$80,$E$2672),
    ""
)</f>
        <v/>
      </c>
      <c r="J2849" s="311" t="str">
        <f t="array" ref="J2849">IF(
    XLOOKUP(F2849, 'Import data'!$J$26:$J$47, 'Import data'!$M$26:$M$47, "", 0) = "Please add the region-specific supplier emission factor or choose a different region available in the IAEG database.",
    "",
    XLOOKUP(F2849, 'Import data'!$J$26:$J$47, 'Import data'!$M$26:$M$47, "", 0)
)</f>
        <v/>
      </c>
      <c r="K2849" s="311" t="str">
        <f t="array" ref="K2849">IFERROR(
    XLOOKUP(F2849,
            _xlws.FILTER('Supplier Emission'!$G$55:$G$79,
                   ('Supplier Emission'!$D$55:$D$79=H2849) * ('Supplier Emission'!$F$55:$F$79=$E$2849)),
            _xlws.FILTER('Supplier Emission'!$I$55:$I$79,
                   ('Supplier Emission'!$D$55:$D$79=H2849) * ('Supplier Emission'!$F$55:$F$79=$E$2849)),
            ""),
    "")</f>
        <v/>
      </c>
      <c r="L2849" s="311" t="str">
        <f t="array" ref="L2849">IFERROR(
    XLOOKUP(F2849,
            _xlws.FILTER('Supplier Emission'!$G$55:$G$79,
                   ('Supplier Emission'!$D$55:$D$79=H2849) * ('Supplier Emission'!$F$55:$F$79=$E$2849)),
            _xlws.FILTER('Supplier Emission'!$J$55:$J$79,
                   ('Supplier Emission'!$D$55:$D$79=H2849) * ('Supplier Emission'!$F$55:$F$79=$E$2849)),
            ""),
    "")</f>
        <v/>
      </c>
      <c r="M2849" s="311" t="str">
        <f t="array" ref="M2849">IFERROR(
    XLOOKUP(F2849,
            _xlws.FILTER('Supplier Emission'!$G$55:$G$79,
                   ('Supplier Emission'!$D$55:$D$79=H2849) * ('Supplier Emission'!$F$55:$F$79=$E$2849)),
            _xlws.FILTER('Supplier Emission'!$M$55:$M$79,
                   ('Supplier Emission'!$D$55:$D$79=H2849) * ('Supplier Emission'!$F$55:$F$79=$E$2849)),
            ""),
    "")</f>
        <v/>
      </c>
      <c r="N2849" s="311" t="str">
        <f t="array" ref="N2849">IFERROR(
    XLOOKUP(F2849,
            _xlws.FILTER('Supplier Emission'!$G$55:$G$79,
                   ('Supplier Emission'!$D$55:$D$79=H2849) * ('Supplier Emission'!$F$55:$F$79=$E$2849)),
            _xlws.FILTER('Supplier Emission'!$H$55:$H$79,
                   ('Supplier Emission'!$D$55:$D$79=H2849) * ('Supplier Emission'!$F$55:$F$79=$E$2849)),
            ""),
    "")</f>
        <v/>
      </c>
      <c r="O2849" s="311" t="str">
        <f t="array" ref="O2849">XLOOKUP(1,('Emission Factors'!$E$5:$E$488='GHG emissions calculations'!$F2849)*('Emission Factors'!$H$5:$H$488='GHG emissions calculations'!$H2849),INDEX('Emission Factors'!$E$5:$T$488,0,MATCH('GHG emissions calculations'!O$6,'Emission Factors'!$E$5:$T$5,0)),"",0)</f>
        <v>Aircraft</v>
      </c>
      <c r="P2849" s="313">
        <f t="array" ref="P2849">IFERROR(
    INDEX('Emission Factors'!$E$5:$P$488,
          MATCH(1,
                ('Emission Factors'!$E$5:$E$488 = 'GHG emissions calculations'!$F2849) *
                ('Emission Factors'!$H$5:$H$488 = 'GHG emissions calculations'!$H2849),
                0),
          MATCH('GHG emissions calculations'!P$6,'Emission Factors'!$E$5:$P$5,0)),
    "")</f>
        <v>139</v>
      </c>
      <c r="Q2849" s="311" t="str">
        <f t="array" ref="Q2849">IFERROR(
    IF(
        INDEX('Emission Factors'!$E$5:$P$488,
              MATCH(1,
                    ('Emission Factors'!$E$5:$E$488 = 'GHG emissions calculations'!$F2849) *
                    ('Emission Factors'!$H$5:$H$488 = 'GHG emissions calculations'!$H2849),
                    0),
              MATCH('GHG emissions calculations'!Q$6, 'Emission Factors'!$E$5:$P$5, 0)) &lt;&gt; "",
        INDEX('Emission Factors'!$E$5:$P$488,
              MATCH(1,
                    ('Emission Factors'!$E$5:$E$488 = 'GHG emissions calculations'!$F2849) *
                    ('Emission Factors'!$H$5:$H$488 = 'GHG emissions calculations'!$H2849),
                    0),
              MATCH('GHG emissions calculations'!Q$6, 'Emission Factors'!$E$5:$P$5, 0)),
        ""),
    "")</f>
        <v>kgCO2e / k€</v>
      </c>
      <c r="R2849" s="311" t="str">
        <f t="array" ref="R2849">IFERROR(
    IF(
        INDEX('Emission Factors'!$E$5:$R$488,
              MATCH(1,
                    ('Emission Factors'!$E$5:$E$488 = 'GHG emissions calculations'!$F2849) *
                    ('Emission Factors'!$H$5:$H$488 = 'GHG emissions calculations'!$H2849),
                    0),
              MATCH('GHG emissions calculations'!R$6, 'Emission Factors'!$E$5:$R$5, 0)) &lt;&gt; "",
        INDEX('Emission Factors'!$E$5:$R$488,
              MATCH(1,
                    ('Emission Factors'!$E$5:$E$488 = 'GHG emissions calculations'!$F2849) *
                    ('Emission Factors'!$H$5:$H$488 = 'GHG emissions calculations'!$H2849),
                    0),
              MATCH('GHG emissions calculations'!R$6, 'Emission Factors'!$E$5:$R$5, 0)),
        ""),
    "")</f>
        <v>America</v>
      </c>
      <c r="S2849" s="312">
        <f t="shared" si="5"/>
        <v>0</v>
      </c>
      <c r="T2849" s="23"/>
    </row>
    <row r="2850" ht="15.75" customHeight="1" outlineLevel="2">
      <c r="A2850" s="23"/>
      <c r="B2850" s="71"/>
      <c r="C2850" s="71"/>
      <c r="D2850" s="71"/>
      <c r="E2850" s="314"/>
      <c r="F2850" s="316" t="str">
        <f>Lists!AY34</f>
        <v>Air and spacecraft and related machinery - Africa</v>
      </c>
      <c r="G2850" s="311" t="str">
        <f t="array" ref="G2850">XLOOKUP(1,('Emission Factors'!$E$5:$E$488='GHG emissions calculations'!$F2850)*('Emission Factors'!$H$5:$H$488='GHG emissions calculations'!$H2850),INDEX('Emission Factors'!$E$5:$T$488,0,MATCH('GHG emissions calculations'!G$2670,'Emission Factors'!$E$5:$T$5,0)),"",0)</f>
        <v/>
      </c>
      <c r="H2850" s="316" t="s">
        <v>238</v>
      </c>
      <c r="I2850" s="312" t="str">
        <f>IF(
    SUMIFS('Import data'!$L$25:$L$80,
           'Import data'!$J$25:$J$80, F2850,
           'Import data'!$G$25:$G$80, 'GHG emissions calculations'!$H2850,
           'Import data'!$I$25:$I$80,$E$2672) &lt;&gt; 0,
    SUMIFS('Import data'!$L$25:$L$80,
           'Import data'!$J$25:$J$80, F2850,
           'Import data'!$G$25:$G$80, 'GHG emissions calculations'!$H2850,
           'Import data'!$I$25:$I$80,$E$2672),
    ""
)</f>
        <v/>
      </c>
      <c r="J2850" s="311" t="str">
        <f t="array" ref="J2850">IF(
    XLOOKUP(F2850, 'Import data'!$J$26:$J$47, 'Import data'!$M$26:$M$47, "", 0) = "Please add the region-specific supplier emission factor or choose a different region available in the IAEG database.",
    "",
    XLOOKUP(F2850, 'Import data'!$J$26:$J$47, 'Import data'!$M$26:$M$47, "", 0)
)</f>
        <v/>
      </c>
      <c r="K2850" s="311" t="str">
        <f t="array" ref="K2850">IFERROR(
    XLOOKUP(F2850,
            _xlws.FILTER('Supplier Emission'!$G$55:$G$79,
                   ('Supplier Emission'!$D$55:$D$79=H2850) * ('Supplier Emission'!$F$55:$F$79=$E$2849)),
            _xlws.FILTER('Supplier Emission'!$I$55:$I$79,
                   ('Supplier Emission'!$D$55:$D$79=H2850) * ('Supplier Emission'!$F$55:$F$79=$E$2849)),
            ""),
    "")</f>
        <v/>
      </c>
      <c r="L2850" s="311" t="str">
        <f t="array" ref="L2850">IFERROR(
    XLOOKUP(F2850,
            _xlws.FILTER('Supplier Emission'!$G$55:$G$79,
                   ('Supplier Emission'!$D$55:$D$79=H2850) * ('Supplier Emission'!$F$55:$F$79=$E$2849)),
            _xlws.FILTER('Supplier Emission'!$J$55:$J$79,
                   ('Supplier Emission'!$D$55:$D$79=H2850) * ('Supplier Emission'!$F$55:$F$79=$E$2849)),
            ""),
    "")</f>
        <v/>
      </c>
      <c r="M2850" s="311" t="str">
        <f t="array" ref="M2850">IFERROR(
    XLOOKUP(F2850,
            _xlws.FILTER('Supplier Emission'!$G$55:$G$79,
                   ('Supplier Emission'!$D$55:$D$79=H2850) * ('Supplier Emission'!$F$55:$F$79=$E$2849)),
            _xlws.FILTER('Supplier Emission'!$M$55:$M$79,
                   ('Supplier Emission'!$D$55:$D$79=H2850) * ('Supplier Emission'!$F$55:$F$79=$E$2849)),
            ""),
    "")</f>
        <v/>
      </c>
      <c r="N2850" s="311" t="str">
        <f t="array" ref="N2850">IFERROR(
    XLOOKUP(F2850,
            _xlws.FILTER('Supplier Emission'!$G$55:$G$79,
                   ('Supplier Emission'!$D$55:$D$79=H2850) * ('Supplier Emission'!$F$55:$F$79=$E$2849)),
            _xlws.FILTER('Supplier Emission'!$H$55:$H$79,
                   ('Supplier Emission'!$D$55:$D$79=H2850) * ('Supplier Emission'!$F$55:$F$79=$E$2849)),
            ""),
    "")</f>
        <v/>
      </c>
      <c r="O2850" s="311" t="str">
        <f t="array" ref="O2850">XLOOKUP(1,('Emission Factors'!$E$5:$E$488='GHG emissions calculations'!$F2850)*('Emission Factors'!$H$5:$H$488='GHG emissions calculations'!$H2850),INDEX('Emission Factors'!$E$5:$T$488,0,MATCH('GHG emissions calculations'!O$6,'Emission Factors'!$E$5:$T$5,0)),"",0)</f>
        <v/>
      </c>
      <c r="P2850" s="313" t="str">
        <f t="array" ref="P2850">IFERROR(
    INDEX('Emission Factors'!$E$5:$P$488,
          MATCH(1,
                ('Emission Factors'!$E$5:$E$488 = 'GHG emissions calculations'!$F2850) *
                ('Emission Factors'!$H$5:$H$488 = 'GHG emissions calculations'!$H2850),
                0),
          MATCH('GHG emissions calculations'!P$6,'Emission Factors'!$E$5:$P$5,0)),
    "")</f>
        <v/>
      </c>
      <c r="Q2850" s="311" t="str">
        <f t="array" ref="Q2850">IFERROR(
    IF(
        INDEX('Emission Factors'!$E$5:$P$488,
              MATCH(1,
                    ('Emission Factors'!$E$5:$E$488 = 'GHG emissions calculations'!$F2850) *
                    ('Emission Factors'!$H$5:$H$488 = 'GHG emissions calculations'!$H2850),
                    0),
              MATCH('GHG emissions calculations'!Q$6, 'Emission Factors'!$E$5:$P$5, 0)) &lt;&gt; "",
        INDEX('Emission Factors'!$E$5:$P$488,
              MATCH(1,
                    ('Emission Factors'!$E$5:$E$488 = 'GHG emissions calculations'!$F2850) *
                    ('Emission Factors'!$H$5:$H$488 = 'GHG emissions calculations'!$H2850),
                    0),
              MATCH('GHG emissions calculations'!Q$6, 'Emission Factors'!$E$5:$P$5, 0)),
        ""),
    "")</f>
        <v/>
      </c>
      <c r="R2850" s="311" t="str">
        <f t="array" ref="R2850">IFERROR(
    IF(
        INDEX('Emission Factors'!$E$5:$R$488,
              MATCH(1,
                    ('Emission Factors'!$E$5:$E$488 = 'GHG emissions calculations'!$F2850) *
                    ('Emission Factors'!$H$5:$H$488 = 'GHG emissions calculations'!$H2850),
                    0),
              MATCH('GHG emissions calculations'!R$6, 'Emission Factors'!$E$5:$R$5, 0)) &lt;&gt; "",
        INDEX('Emission Factors'!$E$5:$R$488,
              MATCH(1,
                    ('Emission Factors'!$E$5:$E$488 = 'GHG emissions calculations'!$F2850) *
                    ('Emission Factors'!$H$5:$H$488 = 'GHG emissions calculations'!$H2850),
                    0),
              MATCH('GHG emissions calculations'!R$6, 'Emission Factors'!$E$5:$R$5, 0)),
        ""),
    "")</f>
        <v/>
      </c>
      <c r="S2850" s="312">
        <f t="shared" si="5"/>
        <v>0</v>
      </c>
      <c r="T2850" s="23"/>
    </row>
    <row r="2851" ht="15.75" customHeight="1" outlineLevel="2">
      <c r="A2851" s="23"/>
      <c r="B2851" s="71"/>
      <c r="C2851" s="71"/>
      <c r="D2851" s="71"/>
      <c r="E2851" s="314"/>
      <c r="F2851" s="316" t="str">
        <f>Lists!AY32</f>
        <v>Air and spacecraft and related machinery - America</v>
      </c>
      <c r="G2851" s="311" t="str">
        <f t="array" ref="G2851">XLOOKUP(1,('Emission Factors'!$E$5:$E$488='GHG emissions calculations'!$F2851)*('Emission Factors'!$H$5:$H$488='GHG emissions calculations'!$H2851),INDEX('Emission Factors'!$E$5:$T$488,0,MATCH('GHG emissions calculations'!G$2670,'Emission Factors'!$E$5:$T$5,0)),"",0)</f>
        <v/>
      </c>
      <c r="H2851" s="316" t="s">
        <v>238</v>
      </c>
      <c r="I2851" s="312" t="str">
        <f>IF(
    SUMIFS('Import data'!$L$25:$L$80,
           'Import data'!$J$25:$J$80, F2851,
           'Import data'!$G$25:$G$80, 'GHG emissions calculations'!$H2851,
           'Import data'!$I$25:$I$80,$E$2672) &lt;&gt; 0,
    SUMIFS('Import data'!$L$25:$L$80,
           'Import data'!$J$25:$J$80, F2851,
           'Import data'!$G$25:$G$80, 'GHG emissions calculations'!$H2851,
           'Import data'!$I$25:$I$80,$E$2672),
    ""
)</f>
        <v/>
      </c>
      <c r="J2851" s="311" t="str">
        <f t="array" ref="J2851">IF(
    XLOOKUP(F2851, 'Import data'!$J$26:$J$47, 'Import data'!$M$26:$M$47, "", 0) = "Please add the region-specific supplier emission factor or choose a different region available in the IAEG database.",
    "",
    XLOOKUP(F2851, 'Import data'!$J$26:$J$47, 'Import data'!$M$26:$M$47, "", 0)
)</f>
        <v/>
      </c>
      <c r="K2851" s="311" t="str">
        <f t="array" ref="K2851">IFERROR(
    XLOOKUP(F2851,
            _xlws.FILTER('Supplier Emission'!$G$55:$G$79,
                   ('Supplier Emission'!$D$55:$D$79=H2851) * ('Supplier Emission'!$F$55:$F$79=$E$2849)),
            _xlws.FILTER('Supplier Emission'!$I$55:$I$79,
                   ('Supplier Emission'!$D$55:$D$79=H2851) * ('Supplier Emission'!$F$55:$F$79=$E$2849)),
            ""),
    "")</f>
        <v/>
      </c>
      <c r="L2851" s="311" t="str">
        <f t="array" ref="L2851">IFERROR(
    XLOOKUP(F2851,
            _xlws.FILTER('Supplier Emission'!$G$55:$G$79,
                   ('Supplier Emission'!$D$55:$D$79=H2851) * ('Supplier Emission'!$F$55:$F$79=$E$2849)),
            _xlws.FILTER('Supplier Emission'!$J$55:$J$79,
                   ('Supplier Emission'!$D$55:$D$79=H2851) * ('Supplier Emission'!$F$55:$F$79=$E$2849)),
            ""),
    "")</f>
        <v/>
      </c>
      <c r="M2851" s="311" t="str">
        <f t="array" ref="M2851">IFERROR(
    XLOOKUP(F2851,
            _xlws.FILTER('Supplier Emission'!$G$55:$G$79,
                   ('Supplier Emission'!$D$55:$D$79=H2851) * ('Supplier Emission'!$F$55:$F$79=$E$2849)),
            _xlws.FILTER('Supplier Emission'!$M$55:$M$79,
                   ('Supplier Emission'!$D$55:$D$79=H2851) * ('Supplier Emission'!$F$55:$F$79=$E$2849)),
            ""),
    "")</f>
        <v/>
      </c>
      <c r="N2851" s="311" t="str">
        <f t="array" ref="N2851">IFERROR(
    XLOOKUP(F2851,
            _xlws.FILTER('Supplier Emission'!$G$55:$G$79,
                   ('Supplier Emission'!$D$55:$D$79=H2851) * ('Supplier Emission'!$F$55:$F$79=$E$2849)),
            _xlws.FILTER('Supplier Emission'!$H$55:$H$79,
                   ('Supplier Emission'!$D$55:$D$79=H2851) * ('Supplier Emission'!$F$55:$F$79=$E$2849)),
            ""),
    "")</f>
        <v/>
      </c>
      <c r="O2851" s="311" t="str">
        <f t="array" ref="O2851">XLOOKUP(1,('Emission Factors'!$E$5:$E$488='GHG emissions calculations'!$F2851)*('Emission Factors'!$H$5:$H$488='GHG emissions calculations'!$H2851),INDEX('Emission Factors'!$E$5:$T$488,0,MATCH('GHG emissions calculations'!O$6,'Emission Factors'!$E$5:$T$5,0)),"",0)</f>
        <v/>
      </c>
      <c r="P2851" s="313" t="str">
        <f t="array" ref="P2851">IFERROR(
    INDEX('Emission Factors'!$E$5:$P$488,
          MATCH(1,
                ('Emission Factors'!$E$5:$E$488 = 'GHG emissions calculations'!$F2851) *
                ('Emission Factors'!$H$5:$H$488 = 'GHG emissions calculations'!$H2851),
                0),
          MATCH('GHG emissions calculations'!P$6,'Emission Factors'!$E$5:$P$5,0)),
    "")</f>
        <v/>
      </c>
      <c r="Q2851" s="311" t="str">
        <f t="array" ref="Q2851">IFERROR(
    IF(
        INDEX('Emission Factors'!$E$5:$P$488,
              MATCH(1,
                    ('Emission Factors'!$E$5:$E$488 = 'GHG emissions calculations'!$F2851) *
                    ('Emission Factors'!$H$5:$H$488 = 'GHG emissions calculations'!$H2851),
                    0),
              MATCH('GHG emissions calculations'!Q$6, 'Emission Factors'!$E$5:$P$5, 0)) &lt;&gt; "",
        INDEX('Emission Factors'!$E$5:$P$488,
              MATCH(1,
                    ('Emission Factors'!$E$5:$E$488 = 'GHG emissions calculations'!$F2851) *
                    ('Emission Factors'!$H$5:$H$488 = 'GHG emissions calculations'!$H2851),
                    0),
              MATCH('GHG emissions calculations'!Q$6, 'Emission Factors'!$E$5:$P$5, 0)),
        ""),
    "")</f>
        <v/>
      </c>
      <c r="R2851" s="311" t="str">
        <f t="array" ref="R2851">IFERROR(
    IF(
        INDEX('Emission Factors'!$E$5:$R$488,
              MATCH(1,
                    ('Emission Factors'!$E$5:$E$488 = 'GHG emissions calculations'!$F2851) *
                    ('Emission Factors'!$H$5:$H$488 = 'GHG emissions calculations'!$H2851),
                    0),
              MATCH('GHG emissions calculations'!R$6, 'Emission Factors'!$E$5:$R$5, 0)) &lt;&gt; "",
        INDEX('Emission Factors'!$E$5:$R$488,
              MATCH(1,
                    ('Emission Factors'!$E$5:$E$488 = 'GHG emissions calculations'!$F2851) *
                    ('Emission Factors'!$H$5:$H$488 = 'GHG emissions calculations'!$H2851),
                    0),
              MATCH('GHG emissions calculations'!R$6, 'Emission Factors'!$E$5:$R$5, 0)),
        ""),
    "")</f>
        <v/>
      </c>
      <c r="S2851" s="312">
        <f t="shared" si="5"/>
        <v>0</v>
      </c>
      <c r="T2851" s="23"/>
    </row>
    <row r="2852" ht="15.75" customHeight="1" outlineLevel="2">
      <c r="A2852" s="23"/>
      <c r="B2852" s="71"/>
      <c r="C2852" s="71"/>
      <c r="D2852" s="71"/>
      <c r="E2852" s="314"/>
      <c r="F2852" s="316" t="str">
        <f>Lists!AY35</f>
        <v>Air and spacecraft and related machinery - Asia</v>
      </c>
      <c r="G2852" s="311" t="str">
        <f t="array" ref="G2852">XLOOKUP(1,('Emission Factors'!$E$5:$E$488='GHG emissions calculations'!$F2852)*('Emission Factors'!$H$5:$H$488='GHG emissions calculations'!$H2852),INDEX('Emission Factors'!$E$5:$T$488,0,MATCH('GHG emissions calculations'!G$2670,'Emission Factors'!$E$5:$T$5,0)),"",0)</f>
        <v/>
      </c>
      <c r="H2852" s="316" t="s">
        <v>238</v>
      </c>
      <c r="I2852" s="312" t="str">
        <f>IF(
    SUMIFS('Import data'!$L$25:$L$80,
           'Import data'!$J$25:$J$80, F2852,
           'Import data'!$G$25:$G$80, 'GHG emissions calculations'!$H2852,
           'Import data'!$I$25:$I$80,$E$2672) &lt;&gt; 0,
    SUMIFS('Import data'!$L$25:$L$80,
           'Import data'!$J$25:$J$80, F2852,
           'Import data'!$G$25:$G$80, 'GHG emissions calculations'!$H2852,
           'Import data'!$I$25:$I$80,$E$2672),
    ""
)</f>
        <v/>
      </c>
      <c r="J2852" s="311" t="str">
        <f t="array" ref="J2852">IF(
    XLOOKUP(F2852, 'Import data'!$J$26:$J$47, 'Import data'!$M$26:$M$47, "", 0) = "Please add the region-specific supplier emission factor or choose a different region available in the IAEG database.",
    "",
    XLOOKUP(F2852, 'Import data'!$J$26:$J$47, 'Import data'!$M$26:$M$47, "", 0)
)</f>
        <v/>
      </c>
      <c r="K2852" s="311" t="str">
        <f t="array" ref="K2852">IFERROR(
    XLOOKUP(F2852,
            _xlws.FILTER('Supplier Emission'!$G$55:$G$79,
                   ('Supplier Emission'!$D$55:$D$79=H2852) * ('Supplier Emission'!$F$55:$F$79=$E$2849)),
            _xlws.FILTER('Supplier Emission'!$I$55:$I$79,
                   ('Supplier Emission'!$D$55:$D$79=H2852) * ('Supplier Emission'!$F$55:$F$79=$E$2849)),
            ""),
    "")</f>
        <v/>
      </c>
      <c r="L2852" s="311" t="str">
        <f t="array" ref="L2852">IFERROR(
    XLOOKUP(F2852,
            _xlws.FILTER('Supplier Emission'!$G$55:$G$79,
                   ('Supplier Emission'!$D$55:$D$79=H2852) * ('Supplier Emission'!$F$55:$F$79=$E$2849)),
            _xlws.FILTER('Supplier Emission'!$J$55:$J$79,
                   ('Supplier Emission'!$D$55:$D$79=H2852) * ('Supplier Emission'!$F$55:$F$79=$E$2849)),
            ""),
    "")</f>
        <v/>
      </c>
      <c r="M2852" s="311" t="str">
        <f t="array" ref="M2852">IFERROR(
    XLOOKUP(F2852,
            _xlws.FILTER('Supplier Emission'!$G$55:$G$79,
                   ('Supplier Emission'!$D$55:$D$79=H2852) * ('Supplier Emission'!$F$55:$F$79=$E$2849)),
            _xlws.FILTER('Supplier Emission'!$M$55:$M$79,
                   ('Supplier Emission'!$D$55:$D$79=H2852) * ('Supplier Emission'!$F$55:$F$79=$E$2849)),
            ""),
    "")</f>
        <v/>
      </c>
      <c r="N2852" s="311" t="str">
        <f t="array" ref="N2852">IFERROR(
    XLOOKUP(F2852,
            _xlws.FILTER('Supplier Emission'!$G$55:$G$79,
                   ('Supplier Emission'!$D$55:$D$79=H2852) * ('Supplier Emission'!$F$55:$F$79=$E$2849)),
            _xlws.FILTER('Supplier Emission'!$H$55:$H$79,
                   ('Supplier Emission'!$D$55:$D$79=H2852) * ('Supplier Emission'!$F$55:$F$79=$E$2849)),
            ""),
    "")</f>
        <v/>
      </c>
      <c r="O2852" s="311" t="str">
        <f t="array" ref="O2852">XLOOKUP(1,('Emission Factors'!$E$5:$E$488='GHG emissions calculations'!$F2852)*('Emission Factors'!$H$5:$H$488='GHG emissions calculations'!$H2852),INDEX('Emission Factors'!$E$5:$T$488,0,MATCH('GHG emissions calculations'!O$6,'Emission Factors'!$E$5:$T$5,0)),"",0)</f>
        <v/>
      </c>
      <c r="P2852" s="313" t="str">
        <f t="array" ref="P2852">IFERROR(
    INDEX('Emission Factors'!$E$5:$P$488,
          MATCH(1,
                ('Emission Factors'!$E$5:$E$488 = 'GHG emissions calculations'!$F2852) *
                ('Emission Factors'!$H$5:$H$488 = 'GHG emissions calculations'!$H2852),
                0),
          MATCH('GHG emissions calculations'!P$6,'Emission Factors'!$E$5:$P$5,0)),
    "")</f>
        <v/>
      </c>
      <c r="Q2852" s="311" t="str">
        <f t="array" ref="Q2852">IFERROR(
    IF(
        INDEX('Emission Factors'!$E$5:$P$488,
              MATCH(1,
                    ('Emission Factors'!$E$5:$E$488 = 'GHG emissions calculations'!$F2852) *
                    ('Emission Factors'!$H$5:$H$488 = 'GHG emissions calculations'!$H2852),
                    0),
              MATCH('GHG emissions calculations'!Q$6, 'Emission Factors'!$E$5:$P$5, 0)) &lt;&gt; "",
        INDEX('Emission Factors'!$E$5:$P$488,
              MATCH(1,
                    ('Emission Factors'!$E$5:$E$488 = 'GHG emissions calculations'!$F2852) *
                    ('Emission Factors'!$H$5:$H$488 = 'GHG emissions calculations'!$H2852),
                    0),
              MATCH('GHG emissions calculations'!Q$6, 'Emission Factors'!$E$5:$P$5, 0)),
        ""),
    "")</f>
        <v/>
      </c>
      <c r="R2852" s="311" t="str">
        <f t="array" ref="R2852">IFERROR(
    IF(
        INDEX('Emission Factors'!$E$5:$R$488,
              MATCH(1,
                    ('Emission Factors'!$E$5:$E$488 = 'GHG emissions calculations'!$F2852) *
                    ('Emission Factors'!$H$5:$H$488 = 'GHG emissions calculations'!$H2852),
                    0),
              MATCH('GHG emissions calculations'!R$6, 'Emission Factors'!$E$5:$R$5, 0)) &lt;&gt; "",
        INDEX('Emission Factors'!$E$5:$R$488,
              MATCH(1,
                    ('Emission Factors'!$E$5:$E$488 = 'GHG emissions calculations'!$F2852) *
                    ('Emission Factors'!$H$5:$H$488 = 'GHG emissions calculations'!$H2852),
                    0),
              MATCH('GHG emissions calculations'!R$6, 'Emission Factors'!$E$5:$R$5, 0)),
        ""),
    "")</f>
        <v/>
      </c>
      <c r="S2852" s="312">
        <f t="shared" si="5"/>
        <v>0</v>
      </c>
      <c r="T2852" s="23"/>
    </row>
    <row r="2853" ht="15.75" customHeight="1" outlineLevel="2">
      <c r="A2853" s="23"/>
      <c r="B2853" s="71"/>
      <c r="C2853" s="71"/>
      <c r="D2853" s="71"/>
      <c r="E2853" s="314"/>
      <c r="F2853" s="316" t="str">
        <f>Lists!AY33</f>
        <v>Air and spacecraft and related machinery - Europe</v>
      </c>
      <c r="G2853" s="311">
        <f t="array" ref="G2853">XLOOKUP(1,('Emission Factors'!$E$5:$E$488='GHG emissions calculations'!$F2853)*('Emission Factors'!$H$5:$H$488='GHG emissions calculations'!$H2853),INDEX('Emission Factors'!$E$5:$T$488,0,MATCH('GHG emissions calculations'!G$2670,'Emission Factors'!$E$5:$T$5,0)),"",0)</f>
        <v>3</v>
      </c>
      <c r="H2853" s="316" t="s">
        <v>238</v>
      </c>
      <c r="I2853" s="312" t="str">
        <f>IF(
    SUMIFS('Import data'!$L$25:$L$80,
           'Import data'!$J$25:$J$80, F2853,
           'Import data'!$G$25:$G$80, 'GHG emissions calculations'!$H2853,
           'Import data'!$I$25:$I$80,$E$2672) &lt;&gt; 0,
    SUMIFS('Import data'!$L$25:$L$80,
           'Import data'!$J$25:$J$80, F2853,
           'Import data'!$G$25:$G$80, 'GHG emissions calculations'!$H2853,
           'Import data'!$I$25:$I$80,$E$2672),
    ""
)</f>
        <v/>
      </c>
      <c r="J2853" s="311" t="str">
        <f t="array" ref="J2853">IF(
    XLOOKUP(F2853, 'Import data'!$J$26:$J$47, 'Import data'!$M$26:$M$47, "", 0) = "Please add the region-specific supplier emission factor or choose a different region available in the IAEG database.",
    "",
    XLOOKUP(F2853, 'Import data'!$J$26:$J$47, 'Import data'!$M$26:$M$47, "", 0)
)</f>
        <v/>
      </c>
      <c r="K2853" s="311" t="str">
        <f t="array" ref="K2853">IFERROR(
    XLOOKUP(F2853,
            _xlws.FILTER('Supplier Emission'!$G$55:$G$79,
                   ('Supplier Emission'!$D$55:$D$79=H2853) * ('Supplier Emission'!$F$55:$F$79=$E$2849)),
            _xlws.FILTER('Supplier Emission'!$I$55:$I$79,
                   ('Supplier Emission'!$D$55:$D$79=H2853) * ('Supplier Emission'!$F$55:$F$79=$E$2849)),
            ""),
    "")</f>
        <v/>
      </c>
      <c r="L2853" s="311" t="str">
        <f t="array" ref="L2853">IFERROR(
    XLOOKUP(F2853,
            _xlws.FILTER('Supplier Emission'!$G$55:$G$79,
                   ('Supplier Emission'!$D$55:$D$79=H2853) * ('Supplier Emission'!$F$55:$F$79=$E$2849)),
            _xlws.FILTER('Supplier Emission'!$J$55:$J$79,
                   ('Supplier Emission'!$D$55:$D$79=H2853) * ('Supplier Emission'!$F$55:$F$79=$E$2849)),
            ""),
    "")</f>
        <v/>
      </c>
      <c r="M2853" s="311" t="str">
        <f t="array" ref="M2853">IFERROR(
    XLOOKUP(F2853,
            _xlws.FILTER('Supplier Emission'!$G$55:$G$79,
                   ('Supplier Emission'!$D$55:$D$79=H2853) * ('Supplier Emission'!$F$55:$F$79=$E$2849)),
            _xlws.FILTER('Supplier Emission'!$M$55:$M$79,
                   ('Supplier Emission'!$D$55:$D$79=H2853) * ('Supplier Emission'!$F$55:$F$79=$E$2849)),
            ""),
    "")</f>
        <v/>
      </c>
      <c r="N2853" s="311" t="str">
        <f t="array" ref="N2853">IFERROR(
    XLOOKUP(F2853,
            _xlws.FILTER('Supplier Emission'!$G$55:$G$79,
                   ('Supplier Emission'!$D$55:$D$79=H2853) * ('Supplier Emission'!$F$55:$F$79=$E$2849)),
            _xlws.FILTER('Supplier Emission'!$H$55:$H$79,
                   ('Supplier Emission'!$D$55:$D$79=H2853) * ('Supplier Emission'!$F$55:$F$79=$E$2849)),
            ""),
    "")</f>
        <v/>
      </c>
      <c r="O2853" s="311" t="str">
        <f t="array" ref="O2853">XLOOKUP(1,('Emission Factors'!$E$5:$E$488='GHG emissions calculations'!$F2853)*('Emission Factors'!$H$5:$H$488='GHG emissions calculations'!$H2853),INDEX('Emission Factors'!$E$5:$T$488,0,MATCH('GHG emissions calculations'!O$6,'Emission Factors'!$E$5:$T$5,0)),"",0)</f>
        <v>Air and spacecraft and related machinery</v>
      </c>
      <c r="P2853" s="313">
        <f t="array" ref="P2853">IFERROR(
    INDEX('Emission Factors'!$E$5:$P$488,
          MATCH(1,
                ('Emission Factors'!$E$5:$E$488 = 'GHG emissions calculations'!$F2853) *
                ('Emission Factors'!$H$5:$H$488 = 'GHG emissions calculations'!$H2853),
                0),
          MATCH('GHG emissions calculations'!P$6,'Emission Factors'!$E$5:$P$5,0)),
    "")</f>
        <v>315.61</v>
      </c>
      <c r="Q2853" s="311" t="str">
        <f t="array" ref="Q2853">IFERROR(
    IF(
        INDEX('Emission Factors'!$E$5:$P$488,
              MATCH(1,
                    ('Emission Factors'!$E$5:$E$488 = 'GHG emissions calculations'!$F2853) *
                    ('Emission Factors'!$H$5:$H$488 = 'GHG emissions calculations'!$H2853),
                    0),
              MATCH('GHG emissions calculations'!Q$6, 'Emission Factors'!$E$5:$P$5, 0)) &lt;&gt; "",
        INDEX('Emission Factors'!$E$5:$P$488,
              MATCH(1,
                    ('Emission Factors'!$E$5:$E$488 = 'GHG emissions calculations'!$F2853) *
                    ('Emission Factors'!$H$5:$H$488 = 'GHG emissions calculations'!$H2853),
                    0),
              MATCH('GHG emissions calculations'!Q$6, 'Emission Factors'!$E$5:$P$5, 0)),
        ""),
    "")</f>
        <v>kgCO2e / k€</v>
      </c>
      <c r="R2853" s="311" t="str">
        <f t="array" ref="R2853">IFERROR(
    IF(
        INDEX('Emission Factors'!$E$5:$R$488,
              MATCH(1,
                    ('Emission Factors'!$E$5:$E$488 = 'GHG emissions calculations'!$F2853) *
                    ('Emission Factors'!$H$5:$H$488 = 'GHG emissions calculations'!$H2853),
                    0),
              MATCH('GHG emissions calculations'!R$6, 'Emission Factors'!$E$5:$R$5, 0)) &lt;&gt; "",
        INDEX('Emission Factors'!$E$5:$R$488,
              MATCH(1,
                    ('Emission Factors'!$E$5:$E$488 = 'GHG emissions calculations'!$F2853) *
                    ('Emission Factors'!$H$5:$H$488 = 'GHG emissions calculations'!$H2853),
                    0),
              MATCH('GHG emissions calculations'!R$6, 'Emission Factors'!$E$5:$R$5, 0)),
        ""),
    "")</f>
        <v>Europe</v>
      </c>
      <c r="S2853" s="312">
        <f t="shared" si="5"/>
        <v>0</v>
      </c>
      <c r="T2853" s="23"/>
    </row>
    <row r="2854" ht="15.75" customHeight="1" outlineLevel="2">
      <c r="A2854" s="23"/>
      <c r="B2854" s="71"/>
      <c r="C2854" s="71"/>
      <c r="D2854" s="71"/>
      <c r="E2854" s="314"/>
      <c r="F2854" s="316" t="str">
        <f>Lists!AY38</f>
        <v>Air and spacecraft and related machinery - Global or unspecified region</v>
      </c>
      <c r="G2854" s="311" t="str">
        <f t="array" ref="G2854">XLOOKUP(1,('Emission Factors'!$E$5:$E$488='GHG emissions calculations'!$F2854)*('Emission Factors'!$H$5:$H$488='GHG emissions calculations'!$H2854),INDEX('Emission Factors'!$E$5:$T$488,0,MATCH('GHG emissions calculations'!G$2670,'Emission Factors'!$E$5:$T$5,0)),"",0)</f>
        <v/>
      </c>
      <c r="H2854" s="316" t="s">
        <v>238</v>
      </c>
      <c r="I2854" s="312" t="str">
        <f>IF(
    SUMIFS('Import data'!$L$25:$L$80,
           'Import data'!$J$25:$J$80, F2854,
           'Import data'!$G$25:$G$80, 'GHG emissions calculations'!$H2854,
           'Import data'!$I$25:$I$80,$E$2672) &lt;&gt; 0,
    SUMIFS('Import data'!$L$25:$L$80,
           'Import data'!$J$25:$J$80, F2854,
           'Import data'!$G$25:$G$80, 'GHG emissions calculations'!$H2854,
           'Import data'!$I$25:$I$80,$E$2672),
    ""
)</f>
        <v/>
      </c>
      <c r="J2854" s="311" t="str">
        <f t="array" ref="J2854">IF(
    XLOOKUP(F2854, 'Import data'!$J$26:$J$47, 'Import data'!$M$26:$M$47, "", 0) = "Please add the region-specific supplier emission factor or choose a different region available in the IAEG database.",
    "",
    XLOOKUP(F2854, 'Import data'!$J$26:$J$47, 'Import data'!$M$26:$M$47, "", 0)
)</f>
        <v/>
      </c>
      <c r="K2854" s="311" t="str">
        <f t="array" ref="K2854">IFERROR(
    XLOOKUP(F2854,
            _xlws.FILTER('Supplier Emission'!$G$55:$G$79,
                   ('Supplier Emission'!$D$55:$D$79=H2854) * ('Supplier Emission'!$F$55:$F$79=$E$2849)),
            _xlws.FILTER('Supplier Emission'!$I$55:$I$79,
                   ('Supplier Emission'!$D$55:$D$79=H2854) * ('Supplier Emission'!$F$55:$F$79=$E$2849)),
            ""),
    "")</f>
        <v/>
      </c>
      <c r="L2854" s="311" t="str">
        <f t="array" ref="L2854">IFERROR(
    XLOOKUP(F2854,
            _xlws.FILTER('Supplier Emission'!$G$55:$G$79,
                   ('Supplier Emission'!$D$55:$D$79=H2854) * ('Supplier Emission'!$F$55:$F$79=$E$2849)),
            _xlws.FILTER('Supplier Emission'!$J$55:$J$79,
                   ('Supplier Emission'!$D$55:$D$79=H2854) * ('Supplier Emission'!$F$55:$F$79=$E$2849)),
            ""),
    "")</f>
        <v/>
      </c>
      <c r="M2854" s="311" t="str">
        <f t="array" ref="M2854">IFERROR(
    XLOOKUP(F2854,
            _xlws.FILTER('Supplier Emission'!$G$55:$G$79,
                   ('Supplier Emission'!$D$55:$D$79=H2854) * ('Supplier Emission'!$F$55:$F$79=$E$2849)),
            _xlws.FILTER('Supplier Emission'!$M$55:$M$79,
                   ('Supplier Emission'!$D$55:$D$79=H2854) * ('Supplier Emission'!$F$55:$F$79=$E$2849)),
            ""),
    "")</f>
        <v/>
      </c>
      <c r="N2854" s="311" t="str">
        <f t="array" ref="N2854">IFERROR(
    XLOOKUP(F2854,
            _xlws.FILTER('Supplier Emission'!$G$55:$G$79,
                   ('Supplier Emission'!$D$55:$D$79=H2854) * ('Supplier Emission'!$F$55:$F$79=$E$2849)),
            _xlws.FILTER('Supplier Emission'!$H$55:$H$79,
                   ('Supplier Emission'!$D$55:$D$79=H2854) * ('Supplier Emission'!$F$55:$F$79=$E$2849)),
            ""),
    "")</f>
        <v/>
      </c>
      <c r="O2854" s="311" t="str">
        <f t="array" ref="O2854">XLOOKUP(1,('Emission Factors'!$E$5:$E$488='GHG emissions calculations'!$F2854)*('Emission Factors'!$H$5:$H$488='GHG emissions calculations'!$H2854),INDEX('Emission Factors'!$E$5:$T$488,0,MATCH('GHG emissions calculations'!O$6,'Emission Factors'!$E$5:$T$5,0)),"",0)</f>
        <v/>
      </c>
      <c r="P2854" s="313" t="str">
        <f t="array" ref="P2854">IFERROR(
    INDEX('Emission Factors'!$E$5:$P$488,
          MATCH(1,
                ('Emission Factors'!$E$5:$E$488 = 'GHG emissions calculations'!$F2854) *
                ('Emission Factors'!$H$5:$H$488 = 'GHG emissions calculations'!$H2854),
                0),
          MATCH('GHG emissions calculations'!P$6,'Emission Factors'!$E$5:$P$5,0)),
    "")</f>
        <v/>
      </c>
      <c r="Q2854" s="311" t="str">
        <f t="array" ref="Q2854">IFERROR(
    IF(
        INDEX('Emission Factors'!$E$5:$P$488,
              MATCH(1,
                    ('Emission Factors'!$E$5:$E$488 = 'GHG emissions calculations'!$F2854) *
                    ('Emission Factors'!$H$5:$H$488 = 'GHG emissions calculations'!$H2854),
                    0),
              MATCH('GHG emissions calculations'!Q$6, 'Emission Factors'!$E$5:$P$5, 0)) &lt;&gt; "",
        INDEX('Emission Factors'!$E$5:$P$488,
              MATCH(1,
                    ('Emission Factors'!$E$5:$E$488 = 'GHG emissions calculations'!$F2854) *
                    ('Emission Factors'!$H$5:$H$488 = 'GHG emissions calculations'!$H2854),
                    0),
              MATCH('GHG emissions calculations'!Q$6, 'Emission Factors'!$E$5:$P$5, 0)),
        ""),
    "")</f>
        <v/>
      </c>
      <c r="R2854" s="311" t="str">
        <f t="array" ref="R2854">IFERROR(
    IF(
        INDEX('Emission Factors'!$E$5:$R$488,
              MATCH(1,
                    ('Emission Factors'!$E$5:$E$488 = 'GHG emissions calculations'!$F2854) *
                    ('Emission Factors'!$H$5:$H$488 = 'GHG emissions calculations'!$H2854),
                    0),
              MATCH('GHG emissions calculations'!R$6, 'Emission Factors'!$E$5:$R$5, 0)) &lt;&gt; "",
        INDEX('Emission Factors'!$E$5:$R$488,
              MATCH(1,
                    ('Emission Factors'!$E$5:$E$488 = 'GHG emissions calculations'!$F2854) *
                    ('Emission Factors'!$H$5:$H$488 = 'GHG emissions calculations'!$H2854),
                    0),
              MATCH('GHG emissions calculations'!R$6, 'Emission Factors'!$E$5:$R$5, 0)),
        ""),
    "")</f>
        <v/>
      </c>
      <c r="S2854" s="312">
        <f t="shared" si="5"/>
        <v>0</v>
      </c>
      <c r="T2854" s="23"/>
    </row>
    <row r="2855" ht="15.75" customHeight="1" outlineLevel="2">
      <c r="A2855" s="23"/>
      <c r="B2855" s="71"/>
      <c r="C2855" s="71"/>
      <c r="D2855" s="71"/>
      <c r="E2855" s="314"/>
      <c r="F2855" s="316" t="str">
        <f>Lists!AY37</f>
        <v>Air and spacecraft and related machinery - Middle East</v>
      </c>
      <c r="G2855" s="311" t="str">
        <f t="array" ref="G2855">XLOOKUP(1,('Emission Factors'!$E$5:$E$488='GHG emissions calculations'!$F2855)*('Emission Factors'!$H$5:$H$488='GHG emissions calculations'!$H2855),INDEX('Emission Factors'!$E$5:$T$488,0,MATCH('GHG emissions calculations'!G$2670,'Emission Factors'!$E$5:$T$5,0)),"",0)</f>
        <v/>
      </c>
      <c r="H2855" s="316" t="s">
        <v>238</v>
      </c>
      <c r="I2855" s="312" t="str">
        <f>IF(
    SUMIFS('Import data'!$L$25:$L$80,
           'Import data'!$J$25:$J$80, F2855,
           'Import data'!$G$25:$G$80, 'GHG emissions calculations'!$H2855,
           'Import data'!$I$25:$I$80,$E$2672) &lt;&gt; 0,
    SUMIFS('Import data'!$L$25:$L$80,
           'Import data'!$J$25:$J$80, F2855,
           'Import data'!$G$25:$G$80, 'GHG emissions calculations'!$H2855,
           'Import data'!$I$25:$I$80,$E$2672),
    ""
)</f>
        <v/>
      </c>
      <c r="J2855" s="311" t="str">
        <f t="array" ref="J2855">IF(
    XLOOKUP(F2855, 'Import data'!$J$26:$J$47, 'Import data'!$M$26:$M$47, "", 0) = "Please add the region-specific supplier emission factor or choose a different region available in the IAEG database.",
    "",
    XLOOKUP(F2855, 'Import data'!$J$26:$J$47, 'Import data'!$M$26:$M$47, "", 0)
)</f>
        <v/>
      </c>
      <c r="K2855" s="311" t="str">
        <f t="array" ref="K2855">IFERROR(
    XLOOKUP(F2855,
            _xlws.FILTER('Supplier Emission'!$G$55:$G$79,
                   ('Supplier Emission'!$D$55:$D$79=H2855) * ('Supplier Emission'!$F$55:$F$79=$E$2849)),
            _xlws.FILTER('Supplier Emission'!$I$55:$I$79,
                   ('Supplier Emission'!$D$55:$D$79=H2855) * ('Supplier Emission'!$F$55:$F$79=$E$2849)),
            ""),
    "")</f>
        <v/>
      </c>
      <c r="L2855" s="311" t="str">
        <f t="array" ref="L2855">IFERROR(
    XLOOKUP(F2855,
            _xlws.FILTER('Supplier Emission'!$G$55:$G$79,
                   ('Supplier Emission'!$D$55:$D$79=H2855) * ('Supplier Emission'!$F$55:$F$79=$E$2849)),
            _xlws.FILTER('Supplier Emission'!$J$55:$J$79,
                   ('Supplier Emission'!$D$55:$D$79=H2855) * ('Supplier Emission'!$F$55:$F$79=$E$2849)),
            ""),
    "")</f>
        <v/>
      </c>
      <c r="M2855" s="311" t="str">
        <f t="array" ref="M2855">IFERROR(
    XLOOKUP(F2855,
            _xlws.FILTER('Supplier Emission'!$G$55:$G$79,
                   ('Supplier Emission'!$D$55:$D$79=H2855) * ('Supplier Emission'!$F$55:$F$79=$E$2849)),
            _xlws.FILTER('Supplier Emission'!$M$55:$M$79,
                   ('Supplier Emission'!$D$55:$D$79=H2855) * ('Supplier Emission'!$F$55:$F$79=$E$2849)),
            ""),
    "")</f>
        <v/>
      </c>
      <c r="N2855" s="311" t="str">
        <f t="array" ref="N2855">IFERROR(
    XLOOKUP(F2855,
            _xlws.FILTER('Supplier Emission'!$G$55:$G$79,
                   ('Supplier Emission'!$D$55:$D$79=H2855) * ('Supplier Emission'!$F$55:$F$79=$E$2849)),
            _xlws.FILTER('Supplier Emission'!$H$55:$H$79,
                   ('Supplier Emission'!$D$55:$D$79=H2855) * ('Supplier Emission'!$F$55:$F$79=$E$2849)),
            ""),
    "")</f>
        <v/>
      </c>
      <c r="O2855" s="311" t="str">
        <f t="array" ref="O2855">XLOOKUP(1,('Emission Factors'!$E$5:$E$488='GHG emissions calculations'!$F2855)*('Emission Factors'!$H$5:$H$488='GHG emissions calculations'!$H2855),INDEX('Emission Factors'!$E$5:$T$488,0,MATCH('GHG emissions calculations'!O$6,'Emission Factors'!$E$5:$T$5,0)),"",0)</f>
        <v/>
      </c>
      <c r="P2855" s="313" t="str">
        <f t="array" ref="P2855">IFERROR(
    INDEX('Emission Factors'!$E$5:$P$488,
          MATCH(1,
                ('Emission Factors'!$E$5:$E$488 = 'GHG emissions calculations'!$F2855) *
                ('Emission Factors'!$H$5:$H$488 = 'GHG emissions calculations'!$H2855),
                0),
          MATCH('GHG emissions calculations'!P$6,'Emission Factors'!$E$5:$P$5,0)),
    "")</f>
        <v/>
      </c>
      <c r="Q2855" s="311" t="str">
        <f t="array" ref="Q2855">IFERROR(
    IF(
        INDEX('Emission Factors'!$E$5:$P$488,
              MATCH(1,
                    ('Emission Factors'!$E$5:$E$488 = 'GHG emissions calculations'!$F2855) *
                    ('Emission Factors'!$H$5:$H$488 = 'GHG emissions calculations'!$H2855),
                    0),
              MATCH('GHG emissions calculations'!Q$6, 'Emission Factors'!$E$5:$P$5, 0)) &lt;&gt; "",
        INDEX('Emission Factors'!$E$5:$P$488,
              MATCH(1,
                    ('Emission Factors'!$E$5:$E$488 = 'GHG emissions calculations'!$F2855) *
                    ('Emission Factors'!$H$5:$H$488 = 'GHG emissions calculations'!$H2855),
                    0),
              MATCH('GHG emissions calculations'!Q$6, 'Emission Factors'!$E$5:$P$5, 0)),
        ""),
    "")</f>
        <v/>
      </c>
      <c r="R2855" s="311" t="str">
        <f t="array" ref="R2855">IFERROR(
    IF(
        INDEX('Emission Factors'!$E$5:$R$488,
              MATCH(1,
                    ('Emission Factors'!$E$5:$E$488 = 'GHG emissions calculations'!$F2855) *
                    ('Emission Factors'!$H$5:$H$488 = 'GHG emissions calculations'!$H2855),
                    0),
              MATCH('GHG emissions calculations'!R$6, 'Emission Factors'!$E$5:$R$5, 0)) &lt;&gt; "",
        INDEX('Emission Factors'!$E$5:$R$488,
              MATCH(1,
                    ('Emission Factors'!$E$5:$E$488 = 'GHG emissions calculations'!$F2855) *
                    ('Emission Factors'!$H$5:$H$488 = 'GHG emissions calculations'!$H2855),
                    0),
              MATCH('GHG emissions calculations'!R$6, 'Emission Factors'!$E$5:$R$5, 0)),
        ""),
    "")</f>
        <v/>
      </c>
      <c r="S2855" s="312">
        <f t="shared" si="5"/>
        <v>0</v>
      </c>
      <c r="T2855" s="23"/>
    </row>
    <row r="2856" ht="15.75" customHeight="1" outlineLevel="2">
      <c r="A2856" s="23"/>
      <c r="B2856" s="71"/>
      <c r="C2856" s="71"/>
      <c r="D2856" s="71"/>
      <c r="E2856" s="314"/>
      <c r="F2856" s="316" t="str">
        <f>Lists!AY36</f>
        <v>Air and spacecraft and related machinery - Oceania</v>
      </c>
      <c r="G2856" s="311" t="str">
        <f t="array" ref="G2856">XLOOKUP(1,('Emission Factors'!$E$5:$E$488='GHG emissions calculations'!$F2856)*('Emission Factors'!$H$5:$H$488='GHG emissions calculations'!$H2856),INDEX('Emission Factors'!$E$5:$T$488,0,MATCH('GHG emissions calculations'!G$2670,'Emission Factors'!$E$5:$T$5,0)),"",0)</f>
        <v/>
      </c>
      <c r="H2856" s="316" t="s">
        <v>238</v>
      </c>
      <c r="I2856" s="312" t="str">
        <f>IF(
    SUMIFS('Import data'!$L$25:$L$80,
           'Import data'!$J$25:$J$80, F2856,
           'Import data'!$G$25:$G$80, 'GHG emissions calculations'!$H2856,
           'Import data'!$I$25:$I$80,$E$2672) &lt;&gt; 0,
    SUMIFS('Import data'!$L$25:$L$80,
           'Import data'!$J$25:$J$80, F2856,
           'Import data'!$G$25:$G$80, 'GHG emissions calculations'!$H2856,
           'Import data'!$I$25:$I$80,$E$2672),
    ""
)</f>
        <v/>
      </c>
      <c r="J2856" s="311" t="str">
        <f t="array" ref="J2856">IF(
    XLOOKUP(F2856, 'Import data'!$J$26:$J$47, 'Import data'!$M$26:$M$47, "", 0) = "Please add the region-specific supplier emission factor or choose a different region available in the IAEG database.",
    "",
    XLOOKUP(F2856, 'Import data'!$J$26:$J$47, 'Import data'!$M$26:$M$47, "", 0)
)</f>
        <v/>
      </c>
      <c r="K2856" s="311" t="str">
        <f t="array" ref="K2856">IFERROR(
    XLOOKUP(F2856,
            _xlws.FILTER('Supplier Emission'!$G$55:$G$79,
                   ('Supplier Emission'!$D$55:$D$79=H2856) * ('Supplier Emission'!$F$55:$F$79=$E$2849)),
            _xlws.FILTER('Supplier Emission'!$I$55:$I$79,
                   ('Supplier Emission'!$D$55:$D$79=H2856) * ('Supplier Emission'!$F$55:$F$79=$E$2849)),
            ""),
    "")</f>
        <v/>
      </c>
      <c r="L2856" s="311" t="str">
        <f t="array" ref="L2856">IFERROR(
    XLOOKUP(F2856,
            _xlws.FILTER('Supplier Emission'!$G$55:$G$79,
                   ('Supplier Emission'!$D$55:$D$79=H2856) * ('Supplier Emission'!$F$55:$F$79=$E$2849)),
            _xlws.FILTER('Supplier Emission'!$J$55:$J$79,
                   ('Supplier Emission'!$D$55:$D$79=H2856) * ('Supplier Emission'!$F$55:$F$79=$E$2849)),
            ""),
    "")</f>
        <v/>
      </c>
      <c r="M2856" s="311" t="str">
        <f t="array" ref="M2856">IFERROR(
    XLOOKUP(F2856,
            _xlws.FILTER('Supplier Emission'!$G$55:$G$79,
                   ('Supplier Emission'!$D$55:$D$79=H2856) * ('Supplier Emission'!$F$55:$F$79=$E$2849)),
            _xlws.FILTER('Supplier Emission'!$M$55:$M$79,
                   ('Supplier Emission'!$D$55:$D$79=H2856) * ('Supplier Emission'!$F$55:$F$79=$E$2849)),
            ""),
    "")</f>
        <v/>
      </c>
      <c r="N2856" s="311" t="str">
        <f t="array" ref="N2856">IFERROR(
    XLOOKUP(F2856,
            _xlws.FILTER('Supplier Emission'!$G$55:$G$79,
                   ('Supplier Emission'!$D$55:$D$79=H2856) * ('Supplier Emission'!$F$55:$F$79=$E$2849)),
            _xlws.FILTER('Supplier Emission'!$H$55:$H$79,
                   ('Supplier Emission'!$D$55:$D$79=H2856) * ('Supplier Emission'!$F$55:$F$79=$E$2849)),
            ""),
    "")</f>
        <v/>
      </c>
      <c r="O2856" s="311" t="str">
        <f t="array" ref="O2856">XLOOKUP(1,('Emission Factors'!$E$5:$E$488='GHG emissions calculations'!$F2856)*('Emission Factors'!$H$5:$H$488='GHG emissions calculations'!$H2856),INDEX('Emission Factors'!$E$5:$T$488,0,MATCH('GHG emissions calculations'!O$6,'Emission Factors'!$E$5:$T$5,0)),"",0)</f>
        <v/>
      </c>
      <c r="P2856" s="313" t="str">
        <f t="array" ref="P2856">IFERROR(
    INDEX('Emission Factors'!$E$5:$P$488,
          MATCH(1,
                ('Emission Factors'!$E$5:$E$488 = 'GHG emissions calculations'!$F2856) *
                ('Emission Factors'!$H$5:$H$488 = 'GHG emissions calculations'!$H2856),
                0),
          MATCH('GHG emissions calculations'!P$6,'Emission Factors'!$E$5:$P$5,0)),
    "")</f>
        <v/>
      </c>
      <c r="Q2856" s="311" t="str">
        <f t="array" ref="Q2856">IFERROR(
    IF(
        INDEX('Emission Factors'!$E$5:$P$488,
              MATCH(1,
                    ('Emission Factors'!$E$5:$E$488 = 'GHG emissions calculations'!$F2856) *
                    ('Emission Factors'!$H$5:$H$488 = 'GHG emissions calculations'!$H2856),
                    0),
              MATCH('GHG emissions calculations'!Q$6, 'Emission Factors'!$E$5:$P$5, 0)) &lt;&gt; "",
        INDEX('Emission Factors'!$E$5:$P$488,
              MATCH(1,
                    ('Emission Factors'!$E$5:$E$488 = 'GHG emissions calculations'!$F2856) *
                    ('Emission Factors'!$H$5:$H$488 = 'GHG emissions calculations'!$H2856),
                    0),
              MATCH('GHG emissions calculations'!Q$6, 'Emission Factors'!$E$5:$P$5, 0)),
        ""),
    "")</f>
        <v/>
      </c>
      <c r="R2856" s="311" t="str">
        <f t="array" ref="R2856">IFERROR(
    IF(
        INDEX('Emission Factors'!$E$5:$R$488,
              MATCH(1,
                    ('Emission Factors'!$E$5:$E$488 = 'GHG emissions calculations'!$F2856) *
                    ('Emission Factors'!$H$5:$H$488 = 'GHG emissions calculations'!$H2856),
                    0),
              MATCH('GHG emissions calculations'!R$6, 'Emission Factors'!$E$5:$R$5, 0)) &lt;&gt; "",
        INDEX('Emission Factors'!$E$5:$R$488,
              MATCH(1,
                    ('Emission Factors'!$E$5:$E$488 = 'GHG emissions calculations'!$F2856) *
                    ('Emission Factors'!$H$5:$H$488 = 'GHG emissions calculations'!$H2856),
                    0),
              MATCH('GHG emissions calculations'!R$6, 'Emission Factors'!$E$5:$R$5, 0)),
        ""),
    "")</f>
        <v/>
      </c>
      <c r="S2856" s="312">
        <f t="shared" si="5"/>
        <v>0</v>
      </c>
      <c r="T2856" s="23"/>
    </row>
    <row r="2857" ht="15.75" customHeight="1" outlineLevel="2">
      <c r="A2857" s="23"/>
      <c r="B2857" s="71"/>
      <c r="C2857" s="71"/>
      <c r="D2857" s="71"/>
      <c r="E2857" s="314"/>
      <c r="F2857" s="316" t="str">
        <f>Lists!AY27</f>
        <v>Aircrafts and jets - Africa</v>
      </c>
      <c r="G2857" s="311" t="str">
        <f t="array" ref="G2857">XLOOKUP(1,('Emission Factors'!$E$5:$E$488='GHG emissions calculations'!$F2857)*('Emission Factors'!$H$5:$H$488='GHG emissions calculations'!$H2857),INDEX('Emission Factors'!$E$5:$T$488,0,MATCH('GHG emissions calculations'!G$2670,'Emission Factors'!$E$5:$T$5,0)),"",0)</f>
        <v/>
      </c>
      <c r="H2857" s="316" t="s">
        <v>238</v>
      </c>
      <c r="I2857" s="312" t="str">
        <f>IF(
    SUMIFS('Import data'!$L$25:$L$80,
           'Import data'!$J$25:$J$80, F2857,
           'Import data'!$G$25:$G$80, 'GHG emissions calculations'!$H2857,
           'Import data'!$I$25:$I$80,$E$2672) &lt;&gt; 0,
    SUMIFS('Import data'!$L$25:$L$80,
           'Import data'!$J$25:$J$80, F2857,
           'Import data'!$G$25:$G$80, 'GHG emissions calculations'!$H2857,
           'Import data'!$I$25:$I$80,$E$2672),
    ""
)</f>
        <v/>
      </c>
      <c r="J2857" s="311" t="str">
        <f t="array" ref="J2857">IF(
    XLOOKUP(F2857, 'Import data'!$J$26:$J$47, 'Import data'!$M$26:$M$47, "", 0) = "Please add the region-specific supplier emission factor or choose a different region available in the IAEG database.",
    "",
    XLOOKUP(F2857, 'Import data'!$J$26:$J$47, 'Import data'!$M$26:$M$47, "", 0)
)</f>
        <v/>
      </c>
      <c r="K2857" s="311" t="str">
        <f t="array" ref="K2857">IFERROR(
    XLOOKUP(F2857,
            _xlws.FILTER('Supplier Emission'!$G$55:$G$79,
                   ('Supplier Emission'!$D$55:$D$79=H2857) * ('Supplier Emission'!$F$55:$F$79=$E$2849)),
            _xlws.FILTER('Supplier Emission'!$I$55:$I$79,
                   ('Supplier Emission'!$D$55:$D$79=H2857) * ('Supplier Emission'!$F$55:$F$79=$E$2849)),
            ""),
    "")</f>
        <v/>
      </c>
      <c r="L2857" s="311" t="str">
        <f t="array" ref="L2857">IFERROR(
    XLOOKUP(F2857,
            _xlws.FILTER('Supplier Emission'!$G$55:$G$79,
                   ('Supplier Emission'!$D$55:$D$79=H2857) * ('Supplier Emission'!$F$55:$F$79=$E$2849)),
            _xlws.FILTER('Supplier Emission'!$J$55:$J$79,
                   ('Supplier Emission'!$D$55:$D$79=H2857) * ('Supplier Emission'!$F$55:$F$79=$E$2849)),
            ""),
    "")</f>
        <v/>
      </c>
      <c r="M2857" s="311" t="str">
        <f t="array" ref="M2857">IFERROR(
    XLOOKUP(F2857,
            _xlws.FILTER('Supplier Emission'!$G$55:$G$79,
                   ('Supplier Emission'!$D$55:$D$79=H2857) * ('Supplier Emission'!$F$55:$F$79=$E$2849)),
            _xlws.FILTER('Supplier Emission'!$M$55:$M$79,
                   ('Supplier Emission'!$D$55:$D$79=H2857) * ('Supplier Emission'!$F$55:$F$79=$E$2849)),
            ""),
    "")</f>
        <v/>
      </c>
      <c r="N2857" s="311" t="str">
        <f t="array" ref="N2857">IFERROR(
    XLOOKUP(F2857,
            _xlws.FILTER('Supplier Emission'!$G$55:$G$79,
                   ('Supplier Emission'!$D$55:$D$79=H2857) * ('Supplier Emission'!$F$55:$F$79=$E$2849)),
            _xlws.FILTER('Supplier Emission'!$H$55:$H$79,
                   ('Supplier Emission'!$D$55:$D$79=H2857) * ('Supplier Emission'!$F$55:$F$79=$E$2849)),
            ""),
    "")</f>
        <v/>
      </c>
      <c r="O2857" s="311" t="str">
        <f t="array" ref="O2857">XLOOKUP(1,('Emission Factors'!$E$5:$E$488='GHG emissions calculations'!$F2857)*('Emission Factors'!$H$5:$H$488='GHG emissions calculations'!$H2857),INDEX('Emission Factors'!$E$5:$T$488,0,MATCH('GHG emissions calculations'!O$6,'Emission Factors'!$E$5:$T$5,0)),"",0)</f>
        <v/>
      </c>
      <c r="P2857" s="313" t="str">
        <f t="array" ref="P2857">IFERROR(
    INDEX('Emission Factors'!$E$5:$P$488,
          MATCH(1,
                ('Emission Factors'!$E$5:$E$488 = 'GHG emissions calculations'!$F2857) *
                ('Emission Factors'!$H$5:$H$488 = 'GHG emissions calculations'!$H2857),
                0),
          MATCH('GHG emissions calculations'!P$6,'Emission Factors'!$E$5:$P$5,0)),
    "")</f>
        <v/>
      </c>
      <c r="Q2857" s="311" t="str">
        <f t="array" ref="Q2857">IFERROR(
    IF(
        INDEX('Emission Factors'!$E$5:$P$488,
              MATCH(1,
                    ('Emission Factors'!$E$5:$E$488 = 'GHG emissions calculations'!$F2857) *
                    ('Emission Factors'!$H$5:$H$488 = 'GHG emissions calculations'!$H2857),
                    0),
              MATCH('GHG emissions calculations'!Q$6, 'Emission Factors'!$E$5:$P$5, 0)) &lt;&gt; "",
        INDEX('Emission Factors'!$E$5:$P$488,
              MATCH(1,
                    ('Emission Factors'!$E$5:$E$488 = 'GHG emissions calculations'!$F2857) *
                    ('Emission Factors'!$H$5:$H$488 = 'GHG emissions calculations'!$H2857),
                    0),
              MATCH('GHG emissions calculations'!Q$6, 'Emission Factors'!$E$5:$P$5, 0)),
        ""),
    "")</f>
        <v/>
      </c>
      <c r="R2857" s="311" t="str">
        <f t="array" ref="R2857">IFERROR(
    IF(
        INDEX('Emission Factors'!$E$5:$R$488,
              MATCH(1,
                    ('Emission Factors'!$E$5:$E$488 = 'GHG emissions calculations'!$F2857) *
                    ('Emission Factors'!$H$5:$H$488 = 'GHG emissions calculations'!$H2857),
                    0),
              MATCH('GHG emissions calculations'!R$6, 'Emission Factors'!$E$5:$R$5, 0)) &lt;&gt; "",
        INDEX('Emission Factors'!$E$5:$R$488,
              MATCH(1,
                    ('Emission Factors'!$E$5:$E$488 = 'GHG emissions calculations'!$F2857) *
                    ('Emission Factors'!$H$5:$H$488 = 'GHG emissions calculations'!$H2857),
                    0),
              MATCH('GHG emissions calculations'!R$6, 'Emission Factors'!$E$5:$R$5, 0)),
        ""),
    "")</f>
        <v/>
      </c>
      <c r="S2857" s="312">
        <f t="shared" si="5"/>
        <v>0</v>
      </c>
      <c r="T2857" s="23"/>
    </row>
    <row r="2858" ht="15.75" customHeight="1" outlineLevel="2">
      <c r="A2858" s="23"/>
      <c r="B2858" s="71"/>
      <c r="C2858" s="71"/>
      <c r="D2858" s="71"/>
      <c r="E2858" s="314"/>
      <c r="F2858" s="316" t="str">
        <f>Lists!AY28</f>
        <v>Aircrafts and jets - Asia</v>
      </c>
      <c r="G2858" s="311" t="str">
        <f t="array" ref="G2858">XLOOKUP(1,('Emission Factors'!$E$5:$E$488='GHG emissions calculations'!$F2858)*('Emission Factors'!$H$5:$H$488='GHG emissions calculations'!$H2858),INDEX('Emission Factors'!$E$5:$T$488,0,MATCH('GHG emissions calculations'!G$2670,'Emission Factors'!$E$5:$T$5,0)),"",0)</f>
        <v/>
      </c>
      <c r="H2858" s="316" t="s">
        <v>238</v>
      </c>
      <c r="I2858" s="312" t="str">
        <f>IF(
    SUMIFS('Import data'!$L$25:$L$80,
           'Import data'!$J$25:$J$80, F2858,
           'Import data'!$G$25:$G$80, 'GHG emissions calculations'!$H2858,
           'Import data'!$I$25:$I$80,$E$2672) &lt;&gt; 0,
    SUMIFS('Import data'!$L$25:$L$80,
           'Import data'!$J$25:$J$80, F2858,
           'Import data'!$G$25:$G$80, 'GHG emissions calculations'!$H2858,
           'Import data'!$I$25:$I$80,$E$2672),
    ""
)</f>
        <v/>
      </c>
      <c r="J2858" s="311" t="str">
        <f t="array" ref="J2858">IF(
    XLOOKUP(F2858, 'Import data'!$J$26:$J$47, 'Import data'!$M$26:$M$47, "", 0) = "Please add the region-specific supplier emission factor or choose a different region available in the IAEG database.",
    "",
    XLOOKUP(F2858, 'Import data'!$J$26:$J$47, 'Import data'!$M$26:$M$47, "", 0)
)</f>
        <v/>
      </c>
      <c r="K2858" s="311" t="str">
        <f t="array" ref="K2858">IFERROR(
    XLOOKUP(F2858,
            _xlws.FILTER('Supplier Emission'!$G$55:$G$79,
                   ('Supplier Emission'!$D$55:$D$79=H2858) * ('Supplier Emission'!$F$55:$F$79=$E$2849)),
            _xlws.FILTER('Supplier Emission'!$I$55:$I$79,
                   ('Supplier Emission'!$D$55:$D$79=H2858) * ('Supplier Emission'!$F$55:$F$79=$E$2849)),
            ""),
    "")</f>
        <v/>
      </c>
      <c r="L2858" s="311" t="str">
        <f t="array" ref="L2858">IFERROR(
    XLOOKUP(F2858,
            _xlws.FILTER('Supplier Emission'!$G$55:$G$79,
                   ('Supplier Emission'!$D$55:$D$79=H2858) * ('Supplier Emission'!$F$55:$F$79=$E$2849)),
            _xlws.FILTER('Supplier Emission'!$J$55:$J$79,
                   ('Supplier Emission'!$D$55:$D$79=H2858) * ('Supplier Emission'!$F$55:$F$79=$E$2849)),
            ""),
    "")</f>
        <v/>
      </c>
      <c r="M2858" s="311" t="str">
        <f t="array" ref="M2858">IFERROR(
    XLOOKUP(F2858,
            _xlws.FILTER('Supplier Emission'!$G$55:$G$79,
                   ('Supplier Emission'!$D$55:$D$79=H2858) * ('Supplier Emission'!$F$55:$F$79=$E$2849)),
            _xlws.FILTER('Supplier Emission'!$M$55:$M$79,
                   ('Supplier Emission'!$D$55:$D$79=H2858) * ('Supplier Emission'!$F$55:$F$79=$E$2849)),
            ""),
    "")</f>
        <v/>
      </c>
      <c r="N2858" s="311" t="str">
        <f t="array" ref="N2858">IFERROR(
    XLOOKUP(F2858,
            _xlws.FILTER('Supplier Emission'!$G$55:$G$79,
                   ('Supplier Emission'!$D$55:$D$79=H2858) * ('Supplier Emission'!$F$55:$F$79=$E$2849)),
            _xlws.FILTER('Supplier Emission'!$H$55:$H$79,
                   ('Supplier Emission'!$D$55:$D$79=H2858) * ('Supplier Emission'!$F$55:$F$79=$E$2849)),
            ""),
    "")</f>
        <v/>
      </c>
      <c r="O2858" s="311" t="str">
        <f t="array" ref="O2858">XLOOKUP(1,('Emission Factors'!$E$5:$E$488='GHG emissions calculations'!$F2858)*('Emission Factors'!$H$5:$H$488='GHG emissions calculations'!$H2858),INDEX('Emission Factors'!$E$5:$T$488,0,MATCH('GHG emissions calculations'!O$6,'Emission Factors'!$E$5:$T$5,0)),"",0)</f>
        <v/>
      </c>
      <c r="P2858" s="313" t="str">
        <f t="array" ref="P2858">IFERROR(
    INDEX('Emission Factors'!$E$5:$P$488,
          MATCH(1,
                ('Emission Factors'!$E$5:$E$488 = 'GHG emissions calculations'!$F2858) *
                ('Emission Factors'!$H$5:$H$488 = 'GHG emissions calculations'!$H2858),
                0),
          MATCH('GHG emissions calculations'!P$6,'Emission Factors'!$E$5:$P$5,0)),
    "")</f>
        <v/>
      </c>
      <c r="Q2858" s="311" t="str">
        <f t="array" ref="Q2858">IFERROR(
    IF(
        INDEX('Emission Factors'!$E$5:$P$488,
              MATCH(1,
                    ('Emission Factors'!$E$5:$E$488 = 'GHG emissions calculations'!$F2858) *
                    ('Emission Factors'!$H$5:$H$488 = 'GHG emissions calculations'!$H2858),
                    0),
              MATCH('GHG emissions calculations'!Q$6, 'Emission Factors'!$E$5:$P$5, 0)) &lt;&gt; "",
        INDEX('Emission Factors'!$E$5:$P$488,
              MATCH(1,
                    ('Emission Factors'!$E$5:$E$488 = 'GHG emissions calculations'!$F2858) *
                    ('Emission Factors'!$H$5:$H$488 = 'GHG emissions calculations'!$H2858),
                    0),
              MATCH('GHG emissions calculations'!Q$6, 'Emission Factors'!$E$5:$P$5, 0)),
        ""),
    "")</f>
        <v/>
      </c>
      <c r="R2858" s="311" t="str">
        <f t="array" ref="R2858">IFERROR(
    IF(
        INDEX('Emission Factors'!$E$5:$R$488,
              MATCH(1,
                    ('Emission Factors'!$E$5:$E$488 = 'GHG emissions calculations'!$F2858) *
                    ('Emission Factors'!$H$5:$H$488 = 'GHG emissions calculations'!$H2858),
                    0),
              MATCH('GHG emissions calculations'!R$6, 'Emission Factors'!$E$5:$R$5, 0)) &lt;&gt; "",
        INDEX('Emission Factors'!$E$5:$R$488,
              MATCH(1,
                    ('Emission Factors'!$E$5:$E$488 = 'GHG emissions calculations'!$F2858) *
                    ('Emission Factors'!$H$5:$H$488 = 'GHG emissions calculations'!$H2858),
                    0),
              MATCH('GHG emissions calculations'!R$6, 'Emission Factors'!$E$5:$R$5, 0)),
        ""),
    "")</f>
        <v/>
      </c>
      <c r="S2858" s="312">
        <f t="shared" si="5"/>
        <v>0</v>
      </c>
      <c r="T2858" s="23"/>
    </row>
    <row r="2859" ht="15.75" customHeight="1" outlineLevel="2">
      <c r="A2859" s="23"/>
      <c r="B2859" s="71"/>
      <c r="C2859" s="71"/>
      <c r="D2859" s="71"/>
      <c r="E2859" s="314"/>
      <c r="F2859" s="316" t="str">
        <f>Lists!AY26</f>
        <v>Aircrafts and jets - Europe</v>
      </c>
      <c r="G2859" s="311" t="str">
        <f t="array" ref="G2859">XLOOKUP(1,('Emission Factors'!$E$5:$E$488='GHG emissions calculations'!$F2859)*('Emission Factors'!$H$5:$H$488='GHG emissions calculations'!$H2859),INDEX('Emission Factors'!$E$5:$T$488,0,MATCH('GHG emissions calculations'!G$2670,'Emission Factors'!$E$5:$T$5,0)),"",0)</f>
        <v/>
      </c>
      <c r="H2859" s="316" t="s">
        <v>238</v>
      </c>
      <c r="I2859" s="312" t="str">
        <f>IF(
    SUMIFS('Import data'!$L$25:$L$80,
           'Import data'!$J$25:$J$80, F2859,
           'Import data'!$G$25:$G$80, 'GHG emissions calculations'!$H2859,
           'Import data'!$I$25:$I$80,$E$2672) &lt;&gt; 0,
    SUMIFS('Import data'!$L$25:$L$80,
           'Import data'!$J$25:$J$80, F2859,
           'Import data'!$G$25:$G$80, 'GHG emissions calculations'!$H2859,
           'Import data'!$I$25:$I$80,$E$2672),
    ""
)</f>
        <v/>
      </c>
      <c r="J2859" s="311" t="str">
        <f t="array" ref="J2859">IF(
    XLOOKUP(F2859, 'Import data'!$J$26:$J$47, 'Import data'!$M$26:$M$47, "", 0) = "Please add the region-specific supplier emission factor or choose a different region available in the IAEG database.",
    "",
    XLOOKUP(F2859, 'Import data'!$J$26:$J$47, 'Import data'!$M$26:$M$47, "", 0)
)</f>
        <v/>
      </c>
      <c r="K2859" s="311" t="str">
        <f t="array" ref="K2859">IFERROR(
    XLOOKUP(F2859,
            _xlws.FILTER('Supplier Emission'!$G$55:$G$79,
                   ('Supplier Emission'!$D$55:$D$79=H2859) * ('Supplier Emission'!$F$55:$F$79=$E$2849)),
            _xlws.FILTER('Supplier Emission'!$I$55:$I$79,
                   ('Supplier Emission'!$D$55:$D$79=H2859) * ('Supplier Emission'!$F$55:$F$79=$E$2849)),
            ""),
    "")</f>
        <v/>
      </c>
      <c r="L2859" s="311" t="str">
        <f t="array" ref="L2859">IFERROR(
    XLOOKUP(F2859,
            _xlws.FILTER('Supplier Emission'!$G$55:$G$79,
                   ('Supplier Emission'!$D$55:$D$79=H2859) * ('Supplier Emission'!$F$55:$F$79=$E$2849)),
            _xlws.FILTER('Supplier Emission'!$J$55:$J$79,
                   ('Supplier Emission'!$D$55:$D$79=H2859) * ('Supplier Emission'!$F$55:$F$79=$E$2849)),
            ""),
    "")</f>
        <v/>
      </c>
      <c r="M2859" s="311" t="str">
        <f t="array" ref="M2859">IFERROR(
    XLOOKUP(F2859,
            _xlws.FILTER('Supplier Emission'!$G$55:$G$79,
                   ('Supplier Emission'!$D$55:$D$79=H2859) * ('Supplier Emission'!$F$55:$F$79=$E$2849)),
            _xlws.FILTER('Supplier Emission'!$M$55:$M$79,
                   ('Supplier Emission'!$D$55:$D$79=H2859) * ('Supplier Emission'!$F$55:$F$79=$E$2849)),
            ""),
    "")</f>
        <v/>
      </c>
      <c r="N2859" s="311" t="str">
        <f t="array" ref="N2859">IFERROR(
    XLOOKUP(F2859,
            _xlws.FILTER('Supplier Emission'!$G$55:$G$79,
                   ('Supplier Emission'!$D$55:$D$79=H2859) * ('Supplier Emission'!$F$55:$F$79=$E$2849)),
            _xlws.FILTER('Supplier Emission'!$H$55:$H$79,
                   ('Supplier Emission'!$D$55:$D$79=H2859) * ('Supplier Emission'!$F$55:$F$79=$E$2849)),
            ""),
    "")</f>
        <v/>
      </c>
      <c r="O2859" s="311" t="str">
        <f t="array" ref="O2859">XLOOKUP(1,('Emission Factors'!$E$5:$E$488='GHG emissions calculations'!$F2859)*('Emission Factors'!$H$5:$H$488='GHG emissions calculations'!$H2859),INDEX('Emission Factors'!$E$5:$T$488,0,MATCH('GHG emissions calculations'!O$6,'Emission Factors'!$E$5:$T$5,0)),"",0)</f>
        <v/>
      </c>
      <c r="P2859" s="313" t="str">
        <f t="array" ref="P2859">IFERROR(
    INDEX('Emission Factors'!$E$5:$P$488,
          MATCH(1,
                ('Emission Factors'!$E$5:$E$488 = 'GHG emissions calculations'!$F2859) *
                ('Emission Factors'!$H$5:$H$488 = 'GHG emissions calculations'!$H2859),
                0),
          MATCH('GHG emissions calculations'!P$6,'Emission Factors'!$E$5:$P$5,0)),
    "")</f>
        <v/>
      </c>
      <c r="Q2859" s="311" t="str">
        <f t="array" ref="Q2859">IFERROR(
    IF(
        INDEX('Emission Factors'!$E$5:$P$488,
              MATCH(1,
                    ('Emission Factors'!$E$5:$E$488 = 'GHG emissions calculations'!$F2859) *
                    ('Emission Factors'!$H$5:$H$488 = 'GHG emissions calculations'!$H2859),
                    0),
              MATCH('GHG emissions calculations'!Q$6, 'Emission Factors'!$E$5:$P$5, 0)) &lt;&gt; "",
        INDEX('Emission Factors'!$E$5:$P$488,
              MATCH(1,
                    ('Emission Factors'!$E$5:$E$488 = 'GHG emissions calculations'!$F2859) *
                    ('Emission Factors'!$H$5:$H$488 = 'GHG emissions calculations'!$H2859),
                    0),
              MATCH('GHG emissions calculations'!Q$6, 'Emission Factors'!$E$5:$P$5, 0)),
        ""),
    "")</f>
        <v/>
      </c>
      <c r="R2859" s="311" t="str">
        <f t="array" ref="R2859">IFERROR(
    IF(
        INDEX('Emission Factors'!$E$5:$R$488,
              MATCH(1,
                    ('Emission Factors'!$E$5:$E$488 = 'GHG emissions calculations'!$F2859) *
                    ('Emission Factors'!$H$5:$H$488 = 'GHG emissions calculations'!$H2859),
                    0),
              MATCH('GHG emissions calculations'!R$6, 'Emission Factors'!$E$5:$R$5, 0)) &lt;&gt; "",
        INDEX('Emission Factors'!$E$5:$R$488,
              MATCH(1,
                    ('Emission Factors'!$E$5:$E$488 = 'GHG emissions calculations'!$F2859) *
                    ('Emission Factors'!$H$5:$H$488 = 'GHG emissions calculations'!$H2859),
                    0),
              MATCH('GHG emissions calculations'!R$6, 'Emission Factors'!$E$5:$R$5, 0)),
        ""),
    "")</f>
        <v/>
      </c>
      <c r="S2859" s="312">
        <f t="shared" si="5"/>
        <v>0</v>
      </c>
      <c r="T2859" s="23"/>
    </row>
    <row r="2860" ht="15.75" customHeight="1" outlineLevel="2">
      <c r="A2860" s="23"/>
      <c r="B2860" s="71"/>
      <c r="C2860" s="71"/>
      <c r="D2860" s="71"/>
      <c r="E2860" s="314"/>
      <c r="F2860" s="316" t="str">
        <f>Lists!AY31</f>
        <v>Aircrafts and jets - Global or unspecified region</v>
      </c>
      <c r="G2860" s="311" t="str">
        <f t="array" ref="G2860">XLOOKUP(1,('Emission Factors'!$E$5:$E$488='GHG emissions calculations'!$F2860)*('Emission Factors'!$H$5:$H$488='GHG emissions calculations'!$H2860),INDEX('Emission Factors'!$E$5:$T$488,0,MATCH('GHG emissions calculations'!G$2670,'Emission Factors'!$E$5:$T$5,0)),"",0)</f>
        <v/>
      </c>
      <c r="H2860" s="316" t="s">
        <v>238</v>
      </c>
      <c r="I2860" s="312" t="str">
        <f>IF(
    SUMIFS('Import data'!$L$25:$L$80,
           'Import data'!$J$25:$J$80, F2860,
           'Import data'!$G$25:$G$80, 'GHG emissions calculations'!$H2860,
           'Import data'!$I$25:$I$80,$E$2672) &lt;&gt; 0,
    SUMIFS('Import data'!$L$25:$L$80,
           'Import data'!$J$25:$J$80, F2860,
           'Import data'!$G$25:$G$80, 'GHG emissions calculations'!$H2860,
           'Import data'!$I$25:$I$80,$E$2672),
    ""
)</f>
        <v/>
      </c>
      <c r="J2860" s="311" t="str">
        <f t="array" ref="J2860">IF(
    XLOOKUP(F2860, 'Import data'!$J$26:$J$47, 'Import data'!$M$26:$M$47, "", 0) = "Please add the region-specific supplier emission factor or choose a different region available in the IAEG database.",
    "",
    XLOOKUP(F2860, 'Import data'!$J$26:$J$47, 'Import data'!$M$26:$M$47, "", 0)
)</f>
        <v/>
      </c>
      <c r="K2860" s="311" t="str">
        <f t="array" ref="K2860">IFERROR(
    XLOOKUP(F2860,
            _xlws.FILTER('Supplier Emission'!$G$55:$G$79,
                   ('Supplier Emission'!$D$55:$D$79=H2860) * ('Supplier Emission'!$F$55:$F$79=$E$2849)),
            _xlws.FILTER('Supplier Emission'!$I$55:$I$79,
                   ('Supplier Emission'!$D$55:$D$79=H2860) * ('Supplier Emission'!$F$55:$F$79=$E$2849)),
            ""),
    "")</f>
        <v/>
      </c>
      <c r="L2860" s="311" t="str">
        <f t="array" ref="L2860">IFERROR(
    XLOOKUP(F2860,
            _xlws.FILTER('Supplier Emission'!$G$55:$G$79,
                   ('Supplier Emission'!$D$55:$D$79=H2860) * ('Supplier Emission'!$F$55:$F$79=$E$2849)),
            _xlws.FILTER('Supplier Emission'!$J$55:$J$79,
                   ('Supplier Emission'!$D$55:$D$79=H2860) * ('Supplier Emission'!$F$55:$F$79=$E$2849)),
            ""),
    "")</f>
        <v/>
      </c>
      <c r="M2860" s="311" t="str">
        <f t="array" ref="M2860">IFERROR(
    XLOOKUP(F2860,
            _xlws.FILTER('Supplier Emission'!$G$55:$G$79,
                   ('Supplier Emission'!$D$55:$D$79=H2860) * ('Supplier Emission'!$F$55:$F$79=$E$2849)),
            _xlws.FILTER('Supplier Emission'!$M$55:$M$79,
                   ('Supplier Emission'!$D$55:$D$79=H2860) * ('Supplier Emission'!$F$55:$F$79=$E$2849)),
            ""),
    "")</f>
        <v/>
      </c>
      <c r="N2860" s="311" t="str">
        <f t="array" ref="N2860">IFERROR(
    XLOOKUP(F2860,
            _xlws.FILTER('Supplier Emission'!$G$55:$G$79,
                   ('Supplier Emission'!$D$55:$D$79=H2860) * ('Supplier Emission'!$F$55:$F$79=$E$2849)),
            _xlws.FILTER('Supplier Emission'!$H$55:$H$79,
                   ('Supplier Emission'!$D$55:$D$79=H2860) * ('Supplier Emission'!$F$55:$F$79=$E$2849)),
            ""),
    "")</f>
        <v/>
      </c>
      <c r="O2860" s="311" t="str">
        <f t="array" ref="O2860">XLOOKUP(1,('Emission Factors'!$E$5:$E$488='GHG emissions calculations'!$F2860)*('Emission Factors'!$H$5:$H$488='GHG emissions calculations'!$H2860),INDEX('Emission Factors'!$E$5:$T$488,0,MATCH('GHG emissions calculations'!O$6,'Emission Factors'!$E$5:$T$5,0)),"",0)</f>
        <v/>
      </c>
      <c r="P2860" s="313" t="str">
        <f t="array" ref="P2860">IFERROR(
    INDEX('Emission Factors'!$E$5:$P$488,
          MATCH(1,
                ('Emission Factors'!$E$5:$E$488 = 'GHG emissions calculations'!$F2860) *
                ('Emission Factors'!$H$5:$H$488 = 'GHG emissions calculations'!$H2860),
                0),
          MATCH('GHG emissions calculations'!P$6,'Emission Factors'!$E$5:$P$5,0)),
    "")</f>
        <v/>
      </c>
      <c r="Q2860" s="311" t="str">
        <f t="array" ref="Q2860">IFERROR(
    IF(
        INDEX('Emission Factors'!$E$5:$P$488,
              MATCH(1,
                    ('Emission Factors'!$E$5:$E$488 = 'GHG emissions calculations'!$F2860) *
                    ('Emission Factors'!$H$5:$H$488 = 'GHG emissions calculations'!$H2860),
                    0),
              MATCH('GHG emissions calculations'!Q$6, 'Emission Factors'!$E$5:$P$5, 0)) &lt;&gt; "",
        INDEX('Emission Factors'!$E$5:$P$488,
              MATCH(1,
                    ('Emission Factors'!$E$5:$E$488 = 'GHG emissions calculations'!$F2860) *
                    ('Emission Factors'!$H$5:$H$488 = 'GHG emissions calculations'!$H2860),
                    0),
              MATCH('GHG emissions calculations'!Q$6, 'Emission Factors'!$E$5:$P$5, 0)),
        ""),
    "")</f>
        <v/>
      </c>
      <c r="R2860" s="311" t="str">
        <f t="array" ref="R2860">IFERROR(
    IF(
        INDEX('Emission Factors'!$E$5:$R$488,
              MATCH(1,
                    ('Emission Factors'!$E$5:$E$488 = 'GHG emissions calculations'!$F2860) *
                    ('Emission Factors'!$H$5:$H$488 = 'GHG emissions calculations'!$H2860),
                    0),
              MATCH('GHG emissions calculations'!R$6, 'Emission Factors'!$E$5:$R$5, 0)) &lt;&gt; "",
        INDEX('Emission Factors'!$E$5:$R$488,
              MATCH(1,
                    ('Emission Factors'!$E$5:$E$488 = 'GHG emissions calculations'!$F2860) *
                    ('Emission Factors'!$H$5:$H$488 = 'GHG emissions calculations'!$H2860),
                    0),
              MATCH('GHG emissions calculations'!R$6, 'Emission Factors'!$E$5:$R$5, 0)),
        ""),
    "")</f>
        <v/>
      </c>
      <c r="S2860" s="312">
        <f t="shared" si="5"/>
        <v>0</v>
      </c>
      <c r="T2860" s="23"/>
    </row>
    <row r="2861" ht="15.75" customHeight="1" outlineLevel="2">
      <c r="A2861" s="23"/>
      <c r="B2861" s="71"/>
      <c r="C2861" s="71"/>
      <c r="D2861" s="71"/>
      <c r="E2861" s="314"/>
      <c r="F2861" s="316" t="str">
        <f>Lists!AY30</f>
        <v>Aircrafts and jets - Middle East</v>
      </c>
      <c r="G2861" s="311" t="str">
        <f t="array" ref="G2861">XLOOKUP(1,('Emission Factors'!$E$5:$E$488='GHG emissions calculations'!$F2861)*('Emission Factors'!$H$5:$H$488='GHG emissions calculations'!$H2861),INDEX('Emission Factors'!$E$5:$T$488,0,MATCH('GHG emissions calculations'!G$2670,'Emission Factors'!$E$5:$T$5,0)),"",0)</f>
        <v/>
      </c>
      <c r="H2861" s="316" t="s">
        <v>238</v>
      </c>
      <c r="I2861" s="312" t="str">
        <f>IF(
    SUMIFS('Import data'!$L$25:$L$80,
           'Import data'!$J$25:$J$80, F2861,
           'Import data'!$G$25:$G$80, 'GHG emissions calculations'!$H2861,
           'Import data'!$I$25:$I$80,$E$2672) &lt;&gt; 0,
    SUMIFS('Import data'!$L$25:$L$80,
           'Import data'!$J$25:$J$80, F2861,
           'Import data'!$G$25:$G$80, 'GHG emissions calculations'!$H2861,
           'Import data'!$I$25:$I$80,$E$2672),
    ""
)</f>
        <v/>
      </c>
      <c r="J2861" s="311" t="str">
        <f t="array" ref="J2861">IF(
    XLOOKUP(F2861, 'Import data'!$J$26:$J$47, 'Import data'!$M$26:$M$47, "", 0) = "Please add the region-specific supplier emission factor or choose a different region available in the IAEG database.",
    "",
    XLOOKUP(F2861, 'Import data'!$J$26:$J$47, 'Import data'!$M$26:$M$47, "", 0)
)</f>
        <v/>
      </c>
      <c r="K2861" s="311" t="str">
        <f t="array" ref="K2861">IFERROR(
    XLOOKUP(F2861,
            _xlws.FILTER('Supplier Emission'!$G$55:$G$79,
                   ('Supplier Emission'!$D$55:$D$79=H2861) * ('Supplier Emission'!$F$55:$F$79=$E$2849)),
            _xlws.FILTER('Supplier Emission'!$I$55:$I$79,
                   ('Supplier Emission'!$D$55:$D$79=H2861) * ('Supplier Emission'!$F$55:$F$79=$E$2849)),
            ""),
    "")</f>
        <v/>
      </c>
      <c r="L2861" s="311" t="str">
        <f t="array" ref="L2861">IFERROR(
    XLOOKUP(F2861,
            _xlws.FILTER('Supplier Emission'!$G$55:$G$79,
                   ('Supplier Emission'!$D$55:$D$79=H2861) * ('Supplier Emission'!$F$55:$F$79=$E$2849)),
            _xlws.FILTER('Supplier Emission'!$J$55:$J$79,
                   ('Supplier Emission'!$D$55:$D$79=H2861) * ('Supplier Emission'!$F$55:$F$79=$E$2849)),
            ""),
    "")</f>
        <v/>
      </c>
      <c r="M2861" s="311" t="str">
        <f t="array" ref="M2861">IFERROR(
    XLOOKUP(F2861,
            _xlws.FILTER('Supplier Emission'!$G$55:$G$79,
                   ('Supplier Emission'!$D$55:$D$79=H2861) * ('Supplier Emission'!$F$55:$F$79=$E$2849)),
            _xlws.FILTER('Supplier Emission'!$M$55:$M$79,
                   ('Supplier Emission'!$D$55:$D$79=H2861) * ('Supplier Emission'!$F$55:$F$79=$E$2849)),
            ""),
    "")</f>
        <v/>
      </c>
      <c r="N2861" s="311" t="str">
        <f t="array" ref="N2861">IFERROR(
    XLOOKUP(F2861,
            _xlws.FILTER('Supplier Emission'!$G$55:$G$79,
                   ('Supplier Emission'!$D$55:$D$79=H2861) * ('Supplier Emission'!$F$55:$F$79=$E$2849)),
            _xlws.FILTER('Supplier Emission'!$H$55:$H$79,
                   ('Supplier Emission'!$D$55:$D$79=H2861) * ('Supplier Emission'!$F$55:$F$79=$E$2849)),
            ""),
    "")</f>
        <v/>
      </c>
      <c r="O2861" s="311" t="str">
        <f t="array" ref="O2861">XLOOKUP(1,('Emission Factors'!$E$5:$E$488='GHG emissions calculations'!$F2861)*('Emission Factors'!$H$5:$H$488='GHG emissions calculations'!$H2861),INDEX('Emission Factors'!$E$5:$T$488,0,MATCH('GHG emissions calculations'!O$6,'Emission Factors'!$E$5:$T$5,0)),"",0)</f>
        <v/>
      </c>
      <c r="P2861" s="313" t="str">
        <f t="array" ref="P2861">IFERROR(
    INDEX('Emission Factors'!$E$5:$P$488,
          MATCH(1,
                ('Emission Factors'!$E$5:$E$488 = 'GHG emissions calculations'!$F2861) *
                ('Emission Factors'!$H$5:$H$488 = 'GHG emissions calculations'!$H2861),
                0),
          MATCH('GHG emissions calculations'!P$6,'Emission Factors'!$E$5:$P$5,0)),
    "")</f>
        <v/>
      </c>
      <c r="Q2861" s="311" t="str">
        <f t="array" ref="Q2861">IFERROR(
    IF(
        INDEX('Emission Factors'!$E$5:$P$488,
              MATCH(1,
                    ('Emission Factors'!$E$5:$E$488 = 'GHG emissions calculations'!$F2861) *
                    ('Emission Factors'!$H$5:$H$488 = 'GHG emissions calculations'!$H2861),
                    0),
              MATCH('GHG emissions calculations'!Q$6, 'Emission Factors'!$E$5:$P$5, 0)) &lt;&gt; "",
        INDEX('Emission Factors'!$E$5:$P$488,
              MATCH(1,
                    ('Emission Factors'!$E$5:$E$488 = 'GHG emissions calculations'!$F2861) *
                    ('Emission Factors'!$H$5:$H$488 = 'GHG emissions calculations'!$H2861),
                    0),
              MATCH('GHG emissions calculations'!Q$6, 'Emission Factors'!$E$5:$P$5, 0)),
        ""),
    "")</f>
        <v/>
      </c>
      <c r="R2861" s="311" t="str">
        <f t="array" ref="R2861">IFERROR(
    IF(
        INDEX('Emission Factors'!$E$5:$R$488,
              MATCH(1,
                    ('Emission Factors'!$E$5:$E$488 = 'GHG emissions calculations'!$F2861) *
                    ('Emission Factors'!$H$5:$H$488 = 'GHG emissions calculations'!$H2861),
                    0),
              MATCH('GHG emissions calculations'!R$6, 'Emission Factors'!$E$5:$R$5, 0)) &lt;&gt; "",
        INDEX('Emission Factors'!$E$5:$R$488,
              MATCH(1,
                    ('Emission Factors'!$E$5:$E$488 = 'GHG emissions calculations'!$F2861) *
                    ('Emission Factors'!$H$5:$H$488 = 'GHG emissions calculations'!$H2861),
                    0),
              MATCH('GHG emissions calculations'!R$6, 'Emission Factors'!$E$5:$R$5, 0)),
        ""),
    "")</f>
        <v/>
      </c>
      <c r="S2861" s="312">
        <f t="shared" si="5"/>
        <v>0</v>
      </c>
      <c r="T2861" s="23"/>
    </row>
    <row r="2862" ht="15.75" customHeight="1" outlineLevel="2">
      <c r="A2862" s="23"/>
      <c r="B2862" s="71"/>
      <c r="C2862" s="71"/>
      <c r="D2862" s="71"/>
      <c r="E2862" s="314"/>
      <c r="F2862" s="316" t="str">
        <f>Lists!AY29</f>
        <v>Aircrafts and jets - Oceania</v>
      </c>
      <c r="G2862" s="311" t="str">
        <f t="array" ref="G2862">XLOOKUP(1,('Emission Factors'!$E$5:$E$488='GHG emissions calculations'!$F2862)*('Emission Factors'!$H$5:$H$488='GHG emissions calculations'!$H2862),INDEX('Emission Factors'!$E$5:$T$488,0,MATCH('GHG emissions calculations'!G$2670,'Emission Factors'!$E$5:$T$5,0)),"",0)</f>
        <v/>
      </c>
      <c r="H2862" s="316" t="s">
        <v>238</v>
      </c>
      <c r="I2862" s="312" t="str">
        <f>IF(
    SUMIFS('Import data'!$L$25:$L$80,
           'Import data'!$J$25:$J$80, F2862,
           'Import data'!$G$25:$G$80, 'GHG emissions calculations'!$H2862,
           'Import data'!$I$25:$I$80,$E$2672) &lt;&gt; 0,
    SUMIFS('Import data'!$L$25:$L$80,
           'Import data'!$J$25:$J$80, F2862,
           'Import data'!$G$25:$G$80, 'GHG emissions calculations'!$H2862,
           'Import data'!$I$25:$I$80,$E$2672),
    ""
)</f>
        <v/>
      </c>
      <c r="J2862" s="311" t="str">
        <f t="array" ref="J2862">IF(
    XLOOKUP(F2862, 'Import data'!$J$26:$J$47, 'Import data'!$M$26:$M$47, "", 0) = "Please add the region-specific supplier emission factor or choose a different region available in the IAEG database.",
    "",
    XLOOKUP(F2862, 'Import data'!$J$26:$J$47, 'Import data'!$M$26:$M$47, "", 0)
)</f>
        <v/>
      </c>
      <c r="K2862" s="311" t="str">
        <f t="array" ref="K2862">IFERROR(
    XLOOKUP(F2862,
            _xlws.FILTER('Supplier Emission'!$G$55:$G$79,
                   ('Supplier Emission'!$D$55:$D$79=H2862) * ('Supplier Emission'!$F$55:$F$79=$E$2849)),
            _xlws.FILTER('Supplier Emission'!$I$55:$I$79,
                   ('Supplier Emission'!$D$55:$D$79=H2862) * ('Supplier Emission'!$F$55:$F$79=$E$2849)),
            ""),
    "")</f>
        <v/>
      </c>
      <c r="L2862" s="311" t="str">
        <f t="array" ref="L2862">IFERROR(
    XLOOKUP(F2862,
            _xlws.FILTER('Supplier Emission'!$G$55:$G$79,
                   ('Supplier Emission'!$D$55:$D$79=H2862) * ('Supplier Emission'!$F$55:$F$79=$E$2849)),
            _xlws.FILTER('Supplier Emission'!$J$55:$J$79,
                   ('Supplier Emission'!$D$55:$D$79=H2862) * ('Supplier Emission'!$F$55:$F$79=$E$2849)),
            ""),
    "")</f>
        <v/>
      </c>
      <c r="M2862" s="311" t="str">
        <f t="array" ref="M2862">IFERROR(
    XLOOKUP(F2862,
            _xlws.FILTER('Supplier Emission'!$G$55:$G$79,
                   ('Supplier Emission'!$D$55:$D$79=H2862) * ('Supplier Emission'!$F$55:$F$79=$E$2849)),
            _xlws.FILTER('Supplier Emission'!$M$55:$M$79,
                   ('Supplier Emission'!$D$55:$D$79=H2862) * ('Supplier Emission'!$F$55:$F$79=$E$2849)),
            ""),
    "")</f>
        <v/>
      </c>
      <c r="N2862" s="311" t="str">
        <f t="array" ref="N2862">IFERROR(
    XLOOKUP(F2862,
            _xlws.FILTER('Supplier Emission'!$G$55:$G$79,
                   ('Supplier Emission'!$D$55:$D$79=H2862) * ('Supplier Emission'!$F$55:$F$79=$E$2849)),
            _xlws.FILTER('Supplier Emission'!$H$55:$H$79,
                   ('Supplier Emission'!$D$55:$D$79=H2862) * ('Supplier Emission'!$F$55:$F$79=$E$2849)),
            ""),
    "")</f>
        <v/>
      </c>
      <c r="O2862" s="311" t="str">
        <f t="array" ref="O2862">XLOOKUP(1,('Emission Factors'!$E$5:$E$488='GHG emissions calculations'!$F2862)*('Emission Factors'!$H$5:$H$488='GHG emissions calculations'!$H2862),INDEX('Emission Factors'!$E$5:$T$488,0,MATCH('GHG emissions calculations'!O$6,'Emission Factors'!$E$5:$T$5,0)),"",0)</f>
        <v/>
      </c>
      <c r="P2862" s="313" t="str">
        <f t="array" ref="P2862">IFERROR(
    INDEX('Emission Factors'!$E$5:$P$488,
          MATCH(1,
                ('Emission Factors'!$E$5:$E$488 = 'GHG emissions calculations'!$F2862) *
                ('Emission Factors'!$H$5:$H$488 = 'GHG emissions calculations'!$H2862),
                0),
          MATCH('GHG emissions calculations'!P$6,'Emission Factors'!$E$5:$P$5,0)),
    "")</f>
        <v/>
      </c>
      <c r="Q2862" s="311" t="str">
        <f t="array" ref="Q2862">IFERROR(
    IF(
        INDEX('Emission Factors'!$E$5:$P$488,
              MATCH(1,
                    ('Emission Factors'!$E$5:$E$488 = 'GHG emissions calculations'!$F2862) *
                    ('Emission Factors'!$H$5:$H$488 = 'GHG emissions calculations'!$H2862),
                    0),
              MATCH('GHG emissions calculations'!Q$6, 'Emission Factors'!$E$5:$P$5, 0)) &lt;&gt; "",
        INDEX('Emission Factors'!$E$5:$P$488,
              MATCH(1,
                    ('Emission Factors'!$E$5:$E$488 = 'GHG emissions calculations'!$F2862) *
                    ('Emission Factors'!$H$5:$H$488 = 'GHG emissions calculations'!$H2862),
                    0),
              MATCH('GHG emissions calculations'!Q$6, 'Emission Factors'!$E$5:$P$5, 0)),
        ""),
    "")</f>
        <v/>
      </c>
      <c r="R2862" s="311" t="str">
        <f t="array" ref="R2862">IFERROR(
    IF(
        INDEX('Emission Factors'!$E$5:$R$488,
              MATCH(1,
                    ('Emission Factors'!$E$5:$E$488 = 'GHG emissions calculations'!$F2862) *
                    ('Emission Factors'!$H$5:$H$488 = 'GHG emissions calculations'!$H2862),
                    0),
              MATCH('GHG emissions calculations'!R$6, 'Emission Factors'!$E$5:$R$5, 0)) &lt;&gt; "",
        INDEX('Emission Factors'!$E$5:$R$488,
              MATCH(1,
                    ('Emission Factors'!$E$5:$E$488 = 'GHG emissions calculations'!$F2862) *
                    ('Emission Factors'!$H$5:$H$488 = 'GHG emissions calculations'!$H2862),
                    0),
              MATCH('GHG emissions calculations'!R$6, 'Emission Factors'!$E$5:$R$5, 0)),
        ""),
    "")</f>
        <v/>
      </c>
      <c r="S2862" s="312">
        <f t="shared" si="5"/>
        <v>0</v>
      </c>
      <c r="T2862" s="23"/>
    </row>
    <row r="2863" ht="15.75" customHeight="1" outlineLevel="2">
      <c r="A2863" s="23"/>
      <c r="B2863" s="71"/>
      <c r="C2863" s="71"/>
      <c r="D2863" s="71"/>
      <c r="E2863" s="314"/>
      <c r="F2863" s="316" t="str">
        <f>Lists!AZ27</f>
        <v>Heavy-duty vehicles and mobile machinery - Africa</v>
      </c>
      <c r="G2863" s="311" t="str">
        <f t="array" ref="G2863">XLOOKUP(1,('Emission Factors'!$E$5:$E$488='GHG emissions calculations'!$F2863)*('Emission Factors'!$H$5:$H$488='GHG emissions calculations'!$H2863),INDEX('Emission Factors'!$E$5:$T$488,0,MATCH('GHG emissions calculations'!G$2670,'Emission Factors'!$E$5:$T$5,0)),"",0)</f>
        <v/>
      </c>
      <c r="H2863" s="316" t="s">
        <v>237</v>
      </c>
      <c r="I2863" s="312" t="str">
        <f>IF(
    SUMIFS('Import data'!$L$25:$L$80,
           'Import data'!$J$25:$J$80, F2863,
           'Import data'!$G$25:$G$80, 'GHG emissions calculations'!$H2863,
           'Import data'!$I$25:$I$80,$E$2672) &lt;&gt; 0,
    SUMIFS('Import data'!$L$25:$L$80,
           'Import data'!$J$25:$J$80, F2863,
           'Import data'!$G$25:$G$80, 'GHG emissions calculations'!$H2863,
           'Import data'!$I$25:$I$80,$E$2672),
    ""
)</f>
        <v/>
      </c>
      <c r="J2863" s="311" t="str">
        <f t="array" ref="J2863">IF(
    XLOOKUP(F2863, 'Import data'!$J$26:$J$47, 'Import data'!$M$26:$M$47, "", 0) = "Please add the region-specific supplier emission factor or choose a different region available in the IAEG database.",
    "",
    XLOOKUP(F2863, 'Import data'!$J$26:$J$47, 'Import data'!$M$26:$M$47, "", 0)
)</f>
        <v/>
      </c>
      <c r="K2863" s="311" t="str">
        <f t="array" ref="K2863">IFERROR(
    XLOOKUP(F2863,
            _xlws.FILTER('Supplier Emission'!$G$55:$G$79,
                   ('Supplier Emission'!$D$55:$D$79=H2863) * ('Supplier Emission'!$F$55:$F$79=$E$2849)),
            _xlws.FILTER('Supplier Emission'!$I$55:$I$79,
                   ('Supplier Emission'!$D$55:$D$79=H2863) * ('Supplier Emission'!$F$55:$F$79=$E$2849)),
            ""),
    "")</f>
        <v/>
      </c>
      <c r="L2863" s="311" t="str">
        <f t="array" ref="L2863">IFERROR(
    XLOOKUP(F2863,
            _xlws.FILTER('Supplier Emission'!$G$55:$G$79,
                   ('Supplier Emission'!$D$55:$D$79=H2863) * ('Supplier Emission'!$F$55:$F$79=$E$2849)),
            _xlws.FILTER('Supplier Emission'!$J$55:$J$79,
                   ('Supplier Emission'!$D$55:$D$79=H2863) * ('Supplier Emission'!$F$55:$F$79=$E$2849)),
            ""),
    "")</f>
        <v/>
      </c>
      <c r="M2863" s="311" t="str">
        <f t="array" ref="M2863">IFERROR(
    XLOOKUP(F2863,
            _xlws.FILTER('Supplier Emission'!$G$55:$G$79,
                   ('Supplier Emission'!$D$55:$D$79=H2863) * ('Supplier Emission'!$F$55:$F$79=$E$2849)),
            _xlws.FILTER('Supplier Emission'!$M$55:$M$79,
                   ('Supplier Emission'!$D$55:$D$79=H2863) * ('Supplier Emission'!$F$55:$F$79=$E$2849)),
            ""),
    "")</f>
        <v/>
      </c>
      <c r="N2863" s="311" t="str">
        <f t="array" ref="N2863">IFERROR(
    XLOOKUP(F2863,
            _xlws.FILTER('Supplier Emission'!$G$55:$G$79,
                   ('Supplier Emission'!$D$55:$D$79=H2863) * ('Supplier Emission'!$F$55:$F$79=$E$2849)),
            _xlws.FILTER('Supplier Emission'!$H$55:$H$79,
                   ('Supplier Emission'!$D$55:$D$79=H2863) * ('Supplier Emission'!$F$55:$F$79=$E$2849)),
            ""),
    "")</f>
        <v/>
      </c>
      <c r="O2863" s="311" t="str">
        <f t="array" ref="O2863">XLOOKUP(1,('Emission Factors'!$E$5:$E$488='GHG emissions calculations'!$F2863)*('Emission Factors'!$H$5:$H$488='GHG emissions calculations'!$H2863),INDEX('Emission Factors'!$E$5:$T$488,0,MATCH('GHG emissions calculations'!O$6,'Emission Factors'!$E$5:$T$5,0)),"",0)</f>
        <v/>
      </c>
      <c r="P2863" s="313" t="str">
        <f t="array" ref="P2863">IFERROR(
    INDEX('Emission Factors'!$E$5:$P$488,
          MATCH(1,
                ('Emission Factors'!$E$5:$E$488 = 'GHG emissions calculations'!$F2863) *
                ('Emission Factors'!$H$5:$H$488 = 'GHG emissions calculations'!$H2863),
                0),
          MATCH('GHG emissions calculations'!P$6,'Emission Factors'!$E$5:$P$5,0)),
    "")</f>
        <v/>
      </c>
      <c r="Q2863" s="311" t="str">
        <f t="array" ref="Q2863">IFERROR(
    IF(
        INDEX('Emission Factors'!$E$5:$P$488,
              MATCH(1,
                    ('Emission Factors'!$E$5:$E$488 = 'GHG emissions calculations'!$F2863) *
                    ('Emission Factors'!$H$5:$H$488 = 'GHG emissions calculations'!$H2863),
                    0),
              MATCH('GHG emissions calculations'!Q$6, 'Emission Factors'!$E$5:$P$5, 0)) &lt;&gt; "",
        INDEX('Emission Factors'!$E$5:$P$488,
              MATCH(1,
                    ('Emission Factors'!$E$5:$E$488 = 'GHG emissions calculations'!$F2863) *
                    ('Emission Factors'!$H$5:$H$488 = 'GHG emissions calculations'!$H2863),
                    0),
              MATCH('GHG emissions calculations'!Q$6, 'Emission Factors'!$E$5:$P$5, 0)),
        ""),
    "")</f>
        <v/>
      </c>
      <c r="R2863" s="311" t="str">
        <f t="array" ref="R2863">IFERROR(
    IF(
        INDEX('Emission Factors'!$E$5:$R$488,
              MATCH(1,
                    ('Emission Factors'!$E$5:$E$488 = 'GHG emissions calculations'!$F2863) *
                    ('Emission Factors'!$H$5:$H$488 = 'GHG emissions calculations'!$H2863),
                    0),
              MATCH('GHG emissions calculations'!R$6, 'Emission Factors'!$E$5:$R$5, 0)) &lt;&gt; "",
        INDEX('Emission Factors'!$E$5:$R$488,
              MATCH(1,
                    ('Emission Factors'!$E$5:$E$488 = 'GHG emissions calculations'!$F2863) *
                    ('Emission Factors'!$H$5:$H$488 = 'GHG emissions calculations'!$H2863),
                    0),
              MATCH('GHG emissions calculations'!R$6, 'Emission Factors'!$E$5:$R$5, 0)),
        ""),
    "")</f>
        <v/>
      </c>
      <c r="S2863" s="312">
        <f t="shared" si="5"/>
        <v>0</v>
      </c>
      <c r="T2863" s="23"/>
    </row>
    <row r="2864" ht="15.75" customHeight="1" outlineLevel="2">
      <c r="A2864" s="23"/>
      <c r="B2864" s="71"/>
      <c r="C2864" s="71"/>
      <c r="D2864" s="71"/>
      <c r="E2864" s="314"/>
      <c r="F2864" s="316" t="str">
        <f>Lists!AZ25</f>
        <v>Heavy-duty vehicles and mobile machinery - America</v>
      </c>
      <c r="G2864" s="311" t="str">
        <f t="array" ref="G2864">XLOOKUP(1,('Emission Factors'!$E$5:$E$488='GHG emissions calculations'!$F2864)*('Emission Factors'!$H$5:$H$488='GHG emissions calculations'!$H2864),INDEX('Emission Factors'!$E$5:$T$488,0,MATCH('GHG emissions calculations'!G$2670,'Emission Factors'!$E$5:$T$5,0)),"",0)</f>
        <v/>
      </c>
      <c r="H2864" s="316" t="s">
        <v>238</v>
      </c>
      <c r="I2864" s="312" t="str">
        <f>IF(
    SUMIFS('Import data'!$L$25:$L$80,
           'Import data'!$J$25:$J$80, F2864,
           'Import data'!$G$25:$G$80, 'GHG emissions calculations'!$H2864,
           'Import data'!$I$25:$I$80,$E$2672) &lt;&gt; 0,
    SUMIFS('Import data'!$L$25:$L$80,
           'Import data'!$J$25:$J$80, F2864,
           'Import data'!$G$25:$G$80, 'GHG emissions calculations'!$H2864,
           'Import data'!$I$25:$I$80,$E$2672),
    ""
)</f>
        <v/>
      </c>
      <c r="J2864" s="311" t="str">
        <f t="array" ref="J2864">IF(
    XLOOKUP(F2864, 'Import data'!$J$26:$J$47, 'Import data'!$M$26:$M$47, "", 0) = "Please add the region-specific supplier emission factor or choose a different region available in the IAEG database.",
    "",
    XLOOKUP(F2864, 'Import data'!$J$26:$J$47, 'Import data'!$M$26:$M$47, "", 0)
)</f>
        <v/>
      </c>
      <c r="K2864" s="311" t="str">
        <f t="array" ref="K2864">IFERROR(
    XLOOKUP(F2864,
            _xlws.FILTER('Supplier Emission'!$G$55:$G$79,
                   ('Supplier Emission'!$D$55:$D$79=H2864) * ('Supplier Emission'!$F$55:$F$79=$E$2849)),
            _xlws.FILTER('Supplier Emission'!$I$55:$I$79,
                   ('Supplier Emission'!$D$55:$D$79=H2864) * ('Supplier Emission'!$F$55:$F$79=$E$2849)),
            ""),
    "")</f>
        <v/>
      </c>
      <c r="L2864" s="311" t="str">
        <f t="array" ref="L2864">IFERROR(
    XLOOKUP(F2864,
            _xlws.FILTER('Supplier Emission'!$G$55:$G$79,
                   ('Supplier Emission'!$D$55:$D$79=H2864) * ('Supplier Emission'!$F$55:$F$79=$E$2849)),
            _xlws.FILTER('Supplier Emission'!$J$55:$J$79,
                   ('Supplier Emission'!$D$55:$D$79=H2864) * ('Supplier Emission'!$F$55:$F$79=$E$2849)),
            ""),
    "")</f>
        <v/>
      </c>
      <c r="M2864" s="311" t="str">
        <f t="array" ref="M2864">IFERROR(
    XLOOKUP(F2864,
            _xlws.FILTER('Supplier Emission'!$G$55:$G$79,
                   ('Supplier Emission'!$D$55:$D$79=H2864) * ('Supplier Emission'!$F$55:$F$79=$E$2849)),
            _xlws.FILTER('Supplier Emission'!$M$55:$M$79,
                   ('Supplier Emission'!$D$55:$D$79=H2864) * ('Supplier Emission'!$F$55:$F$79=$E$2849)),
            ""),
    "")</f>
        <v/>
      </c>
      <c r="N2864" s="311" t="str">
        <f t="array" ref="N2864">IFERROR(
    XLOOKUP(F2864,
            _xlws.FILTER('Supplier Emission'!$G$55:$G$79,
                   ('Supplier Emission'!$D$55:$D$79=H2864) * ('Supplier Emission'!$F$55:$F$79=$E$2849)),
            _xlws.FILTER('Supplier Emission'!$H$55:$H$79,
                   ('Supplier Emission'!$D$55:$D$79=H2864) * ('Supplier Emission'!$F$55:$F$79=$E$2849)),
            ""),
    "")</f>
        <v/>
      </c>
      <c r="O2864" s="311" t="str">
        <f t="array" ref="O2864">XLOOKUP(1,('Emission Factors'!$E$5:$E$488='GHG emissions calculations'!$F2864)*('Emission Factors'!$H$5:$H$488='GHG emissions calculations'!$H2864),INDEX('Emission Factors'!$E$5:$T$488,0,MATCH('GHG emissions calculations'!O$6,'Emission Factors'!$E$5:$T$5,0)),"",0)</f>
        <v/>
      </c>
      <c r="P2864" s="313" t="str">
        <f t="array" ref="P2864">IFERROR(
    INDEX('Emission Factors'!$E$5:$P$488,
          MATCH(1,
                ('Emission Factors'!$E$5:$E$488 = 'GHG emissions calculations'!$F2864) *
                ('Emission Factors'!$H$5:$H$488 = 'GHG emissions calculations'!$H2864),
                0),
          MATCH('GHG emissions calculations'!P$6,'Emission Factors'!$E$5:$P$5,0)),
    "")</f>
        <v/>
      </c>
      <c r="Q2864" s="311" t="str">
        <f t="array" ref="Q2864">IFERROR(
    IF(
        INDEX('Emission Factors'!$E$5:$P$488,
              MATCH(1,
                    ('Emission Factors'!$E$5:$E$488 = 'GHG emissions calculations'!$F2864) *
                    ('Emission Factors'!$H$5:$H$488 = 'GHG emissions calculations'!$H2864),
                    0),
              MATCH('GHG emissions calculations'!Q$6, 'Emission Factors'!$E$5:$P$5, 0)) &lt;&gt; "",
        INDEX('Emission Factors'!$E$5:$P$488,
              MATCH(1,
                    ('Emission Factors'!$E$5:$E$488 = 'GHG emissions calculations'!$F2864) *
                    ('Emission Factors'!$H$5:$H$488 = 'GHG emissions calculations'!$H2864),
                    0),
              MATCH('GHG emissions calculations'!Q$6, 'Emission Factors'!$E$5:$P$5, 0)),
        ""),
    "")</f>
        <v/>
      </c>
      <c r="R2864" s="311" t="str">
        <f t="array" ref="R2864">IFERROR(
    IF(
        INDEX('Emission Factors'!$E$5:$R$488,
              MATCH(1,
                    ('Emission Factors'!$E$5:$E$488 = 'GHG emissions calculations'!$F2864) *
                    ('Emission Factors'!$H$5:$H$488 = 'GHG emissions calculations'!$H2864),
                    0),
              MATCH('GHG emissions calculations'!R$6, 'Emission Factors'!$E$5:$R$5, 0)) &lt;&gt; "",
        INDEX('Emission Factors'!$E$5:$R$488,
              MATCH(1,
                    ('Emission Factors'!$E$5:$E$488 = 'GHG emissions calculations'!$F2864) *
                    ('Emission Factors'!$H$5:$H$488 = 'GHG emissions calculations'!$H2864),
                    0),
              MATCH('GHG emissions calculations'!R$6, 'Emission Factors'!$E$5:$R$5, 0)),
        ""),
    "")</f>
        <v/>
      </c>
      <c r="S2864" s="312">
        <f t="shared" si="5"/>
        <v>0</v>
      </c>
      <c r="T2864" s="23"/>
    </row>
    <row r="2865" ht="15.75" customHeight="1" outlineLevel="2">
      <c r="A2865" s="23"/>
      <c r="B2865" s="71"/>
      <c r="C2865" s="71"/>
      <c r="D2865" s="71"/>
      <c r="E2865" s="314"/>
      <c r="F2865" s="316" t="str">
        <f>Lists!AZ28</f>
        <v>Heavy-duty vehicles and mobile machinery - Asia</v>
      </c>
      <c r="G2865" s="311" t="str">
        <f t="array" ref="G2865">XLOOKUP(1,('Emission Factors'!$E$5:$E$488='GHG emissions calculations'!$F2865)*('Emission Factors'!$H$5:$H$488='GHG emissions calculations'!$H2865),INDEX('Emission Factors'!$E$5:$T$488,0,MATCH('GHG emissions calculations'!G$2670,'Emission Factors'!$E$5:$T$5,0)),"",0)</f>
        <v/>
      </c>
      <c r="H2865" s="316" t="s">
        <v>237</v>
      </c>
      <c r="I2865" s="312" t="str">
        <f>IF(
    SUMIFS('Import data'!$L$25:$L$80,
           'Import data'!$J$25:$J$80, F2865,
           'Import data'!$G$25:$G$80, 'GHG emissions calculations'!$H2865,
           'Import data'!$I$25:$I$80,$E$2672) &lt;&gt; 0,
    SUMIFS('Import data'!$L$25:$L$80,
           'Import data'!$J$25:$J$80, F2865,
           'Import data'!$G$25:$G$80, 'GHG emissions calculations'!$H2865,
           'Import data'!$I$25:$I$80,$E$2672),
    ""
)</f>
        <v/>
      </c>
      <c r="J2865" s="311" t="str">
        <f t="array" ref="J2865">IF(
    XLOOKUP(F2865, 'Import data'!$J$26:$J$47, 'Import data'!$M$26:$M$47, "", 0) = "Please add the region-specific supplier emission factor or choose a different region available in the IAEG database.",
    "",
    XLOOKUP(F2865, 'Import data'!$J$26:$J$47, 'Import data'!$M$26:$M$47, "", 0)
)</f>
        <v/>
      </c>
      <c r="K2865" s="311" t="str">
        <f t="array" ref="K2865">IFERROR(
    XLOOKUP(F2865,
            _xlws.FILTER('Supplier Emission'!$G$55:$G$79,
                   ('Supplier Emission'!$D$55:$D$79=H2865) * ('Supplier Emission'!$F$55:$F$79=$E$2849)),
            _xlws.FILTER('Supplier Emission'!$I$55:$I$79,
                   ('Supplier Emission'!$D$55:$D$79=H2865) * ('Supplier Emission'!$F$55:$F$79=$E$2849)),
            ""),
    "")</f>
        <v/>
      </c>
      <c r="L2865" s="311" t="str">
        <f t="array" ref="L2865">IFERROR(
    XLOOKUP(F2865,
            _xlws.FILTER('Supplier Emission'!$G$55:$G$79,
                   ('Supplier Emission'!$D$55:$D$79=H2865) * ('Supplier Emission'!$F$55:$F$79=$E$2849)),
            _xlws.FILTER('Supplier Emission'!$J$55:$J$79,
                   ('Supplier Emission'!$D$55:$D$79=H2865) * ('Supplier Emission'!$F$55:$F$79=$E$2849)),
            ""),
    "")</f>
        <v/>
      </c>
      <c r="M2865" s="311" t="str">
        <f t="array" ref="M2865">IFERROR(
    XLOOKUP(F2865,
            _xlws.FILTER('Supplier Emission'!$G$55:$G$79,
                   ('Supplier Emission'!$D$55:$D$79=H2865) * ('Supplier Emission'!$F$55:$F$79=$E$2849)),
            _xlws.FILTER('Supplier Emission'!$M$55:$M$79,
                   ('Supplier Emission'!$D$55:$D$79=H2865) * ('Supplier Emission'!$F$55:$F$79=$E$2849)),
            ""),
    "")</f>
        <v/>
      </c>
      <c r="N2865" s="311" t="str">
        <f t="array" ref="N2865">IFERROR(
    XLOOKUP(F2865,
            _xlws.FILTER('Supplier Emission'!$G$55:$G$79,
                   ('Supplier Emission'!$D$55:$D$79=H2865) * ('Supplier Emission'!$F$55:$F$79=$E$2849)),
            _xlws.FILTER('Supplier Emission'!$H$55:$H$79,
                   ('Supplier Emission'!$D$55:$D$79=H2865) * ('Supplier Emission'!$F$55:$F$79=$E$2849)),
            ""),
    "")</f>
        <v/>
      </c>
      <c r="O2865" s="311" t="str">
        <f t="array" ref="O2865">XLOOKUP(1,('Emission Factors'!$E$5:$E$488='GHG emissions calculations'!$F2865)*('Emission Factors'!$H$5:$H$488='GHG emissions calculations'!$H2865),INDEX('Emission Factors'!$E$5:$T$488,0,MATCH('GHG emissions calculations'!O$6,'Emission Factors'!$E$5:$T$5,0)),"",0)</f>
        <v/>
      </c>
      <c r="P2865" s="313" t="str">
        <f t="array" ref="P2865">IFERROR(
    INDEX('Emission Factors'!$E$5:$P$488,
          MATCH(1,
                ('Emission Factors'!$E$5:$E$488 = 'GHG emissions calculations'!$F2865) *
                ('Emission Factors'!$H$5:$H$488 = 'GHG emissions calculations'!$H2865),
                0),
          MATCH('GHG emissions calculations'!P$6,'Emission Factors'!$E$5:$P$5,0)),
    "")</f>
        <v/>
      </c>
      <c r="Q2865" s="311" t="str">
        <f t="array" ref="Q2865">IFERROR(
    IF(
        INDEX('Emission Factors'!$E$5:$P$488,
              MATCH(1,
                    ('Emission Factors'!$E$5:$E$488 = 'GHG emissions calculations'!$F2865) *
                    ('Emission Factors'!$H$5:$H$488 = 'GHG emissions calculations'!$H2865),
                    0),
              MATCH('GHG emissions calculations'!Q$6, 'Emission Factors'!$E$5:$P$5, 0)) &lt;&gt; "",
        INDEX('Emission Factors'!$E$5:$P$488,
              MATCH(1,
                    ('Emission Factors'!$E$5:$E$488 = 'GHG emissions calculations'!$F2865) *
                    ('Emission Factors'!$H$5:$H$488 = 'GHG emissions calculations'!$H2865),
                    0),
              MATCH('GHG emissions calculations'!Q$6, 'Emission Factors'!$E$5:$P$5, 0)),
        ""),
    "")</f>
        <v/>
      </c>
      <c r="R2865" s="311" t="str">
        <f t="array" ref="R2865">IFERROR(
    IF(
        INDEX('Emission Factors'!$E$5:$R$488,
              MATCH(1,
                    ('Emission Factors'!$E$5:$E$488 = 'GHG emissions calculations'!$F2865) *
                    ('Emission Factors'!$H$5:$H$488 = 'GHG emissions calculations'!$H2865),
                    0),
              MATCH('GHG emissions calculations'!R$6, 'Emission Factors'!$E$5:$R$5, 0)) &lt;&gt; "",
        INDEX('Emission Factors'!$E$5:$R$488,
              MATCH(1,
                    ('Emission Factors'!$E$5:$E$488 = 'GHG emissions calculations'!$F2865) *
                    ('Emission Factors'!$H$5:$H$488 = 'GHG emissions calculations'!$H2865),
                    0),
              MATCH('GHG emissions calculations'!R$6, 'Emission Factors'!$E$5:$R$5, 0)),
        ""),
    "")</f>
        <v/>
      </c>
      <c r="S2865" s="312">
        <f t="shared" si="5"/>
        <v>0</v>
      </c>
      <c r="T2865" s="23"/>
    </row>
    <row r="2866" ht="15.75" customHeight="1" outlineLevel="2">
      <c r="A2866" s="23"/>
      <c r="B2866" s="71"/>
      <c r="C2866" s="71"/>
      <c r="D2866" s="71"/>
      <c r="E2866" s="314"/>
      <c r="F2866" s="316" t="str">
        <f>Lists!AZ26</f>
        <v>Heavy-duty vehicles and mobile machinery - Europe</v>
      </c>
      <c r="G2866" s="311">
        <f t="array" ref="G2866">XLOOKUP(1,('Emission Factors'!$E$5:$E$488='GHG emissions calculations'!$F2866)*('Emission Factors'!$H$5:$H$488='GHG emissions calculations'!$H2866),INDEX('Emission Factors'!$E$5:$T$488,0,MATCH('GHG emissions calculations'!G$2670,'Emission Factors'!$E$5:$T$5,0)),"",0)</f>
        <v>3</v>
      </c>
      <c r="H2866" s="316" t="s">
        <v>237</v>
      </c>
      <c r="I2866" s="312" t="str">
        <f>IF(
    SUMIFS('Import data'!$L$25:$L$80,
           'Import data'!$J$25:$J$80, F2866,
           'Import data'!$G$25:$G$80, 'GHG emissions calculations'!$H2866,
           'Import data'!$I$25:$I$80,$E$2672) &lt;&gt; 0,
    SUMIFS('Import data'!$L$25:$L$80,
           'Import data'!$J$25:$J$80, F2866,
           'Import data'!$G$25:$G$80, 'GHG emissions calculations'!$H2866,
           'Import data'!$I$25:$I$80,$E$2672),
    ""
)</f>
        <v/>
      </c>
      <c r="J2866" s="311" t="str">
        <f t="array" ref="J2866">IF(
    XLOOKUP(F2866, 'Import data'!$J$26:$J$47, 'Import data'!$M$26:$M$47, "", 0) = "Please add the region-specific supplier emission factor or choose a different region available in the IAEG database.",
    "",
    XLOOKUP(F2866, 'Import data'!$J$26:$J$47, 'Import data'!$M$26:$M$47, "", 0)
)</f>
        <v/>
      </c>
      <c r="K2866" s="311" t="str">
        <f t="array" ref="K2866">IFERROR(
    XLOOKUP(F2866,
            _xlws.FILTER('Supplier Emission'!$G$55:$G$79,
                   ('Supplier Emission'!$D$55:$D$79=H2866) * ('Supplier Emission'!$F$55:$F$79=$E$2849)),
            _xlws.FILTER('Supplier Emission'!$I$55:$I$79,
                   ('Supplier Emission'!$D$55:$D$79=H2866) * ('Supplier Emission'!$F$55:$F$79=$E$2849)),
            ""),
    "")</f>
        <v/>
      </c>
      <c r="L2866" s="311" t="str">
        <f t="array" ref="L2866">IFERROR(
    XLOOKUP(F2866,
            _xlws.FILTER('Supplier Emission'!$G$55:$G$79,
                   ('Supplier Emission'!$D$55:$D$79=H2866) * ('Supplier Emission'!$F$55:$F$79=$E$2849)),
            _xlws.FILTER('Supplier Emission'!$J$55:$J$79,
                   ('Supplier Emission'!$D$55:$D$79=H2866) * ('Supplier Emission'!$F$55:$F$79=$E$2849)),
            ""),
    "")</f>
        <v/>
      </c>
      <c r="M2866" s="311" t="str">
        <f t="array" ref="M2866">IFERROR(
    XLOOKUP(F2866,
            _xlws.FILTER('Supplier Emission'!$G$55:$G$79,
                   ('Supplier Emission'!$D$55:$D$79=H2866) * ('Supplier Emission'!$F$55:$F$79=$E$2849)),
            _xlws.FILTER('Supplier Emission'!$M$55:$M$79,
                   ('Supplier Emission'!$D$55:$D$79=H2866) * ('Supplier Emission'!$F$55:$F$79=$E$2849)),
            ""),
    "")</f>
        <v/>
      </c>
      <c r="N2866" s="311" t="str">
        <f t="array" ref="N2866">IFERROR(
    XLOOKUP(F2866,
            _xlws.FILTER('Supplier Emission'!$G$55:$G$79,
                   ('Supplier Emission'!$D$55:$D$79=H2866) * ('Supplier Emission'!$F$55:$F$79=$E$2849)),
            _xlws.FILTER('Supplier Emission'!$H$55:$H$79,
                   ('Supplier Emission'!$D$55:$D$79=H2866) * ('Supplier Emission'!$F$55:$F$79=$E$2849)),
            ""),
    "")</f>
        <v/>
      </c>
      <c r="O2866" s="311" t="str">
        <f t="array" ref="O2866">XLOOKUP(1,('Emission Factors'!$E$5:$E$488='GHG emissions calculations'!$F2866)*('Emission Factors'!$H$5:$H$488='GHG emissions calculations'!$H2866),INDEX('Emission Factors'!$E$5:$T$488,0,MATCH('GHG emissions calculations'!O$6,'Emission Factors'!$E$5:$T$5,0)),"",0)</f>
        <v>Véhicules - fabrication</v>
      </c>
      <c r="P2866" s="313">
        <f t="array" ref="P2866">IFERROR(
    INDEX('Emission Factors'!$E$5:$P$488,
          MATCH(1,
                ('Emission Factors'!$E$5:$E$488 = 'GHG emissions calculations'!$F2866) *
                ('Emission Factors'!$H$5:$H$488 = 'GHG emissions calculations'!$H2866),
                0),
          MATCH('GHG emissions calculations'!P$6,'Emission Factors'!$E$5:$P$5,0)),
    "")</f>
        <v>5500</v>
      </c>
      <c r="Q2866" s="311" t="str">
        <f t="array" ref="Q2866">IFERROR(
    IF(
        INDEX('Emission Factors'!$E$5:$P$488,
              MATCH(1,
                    ('Emission Factors'!$E$5:$E$488 = 'GHG emissions calculations'!$F2866) *
                    ('Emission Factors'!$H$5:$H$488 = 'GHG emissions calculations'!$H2866),
                    0),
              MATCH('GHG emissions calculations'!Q$6, 'Emission Factors'!$E$5:$P$5, 0)) &lt;&gt; "",
        INDEX('Emission Factors'!$E$5:$P$488,
              MATCH(1,
                    ('Emission Factors'!$E$5:$E$488 = 'GHG emissions calculations'!$F2866) *
                    ('Emission Factors'!$H$5:$H$488 = 'GHG emissions calculations'!$H2866),
                    0),
              MATCH('GHG emissions calculations'!Q$6, 'Emission Factors'!$E$5:$P$5, 0)),
        ""),
    "")</f>
        <v>kgCO2e/ton</v>
      </c>
      <c r="R2866" s="311" t="str">
        <f t="array" ref="R2866">IFERROR(
    IF(
        INDEX('Emission Factors'!$E$5:$R$488,
              MATCH(1,
                    ('Emission Factors'!$E$5:$E$488 = 'GHG emissions calculations'!$F2866) *
                    ('Emission Factors'!$H$5:$H$488 = 'GHG emissions calculations'!$H2866),
                    0),
              MATCH('GHG emissions calculations'!R$6, 'Emission Factors'!$E$5:$R$5, 0)) &lt;&gt; "",
        INDEX('Emission Factors'!$E$5:$R$488,
              MATCH(1,
                    ('Emission Factors'!$E$5:$E$488 = 'GHG emissions calculations'!$F2866) *
                    ('Emission Factors'!$H$5:$H$488 = 'GHG emissions calculations'!$H2866),
                    0),
              MATCH('GHG emissions calculations'!R$6, 'Emission Factors'!$E$5:$R$5, 0)),
        ""),
    "")</f>
        <v>Europe</v>
      </c>
      <c r="S2866" s="312">
        <f t="shared" si="5"/>
        <v>0</v>
      </c>
      <c r="T2866" s="23"/>
    </row>
    <row r="2867" ht="15.75" customHeight="1" outlineLevel="2">
      <c r="A2867" s="23"/>
      <c r="B2867" s="71"/>
      <c r="C2867" s="71"/>
      <c r="D2867" s="71"/>
      <c r="E2867" s="314"/>
      <c r="F2867" s="316" t="str">
        <f>Lists!AZ31</f>
        <v>Heavy-duty vehicles and mobile machinery - Global or unspecified region</v>
      </c>
      <c r="G2867" s="311" t="str">
        <f t="array" ref="G2867">XLOOKUP(1,('Emission Factors'!$E$5:$E$488='GHG emissions calculations'!$F2867)*('Emission Factors'!$H$5:$H$488='GHG emissions calculations'!$H2867),INDEX('Emission Factors'!$E$5:$T$488,0,MATCH('GHG emissions calculations'!G$2670,'Emission Factors'!$E$5:$T$5,0)),"",0)</f>
        <v/>
      </c>
      <c r="H2867" s="316" t="s">
        <v>237</v>
      </c>
      <c r="I2867" s="312" t="str">
        <f>IF(
    SUMIFS('Import data'!$L$25:$L$80,
           'Import data'!$J$25:$J$80, F2867,
           'Import data'!$G$25:$G$80, 'GHG emissions calculations'!$H2867,
           'Import data'!$I$25:$I$80,$E$2672) &lt;&gt; 0,
    SUMIFS('Import data'!$L$25:$L$80,
           'Import data'!$J$25:$J$80, F2867,
           'Import data'!$G$25:$G$80, 'GHG emissions calculations'!$H2867,
           'Import data'!$I$25:$I$80,$E$2672),
    ""
)</f>
        <v/>
      </c>
      <c r="J2867" s="311" t="str">
        <f t="array" ref="J2867">IF(
    XLOOKUP(F2867, 'Import data'!$J$26:$J$47, 'Import data'!$M$26:$M$47, "", 0) = "Please add the region-specific supplier emission factor or choose a different region available in the IAEG database.",
    "",
    XLOOKUP(F2867, 'Import data'!$J$26:$J$47, 'Import data'!$M$26:$M$47, "", 0)
)</f>
        <v/>
      </c>
      <c r="K2867" s="311" t="str">
        <f t="array" ref="K2867">IFERROR(
    XLOOKUP(F2867,
            _xlws.FILTER('Supplier Emission'!$G$55:$G$79,
                   ('Supplier Emission'!$D$55:$D$79=H2867) * ('Supplier Emission'!$F$55:$F$79=$E$2849)),
            _xlws.FILTER('Supplier Emission'!$I$55:$I$79,
                   ('Supplier Emission'!$D$55:$D$79=H2867) * ('Supplier Emission'!$F$55:$F$79=$E$2849)),
            ""),
    "")</f>
        <v/>
      </c>
      <c r="L2867" s="311" t="str">
        <f t="array" ref="L2867">IFERROR(
    XLOOKUP(F2867,
            _xlws.FILTER('Supplier Emission'!$G$55:$G$79,
                   ('Supplier Emission'!$D$55:$D$79=H2867) * ('Supplier Emission'!$F$55:$F$79=$E$2849)),
            _xlws.FILTER('Supplier Emission'!$J$55:$J$79,
                   ('Supplier Emission'!$D$55:$D$79=H2867) * ('Supplier Emission'!$F$55:$F$79=$E$2849)),
            ""),
    "")</f>
        <v/>
      </c>
      <c r="M2867" s="311" t="str">
        <f t="array" ref="M2867">IFERROR(
    XLOOKUP(F2867,
            _xlws.FILTER('Supplier Emission'!$G$55:$G$79,
                   ('Supplier Emission'!$D$55:$D$79=H2867) * ('Supplier Emission'!$F$55:$F$79=$E$2849)),
            _xlws.FILTER('Supplier Emission'!$M$55:$M$79,
                   ('Supplier Emission'!$D$55:$D$79=H2867) * ('Supplier Emission'!$F$55:$F$79=$E$2849)),
            ""),
    "")</f>
        <v/>
      </c>
      <c r="N2867" s="311" t="str">
        <f t="array" ref="N2867">IFERROR(
    XLOOKUP(F2867,
            _xlws.FILTER('Supplier Emission'!$G$55:$G$79,
                   ('Supplier Emission'!$D$55:$D$79=H2867) * ('Supplier Emission'!$F$55:$F$79=$E$2849)),
            _xlws.FILTER('Supplier Emission'!$H$55:$H$79,
                   ('Supplier Emission'!$D$55:$D$79=H2867) * ('Supplier Emission'!$F$55:$F$79=$E$2849)),
            ""),
    "")</f>
        <v/>
      </c>
      <c r="O2867" s="311" t="str">
        <f t="array" ref="O2867">XLOOKUP(1,('Emission Factors'!$E$5:$E$488='GHG emissions calculations'!$F2867)*('Emission Factors'!$H$5:$H$488='GHG emissions calculations'!$H2867),INDEX('Emission Factors'!$E$5:$T$488,0,MATCH('GHG emissions calculations'!O$6,'Emission Factors'!$E$5:$T$5,0)),"",0)</f>
        <v/>
      </c>
      <c r="P2867" s="313" t="str">
        <f t="array" ref="P2867">IFERROR(
    INDEX('Emission Factors'!$E$5:$P$488,
          MATCH(1,
                ('Emission Factors'!$E$5:$E$488 = 'GHG emissions calculations'!$F2867) *
                ('Emission Factors'!$H$5:$H$488 = 'GHG emissions calculations'!$H2867),
                0),
          MATCH('GHG emissions calculations'!P$6,'Emission Factors'!$E$5:$P$5,0)),
    "")</f>
        <v/>
      </c>
      <c r="Q2867" s="311" t="str">
        <f t="array" ref="Q2867">IFERROR(
    IF(
        INDEX('Emission Factors'!$E$5:$P$488,
              MATCH(1,
                    ('Emission Factors'!$E$5:$E$488 = 'GHG emissions calculations'!$F2867) *
                    ('Emission Factors'!$H$5:$H$488 = 'GHG emissions calculations'!$H2867),
                    0),
              MATCH('GHG emissions calculations'!Q$6, 'Emission Factors'!$E$5:$P$5, 0)) &lt;&gt; "",
        INDEX('Emission Factors'!$E$5:$P$488,
              MATCH(1,
                    ('Emission Factors'!$E$5:$E$488 = 'GHG emissions calculations'!$F2867) *
                    ('Emission Factors'!$H$5:$H$488 = 'GHG emissions calculations'!$H2867),
                    0),
              MATCH('GHG emissions calculations'!Q$6, 'Emission Factors'!$E$5:$P$5, 0)),
        ""),
    "")</f>
        <v/>
      </c>
      <c r="R2867" s="311" t="str">
        <f t="array" ref="R2867">IFERROR(
    IF(
        INDEX('Emission Factors'!$E$5:$R$488,
              MATCH(1,
                    ('Emission Factors'!$E$5:$E$488 = 'GHG emissions calculations'!$F2867) *
                    ('Emission Factors'!$H$5:$H$488 = 'GHG emissions calculations'!$H2867),
                    0),
              MATCH('GHG emissions calculations'!R$6, 'Emission Factors'!$E$5:$R$5, 0)) &lt;&gt; "",
        INDEX('Emission Factors'!$E$5:$R$488,
              MATCH(1,
                    ('Emission Factors'!$E$5:$E$488 = 'GHG emissions calculations'!$F2867) *
                    ('Emission Factors'!$H$5:$H$488 = 'GHG emissions calculations'!$H2867),
                    0),
              MATCH('GHG emissions calculations'!R$6, 'Emission Factors'!$E$5:$R$5, 0)),
        ""),
    "")</f>
        <v/>
      </c>
      <c r="S2867" s="312">
        <f t="shared" si="5"/>
        <v>0</v>
      </c>
      <c r="T2867" s="23"/>
    </row>
    <row r="2868" ht="15.75" customHeight="1" outlineLevel="2">
      <c r="A2868" s="23"/>
      <c r="B2868" s="71"/>
      <c r="C2868" s="71"/>
      <c r="D2868" s="71"/>
      <c r="E2868" s="314"/>
      <c r="F2868" s="316" t="str">
        <f>Lists!AZ30</f>
        <v>Heavy-duty vehicles and mobile machinery - Middle East</v>
      </c>
      <c r="G2868" s="311" t="str">
        <f t="array" ref="G2868">XLOOKUP(1,('Emission Factors'!$E$5:$E$488='GHG emissions calculations'!$F2868)*('Emission Factors'!$H$5:$H$488='GHG emissions calculations'!$H2868),INDEX('Emission Factors'!$E$5:$T$488,0,MATCH('GHG emissions calculations'!G$2670,'Emission Factors'!$E$5:$T$5,0)),"",0)</f>
        <v/>
      </c>
      <c r="H2868" s="316" t="s">
        <v>237</v>
      </c>
      <c r="I2868" s="312" t="str">
        <f>IF(
    SUMIFS('Import data'!$L$25:$L$80,
           'Import data'!$J$25:$J$80, F2868,
           'Import data'!$G$25:$G$80, 'GHG emissions calculations'!$H2868,
           'Import data'!$I$25:$I$80,$E$2672) &lt;&gt; 0,
    SUMIFS('Import data'!$L$25:$L$80,
           'Import data'!$J$25:$J$80, F2868,
           'Import data'!$G$25:$G$80, 'GHG emissions calculations'!$H2868,
           'Import data'!$I$25:$I$80,$E$2672),
    ""
)</f>
        <v/>
      </c>
      <c r="J2868" s="311" t="str">
        <f t="array" ref="J2868">IF(
    XLOOKUP(F2868, 'Import data'!$J$26:$J$47, 'Import data'!$M$26:$M$47, "", 0) = "Please add the region-specific supplier emission factor or choose a different region available in the IAEG database.",
    "",
    XLOOKUP(F2868, 'Import data'!$J$26:$J$47, 'Import data'!$M$26:$M$47, "", 0)
)</f>
        <v/>
      </c>
      <c r="K2868" s="311" t="str">
        <f t="array" ref="K2868">IFERROR(
    XLOOKUP(F2868,
            _xlws.FILTER('Supplier Emission'!$G$55:$G$79,
                   ('Supplier Emission'!$D$55:$D$79=H2868) * ('Supplier Emission'!$F$55:$F$79=$E$2849)),
            _xlws.FILTER('Supplier Emission'!$I$55:$I$79,
                   ('Supplier Emission'!$D$55:$D$79=H2868) * ('Supplier Emission'!$F$55:$F$79=$E$2849)),
            ""),
    "")</f>
        <v/>
      </c>
      <c r="L2868" s="311" t="str">
        <f t="array" ref="L2868">IFERROR(
    XLOOKUP(F2868,
            _xlws.FILTER('Supplier Emission'!$G$55:$G$79,
                   ('Supplier Emission'!$D$55:$D$79=H2868) * ('Supplier Emission'!$F$55:$F$79=$E$2849)),
            _xlws.FILTER('Supplier Emission'!$J$55:$J$79,
                   ('Supplier Emission'!$D$55:$D$79=H2868) * ('Supplier Emission'!$F$55:$F$79=$E$2849)),
            ""),
    "")</f>
        <v/>
      </c>
      <c r="M2868" s="311" t="str">
        <f t="array" ref="M2868">IFERROR(
    XLOOKUP(F2868,
            _xlws.FILTER('Supplier Emission'!$G$55:$G$79,
                   ('Supplier Emission'!$D$55:$D$79=H2868) * ('Supplier Emission'!$F$55:$F$79=$E$2849)),
            _xlws.FILTER('Supplier Emission'!$M$55:$M$79,
                   ('Supplier Emission'!$D$55:$D$79=H2868) * ('Supplier Emission'!$F$55:$F$79=$E$2849)),
            ""),
    "")</f>
        <v/>
      </c>
      <c r="N2868" s="311" t="str">
        <f t="array" ref="N2868">IFERROR(
    XLOOKUP(F2868,
            _xlws.FILTER('Supplier Emission'!$G$55:$G$79,
                   ('Supplier Emission'!$D$55:$D$79=H2868) * ('Supplier Emission'!$F$55:$F$79=$E$2849)),
            _xlws.FILTER('Supplier Emission'!$H$55:$H$79,
                   ('Supplier Emission'!$D$55:$D$79=H2868) * ('Supplier Emission'!$F$55:$F$79=$E$2849)),
            ""),
    "")</f>
        <v/>
      </c>
      <c r="O2868" s="311" t="str">
        <f t="array" ref="O2868">XLOOKUP(1,('Emission Factors'!$E$5:$E$488='GHG emissions calculations'!$F2868)*('Emission Factors'!$H$5:$H$488='GHG emissions calculations'!$H2868),INDEX('Emission Factors'!$E$5:$T$488,0,MATCH('GHG emissions calculations'!O$6,'Emission Factors'!$E$5:$T$5,0)),"",0)</f>
        <v/>
      </c>
      <c r="P2868" s="313" t="str">
        <f t="array" ref="P2868">IFERROR(
    INDEX('Emission Factors'!$E$5:$P$488,
          MATCH(1,
                ('Emission Factors'!$E$5:$E$488 = 'GHG emissions calculations'!$F2868) *
                ('Emission Factors'!$H$5:$H$488 = 'GHG emissions calculations'!$H2868),
                0),
          MATCH('GHG emissions calculations'!P$6,'Emission Factors'!$E$5:$P$5,0)),
    "")</f>
        <v/>
      </c>
      <c r="Q2868" s="311" t="str">
        <f t="array" ref="Q2868">IFERROR(
    IF(
        INDEX('Emission Factors'!$E$5:$P$488,
              MATCH(1,
                    ('Emission Factors'!$E$5:$E$488 = 'GHG emissions calculations'!$F2868) *
                    ('Emission Factors'!$H$5:$H$488 = 'GHG emissions calculations'!$H2868),
                    0),
              MATCH('GHG emissions calculations'!Q$6, 'Emission Factors'!$E$5:$P$5, 0)) &lt;&gt; "",
        INDEX('Emission Factors'!$E$5:$P$488,
              MATCH(1,
                    ('Emission Factors'!$E$5:$E$488 = 'GHG emissions calculations'!$F2868) *
                    ('Emission Factors'!$H$5:$H$488 = 'GHG emissions calculations'!$H2868),
                    0),
              MATCH('GHG emissions calculations'!Q$6, 'Emission Factors'!$E$5:$P$5, 0)),
        ""),
    "")</f>
        <v/>
      </c>
      <c r="R2868" s="311" t="str">
        <f t="array" ref="R2868">IFERROR(
    IF(
        INDEX('Emission Factors'!$E$5:$R$488,
              MATCH(1,
                    ('Emission Factors'!$E$5:$E$488 = 'GHG emissions calculations'!$F2868) *
                    ('Emission Factors'!$H$5:$H$488 = 'GHG emissions calculations'!$H2868),
                    0),
              MATCH('GHG emissions calculations'!R$6, 'Emission Factors'!$E$5:$R$5, 0)) &lt;&gt; "",
        INDEX('Emission Factors'!$E$5:$R$488,
              MATCH(1,
                    ('Emission Factors'!$E$5:$E$488 = 'GHG emissions calculations'!$F2868) *
                    ('Emission Factors'!$H$5:$H$488 = 'GHG emissions calculations'!$H2868),
                    0),
              MATCH('GHG emissions calculations'!R$6, 'Emission Factors'!$E$5:$R$5, 0)),
        ""),
    "")</f>
        <v/>
      </c>
      <c r="S2868" s="312">
        <f t="shared" si="5"/>
        <v>0</v>
      </c>
      <c r="T2868" s="23"/>
    </row>
    <row r="2869" ht="15.75" customHeight="1" outlineLevel="2">
      <c r="A2869" s="23"/>
      <c r="B2869" s="71"/>
      <c r="C2869" s="71"/>
      <c r="D2869" s="71"/>
      <c r="E2869" s="314"/>
      <c r="F2869" s="316" t="str">
        <f>Lists!AZ29</f>
        <v>Heavy-duty vehicles and mobile machinery - Oceania</v>
      </c>
      <c r="G2869" s="311" t="str">
        <f t="array" ref="G2869">XLOOKUP(1,('Emission Factors'!$E$5:$E$488='GHG emissions calculations'!$F2869)*('Emission Factors'!$H$5:$H$488='GHG emissions calculations'!$H2869),INDEX('Emission Factors'!$E$5:$T$488,0,MATCH('GHG emissions calculations'!G$2670,'Emission Factors'!$E$5:$T$5,0)),"",0)</f>
        <v/>
      </c>
      <c r="H2869" s="316" t="s">
        <v>237</v>
      </c>
      <c r="I2869" s="312" t="str">
        <f>IF(
    SUMIFS('Import data'!$L$25:$L$80,
           'Import data'!$J$25:$J$80, F2869,
           'Import data'!$G$25:$G$80, 'GHG emissions calculations'!$H2869,
           'Import data'!$I$25:$I$80,$E$2672) &lt;&gt; 0,
    SUMIFS('Import data'!$L$25:$L$80,
           'Import data'!$J$25:$J$80, F2869,
           'Import data'!$G$25:$G$80, 'GHG emissions calculations'!$H2869,
           'Import data'!$I$25:$I$80,$E$2672),
    ""
)</f>
        <v/>
      </c>
      <c r="J2869" s="311" t="str">
        <f t="array" ref="J2869">IF(
    XLOOKUP(F2869, 'Import data'!$J$26:$J$47, 'Import data'!$M$26:$M$47, "", 0) = "Please add the region-specific supplier emission factor or choose a different region available in the IAEG database.",
    "",
    XLOOKUP(F2869, 'Import data'!$J$26:$J$47, 'Import data'!$M$26:$M$47, "", 0)
)</f>
        <v/>
      </c>
      <c r="K2869" s="311" t="str">
        <f t="array" ref="K2869">IFERROR(
    XLOOKUP(F2869,
            _xlws.FILTER('Supplier Emission'!$G$55:$G$79,
                   ('Supplier Emission'!$D$55:$D$79=H2869) * ('Supplier Emission'!$F$55:$F$79=$E$2849)),
            _xlws.FILTER('Supplier Emission'!$I$55:$I$79,
                   ('Supplier Emission'!$D$55:$D$79=H2869) * ('Supplier Emission'!$F$55:$F$79=$E$2849)),
            ""),
    "")</f>
        <v/>
      </c>
      <c r="L2869" s="311" t="str">
        <f t="array" ref="L2869">IFERROR(
    XLOOKUP(F2869,
            _xlws.FILTER('Supplier Emission'!$G$55:$G$79,
                   ('Supplier Emission'!$D$55:$D$79=H2869) * ('Supplier Emission'!$F$55:$F$79=$E$2849)),
            _xlws.FILTER('Supplier Emission'!$J$55:$J$79,
                   ('Supplier Emission'!$D$55:$D$79=H2869) * ('Supplier Emission'!$F$55:$F$79=$E$2849)),
            ""),
    "")</f>
        <v/>
      </c>
      <c r="M2869" s="311" t="str">
        <f t="array" ref="M2869">IFERROR(
    XLOOKUP(F2869,
            _xlws.FILTER('Supplier Emission'!$G$55:$G$79,
                   ('Supplier Emission'!$D$55:$D$79=H2869) * ('Supplier Emission'!$F$55:$F$79=$E$2849)),
            _xlws.FILTER('Supplier Emission'!$M$55:$M$79,
                   ('Supplier Emission'!$D$55:$D$79=H2869) * ('Supplier Emission'!$F$55:$F$79=$E$2849)),
            ""),
    "")</f>
        <v/>
      </c>
      <c r="N2869" s="311" t="str">
        <f t="array" ref="N2869">IFERROR(
    XLOOKUP(F2869,
            _xlws.FILTER('Supplier Emission'!$G$55:$G$79,
                   ('Supplier Emission'!$D$55:$D$79=H2869) * ('Supplier Emission'!$F$55:$F$79=$E$2849)),
            _xlws.FILTER('Supplier Emission'!$H$55:$H$79,
                   ('Supplier Emission'!$D$55:$D$79=H2869) * ('Supplier Emission'!$F$55:$F$79=$E$2849)),
            ""),
    "")</f>
        <v/>
      </c>
      <c r="O2869" s="311" t="str">
        <f t="array" ref="O2869">XLOOKUP(1,('Emission Factors'!$E$5:$E$488='GHG emissions calculations'!$F2869)*('Emission Factors'!$H$5:$H$488='GHG emissions calculations'!$H2869),INDEX('Emission Factors'!$E$5:$T$488,0,MATCH('GHG emissions calculations'!O$6,'Emission Factors'!$E$5:$T$5,0)),"",0)</f>
        <v/>
      </c>
      <c r="P2869" s="313" t="str">
        <f t="array" ref="P2869">IFERROR(
    INDEX('Emission Factors'!$E$5:$P$488,
          MATCH(1,
                ('Emission Factors'!$E$5:$E$488 = 'GHG emissions calculations'!$F2869) *
                ('Emission Factors'!$H$5:$H$488 = 'GHG emissions calculations'!$H2869),
                0),
          MATCH('GHG emissions calculations'!P$6,'Emission Factors'!$E$5:$P$5,0)),
    "")</f>
        <v/>
      </c>
      <c r="Q2869" s="311" t="str">
        <f t="array" ref="Q2869">IFERROR(
    IF(
        INDEX('Emission Factors'!$E$5:$P$488,
              MATCH(1,
                    ('Emission Factors'!$E$5:$E$488 = 'GHG emissions calculations'!$F2869) *
                    ('Emission Factors'!$H$5:$H$488 = 'GHG emissions calculations'!$H2869),
                    0),
              MATCH('GHG emissions calculations'!Q$6, 'Emission Factors'!$E$5:$P$5, 0)) &lt;&gt; "",
        INDEX('Emission Factors'!$E$5:$P$488,
              MATCH(1,
                    ('Emission Factors'!$E$5:$E$488 = 'GHG emissions calculations'!$F2869) *
                    ('Emission Factors'!$H$5:$H$488 = 'GHG emissions calculations'!$H2869),
                    0),
              MATCH('GHG emissions calculations'!Q$6, 'Emission Factors'!$E$5:$P$5, 0)),
        ""),
    "")</f>
        <v/>
      </c>
      <c r="R2869" s="311" t="str">
        <f t="array" ref="R2869">IFERROR(
    IF(
        INDEX('Emission Factors'!$E$5:$R$488,
              MATCH(1,
                    ('Emission Factors'!$E$5:$E$488 = 'GHG emissions calculations'!$F2869) *
                    ('Emission Factors'!$H$5:$H$488 = 'GHG emissions calculations'!$H2869),
                    0),
              MATCH('GHG emissions calculations'!R$6, 'Emission Factors'!$E$5:$R$5, 0)) &lt;&gt; "",
        INDEX('Emission Factors'!$E$5:$R$488,
              MATCH(1,
                    ('Emission Factors'!$E$5:$E$488 = 'GHG emissions calculations'!$F2869) *
                    ('Emission Factors'!$H$5:$H$488 = 'GHG emissions calculations'!$H2869),
                    0),
              MATCH('GHG emissions calculations'!R$6, 'Emission Factors'!$E$5:$R$5, 0)),
        ""),
    "")</f>
        <v/>
      </c>
      <c r="S2869" s="312">
        <f t="shared" si="5"/>
        <v>0</v>
      </c>
      <c r="T2869" s="23"/>
    </row>
    <row r="2870" ht="15.75" customHeight="1" outlineLevel="2">
      <c r="A2870" s="23"/>
      <c r="B2870" s="71"/>
      <c r="C2870" s="71"/>
      <c r="D2870" s="71"/>
      <c r="E2870" s="314"/>
      <c r="F2870" s="316" t="str">
        <f>Lists!AY41</f>
        <v>Heavy-duty vehicles and mobile machinery (SB) - Africa</v>
      </c>
      <c r="G2870" s="311" t="str">
        <f t="array" ref="G2870">XLOOKUP(1,('Emission Factors'!$E$5:$E$488='GHG emissions calculations'!$F2870)*('Emission Factors'!$H$5:$H$488='GHG emissions calculations'!$H2870),INDEX('Emission Factors'!$E$5:$T$488,0,MATCH('GHG emissions calculations'!G$2670,'Emission Factors'!$E$5:$T$5,0)),"",0)</f>
        <v/>
      </c>
      <c r="H2870" s="316" t="s">
        <v>238</v>
      </c>
      <c r="I2870" s="312" t="str">
        <f>IF(
    SUMIFS('Import data'!$L$25:$L$80,
           'Import data'!$J$25:$J$80, F2870,
           'Import data'!$G$25:$G$80, 'GHG emissions calculations'!$H2870,
           'Import data'!$I$25:$I$80,$E$2672) &lt;&gt; 0,
    SUMIFS('Import data'!$L$25:$L$80,
           'Import data'!$J$25:$J$80, F2870,
           'Import data'!$G$25:$G$80, 'GHG emissions calculations'!$H2870,
           'Import data'!$I$25:$I$80,$E$2672),
    ""
)</f>
        <v/>
      </c>
      <c r="J2870" s="311" t="str">
        <f t="array" ref="J2870">IF(
    XLOOKUP(F2870, 'Import data'!$J$26:$J$47, 'Import data'!$M$26:$M$47, "", 0) = "Please add the region-specific supplier emission factor or choose a different region available in the IAEG database.",
    "",
    XLOOKUP(F2870, 'Import data'!$J$26:$J$47, 'Import data'!$M$26:$M$47, "", 0)
)</f>
        <v/>
      </c>
      <c r="K2870" s="311" t="str">
        <f t="array" ref="K2870">IFERROR(
    XLOOKUP(F2870,
            _xlws.FILTER('Supplier Emission'!$G$55:$G$79,
                   ('Supplier Emission'!$D$55:$D$79=H2870) * ('Supplier Emission'!$F$55:$F$79=$E$2849)),
            _xlws.FILTER('Supplier Emission'!$I$55:$I$79,
                   ('Supplier Emission'!$D$55:$D$79=H2870) * ('Supplier Emission'!$F$55:$F$79=$E$2849)),
            ""),
    "")</f>
        <v/>
      </c>
      <c r="L2870" s="311" t="str">
        <f t="array" ref="L2870">IFERROR(
    XLOOKUP(F2870,
            _xlws.FILTER('Supplier Emission'!$G$55:$G$79,
                   ('Supplier Emission'!$D$55:$D$79=H2870) * ('Supplier Emission'!$F$55:$F$79=$E$2849)),
            _xlws.FILTER('Supplier Emission'!$J$55:$J$79,
                   ('Supplier Emission'!$D$55:$D$79=H2870) * ('Supplier Emission'!$F$55:$F$79=$E$2849)),
            ""),
    "")</f>
        <v/>
      </c>
      <c r="M2870" s="311" t="str">
        <f t="array" ref="M2870">IFERROR(
    XLOOKUP(F2870,
            _xlws.FILTER('Supplier Emission'!$G$55:$G$79,
                   ('Supplier Emission'!$D$55:$D$79=H2870) * ('Supplier Emission'!$F$55:$F$79=$E$2849)),
            _xlws.FILTER('Supplier Emission'!$M$55:$M$79,
                   ('Supplier Emission'!$D$55:$D$79=H2870) * ('Supplier Emission'!$F$55:$F$79=$E$2849)),
            ""),
    "")</f>
        <v/>
      </c>
      <c r="N2870" s="311" t="str">
        <f t="array" ref="N2870">IFERROR(
    XLOOKUP(F2870,
            _xlws.FILTER('Supplier Emission'!$G$55:$G$79,
                   ('Supplier Emission'!$D$55:$D$79=H2870) * ('Supplier Emission'!$F$55:$F$79=$E$2849)),
            _xlws.FILTER('Supplier Emission'!$H$55:$H$79,
                   ('Supplier Emission'!$D$55:$D$79=H2870) * ('Supplier Emission'!$F$55:$F$79=$E$2849)),
            ""),
    "")</f>
        <v/>
      </c>
      <c r="O2870" s="311" t="str">
        <f t="array" ref="O2870">XLOOKUP(1,('Emission Factors'!$E$5:$E$488='GHG emissions calculations'!$F2870)*('Emission Factors'!$H$5:$H$488='GHG emissions calculations'!$H2870),INDEX('Emission Factors'!$E$5:$T$488,0,MATCH('GHG emissions calculations'!O$6,'Emission Factors'!$E$5:$T$5,0)),"",0)</f>
        <v/>
      </c>
      <c r="P2870" s="313" t="str">
        <f t="array" ref="P2870">IFERROR(
    INDEX('Emission Factors'!$E$5:$P$488,
          MATCH(1,
                ('Emission Factors'!$E$5:$E$488 = 'GHG emissions calculations'!$F2870) *
                ('Emission Factors'!$H$5:$H$488 = 'GHG emissions calculations'!$H2870),
                0),
          MATCH('GHG emissions calculations'!P$6,'Emission Factors'!$E$5:$P$5,0)),
    "")</f>
        <v/>
      </c>
      <c r="Q2870" s="311" t="str">
        <f t="array" ref="Q2870">IFERROR(
    IF(
        INDEX('Emission Factors'!$E$5:$P$488,
              MATCH(1,
                    ('Emission Factors'!$E$5:$E$488 = 'GHG emissions calculations'!$F2870) *
                    ('Emission Factors'!$H$5:$H$488 = 'GHG emissions calculations'!$H2870),
                    0),
              MATCH('GHG emissions calculations'!Q$6, 'Emission Factors'!$E$5:$P$5, 0)) &lt;&gt; "",
        INDEX('Emission Factors'!$E$5:$P$488,
              MATCH(1,
                    ('Emission Factors'!$E$5:$E$488 = 'GHG emissions calculations'!$F2870) *
                    ('Emission Factors'!$H$5:$H$488 = 'GHG emissions calculations'!$H2870),
                    0),
              MATCH('GHG emissions calculations'!Q$6, 'Emission Factors'!$E$5:$P$5, 0)),
        ""),
    "")</f>
        <v/>
      </c>
      <c r="R2870" s="311" t="str">
        <f t="array" ref="R2870">IFERROR(
    IF(
        INDEX('Emission Factors'!$E$5:$R$488,
              MATCH(1,
                    ('Emission Factors'!$E$5:$E$488 = 'GHG emissions calculations'!$F2870) *
                    ('Emission Factors'!$H$5:$H$488 = 'GHG emissions calculations'!$H2870),
                    0),
              MATCH('GHG emissions calculations'!R$6, 'Emission Factors'!$E$5:$R$5, 0)) &lt;&gt; "",
        INDEX('Emission Factors'!$E$5:$R$488,
              MATCH(1,
                    ('Emission Factors'!$E$5:$E$488 = 'GHG emissions calculations'!$F2870) *
                    ('Emission Factors'!$H$5:$H$488 = 'GHG emissions calculations'!$H2870),
                    0),
              MATCH('GHG emissions calculations'!R$6, 'Emission Factors'!$E$5:$R$5, 0)),
        ""),
    "")</f>
        <v/>
      </c>
      <c r="S2870" s="312">
        <f t="shared" si="5"/>
        <v>0</v>
      </c>
      <c r="T2870" s="23"/>
    </row>
    <row r="2871" ht="15.75" customHeight="1" outlineLevel="2">
      <c r="A2871" s="23"/>
      <c r="B2871" s="71"/>
      <c r="C2871" s="71"/>
      <c r="D2871" s="71"/>
      <c r="E2871" s="314"/>
      <c r="F2871" s="316" t="str">
        <f>Lists!AY39</f>
        <v>Heavy-duty vehicles and mobile machinery (SB) - America</v>
      </c>
      <c r="G2871" s="311">
        <f t="array" ref="G2871">XLOOKUP(1,('Emission Factors'!$E$5:$E$488='GHG emissions calculations'!$F2871)*('Emission Factors'!$H$5:$H$488='GHG emissions calculations'!$H2871),INDEX('Emission Factors'!$E$5:$T$488,0,MATCH('GHG emissions calculations'!G$2670,'Emission Factors'!$E$5:$T$5,0)),"",0)</f>
        <v>2</v>
      </c>
      <c r="H2871" s="316" t="s">
        <v>238</v>
      </c>
      <c r="I2871" s="312" t="str">
        <f>IF(
    SUMIFS('Import data'!$L$25:$L$80,
           'Import data'!$J$25:$J$80, F2871,
           'Import data'!$G$25:$G$80, 'GHG emissions calculations'!$H2871,
           'Import data'!$I$25:$I$80,$E$2672) &lt;&gt; 0,
    SUMIFS('Import data'!$L$25:$L$80,
           'Import data'!$J$25:$J$80, F2871,
           'Import data'!$G$25:$G$80, 'GHG emissions calculations'!$H2871,
           'Import data'!$I$25:$I$80,$E$2672),
    ""
)</f>
        <v/>
      </c>
      <c r="J2871" s="311" t="str">
        <f t="array" ref="J2871">IF(
    XLOOKUP(F2871, 'Import data'!$J$26:$J$47, 'Import data'!$M$26:$M$47, "", 0) = "Please add the region-specific supplier emission factor or choose a different region available in the IAEG database.",
    "",
    XLOOKUP(F2871, 'Import data'!$J$26:$J$47, 'Import data'!$M$26:$M$47, "", 0)
)</f>
        <v/>
      </c>
      <c r="K2871" s="311" t="str">
        <f t="array" ref="K2871">IFERROR(
    XLOOKUP(F2871,
            _xlws.FILTER('Supplier Emission'!$G$55:$G$79,
                   ('Supplier Emission'!$D$55:$D$79=H2871) * ('Supplier Emission'!$F$55:$F$79=$E$2849)),
            _xlws.FILTER('Supplier Emission'!$I$55:$I$79,
                   ('Supplier Emission'!$D$55:$D$79=H2871) * ('Supplier Emission'!$F$55:$F$79=$E$2849)),
            ""),
    "")</f>
        <v/>
      </c>
      <c r="L2871" s="311" t="str">
        <f t="array" ref="L2871">IFERROR(
    XLOOKUP(F2871,
            _xlws.FILTER('Supplier Emission'!$G$55:$G$79,
                   ('Supplier Emission'!$D$55:$D$79=H2871) * ('Supplier Emission'!$F$55:$F$79=$E$2849)),
            _xlws.FILTER('Supplier Emission'!$J$55:$J$79,
                   ('Supplier Emission'!$D$55:$D$79=H2871) * ('Supplier Emission'!$F$55:$F$79=$E$2849)),
            ""),
    "")</f>
        <v/>
      </c>
      <c r="M2871" s="311" t="str">
        <f t="array" ref="M2871">IFERROR(
    XLOOKUP(F2871,
            _xlws.FILTER('Supplier Emission'!$G$55:$G$79,
                   ('Supplier Emission'!$D$55:$D$79=H2871) * ('Supplier Emission'!$F$55:$F$79=$E$2849)),
            _xlws.FILTER('Supplier Emission'!$M$55:$M$79,
                   ('Supplier Emission'!$D$55:$D$79=H2871) * ('Supplier Emission'!$F$55:$F$79=$E$2849)),
            ""),
    "")</f>
        <v/>
      </c>
      <c r="N2871" s="311" t="str">
        <f t="array" ref="N2871">IFERROR(
    XLOOKUP(F2871,
            _xlws.FILTER('Supplier Emission'!$G$55:$G$79,
                   ('Supplier Emission'!$D$55:$D$79=H2871) * ('Supplier Emission'!$F$55:$F$79=$E$2849)),
            _xlws.FILTER('Supplier Emission'!$H$55:$H$79,
                   ('Supplier Emission'!$D$55:$D$79=H2871) * ('Supplier Emission'!$F$55:$F$79=$E$2849)),
            ""),
    "")</f>
        <v/>
      </c>
      <c r="O2871" s="313" t="str">
        <f t="array" ref="O2871">XLOOKUP(1,('Emission Factors'!$E$5:$E$488='GHG emissions calculations'!$F2871)*('Emission Factors'!$H$5:$H$488='GHG emissions calculations'!$H2871),INDEX('Emission Factors'!$E$5:$T$488,0,MATCH('GHG emissions calculations'!O$6,'Emission Factors'!$E$5:$T$5,0)),"",0)</f>
        <v>Heavy duty trucks</v>
      </c>
      <c r="P2871" s="313">
        <f t="array" ref="P2871">IFERROR(
    INDEX('Emission Factors'!$E$5:$P$488,
          MATCH(1,
                ('Emission Factors'!$E$5:$E$488 = 'GHG emissions calculations'!$F2871) *
                ('Emission Factors'!$H$5:$H$488 = 'GHG emissions calculations'!$H2871),
                0),
          MATCH('GHG emissions calculations'!P$6,'Emission Factors'!$E$5:$P$5,0)),
    "")</f>
        <v>328</v>
      </c>
      <c r="Q2871" s="311" t="str">
        <f t="array" ref="Q2871">IFERROR(
    IF(
        INDEX('Emission Factors'!$E$5:$P$488,
              MATCH(1,
                    ('Emission Factors'!$E$5:$E$488 = 'GHG emissions calculations'!$F2871) *
                    ('Emission Factors'!$H$5:$H$488 = 'GHG emissions calculations'!$H2871),
                    0),
              MATCH('GHG emissions calculations'!Q$6, 'Emission Factors'!$E$5:$P$5, 0)) &lt;&gt; "",
        INDEX('Emission Factors'!$E$5:$P$488,
              MATCH(1,
                    ('Emission Factors'!$E$5:$E$488 = 'GHG emissions calculations'!$F2871) *
                    ('Emission Factors'!$H$5:$H$488 = 'GHG emissions calculations'!$H2871),
                    0),
              MATCH('GHG emissions calculations'!Q$6, 'Emission Factors'!$E$5:$P$5, 0)),
        ""),
    "")</f>
        <v>kgCO2e / k€</v>
      </c>
      <c r="R2871" s="311" t="str">
        <f t="array" ref="R2871">IFERROR(
    IF(
        INDEX('Emission Factors'!$E$5:$R$488,
              MATCH(1,
                    ('Emission Factors'!$E$5:$E$488 = 'GHG emissions calculations'!$F2871) *
                    ('Emission Factors'!$H$5:$H$488 = 'GHG emissions calculations'!$H2871),
                    0),
              MATCH('GHG emissions calculations'!R$6, 'Emission Factors'!$E$5:$R$5, 0)) &lt;&gt; "",
        INDEX('Emission Factors'!$E$5:$R$488,
              MATCH(1,
                    ('Emission Factors'!$E$5:$E$488 = 'GHG emissions calculations'!$F2871) *
                    ('Emission Factors'!$H$5:$H$488 = 'GHG emissions calculations'!$H2871),
                    0),
              MATCH('GHG emissions calculations'!R$6, 'Emission Factors'!$E$5:$R$5, 0)),
        ""),
    "")</f>
        <v>America</v>
      </c>
      <c r="S2871" s="312">
        <f t="shared" si="5"/>
        <v>0</v>
      </c>
      <c r="T2871" s="23"/>
    </row>
    <row r="2872" ht="15.75" customHeight="1" outlineLevel="2">
      <c r="A2872" s="23"/>
      <c r="B2872" s="71"/>
      <c r="C2872" s="71"/>
      <c r="D2872" s="71"/>
      <c r="E2872" s="314"/>
      <c r="F2872" s="316" t="str">
        <f>Lists!AY42</f>
        <v>Heavy-duty vehicles and mobile machinery (SB) - Asia</v>
      </c>
      <c r="G2872" s="311" t="str">
        <f t="array" ref="G2872">XLOOKUP(1,('Emission Factors'!$E$5:$E$488='GHG emissions calculations'!$F2872)*('Emission Factors'!$H$5:$H$488='GHG emissions calculations'!$H2872),INDEX('Emission Factors'!$E$5:$T$488,0,MATCH('GHG emissions calculations'!G$2670,'Emission Factors'!$E$5:$T$5,0)),"",0)</f>
        <v/>
      </c>
      <c r="H2872" s="316" t="s">
        <v>238</v>
      </c>
      <c r="I2872" s="312" t="str">
        <f>IF(
    SUMIFS('Import data'!$L$25:$L$80,
           'Import data'!$J$25:$J$80, F2872,
           'Import data'!$G$25:$G$80, 'GHG emissions calculations'!$H2872,
           'Import data'!$I$25:$I$80,$E$2672) &lt;&gt; 0,
    SUMIFS('Import data'!$L$25:$L$80,
           'Import data'!$J$25:$J$80, F2872,
           'Import data'!$G$25:$G$80, 'GHG emissions calculations'!$H2872,
           'Import data'!$I$25:$I$80,$E$2672),
    ""
)</f>
        <v/>
      </c>
      <c r="J2872" s="311" t="str">
        <f t="array" ref="J2872">IF(
    XLOOKUP(F2872, 'Import data'!$J$26:$J$47, 'Import data'!$M$26:$M$47, "", 0) = "Please add the region-specific supplier emission factor or choose a different region available in the IAEG database.",
    "",
    XLOOKUP(F2872, 'Import data'!$J$26:$J$47, 'Import data'!$M$26:$M$47, "", 0)
)</f>
        <v/>
      </c>
      <c r="K2872" s="311" t="str">
        <f t="array" ref="K2872">IFERROR(
    XLOOKUP(F2872,
            _xlws.FILTER('Supplier Emission'!$G$55:$G$79,
                   ('Supplier Emission'!$D$55:$D$79=H2872) * ('Supplier Emission'!$F$55:$F$79=$E$2849)),
            _xlws.FILTER('Supplier Emission'!$I$55:$I$79,
                   ('Supplier Emission'!$D$55:$D$79=H2872) * ('Supplier Emission'!$F$55:$F$79=$E$2849)),
            ""),
    "")</f>
        <v/>
      </c>
      <c r="L2872" s="311" t="str">
        <f t="array" ref="L2872">IFERROR(
    XLOOKUP(F2872,
            _xlws.FILTER('Supplier Emission'!$G$55:$G$79,
                   ('Supplier Emission'!$D$55:$D$79=H2872) * ('Supplier Emission'!$F$55:$F$79=$E$2849)),
            _xlws.FILTER('Supplier Emission'!$J$55:$J$79,
                   ('Supplier Emission'!$D$55:$D$79=H2872) * ('Supplier Emission'!$F$55:$F$79=$E$2849)),
            ""),
    "")</f>
        <v/>
      </c>
      <c r="M2872" s="311" t="str">
        <f t="array" ref="M2872">IFERROR(
    XLOOKUP(F2872,
            _xlws.FILTER('Supplier Emission'!$G$55:$G$79,
                   ('Supplier Emission'!$D$55:$D$79=H2872) * ('Supplier Emission'!$F$55:$F$79=$E$2849)),
            _xlws.FILTER('Supplier Emission'!$M$55:$M$79,
                   ('Supplier Emission'!$D$55:$D$79=H2872) * ('Supplier Emission'!$F$55:$F$79=$E$2849)),
            ""),
    "")</f>
        <v/>
      </c>
      <c r="N2872" s="311" t="str">
        <f t="array" ref="N2872">IFERROR(
    XLOOKUP(F2872,
            _xlws.FILTER('Supplier Emission'!$G$55:$G$79,
                   ('Supplier Emission'!$D$55:$D$79=H2872) * ('Supplier Emission'!$F$55:$F$79=$E$2849)),
            _xlws.FILTER('Supplier Emission'!$H$55:$H$79,
                   ('Supplier Emission'!$D$55:$D$79=H2872) * ('Supplier Emission'!$F$55:$F$79=$E$2849)),
            ""),
    "")</f>
        <v/>
      </c>
      <c r="O2872" s="311" t="str">
        <f t="array" ref="O2872">XLOOKUP(1,('Emission Factors'!$E$5:$E$488='GHG emissions calculations'!$F2872)*('Emission Factors'!$H$5:$H$488='GHG emissions calculations'!$H2872),INDEX('Emission Factors'!$E$5:$T$488,0,MATCH('GHG emissions calculations'!O$6,'Emission Factors'!$E$5:$T$5,0)),"",0)</f>
        <v/>
      </c>
      <c r="P2872" s="313" t="str">
        <f t="array" ref="P2872">IFERROR(
    INDEX('Emission Factors'!$E$5:$P$488,
          MATCH(1,
                ('Emission Factors'!$E$5:$E$488 = 'GHG emissions calculations'!$F2872) *
                ('Emission Factors'!$H$5:$H$488 = 'GHG emissions calculations'!$H2872),
                0),
          MATCH('GHG emissions calculations'!P$6,'Emission Factors'!$E$5:$P$5,0)),
    "")</f>
        <v/>
      </c>
      <c r="Q2872" s="311" t="str">
        <f t="array" ref="Q2872">IFERROR(
    IF(
        INDEX('Emission Factors'!$E$5:$P$488,
              MATCH(1,
                    ('Emission Factors'!$E$5:$E$488 = 'GHG emissions calculations'!$F2872) *
                    ('Emission Factors'!$H$5:$H$488 = 'GHG emissions calculations'!$H2872),
                    0),
              MATCH('GHG emissions calculations'!Q$6, 'Emission Factors'!$E$5:$P$5, 0)) &lt;&gt; "",
        INDEX('Emission Factors'!$E$5:$P$488,
              MATCH(1,
                    ('Emission Factors'!$E$5:$E$488 = 'GHG emissions calculations'!$F2872) *
                    ('Emission Factors'!$H$5:$H$488 = 'GHG emissions calculations'!$H2872),
                    0),
              MATCH('GHG emissions calculations'!Q$6, 'Emission Factors'!$E$5:$P$5, 0)),
        ""),
    "")</f>
        <v/>
      </c>
      <c r="R2872" s="311" t="str">
        <f t="array" ref="R2872">IFERROR(
    IF(
        INDEX('Emission Factors'!$E$5:$R$488,
              MATCH(1,
                    ('Emission Factors'!$E$5:$E$488 = 'GHG emissions calculations'!$F2872) *
                    ('Emission Factors'!$H$5:$H$488 = 'GHG emissions calculations'!$H2872),
                    0),
              MATCH('GHG emissions calculations'!R$6, 'Emission Factors'!$E$5:$R$5, 0)) &lt;&gt; "",
        INDEX('Emission Factors'!$E$5:$R$488,
              MATCH(1,
                    ('Emission Factors'!$E$5:$E$488 = 'GHG emissions calculations'!$F2872) *
                    ('Emission Factors'!$H$5:$H$488 = 'GHG emissions calculations'!$H2872),
                    0),
              MATCH('GHG emissions calculations'!R$6, 'Emission Factors'!$E$5:$R$5, 0)),
        ""),
    "")</f>
        <v/>
      </c>
      <c r="S2872" s="312">
        <f t="shared" si="5"/>
        <v>0</v>
      </c>
      <c r="T2872" s="23"/>
    </row>
    <row r="2873" ht="15.75" customHeight="1" outlineLevel="2">
      <c r="A2873" s="23"/>
      <c r="B2873" s="71"/>
      <c r="C2873" s="71"/>
      <c r="D2873" s="71"/>
      <c r="E2873" s="314"/>
      <c r="F2873" s="316" t="str">
        <f>Lists!AY40</f>
        <v>Heavy-duty vehicles and mobile machinery (SB) - Europe</v>
      </c>
      <c r="G2873" s="311" t="str">
        <f t="array" ref="G2873">XLOOKUP(1,('Emission Factors'!$E$5:$E$488='GHG emissions calculations'!$F2873)*('Emission Factors'!$H$5:$H$488='GHG emissions calculations'!$H2873),INDEX('Emission Factors'!$E$5:$T$488,0,MATCH('GHG emissions calculations'!G$2670,'Emission Factors'!$E$5:$T$5,0)),"",0)</f>
        <v/>
      </c>
      <c r="H2873" s="316" t="s">
        <v>238</v>
      </c>
      <c r="I2873" s="312" t="str">
        <f>IF(
    SUMIFS('Import data'!$L$25:$L$80,
           'Import data'!$J$25:$J$80, F2873,
           'Import data'!$G$25:$G$80, 'GHG emissions calculations'!$H2873,
           'Import data'!$I$25:$I$80,$E$2672) &lt;&gt; 0,
    SUMIFS('Import data'!$L$25:$L$80,
           'Import data'!$J$25:$J$80, F2873,
           'Import data'!$G$25:$G$80, 'GHG emissions calculations'!$H2873,
           'Import data'!$I$25:$I$80,$E$2672),
    ""
)</f>
        <v/>
      </c>
      <c r="J2873" s="311" t="str">
        <f t="array" ref="J2873">IF(
    XLOOKUP(F2873, 'Import data'!$J$26:$J$47, 'Import data'!$M$26:$M$47, "", 0) = "Please add the region-specific supplier emission factor or choose a different region available in the IAEG database.",
    "",
    XLOOKUP(F2873, 'Import data'!$J$26:$J$47, 'Import data'!$M$26:$M$47, "", 0)
)</f>
        <v/>
      </c>
      <c r="K2873" s="311" t="str">
        <f t="array" ref="K2873">IFERROR(
    XLOOKUP(F2873,
            _xlws.FILTER('Supplier Emission'!$G$55:$G$79,
                   ('Supplier Emission'!$D$55:$D$79=H2873) * ('Supplier Emission'!$F$55:$F$79=$E$2849)),
            _xlws.FILTER('Supplier Emission'!$I$55:$I$79,
                   ('Supplier Emission'!$D$55:$D$79=H2873) * ('Supplier Emission'!$F$55:$F$79=$E$2849)),
            ""),
    "")</f>
        <v/>
      </c>
      <c r="L2873" s="311" t="str">
        <f t="array" ref="L2873">IFERROR(
    XLOOKUP(F2873,
            _xlws.FILTER('Supplier Emission'!$G$55:$G$79,
                   ('Supplier Emission'!$D$55:$D$79=H2873) * ('Supplier Emission'!$F$55:$F$79=$E$2849)),
            _xlws.FILTER('Supplier Emission'!$J$55:$J$79,
                   ('Supplier Emission'!$D$55:$D$79=H2873) * ('Supplier Emission'!$F$55:$F$79=$E$2849)),
            ""),
    "")</f>
        <v/>
      </c>
      <c r="M2873" s="311" t="str">
        <f t="array" ref="M2873">IFERROR(
    XLOOKUP(F2873,
            _xlws.FILTER('Supplier Emission'!$G$55:$G$79,
                   ('Supplier Emission'!$D$55:$D$79=H2873) * ('Supplier Emission'!$F$55:$F$79=$E$2849)),
            _xlws.FILTER('Supplier Emission'!$M$55:$M$79,
                   ('Supplier Emission'!$D$55:$D$79=H2873) * ('Supplier Emission'!$F$55:$F$79=$E$2849)),
            ""),
    "")</f>
        <v/>
      </c>
      <c r="N2873" s="311" t="str">
        <f t="array" ref="N2873">IFERROR(
    XLOOKUP(F2873,
            _xlws.FILTER('Supplier Emission'!$G$55:$G$79,
                   ('Supplier Emission'!$D$55:$D$79=H2873) * ('Supplier Emission'!$F$55:$F$79=$E$2849)),
            _xlws.FILTER('Supplier Emission'!$H$55:$H$79,
                   ('Supplier Emission'!$D$55:$D$79=H2873) * ('Supplier Emission'!$F$55:$F$79=$E$2849)),
            ""),
    "")</f>
        <v/>
      </c>
      <c r="O2873" s="311" t="str">
        <f t="array" ref="O2873">XLOOKUP(1,('Emission Factors'!$E$5:$E$488='GHG emissions calculations'!$F2873)*('Emission Factors'!$H$5:$H$488='GHG emissions calculations'!$H2873),INDEX('Emission Factors'!$E$5:$T$488,0,MATCH('GHG emissions calculations'!O$6,'Emission Factors'!$E$5:$T$5,0)),"",0)</f>
        <v/>
      </c>
      <c r="P2873" s="313" t="str">
        <f t="array" ref="P2873">IFERROR(
    INDEX('Emission Factors'!$E$5:$P$488,
          MATCH(1,
                ('Emission Factors'!$E$5:$E$488 = 'GHG emissions calculations'!$F2873) *
                ('Emission Factors'!$H$5:$H$488 = 'GHG emissions calculations'!$H2873),
                0),
          MATCH('GHG emissions calculations'!P$6,'Emission Factors'!$E$5:$P$5,0)),
    "")</f>
        <v/>
      </c>
      <c r="Q2873" s="311" t="str">
        <f t="array" ref="Q2873">IFERROR(
    IF(
        INDEX('Emission Factors'!$E$5:$P$488,
              MATCH(1,
                    ('Emission Factors'!$E$5:$E$488 = 'GHG emissions calculations'!$F2873) *
                    ('Emission Factors'!$H$5:$H$488 = 'GHG emissions calculations'!$H2873),
                    0),
              MATCH('GHG emissions calculations'!Q$6, 'Emission Factors'!$E$5:$P$5, 0)) &lt;&gt; "",
        INDEX('Emission Factors'!$E$5:$P$488,
              MATCH(1,
                    ('Emission Factors'!$E$5:$E$488 = 'GHG emissions calculations'!$F2873) *
                    ('Emission Factors'!$H$5:$H$488 = 'GHG emissions calculations'!$H2873),
                    0),
              MATCH('GHG emissions calculations'!Q$6, 'Emission Factors'!$E$5:$P$5, 0)),
        ""),
    "")</f>
        <v/>
      </c>
      <c r="R2873" s="311" t="str">
        <f t="array" ref="R2873">IFERROR(
    IF(
        INDEX('Emission Factors'!$E$5:$R$488,
              MATCH(1,
                    ('Emission Factors'!$E$5:$E$488 = 'GHG emissions calculations'!$F2873) *
                    ('Emission Factors'!$H$5:$H$488 = 'GHG emissions calculations'!$H2873),
                    0),
              MATCH('GHG emissions calculations'!R$6, 'Emission Factors'!$E$5:$R$5, 0)) &lt;&gt; "",
        INDEX('Emission Factors'!$E$5:$R$488,
              MATCH(1,
                    ('Emission Factors'!$E$5:$E$488 = 'GHG emissions calculations'!$F2873) *
                    ('Emission Factors'!$H$5:$H$488 = 'GHG emissions calculations'!$H2873),
                    0),
              MATCH('GHG emissions calculations'!R$6, 'Emission Factors'!$E$5:$R$5, 0)),
        ""),
    "")</f>
        <v/>
      </c>
      <c r="S2873" s="312">
        <f t="shared" si="5"/>
        <v>0</v>
      </c>
      <c r="T2873" s="23"/>
    </row>
    <row r="2874" ht="15.75" customHeight="1" outlineLevel="2">
      <c r="A2874" s="23"/>
      <c r="B2874" s="71"/>
      <c r="C2874" s="71"/>
      <c r="D2874" s="71"/>
      <c r="E2874" s="314"/>
      <c r="F2874" s="316" t="str">
        <f>Lists!AY45</f>
        <v>Heavy-duty vehicles and mobile machinery (SB) - Global or unspecified region</v>
      </c>
      <c r="G2874" s="311" t="str">
        <f t="array" ref="G2874">XLOOKUP(1,('Emission Factors'!$E$5:$E$488='GHG emissions calculations'!$F2874)*('Emission Factors'!$H$5:$H$488='GHG emissions calculations'!$H2874),INDEX('Emission Factors'!$E$5:$T$488,0,MATCH('GHG emissions calculations'!G$2670,'Emission Factors'!$E$5:$T$5,0)),"",0)</f>
        <v/>
      </c>
      <c r="H2874" s="316" t="s">
        <v>238</v>
      </c>
      <c r="I2874" s="312" t="str">
        <f>IF(
    SUMIFS('Import data'!$L$25:$L$80,
           'Import data'!$J$25:$J$80, F2874,
           'Import data'!$G$25:$G$80, 'GHG emissions calculations'!$H2874,
           'Import data'!$I$25:$I$80,$E$2672) &lt;&gt; 0,
    SUMIFS('Import data'!$L$25:$L$80,
           'Import data'!$J$25:$J$80, F2874,
           'Import data'!$G$25:$G$80, 'GHG emissions calculations'!$H2874,
           'Import data'!$I$25:$I$80,$E$2672),
    ""
)</f>
        <v/>
      </c>
      <c r="J2874" s="311" t="str">
        <f t="array" ref="J2874">IF(
    XLOOKUP(F2874, 'Import data'!$J$26:$J$47, 'Import data'!$M$26:$M$47, "", 0) = "Please add the region-specific supplier emission factor or choose a different region available in the IAEG database.",
    "",
    XLOOKUP(F2874, 'Import data'!$J$26:$J$47, 'Import data'!$M$26:$M$47, "", 0)
)</f>
        <v/>
      </c>
      <c r="K2874" s="311" t="str">
        <f t="array" ref="K2874">IFERROR(
    XLOOKUP(F2874,
            _xlws.FILTER('Supplier Emission'!$G$55:$G$79,
                   ('Supplier Emission'!$D$55:$D$79=H2874) * ('Supplier Emission'!$F$55:$F$79=$E$2849)),
            _xlws.FILTER('Supplier Emission'!$I$55:$I$79,
                   ('Supplier Emission'!$D$55:$D$79=H2874) * ('Supplier Emission'!$F$55:$F$79=$E$2849)),
            ""),
    "")</f>
        <v/>
      </c>
      <c r="L2874" s="311" t="str">
        <f t="array" ref="L2874">IFERROR(
    XLOOKUP(F2874,
            _xlws.FILTER('Supplier Emission'!$G$55:$G$79,
                   ('Supplier Emission'!$D$55:$D$79=H2874) * ('Supplier Emission'!$F$55:$F$79=$E$2849)),
            _xlws.FILTER('Supplier Emission'!$J$55:$J$79,
                   ('Supplier Emission'!$D$55:$D$79=H2874) * ('Supplier Emission'!$F$55:$F$79=$E$2849)),
            ""),
    "")</f>
        <v/>
      </c>
      <c r="M2874" s="311" t="str">
        <f t="array" ref="M2874">IFERROR(
    XLOOKUP(F2874,
            _xlws.FILTER('Supplier Emission'!$G$55:$G$79,
                   ('Supplier Emission'!$D$55:$D$79=H2874) * ('Supplier Emission'!$F$55:$F$79=$E$2849)),
            _xlws.FILTER('Supplier Emission'!$M$55:$M$79,
                   ('Supplier Emission'!$D$55:$D$79=H2874) * ('Supplier Emission'!$F$55:$F$79=$E$2849)),
            ""),
    "")</f>
        <v/>
      </c>
      <c r="N2874" s="311" t="str">
        <f t="array" ref="N2874">IFERROR(
    XLOOKUP(F2874,
            _xlws.FILTER('Supplier Emission'!$G$55:$G$79,
                   ('Supplier Emission'!$D$55:$D$79=H2874) * ('Supplier Emission'!$F$55:$F$79=$E$2849)),
            _xlws.FILTER('Supplier Emission'!$H$55:$H$79,
                   ('Supplier Emission'!$D$55:$D$79=H2874) * ('Supplier Emission'!$F$55:$F$79=$E$2849)),
            ""),
    "")</f>
        <v/>
      </c>
      <c r="O2874" s="311" t="str">
        <f t="array" ref="O2874">XLOOKUP(1,('Emission Factors'!$E$5:$E$488='GHG emissions calculations'!$F2874)*('Emission Factors'!$H$5:$H$488='GHG emissions calculations'!$H2874),INDEX('Emission Factors'!$E$5:$T$488,0,MATCH('GHG emissions calculations'!O$6,'Emission Factors'!$E$5:$T$5,0)),"",0)</f>
        <v/>
      </c>
      <c r="P2874" s="313" t="str">
        <f t="array" ref="P2874">IFERROR(
    INDEX('Emission Factors'!$E$5:$P$488,
          MATCH(1,
                ('Emission Factors'!$E$5:$E$488 = 'GHG emissions calculations'!$F2874) *
                ('Emission Factors'!$H$5:$H$488 = 'GHG emissions calculations'!$H2874),
                0),
          MATCH('GHG emissions calculations'!P$6,'Emission Factors'!$E$5:$P$5,0)),
    "")</f>
        <v/>
      </c>
      <c r="Q2874" s="311" t="str">
        <f t="array" ref="Q2874">IFERROR(
    IF(
        INDEX('Emission Factors'!$E$5:$P$488,
              MATCH(1,
                    ('Emission Factors'!$E$5:$E$488 = 'GHG emissions calculations'!$F2874) *
                    ('Emission Factors'!$H$5:$H$488 = 'GHG emissions calculations'!$H2874),
                    0),
              MATCH('GHG emissions calculations'!Q$6, 'Emission Factors'!$E$5:$P$5, 0)) &lt;&gt; "",
        INDEX('Emission Factors'!$E$5:$P$488,
              MATCH(1,
                    ('Emission Factors'!$E$5:$E$488 = 'GHG emissions calculations'!$F2874) *
                    ('Emission Factors'!$H$5:$H$488 = 'GHG emissions calculations'!$H2874),
                    0),
              MATCH('GHG emissions calculations'!Q$6, 'Emission Factors'!$E$5:$P$5, 0)),
        ""),
    "")</f>
        <v/>
      </c>
      <c r="R2874" s="311" t="str">
        <f t="array" ref="R2874">IFERROR(
    IF(
        INDEX('Emission Factors'!$E$5:$R$488,
              MATCH(1,
                    ('Emission Factors'!$E$5:$E$488 = 'GHG emissions calculations'!$F2874) *
                    ('Emission Factors'!$H$5:$H$488 = 'GHG emissions calculations'!$H2874),
                    0),
              MATCH('GHG emissions calculations'!R$6, 'Emission Factors'!$E$5:$R$5, 0)) &lt;&gt; "",
        INDEX('Emission Factors'!$E$5:$R$488,
              MATCH(1,
                    ('Emission Factors'!$E$5:$E$488 = 'GHG emissions calculations'!$F2874) *
                    ('Emission Factors'!$H$5:$H$488 = 'GHG emissions calculations'!$H2874),
                    0),
              MATCH('GHG emissions calculations'!R$6, 'Emission Factors'!$E$5:$R$5, 0)),
        ""),
    "")</f>
        <v/>
      </c>
      <c r="S2874" s="312">
        <f t="shared" si="5"/>
        <v>0</v>
      </c>
      <c r="T2874" s="23"/>
    </row>
    <row r="2875" ht="15.75" customHeight="1" outlineLevel="2">
      <c r="A2875" s="23"/>
      <c r="B2875" s="71"/>
      <c r="C2875" s="71"/>
      <c r="D2875" s="71"/>
      <c r="E2875" s="314"/>
      <c r="F2875" s="316" t="str">
        <f>Lists!AY44</f>
        <v>Heavy-duty vehicles and mobile machinery (SB) - Middle East</v>
      </c>
      <c r="G2875" s="311" t="str">
        <f t="array" ref="G2875">XLOOKUP(1,('Emission Factors'!$E$5:$E$488='GHG emissions calculations'!$F2875)*('Emission Factors'!$H$5:$H$488='GHG emissions calculations'!$H2875),INDEX('Emission Factors'!$E$5:$T$488,0,MATCH('GHG emissions calculations'!G$2670,'Emission Factors'!$E$5:$T$5,0)),"",0)</f>
        <v/>
      </c>
      <c r="H2875" s="316" t="s">
        <v>238</v>
      </c>
      <c r="I2875" s="312" t="str">
        <f>IF(
    SUMIFS('Import data'!$L$25:$L$80,
           'Import data'!$J$25:$J$80, F2875,
           'Import data'!$G$25:$G$80, 'GHG emissions calculations'!$H2875,
           'Import data'!$I$25:$I$80,$E$2672) &lt;&gt; 0,
    SUMIFS('Import data'!$L$25:$L$80,
           'Import data'!$J$25:$J$80, F2875,
           'Import data'!$G$25:$G$80, 'GHG emissions calculations'!$H2875,
           'Import data'!$I$25:$I$80,$E$2672),
    ""
)</f>
        <v/>
      </c>
      <c r="J2875" s="311" t="str">
        <f t="array" ref="J2875">IF(
    XLOOKUP(F2875, 'Import data'!$J$26:$J$47, 'Import data'!$M$26:$M$47, "", 0) = "Please add the region-specific supplier emission factor or choose a different region available in the IAEG database.",
    "",
    XLOOKUP(F2875, 'Import data'!$J$26:$J$47, 'Import data'!$M$26:$M$47, "", 0)
)</f>
        <v/>
      </c>
      <c r="K2875" s="311" t="str">
        <f t="array" ref="K2875">IFERROR(
    XLOOKUP(F2875,
            _xlws.FILTER('Supplier Emission'!$G$55:$G$79,
                   ('Supplier Emission'!$D$55:$D$79=H2875) * ('Supplier Emission'!$F$55:$F$79=$E$2849)),
            _xlws.FILTER('Supplier Emission'!$I$55:$I$79,
                   ('Supplier Emission'!$D$55:$D$79=H2875) * ('Supplier Emission'!$F$55:$F$79=$E$2849)),
            ""),
    "")</f>
        <v/>
      </c>
      <c r="L2875" s="311" t="str">
        <f t="array" ref="L2875">IFERROR(
    XLOOKUP(F2875,
            _xlws.FILTER('Supplier Emission'!$G$55:$G$79,
                   ('Supplier Emission'!$D$55:$D$79=H2875) * ('Supplier Emission'!$F$55:$F$79=$E$2849)),
            _xlws.FILTER('Supplier Emission'!$J$55:$J$79,
                   ('Supplier Emission'!$D$55:$D$79=H2875) * ('Supplier Emission'!$F$55:$F$79=$E$2849)),
            ""),
    "")</f>
        <v/>
      </c>
      <c r="M2875" s="311" t="str">
        <f t="array" ref="M2875">IFERROR(
    XLOOKUP(F2875,
            _xlws.FILTER('Supplier Emission'!$G$55:$G$79,
                   ('Supplier Emission'!$D$55:$D$79=H2875) * ('Supplier Emission'!$F$55:$F$79=$E$2849)),
            _xlws.FILTER('Supplier Emission'!$M$55:$M$79,
                   ('Supplier Emission'!$D$55:$D$79=H2875) * ('Supplier Emission'!$F$55:$F$79=$E$2849)),
            ""),
    "")</f>
        <v/>
      </c>
      <c r="N2875" s="311" t="str">
        <f t="array" ref="N2875">IFERROR(
    XLOOKUP(F2875,
            _xlws.FILTER('Supplier Emission'!$G$55:$G$79,
                   ('Supplier Emission'!$D$55:$D$79=H2875) * ('Supplier Emission'!$F$55:$F$79=$E$2849)),
            _xlws.FILTER('Supplier Emission'!$H$55:$H$79,
                   ('Supplier Emission'!$D$55:$D$79=H2875) * ('Supplier Emission'!$F$55:$F$79=$E$2849)),
            ""),
    "")</f>
        <v/>
      </c>
      <c r="O2875" s="311" t="str">
        <f t="array" ref="O2875">XLOOKUP(1,('Emission Factors'!$E$5:$E$488='GHG emissions calculations'!$F2875)*('Emission Factors'!$H$5:$H$488='GHG emissions calculations'!$H2875),INDEX('Emission Factors'!$E$5:$T$488,0,MATCH('GHG emissions calculations'!O$6,'Emission Factors'!$E$5:$T$5,0)),"",0)</f>
        <v/>
      </c>
      <c r="P2875" s="313" t="str">
        <f t="array" ref="P2875">IFERROR(
    INDEX('Emission Factors'!$E$5:$P$488,
          MATCH(1,
                ('Emission Factors'!$E$5:$E$488 = 'GHG emissions calculations'!$F2875) *
                ('Emission Factors'!$H$5:$H$488 = 'GHG emissions calculations'!$H2875),
                0),
          MATCH('GHG emissions calculations'!P$6,'Emission Factors'!$E$5:$P$5,0)),
    "")</f>
        <v/>
      </c>
      <c r="Q2875" s="311" t="str">
        <f t="array" ref="Q2875">IFERROR(
    IF(
        INDEX('Emission Factors'!$E$5:$P$488,
              MATCH(1,
                    ('Emission Factors'!$E$5:$E$488 = 'GHG emissions calculations'!$F2875) *
                    ('Emission Factors'!$H$5:$H$488 = 'GHG emissions calculations'!$H2875),
                    0),
              MATCH('GHG emissions calculations'!Q$6, 'Emission Factors'!$E$5:$P$5, 0)) &lt;&gt; "",
        INDEX('Emission Factors'!$E$5:$P$488,
              MATCH(1,
                    ('Emission Factors'!$E$5:$E$488 = 'GHG emissions calculations'!$F2875) *
                    ('Emission Factors'!$H$5:$H$488 = 'GHG emissions calculations'!$H2875),
                    0),
              MATCH('GHG emissions calculations'!Q$6, 'Emission Factors'!$E$5:$P$5, 0)),
        ""),
    "")</f>
        <v/>
      </c>
      <c r="R2875" s="311" t="str">
        <f t="array" ref="R2875">IFERROR(
    IF(
        INDEX('Emission Factors'!$E$5:$R$488,
              MATCH(1,
                    ('Emission Factors'!$E$5:$E$488 = 'GHG emissions calculations'!$F2875) *
                    ('Emission Factors'!$H$5:$H$488 = 'GHG emissions calculations'!$H2875),
                    0),
              MATCH('GHG emissions calculations'!R$6, 'Emission Factors'!$E$5:$R$5, 0)) &lt;&gt; "",
        INDEX('Emission Factors'!$E$5:$R$488,
              MATCH(1,
                    ('Emission Factors'!$E$5:$E$488 = 'GHG emissions calculations'!$F2875) *
                    ('Emission Factors'!$H$5:$H$488 = 'GHG emissions calculations'!$H2875),
                    0),
              MATCH('GHG emissions calculations'!R$6, 'Emission Factors'!$E$5:$R$5, 0)),
        ""),
    "")</f>
        <v/>
      </c>
      <c r="S2875" s="312">
        <f t="shared" si="5"/>
        <v>0</v>
      </c>
      <c r="T2875" s="23"/>
    </row>
    <row r="2876" ht="15.75" customHeight="1" outlineLevel="2">
      <c r="A2876" s="23"/>
      <c r="B2876" s="71"/>
      <c r="C2876" s="71"/>
      <c r="D2876" s="71"/>
      <c r="E2876" s="314"/>
      <c r="F2876" s="316" t="str">
        <f>Lists!AY43</f>
        <v>Heavy-duty vehicles and mobile machinery (SB) - Oceania</v>
      </c>
      <c r="G2876" s="311" t="str">
        <f t="array" ref="G2876">XLOOKUP(1,('Emission Factors'!$E$5:$E$488='GHG emissions calculations'!$F2876)*('Emission Factors'!$H$5:$H$488='GHG emissions calculations'!$H2876),INDEX('Emission Factors'!$E$5:$T$488,0,MATCH('GHG emissions calculations'!G$2670,'Emission Factors'!$E$5:$T$5,0)),"",0)</f>
        <v/>
      </c>
      <c r="H2876" s="316" t="s">
        <v>238</v>
      </c>
      <c r="I2876" s="312" t="str">
        <f>IF(
    SUMIFS('Import data'!$L$25:$L$80,
           'Import data'!$J$25:$J$80, F2876,
           'Import data'!$G$25:$G$80, 'GHG emissions calculations'!$H2876,
           'Import data'!$I$25:$I$80,$E$2672) &lt;&gt; 0,
    SUMIFS('Import data'!$L$25:$L$80,
           'Import data'!$J$25:$J$80, F2876,
           'Import data'!$G$25:$G$80, 'GHG emissions calculations'!$H2876,
           'Import data'!$I$25:$I$80,$E$2672),
    ""
)</f>
        <v/>
      </c>
      <c r="J2876" s="311" t="str">
        <f t="array" ref="J2876">IF(
    XLOOKUP(F2876, 'Import data'!$J$26:$J$47, 'Import data'!$M$26:$M$47, "", 0) = "Please add the region-specific supplier emission factor or choose a different region available in the IAEG database.",
    "",
    XLOOKUP(F2876, 'Import data'!$J$26:$J$47, 'Import data'!$M$26:$M$47, "", 0)
)</f>
        <v/>
      </c>
      <c r="K2876" s="311" t="str">
        <f t="array" ref="K2876">IFERROR(
    XLOOKUP(F2876,
            _xlws.FILTER('Supplier Emission'!$G$55:$G$79,
                   ('Supplier Emission'!$D$55:$D$79=H2876) * ('Supplier Emission'!$F$55:$F$79=$E$2849)),
            _xlws.FILTER('Supplier Emission'!$I$55:$I$79,
                   ('Supplier Emission'!$D$55:$D$79=H2876) * ('Supplier Emission'!$F$55:$F$79=$E$2849)),
            ""),
    "")</f>
        <v/>
      </c>
      <c r="L2876" s="311" t="str">
        <f t="array" ref="L2876">IFERROR(
    XLOOKUP(F2876,
            _xlws.FILTER('Supplier Emission'!$G$55:$G$79,
                   ('Supplier Emission'!$D$55:$D$79=H2876) * ('Supplier Emission'!$F$55:$F$79=$E$2849)),
            _xlws.FILTER('Supplier Emission'!$J$55:$J$79,
                   ('Supplier Emission'!$D$55:$D$79=H2876) * ('Supplier Emission'!$F$55:$F$79=$E$2849)),
            ""),
    "")</f>
        <v/>
      </c>
      <c r="M2876" s="311" t="str">
        <f t="array" ref="M2876">IFERROR(
    XLOOKUP(F2876,
            _xlws.FILTER('Supplier Emission'!$G$55:$G$79,
                   ('Supplier Emission'!$D$55:$D$79=H2876) * ('Supplier Emission'!$F$55:$F$79=$E$2849)),
            _xlws.FILTER('Supplier Emission'!$M$55:$M$79,
                   ('Supplier Emission'!$D$55:$D$79=H2876) * ('Supplier Emission'!$F$55:$F$79=$E$2849)),
            ""),
    "")</f>
        <v/>
      </c>
      <c r="N2876" s="311" t="str">
        <f t="array" ref="N2876">IFERROR(
    XLOOKUP(F2876,
            _xlws.FILTER('Supplier Emission'!$G$55:$G$79,
                   ('Supplier Emission'!$D$55:$D$79=H2876) * ('Supplier Emission'!$F$55:$F$79=$E$2849)),
            _xlws.FILTER('Supplier Emission'!$H$55:$H$79,
                   ('Supplier Emission'!$D$55:$D$79=H2876) * ('Supplier Emission'!$F$55:$F$79=$E$2849)),
            ""),
    "")</f>
        <v/>
      </c>
      <c r="O2876" s="311" t="str">
        <f t="array" ref="O2876">XLOOKUP(1,('Emission Factors'!$E$5:$E$488='GHG emissions calculations'!$F2876)*('Emission Factors'!$H$5:$H$488='GHG emissions calculations'!$H2876),INDEX('Emission Factors'!$E$5:$T$488,0,MATCH('GHG emissions calculations'!O$6,'Emission Factors'!$E$5:$T$5,0)),"",0)</f>
        <v/>
      </c>
      <c r="P2876" s="313" t="str">
        <f t="array" ref="P2876">IFERROR(
    INDEX('Emission Factors'!$E$5:$P$488,
          MATCH(1,
                ('Emission Factors'!$E$5:$E$488 = 'GHG emissions calculations'!$F2876) *
                ('Emission Factors'!$H$5:$H$488 = 'GHG emissions calculations'!$H2876),
                0),
          MATCH('GHG emissions calculations'!P$6,'Emission Factors'!$E$5:$P$5,0)),
    "")</f>
        <v/>
      </c>
      <c r="Q2876" s="311" t="str">
        <f t="array" ref="Q2876">IFERROR(
    IF(
        INDEX('Emission Factors'!$E$5:$P$488,
              MATCH(1,
                    ('Emission Factors'!$E$5:$E$488 = 'GHG emissions calculations'!$F2876) *
                    ('Emission Factors'!$H$5:$H$488 = 'GHG emissions calculations'!$H2876),
                    0),
              MATCH('GHG emissions calculations'!Q$6, 'Emission Factors'!$E$5:$P$5, 0)) &lt;&gt; "",
        INDEX('Emission Factors'!$E$5:$P$488,
              MATCH(1,
                    ('Emission Factors'!$E$5:$E$488 = 'GHG emissions calculations'!$F2876) *
                    ('Emission Factors'!$H$5:$H$488 = 'GHG emissions calculations'!$H2876),
                    0),
              MATCH('GHG emissions calculations'!Q$6, 'Emission Factors'!$E$5:$P$5, 0)),
        ""),
    "")</f>
        <v/>
      </c>
      <c r="R2876" s="311" t="str">
        <f t="array" ref="R2876">IFERROR(
    IF(
        INDEX('Emission Factors'!$E$5:$R$488,
              MATCH(1,
                    ('Emission Factors'!$E$5:$E$488 = 'GHG emissions calculations'!$F2876) *
                    ('Emission Factors'!$H$5:$H$488 = 'GHG emissions calculations'!$H2876),
                    0),
              MATCH('GHG emissions calculations'!R$6, 'Emission Factors'!$E$5:$R$5, 0)) &lt;&gt; "",
        INDEX('Emission Factors'!$E$5:$R$488,
              MATCH(1,
                    ('Emission Factors'!$E$5:$E$488 = 'GHG emissions calculations'!$F2876) *
                    ('Emission Factors'!$H$5:$H$488 = 'GHG emissions calculations'!$H2876),
                    0),
              MATCH('GHG emissions calculations'!R$6, 'Emission Factors'!$E$5:$R$5, 0)),
        ""),
    "")</f>
        <v/>
      </c>
      <c r="S2876" s="312">
        <f t="shared" si="5"/>
        <v>0</v>
      </c>
      <c r="T2876" s="23"/>
    </row>
    <row r="2877" ht="15.75" customHeight="1" outlineLevel="2">
      <c r="A2877" s="23"/>
      <c r="B2877" s="71"/>
      <c r="C2877" s="71"/>
      <c r="D2877" s="71"/>
      <c r="E2877" s="314"/>
      <c r="F2877" s="316" t="str">
        <f>Lists!AZ34</f>
        <v>Light-duty vehicles and mobile machinery - Africa</v>
      </c>
      <c r="G2877" s="311" t="str">
        <f t="array" ref="G2877">XLOOKUP(1,('Emission Factors'!$E$5:$E$488='GHG emissions calculations'!$F2877)*('Emission Factors'!$H$5:$H$488='GHG emissions calculations'!$H2877),INDEX('Emission Factors'!$E$5:$T$488,0,MATCH('GHG emissions calculations'!G$2670,'Emission Factors'!$E$5:$T$5,0)),"",0)</f>
        <v/>
      </c>
      <c r="H2877" s="316" t="s">
        <v>237</v>
      </c>
      <c r="I2877" s="312" t="str">
        <f>IF(
    SUMIFS('Import data'!$L$25:$L$80,
           'Import data'!$J$25:$J$80, F2877,
           'Import data'!$G$25:$G$80, 'GHG emissions calculations'!$H2877,
           'Import data'!$I$25:$I$80,$E$2672) &lt;&gt; 0,
    SUMIFS('Import data'!$L$25:$L$80,
           'Import data'!$J$25:$J$80, F2877,
           'Import data'!$G$25:$G$80, 'GHG emissions calculations'!$H2877,
           'Import data'!$I$25:$I$80,$E$2672),
    ""
)</f>
        <v/>
      </c>
      <c r="J2877" s="311" t="str">
        <f t="array" ref="J2877">IF(
    XLOOKUP(F2877, 'Import data'!$J$26:$J$47, 'Import data'!$M$26:$M$47, "", 0) = "Please add the region-specific supplier emission factor or choose a different region available in the IAEG database.",
    "",
    XLOOKUP(F2877, 'Import data'!$J$26:$J$47, 'Import data'!$M$26:$M$47, "", 0)
)</f>
        <v/>
      </c>
      <c r="K2877" s="311" t="str">
        <f t="array" ref="K2877">IFERROR(
    XLOOKUP(F2877,
            _xlws.FILTER('Supplier Emission'!$G$55:$G$79,
                   ('Supplier Emission'!$D$55:$D$79=H2877) * ('Supplier Emission'!$F$55:$F$79=$E$2849)),
            _xlws.FILTER('Supplier Emission'!$I$55:$I$79,
                   ('Supplier Emission'!$D$55:$D$79=H2877) * ('Supplier Emission'!$F$55:$F$79=$E$2849)),
            ""),
    "")</f>
        <v/>
      </c>
      <c r="L2877" s="311" t="str">
        <f t="array" ref="L2877">IFERROR(
    XLOOKUP(F2877,
            _xlws.FILTER('Supplier Emission'!$G$55:$G$79,
                   ('Supplier Emission'!$D$55:$D$79=H2877) * ('Supplier Emission'!$F$55:$F$79=$E$2849)),
            _xlws.FILTER('Supplier Emission'!$J$55:$J$79,
                   ('Supplier Emission'!$D$55:$D$79=H2877) * ('Supplier Emission'!$F$55:$F$79=$E$2849)),
            ""),
    "")</f>
        <v/>
      </c>
      <c r="M2877" s="311" t="str">
        <f t="array" ref="M2877">IFERROR(
    XLOOKUP(F2877,
            _xlws.FILTER('Supplier Emission'!$G$55:$G$79,
                   ('Supplier Emission'!$D$55:$D$79=H2877) * ('Supplier Emission'!$F$55:$F$79=$E$2849)),
            _xlws.FILTER('Supplier Emission'!$M$55:$M$79,
                   ('Supplier Emission'!$D$55:$D$79=H2877) * ('Supplier Emission'!$F$55:$F$79=$E$2849)),
            ""),
    "")</f>
        <v/>
      </c>
      <c r="N2877" s="311" t="str">
        <f t="array" ref="N2877">IFERROR(
    XLOOKUP(F2877,
            _xlws.FILTER('Supplier Emission'!$G$55:$G$79,
                   ('Supplier Emission'!$D$55:$D$79=H2877) * ('Supplier Emission'!$F$55:$F$79=$E$2849)),
            _xlws.FILTER('Supplier Emission'!$H$55:$H$79,
                   ('Supplier Emission'!$D$55:$D$79=H2877) * ('Supplier Emission'!$F$55:$F$79=$E$2849)),
            ""),
    "")</f>
        <v/>
      </c>
      <c r="O2877" s="311" t="str">
        <f t="array" ref="O2877">XLOOKUP(1,('Emission Factors'!$E$5:$E$488='GHG emissions calculations'!$F2877)*('Emission Factors'!$H$5:$H$488='GHG emissions calculations'!$H2877),INDEX('Emission Factors'!$E$5:$T$488,0,MATCH('GHG emissions calculations'!O$6,'Emission Factors'!$E$5:$T$5,0)),"",0)</f>
        <v/>
      </c>
      <c r="P2877" s="313" t="str">
        <f t="array" ref="P2877">IFERROR(
    INDEX('Emission Factors'!$E$5:$P$488,
          MATCH(1,
                ('Emission Factors'!$E$5:$E$488 = 'GHG emissions calculations'!$F2877) *
                ('Emission Factors'!$H$5:$H$488 = 'GHG emissions calculations'!$H2877),
                0),
          MATCH('GHG emissions calculations'!P$6,'Emission Factors'!$E$5:$P$5,0)),
    "")</f>
        <v/>
      </c>
      <c r="Q2877" s="311" t="str">
        <f t="array" ref="Q2877">IFERROR(
    IF(
        INDEX('Emission Factors'!$E$5:$P$488,
              MATCH(1,
                    ('Emission Factors'!$E$5:$E$488 = 'GHG emissions calculations'!$F2877) *
                    ('Emission Factors'!$H$5:$H$488 = 'GHG emissions calculations'!$H2877),
                    0),
              MATCH('GHG emissions calculations'!Q$6, 'Emission Factors'!$E$5:$P$5, 0)) &lt;&gt; "",
        INDEX('Emission Factors'!$E$5:$P$488,
              MATCH(1,
                    ('Emission Factors'!$E$5:$E$488 = 'GHG emissions calculations'!$F2877) *
                    ('Emission Factors'!$H$5:$H$488 = 'GHG emissions calculations'!$H2877),
                    0),
              MATCH('GHG emissions calculations'!Q$6, 'Emission Factors'!$E$5:$P$5, 0)),
        ""),
    "")</f>
        <v/>
      </c>
      <c r="R2877" s="311" t="str">
        <f t="array" ref="R2877">IFERROR(
    IF(
        INDEX('Emission Factors'!$E$5:$R$488,
              MATCH(1,
                    ('Emission Factors'!$E$5:$E$488 = 'GHG emissions calculations'!$F2877) *
                    ('Emission Factors'!$H$5:$H$488 = 'GHG emissions calculations'!$H2877),
                    0),
              MATCH('GHG emissions calculations'!R$6, 'Emission Factors'!$E$5:$R$5, 0)) &lt;&gt; "",
        INDEX('Emission Factors'!$E$5:$R$488,
              MATCH(1,
                    ('Emission Factors'!$E$5:$E$488 = 'GHG emissions calculations'!$F2877) *
                    ('Emission Factors'!$H$5:$H$488 = 'GHG emissions calculations'!$H2877),
                    0),
              MATCH('GHG emissions calculations'!R$6, 'Emission Factors'!$E$5:$R$5, 0)),
        ""),
    "")</f>
        <v/>
      </c>
      <c r="S2877" s="312">
        <f t="shared" si="5"/>
        <v>0</v>
      </c>
      <c r="T2877" s="23"/>
    </row>
    <row r="2878" ht="15.75" customHeight="1" outlineLevel="2">
      <c r="A2878" s="23"/>
      <c r="B2878" s="71"/>
      <c r="C2878" s="71"/>
      <c r="D2878" s="71"/>
      <c r="E2878" s="314"/>
      <c r="F2878" s="316" t="str">
        <f>Lists!AZ32</f>
        <v>Light-duty vehicles and mobile machinery - America</v>
      </c>
      <c r="G2878" s="311" t="str">
        <f t="array" ref="G2878">XLOOKUP(1,('Emission Factors'!$E$5:$E$488='GHG emissions calculations'!$F2878)*('Emission Factors'!$H$5:$H$488='GHG emissions calculations'!$H2878),INDEX('Emission Factors'!$E$5:$T$488,0,MATCH('GHG emissions calculations'!G$2670,'Emission Factors'!$E$5:$T$5,0)),"",0)</f>
        <v/>
      </c>
      <c r="H2878" s="316" t="s">
        <v>237</v>
      </c>
      <c r="I2878" s="312" t="str">
        <f>IF(
    SUMIFS('Import data'!$L$25:$L$80,
           'Import data'!$J$25:$J$80, F2878,
           'Import data'!$G$25:$G$80, 'GHG emissions calculations'!$H2878,
           'Import data'!$I$25:$I$80,$E$2672) &lt;&gt; 0,
    SUMIFS('Import data'!$L$25:$L$80,
           'Import data'!$J$25:$J$80, F2878,
           'Import data'!$G$25:$G$80, 'GHG emissions calculations'!$H2878,
           'Import data'!$I$25:$I$80,$E$2672),
    ""
)</f>
        <v/>
      </c>
      <c r="J2878" s="311" t="str">
        <f t="array" ref="J2878">IF(
    XLOOKUP(F2878, 'Import data'!$J$26:$J$47, 'Import data'!$M$26:$M$47, "", 0) = "Please add the region-specific supplier emission factor or choose a different region available in the IAEG database.",
    "",
    XLOOKUP(F2878, 'Import data'!$J$26:$J$47, 'Import data'!$M$26:$M$47, "", 0)
)</f>
        <v/>
      </c>
      <c r="K2878" s="311" t="str">
        <f t="array" ref="K2878">IFERROR(
    XLOOKUP(F2878,
            _xlws.FILTER('Supplier Emission'!$G$55:$G$79,
                   ('Supplier Emission'!$D$55:$D$79=H2878) * ('Supplier Emission'!$F$55:$F$79=$E$2849)),
            _xlws.FILTER('Supplier Emission'!$I$55:$I$79,
                   ('Supplier Emission'!$D$55:$D$79=H2878) * ('Supplier Emission'!$F$55:$F$79=$E$2849)),
            ""),
    "")</f>
        <v/>
      </c>
      <c r="L2878" s="311" t="str">
        <f t="array" ref="L2878">IFERROR(
    XLOOKUP(F2878,
            _xlws.FILTER('Supplier Emission'!$G$55:$G$79,
                   ('Supplier Emission'!$D$55:$D$79=H2878) * ('Supplier Emission'!$F$55:$F$79=$E$2849)),
            _xlws.FILTER('Supplier Emission'!$J$55:$J$79,
                   ('Supplier Emission'!$D$55:$D$79=H2878) * ('Supplier Emission'!$F$55:$F$79=$E$2849)),
            ""),
    "")</f>
        <v/>
      </c>
      <c r="M2878" s="311" t="str">
        <f t="array" ref="M2878">IFERROR(
    XLOOKUP(F2878,
            _xlws.FILTER('Supplier Emission'!$G$55:$G$79,
                   ('Supplier Emission'!$D$55:$D$79=H2878) * ('Supplier Emission'!$F$55:$F$79=$E$2849)),
            _xlws.FILTER('Supplier Emission'!$M$55:$M$79,
                   ('Supplier Emission'!$D$55:$D$79=H2878) * ('Supplier Emission'!$F$55:$F$79=$E$2849)),
            ""),
    "")</f>
        <v/>
      </c>
      <c r="N2878" s="311" t="str">
        <f t="array" ref="N2878">IFERROR(
    XLOOKUP(F2878,
            _xlws.FILTER('Supplier Emission'!$G$55:$G$79,
                   ('Supplier Emission'!$D$55:$D$79=H2878) * ('Supplier Emission'!$F$55:$F$79=$E$2849)),
            _xlws.FILTER('Supplier Emission'!$H$55:$H$79,
                   ('Supplier Emission'!$D$55:$D$79=H2878) * ('Supplier Emission'!$F$55:$F$79=$E$2849)),
            ""),
    "")</f>
        <v/>
      </c>
      <c r="O2878" s="311" t="str">
        <f t="array" ref="O2878">XLOOKUP(1,('Emission Factors'!$E$5:$E$488='GHG emissions calculations'!$F2878)*('Emission Factors'!$H$5:$H$488='GHG emissions calculations'!$H2878),INDEX('Emission Factors'!$E$5:$T$488,0,MATCH('GHG emissions calculations'!O$6,'Emission Factors'!$E$5:$T$5,0)),"",0)</f>
        <v/>
      </c>
      <c r="P2878" s="313" t="str">
        <f t="array" ref="P2878">IFERROR(
    INDEX('Emission Factors'!$E$5:$P$488,
          MATCH(1,
                ('Emission Factors'!$E$5:$E$488 = 'GHG emissions calculations'!$F2878) *
                ('Emission Factors'!$H$5:$H$488 = 'GHG emissions calculations'!$H2878),
                0),
          MATCH('GHG emissions calculations'!P$6,'Emission Factors'!$E$5:$P$5,0)),
    "")</f>
        <v/>
      </c>
      <c r="Q2878" s="311" t="str">
        <f t="array" ref="Q2878">IFERROR(
    IF(
        INDEX('Emission Factors'!$E$5:$P$488,
              MATCH(1,
                    ('Emission Factors'!$E$5:$E$488 = 'GHG emissions calculations'!$F2878) *
                    ('Emission Factors'!$H$5:$H$488 = 'GHG emissions calculations'!$H2878),
                    0),
              MATCH('GHG emissions calculations'!Q$6, 'Emission Factors'!$E$5:$P$5, 0)) &lt;&gt; "",
        INDEX('Emission Factors'!$E$5:$P$488,
              MATCH(1,
                    ('Emission Factors'!$E$5:$E$488 = 'GHG emissions calculations'!$F2878) *
                    ('Emission Factors'!$H$5:$H$488 = 'GHG emissions calculations'!$H2878),
                    0),
              MATCH('GHG emissions calculations'!Q$6, 'Emission Factors'!$E$5:$P$5, 0)),
        ""),
    "")</f>
        <v/>
      </c>
      <c r="R2878" s="311" t="str">
        <f t="array" ref="R2878">IFERROR(
    IF(
        INDEX('Emission Factors'!$E$5:$R$488,
              MATCH(1,
                    ('Emission Factors'!$E$5:$E$488 = 'GHG emissions calculations'!$F2878) *
                    ('Emission Factors'!$H$5:$H$488 = 'GHG emissions calculations'!$H2878),
                    0),
              MATCH('GHG emissions calculations'!R$6, 'Emission Factors'!$E$5:$R$5, 0)) &lt;&gt; "",
        INDEX('Emission Factors'!$E$5:$R$488,
              MATCH(1,
                    ('Emission Factors'!$E$5:$E$488 = 'GHG emissions calculations'!$F2878) *
                    ('Emission Factors'!$H$5:$H$488 = 'GHG emissions calculations'!$H2878),
                    0),
              MATCH('GHG emissions calculations'!R$6, 'Emission Factors'!$E$5:$R$5, 0)),
        ""),
    "")</f>
        <v/>
      </c>
      <c r="S2878" s="312">
        <f t="shared" si="5"/>
        <v>0</v>
      </c>
      <c r="T2878" s="23"/>
    </row>
    <row r="2879" ht="15.75" customHeight="1" outlineLevel="2">
      <c r="A2879" s="23"/>
      <c r="B2879" s="71"/>
      <c r="C2879" s="71"/>
      <c r="D2879" s="71"/>
      <c r="E2879" s="314"/>
      <c r="F2879" s="316" t="str">
        <f>Lists!AZ35</f>
        <v>Light-duty vehicles and mobile machinery - Asia</v>
      </c>
      <c r="G2879" s="311" t="str">
        <f t="array" ref="G2879">XLOOKUP(1,('Emission Factors'!$E$5:$E$488='GHG emissions calculations'!$F2879)*('Emission Factors'!$H$5:$H$488='GHG emissions calculations'!$H2879),INDEX('Emission Factors'!$E$5:$T$488,0,MATCH('GHG emissions calculations'!G$2670,'Emission Factors'!$E$5:$T$5,0)),"",0)</f>
        <v/>
      </c>
      <c r="H2879" s="316" t="s">
        <v>237</v>
      </c>
      <c r="I2879" s="312" t="str">
        <f>IF(
    SUMIFS('Import data'!$L$25:$L$80,
           'Import data'!$J$25:$J$80, F2879,
           'Import data'!$G$25:$G$80, 'GHG emissions calculations'!$H2879,
           'Import data'!$I$25:$I$80,$E$2672) &lt;&gt; 0,
    SUMIFS('Import data'!$L$25:$L$80,
           'Import data'!$J$25:$J$80, F2879,
           'Import data'!$G$25:$G$80, 'GHG emissions calculations'!$H2879,
           'Import data'!$I$25:$I$80,$E$2672),
    ""
)</f>
        <v/>
      </c>
      <c r="J2879" s="311" t="str">
        <f t="array" ref="J2879">IF(
    XLOOKUP(F2879, 'Import data'!$J$26:$J$47, 'Import data'!$M$26:$M$47, "", 0) = "Please add the region-specific supplier emission factor or choose a different region available in the IAEG database.",
    "",
    XLOOKUP(F2879, 'Import data'!$J$26:$J$47, 'Import data'!$M$26:$M$47, "", 0)
)</f>
        <v/>
      </c>
      <c r="K2879" s="311" t="str">
        <f t="array" ref="K2879">IFERROR(
    XLOOKUP(F2879,
            _xlws.FILTER('Supplier Emission'!$G$55:$G$79,
                   ('Supplier Emission'!$D$55:$D$79=H2879) * ('Supplier Emission'!$F$55:$F$79=$E$2849)),
            _xlws.FILTER('Supplier Emission'!$I$55:$I$79,
                   ('Supplier Emission'!$D$55:$D$79=H2879) * ('Supplier Emission'!$F$55:$F$79=$E$2849)),
            ""),
    "")</f>
        <v/>
      </c>
      <c r="L2879" s="311" t="str">
        <f t="array" ref="L2879">IFERROR(
    XLOOKUP(F2879,
            _xlws.FILTER('Supplier Emission'!$G$55:$G$79,
                   ('Supplier Emission'!$D$55:$D$79=H2879) * ('Supplier Emission'!$F$55:$F$79=$E$2849)),
            _xlws.FILTER('Supplier Emission'!$J$55:$J$79,
                   ('Supplier Emission'!$D$55:$D$79=H2879) * ('Supplier Emission'!$F$55:$F$79=$E$2849)),
            ""),
    "")</f>
        <v/>
      </c>
      <c r="M2879" s="311" t="str">
        <f t="array" ref="M2879">IFERROR(
    XLOOKUP(F2879,
            _xlws.FILTER('Supplier Emission'!$G$55:$G$79,
                   ('Supplier Emission'!$D$55:$D$79=H2879) * ('Supplier Emission'!$F$55:$F$79=$E$2849)),
            _xlws.FILTER('Supplier Emission'!$M$55:$M$79,
                   ('Supplier Emission'!$D$55:$D$79=H2879) * ('Supplier Emission'!$F$55:$F$79=$E$2849)),
            ""),
    "")</f>
        <v/>
      </c>
      <c r="N2879" s="311" t="str">
        <f t="array" ref="N2879">IFERROR(
    XLOOKUP(F2879,
            _xlws.FILTER('Supplier Emission'!$G$55:$G$79,
                   ('Supplier Emission'!$D$55:$D$79=H2879) * ('Supplier Emission'!$F$55:$F$79=$E$2849)),
            _xlws.FILTER('Supplier Emission'!$H$55:$H$79,
                   ('Supplier Emission'!$D$55:$D$79=H2879) * ('Supplier Emission'!$F$55:$F$79=$E$2849)),
            ""),
    "")</f>
        <v/>
      </c>
      <c r="O2879" s="311" t="str">
        <f t="array" ref="O2879">XLOOKUP(1,('Emission Factors'!$E$5:$E$488='GHG emissions calculations'!$F2879)*('Emission Factors'!$H$5:$H$488='GHG emissions calculations'!$H2879),INDEX('Emission Factors'!$E$5:$T$488,0,MATCH('GHG emissions calculations'!O$6,'Emission Factors'!$E$5:$T$5,0)),"",0)</f>
        <v/>
      </c>
      <c r="P2879" s="313" t="str">
        <f t="array" ref="P2879">IFERROR(
    INDEX('Emission Factors'!$E$5:$P$488,
          MATCH(1,
                ('Emission Factors'!$E$5:$E$488 = 'GHG emissions calculations'!$F2879) *
                ('Emission Factors'!$H$5:$H$488 = 'GHG emissions calculations'!$H2879),
                0),
          MATCH('GHG emissions calculations'!P$6,'Emission Factors'!$E$5:$P$5,0)),
    "")</f>
        <v/>
      </c>
      <c r="Q2879" s="311" t="str">
        <f t="array" ref="Q2879">IFERROR(
    IF(
        INDEX('Emission Factors'!$E$5:$P$488,
              MATCH(1,
                    ('Emission Factors'!$E$5:$E$488 = 'GHG emissions calculations'!$F2879) *
                    ('Emission Factors'!$H$5:$H$488 = 'GHG emissions calculations'!$H2879),
                    0),
              MATCH('GHG emissions calculations'!Q$6, 'Emission Factors'!$E$5:$P$5, 0)) &lt;&gt; "",
        INDEX('Emission Factors'!$E$5:$P$488,
              MATCH(1,
                    ('Emission Factors'!$E$5:$E$488 = 'GHG emissions calculations'!$F2879) *
                    ('Emission Factors'!$H$5:$H$488 = 'GHG emissions calculations'!$H2879),
                    0),
              MATCH('GHG emissions calculations'!Q$6, 'Emission Factors'!$E$5:$P$5, 0)),
        ""),
    "")</f>
        <v/>
      </c>
      <c r="R2879" s="311" t="str">
        <f t="array" ref="R2879">IFERROR(
    IF(
        INDEX('Emission Factors'!$E$5:$R$488,
              MATCH(1,
                    ('Emission Factors'!$E$5:$E$488 = 'GHG emissions calculations'!$F2879) *
                    ('Emission Factors'!$H$5:$H$488 = 'GHG emissions calculations'!$H2879),
                    0),
              MATCH('GHG emissions calculations'!R$6, 'Emission Factors'!$E$5:$R$5, 0)) &lt;&gt; "",
        INDEX('Emission Factors'!$E$5:$R$488,
              MATCH(1,
                    ('Emission Factors'!$E$5:$E$488 = 'GHG emissions calculations'!$F2879) *
                    ('Emission Factors'!$H$5:$H$488 = 'GHG emissions calculations'!$H2879),
                    0),
              MATCH('GHG emissions calculations'!R$6, 'Emission Factors'!$E$5:$R$5, 0)),
        ""),
    "")</f>
        <v/>
      </c>
      <c r="S2879" s="312">
        <f t="shared" si="5"/>
        <v>0</v>
      </c>
      <c r="T2879" s="23"/>
    </row>
    <row r="2880" ht="15.75" customHeight="1" outlineLevel="2">
      <c r="A2880" s="23"/>
      <c r="B2880" s="71"/>
      <c r="C2880" s="71"/>
      <c r="D2880" s="71"/>
      <c r="E2880" s="314"/>
      <c r="F2880" s="316" t="str">
        <f>Lists!AZ33</f>
        <v>Light-duty vehicles and mobile machinery - Europe</v>
      </c>
      <c r="G2880" s="311">
        <f t="array" ref="G2880">XLOOKUP(1,('Emission Factors'!$E$5:$E$488='GHG emissions calculations'!$F2880)*('Emission Factors'!$H$5:$H$488='GHG emissions calculations'!$H2880),INDEX('Emission Factors'!$E$5:$T$488,0,MATCH('GHG emissions calculations'!G$2670,'Emission Factors'!$E$5:$T$5,0)),"",0)</f>
        <v>3</v>
      </c>
      <c r="H2880" s="316" t="s">
        <v>237</v>
      </c>
      <c r="I2880" s="312" t="str">
        <f>IF(
    SUMIFS('Import data'!$L$25:$L$80,
           'Import data'!$J$25:$J$80, F2880,
           'Import data'!$G$25:$G$80, 'GHG emissions calculations'!$H2880,
           'Import data'!$I$25:$I$80,$E$2672) &lt;&gt; 0,
    SUMIFS('Import data'!$L$25:$L$80,
           'Import data'!$J$25:$J$80, F2880,
           'Import data'!$G$25:$G$80, 'GHG emissions calculations'!$H2880,
           'Import data'!$I$25:$I$80,$E$2672),
    ""
)</f>
        <v/>
      </c>
      <c r="J2880" s="311" t="str">
        <f t="array" ref="J2880">IF(
    XLOOKUP(F2880, 'Import data'!$J$26:$J$47, 'Import data'!$M$26:$M$47, "", 0) = "Please add the region-specific supplier emission factor or choose a different region available in the IAEG database.",
    "",
    XLOOKUP(F2880, 'Import data'!$J$26:$J$47, 'Import data'!$M$26:$M$47, "", 0)
)</f>
        <v/>
      </c>
      <c r="K2880" s="311" t="str">
        <f t="array" ref="K2880">IFERROR(
    XLOOKUP(F2880,
            _xlws.FILTER('Supplier Emission'!$G$55:$G$79,
                   ('Supplier Emission'!$D$55:$D$79=H2880) * ('Supplier Emission'!$F$55:$F$79=$E$2849)),
            _xlws.FILTER('Supplier Emission'!$I$55:$I$79,
                   ('Supplier Emission'!$D$55:$D$79=H2880) * ('Supplier Emission'!$F$55:$F$79=$E$2849)),
            ""),
    "")</f>
        <v/>
      </c>
      <c r="L2880" s="311" t="str">
        <f t="array" ref="L2880">IFERROR(
    XLOOKUP(F2880,
            _xlws.FILTER('Supplier Emission'!$G$55:$G$79,
                   ('Supplier Emission'!$D$55:$D$79=H2880) * ('Supplier Emission'!$F$55:$F$79=$E$2849)),
            _xlws.FILTER('Supplier Emission'!$J$55:$J$79,
                   ('Supplier Emission'!$D$55:$D$79=H2880) * ('Supplier Emission'!$F$55:$F$79=$E$2849)),
            ""),
    "")</f>
        <v/>
      </c>
      <c r="M2880" s="311" t="str">
        <f t="array" ref="M2880">IFERROR(
    XLOOKUP(F2880,
            _xlws.FILTER('Supplier Emission'!$G$55:$G$79,
                   ('Supplier Emission'!$D$55:$D$79=H2880) * ('Supplier Emission'!$F$55:$F$79=$E$2849)),
            _xlws.FILTER('Supplier Emission'!$M$55:$M$79,
                   ('Supplier Emission'!$D$55:$D$79=H2880) * ('Supplier Emission'!$F$55:$F$79=$E$2849)),
            ""),
    "")</f>
        <v/>
      </c>
      <c r="N2880" s="311" t="str">
        <f t="array" ref="N2880">IFERROR(
    XLOOKUP(F2880,
            _xlws.FILTER('Supplier Emission'!$G$55:$G$79,
                   ('Supplier Emission'!$D$55:$D$79=H2880) * ('Supplier Emission'!$F$55:$F$79=$E$2849)),
            _xlws.FILTER('Supplier Emission'!$H$55:$H$79,
                   ('Supplier Emission'!$D$55:$D$79=H2880) * ('Supplier Emission'!$F$55:$F$79=$E$2849)),
            ""),
    "")</f>
        <v/>
      </c>
      <c r="O2880" s="311" t="str">
        <f t="array" ref="O2880">XLOOKUP(1,('Emission Factors'!$E$5:$E$488='GHG emissions calculations'!$F2880)*('Emission Factors'!$H$5:$H$488='GHG emissions calculations'!$H2880),INDEX('Emission Factors'!$E$5:$T$488,0,MATCH('GHG emissions calculations'!O$6,'Emission Factors'!$E$5:$T$5,0)),"",0)</f>
        <v>Transport de marchandises en véhicule utilitaire léger - flotte mixte (essence et gazole)</v>
      </c>
      <c r="P2880" s="313">
        <f t="array" ref="P2880">IFERROR(
    INDEX('Emission Factors'!$E$5:$P$488,
          MATCH(1,
                ('Emission Factors'!$E$5:$E$488 = 'GHG emissions calculations'!$F2880) *
                ('Emission Factors'!$H$5:$H$488 = 'GHG emissions calculations'!$H2880),
                0),
          MATCH('GHG emissions calculations'!P$6,'Emission Factors'!$E$5:$P$5,0)),
    "")</f>
        <v>1.58</v>
      </c>
      <c r="Q2880" s="311" t="str">
        <f t="array" ref="Q2880">IFERROR(
    IF(
        INDEX('Emission Factors'!$E$5:$P$488,
              MATCH(1,
                    ('Emission Factors'!$E$5:$E$488 = 'GHG emissions calculations'!$F2880) *
                    ('Emission Factors'!$H$5:$H$488 = 'GHG emissions calculations'!$H2880),
                    0),
              MATCH('GHG emissions calculations'!Q$6, 'Emission Factors'!$E$5:$P$5, 0)) &lt;&gt; "",
        INDEX('Emission Factors'!$E$5:$P$488,
              MATCH(1,
                    ('Emission Factors'!$E$5:$E$488 = 'GHG emissions calculations'!$F2880) *
                    ('Emission Factors'!$H$5:$H$488 = 'GHG emissions calculations'!$H2880),
                    0),
              MATCH('GHG emissions calculations'!Q$6, 'Emission Factors'!$E$5:$P$5, 0)),
        ""),
    "")</f>
        <v>kgCO2e/ton.km</v>
      </c>
      <c r="R2880" s="311" t="str">
        <f t="array" ref="R2880">IFERROR(
    IF(
        INDEX('Emission Factors'!$E$5:$R$488,
              MATCH(1,
                    ('Emission Factors'!$E$5:$E$488 = 'GHG emissions calculations'!$F2880) *
                    ('Emission Factors'!$H$5:$H$488 = 'GHG emissions calculations'!$H2880),
                    0),
              MATCH('GHG emissions calculations'!R$6, 'Emission Factors'!$E$5:$R$5, 0)) &lt;&gt; "",
        INDEX('Emission Factors'!$E$5:$R$488,
              MATCH(1,
                    ('Emission Factors'!$E$5:$E$488 = 'GHG emissions calculations'!$F2880) *
                    ('Emission Factors'!$H$5:$H$488 = 'GHG emissions calculations'!$H2880),
                    0),
              MATCH('GHG emissions calculations'!R$6, 'Emission Factors'!$E$5:$R$5, 0)),
        ""),
    "")</f>
        <v>Europe</v>
      </c>
      <c r="S2880" s="312">
        <f t="shared" si="5"/>
        <v>0</v>
      </c>
      <c r="T2880" s="23"/>
    </row>
    <row r="2881" ht="15.75" customHeight="1" outlineLevel="2">
      <c r="A2881" s="23"/>
      <c r="B2881" s="71"/>
      <c r="C2881" s="71"/>
      <c r="D2881" s="71"/>
      <c r="E2881" s="314"/>
      <c r="F2881" s="316" t="str">
        <f>Lists!AZ38</f>
        <v>Light-duty vehicles and mobile machinery - Global or unspecified region</v>
      </c>
      <c r="G2881" s="311" t="str">
        <f t="array" ref="G2881">XLOOKUP(1,('Emission Factors'!$E$5:$E$488='GHG emissions calculations'!$F2881)*('Emission Factors'!$H$5:$H$488='GHG emissions calculations'!$H2881),INDEX('Emission Factors'!$E$5:$T$488,0,MATCH('GHG emissions calculations'!G$2670,'Emission Factors'!$E$5:$T$5,0)),"",0)</f>
        <v/>
      </c>
      <c r="H2881" s="316" t="s">
        <v>237</v>
      </c>
      <c r="I2881" s="312" t="str">
        <f>IF(
    SUMIFS('Import data'!$L$25:$L$80,
           'Import data'!$J$25:$J$80, F2881,
           'Import data'!$G$25:$G$80, 'GHG emissions calculations'!$H2881,
           'Import data'!$I$25:$I$80,$E$2672) &lt;&gt; 0,
    SUMIFS('Import data'!$L$25:$L$80,
           'Import data'!$J$25:$J$80, F2881,
           'Import data'!$G$25:$G$80, 'GHG emissions calculations'!$H2881,
           'Import data'!$I$25:$I$80,$E$2672),
    ""
)</f>
        <v/>
      </c>
      <c r="J2881" s="311" t="str">
        <f t="array" ref="J2881">IF(
    XLOOKUP(F2881, 'Import data'!$J$26:$J$47, 'Import data'!$M$26:$M$47, "", 0) = "Please add the region-specific supplier emission factor or choose a different region available in the IAEG database.",
    "",
    XLOOKUP(F2881, 'Import data'!$J$26:$J$47, 'Import data'!$M$26:$M$47, "", 0)
)</f>
        <v/>
      </c>
      <c r="K2881" s="311" t="str">
        <f t="array" ref="K2881">IFERROR(
    XLOOKUP(F2881,
            _xlws.FILTER('Supplier Emission'!$G$55:$G$79,
                   ('Supplier Emission'!$D$55:$D$79=H2881) * ('Supplier Emission'!$F$55:$F$79=$E$2849)),
            _xlws.FILTER('Supplier Emission'!$I$55:$I$79,
                   ('Supplier Emission'!$D$55:$D$79=H2881) * ('Supplier Emission'!$F$55:$F$79=$E$2849)),
            ""),
    "")</f>
        <v/>
      </c>
      <c r="L2881" s="311" t="str">
        <f t="array" ref="L2881">IFERROR(
    XLOOKUP(F2881,
            _xlws.FILTER('Supplier Emission'!$G$55:$G$79,
                   ('Supplier Emission'!$D$55:$D$79=H2881) * ('Supplier Emission'!$F$55:$F$79=$E$2849)),
            _xlws.FILTER('Supplier Emission'!$J$55:$J$79,
                   ('Supplier Emission'!$D$55:$D$79=H2881) * ('Supplier Emission'!$F$55:$F$79=$E$2849)),
            ""),
    "")</f>
        <v/>
      </c>
      <c r="M2881" s="311" t="str">
        <f t="array" ref="M2881">IFERROR(
    XLOOKUP(F2881,
            _xlws.FILTER('Supplier Emission'!$G$55:$G$79,
                   ('Supplier Emission'!$D$55:$D$79=H2881) * ('Supplier Emission'!$F$55:$F$79=$E$2849)),
            _xlws.FILTER('Supplier Emission'!$M$55:$M$79,
                   ('Supplier Emission'!$D$55:$D$79=H2881) * ('Supplier Emission'!$F$55:$F$79=$E$2849)),
            ""),
    "")</f>
        <v/>
      </c>
      <c r="N2881" s="311" t="str">
        <f t="array" ref="N2881">IFERROR(
    XLOOKUP(F2881,
            _xlws.FILTER('Supplier Emission'!$G$55:$G$79,
                   ('Supplier Emission'!$D$55:$D$79=H2881) * ('Supplier Emission'!$F$55:$F$79=$E$2849)),
            _xlws.FILTER('Supplier Emission'!$H$55:$H$79,
                   ('Supplier Emission'!$D$55:$D$79=H2881) * ('Supplier Emission'!$F$55:$F$79=$E$2849)),
            ""),
    "")</f>
        <v/>
      </c>
      <c r="O2881" s="311" t="str">
        <f t="array" ref="O2881">XLOOKUP(1,('Emission Factors'!$E$5:$E$488='GHG emissions calculations'!$F2881)*('Emission Factors'!$H$5:$H$488='GHG emissions calculations'!$H2881),INDEX('Emission Factors'!$E$5:$T$488,0,MATCH('GHG emissions calculations'!O$6,'Emission Factors'!$E$5:$T$5,0)),"",0)</f>
        <v/>
      </c>
      <c r="P2881" s="313" t="str">
        <f t="array" ref="P2881">IFERROR(
    INDEX('Emission Factors'!$E$5:$P$488,
          MATCH(1,
                ('Emission Factors'!$E$5:$E$488 = 'GHG emissions calculations'!$F2881) *
                ('Emission Factors'!$H$5:$H$488 = 'GHG emissions calculations'!$H2881),
                0),
          MATCH('GHG emissions calculations'!P$6,'Emission Factors'!$E$5:$P$5,0)),
    "")</f>
        <v/>
      </c>
      <c r="Q2881" s="311" t="str">
        <f t="array" ref="Q2881">IFERROR(
    IF(
        INDEX('Emission Factors'!$E$5:$P$488,
              MATCH(1,
                    ('Emission Factors'!$E$5:$E$488 = 'GHG emissions calculations'!$F2881) *
                    ('Emission Factors'!$H$5:$H$488 = 'GHG emissions calculations'!$H2881),
                    0),
              MATCH('GHG emissions calculations'!Q$6, 'Emission Factors'!$E$5:$P$5, 0)) &lt;&gt; "",
        INDEX('Emission Factors'!$E$5:$P$488,
              MATCH(1,
                    ('Emission Factors'!$E$5:$E$488 = 'GHG emissions calculations'!$F2881) *
                    ('Emission Factors'!$H$5:$H$488 = 'GHG emissions calculations'!$H2881),
                    0),
              MATCH('GHG emissions calculations'!Q$6, 'Emission Factors'!$E$5:$P$5, 0)),
        ""),
    "")</f>
        <v/>
      </c>
      <c r="R2881" s="311" t="str">
        <f t="array" ref="R2881">IFERROR(
    IF(
        INDEX('Emission Factors'!$E$5:$R$488,
              MATCH(1,
                    ('Emission Factors'!$E$5:$E$488 = 'GHG emissions calculations'!$F2881) *
                    ('Emission Factors'!$H$5:$H$488 = 'GHG emissions calculations'!$H2881),
                    0),
              MATCH('GHG emissions calculations'!R$6, 'Emission Factors'!$E$5:$R$5, 0)) &lt;&gt; "",
        INDEX('Emission Factors'!$E$5:$R$488,
              MATCH(1,
                    ('Emission Factors'!$E$5:$E$488 = 'GHG emissions calculations'!$F2881) *
                    ('Emission Factors'!$H$5:$H$488 = 'GHG emissions calculations'!$H2881),
                    0),
              MATCH('GHG emissions calculations'!R$6, 'Emission Factors'!$E$5:$R$5, 0)),
        ""),
    "")</f>
        <v/>
      </c>
      <c r="S2881" s="312">
        <f t="shared" si="5"/>
        <v>0</v>
      </c>
      <c r="T2881" s="23"/>
    </row>
    <row r="2882" ht="15.75" customHeight="1" outlineLevel="2">
      <c r="A2882" s="23"/>
      <c r="B2882" s="71"/>
      <c r="C2882" s="71"/>
      <c r="D2882" s="71"/>
      <c r="E2882" s="314"/>
      <c r="F2882" s="316" t="str">
        <f>Lists!AZ37</f>
        <v>Light-duty vehicles and mobile machinery - Middle East</v>
      </c>
      <c r="G2882" s="311" t="str">
        <f t="array" ref="G2882">XLOOKUP(1,('Emission Factors'!$E$5:$E$488='GHG emissions calculations'!$F2882)*('Emission Factors'!$H$5:$H$488='GHG emissions calculations'!$H2882),INDEX('Emission Factors'!$E$5:$T$488,0,MATCH('GHG emissions calculations'!G$2670,'Emission Factors'!$E$5:$T$5,0)),"",0)</f>
        <v/>
      </c>
      <c r="H2882" s="316" t="s">
        <v>237</v>
      </c>
      <c r="I2882" s="312" t="str">
        <f>IF(
    SUMIFS('Import data'!$L$25:$L$80,
           'Import data'!$J$25:$J$80, F2882,
           'Import data'!$G$25:$G$80, 'GHG emissions calculations'!$H2882,
           'Import data'!$I$25:$I$80,$E$2672) &lt;&gt; 0,
    SUMIFS('Import data'!$L$25:$L$80,
           'Import data'!$J$25:$J$80, F2882,
           'Import data'!$G$25:$G$80, 'GHG emissions calculations'!$H2882,
           'Import data'!$I$25:$I$80,$E$2672),
    ""
)</f>
        <v/>
      </c>
      <c r="J2882" s="311" t="str">
        <f t="array" ref="J2882">IF(
    XLOOKUP(F2882, 'Import data'!$J$26:$J$47, 'Import data'!$M$26:$M$47, "", 0) = "Please add the region-specific supplier emission factor or choose a different region available in the IAEG database.",
    "",
    XLOOKUP(F2882, 'Import data'!$J$26:$J$47, 'Import data'!$M$26:$M$47, "", 0)
)</f>
        <v/>
      </c>
      <c r="K2882" s="311" t="str">
        <f t="array" ref="K2882">IFERROR(
    XLOOKUP(F2882,
            _xlws.FILTER('Supplier Emission'!$G$55:$G$79,
                   ('Supplier Emission'!$D$55:$D$79=H2882) * ('Supplier Emission'!$F$55:$F$79=$E$2849)),
            _xlws.FILTER('Supplier Emission'!$I$55:$I$79,
                   ('Supplier Emission'!$D$55:$D$79=H2882) * ('Supplier Emission'!$F$55:$F$79=$E$2849)),
            ""),
    "")</f>
        <v/>
      </c>
      <c r="L2882" s="311" t="str">
        <f t="array" ref="L2882">IFERROR(
    XLOOKUP(F2882,
            _xlws.FILTER('Supplier Emission'!$G$55:$G$79,
                   ('Supplier Emission'!$D$55:$D$79=H2882) * ('Supplier Emission'!$F$55:$F$79=$E$2849)),
            _xlws.FILTER('Supplier Emission'!$J$55:$J$79,
                   ('Supplier Emission'!$D$55:$D$79=H2882) * ('Supplier Emission'!$F$55:$F$79=$E$2849)),
            ""),
    "")</f>
        <v/>
      </c>
      <c r="M2882" s="311" t="str">
        <f t="array" ref="M2882">IFERROR(
    XLOOKUP(F2882,
            _xlws.FILTER('Supplier Emission'!$G$55:$G$79,
                   ('Supplier Emission'!$D$55:$D$79=H2882) * ('Supplier Emission'!$F$55:$F$79=$E$2849)),
            _xlws.FILTER('Supplier Emission'!$M$55:$M$79,
                   ('Supplier Emission'!$D$55:$D$79=H2882) * ('Supplier Emission'!$F$55:$F$79=$E$2849)),
            ""),
    "")</f>
        <v/>
      </c>
      <c r="N2882" s="311" t="str">
        <f t="array" ref="N2882">IFERROR(
    XLOOKUP(F2882,
            _xlws.FILTER('Supplier Emission'!$G$55:$G$79,
                   ('Supplier Emission'!$D$55:$D$79=H2882) * ('Supplier Emission'!$F$55:$F$79=$E$2849)),
            _xlws.FILTER('Supplier Emission'!$H$55:$H$79,
                   ('Supplier Emission'!$D$55:$D$79=H2882) * ('Supplier Emission'!$F$55:$F$79=$E$2849)),
            ""),
    "")</f>
        <v/>
      </c>
      <c r="O2882" s="311" t="str">
        <f t="array" ref="O2882">XLOOKUP(1,('Emission Factors'!$E$5:$E$488='GHG emissions calculations'!$F2882)*('Emission Factors'!$H$5:$H$488='GHG emissions calculations'!$H2882),INDEX('Emission Factors'!$E$5:$T$488,0,MATCH('GHG emissions calculations'!O$6,'Emission Factors'!$E$5:$T$5,0)),"",0)</f>
        <v/>
      </c>
      <c r="P2882" s="313" t="str">
        <f t="array" ref="P2882">IFERROR(
    INDEX('Emission Factors'!$E$5:$P$488,
          MATCH(1,
                ('Emission Factors'!$E$5:$E$488 = 'GHG emissions calculations'!$F2882) *
                ('Emission Factors'!$H$5:$H$488 = 'GHG emissions calculations'!$H2882),
                0),
          MATCH('GHG emissions calculations'!P$6,'Emission Factors'!$E$5:$P$5,0)),
    "")</f>
        <v/>
      </c>
      <c r="Q2882" s="311" t="str">
        <f t="array" ref="Q2882">IFERROR(
    IF(
        INDEX('Emission Factors'!$E$5:$P$488,
              MATCH(1,
                    ('Emission Factors'!$E$5:$E$488 = 'GHG emissions calculations'!$F2882) *
                    ('Emission Factors'!$H$5:$H$488 = 'GHG emissions calculations'!$H2882),
                    0),
              MATCH('GHG emissions calculations'!Q$6, 'Emission Factors'!$E$5:$P$5, 0)) &lt;&gt; "",
        INDEX('Emission Factors'!$E$5:$P$488,
              MATCH(1,
                    ('Emission Factors'!$E$5:$E$488 = 'GHG emissions calculations'!$F2882) *
                    ('Emission Factors'!$H$5:$H$488 = 'GHG emissions calculations'!$H2882),
                    0),
              MATCH('GHG emissions calculations'!Q$6, 'Emission Factors'!$E$5:$P$5, 0)),
        ""),
    "")</f>
        <v/>
      </c>
      <c r="R2882" s="311" t="str">
        <f t="array" ref="R2882">IFERROR(
    IF(
        INDEX('Emission Factors'!$E$5:$R$488,
              MATCH(1,
                    ('Emission Factors'!$E$5:$E$488 = 'GHG emissions calculations'!$F2882) *
                    ('Emission Factors'!$H$5:$H$488 = 'GHG emissions calculations'!$H2882),
                    0),
              MATCH('GHG emissions calculations'!R$6, 'Emission Factors'!$E$5:$R$5, 0)) &lt;&gt; "",
        INDEX('Emission Factors'!$E$5:$R$488,
              MATCH(1,
                    ('Emission Factors'!$E$5:$E$488 = 'GHG emissions calculations'!$F2882) *
                    ('Emission Factors'!$H$5:$H$488 = 'GHG emissions calculations'!$H2882),
                    0),
              MATCH('GHG emissions calculations'!R$6, 'Emission Factors'!$E$5:$R$5, 0)),
        ""),
    "")</f>
        <v/>
      </c>
      <c r="S2882" s="312">
        <f t="shared" si="5"/>
        <v>0</v>
      </c>
      <c r="T2882" s="23"/>
    </row>
    <row r="2883" ht="15.75" customHeight="1" outlineLevel="2">
      <c r="A2883" s="23"/>
      <c r="B2883" s="71"/>
      <c r="C2883" s="71"/>
      <c r="D2883" s="71"/>
      <c r="E2883" s="314"/>
      <c r="F2883" s="316" t="str">
        <f>Lists!AZ36</f>
        <v>Light-duty vehicles and mobile machinery - Oceania</v>
      </c>
      <c r="G2883" s="311" t="str">
        <f t="array" ref="G2883">XLOOKUP(1,('Emission Factors'!$E$5:$E$488='GHG emissions calculations'!$F2883)*('Emission Factors'!$H$5:$H$488='GHG emissions calculations'!$H2883),INDEX('Emission Factors'!$E$5:$T$488,0,MATCH('GHG emissions calculations'!G$2670,'Emission Factors'!$E$5:$T$5,0)),"",0)</f>
        <v/>
      </c>
      <c r="H2883" s="316" t="s">
        <v>237</v>
      </c>
      <c r="I2883" s="312" t="str">
        <f>IF(
    SUMIFS('Import data'!$L$25:$L$80,
           'Import data'!$J$25:$J$80, F2883,
           'Import data'!$G$25:$G$80, 'GHG emissions calculations'!$H2883,
           'Import data'!$I$25:$I$80,$E$2672) &lt;&gt; 0,
    SUMIFS('Import data'!$L$25:$L$80,
           'Import data'!$J$25:$J$80, F2883,
           'Import data'!$G$25:$G$80, 'GHG emissions calculations'!$H2883,
           'Import data'!$I$25:$I$80,$E$2672),
    ""
)</f>
        <v/>
      </c>
      <c r="J2883" s="311" t="str">
        <f t="array" ref="J2883">IF(
    XLOOKUP(F2883, 'Import data'!$J$26:$J$47, 'Import data'!$M$26:$M$47, "", 0) = "Please add the region-specific supplier emission factor or choose a different region available in the IAEG database.",
    "",
    XLOOKUP(F2883, 'Import data'!$J$26:$J$47, 'Import data'!$M$26:$M$47, "", 0)
)</f>
        <v/>
      </c>
      <c r="K2883" s="311" t="str">
        <f t="array" ref="K2883">IFERROR(
    XLOOKUP(F2883,
            _xlws.FILTER('Supplier Emission'!$G$55:$G$79,
                   ('Supplier Emission'!$D$55:$D$79=H2883) * ('Supplier Emission'!$F$55:$F$79=$E$2849)),
            _xlws.FILTER('Supplier Emission'!$I$55:$I$79,
                   ('Supplier Emission'!$D$55:$D$79=H2883) * ('Supplier Emission'!$F$55:$F$79=$E$2849)),
            ""),
    "")</f>
        <v/>
      </c>
      <c r="L2883" s="311" t="str">
        <f t="array" ref="L2883">IFERROR(
    XLOOKUP(F2883,
            _xlws.FILTER('Supplier Emission'!$G$55:$G$79,
                   ('Supplier Emission'!$D$55:$D$79=H2883) * ('Supplier Emission'!$F$55:$F$79=$E$2849)),
            _xlws.FILTER('Supplier Emission'!$J$55:$J$79,
                   ('Supplier Emission'!$D$55:$D$79=H2883) * ('Supplier Emission'!$F$55:$F$79=$E$2849)),
            ""),
    "")</f>
        <v/>
      </c>
      <c r="M2883" s="311" t="str">
        <f t="array" ref="M2883">IFERROR(
    XLOOKUP(F2883,
            _xlws.FILTER('Supplier Emission'!$G$55:$G$79,
                   ('Supplier Emission'!$D$55:$D$79=H2883) * ('Supplier Emission'!$F$55:$F$79=$E$2849)),
            _xlws.FILTER('Supplier Emission'!$M$55:$M$79,
                   ('Supplier Emission'!$D$55:$D$79=H2883) * ('Supplier Emission'!$F$55:$F$79=$E$2849)),
            ""),
    "")</f>
        <v/>
      </c>
      <c r="N2883" s="311" t="str">
        <f t="array" ref="N2883">IFERROR(
    XLOOKUP(F2883,
            _xlws.FILTER('Supplier Emission'!$G$55:$G$79,
                   ('Supplier Emission'!$D$55:$D$79=H2883) * ('Supplier Emission'!$F$55:$F$79=$E$2849)),
            _xlws.FILTER('Supplier Emission'!$H$55:$H$79,
                   ('Supplier Emission'!$D$55:$D$79=H2883) * ('Supplier Emission'!$F$55:$F$79=$E$2849)),
            ""),
    "")</f>
        <v/>
      </c>
      <c r="O2883" s="311" t="str">
        <f t="array" ref="O2883">XLOOKUP(1,('Emission Factors'!$E$5:$E$488='GHG emissions calculations'!$F2883)*('Emission Factors'!$H$5:$H$488='GHG emissions calculations'!$H2883),INDEX('Emission Factors'!$E$5:$T$488,0,MATCH('GHG emissions calculations'!O$6,'Emission Factors'!$E$5:$T$5,0)),"",0)</f>
        <v/>
      </c>
      <c r="P2883" s="313" t="str">
        <f t="array" ref="P2883">IFERROR(
    INDEX('Emission Factors'!$E$5:$P$488,
          MATCH(1,
                ('Emission Factors'!$E$5:$E$488 = 'GHG emissions calculations'!$F2883) *
                ('Emission Factors'!$H$5:$H$488 = 'GHG emissions calculations'!$H2883),
                0),
          MATCH('GHG emissions calculations'!P$6,'Emission Factors'!$E$5:$P$5,0)),
    "")</f>
        <v/>
      </c>
      <c r="Q2883" s="311" t="str">
        <f t="array" ref="Q2883">IFERROR(
    IF(
        INDEX('Emission Factors'!$E$5:$P$488,
              MATCH(1,
                    ('Emission Factors'!$E$5:$E$488 = 'GHG emissions calculations'!$F2883) *
                    ('Emission Factors'!$H$5:$H$488 = 'GHG emissions calculations'!$H2883),
                    0),
              MATCH('GHG emissions calculations'!Q$6, 'Emission Factors'!$E$5:$P$5, 0)) &lt;&gt; "",
        INDEX('Emission Factors'!$E$5:$P$488,
              MATCH(1,
                    ('Emission Factors'!$E$5:$E$488 = 'GHG emissions calculations'!$F2883) *
                    ('Emission Factors'!$H$5:$H$488 = 'GHG emissions calculations'!$H2883),
                    0),
              MATCH('GHG emissions calculations'!Q$6, 'Emission Factors'!$E$5:$P$5, 0)),
        ""),
    "")</f>
        <v/>
      </c>
      <c r="R2883" s="311" t="str">
        <f t="array" ref="R2883">IFERROR(
    IF(
        INDEX('Emission Factors'!$E$5:$R$488,
              MATCH(1,
                    ('Emission Factors'!$E$5:$E$488 = 'GHG emissions calculations'!$F2883) *
                    ('Emission Factors'!$H$5:$H$488 = 'GHG emissions calculations'!$H2883),
                    0),
              MATCH('GHG emissions calculations'!R$6, 'Emission Factors'!$E$5:$R$5, 0)) &lt;&gt; "",
        INDEX('Emission Factors'!$E$5:$R$488,
              MATCH(1,
                    ('Emission Factors'!$E$5:$E$488 = 'GHG emissions calculations'!$F2883) *
                    ('Emission Factors'!$H$5:$H$488 = 'GHG emissions calculations'!$H2883),
                    0),
              MATCH('GHG emissions calculations'!R$6, 'Emission Factors'!$E$5:$R$5, 0)),
        ""),
    "")</f>
        <v/>
      </c>
      <c r="S2883" s="312">
        <f t="shared" si="5"/>
        <v>0</v>
      </c>
      <c r="T2883" s="23"/>
    </row>
    <row r="2884" ht="15.75" customHeight="1" outlineLevel="2">
      <c r="A2884" s="23"/>
      <c r="B2884" s="71"/>
      <c r="C2884" s="71"/>
      <c r="D2884" s="71"/>
      <c r="E2884" s="314"/>
      <c r="F2884" s="316" t="str">
        <f>Lists!AY48</f>
        <v>Light-duty vehicles and mobile machinery (SB) - Africa</v>
      </c>
      <c r="G2884" s="311" t="str">
        <f t="array" ref="G2884">XLOOKUP(1,('Emission Factors'!$E$5:$E$488='GHG emissions calculations'!$F2884)*('Emission Factors'!$H$5:$H$488='GHG emissions calculations'!$H2884),INDEX('Emission Factors'!$E$5:$T$488,0,MATCH('GHG emissions calculations'!G$2670,'Emission Factors'!$E$5:$T$5,0)),"",0)</f>
        <v/>
      </c>
      <c r="H2884" s="316" t="s">
        <v>238</v>
      </c>
      <c r="I2884" s="312" t="str">
        <f>IF(
    SUMIFS('Import data'!$L$25:$L$80,
           'Import data'!$J$25:$J$80, F2884,
           'Import data'!$G$25:$G$80, 'GHG emissions calculations'!$H2884,
           'Import data'!$I$25:$I$80,$E$2672) &lt;&gt; 0,
    SUMIFS('Import data'!$L$25:$L$80,
           'Import data'!$J$25:$J$80, F2884,
           'Import data'!$G$25:$G$80, 'GHG emissions calculations'!$H2884,
           'Import data'!$I$25:$I$80,$E$2672),
    ""
)</f>
        <v/>
      </c>
      <c r="J2884" s="311" t="str">
        <f t="array" ref="J2884">IF(
    XLOOKUP(F2884, 'Import data'!$J$26:$J$47, 'Import data'!$M$26:$M$47, "", 0) = "Please add the region-specific supplier emission factor or choose a different region available in the IAEG database.",
    "",
    XLOOKUP(F2884, 'Import data'!$J$26:$J$47, 'Import data'!$M$26:$M$47, "", 0)
)</f>
        <v/>
      </c>
      <c r="K2884" s="311" t="str">
        <f t="array" ref="K2884">IFERROR(
    XLOOKUP(F2884,
            _xlws.FILTER('Supplier Emission'!$G$55:$G$79,
                   ('Supplier Emission'!$D$55:$D$79=H2884) * ('Supplier Emission'!$F$55:$F$79=$E$2849)),
            _xlws.FILTER('Supplier Emission'!$I$55:$I$79,
                   ('Supplier Emission'!$D$55:$D$79=H2884) * ('Supplier Emission'!$F$55:$F$79=$E$2849)),
            ""),
    "")</f>
        <v/>
      </c>
      <c r="L2884" s="311" t="str">
        <f t="array" ref="L2884">IFERROR(
    XLOOKUP(F2884,
            _xlws.FILTER('Supplier Emission'!$G$55:$G$79,
                   ('Supplier Emission'!$D$55:$D$79=H2884) * ('Supplier Emission'!$F$55:$F$79=$E$2849)),
            _xlws.FILTER('Supplier Emission'!$J$55:$J$79,
                   ('Supplier Emission'!$D$55:$D$79=H2884) * ('Supplier Emission'!$F$55:$F$79=$E$2849)),
            ""),
    "")</f>
        <v/>
      </c>
      <c r="M2884" s="311" t="str">
        <f t="array" ref="M2884">IFERROR(
    XLOOKUP(F2884,
            _xlws.FILTER('Supplier Emission'!$G$55:$G$79,
                   ('Supplier Emission'!$D$55:$D$79=H2884) * ('Supplier Emission'!$F$55:$F$79=$E$2849)),
            _xlws.FILTER('Supplier Emission'!$M$55:$M$79,
                   ('Supplier Emission'!$D$55:$D$79=H2884) * ('Supplier Emission'!$F$55:$F$79=$E$2849)),
            ""),
    "")</f>
        <v/>
      </c>
      <c r="N2884" s="311" t="str">
        <f t="array" ref="N2884">IFERROR(
    XLOOKUP(F2884,
            _xlws.FILTER('Supplier Emission'!$G$55:$G$79,
                   ('Supplier Emission'!$D$55:$D$79=H2884) * ('Supplier Emission'!$F$55:$F$79=$E$2849)),
            _xlws.FILTER('Supplier Emission'!$H$55:$H$79,
                   ('Supplier Emission'!$D$55:$D$79=H2884) * ('Supplier Emission'!$F$55:$F$79=$E$2849)),
            ""),
    "")</f>
        <v/>
      </c>
      <c r="O2884" s="311" t="str">
        <f t="array" ref="O2884">XLOOKUP(1,('Emission Factors'!$E$5:$E$488='GHG emissions calculations'!$F2884)*('Emission Factors'!$H$5:$H$488='GHG emissions calculations'!$H2884),INDEX('Emission Factors'!$E$5:$T$488,0,MATCH('GHG emissions calculations'!O$6,'Emission Factors'!$E$5:$T$5,0)),"",0)</f>
        <v/>
      </c>
      <c r="P2884" s="313" t="str">
        <f t="array" ref="P2884">IFERROR(
    INDEX('Emission Factors'!$E$5:$P$488,
          MATCH(1,
                ('Emission Factors'!$E$5:$E$488 = 'GHG emissions calculations'!$F2884) *
                ('Emission Factors'!$H$5:$H$488 = 'GHG emissions calculations'!$H2884),
                0),
          MATCH('GHG emissions calculations'!P$6,'Emission Factors'!$E$5:$P$5,0)),
    "")</f>
        <v/>
      </c>
      <c r="Q2884" s="311" t="str">
        <f t="array" ref="Q2884">IFERROR(
    IF(
        INDEX('Emission Factors'!$E$5:$P$488,
              MATCH(1,
                    ('Emission Factors'!$E$5:$E$488 = 'GHG emissions calculations'!$F2884) *
                    ('Emission Factors'!$H$5:$H$488 = 'GHG emissions calculations'!$H2884),
                    0),
              MATCH('GHG emissions calculations'!Q$6, 'Emission Factors'!$E$5:$P$5, 0)) &lt;&gt; "",
        INDEX('Emission Factors'!$E$5:$P$488,
              MATCH(1,
                    ('Emission Factors'!$E$5:$E$488 = 'GHG emissions calculations'!$F2884) *
                    ('Emission Factors'!$H$5:$H$488 = 'GHG emissions calculations'!$H2884),
                    0),
              MATCH('GHG emissions calculations'!Q$6, 'Emission Factors'!$E$5:$P$5, 0)),
        ""),
    "")</f>
        <v/>
      </c>
      <c r="R2884" s="311" t="str">
        <f t="array" ref="R2884">IFERROR(
    IF(
        INDEX('Emission Factors'!$E$5:$R$488,
              MATCH(1,
                    ('Emission Factors'!$E$5:$E$488 = 'GHG emissions calculations'!$F2884) *
                    ('Emission Factors'!$H$5:$H$488 = 'GHG emissions calculations'!$H2884),
                    0),
              MATCH('GHG emissions calculations'!R$6, 'Emission Factors'!$E$5:$R$5, 0)) &lt;&gt; "",
        INDEX('Emission Factors'!$E$5:$R$488,
              MATCH(1,
                    ('Emission Factors'!$E$5:$E$488 = 'GHG emissions calculations'!$F2884) *
                    ('Emission Factors'!$H$5:$H$488 = 'GHG emissions calculations'!$H2884),
                    0),
              MATCH('GHG emissions calculations'!R$6, 'Emission Factors'!$E$5:$R$5, 0)),
        ""),
    "")</f>
        <v/>
      </c>
      <c r="S2884" s="312">
        <f t="shared" si="5"/>
        <v>0</v>
      </c>
      <c r="T2884" s="23"/>
    </row>
    <row r="2885" ht="15.75" customHeight="1" outlineLevel="2">
      <c r="A2885" s="23"/>
      <c r="B2885" s="71"/>
      <c r="C2885" s="71"/>
      <c r="D2885" s="71"/>
      <c r="E2885" s="314"/>
      <c r="F2885" s="316" t="str">
        <f>Lists!AY46</f>
        <v>Light-duty vehicles and mobile machinery (SB) - America</v>
      </c>
      <c r="G2885" s="311">
        <f t="array" ref="G2885">XLOOKUP(1,('Emission Factors'!$E$5:$E$488='GHG emissions calculations'!$F2885)*('Emission Factors'!$H$5:$H$488='GHG emissions calculations'!$H2885),INDEX('Emission Factors'!$E$5:$T$488,0,MATCH('GHG emissions calculations'!G$2670,'Emission Factors'!$E$5:$T$5,0)),"",0)</f>
        <v>2</v>
      </c>
      <c r="H2885" s="316" t="s">
        <v>238</v>
      </c>
      <c r="I2885" s="312" t="str">
        <f>IF(
    SUMIFS('Import data'!$L$25:$L$80,
           'Import data'!$J$25:$J$80, F2885,
           'Import data'!$G$25:$G$80, 'GHG emissions calculations'!$H2885,
           'Import data'!$I$25:$I$80,$E$2672) &lt;&gt; 0,
    SUMIFS('Import data'!$L$25:$L$80,
           'Import data'!$J$25:$J$80, F2885,
           'Import data'!$G$25:$G$80, 'GHG emissions calculations'!$H2885,
           'Import data'!$I$25:$I$80,$E$2672),
    ""
)</f>
        <v/>
      </c>
      <c r="J2885" s="311" t="str">
        <f t="array" ref="J2885">IF(
    XLOOKUP(F2885, 'Import data'!$J$26:$J$47, 'Import data'!$M$26:$M$47, "", 0) = "Please add the region-specific supplier emission factor or choose a different region available in the IAEG database.",
    "",
    XLOOKUP(F2885, 'Import data'!$J$26:$J$47, 'Import data'!$M$26:$M$47, "", 0)
)</f>
        <v/>
      </c>
      <c r="K2885" s="311" t="str">
        <f t="array" ref="K2885">IFERROR(
    XLOOKUP(F2885,
            _xlws.FILTER('Supplier Emission'!$G$55:$G$79,
                   ('Supplier Emission'!$D$55:$D$79=H2885) * ('Supplier Emission'!$F$55:$F$79=$E$2849)),
            _xlws.FILTER('Supplier Emission'!$I$55:$I$79,
                   ('Supplier Emission'!$D$55:$D$79=H2885) * ('Supplier Emission'!$F$55:$F$79=$E$2849)),
            ""),
    "")</f>
        <v/>
      </c>
      <c r="L2885" s="311" t="str">
        <f t="array" ref="L2885">IFERROR(
    XLOOKUP(F2885,
            _xlws.FILTER('Supplier Emission'!$G$55:$G$79,
                   ('Supplier Emission'!$D$55:$D$79=H2885) * ('Supplier Emission'!$F$55:$F$79=$E$2849)),
            _xlws.FILTER('Supplier Emission'!$J$55:$J$79,
                   ('Supplier Emission'!$D$55:$D$79=H2885) * ('Supplier Emission'!$F$55:$F$79=$E$2849)),
            ""),
    "")</f>
        <v/>
      </c>
      <c r="M2885" s="311" t="str">
        <f t="array" ref="M2885">IFERROR(
    XLOOKUP(F2885,
            _xlws.FILTER('Supplier Emission'!$G$55:$G$79,
                   ('Supplier Emission'!$D$55:$D$79=H2885) * ('Supplier Emission'!$F$55:$F$79=$E$2849)),
            _xlws.FILTER('Supplier Emission'!$M$55:$M$79,
                   ('Supplier Emission'!$D$55:$D$79=H2885) * ('Supplier Emission'!$F$55:$F$79=$E$2849)),
            ""),
    "")</f>
        <v/>
      </c>
      <c r="N2885" s="311" t="str">
        <f t="array" ref="N2885">IFERROR(
    XLOOKUP(F2885,
            _xlws.FILTER('Supplier Emission'!$G$55:$G$79,
                   ('Supplier Emission'!$D$55:$D$79=H2885) * ('Supplier Emission'!$F$55:$F$79=$E$2849)),
            _xlws.FILTER('Supplier Emission'!$H$55:$H$79,
                   ('Supplier Emission'!$D$55:$D$79=H2885) * ('Supplier Emission'!$F$55:$F$79=$E$2849)),
            ""),
    "")</f>
        <v/>
      </c>
      <c r="O2885" s="311" t="str">
        <f t="array" ref="O2885">XLOOKUP(1,('Emission Factors'!$E$5:$E$488='GHG emissions calculations'!$F2885)*('Emission Factors'!$H$5:$H$488='GHG emissions calculations'!$H2885),INDEX('Emission Factors'!$E$5:$T$488,0,MATCH('GHG emissions calculations'!O$6,'Emission Factors'!$E$5:$T$5,0)),"",0)</f>
        <v>Light-duty trucks / vans and sport utility vehicles (suvs)</v>
      </c>
      <c r="P2885" s="313">
        <f t="array" ref="P2885">IFERROR(
    INDEX('Emission Factors'!$E$5:$P$488,
          MATCH(1,
                ('Emission Factors'!$E$5:$E$488 = 'GHG emissions calculations'!$F2885) *
                ('Emission Factors'!$H$5:$H$488 = 'GHG emissions calculations'!$H2885),
                0),
          MATCH('GHG emissions calculations'!P$6,'Emission Factors'!$E$5:$P$5,0)),
    "")</f>
        <v>395.656</v>
      </c>
      <c r="Q2885" s="311" t="str">
        <f t="array" ref="Q2885">IFERROR(
    IF(
        INDEX('Emission Factors'!$E$5:$P$488,
              MATCH(1,
                    ('Emission Factors'!$E$5:$E$488 = 'GHG emissions calculations'!$F2885) *
                    ('Emission Factors'!$H$5:$H$488 = 'GHG emissions calculations'!$H2885),
                    0),
              MATCH('GHG emissions calculations'!Q$6, 'Emission Factors'!$E$5:$P$5, 0)) &lt;&gt; "",
        INDEX('Emission Factors'!$E$5:$P$488,
              MATCH(1,
                    ('Emission Factors'!$E$5:$E$488 = 'GHG emissions calculations'!$F2885) *
                    ('Emission Factors'!$H$5:$H$488 = 'GHG emissions calculations'!$H2885),
                    0),
              MATCH('GHG emissions calculations'!Q$6, 'Emission Factors'!$E$5:$P$5, 0)),
        ""),
    "")</f>
        <v>kgCO2e / k€</v>
      </c>
      <c r="R2885" s="311" t="str">
        <f t="array" ref="R2885">IFERROR(
    IF(
        INDEX('Emission Factors'!$E$5:$R$488,
              MATCH(1,
                    ('Emission Factors'!$E$5:$E$488 = 'GHG emissions calculations'!$F2885) *
                    ('Emission Factors'!$H$5:$H$488 = 'GHG emissions calculations'!$H2885),
                    0),
              MATCH('GHG emissions calculations'!R$6, 'Emission Factors'!$E$5:$R$5, 0)) &lt;&gt; "",
        INDEX('Emission Factors'!$E$5:$R$488,
              MATCH(1,
                    ('Emission Factors'!$E$5:$E$488 = 'GHG emissions calculations'!$F2885) *
                    ('Emission Factors'!$H$5:$H$488 = 'GHG emissions calculations'!$H2885),
                    0),
              MATCH('GHG emissions calculations'!R$6, 'Emission Factors'!$E$5:$R$5, 0)),
        ""),
    "")</f>
        <v>America</v>
      </c>
      <c r="S2885" s="312">
        <f t="shared" si="5"/>
        <v>0</v>
      </c>
      <c r="T2885" s="23"/>
    </row>
    <row r="2886" ht="15.75" customHeight="1" outlineLevel="2">
      <c r="A2886" s="23"/>
      <c r="B2886" s="71"/>
      <c r="C2886" s="71"/>
      <c r="D2886" s="71"/>
      <c r="E2886" s="314"/>
      <c r="F2886" s="316" t="str">
        <f>Lists!AY49</f>
        <v>Light-duty vehicles and mobile machinery (SB) - Asia</v>
      </c>
      <c r="G2886" s="311" t="str">
        <f t="array" ref="G2886">XLOOKUP(1,('Emission Factors'!$E$5:$E$488='GHG emissions calculations'!$F2886)*('Emission Factors'!$H$5:$H$488='GHG emissions calculations'!$H2886),INDEX('Emission Factors'!$E$5:$T$488,0,MATCH('GHG emissions calculations'!G$2670,'Emission Factors'!$E$5:$T$5,0)),"",0)</f>
        <v/>
      </c>
      <c r="H2886" s="316" t="s">
        <v>238</v>
      </c>
      <c r="I2886" s="312" t="str">
        <f>IF(
    SUMIFS('Import data'!$L$25:$L$80,
           'Import data'!$J$25:$J$80, F2886,
           'Import data'!$G$25:$G$80, 'GHG emissions calculations'!$H2886,
           'Import data'!$I$25:$I$80,$E$2672) &lt;&gt; 0,
    SUMIFS('Import data'!$L$25:$L$80,
           'Import data'!$J$25:$J$80, F2886,
           'Import data'!$G$25:$G$80, 'GHG emissions calculations'!$H2886,
           'Import data'!$I$25:$I$80,$E$2672),
    ""
)</f>
        <v/>
      </c>
      <c r="J2886" s="311" t="str">
        <f t="array" ref="J2886">IF(
    XLOOKUP(F2886, 'Import data'!$J$26:$J$47, 'Import data'!$M$26:$M$47, "", 0) = "Please add the region-specific supplier emission factor or choose a different region available in the IAEG database.",
    "",
    XLOOKUP(F2886, 'Import data'!$J$26:$J$47, 'Import data'!$M$26:$M$47, "", 0)
)</f>
        <v/>
      </c>
      <c r="K2886" s="311" t="str">
        <f t="array" ref="K2886">IFERROR(
    XLOOKUP(F2886,
            _xlws.FILTER('Supplier Emission'!$G$55:$G$79,
                   ('Supplier Emission'!$D$55:$D$79=H2886) * ('Supplier Emission'!$F$55:$F$79=$E$2849)),
            _xlws.FILTER('Supplier Emission'!$I$55:$I$79,
                   ('Supplier Emission'!$D$55:$D$79=H2886) * ('Supplier Emission'!$F$55:$F$79=$E$2849)),
            ""),
    "")</f>
        <v/>
      </c>
      <c r="L2886" s="311" t="str">
        <f t="array" ref="L2886">IFERROR(
    XLOOKUP(F2886,
            _xlws.FILTER('Supplier Emission'!$G$55:$G$79,
                   ('Supplier Emission'!$D$55:$D$79=H2886) * ('Supplier Emission'!$F$55:$F$79=$E$2849)),
            _xlws.FILTER('Supplier Emission'!$J$55:$J$79,
                   ('Supplier Emission'!$D$55:$D$79=H2886) * ('Supplier Emission'!$F$55:$F$79=$E$2849)),
            ""),
    "")</f>
        <v/>
      </c>
      <c r="M2886" s="311" t="str">
        <f t="array" ref="M2886">IFERROR(
    XLOOKUP(F2886,
            _xlws.FILTER('Supplier Emission'!$G$55:$G$79,
                   ('Supplier Emission'!$D$55:$D$79=H2886) * ('Supplier Emission'!$F$55:$F$79=$E$2849)),
            _xlws.FILTER('Supplier Emission'!$M$55:$M$79,
                   ('Supplier Emission'!$D$55:$D$79=H2886) * ('Supplier Emission'!$F$55:$F$79=$E$2849)),
            ""),
    "")</f>
        <v/>
      </c>
      <c r="N2886" s="311" t="str">
        <f t="array" ref="N2886">IFERROR(
    XLOOKUP(F2886,
            _xlws.FILTER('Supplier Emission'!$G$55:$G$79,
                   ('Supplier Emission'!$D$55:$D$79=H2886) * ('Supplier Emission'!$F$55:$F$79=$E$2849)),
            _xlws.FILTER('Supplier Emission'!$H$55:$H$79,
                   ('Supplier Emission'!$D$55:$D$79=H2886) * ('Supplier Emission'!$F$55:$F$79=$E$2849)),
            ""),
    "")</f>
        <v/>
      </c>
      <c r="O2886" s="311" t="str">
        <f t="array" ref="O2886">XLOOKUP(1,('Emission Factors'!$E$5:$E$488='GHG emissions calculations'!$F2886)*('Emission Factors'!$H$5:$H$488='GHG emissions calculations'!$H2886),INDEX('Emission Factors'!$E$5:$T$488,0,MATCH('GHG emissions calculations'!O$6,'Emission Factors'!$E$5:$T$5,0)),"",0)</f>
        <v/>
      </c>
      <c r="P2886" s="313" t="str">
        <f t="array" ref="P2886">IFERROR(
    INDEX('Emission Factors'!$E$5:$P$488,
          MATCH(1,
                ('Emission Factors'!$E$5:$E$488 = 'GHG emissions calculations'!$F2886) *
                ('Emission Factors'!$H$5:$H$488 = 'GHG emissions calculations'!$H2886),
                0),
          MATCH('GHG emissions calculations'!P$6,'Emission Factors'!$E$5:$P$5,0)),
    "")</f>
        <v/>
      </c>
      <c r="Q2886" s="311" t="str">
        <f t="array" ref="Q2886">IFERROR(
    IF(
        INDEX('Emission Factors'!$E$5:$P$488,
              MATCH(1,
                    ('Emission Factors'!$E$5:$E$488 = 'GHG emissions calculations'!$F2886) *
                    ('Emission Factors'!$H$5:$H$488 = 'GHG emissions calculations'!$H2886),
                    0),
              MATCH('GHG emissions calculations'!Q$6, 'Emission Factors'!$E$5:$P$5, 0)) &lt;&gt; "",
        INDEX('Emission Factors'!$E$5:$P$488,
              MATCH(1,
                    ('Emission Factors'!$E$5:$E$488 = 'GHG emissions calculations'!$F2886) *
                    ('Emission Factors'!$H$5:$H$488 = 'GHG emissions calculations'!$H2886),
                    0),
              MATCH('GHG emissions calculations'!Q$6, 'Emission Factors'!$E$5:$P$5, 0)),
        ""),
    "")</f>
        <v/>
      </c>
      <c r="R2886" s="311" t="str">
        <f t="array" ref="R2886">IFERROR(
    IF(
        INDEX('Emission Factors'!$E$5:$R$488,
              MATCH(1,
                    ('Emission Factors'!$E$5:$E$488 = 'GHG emissions calculations'!$F2886) *
                    ('Emission Factors'!$H$5:$H$488 = 'GHG emissions calculations'!$H2886),
                    0),
              MATCH('GHG emissions calculations'!R$6, 'Emission Factors'!$E$5:$R$5, 0)) &lt;&gt; "",
        INDEX('Emission Factors'!$E$5:$R$488,
              MATCH(1,
                    ('Emission Factors'!$E$5:$E$488 = 'GHG emissions calculations'!$F2886) *
                    ('Emission Factors'!$H$5:$H$488 = 'GHG emissions calculations'!$H2886),
                    0),
              MATCH('GHG emissions calculations'!R$6, 'Emission Factors'!$E$5:$R$5, 0)),
        ""),
    "")</f>
        <v/>
      </c>
      <c r="S2886" s="312">
        <f t="shared" si="5"/>
        <v>0</v>
      </c>
      <c r="T2886" s="23"/>
    </row>
    <row r="2887" ht="15.75" customHeight="1" outlineLevel="2">
      <c r="A2887" s="23"/>
      <c r="B2887" s="71"/>
      <c r="C2887" s="71"/>
      <c r="D2887" s="71"/>
      <c r="E2887" s="314"/>
      <c r="F2887" s="316" t="str">
        <f>Lists!AY47</f>
        <v>Light-duty vehicles and mobile machinery (SB) - Europe</v>
      </c>
      <c r="G2887" s="311" t="str">
        <f t="array" ref="G2887">XLOOKUP(1,('Emission Factors'!$E$5:$E$488='GHG emissions calculations'!$F2887)*('Emission Factors'!$H$5:$H$488='GHG emissions calculations'!$H2887),INDEX('Emission Factors'!$E$5:$T$488,0,MATCH('GHG emissions calculations'!G$2670,'Emission Factors'!$E$5:$T$5,0)),"",0)</f>
        <v/>
      </c>
      <c r="H2887" s="316" t="s">
        <v>238</v>
      </c>
      <c r="I2887" s="312" t="str">
        <f>IF(
    SUMIFS('Import data'!$L$25:$L$80,
           'Import data'!$J$25:$J$80, F2887,
           'Import data'!$G$25:$G$80, 'GHG emissions calculations'!$H2887,
           'Import data'!$I$25:$I$80,$E$2672) &lt;&gt; 0,
    SUMIFS('Import data'!$L$25:$L$80,
           'Import data'!$J$25:$J$80, F2887,
           'Import data'!$G$25:$G$80, 'GHG emissions calculations'!$H2887,
           'Import data'!$I$25:$I$80,$E$2672),
    ""
)</f>
        <v/>
      </c>
      <c r="J2887" s="311" t="str">
        <f t="array" ref="J2887">IF(
    XLOOKUP(F2887, 'Import data'!$J$26:$J$47, 'Import data'!$M$26:$M$47, "", 0) = "Please add the region-specific supplier emission factor or choose a different region available in the IAEG database.",
    "",
    XLOOKUP(F2887, 'Import data'!$J$26:$J$47, 'Import data'!$M$26:$M$47, "", 0)
)</f>
        <v/>
      </c>
      <c r="K2887" s="311" t="str">
        <f t="array" ref="K2887">IFERROR(
    XLOOKUP(F2887,
            _xlws.FILTER('Supplier Emission'!$G$55:$G$79,
                   ('Supplier Emission'!$D$55:$D$79=H2887) * ('Supplier Emission'!$F$55:$F$79=$E$2849)),
            _xlws.FILTER('Supplier Emission'!$I$55:$I$79,
                   ('Supplier Emission'!$D$55:$D$79=H2887) * ('Supplier Emission'!$F$55:$F$79=$E$2849)),
            ""),
    "")</f>
        <v/>
      </c>
      <c r="L2887" s="311" t="str">
        <f t="array" ref="L2887">IFERROR(
    XLOOKUP(F2887,
            _xlws.FILTER('Supplier Emission'!$G$55:$G$79,
                   ('Supplier Emission'!$D$55:$D$79=H2887) * ('Supplier Emission'!$F$55:$F$79=$E$2849)),
            _xlws.FILTER('Supplier Emission'!$J$55:$J$79,
                   ('Supplier Emission'!$D$55:$D$79=H2887) * ('Supplier Emission'!$F$55:$F$79=$E$2849)),
            ""),
    "")</f>
        <v/>
      </c>
      <c r="M2887" s="311" t="str">
        <f t="array" ref="M2887">IFERROR(
    XLOOKUP(F2887,
            _xlws.FILTER('Supplier Emission'!$G$55:$G$79,
                   ('Supplier Emission'!$D$55:$D$79=H2887) * ('Supplier Emission'!$F$55:$F$79=$E$2849)),
            _xlws.FILTER('Supplier Emission'!$M$55:$M$79,
                   ('Supplier Emission'!$D$55:$D$79=H2887) * ('Supplier Emission'!$F$55:$F$79=$E$2849)),
            ""),
    "")</f>
        <v/>
      </c>
      <c r="N2887" s="311" t="str">
        <f t="array" ref="N2887">IFERROR(
    XLOOKUP(F2887,
            _xlws.FILTER('Supplier Emission'!$G$55:$G$79,
                   ('Supplier Emission'!$D$55:$D$79=H2887) * ('Supplier Emission'!$F$55:$F$79=$E$2849)),
            _xlws.FILTER('Supplier Emission'!$H$55:$H$79,
                   ('Supplier Emission'!$D$55:$D$79=H2887) * ('Supplier Emission'!$F$55:$F$79=$E$2849)),
            ""),
    "")</f>
        <v/>
      </c>
      <c r="O2887" s="311" t="str">
        <f t="array" ref="O2887">XLOOKUP(1,('Emission Factors'!$E$5:$E$488='GHG emissions calculations'!$F2887)*('Emission Factors'!$H$5:$H$488='GHG emissions calculations'!$H2887),INDEX('Emission Factors'!$E$5:$T$488,0,MATCH('GHG emissions calculations'!O$6,'Emission Factors'!$E$5:$T$5,0)),"",0)</f>
        <v/>
      </c>
      <c r="P2887" s="313" t="str">
        <f t="array" ref="P2887">IFERROR(
    INDEX('Emission Factors'!$E$5:$P$488,
          MATCH(1,
                ('Emission Factors'!$E$5:$E$488 = 'GHG emissions calculations'!$F2887) *
                ('Emission Factors'!$H$5:$H$488 = 'GHG emissions calculations'!$H2887),
                0),
          MATCH('GHG emissions calculations'!P$6,'Emission Factors'!$E$5:$P$5,0)),
    "")</f>
        <v/>
      </c>
      <c r="Q2887" s="311" t="str">
        <f t="array" ref="Q2887">IFERROR(
    IF(
        INDEX('Emission Factors'!$E$5:$P$488,
              MATCH(1,
                    ('Emission Factors'!$E$5:$E$488 = 'GHG emissions calculations'!$F2887) *
                    ('Emission Factors'!$H$5:$H$488 = 'GHG emissions calculations'!$H2887),
                    0),
              MATCH('GHG emissions calculations'!Q$6, 'Emission Factors'!$E$5:$P$5, 0)) &lt;&gt; "",
        INDEX('Emission Factors'!$E$5:$P$488,
              MATCH(1,
                    ('Emission Factors'!$E$5:$E$488 = 'GHG emissions calculations'!$F2887) *
                    ('Emission Factors'!$H$5:$H$488 = 'GHG emissions calculations'!$H2887),
                    0),
              MATCH('GHG emissions calculations'!Q$6, 'Emission Factors'!$E$5:$P$5, 0)),
        ""),
    "")</f>
        <v/>
      </c>
      <c r="R2887" s="311" t="str">
        <f t="array" ref="R2887">IFERROR(
    IF(
        INDEX('Emission Factors'!$E$5:$R$488,
              MATCH(1,
                    ('Emission Factors'!$E$5:$E$488 = 'GHG emissions calculations'!$F2887) *
                    ('Emission Factors'!$H$5:$H$488 = 'GHG emissions calculations'!$H2887),
                    0),
              MATCH('GHG emissions calculations'!R$6, 'Emission Factors'!$E$5:$R$5, 0)) &lt;&gt; "",
        INDEX('Emission Factors'!$E$5:$R$488,
              MATCH(1,
                    ('Emission Factors'!$E$5:$E$488 = 'GHG emissions calculations'!$F2887) *
                    ('Emission Factors'!$H$5:$H$488 = 'GHG emissions calculations'!$H2887),
                    0),
              MATCH('GHG emissions calculations'!R$6, 'Emission Factors'!$E$5:$R$5, 0)),
        ""),
    "")</f>
        <v/>
      </c>
      <c r="S2887" s="312">
        <f t="shared" si="5"/>
        <v>0</v>
      </c>
      <c r="T2887" s="23"/>
    </row>
    <row r="2888" ht="15.75" customHeight="1" outlineLevel="2">
      <c r="A2888" s="23"/>
      <c r="B2888" s="71"/>
      <c r="C2888" s="71"/>
      <c r="D2888" s="71"/>
      <c r="E2888" s="314"/>
      <c r="F2888" s="316" t="str">
        <f>Lists!AY52</f>
        <v>Light-duty vehicles and mobile machinery (SB) - Global or unspecified region</v>
      </c>
      <c r="G2888" s="311" t="str">
        <f t="array" ref="G2888">XLOOKUP(1,('Emission Factors'!$E$5:$E$488='GHG emissions calculations'!$F2888)*('Emission Factors'!$H$5:$H$488='GHG emissions calculations'!$H2888),INDEX('Emission Factors'!$E$5:$T$488,0,MATCH('GHG emissions calculations'!G$2670,'Emission Factors'!$E$5:$T$5,0)),"",0)</f>
        <v/>
      </c>
      <c r="H2888" s="316" t="s">
        <v>238</v>
      </c>
      <c r="I2888" s="312" t="str">
        <f>IF(
    SUMIFS('Import data'!$L$25:$L$80,
           'Import data'!$J$25:$J$80, F2888,
           'Import data'!$G$25:$G$80, 'GHG emissions calculations'!$H2888,
           'Import data'!$I$25:$I$80,$E$2672) &lt;&gt; 0,
    SUMIFS('Import data'!$L$25:$L$80,
           'Import data'!$J$25:$J$80, F2888,
           'Import data'!$G$25:$G$80, 'GHG emissions calculations'!$H2888,
           'Import data'!$I$25:$I$80,$E$2672),
    ""
)</f>
        <v/>
      </c>
      <c r="J2888" s="311" t="str">
        <f t="array" ref="J2888">IF(
    XLOOKUP(F2888, 'Import data'!$J$26:$J$47, 'Import data'!$M$26:$M$47, "", 0) = "Please add the region-specific supplier emission factor or choose a different region available in the IAEG database.",
    "",
    XLOOKUP(F2888, 'Import data'!$J$26:$J$47, 'Import data'!$M$26:$M$47, "", 0)
)</f>
        <v/>
      </c>
      <c r="K2888" s="311" t="str">
        <f t="array" ref="K2888">IFERROR(
    XLOOKUP(F2888,
            _xlws.FILTER('Supplier Emission'!$G$55:$G$79,
                   ('Supplier Emission'!$D$55:$D$79=H2888) * ('Supplier Emission'!$F$55:$F$79=$E$2849)),
            _xlws.FILTER('Supplier Emission'!$I$55:$I$79,
                   ('Supplier Emission'!$D$55:$D$79=H2888) * ('Supplier Emission'!$F$55:$F$79=$E$2849)),
            ""),
    "")</f>
        <v/>
      </c>
      <c r="L2888" s="311" t="str">
        <f t="array" ref="L2888">IFERROR(
    XLOOKUP(F2888,
            _xlws.FILTER('Supplier Emission'!$G$55:$G$79,
                   ('Supplier Emission'!$D$55:$D$79=H2888) * ('Supplier Emission'!$F$55:$F$79=$E$2849)),
            _xlws.FILTER('Supplier Emission'!$J$55:$J$79,
                   ('Supplier Emission'!$D$55:$D$79=H2888) * ('Supplier Emission'!$F$55:$F$79=$E$2849)),
            ""),
    "")</f>
        <v/>
      </c>
      <c r="M2888" s="311" t="str">
        <f t="array" ref="M2888">IFERROR(
    XLOOKUP(F2888,
            _xlws.FILTER('Supplier Emission'!$G$55:$G$79,
                   ('Supplier Emission'!$D$55:$D$79=H2888) * ('Supplier Emission'!$F$55:$F$79=$E$2849)),
            _xlws.FILTER('Supplier Emission'!$M$55:$M$79,
                   ('Supplier Emission'!$D$55:$D$79=H2888) * ('Supplier Emission'!$F$55:$F$79=$E$2849)),
            ""),
    "")</f>
        <v/>
      </c>
      <c r="N2888" s="311" t="str">
        <f t="array" ref="N2888">IFERROR(
    XLOOKUP(F2888,
            _xlws.FILTER('Supplier Emission'!$G$55:$G$79,
                   ('Supplier Emission'!$D$55:$D$79=H2888) * ('Supplier Emission'!$F$55:$F$79=$E$2849)),
            _xlws.FILTER('Supplier Emission'!$H$55:$H$79,
                   ('Supplier Emission'!$D$55:$D$79=H2888) * ('Supplier Emission'!$F$55:$F$79=$E$2849)),
            ""),
    "")</f>
        <v/>
      </c>
      <c r="O2888" s="311" t="str">
        <f t="array" ref="O2888">XLOOKUP(1,('Emission Factors'!$E$5:$E$488='GHG emissions calculations'!$F2888)*('Emission Factors'!$H$5:$H$488='GHG emissions calculations'!$H2888),INDEX('Emission Factors'!$E$5:$T$488,0,MATCH('GHG emissions calculations'!O$6,'Emission Factors'!$E$5:$T$5,0)),"",0)</f>
        <v/>
      </c>
      <c r="P2888" s="313" t="str">
        <f t="array" ref="P2888">IFERROR(
    INDEX('Emission Factors'!$E$5:$P$488,
          MATCH(1,
                ('Emission Factors'!$E$5:$E$488 = 'GHG emissions calculations'!$F2888) *
                ('Emission Factors'!$H$5:$H$488 = 'GHG emissions calculations'!$H2888),
                0),
          MATCH('GHG emissions calculations'!P$6,'Emission Factors'!$E$5:$P$5,0)),
    "")</f>
        <v/>
      </c>
      <c r="Q2888" s="311" t="str">
        <f t="array" ref="Q2888">IFERROR(
    IF(
        INDEX('Emission Factors'!$E$5:$P$488,
              MATCH(1,
                    ('Emission Factors'!$E$5:$E$488 = 'GHG emissions calculations'!$F2888) *
                    ('Emission Factors'!$H$5:$H$488 = 'GHG emissions calculations'!$H2888),
                    0),
              MATCH('GHG emissions calculations'!Q$6, 'Emission Factors'!$E$5:$P$5, 0)) &lt;&gt; "",
        INDEX('Emission Factors'!$E$5:$P$488,
              MATCH(1,
                    ('Emission Factors'!$E$5:$E$488 = 'GHG emissions calculations'!$F2888) *
                    ('Emission Factors'!$H$5:$H$488 = 'GHG emissions calculations'!$H2888),
                    0),
              MATCH('GHG emissions calculations'!Q$6, 'Emission Factors'!$E$5:$P$5, 0)),
        ""),
    "")</f>
        <v/>
      </c>
      <c r="R2888" s="311" t="str">
        <f t="array" ref="R2888">IFERROR(
    IF(
        INDEX('Emission Factors'!$E$5:$R$488,
              MATCH(1,
                    ('Emission Factors'!$E$5:$E$488 = 'GHG emissions calculations'!$F2888) *
                    ('Emission Factors'!$H$5:$H$488 = 'GHG emissions calculations'!$H2888),
                    0),
              MATCH('GHG emissions calculations'!R$6, 'Emission Factors'!$E$5:$R$5, 0)) &lt;&gt; "",
        INDEX('Emission Factors'!$E$5:$R$488,
              MATCH(1,
                    ('Emission Factors'!$E$5:$E$488 = 'GHG emissions calculations'!$F2888) *
                    ('Emission Factors'!$H$5:$H$488 = 'GHG emissions calculations'!$H2888),
                    0),
              MATCH('GHG emissions calculations'!R$6, 'Emission Factors'!$E$5:$R$5, 0)),
        ""),
    "")</f>
        <v/>
      </c>
      <c r="S2888" s="312">
        <f t="shared" si="5"/>
        <v>0</v>
      </c>
      <c r="T2888" s="23"/>
    </row>
    <row r="2889" ht="15.75" customHeight="1" outlineLevel="2">
      <c r="A2889" s="23"/>
      <c r="B2889" s="71"/>
      <c r="C2889" s="71"/>
      <c r="D2889" s="71"/>
      <c r="E2889" s="314"/>
      <c r="F2889" s="316" t="str">
        <f>Lists!AY51</f>
        <v>Light-duty vehicles and mobile machinery (SB) - Middle East</v>
      </c>
      <c r="G2889" s="311" t="str">
        <f t="array" ref="G2889">XLOOKUP(1,('Emission Factors'!$E$5:$E$488='GHG emissions calculations'!$F2889)*('Emission Factors'!$H$5:$H$488='GHG emissions calculations'!$H2889),INDEX('Emission Factors'!$E$5:$T$488,0,MATCH('GHG emissions calculations'!G$2670,'Emission Factors'!$E$5:$T$5,0)),"",0)</f>
        <v/>
      </c>
      <c r="H2889" s="316" t="s">
        <v>238</v>
      </c>
      <c r="I2889" s="312" t="str">
        <f>IF(
    SUMIFS('Import data'!$L$25:$L$80,
           'Import data'!$J$25:$J$80, F2889,
           'Import data'!$G$25:$G$80, 'GHG emissions calculations'!$H2889,
           'Import data'!$I$25:$I$80,$E$2672) &lt;&gt; 0,
    SUMIFS('Import data'!$L$25:$L$80,
           'Import data'!$J$25:$J$80, F2889,
           'Import data'!$G$25:$G$80, 'GHG emissions calculations'!$H2889,
           'Import data'!$I$25:$I$80,$E$2672),
    ""
)</f>
        <v/>
      </c>
      <c r="J2889" s="311" t="str">
        <f t="array" ref="J2889">IF(
    XLOOKUP(F2889, 'Import data'!$J$26:$J$47, 'Import data'!$M$26:$M$47, "", 0) = "Please add the region-specific supplier emission factor or choose a different region available in the IAEG database.",
    "",
    XLOOKUP(F2889, 'Import data'!$J$26:$J$47, 'Import data'!$M$26:$M$47, "", 0)
)</f>
        <v/>
      </c>
      <c r="K2889" s="311" t="str">
        <f t="array" ref="K2889">IFERROR(
    XLOOKUP(F2889,
            _xlws.FILTER('Supplier Emission'!$G$55:$G$79,
                   ('Supplier Emission'!$D$55:$D$79=H2889) * ('Supplier Emission'!$F$55:$F$79=$E$2849)),
            _xlws.FILTER('Supplier Emission'!$I$55:$I$79,
                   ('Supplier Emission'!$D$55:$D$79=H2889) * ('Supplier Emission'!$F$55:$F$79=$E$2849)),
            ""),
    "")</f>
        <v/>
      </c>
      <c r="L2889" s="311" t="str">
        <f t="array" ref="L2889">IFERROR(
    XLOOKUP(F2889,
            _xlws.FILTER('Supplier Emission'!$G$55:$G$79,
                   ('Supplier Emission'!$D$55:$D$79=H2889) * ('Supplier Emission'!$F$55:$F$79=$E$2849)),
            _xlws.FILTER('Supplier Emission'!$J$55:$J$79,
                   ('Supplier Emission'!$D$55:$D$79=H2889) * ('Supplier Emission'!$F$55:$F$79=$E$2849)),
            ""),
    "")</f>
        <v/>
      </c>
      <c r="M2889" s="311" t="str">
        <f t="array" ref="M2889">IFERROR(
    XLOOKUP(F2889,
            _xlws.FILTER('Supplier Emission'!$G$55:$G$79,
                   ('Supplier Emission'!$D$55:$D$79=H2889) * ('Supplier Emission'!$F$55:$F$79=$E$2849)),
            _xlws.FILTER('Supplier Emission'!$M$55:$M$79,
                   ('Supplier Emission'!$D$55:$D$79=H2889) * ('Supplier Emission'!$F$55:$F$79=$E$2849)),
            ""),
    "")</f>
        <v/>
      </c>
      <c r="N2889" s="311" t="str">
        <f t="array" ref="N2889">IFERROR(
    XLOOKUP(F2889,
            _xlws.FILTER('Supplier Emission'!$G$55:$G$79,
                   ('Supplier Emission'!$D$55:$D$79=H2889) * ('Supplier Emission'!$F$55:$F$79=$E$2849)),
            _xlws.FILTER('Supplier Emission'!$H$55:$H$79,
                   ('Supplier Emission'!$D$55:$D$79=H2889) * ('Supplier Emission'!$F$55:$F$79=$E$2849)),
            ""),
    "")</f>
        <v/>
      </c>
      <c r="O2889" s="311" t="str">
        <f t="array" ref="O2889">XLOOKUP(1,('Emission Factors'!$E$5:$E$488='GHG emissions calculations'!$F2889)*('Emission Factors'!$H$5:$H$488='GHG emissions calculations'!$H2889),INDEX('Emission Factors'!$E$5:$T$488,0,MATCH('GHG emissions calculations'!O$6,'Emission Factors'!$E$5:$T$5,0)),"",0)</f>
        <v/>
      </c>
      <c r="P2889" s="313" t="str">
        <f t="array" ref="P2889">IFERROR(
    INDEX('Emission Factors'!$E$5:$P$488,
          MATCH(1,
                ('Emission Factors'!$E$5:$E$488 = 'GHG emissions calculations'!$F2889) *
                ('Emission Factors'!$H$5:$H$488 = 'GHG emissions calculations'!$H2889),
                0),
          MATCH('GHG emissions calculations'!P$6,'Emission Factors'!$E$5:$P$5,0)),
    "")</f>
        <v/>
      </c>
      <c r="Q2889" s="311" t="str">
        <f t="array" ref="Q2889">IFERROR(
    IF(
        INDEX('Emission Factors'!$E$5:$P$488,
              MATCH(1,
                    ('Emission Factors'!$E$5:$E$488 = 'GHG emissions calculations'!$F2889) *
                    ('Emission Factors'!$H$5:$H$488 = 'GHG emissions calculations'!$H2889),
                    0),
              MATCH('GHG emissions calculations'!Q$6, 'Emission Factors'!$E$5:$P$5, 0)) &lt;&gt; "",
        INDEX('Emission Factors'!$E$5:$P$488,
              MATCH(1,
                    ('Emission Factors'!$E$5:$E$488 = 'GHG emissions calculations'!$F2889) *
                    ('Emission Factors'!$H$5:$H$488 = 'GHG emissions calculations'!$H2889),
                    0),
              MATCH('GHG emissions calculations'!Q$6, 'Emission Factors'!$E$5:$P$5, 0)),
        ""),
    "")</f>
        <v/>
      </c>
      <c r="R2889" s="311" t="str">
        <f t="array" ref="R2889">IFERROR(
    IF(
        INDEX('Emission Factors'!$E$5:$R$488,
              MATCH(1,
                    ('Emission Factors'!$E$5:$E$488 = 'GHG emissions calculations'!$F2889) *
                    ('Emission Factors'!$H$5:$H$488 = 'GHG emissions calculations'!$H2889),
                    0),
              MATCH('GHG emissions calculations'!R$6, 'Emission Factors'!$E$5:$R$5, 0)) &lt;&gt; "",
        INDEX('Emission Factors'!$E$5:$R$488,
              MATCH(1,
                    ('Emission Factors'!$E$5:$E$488 = 'GHG emissions calculations'!$F2889) *
                    ('Emission Factors'!$H$5:$H$488 = 'GHG emissions calculations'!$H2889),
                    0),
              MATCH('GHG emissions calculations'!R$6, 'Emission Factors'!$E$5:$R$5, 0)),
        ""),
    "")</f>
        <v/>
      </c>
      <c r="S2889" s="312">
        <f t="shared" si="5"/>
        <v>0</v>
      </c>
      <c r="T2889" s="23"/>
    </row>
    <row r="2890" ht="15.75" customHeight="1" outlineLevel="2">
      <c r="A2890" s="23"/>
      <c r="B2890" s="71"/>
      <c r="C2890" s="71"/>
      <c r="D2890" s="71"/>
      <c r="E2890" s="314"/>
      <c r="F2890" s="316" t="str">
        <f>Lists!AY50</f>
        <v>Light-duty vehicles and mobile machinery (SB) - Oceania</v>
      </c>
      <c r="G2890" s="311" t="str">
        <f t="array" ref="G2890">XLOOKUP(1,('Emission Factors'!$E$5:$E$488='GHG emissions calculations'!$F2890)*('Emission Factors'!$H$5:$H$488='GHG emissions calculations'!$H2890),INDEX('Emission Factors'!$E$5:$T$488,0,MATCH('GHG emissions calculations'!G$2670,'Emission Factors'!$E$5:$T$5,0)),"",0)</f>
        <v/>
      </c>
      <c r="H2890" s="316" t="s">
        <v>238</v>
      </c>
      <c r="I2890" s="312" t="str">
        <f>IF(
    SUMIFS('Import data'!$L$25:$L$80,
           'Import data'!$J$25:$J$80, F2890,
           'Import data'!$G$25:$G$80, 'GHG emissions calculations'!$H2890,
           'Import data'!$I$25:$I$80,$E$2672) &lt;&gt; 0,
    SUMIFS('Import data'!$L$25:$L$80,
           'Import data'!$J$25:$J$80, F2890,
           'Import data'!$G$25:$G$80, 'GHG emissions calculations'!$H2890,
           'Import data'!$I$25:$I$80,$E$2672),
    ""
)</f>
        <v/>
      </c>
      <c r="J2890" s="311" t="str">
        <f t="array" ref="J2890">IF(
    XLOOKUP(F2890, 'Import data'!$J$26:$J$47, 'Import data'!$M$26:$M$47, "", 0) = "Please add the region-specific supplier emission factor or choose a different region available in the IAEG database.",
    "",
    XLOOKUP(F2890, 'Import data'!$J$26:$J$47, 'Import data'!$M$26:$M$47, "", 0)
)</f>
        <v/>
      </c>
      <c r="K2890" s="311" t="str">
        <f t="array" ref="K2890">IFERROR(
    XLOOKUP(F2890,
            _xlws.FILTER('Supplier Emission'!$G$55:$G$79,
                   ('Supplier Emission'!$D$55:$D$79=H2890) * ('Supplier Emission'!$F$55:$F$79=$E$2849)),
            _xlws.FILTER('Supplier Emission'!$I$55:$I$79,
                   ('Supplier Emission'!$D$55:$D$79=H2890) * ('Supplier Emission'!$F$55:$F$79=$E$2849)),
            ""),
    "")</f>
        <v/>
      </c>
      <c r="L2890" s="311" t="str">
        <f t="array" ref="L2890">IFERROR(
    XLOOKUP(F2890,
            _xlws.FILTER('Supplier Emission'!$G$55:$G$79,
                   ('Supplier Emission'!$D$55:$D$79=H2890) * ('Supplier Emission'!$F$55:$F$79=$E$2849)),
            _xlws.FILTER('Supplier Emission'!$J$55:$J$79,
                   ('Supplier Emission'!$D$55:$D$79=H2890) * ('Supplier Emission'!$F$55:$F$79=$E$2849)),
            ""),
    "")</f>
        <v/>
      </c>
      <c r="M2890" s="311" t="str">
        <f t="array" ref="M2890">IFERROR(
    XLOOKUP(F2890,
            _xlws.FILTER('Supplier Emission'!$G$55:$G$79,
                   ('Supplier Emission'!$D$55:$D$79=H2890) * ('Supplier Emission'!$F$55:$F$79=$E$2849)),
            _xlws.FILTER('Supplier Emission'!$M$55:$M$79,
                   ('Supplier Emission'!$D$55:$D$79=H2890) * ('Supplier Emission'!$F$55:$F$79=$E$2849)),
            ""),
    "")</f>
        <v/>
      </c>
      <c r="N2890" s="311" t="str">
        <f t="array" ref="N2890">IFERROR(
    XLOOKUP(F2890,
            _xlws.FILTER('Supplier Emission'!$G$55:$G$79,
                   ('Supplier Emission'!$D$55:$D$79=H2890) * ('Supplier Emission'!$F$55:$F$79=$E$2849)),
            _xlws.FILTER('Supplier Emission'!$H$55:$H$79,
                   ('Supplier Emission'!$D$55:$D$79=H2890) * ('Supplier Emission'!$F$55:$F$79=$E$2849)),
            ""),
    "")</f>
        <v/>
      </c>
      <c r="O2890" s="311" t="str">
        <f t="array" ref="O2890">XLOOKUP(1,('Emission Factors'!$E$5:$E$488='GHG emissions calculations'!$F2890)*('Emission Factors'!$H$5:$H$488='GHG emissions calculations'!$H2890),INDEX('Emission Factors'!$E$5:$T$488,0,MATCH('GHG emissions calculations'!O$6,'Emission Factors'!$E$5:$T$5,0)),"",0)</f>
        <v/>
      </c>
      <c r="P2890" s="313" t="str">
        <f t="array" ref="P2890">IFERROR(
    INDEX('Emission Factors'!$E$5:$P$488,
          MATCH(1,
                ('Emission Factors'!$E$5:$E$488 = 'GHG emissions calculations'!$F2890) *
                ('Emission Factors'!$H$5:$H$488 = 'GHG emissions calculations'!$H2890),
                0),
          MATCH('GHG emissions calculations'!P$6,'Emission Factors'!$E$5:$P$5,0)),
    "")</f>
        <v/>
      </c>
      <c r="Q2890" s="311" t="str">
        <f t="array" ref="Q2890">IFERROR(
    IF(
        INDEX('Emission Factors'!$E$5:$P$488,
              MATCH(1,
                    ('Emission Factors'!$E$5:$E$488 = 'GHG emissions calculations'!$F2890) *
                    ('Emission Factors'!$H$5:$H$488 = 'GHG emissions calculations'!$H2890),
                    0),
              MATCH('GHG emissions calculations'!Q$6, 'Emission Factors'!$E$5:$P$5, 0)) &lt;&gt; "",
        INDEX('Emission Factors'!$E$5:$P$488,
              MATCH(1,
                    ('Emission Factors'!$E$5:$E$488 = 'GHG emissions calculations'!$F2890) *
                    ('Emission Factors'!$H$5:$H$488 = 'GHG emissions calculations'!$H2890),
                    0),
              MATCH('GHG emissions calculations'!Q$6, 'Emission Factors'!$E$5:$P$5, 0)),
        ""),
    "")</f>
        <v/>
      </c>
      <c r="R2890" s="311" t="str">
        <f t="array" ref="R2890">IFERROR(
    IF(
        INDEX('Emission Factors'!$E$5:$R$488,
              MATCH(1,
                    ('Emission Factors'!$E$5:$E$488 = 'GHG emissions calculations'!$F2890) *
                    ('Emission Factors'!$H$5:$H$488 = 'GHG emissions calculations'!$H2890),
                    0),
              MATCH('GHG emissions calculations'!R$6, 'Emission Factors'!$E$5:$R$5, 0)) &lt;&gt; "",
        INDEX('Emission Factors'!$E$5:$R$488,
              MATCH(1,
                    ('Emission Factors'!$E$5:$E$488 = 'GHG emissions calculations'!$F2890) *
                    ('Emission Factors'!$H$5:$H$488 = 'GHG emissions calculations'!$H2890),
                    0),
              MATCH('GHG emissions calculations'!R$6, 'Emission Factors'!$E$5:$R$5, 0)),
        ""),
    "")</f>
        <v/>
      </c>
      <c r="S2890" s="312">
        <f t="shared" si="5"/>
        <v>0</v>
      </c>
      <c r="T2890" s="23"/>
    </row>
    <row r="2891" ht="15.75" customHeight="1" outlineLevel="2">
      <c r="A2891" s="23"/>
      <c r="B2891" s="71"/>
      <c r="C2891" s="71"/>
      <c r="D2891" s="71"/>
      <c r="E2891" s="314"/>
      <c r="F2891" s="316" t="str">
        <f>Lists!AY55</f>
        <v>Munitions - Africa</v>
      </c>
      <c r="G2891" s="311" t="str">
        <f t="array" ref="G2891">XLOOKUP(1,('Emission Factors'!$E$5:$E$488='GHG emissions calculations'!$F2891)*('Emission Factors'!$H$5:$H$488='GHG emissions calculations'!$H2891),INDEX('Emission Factors'!$E$5:$T$488,0,MATCH('GHG emissions calculations'!G$2670,'Emission Factors'!$E$5:$T$5,0)),"",0)</f>
        <v/>
      </c>
      <c r="H2891" s="316" t="s">
        <v>238</v>
      </c>
      <c r="I2891" s="312" t="str">
        <f>IF(
    SUMIFS('Import data'!$L$25:$L$80,
           'Import data'!$J$25:$J$80, F2891,
           'Import data'!$G$25:$G$80, 'GHG emissions calculations'!$H2891,
           'Import data'!$I$25:$I$80,$E$2672) &lt;&gt; 0,
    SUMIFS('Import data'!$L$25:$L$80,
           'Import data'!$J$25:$J$80, F2891,
           'Import data'!$G$25:$G$80, 'GHG emissions calculations'!$H2891,
           'Import data'!$I$25:$I$80,$E$2672),
    ""
)</f>
        <v/>
      </c>
      <c r="J2891" s="311" t="str">
        <f t="array" ref="J2891">IF(
    XLOOKUP(F2891, 'Import data'!$J$26:$J$47, 'Import data'!$M$26:$M$47, "", 0) = "Please add the region-specific supplier emission factor or choose a different region available in the IAEG database.",
    "",
    XLOOKUP(F2891, 'Import data'!$J$26:$J$47, 'Import data'!$M$26:$M$47, "", 0)
)</f>
        <v/>
      </c>
      <c r="K2891" s="311" t="str">
        <f t="array" ref="K2891">IFERROR(
    XLOOKUP(F2891,
            _xlws.FILTER('Supplier Emission'!$G$55:$G$79,
                   ('Supplier Emission'!$D$55:$D$79=H2891) * ('Supplier Emission'!$F$55:$F$79=$E$2849)),
            _xlws.FILTER('Supplier Emission'!$I$55:$I$79,
                   ('Supplier Emission'!$D$55:$D$79=H2891) * ('Supplier Emission'!$F$55:$F$79=$E$2849)),
            ""),
    "")</f>
        <v/>
      </c>
      <c r="L2891" s="311" t="str">
        <f t="array" ref="L2891">IFERROR(
    XLOOKUP(F2891,
            _xlws.FILTER('Supplier Emission'!$G$55:$G$79,
                   ('Supplier Emission'!$D$55:$D$79=H2891) * ('Supplier Emission'!$F$55:$F$79=$E$2849)),
            _xlws.FILTER('Supplier Emission'!$J$55:$J$79,
                   ('Supplier Emission'!$D$55:$D$79=H2891) * ('Supplier Emission'!$F$55:$F$79=$E$2849)),
            ""),
    "")</f>
        <v/>
      </c>
      <c r="M2891" s="311" t="str">
        <f t="array" ref="M2891">IFERROR(
    XLOOKUP(F2891,
            _xlws.FILTER('Supplier Emission'!$G$55:$G$79,
                   ('Supplier Emission'!$D$55:$D$79=H2891) * ('Supplier Emission'!$F$55:$F$79=$E$2849)),
            _xlws.FILTER('Supplier Emission'!$M$55:$M$79,
                   ('Supplier Emission'!$D$55:$D$79=H2891) * ('Supplier Emission'!$F$55:$F$79=$E$2849)),
            ""),
    "")</f>
        <v/>
      </c>
      <c r="N2891" s="311" t="str">
        <f t="array" ref="N2891">IFERROR(
    XLOOKUP(F2891,
            _xlws.FILTER('Supplier Emission'!$G$55:$G$79,
                   ('Supplier Emission'!$D$55:$D$79=H2891) * ('Supplier Emission'!$F$55:$F$79=$E$2849)),
            _xlws.FILTER('Supplier Emission'!$H$55:$H$79,
                   ('Supplier Emission'!$D$55:$D$79=H2891) * ('Supplier Emission'!$F$55:$F$79=$E$2849)),
            ""),
    "")</f>
        <v/>
      </c>
      <c r="O2891" s="311" t="str">
        <f t="array" ref="O2891">XLOOKUP(1,('Emission Factors'!$E$5:$E$488='GHG emissions calculations'!$F2891)*('Emission Factors'!$H$5:$H$488='GHG emissions calculations'!$H2891),INDEX('Emission Factors'!$E$5:$T$488,0,MATCH('GHG emissions calculations'!O$6,'Emission Factors'!$E$5:$T$5,0)),"",0)</f>
        <v/>
      </c>
      <c r="P2891" s="313" t="str">
        <f t="array" ref="P2891">IFERROR(
    INDEX('Emission Factors'!$E$5:$P$488,
          MATCH(1,
                ('Emission Factors'!$E$5:$E$488 = 'GHG emissions calculations'!$F2891) *
                ('Emission Factors'!$H$5:$H$488 = 'GHG emissions calculations'!$H2891),
                0),
          MATCH('GHG emissions calculations'!P$6,'Emission Factors'!$E$5:$P$5,0)),
    "")</f>
        <v/>
      </c>
      <c r="Q2891" s="311" t="str">
        <f t="array" ref="Q2891">IFERROR(
    IF(
        INDEX('Emission Factors'!$E$5:$P$488,
              MATCH(1,
                    ('Emission Factors'!$E$5:$E$488 = 'GHG emissions calculations'!$F2891) *
                    ('Emission Factors'!$H$5:$H$488 = 'GHG emissions calculations'!$H2891),
                    0),
              MATCH('GHG emissions calculations'!Q$6, 'Emission Factors'!$E$5:$P$5, 0)) &lt;&gt; "",
        INDEX('Emission Factors'!$E$5:$P$488,
              MATCH(1,
                    ('Emission Factors'!$E$5:$E$488 = 'GHG emissions calculations'!$F2891) *
                    ('Emission Factors'!$H$5:$H$488 = 'GHG emissions calculations'!$H2891),
                    0),
              MATCH('GHG emissions calculations'!Q$6, 'Emission Factors'!$E$5:$P$5, 0)),
        ""),
    "")</f>
        <v/>
      </c>
      <c r="R2891" s="311" t="str">
        <f t="array" ref="R2891">IFERROR(
    IF(
        INDEX('Emission Factors'!$E$5:$R$488,
              MATCH(1,
                    ('Emission Factors'!$E$5:$E$488 = 'GHG emissions calculations'!$F2891) *
                    ('Emission Factors'!$H$5:$H$488 = 'GHG emissions calculations'!$H2891),
                    0),
              MATCH('GHG emissions calculations'!R$6, 'Emission Factors'!$E$5:$R$5, 0)) &lt;&gt; "",
        INDEX('Emission Factors'!$E$5:$R$488,
              MATCH(1,
                    ('Emission Factors'!$E$5:$E$488 = 'GHG emissions calculations'!$F2891) *
                    ('Emission Factors'!$H$5:$H$488 = 'GHG emissions calculations'!$H2891),
                    0),
              MATCH('GHG emissions calculations'!R$6, 'Emission Factors'!$E$5:$R$5, 0)),
        ""),
    "")</f>
        <v/>
      </c>
      <c r="S2891" s="312">
        <f t="shared" si="5"/>
        <v>0</v>
      </c>
      <c r="T2891" s="23"/>
    </row>
    <row r="2892" ht="15.75" customHeight="1" outlineLevel="2">
      <c r="A2892" s="23"/>
      <c r="B2892" s="71"/>
      <c r="C2892" s="71"/>
      <c r="D2892" s="71"/>
      <c r="E2892" s="314"/>
      <c r="F2892" s="316" t="str">
        <f>Lists!AY53</f>
        <v>Munitions - America</v>
      </c>
      <c r="G2892" s="311">
        <f t="array" ref="G2892">XLOOKUP(1,('Emission Factors'!$E$5:$E$488='GHG emissions calculations'!$F2892)*('Emission Factors'!$H$5:$H$488='GHG emissions calculations'!$H2892),INDEX('Emission Factors'!$E$5:$T$488,0,MATCH('GHG emissions calculations'!G$2670,'Emission Factors'!$E$5:$T$5,0)),"",0)</f>
        <v>1</v>
      </c>
      <c r="H2892" s="316" t="s">
        <v>238</v>
      </c>
      <c r="I2892" s="312" t="str">
        <f>IF(
    SUMIFS('Import data'!$L$25:$L$80,
           'Import data'!$J$25:$J$80, F2892,
           'Import data'!$G$25:$G$80, 'GHG emissions calculations'!$H2892,
           'Import data'!$I$25:$I$80,$E$2672) &lt;&gt; 0,
    SUMIFS('Import data'!$L$25:$L$80,
           'Import data'!$J$25:$J$80, F2892,
           'Import data'!$G$25:$G$80, 'GHG emissions calculations'!$H2892,
           'Import data'!$I$25:$I$80,$E$2672),
    ""
)</f>
        <v/>
      </c>
      <c r="J2892" s="311" t="str">
        <f t="array" ref="J2892">IF(
    XLOOKUP(F2892, 'Import data'!$J$26:$J$47, 'Import data'!$M$26:$M$47, "", 0) = "Please add the region-specific supplier emission factor or choose a different region available in the IAEG database.",
    "",
    XLOOKUP(F2892, 'Import data'!$J$26:$J$47, 'Import data'!$M$26:$M$47, "", 0)
)</f>
        <v/>
      </c>
      <c r="K2892" s="311" t="str">
        <f t="array" ref="K2892">IFERROR(
    XLOOKUP(F2892,
            _xlws.FILTER('Supplier Emission'!$G$55:$G$79,
                   ('Supplier Emission'!$D$55:$D$79=H2892) * ('Supplier Emission'!$F$55:$F$79=$E$2849)),
            _xlws.FILTER('Supplier Emission'!$I$55:$I$79,
                   ('Supplier Emission'!$D$55:$D$79=H2892) * ('Supplier Emission'!$F$55:$F$79=$E$2849)),
            ""),
    "")</f>
        <v/>
      </c>
      <c r="L2892" s="311" t="str">
        <f t="array" ref="L2892">IFERROR(
    XLOOKUP(F2892,
            _xlws.FILTER('Supplier Emission'!$G$55:$G$79,
                   ('Supplier Emission'!$D$55:$D$79=H2892) * ('Supplier Emission'!$F$55:$F$79=$E$2849)),
            _xlws.FILTER('Supplier Emission'!$J$55:$J$79,
                   ('Supplier Emission'!$D$55:$D$79=H2892) * ('Supplier Emission'!$F$55:$F$79=$E$2849)),
            ""),
    "")</f>
        <v/>
      </c>
      <c r="M2892" s="311" t="str">
        <f t="array" ref="M2892">IFERROR(
    XLOOKUP(F2892,
            _xlws.FILTER('Supplier Emission'!$G$55:$G$79,
                   ('Supplier Emission'!$D$55:$D$79=H2892) * ('Supplier Emission'!$F$55:$F$79=$E$2849)),
            _xlws.FILTER('Supplier Emission'!$M$55:$M$79,
                   ('Supplier Emission'!$D$55:$D$79=H2892) * ('Supplier Emission'!$F$55:$F$79=$E$2849)),
            ""),
    "")</f>
        <v/>
      </c>
      <c r="N2892" s="311" t="str">
        <f t="array" ref="N2892">IFERROR(
    XLOOKUP(F2892,
            _xlws.FILTER('Supplier Emission'!$G$55:$G$79,
                   ('Supplier Emission'!$D$55:$D$79=H2892) * ('Supplier Emission'!$F$55:$F$79=$E$2849)),
            _xlws.FILTER('Supplier Emission'!$H$55:$H$79,
                   ('Supplier Emission'!$D$55:$D$79=H2892) * ('Supplier Emission'!$F$55:$F$79=$E$2849)),
            ""),
    "")</f>
        <v/>
      </c>
      <c r="O2892" s="311" t="str">
        <f t="array" ref="O2892">XLOOKUP(1,('Emission Factors'!$E$5:$E$488='GHG emissions calculations'!$F2892)*('Emission Factors'!$H$5:$H$488='GHG emissions calculations'!$H2892),INDEX('Emission Factors'!$E$5:$T$488,0,MATCH('GHG emissions calculations'!O$6,'Emission Factors'!$E$5:$T$5,0)),"",0)</f>
        <v>Guns / ammunition and other munitions</v>
      </c>
      <c r="P2892" s="313">
        <f t="array" ref="P2892">IFERROR(
    INDEX('Emission Factors'!$E$5:$P$488,
          MATCH(1,
                ('Emission Factors'!$E$5:$E$488 = 'GHG emissions calculations'!$F2892) *
                ('Emission Factors'!$H$5:$H$488 = 'GHG emissions calculations'!$H2892),
                0),
          MATCH('GHG emissions calculations'!P$6,'Emission Factors'!$E$5:$P$5,0)),
    "")</f>
        <v>698.289</v>
      </c>
      <c r="Q2892" s="311" t="str">
        <f t="array" ref="Q2892">IFERROR(
    IF(
        INDEX('Emission Factors'!$E$5:$P$488,
              MATCH(1,
                    ('Emission Factors'!$E$5:$E$488 = 'GHG emissions calculations'!$F2892) *
                    ('Emission Factors'!$H$5:$H$488 = 'GHG emissions calculations'!$H2892),
                    0),
              MATCH('GHG emissions calculations'!Q$6, 'Emission Factors'!$E$5:$P$5, 0)) &lt;&gt; "",
        INDEX('Emission Factors'!$E$5:$P$488,
              MATCH(1,
                    ('Emission Factors'!$E$5:$E$488 = 'GHG emissions calculations'!$F2892) *
                    ('Emission Factors'!$H$5:$H$488 = 'GHG emissions calculations'!$H2892),
                    0),
              MATCH('GHG emissions calculations'!Q$6, 'Emission Factors'!$E$5:$P$5, 0)),
        ""),
    "")</f>
        <v>kgCO2e / k€</v>
      </c>
      <c r="R2892" s="311" t="str">
        <f t="array" ref="R2892">IFERROR(
    IF(
        INDEX('Emission Factors'!$E$5:$R$488,
              MATCH(1,
                    ('Emission Factors'!$E$5:$E$488 = 'GHG emissions calculations'!$F2892) *
                    ('Emission Factors'!$H$5:$H$488 = 'GHG emissions calculations'!$H2892),
                    0),
              MATCH('GHG emissions calculations'!R$6, 'Emission Factors'!$E$5:$R$5, 0)) &lt;&gt; "",
        INDEX('Emission Factors'!$E$5:$R$488,
              MATCH(1,
                    ('Emission Factors'!$E$5:$E$488 = 'GHG emissions calculations'!$F2892) *
                    ('Emission Factors'!$H$5:$H$488 = 'GHG emissions calculations'!$H2892),
                    0),
              MATCH('GHG emissions calculations'!R$6, 'Emission Factors'!$E$5:$R$5, 0)),
        ""),
    "")</f>
        <v>America</v>
      </c>
      <c r="S2892" s="312">
        <f t="shared" si="5"/>
        <v>0</v>
      </c>
      <c r="T2892" s="23"/>
    </row>
    <row r="2893" ht="15.75" customHeight="1" outlineLevel="2">
      <c r="A2893" s="23"/>
      <c r="B2893" s="71"/>
      <c r="C2893" s="71"/>
      <c r="D2893" s="71"/>
      <c r="E2893" s="314"/>
      <c r="F2893" s="316" t="str">
        <f>Lists!AY56</f>
        <v>Munitions - Asia</v>
      </c>
      <c r="G2893" s="311" t="str">
        <f t="array" ref="G2893">XLOOKUP(1,('Emission Factors'!$E$5:$E$488='GHG emissions calculations'!$F2893)*('Emission Factors'!$H$5:$H$488='GHG emissions calculations'!$H2893),INDEX('Emission Factors'!$E$5:$T$488,0,MATCH('GHG emissions calculations'!G$2670,'Emission Factors'!$E$5:$T$5,0)),"",0)</f>
        <v/>
      </c>
      <c r="H2893" s="316" t="s">
        <v>238</v>
      </c>
      <c r="I2893" s="312" t="str">
        <f>IF(
    SUMIFS('Import data'!$L$25:$L$80,
           'Import data'!$J$25:$J$80, F2893,
           'Import data'!$G$25:$G$80, 'GHG emissions calculations'!$H2893,
           'Import data'!$I$25:$I$80,$E$2672) &lt;&gt; 0,
    SUMIFS('Import data'!$L$25:$L$80,
           'Import data'!$J$25:$J$80, F2893,
           'Import data'!$G$25:$G$80, 'GHG emissions calculations'!$H2893,
           'Import data'!$I$25:$I$80,$E$2672),
    ""
)</f>
        <v/>
      </c>
      <c r="J2893" s="311" t="str">
        <f t="array" ref="J2893">IF(
    XLOOKUP(F2893, 'Import data'!$J$26:$J$47, 'Import data'!$M$26:$M$47, "", 0) = "Please add the region-specific supplier emission factor or choose a different region available in the IAEG database.",
    "",
    XLOOKUP(F2893, 'Import data'!$J$26:$J$47, 'Import data'!$M$26:$M$47, "", 0)
)</f>
        <v/>
      </c>
      <c r="K2893" s="311" t="str">
        <f t="array" ref="K2893">IFERROR(
    XLOOKUP(F2893,
            _xlws.FILTER('Supplier Emission'!$G$55:$G$79,
                   ('Supplier Emission'!$D$55:$D$79=H2893) * ('Supplier Emission'!$F$55:$F$79=$E$2849)),
            _xlws.FILTER('Supplier Emission'!$I$55:$I$79,
                   ('Supplier Emission'!$D$55:$D$79=H2893) * ('Supplier Emission'!$F$55:$F$79=$E$2849)),
            ""),
    "")</f>
        <v/>
      </c>
      <c r="L2893" s="311" t="str">
        <f t="array" ref="L2893">IFERROR(
    XLOOKUP(F2893,
            _xlws.FILTER('Supplier Emission'!$G$55:$G$79,
                   ('Supplier Emission'!$D$55:$D$79=H2893) * ('Supplier Emission'!$F$55:$F$79=$E$2849)),
            _xlws.FILTER('Supplier Emission'!$J$55:$J$79,
                   ('Supplier Emission'!$D$55:$D$79=H2893) * ('Supplier Emission'!$F$55:$F$79=$E$2849)),
            ""),
    "")</f>
        <v/>
      </c>
      <c r="M2893" s="311" t="str">
        <f t="array" ref="M2893">IFERROR(
    XLOOKUP(F2893,
            _xlws.FILTER('Supplier Emission'!$G$55:$G$79,
                   ('Supplier Emission'!$D$55:$D$79=H2893) * ('Supplier Emission'!$F$55:$F$79=$E$2849)),
            _xlws.FILTER('Supplier Emission'!$M$55:$M$79,
                   ('Supplier Emission'!$D$55:$D$79=H2893) * ('Supplier Emission'!$F$55:$F$79=$E$2849)),
            ""),
    "")</f>
        <v/>
      </c>
      <c r="N2893" s="311" t="str">
        <f t="array" ref="N2893">IFERROR(
    XLOOKUP(F2893,
            _xlws.FILTER('Supplier Emission'!$G$55:$G$79,
                   ('Supplier Emission'!$D$55:$D$79=H2893) * ('Supplier Emission'!$F$55:$F$79=$E$2849)),
            _xlws.FILTER('Supplier Emission'!$H$55:$H$79,
                   ('Supplier Emission'!$D$55:$D$79=H2893) * ('Supplier Emission'!$F$55:$F$79=$E$2849)),
            ""),
    "")</f>
        <v/>
      </c>
      <c r="O2893" s="311" t="str">
        <f t="array" ref="O2893">XLOOKUP(1,('Emission Factors'!$E$5:$E$488='GHG emissions calculations'!$F2893)*('Emission Factors'!$H$5:$H$488='GHG emissions calculations'!$H2893),INDEX('Emission Factors'!$E$5:$T$488,0,MATCH('GHG emissions calculations'!O$6,'Emission Factors'!$E$5:$T$5,0)),"",0)</f>
        <v/>
      </c>
      <c r="P2893" s="313" t="str">
        <f t="array" ref="P2893">IFERROR(
    INDEX('Emission Factors'!$E$5:$P$488,
          MATCH(1,
                ('Emission Factors'!$E$5:$E$488 = 'GHG emissions calculations'!$F2893) *
                ('Emission Factors'!$H$5:$H$488 = 'GHG emissions calculations'!$H2893),
                0),
          MATCH('GHG emissions calculations'!P$6,'Emission Factors'!$E$5:$P$5,0)),
    "")</f>
        <v/>
      </c>
      <c r="Q2893" s="311" t="str">
        <f t="array" ref="Q2893">IFERROR(
    IF(
        INDEX('Emission Factors'!$E$5:$P$488,
              MATCH(1,
                    ('Emission Factors'!$E$5:$E$488 = 'GHG emissions calculations'!$F2893) *
                    ('Emission Factors'!$H$5:$H$488 = 'GHG emissions calculations'!$H2893),
                    0),
              MATCH('GHG emissions calculations'!Q$6, 'Emission Factors'!$E$5:$P$5, 0)) &lt;&gt; "",
        INDEX('Emission Factors'!$E$5:$P$488,
              MATCH(1,
                    ('Emission Factors'!$E$5:$E$488 = 'GHG emissions calculations'!$F2893) *
                    ('Emission Factors'!$H$5:$H$488 = 'GHG emissions calculations'!$H2893),
                    0),
              MATCH('GHG emissions calculations'!Q$6, 'Emission Factors'!$E$5:$P$5, 0)),
        ""),
    "")</f>
        <v/>
      </c>
      <c r="R2893" s="311" t="str">
        <f t="array" ref="R2893">IFERROR(
    IF(
        INDEX('Emission Factors'!$E$5:$R$488,
              MATCH(1,
                    ('Emission Factors'!$E$5:$E$488 = 'GHG emissions calculations'!$F2893) *
                    ('Emission Factors'!$H$5:$H$488 = 'GHG emissions calculations'!$H2893),
                    0),
              MATCH('GHG emissions calculations'!R$6, 'Emission Factors'!$E$5:$R$5, 0)) &lt;&gt; "",
        INDEX('Emission Factors'!$E$5:$R$488,
              MATCH(1,
                    ('Emission Factors'!$E$5:$E$488 = 'GHG emissions calculations'!$F2893) *
                    ('Emission Factors'!$H$5:$H$488 = 'GHG emissions calculations'!$H2893),
                    0),
              MATCH('GHG emissions calculations'!R$6, 'Emission Factors'!$E$5:$R$5, 0)),
        ""),
    "")</f>
        <v/>
      </c>
      <c r="S2893" s="312">
        <f t="shared" si="5"/>
        <v>0</v>
      </c>
      <c r="T2893" s="23"/>
    </row>
    <row r="2894" ht="15.75" customHeight="1" outlineLevel="2">
      <c r="A2894" s="23"/>
      <c r="B2894" s="71"/>
      <c r="C2894" s="71"/>
      <c r="D2894" s="71"/>
      <c r="E2894" s="314"/>
      <c r="F2894" s="316" t="str">
        <f>Lists!AY54</f>
        <v>Munitions - Europe</v>
      </c>
      <c r="G2894" s="311">
        <f t="array" ref="G2894">XLOOKUP(1,('Emission Factors'!$E$5:$E$488='GHG emissions calculations'!$F2894)*('Emission Factors'!$H$5:$H$488='GHG emissions calculations'!$H2894),INDEX('Emission Factors'!$E$5:$T$488,0,MATCH('GHG emissions calculations'!G$2670,'Emission Factors'!$E$5:$T$5,0)),"",0)</f>
        <v>1</v>
      </c>
      <c r="H2894" s="316" t="s">
        <v>238</v>
      </c>
      <c r="I2894" s="312" t="str">
        <f>IF(
    SUMIFS('Import data'!$L$25:$L$80,
           'Import data'!$J$25:$J$80, F2894,
           'Import data'!$G$25:$G$80, 'GHG emissions calculations'!$H2894,
           'Import data'!$I$25:$I$80,$E$2672) &lt;&gt; 0,
    SUMIFS('Import data'!$L$25:$L$80,
           'Import data'!$J$25:$J$80, F2894,
           'Import data'!$G$25:$G$80, 'GHG emissions calculations'!$H2894,
           'Import data'!$I$25:$I$80,$E$2672),
    ""
)</f>
        <v/>
      </c>
      <c r="J2894" s="311" t="str">
        <f t="array" ref="J2894">IF(
    XLOOKUP(F2894, 'Import data'!$J$26:$J$47, 'Import data'!$M$26:$M$47, "", 0) = "Please add the region-specific supplier emission factor or choose a different region available in the IAEG database.",
    "",
    XLOOKUP(F2894, 'Import data'!$J$26:$J$47, 'Import data'!$M$26:$M$47, "", 0)
)</f>
        <v/>
      </c>
      <c r="K2894" s="311" t="str">
        <f t="array" ref="K2894">IFERROR(
    XLOOKUP(F2894,
            _xlws.FILTER('Supplier Emission'!$G$55:$G$79,
                   ('Supplier Emission'!$D$55:$D$79=H2894) * ('Supplier Emission'!$F$55:$F$79=$E$2849)),
            _xlws.FILTER('Supplier Emission'!$I$55:$I$79,
                   ('Supplier Emission'!$D$55:$D$79=H2894) * ('Supplier Emission'!$F$55:$F$79=$E$2849)),
            ""),
    "")</f>
        <v/>
      </c>
      <c r="L2894" s="311" t="str">
        <f t="array" ref="L2894">IFERROR(
    XLOOKUP(F2894,
            _xlws.FILTER('Supplier Emission'!$G$55:$G$79,
                   ('Supplier Emission'!$D$55:$D$79=H2894) * ('Supplier Emission'!$F$55:$F$79=$E$2849)),
            _xlws.FILTER('Supplier Emission'!$J$55:$J$79,
                   ('Supplier Emission'!$D$55:$D$79=H2894) * ('Supplier Emission'!$F$55:$F$79=$E$2849)),
            ""),
    "")</f>
        <v/>
      </c>
      <c r="M2894" s="311" t="str">
        <f t="array" ref="M2894">IFERROR(
    XLOOKUP(F2894,
            _xlws.FILTER('Supplier Emission'!$G$55:$G$79,
                   ('Supplier Emission'!$D$55:$D$79=H2894) * ('Supplier Emission'!$F$55:$F$79=$E$2849)),
            _xlws.FILTER('Supplier Emission'!$M$55:$M$79,
                   ('Supplier Emission'!$D$55:$D$79=H2894) * ('Supplier Emission'!$F$55:$F$79=$E$2849)),
            ""),
    "")</f>
        <v/>
      </c>
      <c r="N2894" s="311" t="str">
        <f t="array" ref="N2894">IFERROR(
    XLOOKUP(F2894,
            _xlws.FILTER('Supplier Emission'!$G$55:$G$79,
                   ('Supplier Emission'!$D$55:$D$79=H2894) * ('Supplier Emission'!$F$55:$F$79=$E$2849)),
            _xlws.FILTER('Supplier Emission'!$H$55:$H$79,
                   ('Supplier Emission'!$D$55:$D$79=H2894) * ('Supplier Emission'!$F$55:$F$79=$E$2849)),
            ""),
    "")</f>
        <v/>
      </c>
      <c r="O2894" s="311" t="str">
        <f t="array" ref="O2894">XLOOKUP(1,('Emission Factors'!$E$5:$E$488='GHG emissions calculations'!$F2894)*('Emission Factors'!$H$5:$H$488='GHG emissions calculations'!$H2894),INDEX('Emission Factors'!$E$5:$T$488,0,MATCH('GHG emissions calculations'!O$6,'Emission Factors'!$E$5:$T$5,0)),"",0)</f>
        <v>Weapons and ammunition</v>
      </c>
      <c r="P2894" s="313">
        <f t="array" ref="P2894">IFERROR(
    INDEX('Emission Factors'!$E$5:$P$488,
          MATCH(1,
                ('Emission Factors'!$E$5:$E$488 = 'GHG emissions calculations'!$F2894) *
                ('Emission Factors'!$H$5:$H$488 = 'GHG emissions calculations'!$H2894),
                0),
          MATCH('GHG emissions calculations'!P$6,'Emission Factors'!$E$5:$P$5,0)),
    "")</f>
        <v>346.838</v>
      </c>
      <c r="Q2894" s="311" t="str">
        <f t="array" ref="Q2894">IFERROR(
    IF(
        INDEX('Emission Factors'!$E$5:$P$488,
              MATCH(1,
                    ('Emission Factors'!$E$5:$E$488 = 'GHG emissions calculations'!$F2894) *
                    ('Emission Factors'!$H$5:$H$488 = 'GHG emissions calculations'!$H2894),
                    0),
              MATCH('GHG emissions calculations'!Q$6, 'Emission Factors'!$E$5:$P$5, 0)) &lt;&gt; "",
        INDEX('Emission Factors'!$E$5:$P$488,
              MATCH(1,
                    ('Emission Factors'!$E$5:$E$488 = 'GHG emissions calculations'!$F2894) *
                    ('Emission Factors'!$H$5:$H$488 = 'GHG emissions calculations'!$H2894),
                    0),
              MATCH('GHG emissions calculations'!Q$6, 'Emission Factors'!$E$5:$P$5, 0)),
        ""),
    "")</f>
        <v>kgCO2e / k€</v>
      </c>
      <c r="R2894" s="311" t="str">
        <f t="array" ref="R2894">IFERROR(
    IF(
        INDEX('Emission Factors'!$E$5:$R$488,
              MATCH(1,
                    ('Emission Factors'!$E$5:$E$488 = 'GHG emissions calculations'!$F2894) *
                    ('Emission Factors'!$H$5:$H$488 = 'GHG emissions calculations'!$H2894),
                    0),
              MATCH('GHG emissions calculations'!R$6, 'Emission Factors'!$E$5:$R$5, 0)) &lt;&gt; "",
        INDEX('Emission Factors'!$E$5:$R$488,
              MATCH(1,
                    ('Emission Factors'!$E$5:$E$488 = 'GHG emissions calculations'!$F2894) *
                    ('Emission Factors'!$H$5:$H$488 = 'GHG emissions calculations'!$H2894),
                    0),
              MATCH('GHG emissions calculations'!R$6, 'Emission Factors'!$E$5:$R$5, 0)),
        ""),
    "")</f>
        <v>Europe</v>
      </c>
      <c r="S2894" s="312">
        <f t="shared" si="5"/>
        <v>0</v>
      </c>
      <c r="T2894" s="23"/>
    </row>
    <row r="2895" ht="15.75" customHeight="1" outlineLevel="2">
      <c r="A2895" s="23"/>
      <c r="B2895" s="71"/>
      <c r="C2895" s="71"/>
      <c r="D2895" s="71"/>
      <c r="E2895" s="314"/>
      <c r="F2895" s="316" t="str">
        <f>Lists!AY59</f>
        <v>Munitions - Global or unspecified region</v>
      </c>
      <c r="G2895" s="311" t="str">
        <f t="array" ref="G2895">XLOOKUP(1,('Emission Factors'!$E$5:$E$488='GHG emissions calculations'!$F2895)*('Emission Factors'!$H$5:$H$488='GHG emissions calculations'!$H2895),INDEX('Emission Factors'!$E$5:$T$488,0,MATCH('GHG emissions calculations'!G$2670,'Emission Factors'!$E$5:$T$5,0)),"",0)</f>
        <v/>
      </c>
      <c r="H2895" s="316" t="s">
        <v>238</v>
      </c>
      <c r="I2895" s="312" t="str">
        <f>IF(
    SUMIFS('Import data'!$L$25:$L$80,
           'Import data'!$J$25:$J$80, F2895,
           'Import data'!$G$25:$G$80, 'GHG emissions calculations'!$H2895,
           'Import data'!$I$25:$I$80,$E$2672) &lt;&gt; 0,
    SUMIFS('Import data'!$L$25:$L$80,
           'Import data'!$J$25:$J$80, F2895,
           'Import data'!$G$25:$G$80, 'GHG emissions calculations'!$H2895,
           'Import data'!$I$25:$I$80,$E$2672),
    ""
)</f>
        <v/>
      </c>
      <c r="J2895" s="311" t="str">
        <f t="array" ref="J2895">IF(
    XLOOKUP(F2895, 'Import data'!$J$26:$J$47, 'Import data'!$M$26:$M$47, "", 0) = "Please add the region-specific supplier emission factor or choose a different region available in the IAEG database.",
    "",
    XLOOKUP(F2895, 'Import data'!$J$26:$J$47, 'Import data'!$M$26:$M$47, "", 0)
)</f>
        <v/>
      </c>
      <c r="K2895" s="311" t="str">
        <f t="array" ref="K2895">IFERROR(
    XLOOKUP(F2895,
            _xlws.FILTER('Supplier Emission'!$G$55:$G$79,
                   ('Supplier Emission'!$D$55:$D$79=H2895) * ('Supplier Emission'!$F$55:$F$79=$E$2849)),
            _xlws.FILTER('Supplier Emission'!$I$55:$I$79,
                   ('Supplier Emission'!$D$55:$D$79=H2895) * ('Supplier Emission'!$F$55:$F$79=$E$2849)),
            ""),
    "")</f>
        <v/>
      </c>
      <c r="L2895" s="311" t="str">
        <f t="array" ref="L2895">IFERROR(
    XLOOKUP(F2895,
            _xlws.FILTER('Supplier Emission'!$G$55:$G$79,
                   ('Supplier Emission'!$D$55:$D$79=H2895) * ('Supplier Emission'!$F$55:$F$79=$E$2849)),
            _xlws.FILTER('Supplier Emission'!$J$55:$J$79,
                   ('Supplier Emission'!$D$55:$D$79=H2895) * ('Supplier Emission'!$F$55:$F$79=$E$2849)),
            ""),
    "")</f>
        <v/>
      </c>
      <c r="M2895" s="311" t="str">
        <f t="array" ref="M2895">IFERROR(
    XLOOKUP(F2895,
            _xlws.FILTER('Supplier Emission'!$G$55:$G$79,
                   ('Supplier Emission'!$D$55:$D$79=H2895) * ('Supplier Emission'!$F$55:$F$79=$E$2849)),
            _xlws.FILTER('Supplier Emission'!$M$55:$M$79,
                   ('Supplier Emission'!$D$55:$D$79=H2895) * ('Supplier Emission'!$F$55:$F$79=$E$2849)),
            ""),
    "")</f>
        <v/>
      </c>
      <c r="N2895" s="311" t="str">
        <f t="array" ref="N2895">IFERROR(
    XLOOKUP(F2895,
            _xlws.FILTER('Supplier Emission'!$G$55:$G$79,
                   ('Supplier Emission'!$D$55:$D$79=H2895) * ('Supplier Emission'!$F$55:$F$79=$E$2849)),
            _xlws.FILTER('Supplier Emission'!$H$55:$H$79,
                   ('Supplier Emission'!$D$55:$D$79=H2895) * ('Supplier Emission'!$F$55:$F$79=$E$2849)),
            ""),
    "")</f>
        <v/>
      </c>
      <c r="O2895" s="311" t="str">
        <f t="array" ref="O2895">XLOOKUP(1,('Emission Factors'!$E$5:$E$488='GHG emissions calculations'!$F2895)*('Emission Factors'!$H$5:$H$488='GHG emissions calculations'!$H2895),INDEX('Emission Factors'!$E$5:$T$488,0,MATCH('GHG emissions calculations'!O$6,'Emission Factors'!$E$5:$T$5,0)),"",0)</f>
        <v/>
      </c>
      <c r="P2895" s="313" t="str">
        <f t="array" ref="P2895">IFERROR(
    INDEX('Emission Factors'!$E$5:$P$488,
          MATCH(1,
                ('Emission Factors'!$E$5:$E$488 = 'GHG emissions calculations'!$F2895) *
                ('Emission Factors'!$H$5:$H$488 = 'GHG emissions calculations'!$H2895),
                0),
          MATCH('GHG emissions calculations'!P$6,'Emission Factors'!$E$5:$P$5,0)),
    "")</f>
        <v/>
      </c>
      <c r="Q2895" s="311" t="str">
        <f t="array" ref="Q2895">IFERROR(
    IF(
        INDEX('Emission Factors'!$E$5:$P$488,
              MATCH(1,
                    ('Emission Factors'!$E$5:$E$488 = 'GHG emissions calculations'!$F2895) *
                    ('Emission Factors'!$H$5:$H$488 = 'GHG emissions calculations'!$H2895),
                    0),
              MATCH('GHG emissions calculations'!Q$6, 'Emission Factors'!$E$5:$P$5, 0)) &lt;&gt; "",
        INDEX('Emission Factors'!$E$5:$P$488,
              MATCH(1,
                    ('Emission Factors'!$E$5:$E$488 = 'GHG emissions calculations'!$F2895) *
                    ('Emission Factors'!$H$5:$H$488 = 'GHG emissions calculations'!$H2895),
                    0),
              MATCH('GHG emissions calculations'!Q$6, 'Emission Factors'!$E$5:$P$5, 0)),
        ""),
    "")</f>
        <v/>
      </c>
      <c r="R2895" s="311" t="str">
        <f t="array" ref="R2895">IFERROR(
    IF(
        INDEX('Emission Factors'!$E$5:$R$488,
              MATCH(1,
                    ('Emission Factors'!$E$5:$E$488 = 'GHG emissions calculations'!$F2895) *
                    ('Emission Factors'!$H$5:$H$488 = 'GHG emissions calculations'!$H2895),
                    0),
              MATCH('GHG emissions calculations'!R$6, 'Emission Factors'!$E$5:$R$5, 0)) &lt;&gt; "",
        INDEX('Emission Factors'!$E$5:$R$488,
              MATCH(1,
                    ('Emission Factors'!$E$5:$E$488 = 'GHG emissions calculations'!$F2895) *
                    ('Emission Factors'!$H$5:$H$488 = 'GHG emissions calculations'!$H2895),
                    0),
              MATCH('GHG emissions calculations'!R$6, 'Emission Factors'!$E$5:$R$5, 0)),
        ""),
    "")</f>
        <v/>
      </c>
      <c r="S2895" s="312">
        <f t="shared" si="5"/>
        <v>0</v>
      </c>
      <c r="T2895" s="23"/>
    </row>
    <row r="2896" ht="15.75" customHeight="1" outlineLevel="2">
      <c r="A2896" s="23"/>
      <c r="B2896" s="71"/>
      <c r="C2896" s="71"/>
      <c r="D2896" s="71"/>
      <c r="E2896" s="314"/>
      <c r="F2896" s="316" t="str">
        <f>Lists!AY58</f>
        <v>Munitions - Middle East</v>
      </c>
      <c r="G2896" s="311" t="str">
        <f t="array" ref="G2896">XLOOKUP(1,('Emission Factors'!$E$5:$E$488='GHG emissions calculations'!$F2896)*('Emission Factors'!$H$5:$H$488='GHG emissions calculations'!$H2896),INDEX('Emission Factors'!$E$5:$T$488,0,MATCH('GHG emissions calculations'!G$2670,'Emission Factors'!$E$5:$T$5,0)),"",0)</f>
        <v/>
      </c>
      <c r="H2896" s="316" t="s">
        <v>238</v>
      </c>
      <c r="I2896" s="312" t="str">
        <f>IF(
    SUMIFS('Import data'!$L$25:$L$80,
           'Import data'!$J$25:$J$80, F2896,
           'Import data'!$G$25:$G$80, 'GHG emissions calculations'!$H2896,
           'Import data'!$I$25:$I$80,$E$2672) &lt;&gt; 0,
    SUMIFS('Import data'!$L$25:$L$80,
           'Import data'!$J$25:$J$80, F2896,
           'Import data'!$G$25:$G$80, 'GHG emissions calculations'!$H2896,
           'Import data'!$I$25:$I$80,$E$2672),
    ""
)</f>
        <v/>
      </c>
      <c r="J2896" s="311" t="str">
        <f t="array" ref="J2896">IF(
    XLOOKUP(F2896, 'Import data'!$J$26:$J$47, 'Import data'!$M$26:$M$47, "", 0) = "Please add the region-specific supplier emission factor or choose a different region available in the IAEG database.",
    "",
    XLOOKUP(F2896, 'Import data'!$J$26:$J$47, 'Import data'!$M$26:$M$47, "", 0)
)</f>
        <v/>
      </c>
      <c r="K2896" s="311" t="str">
        <f t="array" ref="K2896">IFERROR(
    XLOOKUP(F2896,
            _xlws.FILTER('Supplier Emission'!$G$55:$G$79,
                   ('Supplier Emission'!$D$55:$D$79=H2896) * ('Supplier Emission'!$F$55:$F$79=$E$2849)),
            _xlws.FILTER('Supplier Emission'!$I$55:$I$79,
                   ('Supplier Emission'!$D$55:$D$79=H2896) * ('Supplier Emission'!$F$55:$F$79=$E$2849)),
            ""),
    "")</f>
        <v/>
      </c>
      <c r="L2896" s="311" t="str">
        <f t="array" ref="L2896">IFERROR(
    XLOOKUP(F2896,
            _xlws.FILTER('Supplier Emission'!$G$55:$G$79,
                   ('Supplier Emission'!$D$55:$D$79=H2896) * ('Supplier Emission'!$F$55:$F$79=$E$2849)),
            _xlws.FILTER('Supplier Emission'!$J$55:$J$79,
                   ('Supplier Emission'!$D$55:$D$79=H2896) * ('Supplier Emission'!$F$55:$F$79=$E$2849)),
            ""),
    "")</f>
        <v/>
      </c>
      <c r="M2896" s="311" t="str">
        <f t="array" ref="M2896">IFERROR(
    XLOOKUP(F2896,
            _xlws.FILTER('Supplier Emission'!$G$55:$G$79,
                   ('Supplier Emission'!$D$55:$D$79=H2896) * ('Supplier Emission'!$F$55:$F$79=$E$2849)),
            _xlws.FILTER('Supplier Emission'!$M$55:$M$79,
                   ('Supplier Emission'!$D$55:$D$79=H2896) * ('Supplier Emission'!$F$55:$F$79=$E$2849)),
            ""),
    "")</f>
        <v/>
      </c>
      <c r="N2896" s="311" t="str">
        <f t="array" ref="N2896">IFERROR(
    XLOOKUP(F2896,
            _xlws.FILTER('Supplier Emission'!$G$55:$G$79,
                   ('Supplier Emission'!$D$55:$D$79=H2896) * ('Supplier Emission'!$F$55:$F$79=$E$2849)),
            _xlws.FILTER('Supplier Emission'!$H$55:$H$79,
                   ('Supplier Emission'!$D$55:$D$79=H2896) * ('Supplier Emission'!$F$55:$F$79=$E$2849)),
            ""),
    "")</f>
        <v/>
      </c>
      <c r="O2896" s="311" t="str">
        <f t="array" ref="O2896">XLOOKUP(1,('Emission Factors'!$E$5:$E$488='GHG emissions calculations'!$F2896)*('Emission Factors'!$H$5:$H$488='GHG emissions calculations'!$H2896),INDEX('Emission Factors'!$E$5:$T$488,0,MATCH('GHG emissions calculations'!O$6,'Emission Factors'!$E$5:$T$5,0)),"",0)</f>
        <v/>
      </c>
      <c r="P2896" s="313" t="str">
        <f t="array" ref="P2896">IFERROR(
    INDEX('Emission Factors'!$E$5:$P$488,
          MATCH(1,
                ('Emission Factors'!$E$5:$E$488 = 'GHG emissions calculations'!$F2896) *
                ('Emission Factors'!$H$5:$H$488 = 'GHG emissions calculations'!$H2896),
                0),
          MATCH('GHG emissions calculations'!P$6,'Emission Factors'!$E$5:$P$5,0)),
    "")</f>
        <v/>
      </c>
      <c r="Q2896" s="311" t="str">
        <f t="array" ref="Q2896">IFERROR(
    IF(
        INDEX('Emission Factors'!$E$5:$P$488,
              MATCH(1,
                    ('Emission Factors'!$E$5:$E$488 = 'GHG emissions calculations'!$F2896) *
                    ('Emission Factors'!$H$5:$H$488 = 'GHG emissions calculations'!$H2896),
                    0),
              MATCH('GHG emissions calculations'!Q$6, 'Emission Factors'!$E$5:$P$5, 0)) &lt;&gt; "",
        INDEX('Emission Factors'!$E$5:$P$488,
              MATCH(1,
                    ('Emission Factors'!$E$5:$E$488 = 'GHG emissions calculations'!$F2896) *
                    ('Emission Factors'!$H$5:$H$488 = 'GHG emissions calculations'!$H2896),
                    0),
              MATCH('GHG emissions calculations'!Q$6, 'Emission Factors'!$E$5:$P$5, 0)),
        ""),
    "")</f>
        <v/>
      </c>
      <c r="R2896" s="311" t="str">
        <f t="array" ref="R2896">IFERROR(
    IF(
        INDEX('Emission Factors'!$E$5:$R$488,
              MATCH(1,
                    ('Emission Factors'!$E$5:$E$488 = 'GHG emissions calculations'!$F2896) *
                    ('Emission Factors'!$H$5:$H$488 = 'GHG emissions calculations'!$H2896),
                    0),
              MATCH('GHG emissions calculations'!R$6, 'Emission Factors'!$E$5:$R$5, 0)) &lt;&gt; "",
        INDEX('Emission Factors'!$E$5:$R$488,
              MATCH(1,
                    ('Emission Factors'!$E$5:$E$488 = 'GHG emissions calculations'!$F2896) *
                    ('Emission Factors'!$H$5:$H$488 = 'GHG emissions calculations'!$H2896),
                    0),
              MATCH('GHG emissions calculations'!R$6, 'Emission Factors'!$E$5:$R$5, 0)),
        ""),
    "")</f>
        <v/>
      </c>
      <c r="S2896" s="312">
        <f t="shared" si="5"/>
        <v>0</v>
      </c>
      <c r="T2896" s="23"/>
    </row>
    <row r="2897" ht="15.75" customHeight="1" outlineLevel="2">
      <c r="A2897" s="23"/>
      <c r="B2897" s="71"/>
      <c r="C2897" s="71"/>
      <c r="D2897" s="71"/>
      <c r="E2897" s="319"/>
      <c r="F2897" s="316" t="str">
        <f>Lists!AY57</f>
        <v>Munitions - Oceania</v>
      </c>
      <c r="G2897" s="311" t="str">
        <f t="array" ref="G2897">XLOOKUP(1,('Emission Factors'!$E$5:$E$488='GHG emissions calculations'!$F2897)*('Emission Factors'!$H$5:$H$488='GHG emissions calculations'!$H2897),INDEX('Emission Factors'!$E$5:$T$488,0,MATCH('GHG emissions calculations'!G$2670,'Emission Factors'!$E$5:$T$5,0)),"",0)</f>
        <v/>
      </c>
      <c r="H2897" s="316" t="s">
        <v>238</v>
      </c>
      <c r="I2897" s="312" t="str">
        <f>IF(
    SUMIFS('Import data'!$L$25:$L$80,
           'Import data'!$J$25:$J$80, F2897,
           'Import data'!$G$25:$G$80, 'GHG emissions calculations'!$H2897,
           'Import data'!$I$25:$I$80,$E$2672) &lt;&gt; 0,
    SUMIFS('Import data'!$L$25:$L$80,
           'Import data'!$J$25:$J$80, F2897,
           'Import data'!$G$25:$G$80, 'GHG emissions calculations'!$H2897,
           'Import data'!$I$25:$I$80,$E$2672),
    ""
)</f>
        <v/>
      </c>
      <c r="J2897" s="311" t="str">
        <f t="array" ref="J2897">IF(
    XLOOKUP(F2897, 'Import data'!$J$26:$J$47, 'Import data'!$M$26:$M$47, "", 0) = "Please add the region-specific supplier emission factor or choose a different region available in the IAEG database.",
    "",
    XLOOKUP(F2897, 'Import data'!$J$26:$J$47, 'Import data'!$M$26:$M$47, "", 0)
)</f>
        <v/>
      </c>
      <c r="K2897" s="311" t="str">
        <f t="array" ref="K2897">IFERROR(
    XLOOKUP(F2897,
            _xlws.FILTER('Supplier Emission'!$G$55:$G$79,
                   ('Supplier Emission'!$D$55:$D$79=H2897) * ('Supplier Emission'!$F$55:$F$79=$E$2849)),
            _xlws.FILTER('Supplier Emission'!$I$55:$I$79,
                   ('Supplier Emission'!$D$55:$D$79=H2897) * ('Supplier Emission'!$F$55:$F$79=$E$2849)),
            ""),
    "")</f>
        <v/>
      </c>
      <c r="L2897" s="311" t="str">
        <f t="array" ref="L2897">IFERROR(
    XLOOKUP(F2897,
            _xlws.FILTER('Supplier Emission'!$G$55:$G$79,
                   ('Supplier Emission'!$D$55:$D$79=H2897) * ('Supplier Emission'!$F$55:$F$79=$E$2849)),
            _xlws.FILTER('Supplier Emission'!$J$55:$J$79,
                   ('Supplier Emission'!$D$55:$D$79=H2897) * ('Supplier Emission'!$F$55:$F$79=$E$2849)),
            ""),
    "")</f>
        <v/>
      </c>
      <c r="M2897" s="311" t="str">
        <f t="array" ref="M2897">IFERROR(
    XLOOKUP(F2897,
            _xlws.FILTER('Supplier Emission'!$G$55:$G$79,
                   ('Supplier Emission'!$D$55:$D$79=H2897) * ('Supplier Emission'!$F$55:$F$79=$E$2849)),
            _xlws.FILTER('Supplier Emission'!$M$55:$M$79,
                   ('Supplier Emission'!$D$55:$D$79=H2897) * ('Supplier Emission'!$F$55:$F$79=$E$2849)),
            ""),
    "")</f>
        <v/>
      </c>
      <c r="N2897" s="311" t="str">
        <f t="array" ref="N2897">IFERROR(
    XLOOKUP(F2897,
            _xlws.FILTER('Supplier Emission'!$G$55:$G$79,
                   ('Supplier Emission'!$D$55:$D$79=H2897) * ('Supplier Emission'!$F$55:$F$79=$E$2849)),
            _xlws.FILTER('Supplier Emission'!$H$55:$H$79,
                   ('Supplier Emission'!$D$55:$D$79=H2897) * ('Supplier Emission'!$F$55:$F$79=$E$2849)),
            ""),
    "")</f>
        <v/>
      </c>
      <c r="O2897" s="311" t="str">
        <f t="array" ref="O2897">XLOOKUP(1,('Emission Factors'!$E$5:$E$488='GHG emissions calculations'!$F2897)*('Emission Factors'!$H$5:$H$488='GHG emissions calculations'!$H2897),INDEX('Emission Factors'!$E$5:$T$488,0,MATCH('GHG emissions calculations'!O$6,'Emission Factors'!$E$5:$T$5,0)),"",0)</f>
        <v/>
      </c>
      <c r="P2897" s="313" t="str">
        <f t="array" ref="P2897">IFERROR(
    INDEX('Emission Factors'!$E$5:$P$488,
          MATCH(1,
                ('Emission Factors'!$E$5:$E$488 = 'GHG emissions calculations'!$F2897) *
                ('Emission Factors'!$H$5:$H$488 = 'GHG emissions calculations'!$H2897),
                0),
          MATCH('GHG emissions calculations'!P$6,'Emission Factors'!$E$5:$P$5,0)),
    "")</f>
        <v/>
      </c>
      <c r="Q2897" s="311" t="str">
        <f t="array" ref="Q2897">IFERROR(
    IF(
        INDEX('Emission Factors'!$E$5:$P$488,
              MATCH(1,
                    ('Emission Factors'!$E$5:$E$488 = 'GHG emissions calculations'!$F2897) *
                    ('Emission Factors'!$H$5:$H$488 = 'GHG emissions calculations'!$H2897),
                    0),
              MATCH('GHG emissions calculations'!Q$6, 'Emission Factors'!$E$5:$P$5, 0)) &lt;&gt; "",
        INDEX('Emission Factors'!$E$5:$P$488,
              MATCH(1,
                    ('Emission Factors'!$E$5:$E$488 = 'GHG emissions calculations'!$F2897) *
                    ('Emission Factors'!$H$5:$H$488 = 'GHG emissions calculations'!$H2897),
                    0),
              MATCH('GHG emissions calculations'!Q$6, 'Emission Factors'!$E$5:$P$5, 0)),
        ""),
    "")</f>
        <v/>
      </c>
      <c r="R2897" s="311" t="str">
        <f t="array" ref="R2897">IFERROR(
    IF(
        INDEX('Emission Factors'!$E$5:$R$488,
              MATCH(1,
                    ('Emission Factors'!$E$5:$E$488 = 'GHG emissions calculations'!$F2897) *
                    ('Emission Factors'!$H$5:$H$488 = 'GHG emissions calculations'!$H2897),
                    0),
              MATCH('GHG emissions calculations'!R$6, 'Emission Factors'!$E$5:$R$5, 0)) &lt;&gt; "",
        INDEX('Emission Factors'!$E$5:$R$488,
              MATCH(1,
                    ('Emission Factors'!$E$5:$E$488 = 'GHG emissions calculations'!$F2897) *
                    ('Emission Factors'!$H$5:$H$488 = 'GHG emissions calculations'!$H2897),
                    0),
              MATCH('GHG emissions calculations'!R$6, 'Emission Factors'!$E$5:$R$5, 0)),
        ""),
    "")</f>
        <v/>
      </c>
      <c r="S2897" s="312">
        <f t="shared" si="5"/>
        <v>0</v>
      </c>
      <c r="T2897" s="23"/>
    </row>
    <row r="2898" ht="15.75" customHeight="1" outlineLevel="2">
      <c r="A2898" s="23"/>
      <c r="B2898" s="71"/>
      <c r="C2898" s="71"/>
      <c r="D2898" s="71"/>
      <c r="E2898" s="330" t="s">
        <v>221</v>
      </c>
      <c r="F2898" s="316" t="str">
        <f>Lists!BA25</f>
        <v>Electronics and optical products - America</v>
      </c>
      <c r="G2898" s="311" t="str">
        <f t="array" ref="G2898">XLOOKUP(1,('Emission Factors'!$E$5:$E$488='GHG emissions calculations'!$F2898)*('Emission Factors'!$H$5:$H$488='GHG emissions calculations'!$H2898),INDEX('Emission Factors'!$E$5:$T$488,0,MATCH('GHG emissions calculations'!G$2670,'Emission Factors'!$E$5:$T$5,0)),"",0)</f>
        <v/>
      </c>
      <c r="H2898" s="316" t="s">
        <v>238</v>
      </c>
      <c r="I2898" s="312" t="str">
        <f>IF(
    SUMIFS('Import data'!$L$25:$L$80,
           'Import data'!$J$25:$J$80, F2898,
           'Import data'!$G$25:$G$80, 'GHG emissions calculations'!$H2898,
           'Import data'!$I$25:$I$80,$E$2672) &lt;&gt; 0,
    SUMIFS('Import data'!$L$25:$L$80,
           'Import data'!$J$25:$J$80, F2898,
           'Import data'!$G$25:$G$80, 'GHG emissions calculations'!$H2898,
           'Import data'!$I$25:$I$80,$E$2672),
    ""
)</f>
        <v/>
      </c>
      <c r="J2898" s="311" t="str">
        <f t="array" ref="J2898">IF(
    XLOOKUP(F2898, 'Import data'!$J$26:$J$47, 'Import data'!$M$26:$M$47, "", 0) = "Please add the region-specific supplier emission factor or choose a different region available in the IAEG database.",
    "",
    XLOOKUP(F2898, 'Import data'!$J$26:$J$47, 'Import data'!$M$26:$M$47, "", 0)
)</f>
        <v/>
      </c>
      <c r="K2898" s="311" t="str">
        <f t="array" ref="K2898">IFERROR(
    XLOOKUP(F2898,
            _xlws.FILTER('Supplier Emission'!$G$55:$G$79,
                   ('Supplier Emission'!$D$55:$D$79=H2898) * ('Supplier Emission'!$F$55:$F$79=$E$2898)),
            _xlws.FILTER('Supplier Emission'!$I$55:$I$79,
                   ('Supplier Emission'!$D$55:$D$79=H2898) * ('Supplier Emission'!$F$55:$F$79=$E$2898)),
            ""),
    "")</f>
        <v/>
      </c>
      <c r="L2898" s="311" t="str">
        <f t="array" ref="L2898">IFERROR(
    XLOOKUP(F2898,
            _xlws.FILTER('Supplier Emission'!$G$55:$G$79,
                   ('Supplier Emission'!$D$55:$D$79=H2898) * ('Supplier Emission'!$F$55:$F$79=$E$2898)),
            _xlws.FILTER('Supplier Emission'!$J$55:$J$79,
                   ('Supplier Emission'!$D$55:$D$79=H2898) * ('Supplier Emission'!$F$55:$F$79=$E$2898)),
            ""),
    "")</f>
        <v/>
      </c>
      <c r="M2898" s="311" t="str">
        <f t="array" ref="M2898">IFERROR(
    XLOOKUP(F2898,
            _xlws.FILTER('Supplier Emission'!$G$55:$G$79,
                   ('Supplier Emission'!$D$55:$D$79=H2898) * ('Supplier Emission'!$F$55:$F$79=$E$2898)),
            _xlws.FILTER('Supplier Emission'!$M$55:$M$79,
                   ('Supplier Emission'!$D$55:$D$79=H2898) * ('Supplier Emission'!$F$55:$F$79=$E$2898)),
            ""),
    "")</f>
        <v/>
      </c>
      <c r="N2898" s="311" t="str">
        <f t="array" ref="N2898">IFERROR(
    XLOOKUP(F2898,
            _xlws.FILTER('Supplier Emission'!$G$55:$G$79,
                   ('Supplier Emission'!$D$55:$D$79=H2898) * ('Supplier Emission'!$F$55:$F$79=$E$2898)),
            _xlws.FILTER('Supplier Emission'!$H$55:$H$79,
                   ('Supplier Emission'!$D$55:$D$79=H2898) * ('Supplier Emission'!$F$55:$F$79=$E$2898)),
            ""),
    "")</f>
        <v/>
      </c>
      <c r="O2898" s="311" t="str">
        <f t="array" ref="O2898">XLOOKUP(1,('Emission Factors'!$E$5:$E$488='GHG emissions calculations'!$F2898)*('Emission Factors'!$H$5:$H$488='GHG emissions calculations'!$H2898),INDEX('Emission Factors'!$E$5:$T$488,0,MATCH('GHG emissions calculations'!O$6,'Emission Factors'!$E$5:$T$5,0)),"",0)</f>
        <v/>
      </c>
      <c r="P2898" s="313" t="str">
        <f t="array" ref="P2898">IFERROR(
    INDEX('Emission Factors'!$E$5:$P$488,
          MATCH(1,
                ('Emission Factors'!$E$5:$E$488 = 'GHG emissions calculations'!$F2898) *
                ('Emission Factors'!$H$5:$H$488 = 'GHG emissions calculations'!$H2898),
                0),
          MATCH('GHG emissions calculations'!P$6,'Emission Factors'!$E$5:$P$5,0)),
    "")</f>
        <v/>
      </c>
      <c r="Q2898" s="311" t="str">
        <f t="array" ref="Q2898">IFERROR(
    IF(
        INDEX('Emission Factors'!$E$5:$P$488,
              MATCH(1,
                    ('Emission Factors'!$E$5:$E$488 = 'GHG emissions calculations'!$F2898) *
                    ('Emission Factors'!$H$5:$H$488 = 'GHG emissions calculations'!$H2898),
                    0),
              MATCH('GHG emissions calculations'!Q$6, 'Emission Factors'!$E$5:$P$5, 0)) &lt;&gt; "",
        INDEX('Emission Factors'!$E$5:$P$488,
              MATCH(1,
                    ('Emission Factors'!$E$5:$E$488 = 'GHG emissions calculations'!$F2898) *
                    ('Emission Factors'!$H$5:$H$488 = 'GHG emissions calculations'!$H2898),
                    0),
              MATCH('GHG emissions calculations'!Q$6, 'Emission Factors'!$E$5:$P$5, 0)),
        ""),
    "")</f>
        <v/>
      </c>
      <c r="R2898" s="311" t="str">
        <f t="array" ref="R2898">IFERROR(
    IF(
        INDEX('Emission Factors'!$E$5:$R$488,
              MATCH(1,
                    ('Emission Factors'!$E$5:$E$488 = 'GHG emissions calculations'!$F2898) *
                    ('Emission Factors'!$H$5:$H$488 = 'GHG emissions calculations'!$H2898),
                    0),
              MATCH('GHG emissions calculations'!R$6, 'Emission Factors'!$E$5:$R$5, 0)) &lt;&gt; "",
        INDEX('Emission Factors'!$E$5:$R$488,
              MATCH(1,
                    ('Emission Factors'!$E$5:$E$488 = 'GHG emissions calculations'!$F2898) *
                    ('Emission Factors'!$H$5:$H$488 = 'GHG emissions calculations'!$H2898),
                    0),
              MATCH('GHG emissions calculations'!R$6, 'Emission Factors'!$E$5:$R$5, 0)),
        ""),
    "")</f>
        <v/>
      </c>
      <c r="S2898" s="312">
        <f t="shared" si="5"/>
        <v>0</v>
      </c>
      <c r="T2898" s="23"/>
    </row>
    <row r="2899" ht="15.75" customHeight="1" outlineLevel="2">
      <c r="A2899" s="23"/>
      <c r="B2899" s="71"/>
      <c r="C2899" s="71"/>
      <c r="D2899" s="71"/>
      <c r="E2899" s="314"/>
      <c r="F2899" s="316" t="str">
        <f>Lists!BB27</f>
        <v>Desktop - Africa</v>
      </c>
      <c r="G2899" s="311" t="str">
        <f t="array" ref="G2899">XLOOKUP(1,('Emission Factors'!$E$5:$E$488='GHG emissions calculations'!$F2899)*('Emission Factors'!$H$5:$H$488='GHG emissions calculations'!$H2899),INDEX('Emission Factors'!$E$5:$T$488,0,MATCH('GHG emissions calculations'!G$2670,'Emission Factors'!$E$5:$T$5,0)),"",0)</f>
        <v/>
      </c>
      <c r="H2899" s="316" t="s">
        <v>237</v>
      </c>
      <c r="I2899" s="312" t="str">
        <f>IF(
    SUMIFS('Import data'!$L$25:$L$80,
           'Import data'!$J$25:$J$80, F2899,
           'Import data'!$G$25:$G$80, 'GHG emissions calculations'!$H2899,
           'Import data'!$I$25:$I$80,$E$2672) &lt;&gt; 0,
    SUMIFS('Import data'!$L$25:$L$80,
           'Import data'!$J$25:$J$80, F2899,
           'Import data'!$G$25:$G$80, 'GHG emissions calculations'!$H2899,
           'Import data'!$I$25:$I$80,$E$2672),
    ""
)</f>
        <v/>
      </c>
      <c r="J2899" s="311" t="str">
        <f t="array" ref="J2899">IF(
    XLOOKUP(F2899, 'Import data'!$J$26:$J$47, 'Import data'!$M$26:$M$47, "", 0) = "Please add the region-specific supplier emission factor or choose a different region available in the IAEG database.",
    "",
    XLOOKUP(F2899, 'Import data'!$J$26:$J$47, 'Import data'!$M$26:$M$47, "", 0)
)</f>
        <v/>
      </c>
      <c r="K2899" s="311" t="str">
        <f t="array" ref="K2899">IFERROR(
    XLOOKUP(F2899,
            _xlws.FILTER('Supplier Emission'!$G$55:$G$79,
                   ('Supplier Emission'!$D$55:$D$79=H2899) * ('Supplier Emission'!$F$55:$F$79=$E$2898)),
            _xlws.FILTER('Supplier Emission'!$I$55:$I$79,
                   ('Supplier Emission'!$D$55:$D$79=H2899) * ('Supplier Emission'!$F$55:$F$79=$E$2898)),
            ""),
    "")</f>
        <v/>
      </c>
      <c r="L2899" s="311" t="str">
        <f t="array" ref="L2899">IFERROR(
    XLOOKUP(F2899,
            _xlws.FILTER('Supplier Emission'!$G$55:$G$79,
                   ('Supplier Emission'!$D$55:$D$79=H2899) * ('Supplier Emission'!$F$55:$F$79=$E$2898)),
            _xlws.FILTER('Supplier Emission'!$J$55:$J$79,
                   ('Supplier Emission'!$D$55:$D$79=H2899) * ('Supplier Emission'!$F$55:$F$79=$E$2898)),
            ""),
    "")</f>
        <v/>
      </c>
      <c r="M2899" s="311" t="str">
        <f t="array" ref="M2899">IFERROR(
    XLOOKUP(F2899,
            _xlws.FILTER('Supplier Emission'!$G$55:$G$79,
                   ('Supplier Emission'!$D$55:$D$79=H2899) * ('Supplier Emission'!$F$55:$F$79=$E$2898)),
            _xlws.FILTER('Supplier Emission'!$M$55:$M$79,
                   ('Supplier Emission'!$D$55:$D$79=H2899) * ('Supplier Emission'!$F$55:$F$79=$E$2898)),
            ""),
    "")</f>
        <v/>
      </c>
      <c r="N2899" s="311" t="str">
        <f t="array" ref="N2899">IFERROR(
    XLOOKUP(F2899,
            _xlws.FILTER('Supplier Emission'!$G$55:$G$79,
                   ('Supplier Emission'!$D$55:$D$79=H2899) * ('Supplier Emission'!$F$55:$F$79=$E$2898)),
            _xlws.FILTER('Supplier Emission'!$H$55:$H$79,
                   ('Supplier Emission'!$D$55:$D$79=H2899) * ('Supplier Emission'!$F$55:$F$79=$E$2898)),
            ""),
    "")</f>
        <v/>
      </c>
      <c r="O2899" s="311" t="str">
        <f t="array" ref="O2899">XLOOKUP(1,('Emission Factors'!$E$5:$E$488='GHG emissions calculations'!$F2899)*('Emission Factors'!$H$5:$H$488='GHG emissions calculations'!$H2899),INDEX('Emission Factors'!$E$5:$T$488,0,MATCH('GHG emissions calculations'!O$6,'Emission Factors'!$E$5:$T$5,0)),"",0)</f>
        <v/>
      </c>
      <c r="P2899" s="313" t="str">
        <f t="array" ref="P2899">IFERROR(
    INDEX('Emission Factors'!$E$5:$P$488,
          MATCH(1,
                ('Emission Factors'!$E$5:$E$488 = 'GHG emissions calculations'!$F2899) *
                ('Emission Factors'!$H$5:$H$488 = 'GHG emissions calculations'!$H2899),
                0),
          MATCH('GHG emissions calculations'!P$6,'Emission Factors'!$E$5:$P$5,0)),
    "")</f>
        <v/>
      </c>
      <c r="Q2899" s="311" t="str">
        <f t="array" ref="Q2899">IFERROR(
    IF(
        INDEX('Emission Factors'!$E$5:$P$488,
              MATCH(1,
                    ('Emission Factors'!$E$5:$E$488 = 'GHG emissions calculations'!$F2899) *
                    ('Emission Factors'!$H$5:$H$488 = 'GHG emissions calculations'!$H2899),
                    0),
              MATCH('GHG emissions calculations'!Q$6, 'Emission Factors'!$E$5:$P$5, 0)) &lt;&gt; "",
        INDEX('Emission Factors'!$E$5:$P$488,
              MATCH(1,
                    ('Emission Factors'!$E$5:$E$488 = 'GHG emissions calculations'!$F2899) *
                    ('Emission Factors'!$H$5:$H$488 = 'GHG emissions calculations'!$H2899),
                    0),
              MATCH('GHG emissions calculations'!Q$6, 'Emission Factors'!$E$5:$P$5, 0)),
        ""),
    "")</f>
        <v/>
      </c>
      <c r="R2899" s="311" t="str">
        <f t="array" ref="R2899">IFERROR(
    IF(
        INDEX('Emission Factors'!$E$5:$R$488,
              MATCH(1,
                    ('Emission Factors'!$E$5:$E$488 = 'GHG emissions calculations'!$F2899) *
                    ('Emission Factors'!$H$5:$H$488 = 'GHG emissions calculations'!$H2899),
                    0),
              MATCH('GHG emissions calculations'!R$6, 'Emission Factors'!$E$5:$R$5, 0)) &lt;&gt; "",
        INDEX('Emission Factors'!$E$5:$R$488,
              MATCH(1,
                    ('Emission Factors'!$E$5:$E$488 = 'GHG emissions calculations'!$F2899) *
                    ('Emission Factors'!$H$5:$H$488 = 'GHG emissions calculations'!$H2899),
                    0),
              MATCH('GHG emissions calculations'!R$6, 'Emission Factors'!$E$5:$R$5, 0)),
        ""),
    "")</f>
        <v/>
      </c>
      <c r="S2899" s="312">
        <f t="shared" si="5"/>
        <v>0</v>
      </c>
      <c r="T2899" s="23"/>
    </row>
    <row r="2900" ht="15.75" customHeight="1" outlineLevel="2">
      <c r="A2900" s="23"/>
      <c r="B2900" s="71"/>
      <c r="C2900" s="71"/>
      <c r="D2900" s="71"/>
      <c r="E2900" s="314"/>
      <c r="F2900" s="316" t="str">
        <f>Lists!BB25</f>
        <v>Desktop - America</v>
      </c>
      <c r="G2900" s="311" t="str">
        <f t="array" ref="G2900">XLOOKUP(1,('Emission Factors'!$E$5:$E$488='GHG emissions calculations'!$F2900)*('Emission Factors'!$H$5:$H$488='GHG emissions calculations'!$H2900),INDEX('Emission Factors'!$E$5:$T$488,0,MATCH('GHG emissions calculations'!G$2670,'Emission Factors'!$E$5:$T$5,0)),"",0)</f>
        <v/>
      </c>
      <c r="H2900" s="316" t="s">
        <v>237</v>
      </c>
      <c r="I2900" s="312" t="str">
        <f>IF(
    SUMIFS('Import data'!$L$25:$L$80,
           'Import data'!$J$25:$J$80, F2900,
           'Import data'!$G$25:$G$80, 'GHG emissions calculations'!$H2900,
           'Import data'!$I$25:$I$80,$E$2672) &lt;&gt; 0,
    SUMIFS('Import data'!$L$25:$L$80,
           'Import data'!$J$25:$J$80, F2900,
           'Import data'!$G$25:$G$80, 'GHG emissions calculations'!$H2900,
           'Import data'!$I$25:$I$80,$E$2672),
    ""
)</f>
        <v/>
      </c>
      <c r="J2900" s="311" t="str">
        <f t="array" ref="J2900">IF(
    XLOOKUP(F2900, 'Import data'!$J$26:$J$47, 'Import data'!$M$26:$M$47, "", 0) = "Please add the region-specific supplier emission factor or choose a different region available in the IAEG database.",
    "",
    XLOOKUP(F2900, 'Import data'!$J$26:$J$47, 'Import data'!$M$26:$M$47, "", 0)
)</f>
        <v/>
      </c>
      <c r="K2900" s="311" t="str">
        <f t="array" ref="K2900">IFERROR(
    XLOOKUP(F2900,
            _xlws.FILTER('Supplier Emission'!$G$55:$G$79,
                   ('Supplier Emission'!$D$55:$D$79=H2900) * ('Supplier Emission'!$F$55:$F$79=$E$2898)),
            _xlws.FILTER('Supplier Emission'!$I$55:$I$79,
                   ('Supplier Emission'!$D$55:$D$79=H2900) * ('Supplier Emission'!$F$55:$F$79=$E$2898)),
            ""),
    "")</f>
        <v/>
      </c>
      <c r="L2900" s="311" t="str">
        <f t="array" ref="L2900">IFERROR(
    XLOOKUP(F2900,
            _xlws.FILTER('Supplier Emission'!$G$55:$G$79,
                   ('Supplier Emission'!$D$55:$D$79=H2900) * ('Supplier Emission'!$F$55:$F$79=$E$2898)),
            _xlws.FILTER('Supplier Emission'!$J$55:$J$79,
                   ('Supplier Emission'!$D$55:$D$79=H2900) * ('Supplier Emission'!$F$55:$F$79=$E$2898)),
            ""),
    "")</f>
        <v/>
      </c>
      <c r="M2900" s="311" t="str">
        <f t="array" ref="M2900">IFERROR(
    XLOOKUP(F2900,
            _xlws.FILTER('Supplier Emission'!$G$55:$G$79,
                   ('Supplier Emission'!$D$55:$D$79=H2900) * ('Supplier Emission'!$F$55:$F$79=$E$2898)),
            _xlws.FILTER('Supplier Emission'!$M$55:$M$79,
                   ('Supplier Emission'!$D$55:$D$79=H2900) * ('Supplier Emission'!$F$55:$F$79=$E$2898)),
            ""),
    "")</f>
        <v/>
      </c>
      <c r="N2900" s="311" t="str">
        <f t="array" ref="N2900">IFERROR(
    XLOOKUP(F2900,
            _xlws.FILTER('Supplier Emission'!$G$55:$G$79,
                   ('Supplier Emission'!$D$55:$D$79=H2900) * ('Supplier Emission'!$F$55:$F$79=$E$2898)),
            _xlws.FILTER('Supplier Emission'!$H$55:$H$79,
                   ('Supplier Emission'!$D$55:$D$79=H2900) * ('Supplier Emission'!$F$55:$F$79=$E$2898)),
            ""),
    "")</f>
        <v/>
      </c>
      <c r="O2900" s="311" t="str">
        <f t="array" ref="O2900">XLOOKUP(1,('Emission Factors'!$E$5:$E$488='GHG emissions calculations'!$F2900)*('Emission Factors'!$H$5:$H$488='GHG emissions calculations'!$H2900),INDEX('Emission Factors'!$E$5:$T$488,0,MATCH('GHG emissions calculations'!O$6,'Emission Factors'!$E$5:$T$5,0)),"",0)</f>
        <v/>
      </c>
      <c r="P2900" s="313" t="str">
        <f t="array" ref="P2900">IFERROR(
    INDEX('Emission Factors'!$E$5:$P$488,
          MATCH(1,
                ('Emission Factors'!$E$5:$E$488 = 'GHG emissions calculations'!$F2900) *
                ('Emission Factors'!$H$5:$H$488 = 'GHG emissions calculations'!$H2900),
                0),
          MATCH('GHG emissions calculations'!P$6,'Emission Factors'!$E$5:$P$5,0)),
    "")</f>
        <v/>
      </c>
      <c r="Q2900" s="311" t="str">
        <f t="array" ref="Q2900">IFERROR(
    IF(
        INDEX('Emission Factors'!$E$5:$P$488,
              MATCH(1,
                    ('Emission Factors'!$E$5:$E$488 = 'GHG emissions calculations'!$F2900) *
                    ('Emission Factors'!$H$5:$H$488 = 'GHG emissions calculations'!$H2900),
                    0),
              MATCH('GHG emissions calculations'!Q$6, 'Emission Factors'!$E$5:$P$5, 0)) &lt;&gt; "",
        INDEX('Emission Factors'!$E$5:$P$488,
              MATCH(1,
                    ('Emission Factors'!$E$5:$E$488 = 'GHG emissions calculations'!$F2900) *
                    ('Emission Factors'!$H$5:$H$488 = 'GHG emissions calculations'!$H2900),
                    0),
              MATCH('GHG emissions calculations'!Q$6, 'Emission Factors'!$E$5:$P$5, 0)),
        ""),
    "")</f>
        <v/>
      </c>
      <c r="R2900" s="311" t="str">
        <f t="array" ref="R2900">IFERROR(
    IF(
        INDEX('Emission Factors'!$E$5:$R$488,
              MATCH(1,
                    ('Emission Factors'!$E$5:$E$488 = 'GHG emissions calculations'!$F2900) *
                    ('Emission Factors'!$H$5:$H$488 = 'GHG emissions calculations'!$H2900),
                    0),
              MATCH('GHG emissions calculations'!R$6, 'Emission Factors'!$E$5:$R$5, 0)) &lt;&gt; "",
        INDEX('Emission Factors'!$E$5:$R$488,
              MATCH(1,
                    ('Emission Factors'!$E$5:$E$488 = 'GHG emissions calculations'!$F2900) *
                    ('Emission Factors'!$H$5:$H$488 = 'GHG emissions calculations'!$H2900),
                    0),
              MATCH('GHG emissions calculations'!R$6, 'Emission Factors'!$E$5:$R$5, 0)),
        ""),
    "")</f>
        <v/>
      </c>
      <c r="S2900" s="312">
        <f t="shared" si="5"/>
        <v>0</v>
      </c>
      <c r="T2900" s="23"/>
    </row>
    <row r="2901" ht="15.75" customHeight="1" outlineLevel="2">
      <c r="A2901" s="23"/>
      <c r="B2901" s="71"/>
      <c r="C2901" s="71"/>
      <c r="D2901" s="71"/>
      <c r="E2901" s="314"/>
      <c r="F2901" s="316" t="str">
        <f>Lists!BB28</f>
        <v>Desktop - Asia</v>
      </c>
      <c r="G2901" s="311">
        <f t="array" ref="G2901">XLOOKUP(1,('Emission Factors'!$E$5:$E$488='GHG emissions calculations'!$F2901)*('Emission Factors'!$H$5:$H$488='GHG emissions calculations'!$H2901),INDEX('Emission Factors'!$E$5:$T$488,0,MATCH('GHG emissions calculations'!G$2670,'Emission Factors'!$E$5:$T$5,0)),"",0)</f>
        <v>3</v>
      </c>
      <c r="H2901" s="316" t="s">
        <v>237</v>
      </c>
      <c r="I2901" s="312" t="str">
        <f>IF(
    SUMIFS('Import data'!$L$25:$L$80,
           'Import data'!$J$25:$J$80, F2901,
           'Import data'!$G$25:$G$80, 'GHG emissions calculations'!$H2901,
           'Import data'!$I$25:$I$80,$E$2672) &lt;&gt; 0,
    SUMIFS('Import data'!$L$25:$L$80,
           'Import data'!$J$25:$J$80, F2901,
           'Import data'!$G$25:$G$80, 'GHG emissions calculations'!$H2901,
           'Import data'!$I$25:$I$80,$E$2672),
    ""
)</f>
        <v/>
      </c>
      <c r="J2901" s="311" t="str">
        <f t="array" ref="J2901">IF(
    XLOOKUP(F2901, 'Import data'!$J$26:$J$47, 'Import data'!$M$26:$M$47, "", 0) = "Please add the region-specific supplier emission factor or choose a different region available in the IAEG database.",
    "",
    XLOOKUP(F2901, 'Import data'!$J$26:$J$47, 'Import data'!$M$26:$M$47, "", 0)
)</f>
        <v/>
      </c>
      <c r="K2901" s="311" t="str">
        <f t="array" ref="K2901">IFERROR(
    XLOOKUP(F2901,
            _xlws.FILTER('Supplier Emission'!$G$55:$G$79,
                   ('Supplier Emission'!$D$55:$D$79=H2901) * ('Supplier Emission'!$F$55:$F$79=$E$2898)),
            _xlws.FILTER('Supplier Emission'!$I$55:$I$79,
                   ('Supplier Emission'!$D$55:$D$79=H2901) * ('Supplier Emission'!$F$55:$F$79=$E$2898)),
            ""),
    "")</f>
        <v/>
      </c>
      <c r="L2901" s="311" t="str">
        <f t="array" ref="L2901">IFERROR(
    XLOOKUP(F2901,
            _xlws.FILTER('Supplier Emission'!$G$55:$G$79,
                   ('Supplier Emission'!$D$55:$D$79=H2901) * ('Supplier Emission'!$F$55:$F$79=$E$2898)),
            _xlws.FILTER('Supplier Emission'!$J$55:$J$79,
                   ('Supplier Emission'!$D$55:$D$79=H2901) * ('Supplier Emission'!$F$55:$F$79=$E$2898)),
            ""),
    "")</f>
        <v/>
      </c>
      <c r="M2901" s="311" t="str">
        <f t="array" ref="M2901">IFERROR(
    XLOOKUP(F2901,
            _xlws.FILTER('Supplier Emission'!$G$55:$G$79,
                   ('Supplier Emission'!$D$55:$D$79=H2901) * ('Supplier Emission'!$F$55:$F$79=$E$2898)),
            _xlws.FILTER('Supplier Emission'!$M$55:$M$79,
                   ('Supplier Emission'!$D$55:$D$79=H2901) * ('Supplier Emission'!$F$55:$F$79=$E$2898)),
            ""),
    "")</f>
        <v/>
      </c>
      <c r="N2901" s="311" t="str">
        <f t="array" ref="N2901">IFERROR(
    XLOOKUP(F2901,
            _xlws.FILTER('Supplier Emission'!$G$55:$G$79,
                   ('Supplier Emission'!$D$55:$D$79=H2901) * ('Supplier Emission'!$F$55:$F$79=$E$2898)),
            _xlws.FILTER('Supplier Emission'!$H$55:$H$79,
                   ('Supplier Emission'!$D$55:$D$79=H2901) * ('Supplier Emission'!$F$55:$F$79=$E$2898)),
            ""),
    "")</f>
        <v/>
      </c>
      <c r="O2901" s="311" t="str">
        <f t="array" ref="O2901">XLOOKUP(1,('Emission Factors'!$E$5:$E$488='GHG emissions calculations'!$F2901)*('Emission Factors'!$H$5:$H$488='GHG emissions calculations'!$H2901),INDEX('Emission Factors'!$E$5:$T$488,0,MATCH('GHG emissions calculations'!O$6,'Emission Factors'!$E$5:$T$5,0)),"",0)</f>
        <v>Desktop</v>
      </c>
      <c r="P2901" s="313">
        <f t="array" ref="P2901">IFERROR(
    INDEX('Emission Factors'!$E$5:$P$488,
          MATCH(1,
                ('Emission Factors'!$E$5:$E$488 = 'GHG emissions calculations'!$F2901) *
                ('Emission Factors'!$H$5:$H$488 = 'GHG emissions calculations'!$H2901),
                0),
          MATCH('GHG emissions calculations'!P$6,'Emission Factors'!$E$5:$P$5,0)),
    "")</f>
        <v>830.8</v>
      </c>
      <c r="Q2901" s="311" t="str">
        <f t="array" ref="Q2901">IFERROR(
    IF(
        INDEX('Emission Factors'!$E$5:$P$488,
              MATCH(1,
                    ('Emission Factors'!$E$5:$E$488 = 'GHG emissions calculations'!$F2901) *
                    ('Emission Factors'!$H$5:$H$488 = 'GHG emissions calculations'!$H2901),
                    0),
              MATCH('GHG emissions calculations'!Q$6, 'Emission Factors'!$E$5:$P$5, 0)) &lt;&gt; "",
        INDEX('Emission Factors'!$E$5:$P$488,
              MATCH(1,
                    ('Emission Factors'!$E$5:$E$488 = 'GHG emissions calculations'!$F2901) *
                    ('Emission Factors'!$H$5:$H$488 = 'GHG emissions calculations'!$H2901),
                    0),
              MATCH('GHG emissions calculations'!Q$6, 'Emission Factors'!$E$5:$P$5, 0)),
        ""),
    "")</f>
        <v>kgCO2e/item</v>
      </c>
      <c r="R2901" s="311" t="str">
        <f t="array" ref="R2901">IFERROR(
    IF(
        INDEX('Emission Factors'!$E$5:$R$488,
              MATCH(1,
                    ('Emission Factors'!$E$5:$E$488 = 'GHG emissions calculations'!$F2901) *
                    ('Emission Factors'!$H$5:$H$488 = 'GHG emissions calculations'!$H2901),
                    0),
              MATCH('GHG emissions calculations'!R$6, 'Emission Factors'!$E$5:$R$5, 0)) &lt;&gt; "",
        INDEX('Emission Factors'!$E$5:$R$488,
              MATCH(1,
                    ('Emission Factors'!$E$5:$E$488 = 'GHG emissions calculations'!$F2901) *
                    ('Emission Factors'!$H$5:$H$488 = 'GHG emissions calculations'!$H2901),
                    0),
              MATCH('GHG emissions calculations'!R$6, 'Emission Factors'!$E$5:$R$5, 0)),
        ""),
    "")</f>
        <v>Asia</v>
      </c>
      <c r="S2901" s="312">
        <f t="shared" si="5"/>
        <v>0</v>
      </c>
      <c r="T2901" s="23"/>
    </row>
    <row r="2902" ht="15.75" customHeight="1" outlineLevel="2">
      <c r="A2902" s="23"/>
      <c r="B2902" s="71"/>
      <c r="C2902" s="71"/>
      <c r="D2902" s="71"/>
      <c r="E2902" s="314"/>
      <c r="F2902" s="316" t="str">
        <f>Lists!BB26</f>
        <v>Desktop - Europe</v>
      </c>
      <c r="G2902" s="311">
        <f t="array" ref="G2902">XLOOKUP(1,('Emission Factors'!$E$5:$E$488='GHG emissions calculations'!$F2902)*('Emission Factors'!$H$5:$H$488='GHG emissions calculations'!$H2902),INDEX('Emission Factors'!$E$5:$T$488,0,MATCH('GHG emissions calculations'!G$2670,'Emission Factors'!$E$5:$T$5,0)),"",0)</f>
        <v>3</v>
      </c>
      <c r="H2902" s="316" t="s">
        <v>237</v>
      </c>
      <c r="I2902" s="312" t="str">
        <f>IF(
    SUMIFS('Import data'!$L$25:$L$80,
           'Import data'!$J$25:$J$80, F2902,
           'Import data'!$G$25:$G$80, 'GHG emissions calculations'!$H2902,
           'Import data'!$I$25:$I$80,$E$2672) &lt;&gt; 0,
    SUMIFS('Import data'!$L$25:$L$80,
           'Import data'!$J$25:$J$80, F2902,
           'Import data'!$G$25:$G$80, 'GHG emissions calculations'!$H2902,
           'Import data'!$I$25:$I$80,$E$2672),
    ""
)</f>
        <v/>
      </c>
      <c r="J2902" s="311" t="str">
        <f t="array" ref="J2902">IF(
    XLOOKUP(F2902, 'Import data'!$J$26:$J$47, 'Import data'!$M$26:$M$47, "", 0) = "Please add the region-specific supplier emission factor or choose a different region available in the IAEG database.",
    "",
    XLOOKUP(F2902, 'Import data'!$J$26:$J$47, 'Import data'!$M$26:$M$47, "", 0)
)</f>
        <v/>
      </c>
      <c r="K2902" s="311" t="str">
        <f t="array" ref="K2902">IFERROR(
    XLOOKUP(F2902,
            _xlws.FILTER('Supplier Emission'!$G$55:$G$79,
                   ('Supplier Emission'!$D$55:$D$79=H2902) * ('Supplier Emission'!$F$55:$F$79=$E$2898)),
            _xlws.FILTER('Supplier Emission'!$I$55:$I$79,
                   ('Supplier Emission'!$D$55:$D$79=H2902) * ('Supplier Emission'!$F$55:$F$79=$E$2898)),
            ""),
    "")</f>
        <v/>
      </c>
      <c r="L2902" s="311" t="str">
        <f t="array" ref="L2902">IFERROR(
    XLOOKUP(F2902,
            _xlws.FILTER('Supplier Emission'!$G$55:$G$79,
                   ('Supplier Emission'!$D$55:$D$79=H2902) * ('Supplier Emission'!$F$55:$F$79=$E$2898)),
            _xlws.FILTER('Supplier Emission'!$J$55:$J$79,
                   ('Supplier Emission'!$D$55:$D$79=H2902) * ('Supplier Emission'!$F$55:$F$79=$E$2898)),
            ""),
    "")</f>
        <v/>
      </c>
      <c r="M2902" s="311" t="str">
        <f t="array" ref="M2902">IFERROR(
    XLOOKUP(F2902,
            _xlws.FILTER('Supplier Emission'!$G$55:$G$79,
                   ('Supplier Emission'!$D$55:$D$79=H2902) * ('Supplier Emission'!$F$55:$F$79=$E$2898)),
            _xlws.FILTER('Supplier Emission'!$M$55:$M$79,
                   ('Supplier Emission'!$D$55:$D$79=H2902) * ('Supplier Emission'!$F$55:$F$79=$E$2898)),
            ""),
    "")</f>
        <v/>
      </c>
      <c r="N2902" s="311" t="str">
        <f t="array" ref="N2902">IFERROR(
    XLOOKUP(F2902,
            _xlws.FILTER('Supplier Emission'!$G$55:$G$79,
                   ('Supplier Emission'!$D$55:$D$79=H2902) * ('Supplier Emission'!$F$55:$F$79=$E$2898)),
            _xlws.FILTER('Supplier Emission'!$H$55:$H$79,
                   ('Supplier Emission'!$D$55:$D$79=H2902) * ('Supplier Emission'!$F$55:$F$79=$E$2898)),
            ""),
    "")</f>
        <v/>
      </c>
      <c r="O2902" s="311" t="str">
        <f t="array" ref="O2902">XLOOKUP(1,('Emission Factors'!$E$5:$E$488='GHG emissions calculations'!$F2902)*('Emission Factors'!$H$5:$H$488='GHG emissions calculations'!$H2902),INDEX('Emission Factors'!$E$5:$T$488,0,MATCH('GHG emissions calculations'!O$6,'Emission Factors'!$E$5:$T$5,0)),"",0)</f>
        <v>Ordinateur/fixe/Bureautique</v>
      </c>
      <c r="P2902" s="313">
        <f t="array" ref="P2902">IFERROR(
    INDEX('Emission Factors'!$E$5:$P$488,
          MATCH(1,
                ('Emission Factors'!$E$5:$E$488 = 'GHG emissions calculations'!$F2902) *
                ('Emission Factors'!$H$5:$H$488 = 'GHG emissions calculations'!$H2902),
                0),
          MATCH('GHG emissions calculations'!P$6,'Emission Factors'!$E$5:$P$5,0)),
    "")</f>
        <v>169</v>
      </c>
      <c r="Q2902" s="311" t="str">
        <f t="array" ref="Q2902">IFERROR(
    IF(
        INDEX('Emission Factors'!$E$5:$P$488,
              MATCH(1,
                    ('Emission Factors'!$E$5:$E$488 = 'GHG emissions calculations'!$F2902) *
                    ('Emission Factors'!$H$5:$H$488 = 'GHG emissions calculations'!$H2902),
                    0),
              MATCH('GHG emissions calculations'!Q$6, 'Emission Factors'!$E$5:$P$5, 0)) &lt;&gt; "",
        INDEX('Emission Factors'!$E$5:$P$488,
              MATCH(1,
                    ('Emission Factors'!$E$5:$E$488 = 'GHG emissions calculations'!$F2902) *
                    ('Emission Factors'!$H$5:$H$488 = 'GHG emissions calculations'!$H2902),
                    0),
              MATCH('GHG emissions calculations'!Q$6, 'Emission Factors'!$E$5:$P$5, 0)),
        ""),
    "")</f>
        <v>kgCO2e/item</v>
      </c>
      <c r="R2902" s="311" t="str">
        <f t="array" ref="R2902">IFERROR(
    IF(
        INDEX('Emission Factors'!$E$5:$R$488,
              MATCH(1,
                    ('Emission Factors'!$E$5:$E$488 = 'GHG emissions calculations'!$F2902) *
                    ('Emission Factors'!$H$5:$H$488 = 'GHG emissions calculations'!$H2902),
                    0),
              MATCH('GHG emissions calculations'!R$6, 'Emission Factors'!$E$5:$R$5, 0)) &lt;&gt; "",
        INDEX('Emission Factors'!$E$5:$R$488,
              MATCH(1,
                    ('Emission Factors'!$E$5:$E$488 = 'GHG emissions calculations'!$F2902) *
                    ('Emission Factors'!$H$5:$H$488 = 'GHG emissions calculations'!$H2902),
                    0),
              MATCH('GHG emissions calculations'!R$6, 'Emission Factors'!$E$5:$R$5, 0)),
        ""),
    "")</f>
        <v>Europe</v>
      </c>
      <c r="S2902" s="312">
        <f t="shared" si="5"/>
        <v>0</v>
      </c>
      <c r="T2902" s="23"/>
    </row>
    <row r="2903" ht="15.75" customHeight="1" outlineLevel="2">
      <c r="A2903" s="23"/>
      <c r="B2903" s="71"/>
      <c r="C2903" s="71"/>
      <c r="D2903" s="71"/>
      <c r="E2903" s="314"/>
      <c r="F2903" s="316" t="str">
        <f>Lists!BB31</f>
        <v>Desktop - Global or unspecified region</v>
      </c>
      <c r="G2903" s="311" t="str">
        <f t="array" ref="G2903">XLOOKUP(1,('Emission Factors'!$E$5:$E$488='GHG emissions calculations'!$F2903)*('Emission Factors'!$H$5:$H$488='GHG emissions calculations'!$H2903),INDEX('Emission Factors'!$E$5:$T$488,0,MATCH('GHG emissions calculations'!G$2670,'Emission Factors'!$E$5:$T$5,0)),"",0)</f>
        <v/>
      </c>
      <c r="H2903" s="316" t="s">
        <v>237</v>
      </c>
      <c r="I2903" s="312" t="str">
        <f>IF(
    SUMIFS('Import data'!$L$25:$L$80,
           'Import data'!$J$25:$J$80, F2903,
           'Import data'!$G$25:$G$80, 'GHG emissions calculations'!$H2903,
           'Import data'!$I$25:$I$80,$E$2672) &lt;&gt; 0,
    SUMIFS('Import data'!$L$25:$L$80,
           'Import data'!$J$25:$J$80, F2903,
           'Import data'!$G$25:$G$80, 'GHG emissions calculations'!$H2903,
           'Import data'!$I$25:$I$80,$E$2672),
    ""
)</f>
        <v/>
      </c>
      <c r="J2903" s="311" t="str">
        <f t="array" ref="J2903">IF(
    XLOOKUP(F2903, 'Import data'!$J$26:$J$47, 'Import data'!$M$26:$M$47, "", 0) = "Please add the region-specific supplier emission factor or choose a different region available in the IAEG database.",
    "",
    XLOOKUP(F2903, 'Import data'!$J$26:$J$47, 'Import data'!$M$26:$M$47, "", 0)
)</f>
        <v/>
      </c>
      <c r="K2903" s="311" t="str">
        <f t="array" ref="K2903">IFERROR(
    XLOOKUP(F2903,
            _xlws.FILTER('Supplier Emission'!$G$55:$G$79,
                   ('Supplier Emission'!$D$55:$D$79=H2903) * ('Supplier Emission'!$F$55:$F$79=$E$2898)),
            _xlws.FILTER('Supplier Emission'!$I$55:$I$79,
                   ('Supplier Emission'!$D$55:$D$79=H2903) * ('Supplier Emission'!$F$55:$F$79=$E$2898)),
            ""),
    "")</f>
        <v/>
      </c>
      <c r="L2903" s="311" t="str">
        <f t="array" ref="L2903">IFERROR(
    XLOOKUP(F2903,
            _xlws.FILTER('Supplier Emission'!$G$55:$G$79,
                   ('Supplier Emission'!$D$55:$D$79=H2903) * ('Supplier Emission'!$F$55:$F$79=$E$2898)),
            _xlws.FILTER('Supplier Emission'!$J$55:$J$79,
                   ('Supplier Emission'!$D$55:$D$79=H2903) * ('Supplier Emission'!$F$55:$F$79=$E$2898)),
            ""),
    "")</f>
        <v/>
      </c>
      <c r="M2903" s="311" t="str">
        <f t="array" ref="M2903">IFERROR(
    XLOOKUP(F2903,
            _xlws.FILTER('Supplier Emission'!$G$55:$G$79,
                   ('Supplier Emission'!$D$55:$D$79=H2903) * ('Supplier Emission'!$F$55:$F$79=$E$2898)),
            _xlws.FILTER('Supplier Emission'!$M$55:$M$79,
                   ('Supplier Emission'!$D$55:$D$79=H2903) * ('Supplier Emission'!$F$55:$F$79=$E$2898)),
            ""),
    "")</f>
        <v/>
      </c>
      <c r="N2903" s="311" t="str">
        <f t="array" ref="N2903">IFERROR(
    XLOOKUP(F2903,
            _xlws.FILTER('Supplier Emission'!$G$55:$G$79,
                   ('Supplier Emission'!$D$55:$D$79=H2903) * ('Supplier Emission'!$F$55:$F$79=$E$2898)),
            _xlws.FILTER('Supplier Emission'!$H$55:$H$79,
                   ('Supplier Emission'!$D$55:$D$79=H2903) * ('Supplier Emission'!$F$55:$F$79=$E$2898)),
            ""),
    "")</f>
        <v/>
      </c>
      <c r="O2903" s="311" t="str">
        <f t="array" ref="O2903">XLOOKUP(1,('Emission Factors'!$E$5:$E$488='GHG emissions calculations'!$F2903)*('Emission Factors'!$H$5:$H$488='GHG emissions calculations'!$H2903),INDEX('Emission Factors'!$E$5:$T$488,0,MATCH('GHG emissions calculations'!O$6,'Emission Factors'!$E$5:$T$5,0)),"",0)</f>
        <v/>
      </c>
      <c r="P2903" s="313" t="str">
        <f t="array" ref="P2903">IFERROR(
    INDEX('Emission Factors'!$E$5:$P$488,
          MATCH(1,
                ('Emission Factors'!$E$5:$E$488 = 'GHG emissions calculations'!$F2903) *
                ('Emission Factors'!$H$5:$H$488 = 'GHG emissions calculations'!$H2903),
                0),
          MATCH('GHG emissions calculations'!P$6,'Emission Factors'!$E$5:$P$5,0)),
    "")</f>
        <v/>
      </c>
      <c r="Q2903" s="311" t="str">
        <f t="array" ref="Q2903">IFERROR(
    IF(
        INDEX('Emission Factors'!$E$5:$P$488,
              MATCH(1,
                    ('Emission Factors'!$E$5:$E$488 = 'GHG emissions calculations'!$F2903) *
                    ('Emission Factors'!$H$5:$H$488 = 'GHG emissions calculations'!$H2903),
                    0),
              MATCH('GHG emissions calculations'!Q$6, 'Emission Factors'!$E$5:$P$5, 0)) &lt;&gt; "",
        INDEX('Emission Factors'!$E$5:$P$488,
              MATCH(1,
                    ('Emission Factors'!$E$5:$E$488 = 'GHG emissions calculations'!$F2903) *
                    ('Emission Factors'!$H$5:$H$488 = 'GHG emissions calculations'!$H2903),
                    0),
              MATCH('GHG emissions calculations'!Q$6, 'Emission Factors'!$E$5:$P$5, 0)),
        ""),
    "")</f>
        <v/>
      </c>
      <c r="R2903" s="311" t="str">
        <f t="array" ref="R2903">IFERROR(
    IF(
        INDEX('Emission Factors'!$E$5:$R$488,
              MATCH(1,
                    ('Emission Factors'!$E$5:$E$488 = 'GHG emissions calculations'!$F2903) *
                    ('Emission Factors'!$H$5:$H$488 = 'GHG emissions calculations'!$H2903),
                    0),
              MATCH('GHG emissions calculations'!R$6, 'Emission Factors'!$E$5:$R$5, 0)) &lt;&gt; "",
        INDEX('Emission Factors'!$E$5:$R$488,
              MATCH(1,
                    ('Emission Factors'!$E$5:$E$488 = 'GHG emissions calculations'!$F2903) *
                    ('Emission Factors'!$H$5:$H$488 = 'GHG emissions calculations'!$H2903),
                    0),
              MATCH('GHG emissions calculations'!R$6, 'Emission Factors'!$E$5:$R$5, 0)),
        ""),
    "")</f>
        <v/>
      </c>
      <c r="S2903" s="312">
        <f t="shared" si="5"/>
        <v>0</v>
      </c>
      <c r="T2903" s="23"/>
    </row>
    <row r="2904" ht="15.75" customHeight="1" outlineLevel="2">
      <c r="A2904" s="23"/>
      <c r="B2904" s="71"/>
      <c r="C2904" s="71"/>
      <c r="D2904" s="71"/>
      <c r="E2904" s="314"/>
      <c r="F2904" s="316" t="str">
        <f>Lists!BB30</f>
        <v>Desktop - Middle East</v>
      </c>
      <c r="G2904" s="311" t="str">
        <f t="array" ref="G2904">XLOOKUP(1,('Emission Factors'!$E$5:$E$488='GHG emissions calculations'!$F2904)*('Emission Factors'!$H$5:$H$488='GHG emissions calculations'!$H2904),INDEX('Emission Factors'!$E$5:$T$488,0,MATCH('GHG emissions calculations'!G$2670,'Emission Factors'!$E$5:$T$5,0)),"",0)</f>
        <v/>
      </c>
      <c r="H2904" s="316" t="s">
        <v>237</v>
      </c>
      <c r="I2904" s="312" t="str">
        <f>IF(
    SUMIFS('Import data'!$L$25:$L$80,
           'Import data'!$J$25:$J$80, F2904,
           'Import data'!$G$25:$G$80, 'GHG emissions calculations'!$H2904,
           'Import data'!$I$25:$I$80,$E$2672) &lt;&gt; 0,
    SUMIFS('Import data'!$L$25:$L$80,
           'Import data'!$J$25:$J$80, F2904,
           'Import data'!$G$25:$G$80, 'GHG emissions calculations'!$H2904,
           'Import data'!$I$25:$I$80,$E$2672),
    ""
)</f>
        <v/>
      </c>
      <c r="J2904" s="311" t="str">
        <f t="array" ref="J2904">IF(
    XLOOKUP(F2904, 'Import data'!$J$26:$J$47, 'Import data'!$M$26:$M$47, "", 0) = "Please add the region-specific supplier emission factor or choose a different region available in the IAEG database.",
    "",
    XLOOKUP(F2904, 'Import data'!$J$26:$J$47, 'Import data'!$M$26:$M$47, "", 0)
)</f>
        <v/>
      </c>
      <c r="K2904" s="311" t="str">
        <f t="array" ref="K2904">IFERROR(
    XLOOKUP(F2904,
            _xlws.FILTER('Supplier Emission'!$G$55:$G$79,
                   ('Supplier Emission'!$D$55:$D$79=H2904) * ('Supplier Emission'!$F$55:$F$79=$E$2898)),
            _xlws.FILTER('Supplier Emission'!$I$55:$I$79,
                   ('Supplier Emission'!$D$55:$D$79=H2904) * ('Supplier Emission'!$F$55:$F$79=$E$2898)),
            ""),
    "")</f>
        <v/>
      </c>
      <c r="L2904" s="311" t="str">
        <f t="array" ref="L2904">IFERROR(
    XLOOKUP(F2904,
            _xlws.FILTER('Supplier Emission'!$G$55:$G$79,
                   ('Supplier Emission'!$D$55:$D$79=H2904) * ('Supplier Emission'!$F$55:$F$79=$E$2898)),
            _xlws.FILTER('Supplier Emission'!$J$55:$J$79,
                   ('Supplier Emission'!$D$55:$D$79=H2904) * ('Supplier Emission'!$F$55:$F$79=$E$2898)),
            ""),
    "")</f>
        <v/>
      </c>
      <c r="M2904" s="311" t="str">
        <f t="array" ref="M2904">IFERROR(
    XLOOKUP(F2904,
            _xlws.FILTER('Supplier Emission'!$G$55:$G$79,
                   ('Supplier Emission'!$D$55:$D$79=H2904) * ('Supplier Emission'!$F$55:$F$79=$E$2898)),
            _xlws.FILTER('Supplier Emission'!$M$55:$M$79,
                   ('Supplier Emission'!$D$55:$D$79=H2904) * ('Supplier Emission'!$F$55:$F$79=$E$2898)),
            ""),
    "")</f>
        <v/>
      </c>
      <c r="N2904" s="311" t="str">
        <f t="array" ref="N2904">IFERROR(
    XLOOKUP(F2904,
            _xlws.FILTER('Supplier Emission'!$G$55:$G$79,
                   ('Supplier Emission'!$D$55:$D$79=H2904) * ('Supplier Emission'!$F$55:$F$79=$E$2898)),
            _xlws.FILTER('Supplier Emission'!$H$55:$H$79,
                   ('Supplier Emission'!$D$55:$D$79=H2904) * ('Supplier Emission'!$F$55:$F$79=$E$2898)),
            ""),
    "")</f>
        <v/>
      </c>
      <c r="O2904" s="311" t="str">
        <f t="array" ref="O2904">XLOOKUP(1,('Emission Factors'!$E$5:$E$488='GHG emissions calculations'!$F2904)*('Emission Factors'!$H$5:$H$488='GHG emissions calculations'!$H2904),INDEX('Emission Factors'!$E$5:$T$488,0,MATCH('GHG emissions calculations'!O$6,'Emission Factors'!$E$5:$T$5,0)),"",0)</f>
        <v/>
      </c>
      <c r="P2904" s="313" t="str">
        <f t="array" ref="P2904">IFERROR(
    INDEX('Emission Factors'!$E$5:$P$488,
          MATCH(1,
                ('Emission Factors'!$E$5:$E$488 = 'GHG emissions calculations'!$F2904) *
                ('Emission Factors'!$H$5:$H$488 = 'GHG emissions calculations'!$H2904),
                0),
          MATCH('GHG emissions calculations'!P$6,'Emission Factors'!$E$5:$P$5,0)),
    "")</f>
        <v/>
      </c>
      <c r="Q2904" s="311" t="str">
        <f t="array" ref="Q2904">IFERROR(
    IF(
        INDEX('Emission Factors'!$E$5:$P$488,
              MATCH(1,
                    ('Emission Factors'!$E$5:$E$488 = 'GHG emissions calculations'!$F2904) *
                    ('Emission Factors'!$H$5:$H$488 = 'GHG emissions calculations'!$H2904),
                    0),
              MATCH('GHG emissions calculations'!Q$6, 'Emission Factors'!$E$5:$P$5, 0)) &lt;&gt; "",
        INDEX('Emission Factors'!$E$5:$P$488,
              MATCH(1,
                    ('Emission Factors'!$E$5:$E$488 = 'GHG emissions calculations'!$F2904) *
                    ('Emission Factors'!$H$5:$H$488 = 'GHG emissions calculations'!$H2904),
                    0),
              MATCH('GHG emissions calculations'!Q$6, 'Emission Factors'!$E$5:$P$5, 0)),
        ""),
    "")</f>
        <v/>
      </c>
      <c r="R2904" s="311" t="str">
        <f t="array" ref="R2904">IFERROR(
    IF(
        INDEX('Emission Factors'!$E$5:$R$488,
              MATCH(1,
                    ('Emission Factors'!$E$5:$E$488 = 'GHG emissions calculations'!$F2904) *
                    ('Emission Factors'!$H$5:$H$488 = 'GHG emissions calculations'!$H2904),
                    0),
              MATCH('GHG emissions calculations'!R$6, 'Emission Factors'!$E$5:$R$5, 0)) &lt;&gt; "",
        INDEX('Emission Factors'!$E$5:$R$488,
              MATCH(1,
                    ('Emission Factors'!$E$5:$E$488 = 'GHG emissions calculations'!$F2904) *
                    ('Emission Factors'!$H$5:$H$488 = 'GHG emissions calculations'!$H2904),
                    0),
              MATCH('GHG emissions calculations'!R$6, 'Emission Factors'!$E$5:$R$5, 0)),
        ""),
    "")</f>
        <v/>
      </c>
      <c r="S2904" s="312">
        <f t="shared" si="5"/>
        <v>0</v>
      </c>
      <c r="T2904" s="23"/>
    </row>
    <row r="2905" ht="15.75" customHeight="1" outlineLevel="2">
      <c r="A2905" s="23"/>
      <c r="B2905" s="71"/>
      <c r="C2905" s="71"/>
      <c r="D2905" s="71"/>
      <c r="E2905" s="314"/>
      <c r="F2905" s="316" t="str">
        <f>Lists!BB29</f>
        <v>Desktop - Oceania</v>
      </c>
      <c r="G2905" s="311" t="str">
        <f t="array" ref="G2905">XLOOKUP(1,('Emission Factors'!$E$5:$E$488='GHG emissions calculations'!$F2905)*('Emission Factors'!$H$5:$H$488='GHG emissions calculations'!$H2905),INDEX('Emission Factors'!$E$5:$T$488,0,MATCH('GHG emissions calculations'!G$2670,'Emission Factors'!$E$5:$T$5,0)),"",0)</f>
        <v/>
      </c>
      <c r="H2905" s="316" t="s">
        <v>237</v>
      </c>
      <c r="I2905" s="312" t="str">
        <f>IF(
    SUMIFS('Import data'!$L$25:$L$80,
           'Import data'!$J$25:$J$80, F2905,
           'Import data'!$G$25:$G$80, 'GHG emissions calculations'!$H2905,
           'Import data'!$I$25:$I$80,$E$2672) &lt;&gt; 0,
    SUMIFS('Import data'!$L$25:$L$80,
           'Import data'!$J$25:$J$80, F2905,
           'Import data'!$G$25:$G$80, 'GHG emissions calculations'!$H2905,
           'Import data'!$I$25:$I$80,$E$2672),
    ""
)</f>
        <v/>
      </c>
      <c r="J2905" s="311" t="str">
        <f t="array" ref="J2905">IF(
    XLOOKUP(F2905, 'Import data'!$J$26:$J$47, 'Import data'!$M$26:$M$47, "", 0) = "Please add the region-specific supplier emission factor or choose a different region available in the IAEG database.",
    "",
    XLOOKUP(F2905, 'Import data'!$J$26:$J$47, 'Import data'!$M$26:$M$47, "", 0)
)</f>
        <v/>
      </c>
      <c r="K2905" s="311" t="str">
        <f t="array" ref="K2905">IFERROR(
    XLOOKUP(F2905,
            _xlws.FILTER('Supplier Emission'!$G$55:$G$79,
                   ('Supplier Emission'!$D$55:$D$79=H2905) * ('Supplier Emission'!$F$55:$F$79=$E$2898)),
            _xlws.FILTER('Supplier Emission'!$I$55:$I$79,
                   ('Supplier Emission'!$D$55:$D$79=H2905) * ('Supplier Emission'!$F$55:$F$79=$E$2898)),
            ""),
    "")</f>
        <v/>
      </c>
      <c r="L2905" s="311" t="str">
        <f t="array" ref="L2905">IFERROR(
    XLOOKUP(F2905,
            _xlws.FILTER('Supplier Emission'!$G$55:$G$79,
                   ('Supplier Emission'!$D$55:$D$79=H2905) * ('Supplier Emission'!$F$55:$F$79=$E$2898)),
            _xlws.FILTER('Supplier Emission'!$J$55:$J$79,
                   ('Supplier Emission'!$D$55:$D$79=H2905) * ('Supplier Emission'!$F$55:$F$79=$E$2898)),
            ""),
    "")</f>
        <v/>
      </c>
      <c r="M2905" s="311" t="str">
        <f t="array" ref="M2905">IFERROR(
    XLOOKUP(F2905,
            _xlws.FILTER('Supplier Emission'!$G$55:$G$79,
                   ('Supplier Emission'!$D$55:$D$79=H2905) * ('Supplier Emission'!$F$55:$F$79=$E$2898)),
            _xlws.FILTER('Supplier Emission'!$M$55:$M$79,
                   ('Supplier Emission'!$D$55:$D$79=H2905) * ('Supplier Emission'!$F$55:$F$79=$E$2898)),
            ""),
    "")</f>
        <v/>
      </c>
      <c r="N2905" s="311" t="str">
        <f t="array" ref="N2905">IFERROR(
    XLOOKUP(F2905,
            _xlws.FILTER('Supplier Emission'!$G$55:$G$79,
                   ('Supplier Emission'!$D$55:$D$79=H2905) * ('Supplier Emission'!$F$55:$F$79=$E$2898)),
            _xlws.FILTER('Supplier Emission'!$H$55:$H$79,
                   ('Supplier Emission'!$D$55:$D$79=H2905) * ('Supplier Emission'!$F$55:$F$79=$E$2898)),
            ""),
    "")</f>
        <v/>
      </c>
      <c r="O2905" s="311" t="str">
        <f t="array" ref="O2905">XLOOKUP(1,('Emission Factors'!$E$5:$E$488='GHG emissions calculations'!$F2905)*('Emission Factors'!$H$5:$H$488='GHG emissions calculations'!$H2905),INDEX('Emission Factors'!$E$5:$T$488,0,MATCH('GHG emissions calculations'!O$6,'Emission Factors'!$E$5:$T$5,0)),"",0)</f>
        <v/>
      </c>
      <c r="P2905" s="313" t="str">
        <f t="array" ref="P2905">IFERROR(
    INDEX('Emission Factors'!$E$5:$P$488,
          MATCH(1,
                ('Emission Factors'!$E$5:$E$488 = 'GHG emissions calculations'!$F2905) *
                ('Emission Factors'!$H$5:$H$488 = 'GHG emissions calculations'!$H2905),
                0),
          MATCH('GHG emissions calculations'!P$6,'Emission Factors'!$E$5:$P$5,0)),
    "")</f>
        <v/>
      </c>
      <c r="Q2905" s="311" t="str">
        <f t="array" ref="Q2905">IFERROR(
    IF(
        INDEX('Emission Factors'!$E$5:$P$488,
              MATCH(1,
                    ('Emission Factors'!$E$5:$E$488 = 'GHG emissions calculations'!$F2905) *
                    ('Emission Factors'!$H$5:$H$488 = 'GHG emissions calculations'!$H2905),
                    0),
              MATCH('GHG emissions calculations'!Q$6, 'Emission Factors'!$E$5:$P$5, 0)) &lt;&gt; "",
        INDEX('Emission Factors'!$E$5:$P$488,
              MATCH(1,
                    ('Emission Factors'!$E$5:$E$488 = 'GHG emissions calculations'!$F2905) *
                    ('Emission Factors'!$H$5:$H$488 = 'GHG emissions calculations'!$H2905),
                    0),
              MATCH('GHG emissions calculations'!Q$6, 'Emission Factors'!$E$5:$P$5, 0)),
        ""),
    "")</f>
        <v/>
      </c>
      <c r="R2905" s="311" t="str">
        <f t="array" ref="R2905">IFERROR(
    IF(
        INDEX('Emission Factors'!$E$5:$R$488,
              MATCH(1,
                    ('Emission Factors'!$E$5:$E$488 = 'GHG emissions calculations'!$F2905) *
                    ('Emission Factors'!$H$5:$H$488 = 'GHG emissions calculations'!$H2905),
                    0),
              MATCH('GHG emissions calculations'!R$6, 'Emission Factors'!$E$5:$R$5, 0)) &lt;&gt; "",
        INDEX('Emission Factors'!$E$5:$R$488,
              MATCH(1,
                    ('Emission Factors'!$E$5:$E$488 = 'GHG emissions calculations'!$F2905) *
                    ('Emission Factors'!$H$5:$H$488 = 'GHG emissions calculations'!$H2905),
                    0),
              MATCH('GHG emissions calculations'!R$6, 'Emission Factors'!$E$5:$R$5, 0)),
        ""),
    "")</f>
        <v/>
      </c>
      <c r="S2905" s="312">
        <f t="shared" si="5"/>
        <v>0</v>
      </c>
      <c r="T2905" s="23"/>
    </row>
    <row r="2906" ht="15.75" customHeight="1" outlineLevel="2">
      <c r="A2906" s="23"/>
      <c r="B2906" s="71"/>
      <c r="C2906" s="71"/>
      <c r="D2906" s="71"/>
      <c r="E2906" s="314"/>
      <c r="F2906" s="316" t="str">
        <f>Lists!BB34</f>
        <v>Desktop, high performance - Africa</v>
      </c>
      <c r="G2906" s="311" t="str">
        <f t="array" ref="G2906">XLOOKUP(1,('Emission Factors'!$E$5:$E$488='GHG emissions calculations'!$F2906)*('Emission Factors'!$H$5:$H$488='GHG emissions calculations'!$H2906),INDEX('Emission Factors'!$E$5:$T$488,0,MATCH('GHG emissions calculations'!G$2670,'Emission Factors'!$E$5:$T$5,0)),"",0)</f>
        <v/>
      </c>
      <c r="H2906" s="316" t="s">
        <v>237</v>
      </c>
      <c r="I2906" s="312" t="str">
        <f>IF(
    SUMIFS('Import data'!$L$25:$L$80,
           'Import data'!$J$25:$J$80, F2906,
           'Import data'!$G$25:$G$80, 'GHG emissions calculations'!$H2906,
           'Import data'!$I$25:$I$80,$E$2672) &lt;&gt; 0,
    SUMIFS('Import data'!$L$25:$L$80,
           'Import data'!$J$25:$J$80, F2906,
           'Import data'!$G$25:$G$80, 'GHG emissions calculations'!$H2906,
           'Import data'!$I$25:$I$80,$E$2672),
    ""
)</f>
        <v/>
      </c>
      <c r="J2906" s="311" t="str">
        <f t="array" ref="J2906">IF(
    XLOOKUP(F2906, 'Import data'!$J$26:$J$47, 'Import data'!$M$26:$M$47, "", 0) = "Please add the region-specific supplier emission factor or choose a different region available in the IAEG database.",
    "",
    XLOOKUP(F2906, 'Import data'!$J$26:$J$47, 'Import data'!$M$26:$M$47, "", 0)
)</f>
        <v/>
      </c>
      <c r="K2906" s="311" t="str">
        <f t="array" ref="K2906">IFERROR(
    XLOOKUP(F2906,
            _xlws.FILTER('Supplier Emission'!$G$55:$G$79,
                   ('Supplier Emission'!$D$55:$D$79=H2906) * ('Supplier Emission'!$F$55:$F$79=$E$2898)),
            _xlws.FILTER('Supplier Emission'!$I$55:$I$79,
                   ('Supplier Emission'!$D$55:$D$79=H2906) * ('Supplier Emission'!$F$55:$F$79=$E$2898)),
            ""),
    "")</f>
        <v/>
      </c>
      <c r="L2906" s="311" t="str">
        <f t="array" ref="L2906">IFERROR(
    XLOOKUP(F2906,
            _xlws.FILTER('Supplier Emission'!$G$55:$G$79,
                   ('Supplier Emission'!$D$55:$D$79=H2906) * ('Supplier Emission'!$F$55:$F$79=$E$2898)),
            _xlws.FILTER('Supplier Emission'!$J$55:$J$79,
                   ('Supplier Emission'!$D$55:$D$79=H2906) * ('Supplier Emission'!$F$55:$F$79=$E$2898)),
            ""),
    "")</f>
        <v/>
      </c>
      <c r="M2906" s="311" t="str">
        <f t="array" ref="M2906">IFERROR(
    XLOOKUP(F2906,
            _xlws.FILTER('Supplier Emission'!$G$55:$G$79,
                   ('Supplier Emission'!$D$55:$D$79=H2906) * ('Supplier Emission'!$F$55:$F$79=$E$2898)),
            _xlws.FILTER('Supplier Emission'!$M$55:$M$79,
                   ('Supplier Emission'!$D$55:$D$79=H2906) * ('Supplier Emission'!$F$55:$F$79=$E$2898)),
            ""),
    "")</f>
        <v/>
      </c>
      <c r="N2906" s="311" t="str">
        <f t="array" ref="N2906">IFERROR(
    XLOOKUP(F2906,
            _xlws.FILTER('Supplier Emission'!$G$55:$G$79,
                   ('Supplier Emission'!$D$55:$D$79=H2906) * ('Supplier Emission'!$F$55:$F$79=$E$2898)),
            _xlws.FILTER('Supplier Emission'!$H$55:$H$79,
                   ('Supplier Emission'!$D$55:$D$79=H2906) * ('Supplier Emission'!$F$55:$F$79=$E$2898)),
            ""),
    "")</f>
        <v/>
      </c>
      <c r="O2906" s="311" t="str">
        <f t="array" ref="O2906">XLOOKUP(1,('Emission Factors'!$E$5:$E$488='GHG emissions calculations'!$F2906)*('Emission Factors'!$H$5:$H$488='GHG emissions calculations'!$H2906),INDEX('Emission Factors'!$E$5:$T$488,0,MATCH('GHG emissions calculations'!O$6,'Emission Factors'!$E$5:$T$5,0)),"",0)</f>
        <v/>
      </c>
      <c r="P2906" s="313" t="str">
        <f t="array" ref="P2906">IFERROR(
    INDEX('Emission Factors'!$E$5:$P$488,
          MATCH(1,
                ('Emission Factors'!$E$5:$E$488 = 'GHG emissions calculations'!$F2906) *
                ('Emission Factors'!$H$5:$H$488 = 'GHG emissions calculations'!$H2906),
                0),
          MATCH('GHG emissions calculations'!P$6,'Emission Factors'!$E$5:$P$5,0)),
    "")</f>
        <v/>
      </c>
      <c r="Q2906" s="311" t="str">
        <f t="array" ref="Q2906">IFERROR(
    IF(
        INDEX('Emission Factors'!$E$5:$P$488,
              MATCH(1,
                    ('Emission Factors'!$E$5:$E$488 = 'GHG emissions calculations'!$F2906) *
                    ('Emission Factors'!$H$5:$H$488 = 'GHG emissions calculations'!$H2906),
                    0),
              MATCH('GHG emissions calculations'!Q$6, 'Emission Factors'!$E$5:$P$5, 0)) &lt;&gt; "",
        INDEX('Emission Factors'!$E$5:$P$488,
              MATCH(1,
                    ('Emission Factors'!$E$5:$E$488 = 'GHG emissions calculations'!$F2906) *
                    ('Emission Factors'!$H$5:$H$488 = 'GHG emissions calculations'!$H2906),
                    0),
              MATCH('GHG emissions calculations'!Q$6, 'Emission Factors'!$E$5:$P$5, 0)),
        ""),
    "")</f>
        <v/>
      </c>
      <c r="R2906" s="311" t="str">
        <f t="array" ref="R2906">IFERROR(
    IF(
        INDEX('Emission Factors'!$E$5:$R$488,
              MATCH(1,
                    ('Emission Factors'!$E$5:$E$488 = 'GHG emissions calculations'!$F2906) *
                    ('Emission Factors'!$H$5:$H$488 = 'GHG emissions calculations'!$H2906),
                    0),
              MATCH('GHG emissions calculations'!R$6, 'Emission Factors'!$E$5:$R$5, 0)) &lt;&gt; "",
        INDEX('Emission Factors'!$E$5:$R$488,
              MATCH(1,
                    ('Emission Factors'!$E$5:$E$488 = 'GHG emissions calculations'!$F2906) *
                    ('Emission Factors'!$H$5:$H$488 = 'GHG emissions calculations'!$H2906),
                    0),
              MATCH('GHG emissions calculations'!R$6, 'Emission Factors'!$E$5:$R$5, 0)),
        ""),
    "")</f>
        <v/>
      </c>
      <c r="S2906" s="312">
        <f t="shared" si="5"/>
        <v>0</v>
      </c>
      <c r="T2906" s="23"/>
    </row>
    <row r="2907" ht="15.75" customHeight="1" outlineLevel="2">
      <c r="A2907" s="23"/>
      <c r="B2907" s="71"/>
      <c r="C2907" s="71"/>
      <c r="D2907" s="71"/>
      <c r="E2907" s="314"/>
      <c r="F2907" s="316" t="str">
        <f>Lists!BB32</f>
        <v>Desktop, high performance - America</v>
      </c>
      <c r="G2907" s="311" t="str">
        <f t="array" ref="G2907">XLOOKUP(1,('Emission Factors'!$E$5:$E$488='GHG emissions calculations'!$F2907)*('Emission Factors'!$H$5:$H$488='GHG emissions calculations'!$H2907),INDEX('Emission Factors'!$E$5:$T$488,0,MATCH('GHG emissions calculations'!G$2670,'Emission Factors'!$E$5:$T$5,0)),"",0)</f>
        <v/>
      </c>
      <c r="H2907" s="316" t="s">
        <v>237</v>
      </c>
      <c r="I2907" s="312" t="str">
        <f>IF(
    SUMIFS('Import data'!$L$25:$L$80,
           'Import data'!$J$25:$J$80, F2907,
           'Import data'!$G$25:$G$80, 'GHG emissions calculations'!$H2907,
           'Import data'!$I$25:$I$80,$E$2672) &lt;&gt; 0,
    SUMIFS('Import data'!$L$25:$L$80,
           'Import data'!$J$25:$J$80, F2907,
           'Import data'!$G$25:$G$80, 'GHG emissions calculations'!$H2907,
           'Import data'!$I$25:$I$80,$E$2672),
    ""
)</f>
        <v/>
      </c>
      <c r="J2907" s="311" t="str">
        <f t="array" ref="J2907">IF(
    XLOOKUP(F2907, 'Import data'!$J$26:$J$47, 'Import data'!$M$26:$M$47, "", 0) = "Please add the region-specific supplier emission factor or choose a different region available in the IAEG database.",
    "",
    XLOOKUP(F2907, 'Import data'!$J$26:$J$47, 'Import data'!$M$26:$M$47, "", 0)
)</f>
        <v/>
      </c>
      <c r="K2907" s="311" t="str">
        <f t="array" ref="K2907">IFERROR(
    XLOOKUP(F2907,
            _xlws.FILTER('Supplier Emission'!$G$55:$G$79,
                   ('Supplier Emission'!$D$55:$D$79=H2907) * ('Supplier Emission'!$F$55:$F$79=$E$2898)),
            _xlws.FILTER('Supplier Emission'!$I$55:$I$79,
                   ('Supplier Emission'!$D$55:$D$79=H2907) * ('Supplier Emission'!$F$55:$F$79=$E$2898)),
            ""),
    "")</f>
        <v/>
      </c>
      <c r="L2907" s="311" t="str">
        <f t="array" ref="L2907">IFERROR(
    XLOOKUP(F2907,
            _xlws.FILTER('Supplier Emission'!$G$55:$G$79,
                   ('Supplier Emission'!$D$55:$D$79=H2907) * ('Supplier Emission'!$F$55:$F$79=$E$2898)),
            _xlws.FILTER('Supplier Emission'!$J$55:$J$79,
                   ('Supplier Emission'!$D$55:$D$79=H2907) * ('Supplier Emission'!$F$55:$F$79=$E$2898)),
            ""),
    "")</f>
        <v/>
      </c>
      <c r="M2907" s="311" t="str">
        <f t="array" ref="M2907">IFERROR(
    XLOOKUP(F2907,
            _xlws.FILTER('Supplier Emission'!$G$55:$G$79,
                   ('Supplier Emission'!$D$55:$D$79=H2907) * ('Supplier Emission'!$F$55:$F$79=$E$2898)),
            _xlws.FILTER('Supplier Emission'!$M$55:$M$79,
                   ('Supplier Emission'!$D$55:$D$79=H2907) * ('Supplier Emission'!$F$55:$F$79=$E$2898)),
            ""),
    "")</f>
        <v/>
      </c>
      <c r="N2907" s="311" t="str">
        <f t="array" ref="N2907">IFERROR(
    XLOOKUP(F2907,
            _xlws.FILTER('Supplier Emission'!$G$55:$G$79,
                   ('Supplier Emission'!$D$55:$D$79=H2907) * ('Supplier Emission'!$F$55:$F$79=$E$2898)),
            _xlws.FILTER('Supplier Emission'!$H$55:$H$79,
                   ('Supplier Emission'!$D$55:$D$79=H2907) * ('Supplier Emission'!$F$55:$F$79=$E$2898)),
            ""),
    "")</f>
        <v/>
      </c>
      <c r="O2907" s="311" t="str">
        <f t="array" ref="O2907">XLOOKUP(1,('Emission Factors'!$E$5:$E$488='GHG emissions calculations'!$F2907)*('Emission Factors'!$H$5:$H$488='GHG emissions calculations'!$H2907),INDEX('Emission Factors'!$E$5:$T$488,0,MATCH('GHG emissions calculations'!O$6,'Emission Factors'!$E$5:$T$5,0)),"",0)</f>
        <v/>
      </c>
      <c r="P2907" s="313" t="str">
        <f t="array" ref="P2907">IFERROR(
    INDEX('Emission Factors'!$E$5:$P$488,
          MATCH(1,
                ('Emission Factors'!$E$5:$E$488 = 'GHG emissions calculations'!$F2907) *
                ('Emission Factors'!$H$5:$H$488 = 'GHG emissions calculations'!$H2907),
                0),
          MATCH('GHG emissions calculations'!P$6,'Emission Factors'!$E$5:$P$5,0)),
    "")</f>
        <v/>
      </c>
      <c r="Q2907" s="311" t="str">
        <f t="array" ref="Q2907">IFERROR(
    IF(
        INDEX('Emission Factors'!$E$5:$P$488,
              MATCH(1,
                    ('Emission Factors'!$E$5:$E$488 = 'GHG emissions calculations'!$F2907) *
                    ('Emission Factors'!$H$5:$H$488 = 'GHG emissions calculations'!$H2907),
                    0),
              MATCH('GHG emissions calculations'!Q$6, 'Emission Factors'!$E$5:$P$5, 0)) &lt;&gt; "",
        INDEX('Emission Factors'!$E$5:$P$488,
              MATCH(1,
                    ('Emission Factors'!$E$5:$E$488 = 'GHG emissions calculations'!$F2907) *
                    ('Emission Factors'!$H$5:$H$488 = 'GHG emissions calculations'!$H2907),
                    0),
              MATCH('GHG emissions calculations'!Q$6, 'Emission Factors'!$E$5:$P$5, 0)),
        ""),
    "")</f>
        <v/>
      </c>
      <c r="R2907" s="311" t="str">
        <f t="array" ref="R2907">IFERROR(
    IF(
        INDEX('Emission Factors'!$E$5:$R$488,
              MATCH(1,
                    ('Emission Factors'!$E$5:$E$488 = 'GHG emissions calculations'!$F2907) *
                    ('Emission Factors'!$H$5:$H$488 = 'GHG emissions calculations'!$H2907),
                    0),
              MATCH('GHG emissions calculations'!R$6, 'Emission Factors'!$E$5:$R$5, 0)) &lt;&gt; "",
        INDEX('Emission Factors'!$E$5:$R$488,
              MATCH(1,
                    ('Emission Factors'!$E$5:$E$488 = 'GHG emissions calculations'!$F2907) *
                    ('Emission Factors'!$H$5:$H$488 = 'GHG emissions calculations'!$H2907),
                    0),
              MATCH('GHG emissions calculations'!R$6, 'Emission Factors'!$E$5:$R$5, 0)),
        ""),
    "")</f>
        <v/>
      </c>
      <c r="S2907" s="312">
        <f t="shared" si="5"/>
        <v>0</v>
      </c>
      <c r="T2907" s="23"/>
    </row>
    <row r="2908" ht="15.75" customHeight="1" outlineLevel="2">
      <c r="A2908" s="23"/>
      <c r="B2908" s="71"/>
      <c r="C2908" s="71"/>
      <c r="D2908" s="71"/>
      <c r="E2908" s="314"/>
      <c r="F2908" s="316" t="str">
        <f>Lists!BB35</f>
        <v>Desktop, high performance - Asia</v>
      </c>
      <c r="G2908" s="311" t="str">
        <f t="array" ref="G2908">XLOOKUP(1,('Emission Factors'!$E$5:$E$488='GHG emissions calculations'!$F2908)*('Emission Factors'!$H$5:$H$488='GHG emissions calculations'!$H2908),INDEX('Emission Factors'!$E$5:$T$488,0,MATCH('GHG emissions calculations'!G$2670,'Emission Factors'!$E$5:$T$5,0)),"",0)</f>
        <v/>
      </c>
      <c r="H2908" s="316" t="s">
        <v>237</v>
      </c>
      <c r="I2908" s="312" t="str">
        <f>IF(
    SUMIFS('Import data'!$L$25:$L$80,
           'Import data'!$J$25:$J$80, F2908,
           'Import data'!$G$25:$G$80, 'GHG emissions calculations'!$H2908,
           'Import data'!$I$25:$I$80,$E$2672) &lt;&gt; 0,
    SUMIFS('Import data'!$L$25:$L$80,
           'Import data'!$J$25:$J$80, F2908,
           'Import data'!$G$25:$G$80, 'GHG emissions calculations'!$H2908,
           'Import data'!$I$25:$I$80,$E$2672),
    ""
)</f>
        <v/>
      </c>
      <c r="J2908" s="311" t="str">
        <f t="array" ref="J2908">IF(
    XLOOKUP(F2908, 'Import data'!$J$26:$J$47, 'Import data'!$M$26:$M$47, "", 0) = "Please add the region-specific supplier emission factor or choose a different region available in the IAEG database.",
    "",
    XLOOKUP(F2908, 'Import data'!$J$26:$J$47, 'Import data'!$M$26:$M$47, "", 0)
)</f>
        <v/>
      </c>
      <c r="K2908" s="311" t="str">
        <f t="array" ref="K2908">IFERROR(
    XLOOKUP(F2908,
            _xlws.FILTER('Supplier Emission'!$G$55:$G$79,
                   ('Supplier Emission'!$D$55:$D$79=H2908) * ('Supplier Emission'!$F$55:$F$79=$E$2898)),
            _xlws.FILTER('Supplier Emission'!$I$55:$I$79,
                   ('Supplier Emission'!$D$55:$D$79=H2908) * ('Supplier Emission'!$F$55:$F$79=$E$2898)),
            ""),
    "")</f>
        <v/>
      </c>
      <c r="L2908" s="311" t="str">
        <f t="array" ref="L2908">IFERROR(
    XLOOKUP(F2908,
            _xlws.FILTER('Supplier Emission'!$G$55:$G$79,
                   ('Supplier Emission'!$D$55:$D$79=H2908) * ('Supplier Emission'!$F$55:$F$79=$E$2898)),
            _xlws.FILTER('Supplier Emission'!$J$55:$J$79,
                   ('Supplier Emission'!$D$55:$D$79=H2908) * ('Supplier Emission'!$F$55:$F$79=$E$2898)),
            ""),
    "")</f>
        <v/>
      </c>
      <c r="M2908" s="311" t="str">
        <f t="array" ref="M2908">IFERROR(
    XLOOKUP(F2908,
            _xlws.FILTER('Supplier Emission'!$G$55:$G$79,
                   ('Supplier Emission'!$D$55:$D$79=H2908) * ('Supplier Emission'!$F$55:$F$79=$E$2898)),
            _xlws.FILTER('Supplier Emission'!$M$55:$M$79,
                   ('Supplier Emission'!$D$55:$D$79=H2908) * ('Supplier Emission'!$F$55:$F$79=$E$2898)),
            ""),
    "")</f>
        <v/>
      </c>
      <c r="N2908" s="311" t="str">
        <f t="array" ref="N2908">IFERROR(
    XLOOKUP(F2908,
            _xlws.FILTER('Supplier Emission'!$G$55:$G$79,
                   ('Supplier Emission'!$D$55:$D$79=H2908) * ('Supplier Emission'!$F$55:$F$79=$E$2898)),
            _xlws.FILTER('Supplier Emission'!$H$55:$H$79,
                   ('Supplier Emission'!$D$55:$D$79=H2908) * ('Supplier Emission'!$F$55:$F$79=$E$2898)),
            ""),
    "")</f>
        <v/>
      </c>
      <c r="O2908" s="311" t="str">
        <f t="array" ref="O2908">XLOOKUP(1,('Emission Factors'!$E$5:$E$488='GHG emissions calculations'!$F2908)*('Emission Factors'!$H$5:$H$488='GHG emissions calculations'!$H2908),INDEX('Emission Factors'!$E$5:$T$488,0,MATCH('GHG emissions calculations'!O$6,'Emission Factors'!$E$5:$T$5,0)),"",0)</f>
        <v/>
      </c>
      <c r="P2908" s="313" t="str">
        <f t="array" ref="P2908">IFERROR(
    INDEX('Emission Factors'!$E$5:$P$488,
          MATCH(1,
                ('Emission Factors'!$E$5:$E$488 = 'GHG emissions calculations'!$F2908) *
                ('Emission Factors'!$H$5:$H$488 = 'GHG emissions calculations'!$H2908),
                0),
          MATCH('GHG emissions calculations'!P$6,'Emission Factors'!$E$5:$P$5,0)),
    "")</f>
        <v/>
      </c>
      <c r="Q2908" s="311" t="str">
        <f t="array" ref="Q2908">IFERROR(
    IF(
        INDEX('Emission Factors'!$E$5:$P$488,
              MATCH(1,
                    ('Emission Factors'!$E$5:$E$488 = 'GHG emissions calculations'!$F2908) *
                    ('Emission Factors'!$H$5:$H$488 = 'GHG emissions calculations'!$H2908),
                    0),
              MATCH('GHG emissions calculations'!Q$6, 'Emission Factors'!$E$5:$P$5, 0)) &lt;&gt; "",
        INDEX('Emission Factors'!$E$5:$P$488,
              MATCH(1,
                    ('Emission Factors'!$E$5:$E$488 = 'GHG emissions calculations'!$F2908) *
                    ('Emission Factors'!$H$5:$H$488 = 'GHG emissions calculations'!$H2908),
                    0),
              MATCH('GHG emissions calculations'!Q$6, 'Emission Factors'!$E$5:$P$5, 0)),
        ""),
    "")</f>
        <v/>
      </c>
      <c r="R2908" s="311" t="str">
        <f t="array" ref="R2908">IFERROR(
    IF(
        INDEX('Emission Factors'!$E$5:$R$488,
              MATCH(1,
                    ('Emission Factors'!$E$5:$E$488 = 'GHG emissions calculations'!$F2908) *
                    ('Emission Factors'!$H$5:$H$488 = 'GHG emissions calculations'!$H2908),
                    0),
              MATCH('GHG emissions calculations'!R$6, 'Emission Factors'!$E$5:$R$5, 0)) &lt;&gt; "",
        INDEX('Emission Factors'!$E$5:$R$488,
              MATCH(1,
                    ('Emission Factors'!$E$5:$E$488 = 'GHG emissions calculations'!$F2908) *
                    ('Emission Factors'!$H$5:$H$488 = 'GHG emissions calculations'!$H2908),
                    0),
              MATCH('GHG emissions calculations'!R$6, 'Emission Factors'!$E$5:$R$5, 0)),
        ""),
    "")</f>
        <v/>
      </c>
      <c r="S2908" s="312">
        <f t="shared" si="5"/>
        <v>0</v>
      </c>
      <c r="T2908" s="23"/>
    </row>
    <row r="2909" ht="15.75" customHeight="1" outlineLevel="2">
      <c r="A2909" s="23"/>
      <c r="B2909" s="71"/>
      <c r="C2909" s="71"/>
      <c r="D2909" s="71"/>
      <c r="E2909" s="314"/>
      <c r="F2909" s="316" t="str">
        <f>Lists!BB33</f>
        <v>Desktop, high performance - Europe</v>
      </c>
      <c r="G2909" s="311">
        <f t="array" ref="G2909">XLOOKUP(1,('Emission Factors'!$E$5:$E$488='GHG emissions calculations'!$F2909)*('Emission Factors'!$H$5:$H$488='GHG emissions calculations'!$H2909),INDEX('Emission Factors'!$E$5:$T$488,0,MATCH('GHG emissions calculations'!G$2670,'Emission Factors'!$E$5:$T$5,0)),"",0)</f>
        <v>3</v>
      </c>
      <c r="H2909" s="316" t="s">
        <v>237</v>
      </c>
      <c r="I2909" s="312" t="str">
        <f>IF(
    SUMIFS('Import data'!$L$25:$L$80,
           'Import data'!$J$25:$J$80, F2909,
           'Import data'!$G$25:$G$80, 'GHG emissions calculations'!$H2909,
           'Import data'!$I$25:$I$80,$E$2672) &lt;&gt; 0,
    SUMIFS('Import data'!$L$25:$L$80,
           'Import data'!$J$25:$J$80, F2909,
           'Import data'!$G$25:$G$80, 'GHG emissions calculations'!$H2909,
           'Import data'!$I$25:$I$80,$E$2672),
    ""
)</f>
        <v/>
      </c>
      <c r="J2909" s="311" t="str">
        <f t="array" ref="J2909">IF(
    XLOOKUP(F2909, 'Import data'!$J$26:$J$47, 'Import data'!$M$26:$M$47, "", 0) = "Please add the region-specific supplier emission factor or choose a different region available in the IAEG database.",
    "",
    XLOOKUP(F2909, 'Import data'!$J$26:$J$47, 'Import data'!$M$26:$M$47, "", 0)
)</f>
        <v/>
      </c>
      <c r="K2909" s="311" t="str">
        <f t="array" ref="K2909">IFERROR(
    XLOOKUP(F2909,
            _xlws.FILTER('Supplier Emission'!$G$55:$G$79,
                   ('Supplier Emission'!$D$55:$D$79=H2909) * ('Supplier Emission'!$F$55:$F$79=$E$2898)),
            _xlws.FILTER('Supplier Emission'!$I$55:$I$79,
                   ('Supplier Emission'!$D$55:$D$79=H2909) * ('Supplier Emission'!$F$55:$F$79=$E$2898)),
            ""),
    "")</f>
        <v/>
      </c>
      <c r="L2909" s="311" t="str">
        <f t="array" ref="L2909">IFERROR(
    XLOOKUP(F2909,
            _xlws.FILTER('Supplier Emission'!$G$55:$G$79,
                   ('Supplier Emission'!$D$55:$D$79=H2909) * ('Supplier Emission'!$F$55:$F$79=$E$2898)),
            _xlws.FILTER('Supplier Emission'!$J$55:$J$79,
                   ('Supplier Emission'!$D$55:$D$79=H2909) * ('Supplier Emission'!$F$55:$F$79=$E$2898)),
            ""),
    "")</f>
        <v/>
      </c>
      <c r="M2909" s="311" t="str">
        <f t="array" ref="M2909">IFERROR(
    XLOOKUP(F2909,
            _xlws.FILTER('Supplier Emission'!$G$55:$G$79,
                   ('Supplier Emission'!$D$55:$D$79=H2909) * ('Supplier Emission'!$F$55:$F$79=$E$2898)),
            _xlws.FILTER('Supplier Emission'!$M$55:$M$79,
                   ('Supplier Emission'!$D$55:$D$79=H2909) * ('Supplier Emission'!$F$55:$F$79=$E$2898)),
            ""),
    "")</f>
        <v/>
      </c>
      <c r="N2909" s="311" t="str">
        <f t="array" ref="N2909">IFERROR(
    XLOOKUP(F2909,
            _xlws.FILTER('Supplier Emission'!$G$55:$G$79,
                   ('Supplier Emission'!$D$55:$D$79=H2909) * ('Supplier Emission'!$F$55:$F$79=$E$2898)),
            _xlws.FILTER('Supplier Emission'!$H$55:$H$79,
                   ('Supplier Emission'!$D$55:$D$79=H2909) * ('Supplier Emission'!$F$55:$F$79=$E$2898)),
            ""),
    "")</f>
        <v/>
      </c>
      <c r="O2909" s="311" t="str">
        <f t="array" ref="O2909">XLOOKUP(1,('Emission Factors'!$E$5:$E$488='GHG emissions calculations'!$F2909)*('Emission Factors'!$H$5:$H$488='GHG emissions calculations'!$H2909),INDEX('Emission Factors'!$E$5:$T$488,0,MATCH('GHG emissions calculations'!O$6,'Emission Factors'!$E$5:$T$5,0)),"",0)</f>
        <v>Ordinateur/fixe/haute performance</v>
      </c>
      <c r="P2909" s="313">
        <f t="array" ref="P2909">IFERROR(
    INDEX('Emission Factors'!$E$5:$P$488,
          MATCH(1,
                ('Emission Factors'!$E$5:$E$488 = 'GHG emissions calculations'!$F2909) *
                ('Emission Factors'!$H$5:$H$488 = 'GHG emissions calculations'!$H2909),
                0),
          MATCH('GHG emissions calculations'!P$6,'Emission Factors'!$E$5:$P$5,0)),
    "")</f>
        <v>296</v>
      </c>
      <c r="Q2909" s="311" t="str">
        <f t="array" ref="Q2909">IFERROR(
    IF(
        INDEX('Emission Factors'!$E$5:$P$488,
              MATCH(1,
                    ('Emission Factors'!$E$5:$E$488 = 'GHG emissions calculations'!$F2909) *
                    ('Emission Factors'!$H$5:$H$488 = 'GHG emissions calculations'!$H2909),
                    0),
              MATCH('GHG emissions calculations'!Q$6, 'Emission Factors'!$E$5:$P$5, 0)) &lt;&gt; "",
        INDEX('Emission Factors'!$E$5:$P$488,
              MATCH(1,
                    ('Emission Factors'!$E$5:$E$488 = 'GHG emissions calculations'!$F2909) *
                    ('Emission Factors'!$H$5:$H$488 = 'GHG emissions calculations'!$H2909),
                    0),
              MATCH('GHG emissions calculations'!Q$6, 'Emission Factors'!$E$5:$P$5, 0)),
        ""),
    "")</f>
        <v>kgCO2e/item</v>
      </c>
      <c r="R2909" s="311" t="str">
        <f t="array" ref="R2909">IFERROR(
    IF(
        INDEX('Emission Factors'!$E$5:$R$488,
              MATCH(1,
                    ('Emission Factors'!$E$5:$E$488 = 'GHG emissions calculations'!$F2909) *
                    ('Emission Factors'!$H$5:$H$488 = 'GHG emissions calculations'!$H2909),
                    0),
              MATCH('GHG emissions calculations'!R$6, 'Emission Factors'!$E$5:$R$5, 0)) &lt;&gt; "",
        INDEX('Emission Factors'!$E$5:$R$488,
              MATCH(1,
                    ('Emission Factors'!$E$5:$E$488 = 'GHG emissions calculations'!$F2909) *
                    ('Emission Factors'!$H$5:$H$488 = 'GHG emissions calculations'!$H2909),
                    0),
              MATCH('GHG emissions calculations'!R$6, 'Emission Factors'!$E$5:$R$5, 0)),
        ""),
    "")</f>
        <v>Europe</v>
      </c>
      <c r="S2909" s="312">
        <f t="shared" si="5"/>
        <v>0</v>
      </c>
      <c r="T2909" s="23"/>
    </row>
    <row r="2910" ht="15.75" customHeight="1" outlineLevel="2">
      <c r="A2910" s="23"/>
      <c r="B2910" s="71"/>
      <c r="C2910" s="71"/>
      <c r="D2910" s="71"/>
      <c r="E2910" s="314"/>
      <c r="F2910" s="316" t="str">
        <f>Lists!BB38</f>
        <v>Desktop, high performance - Global or unspecified region</v>
      </c>
      <c r="G2910" s="311" t="str">
        <f t="array" ref="G2910">XLOOKUP(1,('Emission Factors'!$E$5:$E$488='GHG emissions calculations'!$F2910)*('Emission Factors'!$H$5:$H$488='GHG emissions calculations'!$H2910),INDEX('Emission Factors'!$E$5:$T$488,0,MATCH('GHG emissions calculations'!G$2670,'Emission Factors'!$E$5:$T$5,0)),"",0)</f>
        <v/>
      </c>
      <c r="H2910" s="316" t="s">
        <v>237</v>
      </c>
      <c r="I2910" s="312" t="str">
        <f>IF(
    SUMIFS('Import data'!$L$25:$L$80,
           'Import data'!$J$25:$J$80, F2910,
           'Import data'!$G$25:$G$80, 'GHG emissions calculations'!$H2910,
           'Import data'!$I$25:$I$80,$E$2672) &lt;&gt; 0,
    SUMIFS('Import data'!$L$25:$L$80,
           'Import data'!$J$25:$J$80, F2910,
           'Import data'!$G$25:$G$80, 'GHG emissions calculations'!$H2910,
           'Import data'!$I$25:$I$80,$E$2672),
    ""
)</f>
        <v/>
      </c>
      <c r="J2910" s="311" t="str">
        <f t="array" ref="J2910">IF(
    XLOOKUP(F2910, 'Import data'!$J$26:$J$47, 'Import data'!$M$26:$M$47, "", 0) = "Please add the region-specific supplier emission factor or choose a different region available in the IAEG database.",
    "",
    XLOOKUP(F2910, 'Import data'!$J$26:$J$47, 'Import data'!$M$26:$M$47, "", 0)
)</f>
        <v/>
      </c>
      <c r="K2910" s="311" t="str">
        <f t="array" ref="K2910">IFERROR(
    XLOOKUP(F2910,
            _xlws.FILTER('Supplier Emission'!$G$55:$G$79,
                   ('Supplier Emission'!$D$55:$D$79=H2910) * ('Supplier Emission'!$F$55:$F$79=$E$2898)),
            _xlws.FILTER('Supplier Emission'!$I$55:$I$79,
                   ('Supplier Emission'!$D$55:$D$79=H2910) * ('Supplier Emission'!$F$55:$F$79=$E$2898)),
            ""),
    "")</f>
        <v/>
      </c>
      <c r="L2910" s="311" t="str">
        <f t="array" ref="L2910">IFERROR(
    XLOOKUP(F2910,
            _xlws.FILTER('Supplier Emission'!$G$55:$G$79,
                   ('Supplier Emission'!$D$55:$D$79=H2910) * ('Supplier Emission'!$F$55:$F$79=$E$2898)),
            _xlws.FILTER('Supplier Emission'!$J$55:$J$79,
                   ('Supplier Emission'!$D$55:$D$79=H2910) * ('Supplier Emission'!$F$55:$F$79=$E$2898)),
            ""),
    "")</f>
        <v/>
      </c>
      <c r="M2910" s="311" t="str">
        <f t="array" ref="M2910">IFERROR(
    XLOOKUP(F2910,
            _xlws.FILTER('Supplier Emission'!$G$55:$G$79,
                   ('Supplier Emission'!$D$55:$D$79=H2910) * ('Supplier Emission'!$F$55:$F$79=$E$2898)),
            _xlws.FILTER('Supplier Emission'!$M$55:$M$79,
                   ('Supplier Emission'!$D$55:$D$79=H2910) * ('Supplier Emission'!$F$55:$F$79=$E$2898)),
            ""),
    "")</f>
        <v/>
      </c>
      <c r="N2910" s="311" t="str">
        <f t="array" ref="N2910">IFERROR(
    XLOOKUP(F2910,
            _xlws.FILTER('Supplier Emission'!$G$55:$G$79,
                   ('Supplier Emission'!$D$55:$D$79=H2910) * ('Supplier Emission'!$F$55:$F$79=$E$2898)),
            _xlws.FILTER('Supplier Emission'!$H$55:$H$79,
                   ('Supplier Emission'!$D$55:$D$79=H2910) * ('Supplier Emission'!$F$55:$F$79=$E$2898)),
            ""),
    "")</f>
        <v/>
      </c>
      <c r="O2910" s="311" t="str">
        <f t="array" ref="O2910">XLOOKUP(1,('Emission Factors'!$E$5:$E$488='GHG emissions calculations'!$F2910)*('Emission Factors'!$H$5:$H$488='GHG emissions calculations'!$H2910),INDEX('Emission Factors'!$E$5:$T$488,0,MATCH('GHG emissions calculations'!O$6,'Emission Factors'!$E$5:$T$5,0)),"",0)</f>
        <v/>
      </c>
      <c r="P2910" s="313" t="str">
        <f t="array" ref="P2910">IFERROR(
    INDEX('Emission Factors'!$E$5:$P$488,
          MATCH(1,
                ('Emission Factors'!$E$5:$E$488 = 'GHG emissions calculations'!$F2910) *
                ('Emission Factors'!$H$5:$H$488 = 'GHG emissions calculations'!$H2910),
                0),
          MATCH('GHG emissions calculations'!P$6,'Emission Factors'!$E$5:$P$5,0)),
    "")</f>
        <v/>
      </c>
      <c r="Q2910" s="311" t="str">
        <f t="array" ref="Q2910">IFERROR(
    IF(
        INDEX('Emission Factors'!$E$5:$P$488,
              MATCH(1,
                    ('Emission Factors'!$E$5:$E$488 = 'GHG emissions calculations'!$F2910) *
                    ('Emission Factors'!$H$5:$H$488 = 'GHG emissions calculations'!$H2910),
                    0),
              MATCH('GHG emissions calculations'!Q$6, 'Emission Factors'!$E$5:$P$5, 0)) &lt;&gt; "",
        INDEX('Emission Factors'!$E$5:$P$488,
              MATCH(1,
                    ('Emission Factors'!$E$5:$E$488 = 'GHG emissions calculations'!$F2910) *
                    ('Emission Factors'!$H$5:$H$488 = 'GHG emissions calculations'!$H2910),
                    0),
              MATCH('GHG emissions calculations'!Q$6, 'Emission Factors'!$E$5:$P$5, 0)),
        ""),
    "")</f>
        <v/>
      </c>
      <c r="R2910" s="311" t="str">
        <f t="array" ref="R2910">IFERROR(
    IF(
        INDEX('Emission Factors'!$E$5:$R$488,
              MATCH(1,
                    ('Emission Factors'!$E$5:$E$488 = 'GHG emissions calculations'!$F2910) *
                    ('Emission Factors'!$H$5:$H$488 = 'GHG emissions calculations'!$H2910),
                    0),
              MATCH('GHG emissions calculations'!R$6, 'Emission Factors'!$E$5:$R$5, 0)) &lt;&gt; "",
        INDEX('Emission Factors'!$E$5:$R$488,
              MATCH(1,
                    ('Emission Factors'!$E$5:$E$488 = 'GHG emissions calculations'!$F2910) *
                    ('Emission Factors'!$H$5:$H$488 = 'GHG emissions calculations'!$H2910),
                    0),
              MATCH('GHG emissions calculations'!R$6, 'Emission Factors'!$E$5:$R$5, 0)),
        ""),
    "")</f>
        <v/>
      </c>
      <c r="S2910" s="312">
        <f t="shared" si="5"/>
        <v>0</v>
      </c>
      <c r="T2910" s="23"/>
    </row>
    <row r="2911" ht="15.75" customHeight="1" outlineLevel="2">
      <c r="A2911" s="23"/>
      <c r="B2911" s="71"/>
      <c r="C2911" s="71"/>
      <c r="D2911" s="71"/>
      <c r="E2911" s="314"/>
      <c r="F2911" s="316" t="str">
        <f>Lists!BB37</f>
        <v>Desktop, high performance - Middle East</v>
      </c>
      <c r="G2911" s="311" t="str">
        <f t="array" ref="G2911">XLOOKUP(1,('Emission Factors'!$E$5:$E$488='GHG emissions calculations'!$F2911)*('Emission Factors'!$H$5:$H$488='GHG emissions calculations'!$H2911),INDEX('Emission Factors'!$E$5:$T$488,0,MATCH('GHG emissions calculations'!G$2670,'Emission Factors'!$E$5:$T$5,0)),"",0)</f>
        <v/>
      </c>
      <c r="H2911" s="316" t="s">
        <v>237</v>
      </c>
      <c r="I2911" s="312" t="str">
        <f>IF(
    SUMIFS('Import data'!$L$25:$L$80,
           'Import data'!$J$25:$J$80, F2911,
           'Import data'!$G$25:$G$80, 'GHG emissions calculations'!$H2911,
           'Import data'!$I$25:$I$80,$E$2672) &lt;&gt; 0,
    SUMIFS('Import data'!$L$25:$L$80,
           'Import data'!$J$25:$J$80, F2911,
           'Import data'!$G$25:$G$80, 'GHG emissions calculations'!$H2911,
           'Import data'!$I$25:$I$80,$E$2672),
    ""
)</f>
        <v/>
      </c>
      <c r="J2911" s="311" t="str">
        <f t="array" ref="J2911">IF(
    XLOOKUP(F2911, 'Import data'!$J$26:$J$47, 'Import data'!$M$26:$M$47, "", 0) = "Please add the region-specific supplier emission factor or choose a different region available in the IAEG database.",
    "",
    XLOOKUP(F2911, 'Import data'!$J$26:$J$47, 'Import data'!$M$26:$M$47, "", 0)
)</f>
        <v/>
      </c>
      <c r="K2911" s="311" t="str">
        <f t="array" ref="K2911">IFERROR(
    XLOOKUP(F2911,
            _xlws.FILTER('Supplier Emission'!$G$55:$G$79,
                   ('Supplier Emission'!$D$55:$D$79=H2911) * ('Supplier Emission'!$F$55:$F$79=$E$2898)),
            _xlws.FILTER('Supplier Emission'!$I$55:$I$79,
                   ('Supplier Emission'!$D$55:$D$79=H2911) * ('Supplier Emission'!$F$55:$F$79=$E$2898)),
            ""),
    "")</f>
        <v/>
      </c>
      <c r="L2911" s="311" t="str">
        <f t="array" ref="L2911">IFERROR(
    XLOOKUP(F2911,
            _xlws.FILTER('Supplier Emission'!$G$55:$G$79,
                   ('Supplier Emission'!$D$55:$D$79=H2911) * ('Supplier Emission'!$F$55:$F$79=$E$2898)),
            _xlws.FILTER('Supplier Emission'!$J$55:$J$79,
                   ('Supplier Emission'!$D$55:$D$79=H2911) * ('Supplier Emission'!$F$55:$F$79=$E$2898)),
            ""),
    "")</f>
        <v/>
      </c>
      <c r="M2911" s="311" t="str">
        <f t="array" ref="M2911">IFERROR(
    XLOOKUP(F2911,
            _xlws.FILTER('Supplier Emission'!$G$55:$G$79,
                   ('Supplier Emission'!$D$55:$D$79=H2911) * ('Supplier Emission'!$F$55:$F$79=$E$2898)),
            _xlws.FILTER('Supplier Emission'!$M$55:$M$79,
                   ('Supplier Emission'!$D$55:$D$79=H2911) * ('Supplier Emission'!$F$55:$F$79=$E$2898)),
            ""),
    "")</f>
        <v/>
      </c>
      <c r="N2911" s="311" t="str">
        <f t="array" ref="N2911">IFERROR(
    XLOOKUP(F2911,
            _xlws.FILTER('Supplier Emission'!$G$55:$G$79,
                   ('Supplier Emission'!$D$55:$D$79=H2911) * ('Supplier Emission'!$F$55:$F$79=$E$2898)),
            _xlws.FILTER('Supplier Emission'!$H$55:$H$79,
                   ('Supplier Emission'!$D$55:$D$79=H2911) * ('Supplier Emission'!$F$55:$F$79=$E$2898)),
            ""),
    "")</f>
        <v/>
      </c>
      <c r="O2911" s="311" t="str">
        <f t="array" ref="O2911">XLOOKUP(1,('Emission Factors'!$E$5:$E$488='GHG emissions calculations'!$F2911)*('Emission Factors'!$H$5:$H$488='GHG emissions calculations'!$H2911),INDEX('Emission Factors'!$E$5:$T$488,0,MATCH('GHG emissions calculations'!O$6,'Emission Factors'!$E$5:$T$5,0)),"",0)</f>
        <v/>
      </c>
      <c r="P2911" s="313" t="str">
        <f t="array" ref="P2911">IFERROR(
    INDEX('Emission Factors'!$E$5:$P$488,
          MATCH(1,
                ('Emission Factors'!$E$5:$E$488 = 'GHG emissions calculations'!$F2911) *
                ('Emission Factors'!$H$5:$H$488 = 'GHG emissions calculations'!$H2911),
                0),
          MATCH('GHG emissions calculations'!P$6,'Emission Factors'!$E$5:$P$5,0)),
    "")</f>
        <v/>
      </c>
      <c r="Q2911" s="311" t="str">
        <f t="array" ref="Q2911">IFERROR(
    IF(
        INDEX('Emission Factors'!$E$5:$P$488,
              MATCH(1,
                    ('Emission Factors'!$E$5:$E$488 = 'GHG emissions calculations'!$F2911) *
                    ('Emission Factors'!$H$5:$H$488 = 'GHG emissions calculations'!$H2911),
                    0),
              MATCH('GHG emissions calculations'!Q$6, 'Emission Factors'!$E$5:$P$5, 0)) &lt;&gt; "",
        INDEX('Emission Factors'!$E$5:$P$488,
              MATCH(1,
                    ('Emission Factors'!$E$5:$E$488 = 'GHG emissions calculations'!$F2911) *
                    ('Emission Factors'!$H$5:$H$488 = 'GHG emissions calculations'!$H2911),
                    0),
              MATCH('GHG emissions calculations'!Q$6, 'Emission Factors'!$E$5:$P$5, 0)),
        ""),
    "")</f>
        <v/>
      </c>
      <c r="R2911" s="311" t="str">
        <f t="array" ref="R2911">IFERROR(
    IF(
        INDEX('Emission Factors'!$E$5:$R$488,
              MATCH(1,
                    ('Emission Factors'!$E$5:$E$488 = 'GHG emissions calculations'!$F2911) *
                    ('Emission Factors'!$H$5:$H$488 = 'GHG emissions calculations'!$H2911),
                    0),
              MATCH('GHG emissions calculations'!R$6, 'Emission Factors'!$E$5:$R$5, 0)) &lt;&gt; "",
        INDEX('Emission Factors'!$E$5:$R$488,
              MATCH(1,
                    ('Emission Factors'!$E$5:$E$488 = 'GHG emissions calculations'!$F2911) *
                    ('Emission Factors'!$H$5:$H$488 = 'GHG emissions calculations'!$H2911),
                    0),
              MATCH('GHG emissions calculations'!R$6, 'Emission Factors'!$E$5:$R$5, 0)),
        ""),
    "")</f>
        <v/>
      </c>
      <c r="S2911" s="312">
        <f t="shared" si="5"/>
        <v>0</v>
      </c>
      <c r="T2911" s="23"/>
    </row>
    <row r="2912" ht="15.75" customHeight="1" outlineLevel="2">
      <c r="A2912" s="23"/>
      <c r="B2912" s="71"/>
      <c r="C2912" s="71"/>
      <c r="D2912" s="71"/>
      <c r="E2912" s="314"/>
      <c r="F2912" s="316" t="str">
        <f>Lists!BB36</f>
        <v>Desktop, high performance - Oceania</v>
      </c>
      <c r="G2912" s="311" t="str">
        <f t="array" ref="G2912">XLOOKUP(1,('Emission Factors'!$E$5:$E$488='GHG emissions calculations'!$F2912)*('Emission Factors'!$H$5:$H$488='GHG emissions calculations'!$H2912),INDEX('Emission Factors'!$E$5:$T$488,0,MATCH('GHG emissions calculations'!G$2670,'Emission Factors'!$E$5:$T$5,0)),"",0)</f>
        <v/>
      </c>
      <c r="H2912" s="316" t="s">
        <v>237</v>
      </c>
      <c r="I2912" s="312" t="str">
        <f>IF(
    SUMIFS('Import data'!$L$25:$L$80,
           'Import data'!$J$25:$J$80, F2912,
           'Import data'!$G$25:$G$80, 'GHG emissions calculations'!$H2912,
           'Import data'!$I$25:$I$80,$E$2672) &lt;&gt; 0,
    SUMIFS('Import data'!$L$25:$L$80,
           'Import data'!$J$25:$J$80, F2912,
           'Import data'!$G$25:$G$80, 'GHG emissions calculations'!$H2912,
           'Import data'!$I$25:$I$80,$E$2672),
    ""
)</f>
        <v/>
      </c>
      <c r="J2912" s="311" t="str">
        <f t="array" ref="J2912">IF(
    XLOOKUP(F2912, 'Import data'!$J$26:$J$47, 'Import data'!$M$26:$M$47, "", 0) = "Please add the region-specific supplier emission factor or choose a different region available in the IAEG database.",
    "",
    XLOOKUP(F2912, 'Import data'!$J$26:$J$47, 'Import data'!$M$26:$M$47, "", 0)
)</f>
        <v/>
      </c>
      <c r="K2912" s="311" t="str">
        <f t="array" ref="K2912">IFERROR(
    XLOOKUP(F2912,
            _xlws.FILTER('Supplier Emission'!$G$55:$G$79,
                   ('Supplier Emission'!$D$55:$D$79=H2912) * ('Supplier Emission'!$F$55:$F$79=$E$2898)),
            _xlws.FILTER('Supplier Emission'!$I$55:$I$79,
                   ('Supplier Emission'!$D$55:$D$79=H2912) * ('Supplier Emission'!$F$55:$F$79=$E$2898)),
            ""),
    "")</f>
        <v/>
      </c>
      <c r="L2912" s="311" t="str">
        <f t="array" ref="L2912">IFERROR(
    XLOOKUP(F2912,
            _xlws.FILTER('Supplier Emission'!$G$55:$G$79,
                   ('Supplier Emission'!$D$55:$D$79=H2912) * ('Supplier Emission'!$F$55:$F$79=$E$2898)),
            _xlws.FILTER('Supplier Emission'!$J$55:$J$79,
                   ('Supplier Emission'!$D$55:$D$79=H2912) * ('Supplier Emission'!$F$55:$F$79=$E$2898)),
            ""),
    "")</f>
        <v/>
      </c>
      <c r="M2912" s="311" t="str">
        <f t="array" ref="M2912">IFERROR(
    XLOOKUP(F2912,
            _xlws.FILTER('Supplier Emission'!$G$55:$G$79,
                   ('Supplier Emission'!$D$55:$D$79=H2912) * ('Supplier Emission'!$F$55:$F$79=$E$2898)),
            _xlws.FILTER('Supplier Emission'!$M$55:$M$79,
                   ('Supplier Emission'!$D$55:$D$79=H2912) * ('Supplier Emission'!$F$55:$F$79=$E$2898)),
            ""),
    "")</f>
        <v/>
      </c>
      <c r="N2912" s="311" t="str">
        <f t="array" ref="N2912">IFERROR(
    XLOOKUP(F2912,
            _xlws.FILTER('Supplier Emission'!$G$55:$G$79,
                   ('Supplier Emission'!$D$55:$D$79=H2912) * ('Supplier Emission'!$F$55:$F$79=$E$2898)),
            _xlws.FILTER('Supplier Emission'!$H$55:$H$79,
                   ('Supplier Emission'!$D$55:$D$79=H2912) * ('Supplier Emission'!$F$55:$F$79=$E$2898)),
            ""),
    "")</f>
        <v/>
      </c>
      <c r="O2912" s="311" t="str">
        <f t="array" ref="O2912">XLOOKUP(1,('Emission Factors'!$E$5:$E$488='GHG emissions calculations'!$F2912)*('Emission Factors'!$H$5:$H$488='GHG emissions calculations'!$H2912),INDEX('Emission Factors'!$E$5:$T$488,0,MATCH('GHG emissions calculations'!O$6,'Emission Factors'!$E$5:$T$5,0)),"",0)</f>
        <v/>
      </c>
      <c r="P2912" s="313" t="str">
        <f t="array" ref="P2912">IFERROR(
    INDEX('Emission Factors'!$E$5:$P$488,
          MATCH(1,
                ('Emission Factors'!$E$5:$E$488 = 'GHG emissions calculations'!$F2912) *
                ('Emission Factors'!$H$5:$H$488 = 'GHG emissions calculations'!$H2912),
                0),
          MATCH('GHG emissions calculations'!P$6,'Emission Factors'!$E$5:$P$5,0)),
    "")</f>
        <v/>
      </c>
      <c r="Q2912" s="311" t="str">
        <f t="array" ref="Q2912">IFERROR(
    IF(
        INDEX('Emission Factors'!$E$5:$P$488,
              MATCH(1,
                    ('Emission Factors'!$E$5:$E$488 = 'GHG emissions calculations'!$F2912) *
                    ('Emission Factors'!$H$5:$H$488 = 'GHG emissions calculations'!$H2912),
                    0),
              MATCH('GHG emissions calculations'!Q$6, 'Emission Factors'!$E$5:$P$5, 0)) &lt;&gt; "",
        INDEX('Emission Factors'!$E$5:$P$488,
              MATCH(1,
                    ('Emission Factors'!$E$5:$E$488 = 'GHG emissions calculations'!$F2912) *
                    ('Emission Factors'!$H$5:$H$488 = 'GHG emissions calculations'!$H2912),
                    0),
              MATCH('GHG emissions calculations'!Q$6, 'Emission Factors'!$E$5:$P$5, 0)),
        ""),
    "")</f>
        <v/>
      </c>
      <c r="R2912" s="311" t="str">
        <f t="array" ref="R2912">IFERROR(
    IF(
        INDEX('Emission Factors'!$E$5:$R$488,
              MATCH(1,
                    ('Emission Factors'!$E$5:$E$488 = 'GHG emissions calculations'!$F2912) *
                    ('Emission Factors'!$H$5:$H$488 = 'GHG emissions calculations'!$H2912),
                    0),
              MATCH('GHG emissions calculations'!R$6, 'Emission Factors'!$E$5:$R$5, 0)) &lt;&gt; "",
        INDEX('Emission Factors'!$E$5:$R$488,
              MATCH(1,
                    ('Emission Factors'!$E$5:$E$488 = 'GHG emissions calculations'!$F2912) *
                    ('Emission Factors'!$H$5:$H$488 = 'GHG emissions calculations'!$H2912),
                    0),
              MATCH('GHG emissions calculations'!R$6, 'Emission Factors'!$E$5:$R$5, 0)),
        ""),
    "")</f>
        <v/>
      </c>
      <c r="S2912" s="312">
        <f t="shared" si="5"/>
        <v>0</v>
      </c>
      <c r="T2912" s="23"/>
    </row>
    <row r="2913" ht="15.75" customHeight="1" outlineLevel="2">
      <c r="A2913" s="23"/>
      <c r="B2913" s="71"/>
      <c r="C2913" s="71"/>
      <c r="D2913" s="71"/>
      <c r="E2913" s="314"/>
      <c r="F2913" s="316" t="str">
        <f>Lists!BA27</f>
        <v>Electronics and optical products - Africa</v>
      </c>
      <c r="G2913" s="311" t="str">
        <f t="array" ref="G2913">XLOOKUP(1,('Emission Factors'!$E$5:$E$488='GHG emissions calculations'!$F2913)*('Emission Factors'!$H$5:$H$488='GHG emissions calculations'!$H2913),INDEX('Emission Factors'!$E$5:$T$488,0,MATCH('GHG emissions calculations'!G$2670,'Emission Factors'!$E$5:$T$5,0)),"",0)</f>
        <v/>
      </c>
      <c r="H2913" s="316" t="s">
        <v>238</v>
      </c>
      <c r="I2913" s="312" t="str">
        <f>IF(
    SUMIFS('Import data'!$L$25:$L$80,
           'Import data'!$J$25:$J$80, F2913,
           'Import data'!$G$25:$G$80, 'GHG emissions calculations'!$H2913,
           'Import data'!$I$25:$I$80,$E$2672) &lt;&gt; 0,
    SUMIFS('Import data'!$L$25:$L$80,
           'Import data'!$J$25:$J$80, F2913,
           'Import data'!$G$25:$G$80, 'GHG emissions calculations'!$H2913,
           'Import data'!$I$25:$I$80,$E$2672),
    ""
)</f>
        <v/>
      </c>
      <c r="J2913" s="311" t="str">
        <f t="array" ref="J2913">IF(
    XLOOKUP(F2913, 'Import data'!$J$26:$J$47, 'Import data'!$M$26:$M$47, "", 0) = "Please add the region-specific supplier emission factor or choose a different region available in the IAEG database.",
    "",
    XLOOKUP(F2913, 'Import data'!$J$26:$J$47, 'Import data'!$M$26:$M$47, "", 0)
)</f>
        <v/>
      </c>
      <c r="K2913" s="311" t="str">
        <f t="array" ref="K2913">IFERROR(
    XLOOKUP(F2913,
            _xlws.FILTER('Supplier Emission'!$G$55:$G$79,
                   ('Supplier Emission'!$D$55:$D$79=H2913) * ('Supplier Emission'!$F$55:$F$79=$E$2898)),
            _xlws.FILTER('Supplier Emission'!$I$55:$I$79,
                   ('Supplier Emission'!$D$55:$D$79=H2913) * ('Supplier Emission'!$F$55:$F$79=$E$2898)),
            ""),
    "")</f>
        <v/>
      </c>
      <c r="L2913" s="311" t="str">
        <f t="array" ref="L2913">IFERROR(
    XLOOKUP(F2913,
            _xlws.FILTER('Supplier Emission'!$G$55:$G$79,
                   ('Supplier Emission'!$D$55:$D$79=H2913) * ('Supplier Emission'!$F$55:$F$79=$E$2898)),
            _xlws.FILTER('Supplier Emission'!$J$55:$J$79,
                   ('Supplier Emission'!$D$55:$D$79=H2913) * ('Supplier Emission'!$F$55:$F$79=$E$2898)),
            ""),
    "")</f>
        <v/>
      </c>
      <c r="M2913" s="311" t="str">
        <f t="array" ref="M2913">IFERROR(
    XLOOKUP(F2913,
            _xlws.FILTER('Supplier Emission'!$G$55:$G$79,
                   ('Supplier Emission'!$D$55:$D$79=H2913) * ('Supplier Emission'!$F$55:$F$79=$E$2898)),
            _xlws.FILTER('Supplier Emission'!$M$55:$M$79,
                   ('Supplier Emission'!$D$55:$D$79=H2913) * ('Supplier Emission'!$F$55:$F$79=$E$2898)),
            ""),
    "")</f>
        <v/>
      </c>
      <c r="N2913" s="311" t="str">
        <f t="array" ref="N2913">IFERROR(
    XLOOKUP(F2913,
            _xlws.FILTER('Supplier Emission'!$G$55:$G$79,
                   ('Supplier Emission'!$D$55:$D$79=H2913) * ('Supplier Emission'!$F$55:$F$79=$E$2898)),
            _xlws.FILTER('Supplier Emission'!$H$55:$H$79,
                   ('Supplier Emission'!$D$55:$D$79=H2913) * ('Supplier Emission'!$F$55:$F$79=$E$2898)),
            ""),
    "")</f>
        <v/>
      </c>
      <c r="O2913" s="311" t="str">
        <f t="array" ref="O2913">XLOOKUP(1,('Emission Factors'!$E$5:$E$488='GHG emissions calculations'!$F2913)*('Emission Factors'!$H$5:$H$488='GHG emissions calculations'!$H2913),INDEX('Emission Factors'!$E$5:$T$488,0,MATCH('GHG emissions calculations'!O$6,'Emission Factors'!$E$5:$T$5,0)),"",0)</f>
        <v/>
      </c>
      <c r="P2913" s="313" t="str">
        <f t="array" ref="P2913">IFERROR(
    INDEX('Emission Factors'!$E$5:$P$488,
          MATCH(1,
                ('Emission Factors'!$E$5:$E$488 = 'GHG emissions calculations'!$F2913) *
                ('Emission Factors'!$H$5:$H$488 = 'GHG emissions calculations'!$H2913),
                0),
          MATCH('GHG emissions calculations'!P$6,'Emission Factors'!$E$5:$P$5,0)),
    "")</f>
        <v/>
      </c>
      <c r="Q2913" s="311" t="str">
        <f t="array" ref="Q2913">IFERROR(
    IF(
        INDEX('Emission Factors'!$E$5:$P$488,
              MATCH(1,
                    ('Emission Factors'!$E$5:$E$488 = 'GHG emissions calculations'!$F2913) *
                    ('Emission Factors'!$H$5:$H$488 = 'GHG emissions calculations'!$H2913),
                    0),
              MATCH('GHG emissions calculations'!Q$6, 'Emission Factors'!$E$5:$P$5, 0)) &lt;&gt; "",
        INDEX('Emission Factors'!$E$5:$P$488,
              MATCH(1,
                    ('Emission Factors'!$E$5:$E$488 = 'GHG emissions calculations'!$F2913) *
                    ('Emission Factors'!$H$5:$H$488 = 'GHG emissions calculations'!$H2913),
                    0),
              MATCH('GHG emissions calculations'!Q$6, 'Emission Factors'!$E$5:$P$5, 0)),
        ""),
    "")</f>
        <v/>
      </c>
      <c r="R2913" s="311" t="str">
        <f t="array" ref="R2913">IFERROR(
    IF(
        INDEX('Emission Factors'!$E$5:$R$488,
              MATCH(1,
                    ('Emission Factors'!$E$5:$E$488 = 'GHG emissions calculations'!$F2913) *
                    ('Emission Factors'!$H$5:$H$488 = 'GHG emissions calculations'!$H2913),
                    0),
              MATCH('GHG emissions calculations'!R$6, 'Emission Factors'!$E$5:$R$5, 0)) &lt;&gt; "",
        INDEX('Emission Factors'!$E$5:$R$488,
              MATCH(1,
                    ('Emission Factors'!$E$5:$E$488 = 'GHG emissions calculations'!$F2913) *
                    ('Emission Factors'!$H$5:$H$488 = 'GHG emissions calculations'!$H2913),
                    0),
              MATCH('GHG emissions calculations'!R$6, 'Emission Factors'!$E$5:$R$5, 0)),
        ""),
    "")</f>
        <v/>
      </c>
      <c r="S2913" s="312">
        <f t="shared" si="5"/>
        <v>0</v>
      </c>
      <c r="T2913" s="23"/>
    </row>
    <row r="2914" ht="15.75" customHeight="1" outlineLevel="2">
      <c r="A2914" s="23"/>
      <c r="B2914" s="71"/>
      <c r="C2914" s="71"/>
      <c r="D2914" s="71"/>
      <c r="E2914" s="314"/>
      <c r="F2914" s="316" t="str">
        <f>Lists!BA28</f>
        <v>Electronics and optical products - Asia</v>
      </c>
      <c r="G2914" s="311" t="str">
        <f t="array" ref="G2914">XLOOKUP(1,('Emission Factors'!$E$5:$E$488='GHG emissions calculations'!$F2914)*('Emission Factors'!$H$5:$H$488='GHG emissions calculations'!$H2914),INDEX('Emission Factors'!$E$5:$T$488,0,MATCH('GHG emissions calculations'!G$2670,'Emission Factors'!$E$5:$T$5,0)),"",0)</f>
        <v/>
      </c>
      <c r="H2914" s="316" t="s">
        <v>238</v>
      </c>
      <c r="I2914" s="312" t="str">
        <f>IF(
    SUMIFS('Import data'!$L$25:$L$80,
           'Import data'!$J$25:$J$80, F2914,
           'Import data'!$G$25:$G$80, 'GHG emissions calculations'!$H2914,
           'Import data'!$I$25:$I$80,$E$2672) &lt;&gt; 0,
    SUMIFS('Import data'!$L$25:$L$80,
           'Import data'!$J$25:$J$80, F2914,
           'Import data'!$G$25:$G$80, 'GHG emissions calculations'!$H2914,
           'Import data'!$I$25:$I$80,$E$2672),
    ""
)</f>
        <v/>
      </c>
      <c r="J2914" s="311" t="str">
        <f t="array" ref="J2914">IF(
    XLOOKUP(F2914, 'Import data'!$J$26:$J$47, 'Import data'!$M$26:$M$47, "", 0) = "Please add the region-specific supplier emission factor or choose a different region available in the IAEG database.",
    "",
    XLOOKUP(F2914, 'Import data'!$J$26:$J$47, 'Import data'!$M$26:$M$47, "", 0)
)</f>
        <v/>
      </c>
      <c r="K2914" s="311" t="str">
        <f t="array" ref="K2914">IFERROR(
    XLOOKUP(F2914,
            _xlws.FILTER('Supplier Emission'!$G$55:$G$79,
                   ('Supplier Emission'!$D$55:$D$79=H2914) * ('Supplier Emission'!$F$55:$F$79=$E$2898)),
            _xlws.FILTER('Supplier Emission'!$I$55:$I$79,
                   ('Supplier Emission'!$D$55:$D$79=H2914) * ('Supplier Emission'!$F$55:$F$79=$E$2898)),
            ""),
    "")</f>
        <v/>
      </c>
      <c r="L2914" s="311" t="str">
        <f t="array" ref="L2914">IFERROR(
    XLOOKUP(F2914,
            _xlws.FILTER('Supplier Emission'!$G$55:$G$79,
                   ('Supplier Emission'!$D$55:$D$79=H2914) * ('Supplier Emission'!$F$55:$F$79=$E$2898)),
            _xlws.FILTER('Supplier Emission'!$J$55:$J$79,
                   ('Supplier Emission'!$D$55:$D$79=H2914) * ('Supplier Emission'!$F$55:$F$79=$E$2898)),
            ""),
    "")</f>
        <v/>
      </c>
      <c r="M2914" s="311" t="str">
        <f t="array" ref="M2914">IFERROR(
    XLOOKUP(F2914,
            _xlws.FILTER('Supplier Emission'!$G$55:$G$79,
                   ('Supplier Emission'!$D$55:$D$79=H2914) * ('Supplier Emission'!$F$55:$F$79=$E$2898)),
            _xlws.FILTER('Supplier Emission'!$M$55:$M$79,
                   ('Supplier Emission'!$D$55:$D$79=H2914) * ('Supplier Emission'!$F$55:$F$79=$E$2898)),
            ""),
    "")</f>
        <v/>
      </c>
      <c r="N2914" s="311" t="str">
        <f t="array" ref="N2914">IFERROR(
    XLOOKUP(F2914,
            _xlws.FILTER('Supplier Emission'!$G$55:$G$79,
                   ('Supplier Emission'!$D$55:$D$79=H2914) * ('Supplier Emission'!$F$55:$F$79=$E$2898)),
            _xlws.FILTER('Supplier Emission'!$H$55:$H$79,
                   ('Supplier Emission'!$D$55:$D$79=H2914) * ('Supplier Emission'!$F$55:$F$79=$E$2898)),
            ""),
    "")</f>
        <v/>
      </c>
      <c r="O2914" s="311" t="str">
        <f t="array" ref="O2914">XLOOKUP(1,('Emission Factors'!$E$5:$E$488='GHG emissions calculations'!$F2914)*('Emission Factors'!$H$5:$H$488='GHG emissions calculations'!$H2914),INDEX('Emission Factors'!$E$5:$T$488,0,MATCH('GHG emissions calculations'!O$6,'Emission Factors'!$E$5:$T$5,0)),"",0)</f>
        <v/>
      </c>
      <c r="P2914" s="313" t="str">
        <f t="array" ref="P2914">IFERROR(
    INDEX('Emission Factors'!$E$5:$P$488,
          MATCH(1,
                ('Emission Factors'!$E$5:$E$488 = 'GHG emissions calculations'!$F2914) *
                ('Emission Factors'!$H$5:$H$488 = 'GHG emissions calculations'!$H2914),
                0),
          MATCH('GHG emissions calculations'!P$6,'Emission Factors'!$E$5:$P$5,0)),
    "")</f>
        <v/>
      </c>
      <c r="Q2914" s="311" t="str">
        <f t="array" ref="Q2914">IFERROR(
    IF(
        INDEX('Emission Factors'!$E$5:$P$488,
              MATCH(1,
                    ('Emission Factors'!$E$5:$E$488 = 'GHG emissions calculations'!$F2914) *
                    ('Emission Factors'!$H$5:$H$488 = 'GHG emissions calculations'!$H2914),
                    0),
              MATCH('GHG emissions calculations'!Q$6, 'Emission Factors'!$E$5:$P$5, 0)) &lt;&gt; "",
        INDEX('Emission Factors'!$E$5:$P$488,
              MATCH(1,
                    ('Emission Factors'!$E$5:$E$488 = 'GHG emissions calculations'!$F2914) *
                    ('Emission Factors'!$H$5:$H$488 = 'GHG emissions calculations'!$H2914),
                    0),
              MATCH('GHG emissions calculations'!Q$6, 'Emission Factors'!$E$5:$P$5, 0)),
        ""),
    "")</f>
        <v/>
      </c>
      <c r="R2914" s="311" t="str">
        <f t="array" ref="R2914">IFERROR(
    IF(
        INDEX('Emission Factors'!$E$5:$R$488,
              MATCH(1,
                    ('Emission Factors'!$E$5:$E$488 = 'GHG emissions calculations'!$F2914) *
                    ('Emission Factors'!$H$5:$H$488 = 'GHG emissions calculations'!$H2914),
                    0),
              MATCH('GHG emissions calculations'!R$6, 'Emission Factors'!$E$5:$R$5, 0)) &lt;&gt; "",
        INDEX('Emission Factors'!$E$5:$R$488,
              MATCH(1,
                    ('Emission Factors'!$E$5:$E$488 = 'GHG emissions calculations'!$F2914) *
                    ('Emission Factors'!$H$5:$H$488 = 'GHG emissions calculations'!$H2914),
                    0),
              MATCH('GHG emissions calculations'!R$6, 'Emission Factors'!$E$5:$R$5, 0)),
        ""),
    "")</f>
        <v/>
      </c>
      <c r="S2914" s="312">
        <f t="shared" si="5"/>
        <v>0</v>
      </c>
      <c r="T2914" s="23"/>
    </row>
    <row r="2915" ht="15.75" customHeight="1" outlineLevel="2">
      <c r="A2915" s="23"/>
      <c r="B2915" s="71"/>
      <c r="C2915" s="71"/>
      <c r="D2915" s="71"/>
      <c r="E2915" s="314"/>
      <c r="F2915" s="316" t="str">
        <f>Lists!BA26</f>
        <v>Electronics and optical products - Europe</v>
      </c>
      <c r="G2915" s="311">
        <f t="array" ref="G2915">XLOOKUP(1,('Emission Factors'!$E$5:$E$488='GHG emissions calculations'!$F2915)*('Emission Factors'!$H$5:$H$488='GHG emissions calculations'!$H2915),INDEX('Emission Factors'!$E$5:$T$488,0,MATCH('GHG emissions calculations'!G$2670,'Emission Factors'!$E$5:$T$5,0)),"",0)</f>
        <v>2</v>
      </c>
      <c r="H2915" s="316" t="s">
        <v>238</v>
      </c>
      <c r="I2915" s="312" t="str">
        <f>IF(
    SUMIFS('Import data'!$L$25:$L$80,
           'Import data'!$J$25:$J$80, F2915,
           'Import data'!$G$25:$G$80, 'GHG emissions calculations'!$H2915,
           'Import data'!$I$25:$I$80,$E$2672) &lt;&gt; 0,
    SUMIFS('Import data'!$L$25:$L$80,
           'Import data'!$J$25:$J$80, F2915,
           'Import data'!$G$25:$G$80, 'GHG emissions calculations'!$H2915,
           'Import data'!$I$25:$I$80,$E$2672),
    ""
)</f>
        <v/>
      </c>
      <c r="J2915" s="311" t="str">
        <f t="array" ref="J2915">IF(
    XLOOKUP(F2915, 'Import data'!$J$26:$J$47, 'Import data'!$M$26:$M$47, "", 0) = "Please add the region-specific supplier emission factor or choose a different region available in the IAEG database.",
    "",
    XLOOKUP(F2915, 'Import data'!$J$26:$J$47, 'Import data'!$M$26:$M$47, "", 0)
)</f>
        <v/>
      </c>
      <c r="K2915" s="311" t="str">
        <f t="array" ref="K2915">IFERROR(
    XLOOKUP(F2915,
            _xlws.FILTER('Supplier Emission'!$G$55:$G$79,
                   ('Supplier Emission'!$D$55:$D$79=H2915) * ('Supplier Emission'!$F$55:$F$79=$E$2898)),
            _xlws.FILTER('Supplier Emission'!$I$55:$I$79,
                   ('Supplier Emission'!$D$55:$D$79=H2915) * ('Supplier Emission'!$F$55:$F$79=$E$2898)),
            ""),
    "")</f>
        <v/>
      </c>
      <c r="L2915" s="311" t="str">
        <f t="array" ref="L2915">IFERROR(
    XLOOKUP(F2915,
            _xlws.FILTER('Supplier Emission'!$G$55:$G$79,
                   ('Supplier Emission'!$D$55:$D$79=H2915) * ('Supplier Emission'!$F$55:$F$79=$E$2898)),
            _xlws.FILTER('Supplier Emission'!$J$55:$J$79,
                   ('Supplier Emission'!$D$55:$D$79=H2915) * ('Supplier Emission'!$F$55:$F$79=$E$2898)),
            ""),
    "")</f>
        <v/>
      </c>
      <c r="M2915" s="311" t="str">
        <f t="array" ref="M2915">IFERROR(
    XLOOKUP(F2915,
            _xlws.FILTER('Supplier Emission'!$G$55:$G$79,
                   ('Supplier Emission'!$D$55:$D$79=H2915) * ('Supplier Emission'!$F$55:$F$79=$E$2898)),
            _xlws.FILTER('Supplier Emission'!$M$55:$M$79,
                   ('Supplier Emission'!$D$55:$D$79=H2915) * ('Supplier Emission'!$F$55:$F$79=$E$2898)),
            ""),
    "")</f>
        <v/>
      </c>
      <c r="N2915" s="311" t="str">
        <f t="array" ref="N2915">IFERROR(
    XLOOKUP(F2915,
            _xlws.FILTER('Supplier Emission'!$G$55:$G$79,
                   ('Supplier Emission'!$D$55:$D$79=H2915) * ('Supplier Emission'!$F$55:$F$79=$E$2898)),
            _xlws.FILTER('Supplier Emission'!$H$55:$H$79,
                   ('Supplier Emission'!$D$55:$D$79=H2915) * ('Supplier Emission'!$F$55:$F$79=$E$2898)),
            ""),
    "")</f>
        <v/>
      </c>
      <c r="O2915" s="313" t="str">
        <f t="array" ref="O2915">XLOOKUP(1,('Emission Factors'!$E$5:$E$488='GHG emissions calculations'!$F2915)*('Emission Factors'!$H$5:$H$488='GHG emissions calculations'!$H2915),INDEX('Emission Factors'!$E$5:$T$488,0,MATCH('GHG emissions calculations'!O$6,'Emission Factors'!$E$5:$T$5,0)),"",0)</f>
        <v>Computer/electronic and optical products</v>
      </c>
      <c r="P2915" s="313">
        <f t="array" ref="P2915">IFERROR(
    INDEX('Emission Factors'!$E$5:$P$488,
          MATCH(1,
                ('Emission Factors'!$E$5:$E$488 = 'GHG emissions calculations'!$F2915) *
                ('Emission Factors'!$H$5:$H$488 = 'GHG emissions calculations'!$H2915),
                0),
          MATCH('GHG emissions calculations'!P$6,'Emission Factors'!$E$5:$P$5,0)),
    "")</f>
        <v>298.812</v>
      </c>
      <c r="Q2915" s="311" t="str">
        <f t="array" ref="Q2915">IFERROR(
    IF(
        INDEX('Emission Factors'!$E$5:$P$488,
              MATCH(1,
                    ('Emission Factors'!$E$5:$E$488 = 'GHG emissions calculations'!$F2915) *
                    ('Emission Factors'!$H$5:$H$488 = 'GHG emissions calculations'!$H2915),
                    0),
              MATCH('GHG emissions calculations'!Q$6, 'Emission Factors'!$E$5:$P$5, 0)) &lt;&gt; "",
        INDEX('Emission Factors'!$E$5:$P$488,
              MATCH(1,
                    ('Emission Factors'!$E$5:$E$488 = 'GHG emissions calculations'!$F2915) *
                    ('Emission Factors'!$H$5:$H$488 = 'GHG emissions calculations'!$H2915),
                    0),
              MATCH('GHG emissions calculations'!Q$6, 'Emission Factors'!$E$5:$P$5, 0)),
        ""),
    "")</f>
        <v>kgCO2e / k€</v>
      </c>
      <c r="R2915" s="311" t="str">
        <f t="array" ref="R2915">IFERROR(
    IF(
        INDEX('Emission Factors'!$E$5:$R$488,
              MATCH(1,
                    ('Emission Factors'!$E$5:$E$488 = 'GHG emissions calculations'!$F2915) *
                    ('Emission Factors'!$H$5:$H$488 = 'GHG emissions calculations'!$H2915),
                    0),
              MATCH('GHG emissions calculations'!R$6, 'Emission Factors'!$E$5:$R$5, 0)) &lt;&gt; "",
        INDEX('Emission Factors'!$E$5:$R$488,
              MATCH(1,
                    ('Emission Factors'!$E$5:$E$488 = 'GHG emissions calculations'!$F2915) *
                    ('Emission Factors'!$H$5:$H$488 = 'GHG emissions calculations'!$H2915),
                    0),
              MATCH('GHG emissions calculations'!R$6, 'Emission Factors'!$E$5:$R$5, 0)),
        ""),
    "")</f>
        <v>Europe</v>
      </c>
      <c r="S2915" s="312">
        <f t="shared" si="5"/>
        <v>0</v>
      </c>
      <c r="T2915" s="23"/>
    </row>
    <row r="2916" ht="15.75" customHeight="1" outlineLevel="2">
      <c r="A2916" s="23"/>
      <c r="B2916" s="71"/>
      <c r="C2916" s="71"/>
      <c r="D2916" s="71"/>
      <c r="E2916" s="314"/>
      <c r="F2916" s="316" t="str">
        <f>Lists!BA31</f>
        <v>Electronics and optical products - Global or unspecified region</v>
      </c>
      <c r="G2916" s="311" t="str">
        <f t="array" ref="G2916">XLOOKUP(1,('Emission Factors'!$E$5:$E$488='GHG emissions calculations'!$F2916)*('Emission Factors'!$H$5:$H$488='GHG emissions calculations'!$H2916),INDEX('Emission Factors'!$E$5:$T$488,0,MATCH('GHG emissions calculations'!G$2670,'Emission Factors'!$E$5:$T$5,0)),"",0)</f>
        <v/>
      </c>
      <c r="H2916" s="316" t="s">
        <v>238</v>
      </c>
      <c r="I2916" s="312" t="str">
        <f>IF(
    SUMIFS('Import data'!$L$25:$L$80,
           'Import data'!$J$25:$J$80, F2916,
           'Import data'!$G$25:$G$80, 'GHG emissions calculations'!$H2916,
           'Import data'!$I$25:$I$80,$E$2672) &lt;&gt; 0,
    SUMIFS('Import data'!$L$25:$L$80,
           'Import data'!$J$25:$J$80, F2916,
           'Import data'!$G$25:$G$80, 'GHG emissions calculations'!$H2916,
           'Import data'!$I$25:$I$80,$E$2672),
    ""
)</f>
        <v/>
      </c>
      <c r="J2916" s="311" t="str">
        <f t="array" ref="J2916">IF(
    XLOOKUP(F2916, 'Import data'!$J$26:$J$47, 'Import data'!$M$26:$M$47, "", 0) = "Please add the region-specific supplier emission factor or choose a different region available in the IAEG database.",
    "",
    XLOOKUP(F2916, 'Import data'!$J$26:$J$47, 'Import data'!$M$26:$M$47, "", 0)
)</f>
        <v/>
      </c>
      <c r="K2916" s="311" t="str">
        <f t="array" ref="K2916">IFERROR(
    XLOOKUP(F2916,
            _xlws.FILTER('Supplier Emission'!$G$55:$G$79,
                   ('Supplier Emission'!$D$55:$D$79=H2916) * ('Supplier Emission'!$F$55:$F$79=$E$2898)),
            _xlws.FILTER('Supplier Emission'!$I$55:$I$79,
                   ('Supplier Emission'!$D$55:$D$79=H2916) * ('Supplier Emission'!$F$55:$F$79=$E$2898)),
            ""),
    "")</f>
        <v/>
      </c>
      <c r="L2916" s="311" t="str">
        <f t="array" ref="L2916">IFERROR(
    XLOOKUP(F2916,
            _xlws.FILTER('Supplier Emission'!$G$55:$G$79,
                   ('Supplier Emission'!$D$55:$D$79=H2916) * ('Supplier Emission'!$F$55:$F$79=$E$2898)),
            _xlws.FILTER('Supplier Emission'!$J$55:$J$79,
                   ('Supplier Emission'!$D$55:$D$79=H2916) * ('Supplier Emission'!$F$55:$F$79=$E$2898)),
            ""),
    "")</f>
        <v/>
      </c>
      <c r="M2916" s="311" t="str">
        <f t="array" ref="M2916">IFERROR(
    XLOOKUP(F2916,
            _xlws.FILTER('Supplier Emission'!$G$55:$G$79,
                   ('Supplier Emission'!$D$55:$D$79=H2916) * ('Supplier Emission'!$F$55:$F$79=$E$2898)),
            _xlws.FILTER('Supplier Emission'!$M$55:$M$79,
                   ('Supplier Emission'!$D$55:$D$79=H2916) * ('Supplier Emission'!$F$55:$F$79=$E$2898)),
            ""),
    "")</f>
        <v/>
      </c>
      <c r="N2916" s="311" t="str">
        <f t="array" ref="N2916">IFERROR(
    XLOOKUP(F2916,
            _xlws.FILTER('Supplier Emission'!$G$55:$G$79,
                   ('Supplier Emission'!$D$55:$D$79=H2916) * ('Supplier Emission'!$F$55:$F$79=$E$2898)),
            _xlws.FILTER('Supplier Emission'!$H$55:$H$79,
                   ('Supplier Emission'!$D$55:$D$79=H2916) * ('Supplier Emission'!$F$55:$F$79=$E$2898)),
            ""),
    "")</f>
        <v/>
      </c>
      <c r="O2916" s="311" t="str">
        <f t="array" ref="O2916">XLOOKUP(1,('Emission Factors'!$E$5:$E$488='GHG emissions calculations'!$F2916)*('Emission Factors'!$H$5:$H$488='GHG emissions calculations'!$H2916),INDEX('Emission Factors'!$E$5:$T$488,0,MATCH('GHG emissions calculations'!O$6,'Emission Factors'!$E$5:$T$5,0)),"",0)</f>
        <v/>
      </c>
      <c r="P2916" s="313" t="str">
        <f t="array" ref="P2916">IFERROR(
    INDEX('Emission Factors'!$E$5:$P$488,
          MATCH(1,
                ('Emission Factors'!$E$5:$E$488 = 'GHG emissions calculations'!$F2916) *
                ('Emission Factors'!$H$5:$H$488 = 'GHG emissions calculations'!$H2916),
                0),
          MATCH('GHG emissions calculations'!P$6,'Emission Factors'!$E$5:$P$5,0)),
    "")</f>
        <v/>
      </c>
      <c r="Q2916" s="311" t="str">
        <f t="array" ref="Q2916">IFERROR(
    IF(
        INDEX('Emission Factors'!$E$5:$P$488,
              MATCH(1,
                    ('Emission Factors'!$E$5:$E$488 = 'GHG emissions calculations'!$F2916) *
                    ('Emission Factors'!$H$5:$H$488 = 'GHG emissions calculations'!$H2916),
                    0),
              MATCH('GHG emissions calculations'!Q$6, 'Emission Factors'!$E$5:$P$5, 0)) &lt;&gt; "",
        INDEX('Emission Factors'!$E$5:$P$488,
              MATCH(1,
                    ('Emission Factors'!$E$5:$E$488 = 'GHG emissions calculations'!$F2916) *
                    ('Emission Factors'!$H$5:$H$488 = 'GHG emissions calculations'!$H2916),
                    0),
              MATCH('GHG emissions calculations'!Q$6, 'Emission Factors'!$E$5:$P$5, 0)),
        ""),
    "")</f>
        <v/>
      </c>
      <c r="R2916" s="311" t="str">
        <f t="array" ref="R2916">IFERROR(
    IF(
        INDEX('Emission Factors'!$E$5:$R$488,
              MATCH(1,
                    ('Emission Factors'!$E$5:$E$488 = 'GHG emissions calculations'!$F2916) *
                    ('Emission Factors'!$H$5:$H$488 = 'GHG emissions calculations'!$H2916),
                    0),
              MATCH('GHG emissions calculations'!R$6, 'Emission Factors'!$E$5:$R$5, 0)) &lt;&gt; "",
        INDEX('Emission Factors'!$E$5:$R$488,
              MATCH(1,
                    ('Emission Factors'!$E$5:$E$488 = 'GHG emissions calculations'!$F2916) *
                    ('Emission Factors'!$H$5:$H$488 = 'GHG emissions calculations'!$H2916),
                    0),
              MATCH('GHG emissions calculations'!R$6, 'Emission Factors'!$E$5:$R$5, 0)),
        ""),
    "")</f>
        <v/>
      </c>
      <c r="S2916" s="312">
        <f t="shared" si="5"/>
        <v>0</v>
      </c>
      <c r="T2916" s="23"/>
    </row>
    <row r="2917" ht="15.75" customHeight="1" outlineLevel="2">
      <c r="A2917" s="23"/>
      <c r="B2917" s="71"/>
      <c r="C2917" s="71"/>
      <c r="D2917" s="71"/>
      <c r="E2917" s="314"/>
      <c r="F2917" s="316" t="str">
        <f>Lists!BA30</f>
        <v>Electronics and optical products - Middle East</v>
      </c>
      <c r="G2917" s="311" t="str">
        <f t="array" ref="G2917">XLOOKUP(1,('Emission Factors'!$E$5:$E$488='GHG emissions calculations'!$F2917)*('Emission Factors'!$H$5:$H$488='GHG emissions calculations'!$H2917),INDEX('Emission Factors'!$E$5:$T$488,0,MATCH('GHG emissions calculations'!G$2670,'Emission Factors'!$E$5:$T$5,0)),"",0)</f>
        <v/>
      </c>
      <c r="H2917" s="316" t="s">
        <v>238</v>
      </c>
      <c r="I2917" s="312" t="str">
        <f>IF(
    SUMIFS('Import data'!$L$25:$L$80,
           'Import data'!$J$25:$J$80, F2917,
           'Import data'!$G$25:$G$80, 'GHG emissions calculations'!$H2917,
           'Import data'!$I$25:$I$80,$E$2672) &lt;&gt; 0,
    SUMIFS('Import data'!$L$25:$L$80,
           'Import data'!$J$25:$J$80, F2917,
           'Import data'!$G$25:$G$80, 'GHG emissions calculations'!$H2917,
           'Import data'!$I$25:$I$80,$E$2672),
    ""
)</f>
        <v/>
      </c>
      <c r="J2917" s="311" t="str">
        <f t="array" ref="J2917">IF(
    XLOOKUP(F2917, 'Import data'!$J$26:$J$47, 'Import data'!$M$26:$M$47, "", 0) = "Please add the region-specific supplier emission factor or choose a different region available in the IAEG database.",
    "",
    XLOOKUP(F2917, 'Import data'!$J$26:$J$47, 'Import data'!$M$26:$M$47, "", 0)
)</f>
        <v/>
      </c>
      <c r="K2917" s="311" t="str">
        <f t="array" ref="K2917">IFERROR(
    XLOOKUP(F2917,
            _xlws.FILTER('Supplier Emission'!$G$55:$G$79,
                   ('Supplier Emission'!$D$55:$D$79=H2917) * ('Supplier Emission'!$F$55:$F$79=$E$2898)),
            _xlws.FILTER('Supplier Emission'!$I$55:$I$79,
                   ('Supplier Emission'!$D$55:$D$79=H2917) * ('Supplier Emission'!$F$55:$F$79=$E$2898)),
            ""),
    "")</f>
        <v/>
      </c>
      <c r="L2917" s="311" t="str">
        <f t="array" ref="L2917">IFERROR(
    XLOOKUP(F2917,
            _xlws.FILTER('Supplier Emission'!$G$55:$G$79,
                   ('Supplier Emission'!$D$55:$D$79=H2917) * ('Supplier Emission'!$F$55:$F$79=$E$2898)),
            _xlws.FILTER('Supplier Emission'!$J$55:$J$79,
                   ('Supplier Emission'!$D$55:$D$79=H2917) * ('Supplier Emission'!$F$55:$F$79=$E$2898)),
            ""),
    "")</f>
        <v/>
      </c>
      <c r="M2917" s="311" t="str">
        <f t="array" ref="M2917">IFERROR(
    XLOOKUP(F2917,
            _xlws.FILTER('Supplier Emission'!$G$55:$G$79,
                   ('Supplier Emission'!$D$55:$D$79=H2917) * ('Supplier Emission'!$F$55:$F$79=$E$2898)),
            _xlws.FILTER('Supplier Emission'!$M$55:$M$79,
                   ('Supplier Emission'!$D$55:$D$79=H2917) * ('Supplier Emission'!$F$55:$F$79=$E$2898)),
            ""),
    "")</f>
        <v/>
      </c>
      <c r="N2917" s="311" t="str">
        <f t="array" ref="N2917">IFERROR(
    XLOOKUP(F2917,
            _xlws.FILTER('Supplier Emission'!$G$55:$G$79,
                   ('Supplier Emission'!$D$55:$D$79=H2917) * ('Supplier Emission'!$F$55:$F$79=$E$2898)),
            _xlws.FILTER('Supplier Emission'!$H$55:$H$79,
                   ('Supplier Emission'!$D$55:$D$79=H2917) * ('Supplier Emission'!$F$55:$F$79=$E$2898)),
            ""),
    "")</f>
        <v/>
      </c>
      <c r="O2917" s="311" t="str">
        <f t="array" ref="O2917">XLOOKUP(1,('Emission Factors'!$E$5:$E$488='GHG emissions calculations'!$F2917)*('Emission Factors'!$H$5:$H$488='GHG emissions calculations'!$H2917),INDEX('Emission Factors'!$E$5:$T$488,0,MATCH('GHG emissions calculations'!O$6,'Emission Factors'!$E$5:$T$5,0)),"",0)</f>
        <v/>
      </c>
      <c r="P2917" s="313" t="str">
        <f t="array" ref="P2917">IFERROR(
    INDEX('Emission Factors'!$E$5:$P$488,
          MATCH(1,
                ('Emission Factors'!$E$5:$E$488 = 'GHG emissions calculations'!$F2917) *
                ('Emission Factors'!$H$5:$H$488 = 'GHG emissions calculations'!$H2917),
                0),
          MATCH('GHG emissions calculations'!P$6,'Emission Factors'!$E$5:$P$5,0)),
    "")</f>
        <v/>
      </c>
      <c r="Q2917" s="311" t="str">
        <f t="array" ref="Q2917">IFERROR(
    IF(
        INDEX('Emission Factors'!$E$5:$P$488,
              MATCH(1,
                    ('Emission Factors'!$E$5:$E$488 = 'GHG emissions calculations'!$F2917) *
                    ('Emission Factors'!$H$5:$H$488 = 'GHG emissions calculations'!$H2917),
                    0),
              MATCH('GHG emissions calculations'!Q$6, 'Emission Factors'!$E$5:$P$5, 0)) &lt;&gt; "",
        INDEX('Emission Factors'!$E$5:$P$488,
              MATCH(1,
                    ('Emission Factors'!$E$5:$E$488 = 'GHG emissions calculations'!$F2917) *
                    ('Emission Factors'!$H$5:$H$488 = 'GHG emissions calculations'!$H2917),
                    0),
              MATCH('GHG emissions calculations'!Q$6, 'Emission Factors'!$E$5:$P$5, 0)),
        ""),
    "")</f>
        <v/>
      </c>
      <c r="R2917" s="311" t="str">
        <f t="array" ref="R2917">IFERROR(
    IF(
        INDEX('Emission Factors'!$E$5:$R$488,
              MATCH(1,
                    ('Emission Factors'!$E$5:$E$488 = 'GHG emissions calculations'!$F2917) *
                    ('Emission Factors'!$H$5:$H$488 = 'GHG emissions calculations'!$H2917),
                    0),
              MATCH('GHG emissions calculations'!R$6, 'Emission Factors'!$E$5:$R$5, 0)) &lt;&gt; "",
        INDEX('Emission Factors'!$E$5:$R$488,
              MATCH(1,
                    ('Emission Factors'!$E$5:$E$488 = 'GHG emissions calculations'!$F2917) *
                    ('Emission Factors'!$H$5:$H$488 = 'GHG emissions calculations'!$H2917),
                    0),
              MATCH('GHG emissions calculations'!R$6, 'Emission Factors'!$E$5:$R$5, 0)),
        ""),
    "")</f>
        <v/>
      </c>
      <c r="S2917" s="312">
        <f t="shared" si="5"/>
        <v>0</v>
      </c>
      <c r="T2917" s="23"/>
    </row>
    <row r="2918" ht="15.75" customHeight="1" outlineLevel="2">
      <c r="A2918" s="23"/>
      <c r="B2918" s="71"/>
      <c r="C2918" s="71"/>
      <c r="D2918" s="71"/>
      <c r="E2918" s="314"/>
      <c r="F2918" s="316" t="str">
        <f>Lists!BA29</f>
        <v>Electronics and optical products - Oceania</v>
      </c>
      <c r="G2918" s="311" t="str">
        <f t="array" ref="G2918">XLOOKUP(1,('Emission Factors'!$E$5:$E$488='GHG emissions calculations'!$F2918)*('Emission Factors'!$H$5:$H$488='GHG emissions calculations'!$H2918),INDEX('Emission Factors'!$E$5:$T$488,0,MATCH('GHG emissions calculations'!G$2670,'Emission Factors'!$E$5:$T$5,0)),"",0)</f>
        <v/>
      </c>
      <c r="H2918" s="316" t="s">
        <v>238</v>
      </c>
      <c r="I2918" s="312" t="str">
        <f>IF(
    SUMIFS('Import data'!$L$25:$L$80,
           'Import data'!$J$25:$J$80, F2918,
           'Import data'!$G$25:$G$80, 'GHG emissions calculations'!$H2918,
           'Import data'!$I$25:$I$80,$E$2672) &lt;&gt; 0,
    SUMIFS('Import data'!$L$25:$L$80,
           'Import data'!$J$25:$J$80, F2918,
           'Import data'!$G$25:$G$80, 'GHG emissions calculations'!$H2918,
           'Import data'!$I$25:$I$80,$E$2672),
    ""
)</f>
        <v/>
      </c>
      <c r="J2918" s="311" t="str">
        <f t="array" ref="J2918">IF(
    XLOOKUP(F2918, 'Import data'!$J$26:$J$47, 'Import data'!$M$26:$M$47, "", 0) = "Please add the region-specific supplier emission factor or choose a different region available in the IAEG database.",
    "",
    XLOOKUP(F2918, 'Import data'!$J$26:$J$47, 'Import data'!$M$26:$M$47, "", 0)
)</f>
        <v/>
      </c>
      <c r="K2918" s="311" t="str">
        <f t="array" ref="K2918">IFERROR(
    XLOOKUP(F2918,
            _xlws.FILTER('Supplier Emission'!$G$55:$G$79,
                   ('Supplier Emission'!$D$55:$D$79=H2918) * ('Supplier Emission'!$F$55:$F$79=$E$2898)),
            _xlws.FILTER('Supplier Emission'!$I$55:$I$79,
                   ('Supplier Emission'!$D$55:$D$79=H2918) * ('Supplier Emission'!$F$55:$F$79=$E$2898)),
            ""),
    "")</f>
        <v/>
      </c>
      <c r="L2918" s="311" t="str">
        <f t="array" ref="L2918">IFERROR(
    XLOOKUP(F2918,
            _xlws.FILTER('Supplier Emission'!$G$55:$G$79,
                   ('Supplier Emission'!$D$55:$D$79=H2918) * ('Supplier Emission'!$F$55:$F$79=$E$2898)),
            _xlws.FILTER('Supplier Emission'!$J$55:$J$79,
                   ('Supplier Emission'!$D$55:$D$79=H2918) * ('Supplier Emission'!$F$55:$F$79=$E$2898)),
            ""),
    "")</f>
        <v/>
      </c>
      <c r="M2918" s="311" t="str">
        <f t="array" ref="M2918">IFERROR(
    XLOOKUP(F2918,
            _xlws.FILTER('Supplier Emission'!$G$55:$G$79,
                   ('Supplier Emission'!$D$55:$D$79=H2918) * ('Supplier Emission'!$F$55:$F$79=$E$2898)),
            _xlws.FILTER('Supplier Emission'!$M$55:$M$79,
                   ('Supplier Emission'!$D$55:$D$79=H2918) * ('Supplier Emission'!$F$55:$F$79=$E$2898)),
            ""),
    "")</f>
        <v/>
      </c>
      <c r="N2918" s="311" t="str">
        <f t="array" ref="N2918">IFERROR(
    XLOOKUP(F2918,
            _xlws.FILTER('Supplier Emission'!$G$55:$G$79,
                   ('Supplier Emission'!$D$55:$D$79=H2918) * ('Supplier Emission'!$F$55:$F$79=$E$2898)),
            _xlws.FILTER('Supplier Emission'!$H$55:$H$79,
                   ('Supplier Emission'!$D$55:$D$79=H2918) * ('Supplier Emission'!$F$55:$F$79=$E$2898)),
            ""),
    "")</f>
        <v/>
      </c>
      <c r="O2918" s="311" t="str">
        <f t="array" ref="O2918">XLOOKUP(1,('Emission Factors'!$E$5:$E$488='GHG emissions calculations'!$F2918)*('Emission Factors'!$H$5:$H$488='GHG emissions calculations'!$H2918),INDEX('Emission Factors'!$E$5:$T$488,0,MATCH('GHG emissions calculations'!O$6,'Emission Factors'!$E$5:$T$5,0)),"",0)</f>
        <v/>
      </c>
      <c r="P2918" s="313" t="str">
        <f t="array" ref="P2918">IFERROR(
    INDEX('Emission Factors'!$E$5:$P$488,
          MATCH(1,
                ('Emission Factors'!$E$5:$E$488 = 'GHG emissions calculations'!$F2918) *
                ('Emission Factors'!$H$5:$H$488 = 'GHG emissions calculations'!$H2918),
                0),
          MATCH('GHG emissions calculations'!P$6,'Emission Factors'!$E$5:$P$5,0)),
    "")</f>
        <v/>
      </c>
      <c r="Q2918" s="311" t="str">
        <f t="array" ref="Q2918">IFERROR(
    IF(
        INDEX('Emission Factors'!$E$5:$P$488,
              MATCH(1,
                    ('Emission Factors'!$E$5:$E$488 = 'GHG emissions calculations'!$F2918) *
                    ('Emission Factors'!$H$5:$H$488 = 'GHG emissions calculations'!$H2918),
                    0),
              MATCH('GHG emissions calculations'!Q$6, 'Emission Factors'!$E$5:$P$5, 0)) &lt;&gt; "",
        INDEX('Emission Factors'!$E$5:$P$488,
              MATCH(1,
                    ('Emission Factors'!$E$5:$E$488 = 'GHG emissions calculations'!$F2918) *
                    ('Emission Factors'!$H$5:$H$488 = 'GHG emissions calculations'!$H2918),
                    0),
              MATCH('GHG emissions calculations'!Q$6, 'Emission Factors'!$E$5:$P$5, 0)),
        ""),
    "")</f>
        <v/>
      </c>
      <c r="R2918" s="311" t="str">
        <f t="array" ref="R2918">IFERROR(
    IF(
        INDEX('Emission Factors'!$E$5:$R$488,
              MATCH(1,
                    ('Emission Factors'!$E$5:$E$488 = 'GHG emissions calculations'!$F2918) *
                    ('Emission Factors'!$H$5:$H$488 = 'GHG emissions calculations'!$H2918),
                    0),
              MATCH('GHG emissions calculations'!R$6, 'Emission Factors'!$E$5:$R$5, 0)) &lt;&gt; "",
        INDEX('Emission Factors'!$E$5:$R$488,
              MATCH(1,
                    ('Emission Factors'!$E$5:$E$488 = 'GHG emissions calculations'!$F2918) *
                    ('Emission Factors'!$H$5:$H$488 = 'GHG emissions calculations'!$H2918),
                    0),
              MATCH('GHG emissions calculations'!R$6, 'Emission Factors'!$E$5:$R$5, 0)),
        ""),
    "")</f>
        <v/>
      </c>
      <c r="S2918" s="312">
        <f t="shared" si="5"/>
        <v>0</v>
      </c>
      <c r="T2918" s="23"/>
    </row>
    <row r="2919" ht="15.75" customHeight="1" outlineLevel="2">
      <c r="A2919" s="23"/>
      <c r="B2919" s="71"/>
      <c r="C2919" s="71"/>
      <c r="D2919" s="71"/>
      <c r="E2919" s="314"/>
      <c r="F2919" s="316" t="str">
        <f>Lists!BB48</f>
        <v>Hard drive  - Africa</v>
      </c>
      <c r="G2919" s="311" t="str">
        <f t="array" ref="G2919">XLOOKUP(1,('Emission Factors'!$E$5:$E$488='GHG emissions calculations'!$F2919)*('Emission Factors'!$H$5:$H$488='GHG emissions calculations'!$H2919),INDEX('Emission Factors'!$E$5:$T$488,0,MATCH('GHG emissions calculations'!G$2670,'Emission Factors'!$E$5:$T$5,0)),"",0)</f>
        <v/>
      </c>
      <c r="H2919" s="316" t="s">
        <v>237</v>
      </c>
      <c r="I2919" s="312" t="str">
        <f>IF(
    SUMIFS('Import data'!$L$25:$L$80,
           'Import data'!$J$25:$J$80, F2919,
           'Import data'!$G$25:$G$80, 'GHG emissions calculations'!$H2919,
           'Import data'!$I$25:$I$80,$E$2672) &lt;&gt; 0,
    SUMIFS('Import data'!$L$25:$L$80,
           'Import data'!$J$25:$J$80, F2919,
           'Import data'!$G$25:$G$80, 'GHG emissions calculations'!$H2919,
           'Import data'!$I$25:$I$80,$E$2672),
    ""
)</f>
        <v/>
      </c>
      <c r="J2919" s="311" t="str">
        <f t="array" ref="J2919">IF(
    XLOOKUP(F2919, 'Import data'!$J$26:$J$47, 'Import data'!$M$26:$M$47, "", 0) = "Please add the region-specific supplier emission factor or choose a different region available in the IAEG database.",
    "",
    XLOOKUP(F2919, 'Import data'!$J$26:$J$47, 'Import data'!$M$26:$M$47, "", 0)
)</f>
        <v/>
      </c>
      <c r="K2919" s="311" t="str">
        <f t="array" ref="K2919">IFERROR(
    XLOOKUP(F2919,
            _xlws.FILTER('Supplier Emission'!$G$55:$G$79,
                   ('Supplier Emission'!$D$55:$D$79=H2919) * ('Supplier Emission'!$F$55:$F$79=$E$2898)),
            _xlws.FILTER('Supplier Emission'!$I$55:$I$79,
                   ('Supplier Emission'!$D$55:$D$79=H2919) * ('Supplier Emission'!$F$55:$F$79=$E$2898)),
            ""),
    "")</f>
        <v/>
      </c>
      <c r="L2919" s="311" t="str">
        <f t="array" ref="L2919">IFERROR(
    XLOOKUP(F2919,
            _xlws.FILTER('Supplier Emission'!$G$55:$G$79,
                   ('Supplier Emission'!$D$55:$D$79=H2919) * ('Supplier Emission'!$F$55:$F$79=$E$2898)),
            _xlws.FILTER('Supplier Emission'!$J$55:$J$79,
                   ('Supplier Emission'!$D$55:$D$79=H2919) * ('Supplier Emission'!$F$55:$F$79=$E$2898)),
            ""),
    "")</f>
        <v/>
      </c>
      <c r="M2919" s="311" t="str">
        <f t="array" ref="M2919">IFERROR(
    XLOOKUP(F2919,
            _xlws.FILTER('Supplier Emission'!$G$55:$G$79,
                   ('Supplier Emission'!$D$55:$D$79=H2919) * ('Supplier Emission'!$F$55:$F$79=$E$2898)),
            _xlws.FILTER('Supplier Emission'!$M$55:$M$79,
                   ('Supplier Emission'!$D$55:$D$79=H2919) * ('Supplier Emission'!$F$55:$F$79=$E$2898)),
            ""),
    "")</f>
        <v/>
      </c>
      <c r="N2919" s="311" t="str">
        <f t="array" ref="N2919">IFERROR(
    XLOOKUP(F2919,
            _xlws.FILTER('Supplier Emission'!$G$55:$G$79,
                   ('Supplier Emission'!$D$55:$D$79=H2919) * ('Supplier Emission'!$F$55:$F$79=$E$2898)),
            _xlws.FILTER('Supplier Emission'!$H$55:$H$79,
                   ('Supplier Emission'!$D$55:$D$79=H2919) * ('Supplier Emission'!$F$55:$F$79=$E$2898)),
            ""),
    "")</f>
        <v/>
      </c>
      <c r="O2919" s="311" t="str">
        <f t="array" ref="O2919">XLOOKUP(1,('Emission Factors'!$E$5:$E$488='GHG emissions calculations'!$F2919)*('Emission Factors'!$H$5:$H$488='GHG emissions calculations'!$H2919),INDEX('Emission Factors'!$E$5:$T$488,0,MATCH('GHG emissions calculations'!O$6,'Emission Factors'!$E$5:$T$5,0)),"",0)</f>
        <v/>
      </c>
      <c r="P2919" s="313" t="str">
        <f t="array" ref="P2919">IFERROR(
    INDEX('Emission Factors'!$E$5:$P$488,
          MATCH(1,
                ('Emission Factors'!$E$5:$E$488 = 'GHG emissions calculations'!$F2919) *
                ('Emission Factors'!$H$5:$H$488 = 'GHG emissions calculations'!$H2919),
                0),
          MATCH('GHG emissions calculations'!P$6,'Emission Factors'!$E$5:$P$5,0)),
    "")</f>
        <v/>
      </c>
      <c r="Q2919" s="311" t="str">
        <f t="array" ref="Q2919">IFERROR(
    IF(
        INDEX('Emission Factors'!$E$5:$P$488,
              MATCH(1,
                    ('Emission Factors'!$E$5:$E$488 = 'GHG emissions calculations'!$F2919) *
                    ('Emission Factors'!$H$5:$H$488 = 'GHG emissions calculations'!$H2919),
                    0),
              MATCH('GHG emissions calculations'!Q$6, 'Emission Factors'!$E$5:$P$5, 0)) &lt;&gt; "",
        INDEX('Emission Factors'!$E$5:$P$488,
              MATCH(1,
                    ('Emission Factors'!$E$5:$E$488 = 'GHG emissions calculations'!$F2919) *
                    ('Emission Factors'!$H$5:$H$488 = 'GHG emissions calculations'!$H2919),
                    0),
              MATCH('GHG emissions calculations'!Q$6, 'Emission Factors'!$E$5:$P$5, 0)),
        ""),
    "")</f>
        <v/>
      </c>
      <c r="R2919" s="311" t="str">
        <f t="array" ref="R2919">IFERROR(
    IF(
        INDEX('Emission Factors'!$E$5:$R$488,
              MATCH(1,
                    ('Emission Factors'!$E$5:$E$488 = 'GHG emissions calculations'!$F2919) *
                    ('Emission Factors'!$H$5:$H$488 = 'GHG emissions calculations'!$H2919),
                    0),
              MATCH('GHG emissions calculations'!R$6, 'Emission Factors'!$E$5:$R$5, 0)) &lt;&gt; "",
        INDEX('Emission Factors'!$E$5:$R$488,
              MATCH(1,
                    ('Emission Factors'!$E$5:$E$488 = 'GHG emissions calculations'!$F2919) *
                    ('Emission Factors'!$H$5:$H$488 = 'GHG emissions calculations'!$H2919),
                    0),
              MATCH('GHG emissions calculations'!R$6, 'Emission Factors'!$E$5:$R$5, 0)),
        ""),
    "")</f>
        <v/>
      </c>
      <c r="S2919" s="312">
        <f t="shared" si="5"/>
        <v>0</v>
      </c>
      <c r="T2919" s="23"/>
    </row>
    <row r="2920" ht="15.75" customHeight="1" outlineLevel="2">
      <c r="A2920" s="23"/>
      <c r="B2920" s="71"/>
      <c r="C2920" s="71"/>
      <c r="D2920" s="71"/>
      <c r="E2920" s="314"/>
      <c r="F2920" s="316" t="str">
        <f>Lists!BB46</f>
        <v>Hard drive  - America</v>
      </c>
      <c r="G2920" s="311">
        <f t="array" ref="G2920">XLOOKUP(1,('Emission Factors'!$E$5:$E$488='GHG emissions calculations'!$F2920)*('Emission Factors'!$H$5:$H$488='GHG emissions calculations'!$H2920),INDEX('Emission Factors'!$E$5:$T$488,0,MATCH('GHG emissions calculations'!G$2670,'Emission Factors'!$E$5:$T$5,0)),"",0)</f>
        <v>3</v>
      </c>
      <c r="H2920" s="316" t="s">
        <v>237</v>
      </c>
      <c r="I2920" s="312" t="str">
        <f>IF(
    SUMIFS('Import data'!$L$25:$L$80,
           'Import data'!$J$25:$J$80, F2920,
           'Import data'!$G$25:$G$80, 'GHG emissions calculations'!$H2920,
           'Import data'!$I$25:$I$80,$E$2672) &lt;&gt; 0,
    SUMIFS('Import data'!$L$25:$L$80,
           'Import data'!$J$25:$J$80, F2920,
           'Import data'!$G$25:$G$80, 'GHG emissions calculations'!$H2920,
           'Import data'!$I$25:$I$80,$E$2672),
    ""
)</f>
        <v/>
      </c>
      <c r="J2920" s="311" t="str">
        <f t="array" ref="J2920">IF(
    XLOOKUP(F2920, 'Import data'!$J$26:$J$47, 'Import data'!$M$26:$M$47, "", 0) = "Please add the region-specific supplier emission factor or choose a different region available in the IAEG database.",
    "",
    XLOOKUP(F2920, 'Import data'!$J$26:$J$47, 'Import data'!$M$26:$M$47, "", 0)
)</f>
        <v/>
      </c>
      <c r="K2920" s="311" t="str">
        <f t="array" ref="K2920">IFERROR(
    XLOOKUP(F2920,
            _xlws.FILTER('Supplier Emission'!$G$55:$G$79,
                   ('Supplier Emission'!$D$55:$D$79=H2920) * ('Supplier Emission'!$F$55:$F$79=$E$2898)),
            _xlws.FILTER('Supplier Emission'!$I$55:$I$79,
                   ('Supplier Emission'!$D$55:$D$79=H2920) * ('Supplier Emission'!$F$55:$F$79=$E$2898)),
            ""),
    "")</f>
        <v/>
      </c>
      <c r="L2920" s="311" t="str">
        <f t="array" ref="L2920">IFERROR(
    XLOOKUP(F2920,
            _xlws.FILTER('Supplier Emission'!$G$55:$G$79,
                   ('Supplier Emission'!$D$55:$D$79=H2920) * ('Supplier Emission'!$F$55:$F$79=$E$2898)),
            _xlws.FILTER('Supplier Emission'!$J$55:$J$79,
                   ('Supplier Emission'!$D$55:$D$79=H2920) * ('Supplier Emission'!$F$55:$F$79=$E$2898)),
            ""),
    "")</f>
        <v/>
      </c>
      <c r="M2920" s="311" t="str">
        <f t="array" ref="M2920">IFERROR(
    XLOOKUP(F2920,
            _xlws.FILTER('Supplier Emission'!$G$55:$G$79,
                   ('Supplier Emission'!$D$55:$D$79=H2920) * ('Supplier Emission'!$F$55:$F$79=$E$2898)),
            _xlws.FILTER('Supplier Emission'!$M$55:$M$79,
                   ('Supplier Emission'!$D$55:$D$79=H2920) * ('Supplier Emission'!$F$55:$F$79=$E$2898)),
            ""),
    "")</f>
        <v/>
      </c>
      <c r="N2920" s="311" t="str">
        <f t="array" ref="N2920">IFERROR(
    XLOOKUP(F2920,
            _xlws.FILTER('Supplier Emission'!$G$55:$G$79,
                   ('Supplier Emission'!$D$55:$D$79=H2920) * ('Supplier Emission'!$F$55:$F$79=$E$2898)),
            _xlws.FILTER('Supplier Emission'!$H$55:$H$79,
                   ('Supplier Emission'!$D$55:$D$79=H2920) * ('Supplier Emission'!$F$55:$F$79=$E$2898)),
            ""),
    "")</f>
        <v/>
      </c>
      <c r="O2920" s="313" t="str">
        <f t="array" ref="O2920">XLOOKUP(1,('Emission Factors'!$E$5:$E$488='GHG emissions calculations'!$F2920)*('Emission Factors'!$H$5:$H$488='GHG emissions calculations'!$H2920),INDEX('Emission Factors'!$E$5:$T$488,0,MATCH('GHG emissions calculations'!O$6,'Emission Factors'!$E$5:$T$5,0)),"",0)</f>
        <v>AWS HDD Storage</v>
      </c>
      <c r="P2920" s="313">
        <f t="array" ref="P2920">IFERROR(
    INDEX('Emission Factors'!$E$5:$P$488,
          MATCH(1,
                ('Emission Factors'!$E$5:$E$488 = 'GHG emissions calculations'!$F2920) *
                ('Emission Factors'!$H$5:$H$488 = 'GHG emissions calculations'!$H2920),
                0),
          MATCH('GHG emissions calculations'!P$6,'Emission Factors'!$E$5:$P$5,0)),
    "")</f>
        <v>0.0002797</v>
      </c>
      <c r="Q2920" s="311" t="str">
        <f t="array" ref="Q2920">IFERROR(
    IF(
        INDEX('Emission Factors'!$E$5:$P$488,
              MATCH(1,
                    ('Emission Factors'!$E$5:$E$488 = 'GHG emissions calculations'!$F2920) *
                    ('Emission Factors'!$H$5:$H$488 = 'GHG emissions calculations'!$H2920),
                    0),
              MATCH('GHG emissions calculations'!Q$6, 'Emission Factors'!$E$5:$P$5, 0)) &lt;&gt; "",
        INDEX('Emission Factors'!$E$5:$P$488,
              MATCH(1,
                    ('Emission Factors'!$E$5:$E$488 = 'GHG emissions calculations'!$F2920) *
                    ('Emission Factors'!$H$5:$H$488 = 'GHG emissions calculations'!$H2920),
                    0),
              MATCH('GHG emissions calculations'!Q$6, 'Emission Factors'!$E$5:$P$5, 0)),
        ""),
    "")</f>
        <v>kgCO2e/TB-Hour</v>
      </c>
      <c r="R2920" s="311" t="str">
        <f t="array" ref="R2920">IFERROR(
    IF(
        INDEX('Emission Factors'!$E$5:$R$488,
              MATCH(1,
                    ('Emission Factors'!$E$5:$E$488 = 'GHG emissions calculations'!$F2920) *
                    ('Emission Factors'!$H$5:$H$488 = 'GHG emissions calculations'!$H2920),
                    0),
              MATCH('GHG emissions calculations'!R$6, 'Emission Factors'!$E$5:$R$5, 0)) &lt;&gt; "",
        INDEX('Emission Factors'!$E$5:$R$488,
              MATCH(1,
                    ('Emission Factors'!$E$5:$E$488 = 'GHG emissions calculations'!$F2920) *
                    ('Emission Factors'!$H$5:$H$488 = 'GHG emissions calculations'!$H2920),
                    0),
              MATCH('GHG emissions calculations'!R$6, 'Emission Factors'!$E$5:$R$5, 0)),
        ""),
    "")</f>
        <v>America</v>
      </c>
      <c r="S2920" s="312">
        <f t="shared" si="5"/>
        <v>0</v>
      </c>
      <c r="T2920" s="23"/>
    </row>
    <row r="2921" ht="15.75" customHeight="1" outlineLevel="2">
      <c r="A2921" s="23"/>
      <c r="B2921" s="71"/>
      <c r="C2921" s="71"/>
      <c r="D2921" s="71"/>
      <c r="E2921" s="314"/>
      <c r="F2921" s="316" t="str">
        <f>Lists!BB49</f>
        <v>Hard drive  - Asia</v>
      </c>
      <c r="G2921" s="311" t="str">
        <f t="array" ref="G2921">XLOOKUP(1,('Emission Factors'!$E$5:$E$488='GHG emissions calculations'!$F2921)*('Emission Factors'!$H$5:$H$488='GHG emissions calculations'!$H2921),INDEX('Emission Factors'!$E$5:$T$488,0,MATCH('GHG emissions calculations'!G$2670,'Emission Factors'!$E$5:$T$5,0)),"",0)</f>
        <v/>
      </c>
      <c r="H2921" s="316" t="s">
        <v>237</v>
      </c>
      <c r="I2921" s="312" t="str">
        <f>IF(
    SUMIFS('Import data'!$L$25:$L$80,
           'Import data'!$J$25:$J$80, F2921,
           'Import data'!$G$25:$G$80, 'GHG emissions calculations'!$H2921,
           'Import data'!$I$25:$I$80,$E$2672) &lt;&gt; 0,
    SUMIFS('Import data'!$L$25:$L$80,
           'Import data'!$J$25:$J$80, F2921,
           'Import data'!$G$25:$G$80, 'GHG emissions calculations'!$H2921,
           'Import data'!$I$25:$I$80,$E$2672),
    ""
)</f>
        <v/>
      </c>
      <c r="J2921" s="311" t="str">
        <f t="array" ref="J2921">IF(
    XLOOKUP(F2921, 'Import data'!$J$26:$J$47, 'Import data'!$M$26:$M$47, "", 0) = "Please add the region-specific supplier emission factor or choose a different region available in the IAEG database.",
    "",
    XLOOKUP(F2921, 'Import data'!$J$26:$J$47, 'Import data'!$M$26:$M$47, "", 0)
)</f>
        <v/>
      </c>
      <c r="K2921" s="311" t="str">
        <f t="array" ref="K2921">IFERROR(
    XLOOKUP(F2921,
            _xlws.FILTER('Supplier Emission'!$G$55:$G$79,
                   ('Supplier Emission'!$D$55:$D$79=H2921) * ('Supplier Emission'!$F$55:$F$79=$E$2898)),
            _xlws.FILTER('Supplier Emission'!$I$55:$I$79,
                   ('Supplier Emission'!$D$55:$D$79=H2921) * ('Supplier Emission'!$F$55:$F$79=$E$2898)),
            ""),
    "")</f>
        <v/>
      </c>
      <c r="L2921" s="311" t="str">
        <f t="array" ref="L2921">IFERROR(
    XLOOKUP(F2921,
            _xlws.FILTER('Supplier Emission'!$G$55:$G$79,
                   ('Supplier Emission'!$D$55:$D$79=H2921) * ('Supplier Emission'!$F$55:$F$79=$E$2898)),
            _xlws.FILTER('Supplier Emission'!$J$55:$J$79,
                   ('Supplier Emission'!$D$55:$D$79=H2921) * ('Supplier Emission'!$F$55:$F$79=$E$2898)),
            ""),
    "")</f>
        <v/>
      </c>
      <c r="M2921" s="311" t="str">
        <f t="array" ref="M2921">IFERROR(
    XLOOKUP(F2921,
            _xlws.FILTER('Supplier Emission'!$G$55:$G$79,
                   ('Supplier Emission'!$D$55:$D$79=H2921) * ('Supplier Emission'!$F$55:$F$79=$E$2898)),
            _xlws.FILTER('Supplier Emission'!$M$55:$M$79,
                   ('Supplier Emission'!$D$55:$D$79=H2921) * ('Supplier Emission'!$F$55:$F$79=$E$2898)),
            ""),
    "")</f>
        <v/>
      </c>
      <c r="N2921" s="311" t="str">
        <f t="array" ref="N2921">IFERROR(
    XLOOKUP(F2921,
            _xlws.FILTER('Supplier Emission'!$G$55:$G$79,
                   ('Supplier Emission'!$D$55:$D$79=H2921) * ('Supplier Emission'!$F$55:$F$79=$E$2898)),
            _xlws.FILTER('Supplier Emission'!$H$55:$H$79,
                   ('Supplier Emission'!$D$55:$D$79=H2921) * ('Supplier Emission'!$F$55:$F$79=$E$2898)),
            ""),
    "")</f>
        <v/>
      </c>
      <c r="O2921" s="311" t="str">
        <f t="array" ref="O2921">XLOOKUP(1,('Emission Factors'!$E$5:$E$488='GHG emissions calculations'!$F2921)*('Emission Factors'!$H$5:$H$488='GHG emissions calculations'!$H2921),INDEX('Emission Factors'!$E$5:$T$488,0,MATCH('GHG emissions calculations'!O$6,'Emission Factors'!$E$5:$T$5,0)),"",0)</f>
        <v/>
      </c>
      <c r="P2921" s="313" t="str">
        <f t="array" ref="P2921">IFERROR(
    INDEX('Emission Factors'!$E$5:$P$488,
          MATCH(1,
                ('Emission Factors'!$E$5:$E$488 = 'GHG emissions calculations'!$F2921) *
                ('Emission Factors'!$H$5:$H$488 = 'GHG emissions calculations'!$H2921),
                0),
          MATCH('GHG emissions calculations'!P$6,'Emission Factors'!$E$5:$P$5,0)),
    "")</f>
        <v/>
      </c>
      <c r="Q2921" s="311" t="str">
        <f t="array" ref="Q2921">IFERROR(
    IF(
        INDEX('Emission Factors'!$E$5:$P$488,
              MATCH(1,
                    ('Emission Factors'!$E$5:$E$488 = 'GHG emissions calculations'!$F2921) *
                    ('Emission Factors'!$H$5:$H$488 = 'GHG emissions calculations'!$H2921),
                    0),
              MATCH('GHG emissions calculations'!Q$6, 'Emission Factors'!$E$5:$P$5, 0)) &lt;&gt; "",
        INDEX('Emission Factors'!$E$5:$P$488,
              MATCH(1,
                    ('Emission Factors'!$E$5:$E$488 = 'GHG emissions calculations'!$F2921) *
                    ('Emission Factors'!$H$5:$H$488 = 'GHG emissions calculations'!$H2921),
                    0),
              MATCH('GHG emissions calculations'!Q$6, 'Emission Factors'!$E$5:$P$5, 0)),
        ""),
    "")</f>
        <v/>
      </c>
      <c r="R2921" s="311" t="str">
        <f t="array" ref="R2921">IFERROR(
    IF(
        INDEX('Emission Factors'!$E$5:$R$488,
              MATCH(1,
                    ('Emission Factors'!$E$5:$E$488 = 'GHG emissions calculations'!$F2921) *
                    ('Emission Factors'!$H$5:$H$488 = 'GHG emissions calculations'!$H2921),
                    0),
              MATCH('GHG emissions calculations'!R$6, 'Emission Factors'!$E$5:$R$5, 0)) &lt;&gt; "",
        INDEX('Emission Factors'!$E$5:$R$488,
              MATCH(1,
                    ('Emission Factors'!$E$5:$E$488 = 'GHG emissions calculations'!$F2921) *
                    ('Emission Factors'!$H$5:$H$488 = 'GHG emissions calculations'!$H2921),
                    0),
              MATCH('GHG emissions calculations'!R$6, 'Emission Factors'!$E$5:$R$5, 0)),
        ""),
    "")</f>
        <v/>
      </c>
      <c r="S2921" s="312">
        <f t="shared" si="5"/>
        <v>0</v>
      </c>
      <c r="T2921" s="23"/>
    </row>
    <row r="2922" ht="15.75" customHeight="1" outlineLevel="2">
      <c r="A2922" s="23"/>
      <c r="B2922" s="71"/>
      <c r="C2922" s="71"/>
      <c r="D2922" s="71"/>
      <c r="E2922" s="314"/>
      <c r="F2922" s="316" t="str">
        <f>Lists!BB47</f>
        <v>Hard drive  - Europe</v>
      </c>
      <c r="G2922" s="311" t="str">
        <f t="array" ref="G2922">XLOOKUP(1,('Emission Factors'!$E$5:$E$488='GHG emissions calculations'!$F2922)*('Emission Factors'!$H$5:$H$488='GHG emissions calculations'!$H2922),INDEX('Emission Factors'!$E$5:$T$488,0,MATCH('GHG emissions calculations'!G$2670,'Emission Factors'!$E$5:$T$5,0)),"",0)</f>
        <v/>
      </c>
      <c r="H2922" s="316" t="s">
        <v>237</v>
      </c>
      <c r="I2922" s="312" t="str">
        <f>IF(
    SUMIFS('Import data'!$L$25:$L$80,
           'Import data'!$J$25:$J$80, F2922,
           'Import data'!$G$25:$G$80, 'GHG emissions calculations'!$H2922,
           'Import data'!$I$25:$I$80,$E$2672) &lt;&gt; 0,
    SUMIFS('Import data'!$L$25:$L$80,
           'Import data'!$J$25:$J$80, F2922,
           'Import data'!$G$25:$G$80, 'GHG emissions calculations'!$H2922,
           'Import data'!$I$25:$I$80,$E$2672),
    ""
)</f>
        <v/>
      </c>
      <c r="J2922" s="311" t="str">
        <f t="array" ref="J2922">IF(
    XLOOKUP(F2922, 'Import data'!$J$26:$J$47, 'Import data'!$M$26:$M$47, "", 0) = "Please add the region-specific supplier emission factor or choose a different region available in the IAEG database.",
    "",
    XLOOKUP(F2922, 'Import data'!$J$26:$J$47, 'Import data'!$M$26:$M$47, "", 0)
)</f>
        <v/>
      </c>
      <c r="K2922" s="311" t="str">
        <f t="array" ref="K2922">IFERROR(
    XLOOKUP(F2922,
            _xlws.FILTER('Supplier Emission'!$G$55:$G$79,
                   ('Supplier Emission'!$D$55:$D$79=H2922) * ('Supplier Emission'!$F$55:$F$79=$E$2898)),
            _xlws.FILTER('Supplier Emission'!$I$55:$I$79,
                   ('Supplier Emission'!$D$55:$D$79=H2922) * ('Supplier Emission'!$F$55:$F$79=$E$2898)),
            ""),
    "")</f>
        <v/>
      </c>
      <c r="L2922" s="311" t="str">
        <f t="array" ref="L2922">IFERROR(
    XLOOKUP(F2922,
            _xlws.FILTER('Supplier Emission'!$G$55:$G$79,
                   ('Supplier Emission'!$D$55:$D$79=H2922) * ('Supplier Emission'!$F$55:$F$79=$E$2898)),
            _xlws.FILTER('Supplier Emission'!$J$55:$J$79,
                   ('Supplier Emission'!$D$55:$D$79=H2922) * ('Supplier Emission'!$F$55:$F$79=$E$2898)),
            ""),
    "")</f>
        <v/>
      </c>
      <c r="M2922" s="311" t="str">
        <f t="array" ref="M2922">IFERROR(
    XLOOKUP(F2922,
            _xlws.FILTER('Supplier Emission'!$G$55:$G$79,
                   ('Supplier Emission'!$D$55:$D$79=H2922) * ('Supplier Emission'!$F$55:$F$79=$E$2898)),
            _xlws.FILTER('Supplier Emission'!$M$55:$M$79,
                   ('Supplier Emission'!$D$55:$D$79=H2922) * ('Supplier Emission'!$F$55:$F$79=$E$2898)),
            ""),
    "")</f>
        <v/>
      </c>
      <c r="N2922" s="311" t="str">
        <f t="array" ref="N2922">IFERROR(
    XLOOKUP(F2922,
            _xlws.FILTER('Supplier Emission'!$G$55:$G$79,
                   ('Supplier Emission'!$D$55:$D$79=H2922) * ('Supplier Emission'!$F$55:$F$79=$E$2898)),
            _xlws.FILTER('Supplier Emission'!$H$55:$H$79,
                   ('Supplier Emission'!$D$55:$D$79=H2922) * ('Supplier Emission'!$F$55:$F$79=$E$2898)),
            ""),
    "")</f>
        <v/>
      </c>
      <c r="O2922" s="311" t="str">
        <f t="array" ref="O2922">XLOOKUP(1,('Emission Factors'!$E$5:$E$488='GHG emissions calculations'!$F2922)*('Emission Factors'!$H$5:$H$488='GHG emissions calculations'!$H2922),INDEX('Emission Factors'!$E$5:$T$488,0,MATCH('GHG emissions calculations'!O$6,'Emission Factors'!$E$5:$T$5,0)),"",0)</f>
        <v/>
      </c>
      <c r="P2922" s="313" t="str">
        <f t="array" ref="P2922">IFERROR(
    INDEX('Emission Factors'!$E$5:$P$488,
          MATCH(1,
                ('Emission Factors'!$E$5:$E$488 = 'GHG emissions calculations'!$F2922) *
                ('Emission Factors'!$H$5:$H$488 = 'GHG emissions calculations'!$H2922),
                0),
          MATCH('GHG emissions calculations'!P$6,'Emission Factors'!$E$5:$P$5,0)),
    "")</f>
        <v/>
      </c>
      <c r="Q2922" s="311" t="str">
        <f t="array" ref="Q2922">IFERROR(
    IF(
        INDEX('Emission Factors'!$E$5:$P$488,
              MATCH(1,
                    ('Emission Factors'!$E$5:$E$488 = 'GHG emissions calculations'!$F2922) *
                    ('Emission Factors'!$H$5:$H$488 = 'GHG emissions calculations'!$H2922),
                    0),
              MATCH('GHG emissions calculations'!Q$6, 'Emission Factors'!$E$5:$P$5, 0)) &lt;&gt; "",
        INDEX('Emission Factors'!$E$5:$P$488,
              MATCH(1,
                    ('Emission Factors'!$E$5:$E$488 = 'GHG emissions calculations'!$F2922) *
                    ('Emission Factors'!$H$5:$H$488 = 'GHG emissions calculations'!$H2922),
                    0),
              MATCH('GHG emissions calculations'!Q$6, 'Emission Factors'!$E$5:$P$5, 0)),
        ""),
    "")</f>
        <v/>
      </c>
      <c r="R2922" s="311" t="str">
        <f t="array" ref="R2922">IFERROR(
    IF(
        INDEX('Emission Factors'!$E$5:$R$488,
              MATCH(1,
                    ('Emission Factors'!$E$5:$E$488 = 'GHG emissions calculations'!$F2922) *
                    ('Emission Factors'!$H$5:$H$488 = 'GHG emissions calculations'!$H2922),
                    0),
              MATCH('GHG emissions calculations'!R$6, 'Emission Factors'!$E$5:$R$5, 0)) &lt;&gt; "",
        INDEX('Emission Factors'!$E$5:$R$488,
              MATCH(1,
                    ('Emission Factors'!$E$5:$E$488 = 'GHG emissions calculations'!$F2922) *
                    ('Emission Factors'!$H$5:$H$488 = 'GHG emissions calculations'!$H2922),
                    0),
              MATCH('GHG emissions calculations'!R$6, 'Emission Factors'!$E$5:$R$5, 0)),
        ""),
    "")</f>
        <v/>
      </c>
      <c r="S2922" s="312">
        <f t="shared" si="5"/>
        <v>0</v>
      </c>
      <c r="T2922" s="23"/>
    </row>
    <row r="2923" ht="15.75" customHeight="1" outlineLevel="2">
      <c r="A2923" s="23"/>
      <c r="B2923" s="71"/>
      <c r="C2923" s="71"/>
      <c r="D2923" s="71"/>
      <c r="E2923" s="314"/>
      <c r="F2923" s="316" t="str">
        <f>Lists!BB52</f>
        <v>Hard drive  - Global or unspecified region</v>
      </c>
      <c r="G2923" s="311" t="str">
        <f t="array" ref="G2923">XLOOKUP(1,('Emission Factors'!$E$5:$E$488='GHG emissions calculations'!$F2923)*('Emission Factors'!$H$5:$H$488='GHG emissions calculations'!$H2923),INDEX('Emission Factors'!$E$5:$T$488,0,MATCH('GHG emissions calculations'!G$2670,'Emission Factors'!$E$5:$T$5,0)),"",0)</f>
        <v/>
      </c>
      <c r="H2923" s="316" t="s">
        <v>237</v>
      </c>
      <c r="I2923" s="312" t="str">
        <f>IF(
    SUMIFS('Import data'!$L$25:$L$80,
           'Import data'!$J$25:$J$80, F2923,
           'Import data'!$G$25:$G$80, 'GHG emissions calculations'!$H2923,
           'Import data'!$I$25:$I$80,$E$2672) &lt;&gt; 0,
    SUMIFS('Import data'!$L$25:$L$80,
           'Import data'!$J$25:$J$80, F2923,
           'Import data'!$G$25:$G$80, 'GHG emissions calculations'!$H2923,
           'Import data'!$I$25:$I$80,$E$2672),
    ""
)</f>
        <v/>
      </c>
      <c r="J2923" s="311" t="str">
        <f t="array" ref="J2923">IF(
    XLOOKUP(F2923, 'Import data'!$J$26:$J$47, 'Import data'!$M$26:$M$47, "", 0) = "Please add the region-specific supplier emission factor or choose a different region available in the IAEG database.",
    "",
    XLOOKUP(F2923, 'Import data'!$J$26:$J$47, 'Import data'!$M$26:$M$47, "", 0)
)</f>
        <v/>
      </c>
      <c r="K2923" s="311" t="str">
        <f t="array" ref="K2923">IFERROR(
    XLOOKUP(F2923,
            _xlws.FILTER('Supplier Emission'!$G$55:$G$79,
                   ('Supplier Emission'!$D$55:$D$79=H2923) * ('Supplier Emission'!$F$55:$F$79=$E$2898)),
            _xlws.FILTER('Supplier Emission'!$I$55:$I$79,
                   ('Supplier Emission'!$D$55:$D$79=H2923) * ('Supplier Emission'!$F$55:$F$79=$E$2898)),
            ""),
    "")</f>
        <v/>
      </c>
      <c r="L2923" s="311" t="str">
        <f t="array" ref="L2923">IFERROR(
    XLOOKUP(F2923,
            _xlws.FILTER('Supplier Emission'!$G$55:$G$79,
                   ('Supplier Emission'!$D$55:$D$79=H2923) * ('Supplier Emission'!$F$55:$F$79=$E$2898)),
            _xlws.FILTER('Supplier Emission'!$J$55:$J$79,
                   ('Supplier Emission'!$D$55:$D$79=H2923) * ('Supplier Emission'!$F$55:$F$79=$E$2898)),
            ""),
    "")</f>
        <v/>
      </c>
      <c r="M2923" s="311" t="str">
        <f t="array" ref="M2923">IFERROR(
    XLOOKUP(F2923,
            _xlws.FILTER('Supplier Emission'!$G$55:$G$79,
                   ('Supplier Emission'!$D$55:$D$79=H2923) * ('Supplier Emission'!$F$55:$F$79=$E$2898)),
            _xlws.FILTER('Supplier Emission'!$M$55:$M$79,
                   ('Supplier Emission'!$D$55:$D$79=H2923) * ('Supplier Emission'!$F$55:$F$79=$E$2898)),
            ""),
    "")</f>
        <v/>
      </c>
      <c r="N2923" s="311" t="str">
        <f t="array" ref="N2923">IFERROR(
    XLOOKUP(F2923,
            _xlws.FILTER('Supplier Emission'!$G$55:$G$79,
                   ('Supplier Emission'!$D$55:$D$79=H2923) * ('Supplier Emission'!$F$55:$F$79=$E$2898)),
            _xlws.FILTER('Supplier Emission'!$H$55:$H$79,
                   ('Supplier Emission'!$D$55:$D$79=H2923) * ('Supplier Emission'!$F$55:$F$79=$E$2898)),
            ""),
    "")</f>
        <v/>
      </c>
      <c r="O2923" s="311" t="str">
        <f t="array" ref="O2923">XLOOKUP(1,('Emission Factors'!$E$5:$E$488='GHG emissions calculations'!$F2923)*('Emission Factors'!$H$5:$H$488='GHG emissions calculations'!$H2923),INDEX('Emission Factors'!$E$5:$T$488,0,MATCH('GHG emissions calculations'!O$6,'Emission Factors'!$E$5:$T$5,0)),"",0)</f>
        <v/>
      </c>
      <c r="P2923" s="313" t="str">
        <f t="array" ref="P2923">IFERROR(
    INDEX('Emission Factors'!$E$5:$P$488,
          MATCH(1,
                ('Emission Factors'!$E$5:$E$488 = 'GHG emissions calculations'!$F2923) *
                ('Emission Factors'!$H$5:$H$488 = 'GHG emissions calculations'!$H2923),
                0),
          MATCH('GHG emissions calculations'!P$6,'Emission Factors'!$E$5:$P$5,0)),
    "")</f>
        <v/>
      </c>
      <c r="Q2923" s="311" t="str">
        <f t="array" ref="Q2923">IFERROR(
    IF(
        INDEX('Emission Factors'!$E$5:$P$488,
              MATCH(1,
                    ('Emission Factors'!$E$5:$E$488 = 'GHG emissions calculations'!$F2923) *
                    ('Emission Factors'!$H$5:$H$488 = 'GHG emissions calculations'!$H2923),
                    0),
              MATCH('GHG emissions calculations'!Q$6, 'Emission Factors'!$E$5:$P$5, 0)) &lt;&gt; "",
        INDEX('Emission Factors'!$E$5:$P$488,
              MATCH(1,
                    ('Emission Factors'!$E$5:$E$488 = 'GHG emissions calculations'!$F2923) *
                    ('Emission Factors'!$H$5:$H$488 = 'GHG emissions calculations'!$H2923),
                    0),
              MATCH('GHG emissions calculations'!Q$6, 'Emission Factors'!$E$5:$P$5, 0)),
        ""),
    "")</f>
        <v/>
      </c>
      <c r="R2923" s="311" t="str">
        <f t="array" ref="R2923">IFERROR(
    IF(
        INDEX('Emission Factors'!$E$5:$R$488,
              MATCH(1,
                    ('Emission Factors'!$E$5:$E$488 = 'GHG emissions calculations'!$F2923) *
                    ('Emission Factors'!$H$5:$H$488 = 'GHG emissions calculations'!$H2923),
                    0),
              MATCH('GHG emissions calculations'!R$6, 'Emission Factors'!$E$5:$R$5, 0)) &lt;&gt; "",
        INDEX('Emission Factors'!$E$5:$R$488,
              MATCH(1,
                    ('Emission Factors'!$E$5:$E$488 = 'GHG emissions calculations'!$F2923) *
                    ('Emission Factors'!$H$5:$H$488 = 'GHG emissions calculations'!$H2923),
                    0),
              MATCH('GHG emissions calculations'!R$6, 'Emission Factors'!$E$5:$R$5, 0)),
        ""),
    "")</f>
        <v/>
      </c>
      <c r="S2923" s="312">
        <f t="shared" si="5"/>
        <v>0</v>
      </c>
      <c r="T2923" s="23"/>
    </row>
    <row r="2924" ht="15.75" customHeight="1" outlineLevel="2">
      <c r="A2924" s="23"/>
      <c r="B2924" s="71"/>
      <c r="C2924" s="71"/>
      <c r="D2924" s="71"/>
      <c r="E2924" s="314"/>
      <c r="F2924" s="316" t="str">
        <f>Lists!BB51</f>
        <v>Hard drive  - Middle East</v>
      </c>
      <c r="G2924" s="311" t="str">
        <f t="array" ref="G2924">XLOOKUP(1,('Emission Factors'!$E$5:$E$488='GHG emissions calculations'!$F2924)*('Emission Factors'!$H$5:$H$488='GHG emissions calculations'!$H2924),INDEX('Emission Factors'!$E$5:$T$488,0,MATCH('GHG emissions calculations'!G$2670,'Emission Factors'!$E$5:$T$5,0)),"",0)</f>
        <v/>
      </c>
      <c r="H2924" s="316" t="s">
        <v>237</v>
      </c>
      <c r="I2924" s="312" t="str">
        <f>IF(
    SUMIFS('Import data'!$L$25:$L$80,
           'Import data'!$J$25:$J$80, F2924,
           'Import data'!$G$25:$G$80, 'GHG emissions calculations'!$H2924,
           'Import data'!$I$25:$I$80,$E$2672) &lt;&gt; 0,
    SUMIFS('Import data'!$L$25:$L$80,
           'Import data'!$J$25:$J$80, F2924,
           'Import data'!$G$25:$G$80, 'GHG emissions calculations'!$H2924,
           'Import data'!$I$25:$I$80,$E$2672),
    ""
)</f>
        <v/>
      </c>
      <c r="J2924" s="311" t="str">
        <f t="array" ref="J2924">IF(
    XLOOKUP(F2924, 'Import data'!$J$26:$J$47, 'Import data'!$M$26:$M$47, "", 0) = "Please add the region-specific supplier emission factor or choose a different region available in the IAEG database.",
    "",
    XLOOKUP(F2924, 'Import data'!$J$26:$J$47, 'Import data'!$M$26:$M$47, "", 0)
)</f>
        <v/>
      </c>
      <c r="K2924" s="311" t="str">
        <f t="array" ref="K2924">IFERROR(
    XLOOKUP(F2924,
            _xlws.FILTER('Supplier Emission'!$G$55:$G$79,
                   ('Supplier Emission'!$D$55:$D$79=H2924) * ('Supplier Emission'!$F$55:$F$79=$E$2898)),
            _xlws.FILTER('Supplier Emission'!$I$55:$I$79,
                   ('Supplier Emission'!$D$55:$D$79=H2924) * ('Supplier Emission'!$F$55:$F$79=$E$2898)),
            ""),
    "")</f>
        <v/>
      </c>
      <c r="L2924" s="311" t="str">
        <f t="array" ref="L2924">IFERROR(
    XLOOKUP(F2924,
            _xlws.FILTER('Supplier Emission'!$G$55:$G$79,
                   ('Supplier Emission'!$D$55:$D$79=H2924) * ('Supplier Emission'!$F$55:$F$79=$E$2898)),
            _xlws.FILTER('Supplier Emission'!$J$55:$J$79,
                   ('Supplier Emission'!$D$55:$D$79=H2924) * ('Supplier Emission'!$F$55:$F$79=$E$2898)),
            ""),
    "")</f>
        <v/>
      </c>
      <c r="M2924" s="311" t="str">
        <f t="array" ref="M2924">IFERROR(
    XLOOKUP(F2924,
            _xlws.FILTER('Supplier Emission'!$G$55:$G$79,
                   ('Supplier Emission'!$D$55:$D$79=H2924) * ('Supplier Emission'!$F$55:$F$79=$E$2898)),
            _xlws.FILTER('Supplier Emission'!$M$55:$M$79,
                   ('Supplier Emission'!$D$55:$D$79=H2924) * ('Supplier Emission'!$F$55:$F$79=$E$2898)),
            ""),
    "")</f>
        <v/>
      </c>
      <c r="N2924" s="311" t="str">
        <f t="array" ref="N2924">IFERROR(
    XLOOKUP(F2924,
            _xlws.FILTER('Supplier Emission'!$G$55:$G$79,
                   ('Supplier Emission'!$D$55:$D$79=H2924) * ('Supplier Emission'!$F$55:$F$79=$E$2898)),
            _xlws.FILTER('Supplier Emission'!$H$55:$H$79,
                   ('Supplier Emission'!$D$55:$D$79=H2924) * ('Supplier Emission'!$F$55:$F$79=$E$2898)),
            ""),
    "")</f>
        <v/>
      </c>
      <c r="O2924" s="311" t="str">
        <f t="array" ref="O2924">XLOOKUP(1,('Emission Factors'!$E$5:$E$488='GHG emissions calculations'!$F2924)*('Emission Factors'!$H$5:$H$488='GHG emissions calculations'!$H2924),INDEX('Emission Factors'!$E$5:$T$488,0,MATCH('GHG emissions calculations'!O$6,'Emission Factors'!$E$5:$T$5,0)),"",0)</f>
        <v/>
      </c>
      <c r="P2924" s="313" t="str">
        <f t="array" ref="P2924">IFERROR(
    INDEX('Emission Factors'!$E$5:$P$488,
          MATCH(1,
                ('Emission Factors'!$E$5:$E$488 = 'GHG emissions calculations'!$F2924) *
                ('Emission Factors'!$H$5:$H$488 = 'GHG emissions calculations'!$H2924),
                0),
          MATCH('GHG emissions calculations'!P$6,'Emission Factors'!$E$5:$P$5,0)),
    "")</f>
        <v/>
      </c>
      <c r="Q2924" s="311" t="str">
        <f t="array" ref="Q2924">IFERROR(
    IF(
        INDEX('Emission Factors'!$E$5:$P$488,
              MATCH(1,
                    ('Emission Factors'!$E$5:$E$488 = 'GHG emissions calculations'!$F2924) *
                    ('Emission Factors'!$H$5:$H$488 = 'GHG emissions calculations'!$H2924),
                    0),
              MATCH('GHG emissions calculations'!Q$6, 'Emission Factors'!$E$5:$P$5, 0)) &lt;&gt; "",
        INDEX('Emission Factors'!$E$5:$P$488,
              MATCH(1,
                    ('Emission Factors'!$E$5:$E$488 = 'GHG emissions calculations'!$F2924) *
                    ('Emission Factors'!$H$5:$H$488 = 'GHG emissions calculations'!$H2924),
                    0),
              MATCH('GHG emissions calculations'!Q$6, 'Emission Factors'!$E$5:$P$5, 0)),
        ""),
    "")</f>
        <v/>
      </c>
      <c r="R2924" s="311" t="str">
        <f t="array" ref="R2924">IFERROR(
    IF(
        INDEX('Emission Factors'!$E$5:$R$488,
              MATCH(1,
                    ('Emission Factors'!$E$5:$E$488 = 'GHG emissions calculations'!$F2924) *
                    ('Emission Factors'!$H$5:$H$488 = 'GHG emissions calculations'!$H2924),
                    0),
              MATCH('GHG emissions calculations'!R$6, 'Emission Factors'!$E$5:$R$5, 0)) &lt;&gt; "",
        INDEX('Emission Factors'!$E$5:$R$488,
              MATCH(1,
                    ('Emission Factors'!$E$5:$E$488 = 'GHG emissions calculations'!$F2924) *
                    ('Emission Factors'!$H$5:$H$488 = 'GHG emissions calculations'!$H2924),
                    0),
              MATCH('GHG emissions calculations'!R$6, 'Emission Factors'!$E$5:$R$5, 0)),
        ""),
    "")</f>
        <v/>
      </c>
      <c r="S2924" s="312">
        <f t="shared" si="5"/>
        <v>0</v>
      </c>
      <c r="T2924" s="23"/>
    </row>
    <row r="2925" ht="15.75" customHeight="1" outlineLevel="2">
      <c r="A2925" s="23"/>
      <c r="B2925" s="71"/>
      <c r="C2925" s="71"/>
      <c r="D2925" s="71"/>
      <c r="E2925" s="314"/>
      <c r="F2925" s="316" t="str">
        <f>Lists!BB50</f>
        <v>Hard drive  - Oceania</v>
      </c>
      <c r="G2925" s="311" t="str">
        <f t="array" ref="G2925">XLOOKUP(1,('Emission Factors'!$E$5:$E$488='GHG emissions calculations'!$F2925)*('Emission Factors'!$H$5:$H$488='GHG emissions calculations'!$H2925),INDEX('Emission Factors'!$E$5:$T$488,0,MATCH('GHG emissions calculations'!G$2670,'Emission Factors'!$E$5:$T$5,0)),"",0)</f>
        <v/>
      </c>
      <c r="H2925" s="316" t="s">
        <v>237</v>
      </c>
      <c r="I2925" s="312" t="str">
        <f>IF(
    SUMIFS('Import data'!$L$25:$L$80,
           'Import data'!$J$25:$J$80, F2925,
           'Import data'!$G$25:$G$80, 'GHG emissions calculations'!$H2925,
           'Import data'!$I$25:$I$80,$E$2672) &lt;&gt; 0,
    SUMIFS('Import data'!$L$25:$L$80,
           'Import data'!$J$25:$J$80, F2925,
           'Import data'!$G$25:$G$80, 'GHG emissions calculations'!$H2925,
           'Import data'!$I$25:$I$80,$E$2672),
    ""
)</f>
        <v/>
      </c>
      <c r="J2925" s="311" t="str">
        <f t="array" ref="J2925">IF(
    XLOOKUP(F2925, 'Import data'!$J$26:$J$47, 'Import data'!$M$26:$M$47, "", 0) = "Please add the region-specific supplier emission factor or choose a different region available in the IAEG database.",
    "",
    XLOOKUP(F2925, 'Import data'!$J$26:$J$47, 'Import data'!$M$26:$M$47, "", 0)
)</f>
        <v/>
      </c>
      <c r="K2925" s="311" t="str">
        <f t="array" ref="K2925">IFERROR(
    XLOOKUP(F2925,
            _xlws.FILTER('Supplier Emission'!$G$55:$G$79,
                   ('Supplier Emission'!$D$55:$D$79=H2925) * ('Supplier Emission'!$F$55:$F$79=$E$2898)),
            _xlws.FILTER('Supplier Emission'!$I$55:$I$79,
                   ('Supplier Emission'!$D$55:$D$79=H2925) * ('Supplier Emission'!$F$55:$F$79=$E$2898)),
            ""),
    "")</f>
        <v/>
      </c>
      <c r="L2925" s="311" t="str">
        <f t="array" ref="L2925">IFERROR(
    XLOOKUP(F2925,
            _xlws.FILTER('Supplier Emission'!$G$55:$G$79,
                   ('Supplier Emission'!$D$55:$D$79=H2925) * ('Supplier Emission'!$F$55:$F$79=$E$2898)),
            _xlws.FILTER('Supplier Emission'!$J$55:$J$79,
                   ('Supplier Emission'!$D$55:$D$79=H2925) * ('Supplier Emission'!$F$55:$F$79=$E$2898)),
            ""),
    "")</f>
        <v/>
      </c>
      <c r="M2925" s="311" t="str">
        <f t="array" ref="M2925">IFERROR(
    XLOOKUP(F2925,
            _xlws.FILTER('Supplier Emission'!$G$55:$G$79,
                   ('Supplier Emission'!$D$55:$D$79=H2925) * ('Supplier Emission'!$F$55:$F$79=$E$2898)),
            _xlws.FILTER('Supplier Emission'!$M$55:$M$79,
                   ('Supplier Emission'!$D$55:$D$79=H2925) * ('Supplier Emission'!$F$55:$F$79=$E$2898)),
            ""),
    "")</f>
        <v/>
      </c>
      <c r="N2925" s="311" t="str">
        <f t="array" ref="N2925">IFERROR(
    XLOOKUP(F2925,
            _xlws.FILTER('Supplier Emission'!$G$55:$G$79,
                   ('Supplier Emission'!$D$55:$D$79=H2925) * ('Supplier Emission'!$F$55:$F$79=$E$2898)),
            _xlws.FILTER('Supplier Emission'!$H$55:$H$79,
                   ('Supplier Emission'!$D$55:$D$79=H2925) * ('Supplier Emission'!$F$55:$F$79=$E$2898)),
            ""),
    "")</f>
        <v/>
      </c>
      <c r="O2925" s="311" t="str">
        <f t="array" ref="O2925">XLOOKUP(1,('Emission Factors'!$E$5:$E$488='GHG emissions calculations'!$F2925)*('Emission Factors'!$H$5:$H$488='GHG emissions calculations'!$H2925),INDEX('Emission Factors'!$E$5:$T$488,0,MATCH('GHG emissions calculations'!O$6,'Emission Factors'!$E$5:$T$5,0)),"",0)</f>
        <v/>
      </c>
      <c r="P2925" s="313" t="str">
        <f t="array" ref="P2925">IFERROR(
    INDEX('Emission Factors'!$E$5:$P$488,
          MATCH(1,
                ('Emission Factors'!$E$5:$E$488 = 'GHG emissions calculations'!$F2925) *
                ('Emission Factors'!$H$5:$H$488 = 'GHG emissions calculations'!$H2925),
                0),
          MATCH('GHG emissions calculations'!P$6,'Emission Factors'!$E$5:$P$5,0)),
    "")</f>
        <v/>
      </c>
      <c r="Q2925" s="311" t="str">
        <f t="array" ref="Q2925">IFERROR(
    IF(
        INDEX('Emission Factors'!$E$5:$P$488,
              MATCH(1,
                    ('Emission Factors'!$E$5:$E$488 = 'GHG emissions calculations'!$F2925) *
                    ('Emission Factors'!$H$5:$H$488 = 'GHG emissions calculations'!$H2925),
                    0),
              MATCH('GHG emissions calculations'!Q$6, 'Emission Factors'!$E$5:$P$5, 0)) &lt;&gt; "",
        INDEX('Emission Factors'!$E$5:$P$488,
              MATCH(1,
                    ('Emission Factors'!$E$5:$E$488 = 'GHG emissions calculations'!$F2925) *
                    ('Emission Factors'!$H$5:$H$488 = 'GHG emissions calculations'!$H2925),
                    0),
              MATCH('GHG emissions calculations'!Q$6, 'Emission Factors'!$E$5:$P$5, 0)),
        ""),
    "")</f>
        <v/>
      </c>
      <c r="R2925" s="311" t="str">
        <f t="array" ref="R2925">IFERROR(
    IF(
        INDEX('Emission Factors'!$E$5:$R$488,
              MATCH(1,
                    ('Emission Factors'!$E$5:$E$488 = 'GHG emissions calculations'!$F2925) *
                    ('Emission Factors'!$H$5:$H$488 = 'GHG emissions calculations'!$H2925),
                    0),
              MATCH('GHG emissions calculations'!R$6, 'Emission Factors'!$E$5:$R$5, 0)) &lt;&gt; "",
        INDEX('Emission Factors'!$E$5:$R$488,
              MATCH(1,
                    ('Emission Factors'!$E$5:$E$488 = 'GHG emissions calculations'!$F2925) *
                    ('Emission Factors'!$H$5:$H$488 = 'GHG emissions calculations'!$H2925),
                    0),
              MATCH('GHG emissions calculations'!R$6, 'Emission Factors'!$E$5:$R$5, 0)),
        ""),
    "")</f>
        <v/>
      </c>
      <c r="S2925" s="312">
        <f t="shared" si="5"/>
        <v>0</v>
      </c>
      <c r="T2925" s="23"/>
    </row>
    <row r="2926" ht="15.75" customHeight="1" outlineLevel="2">
      <c r="A2926" s="23"/>
      <c r="B2926" s="71"/>
      <c r="C2926" s="71"/>
      <c r="D2926" s="71"/>
      <c r="E2926" s="314"/>
      <c r="F2926" s="316" t="str">
        <f>Lists!BB41</f>
        <v>Hard drive - Africa</v>
      </c>
      <c r="G2926" s="311" t="str">
        <f t="array" ref="G2926">XLOOKUP(1,('Emission Factors'!$E$5:$E$488='GHG emissions calculations'!$F2926)*('Emission Factors'!$H$5:$H$488='GHG emissions calculations'!$H2926),INDEX('Emission Factors'!$E$5:$T$488,0,MATCH('GHG emissions calculations'!G$2670,'Emission Factors'!$E$5:$T$5,0)),"",0)</f>
        <v/>
      </c>
      <c r="H2926" s="316" t="s">
        <v>237</v>
      </c>
      <c r="I2926" s="312" t="str">
        <f>IF(
    SUMIFS('Import data'!$L$25:$L$80,
           'Import data'!$J$25:$J$80, F2926,
           'Import data'!$G$25:$G$80, 'GHG emissions calculations'!$H2926,
           'Import data'!$I$25:$I$80,$E$2672) &lt;&gt; 0,
    SUMIFS('Import data'!$L$25:$L$80,
           'Import data'!$J$25:$J$80, F2926,
           'Import data'!$G$25:$G$80, 'GHG emissions calculations'!$H2926,
           'Import data'!$I$25:$I$80,$E$2672),
    ""
)</f>
        <v/>
      </c>
      <c r="J2926" s="311" t="str">
        <f t="array" ref="J2926">IF(
    XLOOKUP(F2926, 'Import data'!$J$26:$J$47, 'Import data'!$M$26:$M$47, "", 0) = "Please add the region-specific supplier emission factor or choose a different region available in the IAEG database.",
    "",
    XLOOKUP(F2926, 'Import data'!$J$26:$J$47, 'Import data'!$M$26:$M$47, "", 0)
)</f>
        <v/>
      </c>
      <c r="K2926" s="311" t="str">
        <f t="array" ref="K2926">IFERROR(
    XLOOKUP(F2926,
            _xlws.FILTER('Supplier Emission'!$G$55:$G$79,
                   ('Supplier Emission'!$D$55:$D$79=H2926) * ('Supplier Emission'!$F$55:$F$79=$E$2898)),
            _xlws.FILTER('Supplier Emission'!$I$55:$I$79,
                   ('Supplier Emission'!$D$55:$D$79=H2926) * ('Supplier Emission'!$F$55:$F$79=$E$2898)),
            ""),
    "")</f>
        <v/>
      </c>
      <c r="L2926" s="311" t="str">
        <f t="array" ref="L2926">IFERROR(
    XLOOKUP(F2926,
            _xlws.FILTER('Supplier Emission'!$G$55:$G$79,
                   ('Supplier Emission'!$D$55:$D$79=H2926) * ('Supplier Emission'!$F$55:$F$79=$E$2898)),
            _xlws.FILTER('Supplier Emission'!$J$55:$J$79,
                   ('Supplier Emission'!$D$55:$D$79=H2926) * ('Supplier Emission'!$F$55:$F$79=$E$2898)),
            ""),
    "")</f>
        <v/>
      </c>
      <c r="M2926" s="311" t="str">
        <f t="array" ref="M2926">IFERROR(
    XLOOKUP(F2926,
            _xlws.FILTER('Supplier Emission'!$G$55:$G$79,
                   ('Supplier Emission'!$D$55:$D$79=H2926) * ('Supplier Emission'!$F$55:$F$79=$E$2898)),
            _xlws.FILTER('Supplier Emission'!$M$55:$M$79,
                   ('Supplier Emission'!$D$55:$D$79=H2926) * ('Supplier Emission'!$F$55:$F$79=$E$2898)),
            ""),
    "")</f>
        <v/>
      </c>
      <c r="N2926" s="311" t="str">
        <f t="array" ref="N2926">IFERROR(
    XLOOKUP(F2926,
            _xlws.FILTER('Supplier Emission'!$G$55:$G$79,
                   ('Supplier Emission'!$D$55:$D$79=H2926) * ('Supplier Emission'!$F$55:$F$79=$E$2898)),
            _xlws.FILTER('Supplier Emission'!$H$55:$H$79,
                   ('Supplier Emission'!$D$55:$D$79=H2926) * ('Supplier Emission'!$F$55:$F$79=$E$2898)),
            ""),
    "")</f>
        <v/>
      </c>
      <c r="O2926" s="311" t="str">
        <f t="array" ref="O2926">XLOOKUP(1,('Emission Factors'!$E$5:$E$488='GHG emissions calculations'!$F2926)*('Emission Factors'!$H$5:$H$488='GHG emissions calculations'!$H2926),INDEX('Emission Factors'!$E$5:$T$488,0,MATCH('GHG emissions calculations'!O$6,'Emission Factors'!$E$5:$T$5,0)),"",0)</f>
        <v/>
      </c>
      <c r="P2926" s="313" t="str">
        <f t="array" ref="P2926">IFERROR(
    INDEX('Emission Factors'!$E$5:$P$488,
          MATCH(1,
                ('Emission Factors'!$E$5:$E$488 = 'GHG emissions calculations'!$F2926) *
                ('Emission Factors'!$H$5:$H$488 = 'GHG emissions calculations'!$H2926),
                0),
          MATCH('GHG emissions calculations'!P$6,'Emission Factors'!$E$5:$P$5,0)),
    "")</f>
        <v/>
      </c>
      <c r="Q2926" s="311" t="str">
        <f t="array" ref="Q2926">IFERROR(
    IF(
        INDEX('Emission Factors'!$E$5:$P$488,
              MATCH(1,
                    ('Emission Factors'!$E$5:$E$488 = 'GHG emissions calculations'!$F2926) *
                    ('Emission Factors'!$H$5:$H$488 = 'GHG emissions calculations'!$H2926),
                    0),
              MATCH('GHG emissions calculations'!Q$6, 'Emission Factors'!$E$5:$P$5, 0)) &lt;&gt; "",
        INDEX('Emission Factors'!$E$5:$P$488,
              MATCH(1,
                    ('Emission Factors'!$E$5:$E$488 = 'GHG emissions calculations'!$F2926) *
                    ('Emission Factors'!$H$5:$H$488 = 'GHG emissions calculations'!$H2926),
                    0),
              MATCH('GHG emissions calculations'!Q$6, 'Emission Factors'!$E$5:$P$5, 0)),
        ""),
    "")</f>
        <v/>
      </c>
      <c r="R2926" s="311" t="str">
        <f t="array" ref="R2926">IFERROR(
    IF(
        INDEX('Emission Factors'!$E$5:$R$488,
              MATCH(1,
                    ('Emission Factors'!$E$5:$E$488 = 'GHG emissions calculations'!$F2926) *
                    ('Emission Factors'!$H$5:$H$488 = 'GHG emissions calculations'!$H2926),
                    0),
              MATCH('GHG emissions calculations'!R$6, 'Emission Factors'!$E$5:$R$5, 0)) &lt;&gt; "",
        INDEX('Emission Factors'!$E$5:$R$488,
              MATCH(1,
                    ('Emission Factors'!$E$5:$E$488 = 'GHG emissions calculations'!$F2926) *
                    ('Emission Factors'!$H$5:$H$488 = 'GHG emissions calculations'!$H2926),
                    0),
              MATCH('GHG emissions calculations'!R$6, 'Emission Factors'!$E$5:$R$5, 0)),
        ""),
    "")</f>
        <v/>
      </c>
      <c r="S2926" s="312">
        <f t="shared" si="5"/>
        <v>0</v>
      </c>
      <c r="T2926" s="23"/>
    </row>
    <row r="2927" ht="15.75" customHeight="1" outlineLevel="2">
      <c r="A2927" s="23"/>
      <c r="B2927" s="71"/>
      <c r="C2927" s="71"/>
      <c r="D2927" s="71"/>
      <c r="E2927" s="314"/>
      <c r="F2927" s="316" t="str">
        <f>Lists!BB39</f>
        <v>Hard drive - America</v>
      </c>
      <c r="G2927" s="311" t="str">
        <f t="array" ref="G2927">XLOOKUP(1,('Emission Factors'!$E$5:$E$488='GHG emissions calculations'!$F2927)*('Emission Factors'!$H$5:$H$488='GHG emissions calculations'!$H2927),INDEX('Emission Factors'!$E$5:$T$488,0,MATCH('GHG emissions calculations'!G$2670,'Emission Factors'!$E$5:$T$5,0)),"",0)</f>
        <v/>
      </c>
      <c r="H2927" s="316" t="s">
        <v>237</v>
      </c>
      <c r="I2927" s="312" t="str">
        <f>IF(
    SUMIFS('Import data'!$L$25:$L$80,
           'Import data'!$J$25:$J$80, F2927,
           'Import data'!$G$25:$G$80, 'GHG emissions calculations'!$H2927,
           'Import data'!$I$25:$I$80,$E$2672) &lt;&gt; 0,
    SUMIFS('Import data'!$L$25:$L$80,
           'Import data'!$J$25:$J$80, F2927,
           'Import data'!$G$25:$G$80, 'GHG emissions calculations'!$H2927,
           'Import data'!$I$25:$I$80,$E$2672),
    ""
)</f>
        <v/>
      </c>
      <c r="J2927" s="311" t="str">
        <f t="array" ref="J2927">IF(
    XLOOKUP(F2927, 'Import data'!$J$26:$J$47, 'Import data'!$M$26:$M$47, "", 0) = "Please add the region-specific supplier emission factor or choose a different region available in the IAEG database.",
    "",
    XLOOKUP(F2927, 'Import data'!$J$26:$J$47, 'Import data'!$M$26:$M$47, "", 0)
)</f>
        <v/>
      </c>
      <c r="K2927" s="311" t="str">
        <f t="array" ref="K2927">IFERROR(
    XLOOKUP(F2927,
            _xlws.FILTER('Supplier Emission'!$G$55:$G$79,
                   ('Supplier Emission'!$D$55:$D$79=H2927) * ('Supplier Emission'!$F$55:$F$79=$E$2898)),
            _xlws.FILTER('Supplier Emission'!$I$55:$I$79,
                   ('Supplier Emission'!$D$55:$D$79=H2927) * ('Supplier Emission'!$F$55:$F$79=$E$2898)),
            ""),
    "")</f>
        <v/>
      </c>
      <c r="L2927" s="311" t="str">
        <f t="array" ref="L2927">IFERROR(
    XLOOKUP(F2927,
            _xlws.FILTER('Supplier Emission'!$G$55:$G$79,
                   ('Supplier Emission'!$D$55:$D$79=H2927) * ('Supplier Emission'!$F$55:$F$79=$E$2898)),
            _xlws.FILTER('Supplier Emission'!$J$55:$J$79,
                   ('Supplier Emission'!$D$55:$D$79=H2927) * ('Supplier Emission'!$F$55:$F$79=$E$2898)),
            ""),
    "")</f>
        <v/>
      </c>
      <c r="M2927" s="311" t="str">
        <f t="array" ref="M2927">IFERROR(
    XLOOKUP(F2927,
            _xlws.FILTER('Supplier Emission'!$G$55:$G$79,
                   ('Supplier Emission'!$D$55:$D$79=H2927) * ('Supplier Emission'!$F$55:$F$79=$E$2898)),
            _xlws.FILTER('Supplier Emission'!$M$55:$M$79,
                   ('Supplier Emission'!$D$55:$D$79=H2927) * ('Supplier Emission'!$F$55:$F$79=$E$2898)),
            ""),
    "")</f>
        <v/>
      </c>
      <c r="N2927" s="311" t="str">
        <f t="array" ref="N2927">IFERROR(
    XLOOKUP(F2927,
            _xlws.FILTER('Supplier Emission'!$G$55:$G$79,
                   ('Supplier Emission'!$D$55:$D$79=H2927) * ('Supplier Emission'!$F$55:$F$79=$E$2898)),
            _xlws.FILTER('Supplier Emission'!$H$55:$H$79,
                   ('Supplier Emission'!$D$55:$D$79=H2927) * ('Supplier Emission'!$F$55:$F$79=$E$2898)),
            ""),
    "")</f>
        <v/>
      </c>
      <c r="O2927" s="311" t="str">
        <f t="array" ref="O2927">XLOOKUP(1,('Emission Factors'!$E$5:$E$488='GHG emissions calculations'!$F2927)*('Emission Factors'!$H$5:$H$488='GHG emissions calculations'!$H2927),INDEX('Emission Factors'!$E$5:$T$488,0,MATCH('GHG emissions calculations'!O$6,'Emission Factors'!$E$5:$T$5,0)),"",0)</f>
        <v/>
      </c>
      <c r="P2927" s="313" t="str">
        <f t="array" ref="P2927">IFERROR(
    INDEX('Emission Factors'!$E$5:$P$488,
          MATCH(1,
                ('Emission Factors'!$E$5:$E$488 = 'GHG emissions calculations'!$F2927) *
                ('Emission Factors'!$H$5:$H$488 = 'GHG emissions calculations'!$H2927),
                0),
          MATCH('GHG emissions calculations'!P$6,'Emission Factors'!$E$5:$P$5,0)),
    "")</f>
        <v/>
      </c>
      <c r="Q2927" s="311" t="str">
        <f t="array" ref="Q2927">IFERROR(
    IF(
        INDEX('Emission Factors'!$E$5:$P$488,
              MATCH(1,
                    ('Emission Factors'!$E$5:$E$488 = 'GHG emissions calculations'!$F2927) *
                    ('Emission Factors'!$H$5:$H$488 = 'GHG emissions calculations'!$H2927),
                    0),
              MATCH('GHG emissions calculations'!Q$6, 'Emission Factors'!$E$5:$P$5, 0)) &lt;&gt; "",
        INDEX('Emission Factors'!$E$5:$P$488,
              MATCH(1,
                    ('Emission Factors'!$E$5:$E$488 = 'GHG emissions calculations'!$F2927) *
                    ('Emission Factors'!$H$5:$H$488 = 'GHG emissions calculations'!$H2927),
                    0),
              MATCH('GHG emissions calculations'!Q$6, 'Emission Factors'!$E$5:$P$5, 0)),
        ""),
    "")</f>
        <v/>
      </c>
      <c r="R2927" s="311" t="str">
        <f t="array" ref="R2927">IFERROR(
    IF(
        INDEX('Emission Factors'!$E$5:$R$488,
              MATCH(1,
                    ('Emission Factors'!$E$5:$E$488 = 'GHG emissions calculations'!$F2927) *
                    ('Emission Factors'!$H$5:$H$488 = 'GHG emissions calculations'!$H2927),
                    0),
              MATCH('GHG emissions calculations'!R$6, 'Emission Factors'!$E$5:$R$5, 0)) &lt;&gt; "",
        INDEX('Emission Factors'!$E$5:$R$488,
              MATCH(1,
                    ('Emission Factors'!$E$5:$E$488 = 'GHG emissions calculations'!$F2927) *
                    ('Emission Factors'!$H$5:$H$488 = 'GHG emissions calculations'!$H2927),
                    0),
              MATCH('GHG emissions calculations'!R$6, 'Emission Factors'!$E$5:$R$5, 0)),
        ""),
    "")</f>
        <v/>
      </c>
      <c r="S2927" s="312">
        <f t="shared" si="5"/>
        <v>0</v>
      </c>
      <c r="T2927" s="23"/>
    </row>
    <row r="2928" ht="15.75" customHeight="1" outlineLevel="2">
      <c r="A2928" s="23"/>
      <c r="B2928" s="71"/>
      <c r="C2928" s="71"/>
      <c r="D2928" s="71"/>
      <c r="E2928" s="314"/>
      <c r="F2928" s="316" t="str">
        <f>Lists!BB42</f>
        <v>Hard drive - Asia</v>
      </c>
      <c r="G2928" s="311" t="str">
        <f t="array" ref="G2928">XLOOKUP(1,('Emission Factors'!$E$5:$E$488='GHG emissions calculations'!$F2928)*('Emission Factors'!$H$5:$H$488='GHG emissions calculations'!$H2928),INDEX('Emission Factors'!$E$5:$T$488,0,MATCH('GHG emissions calculations'!G$2670,'Emission Factors'!$E$5:$T$5,0)),"",0)</f>
        <v/>
      </c>
      <c r="H2928" s="316" t="s">
        <v>237</v>
      </c>
      <c r="I2928" s="312" t="str">
        <f>IF(
    SUMIFS('Import data'!$L$25:$L$80,
           'Import data'!$J$25:$J$80, F2928,
           'Import data'!$G$25:$G$80, 'GHG emissions calculations'!$H2928,
           'Import data'!$I$25:$I$80,$E$2672) &lt;&gt; 0,
    SUMIFS('Import data'!$L$25:$L$80,
           'Import data'!$J$25:$J$80, F2928,
           'Import data'!$G$25:$G$80, 'GHG emissions calculations'!$H2928,
           'Import data'!$I$25:$I$80,$E$2672),
    ""
)</f>
        <v/>
      </c>
      <c r="J2928" s="311" t="str">
        <f t="array" ref="J2928">IF(
    XLOOKUP(F2928, 'Import data'!$J$26:$J$47, 'Import data'!$M$26:$M$47, "", 0) = "Please add the region-specific supplier emission factor or choose a different region available in the IAEG database.",
    "",
    XLOOKUP(F2928, 'Import data'!$J$26:$J$47, 'Import data'!$M$26:$M$47, "", 0)
)</f>
        <v/>
      </c>
      <c r="K2928" s="311" t="str">
        <f t="array" ref="K2928">IFERROR(
    XLOOKUP(F2928,
            _xlws.FILTER('Supplier Emission'!$G$55:$G$79,
                   ('Supplier Emission'!$D$55:$D$79=H2928) * ('Supplier Emission'!$F$55:$F$79=$E$2898)),
            _xlws.FILTER('Supplier Emission'!$I$55:$I$79,
                   ('Supplier Emission'!$D$55:$D$79=H2928) * ('Supplier Emission'!$F$55:$F$79=$E$2898)),
            ""),
    "")</f>
        <v/>
      </c>
      <c r="L2928" s="311" t="str">
        <f t="array" ref="L2928">IFERROR(
    XLOOKUP(F2928,
            _xlws.FILTER('Supplier Emission'!$G$55:$G$79,
                   ('Supplier Emission'!$D$55:$D$79=H2928) * ('Supplier Emission'!$F$55:$F$79=$E$2898)),
            _xlws.FILTER('Supplier Emission'!$J$55:$J$79,
                   ('Supplier Emission'!$D$55:$D$79=H2928) * ('Supplier Emission'!$F$55:$F$79=$E$2898)),
            ""),
    "")</f>
        <v/>
      </c>
      <c r="M2928" s="311" t="str">
        <f t="array" ref="M2928">IFERROR(
    XLOOKUP(F2928,
            _xlws.FILTER('Supplier Emission'!$G$55:$G$79,
                   ('Supplier Emission'!$D$55:$D$79=H2928) * ('Supplier Emission'!$F$55:$F$79=$E$2898)),
            _xlws.FILTER('Supplier Emission'!$M$55:$M$79,
                   ('Supplier Emission'!$D$55:$D$79=H2928) * ('Supplier Emission'!$F$55:$F$79=$E$2898)),
            ""),
    "")</f>
        <v/>
      </c>
      <c r="N2928" s="311" t="str">
        <f t="array" ref="N2928">IFERROR(
    XLOOKUP(F2928,
            _xlws.FILTER('Supplier Emission'!$G$55:$G$79,
                   ('Supplier Emission'!$D$55:$D$79=H2928) * ('Supplier Emission'!$F$55:$F$79=$E$2898)),
            _xlws.FILTER('Supplier Emission'!$H$55:$H$79,
                   ('Supplier Emission'!$D$55:$D$79=H2928) * ('Supplier Emission'!$F$55:$F$79=$E$2898)),
            ""),
    "")</f>
        <v/>
      </c>
      <c r="O2928" s="311" t="str">
        <f t="array" ref="O2928">XLOOKUP(1,('Emission Factors'!$E$5:$E$488='GHG emissions calculations'!$F2928)*('Emission Factors'!$H$5:$H$488='GHG emissions calculations'!$H2928),INDEX('Emission Factors'!$E$5:$T$488,0,MATCH('GHG emissions calculations'!O$6,'Emission Factors'!$E$5:$T$5,0)),"",0)</f>
        <v/>
      </c>
      <c r="P2928" s="313" t="str">
        <f t="array" ref="P2928">IFERROR(
    INDEX('Emission Factors'!$E$5:$P$488,
          MATCH(1,
                ('Emission Factors'!$E$5:$E$488 = 'GHG emissions calculations'!$F2928) *
                ('Emission Factors'!$H$5:$H$488 = 'GHG emissions calculations'!$H2928),
                0),
          MATCH('GHG emissions calculations'!P$6,'Emission Factors'!$E$5:$P$5,0)),
    "")</f>
        <v/>
      </c>
      <c r="Q2928" s="311" t="str">
        <f t="array" ref="Q2928">IFERROR(
    IF(
        INDEX('Emission Factors'!$E$5:$P$488,
              MATCH(1,
                    ('Emission Factors'!$E$5:$E$488 = 'GHG emissions calculations'!$F2928) *
                    ('Emission Factors'!$H$5:$H$488 = 'GHG emissions calculations'!$H2928),
                    0),
              MATCH('GHG emissions calculations'!Q$6, 'Emission Factors'!$E$5:$P$5, 0)) &lt;&gt; "",
        INDEX('Emission Factors'!$E$5:$P$488,
              MATCH(1,
                    ('Emission Factors'!$E$5:$E$488 = 'GHG emissions calculations'!$F2928) *
                    ('Emission Factors'!$H$5:$H$488 = 'GHG emissions calculations'!$H2928),
                    0),
              MATCH('GHG emissions calculations'!Q$6, 'Emission Factors'!$E$5:$P$5, 0)),
        ""),
    "")</f>
        <v/>
      </c>
      <c r="R2928" s="311" t="str">
        <f t="array" ref="R2928">IFERROR(
    IF(
        INDEX('Emission Factors'!$E$5:$R$488,
              MATCH(1,
                    ('Emission Factors'!$E$5:$E$488 = 'GHG emissions calculations'!$F2928) *
                    ('Emission Factors'!$H$5:$H$488 = 'GHG emissions calculations'!$H2928),
                    0),
              MATCH('GHG emissions calculations'!R$6, 'Emission Factors'!$E$5:$R$5, 0)) &lt;&gt; "",
        INDEX('Emission Factors'!$E$5:$R$488,
              MATCH(1,
                    ('Emission Factors'!$E$5:$E$488 = 'GHG emissions calculations'!$F2928) *
                    ('Emission Factors'!$H$5:$H$488 = 'GHG emissions calculations'!$H2928),
                    0),
              MATCH('GHG emissions calculations'!R$6, 'Emission Factors'!$E$5:$R$5, 0)),
        ""),
    "")</f>
        <v/>
      </c>
      <c r="S2928" s="312">
        <f t="shared" si="5"/>
        <v>0</v>
      </c>
      <c r="T2928" s="23"/>
    </row>
    <row r="2929" ht="15.75" customHeight="1" outlineLevel="2">
      <c r="A2929" s="23"/>
      <c r="B2929" s="71"/>
      <c r="C2929" s="71"/>
      <c r="D2929" s="71"/>
      <c r="E2929" s="314"/>
      <c r="F2929" s="316" t="str">
        <f>Lists!BB40</f>
        <v>Hard drive - Europe</v>
      </c>
      <c r="G2929" s="311" t="str">
        <f t="array" ref="G2929">XLOOKUP(1,('Emission Factors'!$E$5:$E$488='GHG emissions calculations'!$F2929)*('Emission Factors'!$H$5:$H$488='GHG emissions calculations'!$H2929),INDEX('Emission Factors'!$E$5:$T$488,0,MATCH('GHG emissions calculations'!G$2670,'Emission Factors'!$E$5:$T$5,0)),"",0)</f>
        <v/>
      </c>
      <c r="H2929" s="316" t="s">
        <v>237</v>
      </c>
      <c r="I2929" s="312" t="str">
        <f>IF(
    SUMIFS('Import data'!$L$25:$L$80,
           'Import data'!$J$25:$J$80, F2929,
           'Import data'!$G$25:$G$80, 'GHG emissions calculations'!$H2929,
           'Import data'!$I$25:$I$80,$E$2672) &lt;&gt; 0,
    SUMIFS('Import data'!$L$25:$L$80,
           'Import data'!$J$25:$J$80, F2929,
           'Import data'!$G$25:$G$80, 'GHG emissions calculations'!$H2929,
           'Import data'!$I$25:$I$80,$E$2672),
    ""
)</f>
        <v/>
      </c>
      <c r="J2929" s="311" t="str">
        <f t="array" ref="J2929">IF(
    XLOOKUP(F2929, 'Import data'!$J$26:$J$47, 'Import data'!$M$26:$M$47, "", 0) = "Please add the region-specific supplier emission factor or choose a different region available in the IAEG database.",
    "",
    XLOOKUP(F2929, 'Import data'!$J$26:$J$47, 'Import data'!$M$26:$M$47, "", 0)
)</f>
        <v/>
      </c>
      <c r="K2929" s="311" t="str">
        <f t="array" ref="K2929">IFERROR(
    XLOOKUP(F2929,
            _xlws.FILTER('Supplier Emission'!$G$55:$G$79,
                   ('Supplier Emission'!$D$55:$D$79=H2929) * ('Supplier Emission'!$F$55:$F$79=$E$2898)),
            _xlws.FILTER('Supplier Emission'!$I$55:$I$79,
                   ('Supplier Emission'!$D$55:$D$79=H2929) * ('Supplier Emission'!$F$55:$F$79=$E$2898)),
            ""),
    "")</f>
        <v/>
      </c>
      <c r="L2929" s="311" t="str">
        <f t="array" ref="L2929">IFERROR(
    XLOOKUP(F2929,
            _xlws.FILTER('Supplier Emission'!$G$55:$G$79,
                   ('Supplier Emission'!$D$55:$D$79=H2929) * ('Supplier Emission'!$F$55:$F$79=$E$2898)),
            _xlws.FILTER('Supplier Emission'!$J$55:$J$79,
                   ('Supplier Emission'!$D$55:$D$79=H2929) * ('Supplier Emission'!$F$55:$F$79=$E$2898)),
            ""),
    "")</f>
        <v/>
      </c>
      <c r="M2929" s="311" t="str">
        <f t="array" ref="M2929">IFERROR(
    XLOOKUP(F2929,
            _xlws.FILTER('Supplier Emission'!$G$55:$G$79,
                   ('Supplier Emission'!$D$55:$D$79=H2929) * ('Supplier Emission'!$F$55:$F$79=$E$2898)),
            _xlws.FILTER('Supplier Emission'!$M$55:$M$79,
                   ('Supplier Emission'!$D$55:$D$79=H2929) * ('Supplier Emission'!$F$55:$F$79=$E$2898)),
            ""),
    "")</f>
        <v/>
      </c>
      <c r="N2929" s="311" t="str">
        <f t="array" ref="N2929">IFERROR(
    XLOOKUP(F2929,
            _xlws.FILTER('Supplier Emission'!$G$55:$G$79,
                   ('Supplier Emission'!$D$55:$D$79=H2929) * ('Supplier Emission'!$F$55:$F$79=$E$2898)),
            _xlws.FILTER('Supplier Emission'!$H$55:$H$79,
                   ('Supplier Emission'!$D$55:$D$79=H2929) * ('Supplier Emission'!$F$55:$F$79=$E$2898)),
            ""),
    "")</f>
        <v/>
      </c>
      <c r="O2929" s="311" t="str">
        <f t="array" ref="O2929">XLOOKUP(1,('Emission Factors'!$E$5:$E$488='GHG emissions calculations'!$F2929)*('Emission Factors'!$H$5:$H$488='GHG emissions calculations'!$H2929),INDEX('Emission Factors'!$E$5:$T$488,0,MATCH('GHG emissions calculations'!O$6,'Emission Factors'!$E$5:$T$5,0)),"",0)</f>
        <v/>
      </c>
      <c r="P2929" s="313" t="str">
        <f t="array" ref="P2929">IFERROR(
    INDEX('Emission Factors'!$E$5:$P$488,
          MATCH(1,
                ('Emission Factors'!$E$5:$E$488 = 'GHG emissions calculations'!$F2929) *
                ('Emission Factors'!$H$5:$H$488 = 'GHG emissions calculations'!$H2929),
                0),
          MATCH('GHG emissions calculations'!P$6,'Emission Factors'!$E$5:$P$5,0)),
    "")</f>
        <v/>
      </c>
      <c r="Q2929" s="311" t="str">
        <f t="array" ref="Q2929">IFERROR(
    IF(
        INDEX('Emission Factors'!$E$5:$P$488,
              MATCH(1,
                    ('Emission Factors'!$E$5:$E$488 = 'GHG emissions calculations'!$F2929) *
                    ('Emission Factors'!$H$5:$H$488 = 'GHG emissions calculations'!$H2929),
                    0),
              MATCH('GHG emissions calculations'!Q$6, 'Emission Factors'!$E$5:$P$5, 0)) &lt;&gt; "",
        INDEX('Emission Factors'!$E$5:$P$488,
              MATCH(1,
                    ('Emission Factors'!$E$5:$E$488 = 'GHG emissions calculations'!$F2929) *
                    ('Emission Factors'!$H$5:$H$488 = 'GHG emissions calculations'!$H2929),
                    0),
              MATCH('GHG emissions calculations'!Q$6, 'Emission Factors'!$E$5:$P$5, 0)),
        ""),
    "")</f>
        <v/>
      </c>
      <c r="R2929" s="311" t="str">
        <f t="array" ref="R2929">IFERROR(
    IF(
        INDEX('Emission Factors'!$E$5:$R$488,
              MATCH(1,
                    ('Emission Factors'!$E$5:$E$488 = 'GHG emissions calculations'!$F2929) *
                    ('Emission Factors'!$H$5:$H$488 = 'GHG emissions calculations'!$H2929),
                    0),
              MATCH('GHG emissions calculations'!R$6, 'Emission Factors'!$E$5:$R$5, 0)) &lt;&gt; "",
        INDEX('Emission Factors'!$E$5:$R$488,
              MATCH(1,
                    ('Emission Factors'!$E$5:$E$488 = 'GHG emissions calculations'!$F2929) *
                    ('Emission Factors'!$H$5:$H$488 = 'GHG emissions calculations'!$H2929),
                    0),
              MATCH('GHG emissions calculations'!R$6, 'Emission Factors'!$E$5:$R$5, 0)),
        ""),
    "")</f>
        <v/>
      </c>
      <c r="S2929" s="312">
        <f t="shared" si="5"/>
        <v>0</v>
      </c>
      <c r="T2929" s="23"/>
    </row>
    <row r="2930" ht="15.75" customHeight="1" outlineLevel="2">
      <c r="A2930" s="23"/>
      <c r="B2930" s="71"/>
      <c r="C2930" s="71"/>
      <c r="D2930" s="71"/>
      <c r="E2930" s="314"/>
      <c r="F2930" s="316" t="str">
        <f>Lists!BB45</f>
        <v>Hard drive - Global or unspecified region</v>
      </c>
      <c r="G2930" s="311">
        <f t="array" ref="G2930">XLOOKUP(1,('Emission Factors'!$E$5:$E$488='GHG emissions calculations'!$F2930)*('Emission Factors'!$H$5:$H$488='GHG emissions calculations'!$H2930),INDEX('Emission Factors'!$E$5:$T$488,0,MATCH('GHG emissions calculations'!G$2670,'Emission Factors'!$E$5:$T$5,0)),"",0)</f>
        <v>3</v>
      </c>
      <c r="H2930" s="316" t="s">
        <v>237</v>
      </c>
      <c r="I2930" s="312" t="str">
        <f>IF(
    SUMIFS('Import data'!$L$25:$L$80,
           'Import data'!$J$25:$J$80, F2930,
           'Import data'!$G$25:$G$80, 'GHG emissions calculations'!$H2930,
           'Import data'!$I$25:$I$80,$E$2672) &lt;&gt; 0,
    SUMIFS('Import data'!$L$25:$L$80,
           'Import data'!$J$25:$J$80, F2930,
           'Import data'!$G$25:$G$80, 'GHG emissions calculations'!$H2930,
           'Import data'!$I$25:$I$80,$E$2672),
    ""
)</f>
        <v/>
      </c>
      <c r="J2930" s="311" t="str">
        <f t="array" ref="J2930">IF(
    XLOOKUP(F2930, 'Import data'!$J$26:$J$47, 'Import data'!$M$26:$M$47, "", 0) = "Please add the region-specific supplier emission factor or choose a different region available in the IAEG database.",
    "",
    XLOOKUP(F2930, 'Import data'!$J$26:$J$47, 'Import data'!$M$26:$M$47, "", 0)
)</f>
        <v/>
      </c>
      <c r="K2930" s="311" t="str">
        <f t="array" ref="K2930">IFERROR(
    XLOOKUP(F2930,
            _xlws.FILTER('Supplier Emission'!$G$55:$G$79,
                   ('Supplier Emission'!$D$55:$D$79=H2930) * ('Supplier Emission'!$F$55:$F$79=$E$2898)),
            _xlws.FILTER('Supplier Emission'!$I$55:$I$79,
                   ('Supplier Emission'!$D$55:$D$79=H2930) * ('Supplier Emission'!$F$55:$F$79=$E$2898)),
            ""),
    "")</f>
        <v/>
      </c>
      <c r="L2930" s="311" t="str">
        <f t="array" ref="L2930">IFERROR(
    XLOOKUP(F2930,
            _xlws.FILTER('Supplier Emission'!$G$55:$G$79,
                   ('Supplier Emission'!$D$55:$D$79=H2930) * ('Supplier Emission'!$F$55:$F$79=$E$2898)),
            _xlws.FILTER('Supplier Emission'!$J$55:$J$79,
                   ('Supplier Emission'!$D$55:$D$79=H2930) * ('Supplier Emission'!$F$55:$F$79=$E$2898)),
            ""),
    "")</f>
        <v/>
      </c>
      <c r="M2930" s="311" t="str">
        <f t="array" ref="M2930">IFERROR(
    XLOOKUP(F2930,
            _xlws.FILTER('Supplier Emission'!$G$55:$G$79,
                   ('Supplier Emission'!$D$55:$D$79=H2930) * ('Supplier Emission'!$F$55:$F$79=$E$2898)),
            _xlws.FILTER('Supplier Emission'!$M$55:$M$79,
                   ('Supplier Emission'!$D$55:$D$79=H2930) * ('Supplier Emission'!$F$55:$F$79=$E$2898)),
            ""),
    "")</f>
        <v/>
      </c>
      <c r="N2930" s="311" t="str">
        <f t="array" ref="N2930">IFERROR(
    XLOOKUP(F2930,
            _xlws.FILTER('Supplier Emission'!$G$55:$G$79,
                   ('Supplier Emission'!$D$55:$D$79=H2930) * ('Supplier Emission'!$F$55:$F$79=$E$2898)),
            _xlws.FILTER('Supplier Emission'!$H$55:$H$79,
                   ('Supplier Emission'!$D$55:$D$79=H2930) * ('Supplier Emission'!$F$55:$F$79=$E$2898)),
            ""),
    "")</f>
        <v/>
      </c>
      <c r="O2930" s="311" t="str">
        <f t="array" ref="O2930">XLOOKUP(1,('Emission Factors'!$E$5:$E$488='GHG emissions calculations'!$F2930)*('Emission Factors'!$H$5:$H$488='GHG emissions calculations'!$H2930),INDEX('Emission Factors'!$E$5:$T$488,0,MATCH('GHG emissions calculations'!O$6,'Emission Factors'!$E$5:$T$5,0)),"",0)</f>
        <v>Baies de disques</v>
      </c>
      <c r="P2930" s="313">
        <f t="array" ref="P2930">IFERROR(
    INDEX('Emission Factors'!$E$5:$P$488,
          MATCH(1,
                ('Emission Factors'!$E$5:$E$488 = 'GHG emissions calculations'!$F2930) *
                ('Emission Factors'!$H$5:$H$488 = 'GHG emissions calculations'!$H2930),
                0),
          MATCH('GHG emissions calculations'!P$6,'Emission Factors'!$E$5:$P$5,0)),
    "")</f>
        <v>15.5</v>
      </c>
      <c r="Q2930" s="311" t="str">
        <f t="array" ref="Q2930">IFERROR(
    IF(
        INDEX('Emission Factors'!$E$5:$P$488,
              MATCH(1,
                    ('Emission Factors'!$E$5:$E$488 = 'GHG emissions calculations'!$F2930) *
                    ('Emission Factors'!$H$5:$H$488 = 'GHG emissions calculations'!$H2930),
                    0),
              MATCH('GHG emissions calculations'!Q$6, 'Emission Factors'!$E$5:$P$5, 0)) &lt;&gt; "",
        INDEX('Emission Factors'!$E$5:$P$488,
              MATCH(1,
                    ('Emission Factors'!$E$5:$E$488 = 'GHG emissions calculations'!$F2930) *
                    ('Emission Factors'!$H$5:$H$488 = 'GHG emissions calculations'!$H2930),
                    0),
              MATCH('GHG emissions calculations'!Q$6, 'Emission Factors'!$E$5:$P$5, 0)),
        ""),
    "")</f>
        <v>kgCO2e/item</v>
      </c>
      <c r="R2930" s="311" t="str">
        <f t="array" ref="R2930">IFERROR(
    IF(
        INDEX('Emission Factors'!$E$5:$R$488,
              MATCH(1,
                    ('Emission Factors'!$E$5:$E$488 = 'GHG emissions calculations'!$F2930) *
                    ('Emission Factors'!$H$5:$H$488 = 'GHG emissions calculations'!$H2930),
                    0),
              MATCH('GHG emissions calculations'!R$6, 'Emission Factors'!$E$5:$R$5, 0)) &lt;&gt; "",
        INDEX('Emission Factors'!$E$5:$R$488,
              MATCH(1,
                    ('Emission Factors'!$E$5:$E$488 = 'GHG emissions calculations'!$F2930) *
                    ('Emission Factors'!$H$5:$H$488 = 'GHG emissions calculations'!$H2930),
                    0),
              MATCH('GHG emissions calculations'!R$6, 'Emission Factors'!$E$5:$R$5, 0)),
        ""),
    "")</f>
        <v>Global or unspecified region</v>
      </c>
      <c r="S2930" s="312">
        <f t="shared" si="5"/>
        <v>0</v>
      </c>
      <c r="T2930" s="23"/>
    </row>
    <row r="2931" ht="15.75" customHeight="1" outlineLevel="2">
      <c r="A2931" s="23"/>
      <c r="B2931" s="71"/>
      <c r="C2931" s="71"/>
      <c r="D2931" s="71"/>
      <c r="E2931" s="314"/>
      <c r="F2931" s="316" t="str">
        <f>Lists!BB44</f>
        <v>Hard drive - Middle East</v>
      </c>
      <c r="G2931" s="311" t="str">
        <f t="array" ref="G2931">XLOOKUP(1,('Emission Factors'!$E$5:$E$488='GHG emissions calculations'!$F2931)*('Emission Factors'!$H$5:$H$488='GHG emissions calculations'!$H2931),INDEX('Emission Factors'!$E$5:$T$488,0,MATCH('GHG emissions calculations'!G$2670,'Emission Factors'!$E$5:$T$5,0)),"",0)</f>
        <v/>
      </c>
      <c r="H2931" s="316" t="s">
        <v>237</v>
      </c>
      <c r="I2931" s="312" t="str">
        <f>IF(
    SUMIFS('Import data'!$L$25:$L$80,
           'Import data'!$J$25:$J$80, F2931,
           'Import data'!$G$25:$G$80, 'GHG emissions calculations'!$H2931,
           'Import data'!$I$25:$I$80,$E$2672) &lt;&gt; 0,
    SUMIFS('Import data'!$L$25:$L$80,
           'Import data'!$J$25:$J$80, F2931,
           'Import data'!$G$25:$G$80, 'GHG emissions calculations'!$H2931,
           'Import data'!$I$25:$I$80,$E$2672),
    ""
)</f>
        <v/>
      </c>
      <c r="J2931" s="311" t="str">
        <f t="array" ref="J2931">IF(
    XLOOKUP(F2931, 'Import data'!$J$26:$J$47, 'Import data'!$M$26:$M$47, "", 0) = "Please add the region-specific supplier emission factor or choose a different region available in the IAEG database.",
    "",
    XLOOKUP(F2931, 'Import data'!$J$26:$J$47, 'Import data'!$M$26:$M$47, "", 0)
)</f>
        <v/>
      </c>
      <c r="K2931" s="311" t="str">
        <f t="array" ref="K2931">IFERROR(
    XLOOKUP(F2931,
            _xlws.FILTER('Supplier Emission'!$G$55:$G$79,
                   ('Supplier Emission'!$D$55:$D$79=H2931) * ('Supplier Emission'!$F$55:$F$79=$E$2898)),
            _xlws.FILTER('Supplier Emission'!$I$55:$I$79,
                   ('Supplier Emission'!$D$55:$D$79=H2931) * ('Supplier Emission'!$F$55:$F$79=$E$2898)),
            ""),
    "")</f>
        <v/>
      </c>
      <c r="L2931" s="311" t="str">
        <f t="array" ref="L2931">IFERROR(
    XLOOKUP(F2931,
            _xlws.FILTER('Supplier Emission'!$G$55:$G$79,
                   ('Supplier Emission'!$D$55:$D$79=H2931) * ('Supplier Emission'!$F$55:$F$79=$E$2898)),
            _xlws.FILTER('Supplier Emission'!$J$55:$J$79,
                   ('Supplier Emission'!$D$55:$D$79=H2931) * ('Supplier Emission'!$F$55:$F$79=$E$2898)),
            ""),
    "")</f>
        <v/>
      </c>
      <c r="M2931" s="311" t="str">
        <f t="array" ref="M2931">IFERROR(
    XLOOKUP(F2931,
            _xlws.FILTER('Supplier Emission'!$G$55:$G$79,
                   ('Supplier Emission'!$D$55:$D$79=H2931) * ('Supplier Emission'!$F$55:$F$79=$E$2898)),
            _xlws.FILTER('Supplier Emission'!$M$55:$M$79,
                   ('Supplier Emission'!$D$55:$D$79=H2931) * ('Supplier Emission'!$F$55:$F$79=$E$2898)),
            ""),
    "")</f>
        <v/>
      </c>
      <c r="N2931" s="311" t="str">
        <f t="array" ref="N2931">IFERROR(
    XLOOKUP(F2931,
            _xlws.FILTER('Supplier Emission'!$G$55:$G$79,
                   ('Supplier Emission'!$D$55:$D$79=H2931) * ('Supplier Emission'!$F$55:$F$79=$E$2898)),
            _xlws.FILTER('Supplier Emission'!$H$55:$H$79,
                   ('Supplier Emission'!$D$55:$D$79=H2931) * ('Supplier Emission'!$F$55:$F$79=$E$2898)),
            ""),
    "")</f>
        <v/>
      </c>
      <c r="O2931" s="311" t="str">
        <f t="array" ref="O2931">XLOOKUP(1,('Emission Factors'!$E$5:$E$488='GHG emissions calculations'!$F2931)*('Emission Factors'!$H$5:$H$488='GHG emissions calculations'!$H2931),INDEX('Emission Factors'!$E$5:$T$488,0,MATCH('GHG emissions calculations'!O$6,'Emission Factors'!$E$5:$T$5,0)),"",0)</f>
        <v/>
      </c>
      <c r="P2931" s="313" t="str">
        <f t="array" ref="P2931">IFERROR(
    INDEX('Emission Factors'!$E$5:$P$488,
          MATCH(1,
                ('Emission Factors'!$E$5:$E$488 = 'GHG emissions calculations'!$F2931) *
                ('Emission Factors'!$H$5:$H$488 = 'GHG emissions calculations'!$H2931),
                0),
          MATCH('GHG emissions calculations'!P$6,'Emission Factors'!$E$5:$P$5,0)),
    "")</f>
        <v/>
      </c>
      <c r="Q2931" s="311" t="str">
        <f t="array" ref="Q2931">IFERROR(
    IF(
        INDEX('Emission Factors'!$E$5:$P$488,
              MATCH(1,
                    ('Emission Factors'!$E$5:$E$488 = 'GHG emissions calculations'!$F2931) *
                    ('Emission Factors'!$H$5:$H$488 = 'GHG emissions calculations'!$H2931),
                    0),
              MATCH('GHG emissions calculations'!Q$6, 'Emission Factors'!$E$5:$P$5, 0)) &lt;&gt; "",
        INDEX('Emission Factors'!$E$5:$P$488,
              MATCH(1,
                    ('Emission Factors'!$E$5:$E$488 = 'GHG emissions calculations'!$F2931) *
                    ('Emission Factors'!$H$5:$H$488 = 'GHG emissions calculations'!$H2931),
                    0),
              MATCH('GHG emissions calculations'!Q$6, 'Emission Factors'!$E$5:$P$5, 0)),
        ""),
    "")</f>
        <v/>
      </c>
      <c r="R2931" s="311" t="str">
        <f t="array" ref="R2931">IFERROR(
    IF(
        INDEX('Emission Factors'!$E$5:$R$488,
              MATCH(1,
                    ('Emission Factors'!$E$5:$E$488 = 'GHG emissions calculations'!$F2931) *
                    ('Emission Factors'!$H$5:$H$488 = 'GHG emissions calculations'!$H2931),
                    0),
              MATCH('GHG emissions calculations'!R$6, 'Emission Factors'!$E$5:$R$5, 0)) &lt;&gt; "",
        INDEX('Emission Factors'!$E$5:$R$488,
              MATCH(1,
                    ('Emission Factors'!$E$5:$E$488 = 'GHG emissions calculations'!$F2931) *
                    ('Emission Factors'!$H$5:$H$488 = 'GHG emissions calculations'!$H2931),
                    0),
              MATCH('GHG emissions calculations'!R$6, 'Emission Factors'!$E$5:$R$5, 0)),
        ""),
    "")</f>
        <v/>
      </c>
      <c r="S2931" s="312">
        <f t="shared" si="5"/>
        <v>0</v>
      </c>
      <c r="T2931" s="23"/>
    </row>
    <row r="2932" ht="15.75" customHeight="1" outlineLevel="2">
      <c r="A2932" s="23"/>
      <c r="B2932" s="71"/>
      <c r="C2932" s="71"/>
      <c r="D2932" s="71"/>
      <c r="E2932" s="314"/>
      <c r="F2932" s="316" t="str">
        <f>Lists!BB43</f>
        <v>Hard drive - Oceania</v>
      </c>
      <c r="G2932" s="311" t="str">
        <f t="array" ref="G2932">XLOOKUP(1,('Emission Factors'!$E$5:$E$488='GHG emissions calculations'!$F2932)*('Emission Factors'!$H$5:$H$488='GHG emissions calculations'!$H2932),INDEX('Emission Factors'!$E$5:$T$488,0,MATCH('GHG emissions calculations'!G$2670,'Emission Factors'!$E$5:$T$5,0)),"",0)</f>
        <v/>
      </c>
      <c r="H2932" s="316" t="s">
        <v>237</v>
      </c>
      <c r="I2932" s="312" t="str">
        <f>IF(
    SUMIFS('Import data'!$L$25:$L$80,
           'Import data'!$J$25:$J$80, F2932,
           'Import data'!$G$25:$G$80, 'GHG emissions calculations'!$H2932,
           'Import data'!$I$25:$I$80,$E$2672) &lt;&gt; 0,
    SUMIFS('Import data'!$L$25:$L$80,
           'Import data'!$J$25:$J$80, F2932,
           'Import data'!$G$25:$G$80, 'GHG emissions calculations'!$H2932,
           'Import data'!$I$25:$I$80,$E$2672),
    ""
)</f>
        <v/>
      </c>
      <c r="J2932" s="311" t="str">
        <f t="array" ref="J2932">IF(
    XLOOKUP(F2932, 'Import data'!$J$26:$J$47, 'Import data'!$M$26:$M$47, "", 0) = "Please add the region-specific supplier emission factor or choose a different region available in the IAEG database.",
    "",
    XLOOKUP(F2932, 'Import data'!$J$26:$J$47, 'Import data'!$M$26:$M$47, "", 0)
)</f>
        <v/>
      </c>
      <c r="K2932" s="311" t="str">
        <f t="array" ref="K2932">IFERROR(
    XLOOKUP(F2932,
            _xlws.FILTER('Supplier Emission'!$G$55:$G$79,
                   ('Supplier Emission'!$D$55:$D$79=H2932) * ('Supplier Emission'!$F$55:$F$79=$E$2898)),
            _xlws.FILTER('Supplier Emission'!$I$55:$I$79,
                   ('Supplier Emission'!$D$55:$D$79=H2932) * ('Supplier Emission'!$F$55:$F$79=$E$2898)),
            ""),
    "")</f>
        <v/>
      </c>
      <c r="L2932" s="311" t="str">
        <f t="array" ref="L2932">IFERROR(
    XLOOKUP(F2932,
            _xlws.FILTER('Supplier Emission'!$G$55:$G$79,
                   ('Supplier Emission'!$D$55:$D$79=H2932) * ('Supplier Emission'!$F$55:$F$79=$E$2898)),
            _xlws.FILTER('Supplier Emission'!$J$55:$J$79,
                   ('Supplier Emission'!$D$55:$D$79=H2932) * ('Supplier Emission'!$F$55:$F$79=$E$2898)),
            ""),
    "")</f>
        <v/>
      </c>
      <c r="M2932" s="311" t="str">
        <f t="array" ref="M2932">IFERROR(
    XLOOKUP(F2932,
            _xlws.FILTER('Supplier Emission'!$G$55:$G$79,
                   ('Supplier Emission'!$D$55:$D$79=H2932) * ('Supplier Emission'!$F$55:$F$79=$E$2898)),
            _xlws.FILTER('Supplier Emission'!$M$55:$M$79,
                   ('Supplier Emission'!$D$55:$D$79=H2932) * ('Supplier Emission'!$F$55:$F$79=$E$2898)),
            ""),
    "")</f>
        <v/>
      </c>
      <c r="N2932" s="311" t="str">
        <f t="array" ref="N2932">IFERROR(
    XLOOKUP(F2932,
            _xlws.FILTER('Supplier Emission'!$G$55:$G$79,
                   ('Supplier Emission'!$D$55:$D$79=H2932) * ('Supplier Emission'!$F$55:$F$79=$E$2898)),
            _xlws.FILTER('Supplier Emission'!$H$55:$H$79,
                   ('Supplier Emission'!$D$55:$D$79=H2932) * ('Supplier Emission'!$F$55:$F$79=$E$2898)),
            ""),
    "")</f>
        <v/>
      </c>
      <c r="O2932" s="311" t="str">
        <f t="array" ref="O2932">XLOOKUP(1,('Emission Factors'!$E$5:$E$488='GHG emissions calculations'!$F2932)*('Emission Factors'!$H$5:$H$488='GHG emissions calculations'!$H2932),INDEX('Emission Factors'!$E$5:$T$488,0,MATCH('GHG emissions calculations'!O$6,'Emission Factors'!$E$5:$T$5,0)),"",0)</f>
        <v/>
      </c>
      <c r="P2932" s="313" t="str">
        <f t="array" ref="P2932">IFERROR(
    INDEX('Emission Factors'!$E$5:$P$488,
          MATCH(1,
                ('Emission Factors'!$E$5:$E$488 = 'GHG emissions calculations'!$F2932) *
                ('Emission Factors'!$H$5:$H$488 = 'GHG emissions calculations'!$H2932),
                0),
          MATCH('GHG emissions calculations'!P$6,'Emission Factors'!$E$5:$P$5,0)),
    "")</f>
        <v/>
      </c>
      <c r="Q2932" s="311" t="str">
        <f t="array" ref="Q2932">IFERROR(
    IF(
        INDEX('Emission Factors'!$E$5:$P$488,
              MATCH(1,
                    ('Emission Factors'!$E$5:$E$488 = 'GHG emissions calculations'!$F2932) *
                    ('Emission Factors'!$H$5:$H$488 = 'GHG emissions calculations'!$H2932),
                    0),
              MATCH('GHG emissions calculations'!Q$6, 'Emission Factors'!$E$5:$P$5, 0)) &lt;&gt; "",
        INDEX('Emission Factors'!$E$5:$P$488,
              MATCH(1,
                    ('Emission Factors'!$E$5:$E$488 = 'GHG emissions calculations'!$F2932) *
                    ('Emission Factors'!$H$5:$H$488 = 'GHG emissions calculations'!$H2932),
                    0),
              MATCH('GHG emissions calculations'!Q$6, 'Emission Factors'!$E$5:$P$5, 0)),
        ""),
    "")</f>
        <v/>
      </c>
      <c r="R2932" s="311" t="str">
        <f t="array" ref="R2932">IFERROR(
    IF(
        INDEX('Emission Factors'!$E$5:$R$488,
              MATCH(1,
                    ('Emission Factors'!$E$5:$E$488 = 'GHG emissions calculations'!$F2932) *
                    ('Emission Factors'!$H$5:$H$488 = 'GHG emissions calculations'!$H2932),
                    0),
              MATCH('GHG emissions calculations'!R$6, 'Emission Factors'!$E$5:$R$5, 0)) &lt;&gt; "",
        INDEX('Emission Factors'!$E$5:$R$488,
              MATCH(1,
                    ('Emission Factors'!$E$5:$E$488 = 'GHG emissions calculations'!$F2932) *
                    ('Emission Factors'!$H$5:$H$488 = 'GHG emissions calculations'!$H2932),
                    0),
              MATCH('GHG emissions calculations'!R$6, 'Emission Factors'!$E$5:$R$5, 0)),
        ""),
    "")</f>
        <v/>
      </c>
      <c r="S2932" s="312">
        <f t="shared" si="5"/>
        <v>0</v>
      </c>
      <c r="T2932" s="23"/>
    </row>
    <row r="2933" ht="15.75" customHeight="1" outlineLevel="2">
      <c r="A2933" s="23"/>
      <c r="B2933" s="71"/>
      <c r="C2933" s="71"/>
      <c r="D2933" s="71"/>
      <c r="E2933" s="314"/>
      <c r="F2933" s="316" t="str">
        <f>Lists!BA34</f>
        <v>Heavy-duty vehicles and mobile machinery  - Africa</v>
      </c>
      <c r="G2933" s="311" t="str">
        <f t="array" ref="G2933">XLOOKUP(1,('Emission Factors'!$E$5:$E$488='GHG emissions calculations'!$F2933)*('Emission Factors'!$H$5:$H$488='GHG emissions calculations'!$H2933),INDEX('Emission Factors'!$E$5:$T$488,0,MATCH('GHG emissions calculations'!G$2670,'Emission Factors'!$E$5:$T$5,0)),"",0)</f>
        <v/>
      </c>
      <c r="H2933" s="316" t="s">
        <v>238</v>
      </c>
      <c r="I2933" s="312" t="str">
        <f>IF(
    SUMIFS('Import data'!$L$25:$L$80,
           'Import data'!$J$25:$J$80, F2933,
           'Import data'!$G$25:$G$80, 'GHG emissions calculations'!$H2933,
           'Import data'!$I$25:$I$80,$E$2672) &lt;&gt; 0,
    SUMIFS('Import data'!$L$25:$L$80,
           'Import data'!$J$25:$J$80, F2933,
           'Import data'!$G$25:$G$80, 'GHG emissions calculations'!$H2933,
           'Import data'!$I$25:$I$80,$E$2672),
    ""
)</f>
        <v/>
      </c>
      <c r="J2933" s="311" t="str">
        <f t="array" ref="J2933">IF(
    XLOOKUP(F2933, 'Import data'!$J$26:$J$47, 'Import data'!$M$26:$M$47, "", 0) = "Please add the region-specific supplier emission factor or choose a different region available in the IAEG database.",
    "",
    XLOOKUP(F2933, 'Import data'!$J$26:$J$47, 'Import data'!$M$26:$M$47, "", 0)
)</f>
        <v/>
      </c>
      <c r="K2933" s="311" t="str">
        <f t="array" ref="K2933">IFERROR(
    XLOOKUP(F2933,
            _xlws.FILTER('Supplier Emission'!$G$55:$G$79,
                   ('Supplier Emission'!$D$55:$D$79=H2933) * ('Supplier Emission'!$F$55:$F$79=$E$2898)),
            _xlws.FILTER('Supplier Emission'!$I$55:$I$79,
                   ('Supplier Emission'!$D$55:$D$79=H2933) * ('Supplier Emission'!$F$55:$F$79=$E$2898)),
            ""),
    "")</f>
        <v/>
      </c>
      <c r="L2933" s="311" t="str">
        <f t="array" ref="L2933">IFERROR(
    XLOOKUP(F2933,
            _xlws.FILTER('Supplier Emission'!$G$55:$G$79,
                   ('Supplier Emission'!$D$55:$D$79=H2933) * ('Supplier Emission'!$F$55:$F$79=$E$2898)),
            _xlws.FILTER('Supplier Emission'!$J$55:$J$79,
                   ('Supplier Emission'!$D$55:$D$79=H2933) * ('Supplier Emission'!$F$55:$F$79=$E$2898)),
            ""),
    "")</f>
        <v/>
      </c>
      <c r="M2933" s="311" t="str">
        <f t="array" ref="M2933">IFERROR(
    XLOOKUP(F2933,
            _xlws.FILTER('Supplier Emission'!$G$55:$G$79,
                   ('Supplier Emission'!$D$55:$D$79=H2933) * ('Supplier Emission'!$F$55:$F$79=$E$2898)),
            _xlws.FILTER('Supplier Emission'!$M$55:$M$79,
                   ('Supplier Emission'!$D$55:$D$79=H2933) * ('Supplier Emission'!$F$55:$F$79=$E$2898)),
            ""),
    "")</f>
        <v/>
      </c>
      <c r="N2933" s="311" t="str">
        <f t="array" ref="N2933">IFERROR(
    XLOOKUP(F2933,
            _xlws.FILTER('Supplier Emission'!$G$55:$G$79,
                   ('Supplier Emission'!$D$55:$D$79=H2933) * ('Supplier Emission'!$F$55:$F$79=$E$2898)),
            _xlws.FILTER('Supplier Emission'!$H$55:$H$79,
                   ('Supplier Emission'!$D$55:$D$79=H2933) * ('Supplier Emission'!$F$55:$F$79=$E$2898)),
            ""),
    "")</f>
        <v/>
      </c>
      <c r="O2933" s="311" t="str">
        <f t="array" ref="O2933">XLOOKUP(1,('Emission Factors'!$E$5:$E$488='GHG emissions calculations'!$F2933)*('Emission Factors'!$H$5:$H$488='GHG emissions calculations'!$H2933),INDEX('Emission Factors'!$E$5:$T$488,0,MATCH('GHG emissions calculations'!O$6,'Emission Factors'!$E$5:$T$5,0)),"",0)</f>
        <v/>
      </c>
      <c r="P2933" s="313" t="str">
        <f t="array" ref="P2933">IFERROR(
    INDEX('Emission Factors'!$E$5:$P$488,
          MATCH(1,
                ('Emission Factors'!$E$5:$E$488 = 'GHG emissions calculations'!$F2933) *
                ('Emission Factors'!$H$5:$H$488 = 'GHG emissions calculations'!$H2933),
                0),
          MATCH('GHG emissions calculations'!P$6,'Emission Factors'!$E$5:$P$5,0)),
    "")</f>
        <v/>
      </c>
      <c r="Q2933" s="311" t="str">
        <f t="array" ref="Q2933">IFERROR(
    IF(
        INDEX('Emission Factors'!$E$5:$P$488,
              MATCH(1,
                    ('Emission Factors'!$E$5:$E$488 = 'GHG emissions calculations'!$F2933) *
                    ('Emission Factors'!$H$5:$H$488 = 'GHG emissions calculations'!$H2933),
                    0),
              MATCH('GHG emissions calculations'!Q$6, 'Emission Factors'!$E$5:$P$5, 0)) &lt;&gt; "",
        INDEX('Emission Factors'!$E$5:$P$488,
              MATCH(1,
                    ('Emission Factors'!$E$5:$E$488 = 'GHG emissions calculations'!$F2933) *
                    ('Emission Factors'!$H$5:$H$488 = 'GHG emissions calculations'!$H2933),
                    0),
              MATCH('GHG emissions calculations'!Q$6, 'Emission Factors'!$E$5:$P$5, 0)),
        ""),
    "")</f>
        <v/>
      </c>
      <c r="R2933" s="311" t="str">
        <f t="array" ref="R2933">IFERROR(
    IF(
        INDEX('Emission Factors'!$E$5:$R$488,
              MATCH(1,
                    ('Emission Factors'!$E$5:$E$488 = 'GHG emissions calculations'!$F2933) *
                    ('Emission Factors'!$H$5:$H$488 = 'GHG emissions calculations'!$H2933),
                    0),
              MATCH('GHG emissions calculations'!R$6, 'Emission Factors'!$E$5:$R$5, 0)) &lt;&gt; "",
        INDEX('Emission Factors'!$E$5:$R$488,
              MATCH(1,
                    ('Emission Factors'!$E$5:$E$488 = 'GHG emissions calculations'!$F2933) *
                    ('Emission Factors'!$H$5:$H$488 = 'GHG emissions calculations'!$H2933),
                    0),
              MATCH('GHG emissions calculations'!R$6, 'Emission Factors'!$E$5:$R$5, 0)),
        ""),
    "")</f>
        <v/>
      </c>
      <c r="S2933" s="312">
        <f t="shared" si="5"/>
        <v>0</v>
      </c>
      <c r="T2933" s="23"/>
    </row>
    <row r="2934" ht="15.75" customHeight="1" outlineLevel="2">
      <c r="A2934" s="23"/>
      <c r="B2934" s="71"/>
      <c r="C2934" s="71"/>
      <c r="D2934" s="71"/>
      <c r="E2934" s="314"/>
      <c r="F2934" s="316" t="str">
        <f>Lists!BA32</f>
        <v>Heavy-duty vehicles and mobile machinery  - America</v>
      </c>
      <c r="G2934" s="311">
        <f t="array" ref="G2934">XLOOKUP(1,('Emission Factors'!$E$5:$E$488='GHG emissions calculations'!$F2934)*('Emission Factors'!$H$5:$H$488='GHG emissions calculations'!$H2934),INDEX('Emission Factors'!$E$5:$T$488,0,MATCH('GHG emissions calculations'!G$2670,'Emission Factors'!$E$5:$T$5,0)),"",0)</f>
        <v>4</v>
      </c>
      <c r="H2934" s="316" t="s">
        <v>238</v>
      </c>
      <c r="I2934" s="312" t="str">
        <f>IF(
    SUMIFS('Import data'!$L$25:$L$80,
           'Import data'!$J$25:$J$80, F2934,
           'Import data'!$G$25:$G$80, 'GHG emissions calculations'!$H2934,
           'Import data'!$I$25:$I$80,$E$2672) &lt;&gt; 0,
    SUMIFS('Import data'!$L$25:$L$80,
           'Import data'!$J$25:$J$80, F2934,
           'Import data'!$G$25:$G$80, 'GHG emissions calculations'!$H2934,
           'Import data'!$I$25:$I$80,$E$2672),
    ""
)</f>
        <v/>
      </c>
      <c r="J2934" s="311" t="str">
        <f t="array" ref="J2934">IF(
    XLOOKUP(F2934, 'Import data'!$J$26:$J$47, 'Import data'!$M$26:$M$47, "", 0) = "Please add the region-specific supplier emission factor or choose a different region available in the IAEG database.",
    "",
    XLOOKUP(F2934, 'Import data'!$J$26:$J$47, 'Import data'!$M$26:$M$47, "", 0)
)</f>
        <v/>
      </c>
      <c r="K2934" s="311" t="str">
        <f t="array" ref="K2934">IFERROR(
    XLOOKUP(F2934,
            _xlws.FILTER('Supplier Emission'!$G$55:$G$79,
                   ('Supplier Emission'!$D$55:$D$79=H2934) * ('Supplier Emission'!$F$55:$F$79=$E$2898)),
            _xlws.FILTER('Supplier Emission'!$I$55:$I$79,
                   ('Supplier Emission'!$D$55:$D$79=H2934) * ('Supplier Emission'!$F$55:$F$79=$E$2898)),
            ""),
    "")</f>
        <v/>
      </c>
      <c r="L2934" s="311" t="str">
        <f t="array" ref="L2934">IFERROR(
    XLOOKUP(F2934,
            _xlws.FILTER('Supplier Emission'!$G$55:$G$79,
                   ('Supplier Emission'!$D$55:$D$79=H2934) * ('Supplier Emission'!$F$55:$F$79=$E$2898)),
            _xlws.FILTER('Supplier Emission'!$J$55:$J$79,
                   ('Supplier Emission'!$D$55:$D$79=H2934) * ('Supplier Emission'!$F$55:$F$79=$E$2898)),
            ""),
    "")</f>
        <v/>
      </c>
      <c r="M2934" s="311" t="str">
        <f t="array" ref="M2934">IFERROR(
    XLOOKUP(F2934,
            _xlws.FILTER('Supplier Emission'!$G$55:$G$79,
                   ('Supplier Emission'!$D$55:$D$79=H2934) * ('Supplier Emission'!$F$55:$F$79=$E$2898)),
            _xlws.FILTER('Supplier Emission'!$M$55:$M$79,
                   ('Supplier Emission'!$D$55:$D$79=H2934) * ('Supplier Emission'!$F$55:$F$79=$E$2898)),
            ""),
    "")</f>
        <v/>
      </c>
      <c r="N2934" s="311" t="str">
        <f t="array" ref="N2934">IFERROR(
    XLOOKUP(F2934,
            _xlws.FILTER('Supplier Emission'!$G$55:$G$79,
                   ('Supplier Emission'!$D$55:$D$79=H2934) * ('Supplier Emission'!$F$55:$F$79=$E$2898)),
            _xlws.FILTER('Supplier Emission'!$H$55:$H$79,
                   ('Supplier Emission'!$D$55:$D$79=H2934) * ('Supplier Emission'!$F$55:$F$79=$E$2898)),
            ""),
    "")</f>
        <v/>
      </c>
      <c r="O2934" s="313" t="str">
        <f t="array" ref="O2934">XLOOKUP(1,('Emission Factors'!$E$5:$E$488='GHG emissions calculations'!$F2934)*('Emission Factors'!$H$5:$H$488='GHG emissions calculations'!$H2934),INDEX('Emission Factors'!$E$5:$T$488,0,MATCH('GHG emissions calculations'!O$6,'Emission Factors'!$E$5:$T$5,0)),"",0)</f>
        <v>Heavy duty truck manufacturing</v>
      </c>
      <c r="P2934" s="313">
        <f t="array" ref="P2934">IFERROR(
    INDEX('Emission Factors'!$E$5:$P$488,
          MATCH(1,
                ('Emission Factors'!$E$5:$E$488 = 'GHG emissions calculations'!$F2934) *
                ('Emission Factors'!$H$5:$H$488 = 'GHG emissions calculations'!$H2934),
                0),
          MATCH('GHG emissions calculations'!P$6,'Emission Factors'!$E$5:$P$5,0)),
    "")</f>
        <v>272</v>
      </c>
      <c r="Q2934" s="311" t="str">
        <f t="array" ref="Q2934">IFERROR(
    IF(
        INDEX('Emission Factors'!$E$5:$P$488,
              MATCH(1,
                    ('Emission Factors'!$E$5:$E$488 = 'GHG emissions calculations'!$F2934) *
                    ('Emission Factors'!$H$5:$H$488 = 'GHG emissions calculations'!$H2934),
                    0),
              MATCH('GHG emissions calculations'!Q$6, 'Emission Factors'!$E$5:$P$5, 0)) &lt;&gt; "",
        INDEX('Emission Factors'!$E$5:$P$488,
              MATCH(1,
                    ('Emission Factors'!$E$5:$E$488 = 'GHG emissions calculations'!$F2934) *
                    ('Emission Factors'!$H$5:$H$488 = 'GHG emissions calculations'!$H2934),
                    0),
              MATCH('GHG emissions calculations'!Q$6, 'Emission Factors'!$E$5:$P$5, 0)),
        ""),
    "")</f>
        <v>kgCO2e / k€</v>
      </c>
      <c r="R2934" s="311" t="str">
        <f t="array" ref="R2934">IFERROR(
    IF(
        INDEX('Emission Factors'!$E$5:$R$488,
              MATCH(1,
                    ('Emission Factors'!$E$5:$E$488 = 'GHG emissions calculations'!$F2934) *
                    ('Emission Factors'!$H$5:$H$488 = 'GHG emissions calculations'!$H2934),
                    0),
              MATCH('GHG emissions calculations'!R$6, 'Emission Factors'!$E$5:$R$5, 0)) &lt;&gt; "",
        INDEX('Emission Factors'!$E$5:$R$488,
              MATCH(1,
                    ('Emission Factors'!$E$5:$E$488 = 'GHG emissions calculations'!$F2934) *
                    ('Emission Factors'!$H$5:$H$488 = 'GHG emissions calculations'!$H2934),
                    0),
              MATCH('GHG emissions calculations'!R$6, 'Emission Factors'!$E$5:$R$5, 0)),
        ""),
    "")</f>
        <v>America</v>
      </c>
      <c r="S2934" s="312">
        <f t="shared" si="5"/>
        <v>0</v>
      </c>
      <c r="T2934" s="23"/>
    </row>
    <row r="2935" ht="15.75" customHeight="1" outlineLevel="2">
      <c r="A2935" s="23"/>
      <c r="B2935" s="71"/>
      <c r="C2935" s="71"/>
      <c r="D2935" s="71"/>
      <c r="E2935" s="314"/>
      <c r="F2935" s="316" t="str">
        <f>Lists!BA35</f>
        <v>Heavy-duty vehicles and mobile machinery  - Asia</v>
      </c>
      <c r="G2935" s="311" t="str">
        <f t="array" ref="G2935">XLOOKUP(1,('Emission Factors'!$E$5:$E$488='GHG emissions calculations'!$F2935)*('Emission Factors'!$H$5:$H$488='GHG emissions calculations'!$H2935),INDEX('Emission Factors'!$E$5:$T$488,0,MATCH('GHG emissions calculations'!G$2670,'Emission Factors'!$E$5:$T$5,0)),"",0)</f>
        <v/>
      </c>
      <c r="H2935" s="316" t="s">
        <v>238</v>
      </c>
      <c r="I2935" s="312" t="str">
        <f>IF(
    SUMIFS('Import data'!$L$25:$L$80,
           'Import data'!$J$25:$J$80, F2935,
           'Import data'!$G$25:$G$80, 'GHG emissions calculations'!$H2935,
           'Import data'!$I$25:$I$80,$E$2672) &lt;&gt; 0,
    SUMIFS('Import data'!$L$25:$L$80,
           'Import data'!$J$25:$J$80, F2935,
           'Import data'!$G$25:$G$80, 'GHG emissions calculations'!$H2935,
           'Import data'!$I$25:$I$80,$E$2672),
    ""
)</f>
        <v/>
      </c>
      <c r="J2935" s="311" t="str">
        <f t="array" ref="J2935">IF(
    XLOOKUP(F2935, 'Import data'!$J$26:$J$47, 'Import data'!$M$26:$M$47, "", 0) = "Please add the region-specific supplier emission factor or choose a different region available in the IAEG database.",
    "",
    XLOOKUP(F2935, 'Import data'!$J$26:$J$47, 'Import data'!$M$26:$M$47, "", 0)
)</f>
        <v/>
      </c>
      <c r="K2935" s="311" t="str">
        <f t="array" ref="K2935">IFERROR(
    XLOOKUP(F2935,
            _xlws.FILTER('Supplier Emission'!$G$55:$G$79,
                   ('Supplier Emission'!$D$55:$D$79=H2935) * ('Supplier Emission'!$F$55:$F$79=$E$2898)),
            _xlws.FILTER('Supplier Emission'!$I$55:$I$79,
                   ('Supplier Emission'!$D$55:$D$79=H2935) * ('Supplier Emission'!$F$55:$F$79=$E$2898)),
            ""),
    "")</f>
        <v/>
      </c>
      <c r="L2935" s="311" t="str">
        <f t="array" ref="L2935">IFERROR(
    XLOOKUP(F2935,
            _xlws.FILTER('Supplier Emission'!$G$55:$G$79,
                   ('Supplier Emission'!$D$55:$D$79=H2935) * ('Supplier Emission'!$F$55:$F$79=$E$2898)),
            _xlws.FILTER('Supplier Emission'!$J$55:$J$79,
                   ('Supplier Emission'!$D$55:$D$79=H2935) * ('Supplier Emission'!$F$55:$F$79=$E$2898)),
            ""),
    "")</f>
        <v/>
      </c>
      <c r="M2935" s="311" t="str">
        <f t="array" ref="M2935">IFERROR(
    XLOOKUP(F2935,
            _xlws.FILTER('Supplier Emission'!$G$55:$G$79,
                   ('Supplier Emission'!$D$55:$D$79=H2935) * ('Supplier Emission'!$F$55:$F$79=$E$2898)),
            _xlws.FILTER('Supplier Emission'!$M$55:$M$79,
                   ('Supplier Emission'!$D$55:$D$79=H2935) * ('Supplier Emission'!$F$55:$F$79=$E$2898)),
            ""),
    "")</f>
        <v/>
      </c>
      <c r="N2935" s="311" t="str">
        <f t="array" ref="N2935">IFERROR(
    XLOOKUP(F2935,
            _xlws.FILTER('Supplier Emission'!$G$55:$G$79,
                   ('Supplier Emission'!$D$55:$D$79=H2935) * ('Supplier Emission'!$F$55:$F$79=$E$2898)),
            _xlws.FILTER('Supplier Emission'!$H$55:$H$79,
                   ('Supplier Emission'!$D$55:$D$79=H2935) * ('Supplier Emission'!$F$55:$F$79=$E$2898)),
            ""),
    "")</f>
        <v/>
      </c>
      <c r="O2935" s="311" t="str">
        <f t="array" ref="O2935">XLOOKUP(1,('Emission Factors'!$E$5:$E$488='GHG emissions calculations'!$F2935)*('Emission Factors'!$H$5:$H$488='GHG emissions calculations'!$H2935),INDEX('Emission Factors'!$E$5:$T$488,0,MATCH('GHG emissions calculations'!O$6,'Emission Factors'!$E$5:$T$5,0)),"",0)</f>
        <v/>
      </c>
      <c r="P2935" s="313" t="str">
        <f t="array" ref="P2935">IFERROR(
    INDEX('Emission Factors'!$E$5:$P$488,
          MATCH(1,
                ('Emission Factors'!$E$5:$E$488 = 'GHG emissions calculations'!$F2935) *
                ('Emission Factors'!$H$5:$H$488 = 'GHG emissions calculations'!$H2935),
                0),
          MATCH('GHG emissions calculations'!P$6,'Emission Factors'!$E$5:$P$5,0)),
    "")</f>
        <v/>
      </c>
      <c r="Q2935" s="311" t="str">
        <f t="array" ref="Q2935">IFERROR(
    IF(
        INDEX('Emission Factors'!$E$5:$P$488,
              MATCH(1,
                    ('Emission Factors'!$E$5:$E$488 = 'GHG emissions calculations'!$F2935) *
                    ('Emission Factors'!$H$5:$H$488 = 'GHG emissions calculations'!$H2935),
                    0),
              MATCH('GHG emissions calculations'!Q$6, 'Emission Factors'!$E$5:$P$5, 0)) &lt;&gt; "",
        INDEX('Emission Factors'!$E$5:$P$488,
              MATCH(1,
                    ('Emission Factors'!$E$5:$E$488 = 'GHG emissions calculations'!$F2935) *
                    ('Emission Factors'!$H$5:$H$488 = 'GHG emissions calculations'!$H2935),
                    0),
              MATCH('GHG emissions calculations'!Q$6, 'Emission Factors'!$E$5:$P$5, 0)),
        ""),
    "")</f>
        <v/>
      </c>
      <c r="R2935" s="311" t="str">
        <f t="array" ref="R2935">IFERROR(
    IF(
        INDEX('Emission Factors'!$E$5:$R$488,
              MATCH(1,
                    ('Emission Factors'!$E$5:$E$488 = 'GHG emissions calculations'!$F2935) *
                    ('Emission Factors'!$H$5:$H$488 = 'GHG emissions calculations'!$H2935),
                    0),
              MATCH('GHG emissions calculations'!R$6, 'Emission Factors'!$E$5:$R$5, 0)) &lt;&gt; "",
        INDEX('Emission Factors'!$E$5:$R$488,
              MATCH(1,
                    ('Emission Factors'!$E$5:$E$488 = 'GHG emissions calculations'!$F2935) *
                    ('Emission Factors'!$H$5:$H$488 = 'GHG emissions calculations'!$H2935),
                    0),
              MATCH('GHG emissions calculations'!R$6, 'Emission Factors'!$E$5:$R$5, 0)),
        ""),
    "")</f>
        <v/>
      </c>
      <c r="S2935" s="312">
        <f t="shared" si="5"/>
        <v>0</v>
      </c>
      <c r="T2935" s="23"/>
    </row>
    <row r="2936" ht="15.75" customHeight="1" outlineLevel="2">
      <c r="A2936" s="23"/>
      <c r="B2936" s="71"/>
      <c r="C2936" s="71"/>
      <c r="D2936" s="71"/>
      <c r="E2936" s="314"/>
      <c r="F2936" s="316" t="str">
        <f>Lists!BA33</f>
        <v>Heavy-duty vehicles and mobile machinery  - Europe</v>
      </c>
      <c r="G2936" s="311" t="str">
        <f t="array" ref="G2936">XLOOKUP(1,('Emission Factors'!$E$5:$E$488='GHG emissions calculations'!$F2936)*('Emission Factors'!$H$5:$H$488='GHG emissions calculations'!$H2936),INDEX('Emission Factors'!$E$5:$T$488,0,MATCH('GHG emissions calculations'!G$2670,'Emission Factors'!$E$5:$T$5,0)),"",0)</f>
        <v/>
      </c>
      <c r="H2936" s="316" t="s">
        <v>238</v>
      </c>
      <c r="I2936" s="312" t="str">
        <f>IF(
    SUMIFS('Import data'!$L$25:$L$80,
           'Import data'!$J$25:$J$80, F2936,
           'Import data'!$G$25:$G$80, 'GHG emissions calculations'!$H2936,
           'Import data'!$I$25:$I$80,$E$2672) &lt;&gt; 0,
    SUMIFS('Import data'!$L$25:$L$80,
           'Import data'!$J$25:$J$80, F2936,
           'Import data'!$G$25:$G$80, 'GHG emissions calculations'!$H2936,
           'Import data'!$I$25:$I$80,$E$2672),
    ""
)</f>
        <v/>
      </c>
      <c r="J2936" s="311" t="str">
        <f t="array" ref="J2936">IF(
    XLOOKUP(F2936, 'Import data'!$J$26:$J$47, 'Import data'!$M$26:$M$47, "", 0) = "Please add the region-specific supplier emission factor or choose a different region available in the IAEG database.",
    "",
    XLOOKUP(F2936, 'Import data'!$J$26:$J$47, 'Import data'!$M$26:$M$47, "", 0)
)</f>
        <v/>
      </c>
      <c r="K2936" s="311" t="str">
        <f t="array" ref="K2936">IFERROR(
    XLOOKUP(F2936,
            _xlws.FILTER('Supplier Emission'!$G$55:$G$79,
                   ('Supplier Emission'!$D$55:$D$79=H2936) * ('Supplier Emission'!$F$55:$F$79=$E$2898)),
            _xlws.FILTER('Supplier Emission'!$I$55:$I$79,
                   ('Supplier Emission'!$D$55:$D$79=H2936) * ('Supplier Emission'!$F$55:$F$79=$E$2898)),
            ""),
    "")</f>
        <v/>
      </c>
      <c r="L2936" s="311" t="str">
        <f t="array" ref="L2936">IFERROR(
    XLOOKUP(F2936,
            _xlws.FILTER('Supplier Emission'!$G$55:$G$79,
                   ('Supplier Emission'!$D$55:$D$79=H2936) * ('Supplier Emission'!$F$55:$F$79=$E$2898)),
            _xlws.FILTER('Supplier Emission'!$J$55:$J$79,
                   ('Supplier Emission'!$D$55:$D$79=H2936) * ('Supplier Emission'!$F$55:$F$79=$E$2898)),
            ""),
    "")</f>
        <v/>
      </c>
      <c r="M2936" s="311" t="str">
        <f t="array" ref="M2936">IFERROR(
    XLOOKUP(F2936,
            _xlws.FILTER('Supplier Emission'!$G$55:$G$79,
                   ('Supplier Emission'!$D$55:$D$79=H2936) * ('Supplier Emission'!$F$55:$F$79=$E$2898)),
            _xlws.FILTER('Supplier Emission'!$M$55:$M$79,
                   ('Supplier Emission'!$D$55:$D$79=H2936) * ('Supplier Emission'!$F$55:$F$79=$E$2898)),
            ""),
    "")</f>
        <v/>
      </c>
      <c r="N2936" s="311" t="str">
        <f t="array" ref="N2936">IFERROR(
    XLOOKUP(F2936,
            _xlws.FILTER('Supplier Emission'!$G$55:$G$79,
                   ('Supplier Emission'!$D$55:$D$79=H2936) * ('Supplier Emission'!$F$55:$F$79=$E$2898)),
            _xlws.FILTER('Supplier Emission'!$H$55:$H$79,
                   ('Supplier Emission'!$D$55:$D$79=H2936) * ('Supplier Emission'!$F$55:$F$79=$E$2898)),
            ""),
    "")</f>
        <v/>
      </c>
      <c r="O2936" s="311" t="str">
        <f t="array" ref="O2936">XLOOKUP(1,('Emission Factors'!$E$5:$E$488='GHG emissions calculations'!$F2936)*('Emission Factors'!$H$5:$H$488='GHG emissions calculations'!$H2936),INDEX('Emission Factors'!$E$5:$T$488,0,MATCH('GHG emissions calculations'!O$6,'Emission Factors'!$E$5:$T$5,0)),"",0)</f>
        <v/>
      </c>
      <c r="P2936" s="313" t="str">
        <f t="array" ref="P2936">IFERROR(
    INDEX('Emission Factors'!$E$5:$P$488,
          MATCH(1,
                ('Emission Factors'!$E$5:$E$488 = 'GHG emissions calculations'!$F2936) *
                ('Emission Factors'!$H$5:$H$488 = 'GHG emissions calculations'!$H2936),
                0),
          MATCH('GHG emissions calculations'!P$6,'Emission Factors'!$E$5:$P$5,0)),
    "")</f>
        <v/>
      </c>
      <c r="Q2936" s="311" t="str">
        <f t="array" ref="Q2936">IFERROR(
    IF(
        INDEX('Emission Factors'!$E$5:$P$488,
              MATCH(1,
                    ('Emission Factors'!$E$5:$E$488 = 'GHG emissions calculations'!$F2936) *
                    ('Emission Factors'!$H$5:$H$488 = 'GHG emissions calculations'!$H2936),
                    0),
              MATCH('GHG emissions calculations'!Q$6, 'Emission Factors'!$E$5:$P$5, 0)) &lt;&gt; "",
        INDEX('Emission Factors'!$E$5:$P$488,
              MATCH(1,
                    ('Emission Factors'!$E$5:$E$488 = 'GHG emissions calculations'!$F2936) *
                    ('Emission Factors'!$H$5:$H$488 = 'GHG emissions calculations'!$H2936),
                    0),
              MATCH('GHG emissions calculations'!Q$6, 'Emission Factors'!$E$5:$P$5, 0)),
        ""),
    "")</f>
        <v/>
      </c>
      <c r="R2936" s="311" t="str">
        <f t="array" ref="R2936">IFERROR(
    IF(
        INDEX('Emission Factors'!$E$5:$R$488,
              MATCH(1,
                    ('Emission Factors'!$E$5:$E$488 = 'GHG emissions calculations'!$F2936) *
                    ('Emission Factors'!$H$5:$H$488 = 'GHG emissions calculations'!$H2936),
                    0),
              MATCH('GHG emissions calculations'!R$6, 'Emission Factors'!$E$5:$R$5, 0)) &lt;&gt; "",
        INDEX('Emission Factors'!$E$5:$R$488,
              MATCH(1,
                    ('Emission Factors'!$E$5:$E$488 = 'GHG emissions calculations'!$F2936) *
                    ('Emission Factors'!$H$5:$H$488 = 'GHG emissions calculations'!$H2936),
                    0),
              MATCH('GHG emissions calculations'!R$6, 'Emission Factors'!$E$5:$R$5, 0)),
        ""),
    "")</f>
        <v/>
      </c>
      <c r="S2936" s="312">
        <f t="shared" si="5"/>
        <v>0</v>
      </c>
      <c r="T2936" s="23"/>
    </row>
    <row r="2937" ht="15.75" customHeight="1" outlineLevel="2">
      <c r="A2937" s="23"/>
      <c r="B2937" s="71"/>
      <c r="C2937" s="71"/>
      <c r="D2937" s="71"/>
      <c r="E2937" s="314"/>
      <c r="F2937" s="316" t="str">
        <f>Lists!BA38</f>
        <v>Heavy-duty vehicles and mobile machinery  - Global or unspecified region</v>
      </c>
      <c r="G2937" s="311" t="str">
        <f t="array" ref="G2937">XLOOKUP(1,('Emission Factors'!$E$5:$E$488='GHG emissions calculations'!$F2937)*('Emission Factors'!$H$5:$H$488='GHG emissions calculations'!$H2937),INDEX('Emission Factors'!$E$5:$T$488,0,MATCH('GHG emissions calculations'!G$2670,'Emission Factors'!$E$5:$T$5,0)),"",0)</f>
        <v/>
      </c>
      <c r="H2937" s="316" t="s">
        <v>238</v>
      </c>
      <c r="I2937" s="312" t="str">
        <f>IF(
    SUMIFS('Import data'!$L$25:$L$80,
           'Import data'!$J$25:$J$80, F2937,
           'Import data'!$G$25:$G$80, 'GHG emissions calculations'!$H2937,
           'Import data'!$I$25:$I$80,$E$2672) &lt;&gt; 0,
    SUMIFS('Import data'!$L$25:$L$80,
           'Import data'!$J$25:$J$80, F2937,
           'Import data'!$G$25:$G$80, 'GHG emissions calculations'!$H2937,
           'Import data'!$I$25:$I$80,$E$2672),
    ""
)</f>
        <v/>
      </c>
      <c r="J2937" s="311" t="str">
        <f t="array" ref="J2937">IF(
    XLOOKUP(F2937, 'Import data'!$J$26:$J$47, 'Import data'!$M$26:$M$47, "", 0) = "Please add the region-specific supplier emission factor or choose a different region available in the IAEG database.",
    "",
    XLOOKUP(F2937, 'Import data'!$J$26:$J$47, 'Import data'!$M$26:$M$47, "", 0)
)</f>
        <v/>
      </c>
      <c r="K2937" s="311" t="str">
        <f t="array" ref="K2937">IFERROR(
    XLOOKUP(F2937,
            _xlws.FILTER('Supplier Emission'!$G$55:$G$79,
                   ('Supplier Emission'!$D$55:$D$79=H2937) * ('Supplier Emission'!$F$55:$F$79=$E$2898)),
            _xlws.FILTER('Supplier Emission'!$I$55:$I$79,
                   ('Supplier Emission'!$D$55:$D$79=H2937) * ('Supplier Emission'!$F$55:$F$79=$E$2898)),
            ""),
    "")</f>
        <v/>
      </c>
      <c r="L2937" s="311" t="str">
        <f t="array" ref="L2937">IFERROR(
    XLOOKUP(F2937,
            _xlws.FILTER('Supplier Emission'!$G$55:$G$79,
                   ('Supplier Emission'!$D$55:$D$79=H2937) * ('Supplier Emission'!$F$55:$F$79=$E$2898)),
            _xlws.FILTER('Supplier Emission'!$J$55:$J$79,
                   ('Supplier Emission'!$D$55:$D$79=H2937) * ('Supplier Emission'!$F$55:$F$79=$E$2898)),
            ""),
    "")</f>
        <v/>
      </c>
      <c r="M2937" s="311" t="str">
        <f t="array" ref="M2937">IFERROR(
    XLOOKUP(F2937,
            _xlws.FILTER('Supplier Emission'!$G$55:$G$79,
                   ('Supplier Emission'!$D$55:$D$79=H2937) * ('Supplier Emission'!$F$55:$F$79=$E$2898)),
            _xlws.FILTER('Supplier Emission'!$M$55:$M$79,
                   ('Supplier Emission'!$D$55:$D$79=H2937) * ('Supplier Emission'!$F$55:$F$79=$E$2898)),
            ""),
    "")</f>
        <v/>
      </c>
      <c r="N2937" s="311" t="str">
        <f t="array" ref="N2937">IFERROR(
    XLOOKUP(F2937,
            _xlws.FILTER('Supplier Emission'!$G$55:$G$79,
                   ('Supplier Emission'!$D$55:$D$79=H2937) * ('Supplier Emission'!$F$55:$F$79=$E$2898)),
            _xlws.FILTER('Supplier Emission'!$H$55:$H$79,
                   ('Supplier Emission'!$D$55:$D$79=H2937) * ('Supplier Emission'!$F$55:$F$79=$E$2898)),
            ""),
    "")</f>
        <v/>
      </c>
      <c r="O2937" s="311" t="str">
        <f t="array" ref="O2937">XLOOKUP(1,('Emission Factors'!$E$5:$E$488='GHG emissions calculations'!$F2937)*('Emission Factors'!$H$5:$H$488='GHG emissions calculations'!$H2937),INDEX('Emission Factors'!$E$5:$T$488,0,MATCH('GHG emissions calculations'!O$6,'Emission Factors'!$E$5:$T$5,0)),"",0)</f>
        <v/>
      </c>
      <c r="P2937" s="313" t="str">
        <f t="array" ref="P2937">IFERROR(
    INDEX('Emission Factors'!$E$5:$P$488,
          MATCH(1,
                ('Emission Factors'!$E$5:$E$488 = 'GHG emissions calculations'!$F2937) *
                ('Emission Factors'!$H$5:$H$488 = 'GHG emissions calculations'!$H2937),
                0),
          MATCH('GHG emissions calculations'!P$6,'Emission Factors'!$E$5:$P$5,0)),
    "")</f>
        <v/>
      </c>
      <c r="Q2937" s="311" t="str">
        <f t="array" ref="Q2937">IFERROR(
    IF(
        INDEX('Emission Factors'!$E$5:$P$488,
              MATCH(1,
                    ('Emission Factors'!$E$5:$E$488 = 'GHG emissions calculations'!$F2937) *
                    ('Emission Factors'!$H$5:$H$488 = 'GHG emissions calculations'!$H2937),
                    0),
              MATCH('GHG emissions calculations'!Q$6, 'Emission Factors'!$E$5:$P$5, 0)) &lt;&gt; "",
        INDEX('Emission Factors'!$E$5:$P$488,
              MATCH(1,
                    ('Emission Factors'!$E$5:$E$488 = 'GHG emissions calculations'!$F2937) *
                    ('Emission Factors'!$H$5:$H$488 = 'GHG emissions calculations'!$H2937),
                    0),
              MATCH('GHG emissions calculations'!Q$6, 'Emission Factors'!$E$5:$P$5, 0)),
        ""),
    "")</f>
        <v/>
      </c>
      <c r="R2937" s="311" t="str">
        <f t="array" ref="R2937">IFERROR(
    IF(
        INDEX('Emission Factors'!$E$5:$R$488,
              MATCH(1,
                    ('Emission Factors'!$E$5:$E$488 = 'GHG emissions calculations'!$F2937) *
                    ('Emission Factors'!$H$5:$H$488 = 'GHG emissions calculations'!$H2937),
                    0),
              MATCH('GHG emissions calculations'!R$6, 'Emission Factors'!$E$5:$R$5, 0)) &lt;&gt; "",
        INDEX('Emission Factors'!$E$5:$R$488,
              MATCH(1,
                    ('Emission Factors'!$E$5:$E$488 = 'GHG emissions calculations'!$F2937) *
                    ('Emission Factors'!$H$5:$H$488 = 'GHG emissions calculations'!$H2937),
                    0),
              MATCH('GHG emissions calculations'!R$6, 'Emission Factors'!$E$5:$R$5, 0)),
        ""),
    "")</f>
        <v/>
      </c>
      <c r="S2937" s="312">
        <f t="shared" si="5"/>
        <v>0</v>
      </c>
      <c r="T2937" s="23"/>
    </row>
    <row r="2938" ht="15.75" customHeight="1" outlineLevel="2">
      <c r="A2938" s="23"/>
      <c r="B2938" s="71"/>
      <c r="C2938" s="71"/>
      <c r="D2938" s="71"/>
      <c r="E2938" s="314"/>
      <c r="F2938" s="316" t="str">
        <f>Lists!BA37</f>
        <v>Heavy-duty vehicles and mobile machinery  - Middle East</v>
      </c>
      <c r="G2938" s="311" t="str">
        <f t="array" ref="G2938">XLOOKUP(1,('Emission Factors'!$E$5:$E$488='GHG emissions calculations'!$F2938)*('Emission Factors'!$H$5:$H$488='GHG emissions calculations'!$H2938),INDEX('Emission Factors'!$E$5:$T$488,0,MATCH('GHG emissions calculations'!G$2670,'Emission Factors'!$E$5:$T$5,0)),"",0)</f>
        <v/>
      </c>
      <c r="H2938" s="316" t="s">
        <v>238</v>
      </c>
      <c r="I2938" s="312" t="str">
        <f>IF(
    SUMIFS('Import data'!$L$25:$L$80,
           'Import data'!$J$25:$J$80, F2938,
           'Import data'!$G$25:$G$80, 'GHG emissions calculations'!$H2938,
           'Import data'!$I$25:$I$80,$E$2672) &lt;&gt; 0,
    SUMIFS('Import data'!$L$25:$L$80,
           'Import data'!$J$25:$J$80, F2938,
           'Import data'!$G$25:$G$80, 'GHG emissions calculations'!$H2938,
           'Import data'!$I$25:$I$80,$E$2672),
    ""
)</f>
        <v/>
      </c>
      <c r="J2938" s="311" t="str">
        <f t="array" ref="J2938">IF(
    XLOOKUP(F2938, 'Import data'!$J$26:$J$47, 'Import data'!$M$26:$M$47, "", 0) = "Please add the region-specific supplier emission factor or choose a different region available in the IAEG database.",
    "",
    XLOOKUP(F2938, 'Import data'!$J$26:$J$47, 'Import data'!$M$26:$M$47, "", 0)
)</f>
        <v/>
      </c>
      <c r="K2938" s="311" t="str">
        <f t="array" ref="K2938">IFERROR(
    XLOOKUP(F2938,
            _xlws.FILTER('Supplier Emission'!$G$55:$G$79,
                   ('Supplier Emission'!$D$55:$D$79=H2938) * ('Supplier Emission'!$F$55:$F$79=$E$2898)),
            _xlws.FILTER('Supplier Emission'!$I$55:$I$79,
                   ('Supplier Emission'!$D$55:$D$79=H2938) * ('Supplier Emission'!$F$55:$F$79=$E$2898)),
            ""),
    "")</f>
        <v/>
      </c>
      <c r="L2938" s="311" t="str">
        <f t="array" ref="L2938">IFERROR(
    XLOOKUP(F2938,
            _xlws.FILTER('Supplier Emission'!$G$55:$G$79,
                   ('Supplier Emission'!$D$55:$D$79=H2938) * ('Supplier Emission'!$F$55:$F$79=$E$2898)),
            _xlws.FILTER('Supplier Emission'!$J$55:$J$79,
                   ('Supplier Emission'!$D$55:$D$79=H2938) * ('Supplier Emission'!$F$55:$F$79=$E$2898)),
            ""),
    "")</f>
        <v/>
      </c>
      <c r="M2938" s="311" t="str">
        <f t="array" ref="M2938">IFERROR(
    XLOOKUP(F2938,
            _xlws.FILTER('Supplier Emission'!$G$55:$G$79,
                   ('Supplier Emission'!$D$55:$D$79=H2938) * ('Supplier Emission'!$F$55:$F$79=$E$2898)),
            _xlws.FILTER('Supplier Emission'!$M$55:$M$79,
                   ('Supplier Emission'!$D$55:$D$79=H2938) * ('Supplier Emission'!$F$55:$F$79=$E$2898)),
            ""),
    "")</f>
        <v/>
      </c>
      <c r="N2938" s="311" t="str">
        <f t="array" ref="N2938">IFERROR(
    XLOOKUP(F2938,
            _xlws.FILTER('Supplier Emission'!$G$55:$G$79,
                   ('Supplier Emission'!$D$55:$D$79=H2938) * ('Supplier Emission'!$F$55:$F$79=$E$2898)),
            _xlws.FILTER('Supplier Emission'!$H$55:$H$79,
                   ('Supplier Emission'!$D$55:$D$79=H2938) * ('Supplier Emission'!$F$55:$F$79=$E$2898)),
            ""),
    "")</f>
        <v/>
      </c>
      <c r="O2938" s="311" t="str">
        <f t="array" ref="O2938">XLOOKUP(1,('Emission Factors'!$E$5:$E$488='GHG emissions calculations'!$F2938)*('Emission Factors'!$H$5:$H$488='GHG emissions calculations'!$H2938),INDEX('Emission Factors'!$E$5:$T$488,0,MATCH('GHG emissions calculations'!O$6,'Emission Factors'!$E$5:$T$5,0)),"",0)</f>
        <v/>
      </c>
      <c r="P2938" s="313" t="str">
        <f t="array" ref="P2938">IFERROR(
    INDEX('Emission Factors'!$E$5:$P$488,
          MATCH(1,
                ('Emission Factors'!$E$5:$E$488 = 'GHG emissions calculations'!$F2938) *
                ('Emission Factors'!$H$5:$H$488 = 'GHG emissions calculations'!$H2938),
                0),
          MATCH('GHG emissions calculations'!P$6,'Emission Factors'!$E$5:$P$5,0)),
    "")</f>
        <v/>
      </c>
      <c r="Q2938" s="311" t="str">
        <f t="array" ref="Q2938">IFERROR(
    IF(
        INDEX('Emission Factors'!$E$5:$P$488,
              MATCH(1,
                    ('Emission Factors'!$E$5:$E$488 = 'GHG emissions calculations'!$F2938) *
                    ('Emission Factors'!$H$5:$H$488 = 'GHG emissions calculations'!$H2938),
                    0),
              MATCH('GHG emissions calculations'!Q$6, 'Emission Factors'!$E$5:$P$5, 0)) &lt;&gt; "",
        INDEX('Emission Factors'!$E$5:$P$488,
              MATCH(1,
                    ('Emission Factors'!$E$5:$E$488 = 'GHG emissions calculations'!$F2938) *
                    ('Emission Factors'!$H$5:$H$488 = 'GHG emissions calculations'!$H2938),
                    0),
              MATCH('GHG emissions calculations'!Q$6, 'Emission Factors'!$E$5:$P$5, 0)),
        ""),
    "")</f>
        <v/>
      </c>
      <c r="R2938" s="311" t="str">
        <f t="array" ref="R2938">IFERROR(
    IF(
        INDEX('Emission Factors'!$E$5:$R$488,
              MATCH(1,
                    ('Emission Factors'!$E$5:$E$488 = 'GHG emissions calculations'!$F2938) *
                    ('Emission Factors'!$H$5:$H$488 = 'GHG emissions calculations'!$H2938),
                    0),
              MATCH('GHG emissions calculations'!R$6, 'Emission Factors'!$E$5:$R$5, 0)) &lt;&gt; "",
        INDEX('Emission Factors'!$E$5:$R$488,
              MATCH(1,
                    ('Emission Factors'!$E$5:$E$488 = 'GHG emissions calculations'!$F2938) *
                    ('Emission Factors'!$H$5:$H$488 = 'GHG emissions calculations'!$H2938),
                    0),
              MATCH('GHG emissions calculations'!R$6, 'Emission Factors'!$E$5:$R$5, 0)),
        ""),
    "")</f>
        <v/>
      </c>
      <c r="S2938" s="312">
        <f t="shared" si="5"/>
        <v>0</v>
      </c>
      <c r="T2938" s="23"/>
    </row>
    <row r="2939" ht="15.75" customHeight="1" outlineLevel="2">
      <c r="A2939" s="23"/>
      <c r="B2939" s="71"/>
      <c r="C2939" s="71"/>
      <c r="D2939" s="71"/>
      <c r="E2939" s="314"/>
      <c r="F2939" s="316" t="str">
        <f>Lists!BA36</f>
        <v>Heavy-duty vehicles and mobile machinery  - Oceania</v>
      </c>
      <c r="G2939" s="311" t="str">
        <f t="array" ref="G2939">XLOOKUP(1,('Emission Factors'!$E$5:$E$488='GHG emissions calculations'!$F2939)*('Emission Factors'!$H$5:$H$488='GHG emissions calculations'!$H2939),INDEX('Emission Factors'!$E$5:$T$488,0,MATCH('GHG emissions calculations'!G$2670,'Emission Factors'!$E$5:$T$5,0)),"",0)</f>
        <v/>
      </c>
      <c r="H2939" s="316" t="s">
        <v>238</v>
      </c>
      <c r="I2939" s="312" t="str">
        <f>IF(
    SUMIFS('Import data'!$L$25:$L$80,
           'Import data'!$J$25:$J$80, F2939,
           'Import data'!$G$25:$G$80, 'GHG emissions calculations'!$H2939,
           'Import data'!$I$25:$I$80,$E$2672) &lt;&gt; 0,
    SUMIFS('Import data'!$L$25:$L$80,
           'Import data'!$J$25:$J$80, F2939,
           'Import data'!$G$25:$G$80, 'GHG emissions calculations'!$H2939,
           'Import data'!$I$25:$I$80,$E$2672),
    ""
)</f>
        <v/>
      </c>
      <c r="J2939" s="311" t="str">
        <f t="array" ref="J2939">IF(
    XLOOKUP(F2939, 'Import data'!$J$26:$J$47, 'Import data'!$M$26:$M$47, "", 0) = "Please add the region-specific supplier emission factor or choose a different region available in the IAEG database.",
    "",
    XLOOKUP(F2939, 'Import data'!$J$26:$J$47, 'Import data'!$M$26:$M$47, "", 0)
)</f>
        <v/>
      </c>
      <c r="K2939" s="311" t="str">
        <f t="array" ref="K2939">IFERROR(
    XLOOKUP(F2939,
            _xlws.FILTER('Supplier Emission'!$G$55:$G$79,
                   ('Supplier Emission'!$D$55:$D$79=H2939) * ('Supplier Emission'!$F$55:$F$79=$E$2898)),
            _xlws.FILTER('Supplier Emission'!$I$55:$I$79,
                   ('Supplier Emission'!$D$55:$D$79=H2939) * ('Supplier Emission'!$F$55:$F$79=$E$2898)),
            ""),
    "")</f>
        <v/>
      </c>
      <c r="L2939" s="311" t="str">
        <f t="array" ref="L2939">IFERROR(
    XLOOKUP(F2939,
            _xlws.FILTER('Supplier Emission'!$G$55:$G$79,
                   ('Supplier Emission'!$D$55:$D$79=H2939) * ('Supplier Emission'!$F$55:$F$79=$E$2898)),
            _xlws.FILTER('Supplier Emission'!$J$55:$J$79,
                   ('Supplier Emission'!$D$55:$D$79=H2939) * ('Supplier Emission'!$F$55:$F$79=$E$2898)),
            ""),
    "")</f>
        <v/>
      </c>
      <c r="M2939" s="311" t="str">
        <f t="array" ref="M2939">IFERROR(
    XLOOKUP(F2939,
            _xlws.FILTER('Supplier Emission'!$G$55:$G$79,
                   ('Supplier Emission'!$D$55:$D$79=H2939) * ('Supplier Emission'!$F$55:$F$79=$E$2898)),
            _xlws.FILTER('Supplier Emission'!$M$55:$M$79,
                   ('Supplier Emission'!$D$55:$D$79=H2939) * ('Supplier Emission'!$F$55:$F$79=$E$2898)),
            ""),
    "")</f>
        <v/>
      </c>
      <c r="N2939" s="311" t="str">
        <f t="array" ref="N2939">IFERROR(
    XLOOKUP(F2939,
            _xlws.FILTER('Supplier Emission'!$G$55:$G$79,
                   ('Supplier Emission'!$D$55:$D$79=H2939) * ('Supplier Emission'!$F$55:$F$79=$E$2898)),
            _xlws.FILTER('Supplier Emission'!$H$55:$H$79,
                   ('Supplier Emission'!$D$55:$D$79=H2939) * ('Supplier Emission'!$F$55:$F$79=$E$2898)),
            ""),
    "")</f>
        <v/>
      </c>
      <c r="O2939" s="311" t="str">
        <f t="array" ref="O2939">XLOOKUP(1,('Emission Factors'!$E$5:$E$488='GHG emissions calculations'!$F2939)*('Emission Factors'!$H$5:$H$488='GHG emissions calculations'!$H2939),INDEX('Emission Factors'!$E$5:$T$488,0,MATCH('GHG emissions calculations'!O$6,'Emission Factors'!$E$5:$T$5,0)),"",0)</f>
        <v/>
      </c>
      <c r="P2939" s="313" t="str">
        <f t="array" ref="P2939">IFERROR(
    INDEX('Emission Factors'!$E$5:$P$488,
          MATCH(1,
                ('Emission Factors'!$E$5:$E$488 = 'GHG emissions calculations'!$F2939) *
                ('Emission Factors'!$H$5:$H$488 = 'GHG emissions calculations'!$H2939),
                0),
          MATCH('GHG emissions calculations'!P$6,'Emission Factors'!$E$5:$P$5,0)),
    "")</f>
        <v/>
      </c>
      <c r="Q2939" s="311" t="str">
        <f t="array" ref="Q2939">IFERROR(
    IF(
        INDEX('Emission Factors'!$E$5:$P$488,
              MATCH(1,
                    ('Emission Factors'!$E$5:$E$488 = 'GHG emissions calculations'!$F2939) *
                    ('Emission Factors'!$H$5:$H$488 = 'GHG emissions calculations'!$H2939),
                    0),
              MATCH('GHG emissions calculations'!Q$6, 'Emission Factors'!$E$5:$P$5, 0)) &lt;&gt; "",
        INDEX('Emission Factors'!$E$5:$P$488,
              MATCH(1,
                    ('Emission Factors'!$E$5:$E$488 = 'GHG emissions calculations'!$F2939) *
                    ('Emission Factors'!$H$5:$H$488 = 'GHG emissions calculations'!$H2939),
                    0),
              MATCH('GHG emissions calculations'!Q$6, 'Emission Factors'!$E$5:$P$5, 0)),
        ""),
    "")</f>
        <v/>
      </c>
      <c r="R2939" s="311" t="str">
        <f t="array" ref="R2939">IFERROR(
    IF(
        INDEX('Emission Factors'!$E$5:$R$488,
              MATCH(1,
                    ('Emission Factors'!$E$5:$E$488 = 'GHG emissions calculations'!$F2939) *
                    ('Emission Factors'!$H$5:$H$488 = 'GHG emissions calculations'!$H2939),
                    0),
              MATCH('GHG emissions calculations'!R$6, 'Emission Factors'!$E$5:$R$5, 0)) &lt;&gt; "",
        INDEX('Emission Factors'!$E$5:$R$488,
              MATCH(1,
                    ('Emission Factors'!$E$5:$E$488 = 'GHG emissions calculations'!$F2939) *
                    ('Emission Factors'!$H$5:$H$488 = 'GHG emissions calculations'!$H2939),
                    0),
              MATCH('GHG emissions calculations'!R$6, 'Emission Factors'!$E$5:$R$5, 0)),
        ""),
    "")</f>
        <v/>
      </c>
      <c r="S2939" s="312">
        <f t="shared" si="5"/>
        <v>0</v>
      </c>
      <c r="T2939" s="23"/>
    </row>
    <row r="2940" ht="15.75" customHeight="1" outlineLevel="2">
      <c r="A2940" s="23"/>
      <c r="B2940" s="71"/>
      <c r="C2940" s="71"/>
      <c r="D2940" s="71"/>
      <c r="E2940" s="314"/>
      <c r="F2940" s="316" t="str">
        <f>Lists!BB55</f>
        <v>IT server - Africa</v>
      </c>
      <c r="G2940" s="311" t="str">
        <f t="array" ref="G2940">XLOOKUP(1,('Emission Factors'!$E$5:$E$488='GHG emissions calculations'!$F2940)*('Emission Factors'!$H$5:$H$488='GHG emissions calculations'!$H2940),INDEX('Emission Factors'!$E$5:$T$488,0,MATCH('GHG emissions calculations'!G$2670,'Emission Factors'!$E$5:$T$5,0)),"",0)</f>
        <v/>
      </c>
      <c r="H2940" s="316" t="s">
        <v>237</v>
      </c>
      <c r="I2940" s="312" t="str">
        <f>IF(
    SUMIFS('Import data'!$L$25:$L$80,
           'Import data'!$J$25:$J$80, F2940,
           'Import data'!$G$25:$G$80, 'GHG emissions calculations'!$H2940,
           'Import data'!$I$25:$I$80,$E$2672) &lt;&gt; 0,
    SUMIFS('Import data'!$L$25:$L$80,
           'Import data'!$J$25:$J$80, F2940,
           'Import data'!$G$25:$G$80, 'GHG emissions calculations'!$H2940,
           'Import data'!$I$25:$I$80,$E$2672),
    ""
)</f>
        <v/>
      </c>
      <c r="J2940" s="311" t="str">
        <f t="array" ref="J2940">IF(
    XLOOKUP(F2940, 'Import data'!$J$26:$J$47, 'Import data'!$M$26:$M$47, "", 0) = "Please add the region-specific supplier emission factor or choose a different region available in the IAEG database.",
    "",
    XLOOKUP(F2940, 'Import data'!$J$26:$J$47, 'Import data'!$M$26:$M$47, "", 0)
)</f>
        <v/>
      </c>
      <c r="K2940" s="311" t="str">
        <f t="array" ref="K2940">IFERROR(
    XLOOKUP(F2940,
            _xlws.FILTER('Supplier Emission'!$G$55:$G$79,
                   ('Supplier Emission'!$D$55:$D$79=H2940) * ('Supplier Emission'!$F$55:$F$79=$E$2898)),
            _xlws.FILTER('Supplier Emission'!$I$55:$I$79,
                   ('Supplier Emission'!$D$55:$D$79=H2940) * ('Supplier Emission'!$F$55:$F$79=$E$2898)),
            ""),
    "")</f>
        <v/>
      </c>
      <c r="L2940" s="311" t="str">
        <f t="array" ref="L2940">IFERROR(
    XLOOKUP(F2940,
            _xlws.FILTER('Supplier Emission'!$G$55:$G$79,
                   ('Supplier Emission'!$D$55:$D$79=H2940) * ('Supplier Emission'!$F$55:$F$79=$E$2898)),
            _xlws.FILTER('Supplier Emission'!$J$55:$J$79,
                   ('Supplier Emission'!$D$55:$D$79=H2940) * ('Supplier Emission'!$F$55:$F$79=$E$2898)),
            ""),
    "")</f>
        <v/>
      </c>
      <c r="M2940" s="311" t="str">
        <f t="array" ref="M2940">IFERROR(
    XLOOKUP(F2940,
            _xlws.FILTER('Supplier Emission'!$G$55:$G$79,
                   ('Supplier Emission'!$D$55:$D$79=H2940) * ('Supplier Emission'!$F$55:$F$79=$E$2898)),
            _xlws.FILTER('Supplier Emission'!$M$55:$M$79,
                   ('Supplier Emission'!$D$55:$D$79=H2940) * ('Supplier Emission'!$F$55:$F$79=$E$2898)),
            ""),
    "")</f>
        <v/>
      </c>
      <c r="N2940" s="311" t="str">
        <f t="array" ref="N2940">IFERROR(
    XLOOKUP(F2940,
            _xlws.FILTER('Supplier Emission'!$G$55:$G$79,
                   ('Supplier Emission'!$D$55:$D$79=H2940) * ('Supplier Emission'!$F$55:$F$79=$E$2898)),
            _xlws.FILTER('Supplier Emission'!$H$55:$H$79,
                   ('Supplier Emission'!$D$55:$D$79=H2940) * ('Supplier Emission'!$F$55:$F$79=$E$2898)),
            ""),
    "")</f>
        <v/>
      </c>
      <c r="O2940" s="311" t="str">
        <f t="array" ref="O2940">XLOOKUP(1,('Emission Factors'!$E$5:$E$488='GHG emissions calculations'!$F2940)*('Emission Factors'!$H$5:$H$488='GHG emissions calculations'!$H2940),INDEX('Emission Factors'!$E$5:$T$488,0,MATCH('GHG emissions calculations'!O$6,'Emission Factors'!$E$5:$T$5,0)),"",0)</f>
        <v/>
      </c>
      <c r="P2940" s="313" t="str">
        <f t="array" ref="P2940">IFERROR(
    INDEX('Emission Factors'!$E$5:$P$488,
          MATCH(1,
                ('Emission Factors'!$E$5:$E$488 = 'GHG emissions calculations'!$F2940) *
                ('Emission Factors'!$H$5:$H$488 = 'GHG emissions calculations'!$H2940),
                0),
          MATCH('GHG emissions calculations'!P$6,'Emission Factors'!$E$5:$P$5,0)),
    "")</f>
        <v/>
      </c>
      <c r="Q2940" s="311" t="str">
        <f t="array" ref="Q2940">IFERROR(
    IF(
        INDEX('Emission Factors'!$E$5:$P$488,
              MATCH(1,
                    ('Emission Factors'!$E$5:$E$488 = 'GHG emissions calculations'!$F2940) *
                    ('Emission Factors'!$H$5:$H$488 = 'GHG emissions calculations'!$H2940),
                    0),
              MATCH('GHG emissions calculations'!Q$6, 'Emission Factors'!$E$5:$P$5, 0)) &lt;&gt; "",
        INDEX('Emission Factors'!$E$5:$P$488,
              MATCH(1,
                    ('Emission Factors'!$E$5:$E$488 = 'GHG emissions calculations'!$F2940) *
                    ('Emission Factors'!$H$5:$H$488 = 'GHG emissions calculations'!$H2940),
                    0),
              MATCH('GHG emissions calculations'!Q$6, 'Emission Factors'!$E$5:$P$5, 0)),
        ""),
    "")</f>
        <v/>
      </c>
      <c r="R2940" s="311" t="str">
        <f t="array" ref="R2940">IFERROR(
    IF(
        INDEX('Emission Factors'!$E$5:$R$488,
              MATCH(1,
                    ('Emission Factors'!$E$5:$E$488 = 'GHG emissions calculations'!$F2940) *
                    ('Emission Factors'!$H$5:$H$488 = 'GHG emissions calculations'!$H2940),
                    0),
              MATCH('GHG emissions calculations'!R$6, 'Emission Factors'!$E$5:$R$5, 0)) &lt;&gt; "",
        INDEX('Emission Factors'!$E$5:$R$488,
              MATCH(1,
                    ('Emission Factors'!$E$5:$E$488 = 'GHG emissions calculations'!$F2940) *
                    ('Emission Factors'!$H$5:$H$488 = 'GHG emissions calculations'!$H2940),
                    0),
              MATCH('GHG emissions calculations'!R$6, 'Emission Factors'!$E$5:$R$5, 0)),
        ""),
    "")</f>
        <v/>
      </c>
      <c r="S2940" s="312">
        <f t="shared" si="5"/>
        <v>0</v>
      </c>
      <c r="T2940" s="23"/>
    </row>
    <row r="2941" ht="15.75" customHeight="1" outlineLevel="2">
      <c r="A2941" s="23"/>
      <c r="B2941" s="71"/>
      <c r="C2941" s="71"/>
      <c r="D2941" s="71"/>
      <c r="E2941" s="314"/>
      <c r="F2941" s="316" t="str">
        <f>Lists!BB53</f>
        <v>IT server - America</v>
      </c>
      <c r="G2941" s="311" t="str">
        <f t="array" ref="G2941">XLOOKUP(1,('Emission Factors'!$E$5:$E$488='GHG emissions calculations'!$F2941)*('Emission Factors'!$H$5:$H$488='GHG emissions calculations'!$H2941),INDEX('Emission Factors'!$E$5:$T$488,0,MATCH('GHG emissions calculations'!G$2670,'Emission Factors'!$E$5:$T$5,0)),"",0)</f>
        <v/>
      </c>
      <c r="H2941" s="316" t="s">
        <v>237</v>
      </c>
      <c r="I2941" s="312" t="str">
        <f>IF(
    SUMIFS('Import data'!$L$25:$L$80,
           'Import data'!$J$25:$J$80, F2941,
           'Import data'!$G$25:$G$80, 'GHG emissions calculations'!$H2941,
           'Import data'!$I$25:$I$80,$E$2672) &lt;&gt; 0,
    SUMIFS('Import data'!$L$25:$L$80,
           'Import data'!$J$25:$J$80, F2941,
           'Import data'!$G$25:$G$80, 'GHG emissions calculations'!$H2941,
           'Import data'!$I$25:$I$80,$E$2672),
    ""
)</f>
        <v/>
      </c>
      <c r="J2941" s="311" t="str">
        <f t="array" ref="J2941">IF(
    XLOOKUP(F2941, 'Import data'!$J$26:$J$47, 'Import data'!$M$26:$M$47, "", 0) = "Please add the region-specific supplier emission factor or choose a different region available in the IAEG database.",
    "",
    XLOOKUP(F2941, 'Import data'!$J$26:$J$47, 'Import data'!$M$26:$M$47, "", 0)
)</f>
        <v/>
      </c>
      <c r="K2941" s="311" t="str">
        <f t="array" ref="K2941">IFERROR(
    XLOOKUP(F2941,
            _xlws.FILTER('Supplier Emission'!$G$55:$G$79,
                   ('Supplier Emission'!$D$55:$D$79=H2941) * ('Supplier Emission'!$F$55:$F$79=$E$2898)),
            _xlws.FILTER('Supplier Emission'!$I$55:$I$79,
                   ('Supplier Emission'!$D$55:$D$79=H2941) * ('Supplier Emission'!$F$55:$F$79=$E$2898)),
            ""),
    "")</f>
        <v/>
      </c>
      <c r="L2941" s="311" t="str">
        <f t="array" ref="L2941">IFERROR(
    XLOOKUP(F2941,
            _xlws.FILTER('Supplier Emission'!$G$55:$G$79,
                   ('Supplier Emission'!$D$55:$D$79=H2941) * ('Supplier Emission'!$F$55:$F$79=$E$2898)),
            _xlws.FILTER('Supplier Emission'!$J$55:$J$79,
                   ('Supplier Emission'!$D$55:$D$79=H2941) * ('Supplier Emission'!$F$55:$F$79=$E$2898)),
            ""),
    "")</f>
        <v/>
      </c>
      <c r="M2941" s="311" t="str">
        <f t="array" ref="M2941">IFERROR(
    XLOOKUP(F2941,
            _xlws.FILTER('Supplier Emission'!$G$55:$G$79,
                   ('Supplier Emission'!$D$55:$D$79=H2941) * ('Supplier Emission'!$F$55:$F$79=$E$2898)),
            _xlws.FILTER('Supplier Emission'!$M$55:$M$79,
                   ('Supplier Emission'!$D$55:$D$79=H2941) * ('Supplier Emission'!$F$55:$F$79=$E$2898)),
            ""),
    "")</f>
        <v/>
      </c>
      <c r="N2941" s="311" t="str">
        <f t="array" ref="N2941">IFERROR(
    XLOOKUP(F2941,
            _xlws.FILTER('Supplier Emission'!$G$55:$G$79,
                   ('Supplier Emission'!$D$55:$D$79=H2941) * ('Supplier Emission'!$F$55:$F$79=$E$2898)),
            _xlws.FILTER('Supplier Emission'!$H$55:$H$79,
                   ('Supplier Emission'!$D$55:$D$79=H2941) * ('Supplier Emission'!$F$55:$F$79=$E$2898)),
            ""),
    "")</f>
        <v/>
      </c>
      <c r="O2941" s="311" t="str">
        <f t="array" ref="O2941">XLOOKUP(1,('Emission Factors'!$E$5:$E$488='GHG emissions calculations'!$F2941)*('Emission Factors'!$H$5:$H$488='GHG emissions calculations'!$H2941),INDEX('Emission Factors'!$E$5:$T$488,0,MATCH('GHG emissions calculations'!O$6,'Emission Factors'!$E$5:$T$5,0)),"",0)</f>
        <v/>
      </c>
      <c r="P2941" s="313" t="str">
        <f t="array" ref="P2941">IFERROR(
    INDEX('Emission Factors'!$E$5:$P$488,
          MATCH(1,
                ('Emission Factors'!$E$5:$E$488 = 'GHG emissions calculations'!$F2941) *
                ('Emission Factors'!$H$5:$H$488 = 'GHG emissions calculations'!$H2941),
                0),
          MATCH('GHG emissions calculations'!P$6,'Emission Factors'!$E$5:$P$5,0)),
    "")</f>
        <v/>
      </c>
      <c r="Q2941" s="311" t="str">
        <f t="array" ref="Q2941">IFERROR(
    IF(
        INDEX('Emission Factors'!$E$5:$P$488,
              MATCH(1,
                    ('Emission Factors'!$E$5:$E$488 = 'GHG emissions calculations'!$F2941) *
                    ('Emission Factors'!$H$5:$H$488 = 'GHG emissions calculations'!$H2941),
                    0),
              MATCH('GHG emissions calculations'!Q$6, 'Emission Factors'!$E$5:$P$5, 0)) &lt;&gt; "",
        INDEX('Emission Factors'!$E$5:$P$488,
              MATCH(1,
                    ('Emission Factors'!$E$5:$E$488 = 'GHG emissions calculations'!$F2941) *
                    ('Emission Factors'!$H$5:$H$488 = 'GHG emissions calculations'!$H2941),
                    0),
              MATCH('GHG emissions calculations'!Q$6, 'Emission Factors'!$E$5:$P$5, 0)),
        ""),
    "")</f>
        <v/>
      </c>
      <c r="R2941" s="311" t="str">
        <f t="array" ref="R2941">IFERROR(
    IF(
        INDEX('Emission Factors'!$E$5:$R$488,
              MATCH(1,
                    ('Emission Factors'!$E$5:$E$488 = 'GHG emissions calculations'!$F2941) *
                    ('Emission Factors'!$H$5:$H$488 = 'GHG emissions calculations'!$H2941),
                    0),
              MATCH('GHG emissions calculations'!R$6, 'Emission Factors'!$E$5:$R$5, 0)) &lt;&gt; "",
        INDEX('Emission Factors'!$E$5:$R$488,
              MATCH(1,
                    ('Emission Factors'!$E$5:$E$488 = 'GHG emissions calculations'!$F2941) *
                    ('Emission Factors'!$H$5:$H$488 = 'GHG emissions calculations'!$H2941),
                    0),
              MATCH('GHG emissions calculations'!R$6, 'Emission Factors'!$E$5:$R$5, 0)),
        ""),
    "")</f>
        <v/>
      </c>
      <c r="S2941" s="312">
        <f t="shared" si="5"/>
        <v>0</v>
      </c>
      <c r="T2941" s="23"/>
    </row>
    <row r="2942" ht="15.75" customHeight="1" outlineLevel="2">
      <c r="A2942" s="23"/>
      <c r="B2942" s="71"/>
      <c r="C2942" s="71"/>
      <c r="D2942" s="71"/>
      <c r="E2942" s="314"/>
      <c r="F2942" s="316" t="str">
        <f>Lists!BB56</f>
        <v>IT server - Asia</v>
      </c>
      <c r="G2942" s="311">
        <f t="array" ref="G2942">XLOOKUP(1,('Emission Factors'!$E$5:$E$488='GHG emissions calculations'!$F2942)*('Emission Factors'!$H$5:$H$488='GHG emissions calculations'!$H2942),INDEX('Emission Factors'!$E$5:$T$488,0,MATCH('GHG emissions calculations'!G$2670,'Emission Factors'!$E$5:$T$5,0)),"",0)</f>
        <v>3</v>
      </c>
      <c r="H2942" s="316" t="s">
        <v>237</v>
      </c>
      <c r="I2942" s="312" t="str">
        <f>IF(
    SUMIFS('Import data'!$L$25:$L$80,
           'Import data'!$J$25:$J$80, F2942,
           'Import data'!$G$25:$G$80, 'GHG emissions calculations'!$H2942,
           'Import data'!$I$25:$I$80,$E$2672) &lt;&gt; 0,
    SUMIFS('Import data'!$L$25:$L$80,
           'Import data'!$J$25:$J$80, F2942,
           'Import data'!$G$25:$G$80, 'GHG emissions calculations'!$H2942,
           'Import data'!$I$25:$I$80,$E$2672),
    ""
)</f>
        <v/>
      </c>
      <c r="J2942" s="311" t="str">
        <f t="array" ref="J2942">IF(
    XLOOKUP(F2942, 'Import data'!$J$26:$J$47, 'Import data'!$M$26:$M$47, "", 0) = "Please add the region-specific supplier emission factor or choose a different region available in the IAEG database.",
    "",
    XLOOKUP(F2942, 'Import data'!$J$26:$J$47, 'Import data'!$M$26:$M$47, "", 0)
)</f>
        <v/>
      </c>
      <c r="K2942" s="311" t="str">
        <f t="array" ref="K2942">IFERROR(
    XLOOKUP(F2942,
            _xlws.FILTER('Supplier Emission'!$G$55:$G$79,
                   ('Supplier Emission'!$D$55:$D$79=H2942) * ('Supplier Emission'!$F$55:$F$79=$E$2898)),
            _xlws.FILTER('Supplier Emission'!$I$55:$I$79,
                   ('Supplier Emission'!$D$55:$D$79=H2942) * ('Supplier Emission'!$F$55:$F$79=$E$2898)),
            ""),
    "")</f>
        <v/>
      </c>
      <c r="L2942" s="311" t="str">
        <f t="array" ref="L2942">IFERROR(
    XLOOKUP(F2942,
            _xlws.FILTER('Supplier Emission'!$G$55:$G$79,
                   ('Supplier Emission'!$D$55:$D$79=H2942) * ('Supplier Emission'!$F$55:$F$79=$E$2898)),
            _xlws.FILTER('Supplier Emission'!$J$55:$J$79,
                   ('Supplier Emission'!$D$55:$D$79=H2942) * ('Supplier Emission'!$F$55:$F$79=$E$2898)),
            ""),
    "")</f>
        <v/>
      </c>
      <c r="M2942" s="311" t="str">
        <f t="array" ref="M2942">IFERROR(
    XLOOKUP(F2942,
            _xlws.FILTER('Supplier Emission'!$G$55:$G$79,
                   ('Supplier Emission'!$D$55:$D$79=H2942) * ('Supplier Emission'!$F$55:$F$79=$E$2898)),
            _xlws.FILTER('Supplier Emission'!$M$55:$M$79,
                   ('Supplier Emission'!$D$55:$D$79=H2942) * ('Supplier Emission'!$F$55:$F$79=$E$2898)),
            ""),
    "")</f>
        <v/>
      </c>
      <c r="N2942" s="311" t="str">
        <f t="array" ref="N2942">IFERROR(
    XLOOKUP(F2942,
            _xlws.FILTER('Supplier Emission'!$G$55:$G$79,
                   ('Supplier Emission'!$D$55:$D$79=H2942) * ('Supplier Emission'!$F$55:$F$79=$E$2898)),
            _xlws.FILTER('Supplier Emission'!$H$55:$H$79,
                   ('Supplier Emission'!$D$55:$D$79=H2942) * ('Supplier Emission'!$F$55:$F$79=$E$2898)),
            ""),
    "")</f>
        <v/>
      </c>
      <c r="O2942" s="311" t="str">
        <f t="array" ref="O2942">XLOOKUP(1,('Emission Factors'!$E$5:$E$488='GHG emissions calculations'!$F2942)*('Emission Factors'!$H$5:$H$488='GHG emissions calculations'!$H2942),INDEX('Emission Factors'!$E$5:$T$488,0,MATCH('GHG emissions calculations'!O$6,'Emission Factors'!$E$5:$T$5,0)),"",0)</f>
        <v>Server</v>
      </c>
      <c r="P2942" s="313">
        <f t="array" ref="P2942">IFERROR(
    INDEX('Emission Factors'!$E$5:$P$488,
          MATCH(1,
                ('Emission Factors'!$E$5:$E$488 = 'GHG emissions calculations'!$F2942) *
                ('Emission Factors'!$H$5:$H$488 = 'GHG emissions calculations'!$H2942),
                0),
          MATCH('GHG emissions calculations'!P$6,'Emission Factors'!$E$5:$P$5,0)),
    "")</f>
        <v>778.9</v>
      </c>
      <c r="Q2942" s="311" t="str">
        <f t="array" ref="Q2942">IFERROR(
    IF(
        INDEX('Emission Factors'!$E$5:$P$488,
              MATCH(1,
                    ('Emission Factors'!$E$5:$E$488 = 'GHG emissions calculations'!$F2942) *
                    ('Emission Factors'!$H$5:$H$488 = 'GHG emissions calculations'!$H2942),
                    0),
              MATCH('GHG emissions calculations'!Q$6, 'Emission Factors'!$E$5:$P$5, 0)) &lt;&gt; "",
        INDEX('Emission Factors'!$E$5:$P$488,
              MATCH(1,
                    ('Emission Factors'!$E$5:$E$488 = 'GHG emissions calculations'!$F2942) *
                    ('Emission Factors'!$H$5:$H$488 = 'GHG emissions calculations'!$H2942),
                    0),
              MATCH('GHG emissions calculations'!Q$6, 'Emission Factors'!$E$5:$P$5, 0)),
        ""),
    "")</f>
        <v>kgCO2e/item</v>
      </c>
      <c r="R2942" s="311" t="str">
        <f t="array" ref="R2942">IFERROR(
    IF(
        INDEX('Emission Factors'!$E$5:$R$488,
              MATCH(1,
                    ('Emission Factors'!$E$5:$E$488 = 'GHG emissions calculations'!$F2942) *
                    ('Emission Factors'!$H$5:$H$488 = 'GHG emissions calculations'!$H2942),
                    0),
              MATCH('GHG emissions calculations'!R$6, 'Emission Factors'!$E$5:$R$5, 0)) &lt;&gt; "",
        INDEX('Emission Factors'!$E$5:$R$488,
              MATCH(1,
                    ('Emission Factors'!$E$5:$E$488 = 'GHG emissions calculations'!$F2942) *
                    ('Emission Factors'!$H$5:$H$488 = 'GHG emissions calculations'!$H2942),
                    0),
              MATCH('GHG emissions calculations'!R$6, 'Emission Factors'!$E$5:$R$5, 0)),
        ""),
    "")</f>
        <v>Asia</v>
      </c>
      <c r="S2942" s="312">
        <f t="shared" si="5"/>
        <v>0</v>
      </c>
      <c r="T2942" s="23"/>
    </row>
    <row r="2943" ht="15.75" customHeight="1" outlineLevel="2">
      <c r="A2943" s="23"/>
      <c r="B2943" s="71"/>
      <c r="C2943" s="71"/>
      <c r="D2943" s="71"/>
      <c r="E2943" s="314"/>
      <c r="F2943" s="316" t="str">
        <f>Lists!BB54</f>
        <v>IT server - Europe</v>
      </c>
      <c r="G2943" s="311" t="str">
        <f t="array" ref="G2943">XLOOKUP(1,('Emission Factors'!$E$5:$E$488='GHG emissions calculations'!$F2943)*('Emission Factors'!$H$5:$H$488='GHG emissions calculations'!$H2943),INDEX('Emission Factors'!$E$5:$T$488,0,MATCH('GHG emissions calculations'!G$2670,'Emission Factors'!$E$5:$T$5,0)),"",0)</f>
        <v/>
      </c>
      <c r="H2943" s="316" t="s">
        <v>237</v>
      </c>
      <c r="I2943" s="312" t="str">
        <f>IF(
    SUMIFS('Import data'!$L$25:$L$80,
           'Import data'!$J$25:$J$80, F2943,
           'Import data'!$G$25:$G$80, 'GHG emissions calculations'!$H2943,
           'Import data'!$I$25:$I$80,$E$2672) &lt;&gt; 0,
    SUMIFS('Import data'!$L$25:$L$80,
           'Import data'!$J$25:$J$80, F2943,
           'Import data'!$G$25:$G$80, 'GHG emissions calculations'!$H2943,
           'Import data'!$I$25:$I$80,$E$2672),
    ""
)</f>
        <v/>
      </c>
      <c r="J2943" s="311" t="str">
        <f t="array" ref="J2943">IF(
    XLOOKUP(F2943, 'Import data'!$J$26:$J$47, 'Import data'!$M$26:$M$47, "", 0) = "Please add the region-specific supplier emission factor or choose a different region available in the IAEG database.",
    "",
    XLOOKUP(F2943, 'Import data'!$J$26:$J$47, 'Import data'!$M$26:$M$47, "", 0)
)</f>
        <v/>
      </c>
      <c r="K2943" s="311" t="str">
        <f t="array" ref="K2943">IFERROR(
    XLOOKUP(F2943,
            _xlws.FILTER('Supplier Emission'!$G$55:$G$79,
                   ('Supplier Emission'!$D$55:$D$79=H2943) * ('Supplier Emission'!$F$55:$F$79=$E$2898)),
            _xlws.FILTER('Supplier Emission'!$I$55:$I$79,
                   ('Supplier Emission'!$D$55:$D$79=H2943) * ('Supplier Emission'!$F$55:$F$79=$E$2898)),
            ""),
    "")</f>
        <v/>
      </c>
      <c r="L2943" s="311" t="str">
        <f t="array" ref="L2943">IFERROR(
    XLOOKUP(F2943,
            _xlws.FILTER('Supplier Emission'!$G$55:$G$79,
                   ('Supplier Emission'!$D$55:$D$79=H2943) * ('Supplier Emission'!$F$55:$F$79=$E$2898)),
            _xlws.FILTER('Supplier Emission'!$J$55:$J$79,
                   ('Supplier Emission'!$D$55:$D$79=H2943) * ('Supplier Emission'!$F$55:$F$79=$E$2898)),
            ""),
    "")</f>
        <v/>
      </c>
      <c r="M2943" s="311" t="str">
        <f t="array" ref="M2943">IFERROR(
    XLOOKUP(F2943,
            _xlws.FILTER('Supplier Emission'!$G$55:$G$79,
                   ('Supplier Emission'!$D$55:$D$79=H2943) * ('Supplier Emission'!$F$55:$F$79=$E$2898)),
            _xlws.FILTER('Supplier Emission'!$M$55:$M$79,
                   ('Supplier Emission'!$D$55:$D$79=H2943) * ('Supplier Emission'!$F$55:$F$79=$E$2898)),
            ""),
    "")</f>
        <v/>
      </c>
      <c r="N2943" s="311" t="str">
        <f t="array" ref="N2943">IFERROR(
    XLOOKUP(F2943,
            _xlws.FILTER('Supplier Emission'!$G$55:$G$79,
                   ('Supplier Emission'!$D$55:$D$79=H2943) * ('Supplier Emission'!$F$55:$F$79=$E$2898)),
            _xlws.FILTER('Supplier Emission'!$H$55:$H$79,
                   ('Supplier Emission'!$D$55:$D$79=H2943) * ('Supplier Emission'!$F$55:$F$79=$E$2898)),
            ""),
    "")</f>
        <v/>
      </c>
      <c r="O2943" s="311" t="str">
        <f t="array" ref="O2943">XLOOKUP(1,('Emission Factors'!$E$5:$E$488='GHG emissions calculations'!$F2943)*('Emission Factors'!$H$5:$H$488='GHG emissions calculations'!$H2943),INDEX('Emission Factors'!$E$5:$T$488,0,MATCH('GHG emissions calculations'!O$6,'Emission Factors'!$E$5:$T$5,0)),"",0)</f>
        <v/>
      </c>
      <c r="P2943" s="313" t="str">
        <f t="array" ref="P2943">IFERROR(
    INDEX('Emission Factors'!$E$5:$P$488,
          MATCH(1,
                ('Emission Factors'!$E$5:$E$488 = 'GHG emissions calculations'!$F2943) *
                ('Emission Factors'!$H$5:$H$488 = 'GHG emissions calculations'!$H2943),
                0),
          MATCH('GHG emissions calculations'!P$6,'Emission Factors'!$E$5:$P$5,0)),
    "")</f>
        <v/>
      </c>
      <c r="Q2943" s="311" t="str">
        <f t="array" ref="Q2943">IFERROR(
    IF(
        INDEX('Emission Factors'!$E$5:$P$488,
              MATCH(1,
                    ('Emission Factors'!$E$5:$E$488 = 'GHG emissions calculations'!$F2943) *
                    ('Emission Factors'!$H$5:$H$488 = 'GHG emissions calculations'!$H2943),
                    0),
              MATCH('GHG emissions calculations'!Q$6, 'Emission Factors'!$E$5:$P$5, 0)) &lt;&gt; "",
        INDEX('Emission Factors'!$E$5:$P$488,
              MATCH(1,
                    ('Emission Factors'!$E$5:$E$488 = 'GHG emissions calculations'!$F2943) *
                    ('Emission Factors'!$H$5:$H$488 = 'GHG emissions calculations'!$H2943),
                    0),
              MATCH('GHG emissions calculations'!Q$6, 'Emission Factors'!$E$5:$P$5, 0)),
        ""),
    "")</f>
        <v/>
      </c>
      <c r="R2943" s="311" t="str">
        <f t="array" ref="R2943">IFERROR(
    IF(
        INDEX('Emission Factors'!$E$5:$R$488,
              MATCH(1,
                    ('Emission Factors'!$E$5:$E$488 = 'GHG emissions calculations'!$F2943) *
                    ('Emission Factors'!$H$5:$H$488 = 'GHG emissions calculations'!$H2943),
                    0),
              MATCH('GHG emissions calculations'!R$6, 'Emission Factors'!$E$5:$R$5, 0)) &lt;&gt; "",
        INDEX('Emission Factors'!$E$5:$R$488,
              MATCH(1,
                    ('Emission Factors'!$E$5:$E$488 = 'GHG emissions calculations'!$F2943) *
                    ('Emission Factors'!$H$5:$H$488 = 'GHG emissions calculations'!$H2943),
                    0),
              MATCH('GHG emissions calculations'!R$6, 'Emission Factors'!$E$5:$R$5, 0)),
        ""),
    "")</f>
        <v/>
      </c>
      <c r="S2943" s="312">
        <f t="shared" si="5"/>
        <v>0</v>
      </c>
      <c r="T2943" s="23"/>
    </row>
    <row r="2944" ht="15.75" customHeight="1" outlineLevel="2">
      <c r="A2944" s="23"/>
      <c r="B2944" s="71"/>
      <c r="C2944" s="71"/>
      <c r="D2944" s="71"/>
      <c r="E2944" s="314"/>
      <c r="F2944" s="316" t="str">
        <f>Lists!BB59</f>
        <v>IT server - Global or unspecified region</v>
      </c>
      <c r="G2944" s="311" t="str">
        <f t="array" ref="G2944">XLOOKUP(1,('Emission Factors'!$E$5:$E$488='GHG emissions calculations'!$F2944)*('Emission Factors'!$H$5:$H$488='GHG emissions calculations'!$H2944),INDEX('Emission Factors'!$E$5:$T$488,0,MATCH('GHG emissions calculations'!G$2670,'Emission Factors'!$E$5:$T$5,0)),"",0)</f>
        <v/>
      </c>
      <c r="H2944" s="316" t="s">
        <v>237</v>
      </c>
      <c r="I2944" s="312" t="str">
        <f>IF(
    SUMIFS('Import data'!$L$25:$L$80,
           'Import data'!$J$25:$J$80, F2944,
           'Import data'!$G$25:$G$80, 'GHG emissions calculations'!$H2944,
           'Import data'!$I$25:$I$80,$E$2672) &lt;&gt; 0,
    SUMIFS('Import data'!$L$25:$L$80,
           'Import data'!$J$25:$J$80, F2944,
           'Import data'!$G$25:$G$80, 'GHG emissions calculations'!$H2944,
           'Import data'!$I$25:$I$80,$E$2672),
    ""
)</f>
        <v/>
      </c>
      <c r="J2944" s="311" t="str">
        <f t="array" ref="J2944">IF(
    XLOOKUP(F2944, 'Import data'!$J$26:$J$47, 'Import data'!$M$26:$M$47, "", 0) = "Please add the region-specific supplier emission factor or choose a different region available in the IAEG database.",
    "",
    XLOOKUP(F2944, 'Import data'!$J$26:$J$47, 'Import data'!$M$26:$M$47, "", 0)
)</f>
        <v/>
      </c>
      <c r="K2944" s="311" t="str">
        <f t="array" ref="K2944">IFERROR(
    XLOOKUP(F2944,
            _xlws.FILTER('Supplier Emission'!$G$55:$G$79,
                   ('Supplier Emission'!$D$55:$D$79=H2944) * ('Supplier Emission'!$F$55:$F$79=$E$2898)),
            _xlws.FILTER('Supplier Emission'!$I$55:$I$79,
                   ('Supplier Emission'!$D$55:$D$79=H2944) * ('Supplier Emission'!$F$55:$F$79=$E$2898)),
            ""),
    "")</f>
        <v/>
      </c>
      <c r="L2944" s="311" t="str">
        <f t="array" ref="L2944">IFERROR(
    XLOOKUP(F2944,
            _xlws.FILTER('Supplier Emission'!$G$55:$G$79,
                   ('Supplier Emission'!$D$55:$D$79=H2944) * ('Supplier Emission'!$F$55:$F$79=$E$2898)),
            _xlws.FILTER('Supplier Emission'!$J$55:$J$79,
                   ('Supplier Emission'!$D$55:$D$79=H2944) * ('Supplier Emission'!$F$55:$F$79=$E$2898)),
            ""),
    "")</f>
        <v/>
      </c>
      <c r="M2944" s="311" t="str">
        <f t="array" ref="M2944">IFERROR(
    XLOOKUP(F2944,
            _xlws.FILTER('Supplier Emission'!$G$55:$G$79,
                   ('Supplier Emission'!$D$55:$D$79=H2944) * ('Supplier Emission'!$F$55:$F$79=$E$2898)),
            _xlws.FILTER('Supplier Emission'!$M$55:$M$79,
                   ('Supplier Emission'!$D$55:$D$79=H2944) * ('Supplier Emission'!$F$55:$F$79=$E$2898)),
            ""),
    "")</f>
        <v/>
      </c>
      <c r="N2944" s="311" t="str">
        <f t="array" ref="N2944">IFERROR(
    XLOOKUP(F2944,
            _xlws.FILTER('Supplier Emission'!$G$55:$G$79,
                   ('Supplier Emission'!$D$55:$D$79=H2944) * ('Supplier Emission'!$F$55:$F$79=$E$2898)),
            _xlws.FILTER('Supplier Emission'!$H$55:$H$79,
                   ('Supplier Emission'!$D$55:$D$79=H2944) * ('Supplier Emission'!$F$55:$F$79=$E$2898)),
            ""),
    "")</f>
        <v/>
      </c>
      <c r="O2944" s="311" t="str">
        <f t="array" ref="O2944">XLOOKUP(1,('Emission Factors'!$E$5:$E$488='GHG emissions calculations'!$F2944)*('Emission Factors'!$H$5:$H$488='GHG emissions calculations'!$H2944),INDEX('Emission Factors'!$E$5:$T$488,0,MATCH('GHG emissions calculations'!O$6,'Emission Factors'!$E$5:$T$5,0)),"",0)</f>
        <v/>
      </c>
      <c r="P2944" s="313" t="str">
        <f t="array" ref="P2944">IFERROR(
    INDEX('Emission Factors'!$E$5:$P$488,
          MATCH(1,
                ('Emission Factors'!$E$5:$E$488 = 'GHG emissions calculations'!$F2944) *
                ('Emission Factors'!$H$5:$H$488 = 'GHG emissions calculations'!$H2944),
                0),
          MATCH('GHG emissions calculations'!P$6,'Emission Factors'!$E$5:$P$5,0)),
    "")</f>
        <v/>
      </c>
      <c r="Q2944" s="311" t="str">
        <f t="array" ref="Q2944">IFERROR(
    IF(
        INDEX('Emission Factors'!$E$5:$P$488,
              MATCH(1,
                    ('Emission Factors'!$E$5:$E$488 = 'GHG emissions calculations'!$F2944) *
                    ('Emission Factors'!$H$5:$H$488 = 'GHG emissions calculations'!$H2944),
                    0),
              MATCH('GHG emissions calculations'!Q$6, 'Emission Factors'!$E$5:$P$5, 0)) &lt;&gt; "",
        INDEX('Emission Factors'!$E$5:$P$488,
              MATCH(1,
                    ('Emission Factors'!$E$5:$E$488 = 'GHG emissions calculations'!$F2944) *
                    ('Emission Factors'!$H$5:$H$488 = 'GHG emissions calculations'!$H2944),
                    0),
              MATCH('GHG emissions calculations'!Q$6, 'Emission Factors'!$E$5:$P$5, 0)),
        ""),
    "")</f>
        <v/>
      </c>
      <c r="R2944" s="311" t="str">
        <f t="array" ref="R2944">IFERROR(
    IF(
        INDEX('Emission Factors'!$E$5:$R$488,
              MATCH(1,
                    ('Emission Factors'!$E$5:$E$488 = 'GHG emissions calculations'!$F2944) *
                    ('Emission Factors'!$H$5:$H$488 = 'GHG emissions calculations'!$H2944),
                    0),
              MATCH('GHG emissions calculations'!R$6, 'Emission Factors'!$E$5:$R$5, 0)) &lt;&gt; "",
        INDEX('Emission Factors'!$E$5:$R$488,
              MATCH(1,
                    ('Emission Factors'!$E$5:$E$488 = 'GHG emissions calculations'!$F2944) *
                    ('Emission Factors'!$H$5:$H$488 = 'GHG emissions calculations'!$H2944),
                    0),
              MATCH('GHG emissions calculations'!R$6, 'Emission Factors'!$E$5:$R$5, 0)),
        ""),
    "")</f>
        <v/>
      </c>
      <c r="S2944" s="312">
        <f t="shared" si="5"/>
        <v>0</v>
      </c>
      <c r="T2944" s="23"/>
    </row>
    <row r="2945" ht="15.75" customHeight="1" outlineLevel="2">
      <c r="A2945" s="23"/>
      <c r="B2945" s="71"/>
      <c r="C2945" s="71"/>
      <c r="D2945" s="71"/>
      <c r="E2945" s="314"/>
      <c r="F2945" s="316" t="str">
        <f>Lists!BB58</f>
        <v>IT server - Middle East</v>
      </c>
      <c r="G2945" s="311" t="str">
        <f t="array" ref="G2945">XLOOKUP(1,('Emission Factors'!$E$5:$E$488='GHG emissions calculations'!$F2945)*('Emission Factors'!$H$5:$H$488='GHG emissions calculations'!$H2945),INDEX('Emission Factors'!$E$5:$T$488,0,MATCH('GHG emissions calculations'!G$2670,'Emission Factors'!$E$5:$T$5,0)),"",0)</f>
        <v/>
      </c>
      <c r="H2945" s="316" t="s">
        <v>237</v>
      </c>
      <c r="I2945" s="312" t="str">
        <f>IF(
    SUMIFS('Import data'!$L$25:$L$80,
           'Import data'!$J$25:$J$80, F2945,
           'Import data'!$G$25:$G$80, 'GHG emissions calculations'!$H2945,
           'Import data'!$I$25:$I$80,$E$2672) &lt;&gt; 0,
    SUMIFS('Import data'!$L$25:$L$80,
           'Import data'!$J$25:$J$80, F2945,
           'Import data'!$G$25:$G$80, 'GHG emissions calculations'!$H2945,
           'Import data'!$I$25:$I$80,$E$2672),
    ""
)</f>
        <v/>
      </c>
      <c r="J2945" s="311" t="str">
        <f t="array" ref="J2945">IF(
    XLOOKUP(F2945, 'Import data'!$J$26:$J$47, 'Import data'!$M$26:$M$47, "", 0) = "Please add the region-specific supplier emission factor or choose a different region available in the IAEG database.",
    "",
    XLOOKUP(F2945, 'Import data'!$J$26:$J$47, 'Import data'!$M$26:$M$47, "", 0)
)</f>
        <v/>
      </c>
      <c r="K2945" s="311" t="str">
        <f t="array" ref="K2945">IFERROR(
    XLOOKUP(F2945,
            _xlws.FILTER('Supplier Emission'!$G$55:$G$79,
                   ('Supplier Emission'!$D$55:$D$79=H2945) * ('Supplier Emission'!$F$55:$F$79=$E$2898)),
            _xlws.FILTER('Supplier Emission'!$I$55:$I$79,
                   ('Supplier Emission'!$D$55:$D$79=H2945) * ('Supplier Emission'!$F$55:$F$79=$E$2898)),
            ""),
    "")</f>
        <v/>
      </c>
      <c r="L2945" s="311" t="str">
        <f t="array" ref="L2945">IFERROR(
    XLOOKUP(F2945,
            _xlws.FILTER('Supplier Emission'!$G$55:$G$79,
                   ('Supplier Emission'!$D$55:$D$79=H2945) * ('Supplier Emission'!$F$55:$F$79=$E$2898)),
            _xlws.FILTER('Supplier Emission'!$J$55:$J$79,
                   ('Supplier Emission'!$D$55:$D$79=H2945) * ('Supplier Emission'!$F$55:$F$79=$E$2898)),
            ""),
    "")</f>
        <v/>
      </c>
      <c r="M2945" s="311" t="str">
        <f t="array" ref="M2945">IFERROR(
    XLOOKUP(F2945,
            _xlws.FILTER('Supplier Emission'!$G$55:$G$79,
                   ('Supplier Emission'!$D$55:$D$79=H2945) * ('Supplier Emission'!$F$55:$F$79=$E$2898)),
            _xlws.FILTER('Supplier Emission'!$M$55:$M$79,
                   ('Supplier Emission'!$D$55:$D$79=H2945) * ('Supplier Emission'!$F$55:$F$79=$E$2898)),
            ""),
    "")</f>
        <v/>
      </c>
      <c r="N2945" s="311" t="str">
        <f t="array" ref="N2945">IFERROR(
    XLOOKUP(F2945,
            _xlws.FILTER('Supplier Emission'!$G$55:$G$79,
                   ('Supplier Emission'!$D$55:$D$79=H2945) * ('Supplier Emission'!$F$55:$F$79=$E$2898)),
            _xlws.FILTER('Supplier Emission'!$H$55:$H$79,
                   ('Supplier Emission'!$D$55:$D$79=H2945) * ('Supplier Emission'!$F$55:$F$79=$E$2898)),
            ""),
    "")</f>
        <v/>
      </c>
      <c r="O2945" s="311" t="str">
        <f t="array" ref="O2945">XLOOKUP(1,('Emission Factors'!$E$5:$E$488='GHG emissions calculations'!$F2945)*('Emission Factors'!$H$5:$H$488='GHG emissions calculations'!$H2945),INDEX('Emission Factors'!$E$5:$T$488,0,MATCH('GHG emissions calculations'!O$6,'Emission Factors'!$E$5:$T$5,0)),"",0)</f>
        <v/>
      </c>
      <c r="P2945" s="313" t="str">
        <f t="array" ref="P2945">IFERROR(
    INDEX('Emission Factors'!$E$5:$P$488,
          MATCH(1,
                ('Emission Factors'!$E$5:$E$488 = 'GHG emissions calculations'!$F2945) *
                ('Emission Factors'!$H$5:$H$488 = 'GHG emissions calculations'!$H2945),
                0),
          MATCH('GHG emissions calculations'!P$6,'Emission Factors'!$E$5:$P$5,0)),
    "")</f>
        <v/>
      </c>
      <c r="Q2945" s="311" t="str">
        <f t="array" ref="Q2945">IFERROR(
    IF(
        INDEX('Emission Factors'!$E$5:$P$488,
              MATCH(1,
                    ('Emission Factors'!$E$5:$E$488 = 'GHG emissions calculations'!$F2945) *
                    ('Emission Factors'!$H$5:$H$488 = 'GHG emissions calculations'!$H2945),
                    0),
              MATCH('GHG emissions calculations'!Q$6, 'Emission Factors'!$E$5:$P$5, 0)) &lt;&gt; "",
        INDEX('Emission Factors'!$E$5:$P$488,
              MATCH(1,
                    ('Emission Factors'!$E$5:$E$488 = 'GHG emissions calculations'!$F2945) *
                    ('Emission Factors'!$H$5:$H$488 = 'GHG emissions calculations'!$H2945),
                    0),
              MATCH('GHG emissions calculations'!Q$6, 'Emission Factors'!$E$5:$P$5, 0)),
        ""),
    "")</f>
        <v/>
      </c>
      <c r="R2945" s="311" t="str">
        <f t="array" ref="R2945">IFERROR(
    IF(
        INDEX('Emission Factors'!$E$5:$R$488,
              MATCH(1,
                    ('Emission Factors'!$E$5:$E$488 = 'GHG emissions calculations'!$F2945) *
                    ('Emission Factors'!$H$5:$H$488 = 'GHG emissions calculations'!$H2945),
                    0),
              MATCH('GHG emissions calculations'!R$6, 'Emission Factors'!$E$5:$R$5, 0)) &lt;&gt; "",
        INDEX('Emission Factors'!$E$5:$R$488,
              MATCH(1,
                    ('Emission Factors'!$E$5:$E$488 = 'GHG emissions calculations'!$F2945) *
                    ('Emission Factors'!$H$5:$H$488 = 'GHG emissions calculations'!$H2945),
                    0),
              MATCH('GHG emissions calculations'!R$6, 'Emission Factors'!$E$5:$R$5, 0)),
        ""),
    "")</f>
        <v/>
      </c>
      <c r="S2945" s="312">
        <f t="shared" si="5"/>
        <v>0</v>
      </c>
      <c r="T2945" s="23"/>
    </row>
    <row r="2946" ht="15.75" customHeight="1" outlineLevel="2">
      <c r="A2946" s="23"/>
      <c r="B2946" s="71"/>
      <c r="C2946" s="71"/>
      <c r="D2946" s="71"/>
      <c r="E2946" s="314"/>
      <c r="F2946" s="316" t="str">
        <f>Lists!BB57</f>
        <v>IT server - Oceania</v>
      </c>
      <c r="G2946" s="311" t="str">
        <f t="array" ref="G2946">XLOOKUP(1,('Emission Factors'!$E$5:$E$488='GHG emissions calculations'!$F2946)*('Emission Factors'!$H$5:$H$488='GHG emissions calculations'!$H2946),INDEX('Emission Factors'!$E$5:$T$488,0,MATCH('GHG emissions calculations'!G$2670,'Emission Factors'!$E$5:$T$5,0)),"",0)</f>
        <v/>
      </c>
      <c r="H2946" s="316" t="s">
        <v>237</v>
      </c>
      <c r="I2946" s="312" t="str">
        <f>IF(
    SUMIFS('Import data'!$L$25:$L$80,
           'Import data'!$J$25:$J$80, F2946,
           'Import data'!$G$25:$G$80, 'GHG emissions calculations'!$H2946,
           'Import data'!$I$25:$I$80,$E$2672) &lt;&gt; 0,
    SUMIFS('Import data'!$L$25:$L$80,
           'Import data'!$J$25:$J$80, F2946,
           'Import data'!$G$25:$G$80, 'GHG emissions calculations'!$H2946,
           'Import data'!$I$25:$I$80,$E$2672),
    ""
)</f>
        <v/>
      </c>
      <c r="J2946" s="311" t="str">
        <f t="array" ref="J2946">IF(
    XLOOKUP(F2946, 'Import data'!$J$26:$J$47, 'Import data'!$M$26:$M$47, "", 0) = "Please add the region-specific supplier emission factor or choose a different region available in the IAEG database.",
    "",
    XLOOKUP(F2946, 'Import data'!$J$26:$J$47, 'Import data'!$M$26:$M$47, "", 0)
)</f>
        <v/>
      </c>
      <c r="K2946" s="311" t="str">
        <f t="array" ref="K2946">IFERROR(
    XLOOKUP(F2946,
            _xlws.FILTER('Supplier Emission'!$G$55:$G$79,
                   ('Supplier Emission'!$D$55:$D$79=H2946) * ('Supplier Emission'!$F$55:$F$79=$E$2898)),
            _xlws.FILTER('Supplier Emission'!$I$55:$I$79,
                   ('Supplier Emission'!$D$55:$D$79=H2946) * ('Supplier Emission'!$F$55:$F$79=$E$2898)),
            ""),
    "")</f>
        <v/>
      </c>
      <c r="L2946" s="311" t="str">
        <f t="array" ref="L2946">IFERROR(
    XLOOKUP(F2946,
            _xlws.FILTER('Supplier Emission'!$G$55:$G$79,
                   ('Supplier Emission'!$D$55:$D$79=H2946) * ('Supplier Emission'!$F$55:$F$79=$E$2898)),
            _xlws.FILTER('Supplier Emission'!$J$55:$J$79,
                   ('Supplier Emission'!$D$55:$D$79=H2946) * ('Supplier Emission'!$F$55:$F$79=$E$2898)),
            ""),
    "")</f>
        <v/>
      </c>
      <c r="M2946" s="311" t="str">
        <f t="array" ref="M2946">IFERROR(
    XLOOKUP(F2946,
            _xlws.FILTER('Supplier Emission'!$G$55:$G$79,
                   ('Supplier Emission'!$D$55:$D$79=H2946) * ('Supplier Emission'!$F$55:$F$79=$E$2898)),
            _xlws.FILTER('Supplier Emission'!$M$55:$M$79,
                   ('Supplier Emission'!$D$55:$D$79=H2946) * ('Supplier Emission'!$F$55:$F$79=$E$2898)),
            ""),
    "")</f>
        <v/>
      </c>
      <c r="N2946" s="311" t="str">
        <f t="array" ref="N2946">IFERROR(
    XLOOKUP(F2946,
            _xlws.FILTER('Supplier Emission'!$G$55:$G$79,
                   ('Supplier Emission'!$D$55:$D$79=H2946) * ('Supplier Emission'!$F$55:$F$79=$E$2898)),
            _xlws.FILTER('Supplier Emission'!$H$55:$H$79,
                   ('Supplier Emission'!$D$55:$D$79=H2946) * ('Supplier Emission'!$F$55:$F$79=$E$2898)),
            ""),
    "")</f>
        <v/>
      </c>
      <c r="O2946" s="311" t="str">
        <f t="array" ref="O2946">XLOOKUP(1,('Emission Factors'!$E$5:$E$488='GHG emissions calculations'!$F2946)*('Emission Factors'!$H$5:$H$488='GHG emissions calculations'!$H2946),INDEX('Emission Factors'!$E$5:$T$488,0,MATCH('GHG emissions calculations'!O$6,'Emission Factors'!$E$5:$T$5,0)),"",0)</f>
        <v/>
      </c>
      <c r="P2946" s="313" t="str">
        <f t="array" ref="P2946">IFERROR(
    INDEX('Emission Factors'!$E$5:$P$488,
          MATCH(1,
                ('Emission Factors'!$E$5:$E$488 = 'GHG emissions calculations'!$F2946) *
                ('Emission Factors'!$H$5:$H$488 = 'GHG emissions calculations'!$H2946),
                0),
          MATCH('GHG emissions calculations'!P$6,'Emission Factors'!$E$5:$P$5,0)),
    "")</f>
        <v/>
      </c>
      <c r="Q2946" s="311" t="str">
        <f t="array" ref="Q2946">IFERROR(
    IF(
        INDEX('Emission Factors'!$E$5:$P$488,
              MATCH(1,
                    ('Emission Factors'!$E$5:$E$488 = 'GHG emissions calculations'!$F2946) *
                    ('Emission Factors'!$H$5:$H$488 = 'GHG emissions calculations'!$H2946),
                    0),
              MATCH('GHG emissions calculations'!Q$6, 'Emission Factors'!$E$5:$P$5, 0)) &lt;&gt; "",
        INDEX('Emission Factors'!$E$5:$P$488,
              MATCH(1,
                    ('Emission Factors'!$E$5:$E$488 = 'GHG emissions calculations'!$F2946) *
                    ('Emission Factors'!$H$5:$H$488 = 'GHG emissions calculations'!$H2946),
                    0),
              MATCH('GHG emissions calculations'!Q$6, 'Emission Factors'!$E$5:$P$5, 0)),
        ""),
    "")</f>
        <v/>
      </c>
      <c r="R2946" s="311" t="str">
        <f t="array" ref="R2946">IFERROR(
    IF(
        INDEX('Emission Factors'!$E$5:$R$488,
              MATCH(1,
                    ('Emission Factors'!$E$5:$E$488 = 'GHG emissions calculations'!$F2946) *
                    ('Emission Factors'!$H$5:$H$488 = 'GHG emissions calculations'!$H2946),
                    0),
              MATCH('GHG emissions calculations'!R$6, 'Emission Factors'!$E$5:$R$5, 0)) &lt;&gt; "",
        INDEX('Emission Factors'!$E$5:$R$488,
              MATCH(1,
                    ('Emission Factors'!$E$5:$E$488 = 'GHG emissions calculations'!$F2946) *
                    ('Emission Factors'!$H$5:$H$488 = 'GHG emissions calculations'!$H2946),
                    0),
              MATCH('GHG emissions calculations'!R$6, 'Emission Factors'!$E$5:$R$5, 0)),
        ""),
    "")</f>
        <v/>
      </c>
      <c r="S2946" s="312">
        <f t="shared" si="5"/>
        <v>0</v>
      </c>
      <c r="T2946" s="23"/>
    </row>
    <row r="2947" ht="15.75" customHeight="1" outlineLevel="2">
      <c r="A2947" s="23"/>
      <c r="B2947" s="71"/>
      <c r="C2947" s="71"/>
      <c r="D2947" s="71"/>
      <c r="E2947" s="314"/>
      <c r="F2947" s="316" t="str">
        <f>Lists!BB62</f>
        <v>Laptop - Africa</v>
      </c>
      <c r="G2947" s="311" t="str">
        <f t="array" ref="G2947">XLOOKUP(1,('Emission Factors'!$E$5:$E$488='GHG emissions calculations'!$F2947)*('Emission Factors'!$H$5:$H$488='GHG emissions calculations'!$H2947),INDEX('Emission Factors'!$E$5:$T$488,0,MATCH('GHG emissions calculations'!G$2670,'Emission Factors'!$E$5:$T$5,0)),"",0)</f>
        <v/>
      </c>
      <c r="H2947" s="316" t="s">
        <v>237</v>
      </c>
      <c r="I2947" s="312" t="str">
        <f>IF(
    SUMIFS('Import data'!$L$25:$L$80,
           'Import data'!$J$25:$J$80, F2947,
           'Import data'!$G$25:$G$80, 'GHG emissions calculations'!$H2947,
           'Import data'!$I$25:$I$80,$E$2672) &lt;&gt; 0,
    SUMIFS('Import data'!$L$25:$L$80,
           'Import data'!$J$25:$J$80, F2947,
           'Import data'!$G$25:$G$80, 'GHG emissions calculations'!$H2947,
           'Import data'!$I$25:$I$80,$E$2672),
    ""
)</f>
        <v/>
      </c>
      <c r="J2947" s="311" t="str">
        <f t="array" ref="J2947">IF(
    XLOOKUP(F2947, 'Import data'!$J$26:$J$47, 'Import data'!$M$26:$M$47, "", 0) = "Please add the region-specific supplier emission factor or choose a different region available in the IAEG database.",
    "",
    XLOOKUP(F2947, 'Import data'!$J$26:$J$47, 'Import data'!$M$26:$M$47, "", 0)
)</f>
        <v/>
      </c>
      <c r="K2947" s="311" t="str">
        <f t="array" ref="K2947">IFERROR(
    XLOOKUP(F2947,
            _xlws.FILTER('Supplier Emission'!$G$55:$G$79,
                   ('Supplier Emission'!$D$55:$D$79=H2947) * ('Supplier Emission'!$F$55:$F$79=$E$2898)),
            _xlws.FILTER('Supplier Emission'!$I$55:$I$79,
                   ('Supplier Emission'!$D$55:$D$79=H2947) * ('Supplier Emission'!$F$55:$F$79=$E$2898)),
            ""),
    "")</f>
        <v/>
      </c>
      <c r="L2947" s="311" t="str">
        <f t="array" ref="L2947">IFERROR(
    XLOOKUP(F2947,
            _xlws.FILTER('Supplier Emission'!$G$55:$G$79,
                   ('Supplier Emission'!$D$55:$D$79=H2947) * ('Supplier Emission'!$F$55:$F$79=$E$2898)),
            _xlws.FILTER('Supplier Emission'!$J$55:$J$79,
                   ('Supplier Emission'!$D$55:$D$79=H2947) * ('Supplier Emission'!$F$55:$F$79=$E$2898)),
            ""),
    "")</f>
        <v/>
      </c>
      <c r="M2947" s="311" t="str">
        <f t="array" ref="M2947">IFERROR(
    XLOOKUP(F2947,
            _xlws.FILTER('Supplier Emission'!$G$55:$G$79,
                   ('Supplier Emission'!$D$55:$D$79=H2947) * ('Supplier Emission'!$F$55:$F$79=$E$2898)),
            _xlws.FILTER('Supplier Emission'!$M$55:$M$79,
                   ('Supplier Emission'!$D$55:$D$79=H2947) * ('Supplier Emission'!$F$55:$F$79=$E$2898)),
            ""),
    "")</f>
        <v/>
      </c>
      <c r="N2947" s="311" t="str">
        <f t="array" ref="N2947">IFERROR(
    XLOOKUP(F2947,
            _xlws.FILTER('Supplier Emission'!$G$55:$G$79,
                   ('Supplier Emission'!$D$55:$D$79=H2947) * ('Supplier Emission'!$F$55:$F$79=$E$2898)),
            _xlws.FILTER('Supplier Emission'!$H$55:$H$79,
                   ('Supplier Emission'!$D$55:$D$79=H2947) * ('Supplier Emission'!$F$55:$F$79=$E$2898)),
            ""),
    "")</f>
        <v/>
      </c>
      <c r="O2947" s="311" t="str">
        <f t="array" ref="O2947">XLOOKUP(1,('Emission Factors'!$E$5:$E$488='GHG emissions calculations'!$F2947)*('Emission Factors'!$H$5:$H$488='GHG emissions calculations'!$H2947),INDEX('Emission Factors'!$E$5:$T$488,0,MATCH('GHG emissions calculations'!O$6,'Emission Factors'!$E$5:$T$5,0)),"",0)</f>
        <v/>
      </c>
      <c r="P2947" s="313" t="str">
        <f t="array" ref="P2947">IFERROR(
    INDEX('Emission Factors'!$E$5:$P$488,
          MATCH(1,
                ('Emission Factors'!$E$5:$E$488 = 'GHG emissions calculations'!$F2947) *
                ('Emission Factors'!$H$5:$H$488 = 'GHG emissions calculations'!$H2947),
                0),
          MATCH('GHG emissions calculations'!P$6,'Emission Factors'!$E$5:$P$5,0)),
    "")</f>
        <v/>
      </c>
      <c r="Q2947" s="311" t="str">
        <f t="array" ref="Q2947">IFERROR(
    IF(
        INDEX('Emission Factors'!$E$5:$P$488,
              MATCH(1,
                    ('Emission Factors'!$E$5:$E$488 = 'GHG emissions calculations'!$F2947) *
                    ('Emission Factors'!$H$5:$H$488 = 'GHG emissions calculations'!$H2947),
                    0),
              MATCH('GHG emissions calculations'!Q$6, 'Emission Factors'!$E$5:$P$5, 0)) &lt;&gt; "",
        INDEX('Emission Factors'!$E$5:$P$488,
              MATCH(1,
                    ('Emission Factors'!$E$5:$E$488 = 'GHG emissions calculations'!$F2947) *
                    ('Emission Factors'!$H$5:$H$488 = 'GHG emissions calculations'!$H2947),
                    0),
              MATCH('GHG emissions calculations'!Q$6, 'Emission Factors'!$E$5:$P$5, 0)),
        ""),
    "")</f>
        <v/>
      </c>
      <c r="R2947" s="311" t="str">
        <f t="array" ref="R2947">IFERROR(
    IF(
        INDEX('Emission Factors'!$E$5:$R$488,
              MATCH(1,
                    ('Emission Factors'!$E$5:$E$488 = 'GHG emissions calculations'!$F2947) *
                    ('Emission Factors'!$H$5:$H$488 = 'GHG emissions calculations'!$H2947),
                    0),
              MATCH('GHG emissions calculations'!R$6, 'Emission Factors'!$E$5:$R$5, 0)) &lt;&gt; "",
        INDEX('Emission Factors'!$E$5:$R$488,
              MATCH(1,
                    ('Emission Factors'!$E$5:$E$488 = 'GHG emissions calculations'!$F2947) *
                    ('Emission Factors'!$H$5:$H$488 = 'GHG emissions calculations'!$H2947),
                    0),
              MATCH('GHG emissions calculations'!R$6, 'Emission Factors'!$E$5:$R$5, 0)),
        ""),
    "")</f>
        <v/>
      </c>
      <c r="S2947" s="312">
        <f t="shared" si="5"/>
        <v>0</v>
      </c>
      <c r="T2947" s="23"/>
    </row>
    <row r="2948" ht="15.75" customHeight="1" outlineLevel="2">
      <c r="A2948" s="23"/>
      <c r="B2948" s="71"/>
      <c r="C2948" s="71"/>
      <c r="D2948" s="71"/>
      <c r="E2948" s="314"/>
      <c r="F2948" s="316" t="str">
        <f>Lists!BB60</f>
        <v>Laptop - America</v>
      </c>
      <c r="G2948" s="311" t="str">
        <f t="array" ref="G2948">XLOOKUP(1,('Emission Factors'!$E$5:$E$488='GHG emissions calculations'!$F2948)*('Emission Factors'!$H$5:$H$488='GHG emissions calculations'!$H2948),INDEX('Emission Factors'!$E$5:$T$488,0,MATCH('GHG emissions calculations'!G$2670,'Emission Factors'!$E$5:$T$5,0)),"",0)</f>
        <v/>
      </c>
      <c r="H2948" s="316" t="s">
        <v>237</v>
      </c>
      <c r="I2948" s="312" t="str">
        <f>IF(
    SUMIFS('Import data'!$L$25:$L$80,
           'Import data'!$J$25:$J$80, F2948,
           'Import data'!$G$25:$G$80, 'GHG emissions calculations'!$H2948,
           'Import data'!$I$25:$I$80,$E$2672) &lt;&gt; 0,
    SUMIFS('Import data'!$L$25:$L$80,
           'Import data'!$J$25:$J$80, F2948,
           'Import data'!$G$25:$G$80, 'GHG emissions calculations'!$H2948,
           'Import data'!$I$25:$I$80,$E$2672),
    ""
)</f>
        <v/>
      </c>
      <c r="J2948" s="311" t="str">
        <f t="array" ref="J2948">IF(
    XLOOKUP(F2948, 'Import data'!$J$26:$J$47, 'Import data'!$M$26:$M$47, "", 0) = "Please add the region-specific supplier emission factor or choose a different region available in the IAEG database.",
    "",
    XLOOKUP(F2948, 'Import data'!$J$26:$J$47, 'Import data'!$M$26:$M$47, "", 0)
)</f>
        <v/>
      </c>
      <c r="K2948" s="311" t="str">
        <f t="array" ref="K2948">IFERROR(
    XLOOKUP(F2948,
            _xlws.FILTER('Supplier Emission'!$G$55:$G$79,
                   ('Supplier Emission'!$D$55:$D$79=H2948) * ('Supplier Emission'!$F$55:$F$79=$E$2898)),
            _xlws.FILTER('Supplier Emission'!$I$55:$I$79,
                   ('Supplier Emission'!$D$55:$D$79=H2948) * ('Supplier Emission'!$F$55:$F$79=$E$2898)),
            ""),
    "")</f>
        <v/>
      </c>
      <c r="L2948" s="311" t="str">
        <f t="array" ref="L2948">IFERROR(
    XLOOKUP(F2948,
            _xlws.FILTER('Supplier Emission'!$G$55:$G$79,
                   ('Supplier Emission'!$D$55:$D$79=H2948) * ('Supplier Emission'!$F$55:$F$79=$E$2898)),
            _xlws.FILTER('Supplier Emission'!$J$55:$J$79,
                   ('Supplier Emission'!$D$55:$D$79=H2948) * ('Supplier Emission'!$F$55:$F$79=$E$2898)),
            ""),
    "")</f>
        <v/>
      </c>
      <c r="M2948" s="311" t="str">
        <f t="array" ref="M2948">IFERROR(
    XLOOKUP(F2948,
            _xlws.FILTER('Supplier Emission'!$G$55:$G$79,
                   ('Supplier Emission'!$D$55:$D$79=H2948) * ('Supplier Emission'!$F$55:$F$79=$E$2898)),
            _xlws.FILTER('Supplier Emission'!$M$55:$M$79,
                   ('Supplier Emission'!$D$55:$D$79=H2948) * ('Supplier Emission'!$F$55:$F$79=$E$2898)),
            ""),
    "")</f>
        <v/>
      </c>
      <c r="N2948" s="311" t="str">
        <f t="array" ref="N2948">IFERROR(
    XLOOKUP(F2948,
            _xlws.FILTER('Supplier Emission'!$G$55:$G$79,
                   ('Supplier Emission'!$D$55:$D$79=H2948) * ('Supplier Emission'!$F$55:$F$79=$E$2898)),
            _xlws.FILTER('Supplier Emission'!$H$55:$H$79,
                   ('Supplier Emission'!$D$55:$D$79=H2948) * ('Supplier Emission'!$F$55:$F$79=$E$2898)),
            ""),
    "")</f>
        <v/>
      </c>
      <c r="O2948" s="311" t="str">
        <f t="array" ref="O2948">XLOOKUP(1,('Emission Factors'!$E$5:$E$488='GHG emissions calculations'!$F2948)*('Emission Factors'!$H$5:$H$488='GHG emissions calculations'!$H2948),INDEX('Emission Factors'!$E$5:$T$488,0,MATCH('GHG emissions calculations'!O$6,'Emission Factors'!$E$5:$T$5,0)),"",0)</f>
        <v/>
      </c>
      <c r="P2948" s="313" t="str">
        <f t="array" ref="P2948">IFERROR(
    INDEX('Emission Factors'!$E$5:$P$488,
          MATCH(1,
                ('Emission Factors'!$E$5:$E$488 = 'GHG emissions calculations'!$F2948) *
                ('Emission Factors'!$H$5:$H$488 = 'GHG emissions calculations'!$H2948),
                0),
          MATCH('GHG emissions calculations'!P$6,'Emission Factors'!$E$5:$P$5,0)),
    "")</f>
        <v/>
      </c>
      <c r="Q2948" s="311" t="str">
        <f t="array" ref="Q2948">IFERROR(
    IF(
        INDEX('Emission Factors'!$E$5:$P$488,
              MATCH(1,
                    ('Emission Factors'!$E$5:$E$488 = 'GHG emissions calculations'!$F2948) *
                    ('Emission Factors'!$H$5:$H$488 = 'GHG emissions calculations'!$H2948),
                    0),
              MATCH('GHG emissions calculations'!Q$6, 'Emission Factors'!$E$5:$P$5, 0)) &lt;&gt; "",
        INDEX('Emission Factors'!$E$5:$P$488,
              MATCH(1,
                    ('Emission Factors'!$E$5:$E$488 = 'GHG emissions calculations'!$F2948) *
                    ('Emission Factors'!$H$5:$H$488 = 'GHG emissions calculations'!$H2948),
                    0),
              MATCH('GHG emissions calculations'!Q$6, 'Emission Factors'!$E$5:$P$5, 0)),
        ""),
    "")</f>
        <v/>
      </c>
      <c r="R2948" s="311" t="str">
        <f t="array" ref="R2948">IFERROR(
    IF(
        INDEX('Emission Factors'!$E$5:$R$488,
              MATCH(1,
                    ('Emission Factors'!$E$5:$E$488 = 'GHG emissions calculations'!$F2948) *
                    ('Emission Factors'!$H$5:$H$488 = 'GHG emissions calculations'!$H2948),
                    0),
              MATCH('GHG emissions calculations'!R$6, 'Emission Factors'!$E$5:$R$5, 0)) &lt;&gt; "",
        INDEX('Emission Factors'!$E$5:$R$488,
              MATCH(1,
                    ('Emission Factors'!$E$5:$E$488 = 'GHG emissions calculations'!$F2948) *
                    ('Emission Factors'!$H$5:$H$488 = 'GHG emissions calculations'!$H2948),
                    0),
              MATCH('GHG emissions calculations'!R$6, 'Emission Factors'!$E$5:$R$5, 0)),
        ""),
    "")</f>
        <v/>
      </c>
      <c r="S2948" s="312">
        <f t="shared" si="5"/>
        <v>0</v>
      </c>
      <c r="T2948" s="23"/>
    </row>
    <row r="2949" ht="15.75" customHeight="1" outlineLevel="2">
      <c r="A2949" s="23"/>
      <c r="B2949" s="71"/>
      <c r="C2949" s="71"/>
      <c r="D2949" s="71"/>
      <c r="E2949" s="314"/>
      <c r="F2949" s="316" t="str">
        <f>Lists!BB63</f>
        <v>Laptop - Asia</v>
      </c>
      <c r="G2949" s="311">
        <f t="array" ref="G2949">XLOOKUP(1,('Emission Factors'!$E$5:$E$488='GHG emissions calculations'!$F2949)*('Emission Factors'!$H$5:$H$488='GHG emissions calculations'!$H2949),INDEX('Emission Factors'!$E$5:$T$488,0,MATCH('GHG emissions calculations'!G$2670,'Emission Factors'!$E$5:$T$5,0)),"",0)</f>
        <v>3</v>
      </c>
      <c r="H2949" s="316" t="s">
        <v>237</v>
      </c>
      <c r="I2949" s="312" t="str">
        <f>IF(
    SUMIFS('Import data'!$L$25:$L$80,
           'Import data'!$J$25:$J$80, F2949,
           'Import data'!$G$25:$G$80, 'GHG emissions calculations'!$H2949,
           'Import data'!$I$25:$I$80,$E$2672) &lt;&gt; 0,
    SUMIFS('Import data'!$L$25:$L$80,
           'Import data'!$J$25:$J$80, F2949,
           'Import data'!$G$25:$G$80, 'GHG emissions calculations'!$H2949,
           'Import data'!$I$25:$I$80,$E$2672),
    ""
)</f>
        <v/>
      </c>
      <c r="J2949" s="311" t="str">
        <f t="array" ref="J2949">IF(
    XLOOKUP(F2949, 'Import data'!$J$26:$J$47, 'Import data'!$M$26:$M$47, "", 0) = "Please add the region-specific supplier emission factor or choose a different region available in the IAEG database.",
    "",
    XLOOKUP(F2949, 'Import data'!$J$26:$J$47, 'Import data'!$M$26:$M$47, "", 0)
)</f>
        <v/>
      </c>
      <c r="K2949" s="311" t="str">
        <f t="array" ref="K2949">IFERROR(
    XLOOKUP(F2949,
            _xlws.FILTER('Supplier Emission'!$G$55:$G$79,
                   ('Supplier Emission'!$D$55:$D$79=H2949) * ('Supplier Emission'!$F$55:$F$79=$E$2898)),
            _xlws.FILTER('Supplier Emission'!$I$55:$I$79,
                   ('Supplier Emission'!$D$55:$D$79=H2949) * ('Supplier Emission'!$F$55:$F$79=$E$2898)),
            ""),
    "")</f>
        <v/>
      </c>
      <c r="L2949" s="311" t="str">
        <f t="array" ref="L2949">IFERROR(
    XLOOKUP(F2949,
            _xlws.FILTER('Supplier Emission'!$G$55:$G$79,
                   ('Supplier Emission'!$D$55:$D$79=H2949) * ('Supplier Emission'!$F$55:$F$79=$E$2898)),
            _xlws.FILTER('Supplier Emission'!$J$55:$J$79,
                   ('Supplier Emission'!$D$55:$D$79=H2949) * ('Supplier Emission'!$F$55:$F$79=$E$2898)),
            ""),
    "")</f>
        <v/>
      </c>
      <c r="M2949" s="311" t="str">
        <f t="array" ref="M2949">IFERROR(
    XLOOKUP(F2949,
            _xlws.FILTER('Supplier Emission'!$G$55:$G$79,
                   ('Supplier Emission'!$D$55:$D$79=H2949) * ('Supplier Emission'!$F$55:$F$79=$E$2898)),
            _xlws.FILTER('Supplier Emission'!$M$55:$M$79,
                   ('Supplier Emission'!$D$55:$D$79=H2949) * ('Supplier Emission'!$F$55:$F$79=$E$2898)),
            ""),
    "")</f>
        <v/>
      </c>
      <c r="N2949" s="311" t="str">
        <f t="array" ref="N2949">IFERROR(
    XLOOKUP(F2949,
            _xlws.FILTER('Supplier Emission'!$G$55:$G$79,
                   ('Supplier Emission'!$D$55:$D$79=H2949) * ('Supplier Emission'!$F$55:$F$79=$E$2898)),
            _xlws.FILTER('Supplier Emission'!$H$55:$H$79,
                   ('Supplier Emission'!$D$55:$D$79=H2949) * ('Supplier Emission'!$F$55:$F$79=$E$2898)),
            ""),
    "")</f>
        <v/>
      </c>
      <c r="O2949" s="311" t="str">
        <f t="array" ref="O2949">XLOOKUP(1,('Emission Factors'!$E$5:$E$488='GHG emissions calculations'!$F2949)*('Emission Factors'!$H$5:$H$488='GHG emissions calculations'!$H2949),INDEX('Emission Factors'!$E$5:$T$488,0,MATCH('GHG emissions calculations'!O$6,'Emission Factors'!$E$5:$T$5,0)),"",0)</f>
        <v>Laptop 14 inches</v>
      </c>
      <c r="P2949" s="313">
        <f t="array" ref="P2949">IFERROR(
    INDEX('Emission Factors'!$E$5:$P$488,
          MATCH(1,
                ('Emission Factors'!$E$5:$E$488 = 'GHG emissions calculations'!$F2949) *
                ('Emission Factors'!$H$5:$H$488 = 'GHG emissions calculations'!$H2949),
                0),
          MATCH('GHG emissions calculations'!P$6,'Emission Factors'!$E$5:$P$5,0)),
    "")</f>
        <v>482</v>
      </c>
      <c r="Q2949" s="311" t="str">
        <f t="array" ref="Q2949">IFERROR(
    IF(
        INDEX('Emission Factors'!$E$5:$P$488,
              MATCH(1,
                    ('Emission Factors'!$E$5:$E$488 = 'GHG emissions calculations'!$F2949) *
                    ('Emission Factors'!$H$5:$H$488 = 'GHG emissions calculations'!$H2949),
                    0),
              MATCH('GHG emissions calculations'!Q$6, 'Emission Factors'!$E$5:$P$5, 0)) &lt;&gt; "",
        INDEX('Emission Factors'!$E$5:$P$488,
              MATCH(1,
                    ('Emission Factors'!$E$5:$E$488 = 'GHG emissions calculations'!$F2949) *
                    ('Emission Factors'!$H$5:$H$488 = 'GHG emissions calculations'!$H2949),
                    0),
              MATCH('GHG emissions calculations'!Q$6, 'Emission Factors'!$E$5:$P$5, 0)),
        ""),
    "")</f>
        <v>kgCO2e/item</v>
      </c>
      <c r="R2949" s="311" t="str">
        <f t="array" ref="R2949">IFERROR(
    IF(
        INDEX('Emission Factors'!$E$5:$R$488,
              MATCH(1,
                    ('Emission Factors'!$E$5:$E$488 = 'GHG emissions calculations'!$F2949) *
                    ('Emission Factors'!$H$5:$H$488 = 'GHG emissions calculations'!$H2949),
                    0),
              MATCH('GHG emissions calculations'!R$6, 'Emission Factors'!$E$5:$R$5, 0)) &lt;&gt; "",
        INDEX('Emission Factors'!$E$5:$R$488,
              MATCH(1,
                    ('Emission Factors'!$E$5:$E$488 = 'GHG emissions calculations'!$F2949) *
                    ('Emission Factors'!$H$5:$H$488 = 'GHG emissions calculations'!$H2949),
                    0),
              MATCH('GHG emissions calculations'!R$6, 'Emission Factors'!$E$5:$R$5, 0)),
        ""),
    "")</f>
        <v>Asia</v>
      </c>
      <c r="S2949" s="312">
        <f t="shared" si="5"/>
        <v>0</v>
      </c>
      <c r="T2949" s="23"/>
    </row>
    <row r="2950" ht="15.75" customHeight="1" outlineLevel="2">
      <c r="A2950" s="23"/>
      <c r="B2950" s="71"/>
      <c r="C2950" s="71"/>
      <c r="D2950" s="71"/>
      <c r="E2950" s="314"/>
      <c r="F2950" s="316" t="str">
        <f>Lists!BB61</f>
        <v>Laptop - Europe</v>
      </c>
      <c r="G2950" s="311">
        <f t="array" ref="G2950">XLOOKUP(1,('Emission Factors'!$E$5:$E$488='GHG emissions calculations'!$F2950)*('Emission Factors'!$H$5:$H$488='GHG emissions calculations'!$H2950),INDEX('Emission Factors'!$E$5:$T$488,0,MATCH('GHG emissions calculations'!G$2670,'Emission Factors'!$E$5:$T$5,0)),"",0)</f>
        <v>3</v>
      </c>
      <c r="H2950" s="316" t="s">
        <v>237</v>
      </c>
      <c r="I2950" s="312" t="str">
        <f>IF(
    SUMIFS('Import data'!$L$25:$L$80,
           'Import data'!$J$25:$J$80, F2950,
           'Import data'!$G$25:$G$80, 'GHG emissions calculations'!$H2950,
           'Import data'!$I$25:$I$80,$E$2672) &lt;&gt; 0,
    SUMIFS('Import data'!$L$25:$L$80,
           'Import data'!$J$25:$J$80, F2950,
           'Import data'!$G$25:$G$80, 'GHG emissions calculations'!$H2950,
           'Import data'!$I$25:$I$80,$E$2672),
    ""
)</f>
        <v/>
      </c>
      <c r="J2950" s="311" t="str">
        <f t="array" ref="J2950">IF(
    XLOOKUP(F2950, 'Import data'!$J$26:$J$47, 'Import data'!$M$26:$M$47, "", 0) = "Please add the region-specific supplier emission factor or choose a different region available in the IAEG database.",
    "",
    XLOOKUP(F2950, 'Import data'!$J$26:$J$47, 'Import data'!$M$26:$M$47, "", 0)
)</f>
        <v/>
      </c>
      <c r="K2950" s="311" t="str">
        <f t="array" ref="K2950">IFERROR(
    XLOOKUP(F2950,
            _xlws.FILTER('Supplier Emission'!$G$55:$G$79,
                   ('Supplier Emission'!$D$55:$D$79=H2950) * ('Supplier Emission'!$F$55:$F$79=$E$2898)),
            _xlws.FILTER('Supplier Emission'!$I$55:$I$79,
                   ('Supplier Emission'!$D$55:$D$79=H2950) * ('Supplier Emission'!$F$55:$F$79=$E$2898)),
            ""),
    "")</f>
        <v/>
      </c>
      <c r="L2950" s="311" t="str">
        <f t="array" ref="L2950">IFERROR(
    XLOOKUP(F2950,
            _xlws.FILTER('Supplier Emission'!$G$55:$G$79,
                   ('Supplier Emission'!$D$55:$D$79=H2950) * ('Supplier Emission'!$F$55:$F$79=$E$2898)),
            _xlws.FILTER('Supplier Emission'!$J$55:$J$79,
                   ('Supplier Emission'!$D$55:$D$79=H2950) * ('Supplier Emission'!$F$55:$F$79=$E$2898)),
            ""),
    "")</f>
        <v/>
      </c>
      <c r="M2950" s="311" t="str">
        <f t="array" ref="M2950">IFERROR(
    XLOOKUP(F2950,
            _xlws.FILTER('Supplier Emission'!$G$55:$G$79,
                   ('Supplier Emission'!$D$55:$D$79=H2950) * ('Supplier Emission'!$F$55:$F$79=$E$2898)),
            _xlws.FILTER('Supplier Emission'!$M$55:$M$79,
                   ('Supplier Emission'!$D$55:$D$79=H2950) * ('Supplier Emission'!$F$55:$F$79=$E$2898)),
            ""),
    "")</f>
        <v/>
      </c>
      <c r="N2950" s="311" t="str">
        <f t="array" ref="N2950">IFERROR(
    XLOOKUP(F2950,
            _xlws.FILTER('Supplier Emission'!$G$55:$G$79,
                   ('Supplier Emission'!$D$55:$D$79=H2950) * ('Supplier Emission'!$F$55:$F$79=$E$2898)),
            _xlws.FILTER('Supplier Emission'!$H$55:$H$79,
                   ('Supplier Emission'!$D$55:$D$79=H2950) * ('Supplier Emission'!$F$55:$F$79=$E$2898)),
            ""),
    "")</f>
        <v/>
      </c>
      <c r="O2950" s="311" t="str">
        <f t="array" ref="O2950">XLOOKUP(1,('Emission Factors'!$E$5:$E$488='GHG emissions calculations'!$F2950)*('Emission Factors'!$H$5:$H$488='GHG emissions calculations'!$H2950),INDEX('Emission Factors'!$E$5:$T$488,0,MATCH('GHG emissions calculations'!O$6,'Emission Factors'!$E$5:$T$5,0)),"",0)</f>
        <v>Ordinateur/portable</v>
      </c>
      <c r="P2950" s="313">
        <f t="array" ref="P2950">IFERROR(
    INDEX('Emission Factors'!$E$5:$P$488,
          MATCH(1,
                ('Emission Factors'!$E$5:$E$488 = 'GHG emissions calculations'!$F2950) *
                ('Emission Factors'!$H$5:$H$488 = 'GHG emissions calculations'!$H2950),
                0),
          MATCH('GHG emissions calculations'!P$6,'Emission Factors'!$E$5:$P$5,0)),
    "")</f>
        <v>156</v>
      </c>
      <c r="Q2950" s="311" t="str">
        <f t="array" ref="Q2950">IFERROR(
    IF(
        INDEX('Emission Factors'!$E$5:$P$488,
              MATCH(1,
                    ('Emission Factors'!$E$5:$E$488 = 'GHG emissions calculations'!$F2950) *
                    ('Emission Factors'!$H$5:$H$488 = 'GHG emissions calculations'!$H2950),
                    0),
              MATCH('GHG emissions calculations'!Q$6, 'Emission Factors'!$E$5:$P$5, 0)) &lt;&gt; "",
        INDEX('Emission Factors'!$E$5:$P$488,
              MATCH(1,
                    ('Emission Factors'!$E$5:$E$488 = 'GHG emissions calculations'!$F2950) *
                    ('Emission Factors'!$H$5:$H$488 = 'GHG emissions calculations'!$H2950),
                    0),
              MATCH('GHG emissions calculations'!Q$6, 'Emission Factors'!$E$5:$P$5, 0)),
        ""),
    "")</f>
        <v>kgCO2e/item</v>
      </c>
      <c r="R2950" s="311" t="str">
        <f t="array" ref="R2950">IFERROR(
    IF(
        INDEX('Emission Factors'!$E$5:$R$488,
              MATCH(1,
                    ('Emission Factors'!$E$5:$E$488 = 'GHG emissions calculations'!$F2950) *
                    ('Emission Factors'!$H$5:$H$488 = 'GHG emissions calculations'!$H2950),
                    0),
              MATCH('GHG emissions calculations'!R$6, 'Emission Factors'!$E$5:$R$5, 0)) &lt;&gt; "",
        INDEX('Emission Factors'!$E$5:$R$488,
              MATCH(1,
                    ('Emission Factors'!$E$5:$E$488 = 'GHG emissions calculations'!$F2950) *
                    ('Emission Factors'!$H$5:$H$488 = 'GHG emissions calculations'!$H2950),
                    0),
              MATCH('GHG emissions calculations'!R$6, 'Emission Factors'!$E$5:$R$5, 0)),
        ""),
    "")</f>
        <v>Europe</v>
      </c>
      <c r="S2950" s="312">
        <f t="shared" si="5"/>
        <v>0</v>
      </c>
      <c r="T2950" s="23"/>
    </row>
    <row r="2951" ht="15.75" customHeight="1" outlineLevel="2">
      <c r="A2951" s="23"/>
      <c r="B2951" s="71"/>
      <c r="C2951" s="71"/>
      <c r="D2951" s="71"/>
      <c r="E2951" s="314"/>
      <c r="F2951" s="316" t="str">
        <f>Lists!BB66</f>
        <v>Laptop - Global or unspecified region</v>
      </c>
      <c r="G2951" s="311" t="str">
        <f t="array" ref="G2951">XLOOKUP(1,('Emission Factors'!$E$5:$E$488='GHG emissions calculations'!$F2951)*('Emission Factors'!$H$5:$H$488='GHG emissions calculations'!$H2951),INDEX('Emission Factors'!$E$5:$T$488,0,MATCH('GHG emissions calculations'!G$2670,'Emission Factors'!$E$5:$T$5,0)),"",0)</f>
        <v/>
      </c>
      <c r="H2951" s="316" t="s">
        <v>237</v>
      </c>
      <c r="I2951" s="312" t="str">
        <f>IF(
    SUMIFS('Import data'!$L$25:$L$80,
           'Import data'!$J$25:$J$80, F2951,
           'Import data'!$G$25:$G$80, 'GHG emissions calculations'!$H2951,
           'Import data'!$I$25:$I$80,$E$2672) &lt;&gt; 0,
    SUMIFS('Import data'!$L$25:$L$80,
           'Import data'!$J$25:$J$80, F2951,
           'Import data'!$G$25:$G$80, 'GHG emissions calculations'!$H2951,
           'Import data'!$I$25:$I$80,$E$2672),
    ""
)</f>
        <v/>
      </c>
      <c r="J2951" s="311" t="str">
        <f t="array" ref="J2951">IF(
    XLOOKUP(F2951, 'Import data'!$J$26:$J$47, 'Import data'!$M$26:$M$47, "", 0) = "Please add the region-specific supplier emission factor or choose a different region available in the IAEG database.",
    "",
    XLOOKUP(F2951, 'Import data'!$J$26:$J$47, 'Import data'!$M$26:$M$47, "", 0)
)</f>
        <v/>
      </c>
      <c r="K2951" s="311" t="str">
        <f t="array" ref="K2951">IFERROR(
    XLOOKUP(F2951,
            _xlws.FILTER('Supplier Emission'!$G$55:$G$79,
                   ('Supplier Emission'!$D$55:$D$79=H2951) * ('Supplier Emission'!$F$55:$F$79=$E$2898)),
            _xlws.FILTER('Supplier Emission'!$I$55:$I$79,
                   ('Supplier Emission'!$D$55:$D$79=H2951) * ('Supplier Emission'!$F$55:$F$79=$E$2898)),
            ""),
    "")</f>
        <v/>
      </c>
      <c r="L2951" s="311" t="str">
        <f t="array" ref="L2951">IFERROR(
    XLOOKUP(F2951,
            _xlws.FILTER('Supplier Emission'!$G$55:$G$79,
                   ('Supplier Emission'!$D$55:$D$79=H2951) * ('Supplier Emission'!$F$55:$F$79=$E$2898)),
            _xlws.FILTER('Supplier Emission'!$J$55:$J$79,
                   ('Supplier Emission'!$D$55:$D$79=H2951) * ('Supplier Emission'!$F$55:$F$79=$E$2898)),
            ""),
    "")</f>
        <v/>
      </c>
      <c r="M2951" s="311" t="str">
        <f t="array" ref="M2951">IFERROR(
    XLOOKUP(F2951,
            _xlws.FILTER('Supplier Emission'!$G$55:$G$79,
                   ('Supplier Emission'!$D$55:$D$79=H2951) * ('Supplier Emission'!$F$55:$F$79=$E$2898)),
            _xlws.FILTER('Supplier Emission'!$M$55:$M$79,
                   ('Supplier Emission'!$D$55:$D$79=H2951) * ('Supplier Emission'!$F$55:$F$79=$E$2898)),
            ""),
    "")</f>
        <v/>
      </c>
      <c r="N2951" s="311" t="str">
        <f t="array" ref="N2951">IFERROR(
    XLOOKUP(F2951,
            _xlws.FILTER('Supplier Emission'!$G$55:$G$79,
                   ('Supplier Emission'!$D$55:$D$79=H2951) * ('Supplier Emission'!$F$55:$F$79=$E$2898)),
            _xlws.FILTER('Supplier Emission'!$H$55:$H$79,
                   ('Supplier Emission'!$D$55:$D$79=H2951) * ('Supplier Emission'!$F$55:$F$79=$E$2898)),
            ""),
    "")</f>
        <v/>
      </c>
      <c r="O2951" s="311" t="str">
        <f t="array" ref="O2951">XLOOKUP(1,('Emission Factors'!$E$5:$E$488='GHG emissions calculations'!$F2951)*('Emission Factors'!$H$5:$H$488='GHG emissions calculations'!$H2951),INDEX('Emission Factors'!$E$5:$T$488,0,MATCH('GHG emissions calculations'!O$6,'Emission Factors'!$E$5:$T$5,0)),"",0)</f>
        <v/>
      </c>
      <c r="P2951" s="313" t="str">
        <f t="array" ref="P2951">IFERROR(
    INDEX('Emission Factors'!$E$5:$P$488,
          MATCH(1,
                ('Emission Factors'!$E$5:$E$488 = 'GHG emissions calculations'!$F2951) *
                ('Emission Factors'!$H$5:$H$488 = 'GHG emissions calculations'!$H2951),
                0),
          MATCH('GHG emissions calculations'!P$6,'Emission Factors'!$E$5:$P$5,0)),
    "")</f>
        <v/>
      </c>
      <c r="Q2951" s="311" t="str">
        <f t="array" ref="Q2951">IFERROR(
    IF(
        INDEX('Emission Factors'!$E$5:$P$488,
              MATCH(1,
                    ('Emission Factors'!$E$5:$E$488 = 'GHG emissions calculations'!$F2951) *
                    ('Emission Factors'!$H$5:$H$488 = 'GHG emissions calculations'!$H2951),
                    0),
              MATCH('GHG emissions calculations'!Q$6, 'Emission Factors'!$E$5:$P$5, 0)) &lt;&gt; "",
        INDEX('Emission Factors'!$E$5:$P$488,
              MATCH(1,
                    ('Emission Factors'!$E$5:$E$488 = 'GHG emissions calculations'!$F2951) *
                    ('Emission Factors'!$H$5:$H$488 = 'GHG emissions calculations'!$H2951),
                    0),
              MATCH('GHG emissions calculations'!Q$6, 'Emission Factors'!$E$5:$P$5, 0)),
        ""),
    "")</f>
        <v/>
      </c>
      <c r="R2951" s="311" t="str">
        <f t="array" ref="R2951">IFERROR(
    IF(
        INDEX('Emission Factors'!$E$5:$R$488,
              MATCH(1,
                    ('Emission Factors'!$E$5:$E$488 = 'GHG emissions calculations'!$F2951) *
                    ('Emission Factors'!$H$5:$H$488 = 'GHG emissions calculations'!$H2951),
                    0),
              MATCH('GHG emissions calculations'!R$6, 'Emission Factors'!$E$5:$R$5, 0)) &lt;&gt; "",
        INDEX('Emission Factors'!$E$5:$R$488,
              MATCH(1,
                    ('Emission Factors'!$E$5:$E$488 = 'GHG emissions calculations'!$F2951) *
                    ('Emission Factors'!$H$5:$H$488 = 'GHG emissions calculations'!$H2951),
                    0),
              MATCH('GHG emissions calculations'!R$6, 'Emission Factors'!$E$5:$R$5, 0)),
        ""),
    "")</f>
        <v/>
      </c>
      <c r="S2951" s="312">
        <f t="shared" si="5"/>
        <v>0</v>
      </c>
      <c r="T2951" s="23"/>
    </row>
    <row r="2952" ht="15.75" customHeight="1" outlineLevel="2">
      <c r="A2952" s="23"/>
      <c r="B2952" s="71"/>
      <c r="C2952" s="71"/>
      <c r="D2952" s="71"/>
      <c r="E2952" s="314"/>
      <c r="F2952" s="316" t="str">
        <f>Lists!BB65</f>
        <v>Laptop - Middle East</v>
      </c>
      <c r="G2952" s="311" t="str">
        <f t="array" ref="G2952">XLOOKUP(1,('Emission Factors'!$E$5:$E$488='GHG emissions calculations'!$F2952)*('Emission Factors'!$H$5:$H$488='GHG emissions calculations'!$H2952),INDEX('Emission Factors'!$E$5:$T$488,0,MATCH('GHG emissions calculations'!G$2670,'Emission Factors'!$E$5:$T$5,0)),"",0)</f>
        <v/>
      </c>
      <c r="H2952" s="316" t="s">
        <v>237</v>
      </c>
      <c r="I2952" s="312" t="str">
        <f>IF(
    SUMIFS('Import data'!$L$25:$L$80,
           'Import data'!$J$25:$J$80, F2952,
           'Import data'!$G$25:$G$80, 'GHG emissions calculations'!$H2952,
           'Import data'!$I$25:$I$80,$E$2672) &lt;&gt; 0,
    SUMIFS('Import data'!$L$25:$L$80,
           'Import data'!$J$25:$J$80, F2952,
           'Import data'!$G$25:$G$80, 'GHG emissions calculations'!$H2952,
           'Import data'!$I$25:$I$80,$E$2672),
    ""
)</f>
        <v/>
      </c>
      <c r="J2952" s="311" t="str">
        <f t="array" ref="J2952">IF(
    XLOOKUP(F2952, 'Import data'!$J$26:$J$47, 'Import data'!$M$26:$M$47, "", 0) = "Please add the region-specific supplier emission factor or choose a different region available in the IAEG database.",
    "",
    XLOOKUP(F2952, 'Import data'!$J$26:$J$47, 'Import data'!$M$26:$M$47, "", 0)
)</f>
        <v/>
      </c>
      <c r="K2952" s="311" t="str">
        <f t="array" ref="K2952">IFERROR(
    XLOOKUP(F2952,
            _xlws.FILTER('Supplier Emission'!$G$55:$G$79,
                   ('Supplier Emission'!$D$55:$D$79=H2952) * ('Supplier Emission'!$F$55:$F$79=$E$2898)),
            _xlws.FILTER('Supplier Emission'!$I$55:$I$79,
                   ('Supplier Emission'!$D$55:$D$79=H2952) * ('Supplier Emission'!$F$55:$F$79=$E$2898)),
            ""),
    "")</f>
        <v/>
      </c>
      <c r="L2952" s="311" t="str">
        <f t="array" ref="L2952">IFERROR(
    XLOOKUP(F2952,
            _xlws.FILTER('Supplier Emission'!$G$55:$G$79,
                   ('Supplier Emission'!$D$55:$D$79=H2952) * ('Supplier Emission'!$F$55:$F$79=$E$2898)),
            _xlws.FILTER('Supplier Emission'!$J$55:$J$79,
                   ('Supplier Emission'!$D$55:$D$79=H2952) * ('Supplier Emission'!$F$55:$F$79=$E$2898)),
            ""),
    "")</f>
        <v/>
      </c>
      <c r="M2952" s="311" t="str">
        <f t="array" ref="M2952">IFERROR(
    XLOOKUP(F2952,
            _xlws.FILTER('Supplier Emission'!$G$55:$G$79,
                   ('Supplier Emission'!$D$55:$D$79=H2952) * ('Supplier Emission'!$F$55:$F$79=$E$2898)),
            _xlws.FILTER('Supplier Emission'!$M$55:$M$79,
                   ('Supplier Emission'!$D$55:$D$79=H2952) * ('Supplier Emission'!$F$55:$F$79=$E$2898)),
            ""),
    "")</f>
        <v/>
      </c>
      <c r="N2952" s="311" t="str">
        <f t="array" ref="N2952">IFERROR(
    XLOOKUP(F2952,
            _xlws.FILTER('Supplier Emission'!$G$55:$G$79,
                   ('Supplier Emission'!$D$55:$D$79=H2952) * ('Supplier Emission'!$F$55:$F$79=$E$2898)),
            _xlws.FILTER('Supplier Emission'!$H$55:$H$79,
                   ('Supplier Emission'!$D$55:$D$79=H2952) * ('Supplier Emission'!$F$55:$F$79=$E$2898)),
            ""),
    "")</f>
        <v/>
      </c>
      <c r="O2952" s="311" t="str">
        <f t="array" ref="O2952">XLOOKUP(1,('Emission Factors'!$E$5:$E$488='GHG emissions calculations'!$F2952)*('Emission Factors'!$H$5:$H$488='GHG emissions calculations'!$H2952),INDEX('Emission Factors'!$E$5:$T$488,0,MATCH('GHG emissions calculations'!O$6,'Emission Factors'!$E$5:$T$5,0)),"",0)</f>
        <v/>
      </c>
      <c r="P2952" s="313" t="str">
        <f t="array" ref="P2952">IFERROR(
    INDEX('Emission Factors'!$E$5:$P$488,
          MATCH(1,
                ('Emission Factors'!$E$5:$E$488 = 'GHG emissions calculations'!$F2952) *
                ('Emission Factors'!$H$5:$H$488 = 'GHG emissions calculations'!$H2952),
                0),
          MATCH('GHG emissions calculations'!P$6,'Emission Factors'!$E$5:$P$5,0)),
    "")</f>
        <v/>
      </c>
      <c r="Q2952" s="311" t="str">
        <f t="array" ref="Q2952">IFERROR(
    IF(
        INDEX('Emission Factors'!$E$5:$P$488,
              MATCH(1,
                    ('Emission Factors'!$E$5:$E$488 = 'GHG emissions calculations'!$F2952) *
                    ('Emission Factors'!$H$5:$H$488 = 'GHG emissions calculations'!$H2952),
                    0),
              MATCH('GHG emissions calculations'!Q$6, 'Emission Factors'!$E$5:$P$5, 0)) &lt;&gt; "",
        INDEX('Emission Factors'!$E$5:$P$488,
              MATCH(1,
                    ('Emission Factors'!$E$5:$E$488 = 'GHG emissions calculations'!$F2952) *
                    ('Emission Factors'!$H$5:$H$488 = 'GHG emissions calculations'!$H2952),
                    0),
              MATCH('GHG emissions calculations'!Q$6, 'Emission Factors'!$E$5:$P$5, 0)),
        ""),
    "")</f>
        <v/>
      </c>
      <c r="R2952" s="311" t="str">
        <f t="array" ref="R2952">IFERROR(
    IF(
        INDEX('Emission Factors'!$E$5:$R$488,
              MATCH(1,
                    ('Emission Factors'!$E$5:$E$488 = 'GHG emissions calculations'!$F2952) *
                    ('Emission Factors'!$H$5:$H$488 = 'GHG emissions calculations'!$H2952),
                    0),
              MATCH('GHG emissions calculations'!R$6, 'Emission Factors'!$E$5:$R$5, 0)) &lt;&gt; "",
        INDEX('Emission Factors'!$E$5:$R$488,
              MATCH(1,
                    ('Emission Factors'!$E$5:$E$488 = 'GHG emissions calculations'!$F2952) *
                    ('Emission Factors'!$H$5:$H$488 = 'GHG emissions calculations'!$H2952),
                    0),
              MATCH('GHG emissions calculations'!R$6, 'Emission Factors'!$E$5:$R$5, 0)),
        ""),
    "")</f>
        <v/>
      </c>
      <c r="S2952" s="312">
        <f t="shared" si="5"/>
        <v>0</v>
      </c>
      <c r="T2952" s="23"/>
    </row>
    <row r="2953" ht="15.75" customHeight="1" outlineLevel="2">
      <c r="A2953" s="23"/>
      <c r="B2953" s="71"/>
      <c r="C2953" s="71"/>
      <c r="D2953" s="71"/>
      <c r="E2953" s="314"/>
      <c r="F2953" s="316" t="str">
        <f>Lists!BB64</f>
        <v>Laptop - Oceania</v>
      </c>
      <c r="G2953" s="311" t="str">
        <f t="array" ref="G2953">XLOOKUP(1,('Emission Factors'!$E$5:$E$488='GHG emissions calculations'!$F2953)*('Emission Factors'!$H$5:$H$488='GHG emissions calculations'!$H2953),INDEX('Emission Factors'!$E$5:$T$488,0,MATCH('GHG emissions calculations'!G$2670,'Emission Factors'!$E$5:$T$5,0)),"",0)</f>
        <v/>
      </c>
      <c r="H2953" s="316" t="s">
        <v>237</v>
      </c>
      <c r="I2953" s="312" t="str">
        <f>IF(
    SUMIFS('Import data'!$L$25:$L$80,
           'Import data'!$J$25:$J$80, F2953,
           'Import data'!$G$25:$G$80, 'GHG emissions calculations'!$H2953,
           'Import data'!$I$25:$I$80,$E$2672) &lt;&gt; 0,
    SUMIFS('Import data'!$L$25:$L$80,
           'Import data'!$J$25:$J$80, F2953,
           'Import data'!$G$25:$G$80, 'GHG emissions calculations'!$H2953,
           'Import data'!$I$25:$I$80,$E$2672),
    ""
)</f>
        <v/>
      </c>
      <c r="J2953" s="311" t="str">
        <f t="array" ref="J2953">IF(
    XLOOKUP(F2953, 'Import data'!$J$26:$J$47, 'Import data'!$M$26:$M$47, "", 0) = "Please add the region-specific supplier emission factor or choose a different region available in the IAEG database.",
    "",
    XLOOKUP(F2953, 'Import data'!$J$26:$J$47, 'Import data'!$M$26:$M$47, "", 0)
)</f>
        <v/>
      </c>
      <c r="K2953" s="311" t="str">
        <f t="array" ref="K2953">IFERROR(
    XLOOKUP(F2953,
            _xlws.FILTER('Supplier Emission'!$G$55:$G$79,
                   ('Supplier Emission'!$D$55:$D$79=H2953) * ('Supplier Emission'!$F$55:$F$79=$E$2898)),
            _xlws.FILTER('Supplier Emission'!$I$55:$I$79,
                   ('Supplier Emission'!$D$55:$D$79=H2953) * ('Supplier Emission'!$F$55:$F$79=$E$2898)),
            ""),
    "")</f>
        <v/>
      </c>
      <c r="L2953" s="311" t="str">
        <f t="array" ref="L2953">IFERROR(
    XLOOKUP(F2953,
            _xlws.FILTER('Supplier Emission'!$G$55:$G$79,
                   ('Supplier Emission'!$D$55:$D$79=H2953) * ('Supplier Emission'!$F$55:$F$79=$E$2898)),
            _xlws.FILTER('Supplier Emission'!$J$55:$J$79,
                   ('Supplier Emission'!$D$55:$D$79=H2953) * ('Supplier Emission'!$F$55:$F$79=$E$2898)),
            ""),
    "")</f>
        <v/>
      </c>
      <c r="M2953" s="311" t="str">
        <f t="array" ref="M2953">IFERROR(
    XLOOKUP(F2953,
            _xlws.FILTER('Supplier Emission'!$G$55:$G$79,
                   ('Supplier Emission'!$D$55:$D$79=H2953) * ('Supplier Emission'!$F$55:$F$79=$E$2898)),
            _xlws.FILTER('Supplier Emission'!$M$55:$M$79,
                   ('Supplier Emission'!$D$55:$D$79=H2953) * ('Supplier Emission'!$F$55:$F$79=$E$2898)),
            ""),
    "")</f>
        <v/>
      </c>
      <c r="N2953" s="311" t="str">
        <f t="array" ref="N2953">IFERROR(
    XLOOKUP(F2953,
            _xlws.FILTER('Supplier Emission'!$G$55:$G$79,
                   ('Supplier Emission'!$D$55:$D$79=H2953) * ('Supplier Emission'!$F$55:$F$79=$E$2898)),
            _xlws.FILTER('Supplier Emission'!$H$55:$H$79,
                   ('Supplier Emission'!$D$55:$D$79=H2953) * ('Supplier Emission'!$F$55:$F$79=$E$2898)),
            ""),
    "")</f>
        <v/>
      </c>
      <c r="O2953" s="311" t="str">
        <f t="array" ref="O2953">XLOOKUP(1,('Emission Factors'!$E$5:$E$488='GHG emissions calculations'!$F2953)*('Emission Factors'!$H$5:$H$488='GHG emissions calculations'!$H2953),INDEX('Emission Factors'!$E$5:$T$488,0,MATCH('GHG emissions calculations'!O$6,'Emission Factors'!$E$5:$T$5,0)),"",0)</f>
        <v/>
      </c>
      <c r="P2953" s="313" t="str">
        <f t="array" ref="P2953">IFERROR(
    INDEX('Emission Factors'!$E$5:$P$488,
          MATCH(1,
                ('Emission Factors'!$E$5:$E$488 = 'GHG emissions calculations'!$F2953) *
                ('Emission Factors'!$H$5:$H$488 = 'GHG emissions calculations'!$H2953),
                0),
          MATCH('GHG emissions calculations'!P$6,'Emission Factors'!$E$5:$P$5,0)),
    "")</f>
        <v/>
      </c>
      <c r="Q2953" s="311" t="str">
        <f t="array" ref="Q2953">IFERROR(
    IF(
        INDEX('Emission Factors'!$E$5:$P$488,
              MATCH(1,
                    ('Emission Factors'!$E$5:$E$488 = 'GHG emissions calculations'!$F2953) *
                    ('Emission Factors'!$H$5:$H$488 = 'GHG emissions calculations'!$H2953),
                    0),
              MATCH('GHG emissions calculations'!Q$6, 'Emission Factors'!$E$5:$P$5, 0)) &lt;&gt; "",
        INDEX('Emission Factors'!$E$5:$P$488,
              MATCH(1,
                    ('Emission Factors'!$E$5:$E$488 = 'GHG emissions calculations'!$F2953) *
                    ('Emission Factors'!$H$5:$H$488 = 'GHG emissions calculations'!$H2953),
                    0),
              MATCH('GHG emissions calculations'!Q$6, 'Emission Factors'!$E$5:$P$5, 0)),
        ""),
    "")</f>
        <v/>
      </c>
      <c r="R2953" s="311" t="str">
        <f t="array" ref="R2953">IFERROR(
    IF(
        INDEX('Emission Factors'!$E$5:$R$488,
              MATCH(1,
                    ('Emission Factors'!$E$5:$E$488 = 'GHG emissions calculations'!$F2953) *
                    ('Emission Factors'!$H$5:$H$488 = 'GHG emissions calculations'!$H2953),
                    0),
              MATCH('GHG emissions calculations'!R$6, 'Emission Factors'!$E$5:$R$5, 0)) &lt;&gt; "",
        INDEX('Emission Factors'!$E$5:$R$488,
              MATCH(1,
                    ('Emission Factors'!$E$5:$E$488 = 'GHG emissions calculations'!$F2953) *
                    ('Emission Factors'!$H$5:$H$488 = 'GHG emissions calculations'!$H2953),
                    0),
              MATCH('GHG emissions calculations'!R$6, 'Emission Factors'!$E$5:$R$5, 0)),
        ""),
    "")</f>
        <v/>
      </c>
      <c r="S2953" s="312">
        <f t="shared" si="5"/>
        <v>0</v>
      </c>
      <c r="T2953" s="23"/>
    </row>
    <row r="2954" ht="15.75" customHeight="1" outlineLevel="2">
      <c r="A2954" s="23"/>
      <c r="B2954" s="71"/>
      <c r="C2954" s="71"/>
      <c r="D2954" s="71"/>
      <c r="E2954" s="314"/>
      <c r="F2954" s="316" t="str">
        <f>Lists!BA41</f>
        <v>Light-duty vehicles and mobile machinery  - Africa</v>
      </c>
      <c r="G2954" s="311" t="str">
        <f t="array" ref="G2954">XLOOKUP(1,('Emission Factors'!$E$5:$E$488='GHG emissions calculations'!$F2954)*('Emission Factors'!$H$5:$H$488='GHG emissions calculations'!$H2954),INDEX('Emission Factors'!$E$5:$T$488,0,MATCH('GHG emissions calculations'!G$2670,'Emission Factors'!$E$5:$T$5,0)),"",0)</f>
        <v/>
      </c>
      <c r="H2954" s="316" t="s">
        <v>238</v>
      </c>
      <c r="I2954" s="312" t="str">
        <f>IF(
    SUMIFS('Import data'!$L$25:$L$80,
           'Import data'!$J$25:$J$80, F2954,
           'Import data'!$G$25:$G$80, 'GHG emissions calculations'!$H2954,
           'Import data'!$I$25:$I$80,$E$2672) &lt;&gt; 0,
    SUMIFS('Import data'!$L$25:$L$80,
           'Import data'!$J$25:$J$80, F2954,
           'Import data'!$G$25:$G$80, 'GHG emissions calculations'!$H2954,
           'Import data'!$I$25:$I$80,$E$2672),
    ""
)</f>
        <v/>
      </c>
      <c r="J2954" s="311" t="str">
        <f t="array" ref="J2954">IF(
    XLOOKUP(F2954, 'Import data'!$J$26:$J$47, 'Import data'!$M$26:$M$47, "", 0) = "Please add the region-specific supplier emission factor or choose a different region available in the IAEG database.",
    "",
    XLOOKUP(F2954, 'Import data'!$J$26:$J$47, 'Import data'!$M$26:$M$47, "", 0)
)</f>
        <v/>
      </c>
      <c r="K2954" s="311" t="str">
        <f t="array" ref="K2954">IFERROR(
    XLOOKUP(F2954,
            _xlws.FILTER('Supplier Emission'!$G$55:$G$79,
                   ('Supplier Emission'!$D$55:$D$79=H2954) * ('Supplier Emission'!$F$55:$F$79=$E$2898)),
            _xlws.FILTER('Supplier Emission'!$I$55:$I$79,
                   ('Supplier Emission'!$D$55:$D$79=H2954) * ('Supplier Emission'!$F$55:$F$79=$E$2898)),
            ""),
    "")</f>
        <v/>
      </c>
      <c r="L2954" s="311" t="str">
        <f t="array" ref="L2954">IFERROR(
    XLOOKUP(F2954,
            _xlws.FILTER('Supplier Emission'!$G$55:$G$79,
                   ('Supplier Emission'!$D$55:$D$79=H2954) * ('Supplier Emission'!$F$55:$F$79=$E$2898)),
            _xlws.FILTER('Supplier Emission'!$J$55:$J$79,
                   ('Supplier Emission'!$D$55:$D$79=H2954) * ('Supplier Emission'!$F$55:$F$79=$E$2898)),
            ""),
    "")</f>
        <v/>
      </c>
      <c r="M2954" s="311" t="str">
        <f t="array" ref="M2954">IFERROR(
    XLOOKUP(F2954,
            _xlws.FILTER('Supplier Emission'!$G$55:$G$79,
                   ('Supplier Emission'!$D$55:$D$79=H2954) * ('Supplier Emission'!$F$55:$F$79=$E$2898)),
            _xlws.FILTER('Supplier Emission'!$M$55:$M$79,
                   ('Supplier Emission'!$D$55:$D$79=H2954) * ('Supplier Emission'!$F$55:$F$79=$E$2898)),
            ""),
    "")</f>
        <v/>
      </c>
      <c r="N2954" s="311" t="str">
        <f t="array" ref="N2954">IFERROR(
    XLOOKUP(F2954,
            _xlws.FILTER('Supplier Emission'!$G$55:$G$79,
                   ('Supplier Emission'!$D$55:$D$79=H2954) * ('Supplier Emission'!$F$55:$F$79=$E$2898)),
            _xlws.FILTER('Supplier Emission'!$H$55:$H$79,
                   ('Supplier Emission'!$D$55:$D$79=H2954) * ('Supplier Emission'!$F$55:$F$79=$E$2898)),
            ""),
    "")</f>
        <v/>
      </c>
      <c r="O2954" s="311" t="str">
        <f t="array" ref="O2954">XLOOKUP(1,('Emission Factors'!$E$5:$E$488='GHG emissions calculations'!$F2954)*('Emission Factors'!$H$5:$H$488='GHG emissions calculations'!$H2954),INDEX('Emission Factors'!$E$5:$T$488,0,MATCH('GHG emissions calculations'!O$6,'Emission Factors'!$E$5:$T$5,0)),"",0)</f>
        <v/>
      </c>
      <c r="P2954" s="313" t="str">
        <f t="array" ref="P2954">IFERROR(
    INDEX('Emission Factors'!$E$5:$P$488,
          MATCH(1,
                ('Emission Factors'!$E$5:$E$488 = 'GHG emissions calculations'!$F2954) *
                ('Emission Factors'!$H$5:$H$488 = 'GHG emissions calculations'!$H2954),
                0),
          MATCH('GHG emissions calculations'!P$6,'Emission Factors'!$E$5:$P$5,0)),
    "")</f>
        <v/>
      </c>
      <c r="Q2954" s="311" t="str">
        <f t="array" ref="Q2954">IFERROR(
    IF(
        INDEX('Emission Factors'!$E$5:$P$488,
              MATCH(1,
                    ('Emission Factors'!$E$5:$E$488 = 'GHG emissions calculations'!$F2954) *
                    ('Emission Factors'!$H$5:$H$488 = 'GHG emissions calculations'!$H2954),
                    0),
              MATCH('GHG emissions calculations'!Q$6, 'Emission Factors'!$E$5:$P$5, 0)) &lt;&gt; "",
        INDEX('Emission Factors'!$E$5:$P$488,
              MATCH(1,
                    ('Emission Factors'!$E$5:$E$488 = 'GHG emissions calculations'!$F2954) *
                    ('Emission Factors'!$H$5:$H$488 = 'GHG emissions calculations'!$H2954),
                    0),
              MATCH('GHG emissions calculations'!Q$6, 'Emission Factors'!$E$5:$P$5, 0)),
        ""),
    "")</f>
        <v/>
      </c>
      <c r="R2954" s="311" t="str">
        <f t="array" ref="R2954">IFERROR(
    IF(
        INDEX('Emission Factors'!$E$5:$R$488,
              MATCH(1,
                    ('Emission Factors'!$E$5:$E$488 = 'GHG emissions calculations'!$F2954) *
                    ('Emission Factors'!$H$5:$H$488 = 'GHG emissions calculations'!$H2954),
                    0),
              MATCH('GHG emissions calculations'!R$6, 'Emission Factors'!$E$5:$R$5, 0)) &lt;&gt; "",
        INDEX('Emission Factors'!$E$5:$R$488,
              MATCH(1,
                    ('Emission Factors'!$E$5:$E$488 = 'GHG emissions calculations'!$F2954) *
                    ('Emission Factors'!$H$5:$H$488 = 'GHG emissions calculations'!$H2954),
                    0),
              MATCH('GHG emissions calculations'!R$6, 'Emission Factors'!$E$5:$R$5, 0)),
        ""),
    "")</f>
        <v/>
      </c>
      <c r="S2954" s="312">
        <f t="shared" si="5"/>
        <v>0</v>
      </c>
      <c r="T2954" s="23"/>
    </row>
    <row r="2955" ht="15.75" customHeight="1" outlineLevel="2">
      <c r="A2955" s="23"/>
      <c r="B2955" s="71"/>
      <c r="C2955" s="71"/>
      <c r="D2955" s="71"/>
      <c r="E2955" s="314"/>
      <c r="F2955" s="316" t="str">
        <f>Lists!BA39</f>
        <v>Light-duty vehicles and mobile machinery  - America</v>
      </c>
      <c r="G2955" s="311">
        <f t="array" ref="G2955">XLOOKUP(1,('Emission Factors'!$E$5:$E$488='GHG emissions calculations'!$F2955)*('Emission Factors'!$H$5:$H$488='GHG emissions calculations'!$H2955),INDEX('Emission Factors'!$E$5:$T$488,0,MATCH('GHG emissions calculations'!G$2670,'Emission Factors'!$E$5:$T$5,0)),"",0)</f>
        <v>3</v>
      </c>
      <c r="H2955" s="316" t="s">
        <v>238</v>
      </c>
      <c r="I2955" s="312" t="str">
        <f>IF(
    SUMIFS('Import data'!$L$25:$L$80,
           'Import data'!$J$25:$J$80, F2955,
           'Import data'!$G$25:$G$80, 'GHG emissions calculations'!$H2955,
           'Import data'!$I$25:$I$80,$E$2672) &lt;&gt; 0,
    SUMIFS('Import data'!$L$25:$L$80,
           'Import data'!$J$25:$J$80, F2955,
           'Import data'!$G$25:$G$80, 'GHG emissions calculations'!$H2955,
           'Import data'!$I$25:$I$80,$E$2672),
    ""
)</f>
        <v/>
      </c>
      <c r="J2955" s="311" t="str">
        <f t="array" ref="J2955">IF(
    XLOOKUP(F2955, 'Import data'!$J$26:$J$47, 'Import data'!$M$26:$M$47, "", 0) = "Please add the region-specific supplier emission factor or choose a different region available in the IAEG database.",
    "",
    XLOOKUP(F2955, 'Import data'!$J$26:$J$47, 'Import data'!$M$26:$M$47, "", 0)
)</f>
        <v/>
      </c>
      <c r="K2955" s="311" t="str">
        <f t="array" ref="K2955">IFERROR(
    XLOOKUP(F2955,
            _xlws.FILTER('Supplier Emission'!$G$55:$G$79,
                   ('Supplier Emission'!$D$55:$D$79=H2955) * ('Supplier Emission'!$F$55:$F$79=$E$2898)),
            _xlws.FILTER('Supplier Emission'!$I$55:$I$79,
                   ('Supplier Emission'!$D$55:$D$79=H2955) * ('Supplier Emission'!$F$55:$F$79=$E$2898)),
            ""),
    "")</f>
        <v/>
      </c>
      <c r="L2955" s="311" t="str">
        <f t="array" ref="L2955">IFERROR(
    XLOOKUP(F2955,
            _xlws.FILTER('Supplier Emission'!$G$55:$G$79,
                   ('Supplier Emission'!$D$55:$D$79=H2955) * ('Supplier Emission'!$F$55:$F$79=$E$2898)),
            _xlws.FILTER('Supplier Emission'!$J$55:$J$79,
                   ('Supplier Emission'!$D$55:$D$79=H2955) * ('Supplier Emission'!$F$55:$F$79=$E$2898)),
            ""),
    "")</f>
        <v/>
      </c>
      <c r="M2955" s="311" t="str">
        <f t="array" ref="M2955">IFERROR(
    XLOOKUP(F2955,
            _xlws.FILTER('Supplier Emission'!$G$55:$G$79,
                   ('Supplier Emission'!$D$55:$D$79=H2955) * ('Supplier Emission'!$F$55:$F$79=$E$2898)),
            _xlws.FILTER('Supplier Emission'!$M$55:$M$79,
                   ('Supplier Emission'!$D$55:$D$79=H2955) * ('Supplier Emission'!$F$55:$F$79=$E$2898)),
            ""),
    "")</f>
        <v/>
      </c>
      <c r="N2955" s="311" t="str">
        <f t="array" ref="N2955">IFERROR(
    XLOOKUP(F2955,
            _xlws.FILTER('Supplier Emission'!$G$55:$G$79,
                   ('Supplier Emission'!$D$55:$D$79=H2955) * ('Supplier Emission'!$F$55:$F$79=$E$2898)),
            _xlws.FILTER('Supplier Emission'!$H$55:$H$79,
                   ('Supplier Emission'!$D$55:$D$79=H2955) * ('Supplier Emission'!$F$55:$F$79=$E$2898)),
            ""),
    "")</f>
        <v/>
      </c>
      <c r="O2955" s="311" t="str">
        <f t="array" ref="O2955">XLOOKUP(1,('Emission Factors'!$E$5:$E$488='GHG emissions calculations'!$F2955)*('Emission Factors'!$H$5:$H$488='GHG emissions calculations'!$H2955),INDEX('Emission Factors'!$E$5:$T$488,0,MATCH('GHG emissions calculations'!O$6,'Emission Factors'!$E$5:$T$5,0)),"",0)</f>
        <v>Light truck and utility vehicle manufacturing</v>
      </c>
      <c r="P2955" s="313">
        <f t="array" ref="P2955">IFERROR(
    INDEX('Emission Factors'!$E$5:$P$488,
          MATCH(1,
                ('Emission Factors'!$E$5:$E$488 = 'GHG emissions calculations'!$F2955) *
                ('Emission Factors'!$H$5:$H$488 = 'GHG emissions calculations'!$H2955),
                0),
          MATCH('GHG emissions calculations'!P$6,'Emission Factors'!$E$5:$P$5,0)),
    "")</f>
        <v>268</v>
      </c>
      <c r="Q2955" s="311" t="str">
        <f t="array" ref="Q2955">IFERROR(
    IF(
        INDEX('Emission Factors'!$E$5:$P$488,
              MATCH(1,
                    ('Emission Factors'!$E$5:$E$488 = 'GHG emissions calculations'!$F2955) *
                    ('Emission Factors'!$H$5:$H$488 = 'GHG emissions calculations'!$H2955),
                    0),
              MATCH('GHG emissions calculations'!Q$6, 'Emission Factors'!$E$5:$P$5, 0)) &lt;&gt; "",
        INDEX('Emission Factors'!$E$5:$P$488,
              MATCH(1,
                    ('Emission Factors'!$E$5:$E$488 = 'GHG emissions calculations'!$F2955) *
                    ('Emission Factors'!$H$5:$H$488 = 'GHG emissions calculations'!$H2955),
                    0),
              MATCH('GHG emissions calculations'!Q$6, 'Emission Factors'!$E$5:$P$5, 0)),
        ""),
    "")</f>
        <v>kgCO2e / k€</v>
      </c>
      <c r="R2955" s="311" t="str">
        <f t="array" ref="R2955">IFERROR(
    IF(
        INDEX('Emission Factors'!$E$5:$R$488,
              MATCH(1,
                    ('Emission Factors'!$E$5:$E$488 = 'GHG emissions calculations'!$F2955) *
                    ('Emission Factors'!$H$5:$H$488 = 'GHG emissions calculations'!$H2955),
                    0),
              MATCH('GHG emissions calculations'!R$6, 'Emission Factors'!$E$5:$R$5, 0)) &lt;&gt; "",
        INDEX('Emission Factors'!$E$5:$R$488,
              MATCH(1,
                    ('Emission Factors'!$E$5:$E$488 = 'GHG emissions calculations'!$F2955) *
                    ('Emission Factors'!$H$5:$H$488 = 'GHG emissions calculations'!$H2955),
                    0),
              MATCH('GHG emissions calculations'!R$6, 'Emission Factors'!$E$5:$R$5, 0)),
        ""),
    "")</f>
        <v>America</v>
      </c>
      <c r="S2955" s="312">
        <f t="shared" si="5"/>
        <v>0</v>
      </c>
      <c r="T2955" s="23"/>
    </row>
    <row r="2956" ht="15.75" customHeight="1" outlineLevel="2">
      <c r="A2956" s="23"/>
      <c r="B2956" s="71"/>
      <c r="C2956" s="71"/>
      <c r="D2956" s="71"/>
      <c r="E2956" s="314"/>
      <c r="F2956" s="316" t="str">
        <f>Lists!BA42</f>
        <v>Light-duty vehicles and mobile machinery  - Asia</v>
      </c>
      <c r="G2956" s="311" t="str">
        <f t="array" ref="G2956">XLOOKUP(1,('Emission Factors'!$E$5:$E$488='GHG emissions calculations'!$F2956)*('Emission Factors'!$H$5:$H$488='GHG emissions calculations'!$H2956),INDEX('Emission Factors'!$E$5:$T$488,0,MATCH('GHG emissions calculations'!G$2670,'Emission Factors'!$E$5:$T$5,0)),"",0)</f>
        <v/>
      </c>
      <c r="H2956" s="316" t="s">
        <v>238</v>
      </c>
      <c r="I2956" s="312" t="str">
        <f>IF(
    SUMIFS('Import data'!$L$25:$L$80,
           'Import data'!$J$25:$J$80, F2956,
           'Import data'!$G$25:$G$80, 'GHG emissions calculations'!$H2956,
           'Import data'!$I$25:$I$80,$E$2672) &lt;&gt; 0,
    SUMIFS('Import data'!$L$25:$L$80,
           'Import data'!$J$25:$J$80, F2956,
           'Import data'!$G$25:$G$80, 'GHG emissions calculations'!$H2956,
           'Import data'!$I$25:$I$80,$E$2672),
    ""
)</f>
        <v/>
      </c>
      <c r="J2956" s="311" t="str">
        <f t="array" ref="J2956">IF(
    XLOOKUP(F2956, 'Import data'!$J$26:$J$47, 'Import data'!$M$26:$M$47, "", 0) = "Please add the region-specific supplier emission factor or choose a different region available in the IAEG database.",
    "",
    XLOOKUP(F2956, 'Import data'!$J$26:$J$47, 'Import data'!$M$26:$M$47, "", 0)
)</f>
        <v/>
      </c>
      <c r="K2956" s="311" t="str">
        <f t="array" ref="K2956">IFERROR(
    XLOOKUP(F2956,
            _xlws.FILTER('Supplier Emission'!$G$55:$G$79,
                   ('Supplier Emission'!$D$55:$D$79=H2956) * ('Supplier Emission'!$F$55:$F$79=$E$2898)),
            _xlws.FILTER('Supplier Emission'!$I$55:$I$79,
                   ('Supplier Emission'!$D$55:$D$79=H2956) * ('Supplier Emission'!$F$55:$F$79=$E$2898)),
            ""),
    "")</f>
        <v/>
      </c>
      <c r="L2956" s="311" t="str">
        <f t="array" ref="L2956">IFERROR(
    XLOOKUP(F2956,
            _xlws.FILTER('Supplier Emission'!$G$55:$G$79,
                   ('Supplier Emission'!$D$55:$D$79=H2956) * ('Supplier Emission'!$F$55:$F$79=$E$2898)),
            _xlws.FILTER('Supplier Emission'!$J$55:$J$79,
                   ('Supplier Emission'!$D$55:$D$79=H2956) * ('Supplier Emission'!$F$55:$F$79=$E$2898)),
            ""),
    "")</f>
        <v/>
      </c>
      <c r="M2956" s="311" t="str">
        <f t="array" ref="M2956">IFERROR(
    XLOOKUP(F2956,
            _xlws.FILTER('Supplier Emission'!$G$55:$G$79,
                   ('Supplier Emission'!$D$55:$D$79=H2956) * ('Supplier Emission'!$F$55:$F$79=$E$2898)),
            _xlws.FILTER('Supplier Emission'!$M$55:$M$79,
                   ('Supplier Emission'!$D$55:$D$79=H2956) * ('Supplier Emission'!$F$55:$F$79=$E$2898)),
            ""),
    "")</f>
        <v/>
      </c>
      <c r="N2956" s="311" t="str">
        <f t="array" ref="N2956">IFERROR(
    XLOOKUP(F2956,
            _xlws.FILTER('Supplier Emission'!$G$55:$G$79,
                   ('Supplier Emission'!$D$55:$D$79=H2956) * ('Supplier Emission'!$F$55:$F$79=$E$2898)),
            _xlws.FILTER('Supplier Emission'!$H$55:$H$79,
                   ('Supplier Emission'!$D$55:$D$79=H2956) * ('Supplier Emission'!$F$55:$F$79=$E$2898)),
            ""),
    "")</f>
        <v/>
      </c>
      <c r="O2956" s="311" t="str">
        <f t="array" ref="O2956">XLOOKUP(1,('Emission Factors'!$E$5:$E$488='GHG emissions calculations'!$F2956)*('Emission Factors'!$H$5:$H$488='GHG emissions calculations'!$H2956),INDEX('Emission Factors'!$E$5:$T$488,0,MATCH('GHG emissions calculations'!O$6,'Emission Factors'!$E$5:$T$5,0)),"",0)</f>
        <v/>
      </c>
      <c r="P2956" s="313" t="str">
        <f t="array" ref="P2956">IFERROR(
    INDEX('Emission Factors'!$E$5:$P$488,
          MATCH(1,
                ('Emission Factors'!$E$5:$E$488 = 'GHG emissions calculations'!$F2956) *
                ('Emission Factors'!$H$5:$H$488 = 'GHG emissions calculations'!$H2956),
                0),
          MATCH('GHG emissions calculations'!P$6,'Emission Factors'!$E$5:$P$5,0)),
    "")</f>
        <v/>
      </c>
      <c r="Q2956" s="311" t="str">
        <f t="array" ref="Q2956">IFERROR(
    IF(
        INDEX('Emission Factors'!$E$5:$P$488,
              MATCH(1,
                    ('Emission Factors'!$E$5:$E$488 = 'GHG emissions calculations'!$F2956) *
                    ('Emission Factors'!$H$5:$H$488 = 'GHG emissions calculations'!$H2956),
                    0),
              MATCH('GHG emissions calculations'!Q$6, 'Emission Factors'!$E$5:$P$5, 0)) &lt;&gt; "",
        INDEX('Emission Factors'!$E$5:$P$488,
              MATCH(1,
                    ('Emission Factors'!$E$5:$E$488 = 'GHG emissions calculations'!$F2956) *
                    ('Emission Factors'!$H$5:$H$488 = 'GHG emissions calculations'!$H2956),
                    0),
              MATCH('GHG emissions calculations'!Q$6, 'Emission Factors'!$E$5:$P$5, 0)),
        ""),
    "")</f>
        <v/>
      </c>
      <c r="R2956" s="311" t="str">
        <f t="array" ref="R2956">IFERROR(
    IF(
        INDEX('Emission Factors'!$E$5:$R$488,
              MATCH(1,
                    ('Emission Factors'!$E$5:$E$488 = 'GHG emissions calculations'!$F2956) *
                    ('Emission Factors'!$H$5:$H$488 = 'GHG emissions calculations'!$H2956),
                    0),
              MATCH('GHG emissions calculations'!R$6, 'Emission Factors'!$E$5:$R$5, 0)) &lt;&gt; "",
        INDEX('Emission Factors'!$E$5:$R$488,
              MATCH(1,
                    ('Emission Factors'!$E$5:$E$488 = 'GHG emissions calculations'!$F2956) *
                    ('Emission Factors'!$H$5:$H$488 = 'GHG emissions calculations'!$H2956),
                    0),
              MATCH('GHG emissions calculations'!R$6, 'Emission Factors'!$E$5:$R$5, 0)),
        ""),
    "")</f>
        <v/>
      </c>
      <c r="S2956" s="312">
        <f t="shared" si="5"/>
        <v>0</v>
      </c>
      <c r="T2956" s="23"/>
    </row>
    <row r="2957" ht="15.75" customHeight="1" outlineLevel="2">
      <c r="A2957" s="23"/>
      <c r="B2957" s="71"/>
      <c r="C2957" s="71"/>
      <c r="D2957" s="71"/>
      <c r="E2957" s="314"/>
      <c r="F2957" s="316" t="str">
        <f>Lists!BA40</f>
        <v>Light-duty vehicles and mobile machinery  - Europe</v>
      </c>
      <c r="G2957" s="311" t="str">
        <f t="array" ref="G2957">XLOOKUP(1,('Emission Factors'!$E$5:$E$488='GHG emissions calculations'!$F2957)*('Emission Factors'!$H$5:$H$488='GHG emissions calculations'!$H2957),INDEX('Emission Factors'!$E$5:$T$488,0,MATCH('GHG emissions calculations'!G$2670,'Emission Factors'!$E$5:$T$5,0)),"",0)</f>
        <v/>
      </c>
      <c r="H2957" s="316" t="s">
        <v>238</v>
      </c>
      <c r="I2957" s="312" t="str">
        <f>IF(
    SUMIFS('Import data'!$L$25:$L$80,
           'Import data'!$J$25:$J$80, F2957,
           'Import data'!$G$25:$G$80, 'GHG emissions calculations'!$H2957,
           'Import data'!$I$25:$I$80,$E$2672) &lt;&gt; 0,
    SUMIFS('Import data'!$L$25:$L$80,
           'Import data'!$J$25:$J$80, F2957,
           'Import data'!$G$25:$G$80, 'GHG emissions calculations'!$H2957,
           'Import data'!$I$25:$I$80,$E$2672),
    ""
)</f>
        <v/>
      </c>
      <c r="J2957" s="311" t="str">
        <f t="array" ref="J2957">IF(
    XLOOKUP(F2957, 'Import data'!$J$26:$J$47, 'Import data'!$M$26:$M$47, "", 0) = "Please add the region-specific supplier emission factor or choose a different region available in the IAEG database.",
    "",
    XLOOKUP(F2957, 'Import data'!$J$26:$J$47, 'Import data'!$M$26:$M$47, "", 0)
)</f>
        <v/>
      </c>
      <c r="K2957" s="311" t="str">
        <f t="array" ref="K2957">IFERROR(
    XLOOKUP(F2957,
            _xlws.FILTER('Supplier Emission'!$G$55:$G$79,
                   ('Supplier Emission'!$D$55:$D$79=H2957) * ('Supplier Emission'!$F$55:$F$79=$E$2898)),
            _xlws.FILTER('Supplier Emission'!$I$55:$I$79,
                   ('Supplier Emission'!$D$55:$D$79=H2957) * ('Supplier Emission'!$F$55:$F$79=$E$2898)),
            ""),
    "")</f>
        <v/>
      </c>
      <c r="L2957" s="311" t="str">
        <f t="array" ref="L2957">IFERROR(
    XLOOKUP(F2957,
            _xlws.FILTER('Supplier Emission'!$G$55:$G$79,
                   ('Supplier Emission'!$D$55:$D$79=H2957) * ('Supplier Emission'!$F$55:$F$79=$E$2898)),
            _xlws.FILTER('Supplier Emission'!$J$55:$J$79,
                   ('Supplier Emission'!$D$55:$D$79=H2957) * ('Supplier Emission'!$F$55:$F$79=$E$2898)),
            ""),
    "")</f>
        <v/>
      </c>
      <c r="M2957" s="311" t="str">
        <f t="array" ref="M2957">IFERROR(
    XLOOKUP(F2957,
            _xlws.FILTER('Supplier Emission'!$G$55:$G$79,
                   ('Supplier Emission'!$D$55:$D$79=H2957) * ('Supplier Emission'!$F$55:$F$79=$E$2898)),
            _xlws.FILTER('Supplier Emission'!$M$55:$M$79,
                   ('Supplier Emission'!$D$55:$D$79=H2957) * ('Supplier Emission'!$F$55:$F$79=$E$2898)),
            ""),
    "")</f>
        <v/>
      </c>
      <c r="N2957" s="311" t="str">
        <f t="array" ref="N2957">IFERROR(
    XLOOKUP(F2957,
            _xlws.FILTER('Supplier Emission'!$G$55:$G$79,
                   ('Supplier Emission'!$D$55:$D$79=H2957) * ('Supplier Emission'!$F$55:$F$79=$E$2898)),
            _xlws.FILTER('Supplier Emission'!$H$55:$H$79,
                   ('Supplier Emission'!$D$55:$D$79=H2957) * ('Supplier Emission'!$F$55:$F$79=$E$2898)),
            ""),
    "")</f>
        <v/>
      </c>
      <c r="O2957" s="311" t="str">
        <f t="array" ref="O2957">XLOOKUP(1,('Emission Factors'!$E$5:$E$488='GHG emissions calculations'!$F2957)*('Emission Factors'!$H$5:$H$488='GHG emissions calculations'!$H2957),INDEX('Emission Factors'!$E$5:$T$488,0,MATCH('GHG emissions calculations'!O$6,'Emission Factors'!$E$5:$T$5,0)),"",0)</f>
        <v/>
      </c>
      <c r="P2957" s="313" t="str">
        <f t="array" ref="P2957">IFERROR(
    INDEX('Emission Factors'!$E$5:$P$488,
          MATCH(1,
                ('Emission Factors'!$E$5:$E$488 = 'GHG emissions calculations'!$F2957) *
                ('Emission Factors'!$H$5:$H$488 = 'GHG emissions calculations'!$H2957),
                0),
          MATCH('GHG emissions calculations'!P$6,'Emission Factors'!$E$5:$P$5,0)),
    "")</f>
        <v/>
      </c>
      <c r="Q2957" s="311" t="str">
        <f t="array" ref="Q2957">IFERROR(
    IF(
        INDEX('Emission Factors'!$E$5:$P$488,
              MATCH(1,
                    ('Emission Factors'!$E$5:$E$488 = 'GHG emissions calculations'!$F2957) *
                    ('Emission Factors'!$H$5:$H$488 = 'GHG emissions calculations'!$H2957),
                    0),
              MATCH('GHG emissions calculations'!Q$6, 'Emission Factors'!$E$5:$P$5, 0)) &lt;&gt; "",
        INDEX('Emission Factors'!$E$5:$P$488,
              MATCH(1,
                    ('Emission Factors'!$E$5:$E$488 = 'GHG emissions calculations'!$F2957) *
                    ('Emission Factors'!$H$5:$H$488 = 'GHG emissions calculations'!$H2957),
                    0),
              MATCH('GHG emissions calculations'!Q$6, 'Emission Factors'!$E$5:$P$5, 0)),
        ""),
    "")</f>
        <v/>
      </c>
      <c r="R2957" s="311" t="str">
        <f t="array" ref="R2957">IFERROR(
    IF(
        INDEX('Emission Factors'!$E$5:$R$488,
              MATCH(1,
                    ('Emission Factors'!$E$5:$E$488 = 'GHG emissions calculations'!$F2957) *
                    ('Emission Factors'!$H$5:$H$488 = 'GHG emissions calculations'!$H2957),
                    0),
              MATCH('GHG emissions calculations'!R$6, 'Emission Factors'!$E$5:$R$5, 0)) &lt;&gt; "",
        INDEX('Emission Factors'!$E$5:$R$488,
              MATCH(1,
                    ('Emission Factors'!$E$5:$E$488 = 'GHG emissions calculations'!$F2957) *
                    ('Emission Factors'!$H$5:$H$488 = 'GHG emissions calculations'!$H2957),
                    0),
              MATCH('GHG emissions calculations'!R$6, 'Emission Factors'!$E$5:$R$5, 0)),
        ""),
    "")</f>
        <v/>
      </c>
      <c r="S2957" s="312">
        <f t="shared" si="5"/>
        <v>0</v>
      </c>
      <c r="T2957" s="23"/>
    </row>
    <row r="2958" ht="15.75" customHeight="1" outlineLevel="2">
      <c r="A2958" s="23"/>
      <c r="B2958" s="71"/>
      <c r="C2958" s="71"/>
      <c r="D2958" s="71"/>
      <c r="E2958" s="314"/>
      <c r="F2958" s="316" t="str">
        <f>Lists!BA45</f>
        <v>Light-duty vehicles and mobile machinery  - Global or unspecified region</v>
      </c>
      <c r="G2958" s="311" t="str">
        <f t="array" ref="G2958">XLOOKUP(1,('Emission Factors'!$E$5:$E$488='GHG emissions calculations'!$F2958)*('Emission Factors'!$H$5:$H$488='GHG emissions calculations'!$H2958),INDEX('Emission Factors'!$E$5:$T$488,0,MATCH('GHG emissions calculations'!G$2670,'Emission Factors'!$E$5:$T$5,0)),"",0)</f>
        <v/>
      </c>
      <c r="H2958" s="316" t="s">
        <v>238</v>
      </c>
      <c r="I2958" s="312" t="str">
        <f>IF(
    SUMIFS('Import data'!$L$25:$L$80,
           'Import data'!$J$25:$J$80, F2958,
           'Import data'!$G$25:$G$80, 'GHG emissions calculations'!$H2958,
           'Import data'!$I$25:$I$80,$E$2672) &lt;&gt; 0,
    SUMIFS('Import data'!$L$25:$L$80,
           'Import data'!$J$25:$J$80, F2958,
           'Import data'!$G$25:$G$80, 'GHG emissions calculations'!$H2958,
           'Import data'!$I$25:$I$80,$E$2672),
    ""
)</f>
        <v/>
      </c>
      <c r="J2958" s="311" t="str">
        <f t="array" ref="J2958">IF(
    XLOOKUP(F2958, 'Import data'!$J$26:$J$47, 'Import data'!$M$26:$M$47, "", 0) = "Please add the region-specific supplier emission factor or choose a different region available in the IAEG database.",
    "",
    XLOOKUP(F2958, 'Import data'!$J$26:$J$47, 'Import data'!$M$26:$M$47, "", 0)
)</f>
        <v/>
      </c>
      <c r="K2958" s="311" t="str">
        <f t="array" ref="K2958">IFERROR(
    XLOOKUP(F2958,
            _xlws.FILTER('Supplier Emission'!$G$55:$G$79,
                   ('Supplier Emission'!$D$55:$D$79=H2958) * ('Supplier Emission'!$F$55:$F$79=$E$2898)),
            _xlws.FILTER('Supplier Emission'!$I$55:$I$79,
                   ('Supplier Emission'!$D$55:$D$79=H2958) * ('Supplier Emission'!$F$55:$F$79=$E$2898)),
            ""),
    "")</f>
        <v/>
      </c>
      <c r="L2958" s="311" t="str">
        <f t="array" ref="L2958">IFERROR(
    XLOOKUP(F2958,
            _xlws.FILTER('Supplier Emission'!$G$55:$G$79,
                   ('Supplier Emission'!$D$55:$D$79=H2958) * ('Supplier Emission'!$F$55:$F$79=$E$2898)),
            _xlws.FILTER('Supplier Emission'!$J$55:$J$79,
                   ('Supplier Emission'!$D$55:$D$79=H2958) * ('Supplier Emission'!$F$55:$F$79=$E$2898)),
            ""),
    "")</f>
        <v/>
      </c>
      <c r="M2958" s="311" t="str">
        <f t="array" ref="M2958">IFERROR(
    XLOOKUP(F2958,
            _xlws.FILTER('Supplier Emission'!$G$55:$G$79,
                   ('Supplier Emission'!$D$55:$D$79=H2958) * ('Supplier Emission'!$F$55:$F$79=$E$2898)),
            _xlws.FILTER('Supplier Emission'!$M$55:$M$79,
                   ('Supplier Emission'!$D$55:$D$79=H2958) * ('Supplier Emission'!$F$55:$F$79=$E$2898)),
            ""),
    "")</f>
        <v/>
      </c>
      <c r="N2958" s="311" t="str">
        <f t="array" ref="N2958">IFERROR(
    XLOOKUP(F2958,
            _xlws.FILTER('Supplier Emission'!$G$55:$G$79,
                   ('Supplier Emission'!$D$55:$D$79=H2958) * ('Supplier Emission'!$F$55:$F$79=$E$2898)),
            _xlws.FILTER('Supplier Emission'!$H$55:$H$79,
                   ('Supplier Emission'!$D$55:$D$79=H2958) * ('Supplier Emission'!$F$55:$F$79=$E$2898)),
            ""),
    "")</f>
        <v/>
      </c>
      <c r="O2958" s="311" t="str">
        <f t="array" ref="O2958">XLOOKUP(1,('Emission Factors'!$E$5:$E$488='GHG emissions calculations'!$F2958)*('Emission Factors'!$H$5:$H$488='GHG emissions calculations'!$H2958),INDEX('Emission Factors'!$E$5:$T$488,0,MATCH('GHG emissions calculations'!O$6,'Emission Factors'!$E$5:$T$5,0)),"",0)</f>
        <v/>
      </c>
      <c r="P2958" s="313" t="str">
        <f t="array" ref="P2958">IFERROR(
    INDEX('Emission Factors'!$E$5:$P$488,
          MATCH(1,
                ('Emission Factors'!$E$5:$E$488 = 'GHG emissions calculations'!$F2958) *
                ('Emission Factors'!$H$5:$H$488 = 'GHG emissions calculations'!$H2958),
                0),
          MATCH('GHG emissions calculations'!P$6,'Emission Factors'!$E$5:$P$5,0)),
    "")</f>
        <v/>
      </c>
      <c r="Q2958" s="311" t="str">
        <f t="array" ref="Q2958">IFERROR(
    IF(
        INDEX('Emission Factors'!$E$5:$P$488,
              MATCH(1,
                    ('Emission Factors'!$E$5:$E$488 = 'GHG emissions calculations'!$F2958) *
                    ('Emission Factors'!$H$5:$H$488 = 'GHG emissions calculations'!$H2958),
                    0),
              MATCH('GHG emissions calculations'!Q$6, 'Emission Factors'!$E$5:$P$5, 0)) &lt;&gt; "",
        INDEX('Emission Factors'!$E$5:$P$488,
              MATCH(1,
                    ('Emission Factors'!$E$5:$E$488 = 'GHG emissions calculations'!$F2958) *
                    ('Emission Factors'!$H$5:$H$488 = 'GHG emissions calculations'!$H2958),
                    0),
              MATCH('GHG emissions calculations'!Q$6, 'Emission Factors'!$E$5:$P$5, 0)),
        ""),
    "")</f>
        <v/>
      </c>
      <c r="R2958" s="311" t="str">
        <f t="array" ref="R2958">IFERROR(
    IF(
        INDEX('Emission Factors'!$E$5:$R$488,
              MATCH(1,
                    ('Emission Factors'!$E$5:$E$488 = 'GHG emissions calculations'!$F2958) *
                    ('Emission Factors'!$H$5:$H$488 = 'GHG emissions calculations'!$H2958),
                    0),
              MATCH('GHG emissions calculations'!R$6, 'Emission Factors'!$E$5:$R$5, 0)) &lt;&gt; "",
        INDEX('Emission Factors'!$E$5:$R$488,
              MATCH(1,
                    ('Emission Factors'!$E$5:$E$488 = 'GHG emissions calculations'!$F2958) *
                    ('Emission Factors'!$H$5:$H$488 = 'GHG emissions calculations'!$H2958),
                    0),
              MATCH('GHG emissions calculations'!R$6, 'Emission Factors'!$E$5:$R$5, 0)),
        ""),
    "")</f>
        <v/>
      </c>
      <c r="S2958" s="312">
        <f t="shared" si="5"/>
        <v>0</v>
      </c>
      <c r="T2958" s="23"/>
    </row>
    <row r="2959" ht="15.75" customHeight="1" outlineLevel="2">
      <c r="A2959" s="23"/>
      <c r="B2959" s="71"/>
      <c r="C2959" s="71"/>
      <c r="D2959" s="71"/>
      <c r="E2959" s="314"/>
      <c r="F2959" s="316" t="str">
        <f>Lists!BA44</f>
        <v>Light-duty vehicles and mobile machinery  - Middle East</v>
      </c>
      <c r="G2959" s="311" t="str">
        <f t="array" ref="G2959">XLOOKUP(1,('Emission Factors'!$E$5:$E$488='GHG emissions calculations'!$F2959)*('Emission Factors'!$H$5:$H$488='GHG emissions calculations'!$H2959),INDEX('Emission Factors'!$E$5:$T$488,0,MATCH('GHG emissions calculations'!G$2670,'Emission Factors'!$E$5:$T$5,0)),"",0)</f>
        <v/>
      </c>
      <c r="H2959" s="316" t="s">
        <v>238</v>
      </c>
      <c r="I2959" s="312" t="str">
        <f>IF(
    SUMIFS('Import data'!$L$25:$L$80,
           'Import data'!$J$25:$J$80, F2959,
           'Import data'!$G$25:$G$80, 'GHG emissions calculations'!$H2959,
           'Import data'!$I$25:$I$80,$E$2672) &lt;&gt; 0,
    SUMIFS('Import data'!$L$25:$L$80,
           'Import data'!$J$25:$J$80, F2959,
           'Import data'!$G$25:$G$80, 'GHG emissions calculations'!$H2959,
           'Import data'!$I$25:$I$80,$E$2672),
    ""
)</f>
        <v/>
      </c>
      <c r="J2959" s="311" t="str">
        <f t="array" ref="J2959">IF(
    XLOOKUP(F2959, 'Import data'!$J$26:$J$47, 'Import data'!$M$26:$M$47, "", 0) = "Please add the region-specific supplier emission factor or choose a different region available in the IAEG database.",
    "",
    XLOOKUP(F2959, 'Import data'!$J$26:$J$47, 'Import data'!$M$26:$M$47, "", 0)
)</f>
        <v/>
      </c>
      <c r="K2959" s="311" t="str">
        <f t="array" ref="K2959">IFERROR(
    XLOOKUP(F2959,
            _xlws.FILTER('Supplier Emission'!$G$55:$G$79,
                   ('Supplier Emission'!$D$55:$D$79=H2959) * ('Supplier Emission'!$F$55:$F$79=$E$2898)),
            _xlws.FILTER('Supplier Emission'!$I$55:$I$79,
                   ('Supplier Emission'!$D$55:$D$79=H2959) * ('Supplier Emission'!$F$55:$F$79=$E$2898)),
            ""),
    "")</f>
        <v/>
      </c>
      <c r="L2959" s="311" t="str">
        <f t="array" ref="L2959">IFERROR(
    XLOOKUP(F2959,
            _xlws.FILTER('Supplier Emission'!$G$55:$G$79,
                   ('Supplier Emission'!$D$55:$D$79=H2959) * ('Supplier Emission'!$F$55:$F$79=$E$2898)),
            _xlws.FILTER('Supplier Emission'!$J$55:$J$79,
                   ('Supplier Emission'!$D$55:$D$79=H2959) * ('Supplier Emission'!$F$55:$F$79=$E$2898)),
            ""),
    "")</f>
        <v/>
      </c>
      <c r="M2959" s="311" t="str">
        <f t="array" ref="M2959">IFERROR(
    XLOOKUP(F2959,
            _xlws.FILTER('Supplier Emission'!$G$55:$G$79,
                   ('Supplier Emission'!$D$55:$D$79=H2959) * ('Supplier Emission'!$F$55:$F$79=$E$2898)),
            _xlws.FILTER('Supplier Emission'!$M$55:$M$79,
                   ('Supplier Emission'!$D$55:$D$79=H2959) * ('Supplier Emission'!$F$55:$F$79=$E$2898)),
            ""),
    "")</f>
        <v/>
      </c>
      <c r="N2959" s="311" t="str">
        <f t="array" ref="N2959">IFERROR(
    XLOOKUP(F2959,
            _xlws.FILTER('Supplier Emission'!$G$55:$G$79,
                   ('Supplier Emission'!$D$55:$D$79=H2959) * ('Supplier Emission'!$F$55:$F$79=$E$2898)),
            _xlws.FILTER('Supplier Emission'!$H$55:$H$79,
                   ('Supplier Emission'!$D$55:$D$79=H2959) * ('Supplier Emission'!$F$55:$F$79=$E$2898)),
            ""),
    "")</f>
        <v/>
      </c>
      <c r="O2959" s="311" t="str">
        <f t="array" ref="O2959">XLOOKUP(1,('Emission Factors'!$E$5:$E$488='GHG emissions calculations'!$F2959)*('Emission Factors'!$H$5:$H$488='GHG emissions calculations'!$H2959),INDEX('Emission Factors'!$E$5:$T$488,0,MATCH('GHG emissions calculations'!O$6,'Emission Factors'!$E$5:$T$5,0)),"",0)</f>
        <v/>
      </c>
      <c r="P2959" s="313" t="str">
        <f t="array" ref="P2959">IFERROR(
    INDEX('Emission Factors'!$E$5:$P$488,
          MATCH(1,
                ('Emission Factors'!$E$5:$E$488 = 'GHG emissions calculations'!$F2959) *
                ('Emission Factors'!$H$5:$H$488 = 'GHG emissions calculations'!$H2959),
                0),
          MATCH('GHG emissions calculations'!P$6,'Emission Factors'!$E$5:$P$5,0)),
    "")</f>
        <v/>
      </c>
      <c r="Q2959" s="311" t="str">
        <f t="array" ref="Q2959">IFERROR(
    IF(
        INDEX('Emission Factors'!$E$5:$P$488,
              MATCH(1,
                    ('Emission Factors'!$E$5:$E$488 = 'GHG emissions calculations'!$F2959) *
                    ('Emission Factors'!$H$5:$H$488 = 'GHG emissions calculations'!$H2959),
                    0),
              MATCH('GHG emissions calculations'!Q$6, 'Emission Factors'!$E$5:$P$5, 0)) &lt;&gt; "",
        INDEX('Emission Factors'!$E$5:$P$488,
              MATCH(1,
                    ('Emission Factors'!$E$5:$E$488 = 'GHG emissions calculations'!$F2959) *
                    ('Emission Factors'!$H$5:$H$488 = 'GHG emissions calculations'!$H2959),
                    0),
              MATCH('GHG emissions calculations'!Q$6, 'Emission Factors'!$E$5:$P$5, 0)),
        ""),
    "")</f>
        <v/>
      </c>
      <c r="R2959" s="311" t="str">
        <f t="array" ref="R2959">IFERROR(
    IF(
        INDEX('Emission Factors'!$E$5:$R$488,
              MATCH(1,
                    ('Emission Factors'!$E$5:$E$488 = 'GHG emissions calculations'!$F2959) *
                    ('Emission Factors'!$H$5:$H$488 = 'GHG emissions calculations'!$H2959),
                    0),
              MATCH('GHG emissions calculations'!R$6, 'Emission Factors'!$E$5:$R$5, 0)) &lt;&gt; "",
        INDEX('Emission Factors'!$E$5:$R$488,
              MATCH(1,
                    ('Emission Factors'!$E$5:$E$488 = 'GHG emissions calculations'!$F2959) *
                    ('Emission Factors'!$H$5:$H$488 = 'GHG emissions calculations'!$H2959),
                    0),
              MATCH('GHG emissions calculations'!R$6, 'Emission Factors'!$E$5:$R$5, 0)),
        ""),
    "")</f>
        <v/>
      </c>
      <c r="S2959" s="312">
        <f t="shared" si="5"/>
        <v>0</v>
      </c>
      <c r="T2959" s="23"/>
    </row>
    <row r="2960" ht="15.75" customHeight="1" outlineLevel="2">
      <c r="A2960" s="23"/>
      <c r="B2960" s="71"/>
      <c r="C2960" s="71"/>
      <c r="D2960" s="71"/>
      <c r="E2960" s="314"/>
      <c r="F2960" s="316" t="str">
        <f>Lists!BA43</f>
        <v>Light-duty vehicles and mobile machinery  - Oceania</v>
      </c>
      <c r="G2960" s="311" t="str">
        <f t="array" ref="G2960">XLOOKUP(1,('Emission Factors'!$E$5:$E$488='GHG emissions calculations'!$F2960)*('Emission Factors'!$H$5:$H$488='GHG emissions calculations'!$H2960),INDEX('Emission Factors'!$E$5:$T$488,0,MATCH('GHG emissions calculations'!G$2670,'Emission Factors'!$E$5:$T$5,0)),"",0)</f>
        <v/>
      </c>
      <c r="H2960" s="316" t="s">
        <v>238</v>
      </c>
      <c r="I2960" s="312" t="str">
        <f>IF(
    SUMIFS('Import data'!$L$25:$L$80,
           'Import data'!$J$25:$J$80, F2960,
           'Import data'!$G$25:$G$80, 'GHG emissions calculations'!$H2960,
           'Import data'!$I$25:$I$80,$E$2672) &lt;&gt; 0,
    SUMIFS('Import data'!$L$25:$L$80,
           'Import data'!$J$25:$J$80, F2960,
           'Import data'!$G$25:$G$80, 'GHG emissions calculations'!$H2960,
           'Import data'!$I$25:$I$80,$E$2672),
    ""
)</f>
        <v/>
      </c>
      <c r="J2960" s="311" t="str">
        <f t="array" ref="J2960">IF(
    XLOOKUP(F2960, 'Import data'!$J$26:$J$47, 'Import data'!$M$26:$M$47, "", 0) = "Please add the region-specific supplier emission factor or choose a different region available in the IAEG database.",
    "",
    XLOOKUP(F2960, 'Import data'!$J$26:$J$47, 'Import data'!$M$26:$M$47, "", 0)
)</f>
        <v/>
      </c>
      <c r="K2960" s="311" t="str">
        <f t="array" ref="K2960">IFERROR(
    XLOOKUP(F2960,
            _xlws.FILTER('Supplier Emission'!$G$55:$G$79,
                   ('Supplier Emission'!$D$55:$D$79=H2960) * ('Supplier Emission'!$F$55:$F$79=$E$2898)),
            _xlws.FILTER('Supplier Emission'!$I$55:$I$79,
                   ('Supplier Emission'!$D$55:$D$79=H2960) * ('Supplier Emission'!$F$55:$F$79=$E$2898)),
            ""),
    "")</f>
        <v/>
      </c>
      <c r="L2960" s="311" t="str">
        <f t="array" ref="L2960">IFERROR(
    XLOOKUP(F2960,
            _xlws.FILTER('Supplier Emission'!$G$55:$G$79,
                   ('Supplier Emission'!$D$55:$D$79=H2960) * ('Supplier Emission'!$F$55:$F$79=$E$2898)),
            _xlws.FILTER('Supplier Emission'!$J$55:$J$79,
                   ('Supplier Emission'!$D$55:$D$79=H2960) * ('Supplier Emission'!$F$55:$F$79=$E$2898)),
            ""),
    "")</f>
        <v/>
      </c>
      <c r="M2960" s="311" t="str">
        <f t="array" ref="M2960">IFERROR(
    XLOOKUP(F2960,
            _xlws.FILTER('Supplier Emission'!$G$55:$G$79,
                   ('Supplier Emission'!$D$55:$D$79=H2960) * ('Supplier Emission'!$F$55:$F$79=$E$2898)),
            _xlws.FILTER('Supplier Emission'!$M$55:$M$79,
                   ('Supplier Emission'!$D$55:$D$79=H2960) * ('Supplier Emission'!$F$55:$F$79=$E$2898)),
            ""),
    "")</f>
        <v/>
      </c>
      <c r="N2960" s="311" t="str">
        <f t="array" ref="N2960">IFERROR(
    XLOOKUP(F2960,
            _xlws.FILTER('Supplier Emission'!$G$55:$G$79,
                   ('Supplier Emission'!$D$55:$D$79=H2960) * ('Supplier Emission'!$F$55:$F$79=$E$2898)),
            _xlws.FILTER('Supplier Emission'!$H$55:$H$79,
                   ('Supplier Emission'!$D$55:$D$79=H2960) * ('Supplier Emission'!$F$55:$F$79=$E$2898)),
            ""),
    "")</f>
        <v/>
      </c>
      <c r="O2960" s="311" t="str">
        <f t="array" ref="O2960">XLOOKUP(1,('Emission Factors'!$E$5:$E$488='GHG emissions calculations'!$F2960)*('Emission Factors'!$H$5:$H$488='GHG emissions calculations'!$H2960),INDEX('Emission Factors'!$E$5:$T$488,0,MATCH('GHG emissions calculations'!O$6,'Emission Factors'!$E$5:$T$5,0)),"",0)</f>
        <v/>
      </c>
      <c r="P2960" s="313" t="str">
        <f t="array" ref="P2960">IFERROR(
    INDEX('Emission Factors'!$E$5:$P$488,
          MATCH(1,
                ('Emission Factors'!$E$5:$E$488 = 'GHG emissions calculations'!$F2960) *
                ('Emission Factors'!$H$5:$H$488 = 'GHG emissions calculations'!$H2960),
                0),
          MATCH('GHG emissions calculations'!P$6,'Emission Factors'!$E$5:$P$5,0)),
    "")</f>
        <v/>
      </c>
      <c r="Q2960" s="311" t="str">
        <f t="array" ref="Q2960">IFERROR(
    IF(
        INDEX('Emission Factors'!$E$5:$P$488,
              MATCH(1,
                    ('Emission Factors'!$E$5:$E$488 = 'GHG emissions calculations'!$F2960) *
                    ('Emission Factors'!$H$5:$H$488 = 'GHG emissions calculations'!$H2960),
                    0),
              MATCH('GHG emissions calculations'!Q$6, 'Emission Factors'!$E$5:$P$5, 0)) &lt;&gt; "",
        INDEX('Emission Factors'!$E$5:$P$488,
              MATCH(1,
                    ('Emission Factors'!$E$5:$E$488 = 'GHG emissions calculations'!$F2960) *
                    ('Emission Factors'!$H$5:$H$488 = 'GHG emissions calculations'!$H2960),
                    0),
              MATCH('GHG emissions calculations'!Q$6, 'Emission Factors'!$E$5:$P$5, 0)),
        ""),
    "")</f>
        <v/>
      </c>
      <c r="R2960" s="311" t="str">
        <f t="array" ref="R2960">IFERROR(
    IF(
        INDEX('Emission Factors'!$E$5:$R$488,
              MATCH(1,
                    ('Emission Factors'!$E$5:$E$488 = 'GHG emissions calculations'!$F2960) *
                    ('Emission Factors'!$H$5:$H$488 = 'GHG emissions calculations'!$H2960),
                    0),
              MATCH('GHG emissions calculations'!R$6, 'Emission Factors'!$E$5:$R$5, 0)) &lt;&gt; "",
        INDEX('Emission Factors'!$E$5:$R$488,
              MATCH(1,
                    ('Emission Factors'!$E$5:$E$488 = 'GHG emissions calculations'!$F2960) *
                    ('Emission Factors'!$H$5:$H$488 = 'GHG emissions calculations'!$H2960),
                    0),
              MATCH('GHG emissions calculations'!R$6, 'Emission Factors'!$E$5:$R$5, 0)),
        ""),
    "")</f>
        <v/>
      </c>
      <c r="S2960" s="312">
        <f t="shared" si="5"/>
        <v>0</v>
      </c>
      <c r="T2960" s="23"/>
    </row>
    <row r="2961" ht="15.75" customHeight="1" outlineLevel="2">
      <c r="A2961" s="23"/>
      <c r="B2961" s="71"/>
      <c r="C2961" s="71"/>
      <c r="D2961" s="71"/>
      <c r="E2961" s="314"/>
      <c r="F2961" s="316" t="str">
        <f>Lists!BB69</f>
        <v>Printer, laser - Africa</v>
      </c>
      <c r="G2961" s="311" t="str">
        <f t="array" ref="G2961">XLOOKUP(1,('Emission Factors'!$E$5:$E$488='GHG emissions calculations'!$F2961)*('Emission Factors'!$H$5:$H$488='GHG emissions calculations'!$H2961),INDEX('Emission Factors'!$E$5:$T$488,0,MATCH('GHG emissions calculations'!G$2670,'Emission Factors'!$E$5:$T$5,0)),"",0)</f>
        <v/>
      </c>
      <c r="H2961" s="316" t="s">
        <v>237</v>
      </c>
      <c r="I2961" s="312" t="str">
        <f>IF(
    SUMIFS('Import data'!$L$25:$L$80,
           'Import data'!$J$25:$J$80, F2961,
           'Import data'!$G$25:$G$80, 'GHG emissions calculations'!$H2961,
           'Import data'!$I$25:$I$80,$E$2672) &lt;&gt; 0,
    SUMIFS('Import data'!$L$25:$L$80,
           'Import data'!$J$25:$J$80, F2961,
           'Import data'!$G$25:$G$80, 'GHG emissions calculations'!$H2961,
           'Import data'!$I$25:$I$80,$E$2672),
    ""
)</f>
        <v/>
      </c>
      <c r="J2961" s="311" t="str">
        <f t="array" ref="J2961">IF(
    XLOOKUP(F2961, 'Import data'!$J$26:$J$47, 'Import data'!$M$26:$M$47, "", 0) = "Please add the region-specific supplier emission factor or choose a different region available in the IAEG database.",
    "",
    XLOOKUP(F2961, 'Import data'!$J$26:$J$47, 'Import data'!$M$26:$M$47, "", 0)
)</f>
        <v/>
      </c>
      <c r="K2961" s="311" t="str">
        <f t="array" ref="K2961">IFERROR(
    XLOOKUP(F2961,
            _xlws.FILTER('Supplier Emission'!$G$55:$G$79,
                   ('Supplier Emission'!$D$55:$D$79=H2961) * ('Supplier Emission'!$F$55:$F$79=$E$2898)),
            _xlws.FILTER('Supplier Emission'!$I$55:$I$79,
                   ('Supplier Emission'!$D$55:$D$79=H2961) * ('Supplier Emission'!$F$55:$F$79=$E$2898)),
            ""),
    "")</f>
        <v/>
      </c>
      <c r="L2961" s="311" t="str">
        <f t="array" ref="L2961">IFERROR(
    XLOOKUP(F2961,
            _xlws.FILTER('Supplier Emission'!$G$55:$G$79,
                   ('Supplier Emission'!$D$55:$D$79=H2961) * ('Supplier Emission'!$F$55:$F$79=$E$2898)),
            _xlws.FILTER('Supplier Emission'!$J$55:$J$79,
                   ('Supplier Emission'!$D$55:$D$79=H2961) * ('Supplier Emission'!$F$55:$F$79=$E$2898)),
            ""),
    "")</f>
        <v/>
      </c>
      <c r="M2961" s="311" t="str">
        <f t="array" ref="M2961">IFERROR(
    XLOOKUP(F2961,
            _xlws.FILTER('Supplier Emission'!$G$55:$G$79,
                   ('Supplier Emission'!$D$55:$D$79=H2961) * ('Supplier Emission'!$F$55:$F$79=$E$2898)),
            _xlws.FILTER('Supplier Emission'!$M$55:$M$79,
                   ('Supplier Emission'!$D$55:$D$79=H2961) * ('Supplier Emission'!$F$55:$F$79=$E$2898)),
            ""),
    "")</f>
        <v/>
      </c>
      <c r="N2961" s="311" t="str">
        <f t="array" ref="N2961">IFERROR(
    XLOOKUP(F2961,
            _xlws.FILTER('Supplier Emission'!$G$55:$G$79,
                   ('Supplier Emission'!$D$55:$D$79=H2961) * ('Supplier Emission'!$F$55:$F$79=$E$2898)),
            _xlws.FILTER('Supplier Emission'!$H$55:$H$79,
                   ('Supplier Emission'!$D$55:$D$79=H2961) * ('Supplier Emission'!$F$55:$F$79=$E$2898)),
            ""),
    "")</f>
        <v/>
      </c>
      <c r="O2961" s="311" t="str">
        <f t="array" ref="O2961">XLOOKUP(1,('Emission Factors'!$E$5:$E$488='GHG emissions calculations'!$F2961)*('Emission Factors'!$H$5:$H$488='GHG emissions calculations'!$H2961),INDEX('Emission Factors'!$E$5:$T$488,0,MATCH('GHG emissions calculations'!O$6,'Emission Factors'!$E$5:$T$5,0)),"",0)</f>
        <v/>
      </c>
      <c r="P2961" s="313" t="str">
        <f t="array" ref="P2961">IFERROR(
    INDEX('Emission Factors'!$E$5:$P$488,
          MATCH(1,
                ('Emission Factors'!$E$5:$E$488 = 'GHG emissions calculations'!$F2961) *
                ('Emission Factors'!$H$5:$H$488 = 'GHG emissions calculations'!$H2961),
                0),
          MATCH('GHG emissions calculations'!P$6,'Emission Factors'!$E$5:$P$5,0)),
    "")</f>
        <v/>
      </c>
      <c r="Q2961" s="311" t="str">
        <f t="array" ref="Q2961">IFERROR(
    IF(
        INDEX('Emission Factors'!$E$5:$P$488,
              MATCH(1,
                    ('Emission Factors'!$E$5:$E$488 = 'GHG emissions calculations'!$F2961) *
                    ('Emission Factors'!$H$5:$H$488 = 'GHG emissions calculations'!$H2961),
                    0),
              MATCH('GHG emissions calculations'!Q$6, 'Emission Factors'!$E$5:$P$5, 0)) &lt;&gt; "",
        INDEX('Emission Factors'!$E$5:$P$488,
              MATCH(1,
                    ('Emission Factors'!$E$5:$E$488 = 'GHG emissions calculations'!$F2961) *
                    ('Emission Factors'!$H$5:$H$488 = 'GHG emissions calculations'!$H2961),
                    0),
              MATCH('GHG emissions calculations'!Q$6, 'Emission Factors'!$E$5:$P$5, 0)),
        ""),
    "")</f>
        <v/>
      </c>
      <c r="R2961" s="311" t="str">
        <f t="array" ref="R2961">IFERROR(
    IF(
        INDEX('Emission Factors'!$E$5:$R$488,
              MATCH(1,
                    ('Emission Factors'!$E$5:$E$488 = 'GHG emissions calculations'!$F2961) *
                    ('Emission Factors'!$H$5:$H$488 = 'GHG emissions calculations'!$H2961),
                    0),
              MATCH('GHG emissions calculations'!R$6, 'Emission Factors'!$E$5:$R$5, 0)) &lt;&gt; "",
        INDEX('Emission Factors'!$E$5:$R$488,
              MATCH(1,
                    ('Emission Factors'!$E$5:$E$488 = 'GHG emissions calculations'!$F2961) *
                    ('Emission Factors'!$H$5:$H$488 = 'GHG emissions calculations'!$H2961),
                    0),
              MATCH('GHG emissions calculations'!R$6, 'Emission Factors'!$E$5:$R$5, 0)),
        ""),
    "")</f>
        <v/>
      </c>
      <c r="S2961" s="312">
        <f t="shared" si="5"/>
        <v>0</v>
      </c>
      <c r="T2961" s="23"/>
    </row>
    <row r="2962" ht="15.75" customHeight="1" outlineLevel="2">
      <c r="A2962" s="23"/>
      <c r="B2962" s="71"/>
      <c r="C2962" s="71"/>
      <c r="D2962" s="71"/>
      <c r="E2962" s="314"/>
      <c r="F2962" s="316" t="str">
        <f>Lists!BB76</f>
        <v>Printer, laser - Africa</v>
      </c>
      <c r="G2962" s="311" t="str">
        <f t="array" ref="G2962">XLOOKUP(1,('Emission Factors'!$E$5:$E$488='GHG emissions calculations'!$F2962)*('Emission Factors'!$H$5:$H$488='GHG emissions calculations'!$H2962),INDEX('Emission Factors'!$E$5:$T$488,0,MATCH('GHG emissions calculations'!G$2670,'Emission Factors'!$E$5:$T$5,0)),"",0)</f>
        <v/>
      </c>
      <c r="H2962" s="316" t="s">
        <v>237</v>
      </c>
      <c r="I2962" s="312" t="str">
        <f>IF(
    SUMIFS('Import data'!$L$25:$L$80,
           'Import data'!$J$25:$J$80, F2962,
           'Import data'!$G$25:$G$80, 'GHG emissions calculations'!$H2962,
           'Import data'!$I$25:$I$80,$E$2672) &lt;&gt; 0,
    SUMIFS('Import data'!$L$25:$L$80,
           'Import data'!$J$25:$J$80, F2962,
           'Import data'!$G$25:$G$80, 'GHG emissions calculations'!$H2962,
           'Import data'!$I$25:$I$80,$E$2672),
    ""
)</f>
        <v/>
      </c>
      <c r="J2962" s="311" t="str">
        <f t="array" ref="J2962">IF(
    XLOOKUP(F2962, 'Import data'!$J$26:$J$47, 'Import data'!$M$26:$M$47, "", 0) = "Please add the region-specific supplier emission factor or choose a different region available in the IAEG database.",
    "",
    XLOOKUP(F2962, 'Import data'!$J$26:$J$47, 'Import data'!$M$26:$M$47, "", 0)
)</f>
        <v/>
      </c>
      <c r="K2962" s="311" t="str">
        <f t="array" ref="K2962">IFERROR(
    XLOOKUP(F2962,
            _xlws.FILTER('Supplier Emission'!$G$55:$G$79,
                   ('Supplier Emission'!$D$55:$D$79=H2962) * ('Supplier Emission'!$F$55:$F$79=$E$2898)),
            _xlws.FILTER('Supplier Emission'!$I$55:$I$79,
                   ('Supplier Emission'!$D$55:$D$79=H2962) * ('Supplier Emission'!$F$55:$F$79=$E$2898)),
            ""),
    "")</f>
        <v/>
      </c>
      <c r="L2962" s="311" t="str">
        <f t="array" ref="L2962">IFERROR(
    XLOOKUP(F2962,
            _xlws.FILTER('Supplier Emission'!$G$55:$G$79,
                   ('Supplier Emission'!$D$55:$D$79=H2962) * ('Supplier Emission'!$F$55:$F$79=$E$2898)),
            _xlws.FILTER('Supplier Emission'!$J$55:$J$79,
                   ('Supplier Emission'!$D$55:$D$79=H2962) * ('Supplier Emission'!$F$55:$F$79=$E$2898)),
            ""),
    "")</f>
        <v/>
      </c>
      <c r="M2962" s="311" t="str">
        <f t="array" ref="M2962">IFERROR(
    XLOOKUP(F2962,
            _xlws.FILTER('Supplier Emission'!$G$55:$G$79,
                   ('Supplier Emission'!$D$55:$D$79=H2962) * ('Supplier Emission'!$F$55:$F$79=$E$2898)),
            _xlws.FILTER('Supplier Emission'!$M$55:$M$79,
                   ('Supplier Emission'!$D$55:$D$79=H2962) * ('Supplier Emission'!$F$55:$F$79=$E$2898)),
            ""),
    "")</f>
        <v/>
      </c>
      <c r="N2962" s="311" t="str">
        <f t="array" ref="N2962">IFERROR(
    XLOOKUP(F2962,
            _xlws.FILTER('Supplier Emission'!$G$55:$G$79,
                   ('Supplier Emission'!$D$55:$D$79=H2962) * ('Supplier Emission'!$F$55:$F$79=$E$2898)),
            _xlws.FILTER('Supplier Emission'!$H$55:$H$79,
                   ('Supplier Emission'!$D$55:$D$79=H2962) * ('Supplier Emission'!$F$55:$F$79=$E$2898)),
            ""),
    "")</f>
        <v/>
      </c>
      <c r="O2962" s="311" t="str">
        <f t="array" ref="O2962">XLOOKUP(1,('Emission Factors'!$E$5:$E$488='GHG emissions calculations'!$F2962)*('Emission Factors'!$H$5:$H$488='GHG emissions calculations'!$H2962),INDEX('Emission Factors'!$E$5:$T$488,0,MATCH('GHG emissions calculations'!O$6,'Emission Factors'!$E$5:$T$5,0)),"",0)</f>
        <v/>
      </c>
      <c r="P2962" s="313" t="str">
        <f t="array" ref="P2962">IFERROR(
    INDEX('Emission Factors'!$E$5:$P$488,
          MATCH(1,
                ('Emission Factors'!$E$5:$E$488 = 'GHG emissions calculations'!$F2962) *
                ('Emission Factors'!$H$5:$H$488 = 'GHG emissions calculations'!$H2962),
                0),
          MATCH('GHG emissions calculations'!P$6,'Emission Factors'!$E$5:$P$5,0)),
    "")</f>
        <v/>
      </c>
      <c r="Q2962" s="311" t="str">
        <f t="array" ref="Q2962">IFERROR(
    IF(
        INDEX('Emission Factors'!$E$5:$P$488,
              MATCH(1,
                    ('Emission Factors'!$E$5:$E$488 = 'GHG emissions calculations'!$F2962) *
                    ('Emission Factors'!$H$5:$H$488 = 'GHG emissions calculations'!$H2962),
                    0),
              MATCH('GHG emissions calculations'!Q$6, 'Emission Factors'!$E$5:$P$5, 0)) &lt;&gt; "",
        INDEX('Emission Factors'!$E$5:$P$488,
              MATCH(1,
                    ('Emission Factors'!$E$5:$E$488 = 'GHG emissions calculations'!$F2962) *
                    ('Emission Factors'!$H$5:$H$488 = 'GHG emissions calculations'!$H2962),
                    0),
              MATCH('GHG emissions calculations'!Q$6, 'Emission Factors'!$E$5:$P$5, 0)),
        ""),
    "")</f>
        <v/>
      </c>
      <c r="R2962" s="311" t="str">
        <f t="array" ref="R2962">IFERROR(
    IF(
        INDEX('Emission Factors'!$E$5:$R$488,
              MATCH(1,
                    ('Emission Factors'!$E$5:$E$488 = 'GHG emissions calculations'!$F2962) *
                    ('Emission Factors'!$H$5:$H$488 = 'GHG emissions calculations'!$H2962),
                    0),
              MATCH('GHG emissions calculations'!R$6, 'Emission Factors'!$E$5:$R$5, 0)) &lt;&gt; "",
        INDEX('Emission Factors'!$E$5:$R$488,
              MATCH(1,
                    ('Emission Factors'!$E$5:$E$488 = 'GHG emissions calculations'!$F2962) *
                    ('Emission Factors'!$H$5:$H$488 = 'GHG emissions calculations'!$H2962),
                    0),
              MATCH('GHG emissions calculations'!R$6, 'Emission Factors'!$E$5:$R$5, 0)),
        ""),
    "")</f>
        <v/>
      </c>
      <c r="S2962" s="312">
        <f t="shared" si="5"/>
        <v>0</v>
      </c>
      <c r="T2962" s="23"/>
    </row>
    <row r="2963" ht="15.75" customHeight="1" outlineLevel="2">
      <c r="A2963" s="23"/>
      <c r="B2963" s="71"/>
      <c r="C2963" s="71"/>
      <c r="D2963" s="71"/>
      <c r="E2963" s="314"/>
      <c r="F2963" s="316" t="str">
        <f>Lists!BB67</f>
        <v>Printer, laser - America</v>
      </c>
      <c r="G2963" s="311" t="str">
        <f t="array" ref="G2963">XLOOKUP(1,('Emission Factors'!$E$5:$E$488='GHG emissions calculations'!$F2963)*('Emission Factors'!$H$5:$H$488='GHG emissions calculations'!$H2963),INDEX('Emission Factors'!$E$5:$T$488,0,MATCH('GHG emissions calculations'!G$2670,'Emission Factors'!$E$5:$T$5,0)),"",0)</f>
        <v/>
      </c>
      <c r="H2963" s="316" t="s">
        <v>237</v>
      </c>
      <c r="I2963" s="312" t="str">
        <f>IF(
    SUMIFS('Import data'!$L$25:$L$80,
           'Import data'!$J$25:$J$80, F2963,
           'Import data'!$G$25:$G$80, 'GHG emissions calculations'!$H2963,
           'Import data'!$I$25:$I$80,$E$2672) &lt;&gt; 0,
    SUMIFS('Import data'!$L$25:$L$80,
           'Import data'!$J$25:$J$80, F2963,
           'Import data'!$G$25:$G$80, 'GHG emissions calculations'!$H2963,
           'Import data'!$I$25:$I$80,$E$2672),
    ""
)</f>
        <v/>
      </c>
      <c r="J2963" s="311" t="str">
        <f t="array" ref="J2963">IF(
    XLOOKUP(F2963, 'Import data'!$J$26:$J$47, 'Import data'!$M$26:$M$47, "", 0) = "Please add the region-specific supplier emission factor or choose a different region available in the IAEG database.",
    "",
    XLOOKUP(F2963, 'Import data'!$J$26:$J$47, 'Import data'!$M$26:$M$47, "", 0)
)</f>
        <v/>
      </c>
      <c r="K2963" s="311" t="str">
        <f t="array" ref="K2963">IFERROR(
    XLOOKUP(F2963,
            _xlws.FILTER('Supplier Emission'!$G$55:$G$79,
                   ('Supplier Emission'!$D$55:$D$79=H2963) * ('Supplier Emission'!$F$55:$F$79=$E$2898)),
            _xlws.FILTER('Supplier Emission'!$I$55:$I$79,
                   ('Supplier Emission'!$D$55:$D$79=H2963) * ('Supplier Emission'!$F$55:$F$79=$E$2898)),
            ""),
    "")</f>
        <v/>
      </c>
      <c r="L2963" s="311" t="str">
        <f t="array" ref="L2963">IFERROR(
    XLOOKUP(F2963,
            _xlws.FILTER('Supplier Emission'!$G$55:$G$79,
                   ('Supplier Emission'!$D$55:$D$79=H2963) * ('Supplier Emission'!$F$55:$F$79=$E$2898)),
            _xlws.FILTER('Supplier Emission'!$J$55:$J$79,
                   ('Supplier Emission'!$D$55:$D$79=H2963) * ('Supplier Emission'!$F$55:$F$79=$E$2898)),
            ""),
    "")</f>
        <v/>
      </c>
      <c r="M2963" s="311" t="str">
        <f t="array" ref="M2963">IFERROR(
    XLOOKUP(F2963,
            _xlws.FILTER('Supplier Emission'!$G$55:$G$79,
                   ('Supplier Emission'!$D$55:$D$79=H2963) * ('Supplier Emission'!$F$55:$F$79=$E$2898)),
            _xlws.FILTER('Supplier Emission'!$M$55:$M$79,
                   ('Supplier Emission'!$D$55:$D$79=H2963) * ('Supplier Emission'!$F$55:$F$79=$E$2898)),
            ""),
    "")</f>
        <v/>
      </c>
      <c r="N2963" s="311" t="str">
        <f t="array" ref="N2963">IFERROR(
    XLOOKUP(F2963,
            _xlws.FILTER('Supplier Emission'!$G$55:$G$79,
                   ('Supplier Emission'!$D$55:$D$79=H2963) * ('Supplier Emission'!$F$55:$F$79=$E$2898)),
            _xlws.FILTER('Supplier Emission'!$H$55:$H$79,
                   ('Supplier Emission'!$D$55:$D$79=H2963) * ('Supplier Emission'!$F$55:$F$79=$E$2898)),
            ""),
    "")</f>
        <v/>
      </c>
      <c r="O2963" s="311" t="str">
        <f t="array" ref="O2963">XLOOKUP(1,('Emission Factors'!$E$5:$E$488='GHG emissions calculations'!$F2963)*('Emission Factors'!$H$5:$H$488='GHG emissions calculations'!$H2963),INDEX('Emission Factors'!$E$5:$T$488,0,MATCH('GHG emissions calculations'!O$6,'Emission Factors'!$E$5:$T$5,0)),"",0)</f>
        <v/>
      </c>
      <c r="P2963" s="313" t="str">
        <f t="array" ref="P2963">IFERROR(
    INDEX('Emission Factors'!$E$5:$P$488,
          MATCH(1,
                ('Emission Factors'!$E$5:$E$488 = 'GHG emissions calculations'!$F2963) *
                ('Emission Factors'!$H$5:$H$488 = 'GHG emissions calculations'!$H2963),
                0),
          MATCH('GHG emissions calculations'!P$6,'Emission Factors'!$E$5:$P$5,0)),
    "")</f>
        <v/>
      </c>
      <c r="Q2963" s="311" t="str">
        <f t="array" ref="Q2963">IFERROR(
    IF(
        INDEX('Emission Factors'!$E$5:$P$488,
              MATCH(1,
                    ('Emission Factors'!$E$5:$E$488 = 'GHG emissions calculations'!$F2963) *
                    ('Emission Factors'!$H$5:$H$488 = 'GHG emissions calculations'!$H2963),
                    0),
              MATCH('GHG emissions calculations'!Q$6, 'Emission Factors'!$E$5:$P$5, 0)) &lt;&gt; "",
        INDEX('Emission Factors'!$E$5:$P$488,
              MATCH(1,
                    ('Emission Factors'!$E$5:$E$488 = 'GHG emissions calculations'!$F2963) *
                    ('Emission Factors'!$H$5:$H$488 = 'GHG emissions calculations'!$H2963),
                    0),
              MATCH('GHG emissions calculations'!Q$6, 'Emission Factors'!$E$5:$P$5, 0)),
        ""),
    "")</f>
        <v/>
      </c>
      <c r="R2963" s="311" t="str">
        <f t="array" ref="R2963">IFERROR(
    IF(
        INDEX('Emission Factors'!$E$5:$R$488,
              MATCH(1,
                    ('Emission Factors'!$E$5:$E$488 = 'GHG emissions calculations'!$F2963) *
                    ('Emission Factors'!$H$5:$H$488 = 'GHG emissions calculations'!$H2963),
                    0),
              MATCH('GHG emissions calculations'!R$6, 'Emission Factors'!$E$5:$R$5, 0)) &lt;&gt; "",
        INDEX('Emission Factors'!$E$5:$R$488,
              MATCH(1,
                    ('Emission Factors'!$E$5:$E$488 = 'GHG emissions calculations'!$F2963) *
                    ('Emission Factors'!$H$5:$H$488 = 'GHG emissions calculations'!$H2963),
                    0),
              MATCH('GHG emissions calculations'!R$6, 'Emission Factors'!$E$5:$R$5, 0)),
        ""),
    "")</f>
        <v/>
      </c>
      <c r="S2963" s="312">
        <f t="shared" si="5"/>
        <v>0</v>
      </c>
      <c r="T2963" s="23"/>
    </row>
    <row r="2964" ht="15.75" customHeight="1" outlineLevel="2">
      <c r="A2964" s="23"/>
      <c r="B2964" s="71"/>
      <c r="C2964" s="71"/>
      <c r="D2964" s="71"/>
      <c r="E2964" s="314"/>
      <c r="F2964" s="316" t="str">
        <f>Lists!BB74</f>
        <v>Printer, laser - America</v>
      </c>
      <c r="G2964" s="311" t="str">
        <f t="array" ref="G2964">XLOOKUP(1,('Emission Factors'!$E$5:$E$488='GHG emissions calculations'!$F2964)*('Emission Factors'!$H$5:$H$488='GHG emissions calculations'!$H2964),INDEX('Emission Factors'!$E$5:$T$488,0,MATCH('GHG emissions calculations'!G$2670,'Emission Factors'!$E$5:$T$5,0)),"",0)</f>
        <v/>
      </c>
      <c r="H2964" s="316" t="s">
        <v>237</v>
      </c>
      <c r="I2964" s="312" t="str">
        <f>IF(
    SUMIFS('Import data'!$L$25:$L$80,
           'Import data'!$J$25:$J$80, F2964,
           'Import data'!$G$25:$G$80, 'GHG emissions calculations'!$H2964,
           'Import data'!$I$25:$I$80,$E$2672) &lt;&gt; 0,
    SUMIFS('Import data'!$L$25:$L$80,
           'Import data'!$J$25:$J$80, F2964,
           'Import data'!$G$25:$G$80, 'GHG emissions calculations'!$H2964,
           'Import data'!$I$25:$I$80,$E$2672),
    ""
)</f>
        <v/>
      </c>
      <c r="J2964" s="311" t="str">
        <f t="array" ref="J2964">IF(
    XLOOKUP(F2964, 'Import data'!$J$26:$J$47, 'Import data'!$M$26:$M$47, "", 0) = "Please add the region-specific supplier emission factor or choose a different region available in the IAEG database.",
    "",
    XLOOKUP(F2964, 'Import data'!$J$26:$J$47, 'Import data'!$M$26:$M$47, "", 0)
)</f>
        <v/>
      </c>
      <c r="K2964" s="311" t="str">
        <f t="array" ref="K2964">IFERROR(
    XLOOKUP(F2964,
            _xlws.FILTER('Supplier Emission'!$G$55:$G$79,
                   ('Supplier Emission'!$D$55:$D$79=H2964) * ('Supplier Emission'!$F$55:$F$79=$E$2898)),
            _xlws.FILTER('Supplier Emission'!$I$55:$I$79,
                   ('Supplier Emission'!$D$55:$D$79=H2964) * ('Supplier Emission'!$F$55:$F$79=$E$2898)),
            ""),
    "")</f>
        <v/>
      </c>
      <c r="L2964" s="311" t="str">
        <f t="array" ref="L2964">IFERROR(
    XLOOKUP(F2964,
            _xlws.FILTER('Supplier Emission'!$G$55:$G$79,
                   ('Supplier Emission'!$D$55:$D$79=H2964) * ('Supplier Emission'!$F$55:$F$79=$E$2898)),
            _xlws.FILTER('Supplier Emission'!$J$55:$J$79,
                   ('Supplier Emission'!$D$55:$D$79=H2964) * ('Supplier Emission'!$F$55:$F$79=$E$2898)),
            ""),
    "")</f>
        <v/>
      </c>
      <c r="M2964" s="311" t="str">
        <f t="array" ref="M2964">IFERROR(
    XLOOKUP(F2964,
            _xlws.FILTER('Supplier Emission'!$G$55:$G$79,
                   ('Supplier Emission'!$D$55:$D$79=H2964) * ('Supplier Emission'!$F$55:$F$79=$E$2898)),
            _xlws.FILTER('Supplier Emission'!$M$55:$M$79,
                   ('Supplier Emission'!$D$55:$D$79=H2964) * ('Supplier Emission'!$F$55:$F$79=$E$2898)),
            ""),
    "")</f>
        <v/>
      </c>
      <c r="N2964" s="311" t="str">
        <f t="array" ref="N2964">IFERROR(
    XLOOKUP(F2964,
            _xlws.FILTER('Supplier Emission'!$G$55:$G$79,
                   ('Supplier Emission'!$D$55:$D$79=H2964) * ('Supplier Emission'!$F$55:$F$79=$E$2898)),
            _xlws.FILTER('Supplier Emission'!$H$55:$H$79,
                   ('Supplier Emission'!$D$55:$D$79=H2964) * ('Supplier Emission'!$F$55:$F$79=$E$2898)),
            ""),
    "")</f>
        <v/>
      </c>
      <c r="O2964" s="311" t="str">
        <f t="array" ref="O2964">XLOOKUP(1,('Emission Factors'!$E$5:$E$488='GHG emissions calculations'!$F2964)*('Emission Factors'!$H$5:$H$488='GHG emissions calculations'!$H2964),INDEX('Emission Factors'!$E$5:$T$488,0,MATCH('GHG emissions calculations'!O$6,'Emission Factors'!$E$5:$T$5,0)),"",0)</f>
        <v/>
      </c>
      <c r="P2964" s="313" t="str">
        <f t="array" ref="P2964">IFERROR(
    INDEX('Emission Factors'!$E$5:$P$488,
          MATCH(1,
                ('Emission Factors'!$E$5:$E$488 = 'GHG emissions calculations'!$F2964) *
                ('Emission Factors'!$H$5:$H$488 = 'GHG emissions calculations'!$H2964),
                0),
          MATCH('GHG emissions calculations'!P$6,'Emission Factors'!$E$5:$P$5,0)),
    "")</f>
        <v/>
      </c>
      <c r="Q2964" s="311" t="str">
        <f t="array" ref="Q2964">IFERROR(
    IF(
        INDEX('Emission Factors'!$E$5:$P$488,
              MATCH(1,
                    ('Emission Factors'!$E$5:$E$488 = 'GHG emissions calculations'!$F2964) *
                    ('Emission Factors'!$H$5:$H$488 = 'GHG emissions calculations'!$H2964),
                    0),
              MATCH('GHG emissions calculations'!Q$6, 'Emission Factors'!$E$5:$P$5, 0)) &lt;&gt; "",
        INDEX('Emission Factors'!$E$5:$P$488,
              MATCH(1,
                    ('Emission Factors'!$E$5:$E$488 = 'GHG emissions calculations'!$F2964) *
                    ('Emission Factors'!$H$5:$H$488 = 'GHG emissions calculations'!$H2964),
                    0),
              MATCH('GHG emissions calculations'!Q$6, 'Emission Factors'!$E$5:$P$5, 0)),
        ""),
    "")</f>
        <v/>
      </c>
      <c r="R2964" s="311" t="str">
        <f t="array" ref="R2964">IFERROR(
    IF(
        INDEX('Emission Factors'!$E$5:$R$488,
              MATCH(1,
                    ('Emission Factors'!$E$5:$E$488 = 'GHG emissions calculations'!$F2964) *
                    ('Emission Factors'!$H$5:$H$488 = 'GHG emissions calculations'!$H2964),
                    0),
              MATCH('GHG emissions calculations'!R$6, 'Emission Factors'!$E$5:$R$5, 0)) &lt;&gt; "",
        INDEX('Emission Factors'!$E$5:$R$488,
              MATCH(1,
                    ('Emission Factors'!$E$5:$E$488 = 'GHG emissions calculations'!$F2964) *
                    ('Emission Factors'!$H$5:$H$488 = 'GHG emissions calculations'!$H2964),
                    0),
              MATCH('GHG emissions calculations'!R$6, 'Emission Factors'!$E$5:$R$5, 0)),
        ""),
    "")</f>
        <v/>
      </c>
      <c r="S2964" s="312">
        <f t="shared" si="5"/>
        <v>0</v>
      </c>
      <c r="T2964" s="23"/>
    </row>
    <row r="2965" ht="15.75" customHeight="1" outlineLevel="2">
      <c r="A2965" s="23"/>
      <c r="B2965" s="71"/>
      <c r="C2965" s="71"/>
      <c r="D2965" s="71"/>
      <c r="E2965" s="314"/>
      <c r="F2965" s="316" t="str">
        <f>Lists!BB70</f>
        <v>Printer, laser - Asia</v>
      </c>
      <c r="G2965" s="311" t="str">
        <f t="array" ref="G2965">XLOOKUP(1,('Emission Factors'!$E$5:$E$488='GHG emissions calculations'!$F2965)*('Emission Factors'!$H$5:$H$488='GHG emissions calculations'!$H2965),INDEX('Emission Factors'!$E$5:$T$488,0,MATCH('GHG emissions calculations'!G$2670,'Emission Factors'!$E$5:$T$5,0)),"",0)</f>
        <v/>
      </c>
      <c r="H2965" s="316" t="s">
        <v>237</v>
      </c>
      <c r="I2965" s="312" t="str">
        <f>IF(
    SUMIFS('Import data'!$L$25:$L$80,
           'Import data'!$J$25:$J$80, F2965,
           'Import data'!$G$25:$G$80, 'GHG emissions calculations'!$H2965,
           'Import data'!$I$25:$I$80,$E$2672) &lt;&gt; 0,
    SUMIFS('Import data'!$L$25:$L$80,
           'Import data'!$J$25:$J$80, F2965,
           'Import data'!$G$25:$G$80, 'GHG emissions calculations'!$H2965,
           'Import data'!$I$25:$I$80,$E$2672),
    ""
)</f>
        <v/>
      </c>
      <c r="J2965" s="311" t="str">
        <f t="array" ref="J2965">IF(
    XLOOKUP(F2965, 'Import data'!$J$26:$J$47, 'Import data'!$M$26:$M$47, "", 0) = "Please add the region-specific supplier emission factor or choose a different region available in the IAEG database.",
    "",
    XLOOKUP(F2965, 'Import data'!$J$26:$J$47, 'Import data'!$M$26:$M$47, "", 0)
)</f>
        <v/>
      </c>
      <c r="K2965" s="311" t="str">
        <f t="array" ref="K2965">IFERROR(
    XLOOKUP(F2965,
            _xlws.FILTER('Supplier Emission'!$G$55:$G$79,
                   ('Supplier Emission'!$D$55:$D$79=H2965) * ('Supplier Emission'!$F$55:$F$79=$E$2898)),
            _xlws.FILTER('Supplier Emission'!$I$55:$I$79,
                   ('Supplier Emission'!$D$55:$D$79=H2965) * ('Supplier Emission'!$F$55:$F$79=$E$2898)),
            ""),
    "")</f>
        <v/>
      </c>
      <c r="L2965" s="311" t="str">
        <f t="array" ref="L2965">IFERROR(
    XLOOKUP(F2965,
            _xlws.FILTER('Supplier Emission'!$G$55:$G$79,
                   ('Supplier Emission'!$D$55:$D$79=H2965) * ('Supplier Emission'!$F$55:$F$79=$E$2898)),
            _xlws.FILTER('Supplier Emission'!$J$55:$J$79,
                   ('Supplier Emission'!$D$55:$D$79=H2965) * ('Supplier Emission'!$F$55:$F$79=$E$2898)),
            ""),
    "")</f>
        <v/>
      </c>
      <c r="M2965" s="311" t="str">
        <f t="array" ref="M2965">IFERROR(
    XLOOKUP(F2965,
            _xlws.FILTER('Supplier Emission'!$G$55:$G$79,
                   ('Supplier Emission'!$D$55:$D$79=H2965) * ('Supplier Emission'!$F$55:$F$79=$E$2898)),
            _xlws.FILTER('Supplier Emission'!$M$55:$M$79,
                   ('Supplier Emission'!$D$55:$D$79=H2965) * ('Supplier Emission'!$F$55:$F$79=$E$2898)),
            ""),
    "")</f>
        <v/>
      </c>
      <c r="N2965" s="311" t="str">
        <f t="array" ref="N2965">IFERROR(
    XLOOKUP(F2965,
            _xlws.FILTER('Supplier Emission'!$G$55:$G$79,
                   ('Supplier Emission'!$D$55:$D$79=H2965) * ('Supplier Emission'!$F$55:$F$79=$E$2898)),
            _xlws.FILTER('Supplier Emission'!$H$55:$H$79,
                   ('Supplier Emission'!$D$55:$D$79=H2965) * ('Supplier Emission'!$F$55:$F$79=$E$2898)),
            ""),
    "")</f>
        <v/>
      </c>
      <c r="O2965" s="311" t="str">
        <f t="array" ref="O2965">XLOOKUP(1,('Emission Factors'!$E$5:$E$488='GHG emissions calculations'!$F2965)*('Emission Factors'!$H$5:$H$488='GHG emissions calculations'!$H2965),INDEX('Emission Factors'!$E$5:$T$488,0,MATCH('GHG emissions calculations'!O$6,'Emission Factors'!$E$5:$T$5,0)),"",0)</f>
        <v/>
      </c>
      <c r="P2965" s="313" t="str">
        <f t="array" ref="P2965">IFERROR(
    INDEX('Emission Factors'!$E$5:$P$488,
          MATCH(1,
                ('Emission Factors'!$E$5:$E$488 = 'GHG emissions calculations'!$F2965) *
                ('Emission Factors'!$H$5:$H$488 = 'GHG emissions calculations'!$H2965),
                0),
          MATCH('GHG emissions calculations'!P$6,'Emission Factors'!$E$5:$P$5,0)),
    "")</f>
        <v/>
      </c>
      <c r="Q2965" s="311" t="str">
        <f t="array" ref="Q2965">IFERROR(
    IF(
        INDEX('Emission Factors'!$E$5:$P$488,
              MATCH(1,
                    ('Emission Factors'!$E$5:$E$488 = 'GHG emissions calculations'!$F2965) *
                    ('Emission Factors'!$H$5:$H$488 = 'GHG emissions calculations'!$H2965),
                    0),
              MATCH('GHG emissions calculations'!Q$6, 'Emission Factors'!$E$5:$P$5, 0)) &lt;&gt; "",
        INDEX('Emission Factors'!$E$5:$P$488,
              MATCH(1,
                    ('Emission Factors'!$E$5:$E$488 = 'GHG emissions calculations'!$F2965) *
                    ('Emission Factors'!$H$5:$H$488 = 'GHG emissions calculations'!$H2965),
                    0),
              MATCH('GHG emissions calculations'!Q$6, 'Emission Factors'!$E$5:$P$5, 0)),
        ""),
    "")</f>
        <v/>
      </c>
      <c r="R2965" s="311" t="str">
        <f t="array" ref="R2965">IFERROR(
    IF(
        INDEX('Emission Factors'!$E$5:$R$488,
              MATCH(1,
                    ('Emission Factors'!$E$5:$E$488 = 'GHG emissions calculations'!$F2965) *
                    ('Emission Factors'!$H$5:$H$488 = 'GHG emissions calculations'!$H2965),
                    0),
              MATCH('GHG emissions calculations'!R$6, 'Emission Factors'!$E$5:$R$5, 0)) &lt;&gt; "",
        INDEX('Emission Factors'!$E$5:$R$488,
              MATCH(1,
                    ('Emission Factors'!$E$5:$E$488 = 'GHG emissions calculations'!$F2965) *
                    ('Emission Factors'!$H$5:$H$488 = 'GHG emissions calculations'!$H2965),
                    0),
              MATCH('GHG emissions calculations'!R$6, 'Emission Factors'!$E$5:$R$5, 0)),
        ""),
    "")</f>
        <v/>
      </c>
      <c r="S2965" s="312">
        <f t="shared" si="5"/>
        <v>0</v>
      </c>
      <c r="T2965" s="23"/>
    </row>
    <row r="2966" ht="15.75" customHeight="1" outlineLevel="2">
      <c r="A2966" s="23"/>
      <c r="B2966" s="71"/>
      <c r="C2966" s="71"/>
      <c r="D2966" s="71"/>
      <c r="E2966" s="314"/>
      <c r="F2966" s="316" t="str">
        <f>Lists!BB77</f>
        <v>Printer, laser - Asia</v>
      </c>
      <c r="G2966" s="311" t="str">
        <f t="array" ref="G2966">XLOOKUP(1,('Emission Factors'!$E$5:$E$488='GHG emissions calculations'!$F2966)*('Emission Factors'!$H$5:$H$488='GHG emissions calculations'!$H2966),INDEX('Emission Factors'!$E$5:$T$488,0,MATCH('GHG emissions calculations'!G$2670,'Emission Factors'!$E$5:$T$5,0)),"",0)</f>
        <v/>
      </c>
      <c r="H2966" s="316" t="s">
        <v>237</v>
      </c>
      <c r="I2966" s="312" t="str">
        <f>IF(
    SUMIFS('Import data'!$L$25:$L$80,
           'Import data'!$J$25:$J$80, F2966,
           'Import data'!$G$25:$G$80, 'GHG emissions calculations'!$H2966,
           'Import data'!$I$25:$I$80,$E$2672) &lt;&gt; 0,
    SUMIFS('Import data'!$L$25:$L$80,
           'Import data'!$J$25:$J$80, F2966,
           'Import data'!$G$25:$G$80, 'GHG emissions calculations'!$H2966,
           'Import data'!$I$25:$I$80,$E$2672),
    ""
)</f>
        <v/>
      </c>
      <c r="J2966" s="311" t="str">
        <f t="array" ref="J2966">IF(
    XLOOKUP(F2966, 'Import data'!$J$26:$J$47, 'Import data'!$M$26:$M$47, "", 0) = "Please add the region-specific supplier emission factor or choose a different region available in the IAEG database.",
    "",
    XLOOKUP(F2966, 'Import data'!$J$26:$J$47, 'Import data'!$M$26:$M$47, "", 0)
)</f>
        <v/>
      </c>
      <c r="K2966" s="311" t="str">
        <f t="array" ref="K2966">IFERROR(
    XLOOKUP(F2966,
            _xlws.FILTER('Supplier Emission'!$G$55:$G$79,
                   ('Supplier Emission'!$D$55:$D$79=H2966) * ('Supplier Emission'!$F$55:$F$79=$E$2898)),
            _xlws.FILTER('Supplier Emission'!$I$55:$I$79,
                   ('Supplier Emission'!$D$55:$D$79=H2966) * ('Supplier Emission'!$F$55:$F$79=$E$2898)),
            ""),
    "")</f>
        <v/>
      </c>
      <c r="L2966" s="311" t="str">
        <f t="array" ref="L2966">IFERROR(
    XLOOKUP(F2966,
            _xlws.FILTER('Supplier Emission'!$G$55:$G$79,
                   ('Supplier Emission'!$D$55:$D$79=H2966) * ('Supplier Emission'!$F$55:$F$79=$E$2898)),
            _xlws.FILTER('Supplier Emission'!$J$55:$J$79,
                   ('Supplier Emission'!$D$55:$D$79=H2966) * ('Supplier Emission'!$F$55:$F$79=$E$2898)),
            ""),
    "")</f>
        <v/>
      </c>
      <c r="M2966" s="311" t="str">
        <f t="array" ref="M2966">IFERROR(
    XLOOKUP(F2966,
            _xlws.FILTER('Supplier Emission'!$G$55:$G$79,
                   ('Supplier Emission'!$D$55:$D$79=H2966) * ('Supplier Emission'!$F$55:$F$79=$E$2898)),
            _xlws.FILTER('Supplier Emission'!$M$55:$M$79,
                   ('Supplier Emission'!$D$55:$D$79=H2966) * ('Supplier Emission'!$F$55:$F$79=$E$2898)),
            ""),
    "")</f>
        <v/>
      </c>
      <c r="N2966" s="311" t="str">
        <f t="array" ref="N2966">IFERROR(
    XLOOKUP(F2966,
            _xlws.FILTER('Supplier Emission'!$G$55:$G$79,
                   ('Supplier Emission'!$D$55:$D$79=H2966) * ('Supplier Emission'!$F$55:$F$79=$E$2898)),
            _xlws.FILTER('Supplier Emission'!$H$55:$H$79,
                   ('Supplier Emission'!$D$55:$D$79=H2966) * ('Supplier Emission'!$F$55:$F$79=$E$2898)),
            ""),
    "")</f>
        <v/>
      </c>
      <c r="O2966" s="311" t="str">
        <f t="array" ref="O2966">XLOOKUP(1,('Emission Factors'!$E$5:$E$488='GHG emissions calculations'!$F2966)*('Emission Factors'!$H$5:$H$488='GHG emissions calculations'!$H2966),INDEX('Emission Factors'!$E$5:$T$488,0,MATCH('GHG emissions calculations'!O$6,'Emission Factors'!$E$5:$T$5,0)),"",0)</f>
        <v/>
      </c>
      <c r="P2966" s="313" t="str">
        <f t="array" ref="P2966">IFERROR(
    INDEX('Emission Factors'!$E$5:$P$488,
          MATCH(1,
                ('Emission Factors'!$E$5:$E$488 = 'GHG emissions calculations'!$F2966) *
                ('Emission Factors'!$H$5:$H$488 = 'GHG emissions calculations'!$H2966),
                0),
          MATCH('GHG emissions calculations'!P$6,'Emission Factors'!$E$5:$P$5,0)),
    "")</f>
        <v/>
      </c>
      <c r="Q2966" s="311" t="str">
        <f t="array" ref="Q2966">IFERROR(
    IF(
        INDEX('Emission Factors'!$E$5:$P$488,
              MATCH(1,
                    ('Emission Factors'!$E$5:$E$488 = 'GHG emissions calculations'!$F2966) *
                    ('Emission Factors'!$H$5:$H$488 = 'GHG emissions calculations'!$H2966),
                    0),
              MATCH('GHG emissions calculations'!Q$6, 'Emission Factors'!$E$5:$P$5, 0)) &lt;&gt; "",
        INDEX('Emission Factors'!$E$5:$P$488,
              MATCH(1,
                    ('Emission Factors'!$E$5:$E$488 = 'GHG emissions calculations'!$F2966) *
                    ('Emission Factors'!$H$5:$H$488 = 'GHG emissions calculations'!$H2966),
                    0),
              MATCH('GHG emissions calculations'!Q$6, 'Emission Factors'!$E$5:$P$5, 0)),
        ""),
    "")</f>
        <v/>
      </c>
      <c r="R2966" s="311" t="str">
        <f t="array" ref="R2966">IFERROR(
    IF(
        INDEX('Emission Factors'!$E$5:$R$488,
              MATCH(1,
                    ('Emission Factors'!$E$5:$E$488 = 'GHG emissions calculations'!$F2966) *
                    ('Emission Factors'!$H$5:$H$488 = 'GHG emissions calculations'!$H2966),
                    0),
              MATCH('GHG emissions calculations'!R$6, 'Emission Factors'!$E$5:$R$5, 0)) &lt;&gt; "",
        INDEX('Emission Factors'!$E$5:$R$488,
              MATCH(1,
                    ('Emission Factors'!$E$5:$E$488 = 'GHG emissions calculations'!$F2966) *
                    ('Emission Factors'!$H$5:$H$488 = 'GHG emissions calculations'!$H2966),
                    0),
              MATCH('GHG emissions calculations'!R$6, 'Emission Factors'!$E$5:$R$5, 0)),
        ""),
    "")</f>
        <v/>
      </c>
      <c r="S2966" s="312">
        <f t="shared" si="5"/>
        <v>0</v>
      </c>
      <c r="T2966" s="23"/>
    </row>
    <row r="2967" ht="15.75" customHeight="1" outlineLevel="2">
      <c r="A2967" s="23"/>
      <c r="B2967" s="71"/>
      <c r="C2967" s="71"/>
      <c r="D2967" s="71"/>
      <c r="E2967" s="314"/>
      <c r="F2967" s="316" t="str">
        <f>Lists!BB68</f>
        <v>Printer, laser - Europe</v>
      </c>
      <c r="G2967" s="311">
        <f t="array" ref="G2967">XLOOKUP(1,('Emission Factors'!$E$5:$E$488='GHG emissions calculations'!$F2967)*('Emission Factors'!$H$5:$H$488='GHG emissions calculations'!$H2967),INDEX('Emission Factors'!$E$5:$T$488,0,MATCH('GHG emissions calculations'!G$2670,'Emission Factors'!$E$5:$T$5,0)),"",0)</f>
        <v>3</v>
      </c>
      <c r="H2967" s="316" t="s">
        <v>237</v>
      </c>
      <c r="I2967" s="312" t="str">
        <f>IF(
    SUMIFS('Import data'!$L$25:$L$80,
           'Import data'!$J$25:$J$80, F2967,
           'Import data'!$G$25:$G$80, 'GHG emissions calculations'!$H2967,
           'Import data'!$I$25:$I$80,$E$2672) &lt;&gt; 0,
    SUMIFS('Import data'!$L$25:$L$80,
           'Import data'!$J$25:$J$80, F2967,
           'Import data'!$G$25:$G$80, 'GHG emissions calculations'!$H2967,
           'Import data'!$I$25:$I$80,$E$2672),
    ""
)</f>
        <v/>
      </c>
      <c r="J2967" s="311" t="str">
        <f t="array" ref="J2967">IF(
    XLOOKUP(F2967, 'Import data'!$J$26:$J$47, 'Import data'!$M$26:$M$47, "", 0) = "Please add the region-specific supplier emission factor or choose a different region available in the IAEG database.",
    "",
    XLOOKUP(F2967, 'Import data'!$J$26:$J$47, 'Import data'!$M$26:$M$47, "", 0)
)</f>
        <v/>
      </c>
      <c r="K2967" s="311" t="str">
        <f t="array" ref="K2967">IFERROR(
    XLOOKUP(F2967,
            _xlws.FILTER('Supplier Emission'!$G$55:$G$79,
                   ('Supplier Emission'!$D$55:$D$79=H2967) * ('Supplier Emission'!$F$55:$F$79=$E$2898)),
            _xlws.FILTER('Supplier Emission'!$I$55:$I$79,
                   ('Supplier Emission'!$D$55:$D$79=H2967) * ('Supplier Emission'!$F$55:$F$79=$E$2898)),
            ""),
    "")</f>
        <v/>
      </c>
      <c r="L2967" s="311" t="str">
        <f t="array" ref="L2967">IFERROR(
    XLOOKUP(F2967,
            _xlws.FILTER('Supplier Emission'!$G$55:$G$79,
                   ('Supplier Emission'!$D$55:$D$79=H2967) * ('Supplier Emission'!$F$55:$F$79=$E$2898)),
            _xlws.FILTER('Supplier Emission'!$J$55:$J$79,
                   ('Supplier Emission'!$D$55:$D$79=H2967) * ('Supplier Emission'!$F$55:$F$79=$E$2898)),
            ""),
    "")</f>
        <v/>
      </c>
      <c r="M2967" s="311" t="str">
        <f t="array" ref="M2967">IFERROR(
    XLOOKUP(F2967,
            _xlws.FILTER('Supplier Emission'!$G$55:$G$79,
                   ('Supplier Emission'!$D$55:$D$79=H2967) * ('Supplier Emission'!$F$55:$F$79=$E$2898)),
            _xlws.FILTER('Supplier Emission'!$M$55:$M$79,
                   ('Supplier Emission'!$D$55:$D$79=H2967) * ('Supplier Emission'!$F$55:$F$79=$E$2898)),
            ""),
    "")</f>
        <v/>
      </c>
      <c r="N2967" s="311" t="str">
        <f t="array" ref="N2967">IFERROR(
    XLOOKUP(F2967,
            _xlws.FILTER('Supplier Emission'!$G$55:$G$79,
                   ('Supplier Emission'!$D$55:$D$79=H2967) * ('Supplier Emission'!$F$55:$F$79=$E$2898)),
            _xlws.FILTER('Supplier Emission'!$H$55:$H$79,
                   ('Supplier Emission'!$D$55:$D$79=H2967) * ('Supplier Emission'!$F$55:$F$79=$E$2898)),
            ""),
    "")</f>
        <v/>
      </c>
      <c r="O2967" s="311" t="str">
        <f t="array" ref="O2967">XLOOKUP(1,('Emission Factors'!$E$5:$E$488='GHG emissions calculations'!$F2967)*('Emission Factors'!$H$5:$H$488='GHG emissions calculations'!$H2967),INDEX('Emission Factors'!$E$5:$T$488,0,MATCH('GHG emissions calculations'!O$6,'Emission Factors'!$E$5:$T$5,0)),"",0)</f>
        <v>Imprimante - laser</v>
      </c>
      <c r="P2967" s="313">
        <f t="array" ref="P2967">IFERROR(
    INDEX('Emission Factors'!$E$5:$P$488,
          MATCH(1,
                ('Emission Factors'!$E$5:$E$488 = 'GHG emissions calculations'!$F2967) *
                ('Emission Factors'!$H$5:$H$488 = 'GHG emissions calculations'!$H2967),
                0),
          MATCH('GHG emissions calculations'!P$6,'Emission Factors'!$E$5:$P$5,0)),
    "")</f>
        <v>197</v>
      </c>
      <c r="Q2967" s="311" t="str">
        <f t="array" ref="Q2967">IFERROR(
    IF(
        INDEX('Emission Factors'!$E$5:$P$488,
              MATCH(1,
                    ('Emission Factors'!$E$5:$E$488 = 'GHG emissions calculations'!$F2967) *
                    ('Emission Factors'!$H$5:$H$488 = 'GHG emissions calculations'!$H2967),
                    0),
              MATCH('GHG emissions calculations'!Q$6, 'Emission Factors'!$E$5:$P$5, 0)) &lt;&gt; "",
        INDEX('Emission Factors'!$E$5:$P$488,
              MATCH(1,
                    ('Emission Factors'!$E$5:$E$488 = 'GHG emissions calculations'!$F2967) *
                    ('Emission Factors'!$H$5:$H$488 = 'GHG emissions calculations'!$H2967),
                    0),
              MATCH('GHG emissions calculations'!Q$6, 'Emission Factors'!$E$5:$P$5, 0)),
        ""),
    "")</f>
        <v>kgCO2e/item</v>
      </c>
      <c r="R2967" s="311" t="str">
        <f t="array" ref="R2967">IFERROR(
    IF(
        INDEX('Emission Factors'!$E$5:$R$488,
              MATCH(1,
                    ('Emission Factors'!$E$5:$E$488 = 'GHG emissions calculations'!$F2967) *
                    ('Emission Factors'!$H$5:$H$488 = 'GHG emissions calculations'!$H2967),
                    0),
              MATCH('GHG emissions calculations'!R$6, 'Emission Factors'!$E$5:$R$5, 0)) &lt;&gt; "",
        INDEX('Emission Factors'!$E$5:$R$488,
              MATCH(1,
                    ('Emission Factors'!$E$5:$E$488 = 'GHG emissions calculations'!$F2967) *
                    ('Emission Factors'!$H$5:$H$488 = 'GHG emissions calculations'!$H2967),
                    0),
              MATCH('GHG emissions calculations'!R$6, 'Emission Factors'!$E$5:$R$5, 0)),
        ""),
    "")</f>
        <v>Europe</v>
      </c>
      <c r="S2967" s="312">
        <f t="shared" si="5"/>
        <v>0</v>
      </c>
      <c r="T2967" s="23"/>
    </row>
    <row r="2968" ht="15.75" customHeight="1" outlineLevel="2">
      <c r="A2968" s="23"/>
      <c r="B2968" s="71"/>
      <c r="C2968" s="71"/>
      <c r="D2968" s="71"/>
      <c r="E2968" s="314"/>
      <c r="F2968" s="316" t="str">
        <f>Lists!BB75</f>
        <v>Printer, laser - Europe</v>
      </c>
      <c r="G2968" s="311">
        <f t="array" ref="G2968">XLOOKUP(1,('Emission Factors'!$E$5:$E$488='GHG emissions calculations'!$F2968)*('Emission Factors'!$H$5:$H$488='GHG emissions calculations'!$H2968),INDEX('Emission Factors'!$E$5:$T$488,0,MATCH('GHG emissions calculations'!G$2670,'Emission Factors'!$E$5:$T$5,0)),"",0)</f>
        <v>3</v>
      </c>
      <c r="H2968" s="316" t="s">
        <v>237</v>
      </c>
      <c r="I2968" s="312" t="str">
        <f>IF(
    SUMIFS('Import data'!$L$25:$L$80,
           'Import data'!$J$25:$J$80, F2968,
           'Import data'!$G$25:$G$80, 'GHG emissions calculations'!$H2968,
           'Import data'!$I$25:$I$80,$E$2672) &lt;&gt; 0,
    SUMIFS('Import data'!$L$25:$L$80,
           'Import data'!$J$25:$J$80, F2968,
           'Import data'!$G$25:$G$80, 'GHG emissions calculations'!$H2968,
           'Import data'!$I$25:$I$80,$E$2672),
    ""
)</f>
        <v/>
      </c>
      <c r="J2968" s="311" t="str">
        <f t="array" ref="J2968">IF(
    XLOOKUP(F2968, 'Import data'!$J$26:$J$47, 'Import data'!$M$26:$M$47, "", 0) = "Please add the region-specific supplier emission factor or choose a different region available in the IAEG database.",
    "",
    XLOOKUP(F2968, 'Import data'!$J$26:$J$47, 'Import data'!$M$26:$M$47, "", 0)
)</f>
        <v/>
      </c>
      <c r="K2968" s="311" t="str">
        <f t="array" ref="K2968">IFERROR(
    XLOOKUP(F2968,
            _xlws.FILTER('Supplier Emission'!$G$55:$G$79,
                   ('Supplier Emission'!$D$55:$D$79=H2968) * ('Supplier Emission'!$F$55:$F$79=$E$2898)),
            _xlws.FILTER('Supplier Emission'!$I$55:$I$79,
                   ('Supplier Emission'!$D$55:$D$79=H2968) * ('Supplier Emission'!$F$55:$F$79=$E$2898)),
            ""),
    "")</f>
        <v/>
      </c>
      <c r="L2968" s="311" t="str">
        <f t="array" ref="L2968">IFERROR(
    XLOOKUP(F2968,
            _xlws.FILTER('Supplier Emission'!$G$55:$G$79,
                   ('Supplier Emission'!$D$55:$D$79=H2968) * ('Supplier Emission'!$F$55:$F$79=$E$2898)),
            _xlws.FILTER('Supplier Emission'!$J$55:$J$79,
                   ('Supplier Emission'!$D$55:$D$79=H2968) * ('Supplier Emission'!$F$55:$F$79=$E$2898)),
            ""),
    "")</f>
        <v/>
      </c>
      <c r="M2968" s="311" t="str">
        <f t="array" ref="M2968">IFERROR(
    XLOOKUP(F2968,
            _xlws.FILTER('Supplier Emission'!$G$55:$G$79,
                   ('Supplier Emission'!$D$55:$D$79=H2968) * ('Supplier Emission'!$F$55:$F$79=$E$2898)),
            _xlws.FILTER('Supplier Emission'!$M$55:$M$79,
                   ('Supplier Emission'!$D$55:$D$79=H2968) * ('Supplier Emission'!$F$55:$F$79=$E$2898)),
            ""),
    "")</f>
        <v/>
      </c>
      <c r="N2968" s="311" t="str">
        <f t="array" ref="N2968">IFERROR(
    XLOOKUP(F2968,
            _xlws.FILTER('Supplier Emission'!$G$55:$G$79,
                   ('Supplier Emission'!$D$55:$D$79=H2968) * ('Supplier Emission'!$F$55:$F$79=$E$2898)),
            _xlws.FILTER('Supplier Emission'!$H$55:$H$79,
                   ('Supplier Emission'!$D$55:$D$79=H2968) * ('Supplier Emission'!$F$55:$F$79=$E$2898)),
            ""),
    "")</f>
        <v/>
      </c>
      <c r="O2968" s="311" t="str">
        <f t="array" ref="O2968">XLOOKUP(1,('Emission Factors'!$E$5:$E$488='GHG emissions calculations'!$F2968)*('Emission Factors'!$H$5:$H$488='GHG emissions calculations'!$H2968),INDEX('Emission Factors'!$E$5:$T$488,0,MATCH('GHG emissions calculations'!O$6,'Emission Factors'!$E$5:$T$5,0)),"",0)</f>
        <v>Imprimante - laser</v>
      </c>
      <c r="P2968" s="313">
        <f t="array" ref="P2968">IFERROR(
    INDEX('Emission Factors'!$E$5:$P$488,
          MATCH(1,
                ('Emission Factors'!$E$5:$E$488 = 'GHG emissions calculations'!$F2968) *
                ('Emission Factors'!$H$5:$H$488 = 'GHG emissions calculations'!$H2968),
                0),
          MATCH('GHG emissions calculations'!P$6,'Emission Factors'!$E$5:$P$5,0)),
    "")</f>
        <v>197</v>
      </c>
      <c r="Q2968" s="311" t="str">
        <f t="array" ref="Q2968">IFERROR(
    IF(
        INDEX('Emission Factors'!$E$5:$P$488,
              MATCH(1,
                    ('Emission Factors'!$E$5:$E$488 = 'GHG emissions calculations'!$F2968) *
                    ('Emission Factors'!$H$5:$H$488 = 'GHG emissions calculations'!$H2968),
                    0),
              MATCH('GHG emissions calculations'!Q$6, 'Emission Factors'!$E$5:$P$5, 0)) &lt;&gt; "",
        INDEX('Emission Factors'!$E$5:$P$488,
              MATCH(1,
                    ('Emission Factors'!$E$5:$E$488 = 'GHG emissions calculations'!$F2968) *
                    ('Emission Factors'!$H$5:$H$488 = 'GHG emissions calculations'!$H2968),
                    0),
              MATCH('GHG emissions calculations'!Q$6, 'Emission Factors'!$E$5:$P$5, 0)),
        ""),
    "")</f>
        <v>kgCO2e/item</v>
      </c>
      <c r="R2968" s="311" t="str">
        <f t="array" ref="R2968">IFERROR(
    IF(
        INDEX('Emission Factors'!$E$5:$R$488,
              MATCH(1,
                    ('Emission Factors'!$E$5:$E$488 = 'GHG emissions calculations'!$F2968) *
                    ('Emission Factors'!$H$5:$H$488 = 'GHG emissions calculations'!$H2968),
                    0),
              MATCH('GHG emissions calculations'!R$6, 'Emission Factors'!$E$5:$R$5, 0)) &lt;&gt; "",
        INDEX('Emission Factors'!$E$5:$R$488,
              MATCH(1,
                    ('Emission Factors'!$E$5:$E$488 = 'GHG emissions calculations'!$F2968) *
                    ('Emission Factors'!$H$5:$H$488 = 'GHG emissions calculations'!$H2968),
                    0),
              MATCH('GHG emissions calculations'!R$6, 'Emission Factors'!$E$5:$R$5, 0)),
        ""),
    "")</f>
        <v>Europe</v>
      </c>
      <c r="S2968" s="312">
        <f t="shared" si="5"/>
        <v>0</v>
      </c>
      <c r="T2968" s="23"/>
    </row>
    <row r="2969" ht="15.75" customHeight="1" outlineLevel="2">
      <c r="A2969" s="23"/>
      <c r="B2969" s="71"/>
      <c r="C2969" s="71"/>
      <c r="D2969" s="71"/>
      <c r="E2969" s="314"/>
      <c r="F2969" s="316" t="str">
        <f>Lists!BB73</f>
        <v>Printer, laser - Global or unspecified region</v>
      </c>
      <c r="G2969" s="311" t="str">
        <f t="array" ref="G2969">XLOOKUP(1,('Emission Factors'!$E$5:$E$488='GHG emissions calculations'!$F2969)*('Emission Factors'!$H$5:$H$488='GHG emissions calculations'!$H2969),INDEX('Emission Factors'!$E$5:$T$488,0,MATCH('GHG emissions calculations'!G$2670,'Emission Factors'!$E$5:$T$5,0)),"",0)</f>
        <v/>
      </c>
      <c r="H2969" s="316" t="s">
        <v>237</v>
      </c>
      <c r="I2969" s="312" t="str">
        <f>IF(
    SUMIFS('Import data'!$L$25:$L$80,
           'Import data'!$J$25:$J$80, F2969,
           'Import data'!$G$25:$G$80, 'GHG emissions calculations'!$H2969,
           'Import data'!$I$25:$I$80,$E$2672) &lt;&gt; 0,
    SUMIFS('Import data'!$L$25:$L$80,
           'Import data'!$J$25:$J$80, F2969,
           'Import data'!$G$25:$G$80, 'GHG emissions calculations'!$H2969,
           'Import data'!$I$25:$I$80,$E$2672),
    ""
)</f>
        <v/>
      </c>
      <c r="J2969" s="311" t="str">
        <f t="array" ref="J2969">IF(
    XLOOKUP(F2969, 'Import data'!$J$26:$J$47, 'Import data'!$M$26:$M$47, "", 0) = "Please add the region-specific supplier emission factor or choose a different region available in the IAEG database.",
    "",
    XLOOKUP(F2969, 'Import data'!$J$26:$J$47, 'Import data'!$M$26:$M$47, "", 0)
)</f>
        <v/>
      </c>
      <c r="K2969" s="311" t="str">
        <f t="array" ref="K2969">IFERROR(
    XLOOKUP(F2969,
            _xlws.FILTER('Supplier Emission'!$G$55:$G$79,
                   ('Supplier Emission'!$D$55:$D$79=H2969) * ('Supplier Emission'!$F$55:$F$79=$E$2898)),
            _xlws.FILTER('Supplier Emission'!$I$55:$I$79,
                   ('Supplier Emission'!$D$55:$D$79=H2969) * ('Supplier Emission'!$F$55:$F$79=$E$2898)),
            ""),
    "")</f>
        <v/>
      </c>
      <c r="L2969" s="311" t="str">
        <f t="array" ref="L2969">IFERROR(
    XLOOKUP(F2969,
            _xlws.FILTER('Supplier Emission'!$G$55:$G$79,
                   ('Supplier Emission'!$D$55:$D$79=H2969) * ('Supplier Emission'!$F$55:$F$79=$E$2898)),
            _xlws.FILTER('Supplier Emission'!$J$55:$J$79,
                   ('Supplier Emission'!$D$55:$D$79=H2969) * ('Supplier Emission'!$F$55:$F$79=$E$2898)),
            ""),
    "")</f>
        <v/>
      </c>
      <c r="M2969" s="311" t="str">
        <f t="array" ref="M2969">IFERROR(
    XLOOKUP(F2969,
            _xlws.FILTER('Supplier Emission'!$G$55:$G$79,
                   ('Supplier Emission'!$D$55:$D$79=H2969) * ('Supplier Emission'!$F$55:$F$79=$E$2898)),
            _xlws.FILTER('Supplier Emission'!$M$55:$M$79,
                   ('Supplier Emission'!$D$55:$D$79=H2969) * ('Supplier Emission'!$F$55:$F$79=$E$2898)),
            ""),
    "")</f>
        <v/>
      </c>
      <c r="N2969" s="311" t="str">
        <f t="array" ref="N2969">IFERROR(
    XLOOKUP(F2969,
            _xlws.FILTER('Supplier Emission'!$G$55:$G$79,
                   ('Supplier Emission'!$D$55:$D$79=H2969) * ('Supplier Emission'!$F$55:$F$79=$E$2898)),
            _xlws.FILTER('Supplier Emission'!$H$55:$H$79,
                   ('Supplier Emission'!$D$55:$D$79=H2969) * ('Supplier Emission'!$F$55:$F$79=$E$2898)),
            ""),
    "")</f>
        <v/>
      </c>
      <c r="O2969" s="311" t="str">
        <f t="array" ref="O2969">XLOOKUP(1,('Emission Factors'!$E$5:$E$488='GHG emissions calculations'!$F2969)*('Emission Factors'!$H$5:$H$488='GHG emissions calculations'!$H2969),INDEX('Emission Factors'!$E$5:$T$488,0,MATCH('GHG emissions calculations'!O$6,'Emission Factors'!$E$5:$T$5,0)),"",0)</f>
        <v/>
      </c>
      <c r="P2969" s="313" t="str">
        <f t="array" ref="P2969">IFERROR(
    INDEX('Emission Factors'!$E$5:$P$488,
          MATCH(1,
                ('Emission Factors'!$E$5:$E$488 = 'GHG emissions calculations'!$F2969) *
                ('Emission Factors'!$H$5:$H$488 = 'GHG emissions calculations'!$H2969),
                0),
          MATCH('GHG emissions calculations'!P$6,'Emission Factors'!$E$5:$P$5,0)),
    "")</f>
        <v/>
      </c>
      <c r="Q2969" s="311" t="str">
        <f t="array" ref="Q2969">IFERROR(
    IF(
        INDEX('Emission Factors'!$E$5:$P$488,
              MATCH(1,
                    ('Emission Factors'!$E$5:$E$488 = 'GHG emissions calculations'!$F2969) *
                    ('Emission Factors'!$H$5:$H$488 = 'GHG emissions calculations'!$H2969),
                    0),
              MATCH('GHG emissions calculations'!Q$6, 'Emission Factors'!$E$5:$P$5, 0)) &lt;&gt; "",
        INDEX('Emission Factors'!$E$5:$P$488,
              MATCH(1,
                    ('Emission Factors'!$E$5:$E$488 = 'GHG emissions calculations'!$F2969) *
                    ('Emission Factors'!$H$5:$H$488 = 'GHG emissions calculations'!$H2969),
                    0),
              MATCH('GHG emissions calculations'!Q$6, 'Emission Factors'!$E$5:$P$5, 0)),
        ""),
    "")</f>
        <v/>
      </c>
      <c r="R2969" s="311" t="str">
        <f t="array" ref="R2969">IFERROR(
    IF(
        INDEX('Emission Factors'!$E$5:$R$488,
              MATCH(1,
                    ('Emission Factors'!$E$5:$E$488 = 'GHG emissions calculations'!$F2969) *
                    ('Emission Factors'!$H$5:$H$488 = 'GHG emissions calculations'!$H2969),
                    0),
              MATCH('GHG emissions calculations'!R$6, 'Emission Factors'!$E$5:$R$5, 0)) &lt;&gt; "",
        INDEX('Emission Factors'!$E$5:$R$488,
              MATCH(1,
                    ('Emission Factors'!$E$5:$E$488 = 'GHG emissions calculations'!$F2969) *
                    ('Emission Factors'!$H$5:$H$488 = 'GHG emissions calculations'!$H2969),
                    0),
              MATCH('GHG emissions calculations'!R$6, 'Emission Factors'!$E$5:$R$5, 0)),
        ""),
    "")</f>
        <v/>
      </c>
      <c r="S2969" s="312">
        <f t="shared" si="5"/>
        <v>0</v>
      </c>
      <c r="T2969" s="23"/>
    </row>
    <row r="2970" ht="15.75" customHeight="1" outlineLevel="2">
      <c r="A2970" s="23"/>
      <c r="B2970" s="71"/>
      <c r="C2970" s="71"/>
      <c r="D2970" s="71"/>
      <c r="E2970" s="314"/>
      <c r="F2970" s="316" t="str">
        <f>Lists!BB80</f>
        <v>Printer, laser - Global or unspecified region</v>
      </c>
      <c r="G2970" s="311" t="str">
        <f t="array" ref="G2970">XLOOKUP(1,('Emission Factors'!$E$5:$E$488='GHG emissions calculations'!$F2970)*('Emission Factors'!$H$5:$H$488='GHG emissions calculations'!$H2970),INDEX('Emission Factors'!$E$5:$T$488,0,MATCH('GHG emissions calculations'!G$2670,'Emission Factors'!$E$5:$T$5,0)),"",0)</f>
        <v/>
      </c>
      <c r="H2970" s="316" t="s">
        <v>237</v>
      </c>
      <c r="I2970" s="312" t="str">
        <f>IF(
    SUMIFS('Import data'!$L$25:$L$80,
           'Import data'!$J$25:$J$80, F2970,
           'Import data'!$G$25:$G$80, 'GHG emissions calculations'!$H2970,
           'Import data'!$I$25:$I$80,$E$2672) &lt;&gt; 0,
    SUMIFS('Import data'!$L$25:$L$80,
           'Import data'!$J$25:$J$80, F2970,
           'Import data'!$G$25:$G$80, 'GHG emissions calculations'!$H2970,
           'Import data'!$I$25:$I$80,$E$2672),
    ""
)</f>
        <v/>
      </c>
      <c r="J2970" s="311" t="str">
        <f t="array" ref="J2970">IF(
    XLOOKUP(F2970, 'Import data'!$J$26:$J$47, 'Import data'!$M$26:$M$47, "", 0) = "Please add the region-specific supplier emission factor or choose a different region available in the IAEG database.",
    "",
    XLOOKUP(F2970, 'Import data'!$J$26:$J$47, 'Import data'!$M$26:$M$47, "", 0)
)</f>
        <v/>
      </c>
      <c r="K2970" s="311" t="str">
        <f t="array" ref="K2970">IFERROR(
    XLOOKUP(F2970,
            _xlws.FILTER('Supplier Emission'!$G$55:$G$79,
                   ('Supplier Emission'!$D$55:$D$79=H2970) * ('Supplier Emission'!$F$55:$F$79=$E$2898)),
            _xlws.FILTER('Supplier Emission'!$I$55:$I$79,
                   ('Supplier Emission'!$D$55:$D$79=H2970) * ('Supplier Emission'!$F$55:$F$79=$E$2898)),
            ""),
    "")</f>
        <v/>
      </c>
      <c r="L2970" s="311" t="str">
        <f t="array" ref="L2970">IFERROR(
    XLOOKUP(F2970,
            _xlws.FILTER('Supplier Emission'!$G$55:$G$79,
                   ('Supplier Emission'!$D$55:$D$79=H2970) * ('Supplier Emission'!$F$55:$F$79=$E$2898)),
            _xlws.FILTER('Supplier Emission'!$J$55:$J$79,
                   ('Supplier Emission'!$D$55:$D$79=H2970) * ('Supplier Emission'!$F$55:$F$79=$E$2898)),
            ""),
    "")</f>
        <v/>
      </c>
      <c r="M2970" s="311" t="str">
        <f t="array" ref="M2970">IFERROR(
    XLOOKUP(F2970,
            _xlws.FILTER('Supplier Emission'!$G$55:$G$79,
                   ('Supplier Emission'!$D$55:$D$79=H2970) * ('Supplier Emission'!$F$55:$F$79=$E$2898)),
            _xlws.FILTER('Supplier Emission'!$M$55:$M$79,
                   ('Supplier Emission'!$D$55:$D$79=H2970) * ('Supplier Emission'!$F$55:$F$79=$E$2898)),
            ""),
    "")</f>
        <v/>
      </c>
      <c r="N2970" s="311" t="str">
        <f t="array" ref="N2970">IFERROR(
    XLOOKUP(F2970,
            _xlws.FILTER('Supplier Emission'!$G$55:$G$79,
                   ('Supplier Emission'!$D$55:$D$79=H2970) * ('Supplier Emission'!$F$55:$F$79=$E$2898)),
            _xlws.FILTER('Supplier Emission'!$H$55:$H$79,
                   ('Supplier Emission'!$D$55:$D$79=H2970) * ('Supplier Emission'!$F$55:$F$79=$E$2898)),
            ""),
    "")</f>
        <v/>
      </c>
      <c r="O2970" s="311" t="str">
        <f t="array" ref="O2970">XLOOKUP(1,('Emission Factors'!$E$5:$E$488='GHG emissions calculations'!$F2970)*('Emission Factors'!$H$5:$H$488='GHG emissions calculations'!$H2970),INDEX('Emission Factors'!$E$5:$T$488,0,MATCH('GHG emissions calculations'!O$6,'Emission Factors'!$E$5:$T$5,0)),"",0)</f>
        <v/>
      </c>
      <c r="P2970" s="313" t="str">
        <f t="array" ref="P2970">IFERROR(
    INDEX('Emission Factors'!$E$5:$P$488,
          MATCH(1,
                ('Emission Factors'!$E$5:$E$488 = 'GHG emissions calculations'!$F2970) *
                ('Emission Factors'!$H$5:$H$488 = 'GHG emissions calculations'!$H2970),
                0),
          MATCH('GHG emissions calculations'!P$6,'Emission Factors'!$E$5:$P$5,0)),
    "")</f>
        <v/>
      </c>
      <c r="Q2970" s="311" t="str">
        <f t="array" ref="Q2970">IFERROR(
    IF(
        INDEX('Emission Factors'!$E$5:$P$488,
              MATCH(1,
                    ('Emission Factors'!$E$5:$E$488 = 'GHG emissions calculations'!$F2970) *
                    ('Emission Factors'!$H$5:$H$488 = 'GHG emissions calculations'!$H2970),
                    0),
              MATCH('GHG emissions calculations'!Q$6, 'Emission Factors'!$E$5:$P$5, 0)) &lt;&gt; "",
        INDEX('Emission Factors'!$E$5:$P$488,
              MATCH(1,
                    ('Emission Factors'!$E$5:$E$488 = 'GHG emissions calculations'!$F2970) *
                    ('Emission Factors'!$H$5:$H$488 = 'GHG emissions calculations'!$H2970),
                    0),
              MATCH('GHG emissions calculations'!Q$6, 'Emission Factors'!$E$5:$P$5, 0)),
        ""),
    "")</f>
        <v/>
      </c>
      <c r="R2970" s="311" t="str">
        <f t="array" ref="R2970">IFERROR(
    IF(
        INDEX('Emission Factors'!$E$5:$R$488,
              MATCH(1,
                    ('Emission Factors'!$E$5:$E$488 = 'GHG emissions calculations'!$F2970) *
                    ('Emission Factors'!$H$5:$H$488 = 'GHG emissions calculations'!$H2970),
                    0),
              MATCH('GHG emissions calculations'!R$6, 'Emission Factors'!$E$5:$R$5, 0)) &lt;&gt; "",
        INDEX('Emission Factors'!$E$5:$R$488,
              MATCH(1,
                    ('Emission Factors'!$E$5:$E$488 = 'GHG emissions calculations'!$F2970) *
                    ('Emission Factors'!$H$5:$H$488 = 'GHG emissions calculations'!$H2970),
                    0),
              MATCH('GHG emissions calculations'!R$6, 'Emission Factors'!$E$5:$R$5, 0)),
        ""),
    "")</f>
        <v/>
      </c>
      <c r="S2970" s="312">
        <f t="shared" si="5"/>
        <v>0</v>
      </c>
      <c r="T2970" s="23"/>
    </row>
    <row r="2971" ht="15.75" customHeight="1" outlineLevel="2">
      <c r="A2971" s="23"/>
      <c r="B2971" s="71"/>
      <c r="C2971" s="71"/>
      <c r="D2971" s="71"/>
      <c r="E2971" s="314"/>
      <c r="F2971" s="316" t="str">
        <f>Lists!BB72</f>
        <v>Printer, laser - Middle East</v>
      </c>
      <c r="G2971" s="311" t="str">
        <f t="array" ref="G2971">XLOOKUP(1,('Emission Factors'!$E$5:$E$488='GHG emissions calculations'!$F2971)*('Emission Factors'!$H$5:$H$488='GHG emissions calculations'!$H2971),INDEX('Emission Factors'!$E$5:$T$488,0,MATCH('GHG emissions calculations'!G$2670,'Emission Factors'!$E$5:$T$5,0)),"",0)</f>
        <v/>
      </c>
      <c r="H2971" s="316" t="s">
        <v>237</v>
      </c>
      <c r="I2971" s="312" t="str">
        <f>IF(
    SUMIFS('Import data'!$L$25:$L$80,
           'Import data'!$J$25:$J$80, F2971,
           'Import data'!$G$25:$G$80, 'GHG emissions calculations'!$H2971,
           'Import data'!$I$25:$I$80,$E$2672) &lt;&gt; 0,
    SUMIFS('Import data'!$L$25:$L$80,
           'Import data'!$J$25:$J$80, F2971,
           'Import data'!$G$25:$G$80, 'GHG emissions calculations'!$H2971,
           'Import data'!$I$25:$I$80,$E$2672),
    ""
)</f>
        <v/>
      </c>
      <c r="J2971" s="311" t="str">
        <f t="array" ref="J2971">IF(
    XLOOKUP(F2971, 'Import data'!$J$26:$J$47, 'Import data'!$M$26:$M$47, "", 0) = "Please add the region-specific supplier emission factor or choose a different region available in the IAEG database.",
    "",
    XLOOKUP(F2971, 'Import data'!$J$26:$J$47, 'Import data'!$M$26:$M$47, "", 0)
)</f>
        <v/>
      </c>
      <c r="K2971" s="311" t="str">
        <f t="array" ref="K2971">IFERROR(
    XLOOKUP(F2971,
            _xlws.FILTER('Supplier Emission'!$G$55:$G$79,
                   ('Supplier Emission'!$D$55:$D$79=H2971) * ('Supplier Emission'!$F$55:$F$79=$E$2898)),
            _xlws.FILTER('Supplier Emission'!$I$55:$I$79,
                   ('Supplier Emission'!$D$55:$D$79=H2971) * ('Supplier Emission'!$F$55:$F$79=$E$2898)),
            ""),
    "")</f>
        <v/>
      </c>
      <c r="L2971" s="311" t="str">
        <f t="array" ref="L2971">IFERROR(
    XLOOKUP(F2971,
            _xlws.FILTER('Supplier Emission'!$G$55:$G$79,
                   ('Supplier Emission'!$D$55:$D$79=H2971) * ('Supplier Emission'!$F$55:$F$79=$E$2898)),
            _xlws.FILTER('Supplier Emission'!$J$55:$J$79,
                   ('Supplier Emission'!$D$55:$D$79=H2971) * ('Supplier Emission'!$F$55:$F$79=$E$2898)),
            ""),
    "")</f>
        <v/>
      </c>
      <c r="M2971" s="311" t="str">
        <f t="array" ref="M2971">IFERROR(
    XLOOKUP(F2971,
            _xlws.FILTER('Supplier Emission'!$G$55:$G$79,
                   ('Supplier Emission'!$D$55:$D$79=H2971) * ('Supplier Emission'!$F$55:$F$79=$E$2898)),
            _xlws.FILTER('Supplier Emission'!$M$55:$M$79,
                   ('Supplier Emission'!$D$55:$D$79=H2971) * ('Supplier Emission'!$F$55:$F$79=$E$2898)),
            ""),
    "")</f>
        <v/>
      </c>
      <c r="N2971" s="311" t="str">
        <f t="array" ref="N2971">IFERROR(
    XLOOKUP(F2971,
            _xlws.FILTER('Supplier Emission'!$G$55:$G$79,
                   ('Supplier Emission'!$D$55:$D$79=H2971) * ('Supplier Emission'!$F$55:$F$79=$E$2898)),
            _xlws.FILTER('Supplier Emission'!$H$55:$H$79,
                   ('Supplier Emission'!$D$55:$D$79=H2971) * ('Supplier Emission'!$F$55:$F$79=$E$2898)),
            ""),
    "")</f>
        <v/>
      </c>
      <c r="O2971" s="311" t="str">
        <f t="array" ref="O2971">XLOOKUP(1,('Emission Factors'!$E$5:$E$488='GHG emissions calculations'!$F2971)*('Emission Factors'!$H$5:$H$488='GHG emissions calculations'!$H2971),INDEX('Emission Factors'!$E$5:$T$488,0,MATCH('GHG emissions calculations'!O$6,'Emission Factors'!$E$5:$T$5,0)),"",0)</f>
        <v/>
      </c>
      <c r="P2971" s="313" t="str">
        <f t="array" ref="P2971">IFERROR(
    INDEX('Emission Factors'!$E$5:$P$488,
          MATCH(1,
                ('Emission Factors'!$E$5:$E$488 = 'GHG emissions calculations'!$F2971) *
                ('Emission Factors'!$H$5:$H$488 = 'GHG emissions calculations'!$H2971),
                0),
          MATCH('GHG emissions calculations'!P$6,'Emission Factors'!$E$5:$P$5,0)),
    "")</f>
        <v/>
      </c>
      <c r="Q2971" s="311" t="str">
        <f t="array" ref="Q2971">IFERROR(
    IF(
        INDEX('Emission Factors'!$E$5:$P$488,
              MATCH(1,
                    ('Emission Factors'!$E$5:$E$488 = 'GHG emissions calculations'!$F2971) *
                    ('Emission Factors'!$H$5:$H$488 = 'GHG emissions calculations'!$H2971),
                    0),
              MATCH('GHG emissions calculations'!Q$6, 'Emission Factors'!$E$5:$P$5, 0)) &lt;&gt; "",
        INDEX('Emission Factors'!$E$5:$P$488,
              MATCH(1,
                    ('Emission Factors'!$E$5:$E$488 = 'GHG emissions calculations'!$F2971) *
                    ('Emission Factors'!$H$5:$H$488 = 'GHG emissions calculations'!$H2971),
                    0),
              MATCH('GHG emissions calculations'!Q$6, 'Emission Factors'!$E$5:$P$5, 0)),
        ""),
    "")</f>
        <v/>
      </c>
      <c r="R2971" s="311" t="str">
        <f t="array" ref="R2971">IFERROR(
    IF(
        INDEX('Emission Factors'!$E$5:$R$488,
              MATCH(1,
                    ('Emission Factors'!$E$5:$E$488 = 'GHG emissions calculations'!$F2971) *
                    ('Emission Factors'!$H$5:$H$488 = 'GHG emissions calculations'!$H2971),
                    0),
              MATCH('GHG emissions calculations'!R$6, 'Emission Factors'!$E$5:$R$5, 0)) &lt;&gt; "",
        INDEX('Emission Factors'!$E$5:$R$488,
              MATCH(1,
                    ('Emission Factors'!$E$5:$E$488 = 'GHG emissions calculations'!$F2971) *
                    ('Emission Factors'!$H$5:$H$488 = 'GHG emissions calculations'!$H2971),
                    0),
              MATCH('GHG emissions calculations'!R$6, 'Emission Factors'!$E$5:$R$5, 0)),
        ""),
    "")</f>
        <v/>
      </c>
      <c r="S2971" s="312">
        <f t="shared" si="5"/>
        <v>0</v>
      </c>
      <c r="T2971" s="23"/>
    </row>
    <row r="2972" ht="15.75" customHeight="1" outlineLevel="2">
      <c r="A2972" s="23"/>
      <c r="B2972" s="71"/>
      <c r="C2972" s="71"/>
      <c r="D2972" s="71"/>
      <c r="E2972" s="314"/>
      <c r="F2972" s="316" t="str">
        <f>Lists!BB79</f>
        <v>Printer, laser - Middle East</v>
      </c>
      <c r="G2972" s="311" t="str">
        <f t="array" ref="G2972">XLOOKUP(1,('Emission Factors'!$E$5:$E$488='GHG emissions calculations'!$F2972)*('Emission Factors'!$H$5:$H$488='GHG emissions calculations'!$H2972),INDEX('Emission Factors'!$E$5:$T$488,0,MATCH('GHG emissions calculations'!G$2670,'Emission Factors'!$E$5:$T$5,0)),"",0)</f>
        <v/>
      </c>
      <c r="H2972" s="316" t="s">
        <v>237</v>
      </c>
      <c r="I2972" s="312" t="str">
        <f>IF(
    SUMIFS('Import data'!$L$25:$L$80,
           'Import data'!$J$25:$J$80, F2972,
           'Import data'!$G$25:$G$80, 'GHG emissions calculations'!$H2972,
           'Import data'!$I$25:$I$80,$E$2672) &lt;&gt; 0,
    SUMIFS('Import data'!$L$25:$L$80,
           'Import data'!$J$25:$J$80, F2972,
           'Import data'!$G$25:$G$80, 'GHG emissions calculations'!$H2972,
           'Import data'!$I$25:$I$80,$E$2672),
    ""
)</f>
        <v/>
      </c>
      <c r="J2972" s="311" t="str">
        <f t="array" ref="J2972">IF(
    XLOOKUP(F2972, 'Import data'!$J$26:$J$47, 'Import data'!$M$26:$M$47, "", 0) = "Please add the region-specific supplier emission factor or choose a different region available in the IAEG database.",
    "",
    XLOOKUP(F2972, 'Import data'!$J$26:$J$47, 'Import data'!$M$26:$M$47, "", 0)
)</f>
        <v/>
      </c>
      <c r="K2972" s="311" t="str">
        <f t="array" ref="K2972">IFERROR(
    XLOOKUP(F2972,
            _xlws.FILTER('Supplier Emission'!$G$55:$G$79,
                   ('Supplier Emission'!$D$55:$D$79=H2972) * ('Supplier Emission'!$F$55:$F$79=$E$2898)),
            _xlws.FILTER('Supplier Emission'!$I$55:$I$79,
                   ('Supplier Emission'!$D$55:$D$79=H2972) * ('Supplier Emission'!$F$55:$F$79=$E$2898)),
            ""),
    "")</f>
        <v/>
      </c>
      <c r="L2972" s="311" t="str">
        <f t="array" ref="L2972">IFERROR(
    XLOOKUP(F2972,
            _xlws.FILTER('Supplier Emission'!$G$55:$G$79,
                   ('Supplier Emission'!$D$55:$D$79=H2972) * ('Supplier Emission'!$F$55:$F$79=$E$2898)),
            _xlws.FILTER('Supplier Emission'!$J$55:$J$79,
                   ('Supplier Emission'!$D$55:$D$79=H2972) * ('Supplier Emission'!$F$55:$F$79=$E$2898)),
            ""),
    "")</f>
        <v/>
      </c>
      <c r="M2972" s="311" t="str">
        <f t="array" ref="M2972">IFERROR(
    XLOOKUP(F2972,
            _xlws.FILTER('Supplier Emission'!$G$55:$G$79,
                   ('Supplier Emission'!$D$55:$D$79=H2972) * ('Supplier Emission'!$F$55:$F$79=$E$2898)),
            _xlws.FILTER('Supplier Emission'!$M$55:$M$79,
                   ('Supplier Emission'!$D$55:$D$79=H2972) * ('Supplier Emission'!$F$55:$F$79=$E$2898)),
            ""),
    "")</f>
        <v/>
      </c>
      <c r="N2972" s="311" t="str">
        <f t="array" ref="N2972">IFERROR(
    XLOOKUP(F2972,
            _xlws.FILTER('Supplier Emission'!$G$55:$G$79,
                   ('Supplier Emission'!$D$55:$D$79=H2972) * ('Supplier Emission'!$F$55:$F$79=$E$2898)),
            _xlws.FILTER('Supplier Emission'!$H$55:$H$79,
                   ('Supplier Emission'!$D$55:$D$79=H2972) * ('Supplier Emission'!$F$55:$F$79=$E$2898)),
            ""),
    "")</f>
        <v/>
      </c>
      <c r="O2972" s="311" t="str">
        <f t="array" ref="O2972">XLOOKUP(1,('Emission Factors'!$E$5:$E$488='GHG emissions calculations'!$F2972)*('Emission Factors'!$H$5:$H$488='GHG emissions calculations'!$H2972),INDEX('Emission Factors'!$E$5:$T$488,0,MATCH('GHG emissions calculations'!O$6,'Emission Factors'!$E$5:$T$5,0)),"",0)</f>
        <v/>
      </c>
      <c r="P2972" s="313" t="str">
        <f t="array" ref="P2972">IFERROR(
    INDEX('Emission Factors'!$E$5:$P$488,
          MATCH(1,
                ('Emission Factors'!$E$5:$E$488 = 'GHG emissions calculations'!$F2972) *
                ('Emission Factors'!$H$5:$H$488 = 'GHG emissions calculations'!$H2972),
                0),
          MATCH('GHG emissions calculations'!P$6,'Emission Factors'!$E$5:$P$5,0)),
    "")</f>
        <v/>
      </c>
      <c r="Q2972" s="311" t="str">
        <f t="array" ref="Q2972">IFERROR(
    IF(
        INDEX('Emission Factors'!$E$5:$P$488,
              MATCH(1,
                    ('Emission Factors'!$E$5:$E$488 = 'GHG emissions calculations'!$F2972) *
                    ('Emission Factors'!$H$5:$H$488 = 'GHG emissions calculations'!$H2972),
                    0),
              MATCH('GHG emissions calculations'!Q$6, 'Emission Factors'!$E$5:$P$5, 0)) &lt;&gt; "",
        INDEX('Emission Factors'!$E$5:$P$488,
              MATCH(1,
                    ('Emission Factors'!$E$5:$E$488 = 'GHG emissions calculations'!$F2972) *
                    ('Emission Factors'!$H$5:$H$488 = 'GHG emissions calculations'!$H2972),
                    0),
              MATCH('GHG emissions calculations'!Q$6, 'Emission Factors'!$E$5:$P$5, 0)),
        ""),
    "")</f>
        <v/>
      </c>
      <c r="R2972" s="311" t="str">
        <f t="array" ref="R2972">IFERROR(
    IF(
        INDEX('Emission Factors'!$E$5:$R$488,
              MATCH(1,
                    ('Emission Factors'!$E$5:$E$488 = 'GHG emissions calculations'!$F2972) *
                    ('Emission Factors'!$H$5:$H$488 = 'GHG emissions calculations'!$H2972),
                    0),
              MATCH('GHG emissions calculations'!R$6, 'Emission Factors'!$E$5:$R$5, 0)) &lt;&gt; "",
        INDEX('Emission Factors'!$E$5:$R$488,
              MATCH(1,
                    ('Emission Factors'!$E$5:$E$488 = 'GHG emissions calculations'!$F2972) *
                    ('Emission Factors'!$H$5:$H$488 = 'GHG emissions calculations'!$H2972),
                    0),
              MATCH('GHG emissions calculations'!R$6, 'Emission Factors'!$E$5:$R$5, 0)),
        ""),
    "")</f>
        <v/>
      </c>
      <c r="S2972" s="312">
        <f t="shared" si="5"/>
        <v>0</v>
      </c>
      <c r="T2972" s="23"/>
    </row>
    <row r="2973" ht="15.75" customHeight="1" outlineLevel="2">
      <c r="A2973" s="23"/>
      <c r="B2973" s="71"/>
      <c r="C2973" s="71"/>
      <c r="D2973" s="71"/>
      <c r="E2973" s="314"/>
      <c r="F2973" s="316" t="str">
        <f>Lists!BB71</f>
        <v>Printer, laser - Oceania</v>
      </c>
      <c r="G2973" s="311" t="str">
        <f t="array" ref="G2973">XLOOKUP(1,('Emission Factors'!$E$5:$E$488='GHG emissions calculations'!$F2973)*('Emission Factors'!$H$5:$H$488='GHG emissions calculations'!$H2973),INDEX('Emission Factors'!$E$5:$T$488,0,MATCH('GHG emissions calculations'!G$2670,'Emission Factors'!$E$5:$T$5,0)),"",0)</f>
        <v/>
      </c>
      <c r="H2973" s="316" t="s">
        <v>237</v>
      </c>
      <c r="I2973" s="312" t="str">
        <f>IF(
    SUMIFS('Import data'!$L$25:$L$80,
           'Import data'!$J$25:$J$80, F2973,
           'Import data'!$G$25:$G$80, 'GHG emissions calculations'!$H2973,
           'Import data'!$I$25:$I$80,$E$2672) &lt;&gt; 0,
    SUMIFS('Import data'!$L$25:$L$80,
           'Import data'!$J$25:$J$80, F2973,
           'Import data'!$G$25:$G$80, 'GHG emissions calculations'!$H2973,
           'Import data'!$I$25:$I$80,$E$2672),
    ""
)</f>
        <v/>
      </c>
      <c r="J2973" s="311" t="str">
        <f t="array" ref="J2973">IF(
    XLOOKUP(F2973, 'Import data'!$J$26:$J$47, 'Import data'!$M$26:$M$47, "", 0) = "Please add the region-specific supplier emission factor or choose a different region available in the IAEG database.",
    "",
    XLOOKUP(F2973, 'Import data'!$J$26:$J$47, 'Import data'!$M$26:$M$47, "", 0)
)</f>
        <v/>
      </c>
      <c r="K2973" s="311" t="str">
        <f t="array" ref="K2973">IFERROR(
    XLOOKUP(F2973,
            _xlws.FILTER('Supplier Emission'!$G$55:$G$79,
                   ('Supplier Emission'!$D$55:$D$79=H2973) * ('Supplier Emission'!$F$55:$F$79=$E$2898)),
            _xlws.FILTER('Supplier Emission'!$I$55:$I$79,
                   ('Supplier Emission'!$D$55:$D$79=H2973) * ('Supplier Emission'!$F$55:$F$79=$E$2898)),
            ""),
    "")</f>
        <v/>
      </c>
      <c r="L2973" s="311" t="str">
        <f t="array" ref="L2973">IFERROR(
    XLOOKUP(F2973,
            _xlws.FILTER('Supplier Emission'!$G$55:$G$79,
                   ('Supplier Emission'!$D$55:$D$79=H2973) * ('Supplier Emission'!$F$55:$F$79=$E$2898)),
            _xlws.FILTER('Supplier Emission'!$J$55:$J$79,
                   ('Supplier Emission'!$D$55:$D$79=H2973) * ('Supplier Emission'!$F$55:$F$79=$E$2898)),
            ""),
    "")</f>
        <v/>
      </c>
      <c r="M2973" s="311" t="str">
        <f t="array" ref="M2973">IFERROR(
    XLOOKUP(F2973,
            _xlws.FILTER('Supplier Emission'!$G$55:$G$79,
                   ('Supplier Emission'!$D$55:$D$79=H2973) * ('Supplier Emission'!$F$55:$F$79=$E$2898)),
            _xlws.FILTER('Supplier Emission'!$M$55:$M$79,
                   ('Supplier Emission'!$D$55:$D$79=H2973) * ('Supplier Emission'!$F$55:$F$79=$E$2898)),
            ""),
    "")</f>
        <v/>
      </c>
      <c r="N2973" s="311" t="str">
        <f t="array" ref="N2973">IFERROR(
    XLOOKUP(F2973,
            _xlws.FILTER('Supplier Emission'!$G$55:$G$79,
                   ('Supplier Emission'!$D$55:$D$79=H2973) * ('Supplier Emission'!$F$55:$F$79=$E$2898)),
            _xlws.FILTER('Supplier Emission'!$H$55:$H$79,
                   ('Supplier Emission'!$D$55:$D$79=H2973) * ('Supplier Emission'!$F$55:$F$79=$E$2898)),
            ""),
    "")</f>
        <v/>
      </c>
      <c r="O2973" s="311" t="str">
        <f t="array" ref="O2973">XLOOKUP(1,('Emission Factors'!$E$5:$E$488='GHG emissions calculations'!$F2973)*('Emission Factors'!$H$5:$H$488='GHG emissions calculations'!$H2973),INDEX('Emission Factors'!$E$5:$T$488,0,MATCH('GHG emissions calculations'!O$6,'Emission Factors'!$E$5:$T$5,0)),"",0)</f>
        <v/>
      </c>
      <c r="P2973" s="313" t="str">
        <f t="array" ref="P2973">IFERROR(
    INDEX('Emission Factors'!$E$5:$P$488,
          MATCH(1,
                ('Emission Factors'!$E$5:$E$488 = 'GHG emissions calculations'!$F2973) *
                ('Emission Factors'!$H$5:$H$488 = 'GHG emissions calculations'!$H2973),
                0),
          MATCH('GHG emissions calculations'!P$6,'Emission Factors'!$E$5:$P$5,0)),
    "")</f>
        <v/>
      </c>
      <c r="Q2973" s="311" t="str">
        <f t="array" ref="Q2973">IFERROR(
    IF(
        INDEX('Emission Factors'!$E$5:$P$488,
              MATCH(1,
                    ('Emission Factors'!$E$5:$E$488 = 'GHG emissions calculations'!$F2973) *
                    ('Emission Factors'!$H$5:$H$488 = 'GHG emissions calculations'!$H2973),
                    0),
              MATCH('GHG emissions calculations'!Q$6, 'Emission Factors'!$E$5:$P$5, 0)) &lt;&gt; "",
        INDEX('Emission Factors'!$E$5:$P$488,
              MATCH(1,
                    ('Emission Factors'!$E$5:$E$488 = 'GHG emissions calculations'!$F2973) *
                    ('Emission Factors'!$H$5:$H$488 = 'GHG emissions calculations'!$H2973),
                    0),
              MATCH('GHG emissions calculations'!Q$6, 'Emission Factors'!$E$5:$P$5, 0)),
        ""),
    "")</f>
        <v/>
      </c>
      <c r="R2973" s="311" t="str">
        <f t="array" ref="R2973">IFERROR(
    IF(
        INDEX('Emission Factors'!$E$5:$R$488,
              MATCH(1,
                    ('Emission Factors'!$E$5:$E$488 = 'GHG emissions calculations'!$F2973) *
                    ('Emission Factors'!$H$5:$H$488 = 'GHG emissions calculations'!$H2973),
                    0),
              MATCH('GHG emissions calculations'!R$6, 'Emission Factors'!$E$5:$R$5, 0)) &lt;&gt; "",
        INDEX('Emission Factors'!$E$5:$R$488,
              MATCH(1,
                    ('Emission Factors'!$E$5:$E$488 = 'GHG emissions calculations'!$F2973) *
                    ('Emission Factors'!$H$5:$H$488 = 'GHG emissions calculations'!$H2973),
                    0),
              MATCH('GHG emissions calculations'!R$6, 'Emission Factors'!$E$5:$R$5, 0)),
        ""),
    "")</f>
        <v/>
      </c>
      <c r="S2973" s="312">
        <f t="shared" si="5"/>
        <v>0</v>
      </c>
      <c r="T2973" s="23"/>
    </row>
    <row r="2974" ht="15.75" customHeight="1" outlineLevel="2">
      <c r="A2974" s="23"/>
      <c r="B2974" s="71"/>
      <c r="C2974" s="71"/>
      <c r="D2974" s="71"/>
      <c r="E2974" s="314"/>
      <c r="F2974" s="316" t="str">
        <f>Lists!BB78</f>
        <v>Printer, laser - Oceania</v>
      </c>
      <c r="G2974" s="311" t="str">
        <f t="array" ref="G2974">XLOOKUP(1,('Emission Factors'!$E$5:$E$488='GHG emissions calculations'!$F2974)*('Emission Factors'!$H$5:$H$488='GHG emissions calculations'!$H2974),INDEX('Emission Factors'!$E$5:$T$488,0,MATCH('GHG emissions calculations'!G$2670,'Emission Factors'!$E$5:$T$5,0)),"",0)</f>
        <v/>
      </c>
      <c r="H2974" s="316" t="s">
        <v>237</v>
      </c>
      <c r="I2974" s="312" t="str">
        <f>IF(
    SUMIFS('Import data'!$L$25:$L$80,
           'Import data'!$J$25:$J$80, F2974,
           'Import data'!$G$25:$G$80, 'GHG emissions calculations'!$H2974,
           'Import data'!$I$25:$I$80,$E$2672) &lt;&gt; 0,
    SUMIFS('Import data'!$L$25:$L$80,
           'Import data'!$J$25:$J$80, F2974,
           'Import data'!$G$25:$G$80, 'GHG emissions calculations'!$H2974,
           'Import data'!$I$25:$I$80,$E$2672),
    ""
)</f>
        <v/>
      </c>
      <c r="J2974" s="311" t="str">
        <f t="array" ref="J2974">IF(
    XLOOKUP(F2974, 'Import data'!$J$26:$J$47, 'Import data'!$M$26:$M$47, "", 0) = "Please add the region-specific supplier emission factor or choose a different region available in the IAEG database.",
    "",
    XLOOKUP(F2974, 'Import data'!$J$26:$J$47, 'Import data'!$M$26:$M$47, "", 0)
)</f>
        <v/>
      </c>
      <c r="K2974" s="311" t="str">
        <f t="array" ref="K2974">IFERROR(
    XLOOKUP(F2974,
            _xlws.FILTER('Supplier Emission'!$G$55:$G$79,
                   ('Supplier Emission'!$D$55:$D$79=H2974) * ('Supplier Emission'!$F$55:$F$79=$E$2898)),
            _xlws.FILTER('Supplier Emission'!$I$55:$I$79,
                   ('Supplier Emission'!$D$55:$D$79=H2974) * ('Supplier Emission'!$F$55:$F$79=$E$2898)),
            ""),
    "")</f>
        <v/>
      </c>
      <c r="L2974" s="311" t="str">
        <f t="array" ref="L2974">IFERROR(
    XLOOKUP(F2974,
            _xlws.FILTER('Supplier Emission'!$G$55:$G$79,
                   ('Supplier Emission'!$D$55:$D$79=H2974) * ('Supplier Emission'!$F$55:$F$79=$E$2898)),
            _xlws.FILTER('Supplier Emission'!$J$55:$J$79,
                   ('Supplier Emission'!$D$55:$D$79=H2974) * ('Supplier Emission'!$F$55:$F$79=$E$2898)),
            ""),
    "")</f>
        <v/>
      </c>
      <c r="M2974" s="311" t="str">
        <f t="array" ref="M2974">IFERROR(
    XLOOKUP(F2974,
            _xlws.FILTER('Supplier Emission'!$G$55:$G$79,
                   ('Supplier Emission'!$D$55:$D$79=H2974) * ('Supplier Emission'!$F$55:$F$79=$E$2898)),
            _xlws.FILTER('Supplier Emission'!$M$55:$M$79,
                   ('Supplier Emission'!$D$55:$D$79=H2974) * ('Supplier Emission'!$F$55:$F$79=$E$2898)),
            ""),
    "")</f>
        <v/>
      </c>
      <c r="N2974" s="311" t="str">
        <f t="array" ref="N2974">IFERROR(
    XLOOKUP(F2974,
            _xlws.FILTER('Supplier Emission'!$G$55:$G$79,
                   ('Supplier Emission'!$D$55:$D$79=H2974) * ('Supplier Emission'!$F$55:$F$79=$E$2898)),
            _xlws.FILTER('Supplier Emission'!$H$55:$H$79,
                   ('Supplier Emission'!$D$55:$D$79=H2974) * ('Supplier Emission'!$F$55:$F$79=$E$2898)),
            ""),
    "")</f>
        <v/>
      </c>
      <c r="O2974" s="311" t="str">
        <f t="array" ref="O2974">XLOOKUP(1,('Emission Factors'!$E$5:$E$488='GHG emissions calculations'!$F2974)*('Emission Factors'!$H$5:$H$488='GHG emissions calculations'!$H2974),INDEX('Emission Factors'!$E$5:$T$488,0,MATCH('GHG emissions calculations'!O$6,'Emission Factors'!$E$5:$T$5,0)),"",0)</f>
        <v/>
      </c>
      <c r="P2974" s="313" t="str">
        <f t="array" ref="P2974">IFERROR(
    INDEX('Emission Factors'!$E$5:$P$488,
          MATCH(1,
                ('Emission Factors'!$E$5:$E$488 = 'GHG emissions calculations'!$F2974) *
                ('Emission Factors'!$H$5:$H$488 = 'GHG emissions calculations'!$H2974),
                0),
          MATCH('GHG emissions calculations'!P$6,'Emission Factors'!$E$5:$P$5,0)),
    "")</f>
        <v/>
      </c>
      <c r="Q2974" s="311" t="str">
        <f t="array" ref="Q2974">IFERROR(
    IF(
        INDEX('Emission Factors'!$E$5:$P$488,
              MATCH(1,
                    ('Emission Factors'!$E$5:$E$488 = 'GHG emissions calculations'!$F2974) *
                    ('Emission Factors'!$H$5:$H$488 = 'GHG emissions calculations'!$H2974),
                    0),
              MATCH('GHG emissions calculations'!Q$6, 'Emission Factors'!$E$5:$P$5, 0)) &lt;&gt; "",
        INDEX('Emission Factors'!$E$5:$P$488,
              MATCH(1,
                    ('Emission Factors'!$E$5:$E$488 = 'GHG emissions calculations'!$F2974) *
                    ('Emission Factors'!$H$5:$H$488 = 'GHG emissions calculations'!$H2974),
                    0),
              MATCH('GHG emissions calculations'!Q$6, 'Emission Factors'!$E$5:$P$5, 0)),
        ""),
    "")</f>
        <v/>
      </c>
      <c r="R2974" s="311" t="str">
        <f t="array" ref="R2974">IFERROR(
    IF(
        INDEX('Emission Factors'!$E$5:$R$488,
              MATCH(1,
                    ('Emission Factors'!$E$5:$E$488 = 'GHG emissions calculations'!$F2974) *
                    ('Emission Factors'!$H$5:$H$488 = 'GHG emissions calculations'!$H2974),
                    0),
              MATCH('GHG emissions calculations'!R$6, 'Emission Factors'!$E$5:$R$5, 0)) &lt;&gt; "",
        INDEX('Emission Factors'!$E$5:$R$488,
              MATCH(1,
                    ('Emission Factors'!$E$5:$E$488 = 'GHG emissions calculations'!$F2974) *
                    ('Emission Factors'!$H$5:$H$488 = 'GHG emissions calculations'!$H2974),
                    0),
              MATCH('GHG emissions calculations'!R$6, 'Emission Factors'!$E$5:$R$5, 0)),
        ""),
    "")</f>
        <v/>
      </c>
      <c r="S2974" s="312">
        <f t="shared" si="5"/>
        <v>0</v>
      </c>
      <c r="T2974" s="23"/>
    </row>
    <row r="2975" ht="15.75" customHeight="1" outlineLevel="2">
      <c r="A2975" s="23"/>
      <c r="B2975" s="71"/>
      <c r="C2975" s="71"/>
      <c r="D2975" s="71"/>
      <c r="E2975" s="314"/>
      <c r="F2975" s="316" t="str">
        <f>Lists!BB83</f>
        <v>Printer, multi-function - Africa</v>
      </c>
      <c r="G2975" s="311" t="str">
        <f t="array" ref="G2975">XLOOKUP(1,('Emission Factors'!$E$5:$E$488='GHG emissions calculations'!$F2975)*('Emission Factors'!$H$5:$H$488='GHG emissions calculations'!$H2975),INDEX('Emission Factors'!$E$5:$T$488,0,MATCH('GHG emissions calculations'!G$2670,'Emission Factors'!$E$5:$T$5,0)),"",0)</f>
        <v/>
      </c>
      <c r="H2975" s="316" t="s">
        <v>237</v>
      </c>
      <c r="I2975" s="312" t="str">
        <f>IF(
    SUMIFS('Import data'!$L$25:$L$80,
           'Import data'!$J$25:$J$80, F2975,
           'Import data'!$G$25:$G$80, 'GHG emissions calculations'!$H2975,
           'Import data'!$I$25:$I$80,$E$2672) &lt;&gt; 0,
    SUMIFS('Import data'!$L$25:$L$80,
           'Import data'!$J$25:$J$80, F2975,
           'Import data'!$G$25:$G$80, 'GHG emissions calculations'!$H2975,
           'Import data'!$I$25:$I$80,$E$2672),
    ""
)</f>
        <v/>
      </c>
      <c r="J2975" s="311" t="str">
        <f t="array" ref="J2975">IF(
    XLOOKUP(F2975, 'Import data'!$J$26:$J$47, 'Import data'!$M$26:$M$47, "", 0) = "Please add the region-specific supplier emission factor or choose a different region available in the IAEG database.",
    "",
    XLOOKUP(F2975, 'Import data'!$J$26:$J$47, 'Import data'!$M$26:$M$47, "", 0)
)</f>
        <v/>
      </c>
      <c r="K2975" s="311" t="str">
        <f t="array" ref="K2975">IFERROR(
    XLOOKUP(F2975,
            _xlws.FILTER('Supplier Emission'!$G$55:$G$79,
                   ('Supplier Emission'!$D$55:$D$79=H2975) * ('Supplier Emission'!$F$55:$F$79=$E$2898)),
            _xlws.FILTER('Supplier Emission'!$I$55:$I$79,
                   ('Supplier Emission'!$D$55:$D$79=H2975) * ('Supplier Emission'!$F$55:$F$79=$E$2898)),
            ""),
    "")</f>
        <v/>
      </c>
      <c r="L2975" s="311" t="str">
        <f t="array" ref="L2975">IFERROR(
    XLOOKUP(F2975,
            _xlws.FILTER('Supplier Emission'!$G$55:$G$79,
                   ('Supplier Emission'!$D$55:$D$79=H2975) * ('Supplier Emission'!$F$55:$F$79=$E$2898)),
            _xlws.FILTER('Supplier Emission'!$J$55:$J$79,
                   ('Supplier Emission'!$D$55:$D$79=H2975) * ('Supplier Emission'!$F$55:$F$79=$E$2898)),
            ""),
    "")</f>
        <v/>
      </c>
      <c r="M2975" s="311" t="str">
        <f t="array" ref="M2975">IFERROR(
    XLOOKUP(F2975,
            _xlws.FILTER('Supplier Emission'!$G$55:$G$79,
                   ('Supplier Emission'!$D$55:$D$79=H2975) * ('Supplier Emission'!$F$55:$F$79=$E$2898)),
            _xlws.FILTER('Supplier Emission'!$M$55:$M$79,
                   ('Supplier Emission'!$D$55:$D$79=H2975) * ('Supplier Emission'!$F$55:$F$79=$E$2898)),
            ""),
    "")</f>
        <v/>
      </c>
      <c r="N2975" s="311" t="str">
        <f t="array" ref="N2975">IFERROR(
    XLOOKUP(F2975,
            _xlws.FILTER('Supplier Emission'!$G$55:$G$79,
                   ('Supplier Emission'!$D$55:$D$79=H2975) * ('Supplier Emission'!$F$55:$F$79=$E$2898)),
            _xlws.FILTER('Supplier Emission'!$H$55:$H$79,
                   ('Supplier Emission'!$D$55:$D$79=H2975) * ('Supplier Emission'!$F$55:$F$79=$E$2898)),
            ""),
    "")</f>
        <v/>
      </c>
      <c r="O2975" s="311" t="str">
        <f t="array" ref="O2975">XLOOKUP(1,('Emission Factors'!$E$5:$E$488='GHG emissions calculations'!$F2975)*('Emission Factors'!$H$5:$H$488='GHG emissions calculations'!$H2975),INDEX('Emission Factors'!$E$5:$T$488,0,MATCH('GHG emissions calculations'!O$6,'Emission Factors'!$E$5:$T$5,0)),"",0)</f>
        <v/>
      </c>
      <c r="P2975" s="313" t="str">
        <f t="array" ref="P2975">IFERROR(
    INDEX('Emission Factors'!$E$5:$P$488,
          MATCH(1,
                ('Emission Factors'!$E$5:$E$488 = 'GHG emissions calculations'!$F2975) *
                ('Emission Factors'!$H$5:$H$488 = 'GHG emissions calculations'!$H2975),
                0),
          MATCH('GHG emissions calculations'!P$6,'Emission Factors'!$E$5:$P$5,0)),
    "")</f>
        <v/>
      </c>
      <c r="Q2975" s="311" t="str">
        <f t="array" ref="Q2975">IFERROR(
    IF(
        INDEX('Emission Factors'!$E$5:$P$488,
              MATCH(1,
                    ('Emission Factors'!$E$5:$E$488 = 'GHG emissions calculations'!$F2975) *
                    ('Emission Factors'!$H$5:$H$488 = 'GHG emissions calculations'!$H2975),
                    0),
              MATCH('GHG emissions calculations'!Q$6, 'Emission Factors'!$E$5:$P$5, 0)) &lt;&gt; "",
        INDEX('Emission Factors'!$E$5:$P$488,
              MATCH(1,
                    ('Emission Factors'!$E$5:$E$488 = 'GHG emissions calculations'!$F2975) *
                    ('Emission Factors'!$H$5:$H$488 = 'GHG emissions calculations'!$H2975),
                    0),
              MATCH('GHG emissions calculations'!Q$6, 'Emission Factors'!$E$5:$P$5, 0)),
        ""),
    "")</f>
        <v/>
      </c>
      <c r="R2975" s="311" t="str">
        <f t="array" ref="R2975">IFERROR(
    IF(
        INDEX('Emission Factors'!$E$5:$R$488,
              MATCH(1,
                    ('Emission Factors'!$E$5:$E$488 = 'GHG emissions calculations'!$F2975) *
                    ('Emission Factors'!$H$5:$H$488 = 'GHG emissions calculations'!$H2975),
                    0),
              MATCH('GHG emissions calculations'!R$6, 'Emission Factors'!$E$5:$R$5, 0)) &lt;&gt; "",
        INDEX('Emission Factors'!$E$5:$R$488,
              MATCH(1,
                    ('Emission Factors'!$E$5:$E$488 = 'GHG emissions calculations'!$F2975) *
                    ('Emission Factors'!$H$5:$H$488 = 'GHG emissions calculations'!$H2975),
                    0),
              MATCH('GHG emissions calculations'!R$6, 'Emission Factors'!$E$5:$R$5, 0)),
        ""),
    "")</f>
        <v/>
      </c>
      <c r="S2975" s="312">
        <f t="shared" si="5"/>
        <v>0</v>
      </c>
      <c r="T2975" s="23"/>
    </row>
    <row r="2976" ht="15.75" customHeight="1" outlineLevel="2">
      <c r="A2976" s="23"/>
      <c r="B2976" s="71"/>
      <c r="C2976" s="71"/>
      <c r="D2976" s="71"/>
      <c r="E2976" s="314"/>
      <c r="F2976" s="316" t="str">
        <f>Lists!BB81</f>
        <v>Printer, multi-function - America</v>
      </c>
      <c r="G2976" s="311" t="str">
        <f t="array" ref="G2976">XLOOKUP(1,('Emission Factors'!$E$5:$E$488='GHG emissions calculations'!$F2976)*('Emission Factors'!$H$5:$H$488='GHG emissions calculations'!$H2976),INDEX('Emission Factors'!$E$5:$T$488,0,MATCH('GHG emissions calculations'!G$2670,'Emission Factors'!$E$5:$T$5,0)),"",0)</f>
        <v/>
      </c>
      <c r="H2976" s="316" t="s">
        <v>237</v>
      </c>
      <c r="I2976" s="312" t="str">
        <f>IF(
    SUMIFS('Import data'!$L$25:$L$80,
           'Import data'!$J$25:$J$80, F2976,
           'Import data'!$G$25:$G$80, 'GHG emissions calculations'!$H2976,
           'Import data'!$I$25:$I$80,$E$2672) &lt;&gt; 0,
    SUMIFS('Import data'!$L$25:$L$80,
           'Import data'!$J$25:$J$80, F2976,
           'Import data'!$G$25:$G$80, 'GHG emissions calculations'!$H2976,
           'Import data'!$I$25:$I$80,$E$2672),
    ""
)</f>
        <v/>
      </c>
      <c r="J2976" s="311" t="str">
        <f t="array" ref="J2976">IF(
    XLOOKUP(F2976, 'Import data'!$J$26:$J$47, 'Import data'!$M$26:$M$47, "", 0) = "Please add the region-specific supplier emission factor or choose a different region available in the IAEG database.",
    "",
    XLOOKUP(F2976, 'Import data'!$J$26:$J$47, 'Import data'!$M$26:$M$47, "", 0)
)</f>
        <v/>
      </c>
      <c r="K2976" s="311" t="str">
        <f t="array" ref="K2976">IFERROR(
    XLOOKUP(F2976,
            _xlws.FILTER('Supplier Emission'!$G$55:$G$79,
                   ('Supplier Emission'!$D$55:$D$79=H2976) * ('Supplier Emission'!$F$55:$F$79=$E$2898)),
            _xlws.FILTER('Supplier Emission'!$I$55:$I$79,
                   ('Supplier Emission'!$D$55:$D$79=H2976) * ('Supplier Emission'!$F$55:$F$79=$E$2898)),
            ""),
    "")</f>
        <v/>
      </c>
      <c r="L2976" s="311" t="str">
        <f t="array" ref="L2976">IFERROR(
    XLOOKUP(F2976,
            _xlws.FILTER('Supplier Emission'!$G$55:$G$79,
                   ('Supplier Emission'!$D$55:$D$79=H2976) * ('Supplier Emission'!$F$55:$F$79=$E$2898)),
            _xlws.FILTER('Supplier Emission'!$J$55:$J$79,
                   ('Supplier Emission'!$D$55:$D$79=H2976) * ('Supplier Emission'!$F$55:$F$79=$E$2898)),
            ""),
    "")</f>
        <v/>
      </c>
      <c r="M2976" s="311" t="str">
        <f t="array" ref="M2976">IFERROR(
    XLOOKUP(F2976,
            _xlws.FILTER('Supplier Emission'!$G$55:$G$79,
                   ('Supplier Emission'!$D$55:$D$79=H2976) * ('Supplier Emission'!$F$55:$F$79=$E$2898)),
            _xlws.FILTER('Supplier Emission'!$M$55:$M$79,
                   ('Supplier Emission'!$D$55:$D$79=H2976) * ('Supplier Emission'!$F$55:$F$79=$E$2898)),
            ""),
    "")</f>
        <v/>
      </c>
      <c r="N2976" s="311" t="str">
        <f t="array" ref="N2976">IFERROR(
    XLOOKUP(F2976,
            _xlws.FILTER('Supplier Emission'!$G$55:$G$79,
                   ('Supplier Emission'!$D$55:$D$79=H2976) * ('Supplier Emission'!$F$55:$F$79=$E$2898)),
            _xlws.FILTER('Supplier Emission'!$H$55:$H$79,
                   ('Supplier Emission'!$D$55:$D$79=H2976) * ('Supplier Emission'!$F$55:$F$79=$E$2898)),
            ""),
    "")</f>
        <v/>
      </c>
      <c r="O2976" s="311" t="str">
        <f t="array" ref="O2976">XLOOKUP(1,('Emission Factors'!$E$5:$E$488='GHG emissions calculations'!$F2976)*('Emission Factors'!$H$5:$H$488='GHG emissions calculations'!$H2976),INDEX('Emission Factors'!$E$5:$T$488,0,MATCH('GHG emissions calculations'!O$6,'Emission Factors'!$E$5:$T$5,0)),"",0)</f>
        <v/>
      </c>
      <c r="P2976" s="313" t="str">
        <f t="array" ref="P2976">IFERROR(
    INDEX('Emission Factors'!$E$5:$P$488,
          MATCH(1,
                ('Emission Factors'!$E$5:$E$488 = 'GHG emissions calculations'!$F2976) *
                ('Emission Factors'!$H$5:$H$488 = 'GHG emissions calculations'!$H2976),
                0),
          MATCH('GHG emissions calculations'!P$6,'Emission Factors'!$E$5:$P$5,0)),
    "")</f>
        <v/>
      </c>
      <c r="Q2976" s="311" t="str">
        <f t="array" ref="Q2976">IFERROR(
    IF(
        INDEX('Emission Factors'!$E$5:$P$488,
              MATCH(1,
                    ('Emission Factors'!$E$5:$E$488 = 'GHG emissions calculations'!$F2976) *
                    ('Emission Factors'!$H$5:$H$488 = 'GHG emissions calculations'!$H2976),
                    0),
              MATCH('GHG emissions calculations'!Q$6, 'Emission Factors'!$E$5:$P$5, 0)) &lt;&gt; "",
        INDEX('Emission Factors'!$E$5:$P$488,
              MATCH(1,
                    ('Emission Factors'!$E$5:$E$488 = 'GHG emissions calculations'!$F2976) *
                    ('Emission Factors'!$H$5:$H$488 = 'GHG emissions calculations'!$H2976),
                    0),
              MATCH('GHG emissions calculations'!Q$6, 'Emission Factors'!$E$5:$P$5, 0)),
        ""),
    "")</f>
        <v/>
      </c>
      <c r="R2976" s="311" t="str">
        <f t="array" ref="R2976">IFERROR(
    IF(
        INDEX('Emission Factors'!$E$5:$R$488,
              MATCH(1,
                    ('Emission Factors'!$E$5:$E$488 = 'GHG emissions calculations'!$F2976) *
                    ('Emission Factors'!$H$5:$H$488 = 'GHG emissions calculations'!$H2976),
                    0),
              MATCH('GHG emissions calculations'!R$6, 'Emission Factors'!$E$5:$R$5, 0)) &lt;&gt; "",
        INDEX('Emission Factors'!$E$5:$R$488,
              MATCH(1,
                    ('Emission Factors'!$E$5:$E$488 = 'GHG emissions calculations'!$F2976) *
                    ('Emission Factors'!$H$5:$H$488 = 'GHG emissions calculations'!$H2976),
                    0),
              MATCH('GHG emissions calculations'!R$6, 'Emission Factors'!$E$5:$R$5, 0)),
        ""),
    "")</f>
        <v/>
      </c>
      <c r="S2976" s="312">
        <f t="shared" si="5"/>
        <v>0</v>
      </c>
      <c r="T2976" s="23"/>
    </row>
    <row r="2977" ht="15.75" customHeight="1" outlineLevel="2">
      <c r="A2977" s="23"/>
      <c r="B2977" s="71"/>
      <c r="C2977" s="71"/>
      <c r="D2977" s="71"/>
      <c r="E2977" s="314"/>
      <c r="F2977" s="316" t="str">
        <f>Lists!BB84</f>
        <v>Printer, multi-function - Asia</v>
      </c>
      <c r="G2977" s="311" t="str">
        <f t="array" ref="G2977">XLOOKUP(1,('Emission Factors'!$E$5:$E$488='GHG emissions calculations'!$F2977)*('Emission Factors'!$H$5:$H$488='GHG emissions calculations'!$H2977),INDEX('Emission Factors'!$E$5:$T$488,0,MATCH('GHG emissions calculations'!G$2670,'Emission Factors'!$E$5:$T$5,0)),"",0)</f>
        <v/>
      </c>
      <c r="H2977" s="316" t="s">
        <v>237</v>
      </c>
      <c r="I2977" s="312" t="str">
        <f>IF(
    SUMIFS('Import data'!$L$25:$L$80,
           'Import data'!$J$25:$J$80, F2977,
           'Import data'!$G$25:$G$80, 'GHG emissions calculations'!$H2977,
           'Import data'!$I$25:$I$80,$E$2672) &lt;&gt; 0,
    SUMIFS('Import data'!$L$25:$L$80,
           'Import data'!$J$25:$J$80, F2977,
           'Import data'!$G$25:$G$80, 'GHG emissions calculations'!$H2977,
           'Import data'!$I$25:$I$80,$E$2672),
    ""
)</f>
        <v/>
      </c>
      <c r="J2977" s="311" t="str">
        <f t="array" ref="J2977">IF(
    XLOOKUP(F2977, 'Import data'!$J$26:$J$47, 'Import data'!$M$26:$M$47, "", 0) = "Please add the region-specific supplier emission factor or choose a different region available in the IAEG database.",
    "",
    XLOOKUP(F2977, 'Import data'!$J$26:$J$47, 'Import data'!$M$26:$M$47, "", 0)
)</f>
        <v/>
      </c>
      <c r="K2977" s="311" t="str">
        <f t="array" ref="K2977">IFERROR(
    XLOOKUP(F2977,
            _xlws.FILTER('Supplier Emission'!$G$55:$G$79,
                   ('Supplier Emission'!$D$55:$D$79=H2977) * ('Supplier Emission'!$F$55:$F$79=$E$2898)),
            _xlws.FILTER('Supplier Emission'!$I$55:$I$79,
                   ('Supplier Emission'!$D$55:$D$79=H2977) * ('Supplier Emission'!$F$55:$F$79=$E$2898)),
            ""),
    "")</f>
        <v/>
      </c>
      <c r="L2977" s="311" t="str">
        <f t="array" ref="L2977">IFERROR(
    XLOOKUP(F2977,
            _xlws.FILTER('Supplier Emission'!$G$55:$G$79,
                   ('Supplier Emission'!$D$55:$D$79=H2977) * ('Supplier Emission'!$F$55:$F$79=$E$2898)),
            _xlws.FILTER('Supplier Emission'!$J$55:$J$79,
                   ('Supplier Emission'!$D$55:$D$79=H2977) * ('Supplier Emission'!$F$55:$F$79=$E$2898)),
            ""),
    "")</f>
        <v/>
      </c>
      <c r="M2977" s="311" t="str">
        <f t="array" ref="M2977">IFERROR(
    XLOOKUP(F2977,
            _xlws.FILTER('Supplier Emission'!$G$55:$G$79,
                   ('Supplier Emission'!$D$55:$D$79=H2977) * ('Supplier Emission'!$F$55:$F$79=$E$2898)),
            _xlws.FILTER('Supplier Emission'!$M$55:$M$79,
                   ('Supplier Emission'!$D$55:$D$79=H2977) * ('Supplier Emission'!$F$55:$F$79=$E$2898)),
            ""),
    "")</f>
        <v/>
      </c>
      <c r="N2977" s="311" t="str">
        <f t="array" ref="N2977">IFERROR(
    XLOOKUP(F2977,
            _xlws.FILTER('Supplier Emission'!$G$55:$G$79,
                   ('Supplier Emission'!$D$55:$D$79=H2977) * ('Supplier Emission'!$F$55:$F$79=$E$2898)),
            _xlws.FILTER('Supplier Emission'!$H$55:$H$79,
                   ('Supplier Emission'!$D$55:$D$79=H2977) * ('Supplier Emission'!$F$55:$F$79=$E$2898)),
            ""),
    "")</f>
        <v/>
      </c>
      <c r="O2977" s="311" t="str">
        <f t="array" ref="O2977">XLOOKUP(1,('Emission Factors'!$E$5:$E$488='GHG emissions calculations'!$F2977)*('Emission Factors'!$H$5:$H$488='GHG emissions calculations'!$H2977),INDEX('Emission Factors'!$E$5:$T$488,0,MATCH('GHG emissions calculations'!O$6,'Emission Factors'!$E$5:$T$5,0)),"",0)</f>
        <v/>
      </c>
      <c r="P2977" s="313" t="str">
        <f t="array" ref="P2977">IFERROR(
    INDEX('Emission Factors'!$E$5:$P$488,
          MATCH(1,
                ('Emission Factors'!$E$5:$E$488 = 'GHG emissions calculations'!$F2977) *
                ('Emission Factors'!$H$5:$H$488 = 'GHG emissions calculations'!$H2977),
                0),
          MATCH('GHG emissions calculations'!P$6,'Emission Factors'!$E$5:$P$5,0)),
    "")</f>
        <v/>
      </c>
      <c r="Q2977" s="311" t="str">
        <f t="array" ref="Q2977">IFERROR(
    IF(
        INDEX('Emission Factors'!$E$5:$P$488,
              MATCH(1,
                    ('Emission Factors'!$E$5:$E$488 = 'GHG emissions calculations'!$F2977) *
                    ('Emission Factors'!$H$5:$H$488 = 'GHG emissions calculations'!$H2977),
                    0),
              MATCH('GHG emissions calculations'!Q$6, 'Emission Factors'!$E$5:$P$5, 0)) &lt;&gt; "",
        INDEX('Emission Factors'!$E$5:$P$488,
              MATCH(1,
                    ('Emission Factors'!$E$5:$E$488 = 'GHG emissions calculations'!$F2977) *
                    ('Emission Factors'!$H$5:$H$488 = 'GHG emissions calculations'!$H2977),
                    0),
              MATCH('GHG emissions calculations'!Q$6, 'Emission Factors'!$E$5:$P$5, 0)),
        ""),
    "")</f>
        <v/>
      </c>
      <c r="R2977" s="311" t="str">
        <f t="array" ref="R2977">IFERROR(
    IF(
        INDEX('Emission Factors'!$E$5:$R$488,
              MATCH(1,
                    ('Emission Factors'!$E$5:$E$488 = 'GHG emissions calculations'!$F2977) *
                    ('Emission Factors'!$H$5:$H$488 = 'GHG emissions calculations'!$H2977),
                    0),
              MATCH('GHG emissions calculations'!R$6, 'Emission Factors'!$E$5:$R$5, 0)) &lt;&gt; "",
        INDEX('Emission Factors'!$E$5:$R$488,
              MATCH(1,
                    ('Emission Factors'!$E$5:$E$488 = 'GHG emissions calculations'!$F2977) *
                    ('Emission Factors'!$H$5:$H$488 = 'GHG emissions calculations'!$H2977),
                    0),
              MATCH('GHG emissions calculations'!R$6, 'Emission Factors'!$E$5:$R$5, 0)),
        ""),
    "")</f>
        <v/>
      </c>
      <c r="S2977" s="312">
        <f t="shared" si="5"/>
        <v>0</v>
      </c>
      <c r="T2977" s="23"/>
    </row>
    <row r="2978" ht="15.75" customHeight="1" outlineLevel="2">
      <c r="A2978" s="23"/>
      <c r="B2978" s="71"/>
      <c r="C2978" s="71"/>
      <c r="D2978" s="71"/>
      <c r="E2978" s="314"/>
      <c r="F2978" s="316" t="str">
        <f>Lists!BB82</f>
        <v>Printer, multi-function - Europe</v>
      </c>
      <c r="G2978" s="311">
        <f t="array" ref="G2978">XLOOKUP(1,('Emission Factors'!$E$5:$E$488='GHG emissions calculations'!$F2978)*('Emission Factors'!$H$5:$H$488='GHG emissions calculations'!$H2978),INDEX('Emission Factors'!$E$5:$T$488,0,MATCH('GHG emissions calculations'!G$2670,'Emission Factors'!$E$5:$T$5,0)),"",0)</f>
        <v>3</v>
      </c>
      <c r="H2978" s="316" t="s">
        <v>237</v>
      </c>
      <c r="I2978" s="312" t="str">
        <f>IF(
    SUMIFS('Import data'!$L$25:$L$80,
           'Import data'!$J$25:$J$80, F2978,
           'Import data'!$G$25:$G$80, 'GHG emissions calculations'!$H2978,
           'Import data'!$I$25:$I$80,$E$2672) &lt;&gt; 0,
    SUMIFS('Import data'!$L$25:$L$80,
           'Import data'!$J$25:$J$80, F2978,
           'Import data'!$G$25:$G$80, 'GHG emissions calculations'!$H2978,
           'Import data'!$I$25:$I$80,$E$2672),
    ""
)</f>
        <v/>
      </c>
      <c r="J2978" s="311" t="str">
        <f t="array" ref="J2978">IF(
    XLOOKUP(F2978, 'Import data'!$J$26:$J$47, 'Import data'!$M$26:$M$47, "", 0) = "Please add the region-specific supplier emission factor or choose a different region available in the IAEG database.",
    "",
    XLOOKUP(F2978, 'Import data'!$J$26:$J$47, 'Import data'!$M$26:$M$47, "", 0)
)</f>
        <v/>
      </c>
      <c r="K2978" s="311" t="str">
        <f t="array" ref="K2978">IFERROR(
    XLOOKUP(F2978,
            _xlws.FILTER('Supplier Emission'!$G$55:$G$79,
                   ('Supplier Emission'!$D$55:$D$79=H2978) * ('Supplier Emission'!$F$55:$F$79=$E$2898)),
            _xlws.FILTER('Supplier Emission'!$I$55:$I$79,
                   ('Supplier Emission'!$D$55:$D$79=H2978) * ('Supplier Emission'!$F$55:$F$79=$E$2898)),
            ""),
    "")</f>
        <v/>
      </c>
      <c r="L2978" s="311" t="str">
        <f t="array" ref="L2978">IFERROR(
    XLOOKUP(F2978,
            _xlws.FILTER('Supplier Emission'!$G$55:$G$79,
                   ('Supplier Emission'!$D$55:$D$79=H2978) * ('Supplier Emission'!$F$55:$F$79=$E$2898)),
            _xlws.FILTER('Supplier Emission'!$J$55:$J$79,
                   ('Supplier Emission'!$D$55:$D$79=H2978) * ('Supplier Emission'!$F$55:$F$79=$E$2898)),
            ""),
    "")</f>
        <v/>
      </c>
      <c r="M2978" s="311" t="str">
        <f t="array" ref="M2978">IFERROR(
    XLOOKUP(F2978,
            _xlws.FILTER('Supplier Emission'!$G$55:$G$79,
                   ('Supplier Emission'!$D$55:$D$79=H2978) * ('Supplier Emission'!$F$55:$F$79=$E$2898)),
            _xlws.FILTER('Supplier Emission'!$M$55:$M$79,
                   ('Supplier Emission'!$D$55:$D$79=H2978) * ('Supplier Emission'!$F$55:$F$79=$E$2898)),
            ""),
    "")</f>
        <v/>
      </c>
      <c r="N2978" s="311" t="str">
        <f t="array" ref="N2978">IFERROR(
    XLOOKUP(F2978,
            _xlws.FILTER('Supplier Emission'!$G$55:$G$79,
                   ('Supplier Emission'!$D$55:$D$79=H2978) * ('Supplier Emission'!$F$55:$F$79=$E$2898)),
            _xlws.FILTER('Supplier Emission'!$H$55:$H$79,
                   ('Supplier Emission'!$D$55:$D$79=H2978) * ('Supplier Emission'!$F$55:$F$79=$E$2898)),
            ""),
    "")</f>
        <v/>
      </c>
      <c r="O2978" s="311" t="str">
        <f t="array" ref="O2978">XLOOKUP(1,('Emission Factors'!$E$5:$E$488='GHG emissions calculations'!$F2978)*('Emission Factors'!$H$5:$H$488='GHG emissions calculations'!$H2978),INDEX('Emission Factors'!$E$5:$T$488,0,MATCH('GHG emissions calculations'!O$6,'Emission Factors'!$E$5:$T$5,0)),"",0)</f>
        <v>Imprimante/multi-fonction</v>
      </c>
      <c r="P2978" s="313">
        <f t="array" ref="P2978">IFERROR(
    INDEX('Emission Factors'!$E$5:$P$488,
          MATCH(1,
                ('Emission Factors'!$E$5:$E$488 = 'GHG emissions calculations'!$F2978) *
                ('Emission Factors'!$H$5:$H$488 = 'GHG emissions calculations'!$H2978),
                0),
          MATCH('GHG emissions calculations'!P$6,'Emission Factors'!$E$5:$P$5,0)),
    "")</f>
        <v>87.9</v>
      </c>
      <c r="Q2978" s="311" t="str">
        <f t="array" ref="Q2978">IFERROR(
    IF(
        INDEX('Emission Factors'!$E$5:$P$488,
              MATCH(1,
                    ('Emission Factors'!$E$5:$E$488 = 'GHG emissions calculations'!$F2978) *
                    ('Emission Factors'!$H$5:$H$488 = 'GHG emissions calculations'!$H2978),
                    0),
              MATCH('GHG emissions calculations'!Q$6, 'Emission Factors'!$E$5:$P$5, 0)) &lt;&gt; "",
        INDEX('Emission Factors'!$E$5:$P$488,
              MATCH(1,
                    ('Emission Factors'!$E$5:$E$488 = 'GHG emissions calculations'!$F2978) *
                    ('Emission Factors'!$H$5:$H$488 = 'GHG emissions calculations'!$H2978),
                    0),
              MATCH('GHG emissions calculations'!Q$6, 'Emission Factors'!$E$5:$P$5, 0)),
        ""),
    "")</f>
        <v>kgCO2e/item</v>
      </c>
      <c r="R2978" s="311" t="str">
        <f t="array" ref="R2978">IFERROR(
    IF(
        INDEX('Emission Factors'!$E$5:$R$488,
              MATCH(1,
                    ('Emission Factors'!$E$5:$E$488 = 'GHG emissions calculations'!$F2978) *
                    ('Emission Factors'!$H$5:$H$488 = 'GHG emissions calculations'!$H2978),
                    0),
              MATCH('GHG emissions calculations'!R$6, 'Emission Factors'!$E$5:$R$5, 0)) &lt;&gt; "",
        INDEX('Emission Factors'!$E$5:$R$488,
              MATCH(1,
                    ('Emission Factors'!$E$5:$E$488 = 'GHG emissions calculations'!$F2978) *
                    ('Emission Factors'!$H$5:$H$488 = 'GHG emissions calculations'!$H2978),
                    0),
              MATCH('GHG emissions calculations'!R$6, 'Emission Factors'!$E$5:$R$5, 0)),
        ""),
    "")</f>
        <v>Europe</v>
      </c>
      <c r="S2978" s="312">
        <f t="shared" si="5"/>
        <v>0</v>
      </c>
      <c r="T2978" s="23"/>
    </row>
    <row r="2979" ht="15.75" customHeight="1" outlineLevel="2">
      <c r="A2979" s="23"/>
      <c r="B2979" s="71"/>
      <c r="C2979" s="71"/>
      <c r="D2979" s="71"/>
      <c r="E2979" s="314"/>
      <c r="F2979" s="316" t="str">
        <f>Lists!BB87</f>
        <v>Printer, multi-function - Global or unspecified region</v>
      </c>
      <c r="G2979" s="311" t="str">
        <f t="array" ref="G2979">XLOOKUP(1,('Emission Factors'!$E$5:$E$488='GHG emissions calculations'!$F2979)*('Emission Factors'!$H$5:$H$488='GHG emissions calculations'!$H2979),INDEX('Emission Factors'!$E$5:$T$488,0,MATCH('GHG emissions calculations'!G$2670,'Emission Factors'!$E$5:$T$5,0)),"",0)</f>
        <v/>
      </c>
      <c r="H2979" s="316" t="s">
        <v>237</v>
      </c>
      <c r="I2979" s="312" t="str">
        <f>IF(
    SUMIFS('Import data'!$L$25:$L$80,
           'Import data'!$J$25:$J$80, F2979,
           'Import data'!$G$25:$G$80, 'GHG emissions calculations'!$H2979,
           'Import data'!$I$25:$I$80,$E$2672) &lt;&gt; 0,
    SUMIFS('Import data'!$L$25:$L$80,
           'Import data'!$J$25:$J$80, F2979,
           'Import data'!$G$25:$G$80, 'GHG emissions calculations'!$H2979,
           'Import data'!$I$25:$I$80,$E$2672),
    ""
)</f>
        <v/>
      </c>
      <c r="J2979" s="311" t="str">
        <f t="array" ref="J2979">IF(
    XLOOKUP(F2979, 'Import data'!$J$26:$J$47, 'Import data'!$M$26:$M$47, "", 0) = "Please add the region-specific supplier emission factor or choose a different region available in the IAEG database.",
    "",
    XLOOKUP(F2979, 'Import data'!$J$26:$J$47, 'Import data'!$M$26:$M$47, "", 0)
)</f>
        <v/>
      </c>
      <c r="K2979" s="311" t="str">
        <f t="array" ref="K2979">IFERROR(
    XLOOKUP(F2979,
            _xlws.FILTER('Supplier Emission'!$G$55:$G$79,
                   ('Supplier Emission'!$D$55:$D$79=H2979) * ('Supplier Emission'!$F$55:$F$79=$E$2898)),
            _xlws.FILTER('Supplier Emission'!$I$55:$I$79,
                   ('Supplier Emission'!$D$55:$D$79=H2979) * ('Supplier Emission'!$F$55:$F$79=$E$2898)),
            ""),
    "")</f>
        <v/>
      </c>
      <c r="L2979" s="311" t="str">
        <f t="array" ref="L2979">IFERROR(
    XLOOKUP(F2979,
            _xlws.FILTER('Supplier Emission'!$G$55:$G$79,
                   ('Supplier Emission'!$D$55:$D$79=H2979) * ('Supplier Emission'!$F$55:$F$79=$E$2898)),
            _xlws.FILTER('Supplier Emission'!$J$55:$J$79,
                   ('Supplier Emission'!$D$55:$D$79=H2979) * ('Supplier Emission'!$F$55:$F$79=$E$2898)),
            ""),
    "")</f>
        <v/>
      </c>
      <c r="M2979" s="311" t="str">
        <f t="array" ref="M2979">IFERROR(
    XLOOKUP(F2979,
            _xlws.FILTER('Supplier Emission'!$G$55:$G$79,
                   ('Supplier Emission'!$D$55:$D$79=H2979) * ('Supplier Emission'!$F$55:$F$79=$E$2898)),
            _xlws.FILTER('Supplier Emission'!$M$55:$M$79,
                   ('Supplier Emission'!$D$55:$D$79=H2979) * ('Supplier Emission'!$F$55:$F$79=$E$2898)),
            ""),
    "")</f>
        <v/>
      </c>
      <c r="N2979" s="311" t="str">
        <f t="array" ref="N2979">IFERROR(
    XLOOKUP(F2979,
            _xlws.FILTER('Supplier Emission'!$G$55:$G$79,
                   ('Supplier Emission'!$D$55:$D$79=H2979) * ('Supplier Emission'!$F$55:$F$79=$E$2898)),
            _xlws.FILTER('Supplier Emission'!$H$55:$H$79,
                   ('Supplier Emission'!$D$55:$D$79=H2979) * ('Supplier Emission'!$F$55:$F$79=$E$2898)),
            ""),
    "")</f>
        <v/>
      </c>
      <c r="O2979" s="311" t="str">
        <f t="array" ref="O2979">XLOOKUP(1,('Emission Factors'!$E$5:$E$488='GHG emissions calculations'!$F2979)*('Emission Factors'!$H$5:$H$488='GHG emissions calculations'!$H2979),INDEX('Emission Factors'!$E$5:$T$488,0,MATCH('GHG emissions calculations'!O$6,'Emission Factors'!$E$5:$T$5,0)),"",0)</f>
        <v/>
      </c>
      <c r="P2979" s="313" t="str">
        <f t="array" ref="P2979">IFERROR(
    INDEX('Emission Factors'!$E$5:$P$488,
          MATCH(1,
                ('Emission Factors'!$E$5:$E$488 = 'GHG emissions calculations'!$F2979) *
                ('Emission Factors'!$H$5:$H$488 = 'GHG emissions calculations'!$H2979),
                0),
          MATCH('GHG emissions calculations'!P$6,'Emission Factors'!$E$5:$P$5,0)),
    "")</f>
        <v/>
      </c>
      <c r="Q2979" s="311" t="str">
        <f t="array" ref="Q2979">IFERROR(
    IF(
        INDEX('Emission Factors'!$E$5:$P$488,
              MATCH(1,
                    ('Emission Factors'!$E$5:$E$488 = 'GHG emissions calculations'!$F2979) *
                    ('Emission Factors'!$H$5:$H$488 = 'GHG emissions calculations'!$H2979),
                    0),
              MATCH('GHG emissions calculations'!Q$6, 'Emission Factors'!$E$5:$P$5, 0)) &lt;&gt; "",
        INDEX('Emission Factors'!$E$5:$P$488,
              MATCH(1,
                    ('Emission Factors'!$E$5:$E$488 = 'GHG emissions calculations'!$F2979) *
                    ('Emission Factors'!$H$5:$H$488 = 'GHG emissions calculations'!$H2979),
                    0),
              MATCH('GHG emissions calculations'!Q$6, 'Emission Factors'!$E$5:$P$5, 0)),
        ""),
    "")</f>
        <v/>
      </c>
      <c r="R2979" s="311" t="str">
        <f t="array" ref="R2979">IFERROR(
    IF(
        INDEX('Emission Factors'!$E$5:$R$488,
              MATCH(1,
                    ('Emission Factors'!$E$5:$E$488 = 'GHG emissions calculations'!$F2979) *
                    ('Emission Factors'!$H$5:$H$488 = 'GHG emissions calculations'!$H2979),
                    0),
              MATCH('GHG emissions calculations'!R$6, 'Emission Factors'!$E$5:$R$5, 0)) &lt;&gt; "",
        INDEX('Emission Factors'!$E$5:$R$488,
              MATCH(1,
                    ('Emission Factors'!$E$5:$E$488 = 'GHG emissions calculations'!$F2979) *
                    ('Emission Factors'!$H$5:$H$488 = 'GHG emissions calculations'!$H2979),
                    0),
              MATCH('GHG emissions calculations'!R$6, 'Emission Factors'!$E$5:$R$5, 0)),
        ""),
    "")</f>
        <v/>
      </c>
      <c r="S2979" s="312">
        <f t="shared" si="5"/>
        <v>0</v>
      </c>
      <c r="T2979" s="23"/>
    </row>
    <row r="2980" ht="15.75" customHeight="1" outlineLevel="2">
      <c r="A2980" s="23"/>
      <c r="B2980" s="71"/>
      <c r="C2980" s="71"/>
      <c r="D2980" s="71"/>
      <c r="E2980" s="314"/>
      <c r="F2980" s="316" t="str">
        <f>Lists!BB86</f>
        <v>Printer, multi-function - Middle East</v>
      </c>
      <c r="G2980" s="311" t="str">
        <f t="array" ref="G2980">XLOOKUP(1,('Emission Factors'!$E$5:$E$488='GHG emissions calculations'!$F2980)*('Emission Factors'!$H$5:$H$488='GHG emissions calculations'!$H2980),INDEX('Emission Factors'!$E$5:$T$488,0,MATCH('GHG emissions calculations'!G$2670,'Emission Factors'!$E$5:$T$5,0)),"",0)</f>
        <v/>
      </c>
      <c r="H2980" s="316" t="s">
        <v>237</v>
      </c>
      <c r="I2980" s="312" t="str">
        <f>IF(
    SUMIFS('Import data'!$L$25:$L$80,
           'Import data'!$J$25:$J$80, F2980,
           'Import data'!$G$25:$G$80, 'GHG emissions calculations'!$H2980,
           'Import data'!$I$25:$I$80,$E$2672) &lt;&gt; 0,
    SUMIFS('Import data'!$L$25:$L$80,
           'Import data'!$J$25:$J$80, F2980,
           'Import data'!$G$25:$G$80, 'GHG emissions calculations'!$H2980,
           'Import data'!$I$25:$I$80,$E$2672),
    ""
)</f>
        <v/>
      </c>
      <c r="J2980" s="311" t="str">
        <f t="array" ref="J2980">IF(
    XLOOKUP(F2980, 'Import data'!$J$26:$J$47, 'Import data'!$M$26:$M$47, "", 0) = "Please add the region-specific supplier emission factor or choose a different region available in the IAEG database.",
    "",
    XLOOKUP(F2980, 'Import data'!$J$26:$J$47, 'Import data'!$M$26:$M$47, "", 0)
)</f>
        <v/>
      </c>
      <c r="K2980" s="311" t="str">
        <f t="array" ref="K2980">IFERROR(
    XLOOKUP(F2980,
            _xlws.FILTER('Supplier Emission'!$G$55:$G$79,
                   ('Supplier Emission'!$D$55:$D$79=H2980) * ('Supplier Emission'!$F$55:$F$79=$E$2898)),
            _xlws.FILTER('Supplier Emission'!$I$55:$I$79,
                   ('Supplier Emission'!$D$55:$D$79=H2980) * ('Supplier Emission'!$F$55:$F$79=$E$2898)),
            ""),
    "")</f>
        <v/>
      </c>
      <c r="L2980" s="311" t="str">
        <f t="array" ref="L2980">IFERROR(
    XLOOKUP(F2980,
            _xlws.FILTER('Supplier Emission'!$G$55:$G$79,
                   ('Supplier Emission'!$D$55:$D$79=H2980) * ('Supplier Emission'!$F$55:$F$79=$E$2898)),
            _xlws.FILTER('Supplier Emission'!$J$55:$J$79,
                   ('Supplier Emission'!$D$55:$D$79=H2980) * ('Supplier Emission'!$F$55:$F$79=$E$2898)),
            ""),
    "")</f>
        <v/>
      </c>
      <c r="M2980" s="311" t="str">
        <f t="array" ref="M2980">IFERROR(
    XLOOKUP(F2980,
            _xlws.FILTER('Supplier Emission'!$G$55:$G$79,
                   ('Supplier Emission'!$D$55:$D$79=H2980) * ('Supplier Emission'!$F$55:$F$79=$E$2898)),
            _xlws.FILTER('Supplier Emission'!$M$55:$M$79,
                   ('Supplier Emission'!$D$55:$D$79=H2980) * ('Supplier Emission'!$F$55:$F$79=$E$2898)),
            ""),
    "")</f>
        <v/>
      </c>
      <c r="N2980" s="311" t="str">
        <f t="array" ref="N2980">IFERROR(
    XLOOKUP(F2980,
            _xlws.FILTER('Supplier Emission'!$G$55:$G$79,
                   ('Supplier Emission'!$D$55:$D$79=H2980) * ('Supplier Emission'!$F$55:$F$79=$E$2898)),
            _xlws.FILTER('Supplier Emission'!$H$55:$H$79,
                   ('Supplier Emission'!$D$55:$D$79=H2980) * ('Supplier Emission'!$F$55:$F$79=$E$2898)),
            ""),
    "")</f>
        <v/>
      </c>
      <c r="O2980" s="311" t="str">
        <f t="array" ref="O2980">XLOOKUP(1,('Emission Factors'!$E$5:$E$488='GHG emissions calculations'!$F2980)*('Emission Factors'!$H$5:$H$488='GHG emissions calculations'!$H2980),INDEX('Emission Factors'!$E$5:$T$488,0,MATCH('GHG emissions calculations'!O$6,'Emission Factors'!$E$5:$T$5,0)),"",0)</f>
        <v/>
      </c>
      <c r="P2980" s="313" t="str">
        <f t="array" ref="P2980">IFERROR(
    INDEX('Emission Factors'!$E$5:$P$488,
          MATCH(1,
                ('Emission Factors'!$E$5:$E$488 = 'GHG emissions calculations'!$F2980) *
                ('Emission Factors'!$H$5:$H$488 = 'GHG emissions calculations'!$H2980),
                0),
          MATCH('GHG emissions calculations'!P$6,'Emission Factors'!$E$5:$P$5,0)),
    "")</f>
        <v/>
      </c>
      <c r="Q2980" s="311" t="str">
        <f t="array" ref="Q2980">IFERROR(
    IF(
        INDEX('Emission Factors'!$E$5:$P$488,
              MATCH(1,
                    ('Emission Factors'!$E$5:$E$488 = 'GHG emissions calculations'!$F2980) *
                    ('Emission Factors'!$H$5:$H$488 = 'GHG emissions calculations'!$H2980),
                    0),
              MATCH('GHG emissions calculations'!Q$6, 'Emission Factors'!$E$5:$P$5, 0)) &lt;&gt; "",
        INDEX('Emission Factors'!$E$5:$P$488,
              MATCH(1,
                    ('Emission Factors'!$E$5:$E$488 = 'GHG emissions calculations'!$F2980) *
                    ('Emission Factors'!$H$5:$H$488 = 'GHG emissions calculations'!$H2980),
                    0),
              MATCH('GHG emissions calculations'!Q$6, 'Emission Factors'!$E$5:$P$5, 0)),
        ""),
    "")</f>
        <v/>
      </c>
      <c r="R2980" s="311" t="str">
        <f t="array" ref="R2980">IFERROR(
    IF(
        INDEX('Emission Factors'!$E$5:$R$488,
              MATCH(1,
                    ('Emission Factors'!$E$5:$E$488 = 'GHG emissions calculations'!$F2980) *
                    ('Emission Factors'!$H$5:$H$488 = 'GHG emissions calculations'!$H2980),
                    0),
              MATCH('GHG emissions calculations'!R$6, 'Emission Factors'!$E$5:$R$5, 0)) &lt;&gt; "",
        INDEX('Emission Factors'!$E$5:$R$488,
              MATCH(1,
                    ('Emission Factors'!$E$5:$E$488 = 'GHG emissions calculations'!$F2980) *
                    ('Emission Factors'!$H$5:$H$488 = 'GHG emissions calculations'!$H2980),
                    0),
              MATCH('GHG emissions calculations'!R$6, 'Emission Factors'!$E$5:$R$5, 0)),
        ""),
    "")</f>
        <v/>
      </c>
      <c r="S2980" s="312">
        <f t="shared" si="5"/>
        <v>0</v>
      </c>
      <c r="T2980" s="23"/>
    </row>
    <row r="2981" ht="15.75" customHeight="1" outlineLevel="2">
      <c r="A2981" s="23"/>
      <c r="B2981" s="71"/>
      <c r="C2981" s="71"/>
      <c r="D2981" s="71"/>
      <c r="E2981" s="314"/>
      <c r="F2981" s="316" t="str">
        <f>Lists!BB85</f>
        <v>Printer, multi-function - Oceania</v>
      </c>
      <c r="G2981" s="311" t="str">
        <f t="array" ref="G2981">XLOOKUP(1,('Emission Factors'!$E$5:$E$488='GHG emissions calculations'!$F2981)*('Emission Factors'!$H$5:$H$488='GHG emissions calculations'!$H2981),INDEX('Emission Factors'!$E$5:$T$488,0,MATCH('GHG emissions calculations'!G$2670,'Emission Factors'!$E$5:$T$5,0)),"",0)</f>
        <v/>
      </c>
      <c r="H2981" s="316" t="s">
        <v>237</v>
      </c>
      <c r="I2981" s="312" t="str">
        <f>IF(
    SUMIFS('Import data'!$L$25:$L$80,
           'Import data'!$J$25:$J$80, F2981,
           'Import data'!$G$25:$G$80, 'GHG emissions calculations'!$H2981,
           'Import data'!$I$25:$I$80,$E$2672) &lt;&gt; 0,
    SUMIFS('Import data'!$L$25:$L$80,
           'Import data'!$J$25:$J$80, F2981,
           'Import data'!$G$25:$G$80, 'GHG emissions calculations'!$H2981,
           'Import data'!$I$25:$I$80,$E$2672),
    ""
)</f>
        <v/>
      </c>
      <c r="J2981" s="311" t="str">
        <f t="array" ref="J2981">IF(
    XLOOKUP(F2981, 'Import data'!$J$26:$J$47, 'Import data'!$M$26:$M$47, "", 0) = "Please add the region-specific supplier emission factor or choose a different region available in the IAEG database.",
    "",
    XLOOKUP(F2981, 'Import data'!$J$26:$J$47, 'Import data'!$M$26:$M$47, "", 0)
)</f>
        <v/>
      </c>
      <c r="K2981" s="311" t="str">
        <f t="array" ref="K2981">IFERROR(
    XLOOKUP(F2981,
            _xlws.FILTER('Supplier Emission'!$G$55:$G$79,
                   ('Supplier Emission'!$D$55:$D$79=H2981) * ('Supplier Emission'!$F$55:$F$79=$E$2898)),
            _xlws.FILTER('Supplier Emission'!$I$55:$I$79,
                   ('Supplier Emission'!$D$55:$D$79=H2981) * ('Supplier Emission'!$F$55:$F$79=$E$2898)),
            ""),
    "")</f>
        <v/>
      </c>
      <c r="L2981" s="311" t="str">
        <f t="array" ref="L2981">IFERROR(
    XLOOKUP(F2981,
            _xlws.FILTER('Supplier Emission'!$G$55:$G$79,
                   ('Supplier Emission'!$D$55:$D$79=H2981) * ('Supplier Emission'!$F$55:$F$79=$E$2898)),
            _xlws.FILTER('Supplier Emission'!$J$55:$J$79,
                   ('Supplier Emission'!$D$55:$D$79=H2981) * ('Supplier Emission'!$F$55:$F$79=$E$2898)),
            ""),
    "")</f>
        <v/>
      </c>
      <c r="M2981" s="311" t="str">
        <f t="array" ref="M2981">IFERROR(
    XLOOKUP(F2981,
            _xlws.FILTER('Supplier Emission'!$G$55:$G$79,
                   ('Supplier Emission'!$D$55:$D$79=H2981) * ('Supplier Emission'!$F$55:$F$79=$E$2898)),
            _xlws.FILTER('Supplier Emission'!$M$55:$M$79,
                   ('Supplier Emission'!$D$55:$D$79=H2981) * ('Supplier Emission'!$F$55:$F$79=$E$2898)),
            ""),
    "")</f>
        <v/>
      </c>
      <c r="N2981" s="311" t="str">
        <f t="array" ref="N2981">IFERROR(
    XLOOKUP(F2981,
            _xlws.FILTER('Supplier Emission'!$G$55:$G$79,
                   ('Supplier Emission'!$D$55:$D$79=H2981) * ('Supplier Emission'!$F$55:$F$79=$E$2898)),
            _xlws.FILTER('Supplier Emission'!$H$55:$H$79,
                   ('Supplier Emission'!$D$55:$D$79=H2981) * ('Supplier Emission'!$F$55:$F$79=$E$2898)),
            ""),
    "")</f>
        <v/>
      </c>
      <c r="O2981" s="311" t="str">
        <f t="array" ref="O2981">XLOOKUP(1,('Emission Factors'!$E$5:$E$488='GHG emissions calculations'!$F2981)*('Emission Factors'!$H$5:$H$488='GHG emissions calculations'!$H2981),INDEX('Emission Factors'!$E$5:$T$488,0,MATCH('GHG emissions calculations'!O$6,'Emission Factors'!$E$5:$T$5,0)),"",0)</f>
        <v/>
      </c>
      <c r="P2981" s="313" t="str">
        <f t="array" ref="P2981">IFERROR(
    INDEX('Emission Factors'!$E$5:$P$488,
          MATCH(1,
                ('Emission Factors'!$E$5:$E$488 = 'GHG emissions calculations'!$F2981) *
                ('Emission Factors'!$H$5:$H$488 = 'GHG emissions calculations'!$H2981),
                0),
          MATCH('GHG emissions calculations'!P$6,'Emission Factors'!$E$5:$P$5,0)),
    "")</f>
        <v/>
      </c>
      <c r="Q2981" s="311" t="str">
        <f t="array" ref="Q2981">IFERROR(
    IF(
        INDEX('Emission Factors'!$E$5:$P$488,
              MATCH(1,
                    ('Emission Factors'!$E$5:$E$488 = 'GHG emissions calculations'!$F2981) *
                    ('Emission Factors'!$H$5:$H$488 = 'GHG emissions calculations'!$H2981),
                    0),
              MATCH('GHG emissions calculations'!Q$6, 'Emission Factors'!$E$5:$P$5, 0)) &lt;&gt; "",
        INDEX('Emission Factors'!$E$5:$P$488,
              MATCH(1,
                    ('Emission Factors'!$E$5:$E$488 = 'GHG emissions calculations'!$F2981) *
                    ('Emission Factors'!$H$5:$H$488 = 'GHG emissions calculations'!$H2981),
                    0),
              MATCH('GHG emissions calculations'!Q$6, 'Emission Factors'!$E$5:$P$5, 0)),
        ""),
    "")</f>
        <v/>
      </c>
      <c r="R2981" s="311" t="str">
        <f t="array" ref="R2981">IFERROR(
    IF(
        INDEX('Emission Factors'!$E$5:$R$488,
              MATCH(1,
                    ('Emission Factors'!$E$5:$E$488 = 'GHG emissions calculations'!$F2981) *
                    ('Emission Factors'!$H$5:$H$488 = 'GHG emissions calculations'!$H2981),
                    0),
              MATCH('GHG emissions calculations'!R$6, 'Emission Factors'!$E$5:$R$5, 0)) &lt;&gt; "",
        INDEX('Emission Factors'!$E$5:$R$488,
              MATCH(1,
                    ('Emission Factors'!$E$5:$E$488 = 'GHG emissions calculations'!$F2981) *
                    ('Emission Factors'!$H$5:$H$488 = 'GHG emissions calculations'!$H2981),
                    0),
              MATCH('GHG emissions calculations'!R$6, 'Emission Factors'!$E$5:$R$5, 0)),
        ""),
    "")</f>
        <v/>
      </c>
      <c r="S2981" s="312">
        <f t="shared" si="5"/>
        <v>0</v>
      </c>
      <c r="T2981" s="23"/>
    </row>
    <row r="2982" ht="15.75" customHeight="1" outlineLevel="2">
      <c r="A2982" s="23"/>
      <c r="B2982" s="71"/>
      <c r="C2982" s="71"/>
      <c r="D2982" s="71"/>
      <c r="E2982" s="314"/>
      <c r="F2982" s="316" t="str">
        <f>Lists!BB90</f>
        <v>Smartphone, &lt; 5 inchs - Africa</v>
      </c>
      <c r="G2982" s="311" t="str">
        <f t="array" ref="G2982">XLOOKUP(1,('Emission Factors'!$E$5:$E$488='GHG emissions calculations'!$F2982)*('Emission Factors'!$H$5:$H$488='GHG emissions calculations'!$H2982),INDEX('Emission Factors'!$E$5:$T$488,0,MATCH('GHG emissions calculations'!G$2670,'Emission Factors'!$E$5:$T$5,0)),"",0)</f>
        <v/>
      </c>
      <c r="H2982" s="316" t="s">
        <v>237</v>
      </c>
      <c r="I2982" s="312" t="str">
        <f>IF(
    SUMIFS('Import data'!$L$25:$L$80,
           'Import data'!$J$25:$J$80, F2982,
           'Import data'!$G$25:$G$80, 'GHG emissions calculations'!$H2982,
           'Import data'!$I$25:$I$80,$E$2672) &lt;&gt; 0,
    SUMIFS('Import data'!$L$25:$L$80,
           'Import data'!$J$25:$J$80, F2982,
           'Import data'!$G$25:$G$80, 'GHG emissions calculations'!$H2982,
           'Import data'!$I$25:$I$80,$E$2672),
    ""
)</f>
        <v/>
      </c>
      <c r="J2982" s="311" t="str">
        <f t="array" ref="J2982">IF(
    XLOOKUP(F2982, 'Import data'!$J$26:$J$47, 'Import data'!$M$26:$M$47, "", 0) = "Please add the region-specific supplier emission factor or choose a different region available in the IAEG database.",
    "",
    XLOOKUP(F2982, 'Import data'!$J$26:$J$47, 'Import data'!$M$26:$M$47, "", 0)
)</f>
        <v/>
      </c>
      <c r="K2982" s="311" t="str">
        <f t="array" ref="K2982">IFERROR(
    XLOOKUP(F2982,
            _xlws.FILTER('Supplier Emission'!$G$55:$G$79,
                   ('Supplier Emission'!$D$55:$D$79=H2982) * ('Supplier Emission'!$F$55:$F$79=$E$2898)),
            _xlws.FILTER('Supplier Emission'!$I$55:$I$79,
                   ('Supplier Emission'!$D$55:$D$79=H2982) * ('Supplier Emission'!$F$55:$F$79=$E$2898)),
            ""),
    "")</f>
        <v/>
      </c>
      <c r="L2982" s="311" t="str">
        <f t="array" ref="L2982">IFERROR(
    XLOOKUP(F2982,
            _xlws.FILTER('Supplier Emission'!$G$55:$G$79,
                   ('Supplier Emission'!$D$55:$D$79=H2982) * ('Supplier Emission'!$F$55:$F$79=$E$2898)),
            _xlws.FILTER('Supplier Emission'!$J$55:$J$79,
                   ('Supplier Emission'!$D$55:$D$79=H2982) * ('Supplier Emission'!$F$55:$F$79=$E$2898)),
            ""),
    "")</f>
        <v/>
      </c>
      <c r="M2982" s="311" t="str">
        <f t="array" ref="M2982">IFERROR(
    XLOOKUP(F2982,
            _xlws.FILTER('Supplier Emission'!$G$55:$G$79,
                   ('Supplier Emission'!$D$55:$D$79=H2982) * ('Supplier Emission'!$F$55:$F$79=$E$2898)),
            _xlws.FILTER('Supplier Emission'!$M$55:$M$79,
                   ('Supplier Emission'!$D$55:$D$79=H2982) * ('Supplier Emission'!$F$55:$F$79=$E$2898)),
            ""),
    "")</f>
        <v/>
      </c>
      <c r="N2982" s="311" t="str">
        <f t="array" ref="N2982">IFERROR(
    XLOOKUP(F2982,
            _xlws.FILTER('Supplier Emission'!$G$55:$G$79,
                   ('Supplier Emission'!$D$55:$D$79=H2982) * ('Supplier Emission'!$F$55:$F$79=$E$2898)),
            _xlws.FILTER('Supplier Emission'!$H$55:$H$79,
                   ('Supplier Emission'!$D$55:$D$79=H2982) * ('Supplier Emission'!$F$55:$F$79=$E$2898)),
            ""),
    "")</f>
        <v/>
      </c>
      <c r="O2982" s="311" t="str">
        <f t="array" ref="O2982">XLOOKUP(1,('Emission Factors'!$E$5:$E$488='GHG emissions calculations'!$F2982)*('Emission Factors'!$H$5:$H$488='GHG emissions calculations'!$H2982),INDEX('Emission Factors'!$E$5:$T$488,0,MATCH('GHG emissions calculations'!O$6,'Emission Factors'!$E$5:$T$5,0)),"",0)</f>
        <v/>
      </c>
      <c r="P2982" s="313" t="str">
        <f t="array" ref="P2982">IFERROR(
    INDEX('Emission Factors'!$E$5:$P$488,
          MATCH(1,
                ('Emission Factors'!$E$5:$E$488 = 'GHG emissions calculations'!$F2982) *
                ('Emission Factors'!$H$5:$H$488 = 'GHG emissions calculations'!$H2982),
                0),
          MATCH('GHG emissions calculations'!P$6,'Emission Factors'!$E$5:$P$5,0)),
    "")</f>
        <v/>
      </c>
      <c r="Q2982" s="311" t="str">
        <f t="array" ref="Q2982">IFERROR(
    IF(
        INDEX('Emission Factors'!$E$5:$P$488,
              MATCH(1,
                    ('Emission Factors'!$E$5:$E$488 = 'GHG emissions calculations'!$F2982) *
                    ('Emission Factors'!$H$5:$H$488 = 'GHG emissions calculations'!$H2982),
                    0),
              MATCH('GHG emissions calculations'!Q$6, 'Emission Factors'!$E$5:$P$5, 0)) &lt;&gt; "",
        INDEX('Emission Factors'!$E$5:$P$488,
              MATCH(1,
                    ('Emission Factors'!$E$5:$E$488 = 'GHG emissions calculations'!$F2982) *
                    ('Emission Factors'!$H$5:$H$488 = 'GHG emissions calculations'!$H2982),
                    0),
              MATCH('GHG emissions calculations'!Q$6, 'Emission Factors'!$E$5:$P$5, 0)),
        ""),
    "")</f>
        <v/>
      </c>
      <c r="R2982" s="311" t="str">
        <f t="array" ref="R2982">IFERROR(
    IF(
        INDEX('Emission Factors'!$E$5:$R$488,
              MATCH(1,
                    ('Emission Factors'!$E$5:$E$488 = 'GHG emissions calculations'!$F2982) *
                    ('Emission Factors'!$H$5:$H$488 = 'GHG emissions calculations'!$H2982),
                    0),
              MATCH('GHG emissions calculations'!R$6, 'Emission Factors'!$E$5:$R$5, 0)) &lt;&gt; "",
        INDEX('Emission Factors'!$E$5:$R$488,
              MATCH(1,
                    ('Emission Factors'!$E$5:$E$488 = 'GHG emissions calculations'!$F2982) *
                    ('Emission Factors'!$H$5:$H$488 = 'GHG emissions calculations'!$H2982),
                    0),
              MATCH('GHG emissions calculations'!R$6, 'Emission Factors'!$E$5:$R$5, 0)),
        ""),
    "")</f>
        <v/>
      </c>
      <c r="S2982" s="312">
        <f t="shared" si="5"/>
        <v>0</v>
      </c>
      <c r="T2982" s="23"/>
    </row>
    <row r="2983" ht="15.75" customHeight="1" outlineLevel="2">
      <c r="A2983" s="23"/>
      <c r="B2983" s="71"/>
      <c r="C2983" s="71"/>
      <c r="D2983" s="71"/>
      <c r="E2983" s="314"/>
      <c r="F2983" s="316" t="str">
        <f>Lists!BB104</f>
        <v>Smartphone, &lt; 5 inchs - Africa</v>
      </c>
      <c r="G2983" s="311" t="str">
        <f t="array" ref="G2983">XLOOKUP(1,('Emission Factors'!$E$5:$E$488='GHG emissions calculations'!$F2983)*('Emission Factors'!$H$5:$H$488='GHG emissions calculations'!$H2983),INDEX('Emission Factors'!$E$5:$T$488,0,MATCH('GHG emissions calculations'!G$2670,'Emission Factors'!$E$5:$T$5,0)),"",0)</f>
        <v/>
      </c>
      <c r="H2983" s="316" t="s">
        <v>237</v>
      </c>
      <c r="I2983" s="312" t="str">
        <f>IF(
    SUMIFS('Import data'!$L$25:$L$80,
           'Import data'!$J$25:$J$80, F2983,
           'Import data'!$G$25:$G$80, 'GHG emissions calculations'!$H2983,
           'Import data'!$I$25:$I$80,$E$2672) &lt;&gt; 0,
    SUMIFS('Import data'!$L$25:$L$80,
           'Import data'!$J$25:$J$80, F2983,
           'Import data'!$G$25:$G$80, 'GHG emissions calculations'!$H2983,
           'Import data'!$I$25:$I$80,$E$2672),
    ""
)</f>
        <v/>
      </c>
      <c r="J2983" s="311" t="str">
        <f t="array" ref="J2983">IF(
    XLOOKUP(F2983, 'Import data'!$J$26:$J$47, 'Import data'!$M$26:$M$47, "", 0) = "Please add the region-specific supplier emission factor or choose a different region available in the IAEG database.",
    "",
    XLOOKUP(F2983, 'Import data'!$J$26:$J$47, 'Import data'!$M$26:$M$47, "", 0)
)</f>
        <v/>
      </c>
      <c r="K2983" s="311" t="str">
        <f t="array" ref="K2983">IFERROR(
    XLOOKUP(F2983,
            _xlws.FILTER('Supplier Emission'!$G$55:$G$79,
                   ('Supplier Emission'!$D$55:$D$79=H2983) * ('Supplier Emission'!$F$55:$F$79=$E$2898)),
            _xlws.FILTER('Supplier Emission'!$I$55:$I$79,
                   ('Supplier Emission'!$D$55:$D$79=H2983) * ('Supplier Emission'!$F$55:$F$79=$E$2898)),
            ""),
    "")</f>
        <v/>
      </c>
      <c r="L2983" s="311" t="str">
        <f t="array" ref="L2983">IFERROR(
    XLOOKUP(F2983,
            _xlws.FILTER('Supplier Emission'!$G$55:$G$79,
                   ('Supplier Emission'!$D$55:$D$79=H2983) * ('Supplier Emission'!$F$55:$F$79=$E$2898)),
            _xlws.FILTER('Supplier Emission'!$J$55:$J$79,
                   ('Supplier Emission'!$D$55:$D$79=H2983) * ('Supplier Emission'!$F$55:$F$79=$E$2898)),
            ""),
    "")</f>
        <v/>
      </c>
      <c r="M2983" s="311" t="str">
        <f t="array" ref="M2983">IFERROR(
    XLOOKUP(F2983,
            _xlws.FILTER('Supplier Emission'!$G$55:$G$79,
                   ('Supplier Emission'!$D$55:$D$79=H2983) * ('Supplier Emission'!$F$55:$F$79=$E$2898)),
            _xlws.FILTER('Supplier Emission'!$M$55:$M$79,
                   ('Supplier Emission'!$D$55:$D$79=H2983) * ('Supplier Emission'!$F$55:$F$79=$E$2898)),
            ""),
    "")</f>
        <v/>
      </c>
      <c r="N2983" s="311" t="str">
        <f t="array" ref="N2983">IFERROR(
    XLOOKUP(F2983,
            _xlws.FILTER('Supplier Emission'!$G$55:$G$79,
                   ('Supplier Emission'!$D$55:$D$79=H2983) * ('Supplier Emission'!$F$55:$F$79=$E$2898)),
            _xlws.FILTER('Supplier Emission'!$H$55:$H$79,
                   ('Supplier Emission'!$D$55:$D$79=H2983) * ('Supplier Emission'!$F$55:$F$79=$E$2898)),
            ""),
    "")</f>
        <v/>
      </c>
      <c r="O2983" s="311" t="str">
        <f t="array" ref="O2983">XLOOKUP(1,('Emission Factors'!$E$5:$E$488='GHG emissions calculations'!$F2983)*('Emission Factors'!$H$5:$H$488='GHG emissions calculations'!$H2983),INDEX('Emission Factors'!$E$5:$T$488,0,MATCH('GHG emissions calculations'!O$6,'Emission Factors'!$E$5:$T$5,0)),"",0)</f>
        <v/>
      </c>
      <c r="P2983" s="313" t="str">
        <f t="array" ref="P2983">IFERROR(
    INDEX('Emission Factors'!$E$5:$P$488,
          MATCH(1,
                ('Emission Factors'!$E$5:$E$488 = 'GHG emissions calculations'!$F2983) *
                ('Emission Factors'!$H$5:$H$488 = 'GHG emissions calculations'!$H2983),
                0),
          MATCH('GHG emissions calculations'!P$6,'Emission Factors'!$E$5:$P$5,0)),
    "")</f>
        <v/>
      </c>
      <c r="Q2983" s="311" t="str">
        <f t="array" ref="Q2983">IFERROR(
    IF(
        INDEX('Emission Factors'!$E$5:$P$488,
              MATCH(1,
                    ('Emission Factors'!$E$5:$E$488 = 'GHG emissions calculations'!$F2983) *
                    ('Emission Factors'!$H$5:$H$488 = 'GHG emissions calculations'!$H2983),
                    0),
              MATCH('GHG emissions calculations'!Q$6, 'Emission Factors'!$E$5:$P$5, 0)) &lt;&gt; "",
        INDEX('Emission Factors'!$E$5:$P$488,
              MATCH(1,
                    ('Emission Factors'!$E$5:$E$488 = 'GHG emissions calculations'!$F2983) *
                    ('Emission Factors'!$H$5:$H$488 = 'GHG emissions calculations'!$H2983),
                    0),
              MATCH('GHG emissions calculations'!Q$6, 'Emission Factors'!$E$5:$P$5, 0)),
        ""),
    "")</f>
        <v/>
      </c>
      <c r="R2983" s="311" t="str">
        <f t="array" ref="R2983">IFERROR(
    IF(
        INDEX('Emission Factors'!$E$5:$R$488,
              MATCH(1,
                    ('Emission Factors'!$E$5:$E$488 = 'GHG emissions calculations'!$F2983) *
                    ('Emission Factors'!$H$5:$H$488 = 'GHG emissions calculations'!$H2983),
                    0),
              MATCH('GHG emissions calculations'!R$6, 'Emission Factors'!$E$5:$R$5, 0)) &lt;&gt; "",
        INDEX('Emission Factors'!$E$5:$R$488,
              MATCH(1,
                    ('Emission Factors'!$E$5:$E$488 = 'GHG emissions calculations'!$F2983) *
                    ('Emission Factors'!$H$5:$H$488 = 'GHG emissions calculations'!$H2983),
                    0),
              MATCH('GHG emissions calculations'!R$6, 'Emission Factors'!$E$5:$R$5, 0)),
        ""),
    "")</f>
        <v/>
      </c>
      <c r="S2983" s="312">
        <f t="shared" si="5"/>
        <v>0</v>
      </c>
      <c r="T2983" s="23"/>
    </row>
    <row r="2984" ht="15.75" customHeight="1" outlineLevel="2">
      <c r="A2984" s="23"/>
      <c r="B2984" s="71"/>
      <c r="C2984" s="71"/>
      <c r="D2984" s="71"/>
      <c r="E2984" s="314"/>
      <c r="F2984" s="316" t="str">
        <f>Lists!BB88</f>
        <v>Smartphone, &lt; 5 inchs - America</v>
      </c>
      <c r="G2984" s="311" t="str">
        <f t="array" ref="G2984">XLOOKUP(1,('Emission Factors'!$E$5:$E$488='GHG emissions calculations'!$F2984)*('Emission Factors'!$H$5:$H$488='GHG emissions calculations'!$H2984),INDEX('Emission Factors'!$E$5:$T$488,0,MATCH('GHG emissions calculations'!G$2670,'Emission Factors'!$E$5:$T$5,0)),"",0)</f>
        <v/>
      </c>
      <c r="H2984" s="316" t="s">
        <v>237</v>
      </c>
      <c r="I2984" s="312" t="str">
        <f>IF(
    SUMIFS('Import data'!$L$25:$L$80,
           'Import data'!$J$25:$J$80, F2984,
           'Import data'!$G$25:$G$80, 'GHG emissions calculations'!$H2984,
           'Import data'!$I$25:$I$80,$E$2672) &lt;&gt; 0,
    SUMIFS('Import data'!$L$25:$L$80,
           'Import data'!$J$25:$J$80, F2984,
           'Import data'!$G$25:$G$80, 'GHG emissions calculations'!$H2984,
           'Import data'!$I$25:$I$80,$E$2672),
    ""
)</f>
        <v/>
      </c>
      <c r="J2984" s="311" t="str">
        <f t="array" ref="J2984">IF(
    XLOOKUP(F2984, 'Import data'!$J$26:$J$47, 'Import data'!$M$26:$M$47, "", 0) = "Please add the region-specific supplier emission factor or choose a different region available in the IAEG database.",
    "",
    XLOOKUP(F2984, 'Import data'!$J$26:$J$47, 'Import data'!$M$26:$M$47, "", 0)
)</f>
        <v/>
      </c>
      <c r="K2984" s="311" t="str">
        <f t="array" ref="K2984">IFERROR(
    XLOOKUP(F2984,
            _xlws.FILTER('Supplier Emission'!$G$55:$G$79,
                   ('Supplier Emission'!$D$55:$D$79=H2984) * ('Supplier Emission'!$F$55:$F$79=$E$2898)),
            _xlws.FILTER('Supplier Emission'!$I$55:$I$79,
                   ('Supplier Emission'!$D$55:$D$79=H2984) * ('Supplier Emission'!$F$55:$F$79=$E$2898)),
            ""),
    "")</f>
        <v/>
      </c>
      <c r="L2984" s="311" t="str">
        <f t="array" ref="L2984">IFERROR(
    XLOOKUP(F2984,
            _xlws.FILTER('Supplier Emission'!$G$55:$G$79,
                   ('Supplier Emission'!$D$55:$D$79=H2984) * ('Supplier Emission'!$F$55:$F$79=$E$2898)),
            _xlws.FILTER('Supplier Emission'!$J$55:$J$79,
                   ('Supplier Emission'!$D$55:$D$79=H2984) * ('Supplier Emission'!$F$55:$F$79=$E$2898)),
            ""),
    "")</f>
        <v/>
      </c>
      <c r="M2984" s="311" t="str">
        <f t="array" ref="M2984">IFERROR(
    XLOOKUP(F2984,
            _xlws.FILTER('Supplier Emission'!$G$55:$G$79,
                   ('Supplier Emission'!$D$55:$D$79=H2984) * ('Supplier Emission'!$F$55:$F$79=$E$2898)),
            _xlws.FILTER('Supplier Emission'!$M$55:$M$79,
                   ('Supplier Emission'!$D$55:$D$79=H2984) * ('Supplier Emission'!$F$55:$F$79=$E$2898)),
            ""),
    "")</f>
        <v/>
      </c>
      <c r="N2984" s="311" t="str">
        <f t="array" ref="N2984">IFERROR(
    XLOOKUP(F2984,
            _xlws.FILTER('Supplier Emission'!$G$55:$G$79,
                   ('Supplier Emission'!$D$55:$D$79=H2984) * ('Supplier Emission'!$F$55:$F$79=$E$2898)),
            _xlws.FILTER('Supplier Emission'!$H$55:$H$79,
                   ('Supplier Emission'!$D$55:$D$79=H2984) * ('Supplier Emission'!$F$55:$F$79=$E$2898)),
            ""),
    "")</f>
        <v/>
      </c>
      <c r="O2984" s="311" t="str">
        <f t="array" ref="O2984">XLOOKUP(1,('Emission Factors'!$E$5:$E$488='GHG emissions calculations'!$F2984)*('Emission Factors'!$H$5:$H$488='GHG emissions calculations'!$H2984),INDEX('Emission Factors'!$E$5:$T$488,0,MATCH('GHG emissions calculations'!O$6,'Emission Factors'!$E$5:$T$5,0)),"",0)</f>
        <v/>
      </c>
      <c r="P2984" s="313" t="str">
        <f t="array" ref="P2984">IFERROR(
    INDEX('Emission Factors'!$E$5:$P$488,
          MATCH(1,
                ('Emission Factors'!$E$5:$E$488 = 'GHG emissions calculations'!$F2984) *
                ('Emission Factors'!$H$5:$H$488 = 'GHG emissions calculations'!$H2984),
                0),
          MATCH('GHG emissions calculations'!P$6,'Emission Factors'!$E$5:$P$5,0)),
    "")</f>
        <v/>
      </c>
      <c r="Q2984" s="311" t="str">
        <f t="array" ref="Q2984">IFERROR(
    IF(
        INDEX('Emission Factors'!$E$5:$P$488,
              MATCH(1,
                    ('Emission Factors'!$E$5:$E$488 = 'GHG emissions calculations'!$F2984) *
                    ('Emission Factors'!$H$5:$H$488 = 'GHG emissions calculations'!$H2984),
                    0),
              MATCH('GHG emissions calculations'!Q$6, 'Emission Factors'!$E$5:$P$5, 0)) &lt;&gt; "",
        INDEX('Emission Factors'!$E$5:$P$488,
              MATCH(1,
                    ('Emission Factors'!$E$5:$E$488 = 'GHG emissions calculations'!$F2984) *
                    ('Emission Factors'!$H$5:$H$488 = 'GHG emissions calculations'!$H2984),
                    0),
              MATCH('GHG emissions calculations'!Q$6, 'Emission Factors'!$E$5:$P$5, 0)),
        ""),
    "")</f>
        <v/>
      </c>
      <c r="R2984" s="311" t="str">
        <f t="array" ref="R2984">IFERROR(
    IF(
        INDEX('Emission Factors'!$E$5:$R$488,
              MATCH(1,
                    ('Emission Factors'!$E$5:$E$488 = 'GHG emissions calculations'!$F2984) *
                    ('Emission Factors'!$H$5:$H$488 = 'GHG emissions calculations'!$H2984),
                    0),
              MATCH('GHG emissions calculations'!R$6, 'Emission Factors'!$E$5:$R$5, 0)) &lt;&gt; "",
        INDEX('Emission Factors'!$E$5:$R$488,
              MATCH(1,
                    ('Emission Factors'!$E$5:$E$488 = 'GHG emissions calculations'!$F2984) *
                    ('Emission Factors'!$H$5:$H$488 = 'GHG emissions calculations'!$H2984),
                    0),
              MATCH('GHG emissions calculations'!R$6, 'Emission Factors'!$E$5:$R$5, 0)),
        ""),
    "")</f>
        <v/>
      </c>
      <c r="S2984" s="312">
        <f t="shared" si="5"/>
        <v>0</v>
      </c>
      <c r="T2984" s="23"/>
    </row>
    <row r="2985" ht="15.75" customHeight="1" outlineLevel="2">
      <c r="A2985" s="23"/>
      <c r="B2985" s="71"/>
      <c r="C2985" s="71"/>
      <c r="D2985" s="71"/>
      <c r="E2985" s="314"/>
      <c r="F2985" s="316" t="str">
        <f>Lists!BB102</f>
        <v>Smartphone, &lt; 5 inchs - America</v>
      </c>
      <c r="G2985" s="311" t="str">
        <f t="array" ref="G2985">XLOOKUP(1,('Emission Factors'!$E$5:$E$488='GHG emissions calculations'!$F2985)*('Emission Factors'!$H$5:$H$488='GHG emissions calculations'!$H2985),INDEX('Emission Factors'!$E$5:$T$488,0,MATCH('GHG emissions calculations'!G$2670,'Emission Factors'!$E$5:$T$5,0)),"",0)</f>
        <v/>
      </c>
      <c r="H2985" s="316" t="s">
        <v>237</v>
      </c>
      <c r="I2985" s="312" t="str">
        <f>IF(
    SUMIFS('Import data'!$L$25:$L$80,
           'Import data'!$J$25:$J$80, F2985,
           'Import data'!$G$25:$G$80, 'GHG emissions calculations'!$H2985,
           'Import data'!$I$25:$I$80,$E$2672) &lt;&gt; 0,
    SUMIFS('Import data'!$L$25:$L$80,
           'Import data'!$J$25:$J$80, F2985,
           'Import data'!$G$25:$G$80, 'GHG emissions calculations'!$H2985,
           'Import data'!$I$25:$I$80,$E$2672),
    ""
)</f>
        <v/>
      </c>
      <c r="J2985" s="311" t="str">
        <f t="array" ref="J2985">IF(
    XLOOKUP(F2985, 'Import data'!$J$26:$J$47, 'Import data'!$M$26:$M$47, "", 0) = "Please add the region-specific supplier emission factor or choose a different region available in the IAEG database.",
    "",
    XLOOKUP(F2985, 'Import data'!$J$26:$J$47, 'Import data'!$M$26:$M$47, "", 0)
)</f>
        <v/>
      </c>
      <c r="K2985" s="311" t="str">
        <f t="array" ref="K2985">IFERROR(
    XLOOKUP(F2985,
            _xlws.FILTER('Supplier Emission'!$G$55:$G$79,
                   ('Supplier Emission'!$D$55:$D$79=H2985) * ('Supplier Emission'!$F$55:$F$79=$E$2898)),
            _xlws.FILTER('Supplier Emission'!$I$55:$I$79,
                   ('Supplier Emission'!$D$55:$D$79=H2985) * ('Supplier Emission'!$F$55:$F$79=$E$2898)),
            ""),
    "")</f>
        <v/>
      </c>
      <c r="L2985" s="311" t="str">
        <f t="array" ref="L2985">IFERROR(
    XLOOKUP(F2985,
            _xlws.FILTER('Supplier Emission'!$G$55:$G$79,
                   ('Supplier Emission'!$D$55:$D$79=H2985) * ('Supplier Emission'!$F$55:$F$79=$E$2898)),
            _xlws.FILTER('Supplier Emission'!$J$55:$J$79,
                   ('Supplier Emission'!$D$55:$D$79=H2985) * ('Supplier Emission'!$F$55:$F$79=$E$2898)),
            ""),
    "")</f>
        <v/>
      </c>
      <c r="M2985" s="311" t="str">
        <f t="array" ref="M2985">IFERROR(
    XLOOKUP(F2985,
            _xlws.FILTER('Supplier Emission'!$G$55:$G$79,
                   ('Supplier Emission'!$D$55:$D$79=H2985) * ('Supplier Emission'!$F$55:$F$79=$E$2898)),
            _xlws.FILTER('Supplier Emission'!$M$55:$M$79,
                   ('Supplier Emission'!$D$55:$D$79=H2985) * ('Supplier Emission'!$F$55:$F$79=$E$2898)),
            ""),
    "")</f>
        <v/>
      </c>
      <c r="N2985" s="311" t="str">
        <f t="array" ref="N2985">IFERROR(
    XLOOKUP(F2985,
            _xlws.FILTER('Supplier Emission'!$G$55:$G$79,
                   ('Supplier Emission'!$D$55:$D$79=H2985) * ('Supplier Emission'!$F$55:$F$79=$E$2898)),
            _xlws.FILTER('Supplier Emission'!$H$55:$H$79,
                   ('Supplier Emission'!$D$55:$D$79=H2985) * ('Supplier Emission'!$F$55:$F$79=$E$2898)),
            ""),
    "")</f>
        <v/>
      </c>
      <c r="O2985" s="311" t="str">
        <f t="array" ref="O2985">XLOOKUP(1,('Emission Factors'!$E$5:$E$488='GHG emissions calculations'!$F2985)*('Emission Factors'!$H$5:$H$488='GHG emissions calculations'!$H2985),INDEX('Emission Factors'!$E$5:$T$488,0,MATCH('GHG emissions calculations'!O$6,'Emission Factors'!$E$5:$T$5,0)),"",0)</f>
        <v/>
      </c>
      <c r="P2985" s="313" t="str">
        <f t="array" ref="P2985">IFERROR(
    INDEX('Emission Factors'!$E$5:$P$488,
          MATCH(1,
                ('Emission Factors'!$E$5:$E$488 = 'GHG emissions calculations'!$F2985) *
                ('Emission Factors'!$H$5:$H$488 = 'GHG emissions calculations'!$H2985),
                0),
          MATCH('GHG emissions calculations'!P$6,'Emission Factors'!$E$5:$P$5,0)),
    "")</f>
        <v/>
      </c>
      <c r="Q2985" s="311" t="str">
        <f t="array" ref="Q2985">IFERROR(
    IF(
        INDEX('Emission Factors'!$E$5:$P$488,
              MATCH(1,
                    ('Emission Factors'!$E$5:$E$488 = 'GHG emissions calculations'!$F2985) *
                    ('Emission Factors'!$H$5:$H$488 = 'GHG emissions calculations'!$H2985),
                    0),
              MATCH('GHG emissions calculations'!Q$6, 'Emission Factors'!$E$5:$P$5, 0)) &lt;&gt; "",
        INDEX('Emission Factors'!$E$5:$P$488,
              MATCH(1,
                    ('Emission Factors'!$E$5:$E$488 = 'GHG emissions calculations'!$F2985) *
                    ('Emission Factors'!$H$5:$H$488 = 'GHG emissions calculations'!$H2985),
                    0),
              MATCH('GHG emissions calculations'!Q$6, 'Emission Factors'!$E$5:$P$5, 0)),
        ""),
    "")</f>
        <v/>
      </c>
      <c r="R2985" s="311" t="str">
        <f t="array" ref="R2985">IFERROR(
    IF(
        INDEX('Emission Factors'!$E$5:$R$488,
              MATCH(1,
                    ('Emission Factors'!$E$5:$E$488 = 'GHG emissions calculations'!$F2985) *
                    ('Emission Factors'!$H$5:$H$488 = 'GHG emissions calculations'!$H2985),
                    0),
              MATCH('GHG emissions calculations'!R$6, 'Emission Factors'!$E$5:$R$5, 0)) &lt;&gt; "",
        INDEX('Emission Factors'!$E$5:$R$488,
              MATCH(1,
                    ('Emission Factors'!$E$5:$E$488 = 'GHG emissions calculations'!$F2985) *
                    ('Emission Factors'!$H$5:$H$488 = 'GHG emissions calculations'!$H2985),
                    0),
              MATCH('GHG emissions calculations'!R$6, 'Emission Factors'!$E$5:$R$5, 0)),
        ""),
    "")</f>
        <v/>
      </c>
      <c r="S2985" s="312">
        <f t="shared" si="5"/>
        <v>0</v>
      </c>
      <c r="T2985" s="23"/>
    </row>
    <row r="2986" ht="15.75" customHeight="1" outlineLevel="2">
      <c r="A2986" s="23"/>
      <c r="B2986" s="71"/>
      <c r="C2986" s="71"/>
      <c r="D2986" s="71"/>
      <c r="E2986" s="314"/>
      <c r="F2986" s="316" t="str">
        <f>Lists!BB91</f>
        <v>Smartphone, &lt; 5 inchs - Asia</v>
      </c>
      <c r="G2986" s="311" t="str">
        <f t="array" ref="G2986">XLOOKUP(1,('Emission Factors'!$E$5:$E$488='GHG emissions calculations'!$F2986)*('Emission Factors'!$H$5:$H$488='GHG emissions calculations'!$H2986),INDEX('Emission Factors'!$E$5:$T$488,0,MATCH('GHG emissions calculations'!G$2670,'Emission Factors'!$E$5:$T$5,0)),"",0)</f>
        <v/>
      </c>
      <c r="H2986" s="316" t="s">
        <v>237</v>
      </c>
      <c r="I2986" s="312" t="str">
        <f>IF(
    SUMIFS('Import data'!$L$25:$L$80,
           'Import data'!$J$25:$J$80, F2986,
           'Import data'!$G$25:$G$80, 'GHG emissions calculations'!$H2986,
           'Import data'!$I$25:$I$80,$E$2672) &lt;&gt; 0,
    SUMIFS('Import data'!$L$25:$L$80,
           'Import data'!$J$25:$J$80, F2986,
           'Import data'!$G$25:$G$80, 'GHG emissions calculations'!$H2986,
           'Import data'!$I$25:$I$80,$E$2672),
    ""
)</f>
        <v/>
      </c>
      <c r="J2986" s="311" t="str">
        <f t="array" ref="J2986">IF(
    XLOOKUP(F2986, 'Import data'!$J$26:$J$47, 'Import data'!$M$26:$M$47, "", 0) = "Please add the region-specific supplier emission factor or choose a different region available in the IAEG database.",
    "",
    XLOOKUP(F2986, 'Import data'!$J$26:$J$47, 'Import data'!$M$26:$M$47, "", 0)
)</f>
        <v/>
      </c>
      <c r="K2986" s="311" t="str">
        <f t="array" ref="K2986">IFERROR(
    XLOOKUP(F2986,
            _xlws.FILTER('Supplier Emission'!$G$55:$G$79,
                   ('Supplier Emission'!$D$55:$D$79=H2986) * ('Supplier Emission'!$F$55:$F$79=$E$2898)),
            _xlws.FILTER('Supplier Emission'!$I$55:$I$79,
                   ('Supplier Emission'!$D$55:$D$79=H2986) * ('Supplier Emission'!$F$55:$F$79=$E$2898)),
            ""),
    "")</f>
        <v/>
      </c>
      <c r="L2986" s="311" t="str">
        <f t="array" ref="L2986">IFERROR(
    XLOOKUP(F2986,
            _xlws.FILTER('Supplier Emission'!$G$55:$G$79,
                   ('Supplier Emission'!$D$55:$D$79=H2986) * ('Supplier Emission'!$F$55:$F$79=$E$2898)),
            _xlws.FILTER('Supplier Emission'!$J$55:$J$79,
                   ('Supplier Emission'!$D$55:$D$79=H2986) * ('Supplier Emission'!$F$55:$F$79=$E$2898)),
            ""),
    "")</f>
        <v/>
      </c>
      <c r="M2986" s="311" t="str">
        <f t="array" ref="M2986">IFERROR(
    XLOOKUP(F2986,
            _xlws.FILTER('Supplier Emission'!$G$55:$G$79,
                   ('Supplier Emission'!$D$55:$D$79=H2986) * ('Supplier Emission'!$F$55:$F$79=$E$2898)),
            _xlws.FILTER('Supplier Emission'!$M$55:$M$79,
                   ('Supplier Emission'!$D$55:$D$79=H2986) * ('Supplier Emission'!$F$55:$F$79=$E$2898)),
            ""),
    "")</f>
        <v/>
      </c>
      <c r="N2986" s="311" t="str">
        <f t="array" ref="N2986">IFERROR(
    XLOOKUP(F2986,
            _xlws.FILTER('Supplier Emission'!$G$55:$G$79,
                   ('Supplier Emission'!$D$55:$D$79=H2986) * ('Supplier Emission'!$F$55:$F$79=$E$2898)),
            _xlws.FILTER('Supplier Emission'!$H$55:$H$79,
                   ('Supplier Emission'!$D$55:$D$79=H2986) * ('Supplier Emission'!$F$55:$F$79=$E$2898)),
            ""),
    "")</f>
        <v/>
      </c>
      <c r="O2986" s="311" t="str">
        <f t="array" ref="O2986">XLOOKUP(1,('Emission Factors'!$E$5:$E$488='GHG emissions calculations'!$F2986)*('Emission Factors'!$H$5:$H$488='GHG emissions calculations'!$H2986),INDEX('Emission Factors'!$E$5:$T$488,0,MATCH('GHG emissions calculations'!O$6,'Emission Factors'!$E$5:$T$5,0)),"",0)</f>
        <v/>
      </c>
      <c r="P2986" s="313" t="str">
        <f t="array" ref="P2986">IFERROR(
    INDEX('Emission Factors'!$E$5:$P$488,
          MATCH(1,
                ('Emission Factors'!$E$5:$E$488 = 'GHG emissions calculations'!$F2986) *
                ('Emission Factors'!$H$5:$H$488 = 'GHG emissions calculations'!$H2986),
                0),
          MATCH('GHG emissions calculations'!P$6,'Emission Factors'!$E$5:$P$5,0)),
    "")</f>
        <v/>
      </c>
      <c r="Q2986" s="311" t="str">
        <f t="array" ref="Q2986">IFERROR(
    IF(
        INDEX('Emission Factors'!$E$5:$P$488,
              MATCH(1,
                    ('Emission Factors'!$E$5:$E$488 = 'GHG emissions calculations'!$F2986) *
                    ('Emission Factors'!$H$5:$H$488 = 'GHG emissions calculations'!$H2986),
                    0),
              MATCH('GHG emissions calculations'!Q$6, 'Emission Factors'!$E$5:$P$5, 0)) &lt;&gt; "",
        INDEX('Emission Factors'!$E$5:$P$488,
              MATCH(1,
                    ('Emission Factors'!$E$5:$E$488 = 'GHG emissions calculations'!$F2986) *
                    ('Emission Factors'!$H$5:$H$488 = 'GHG emissions calculations'!$H2986),
                    0),
              MATCH('GHG emissions calculations'!Q$6, 'Emission Factors'!$E$5:$P$5, 0)),
        ""),
    "")</f>
        <v/>
      </c>
      <c r="R2986" s="311" t="str">
        <f t="array" ref="R2986">IFERROR(
    IF(
        INDEX('Emission Factors'!$E$5:$R$488,
              MATCH(1,
                    ('Emission Factors'!$E$5:$E$488 = 'GHG emissions calculations'!$F2986) *
                    ('Emission Factors'!$H$5:$H$488 = 'GHG emissions calculations'!$H2986),
                    0),
              MATCH('GHG emissions calculations'!R$6, 'Emission Factors'!$E$5:$R$5, 0)) &lt;&gt; "",
        INDEX('Emission Factors'!$E$5:$R$488,
              MATCH(1,
                    ('Emission Factors'!$E$5:$E$488 = 'GHG emissions calculations'!$F2986) *
                    ('Emission Factors'!$H$5:$H$488 = 'GHG emissions calculations'!$H2986),
                    0),
              MATCH('GHG emissions calculations'!R$6, 'Emission Factors'!$E$5:$R$5, 0)),
        ""),
    "")</f>
        <v/>
      </c>
      <c r="S2986" s="312">
        <f t="shared" si="5"/>
        <v>0</v>
      </c>
      <c r="T2986" s="23"/>
    </row>
    <row r="2987" ht="15.75" customHeight="1" outlineLevel="2">
      <c r="A2987" s="23"/>
      <c r="B2987" s="71"/>
      <c r="C2987" s="71"/>
      <c r="D2987" s="71"/>
      <c r="E2987" s="314"/>
      <c r="F2987" s="316" t="str">
        <f>Lists!BB105</f>
        <v>Smartphone, &lt; 5 inchs - Asia</v>
      </c>
      <c r="G2987" s="311" t="str">
        <f t="array" ref="G2987">XLOOKUP(1,('Emission Factors'!$E$5:$E$488='GHG emissions calculations'!$F2987)*('Emission Factors'!$H$5:$H$488='GHG emissions calculations'!$H2987),INDEX('Emission Factors'!$E$5:$T$488,0,MATCH('GHG emissions calculations'!G$2670,'Emission Factors'!$E$5:$T$5,0)),"",0)</f>
        <v/>
      </c>
      <c r="H2987" s="316" t="s">
        <v>237</v>
      </c>
      <c r="I2987" s="312" t="str">
        <f>IF(
    SUMIFS('Import data'!$L$25:$L$80,
           'Import data'!$J$25:$J$80, F2987,
           'Import data'!$G$25:$G$80, 'GHG emissions calculations'!$H2987,
           'Import data'!$I$25:$I$80,$E$2672) &lt;&gt; 0,
    SUMIFS('Import data'!$L$25:$L$80,
           'Import data'!$J$25:$J$80, F2987,
           'Import data'!$G$25:$G$80, 'GHG emissions calculations'!$H2987,
           'Import data'!$I$25:$I$80,$E$2672),
    ""
)</f>
        <v/>
      </c>
      <c r="J2987" s="311" t="str">
        <f t="array" ref="J2987">IF(
    XLOOKUP(F2987, 'Import data'!$J$26:$J$47, 'Import data'!$M$26:$M$47, "", 0) = "Please add the region-specific supplier emission factor or choose a different region available in the IAEG database.",
    "",
    XLOOKUP(F2987, 'Import data'!$J$26:$J$47, 'Import data'!$M$26:$M$47, "", 0)
)</f>
        <v/>
      </c>
      <c r="K2987" s="311" t="str">
        <f t="array" ref="K2987">IFERROR(
    XLOOKUP(F2987,
            _xlws.FILTER('Supplier Emission'!$G$55:$G$79,
                   ('Supplier Emission'!$D$55:$D$79=H2987) * ('Supplier Emission'!$F$55:$F$79=$E$2898)),
            _xlws.FILTER('Supplier Emission'!$I$55:$I$79,
                   ('Supplier Emission'!$D$55:$D$79=H2987) * ('Supplier Emission'!$F$55:$F$79=$E$2898)),
            ""),
    "")</f>
        <v/>
      </c>
      <c r="L2987" s="311" t="str">
        <f t="array" ref="L2987">IFERROR(
    XLOOKUP(F2987,
            _xlws.FILTER('Supplier Emission'!$G$55:$G$79,
                   ('Supplier Emission'!$D$55:$D$79=H2987) * ('Supplier Emission'!$F$55:$F$79=$E$2898)),
            _xlws.FILTER('Supplier Emission'!$J$55:$J$79,
                   ('Supplier Emission'!$D$55:$D$79=H2987) * ('Supplier Emission'!$F$55:$F$79=$E$2898)),
            ""),
    "")</f>
        <v/>
      </c>
      <c r="M2987" s="311" t="str">
        <f t="array" ref="M2987">IFERROR(
    XLOOKUP(F2987,
            _xlws.FILTER('Supplier Emission'!$G$55:$G$79,
                   ('Supplier Emission'!$D$55:$D$79=H2987) * ('Supplier Emission'!$F$55:$F$79=$E$2898)),
            _xlws.FILTER('Supplier Emission'!$M$55:$M$79,
                   ('Supplier Emission'!$D$55:$D$79=H2987) * ('Supplier Emission'!$F$55:$F$79=$E$2898)),
            ""),
    "")</f>
        <v/>
      </c>
      <c r="N2987" s="311" t="str">
        <f t="array" ref="N2987">IFERROR(
    XLOOKUP(F2987,
            _xlws.FILTER('Supplier Emission'!$G$55:$G$79,
                   ('Supplier Emission'!$D$55:$D$79=H2987) * ('Supplier Emission'!$F$55:$F$79=$E$2898)),
            _xlws.FILTER('Supplier Emission'!$H$55:$H$79,
                   ('Supplier Emission'!$D$55:$D$79=H2987) * ('Supplier Emission'!$F$55:$F$79=$E$2898)),
            ""),
    "")</f>
        <v/>
      </c>
      <c r="O2987" s="311" t="str">
        <f t="array" ref="O2987">XLOOKUP(1,('Emission Factors'!$E$5:$E$488='GHG emissions calculations'!$F2987)*('Emission Factors'!$H$5:$H$488='GHG emissions calculations'!$H2987),INDEX('Emission Factors'!$E$5:$T$488,0,MATCH('GHG emissions calculations'!O$6,'Emission Factors'!$E$5:$T$5,0)),"",0)</f>
        <v/>
      </c>
      <c r="P2987" s="313" t="str">
        <f t="array" ref="P2987">IFERROR(
    INDEX('Emission Factors'!$E$5:$P$488,
          MATCH(1,
                ('Emission Factors'!$E$5:$E$488 = 'GHG emissions calculations'!$F2987) *
                ('Emission Factors'!$H$5:$H$488 = 'GHG emissions calculations'!$H2987),
                0),
          MATCH('GHG emissions calculations'!P$6,'Emission Factors'!$E$5:$P$5,0)),
    "")</f>
        <v/>
      </c>
      <c r="Q2987" s="311" t="str">
        <f t="array" ref="Q2987">IFERROR(
    IF(
        INDEX('Emission Factors'!$E$5:$P$488,
              MATCH(1,
                    ('Emission Factors'!$E$5:$E$488 = 'GHG emissions calculations'!$F2987) *
                    ('Emission Factors'!$H$5:$H$488 = 'GHG emissions calculations'!$H2987),
                    0),
              MATCH('GHG emissions calculations'!Q$6, 'Emission Factors'!$E$5:$P$5, 0)) &lt;&gt; "",
        INDEX('Emission Factors'!$E$5:$P$488,
              MATCH(1,
                    ('Emission Factors'!$E$5:$E$488 = 'GHG emissions calculations'!$F2987) *
                    ('Emission Factors'!$H$5:$H$488 = 'GHG emissions calculations'!$H2987),
                    0),
              MATCH('GHG emissions calculations'!Q$6, 'Emission Factors'!$E$5:$P$5, 0)),
        ""),
    "")</f>
        <v/>
      </c>
      <c r="R2987" s="311" t="str">
        <f t="array" ref="R2987">IFERROR(
    IF(
        INDEX('Emission Factors'!$E$5:$R$488,
              MATCH(1,
                    ('Emission Factors'!$E$5:$E$488 = 'GHG emissions calculations'!$F2987) *
                    ('Emission Factors'!$H$5:$H$488 = 'GHG emissions calculations'!$H2987),
                    0),
              MATCH('GHG emissions calculations'!R$6, 'Emission Factors'!$E$5:$R$5, 0)) &lt;&gt; "",
        INDEX('Emission Factors'!$E$5:$R$488,
              MATCH(1,
                    ('Emission Factors'!$E$5:$E$488 = 'GHG emissions calculations'!$F2987) *
                    ('Emission Factors'!$H$5:$H$488 = 'GHG emissions calculations'!$H2987),
                    0),
              MATCH('GHG emissions calculations'!R$6, 'Emission Factors'!$E$5:$R$5, 0)),
        ""),
    "")</f>
        <v/>
      </c>
      <c r="S2987" s="312">
        <f t="shared" si="5"/>
        <v>0</v>
      </c>
      <c r="T2987" s="23"/>
    </row>
    <row r="2988" ht="15.75" customHeight="1" outlineLevel="2">
      <c r="A2988" s="23"/>
      <c r="B2988" s="71"/>
      <c r="C2988" s="71"/>
      <c r="D2988" s="71"/>
      <c r="E2988" s="314"/>
      <c r="F2988" s="316" t="str">
        <f>Lists!BB89</f>
        <v>Smartphone, &lt; 5 inchs - Europe</v>
      </c>
      <c r="G2988" s="311">
        <f t="array" ref="G2988">XLOOKUP(1,('Emission Factors'!$E$5:$E$488='GHG emissions calculations'!$F2988)*('Emission Factors'!$H$5:$H$488='GHG emissions calculations'!$H2988),INDEX('Emission Factors'!$E$5:$T$488,0,MATCH('GHG emissions calculations'!G$2670,'Emission Factors'!$E$5:$T$5,0)),"",0)</f>
        <v>3</v>
      </c>
      <c r="H2988" s="316" t="s">
        <v>237</v>
      </c>
      <c r="I2988" s="312" t="str">
        <f>IF(
    SUMIFS('Import data'!$L$25:$L$80,
           'Import data'!$J$25:$J$80, F2988,
           'Import data'!$G$25:$G$80, 'GHG emissions calculations'!$H2988,
           'Import data'!$I$25:$I$80,$E$2672) &lt;&gt; 0,
    SUMIFS('Import data'!$L$25:$L$80,
           'Import data'!$J$25:$J$80, F2988,
           'Import data'!$G$25:$G$80, 'GHG emissions calculations'!$H2988,
           'Import data'!$I$25:$I$80,$E$2672),
    ""
)</f>
        <v/>
      </c>
      <c r="J2988" s="311" t="str">
        <f t="array" ref="J2988">IF(
    XLOOKUP(F2988, 'Import data'!$J$26:$J$47, 'Import data'!$M$26:$M$47, "", 0) = "Please add the region-specific supplier emission factor or choose a different region available in the IAEG database.",
    "",
    XLOOKUP(F2988, 'Import data'!$J$26:$J$47, 'Import data'!$M$26:$M$47, "", 0)
)</f>
        <v/>
      </c>
      <c r="K2988" s="311" t="str">
        <f t="array" ref="K2988">IFERROR(
    XLOOKUP(F2988,
            _xlws.FILTER('Supplier Emission'!$G$55:$G$79,
                   ('Supplier Emission'!$D$55:$D$79=H2988) * ('Supplier Emission'!$F$55:$F$79=$E$2898)),
            _xlws.FILTER('Supplier Emission'!$I$55:$I$79,
                   ('Supplier Emission'!$D$55:$D$79=H2988) * ('Supplier Emission'!$F$55:$F$79=$E$2898)),
            ""),
    "")</f>
        <v/>
      </c>
      <c r="L2988" s="311" t="str">
        <f t="array" ref="L2988">IFERROR(
    XLOOKUP(F2988,
            _xlws.FILTER('Supplier Emission'!$G$55:$G$79,
                   ('Supplier Emission'!$D$55:$D$79=H2988) * ('Supplier Emission'!$F$55:$F$79=$E$2898)),
            _xlws.FILTER('Supplier Emission'!$J$55:$J$79,
                   ('Supplier Emission'!$D$55:$D$79=H2988) * ('Supplier Emission'!$F$55:$F$79=$E$2898)),
            ""),
    "")</f>
        <v/>
      </c>
      <c r="M2988" s="311" t="str">
        <f t="array" ref="M2988">IFERROR(
    XLOOKUP(F2988,
            _xlws.FILTER('Supplier Emission'!$G$55:$G$79,
                   ('Supplier Emission'!$D$55:$D$79=H2988) * ('Supplier Emission'!$F$55:$F$79=$E$2898)),
            _xlws.FILTER('Supplier Emission'!$M$55:$M$79,
                   ('Supplier Emission'!$D$55:$D$79=H2988) * ('Supplier Emission'!$F$55:$F$79=$E$2898)),
            ""),
    "")</f>
        <v/>
      </c>
      <c r="N2988" s="311" t="str">
        <f t="array" ref="N2988">IFERROR(
    XLOOKUP(F2988,
            _xlws.FILTER('Supplier Emission'!$G$55:$G$79,
                   ('Supplier Emission'!$D$55:$D$79=H2988) * ('Supplier Emission'!$F$55:$F$79=$E$2898)),
            _xlws.FILTER('Supplier Emission'!$H$55:$H$79,
                   ('Supplier Emission'!$D$55:$D$79=H2988) * ('Supplier Emission'!$F$55:$F$79=$E$2898)),
            ""),
    "")</f>
        <v/>
      </c>
      <c r="O2988" s="311" t="str">
        <f t="array" ref="O2988">XLOOKUP(1,('Emission Factors'!$E$5:$E$488='GHG emissions calculations'!$F2988)*('Emission Factors'!$H$5:$H$488='GHG emissions calculations'!$H2988),INDEX('Emission Factors'!$E$5:$T$488,0,MATCH('GHG emissions calculations'!O$6,'Emission Factors'!$E$5:$T$5,0)),"",0)</f>
        <v>Smartphone/de plus de 5,5 pouces</v>
      </c>
      <c r="P2988" s="313">
        <f t="array" ref="P2988">IFERROR(
    INDEX('Emission Factors'!$E$5:$P$488,
          MATCH(1,
                ('Emission Factors'!$E$5:$E$488 = 'GHG emissions calculations'!$F2988) *
                ('Emission Factors'!$H$5:$H$488 = 'GHG emissions calculations'!$H2988),
                0),
          MATCH('GHG emissions calculations'!P$6,'Emission Factors'!$E$5:$P$5,0)),
    "")</f>
        <v>39.1</v>
      </c>
      <c r="Q2988" s="311" t="str">
        <f t="array" ref="Q2988">IFERROR(
    IF(
        INDEX('Emission Factors'!$E$5:$P$488,
              MATCH(1,
                    ('Emission Factors'!$E$5:$E$488 = 'GHG emissions calculations'!$F2988) *
                    ('Emission Factors'!$H$5:$H$488 = 'GHG emissions calculations'!$H2988),
                    0),
              MATCH('GHG emissions calculations'!Q$6, 'Emission Factors'!$E$5:$P$5, 0)) &lt;&gt; "",
        INDEX('Emission Factors'!$E$5:$P$488,
              MATCH(1,
                    ('Emission Factors'!$E$5:$E$488 = 'GHG emissions calculations'!$F2988) *
                    ('Emission Factors'!$H$5:$H$488 = 'GHG emissions calculations'!$H2988),
                    0),
              MATCH('GHG emissions calculations'!Q$6, 'Emission Factors'!$E$5:$P$5, 0)),
        ""),
    "")</f>
        <v>kgCO2e/item</v>
      </c>
      <c r="R2988" s="311" t="str">
        <f t="array" ref="R2988">IFERROR(
    IF(
        INDEX('Emission Factors'!$E$5:$R$488,
              MATCH(1,
                    ('Emission Factors'!$E$5:$E$488 = 'GHG emissions calculations'!$F2988) *
                    ('Emission Factors'!$H$5:$H$488 = 'GHG emissions calculations'!$H2988),
                    0),
              MATCH('GHG emissions calculations'!R$6, 'Emission Factors'!$E$5:$R$5, 0)) &lt;&gt; "",
        INDEX('Emission Factors'!$E$5:$R$488,
              MATCH(1,
                    ('Emission Factors'!$E$5:$E$488 = 'GHG emissions calculations'!$F2988) *
                    ('Emission Factors'!$H$5:$H$488 = 'GHG emissions calculations'!$H2988),
                    0),
              MATCH('GHG emissions calculations'!R$6, 'Emission Factors'!$E$5:$R$5, 0)),
        ""),
    "")</f>
        <v>Europe</v>
      </c>
      <c r="S2988" s="312">
        <f t="shared" si="5"/>
        <v>0</v>
      </c>
      <c r="T2988" s="23"/>
    </row>
    <row r="2989" ht="15.75" customHeight="1" outlineLevel="2">
      <c r="A2989" s="23"/>
      <c r="B2989" s="71"/>
      <c r="C2989" s="71"/>
      <c r="D2989" s="71"/>
      <c r="E2989" s="314"/>
      <c r="F2989" s="316" t="str">
        <f>Lists!BB103</f>
        <v>Smartphone, &lt; 5 inchs - Europe</v>
      </c>
      <c r="G2989" s="311">
        <f t="array" ref="G2989">XLOOKUP(1,('Emission Factors'!$E$5:$E$488='GHG emissions calculations'!$F2989)*('Emission Factors'!$H$5:$H$488='GHG emissions calculations'!$H2989),INDEX('Emission Factors'!$E$5:$T$488,0,MATCH('GHG emissions calculations'!G$2670,'Emission Factors'!$E$5:$T$5,0)),"",0)</f>
        <v>3</v>
      </c>
      <c r="H2989" s="316" t="s">
        <v>237</v>
      </c>
      <c r="I2989" s="312" t="str">
        <f>IF(
    SUMIFS('Import data'!$L$25:$L$80,
           'Import data'!$J$25:$J$80, F2989,
           'Import data'!$G$25:$G$80, 'GHG emissions calculations'!$H2989,
           'Import data'!$I$25:$I$80,$E$2672) &lt;&gt; 0,
    SUMIFS('Import data'!$L$25:$L$80,
           'Import data'!$J$25:$J$80, F2989,
           'Import data'!$G$25:$G$80, 'GHG emissions calculations'!$H2989,
           'Import data'!$I$25:$I$80,$E$2672),
    ""
)</f>
        <v/>
      </c>
      <c r="J2989" s="311" t="str">
        <f t="array" ref="J2989">IF(
    XLOOKUP(F2989, 'Import data'!$J$26:$J$47, 'Import data'!$M$26:$M$47, "", 0) = "Please add the region-specific supplier emission factor or choose a different region available in the IAEG database.",
    "",
    XLOOKUP(F2989, 'Import data'!$J$26:$J$47, 'Import data'!$M$26:$M$47, "", 0)
)</f>
        <v/>
      </c>
      <c r="K2989" s="311" t="str">
        <f t="array" ref="K2989">IFERROR(
    XLOOKUP(F2989,
            _xlws.FILTER('Supplier Emission'!$G$55:$G$79,
                   ('Supplier Emission'!$D$55:$D$79=H2989) * ('Supplier Emission'!$F$55:$F$79=$E$2898)),
            _xlws.FILTER('Supplier Emission'!$I$55:$I$79,
                   ('Supplier Emission'!$D$55:$D$79=H2989) * ('Supplier Emission'!$F$55:$F$79=$E$2898)),
            ""),
    "")</f>
        <v/>
      </c>
      <c r="L2989" s="311" t="str">
        <f t="array" ref="L2989">IFERROR(
    XLOOKUP(F2989,
            _xlws.FILTER('Supplier Emission'!$G$55:$G$79,
                   ('Supplier Emission'!$D$55:$D$79=H2989) * ('Supplier Emission'!$F$55:$F$79=$E$2898)),
            _xlws.FILTER('Supplier Emission'!$J$55:$J$79,
                   ('Supplier Emission'!$D$55:$D$79=H2989) * ('Supplier Emission'!$F$55:$F$79=$E$2898)),
            ""),
    "")</f>
        <v/>
      </c>
      <c r="M2989" s="311" t="str">
        <f t="array" ref="M2989">IFERROR(
    XLOOKUP(F2989,
            _xlws.FILTER('Supplier Emission'!$G$55:$G$79,
                   ('Supplier Emission'!$D$55:$D$79=H2989) * ('Supplier Emission'!$F$55:$F$79=$E$2898)),
            _xlws.FILTER('Supplier Emission'!$M$55:$M$79,
                   ('Supplier Emission'!$D$55:$D$79=H2989) * ('Supplier Emission'!$F$55:$F$79=$E$2898)),
            ""),
    "")</f>
        <v/>
      </c>
      <c r="N2989" s="311" t="str">
        <f t="array" ref="N2989">IFERROR(
    XLOOKUP(F2989,
            _xlws.FILTER('Supplier Emission'!$G$55:$G$79,
                   ('Supplier Emission'!$D$55:$D$79=H2989) * ('Supplier Emission'!$F$55:$F$79=$E$2898)),
            _xlws.FILTER('Supplier Emission'!$H$55:$H$79,
                   ('Supplier Emission'!$D$55:$D$79=H2989) * ('Supplier Emission'!$F$55:$F$79=$E$2898)),
            ""),
    "")</f>
        <v/>
      </c>
      <c r="O2989" s="311" t="str">
        <f t="array" ref="O2989">XLOOKUP(1,('Emission Factors'!$E$5:$E$488='GHG emissions calculations'!$F2989)*('Emission Factors'!$H$5:$H$488='GHG emissions calculations'!$H2989),INDEX('Emission Factors'!$E$5:$T$488,0,MATCH('GHG emissions calculations'!O$6,'Emission Factors'!$E$5:$T$5,0)),"",0)</f>
        <v>Smartphone/de plus de 5,5 pouces</v>
      </c>
      <c r="P2989" s="313">
        <f t="array" ref="P2989">IFERROR(
    INDEX('Emission Factors'!$E$5:$P$488,
          MATCH(1,
                ('Emission Factors'!$E$5:$E$488 = 'GHG emissions calculations'!$F2989) *
                ('Emission Factors'!$H$5:$H$488 = 'GHG emissions calculations'!$H2989),
                0),
          MATCH('GHG emissions calculations'!P$6,'Emission Factors'!$E$5:$P$5,0)),
    "")</f>
        <v>39.1</v>
      </c>
      <c r="Q2989" s="311" t="str">
        <f t="array" ref="Q2989">IFERROR(
    IF(
        INDEX('Emission Factors'!$E$5:$P$488,
              MATCH(1,
                    ('Emission Factors'!$E$5:$E$488 = 'GHG emissions calculations'!$F2989) *
                    ('Emission Factors'!$H$5:$H$488 = 'GHG emissions calculations'!$H2989),
                    0),
              MATCH('GHG emissions calculations'!Q$6, 'Emission Factors'!$E$5:$P$5, 0)) &lt;&gt; "",
        INDEX('Emission Factors'!$E$5:$P$488,
              MATCH(1,
                    ('Emission Factors'!$E$5:$E$488 = 'GHG emissions calculations'!$F2989) *
                    ('Emission Factors'!$H$5:$H$488 = 'GHG emissions calculations'!$H2989),
                    0),
              MATCH('GHG emissions calculations'!Q$6, 'Emission Factors'!$E$5:$P$5, 0)),
        ""),
    "")</f>
        <v>kgCO2e/item</v>
      </c>
      <c r="R2989" s="311" t="str">
        <f t="array" ref="R2989">IFERROR(
    IF(
        INDEX('Emission Factors'!$E$5:$R$488,
              MATCH(1,
                    ('Emission Factors'!$E$5:$E$488 = 'GHG emissions calculations'!$F2989) *
                    ('Emission Factors'!$H$5:$H$488 = 'GHG emissions calculations'!$H2989),
                    0),
              MATCH('GHG emissions calculations'!R$6, 'Emission Factors'!$E$5:$R$5, 0)) &lt;&gt; "",
        INDEX('Emission Factors'!$E$5:$R$488,
              MATCH(1,
                    ('Emission Factors'!$E$5:$E$488 = 'GHG emissions calculations'!$F2989) *
                    ('Emission Factors'!$H$5:$H$488 = 'GHG emissions calculations'!$H2989),
                    0),
              MATCH('GHG emissions calculations'!R$6, 'Emission Factors'!$E$5:$R$5, 0)),
        ""),
    "")</f>
        <v>Europe</v>
      </c>
      <c r="S2989" s="312">
        <f t="shared" si="5"/>
        <v>0</v>
      </c>
      <c r="T2989" s="23"/>
    </row>
    <row r="2990" ht="15.75" customHeight="1" outlineLevel="2">
      <c r="A2990" s="23"/>
      <c r="B2990" s="71"/>
      <c r="C2990" s="71"/>
      <c r="D2990" s="71"/>
      <c r="E2990" s="314"/>
      <c r="F2990" s="316" t="str">
        <f>Lists!BB94</f>
        <v>Smartphone, &lt; 5 inchs - Global or unspecified region</v>
      </c>
      <c r="G2990" s="311" t="str">
        <f t="array" ref="G2990">XLOOKUP(1,('Emission Factors'!$E$5:$E$488='GHG emissions calculations'!$F2990)*('Emission Factors'!$H$5:$H$488='GHG emissions calculations'!$H2990),INDEX('Emission Factors'!$E$5:$T$488,0,MATCH('GHG emissions calculations'!G$2670,'Emission Factors'!$E$5:$T$5,0)),"",0)</f>
        <v/>
      </c>
      <c r="H2990" s="316" t="s">
        <v>237</v>
      </c>
      <c r="I2990" s="312" t="str">
        <f>IF(
    SUMIFS('Import data'!$L$25:$L$80,
           'Import data'!$J$25:$J$80, F2990,
           'Import data'!$G$25:$G$80, 'GHG emissions calculations'!$H2990,
           'Import data'!$I$25:$I$80,$E$2672) &lt;&gt; 0,
    SUMIFS('Import data'!$L$25:$L$80,
           'Import data'!$J$25:$J$80, F2990,
           'Import data'!$G$25:$G$80, 'GHG emissions calculations'!$H2990,
           'Import data'!$I$25:$I$80,$E$2672),
    ""
)</f>
        <v/>
      </c>
      <c r="J2990" s="311" t="str">
        <f t="array" ref="J2990">IF(
    XLOOKUP(F2990, 'Import data'!$J$26:$J$47, 'Import data'!$M$26:$M$47, "", 0) = "Please add the region-specific supplier emission factor or choose a different region available in the IAEG database.",
    "",
    XLOOKUP(F2990, 'Import data'!$J$26:$J$47, 'Import data'!$M$26:$M$47, "", 0)
)</f>
        <v/>
      </c>
      <c r="K2990" s="311" t="str">
        <f t="array" ref="K2990">IFERROR(
    XLOOKUP(F2990,
            _xlws.FILTER('Supplier Emission'!$G$55:$G$79,
                   ('Supplier Emission'!$D$55:$D$79=H2990) * ('Supplier Emission'!$F$55:$F$79=$E$2898)),
            _xlws.FILTER('Supplier Emission'!$I$55:$I$79,
                   ('Supplier Emission'!$D$55:$D$79=H2990) * ('Supplier Emission'!$F$55:$F$79=$E$2898)),
            ""),
    "")</f>
        <v/>
      </c>
      <c r="L2990" s="311" t="str">
        <f t="array" ref="L2990">IFERROR(
    XLOOKUP(F2990,
            _xlws.FILTER('Supplier Emission'!$G$55:$G$79,
                   ('Supplier Emission'!$D$55:$D$79=H2990) * ('Supplier Emission'!$F$55:$F$79=$E$2898)),
            _xlws.FILTER('Supplier Emission'!$J$55:$J$79,
                   ('Supplier Emission'!$D$55:$D$79=H2990) * ('Supplier Emission'!$F$55:$F$79=$E$2898)),
            ""),
    "")</f>
        <v/>
      </c>
      <c r="M2990" s="311" t="str">
        <f t="array" ref="M2990">IFERROR(
    XLOOKUP(F2990,
            _xlws.FILTER('Supplier Emission'!$G$55:$G$79,
                   ('Supplier Emission'!$D$55:$D$79=H2990) * ('Supplier Emission'!$F$55:$F$79=$E$2898)),
            _xlws.FILTER('Supplier Emission'!$M$55:$M$79,
                   ('Supplier Emission'!$D$55:$D$79=H2990) * ('Supplier Emission'!$F$55:$F$79=$E$2898)),
            ""),
    "")</f>
        <v/>
      </c>
      <c r="N2990" s="311" t="str">
        <f t="array" ref="N2990">IFERROR(
    XLOOKUP(F2990,
            _xlws.FILTER('Supplier Emission'!$G$55:$G$79,
                   ('Supplier Emission'!$D$55:$D$79=H2990) * ('Supplier Emission'!$F$55:$F$79=$E$2898)),
            _xlws.FILTER('Supplier Emission'!$H$55:$H$79,
                   ('Supplier Emission'!$D$55:$D$79=H2990) * ('Supplier Emission'!$F$55:$F$79=$E$2898)),
            ""),
    "")</f>
        <v/>
      </c>
      <c r="O2990" s="311" t="str">
        <f t="array" ref="O2990">XLOOKUP(1,('Emission Factors'!$E$5:$E$488='GHG emissions calculations'!$F2990)*('Emission Factors'!$H$5:$H$488='GHG emissions calculations'!$H2990),INDEX('Emission Factors'!$E$5:$T$488,0,MATCH('GHG emissions calculations'!O$6,'Emission Factors'!$E$5:$T$5,0)),"",0)</f>
        <v/>
      </c>
      <c r="P2990" s="313" t="str">
        <f t="array" ref="P2990">IFERROR(
    INDEX('Emission Factors'!$E$5:$P$488,
          MATCH(1,
                ('Emission Factors'!$E$5:$E$488 = 'GHG emissions calculations'!$F2990) *
                ('Emission Factors'!$H$5:$H$488 = 'GHG emissions calculations'!$H2990),
                0),
          MATCH('GHG emissions calculations'!P$6,'Emission Factors'!$E$5:$P$5,0)),
    "")</f>
        <v/>
      </c>
      <c r="Q2990" s="311" t="str">
        <f t="array" ref="Q2990">IFERROR(
    IF(
        INDEX('Emission Factors'!$E$5:$P$488,
              MATCH(1,
                    ('Emission Factors'!$E$5:$E$488 = 'GHG emissions calculations'!$F2990) *
                    ('Emission Factors'!$H$5:$H$488 = 'GHG emissions calculations'!$H2990),
                    0),
              MATCH('GHG emissions calculations'!Q$6, 'Emission Factors'!$E$5:$P$5, 0)) &lt;&gt; "",
        INDEX('Emission Factors'!$E$5:$P$488,
              MATCH(1,
                    ('Emission Factors'!$E$5:$E$488 = 'GHG emissions calculations'!$F2990) *
                    ('Emission Factors'!$H$5:$H$488 = 'GHG emissions calculations'!$H2990),
                    0),
              MATCH('GHG emissions calculations'!Q$6, 'Emission Factors'!$E$5:$P$5, 0)),
        ""),
    "")</f>
        <v/>
      </c>
      <c r="R2990" s="311" t="str">
        <f t="array" ref="R2990">IFERROR(
    IF(
        INDEX('Emission Factors'!$E$5:$R$488,
              MATCH(1,
                    ('Emission Factors'!$E$5:$E$488 = 'GHG emissions calculations'!$F2990) *
                    ('Emission Factors'!$H$5:$H$488 = 'GHG emissions calculations'!$H2990),
                    0),
              MATCH('GHG emissions calculations'!R$6, 'Emission Factors'!$E$5:$R$5, 0)) &lt;&gt; "",
        INDEX('Emission Factors'!$E$5:$R$488,
              MATCH(1,
                    ('Emission Factors'!$E$5:$E$488 = 'GHG emissions calculations'!$F2990) *
                    ('Emission Factors'!$H$5:$H$488 = 'GHG emissions calculations'!$H2990),
                    0),
              MATCH('GHG emissions calculations'!R$6, 'Emission Factors'!$E$5:$R$5, 0)),
        ""),
    "")</f>
        <v/>
      </c>
      <c r="S2990" s="312">
        <f t="shared" si="5"/>
        <v>0</v>
      </c>
      <c r="T2990" s="23"/>
    </row>
    <row r="2991" ht="15.75" customHeight="1" outlineLevel="2">
      <c r="A2991" s="23"/>
      <c r="B2991" s="71"/>
      <c r="C2991" s="71"/>
      <c r="D2991" s="71"/>
      <c r="E2991" s="314"/>
      <c r="F2991" s="316" t="str">
        <f>Lists!BB108</f>
        <v>Smartphone, &lt; 5 inchs - Global or unspecified region</v>
      </c>
      <c r="G2991" s="311" t="str">
        <f t="array" ref="G2991">XLOOKUP(1,('Emission Factors'!$E$5:$E$488='GHG emissions calculations'!$F2991)*('Emission Factors'!$H$5:$H$488='GHG emissions calculations'!$H2991),INDEX('Emission Factors'!$E$5:$T$488,0,MATCH('GHG emissions calculations'!G$2670,'Emission Factors'!$E$5:$T$5,0)),"",0)</f>
        <v/>
      </c>
      <c r="H2991" s="316" t="s">
        <v>237</v>
      </c>
      <c r="I2991" s="312" t="str">
        <f>IF(
    SUMIFS('Import data'!$L$25:$L$80,
           'Import data'!$J$25:$J$80, F2991,
           'Import data'!$G$25:$G$80, 'GHG emissions calculations'!$H2991,
           'Import data'!$I$25:$I$80,$E$2672) &lt;&gt; 0,
    SUMIFS('Import data'!$L$25:$L$80,
           'Import data'!$J$25:$J$80, F2991,
           'Import data'!$G$25:$G$80, 'GHG emissions calculations'!$H2991,
           'Import data'!$I$25:$I$80,$E$2672),
    ""
)</f>
        <v/>
      </c>
      <c r="J2991" s="311" t="str">
        <f t="array" ref="J2991">IF(
    XLOOKUP(F2991, 'Import data'!$J$26:$J$47, 'Import data'!$M$26:$M$47, "", 0) = "Please add the region-specific supplier emission factor or choose a different region available in the IAEG database.",
    "",
    XLOOKUP(F2991, 'Import data'!$J$26:$J$47, 'Import data'!$M$26:$M$47, "", 0)
)</f>
        <v/>
      </c>
      <c r="K2991" s="311" t="str">
        <f t="array" ref="K2991">IFERROR(
    XLOOKUP(F2991,
            _xlws.FILTER('Supplier Emission'!$G$55:$G$79,
                   ('Supplier Emission'!$D$55:$D$79=H2991) * ('Supplier Emission'!$F$55:$F$79=$E$2898)),
            _xlws.FILTER('Supplier Emission'!$I$55:$I$79,
                   ('Supplier Emission'!$D$55:$D$79=H2991) * ('Supplier Emission'!$F$55:$F$79=$E$2898)),
            ""),
    "")</f>
        <v/>
      </c>
      <c r="L2991" s="311" t="str">
        <f t="array" ref="L2991">IFERROR(
    XLOOKUP(F2991,
            _xlws.FILTER('Supplier Emission'!$G$55:$G$79,
                   ('Supplier Emission'!$D$55:$D$79=H2991) * ('Supplier Emission'!$F$55:$F$79=$E$2898)),
            _xlws.FILTER('Supplier Emission'!$J$55:$J$79,
                   ('Supplier Emission'!$D$55:$D$79=H2991) * ('Supplier Emission'!$F$55:$F$79=$E$2898)),
            ""),
    "")</f>
        <v/>
      </c>
      <c r="M2991" s="311" t="str">
        <f t="array" ref="M2991">IFERROR(
    XLOOKUP(F2991,
            _xlws.FILTER('Supplier Emission'!$G$55:$G$79,
                   ('Supplier Emission'!$D$55:$D$79=H2991) * ('Supplier Emission'!$F$55:$F$79=$E$2898)),
            _xlws.FILTER('Supplier Emission'!$M$55:$M$79,
                   ('Supplier Emission'!$D$55:$D$79=H2991) * ('Supplier Emission'!$F$55:$F$79=$E$2898)),
            ""),
    "")</f>
        <v/>
      </c>
      <c r="N2991" s="311" t="str">
        <f t="array" ref="N2991">IFERROR(
    XLOOKUP(F2991,
            _xlws.FILTER('Supplier Emission'!$G$55:$G$79,
                   ('Supplier Emission'!$D$55:$D$79=H2991) * ('Supplier Emission'!$F$55:$F$79=$E$2898)),
            _xlws.FILTER('Supplier Emission'!$H$55:$H$79,
                   ('Supplier Emission'!$D$55:$D$79=H2991) * ('Supplier Emission'!$F$55:$F$79=$E$2898)),
            ""),
    "")</f>
        <v/>
      </c>
      <c r="O2991" s="311" t="str">
        <f t="array" ref="O2991">XLOOKUP(1,('Emission Factors'!$E$5:$E$488='GHG emissions calculations'!$F2991)*('Emission Factors'!$H$5:$H$488='GHG emissions calculations'!$H2991),INDEX('Emission Factors'!$E$5:$T$488,0,MATCH('GHG emissions calculations'!O$6,'Emission Factors'!$E$5:$T$5,0)),"",0)</f>
        <v/>
      </c>
      <c r="P2991" s="313" t="str">
        <f t="array" ref="P2991">IFERROR(
    INDEX('Emission Factors'!$E$5:$P$488,
          MATCH(1,
                ('Emission Factors'!$E$5:$E$488 = 'GHG emissions calculations'!$F2991) *
                ('Emission Factors'!$H$5:$H$488 = 'GHG emissions calculations'!$H2991),
                0),
          MATCH('GHG emissions calculations'!P$6,'Emission Factors'!$E$5:$P$5,0)),
    "")</f>
        <v/>
      </c>
      <c r="Q2991" s="311" t="str">
        <f t="array" ref="Q2991">IFERROR(
    IF(
        INDEX('Emission Factors'!$E$5:$P$488,
              MATCH(1,
                    ('Emission Factors'!$E$5:$E$488 = 'GHG emissions calculations'!$F2991) *
                    ('Emission Factors'!$H$5:$H$488 = 'GHG emissions calculations'!$H2991),
                    0),
              MATCH('GHG emissions calculations'!Q$6, 'Emission Factors'!$E$5:$P$5, 0)) &lt;&gt; "",
        INDEX('Emission Factors'!$E$5:$P$488,
              MATCH(1,
                    ('Emission Factors'!$E$5:$E$488 = 'GHG emissions calculations'!$F2991) *
                    ('Emission Factors'!$H$5:$H$488 = 'GHG emissions calculations'!$H2991),
                    0),
              MATCH('GHG emissions calculations'!Q$6, 'Emission Factors'!$E$5:$P$5, 0)),
        ""),
    "")</f>
        <v/>
      </c>
      <c r="R2991" s="311" t="str">
        <f t="array" ref="R2991">IFERROR(
    IF(
        INDEX('Emission Factors'!$E$5:$R$488,
              MATCH(1,
                    ('Emission Factors'!$E$5:$E$488 = 'GHG emissions calculations'!$F2991) *
                    ('Emission Factors'!$H$5:$H$488 = 'GHG emissions calculations'!$H2991),
                    0),
              MATCH('GHG emissions calculations'!R$6, 'Emission Factors'!$E$5:$R$5, 0)) &lt;&gt; "",
        INDEX('Emission Factors'!$E$5:$R$488,
              MATCH(1,
                    ('Emission Factors'!$E$5:$E$488 = 'GHG emissions calculations'!$F2991) *
                    ('Emission Factors'!$H$5:$H$488 = 'GHG emissions calculations'!$H2991),
                    0),
              MATCH('GHG emissions calculations'!R$6, 'Emission Factors'!$E$5:$R$5, 0)),
        ""),
    "")</f>
        <v/>
      </c>
      <c r="S2991" s="312">
        <f t="shared" si="5"/>
        <v>0</v>
      </c>
      <c r="T2991" s="23"/>
    </row>
    <row r="2992" ht="15.75" customHeight="1" outlineLevel="2">
      <c r="A2992" s="23"/>
      <c r="B2992" s="71"/>
      <c r="C2992" s="71"/>
      <c r="D2992" s="71"/>
      <c r="E2992" s="314"/>
      <c r="F2992" s="316" t="str">
        <f>Lists!BB93</f>
        <v>Smartphone, &lt; 5 inchs - Middle East</v>
      </c>
      <c r="G2992" s="311" t="str">
        <f t="array" ref="G2992">XLOOKUP(1,('Emission Factors'!$E$5:$E$488='GHG emissions calculations'!$F2992)*('Emission Factors'!$H$5:$H$488='GHG emissions calculations'!$H2992),INDEX('Emission Factors'!$E$5:$T$488,0,MATCH('GHG emissions calculations'!G$2670,'Emission Factors'!$E$5:$T$5,0)),"",0)</f>
        <v/>
      </c>
      <c r="H2992" s="316" t="s">
        <v>237</v>
      </c>
      <c r="I2992" s="312" t="str">
        <f>IF(
    SUMIFS('Import data'!$L$25:$L$80,
           'Import data'!$J$25:$J$80, F2992,
           'Import data'!$G$25:$G$80, 'GHG emissions calculations'!$H2992,
           'Import data'!$I$25:$I$80,$E$2672) &lt;&gt; 0,
    SUMIFS('Import data'!$L$25:$L$80,
           'Import data'!$J$25:$J$80, F2992,
           'Import data'!$G$25:$G$80, 'GHG emissions calculations'!$H2992,
           'Import data'!$I$25:$I$80,$E$2672),
    ""
)</f>
        <v/>
      </c>
      <c r="J2992" s="311" t="str">
        <f t="array" ref="J2992">IF(
    XLOOKUP(F2992, 'Import data'!$J$26:$J$47, 'Import data'!$M$26:$M$47, "", 0) = "Please add the region-specific supplier emission factor or choose a different region available in the IAEG database.",
    "",
    XLOOKUP(F2992, 'Import data'!$J$26:$J$47, 'Import data'!$M$26:$M$47, "", 0)
)</f>
        <v/>
      </c>
      <c r="K2992" s="311" t="str">
        <f t="array" ref="K2992">IFERROR(
    XLOOKUP(F2992,
            _xlws.FILTER('Supplier Emission'!$G$55:$G$79,
                   ('Supplier Emission'!$D$55:$D$79=H2992) * ('Supplier Emission'!$F$55:$F$79=$E$2898)),
            _xlws.FILTER('Supplier Emission'!$I$55:$I$79,
                   ('Supplier Emission'!$D$55:$D$79=H2992) * ('Supplier Emission'!$F$55:$F$79=$E$2898)),
            ""),
    "")</f>
        <v/>
      </c>
      <c r="L2992" s="311" t="str">
        <f t="array" ref="L2992">IFERROR(
    XLOOKUP(F2992,
            _xlws.FILTER('Supplier Emission'!$G$55:$G$79,
                   ('Supplier Emission'!$D$55:$D$79=H2992) * ('Supplier Emission'!$F$55:$F$79=$E$2898)),
            _xlws.FILTER('Supplier Emission'!$J$55:$J$79,
                   ('Supplier Emission'!$D$55:$D$79=H2992) * ('Supplier Emission'!$F$55:$F$79=$E$2898)),
            ""),
    "")</f>
        <v/>
      </c>
      <c r="M2992" s="311" t="str">
        <f t="array" ref="M2992">IFERROR(
    XLOOKUP(F2992,
            _xlws.FILTER('Supplier Emission'!$G$55:$G$79,
                   ('Supplier Emission'!$D$55:$D$79=H2992) * ('Supplier Emission'!$F$55:$F$79=$E$2898)),
            _xlws.FILTER('Supplier Emission'!$M$55:$M$79,
                   ('Supplier Emission'!$D$55:$D$79=H2992) * ('Supplier Emission'!$F$55:$F$79=$E$2898)),
            ""),
    "")</f>
        <v/>
      </c>
      <c r="N2992" s="311" t="str">
        <f t="array" ref="N2992">IFERROR(
    XLOOKUP(F2992,
            _xlws.FILTER('Supplier Emission'!$G$55:$G$79,
                   ('Supplier Emission'!$D$55:$D$79=H2992) * ('Supplier Emission'!$F$55:$F$79=$E$2898)),
            _xlws.FILTER('Supplier Emission'!$H$55:$H$79,
                   ('Supplier Emission'!$D$55:$D$79=H2992) * ('Supplier Emission'!$F$55:$F$79=$E$2898)),
            ""),
    "")</f>
        <v/>
      </c>
      <c r="O2992" s="311" t="str">
        <f t="array" ref="O2992">XLOOKUP(1,('Emission Factors'!$E$5:$E$488='GHG emissions calculations'!$F2992)*('Emission Factors'!$H$5:$H$488='GHG emissions calculations'!$H2992),INDEX('Emission Factors'!$E$5:$T$488,0,MATCH('GHG emissions calculations'!O$6,'Emission Factors'!$E$5:$T$5,0)),"",0)</f>
        <v/>
      </c>
      <c r="P2992" s="313" t="str">
        <f t="array" ref="P2992">IFERROR(
    INDEX('Emission Factors'!$E$5:$P$488,
          MATCH(1,
                ('Emission Factors'!$E$5:$E$488 = 'GHG emissions calculations'!$F2992) *
                ('Emission Factors'!$H$5:$H$488 = 'GHG emissions calculations'!$H2992),
                0),
          MATCH('GHG emissions calculations'!P$6,'Emission Factors'!$E$5:$P$5,0)),
    "")</f>
        <v/>
      </c>
      <c r="Q2992" s="311" t="str">
        <f t="array" ref="Q2992">IFERROR(
    IF(
        INDEX('Emission Factors'!$E$5:$P$488,
              MATCH(1,
                    ('Emission Factors'!$E$5:$E$488 = 'GHG emissions calculations'!$F2992) *
                    ('Emission Factors'!$H$5:$H$488 = 'GHG emissions calculations'!$H2992),
                    0),
              MATCH('GHG emissions calculations'!Q$6, 'Emission Factors'!$E$5:$P$5, 0)) &lt;&gt; "",
        INDEX('Emission Factors'!$E$5:$P$488,
              MATCH(1,
                    ('Emission Factors'!$E$5:$E$488 = 'GHG emissions calculations'!$F2992) *
                    ('Emission Factors'!$H$5:$H$488 = 'GHG emissions calculations'!$H2992),
                    0),
              MATCH('GHG emissions calculations'!Q$6, 'Emission Factors'!$E$5:$P$5, 0)),
        ""),
    "")</f>
        <v/>
      </c>
      <c r="R2992" s="311" t="str">
        <f t="array" ref="R2992">IFERROR(
    IF(
        INDEX('Emission Factors'!$E$5:$R$488,
              MATCH(1,
                    ('Emission Factors'!$E$5:$E$488 = 'GHG emissions calculations'!$F2992) *
                    ('Emission Factors'!$H$5:$H$488 = 'GHG emissions calculations'!$H2992),
                    0),
              MATCH('GHG emissions calculations'!R$6, 'Emission Factors'!$E$5:$R$5, 0)) &lt;&gt; "",
        INDEX('Emission Factors'!$E$5:$R$488,
              MATCH(1,
                    ('Emission Factors'!$E$5:$E$488 = 'GHG emissions calculations'!$F2992) *
                    ('Emission Factors'!$H$5:$H$488 = 'GHG emissions calculations'!$H2992),
                    0),
              MATCH('GHG emissions calculations'!R$6, 'Emission Factors'!$E$5:$R$5, 0)),
        ""),
    "")</f>
        <v/>
      </c>
      <c r="S2992" s="312">
        <f t="shared" si="5"/>
        <v>0</v>
      </c>
      <c r="T2992" s="23"/>
    </row>
    <row r="2993" ht="15.75" customHeight="1" outlineLevel="2">
      <c r="A2993" s="23"/>
      <c r="B2993" s="71"/>
      <c r="C2993" s="71"/>
      <c r="D2993" s="71"/>
      <c r="E2993" s="314"/>
      <c r="F2993" s="316" t="str">
        <f>Lists!BB107</f>
        <v>Smartphone, &lt; 5 inchs - Middle East</v>
      </c>
      <c r="G2993" s="311" t="str">
        <f t="array" ref="G2993">XLOOKUP(1,('Emission Factors'!$E$5:$E$488='GHG emissions calculations'!$F2993)*('Emission Factors'!$H$5:$H$488='GHG emissions calculations'!$H2993),INDEX('Emission Factors'!$E$5:$T$488,0,MATCH('GHG emissions calculations'!G$2670,'Emission Factors'!$E$5:$T$5,0)),"",0)</f>
        <v/>
      </c>
      <c r="H2993" s="316" t="s">
        <v>237</v>
      </c>
      <c r="I2993" s="312" t="str">
        <f>IF(
    SUMIFS('Import data'!$L$25:$L$80,
           'Import data'!$J$25:$J$80, F2993,
           'Import data'!$G$25:$G$80, 'GHG emissions calculations'!$H2993,
           'Import data'!$I$25:$I$80,$E$2672) &lt;&gt; 0,
    SUMIFS('Import data'!$L$25:$L$80,
           'Import data'!$J$25:$J$80, F2993,
           'Import data'!$G$25:$G$80, 'GHG emissions calculations'!$H2993,
           'Import data'!$I$25:$I$80,$E$2672),
    ""
)</f>
        <v/>
      </c>
      <c r="J2993" s="311" t="str">
        <f t="array" ref="J2993">IF(
    XLOOKUP(F2993, 'Import data'!$J$26:$J$47, 'Import data'!$M$26:$M$47, "", 0) = "Please add the region-specific supplier emission factor or choose a different region available in the IAEG database.",
    "",
    XLOOKUP(F2993, 'Import data'!$J$26:$J$47, 'Import data'!$M$26:$M$47, "", 0)
)</f>
        <v/>
      </c>
      <c r="K2993" s="311" t="str">
        <f t="array" ref="K2993">IFERROR(
    XLOOKUP(F2993,
            _xlws.FILTER('Supplier Emission'!$G$55:$G$79,
                   ('Supplier Emission'!$D$55:$D$79=H2993) * ('Supplier Emission'!$F$55:$F$79=$E$2898)),
            _xlws.FILTER('Supplier Emission'!$I$55:$I$79,
                   ('Supplier Emission'!$D$55:$D$79=H2993) * ('Supplier Emission'!$F$55:$F$79=$E$2898)),
            ""),
    "")</f>
        <v/>
      </c>
      <c r="L2993" s="311" t="str">
        <f t="array" ref="L2993">IFERROR(
    XLOOKUP(F2993,
            _xlws.FILTER('Supplier Emission'!$G$55:$G$79,
                   ('Supplier Emission'!$D$55:$D$79=H2993) * ('Supplier Emission'!$F$55:$F$79=$E$2898)),
            _xlws.FILTER('Supplier Emission'!$J$55:$J$79,
                   ('Supplier Emission'!$D$55:$D$79=H2993) * ('Supplier Emission'!$F$55:$F$79=$E$2898)),
            ""),
    "")</f>
        <v/>
      </c>
      <c r="M2993" s="311" t="str">
        <f t="array" ref="M2993">IFERROR(
    XLOOKUP(F2993,
            _xlws.FILTER('Supplier Emission'!$G$55:$G$79,
                   ('Supplier Emission'!$D$55:$D$79=H2993) * ('Supplier Emission'!$F$55:$F$79=$E$2898)),
            _xlws.FILTER('Supplier Emission'!$M$55:$M$79,
                   ('Supplier Emission'!$D$55:$D$79=H2993) * ('Supplier Emission'!$F$55:$F$79=$E$2898)),
            ""),
    "")</f>
        <v/>
      </c>
      <c r="N2993" s="311" t="str">
        <f t="array" ref="N2993">IFERROR(
    XLOOKUP(F2993,
            _xlws.FILTER('Supplier Emission'!$G$55:$G$79,
                   ('Supplier Emission'!$D$55:$D$79=H2993) * ('Supplier Emission'!$F$55:$F$79=$E$2898)),
            _xlws.FILTER('Supplier Emission'!$H$55:$H$79,
                   ('Supplier Emission'!$D$55:$D$79=H2993) * ('Supplier Emission'!$F$55:$F$79=$E$2898)),
            ""),
    "")</f>
        <v/>
      </c>
      <c r="O2993" s="311" t="str">
        <f t="array" ref="O2993">XLOOKUP(1,('Emission Factors'!$E$5:$E$488='GHG emissions calculations'!$F2993)*('Emission Factors'!$H$5:$H$488='GHG emissions calculations'!$H2993),INDEX('Emission Factors'!$E$5:$T$488,0,MATCH('GHG emissions calculations'!O$6,'Emission Factors'!$E$5:$T$5,0)),"",0)</f>
        <v/>
      </c>
      <c r="P2993" s="313" t="str">
        <f t="array" ref="P2993">IFERROR(
    INDEX('Emission Factors'!$E$5:$P$488,
          MATCH(1,
                ('Emission Factors'!$E$5:$E$488 = 'GHG emissions calculations'!$F2993) *
                ('Emission Factors'!$H$5:$H$488 = 'GHG emissions calculations'!$H2993),
                0),
          MATCH('GHG emissions calculations'!P$6,'Emission Factors'!$E$5:$P$5,0)),
    "")</f>
        <v/>
      </c>
      <c r="Q2993" s="311" t="str">
        <f t="array" ref="Q2993">IFERROR(
    IF(
        INDEX('Emission Factors'!$E$5:$P$488,
              MATCH(1,
                    ('Emission Factors'!$E$5:$E$488 = 'GHG emissions calculations'!$F2993) *
                    ('Emission Factors'!$H$5:$H$488 = 'GHG emissions calculations'!$H2993),
                    0),
              MATCH('GHG emissions calculations'!Q$6, 'Emission Factors'!$E$5:$P$5, 0)) &lt;&gt; "",
        INDEX('Emission Factors'!$E$5:$P$488,
              MATCH(1,
                    ('Emission Factors'!$E$5:$E$488 = 'GHG emissions calculations'!$F2993) *
                    ('Emission Factors'!$H$5:$H$488 = 'GHG emissions calculations'!$H2993),
                    0),
              MATCH('GHG emissions calculations'!Q$6, 'Emission Factors'!$E$5:$P$5, 0)),
        ""),
    "")</f>
        <v/>
      </c>
      <c r="R2993" s="311" t="str">
        <f t="array" ref="R2993">IFERROR(
    IF(
        INDEX('Emission Factors'!$E$5:$R$488,
              MATCH(1,
                    ('Emission Factors'!$E$5:$E$488 = 'GHG emissions calculations'!$F2993) *
                    ('Emission Factors'!$H$5:$H$488 = 'GHG emissions calculations'!$H2993),
                    0),
              MATCH('GHG emissions calculations'!R$6, 'Emission Factors'!$E$5:$R$5, 0)) &lt;&gt; "",
        INDEX('Emission Factors'!$E$5:$R$488,
              MATCH(1,
                    ('Emission Factors'!$E$5:$E$488 = 'GHG emissions calculations'!$F2993) *
                    ('Emission Factors'!$H$5:$H$488 = 'GHG emissions calculations'!$H2993),
                    0),
              MATCH('GHG emissions calculations'!R$6, 'Emission Factors'!$E$5:$R$5, 0)),
        ""),
    "")</f>
        <v/>
      </c>
      <c r="S2993" s="312">
        <f t="shared" si="5"/>
        <v>0</v>
      </c>
      <c r="T2993" s="23"/>
    </row>
    <row r="2994" ht="15.75" customHeight="1" outlineLevel="2">
      <c r="A2994" s="23"/>
      <c r="B2994" s="71"/>
      <c r="C2994" s="71"/>
      <c r="D2994" s="71"/>
      <c r="E2994" s="314"/>
      <c r="F2994" s="316" t="str">
        <f>Lists!BB92</f>
        <v>Smartphone, &lt; 5 inchs - Oceania</v>
      </c>
      <c r="G2994" s="311" t="str">
        <f t="array" ref="G2994">XLOOKUP(1,('Emission Factors'!$E$5:$E$488='GHG emissions calculations'!$F2994)*('Emission Factors'!$H$5:$H$488='GHG emissions calculations'!$H2994),INDEX('Emission Factors'!$E$5:$T$488,0,MATCH('GHG emissions calculations'!G$2670,'Emission Factors'!$E$5:$T$5,0)),"",0)</f>
        <v/>
      </c>
      <c r="H2994" s="316" t="s">
        <v>237</v>
      </c>
      <c r="I2994" s="312" t="str">
        <f>IF(
    SUMIFS('Import data'!$L$25:$L$80,
           'Import data'!$J$25:$J$80, F2994,
           'Import data'!$G$25:$G$80, 'GHG emissions calculations'!$H2994,
           'Import data'!$I$25:$I$80,$E$2672) &lt;&gt; 0,
    SUMIFS('Import data'!$L$25:$L$80,
           'Import data'!$J$25:$J$80, F2994,
           'Import data'!$G$25:$G$80, 'GHG emissions calculations'!$H2994,
           'Import data'!$I$25:$I$80,$E$2672),
    ""
)</f>
        <v/>
      </c>
      <c r="J2994" s="311" t="str">
        <f t="array" ref="J2994">IF(
    XLOOKUP(F2994, 'Import data'!$J$26:$J$47, 'Import data'!$M$26:$M$47, "", 0) = "Please add the region-specific supplier emission factor or choose a different region available in the IAEG database.",
    "",
    XLOOKUP(F2994, 'Import data'!$J$26:$J$47, 'Import data'!$M$26:$M$47, "", 0)
)</f>
        <v/>
      </c>
      <c r="K2994" s="311" t="str">
        <f t="array" ref="K2994">IFERROR(
    XLOOKUP(F2994,
            _xlws.FILTER('Supplier Emission'!$G$55:$G$79,
                   ('Supplier Emission'!$D$55:$D$79=H2994) * ('Supplier Emission'!$F$55:$F$79=$E$2898)),
            _xlws.FILTER('Supplier Emission'!$I$55:$I$79,
                   ('Supplier Emission'!$D$55:$D$79=H2994) * ('Supplier Emission'!$F$55:$F$79=$E$2898)),
            ""),
    "")</f>
        <v/>
      </c>
      <c r="L2994" s="311" t="str">
        <f t="array" ref="L2994">IFERROR(
    XLOOKUP(F2994,
            _xlws.FILTER('Supplier Emission'!$G$55:$G$79,
                   ('Supplier Emission'!$D$55:$D$79=H2994) * ('Supplier Emission'!$F$55:$F$79=$E$2898)),
            _xlws.FILTER('Supplier Emission'!$J$55:$J$79,
                   ('Supplier Emission'!$D$55:$D$79=H2994) * ('Supplier Emission'!$F$55:$F$79=$E$2898)),
            ""),
    "")</f>
        <v/>
      </c>
      <c r="M2994" s="311" t="str">
        <f t="array" ref="M2994">IFERROR(
    XLOOKUP(F2994,
            _xlws.FILTER('Supplier Emission'!$G$55:$G$79,
                   ('Supplier Emission'!$D$55:$D$79=H2994) * ('Supplier Emission'!$F$55:$F$79=$E$2898)),
            _xlws.FILTER('Supplier Emission'!$M$55:$M$79,
                   ('Supplier Emission'!$D$55:$D$79=H2994) * ('Supplier Emission'!$F$55:$F$79=$E$2898)),
            ""),
    "")</f>
        <v/>
      </c>
      <c r="N2994" s="311" t="str">
        <f t="array" ref="N2994">IFERROR(
    XLOOKUP(F2994,
            _xlws.FILTER('Supplier Emission'!$G$55:$G$79,
                   ('Supplier Emission'!$D$55:$D$79=H2994) * ('Supplier Emission'!$F$55:$F$79=$E$2898)),
            _xlws.FILTER('Supplier Emission'!$H$55:$H$79,
                   ('Supplier Emission'!$D$55:$D$79=H2994) * ('Supplier Emission'!$F$55:$F$79=$E$2898)),
            ""),
    "")</f>
        <v/>
      </c>
      <c r="O2994" s="311" t="str">
        <f t="array" ref="O2994">XLOOKUP(1,('Emission Factors'!$E$5:$E$488='GHG emissions calculations'!$F2994)*('Emission Factors'!$H$5:$H$488='GHG emissions calculations'!$H2994),INDEX('Emission Factors'!$E$5:$T$488,0,MATCH('GHG emissions calculations'!O$6,'Emission Factors'!$E$5:$T$5,0)),"",0)</f>
        <v/>
      </c>
      <c r="P2994" s="313" t="str">
        <f t="array" ref="P2994">IFERROR(
    INDEX('Emission Factors'!$E$5:$P$488,
          MATCH(1,
                ('Emission Factors'!$E$5:$E$488 = 'GHG emissions calculations'!$F2994) *
                ('Emission Factors'!$H$5:$H$488 = 'GHG emissions calculations'!$H2994),
                0),
          MATCH('GHG emissions calculations'!P$6,'Emission Factors'!$E$5:$P$5,0)),
    "")</f>
        <v/>
      </c>
      <c r="Q2994" s="311" t="str">
        <f t="array" ref="Q2994">IFERROR(
    IF(
        INDEX('Emission Factors'!$E$5:$P$488,
              MATCH(1,
                    ('Emission Factors'!$E$5:$E$488 = 'GHG emissions calculations'!$F2994) *
                    ('Emission Factors'!$H$5:$H$488 = 'GHG emissions calculations'!$H2994),
                    0),
              MATCH('GHG emissions calculations'!Q$6, 'Emission Factors'!$E$5:$P$5, 0)) &lt;&gt; "",
        INDEX('Emission Factors'!$E$5:$P$488,
              MATCH(1,
                    ('Emission Factors'!$E$5:$E$488 = 'GHG emissions calculations'!$F2994) *
                    ('Emission Factors'!$H$5:$H$488 = 'GHG emissions calculations'!$H2994),
                    0),
              MATCH('GHG emissions calculations'!Q$6, 'Emission Factors'!$E$5:$P$5, 0)),
        ""),
    "")</f>
        <v/>
      </c>
      <c r="R2994" s="311" t="str">
        <f t="array" ref="R2994">IFERROR(
    IF(
        INDEX('Emission Factors'!$E$5:$R$488,
              MATCH(1,
                    ('Emission Factors'!$E$5:$E$488 = 'GHG emissions calculations'!$F2994) *
                    ('Emission Factors'!$H$5:$H$488 = 'GHG emissions calculations'!$H2994),
                    0),
              MATCH('GHG emissions calculations'!R$6, 'Emission Factors'!$E$5:$R$5, 0)) &lt;&gt; "",
        INDEX('Emission Factors'!$E$5:$R$488,
              MATCH(1,
                    ('Emission Factors'!$E$5:$E$488 = 'GHG emissions calculations'!$F2994) *
                    ('Emission Factors'!$H$5:$H$488 = 'GHG emissions calculations'!$H2994),
                    0),
              MATCH('GHG emissions calculations'!R$6, 'Emission Factors'!$E$5:$R$5, 0)),
        ""),
    "")</f>
        <v/>
      </c>
      <c r="S2994" s="312">
        <f t="shared" si="5"/>
        <v>0</v>
      </c>
      <c r="T2994" s="23"/>
    </row>
    <row r="2995" ht="15.75" customHeight="1" outlineLevel="2">
      <c r="A2995" s="23"/>
      <c r="B2995" s="71"/>
      <c r="C2995" s="71"/>
      <c r="D2995" s="71"/>
      <c r="E2995" s="314"/>
      <c r="F2995" s="316" t="str">
        <f>Lists!BB106</f>
        <v>Smartphone, &lt; 5 inchs - Oceania</v>
      </c>
      <c r="G2995" s="311" t="str">
        <f t="array" ref="G2995">XLOOKUP(1,('Emission Factors'!$E$5:$E$488='GHG emissions calculations'!$F2995)*('Emission Factors'!$H$5:$H$488='GHG emissions calculations'!$H2995),INDEX('Emission Factors'!$E$5:$T$488,0,MATCH('GHG emissions calculations'!G$2670,'Emission Factors'!$E$5:$T$5,0)),"",0)</f>
        <v/>
      </c>
      <c r="H2995" s="316" t="s">
        <v>237</v>
      </c>
      <c r="I2995" s="312" t="str">
        <f>IF(
    SUMIFS('Import data'!$L$25:$L$80,
           'Import data'!$J$25:$J$80, F2995,
           'Import data'!$G$25:$G$80, 'GHG emissions calculations'!$H2995,
           'Import data'!$I$25:$I$80,$E$2672) &lt;&gt; 0,
    SUMIFS('Import data'!$L$25:$L$80,
           'Import data'!$J$25:$J$80, F2995,
           'Import data'!$G$25:$G$80, 'GHG emissions calculations'!$H2995,
           'Import data'!$I$25:$I$80,$E$2672),
    ""
)</f>
        <v/>
      </c>
      <c r="J2995" s="311" t="str">
        <f t="array" ref="J2995">IF(
    XLOOKUP(F2995, 'Import data'!$J$26:$J$47, 'Import data'!$M$26:$M$47, "", 0) = "Please add the region-specific supplier emission factor or choose a different region available in the IAEG database.",
    "",
    XLOOKUP(F2995, 'Import data'!$J$26:$J$47, 'Import data'!$M$26:$M$47, "", 0)
)</f>
        <v/>
      </c>
      <c r="K2995" s="311" t="str">
        <f t="array" ref="K2995">IFERROR(
    XLOOKUP(F2995,
            _xlws.FILTER('Supplier Emission'!$G$55:$G$79,
                   ('Supplier Emission'!$D$55:$D$79=H2995) * ('Supplier Emission'!$F$55:$F$79=$E$2898)),
            _xlws.FILTER('Supplier Emission'!$I$55:$I$79,
                   ('Supplier Emission'!$D$55:$D$79=H2995) * ('Supplier Emission'!$F$55:$F$79=$E$2898)),
            ""),
    "")</f>
        <v/>
      </c>
      <c r="L2995" s="311" t="str">
        <f t="array" ref="L2995">IFERROR(
    XLOOKUP(F2995,
            _xlws.FILTER('Supplier Emission'!$G$55:$G$79,
                   ('Supplier Emission'!$D$55:$D$79=H2995) * ('Supplier Emission'!$F$55:$F$79=$E$2898)),
            _xlws.FILTER('Supplier Emission'!$J$55:$J$79,
                   ('Supplier Emission'!$D$55:$D$79=H2995) * ('Supplier Emission'!$F$55:$F$79=$E$2898)),
            ""),
    "")</f>
        <v/>
      </c>
      <c r="M2995" s="311" t="str">
        <f t="array" ref="M2995">IFERROR(
    XLOOKUP(F2995,
            _xlws.FILTER('Supplier Emission'!$G$55:$G$79,
                   ('Supplier Emission'!$D$55:$D$79=H2995) * ('Supplier Emission'!$F$55:$F$79=$E$2898)),
            _xlws.FILTER('Supplier Emission'!$M$55:$M$79,
                   ('Supplier Emission'!$D$55:$D$79=H2995) * ('Supplier Emission'!$F$55:$F$79=$E$2898)),
            ""),
    "")</f>
        <v/>
      </c>
      <c r="N2995" s="311" t="str">
        <f t="array" ref="N2995">IFERROR(
    XLOOKUP(F2995,
            _xlws.FILTER('Supplier Emission'!$G$55:$G$79,
                   ('Supplier Emission'!$D$55:$D$79=H2995) * ('Supplier Emission'!$F$55:$F$79=$E$2898)),
            _xlws.FILTER('Supplier Emission'!$H$55:$H$79,
                   ('Supplier Emission'!$D$55:$D$79=H2995) * ('Supplier Emission'!$F$55:$F$79=$E$2898)),
            ""),
    "")</f>
        <v/>
      </c>
      <c r="O2995" s="311" t="str">
        <f t="array" ref="O2995">XLOOKUP(1,('Emission Factors'!$E$5:$E$488='GHG emissions calculations'!$F2995)*('Emission Factors'!$H$5:$H$488='GHG emissions calculations'!$H2995),INDEX('Emission Factors'!$E$5:$T$488,0,MATCH('GHG emissions calculations'!O$6,'Emission Factors'!$E$5:$T$5,0)),"",0)</f>
        <v/>
      </c>
      <c r="P2995" s="313" t="str">
        <f t="array" ref="P2995">IFERROR(
    INDEX('Emission Factors'!$E$5:$P$488,
          MATCH(1,
                ('Emission Factors'!$E$5:$E$488 = 'GHG emissions calculations'!$F2995) *
                ('Emission Factors'!$H$5:$H$488 = 'GHG emissions calculations'!$H2995),
                0),
          MATCH('GHG emissions calculations'!P$6,'Emission Factors'!$E$5:$P$5,0)),
    "")</f>
        <v/>
      </c>
      <c r="Q2995" s="311" t="str">
        <f t="array" ref="Q2995">IFERROR(
    IF(
        INDEX('Emission Factors'!$E$5:$P$488,
              MATCH(1,
                    ('Emission Factors'!$E$5:$E$488 = 'GHG emissions calculations'!$F2995) *
                    ('Emission Factors'!$H$5:$H$488 = 'GHG emissions calculations'!$H2995),
                    0),
              MATCH('GHG emissions calculations'!Q$6, 'Emission Factors'!$E$5:$P$5, 0)) &lt;&gt; "",
        INDEX('Emission Factors'!$E$5:$P$488,
              MATCH(1,
                    ('Emission Factors'!$E$5:$E$488 = 'GHG emissions calculations'!$F2995) *
                    ('Emission Factors'!$H$5:$H$488 = 'GHG emissions calculations'!$H2995),
                    0),
              MATCH('GHG emissions calculations'!Q$6, 'Emission Factors'!$E$5:$P$5, 0)),
        ""),
    "")</f>
        <v/>
      </c>
      <c r="R2995" s="311" t="str">
        <f t="array" ref="R2995">IFERROR(
    IF(
        INDEX('Emission Factors'!$E$5:$R$488,
              MATCH(1,
                    ('Emission Factors'!$E$5:$E$488 = 'GHG emissions calculations'!$F2995) *
                    ('Emission Factors'!$H$5:$H$488 = 'GHG emissions calculations'!$H2995),
                    0),
              MATCH('GHG emissions calculations'!R$6, 'Emission Factors'!$E$5:$R$5, 0)) &lt;&gt; "",
        INDEX('Emission Factors'!$E$5:$R$488,
              MATCH(1,
                    ('Emission Factors'!$E$5:$E$488 = 'GHG emissions calculations'!$F2995) *
                    ('Emission Factors'!$H$5:$H$488 = 'GHG emissions calculations'!$H2995),
                    0),
              MATCH('GHG emissions calculations'!R$6, 'Emission Factors'!$E$5:$R$5, 0)),
        ""),
    "")</f>
        <v/>
      </c>
      <c r="S2995" s="312">
        <f t="shared" si="5"/>
        <v>0</v>
      </c>
      <c r="T2995" s="23"/>
    </row>
    <row r="2996" ht="15.75" customHeight="1" outlineLevel="2">
      <c r="A2996" s="23"/>
      <c r="B2996" s="71"/>
      <c r="C2996" s="71"/>
      <c r="D2996" s="71"/>
      <c r="E2996" s="314"/>
      <c r="F2996" s="316" t="str">
        <f>Lists!BB97</f>
        <v>Smartphone, &gt; 5 inchs - Africa</v>
      </c>
      <c r="G2996" s="311" t="str">
        <f t="array" ref="G2996">XLOOKUP(1,('Emission Factors'!$E$5:$E$488='GHG emissions calculations'!$F2996)*('Emission Factors'!$H$5:$H$488='GHG emissions calculations'!$H2996),INDEX('Emission Factors'!$E$5:$T$488,0,MATCH('GHG emissions calculations'!G$2670,'Emission Factors'!$E$5:$T$5,0)),"",0)</f>
        <v/>
      </c>
      <c r="H2996" s="316" t="s">
        <v>237</v>
      </c>
      <c r="I2996" s="312" t="str">
        <f>IF(
    SUMIFS('Import data'!$L$25:$L$80,
           'Import data'!$J$25:$J$80, F2996,
           'Import data'!$G$25:$G$80, 'GHG emissions calculations'!$H2996,
           'Import data'!$I$25:$I$80,$E$2672) &lt;&gt; 0,
    SUMIFS('Import data'!$L$25:$L$80,
           'Import data'!$J$25:$J$80, F2996,
           'Import data'!$G$25:$G$80, 'GHG emissions calculations'!$H2996,
           'Import data'!$I$25:$I$80,$E$2672),
    ""
)</f>
        <v/>
      </c>
      <c r="J2996" s="311" t="str">
        <f t="array" ref="J2996">IF(
    XLOOKUP(F2996, 'Import data'!$J$26:$J$47, 'Import data'!$M$26:$M$47, "", 0) = "Please add the region-specific supplier emission factor or choose a different region available in the IAEG database.",
    "",
    XLOOKUP(F2996, 'Import data'!$J$26:$J$47, 'Import data'!$M$26:$M$47, "", 0)
)</f>
        <v/>
      </c>
      <c r="K2996" s="311" t="str">
        <f t="array" ref="K2996">IFERROR(
    XLOOKUP(F2996,
            _xlws.FILTER('Supplier Emission'!$G$55:$G$79,
                   ('Supplier Emission'!$D$55:$D$79=H2996) * ('Supplier Emission'!$F$55:$F$79=$E$2898)),
            _xlws.FILTER('Supplier Emission'!$I$55:$I$79,
                   ('Supplier Emission'!$D$55:$D$79=H2996) * ('Supplier Emission'!$F$55:$F$79=$E$2898)),
            ""),
    "")</f>
        <v/>
      </c>
      <c r="L2996" s="311" t="str">
        <f t="array" ref="L2996">IFERROR(
    XLOOKUP(F2996,
            _xlws.FILTER('Supplier Emission'!$G$55:$G$79,
                   ('Supplier Emission'!$D$55:$D$79=H2996) * ('Supplier Emission'!$F$55:$F$79=$E$2898)),
            _xlws.FILTER('Supplier Emission'!$J$55:$J$79,
                   ('Supplier Emission'!$D$55:$D$79=H2996) * ('Supplier Emission'!$F$55:$F$79=$E$2898)),
            ""),
    "")</f>
        <v/>
      </c>
      <c r="M2996" s="311" t="str">
        <f t="array" ref="M2996">IFERROR(
    XLOOKUP(F2996,
            _xlws.FILTER('Supplier Emission'!$G$55:$G$79,
                   ('Supplier Emission'!$D$55:$D$79=H2996) * ('Supplier Emission'!$F$55:$F$79=$E$2898)),
            _xlws.FILTER('Supplier Emission'!$M$55:$M$79,
                   ('Supplier Emission'!$D$55:$D$79=H2996) * ('Supplier Emission'!$F$55:$F$79=$E$2898)),
            ""),
    "")</f>
        <v/>
      </c>
      <c r="N2996" s="311" t="str">
        <f t="array" ref="N2996">IFERROR(
    XLOOKUP(F2996,
            _xlws.FILTER('Supplier Emission'!$G$55:$G$79,
                   ('Supplier Emission'!$D$55:$D$79=H2996) * ('Supplier Emission'!$F$55:$F$79=$E$2898)),
            _xlws.FILTER('Supplier Emission'!$H$55:$H$79,
                   ('Supplier Emission'!$D$55:$D$79=H2996) * ('Supplier Emission'!$F$55:$F$79=$E$2898)),
            ""),
    "")</f>
        <v/>
      </c>
      <c r="O2996" s="311" t="str">
        <f t="array" ref="O2996">XLOOKUP(1,('Emission Factors'!$E$5:$E$488='GHG emissions calculations'!$F2996)*('Emission Factors'!$H$5:$H$488='GHG emissions calculations'!$H2996),INDEX('Emission Factors'!$E$5:$T$488,0,MATCH('GHG emissions calculations'!O$6,'Emission Factors'!$E$5:$T$5,0)),"",0)</f>
        <v/>
      </c>
      <c r="P2996" s="313" t="str">
        <f t="array" ref="P2996">IFERROR(
    INDEX('Emission Factors'!$E$5:$P$488,
          MATCH(1,
                ('Emission Factors'!$E$5:$E$488 = 'GHG emissions calculations'!$F2996) *
                ('Emission Factors'!$H$5:$H$488 = 'GHG emissions calculations'!$H2996),
                0),
          MATCH('GHG emissions calculations'!P$6,'Emission Factors'!$E$5:$P$5,0)),
    "")</f>
        <v/>
      </c>
      <c r="Q2996" s="311" t="str">
        <f t="array" ref="Q2996">IFERROR(
    IF(
        INDEX('Emission Factors'!$E$5:$P$488,
              MATCH(1,
                    ('Emission Factors'!$E$5:$E$488 = 'GHG emissions calculations'!$F2996) *
                    ('Emission Factors'!$H$5:$H$488 = 'GHG emissions calculations'!$H2996),
                    0),
              MATCH('GHG emissions calculations'!Q$6, 'Emission Factors'!$E$5:$P$5, 0)) &lt;&gt; "",
        INDEX('Emission Factors'!$E$5:$P$488,
              MATCH(1,
                    ('Emission Factors'!$E$5:$E$488 = 'GHG emissions calculations'!$F2996) *
                    ('Emission Factors'!$H$5:$H$488 = 'GHG emissions calculations'!$H2996),
                    0),
              MATCH('GHG emissions calculations'!Q$6, 'Emission Factors'!$E$5:$P$5, 0)),
        ""),
    "")</f>
        <v/>
      </c>
      <c r="R2996" s="311" t="str">
        <f t="array" ref="R2996">IFERROR(
    IF(
        INDEX('Emission Factors'!$E$5:$R$488,
              MATCH(1,
                    ('Emission Factors'!$E$5:$E$488 = 'GHG emissions calculations'!$F2996) *
                    ('Emission Factors'!$H$5:$H$488 = 'GHG emissions calculations'!$H2996),
                    0),
              MATCH('GHG emissions calculations'!R$6, 'Emission Factors'!$E$5:$R$5, 0)) &lt;&gt; "",
        INDEX('Emission Factors'!$E$5:$R$488,
              MATCH(1,
                    ('Emission Factors'!$E$5:$E$488 = 'GHG emissions calculations'!$F2996) *
                    ('Emission Factors'!$H$5:$H$488 = 'GHG emissions calculations'!$H2996),
                    0),
              MATCH('GHG emissions calculations'!R$6, 'Emission Factors'!$E$5:$R$5, 0)),
        ""),
    "")</f>
        <v/>
      </c>
      <c r="S2996" s="312">
        <f t="shared" si="5"/>
        <v>0</v>
      </c>
      <c r="T2996" s="23"/>
    </row>
    <row r="2997" ht="15.75" customHeight="1" outlineLevel="2">
      <c r="A2997" s="23"/>
      <c r="B2997" s="71"/>
      <c r="C2997" s="71"/>
      <c r="D2997" s="71"/>
      <c r="E2997" s="314"/>
      <c r="F2997" s="316" t="str">
        <f>Lists!BB111</f>
        <v>Smartphone, &gt; 5 inchs - Africa</v>
      </c>
      <c r="G2997" s="311" t="str">
        <f t="array" ref="G2997">XLOOKUP(1,('Emission Factors'!$E$5:$E$488='GHG emissions calculations'!$F2997)*('Emission Factors'!$H$5:$H$488='GHG emissions calculations'!$H2997),INDEX('Emission Factors'!$E$5:$T$488,0,MATCH('GHG emissions calculations'!G$2670,'Emission Factors'!$E$5:$T$5,0)),"",0)</f>
        <v/>
      </c>
      <c r="H2997" s="316" t="s">
        <v>237</v>
      </c>
      <c r="I2997" s="312" t="str">
        <f>IF(
    SUMIFS('Import data'!$L$25:$L$80,
           'Import data'!$J$25:$J$80, F2997,
           'Import data'!$G$25:$G$80, 'GHG emissions calculations'!$H2997,
           'Import data'!$I$25:$I$80,$E$2672) &lt;&gt; 0,
    SUMIFS('Import data'!$L$25:$L$80,
           'Import data'!$J$25:$J$80, F2997,
           'Import data'!$G$25:$G$80, 'GHG emissions calculations'!$H2997,
           'Import data'!$I$25:$I$80,$E$2672),
    ""
)</f>
        <v/>
      </c>
      <c r="J2997" s="311" t="str">
        <f t="array" ref="J2997">IF(
    XLOOKUP(F2997, 'Import data'!$J$26:$J$47, 'Import data'!$M$26:$M$47, "", 0) = "Please add the region-specific supplier emission factor or choose a different region available in the IAEG database.",
    "",
    XLOOKUP(F2997, 'Import data'!$J$26:$J$47, 'Import data'!$M$26:$M$47, "", 0)
)</f>
        <v/>
      </c>
      <c r="K2997" s="311" t="str">
        <f t="array" ref="K2997">IFERROR(
    XLOOKUP(F2997,
            _xlws.FILTER('Supplier Emission'!$G$55:$G$79,
                   ('Supplier Emission'!$D$55:$D$79=H2997) * ('Supplier Emission'!$F$55:$F$79=$E$2898)),
            _xlws.FILTER('Supplier Emission'!$I$55:$I$79,
                   ('Supplier Emission'!$D$55:$D$79=H2997) * ('Supplier Emission'!$F$55:$F$79=$E$2898)),
            ""),
    "")</f>
        <v/>
      </c>
      <c r="L2997" s="311" t="str">
        <f t="array" ref="L2997">IFERROR(
    XLOOKUP(F2997,
            _xlws.FILTER('Supplier Emission'!$G$55:$G$79,
                   ('Supplier Emission'!$D$55:$D$79=H2997) * ('Supplier Emission'!$F$55:$F$79=$E$2898)),
            _xlws.FILTER('Supplier Emission'!$J$55:$J$79,
                   ('Supplier Emission'!$D$55:$D$79=H2997) * ('Supplier Emission'!$F$55:$F$79=$E$2898)),
            ""),
    "")</f>
        <v/>
      </c>
      <c r="M2997" s="311" t="str">
        <f t="array" ref="M2997">IFERROR(
    XLOOKUP(F2997,
            _xlws.FILTER('Supplier Emission'!$G$55:$G$79,
                   ('Supplier Emission'!$D$55:$D$79=H2997) * ('Supplier Emission'!$F$55:$F$79=$E$2898)),
            _xlws.FILTER('Supplier Emission'!$M$55:$M$79,
                   ('Supplier Emission'!$D$55:$D$79=H2997) * ('Supplier Emission'!$F$55:$F$79=$E$2898)),
            ""),
    "")</f>
        <v/>
      </c>
      <c r="N2997" s="311" t="str">
        <f t="array" ref="N2997">IFERROR(
    XLOOKUP(F2997,
            _xlws.FILTER('Supplier Emission'!$G$55:$G$79,
                   ('Supplier Emission'!$D$55:$D$79=H2997) * ('Supplier Emission'!$F$55:$F$79=$E$2898)),
            _xlws.FILTER('Supplier Emission'!$H$55:$H$79,
                   ('Supplier Emission'!$D$55:$D$79=H2997) * ('Supplier Emission'!$F$55:$F$79=$E$2898)),
            ""),
    "")</f>
        <v/>
      </c>
      <c r="O2997" s="311" t="str">
        <f t="array" ref="O2997">XLOOKUP(1,('Emission Factors'!$E$5:$E$488='GHG emissions calculations'!$F2997)*('Emission Factors'!$H$5:$H$488='GHG emissions calculations'!$H2997),INDEX('Emission Factors'!$E$5:$T$488,0,MATCH('GHG emissions calculations'!O$6,'Emission Factors'!$E$5:$T$5,0)),"",0)</f>
        <v/>
      </c>
      <c r="P2997" s="313" t="str">
        <f t="array" ref="P2997">IFERROR(
    INDEX('Emission Factors'!$E$5:$P$488,
          MATCH(1,
                ('Emission Factors'!$E$5:$E$488 = 'GHG emissions calculations'!$F2997) *
                ('Emission Factors'!$H$5:$H$488 = 'GHG emissions calculations'!$H2997),
                0),
          MATCH('GHG emissions calculations'!P$6,'Emission Factors'!$E$5:$P$5,0)),
    "")</f>
        <v/>
      </c>
      <c r="Q2997" s="311" t="str">
        <f t="array" ref="Q2997">IFERROR(
    IF(
        INDEX('Emission Factors'!$E$5:$P$488,
              MATCH(1,
                    ('Emission Factors'!$E$5:$E$488 = 'GHG emissions calculations'!$F2997) *
                    ('Emission Factors'!$H$5:$H$488 = 'GHG emissions calculations'!$H2997),
                    0),
              MATCH('GHG emissions calculations'!Q$6, 'Emission Factors'!$E$5:$P$5, 0)) &lt;&gt; "",
        INDEX('Emission Factors'!$E$5:$P$488,
              MATCH(1,
                    ('Emission Factors'!$E$5:$E$488 = 'GHG emissions calculations'!$F2997) *
                    ('Emission Factors'!$H$5:$H$488 = 'GHG emissions calculations'!$H2997),
                    0),
              MATCH('GHG emissions calculations'!Q$6, 'Emission Factors'!$E$5:$P$5, 0)),
        ""),
    "")</f>
        <v/>
      </c>
      <c r="R2997" s="311" t="str">
        <f t="array" ref="R2997">IFERROR(
    IF(
        INDEX('Emission Factors'!$E$5:$R$488,
              MATCH(1,
                    ('Emission Factors'!$E$5:$E$488 = 'GHG emissions calculations'!$F2997) *
                    ('Emission Factors'!$H$5:$H$488 = 'GHG emissions calculations'!$H2997),
                    0),
              MATCH('GHG emissions calculations'!R$6, 'Emission Factors'!$E$5:$R$5, 0)) &lt;&gt; "",
        INDEX('Emission Factors'!$E$5:$R$488,
              MATCH(1,
                    ('Emission Factors'!$E$5:$E$488 = 'GHG emissions calculations'!$F2997) *
                    ('Emission Factors'!$H$5:$H$488 = 'GHG emissions calculations'!$H2997),
                    0),
              MATCH('GHG emissions calculations'!R$6, 'Emission Factors'!$E$5:$R$5, 0)),
        ""),
    "")</f>
        <v/>
      </c>
      <c r="S2997" s="312">
        <f t="shared" si="5"/>
        <v>0</v>
      </c>
      <c r="T2997" s="23"/>
    </row>
    <row r="2998" ht="15.75" customHeight="1" outlineLevel="2">
      <c r="A2998" s="23"/>
      <c r="B2998" s="71"/>
      <c r="C2998" s="71"/>
      <c r="D2998" s="71"/>
      <c r="E2998" s="314"/>
      <c r="F2998" s="316" t="str">
        <f>Lists!BB95</f>
        <v>Smartphone, &gt; 5 inchs - America</v>
      </c>
      <c r="G2998" s="311" t="str">
        <f t="array" ref="G2998">XLOOKUP(1,('Emission Factors'!$E$5:$E$488='GHG emissions calculations'!$F2998)*('Emission Factors'!$H$5:$H$488='GHG emissions calculations'!$H2998),INDEX('Emission Factors'!$E$5:$T$488,0,MATCH('GHG emissions calculations'!G$2670,'Emission Factors'!$E$5:$T$5,0)),"",0)</f>
        <v/>
      </c>
      <c r="H2998" s="316" t="s">
        <v>237</v>
      </c>
      <c r="I2998" s="312" t="str">
        <f>IF(
    SUMIFS('Import data'!$L$25:$L$80,
           'Import data'!$J$25:$J$80, F2998,
           'Import data'!$G$25:$G$80, 'GHG emissions calculations'!$H2998,
           'Import data'!$I$25:$I$80,$E$2672) &lt;&gt; 0,
    SUMIFS('Import data'!$L$25:$L$80,
           'Import data'!$J$25:$J$80, F2998,
           'Import data'!$G$25:$G$80, 'GHG emissions calculations'!$H2998,
           'Import data'!$I$25:$I$80,$E$2672),
    ""
)</f>
        <v/>
      </c>
      <c r="J2998" s="311" t="str">
        <f t="array" ref="J2998">IF(
    XLOOKUP(F2998, 'Import data'!$J$26:$J$47, 'Import data'!$M$26:$M$47, "", 0) = "Please add the region-specific supplier emission factor or choose a different region available in the IAEG database.",
    "",
    XLOOKUP(F2998, 'Import data'!$J$26:$J$47, 'Import data'!$M$26:$M$47, "", 0)
)</f>
        <v/>
      </c>
      <c r="K2998" s="311" t="str">
        <f t="array" ref="K2998">IFERROR(
    XLOOKUP(F2998,
            _xlws.FILTER('Supplier Emission'!$G$55:$G$79,
                   ('Supplier Emission'!$D$55:$D$79=H2998) * ('Supplier Emission'!$F$55:$F$79=$E$2898)),
            _xlws.FILTER('Supplier Emission'!$I$55:$I$79,
                   ('Supplier Emission'!$D$55:$D$79=H2998) * ('Supplier Emission'!$F$55:$F$79=$E$2898)),
            ""),
    "")</f>
        <v/>
      </c>
      <c r="L2998" s="311" t="str">
        <f t="array" ref="L2998">IFERROR(
    XLOOKUP(F2998,
            _xlws.FILTER('Supplier Emission'!$G$55:$G$79,
                   ('Supplier Emission'!$D$55:$D$79=H2998) * ('Supplier Emission'!$F$55:$F$79=$E$2898)),
            _xlws.FILTER('Supplier Emission'!$J$55:$J$79,
                   ('Supplier Emission'!$D$55:$D$79=H2998) * ('Supplier Emission'!$F$55:$F$79=$E$2898)),
            ""),
    "")</f>
        <v/>
      </c>
      <c r="M2998" s="311" t="str">
        <f t="array" ref="M2998">IFERROR(
    XLOOKUP(F2998,
            _xlws.FILTER('Supplier Emission'!$G$55:$G$79,
                   ('Supplier Emission'!$D$55:$D$79=H2998) * ('Supplier Emission'!$F$55:$F$79=$E$2898)),
            _xlws.FILTER('Supplier Emission'!$M$55:$M$79,
                   ('Supplier Emission'!$D$55:$D$79=H2998) * ('Supplier Emission'!$F$55:$F$79=$E$2898)),
            ""),
    "")</f>
        <v/>
      </c>
      <c r="N2998" s="311" t="str">
        <f t="array" ref="N2998">IFERROR(
    XLOOKUP(F2998,
            _xlws.FILTER('Supplier Emission'!$G$55:$G$79,
                   ('Supplier Emission'!$D$55:$D$79=H2998) * ('Supplier Emission'!$F$55:$F$79=$E$2898)),
            _xlws.FILTER('Supplier Emission'!$H$55:$H$79,
                   ('Supplier Emission'!$D$55:$D$79=H2998) * ('Supplier Emission'!$F$55:$F$79=$E$2898)),
            ""),
    "")</f>
        <v/>
      </c>
      <c r="O2998" s="311" t="str">
        <f t="array" ref="O2998">XLOOKUP(1,('Emission Factors'!$E$5:$E$488='GHG emissions calculations'!$F2998)*('Emission Factors'!$H$5:$H$488='GHG emissions calculations'!$H2998),INDEX('Emission Factors'!$E$5:$T$488,0,MATCH('GHG emissions calculations'!O$6,'Emission Factors'!$E$5:$T$5,0)),"",0)</f>
        <v/>
      </c>
      <c r="P2998" s="313" t="str">
        <f t="array" ref="P2998">IFERROR(
    INDEX('Emission Factors'!$E$5:$P$488,
          MATCH(1,
                ('Emission Factors'!$E$5:$E$488 = 'GHG emissions calculations'!$F2998) *
                ('Emission Factors'!$H$5:$H$488 = 'GHG emissions calculations'!$H2998),
                0),
          MATCH('GHG emissions calculations'!P$6,'Emission Factors'!$E$5:$P$5,0)),
    "")</f>
        <v/>
      </c>
      <c r="Q2998" s="311" t="str">
        <f t="array" ref="Q2998">IFERROR(
    IF(
        INDEX('Emission Factors'!$E$5:$P$488,
              MATCH(1,
                    ('Emission Factors'!$E$5:$E$488 = 'GHG emissions calculations'!$F2998) *
                    ('Emission Factors'!$H$5:$H$488 = 'GHG emissions calculations'!$H2998),
                    0),
              MATCH('GHG emissions calculations'!Q$6, 'Emission Factors'!$E$5:$P$5, 0)) &lt;&gt; "",
        INDEX('Emission Factors'!$E$5:$P$488,
              MATCH(1,
                    ('Emission Factors'!$E$5:$E$488 = 'GHG emissions calculations'!$F2998) *
                    ('Emission Factors'!$H$5:$H$488 = 'GHG emissions calculations'!$H2998),
                    0),
              MATCH('GHG emissions calculations'!Q$6, 'Emission Factors'!$E$5:$P$5, 0)),
        ""),
    "")</f>
        <v/>
      </c>
      <c r="R2998" s="311" t="str">
        <f t="array" ref="R2998">IFERROR(
    IF(
        INDEX('Emission Factors'!$E$5:$R$488,
              MATCH(1,
                    ('Emission Factors'!$E$5:$E$488 = 'GHG emissions calculations'!$F2998) *
                    ('Emission Factors'!$H$5:$H$488 = 'GHG emissions calculations'!$H2998),
                    0),
              MATCH('GHG emissions calculations'!R$6, 'Emission Factors'!$E$5:$R$5, 0)) &lt;&gt; "",
        INDEX('Emission Factors'!$E$5:$R$488,
              MATCH(1,
                    ('Emission Factors'!$E$5:$E$488 = 'GHG emissions calculations'!$F2998) *
                    ('Emission Factors'!$H$5:$H$488 = 'GHG emissions calculations'!$H2998),
                    0),
              MATCH('GHG emissions calculations'!R$6, 'Emission Factors'!$E$5:$R$5, 0)),
        ""),
    "")</f>
        <v/>
      </c>
      <c r="S2998" s="312">
        <f t="shared" si="5"/>
        <v>0</v>
      </c>
      <c r="T2998" s="23"/>
    </row>
    <row r="2999" ht="15.75" customHeight="1" outlineLevel="2">
      <c r="A2999" s="23"/>
      <c r="B2999" s="71"/>
      <c r="C2999" s="71"/>
      <c r="D2999" s="71"/>
      <c r="E2999" s="314"/>
      <c r="F2999" s="316" t="str">
        <f>Lists!BB109</f>
        <v>Smartphone, &gt; 5 inchs - America</v>
      </c>
      <c r="G2999" s="311" t="str">
        <f t="array" ref="G2999">XLOOKUP(1,('Emission Factors'!$E$5:$E$488='GHG emissions calculations'!$F2999)*('Emission Factors'!$H$5:$H$488='GHG emissions calculations'!$H2999),INDEX('Emission Factors'!$E$5:$T$488,0,MATCH('GHG emissions calculations'!G$2670,'Emission Factors'!$E$5:$T$5,0)),"",0)</f>
        <v/>
      </c>
      <c r="H2999" s="316" t="s">
        <v>237</v>
      </c>
      <c r="I2999" s="312" t="str">
        <f>IF(
    SUMIFS('Import data'!$L$25:$L$80,
           'Import data'!$J$25:$J$80, F2999,
           'Import data'!$G$25:$G$80, 'GHG emissions calculations'!$H2999,
           'Import data'!$I$25:$I$80,$E$2672) &lt;&gt; 0,
    SUMIFS('Import data'!$L$25:$L$80,
           'Import data'!$J$25:$J$80, F2999,
           'Import data'!$G$25:$G$80, 'GHG emissions calculations'!$H2999,
           'Import data'!$I$25:$I$80,$E$2672),
    ""
)</f>
        <v/>
      </c>
      <c r="J2999" s="311" t="str">
        <f t="array" ref="J2999">IF(
    XLOOKUP(F2999, 'Import data'!$J$26:$J$47, 'Import data'!$M$26:$M$47, "", 0) = "Please add the region-specific supplier emission factor or choose a different region available in the IAEG database.",
    "",
    XLOOKUP(F2999, 'Import data'!$J$26:$J$47, 'Import data'!$M$26:$M$47, "", 0)
)</f>
        <v/>
      </c>
      <c r="K2999" s="311" t="str">
        <f t="array" ref="K2999">IFERROR(
    XLOOKUP(F2999,
            _xlws.FILTER('Supplier Emission'!$G$55:$G$79,
                   ('Supplier Emission'!$D$55:$D$79=H2999) * ('Supplier Emission'!$F$55:$F$79=$E$2898)),
            _xlws.FILTER('Supplier Emission'!$I$55:$I$79,
                   ('Supplier Emission'!$D$55:$D$79=H2999) * ('Supplier Emission'!$F$55:$F$79=$E$2898)),
            ""),
    "")</f>
        <v/>
      </c>
      <c r="L2999" s="311" t="str">
        <f t="array" ref="L2999">IFERROR(
    XLOOKUP(F2999,
            _xlws.FILTER('Supplier Emission'!$G$55:$G$79,
                   ('Supplier Emission'!$D$55:$D$79=H2999) * ('Supplier Emission'!$F$55:$F$79=$E$2898)),
            _xlws.FILTER('Supplier Emission'!$J$55:$J$79,
                   ('Supplier Emission'!$D$55:$D$79=H2999) * ('Supplier Emission'!$F$55:$F$79=$E$2898)),
            ""),
    "")</f>
        <v/>
      </c>
      <c r="M2999" s="311" t="str">
        <f t="array" ref="M2999">IFERROR(
    XLOOKUP(F2999,
            _xlws.FILTER('Supplier Emission'!$G$55:$G$79,
                   ('Supplier Emission'!$D$55:$D$79=H2999) * ('Supplier Emission'!$F$55:$F$79=$E$2898)),
            _xlws.FILTER('Supplier Emission'!$M$55:$M$79,
                   ('Supplier Emission'!$D$55:$D$79=H2999) * ('Supplier Emission'!$F$55:$F$79=$E$2898)),
            ""),
    "")</f>
        <v/>
      </c>
      <c r="N2999" s="311" t="str">
        <f t="array" ref="N2999">IFERROR(
    XLOOKUP(F2999,
            _xlws.FILTER('Supplier Emission'!$G$55:$G$79,
                   ('Supplier Emission'!$D$55:$D$79=H2999) * ('Supplier Emission'!$F$55:$F$79=$E$2898)),
            _xlws.FILTER('Supplier Emission'!$H$55:$H$79,
                   ('Supplier Emission'!$D$55:$D$79=H2999) * ('Supplier Emission'!$F$55:$F$79=$E$2898)),
            ""),
    "")</f>
        <v/>
      </c>
      <c r="O2999" s="311" t="str">
        <f t="array" ref="O2999">XLOOKUP(1,('Emission Factors'!$E$5:$E$488='GHG emissions calculations'!$F2999)*('Emission Factors'!$H$5:$H$488='GHG emissions calculations'!$H2999),INDEX('Emission Factors'!$E$5:$T$488,0,MATCH('GHG emissions calculations'!O$6,'Emission Factors'!$E$5:$T$5,0)),"",0)</f>
        <v/>
      </c>
      <c r="P2999" s="313" t="str">
        <f t="array" ref="P2999">IFERROR(
    INDEX('Emission Factors'!$E$5:$P$488,
          MATCH(1,
                ('Emission Factors'!$E$5:$E$488 = 'GHG emissions calculations'!$F2999) *
                ('Emission Factors'!$H$5:$H$488 = 'GHG emissions calculations'!$H2999),
                0),
          MATCH('GHG emissions calculations'!P$6,'Emission Factors'!$E$5:$P$5,0)),
    "")</f>
        <v/>
      </c>
      <c r="Q2999" s="311" t="str">
        <f t="array" ref="Q2999">IFERROR(
    IF(
        INDEX('Emission Factors'!$E$5:$P$488,
              MATCH(1,
                    ('Emission Factors'!$E$5:$E$488 = 'GHG emissions calculations'!$F2999) *
                    ('Emission Factors'!$H$5:$H$488 = 'GHG emissions calculations'!$H2999),
                    0),
              MATCH('GHG emissions calculations'!Q$6, 'Emission Factors'!$E$5:$P$5, 0)) &lt;&gt; "",
        INDEX('Emission Factors'!$E$5:$P$488,
              MATCH(1,
                    ('Emission Factors'!$E$5:$E$488 = 'GHG emissions calculations'!$F2999) *
                    ('Emission Factors'!$H$5:$H$488 = 'GHG emissions calculations'!$H2999),
                    0),
              MATCH('GHG emissions calculations'!Q$6, 'Emission Factors'!$E$5:$P$5, 0)),
        ""),
    "")</f>
        <v/>
      </c>
      <c r="R2999" s="311" t="str">
        <f t="array" ref="R2999">IFERROR(
    IF(
        INDEX('Emission Factors'!$E$5:$R$488,
              MATCH(1,
                    ('Emission Factors'!$E$5:$E$488 = 'GHG emissions calculations'!$F2999) *
                    ('Emission Factors'!$H$5:$H$488 = 'GHG emissions calculations'!$H2999),
                    0),
              MATCH('GHG emissions calculations'!R$6, 'Emission Factors'!$E$5:$R$5, 0)) &lt;&gt; "",
        INDEX('Emission Factors'!$E$5:$R$488,
              MATCH(1,
                    ('Emission Factors'!$E$5:$E$488 = 'GHG emissions calculations'!$F2999) *
                    ('Emission Factors'!$H$5:$H$488 = 'GHG emissions calculations'!$H2999),
                    0),
              MATCH('GHG emissions calculations'!R$6, 'Emission Factors'!$E$5:$R$5, 0)),
        ""),
    "")</f>
        <v/>
      </c>
      <c r="S2999" s="312">
        <f t="shared" si="5"/>
        <v>0</v>
      </c>
      <c r="T2999" s="23"/>
    </row>
    <row r="3000" ht="15.75" customHeight="1" outlineLevel="2">
      <c r="A3000" s="23"/>
      <c r="B3000" s="71"/>
      <c r="C3000" s="71"/>
      <c r="D3000" s="71"/>
      <c r="E3000" s="314"/>
      <c r="F3000" s="316" t="str">
        <f>Lists!BB98</f>
        <v>Smartphone, &gt; 5 inchs - Asia</v>
      </c>
      <c r="G3000" s="311" t="str">
        <f t="array" ref="G3000">XLOOKUP(1,('Emission Factors'!$E$5:$E$488='GHG emissions calculations'!$F3000)*('Emission Factors'!$H$5:$H$488='GHG emissions calculations'!$H3000),INDEX('Emission Factors'!$E$5:$T$488,0,MATCH('GHG emissions calculations'!G$2670,'Emission Factors'!$E$5:$T$5,0)),"",0)</f>
        <v/>
      </c>
      <c r="H3000" s="316" t="s">
        <v>237</v>
      </c>
      <c r="I3000" s="312" t="str">
        <f>IF(
    SUMIFS('Import data'!$L$25:$L$80,
           'Import data'!$J$25:$J$80, F3000,
           'Import data'!$G$25:$G$80, 'GHG emissions calculations'!$H3000,
           'Import data'!$I$25:$I$80,$E$2672) &lt;&gt; 0,
    SUMIFS('Import data'!$L$25:$L$80,
           'Import data'!$J$25:$J$80, F3000,
           'Import data'!$G$25:$G$80, 'GHG emissions calculations'!$H3000,
           'Import data'!$I$25:$I$80,$E$2672),
    ""
)</f>
        <v/>
      </c>
      <c r="J3000" s="311" t="str">
        <f t="array" ref="J3000">IF(
    XLOOKUP(F3000, 'Import data'!$J$26:$J$47, 'Import data'!$M$26:$M$47, "", 0) = "Please add the region-specific supplier emission factor or choose a different region available in the IAEG database.",
    "",
    XLOOKUP(F3000, 'Import data'!$J$26:$J$47, 'Import data'!$M$26:$M$47, "", 0)
)</f>
        <v/>
      </c>
      <c r="K3000" s="311" t="str">
        <f t="array" ref="K3000">IFERROR(
    XLOOKUP(F3000,
            _xlws.FILTER('Supplier Emission'!$G$55:$G$79,
                   ('Supplier Emission'!$D$55:$D$79=H3000) * ('Supplier Emission'!$F$55:$F$79=$E$2898)),
            _xlws.FILTER('Supplier Emission'!$I$55:$I$79,
                   ('Supplier Emission'!$D$55:$D$79=H3000) * ('Supplier Emission'!$F$55:$F$79=$E$2898)),
            ""),
    "")</f>
        <v/>
      </c>
      <c r="L3000" s="311" t="str">
        <f t="array" ref="L3000">IFERROR(
    XLOOKUP(F3000,
            _xlws.FILTER('Supplier Emission'!$G$55:$G$79,
                   ('Supplier Emission'!$D$55:$D$79=H3000) * ('Supplier Emission'!$F$55:$F$79=$E$2898)),
            _xlws.FILTER('Supplier Emission'!$J$55:$J$79,
                   ('Supplier Emission'!$D$55:$D$79=H3000) * ('Supplier Emission'!$F$55:$F$79=$E$2898)),
            ""),
    "")</f>
        <v/>
      </c>
      <c r="M3000" s="311" t="str">
        <f t="array" ref="M3000">IFERROR(
    XLOOKUP(F3000,
            _xlws.FILTER('Supplier Emission'!$G$55:$G$79,
                   ('Supplier Emission'!$D$55:$D$79=H3000) * ('Supplier Emission'!$F$55:$F$79=$E$2898)),
            _xlws.FILTER('Supplier Emission'!$M$55:$M$79,
                   ('Supplier Emission'!$D$55:$D$79=H3000) * ('Supplier Emission'!$F$55:$F$79=$E$2898)),
            ""),
    "")</f>
        <v/>
      </c>
      <c r="N3000" s="311" t="str">
        <f t="array" ref="N3000">IFERROR(
    XLOOKUP(F3000,
            _xlws.FILTER('Supplier Emission'!$G$55:$G$79,
                   ('Supplier Emission'!$D$55:$D$79=H3000) * ('Supplier Emission'!$F$55:$F$79=$E$2898)),
            _xlws.FILTER('Supplier Emission'!$H$55:$H$79,
                   ('Supplier Emission'!$D$55:$D$79=H3000) * ('Supplier Emission'!$F$55:$F$79=$E$2898)),
            ""),
    "")</f>
        <v/>
      </c>
      <c r="O3000" s="311" t="str">
        <f t="array" ref="O3000">XLOOKUP(1,('Emission Factors'!$E$5:$E$488='GHG emissions calculations'!$F3000)*('Emission Factors'!$H$5:$H$488='GHG emissions calculations'!$H3000),INDEX('Emission Factors'!$E$5:$T$488,0,MATCH('GHG emissions calculations'!O$6,'Emission Factors'!$E$5:$T$5,0)),"",0)</f>
        <v/>
      </c>
      <c r="P3000" s="313" t="str">
        <f t="array" ref="P3000">IFERROR(
    INDEX('Emission Factors'!$E$5:$P$488,
          MATCH(1,
                ('Emission Factors'!$E$5:$E$488 = 'GHG emissions calculations'!$F3000) *
                ('Emission Factors'!$H$5:$H$488 = 'GHG emissions calculations'!$H3000),
                0),
          MATCH('GHG emissions calculations'!P$6,'Emission Factors'!$E$5:$P$5,0)),
    "")</f>
        <v/>
      </c>
      <c r="Q3000" s="311" t="str">
        <f t="array" ref="Q3000">IFERROR(
    IF(
        INDEX('Emission Factors'!$E$5:$P$488,
              MATCH(1,
                    ('Emission Factors'!$E$5:$E$488 = 'GHG emissions calculations'!$F3000) *
                    ('Emission Factors'!$H$5:$H$488 = 'GHG emissions calculations'!$H3000),
                    0),
              MATCH('GHG emissions calculations'!Q$6, 'Emission Factors'!$E$5:$P$5, 0)) &lt;&gt; "",
        INDEX('Emission Factors'!$E$5:$P$488,
              MATCH(1,
                    ('Emission Factors'!$E$5:$E$488 = 'GHG emissions calculations'!$F3000) *
                    ('Emission Factors'!$H$5:$H$488 = 'GHG emissions calculations'!$H3000),
                    0),
              MATCH('GHG emissions calculations'!Q$6, 'Emission Factors'!$E$5:$P$5, 0)),
        ""),
    "")</f>
        <v/>
      </c>
      <c r="R3000" s="311" t="str">
        <f t="array" ref="R3000">IFERROR(
    IF(
        INDEX('Emission Factors'!$E$5:$R$488,
              MATCH(1,
                    ('Emission Factors'!$E$5:$E$488 = 'GHG emissions calculations'!$F3000) *
                    ('Emission Factors'!$H$5:$H$488 = 'GHG emissions calculations'!$H3000),
                    0),
              MATCH('GHG emissions calculations'!R$6, 'Emission Factors'!$E$5:$R$5, 0)) &lt;&gt; "",
        INDEX('Emission Factors'!$E$5:$R$488,
              MATCH(1,
                    ('Emission Factors'!$E$5:$E$488 = 'GHG emissions calculations'!$F3000) *
                    ('Emission Factors'!$H$5:$H$488 = 'GHG emissions calculations'!$H3000),
                    0),
              MATCH('GHG emissions calculations'!R$6, 'Emission Factors'!$E$5:$R$5, 0)),
        ""),
    "")</f>
        <v/>
      </c>
      <c r="S3000" s="312">
        <f t="shared" si="5"/>
        <v>0</v>
      </c>
      <c r="T3000" s="23"/>
    </row>
    <row r="3001" ht="15.75" customHeight="1" outlineLevel="2">
      <c r="A3001" s="23"/>
      <c r="B3001" s="71"/>
      <c r="C3001" s="71"/>
      <c r="D3001" s="71"/>
      <c r="E3001" s="314"/>
      <c r="F3001" s="316" t="str">
        <f>Lists!BB112</f>
        <v>Smartphone, &gt; 5 inchs - Asia</v>
      </c>
      <c r="G3001" s="311" t="str">
        <f t="array" ref="G3001">XLOOKUP(1,('Emission Factors'!$E$5:$E$488='GHG emissions calculations'!$F3001)*('Emission Factors'!$H$5:$H$488='GHG emissions calculations'!$H3001),INDEX('Emission Factors'!$E$5:$T$488,0,MATCH('GHG emissions calculations'!G$2670,'Emission Factors'!$E$5:$T$5,0)),"",0)</f>
        <v/>
      </c>
      <c r="H3001" s="316" t="s">
        <v>237</v>
      </c>
      <c r="I3001" s="312" t="str">
        <f>IF(
    SUMIFS('Import data'!$L$25:$L$80,
           'Import data'!$J$25:$J$80, F3001,
           'Import data'!$G$25:$G$80, 'GHG emissions calculations'!$H3001,
           'Import data'!$I$25:$I$80,$E$2672) &lt;&gt; 0,
    SUMIFS('Import data'!$L$25:$L$80,
           'Import data'!$J$25:$J$80, F3001,
           'Import data'!$G$25:$G$80, 'GHG emissions calculations'!$H3001,
           'Import data'!$I$25:$I$80,$E$2672),
    ""
)</f>
        <v/>
      </c>
      <c r="J3001" s="311" t="str">
        <f t="array" ref="J3001">IF(
    XLOOKUP(F3001, 'Import data'!$J$26:$J$47, 'Import data'!$M$26:$M$47, "", 0) = "Please add the region-specific supplier emission factor or choose a different region available in the IAEG database.",
    "",
    XLOOKUP(F3001, 'Import data'!$J$26:$J$47, 'Import data'!$M$26:$M$47, "", 0)
)</f>
        <v/>
      </c>
      <c r="K3001" s="311" t="str">
        <f t="array" ref="K3001">IFERROR(
    XLOOKUP(F3001,
            _xlws.FILTER('Supplier Emission'!$G$55:$G$79,
                   ('Supplier Emission'!$D$55:$D$79=H3001) * ('Supplier Emission'!$F$55:$F$79=$E$2898)),
            _xlws.FILTER('Supplier Emission'!$I$55:$I$79,
                   ('Supplier Emission'!$D$55:$D$79=H3001) * ('Supplier Emission'!$F$55:$F$79=$E$2898)),
            ""),
    "")</f>
        <v/>
      </c>
      <c r="L3001" s="311" t="str">
        <f t="array" ref="L3001">IFERROR(
    XLOOKUP(F3001,
            _xlws.FILTER('Supplier Emission'!$G$55:$G$79,
                   ('Supplier Emission'!$D$55:$D$79=H3001) * ('Supplier Emission'!$F$55:$F$79=$E$2898)),
            _xlws.FILTER('Supplier Emission'!$J$55:$J$79,
                   ('Supplier Emission'!$D$55:$D$79=H3001) * ('Supplier Emission'!$F$55:$F$79=$E$2898)),
            ""),
    "")</f>
        <v/>
      </c>
      <c r="M3001" s="311" t="str">
        <f t="array" ref="M3001">IFERROR(
    XLOOKUP(F3001,
            _xlws.FILTER('Supplier Emission'!$G$55:$G$79,
                   ('Supplier Emission'!$D$55:$D$79=H3001) * ('Supplier Emission'!$F$55:$F$79=$E$2898)),
            _xlws.FILTER('Supplier Emission'!$M$55:$M$79,
                   ('Supplier Emission'!$D$55:$D$79=H3001) * ('Supplier Emission'!$F$55:$F$79=$E$2898)),
            ""),
    "")</f>
        <v/>
      </c>
      <c r="N3001" s="311" t="str">
        <f t="array" ref="N3001">IFERROR(
    XLOOKUP(F3001,
            _xlws.FILTER('Supplier Emission'!$G$55:$G$79,
                   ('Supplier Emission'!$D$55:$D$79=H3001) * ('Supplier Emission'!$F$55:$F$79=$E$2898)),
            _xlws.FILTER('Supplier Emission'!$H$55:$H$79,
                   ('Supplier Emission'!$D$55:$D$79=H3001) * ('Supplier Emission'!$F$55:$F$79=$E$2898)),
            ""),
    "")</f>
        <v/>
      </c>
      <c r="O3001" s="311" t="str">
        <f t="array" ref="O3001">XLOOKUP(1,('Emission Factors'!$E$5:$E$488='GHG emissions calculations'!$F3001)*('Emission Factors'!$H$5:$H$488='GHG emissions calculations'!$H3001),INDEX('Emission Factors'!$E$5:$T$488,0,MATCH('GHG emissions calculations'!O$6,'Emission Factors'!$E$5:$T$5,0)),"",0)</f>
        <v/>
      </c>
      <c r="P3001" s="313" t="str">
        <f t="array" ref="P3001">IFERROR(
    INDEX('Emission Factors'!$E$5:$P$488,
          MATCH(1,
                ('Emission Factors'!$E$5:$E$488 = 'GHG emissions calculations'!$F3001) *
                ('Emission Factors'!$H$5:$H$488 = 'GHG emissions calculations'!$H3001),
                0),
          MATCH('GHG emissions calculations'!P$6,'Emission Factors'!$E$5:$P$5,0)),
    "")</f>
        <v/>
      </c>
      <c r="Q3001" s="311" t="str">
        <f t="array" ref="Q3001">IFERROR(
    IF(
        INDEX('Emission Factors'!$E$5:$P$488,
              MATCH(1,
                    ('Emission Factors'!$E$5:$E$488 = 'GHG emissions calculations'!$F3001) *
                    ('Emission Factors'!$H$5:$H$488 = 'GHG emissions calculations'!$H3001),
                    0),
              MATCH('GHG emissions calculations'!Q$6, 'Emission Factors'!$E$5:$P$5, 0)) &lt;&gt; "",
        INDEX('Emission Factors'!$E$5:$P$488,
              MATCH(1,
                    ('Emission Factors'!$E$5:$E$488 = 'GHG emissions calculations'!$F3001) *
                    ('Emission Factors'!$H$5:$H$488 = 'GHG emissions calculations'!$H3001),
                    0),
              MATCH('GHG emissions calculations'!Q$6, 'Emission Factors'!$E$5:$P$5, 0)),
        ""),
    "")</f>
        <v/>
      </c>
      <c r="R3001" s="311" t="str">
        <f t="array" ref="R3001">IFERROR(
    IF(
        INDEX('Emission Factors'!$E$5:$R$488,
              MATCH(1,
                    ('Emission Factors'!$E$5:$E$488 = 'GHG emissions calculations'!$F3001) *
                    ('Emission Factors'!$H$5:$H$488 = 'GHG emissions calculations'!$H3001),
                    0),
              MATCH('GHG emissions calculations'!R$6, 'Emission Factors'!$E$5:$R$5, 0)) &lt;&gt; "",
        INDEX('Emission Factors'!$E$5:$R$488,
              MATCH(1,
                    ('Emission Factors'!$E$5:$E$488 = 'GHG emissions calculations'!$F3001) *
                    ('Emission Factors'!$H$5:$H$488 = 'GHG emissions calculations'!$H3001),
                    0),
              MATCH('GHG emissions calculations'!R$6, 'Emission Factors'!$E$5:$R$5, 0)),
        ""),
    "")</f>
        <v/>
      </c>
      <c r="S3001" s="312">
        <f t="shared" si="5"/>
        <v>0</v>
      </c>
      <c r="T3001" s="23"/>
    </row>
    <row r="3002" ht="15.75" customHeight="1" outlineLevel="2">
      <c r="A3002" s="23"/>
      <c r="B3002" s="71"/>
      <c r="C3002" s="71"/>
      <c r="D3002" s="71"/>
      <c r="E3002" s="314"/>
      <c r="F3002" s="316" t="str">
        <f>Lists!BB96</f>
        <v>Smartphone, &gt; 5 inchs - Europe</v>
      </c>
      <c r="G3002" s="311">
        <f t="array" ref="G3002">XLOOKUP(1,('Emission Factors'!$E$5:$E$488='GHG emissions calculations'!$F3002)*('Emission Factors'!$H$5:$H$488='GHG emissions calculations'!$H3002),INDEX('Emission Factors'!$E$5:$T$488,0,MATCH('GHG emissions calculations'!G$2670,'Emission Factors'!$E$5:$T$5,0)),"",0)</f>
        <v>3</v>
      </c>
      <c r="H3002" s="316" t="s">
        <v>237</v>
      </c>
      <c r="I3002" s="312" t="str">
        <f>IF(
    SUMIFS('Import data'!$L$25:$L$80,
           'Import data'!$J$25:$J$80, F3002,
           'Import data'!$G$25:$G$80, 'GHG emissions calculations'!$H3002,
           'Import data'!$I$25:$I$80,$E$2672) &lt;&gt; 0,
    SUMIFS('Import data'!$L$25:$L$80,
           'Import data'!$J$25:$J$80, F3002,
           'Import data'!$G$25:$G$80, 'GHG emissions calculations'!$H3002,
           'Import data'!$I$25:$I$80,$E$2672),
    ""
)</f>
        <v/>
      </c>
      <c r="J3002" s="311" t="str">
        <f t="array" ref="J3002">IF(
    XLOOKUP(F3002, 'Import data'!$J$26:$J$47, 'Import data'!$M$26:$M$47, "", 0) = "Please add the region-specific supplier emission factor or choose a different region available in the IAEG database.",
    "",
    XLOOKUP(F3002, 'Import data'!$J$26:$J$47, 'Import data'!$M$26:$M$47, "", 0)
)</f>
        <v/>
      </c>
      <c r="K3002" s="311" t="str">
        <f t="array" ref="K3002">IFERROR(
    XLOOKUP(F3002,
            _xlws.FILTER('Supplier Emission'!$G$55:$G$79,
                   ('Supplier Emission'!$D$55:$D$79=H3002) * ('Supplier Emission'!$F$55:$F$79=$E$2898)),
            _xlws.FILTER('Supplier Emission'!$I$55:$I$79,
                   ('Supplier Emission'!$D$55:$D$79=H3002) * ('Supplier Emission'!$F$55:$F$79=$E$2898)),
            ""),
    "")</f>
        <v/>
      </c>
      <c r="L3002" s="311" t="str">
        <f t="array" ref="L3002">IFERROR(
    XLOOKUP(F3002,
            _xlws.FILTER('Supplier Emission'!$G$55:$G$79,
                   ('Supplier Emission'!$D$55:$D$79=H3002) * ('Supplier Emission'!$F$55:$F$79=$E$2898)),
            _xlws.FILTER('Supplier Emission'!$J$55:$J$79,
                   ('Supplier Emission'!$D$55:$D$79=H3002) * ('Supplier Emission'!$F$55:$F$79=$E$2898)),
            ""),
    "")</f>
        <v/>
      </c>
      <c r="M3002" s="311" t="str">
        <f t="array" ref="M3002">IFERROR(
    XLOOKUP(F3002,
            _xlws.FILTER('Supplier Emission'!$G$55:$G$79,
                   ('Supplier Emission'!$D$55:$D$79=H3002) * ('Supplier Emission'!$F$55:$F$79=$E$2898)),
            _xlws.FILTER('Supplier Emission'!$M$55:$M$79,
                   ('Supplier Emission'!$D$55:$D$79=H3002) * ('Supplier Emission'!$F$55:$F$79=$E$2898)),
            ""),
    "")</f>
        <v/>
      </c>
      <c r="N3002" s="311" t="str">
        <f t="array" ref="N3002">IFERROR(
    XLOOKUP(F3002,
            _xlws.FILTER('Supplier Emission'!$G$55:$G$79,
                   ('Supplier Emission'!$D$55:$D$79=H3002) * ('Supplier Emission'!$F$55:$F$79=$E$2898)),
            _xlws.FILTER('Supplier Emission'!$H$55:$H$79,
                   ('Supplier Emission'!$D$55:$D$79=H3002) * ('Supplier Emission'!$F$55:$F$79=$E$2898)),
            ""),
    "")</f>
        <v/>
      </c>
      <c r="O3002" s="311" t="str">
        <f t="array" ref="O3002">XLOOKUP(1,('Emission Factors'!$E$5:$E$488='GHG emissions calculations'!$F3002)*('Emission Factors'!$H$5:$H$488='GHG emissions calculations'!$H3002),INDEX('Emission Factors'!$E$5:$T$488,0,MATCH('GHG emissions calculations'!O$6,'Emission Factors'!$E$5:$T$5,0)),"",0)</f>
        <v>Smartphone/de 5 pouces</v>
      </c>
      <c r="P3002" s="313">
        <f t="array" ref="P3002">IFERROR(
    INDEX('Emission Factors'!$E$5:$P$488,
          MATCH(1,
                ('Emission Factors'!$E$5:$E$488 = 'GHG emissions calculations'!$F3002) *
                ('Emission Factors'!$H$5:$H$488 = 'GHG emissions calculations'!$H3002),
                0),
          MATCH('GHG emissions calculations'!P$6,'Emission Factors'!$E$5:$P$5,0)),
    "")</f>
        <v>32.8</v>
      </c>
      <c r="Q3002" s="311" t="str">
        <f t="array" ref="Q3002">IFERROR(
    IF(
        INDEX('Emission Factors'!$E$5:$P$488,
              MATCH(1,
                    ('Emission Factors'!$E$5:$E$488 = 'GHG emissions calculations'!$F3002) *
                    ('Emission Factors'!$H$5:$H$488 = 'GHG emissions calculations'!$H3002),
                    0),
              MATCH('GHG emissions calculations'!Q$6, 'Emission Factors'!$E$5:$P$5, 0)) &lt;&gt; "",
        INDEX('Emission Factors'!$E$5:$P$488,
              MATCH(1,
                    ('Emission Factors'!$E$5:$E$488 = 'GHG emissions calculations'!$F3002) *
                    ('Emission Factors'!$H$5:$H$488 = 'GHG emissions calculations'!$H3002),
                    0),
              MATCH('GHG emissions calculations'!Q$6, 'Emission Factors'!$E$5:$P$5, 0)),
        ""),
    "")</f>
        <v>kgCO2e/item</v>
      </c>
      <c r="R3002" s="311" t="str">
        <f t="array" ref="R3002">IFERROR(
    IF(
        INDEX('Emission Factors'!$E$5:$R$488,
              MATCH(1,
                    ('Emission Factors'!$E$5:$E$488 = 'GHG emissions calculations'!$F3002) *
                    ('Emission Factors'!$H$5:$H$488 = 'GHG emissions calculations'!$H3002),
                    0),
              MATCH('GHG emissions calculations'!R$6, 'Emission Factors'!$E$5:$R$5, 0)) &lt;&gt; "",
        INDEX('Emission Factors'!$E$5:$R$488,
              MATCH(1,
                    ('Emission Factors'!$E$5:$E$488 = 'GHG emissions calculations'!$F3002) *
                    ('Emission Factors'!$H$5:$H$488 = 'GHG emissions calculations'!$H3002),
                    0),
              MATCH('GHG emissions calculations'!R$6, 'Emission Factors'!$E$5:$R$5, 0)),
        ""),
    "")</f>
        <v>Europe</v>
      </c>
      <c r="S3002" s="312">
        <f t="shared" si="5"/>
        <v>0</v>
      </c>
      <c r="T3002" s="23"/>
    </row>
    <row r="3003" ht="15.75" customHeight="1" outlineLevel="2">
      <c r="A3003" s="23"/>
      <c r="B3003" s="71"/>
      <c r="C3003" s="71"/>
      <c r="D3003" s="71"/>
      <c r="E3003" s="314"/>
      <c r="F3003" s="316" t="str">
        <f>Lists!BB110</f>
        <v>Smartphone, &gt; 5 inchs - Europe</v>
      </c>
      <c r="G3003" s="311">
        <f t="array" ref="G3003">XLOOKUP(1,('Emission Factors'!$E$5:$E$488='GHG emissions calculations'!$F3003)*('Emission Factors'!$H$5:$H$488='GHG emissions calculations'!$H3003),INDEX('Emission Factors'!$E$5:$T$488,0,MATCH('GHG emissions calculations'!G$2670,'Emission Factors'!$E$5:$T$5,0)),"",0)</f>
        <v>3</v>
      </c>
      <c r="H3003" s="316" t="s">
        <v>237</v>
      </c>
      <c r="I3003" s="312" t="str">
        <f>IF(
    SUMIFS('Import data'!$L$25:$L$80,
           'Import data'!$J$25:$J$80, F3003,
           'Import data'!$G$25:$G$80, 'GHG emissions calculations'!$H3003,
           'Import data'!$I$25:$I$80,$E$2672) &lt;&gt; 0,
    SUMIFS('Import data'!$L$25:$L$80,
           'Import data'!$J$25:$J$80, F3003,
           'Import data'!$G$25:$G$80, 'GHG emissions calculations'!$H3003,
           'Import data'!$I$25:$I$80,$E$2672),
    ""
)</f>
        <v/>
      </c>
      <c r="J3003" s="311" t="str">
        <f t="array" ref="J3003">IF(
    XLOOKUP(F3003, 'Import data'!$J$26:$J$47, 'Import data'!$M$26:$M$47, "", 0) = "Please add the region-specific supplier emission factor or choose a different region available in the IAEG database.",
    "",
    XLOOKUP(F3003, 'Import data'!$J$26:$J$47, 'Import data'!$M$26:$M$47, "", 0)
)</f>
        <v/>
      </c>
      <c r="K3003" s="311" t="str">
        <f t="array" ref="K3003">IFERROR(
    XLOOKUP(F3003,
            _xlws.FILTER('Supplier Emission'!$G$55:$G$79,
                   ('Supplier Emission'!$D$55:$D$79=H3003) * ('Supplier Emission'!$F$55:$F$79=$E$2898)),
            _xlws.FILTER('Supplier Emission'!$I$55:$I$79,
                   ('Supplier Emission'!$D$55:$D$79=H3003) * ('Supplier Emission'!$F$55:$F$79=$E$2898)),
            ""),
    "")</f>
        <v/>
      </c>
      <c r="L3003" s="311" t="str">
        <f t="array" ref="L3003">IFERROR(
    XLOOKUP(F3003,
            _xlws.FILTER('Supplier Emission'!$G$55:$G$79,
                   ('Supplier Emission'!$D$55:$D$79=H3003) * ('Supplier Emission'!$F$55:$F$79=$E$2898)),
            _xlws.FILTER('Supplier Emission'!$J$55:$J$79,
                   ('Supplier Emission'!$D$55:$D$79=H3003) * ('Supplier Emission'!$F$55:$F$79=$E$2898)),
            ""),
    "")</f>
        <v/>
      </c>
      <c r="M3003" s="311" t="str">
        <f t="array" ref="M3003">IFERROR(
    XLOOKUP(F3003,
            _xlws.FILTER('Supplier Emission'!$G$55:$G$79,
                   ('Supplier Emission'!$D$55:$D$79=H3003) * ('Supplier Emission'!$F$55:$F$79=$E$2898)),
            _xlws.FILTER('Supplier Emission'!$M$55:$M$79,
                   ('Supplier Emission'!$D$55:$D$79=H3003) * ('Supplier Emission'!$F$55:$F$79=$E$2898)),
            ""),
    "")</f>
        <v/>
      </c>
      <c r="N3003" s="311" t="str">
        <f t="array" ref="N3003">IFERROR(
    XLOOKUP(F3003,
            _xlws.FILTER('Supplier Emission'!$G$55:$G$79,
                   ('Supplier Emission'!$D$55:$D$79=H3003) * ('Supplier Emission'!$F$55:$F$79=$E$2898)),
            _xlws.FILTER('Supplier Emission'!$H$55:$H$79,
                   ('Supplier Emission'!$D$55:$D$79=H3003) * ('Supplier Emission'!$F$55:$F$79=$E$2898)),
            ""),
    "")</f>
        <v/>
      </c>
      <c r="O3003" s="311" t="str">
        <f t="array" ref="O3003">XLOOKUP(1,('Emission Factors'!$E$5:$E$488='GHG emissions calculations'!$F3003)*('Emission Factors'!$H$5:$H$488='GHG emissions calculations'!$H3003),INDEX('Emission Factors'!$E$5:$T$488,0,MATCH('GHG emissions calculations'!O$6,'Emission Factors'!$E$5:$T$5,0)),"",0)</f>
        <v>Smartphone/de 5 pouces</v>
      </c>
      <c r="P3003" s="313">
        <f t="array" ref="P3003">IFERROR(
    INDEX('Emission Factors'!$E$5:$P$488,
          MATCH(1,
                ('Emission Factors'!$E$5:$E$488 = 'GHG emissions calculations'!$F3003) *
                ('Emission Factors'!$H$5:$H$488 = 'GHG emissions calculations'!$H3003),
                0),
          MATCH('GHG emissions calculations'!P$6,'Emission Factors'!$E$5:$P$5,0)),
    "")</f>
        <v>32.8</v>
      </c>
      <c r="Q3003" s="311" t="str">
        <f t="array" ref="Q3003">IFERROR(
    IF(
        INDEX('Emission Factors'!$E$5:$P$488,
              MATCH(1,
                    ('Emission Factors'!$E$5:$E$488 = 'GHG emissions calculations'!$F3003) *
                    ('Emission Factors'!$H$5:$H$488 = 'GHG emissions calculations'!$H3003),
                    0),
              MATCH('GHG emissions calculations'!Q$6, 'Emission Factors'!$E$5:$P$5, 0)) &lt;&gt; "",
        INDEX('Emission Factors'!$E$5:$P$488,
              MATCH(1,
                    ('Emission Factors'!$E$5:$E$488 = 'GHG emissions calculations'!$F3003) *
                    ('Emission Factors'!$H$5:$H$488 = 'GHG emissions calculations'!$H3003),
                    0),
              MATCH('GHG emissions calculations'!Q$6, 'Emission Factors'!$E$5:$P$5, 0)),
        ""),
    "")</f>
        <v>kgCO2e/item</v>
      </c>
      <c r="R3003" s="311" t="str">
        <f t="array" ref="R3003">IFERROR(
    IF(
        INDEX('Emission Factors'!$E$5:$R$488,
              MATCH(1,
                    ('Emission Factors'!$E$5:$E$488 = 'GHG emissions calculations'!$F3003) *
                    ('Emission Factors'!$H$5:$H$488 = 'GHG emissions calculations'!$H3003),
                    0),
              MATCH('GHG emissions calculations'!R$6, 'Emission Factors'!$E$5:$R$5, 0)) &lt;&gt; "",
        INDEX('Emission Factors'!$E$5:$R$488,
              MATCH(1,
                    ('Emission Factors'!$E$5:$E$488 = 'GHG emissions calculations'!$F3003) *
                    ('Emission Factors'!$H$5:$H$488 = 'GHG emissions calculations'!$H3003),
                    0),
              MATCH('GHG emissions calculations'!R$6, 'Emission Factors'!$E$5:$R$5, 0)),
        ""),
    "")</f>
        <v>Europe</v>
      </c>
      <c r="S3003" s="312">
        <f t="shared" si="5"/>
        <v>0</v>
      </c>
      <c r="T3003" s="23"/>
    </row>
    <row r="3004" ht="15.75" customHeight="1" outlineLevel="2">
      <c r="A3004" s="23"/>
      <c r="B3004" s="71"/>
      <c r="C3004" s="71"/>
      <c r="D3004" s="71"/>
      <c r="E3004" s="314"/>
      <c r="F3004" s="316" t="str">
        <f>Lists!BB101</f>
        <v>Smartphone, &gt; 5 inchs - Global or unspecified region</v>
      </c>
      <c r="G3004" s="311" t="str">
        <f t="array" ref="G3004">XLOOKUP(1,('Emission Factors'!$E$5:$E$488='GHG emissions calculations'!$F3004)*('Emission Factors'!$H$5:$H$488='GHG emissions calculations'!$H3004),INDEX('Emission Factors'!$E$5:$T$488,0,MATCH('GHG emissions calculations'!G$2670,'Emission Factors'!$E$5:$T$5,0)),"",0)</f>
        <v/>
      </c>
      <c r="H3004" s="316" t="s">
        <v>237</v>
      </c>
      <c r="I3004" s="312" t="str">
        <f>IF(
    SUMIFS('Import data'!$L$25:$L$80,
           'Import data'!$J$25:$J$80, F3004,
           'Import data'!$G$25:$G$80, 'GHG emissions calculations'!$H3004,
           'Import data'!$I$25:$I$80,$E$2672) &lt;&gt; 0,
    SUMIFS('Import data'!$L$25:$L$80,
           'Import data'!$J$25:$J$80, F3004,
           'Import data'!$G$25:$G$80, 'GHG emissions calculations'!$H3004,
           'Import data'!$I$25:$I$80,$E$2672),
    ""
)</f>
        <v/>
      </c>
      <c r="J3004" s="311" t="str">
        <f t="array" ref="J3004">IF(
    XLOOKUP(F3004, 'Import data'!$J$26:$J$47, 'Import data'!$M$26:$M$47, "", 0) = "Please add the region-specific supplier emission factor or choose a different region available in the IAEG database.",
    "",
    XLOOKUP(F3004, 'Import data'!$J$26:$J$47, 'Import data'!$M$26:$M$47, "", 0)
)</f>
        <v/>
      </c>
      <c r="K3004" s="311" t="str">
        <f t="array" ref="K3004">IFERROR(
    XLOOKUP(F3004,
            _xlws.FILTER('Supplier Emission'!$G$55:$G$79,
                   ('Supplier Emission'!$D$55:$D$79=H3004) * ('Supplier Emission'!$F$55:$F$79=$E$2898)),
            _xlws.FILTER('Supplier Emission'!$I$55:$I$79,
                   ('Supplier Emission'!$D$55:$D$79=H3004) * ('Supplier Emission'!$F$55:$F$79=$E$2898)),
            ""),
    "")</f>
        <v/>
      </c>
      <c r="L3004" s="311" t="str">
        <f t="array" ref="L3004">IFERROR(
    XLOOKUP(F3004,
            _xlws.FILTER('Supplier Emission'!$G$55:$G$79,
                   ('Supplier Emission'!$D$55:$D$79=H3004) * ('Supplier Emission'!$F$55:$F$79=$E$2898)),
            _xlws.FILTER('Supplier Emission'!$J$55:$J$79,
                   ('Supplier Emission'!$D$55:$D$79=H3004) * ('Supplier Emission'!$F$55:$F$79=$E$2898)),
            ""),
    "")</f>
        <v/>
      </c>
      <c r="M3004" s="311" t="str">
        <f t="array" ref="M3004">IFERROR(
    XLOOKUP(F3004,
            _xlws.FILTER('Supplier Emission'!$G$55:$G$79,
                   ('Supplier Emission'!$D$55:$D$79=H3004) * ('Supplier Emission'!$F$55:$F$79=$E$2898)),
            _xlws.FILTER('Supplier Emission'!$M$55:$M$79,
                   ('Supplier Emission'!$D$55:$D$79=H3004) * ('Supplier Emission'!$F$55:$F$79=$E$2898)),
            ""),
    "")</f>
        <v/>
      </c>
      <c r="N3004" s="311" t="str">
        <f t="array" ref="N3004">IFERROR(
    XLOOKUP(F3004,
            _xlws.FILTER('Supplier Emission'!$G$55:$G$79,
                   ('Supplier Emission'!$D$55:$D$79=H3004) * ('Supplier Emission'!$F$55:$F$79=$E$2898)),
            _xlws.FILTER('Supplier Emission'!$H$55:$H$79,
                   ('Supplier Emission'!$D$55:$D$79=H3004) * ('Supplier Emission'!$F$55:$F$79=$E$2898)),
            ""),
    "")</f>
        <v/>
      </c>
      <c r="O3004" s="311" t="str">
        <f t="array" ref="O3004">XLOOKUP(1,('Emission Factors'!$E$5:$E$488='GHG emissions calculations'!$F3004)*('Emission Factors'!$H$5:$H$488='GHG emissions calculations'!$H3004),INDEX('Emission Factors'!$E$5:$T$488,0,MATCH('GHG emissions calculations'!O$6,'Emission Factors'!$E$5:$T$5,0)),"",0)</f>
        <v/>
      </c>
      <c r="P3004" s="313" t="str">
        <f t="array" ref="P3004">IFERROR(
    INDEX('Emission Factors'!$E$5:$P$488,
          MATCH(1,
                ('Emission Factors'!$E$5:$E$488 = 'GHG emissions calculations'!$F3004) *
                ('Emission Factors'!$H$5:$H$488 = 'GHG emissions calculations'!$H3004),
                0),
          MATCH('GHG emissions calculations'!P$6,'Emission Factors'!$E$5:$P$5,0)),
    "")</f>
        <v/>
      </c>
      <c r="Q3004" s="311" t="str">
        <f t="array" ref="Q3004">IFERROR(
    IF(
        INDEX('Emission Factors'!$E$5:$P$488,
              MATCH(1,
                    ('Emission Factors'!$E$5:$E$488 = 'GHG emissions calculations'!$F3004) *
                    ('Emission Factors'!$H$5:$H$488 = 'GHG emissions calculations'!$H3004),
                    0),
              MATCH('GHG emissions calculations'!Q$6, 'Emission Factors'!$E$5:$P$5, 0)) &lt;&gt; "",
        INDEX('Emission Factors'!$E$5:$P$488,
              MATCH(1,
                    ('Emission Factors'!$E$5:$E$488 = 'GHG emissions calculations'!$F3004) *
                    ('Emission Factors'!$H$5:$H$488 = 'GHG emissions calculations'!$H3004),
                    0),
              MATCH('GHG emissions calculations'!Q$6, 'Emission Factors'!$E$5:$P$5, 0)),
        ""),
    "")</f>
        <v/>
      </c>
      <c r="R3004" s="311" t="str">
        <f t="array" ref="R3004">IFERROR(
    IF(
        INDEX('Emission Factors'!$E$5:$R$488,
              MATCH(1,
                    ('Emission Factors'!$E$5:$E$488 = 'GHG emissions calculations'!$F3004) *
                    ('Emission Factors'!$H$5:$H$488 = 'GHG emissions calculations'!$H3004),
                    0),
              MATCH('GHG emissions calculations'!R$6, 'Emission Factors'!$E$5:$R$5, 0)) &lt;&gt; "",
        INDEX('Emission Factors'!$E$5:$R$488,
              MATCH(1,
                    ('Emission Factors'!$E$5:$E$488 = 'GHG emissions calculations'!$F3004) *
                    ('Emission Factors'!$H$5:$H$488 = 'GHG emissions calculations'!$H3004),
                    0),
              MATCH('GHG emissions calculations'!R$6, 'Emission Factors'!$E$5:$R$5, 0)),
        ""),
    "")</f>
        <v/>
      </c>
      <c r="S3004" s="312">
        <f t="shared" si="5"/>
        <v>0</v>
      </c>
      <c r="T3004" s="23"/>
    </row>
    <row r="3005" ht="15.75" customHeight="1" outlineLevel="2">
      <c r="A3005" s="23"/>
      <c r="B3005" s="71"/>
      <c r="C3005" s="71"/>
      <c r="D3005" s="71"/>
      <c r="E3005" s="314"/>
      <c r="F3005" s="316" t="str">
        <f>Lists!BB115</f>
        <v>Smartphone, &gt; 5 inchs - Global or unspecified region</v>
      </c>
      <c r="G3005" s="311" t="str">
        <f t="array" ref="G3005">XLOOKUP(1,('Emission Factors'!$E$5:$E$488='GHG emissions calculations'!$F3005)*('Emission Factors'!$H$5:$H$488='GHG emissions calculations'!$H3005),INDEX('Emission Factors'!$E$5:$T$488,0,MATCH('GHG emissions calculations'!G$2670,'Emission Factors'!$E$5:$T$5,0)),"",0)</f>
        <v/>
      </c>
      <c r="H3005" s="316" t="s">
        <v>237</v>
      </c>
      <c r="I3005" s="312" t="str">
        <f>IF(
    SUMIFS('Import data'!$L$25:$L$80,
           'Import data'!$J$25:$J$80, F3005,
           'Import data'!$G$25:$G$80, 'GHG emissions calculations'!$H3005,
           'Import data'!$I$25:$I$80,$E$2672) &lt;&gt; 0,
    SUMIFS('Import data'!$L$25:$L$80,
           'Import data'!$J$25:$J$80, F3005,
           'Import data'!$G$25:$G$80, 'GHG emissions calculations'!$H3005,
           'Import data'!$I$25:$I$80,$E$2672),
    ""
)</f>
        <v/>
      </c>
      <c r="J3005" s="311" t="str">
        <f t="array" ref="J3005">IF(
    XLOOKUP(F3005, 'Import data'!$J$26:$J$47, 'Import data'!$M$26:$M$47, "", 0) = "Please add the region-specific supplier emission factor or choose a different region available in the IAEG database.",
    "",
    XLOOKUP(F3005, 'Import data'!$J$26:$J$47, 'Import data'!$M$26:$M$47, "", 0)
)</f>
        <v/>
      </c>
      <c r="K3005" s="311" t="str">
        <f t="array" ref="K3005">IFERROR(
    XLOOKUP(F3005,
            _xlws.FILTER('Supplier Emission'!$G$55:$G$79,
                   ('Supplier Emission'!$D$55:$D$79=H3005) * ('Supplier Emission'!$F$55:$F$79=$E$2898)),
            _xlws.FILTER('Supplier Emission'!$I$55:$I$79,
                   ('Supplier Emission'!$D$55:$D$79=H3005) * ('Supplier Emission'!$F$55:$F$79=$E$2898)),
            ""),
    "")</f>
        <v/>
      </c>
      <c r="L3005" s="311" t="str">
        <f t="array" ref="L3005">IFERROR(
    XLOOKUP(F3005,
            _xlws.FILTER('Supplier Emission'!$G$55:$G$79,
                   ('Supplier Emission'!$D$55:$D$79=H3005) * ('Supplier Emission'!$F$55:$F$79=$E$2898)),
            _xlws.FILTER('Supplier Emission'!$J$55:$J$79,
                   ('Supplier Emission'!$D$55:$D$79=H3005) * ('Supplier Emission'!$F$55:$F$79=$E$2898)),
            ""),
    "")</f>
        <v/>
      </c>
      <c r="M3005" s="311" t="str">
        <f t="array" ref="M3005">IFERROR(
    XLOOKUP(F3005,
            _xlws.FILTER('Supplier Emission'!$G$55:$G$79,
                   ('Supplier Emission'!$D$55:$D$79=H3005) * ('Supplier Emission'!$F$55:$F$79=$E$2898)),
            _xlws.FILTER('Supplier Emission'!$M$55:$M$79,
                   ('Supplier Emission'!$D$55:$D$79=H3005) * ('Supplier Emission'!$F$55:$F$79=$E$2898)),
            ""),
    "")</f>
        <v/>
      </c>
      <c r="N3005" s="311" t="str">
        <f t="array" ref="N3005">IFERROR(
    XLOOKUP(F3005,
            _xlws.FILTER('Supplier Emission'!$G$55:$G$79,
                   ('Supplier Emission'!$D$55:$D$79=H3005) * ('Supplier Emission'!$F$55:$F$79=$E$2898)),
            _xlws.FILTER('Supplier Emission'!$H$55:$H$79,
                   ('Supplier Emission'!$D$55:$D$79=H3005) * ('Supplier Emission'!$F$55:$F$79=$E$2898)),
            ""),
    "")</f>
        <v/>
      </c>
      <c r="O3005" s="311" t="str">
        <f t="array" ref="O3005">XLOOKUP(1,('Emission Factors'!$E$5:$E$488='GHG emissions calculations'!$F3005)*('Emission Factors'!$H$5:$H$488='GHG emissions calculations'!$H3005),INDEX('Emission Factors'!$E$5:$T$488,0,MATCH('GHG emissions calculations'!O$6,'Emission Factors'!$E$5:$T$5,0)),"",0)</f>
        <v/>
      </c>
      <c r="P3005" s="313" t="str">
        <f t="array" ref="P3005">IFERROR(
    INDEX('Emission Factors'!$E$5:$P$488,
          MATCH(1,
                ('Emission Factors'!$E$5:$E$488 = 'GHG emissions calculations'!$F3005) *
                ('Emission Factors'!$H$5:$H$488 = 'GHG emissions calculations'!$H3005),
                0),
          MATCH('GHG emissions calculations'!P$6,'Emission Factors'!$E$5:$P$5,0)),
    "")</f>
        <v/>
      </c>
      <c r="Q3005" s="311" t="str">
        <f t="array" ref="Q3005">IFERROR(
    IF(
        INDEX('Emission Factors'!$E$5:$P$488,
              MATCH(1,
                    ('Emission Factors'!$E$5:$E$488 = 'GHG emissions calculations'!$F3005) *
                    ('Emission Factors'!$H$5:$H$488 = 'GHG emissions calculations'!$H3005),
                    0),
              MATCH('GHG emissions calculations'!Q$6, 'Emission Factors'!$E$5:$P$5, 0)) &lt;&gt; "",
        INDEX('Emission Factors'!$E$5:$P$488,
              MATCH(1,
                    ('Emission Factors'!$E$5:$E$488 = 'GHG emissions calculations'!$F3005) *
                    ('Emission Factors'!$H$5:$H$488 = 'GHG emissions calculations'!$H3005),
                    0),
              MATCH('GHG emissions calculations'!Q$6, 'Emission Factors'!$E$5:$P$5, 0)),
        ""),
    "")</f>
        <v/>
      </c>
      <c r="R3005" s="311" t="str">
        <f t="array" ref="R3005">IFERROR(
    IF(
        INDEX('Emission Factors'!$E$5:$R$488,
              MATCH(1,
                    ('Emission Factors'!$E$5:$E$488 = 'GHG emissions calculations'!$F3005) *
                    ('Emission Factors'!$H$5:$H$488 = 'GHG emissions calculations'!$H3005),
                    0),
              MATCH('GHG emissions calculations'!R$6, 'Emission Factors'!$E$5:$R$5, 0)) &lt;&gt; "",
        INDEX('Emission Factors'!$E$5:$R$488,
              MATCH(1,
                    ('Emission Factors'!$E$5:$E$488 = 'GHG emissions calculations'!$F3005) *
                    ('Emission Factors'!$H$5:$H$488 = 'GHG emissions calculations'!$H3005),
                    0),
              MATCH('GHG emissions calculations'!R$6, 'Emission Factors'!$E$5:$R$5, 0)),
        ""),
    "")</f>
        <v/>
      </c>
      <c r="S3005" s="312">
        <f t="shared" si="5"/>
        <v>0</v>
      </c>
      <c r="T3005" s="23"/>
    </row>
    <row r="3006" ht="15.75" customHeight="1" outlineLevel="2">
      <c r="A3006" s="23"/>
      <c r="B3006" s="71"/>
      <c r="C3006" s="71"/>
      <c r="D3006" s="71"/>
      <c r="E3006" s="314"/>
      <c r="F3006" s="316" t="str">
        <f>Lists!BB100</f>
        <v>Smartphone, &gt; 5 inchs - Middle East</v>
      </c>
      <c r="G3006" s="311" t="str">
        <f t="array" ref="G3006">XLOOKUP(1,('Emission Factors'!$E$5:$E$488='GHG emissions calculations'!$F3006)*('Emission Factors'!$H$5:$H$488='GHG emissions calculations'!$H3006),INDEX('Emission Factors'!$E$5:$T$488,0,MATCH('GHG emissions calculations'!G$2670,'Emission Factors'!$E$5:$T$5,0)),"",0)</f>
        <v/>
      </c>
      <c r="H3006" s="316" t="s">
        <v>237</v>
      </c>
      <c r="I3006" s="312" t="str">
        <f>IF(
    SUMIFS('Import data'!$L$25:$L$80,
           'Import data'!$J$25:$J$80, F3006,
           'Import data'!$G$25:$G$80, 'GHG emissions calculations'!$H3006,
           'Import data'!$I$25:$I$80,$E$2672) &lt;&gt; 0,
    SUMIFS('Import data'!$L$25:$L$80,
           'Import data'!$J$25:$J$80, F3006,
           'Import data'!$G$25:$G$80, 'GHG emissions calculations'!$H3006,
           'Import data'!$I$25:$I$80,$E$2672),
    ""
)</f>
        <v/>
      </c>
      <c r="J3006" s="311" t="str">
        <f t="array" ref="J3006">IF(
    XLOOKUP(F3006, 'Import data'!$J$26:$J$47, 'Import data'!$M$26:$M$47, "", 0) = "Please add the region-specific supplier emission factor or choose a different region available in the IAEG database.",
    "",
    XLOOKUP(F3006, 'Import data'!$J$26:$J$47, 'Import data'!$M$26:$M$47, "", 0)
)</f>
        <v/>
      </c>
      <c r="K3006" s="311" t="str">
        <f t="array" ref="K3006">IFERROR(
    XLOOKUP(F3006,
            _xlws.FILTER('Supplier Emission'!$G$55:$G$79,
                   ('Supplier Emission'!$D$55:$D$79=H3006) * ('Supplier Emission'!$F$55:$F$79=$E$2898)),
            _xlws.FILTER('Supplier Emission'!$I$55:$I$79,
                   ('Supplier Emission'!$D$55:$D$79=H3006) * ('Supplier Emission'!$F$55:$F$79=$E$2898)),
            ""),
    "")</f>
        <v/>
      </c>
      <c r="L3006" s="311" t="str">
        <f t="array" ref="L3006">IFERROR(
    XLOOKUP(F3006,
            _xlws.FILTER('Supplier Emission'!$G$55:$G$79,
                   ('Supplier Emission'!$D$55:$D$79=H3006) * ('Supplier Emission'!$F$55:$F$79=$E$2898)),
            _xlws.FILTER('Supplier Emission'!$J$55:$J$79,
                   ('Supplier Emission'!$D$55:$D$79=H3006) * ('Supplier Emission'!$F$55:$F$79=$E$2898)),
            ""),
    "")</f>
        <v/>
      </c>
      <c r="M3006" s="311" t="str">
        <f t="array" ref="M3006">IFERROR(
    XLOOKUP(F3006,
            _xlws.FILTER('Supplier Emission'!$G$55:$G$79,
                   ('Supplier Emission'!$D$55:$D$79=H3006) * ('Supplier Emission'!$F$55:$F$79=$E$2898)),
            _xlws.FILTER('Supplier Emission'!$M$55:$M$79,
                   ('Supplier Emission'!$D$55:$D$79=H3006) * ('Supplier Emission'!$F$55:$F$79=$E$2898)),
            ""),
    "")</f>
        <v/>
      </c>
      <c r="N3006" s="311" t="str">
        <f t="array" ref="N3006">IFERROR(
    XLOOKUP(F3006,
            _xlws.FILTER('Supplier Emission'!$G$55:$G$79,
                   ('Supplier Emission'!$D$55:$D$79=H3006) * ('Supplier Emission'!$F$55:$F$79=$E$2898)),
            _xlws.FILTER('Supplier Emission'!$H$55:$H$79,
                   ('Supplier Emission'!$D$55:$D$79=H3006) * ('Supplier Emission'!$F$55:$F$79=$E$2898)),
            ""),
    "")</f>
        <v/>
      </c>
      <c r="O3006" s="311" t="str">
        <f t="array" ref="O3006">XLOOKUP(1,('Emission Factors'!$E$5:$E$488='GHG emissions calculations'!$F3006)*('Emission Factors'!$H$5:$H$488='GHG emissions calculations'!$H3006),INDEX('Emission Factors'!$E$5:$T$488,0,MATCH('GHG emissions calculations'!O$6,'Emission Factors'!$E$5:$T$5,0)),"",0)</f>
        <v/>
      </c>
      <c r="P3006" s="313" t="str">
        <f t="array" ref="P3006">IFERROR(
    INDEX('Emission Factors'!$E$5:$P$488,
          MATCH(1,
                ('Emission Factors'!$E$5:$E$488 = 'GHG emissions calculations'!$F3006) *
                ('Emission Factors'!$H$5:$H$488 = 'GHG emissions calculations'!$H3006),
                0),
          MATCH('GHG emissions calculations'!P$6,'Emission Factors'!$E$5:$P$5,0)),
    "")</f>
        <v/>
      </c>
      <c r="Q3006" s="311" t="str">
        <f t="array" ref="Q3006">IFERROR(
    IF(
        INDEX('Emission Factors'!$E$5:$P$488,
              MATCH(1,
                    ('Emission Factors'!$E$5:$E$488 = 'GHG emissions calculations'!$F3006) *
                    ('Emission Factors'!$H$5:$H$488 = 'GHG emissions calculations'!$H3006),
                    0),
              MATCH('GHG emissions calculations'!Q$6, 'Emission Factors'!$E$5:$P$5, 0)) &lt;&gt; "",
        INDEX('Emission Factors'!$E$5:$P$488,
              MATCH(1,
                    ('Emission Factors'!$E$5:$E$488 = 'GHG emissions calculations'!$F3006) *
                    ('Emission Factors'!$H$5:$H$488 = 'GHG emissions calculations'!$H3006),
                    0),
              MATCH('GHG emissions calculations'!Q$6, 'Emission Factors'!$E$5:$P$5, 0)),
        ""),
    "")</f>
        <v/>
      </c>
      <c r="R3006" s="311" t="str">
        <f t="array" ref="R3006">IFERROR(
    IF(
        INDEX('Emission Factors'!$E$5:$R$488,
              MATCH(1,
                    ('Emission Factors'!$E$5:$E$488 = 'GHG emissions calculations'!$F3006) *
                    ('Emission Factors'!$H$5:$H$488 = 'GHG emissions calculations'!$H3006),
                    0),
              MATCH('GHG emissions calculations'!R$6, 'Emission Factors'!$E$5:$R$5, 0)) &lt;&gt; "",
        INDEX('Emission Factors'!$E$5:$R$488,
              MATCH(1,
                    ('Emission Factors'!$E$5:$E$488 = 'GHG emissions calculations'!$F3006) *
                    ('Emission Factors'!$H$5:$H$488 = 'GHG emissions calculations'!$H3006),
                    0),
              MATCH('GHG emissions calculations'!R$6, 'Emission Factors'!$E$5:$R$5, 0)),
        ""),
    "")</f>
        <v/>
      </c>
      <c r="S3006" s="312">
        <f t="shared" si="5"/>
        <v>0</v>
      </c>
      <c r="T3006" s="23"/>
    </row>
    <row r="3007" ht="15.75" customHeight="1" outlineLevel="2">
      <c r="A3007" s="23"/>
      <c r="B3007" s="71"/>
      <c r="C3007" s="71"/>
      <c r="D3007" s="71"/>
      <c r="E3007" s="314"/>
      <c r="F3007" s="316" t="str">
        <f>Lists!BB114</f>
        <v>Smartphone, &gt; 5 inchs - Middle East</v>
      </c>
      <c r="G3007" s="311" t="str">
        <f t="array" ref="G3007">XLOOKUP(1,('Emission Factors'!$E$5:$E$488='GHG emissions calculations'!$F3007)*('Emission Factors'!$H$5:$H$488='GHG emissions calculations'!$H3007),INDEX('Emission Factors'!$E$5:$T$488,0,MATCH('GHG emissions calculations'!G$2670,'Emission Factors'!$E$5:$T$5,0)),"",0)</f>
        <v/>
      </c>
      <c r="H3007" s="316" t="s">
        <v>237</v>
      </c>
      <c r="I3007" s="312" t="str">
        <f>IF(
    SUMIFS('Import data'!$L$25:$L$80,
           'Import data'!$J$25:$J$80, F3007,
           'Import data'!$G$25:$G$80, 'GHG emissions calculations'!$H3007,
           'Import data'!$I$25:$I$80,$E$2672) &lt;&gt; 0,
    SUMIFS('Import data'!$L$25:$L$80,
           'Import data'!$J$25:$J$80, F3007,
           'Import data'!$G$25:$G$80, 'GHG emissions calculations'!$H3007,
           'Import data'!$I$25:$I$80,$E$2672),
    ""
)</f>
        <v/>
      </c>
      <c r="J3007" s="311" t="str">
        <f t="array" ref="J3007">IF(
    XLOOKUP(F3007, 'Import data'!$J$26:$J$47, 'Import data'!$M$26:$M$47, "", 0) = "Please add the region-specific supplier emission factor or choose a different region available in the IAEG database.",
    "",
    XLOOKUP(F3007, 'Import data'!$J$26:$J$47, 'Import data'!$M$26:$M$47, "", 0)
)</f>
        <v/>
      </c>
      <c r="K3007" s="311" t="str">
        <f t="array" ref="K3007">IFERROR(
    XLOOKUP(F3007,
            _xlws.FILTER('Supplier Emission'!$G$55:$G$79,
                   ('Supplier Emission'!$D$55:$D$79=H3007) * ('Supplier Emission'!$F$55:$F$79=$E$2898)),
            _xlws.FILTER('Supplier Emission'!$I$55:$I$79,
                   ('Supplier Emission'!$D$55:$D$79=H3007) * ('Supplier Emission'!$F$55:$F$79=$E$2898)),
            ""),
    "")</f>
        <v/>
      </c>
      <c r="L3007" s="311" t="str">
        <f t="array" ref="L3007">IFERROR(
    XLOOKUP(F3007,
            _xlws.FILTER('Supplier Emission'!$G$55:$G$79,
                   ('Supplier Emission'!$D$55:$D$79=H3007) * ('Supplier Emission'!$F$55:$F$79=$E$2898)),
            _xlws.FILTER('Supplier Emission'!$J$55:$J$79,
                   ('Supplier Emission'!$D$55:$D$79=H3007) * ('Supplier Emission'!$F$55:$F$79=$E$2898)),
            ""),
    "")</f>
        <v/>
      </c>
      <c r="M3007" s="311" t="str">
        <f t="array" ref="M3007">IFERROR(
    XLOOKUP(F3007,
            _xlws.FILTER('Supplier Emission'!$G$55:$G$79,
                   ('Supplier Emission'!$D$55:$D$79=H3007) * ('Supplier Emission'!$F$55:$F$79=$E$2898)),
            _xlws.FILTER('Supplier Emission'!$M$55:$M$79,
                   ('Supplier Emission'!$D$55:$D$79=H3007) * ('Supplier Emission'!$F$55:$F$79=$E$2898)),
            ""),
    "")</f>
        <v/>
      </c>
      <c r="N3007" s="311" t="str">
        <f t="array" ref="N3007">IFERROR(
    XLOOKUP(F3007,
            _xlws.FILTER('Supplier Emission'!$G$55:$G$79,
                   ('Supplier Emission'!$D$55:$D$79=H3007) * ('Supplier Emission'!$F$55:$F$79=$E$2898)),
            _xlws.FILTER('Supplier Emission'!$H$55:$H$79,
                   ('Supplier Emission'!$D$55:$D$79=H3007) * ('Supplier Emission'!$F$55:$F$79=$E$2898)),
            ""),
    "")</f>
        <v/>
      </c>
      <c r="O3007" s="311" t="str">
        <f t="array" ref="O3007">XLOOKUP(1,('Emission Factors'!$E$5:$E$488='GHG emissions calculations'!$F3007)*('Emission Factors'!$H$5:$H$488='GHG emissions calculations'!$H3007),INDEX('Emission Factors'!$E$5:$T$488,0,MATCH('GHG emissions calculations'!O$6,'Emission Factors'!$E$5:$T$5,0)),"",0)</f>
        <v/>
      </c>
      <c r="P3007" s="313" t="str">
        <f t="array" ref="P3007">IFERROR(
    INDEX('Emission Factors'!$E$5:$P$488,
          MATCH(1,
                ('Emission Factors'!$E$5:$E$488 = 'GHG emissions calculations'!$F3007) *
                ('Emission Factors'!$H$5:$H$488 = 'GHG emissions calculations'!$H3007),
                0),
          MATCH('GHG emissions calculations'!P$6,'Emission Factors'!$E$5:$P$5,0)),
    "")</f>
        <v/>
      </c>
      <c r="Q3007" s="311" t="str">
        <f t="array" ref="Q3007">IFERROR(
    IF(
        INDEX('Emission Factors'!$E$5:$P$488,
              MATCH(1,
                    ('Emission Factors'!$E$5:$E$488 = 'GHG emissions calculations'!$F3007) *
                    ('Emission Factors'!$H$5:$H$488 = 'GHG emissions calculations'!$H3007),
                    0),
              MATCH('GHG emissions calculations'!Q$6, 'Emission Factors'!$E$5:$P$5, 0)) &lt;&gt; "",
        INDEX('Emission Factors'!$E$5:$P$488,
              MATCH(1,
                    ('Emission Factors'!$E$5:$E$488 = 'GHG emissions calculations'!$F3007) *
                    ('Emission Factors'!$H$5:$H$488 = 'GHG emissions calculations'!$H3007),
                    0),
              MATCH('GHG emissions calculations'!Q$6, 'Emission Factors'!$E$5:$P$5, 0)),
        ""),
    "")</f>
        <v/>
      </c>
      <c r="R3007" s="311" t="str">
        <f t="array" ref="R3007">IFERROR(
    IF(
        INDEX('Emission Factors'!$E$5:$R$488,
              MATCH(1,
                    ('Emission Factors'!$E$5:$E$488 = 'GHG emissions calculations'!$F3007) *
                    ('Emission Factors'!$H$5:$H$488 = 'GHG emissions calculations'!$H3007),
                    0),
              MATCH('GHG emissions calculations'!R$6, 'Emission Factors'!$E$5:$R$5, 0)) &lt;&gt; "",
        INDEX('Emission Factors'!$E$5:$R$488,
              MATCH(1,
                    ('Emission Factors'!$E$5:$E$488 = 'GHG emissions calculations'!$F3007) *
                    ('Emission Factors'!$H$5:$H$488 = 'GHG emissions calculations'!$H3007),
                    0),
              MATCH('GHG emissions calculations'!R$6, 'Emission Factors'!$E$5:$R$5, 0)),
        ""),
    "")</f>
        <v/>
      </c>
      <c r="S3007" s="312">
        <f t="shared" si="5"/>
        <v>0</v>
      </c>
      <c r="T3007" s="23"/>
    </row>
    <row r="3008" ht="15.75" customHeight="1" outlineLevel="2">
      <c r="A3008" s="23"/>
      <c r="B3008" s="71"/>
      <c r="C3008" s="71"/>
      <c r="D3008" s="71"/>
      <c r="E3008" s="314"/>
      <c r="F3008" s="316" t="str">
        <f>Lists!BB99</f>
        <v>Smartphone, &gt; 5 inchs - Oceania</v>
      </c>
      <c r="G3008" s="311" t="str">
        <f t="array" ref="G3008">XLOOKUP(1,('Emission Factors'!$E$5:$E$488='GHG emissions calculations'!$F3008)*('Emission Factors'!$H$5:$H$488='GHG emissions calculations'!$H3008),INDEX('Emission Factors'!$E$5:$T$488,0,MATCH('GHG emissions calculations'!G$2670,'Emission Factors'!$E$5:$T$5,0)),"",0)</f>
        <v/>
      </c>
      <c r="H3008" s="316" t="s">
        <v>237</v>
      </c>
      <c r="I3008" s="312" t="str">
        <f>IF(
    SUMIFS('Import data'!$L$25:$L$80,
           'Import data'!$J$25:$J$80, F3008,
           'Import data'!$G$25:$G$80, 'GHG emissions calculations'!$H3008,
           'Import data'!$I$25:$I$80,$E$2672) &lt;&gt; 0,
    SUMIFS('Import data'!$L$25:$L$80,
           'Import data'!$J$25:$J$80, F3008,
           'Import data'!$G$25:$G$80, 'GHG emissions calculations'!$H3008,
           'Import data'!$I$25:$I$80,$E$2672),
    ""
)</f>
        <v/>
      </c>
      <c r="J3008" s="311" t="str">
        <f t="array" ref="J3008">IF(
    XLOOKUP(F3008, 'Import data'!$J$26:$J$47, 'Import data'!$M$26:$M$47, "", 0) = "Please add the region-specific supplier emission factor or choose a different region available in the IAEG database.",
    "",
    XLOOKUP(F3008, 'Import data'!$J$26:$J$47, 'Import data'!$M$26:$M$47, "", 0)
)</f>
        <v/>
      </c>
      <c r="K3008" s="311" t="str">
        <f t="array" ref="K3008">IFERROR(
    XLOOKUP(F3008,
            _xlws.FILTER('Supplier Emission'!$G$55:$G$79,
                   ('Supplier Emission'!$D$55:$D$79=H3008) * ('Supplier Emission'!$F$55:$F$79=$E$2898)),
            _xlws.FILTER('Supplier Emission'!$I$55:$I$79,
                   ('Supplier Emission'!$D$55:$D$79=H3008) * ('Supplier Emission'!$F$55:$F$79=$E$2898)),
            ""),
    "")</f>
        <v/>
      </c>
      <c r="L3008" s="311" t="str">
        <f t="array" ref="L3008">IFERROR(
    XLOOKUP(F3008,
            _xlws.FILTER('Supplier Emission'!$G$55:$G$79,
                   ('Supplier Emission'!$D$55:$D$79=H3008) * ('Supplier Emission'!$F$55:$F$79=$E$2898)),
            _xlws.FILTER('Supplier Emission'!$J$55:$J$79,
                   ('Supplier Emission'!$D$55:$D$79=H3008) * ('Supplier Emission'!$F$55:$F$79=$E$2898)),
            ""),
    "")</f>
        <v/>
      </c>
      <c r="M3008" s="311" t="str">
        <f t="array" ref="M3008">IFERROR(
    XLOOKUP(F3008,
            _xlws.FILTER('Supplier Emission'!$G$55:$G$79,
                   ('Supplier Emission'!$D$55:$D$79=H3008) * ('Supplier Emission'!$F$55:$F$79=$E$2898)),
            _xlws.FILTER('Supplier Emission'!$M$55:$M$79,
                   ('Supplier Emission'!$D$55:$D$79=H3008) * ('Supplier Emission'!$F$55:$F$79=$E$2898)),
            ""),
    "")</f>
        <v/>
      </c>
      <c r="N3008" s="311" t="str">
        <f t="array" ref="N3008">IFERROR(
    XLOOKUP(F3008,
            _xlws.FILTER('Supplier Emission'!$G$55:$G$79,
                   ('Supplier Emission'!$D$55:$D$79=H3008) * ('Supplier Emission'!$F$55:$F$79=$E$2898)),
            _xlws.FILTER('Supplier Emission'!$H$55:$H$79,
                   ('Supplier Emission'!$D$55:$D$79=H3008) * ('Supplier Emission'!$F$55:$F$79=$E$2898)),
            ""),
    "")</f>
        <v/>
      </c>
      <c r="O3008" s="311" t="str">
        <f t="array" ref="O3008">XLOOKUP(1,('Emission Factors'!$E$5:$E$488='GHG emissions calculations'!$F3008)*('Emission Factors'!$H$5:$H$488='GHG emissions calculations'!$H3008),INDEX('Emission Factors'!$E$5:$T$488,0,MATCH('GHG emissions calculations'!O$6,'Emission Factors'!$E$5:$T$5,0)),"",0)</f>
        <v/>
      </c>
      <c r="P3008" s="313" t="str">
        <f t="array" ref="P3008">IFERROR(
    INDEX('Emission Factors'!$E$5:$P$488,
          MATCH(1,
                ('Emission Factors'!$E$5:$E$488 = 'GHG emissions calculations'!$F3008) *
                ('Emission Factors'!$H$5:$H$488 = 'GHG emissions calculations'!$H3008),
                0),
          MATCH('GHG emissions calculations'!P$6,'Emission Factors'!$E$5:$P$5,0)),
    "")</f>
        <v/>
      </c>
      <c r="Q3008" s="311" t="str">
        <f t="array" ref="Q3008">IFERROR(
    IF(
        INDEX('Emission Factors'!$E$5:$P$488,
              MATCH(1,
                    ('Emission Factors'!$E$5:$E$488 = 'GHG emissions calculations'!$F3008) *
                    ('Emission Factors'!$H$5:$H$488 = 'GHG emissions calculations'!$H3008),
                    0),
              MATCH('GHG emissions calculations'!Q$6, 'Emission Factors'!$E$5:$P$5, 0)) &lt;&gt; "",
        INDEX('Emission Factors'!$E$5:$P$488,
              MATCH(1,
                    ('Emission Factors'!$E$5:$E$488 = 'GHG emissions calculations'!$F3008) *
                    ('Emission Factors'!$H$5:$H$488 = 'GHG emissions calculations'!$H3008),
                    0),
              MATCH('GHG emissions calculations'!Q$6, 'Emission Factors'!$E$5:$P$5, 0)),
        ""),
    "")</f>
        <v/>
      </c>
      <c r="R3008" s="311" t="str">
        <f t="array" ref="R3008">IFERROR(
    IF(
        INDEX('Emission Factors'!$E$5:$R$488,
              MATCH(1,
                    ('Emission Factors'!$E$5:$E$488 = 'GHG emissions calculations'!$F3008) *
                    ('Emission Factors'!$H$5:$H$488 = 'GHG emissions calculations'!$H3008),
                    0),
              MATCH('GHG emissions calculations'!R$6, 'Emission Factors'!$E$5:$R$5, 0)) &lt;&gt; "",
        INDEX('Emission Factors'!$E$5:$R$488,
              MATCH(1,
                    ('Emission Factors'!$E$5:$E$488 = 'GHG emissions calculations'!$F3008) *
                    ('Emission Factors'!$H$5:$H$488 = 'GHG emissions calculations'!$H3008),
                    0),
              MATCH('GHG emissions calculations'!R$6, 'Emission Factors'!$E$5:$R$5, 0)),
        ""),
    "")</f>
        <v/>
      </c>
      <c r="S3008" s="312">
        <f t="shared" si="5"/>
        <v>0</v>
      </c>
      <c r="T3008" s="23"/>
    </row>
    <row r="3009" ht="15.75" customHeight="1" outlineLevel="2">
      <c r="A3009" s="23"/>
      <c r="B3009" s="71"/>
      <c r="C3009" s="71"/>
      <c r="D3009" s="71"/>
      <c r="E3009" s="314"/>
      <c r="F3009" s="316" t="str">
        <f>Lists!BB113</f>
        <v>Smartphone, &gt; 5 inchs - Oceania</v>
      </c>
      <c r="G3009" s="311" t="str">
        <f t="array" ref="G3009">XLOOKUP(1,('Emission Factors'!$E$5:$E$488='GHG emissions calculations'!$F3009)*('Emission Factors'!$H$5:$H$488='GHG emissions calculations'!$H3009),INDEX('Emission Factors'!$E$5:$T$488,0,MATCH('GHG emissions calculations'!G$2670,'Emission Factors'!$E$5:$T$5,0)),"",0)</f>
        <v/>
      </c>
      <c r="H3009" s="316" t="s">
        <v>237</v>
      </c>
      <c r="I3009" s="312" t="str">
        <f>IF(
    SUMIFS('Import data'!$L$25:$L$80,
           'Import data'!$J$25:$J$80, F3009,
           'Import data'!$G$25:$G$80, 'GHG emissions calculations'!$H3009,
           'Import data'!$I$25:$I$80,$E$2672) &lt;&gt; 0,
    SUMIFS('Import data'!$L$25:$L$80,
           'Import data'!$J$25:$J$80, F3009,
           'Import data'!$G$25:$G$80, 'GHG emissions calculations'!$H3009,
           'Import data'!$I$25:$I$80,$E$2672),
    ""
)</f>
        <v/>
      </c>
      <c r="J3009" s="311" t="str">
        <f t="array" ref="J3009">IF(
    XLOOKUP(F3009, 'Import data'!$J$26:$J$47, 'Import data'!$M$26:$M$47, "", 0) = "Please add the region-specific supplier emission factor or choose a different region available in the IAEG database.",
    "",
    XLOOKUP(F3009, 'Import data'!$J$26:$J$47, 'Import data'!$M$26:$M$47, "", 0)
)</f>
        <v/>
      </c>
      <c r="K3009" s="311" t="str">
        <f t="array" ref="K3009">IFERROR(
    XLOOKUP(F3009,
            _xlws.FILTER('Supplier Emission'!$G$55:$G$79,
                   ('Supplier Emission'!$D$55:$D$79=H3009) * ('Supplier Emission'!$F$55:$F$79=$E$2898)),
            _xlws.FILTER('Supplier Emission'!$I$55:$I$79,
                   ('Supplier Emission'!$D$55:$D$79=H3009) * ('Supplier Emission'!$F$55:$F$79=$E$2898)),
            ""),
    "")</f>
        <v/>
      </c>
      <c r="L3009" s="311" t="str">
        <f t="array" ref="L3009">IFERROR(
    XLOOKUP(F3009,
            _xlws.FILTER('Supplier Emission'!$G$55:$G$79,
                   ('Supplier Emission'!$D$55:$D$79=H3009) * ('Supplier Emission'!$F$55:$F$79=$E$2898)),
            _xlws.FILTER('Supplier Emission'!$J$55:$J$79,
                   ('Supplier Emission'!$D$55:$D$79=H3009) * ('Supplier Emission'!$F$55:$F$79=$E$2898)),
            ""),
    "")</f>
        <v/>
      </c>
      <c r="M3009" s="311" t="str">
        <f t="array" ref="M3009">IFERROR(
    XLOOKUP(F3009,
            _xlws.FILTER('Supplier Emission'!$G$55:$G$79,
                   ('Supplier Emission'!$D$55:$D$79=H3009) * ('Supplier Emission'!$F$55:$F$79=$E$2898)),
            _xlws.FILTER('Supplier Emission'!$M$55:$M$79,
                   ('Supplier Emission'!$D$55:$D$79=H3009) * ('Supplier Emission'!$F$55:$F$79=$E$2898)),
            ""),
    "")</f>
        <v/>
      </c>
      <c r="N3009" s="311" t="str">
        <f t="array" ref="N3009">IFERROR(
    XLOOKUP(F3009,
            _xlws.FILTER('Supplier Emission'!$G$55:$G$79,
                   ('Supplier Emission'!$D$55:$D$79=H3009) * ('Supplier Emission'!$F$55:$F$79=$E$2898)),
            _xlws.FILTER('Supplier Emission'!$H$55:$H$79,
                   ('Supplier Emission'!$D$55:$D$79=H3009) * ('Supplier Emission'!$F$55:$F$79=$E$2898)),
            ""),
    "")</f>
        <v/>
      </c>
      <c r="O3009" s="311" t="str">
        <f t="array" ref="O3009">XLOOKUP(1,('Emission Factors'!$E$5:$E$488='GHG emissions calculations'!$F3009)*('Emission Factors'!$H$5:$H$488='GHG emissions calculations'!$H3009),INDEX('Emission Factors'!$E$5:$T$488,0,MATCH('GHG emissions calculations'!O$6,'Emission Factors'!$E$5:$T$5,0)),"",0)</f>
        <v/>
      </c>
      <c r="P3009" s="313" t="str">
        <f t="array" ref="P3009">IFERROR(
    INDEX('Emission Factors'!$E$5:$P$488,
          MATCH(1,
                ('Emission Factors'!$E$5:$E$488 = 'GHG emissions calculations'!$F3009) *
                ('Emission Factors'!$H$5:$H$488 = 'GHG emissions calculations'!$H3009),
                0),
          MATCH('GHG emissions calculations'!P$6,'Emission Factors'!$E$5:$P$5,0)),
    "")</f>
        <v/>
      </c>
      <c r="Q3009" s="311" t="str">
        <f t="array" ref="Q3009">IFERROR(
    IF(
        INDEX('Emission Factors'!$E$5:$P$488,
              MATCH(1,
                    ('Emission Factors'!$E$5:$E$488 = 'GHG emissions calculations'!$F3009) *
                    ('Emission Factors'!$H$5:$H$488 = 'GHG emissions calculations'!$H3009),
                    0),
              MATCH('GHG emissions calculations'!Q$6, 'Emission Factors'!$E$5:$P$5, 0)) &lt;&gt; "",
        INDEX('Emission Factors'!$E$5:$P$488,
              MATCH(1,
                    ('Emission Factors'!$E$5:$E$488 = 'GHG emissions calculations'!$F3009) *
                    ('Emission Factors'!$H$5:$H$488 = 'GHG emissions calculations'!$H3009),
                    0),
              MATCH('GHG emissions calculations'!Q$6, 'Emission Factors'!$E$5:$P$5, 0)),
        ""),
    "")</f>
        <v/>
      </c>
      <c r="R3009" s="311" t="str">
        <f t="array" ref="R3009">IFERROR(
    IF(
        INDEX('Emission Factors'!$E$5:$R$488,
              MATCH(1,
                    ('Emission Factors'!$E$5:$E$488 = 'GHG emissions calculations'!$F3009) *
                    ('Emission Factors'!$H$5:$H$488 = 'GHG emissions calculations'!$H3009),
                    0),
              MATCH('GHG emissions calculations'!R$6, 'Emission Factors'!$E$5:$R$5, 0)) &lt;&gt; "",
        INDEX('Emission Factors'!$E$5:$R$488,
              MATCH(1,
                    ('Emission Factors'!$E$5:$E$488 = 'GHG emissions calculations'!$F3009) *
                    ('Emission Factors'!$H$5:$H$488 = 'GHG emissions calculations'!$H3009),
                    0),
              MATCH('GHG emissions calculations'!R$6, 'Emission Factors'!$E$5:$R$5, 0)),
        ""),
    "")</f>
        <v/>
      </c>
      <c r="S3009" s="312">
        <f t="shared" si="5"/>
        <v>0</v>
      </c>
      <c r="T3009" s="23"/>
    </row>
    <row r="3010" ht="15.75" customHeight="1" outlineLevel="2">
      <c r="A3010" s="23"/>
      <c r="B3010" s="71"/>
      <c r="C3010" s="71"/>
      <c r="D3010" s="71"/>
      <c r="E3010" s="314"/>
      <c r="F3010" s="316" t="str">
        <f>Lists!BB118</f>
        <v>Tablet, classic - Africa</v>
      </c>
      <c r="G3010" s="311" t="str">
        <f t="array" ref="G3010">XLOOKUP(1,('Emission Factors'!$E$5:$E$488='GHG emissions calculations'!$F3010)*('Emission Factors'!$H$5:$H$488='GHG emissions calculations'!$H3010),INDEX('Emission Factors'!$E$5:$T$488,0,MATCH('GHG emissions calculations'!G$2670,'Emission Factors'!$E$5:$T$5,0)),"",0)</f>
        <v/>
      </c>
      <c r="H3010" s="316" t="s">
        <v>237</v>
      </c>
      <c r="I3010" s="312" t="str">
        <f>IF(
    SUMIFS('Import data'!$L$25:$L$80,
           'Import data'!$J$25:$J$80, F3010,
           'Import data'!$G$25:$G$80, 'GHG emissions calculations'!$H3010,
           'Import data'!$I$25:$I$80,$E$2672) &lt;&gt; 0,
    SUMIFS('Import data'!$L$25:$L$80,
           'Import data'!$J$25:$J$80, F3010,
           'Import data'!$G$25:$G$80, 'GHG emissions calculations'!$H3010,
           'Import data'!$I$25:$I$80,$E$2672),
    ""
)</f>
        <v/>
      </c>
      <c r="J3010" s="311" t="str">
        <f t="array" ref="J3010">IF(
    XLOOKUP(F3010, 'Import data'!$J$26:$J$47, 'Import data'!$M$26:$M$47, "", 0) = "Please add the region-specific supplier emission factor or choose a different region available in the IAEG database.",
    "",
    XLOOKUP(F3010, 'Import data'!$J$26:$J$47, 'Import data'!$M$26:$M$47, "", 0)
)</f>
        <v/>
      </c>
      <c r="K3010" s="311" t="str">
        <f t="array" ref="K3010">IFERROR(
    XLOOKUP(F3010,
            _xlws.FILTER('Supplier Emission'!$G$55:$G$79,
                   ('Supplier Emission'!$D$55:$D$79=H3010) * ('Supplier Emission'!$F$55:$F$79=$E$2898)),
            _xlws.FILTER('Supplier Emission'!$I$55:$I$79,
                   ('Supplier Emission'!$D$55:$D$79=H3010) * ('Supplier Emission'!$F$55:$F$79=$E$2898)),
            ""),
    "")</f>
        <v/>
      </c>
      <c r="L3010" s="311" t="str">
        <f t="array" ref="L3010">IFERROR(
    XLOOKUP(F3010,
            _xlws.FILTER('Supplier Emission'!$G$55:$G$79,
                   ('Supplier Emission'!$D$55:$D$79=H3010) * ('Supplier Emission'!$F$55:$F$79=$E$2898)),
            _xlws.FILTER('Supplier Emission'!$J$55:$J$79,
                   ('Supplier Emission'!$D$55:$D$79=H3010) * ('Supplier Emission'!$F$55:$F$79=$E$2898)),
            ""),
    "")</f>
        <v/>
      </c>
      <c r="M3010" s="311" t="str">
        <f t="array" ref="M3010">IFERROR(
    XLOOKUP(F3010,
            _xlws.FILTER('Supplier Emission'!$G$55:$G$79,
                   ('Supplier Emission'!$D$55:$D$79=H3010) * ('Supplier Emission'!$F$55:$F$79=$E$2898)),
            _xlws.FILTER('Supplier Emission'!$M$55:$M$79,
                   ('Supplier Emission'!$D$55:$D$79=H3010) * ('Supplier Emission'!$F$55:$F$79=$E$2898)),
            ""),
    "")</f>
        <v/>
      </c>
      <c r="N3010" s="311" t="str">
        <f t="array" ref="N3010">IFERROR(
    XLOOKUP(F3010,
            _xlws.FILTER('Supplier Emission'!$G$55:$G$79,
                   ('Supplier Emission'!$D$55:$D$79=H3010) * ('Supplier Emission'!$F$55:$F$79=$E$2898)),
            _xlws.FILTER('Supplier Emission'!$H$55:$H$79,
                   ('Supplier Emission'!$D$55:$D$79=H3010) * ('Supplier Emission'!$F$55:$F$79=$E$2898)),
            ""),
    "")</f>
        <v/>
      </c>
      <c r="O3010" s="311" t="str">
        <f t="array" ref="O3010">XLOOKUP(1,('Emission Factors'!$E$5:$E$488='GHG emissions calculations'!$F3010)*('Emission Factors'!$H$5:$H$488='GHG emissions calculations'!$H3010),INDEX('Emission Factors'!$E$5:$T$488,0,MATCH('GHG emissions calculations'!O$6,'Emission Factors'!$E$5:$T$5,0)),"",0)</f>
        <v/>
      </c>
      <c r="P3010" s="313" t="str">
        <f t="array" ref="P3010">IFERROR(
    INDEX('Emission Factors'!$E$5:$P$488,
          MATCH(1,
                ('Emission Factors'!$E$5:$E$488 = 'GHG emissions calculations'!$F3010) *
                ('Emission Factors'!$H$5:$H$488 = 'GHG emissions calculations'!$H3010),
                0),
          MATCH('GHG emissions calculations'!P$6,'Emission Factors'!$E$5:$P$5,0)),
    "")</f>
        <v/>
      </c>
      <c r="Q3010" s="311" t="str">
        <f t="array" ref="Q3010">IFERROR(
    IF(
        INDEX('Emission Factors'!$E$5:$P$488,
              MATCH(1,
                    ('Emission Factors'!$E$5:$E$488 = 'GHG emissions calculations'!$F3010) *
                    ('Emission Factors'!$H$5:$H$488 = 'GHG emissions calculations'!$H3010),
                    0),
              MATCH('GHG emissions calculations'!Q$6, 'Emission Factors'!$E$5:$P$5, 0)) &lt;&gt; "",
        INDEX('Emission Factors'!$E$5:$P$488,
              MATCH(1,
                    ('Emission Factors'!$E$5:$E$488 = 'GHG emissions calculations'!$F3010) *
                    ('Emission Factors'!$H$5:$H$488 = 'GHG emissions calculations'!$H3010),
                    0),
              MATCH('GHG emissions calculations'!Q$6, 'Emission Factors'!$E$5:$P$5, 0)),
        ""),
    "")</f>
        <v/>
      </c>
      <c r="R3010" s="311" t="str">
        <f t="array" ref="R3010">IFERROR(
    IF(
        INDEX('Emission Factors'!$E$5:$R$488,
              MATCH(1,
                    ('Emission Factors'!$E$5:$E$488 = 'GHG emissions calculations'!$F3010) *
                    ('Emission Factors'!$H$5:$H$488 = 'GHG emissions calculations'!$H3010),
                    0),
              MATCH('GHG emissions calculations'!R$6, 'Emission Factors'!$E$5:$R$5, 0)) &lt;&gt; "",
        INDEX('Emission Factors'!$E$5:$R$488,
              MATCH(1,
                    ('Emission Factors'!$E$5:$E$488 = 'GHG emissions calculations'!$F3010) *
                    ('Emission Factors'!$H$5:$H$488 = 'GHG emissions calculations'!$H3010),
                    0),
              MATCH('GHG emissions calculations'!R$6, 'Emission Factors'!$E$5:$R$5, 0)),
        ""),
    "")</f>
        <v/>
      </c>
      <c r="S3010" s="312">
        <f t="shared" si="5"/>
        <v>0</v>
      </c>
      <c r="T3010" s="23"/>
    </row>
    <row r="3011" ht="15.75" customHeight="1" outlineLevel="2">
      <c r="A3011" s="23"/>
      <c r="B3011" s="71"/>
      <c r="C3011" s="71"/>
      <c r="D3011" s="71"/>
      <c r="E3011" s="314"/>
      <c r="F3011" s="316" t="str">
        <f>Lists!BB116</f>
        <v>Tablet, classic - America</v>
      </c>
      <c r="G3011" s="311" t="str">
        <f t="array" ref="G3011">XLOOKUP(1,('Emission Factors'!$E$5:$E$488='GHG emissions calculations'!$F3011)*('Emission Factors'!$H$5:$H$488='GHG emissions calculations'!$H3011),INDEX('Emission Factors'!$E$5:$T$488,0,MATCH('GHG emissions calculations'!G$2670,'Emission Factors'!$E$5:$T$5,0)),"",0)</f>
        <v/>
      </c>
      <c r="H3011" s="316" t="s">
        <v>237</v>
      </c>
      <c r="I3011" s="312" t="str">
        <f>IF(
    SUMIFS('Import data'!$L$25:$L$80,
           'Import data'!$J$25:$J$80, F3011,
           'Import data'!$G$25:$G$80, 'GHG emissions calculations'!$H3011,
           'Import data'!$I$25:$I$80,$E$2672) &lt;&gt; 0,
    SUMIFS('Import data'!$L$25:$L$80,
           'Import data'!$J$25:$J$80, F3011,
           'Import data'!$G$25:$G$80, 'GHG emissions calculations'!$H3011,
           'Import data'!$I$25:$I$80,$E$2672),
    ""
)</f>
        <v/>
      </c>
      <c r="J3011" s="311" t="str">
        <f t="array" ref="J3011">IF(
    XLOOKUP(F3011, 'Import data'!$J$26:$J$47, 'Import data'!$M$26:$M$47, "", 0) = "Please add the region-specific supplier emission factor or choose a different region available in the IAEG database.",
    "",
    XLOOKUP(F3011, 'Import data'!$J$26:$J$47, 'Import data'!$M$26:$M$47, "", 0)
)</f>
        <v/>
      </c>
      <c r="K3011" s="311" t="str">
        <f t="array" ref="K3011">IFERROR(
    XLOOKUP(F3011,
            _xlws.FILTER('Supplier Emission'!$G$55:$G$79,
                   ('Supplier Emission'!$D$55:$D$79=H3011) * ('Supplier Emission'!$F$55:$F$79=$E$2898)),
            _xlws.FILTER('Supplier Emission'!$I$55:$I$79,
                   ('Supplier Emission'!$D$55:$D$79=H3011) * ('Supplier Emission'!$F$55:$F$79=$E$2898)),
            ""),
    "")</f>
        <v/>
      </c>
      <c r="L3011" s="311" t="str">
        <f t="array" ref="L3011">IFERROR(
    XLOOKUP(F3011,
            _xlws.FILTER('Supplier Emission'!$G$55:$G$79,
                   ('Supplier Emission'!$D$55:$D$79=H3011) * ('Supplier Emission'!$F$55:$F$79=$E$2898)),
            _xlws.FILTER('Supplier Emission'!$J$55:$J$79,
                   ('Supplier Emission'!$D$55:$D$79=H3011) * ('Supplier Emission'!$F$55:$F$79=$E$2898)),
            ""),
    "")</f>
        <v/>
      </c>
      <c r="M3011" s="311" t="str">
        <f t="array" ref="M3011">IFERROR(
    XLOOKUP(F3011,
            _xlws.FILTER('Supplier Emission'!$G$55:$G$79,
                   ('Supplier Emission'!$D$55:$D$79=H3011) * ('Supplier Emission'!$F$55:$F$79=$E$2898)),
            _xlws.FILTER('Supplier Emission'!$M$55:$M$79,
                   ('Supplier Emission'!$D$55:$D$79=H3011) * ('Supplier Emission'!$F$55:$F$79=$E$2898)),
            ""),
    "")</f>
        <v/>
      </c>
      <c r="N3011" s="311" t="str">
        <f t="array" ref="N3011">IFERROR(
    XLOOKUP(F3011,
            _xlws.FILTER('Supplier Emission'!$G$55:$G$79,
                   ('Supplier Emission'!$D$55:$D$79=H3011) * ('Supplier Emission'!$F$55:$F$79=$E$2898)),
            _xlws.FILTER('Supplier Emission'!$H$55:$H$79,
                   ('Supplier Emission'!$D$55:$D$79=H3011) * ('Supplier Emission'!$F$55:$F$79=$E$2898)),
            ""),
    "")</f>
        <v/>
      </c>
      <c r="O3011" s="311" t="str">
        <f t="array" ref="O3011">XLOOKUP(1,('Emission Factors'!$E$5:$E$488='GHG emissions calculations'!$F3011)*('Emission Factors'!$H$5:$H$488='GHG emissions calculations'!$H3011),INDEX('Emission Factors'!$E$5:$T$488,0,MATCH('GHG emissions calculations'!O$6,'Emission Factors'!$E$5:$T$5,0)),"",0)</f>
        <v/>
      </c>
      <c r="P3011" s="313" t="str">
        <f t="array" ref="P3011">IFERROR(
    INDEX('Emission Factors'!$E$5:$P$488,
          MATCH(1,
                ('Emission Factors'!$E$5:$E$488 = 'GHG emissions calculations'!$F3011) *
                ('Emission Factors'!$H$5:$H$488 = 'GHG emissions calculations'!$H3011),
                0),
          MATCH('GHG emissions calculations'!P$6,'Emission Factors'!$E$5:$P$5,0)),
    "")</f>
        <v/>
      </c>
      <c r="Q3011" s="311" t="str">
        <f t="array" ref="Q3011">IFERROR(
    IF(
        INDEX('Emission Factors'!$E$5:$P$488,
              MATCH(1,
                    ('Emission Factors'!$E$5:$E$488 = 'GHG emissions calculations'!$F3011) *
                    ('Emission Factors'!$H$5:$H$488 = 'GHG emissions calculations'!$H3011),
                    0),
              MATCH('GHG emissions calculations'!Q$6, 'Emission Factors'!$E$5:$P$5, 0)) &lt;&gt; "",
        INDEX('Emission Factors'!$E$5:$P$488,
              MATCH(1,
                    ('Emission Factors'!$E$5:$E$488 = 'GHG emissions calculations'!$F3011) *
                    ('Emission Factors'!$H$5:$H$488 = 'GHG emissions calculations'!$H3011),
                    0),
              MATCH('GHG emissions calculations'!Q$6, 'Emission Factors'!$E$5:$P$5, 0)),
        ""),
    "")</f>
        <v/>
      </c>
      <c r="R3011" s="311" t="str">
        <f t="array" ref="R3011">IFERROR(
    IF(
        INDEX('Emission Factors'!$E$5:$R$488,
              MATCH(1,
                    ('Emission Factors'!$E$5:$E$488 = 'GHG emissions calculations'!$F3011) *
                    ('Emission Factors'!$H$5:$H$488 = 'GHG emissions calculations'!$H3011),
                    0),
              MATCH('GHG emissions calculations'!R$6, 'Emission Factors'!$E$5:$R$5, 0)) &lt;&gt; "",
        INDEX('Emission Factors'!$E$5:$R$488,
              MATCH(1,
                    ('Emission Factors'!$E$5:$E$488 = 'GHG emissions calculations'!$F3011) *
                    ('Emission Factors'!$H$5:$H$488 = 'GHG emissions calculations'!$H3011),
                    0),
              MATCH('GHG emissions calculations'!R$6, 'Emission Factors'!$E$5:$R$5, 0)),
        ""),
    "")</f>
        <v/>
      </c>
      <c r="S3011" s="312">
        <f t="shared" si="5"/>
        <v>0</v>
      </c>
      <c r="T3011" s="23"/>
    </row>
    <row r="3012" ht="15.75" customHeight="1" outlineLevel="2">
      <c r="A3012" s="23"/>
      <c r="B3012" s="71"/>
      <c r="C3012" s="71"/>
      <c r="D3012" s="71"/>
      <c r="E3012" s="314"/>
      <c r="F3012" s="316" t="str">
        <f>Lists!BB119</f>
        <v>Tablet, classic - Asia</v>
      </c>
      <c r="G3012" s="311">
        <f t="array" ref="G3012">XLOOKUP(1,('Emission Factors'!$E$5:$E$488='GHG emissions calculations'!$F3012)*('Emission Factors'!$H$5:$H$488='GHG emissions calculations'!$H3012),INDEX('Emission Factors'!$E$5:$T$488,0,MATCH('GHG emissions calculations'!G$2670,'Emission Factors'!$E$5:$T$5,0)),"",0)</f>
        <v>3</v>
      </c>
      <c r="H3012" s="316" t="s">
        <v>237</v>
      </c>
      <c r="I3012" s="312" t="str">
        <f>IF(
    SUMIFS('Import data'!$L$25:$L$80,
           'Import data'!$J$25:$J$80, F3012,
           'Import data'!$G$25:$G$80, 'GHG emissions calculations'!$H3012,
           'Import data'!$I$25:$I$80,$E$2672) &lt;&gt; 0,
    SUMIFS('Import data'!$L$25:$L$80,
           'Import data'!$J$25:$J$80, F3012,
           'Import data'!$G$25:$G$80, 'GHG emissions calculations'!$H3012,
           'Import data'!$I$25:$I$80,$E$2672),
    ""
)</f>
        <v/>
      </c>
      <c r="J3012" s="311" t="str">
        <f t="array" ref="J3012">IF(
    XLOOKUP(F3012, 'Import data'!$J$26:$J$47, 'Import data'!$M$26:$M$47, "", 0) = "Please add the region-specific supplier emission factor or choose a different region available in the IAEG database.",
    "",
    XLOOKUP(F3012, 'Import data'!$J$26:$J$47, 'Import data'!$M$26:$M$47, "", 0)
)</f>
        <v/>
      </c>
      <c r="K3012" s="311" t="str">
        <f t="array" ref="K3012">IFERROR(
    XLOOKUP(F3012,
            _xlws.FILTER('Supplier Emission'!$G$55:$G$79,
                   ('Supplier Emission'!$D$55:$D$79=H3012) * ('Supplier Emission'!$F$55:$F$79=$E$2898)),
            _xlws.FILTER('Supplier Emission'!$I$55:$I$79,
                   ('Supplier Emission'!$D$55:$D$79=H3012) * ('Supplier Emission'!$F$55:$F$79=$E$2898)),
            ""),
    "")</f>
        <v/>
      </c>
      <c r="L3012" s="311" t="str">
        <f t="array" ref="L3012">IFERROR(
    XLOOKUP(F3012,
            _xlws.FILTER('Supplier Emission'!$G$55:$G$79,
                   ('Supplier Emission'!$D$55:$D$79=H3012) * ('Supplier Emission'!$F$55:$F$79=$E$2898)),
            _xlws.FILTER('Supplier Emission'!$J$55:$J$79,
                   ('Supplier Emission'!$D$55:$D$79=H3012) * ('Supplier Emission'!$F$55:$F$79=$E$2898)),
            ""),
    "")</f>
        <v/>
      </c>
      <c r="M3012" s="311" t="str">
        <f t="array" ref="M3012">IFERROR(
    XLOOKUP(F3012,
            _xlws.FILTER('Supplier Emission'!$G$55:$G$79,
                   ('Supplier Emission'!$D$55:$D$79=H3012) * ('Supplier Emission'!$F$55:$F$79=$E$2898)),
            _xlws.FILTER('Supplier Emission'!$M$55:$M$79,
                   ('Supplier Emission'!$D$55:$D$79=H3012) * ('Supplier Emission'!$F$55:$F$79=$E$2898)),
            ""),
    "")</f>
        <v/>
      </c>
      <c r="N3012" s="311" t="str">
        <f t="array" ref="N3012">IFERROR(
    XLOOKUP(F3012,
            _xlws.FILTER('Supplier Emission'!$G$55:$G$79,
                   ('Supplier Emission'!$D$55:$D$79=H3012) * ('Supplier Emission'!$F$55:$F$79=$E$2898)),
            _xlws.FILTER('Supplier Emission'!$H$55:$H$79,
                   ('Supplier Emission'!$D$55:$D$79=H3012) * ('Supplier Emission'!$F$55:$F$79=$E$2898)),
            ""),
    "")</f>
        <v/>
      </c>
      <c r="O3012" s="311" t="str">
        <f t="array" ref="O3012">XLOOKUP(1,('Emission Factors'!$E$5:$E$488='GHG emissions calculations'!$F3012)*('Emission Factors'!$H$5:$H$488='GHG emissions calculations'!$H3012),INDEX('Emission Factors'!$E$5:$T$488,0,MATCH('GHG emissions calculations'!O$6,'Emission Factors'!$E$5:$T$5,0)),"",0)</f>
        <v>Tablet</v>
      </c>
      <c r="P3012" s="313">
        <f t="array" ref="P3012">IFERROR(
    INDEX('Emission Factors'!$E$5:$P$488,
          MATCH(1,
                ('Emission Factors'!$E$5:$E$488 = 'GHG emissions calculations'!$F3012) *
                ('Emission Factors'!$H$5:$H$488 = 'GHG emissions calculations'!$H3012),
                0),
          MATCH('GHG emissions calculations'!P$6,'Emission Factors'!$E$5:$P$5,0)),
    "")</f>
        <v>177.8</v>
      </c>
      <c r="Q3012" s="311" t="str">
        <f t="array" ref="Q3012">IFERROR(
    IF(
        INDEX('Emission Factors'!$E$5:$P$488,
              MATCH(1,
                    ('Emission Factors'!$E$5:$E$488 = 'GHG emissions calculations'!$F3012) *
                    ('Emission Factors'!$H$5:$H$488 = 'GHG emissions calculations'!$H3012),
                    0),
              MATCH('GHG emissions calculations'!Q$6, 'Emission Factors'!$E$5:$P$5, 0)) &lt;&gt; "",
        INDEX('Emission Factors'!$E$5:$P$488,
              MATCH(1,
                    ('Emission Factors'!$E$5:$E$488 = 'GHG emissions calculations'!$F3012) *
                    ('Emission Factors'!$H$5:$H$488 = 'GHG emissions calculations'!$H3012),
                    0),
              MATCH('GHG emissions calculations'!Q$6, 'Emission Factors'!$E$5:$P$5, 0)),
        ""),
    "")</f>
        <v>kgCO2e/item</v>
      </c>
      <c r="R3012" s="311" t="str">
        <f t="array" ref="R3012">IFERROR(
    IF(
        INDEX('Emission Factors'!$E$5:$R$488,
              MATCH(1,
                    ('Emission Factors'!$E$5:$E$488 = 'GHG emissions calculations'!$F3012) *
                    ('Emission Factors'!$H$5:$H$488 = 'GHG emissions calculations'!$H3012),
                    0),
              MATCH('GHG emissions calculations'!R$6, 'Emission Factors'!$E$5:$R$5, 0)) &lt;&gt; "",
        INDEX('Emission Factors'!$E$5:$R$488,
              MATCH(1,
                    ('Emission Factors'!$E$5:$E$488 = 'GHG emissions calculations'!$F3012) *
                    ('Emission Factors'!$H$5:$H$488 = 'GHG emissions calculations'!$H3012),
                    0),
              MATCH('GHG emissions calculations'!R$6, 'Emission Factors'!$E$5:$R$5, 0)),
        ""),
    "")</f>
        <v>Asia</v>
      </c>
      <c r="S3012" s="312">
        <f t="shared" si="5"/>
        <v>0</v>
      </c>
      <c r="T3012" s="23"/>
    </row>
    <row r="3013" ht="15.75" customHeight="1" outlineLevel="2">
      <c r="A3013" s="23"/>
      <c r="B3013" s="71"/>
      <c r="C3013" s="71"/>
      <c r="D3013" s="71"/>
      <c r="E3013" s="314"/>
      <c r="F3013" s="316" t="str">
        <f>Lists!BB117</f>
        <v>Tablet, classic - Europe</v>
      </c>
      <c r="G3013" s="311">
        <f t="array" ref="G3013">XLOOKUP(1,('Emission Factors'!$E$5:$E$488='GHG emissions calculations'!$F3013)*('Emission Factors'!$H$5:$H$488='GHG emissions calculations'!$H3013),INDEX('Emission Factors'!$E$5:$T$488,0,MATCH('GHG emissions calculations'!G$2670,'Emission Factors'!$E$5:$T$5,0)),"",0)</f>
        <v>3</v>
      </c>
      <c r="H3013" s="316" t="s">
        <v>237</v>
      </c>
      <c r="I3013" s="312" t="str">
        <f>IF(
    SUMIFS('Import data'!$L$25:$L$80,
           'Import data'!$J$25:$J$80, F3013,
           'Import data'!$G$25:$G$80, 'GHG emissions calculations'!$H3013,
           'Import data'!$I$25:$I$80,$E$2672) &lt;&gt; 0,
    SUMIFS('Import data'!$L$25:$L$80,
           'Import data'!$J$25:$J$80, F3013,
           'Import data'!$G$25:$G$80, 'GHG emissions calculations'!$H3013,
           'Import data'!$I$25:$I$80,$E$2672),
    ""
)</f>
        <v/>
      </c>
      <c r="J3013" s="311" t="str">
        <f t="array" ref="J3013">IF(
    XLOOKUP(F3013, 'Import data'!$J$26:$J$47, 'Import data'!$M$26:$M$47, "", 0) = "Please add the region-specific supplier emission factor or choose a different region available in the IAEG database.",
    "",
    XLOOKUP(F3013, 'Import data'!$J$26:$J$47, 'Import data'!$M$26:$M$47, "", 0)
)</f>
        <v/>
      </c>
      <c r="K3013" s="311" t="str">
        <f t="array" ref="K3013">IFERROR(
    XLOOKUP(F3013,
            _xlws.FILTER('Supplier Emission'!$G$55:$G$79,
                   ('Supplier Emission'!$D$55:$D$79=H3013) * ('Supplier Emission'!$F$55:$F$79=$E$2898)),
            _xlws.FILTER('Supplier Emission'!$I$55:$I$79,
                   ('Supplier Emission'!$D$55:$D$79=H3013) * ('Supplier Emission'!$F$55:$F$79=$E$2898)),
            ""),
    "")</f>
        <v/>
      </c>
      <c r="L3013" s="311" t="str">
        <f t="array" ref="L3013">IFERROR(
    XLOOKUP(F3013,
            _xlws.FILTER('Supplier Emission'!$G$55:$G$79,
                   ('Supplier Emission'!$D$55:$D$79=H3013) * ('Supplier Emission'!$F$55:$F$79=$E$2898)),
            _xlws.FILTER('Supplier Emission'!$J$55:$J$79,
                   ('Supplier Emission'!$D$55:$D$79=H3013) * ('Supplier Emission'!$F$55:$F$79=$E$2898)),
            ""),
    "")</f>
        <v/>
      </c>
      <c r="M3013" s="311" t="str">
        <f t="array" ref="M3013">IFERROR(
    XLOOKUP(F3013,
            _xlws.FILTER('Supplier Emission'!$G$55:$G$79,
                   ('Supplier Emission'!$D$55:$D$79=H3013) * ('Supplier Emission'!$F$55:$F$79=$E$2898)),
            _xlws.FILTER('Supplier Emission'!$M$55:$M$79,
                   ('Supplier Emission'!$D$55:$D$79=H3013) * ('Supplier Emission'!$F$55:$F$79=$E$2898)),
            ""),
    "")</f>
        <v/>
      </c>
      <c r="N3013" s="311" t="str">
        <f t="array" ref="N3013">IFERROR(
    XLOOKUP(F3013,
            _xlws.FILTER('Supplier Emission'!$G$55:$G$79,
                   ('Supplier Emission'!$D$55:$D$79=H3013) * ('Supplier Emission'!$F$55:$F$79=$E$2898)),
            _xlws.FILTER('Supplier Emission'!$H$55:$H$79,
                   ('Supplier Emission'!$D$55:$D$79=H3013) * ('Supplier Emission'!$F$55:$F$79=$E$2898)),
            ""),
    "")</f>
        <v/>
      </c>
      <c r="O3013" s="311" t="str">
        <f t="array" ref="O3013">XLOOKUP(1,('Emission Factors'!$E$5:$E$488='GHG emissions calculations'!$F3013)*('Emission Factors'!$H$5:$H$488='GHG emissions calculations'!$H3013),INDEX('Emission Factors'!$E$5:$T$488,0,MATCH('GHG emissions calculations'!O$6,'Emission Factors'!$E$5:$T$5,0)),"",0)</f>
        <v>Tablette - classique - 9 à 11 pouces</v>
      </c>
      <c r="P3013" s="313">
        <f t="array" ref="P3013">IFERROR(
    INDEX('Emission Factors'!$E$5:$P$488,
          MATCH(1,
                ('Emission Factors'!$E$5:$E$488 = 'GHG emissions calculations'!$F3013) *
                ('Emission Factors'!$H$5:$H$488 = 'GHG emissions calculations'!$H3013),
                0),
          MATCH('GHG emissions calculations'!P$6,'Emission Factors'!$E$5:$P$5,0)),
    "")</f>
        <v>63.2</v>
      </c>
      <c r="Q3013" s="311" t="str">
        <f t="array" ref="Q3013">IFERROR(
    IF(
        INDEX('Emission Factors'!$E$5:$P$488,
              MATCH(1,
                    ('Emission Factors'!$E$5:$E$488 = 'GHG emissions calculations'!$F3013) *
                    ('Emission Factors'!$H$5:$H$488 = 'GHG emissions calculations'!$H3013),
                    0),
              MATCH('GHG emissions calculations'!Q$6, 'Emission Factors'!$E$5:$P$5, 0)) &lt;&gt; "",
        INDEX('Emission Factors'!$E$5:$P$488,
              MATCH(1,
                    ('Emission Factors'!$E$5:$E$488 = 'GHG emissions calculations'!$F3013) *
                    ('Emission Factors'!$H$5:$H$488 = 'GHG emissions calculations'!$H3013),
                    0),
              MATCH('GHG emissions calculations'!Q$6, 'Emission Factors'!$E$5:$P$5, 0)),
        ""),
    "")</f>
        <v>kgCO2e/item</v>
      </c>
      <c r="R3013" s="311" t="str">
        <f t="array" ref="R3013">IFERROR(
    IF(
        INDEX('Emission Factors'!$E$5:$R$488,
              MATCH(1,
                    ('Emission Factors'!$E$5:$E$488 = 'GHG emissions calculations'!$F3013) *
                    ('Emission Factors'!$H$5:$H$488 = 'GHG emissions calculations'!$H3013),
                    0),
              MATCH('GHG emissions calculations'!R$6, 'Emission Factors'!$E$5:$R$5, 0)) &lt;&gt; "",
        INDEX('Emission Factors'!$E$5:$R$488,
              MATCH(1,
                    ('Emission Factors'!$E$5:$E$488 = 'GHG emissions calculations'!$F3013) *
                    ('Emission Factors'!$H$5:$H$488 = 'GHG emissions calculations'!$H3013),
                    0),
              MATCH('GHG emissions calculations'!R$6, 'Emission Factors'!$E$5:$R$5, 0)),
        ""),
    "")</f>
        <v>Europe</v>
      </c>
      <c r="S3013" s="312">
        <f t="shared" si="5"/>
        <v>0</v>
      </c>
      <c r="T3013" s="23"/>
    </row>
    <row r="3014" ht="15.75" customHeight="1" outlineLevel="2">
      <c r="A3014" s="23"/>
      <c r="B3014" s="71"/>
      <c r="C3014" s="71"/>
      <c r="D3014" s="71"/>
      <c r="E3014" s="314"/>
      <c r="F3014" s="316" t="str">
        <f>Lists!BB122</f>
        <v>Tablet, classic - Global or unspecified region</v>
      </c>
      <c r="G3014" s="311" t="str">
        <f t="array" ref="G3014">XLOOKUP(1,('Emission Factors'!$E$5:$E$488='GHG emissions calculations'!$F3014)*('Emission Factors'!$H$5:$H$488='GHG emissions calculations'!$H3014),INDEX('Emission Factors'!$E$5:$T$488,0,MATCH('GHG emissions calculations'!G$2670,'Emission Factors'!$E$5:$T$5,0)),"",0)</f>
        <v/>
      </c>
      <c r="H3014" s="316" t="s">
        <v>237</v>
      </c>
      <c r="I3014" s="312" t="str">
        <f>IF(
    SUMIFS('Import data'!$L$25:$L$80,
           'Import data'!$J$25:$J$80, F3014,
           'Import data'!$G$25:$G$80, 'GHG emissions calculations'!$H3014,
           'Import data'!$I$25:$I$80,$E$2672) &lt;&gt; 0,
    SUMIFS('Import data'!$L$25:$L$80,
           'Import data'!$J$25:$J$80, F3014,
           'Import data'!$G$25:$G$80, 'GHG emissions calculations'!$H3014,
           'Import data'!$I$25:$I$80,$E$2672),
    ""
)</f>
        <v/>
      </c>
      <c r="J3014" s="311" t="str">
        <f t="array" ref="J3014">IF(
    XLOOKUP(F3014, 'Import data'!$J$26:$J$47, 'Import data'!$M$26:$M$47, "", 0) = "Please add the region-specific supplier emission factor or choose a different region available in the IAEG database.",
    "",
    XLOOKUP(F3014, 'Import data'!$J$26:$J$47, 'Import data'!$M$26:$M$47, "", 0)
)</f>
        <v/>
      </c>
      <c r="K3014" s="311" t="str">
        <f t="array" ref="K3014">IFERROR(
    XLOOKUP(F3014,
            _xlws.FILTER('Supplier Emission'!$G$55:$G$79,
                   ('Supplier Emission'!$D$55:$D$79=H3014) * ('Supplier Emission'!$F$55:$F$79=$E$2898)),
            _xlws.FILTER('Supplier Emission'!$I$55:$I$79,
                   ('Supplier Emission'!$D$55:$D$79=H3014) * ('Supplier Emission'!$F$55:$F$79=$E$2898)),
            ""),
    "")</f>
        <v/>
      </c>
      <c r="L3014" s="311" t="str">
        <f t="array" ref="L3014">IFERROR(
    XLOOKUP(F3014,
            _xlws.FILTER('Supplier Emission'!$G$55:$G$79,
                   ('Supplier Emission'!$D$55:$D$79=H3014) * ('Supplier Emission'!$F$55:$F$79=$E$2898)),
            _xlws.FILTER('Supplier Emission'!$J$55:$J$79,
                   ('Supplier Emission'!$D$55:$D$79=H3014) * ('Supplier Emission'!$F$55:$F$79=$E$2898)),
            ""),
    "")</f>
        <v/>
      </c>
      <c r="M3014" s="311" t="str">
        <f t="array" ref="M3014">IFERROR(
    XLOOKUP(F3014,
            _xlws.FILTER('Supplier Emission'!$G$55:$G$79,
                   ('Supplier Emission'!$D$55:$D$79=H3014) * ('Supplier Emission'!$F$55:$F$79=$E$2898)),
            _xlws.FILTER('Supplier Emission'!$M$55:$M$79,
                   ('Supplier Emission'!$D$55:$D$79=H3014) * ('Supplier Emission'!$F$55:$F$79=$E$2898)),
            ""),
    "")</f>
        <v/>
      </c>
      <c r="N3014" s="311" t="str">
        <f t="array" ref="N3014">IFERROR(
    XLOOKUP(F3014,
            _xlws.FILTER('Supplier Emission'!$G$55:$G$79,
                   ('Supplier Emission'!$D$55:$D$79=H3014) * ('Supplier Emission'!$F$55:$F$79=$E$2898)),
            _xlws.FILTER('Supplier Emission'!$H$55:$H$79,
                   ('Supplier Emission'!$D$55:$D$79=H3014) * ('Supplier Emission'!$F$55:$F$79=$E$2898)),
            ""),
    "")</f>
        <v/>
      </c>
      <c r="O3014" s="311" t="str">
        <f t="array" ref="O3014">XLOOKUP(1,('Emission Factors'!$E$5:$E$488='GHG emissions calculations'!$F3014)*('Emission Factors'!$H$5:$H$488='GHG emissions calculations'!$H3014),INDEX('Emission Factors'!$E$5:$T$488,0,MATCH('GHG emissions calculations'!O$6,'Emission Factors'!$E$5:$T$5,0)),"",0)</f>
        <v/>
      </c>
      <c r="P3014" s="313" t="str">
        <f t="array" ref="P3014">IFERROR(
    INDEX('Emission Factors'!$E$5:$P$488,
          MATCH(1,
                ('Emission Factors'!$E$5:$E$488 = 'GHG emissions calculations'!$F3014) *
                ('Emission Factors'!$H$5:$H$488 = 'GHG emissions calculations'!$H3014),
                0),
          MATCH('GHG emissions calculations'!P$6,'Emission Factors'!$E$5:$P$5,0)),
    "")</f>
        <v/>
      </c>
      <c r="Q3014" s="311" t="str">
        <f t="array" ref="Q3014">IFERROR(
    IF(
        INDEX('Emission Factors'!$E$5:$P$488,
              MATCH(1,
                    ('Emission Factors'!$E$5:$E$488 = 'GHG emissions calculations'!$F3014) *
                    ('Emission Factors'!$H$5:$H$488 = 'GHG emissions calculations'!$H3014),
                    0),
              MATCH('GHG emissions calculations'!Q$6, 'Emission Factors'!$E$5:$P$5, 0)) &lt;&gt; "",
        INDEX('Emission Factors'!$E$5:$P$488,
              MATCH(1,
                    ('Emission Factors'!$E$5:$E$488 = 'GHG emissions calculations'!$F3014) *
                    ('Emission Factors'!$H$5:$H$488 = 'GHG emissions calculations'!$H3014),
                    0),
              MATCH('GHG emissions calculations'!Q$6, 'Emission Factors'!$E$5:$P$5, 0)),
        ""),
    "")</f>
        <v/>
      </c>
      <c r="R3014" s="311" t="str">
        <f t="array" ref="R3014">IFERROR(
    IF(
        INDEX('Emission Factors'!$E$5:$R$488,
              MATCH(1,
                    ('Emission Factors'!$E$5:$E$488 = 'GHG emissions calculations'!$F3014) *
                    ('Emission Factors'!$H$5:$H$488 = 'GHG emissions calculations'!$H3014),
                    0),
              MATCH('GHG emissions calculations'!R$6, 'Emission Factors'!$E$5:$R$5, 0)) &lt;&gt; "",
        INDEX('Emission Factors'!$E$5:$R$488,
              MATCH(1,
                    ('Emission Factors'!$E$5:$E$488 = 'GHG emissions calculations'!$F3014) *
                    ('Emission Factors'!$H$5:$H$488 = 'GHG emissions calculations'!$H3014),
                    0),
              MATCH('GHG emissions calculations'!R$6, 'Emission Factors'!$E$5:$R$5, 0)),
        ""),
    "")</f>
        <v/>
      </c>
      <c r="S3014" s="312">
        <f t="shared" si="5"/>
        <v>0</v>
      </c>
      <c r="T3014" s="23"/>
    </row>
    <row r="3015" ht="15.75" customHeight="1" outlineLevel="2">
      <c r="A3015" s="23"/>
      <c r="B3015" s="71"/>
      <c r="C3015" s="71"/>
      <c r="D3015" s="71"/>
      <c r="E3015" s="314"/>
      <c r="F3015" s="316" t="str">
        <f>Lists!BB121</f>
        <v>Tablet, classic - Middle East</v>
      </c>
      <c r="G3015" s="311" t="str">
        <f t="array" ref="G3015">XLOOKUP(1,('Emission Factors'!$E$5:$E$488='GHG emissions calculations'!$F3015)*('Emission Factors'!$H$5:$H$488='GHG emissions calculations'!$H3015),INDEX('Emission Factors'!$E$5:$T$488,0,MATCH('GHG emissions calculations'!G$2670,'Emission Factors'!$E$5:$T$5,0)),"",0)</f>
        <v/>
      </c>
      <c r="H3015" s="316" t="s">
        <v>237</v>
      </c>
      <c r="I3015" s="312" t="str">
        <f>IF(
    SUMIFS('Import data'!$L$25:$L$80,
           'Import data'!$J$25:$J$80, F3015,
           'Import data'!$G$25:$G$80, 'GHG emissions calculations'!$H3015,
           'Import data'!$I$25:$I$80,$E$2672) &lt;&gt; 0,
    SUMIFS('Import data'!$L$25:$L$80,
           'Import data'!$J$25:$J$80, F3015,
           'Import data'!$G$25:$G$80, 'GHG emissions calculations'!$H3015,
           'Import data'!$I$25:$I$80,$E$2672),
    ""
)</f>
        <v/>
      </c>
      <c r="J3015" s="311" t="str">
        <f t="array" ref="J3015">IF(
    XLOOKUP(F3015, 'Import data'!$J$26:$J$47, 'Import data'!$M$26:$M$47, "", 0) = "Please add the region-specific supplier emission factor or choose a different region available in the IAEG database.",
    "",
    XLOOKUP(F3015, 'Import data'!$J$26:$J$47, 'Import data'!$M$26:$M$47, "", 0)
)</f>
        <v/>
      </c>
      <c r="K3015" s="311" t="str">
        <f t="array" ref="K3015">IFERROR(
    XLOOKUP(F3015,
            _xlws.FILTER('Supplier Emission'!$G$55:$G$79,
                   ('Supplier Emission'!$D$55:$D$79=H3015) * ('Supplier Emission'!$F$55:$F$79=$E$2898)),
            _xlws.FILTER('Supplier Emission'!$I$55:$I$79,
                   ('Supplier Emission'!$D$55:$D$79=H3015) * ('Supplier Emission'!$F$55:$F$79=$E$2898)),
            ""),
    "")</f>
        <v/>
      </c>
      <c r="L3015" s="311" t="str">
        <f t="array" ref="L3015">IFERROR(
    XLOOKUP(F3015,
            _xlws.FILTER('Supplier Emission'!$G$55:$G$79,
                   ('Supplier Emission'!$D$55:$D$79=H3015) * ('Supplier Emission'!$F$55:$F$79=$E$2898)),
            _xlws.FILTER('Supplier Emission'!$J$55:$J$79,
                   ('Supplier Emission'!$D$55:$D$79=H3015) * ('Supplier Emission'!$F$55:$F$79=$E$2898)),
            ""),
    "")</f>
        <v/>
      </c>
      <c r="M3015" s="311" t="str">
        <f t="array" ref="M3015">IFERROR(
    XLOOKUP(F3015,
            _xlws.FILTER('Supplier Emission'!$G$55:$G$79,
                   ('Supplier Emission'!$D$55:$D$79=H3015) * ('Supplier Emission'!$F$55:$F$79=$E$2898)),
            _xlws.FILTER('Supplier Emission'!$M$55:$M$79,
                   ('Supplier Emission'!$D$55:$D$79=H3015) * ('Supplier Emission'!$F$55:$F$79=$E$2898)),
            ""),
    "")</f>
        <v/>
      </c>
      <c r="N3015" s="311" t="str">
        <f t="array" ref="N3015">IFERROR(
    XLOOKUP(F3015,
            _xlws.FILTER('Supplier Emission'!$G$55:$G$79,
                   ('Supplier Emission'!$D$55:$D$79=H3015) * ('Supplier Emission'!$F$55:$F$79=$E$2898)),
            _xlws.FILTER('Supplier Emission'!$H$55:$H$79,
                   ('Supplier Emission'!$D$55:$D$79=H3015) * ('Supplier Emission'!$F$55:$F$79=$E$2898)),
            ""),
    "")</f>
        <v/>
      </c>
      <c r="O3015" s="311" t="str">
        <f t="array" ref="O3015">XLOOKUP(1,('Emission Factors'!$E$5:$E$488='GHG emissions calculations'!$F3015)*('Emission Factors'!$H$5:$H$488='GHG emissions calculations'!$H3015),INDEX('Emission Factors'!$E$5:$T$488,0,MATCH('GHG emissions calculations'!O$6,'Emission Factors'!$E$5:$T$5,0)),"",0)</f>
        <v/>
      </c>
      <c r="P3015" s="313" t="str">
        <f t="array" ref="P3015">IFERROR(
    INDEX('Emission Factors'!$E$5:$P$488,
          MATCH(1,
                ('Emission Factors'!$E$5:$E$488 = 'GHG emissions calculations'!$F3015) *
                ('Emission Factors'!$H$5:$H$488 = 'GHG emissions calculations'!$H3015),
                0),
          MATCH('GHG emissions calculations'!P$6,'Emission Factors'!$E$5:$P$5,0)),
    "")</f>
        <v/>
      </c>
      <c r="Q3015" s="311" t="str">
        <f t="array" ref="Q3015">IFERROR(
    IF(
        INDEX('Emission Factors'!$E$5:$P$488,
              MATCH(1,
                    ('Emission Factors'!$E$5:$E$488 = 'GHG emissions calculations'!$F3015) *
                    ('Emission Factors'!$H$5:$H$488 = 'GHG emissions calculations'!$H3015),
                    0),
              MATCH('GHG emissions calculations'!Q$6, 'Emission Factors'!$E$5:$P$5, 0)) &lt;&gt; "",
        INDEX('Emission Factors'!$E$5:$P$488,
              MATCH(1,
                    ('Emission Factors'!$E$5:$E$488 = 'GHG emissions calculations'!$F3015) *
                    ('Emission Factors'!$H$5:$H$488 = 'GHG emissions calculations'!$H3015),
                    0),
              MATCH('GHG emissions calculations'!Q$6, 'Emission Factors'!$E$5:$P$5, 0)),
        ""),
    "")</f>
        <v/>
      </c>
      <c r="R3015" s="311" t="str">
        <f t="array" ref="R3015">IFERROR(
    IF(
        INDEX('Emission Factors'!$E$5:$R$488,
              MATCH(1,
                    ('Emission Factors'!$E$5:$E$488 = 'GHG emissions calculations'!$F3015) *
                    ('Emission Factors'!$H$5:$H$488 = 'GHG emissions calculations'!$H3015),
                    0),
              MATCH('GHG emissions calculations'!R$6, 'Emission Factors'!$E$5:$R$5, 0)) &lt;&gt; "",
        INDEX('Emission Factors'!$E$5:$R$488,
              MATCH(1,
                    ('Emission Factors'!$E$5:$E$488 = 'GHG emissions calculations'!$F3015) *
                    ('Emission Factors'!$H$5:$H$488 = 'GHG emissions calculations'!$H3015),
                    0),
              MATCH('GHG emissions calculations'!R$6, 'Emission Factors'!$E$5:$R$5, 0)),
        ""),
    "")</f>
        <v/>
      </c>
      <c r="S3015" s="312">
        <f t="shared" si="5"/>
        <v>0</v>
      </c>
      <c r="T3015" s="23"/>
    </row>
    <row r="3016" ht="15.75" customHeight="1" outlineLevel="2">
      <c r="A3016" s="23"/>
      <c r="B3016" s="71"/>
      <c r="C3016" s="71"/>
      <c r="D3016" s="71"/>
      <c r="E3016" s="314"/>
      <c r="F3016" s="316" t="str">
        <f>Lists!BB120</f>
        <v>Tablet, classic - Oceania</v>
      </c>
      <c r="G3016" s="311" t="str">
        <f t="array" ref="G3016">XLOOKUP(1,('Emission Factors'!$E$5:$E$488='GHG emissions calculations'!$F3016)*('Emission Factors'!$H$5:$H$488='GHG emissions calculations'!$H3016),INDEX('Emission Factors'!$E$5:$T$488,0,MATCH('GHG emissions calculations'!G$2670,'Emission Factors'!$E$5:$T$5,0)),"",0)</f>
        <v/>
      </c>
      <c r="H3016" s="316" t="s">
        <v>237</v>
      </c>
      <c r="I3016" s="312" t="str">
        <f>IF(
    SUMIFS('Import data'!$L$25:$L$80,
           'Import data'!$J$25:$J$80, F3016,
           'Import data'!$G$25:$G$80, 'GHG emissions calculations'!$H3016,
           'Import data'!$I$25:$I$80,$E$2672) &lt;&gt; 0,
    SUMIFS('Import data'!$L$25:$L$80,
           'Import data'!$J$25:$J$80, F3016,
           'Import data'!$G$25:$G$80, 'GHG emissions calculations'!$H3016,
           'Import data'!$I$25:$I$80,$E$2672),
    ""
)</f>
        <v/>
      </c>
      <c r="J3016" s="311" t="str">
        <f t="array" ref="J3016">IF(
    XLOOKUP(F3016, 'Import data'!$J$26:$J$47, 'Import data'!$M$26:$M$47, "", 0) = "Please add the region-specific supplier emission factor or choose a different region available in the IAEG database.",
    "",
    XLOOKUP(F3016, 'Import data'!$J$26:$J$47, 'Import data'!$M$26:$M$47, "", 0)
)</f>
        <v/>
      </c>
      <c r="K3016" s="311" t="str">
        <f t="array" ref="K3016">IFERROR(
    XLOOKUP(F3016,
            _xlws.FILTER('Supplier Emission'!$G$55:$G$79,
                   ('Supplier Emission'!$D$55:$D$79=H3016) * ('Supplier Emission'!$F$55:$F$79=$E$2898)),
            _xlws.FILTER('Supplier Emission'!$I$55:$I$79,
                   ('Supplier Emission'!$D$55:$D$79=H3016) * ('Supplier Emission'!$F$55:$F$79=$E$2898)),
            ""),
    "")</f>
        <v/>
      </c>
      <c r="L3016" s="311" t="str">
        <f t="array" ref="L3016">IFERROR(
    XLOOKUP(F3016,
            _xlws.FILTER('Supplier Emission'!$G$55:$G$79,
                   ('Supplier Emission'!$D$55:$D$79=H3016) * ('Supplier Emission'!$F$55:$F$79=$E$2898)),
            _xlws.FILTER('Supplier Emission'!$J$55:$J$79,
                   ('Supplier Emission'!$D$55:$D$79=H3016) * ('Supplier Emission'!$F$55:$F$79=$E$2898)),
            ""),
    "")</f>
        <v/>
      </c>
      <c r="M3016" s="311" t="str">
        <f t="array" ref="M3016">IFERROR(
    XLOOKUP(F3016,
            _xlws.FILTER('Supplier Emission'!$G$55:$G$79,
                   ('Supplier Emission'!$D$55:$D$79=H3016) * ('Supplier Emission'!$F$55:$F$79=$E$2898)),
            _xlws.FILTER('Supplier Emission'!$M$55:$M$79,
                   ('Supplier Emission'!$D$55:$D$79=H3016) * ('Supplier Emission'!$F$55:$F$79=$E$2898)),
            ""),
    "")</f>
        <v/>
      </c>
      <c r="N3016" s="311" t="str">
        <f t="array" ref="N3016">IFERROR(
    XLOOKUP(F3016,
            _xlws.FILTER('Supplier Emission'!$G$55:$G$79,
                   ('Supplier Emission'!$D$55:$D$79=H3016) * ('Supplier Emission'!$F$55:$F$79=$E$2898)),
            _xlws.FILTER('Supplier Emission'!$H$55:$H$79,
                   ('Supplier Emission'!$D$55:$D$79=H3016) * ('Supplier Emission'!$F$55:$F$79=$E$2898)),
            ""),
    "")</f>
        <v/>
      </c>
      <c r="O3016" s="311" t="str">
        <f t="array" ref="O3016">XLOOKUP(1,('Emission Factors'!$E$5:$E$488='GHG emissions calculations'!$F3016)*('Emission Factors'!$H$5:$H$488='GHG emissions calculations'!$H3016),INDEX('Emission Factors'!$E$5:$T$488,0,MATCH('GHG emissions calculations'!O$6,'Emission Factors'!$E$5:$T$5,0)),"",0)</f>
        <v/>
      </c>
      <c r="P3016" s="313" t="str">
        <f t="array" ref="P3016">IFERROR(
    INDEX('Emission Factors'!$E$5:$P$488,
          MATCH(1,
                ('Emission Factors'!$E$5:$E$488 = 'GHG emissions calculations'!$F3016) *
                ('Emission Factors'!$H$5:$H$488 = 'GHG emissions calculations'!$H3016),
                0),
          MATCH('GHG emissions calculations'!P$6,'Emission Factors'!$E$5:$P$5,0)),
    "")</f>
        <v/>
      </c>
      <c r="Q3016" s="311" t="str">
        <f t="array" ref="Q3016">IFERROR(
    IF(
        INDEX('Emission Factors'!$E$5:$P$488,
              MATCH(1,
                    ('Emission Factors'!$E$5:$E$488 = 'GHG emissions calculations'!$F3016) *
                    ('Emission Factors'!$H$5:$H$488 = 'GHG emissions calculations'!$H3016),
                    0),
              MATCH('GHG emissions calculations'!Q$6, 'Emission Factors'!$E$5:$P$5, 0)) &lt;&gt; "",
        INDEX('Emission Factors'!$E$5:$P$488,
              MATCH(1,
                    ('Emission Factors'!$E$5:$E$488 = 'GHG emissions calculations'!$F3016) *
                    ('Emission Factors'!$H$5:$H$488 = 'GHG emissions calculations'!$H3016),
                    0),
              MATCH('GHG emissions calculations'!Q$6, 'Emission Factors'!$E$5:$P$5, 0)),
        ""),
    "")</f>
        <v/>
      </c>
      <c r="R3016" s="311" t="str">
        <f t="array" ref="R3016">IFERROR(
    IF(
        INDEX('Emission Factors'!$E$5:$R$488,
              MATCH(1,
                    ('Emission Factors'!$E$5:$E$488 = 'GHG emissions calculations'!$F3016) *
                    ('Emission Factors'!$H$5:$H$488 = 'GHG emissions calculations'!$H3016),
                    0),
              MATCH('GHG emissions calculations'!R$6, 'Emission Factors'!$E$5:$R$5, 0)) &lt;&gt; "",
        INDEX('Emission Factors'!$E$5:$R$488,
              MATCH(1,
                    ('Emission Factors'!$E$5:$E$488 = 'GHG emissions calculations'!$F3016) *
                    ('Emission Factors'!$H$5:$H$488 = 'GHG emissions calculations'!$H3016),
                    0),
              MATCH('GHG emissions calculations'!R$6, 'Emission Factors'!$E$5:$R$5, 0)),
        ""),
    "")</f>
        <v/>
      </c>
      <c r="S3016" s="312">
        <f t="shared" si="5"/>
        <v>0</v>
      </c>
      <c r="T3016" s="23"/>
    </row>
    <row r="3017" ht="15.75" customHeight="1" outlineLevel="2">
      <c r="A3017" s="23"/>
      <c r="B3017" s="71"/>
      <c r="C3017" s="71"/>
      <c r="D3017" s="71"/>
      <c r="E3017" s="314"/>
      <c r="F3017" s="316" t="str">
        <f>Lists!BB125</f>
        <v>Video projector - Africa</v>
      </c>
      <c r="G3017" s="311" t="str">
        <f t="array" ref="G3017">XLOOKUP(1,('Emission Factors'!$E$5:$E$488='GHG emissions calculations'!$F3017)*('Emission Factors'!$H$5:$H$488='GHG emissions calculations'!$H3017),INDEX('Emission Factors'!$E$5:$T$488,0,MATCH('GHG emissions calculations'!G$2670,'Emission Factors'!$E$5:$T$5,0)),"",0)</f>
        <v/>
      </c>
      <c r="H3017" s="316" t="s">
        <v>237</v>
      </c>
      <c r="I3017" s="312" t="str">
        <f>IF(
    SUMIFS('Import data'!$L$25:$L$80,
           'Import data'!$J$25:$J$80, F3017,
           'Import data'!$G$25:$G$80, 'GHG emissions calculations'!$H3017,
           'Import data'!$I$25:$I$80,$E$2672) &lt;&gt; 0,
    SUMIFS('Import data'!$L$25:$L$80,
           'Import data'!$J$25:$J$80, F3017,
           'Import data'!$G$25:$G$80, 'GHG emissions calculations'!$H3017,
           'Import data'!$I$25:$I$80,$E$2672),
    ""
)</f>
        <v/>
      </c>
      <c r="J3017" s="311" t="str">
        <f t="array" ref="J3017">IF(
    XLOOKUP(F3017, 'Import data'!$J$26:$J$47, 'Import data'!$M$26:$M$47, "", 0) = "Please add the region-specific supplier emission factor or choose a different region available in the IAEG database.",
    "",
    XLOOKUP(F3017, 'Import data'!$J$26:$J$47, 'Import data'!$M$26:$M$47, "", 0)
)</f>
        <v/>
      </c>
      <c r="K3017" s="311" t="str">
        <f t="array" ref="K3017">IFERROR(
    XLOOKUP(F3017,
            _xlws.FILTER('Supplier Emission'!$G$55:$G$79,
                   ('Supplier Emission'!$D$55:$D$79=H3017) * ('Supplier Emission'!$F$55:$F$79=$E$2898)),
            _xlws.FILTER('Supplier Emission'!$I$55:$I$79,
                   ('Supplier Emission'!$D$55:$D$79=H3017) * ('Supplier Emission'!$F$55:$F$79=$E$2898)),
            ""),
    "")</f>
        <v/>
      </c>
      <c r="L3017" s="311" t="str">
        <f t="array" ref="L3017">IFERROR(
    XLOOKUP(F3017,
            _xlws.FILTER('Supplier Emission'!$G$55:$G$79,
                   ('Supplier Emission'!$D$55:$D$79=H3017) * ('Supplier Emission'!$F$55:$F$79=$E$2898)),
            _xlws.FILTER('Supplier Emission'!$J$55:$J$79,
                   ('Supplier Emission'!$D$55:$D$79=H3017) * ('Supplier Emission'!$F$55:$F$79=$E$2898)),
            ""),
    "")</f>
        <v/>
      </c>
      <c r="M3017" s="311" t="str">
        <f t="array" ref="M3017">IFERROR(
    XLOOKUP(F3017,
            _xlws.FILTER('Supplier Emission'!$G$55:$G$79,
                   ('Supplier Emission'!$D$55:$D$79=H3017) * ('Supplier Emission'!$F$55:$F$79=$E$2898)),
            _xlws.FILTER('Supplier Emission'!$M$55:$M$79,
                   ('Supplier Emission'!$D$55:$D$79=H3017) * ('Supplier Emission'!$F$55:$F$79=$E$2898)),
            ""),
    "")</f>
        <v/>
      </c>
      <c r="N3017" s="311" t="str">
        <f t="array" ref="N3017">IFERROR(
    XLOOKUP(F3017,
            _xlws.FILTER('Supplier Emission'!$G$55:$G$79,
                   ('Supplier Emission'!$D$55:$D$79=H3017) * ('Supplier Emission'!$F$55:$F$79=$E$2898)),
            _xlws.FILTER('Supplier Emission'!$H$55:$H$79,
                   ('Supplier Emission'!$D$55:$D$79=H3017) * ('Supplier Emission'!$F$55:$F$79=$E$2898)),
            ""),
    "")</f>
        <v/>
      </c>
      <c r="O3017" s="311" t="str">
        <f t="array" ref="O3017">XLOOKUP(1,('Emission Factors'!$E$5:$E$488='GHG emissions calculations'!$F3017)*('Emission Factors'!$H$5:$H$488='GHG emissions calculations'!$H3017),INDEX('Emission Factors'!$E$5:$T$488,0,MATCH('GHG emissions calculations'!O$6,'Emission Factors'!$E$5:$T$5,0)),"",0)</f>
        <v/>
      </c>
      <c r="P3017" s="313" t="str">
        <f t="array" ref="P3017">IFERROR(
    INDEX('Emission Factors'!$E$5:$P$488,
          MATCH(1,
                ('Emission Factors'!$E$5:$E$488 = 'GHG emissions calculations'!$F3017) *
                ('Emission Factors'!$H$5:$H$488 = 'GHG emissions calculations'!$H3017),
                0),
          MATCH('GHG emissions calculations'!P$6,'Emission Factors'!$E$5:$P$5,0)),
    "")</f>
        <v/>
      </c>
      <c r="Q3017" s="311" t="str">
        <f t="array" ref="Q3017">IFERROR(
    IF(
        INDEX('Emission Factors'!$E$5:$P$488,
              MATCH(1,
                    ('Emission Factors'!$E$5:$E$488 = 'GHG emissions calculations'!$F3017) *
                    ('Emission Factors'!$H$5:$H$488 = 'GHG emissions calculations'!$H3017),
                    0),
              MATCH('GHG emissions calculations'!Q$6, 'Emission Factors'!$E$5:$P$5, 0)) &lt;&gt; "",
        INDEX('Emission Factors'!$E$5:$P$488,
              MATCH(1,
                    ('Emission Factors'!$E$5:$E$488 = 'GHG emissions calculations'!$F3017) *
                    ('Emission Factors'!$H$5:$H$488 = 'GHG emissions calculations'!$H3017),
                    0),
              MATCH('GHG emissions calculations'!Q$6, 'Emission Factors'!$E$5:$P$5, 0)),
        ""),
    "")</f>
        <v/>
      </c>
      <c r="R3017" s="311" t="str">
        <f t="array" ref="R3017">IFERROR(
    IF(
        INDEX('Emission Factors'!$E$5:$R$488,
              MATCH(1,
                    ('Emission Factors'!$E$5:$E$488 = 'GHG emissions calculations'!$F3017) *
                    ('Emission Factors'!$H$5:$H$488 = 'GHG emissions calculations'!$H3017),
                    0),
              MATCH('GHG emissions calculations'!R$6, 'Emission Factors'!$E$5:$R$5, 0)) &lt;&gt; "",
        INDEX('Emission Factors'!$E$5:$R$488,
              MATCH(1,
                    ('Emission Factors'!$E$5:$E$488 = 'GHG emissions calculations'!$F3017) *
                    ('Emission Factors'!$H$5:$H$488 = 'GHG emissions calculations'!$H3017),
                    0),
              MATCH('GHG emissions calculations'!R$6, 'Emission Factors'!$E$5:$R$5, 0)),
        ""),
    "")</f>
        <v/>
      </c>
      <c r="S3017" s="312">
        <f t="shared" si="5"/>
        <v>0</v>
      </c>
      <c r="T3017" s="23"/>
    </row>
    <row r="3018" ht="15.75" customHeight="1" outlineLevel="2">
      <c r="A3018" s="23"/>
      <c r="B3018" s="71"/>
      <c r="C3018" s="71"/>
      <c r="D3018" s="71"/>
      <c r="E3018" s="314"/>
      <c r="F3018" s="316" t="str">
        <f>Lists!BB123</f>
        <v>Video projector - America</v>
      </c>
      <c r="G3018" s="311" t="str">
        <f t="array" ref="G3018">XLOOKUP(1,('Emission Factors'!$E$5:$E$488='GHG emissions calculations'!$F3018)*('Emission Factors'!$H$5:$H$488='GHG emissions calculations'!$H3018),INDEX('Emission Factors'!$E$5:$T$488,0,MATCH('GHG emissions calculations'!G$2670,'Emission Factors'!$E$5:$T$5,0)),"",0)</f>
        <v/>
      </c>
      <c r="H3018" s="316" t="s">
        <v>237</v>
      </c>
      <c r="I3018" s="312" t="str">
        <f>IF(
    SUMIFS('Import data'!$L$25:$L$80,
           'Import data'!$J$25:$J$80, F3018,
           'Import data'!$G$25:$G$80, 'GHG emissions calculations'!$H3018,
           'Import data'!$I$25:$I$80,$E$2672) &lt;&gt; 0,
    SUMIFS('Import data'!$L$25:$L$80,
           'Import data'!$J$25:$J$80, F3018,
           'Import data'!$G$25:$G$80, 'GHG emissions calculations'!$H3018,
           'Import data'!$I$25:$I$80,$E$2672),
    ""
)</f>
        <v/>
      </c>
      <c r="J3018" s="311" t="str">
        <f t="array" ref="J3018">IF(
    XLOOKUP(F3018, 'Import data'!$J$26:$J$47, 'Import data'!$M$26:$M$47, "", 0) = "Please add the region-specific supplier emission factor or choose a different region available in the IAEG database.",
    "",
    XLOOKUP(F3018, 'Import data'!$J$26:$J$47, 'Import data'!$M$26:$M$47, "", 0)
)</f>
        <v/>
      </c>
      <c r="K3018" s="311" t="str">
        <f t="array" ref="K3018">IFERROR(
    XLOOKUP(F3018,
            _xlws.FILTER('Supplier Emission'!$G$55:$G$79,
                   ('Supplier Emission'!$D$55:$D$79=H3018) * ('Supplier Emission'!$F$55:$F$79=$E$2898)),
            _xlws.FILTER('Supplier Emission'!$I$55:$I$79,
                   ('Supplier Emission'!$D$55:$D$79=H3018) * ('Supplier Emission'!$F$55:$F$79=$E$2898)),
            ""),
    "")</f>
        <v/>
      </c>
      <c r="L3018" s="311" t="str">
        <f t="array" ref="L3018">IFERROR(
    XLOOKUP(F3018,
            _xlws.FILTER('Supplier Emission'!$G$55:$G$79,
                   ('Supplier Emission'!$D$55:$D$79=H3018) * ('Supplier Emission'!$F$55:$F$79=$E$2898)),
            _xlws.FILTER('Supplier Emission'!$J$55:$J$79,
                   ('Supplier Emission'!$D$55:$D$79=H3018) * ('Supplier Emission'!$F$55:$F$79=$E$2898)),
            ""),
    "")</f>
        <v/>
      </c>
      <c r="M3018" s="311" t="str">
        <f t="array" ref="M3018">IFERROR(
    XLOOKUP(F3018,
            _xlws.FILTER('Supplier Emission'!$G$55:$G$79,
                   ('Supplier Emission'!$D$55:$D$79=H3018) * ('Supplier Emission'!$F$55:$F$79=$E$2898)),
            _xlws.FILTER('Supplier Emission'!$M$55:$M$79,
                   ('Supplier Emission'!$D$55:$D$79=H3018) * ('Supplier Emission'!$F$55:$F$79=$E$2898)),
            ""),
    "")</f>
        <v/>
      </c>
      <c r="N3018" s="311" t="str">
        <f t="array" ref="N3018">IFERROR(
    XLOOKUP(F3018,
            _xlws.FILTER('Supplier Emission'!$G$55:$G$79,
                   ('Supplier Emission'!$D$55:$D$79=H3018) * ('Supplier Emission'!$F$55:$F$79=$E$2898)),
            _xlws.FILTER('Supplier Emission'!$H$55:$H$79,
                   ('Supplier Emission'!$D$55:$D$79=H3018) * ('Supplier Emission'!$F$55:$F$79=$E$2898)),
            ""),
    "")</f>
        <v/>
      </c>
      <c r="O3018" s="311" t="str">
        <f t="array" ref="O3018">XLOOKUP(1,('Emission Factors'!$E$5:$E$488='GHG emissions calculations'!$F3018)*('Emission Factors'!$H$5:$H$488='GHG emissions calculations'!$H3018),INDEX('Emission Factors'!$E$5:$T$488,0,MATCH('GHG emissions calculations'!O$6,'Emission Factors'!$E$5:$T$5,0)),"",0)</f>
        <v/>
      </c>
      <c r="P3018" s="313" t="str">
        <f t="array" ref="P3018">IFERROR(
    INDEX('Emission Factors'!$E$5:$P$488,
          MATCH(1,
                ('Emission Factors'!$E$5:$E$488 = 'GHG emissions calculations'!$F3018) *
                ('Emission Factors'!$H$5:$H$488 = 'GHG emissions calculations'!$H3018),
                0),
          MATCH('GHG emissions calculations'!P$6,'Emission Factors'!$E$5:$P$5,0)),
    "")</f>
        <v/>
      </c>
      <c r="Q3018" s="311" t="str">
        <f t="array" ref="Q3018">IFERROR(
    IF(
        INDEX('Emission Factors'!$E$5:$P$488,
              MATCH(1,
                    ('Emission Factors'!$E$5:$E$488 = 'GHG emissions calculations'!$F3018) *
                    ('Emission Factors'!$H$5:$H$488 = 'GHG emissions calculations'!$H3018),
                    0),
              MATCH('GHG emissions calculations'!Q$6, 'Emission Factors'!$E$5:$P$5, 0)) &lt;&gt; "",
        INDEX('Emission Factors'!$E$5:$P$488,
              MATCH(1,
                    ('Emission Factors'!$E$5:$E$488 = 'GHG emissions calculations'!$F3018) *
                    ('Emission Factors'!$H$5:$H$488 = 'GHG emissions calculations'!$H3018),
                    0),
              MATCH('GHG emissions calculations'!Q$6, 'Emission Factors'!$E$5:$P$5, 0)),
        ""),
    "")</f>
        <v/>
      </c>
      <c r="R3018" s="311" t="str">
        <f t="array" ref="R3018">IFERROR(
    IF(
        INDEX('Emission Factors'!$E$5:$R$488,
              MATCH(1,
                    ('Emission Factors'!$E$5:$E$488 = 'GHG emissions calculations'!$F3018) *
                    ('Emission Factors'!$H$5:$H$488 = 'GHG emissions calculations'!$H3018),
                    0),
              MATCH('GHG emissions calculations'!R$6, 'Emission Factors'!$E$5:$R$5, 0)) &lt;&gt; "",
        INDEX('Emission Factors'!$E$5:$R$488,
              MATCH(1,
                    ('Emission Factors'!$E$5:$E$488 = 'GHG emissions calculations'!$F3018) *
                    ('Emission Factors'!$H$5:$H$488 = 'GHG emissions calculations'!$H3018),
                    0),
              MATCH('GHG emissions calculations'!R$6, 'Emission Factors'!$E$5:$R$5, 0)),
        ""),
    "")</f>
        <v/>
      </c>
      <c r="S3018" s="312">
        <f t="shared" si="5"/>
        <v>0</v>
      </c>
      <c r="T3018" s="23"/>
    </row>
    <row r="3019" ht="15.75" customHeight="1" outlineLevel="2">
      <c r="A3019" s="23"/>
      <c r="B3019" s="71"/>
      <c r="C3019" s="71"/>
      <c r="D3019" s="71"/>
      <c r="E3019" s="314"/>
      <c r="F3019" s="316" t="str">
        <f>Lists!BB126</f>
        <v>Video projector - Asia</v>
      </c>
      <c r="G3019" s="311" t="str">
        <f t="array" ref="G3019">XLOOKUP(1,('Emission Factors'!$E$5:$E$488='GHG emissions calculations'!$F3019)*('Emission Factors'!$H$5:$H$488='GHG emissions calculations'!$H3019),INDEX('Emission Factors'!$E$5:$T$488,0,MATCH('GHG emissions calculations'!G$2670,'Emission Factors'!$E$5:$T$5,0)),"",0)</f>
        <v/>
      </c>
      <c r="H3019" s="316" t="s">
        <v>237</v>
      </c>
      <c r="I3019" s="312" t="str">
        <f>IF(
    SUMIFS('Import data'!$L$25:$L$80,
           'Import data'!$J$25:$J$80, F3019,
           'Import data'!$G$25:$G$80, 'GHG emissions calculations'!$H3019,
           'Import data'!$I$25:$I$80,$E$2672) &lt;&gt; 0,
    SUMIFS('Import data'!$L$25:$L$80,
           'Import data'!$J$25:$J$80, F3019,
           'Import data'!$G$25:$G$80, 'GHG emissions calculations'!$H3019,
           'Import data'!$I$25:$I$80,$E$2672),
    ""
)</f>
        <v/>
      </c>
      <c r="J3019" s="311" t="str">
        <f t="array" ref="J3019">IF(
    XLOOKUP(F3019, 'Import data'!$J$26:$J$47, 'Import data'!$M$26:$M$47, "", 0) = "Please add the region-specific supplier emission factor or choose a different region available in the IAEG database.",
    "",
    XLOOKUP(F3019, 'Import data'!$J$26:$J$47, 'Import data'!$M$26:$M$47, "", 0)
)</f>
        <v/>
      </c>
      <c r="K3019" s="311" t="str">
        <f t="array" ref="K3019">IFERROR(
    XLOOKUP(F3019,
            _xlws.FILTER('Supplier Emission'!$G$55:$G$79,
                   ('Supplier Emission'!$D$55:$D$79=H3019) * ('Supplier Emission'!$F$55:$F$79=$E$2898)),
            _xlws.FILTER('Supplier Emission'!$I$55:$I$79,
                   ('Supplier Emission'!$D$55:$D$79=H3019) * ('Supplier Emission'!$F$55:$F$79=$E$2898)),
            ""),
    "")</f>
        <v/>
      </c>
      <c r="L3019" s="311" t="str">
        <f t="array" ref="L3019">IFERROR(
    XLOOKUP(F3019,
            _xlws.FILTER('Supplier Emission'!$G$55:$G$79,
                   ('Supplier Emission'!$D$55:$D$79=H3019) * ('Supplier Emission'!$F$55:$F$79=$E$2898)),
            _xlws.FILTER('Supplier Emission'!$J$55:$J$79,
                   ('Supplier Emission'!$D$55:$D$79=H3019) * ('Supplier Emission'!$F$55:$F$79=$E$2898)),
            ""),
    "")</f>
        <v/>
      </c>
      <c r="M3019" s="311" t="str">
        <f t="array" ref="M3019">IFERROR(
    XLOOKUP(F3019,
            _xlws.FILTER('Supplier Emission'!$G$55:$G$79,
                   ('Supplier Emission'!$D$55:$D$79=H3019) * ('Supplier Emission'!$F$55:$F$79=$E$2898)),
            _xlws.FILTER('Supplier Emission'!$M$55:$M$79,
                   ('Supplier Emission'!$D$55:$D$79=H3019) * ('Supplier Emission'!$F$55:$F$79=$E$2898)),
            ""),
    "")</f>
        <v/>
      </c>
      <c r="N3019" s="311" t="str">
        <f t="array" ref="N3019">IFERROR(
    XLOOKUP(F3019,
            _xlws.FILTER('Supplier Emission'!$G$55:$G$79,
                   ('Supplier Emission'!$D$55:$D$79=H3019) * ('Supplier Emission'!$F$55:$F$79=$E$2898)),
            _xlws.FILTER('Supplier Emission'!$H$55:$H$79,
                   ('Supplier Emission'!$D$55:$D$79=H3019) * ('Supplier Emission'!$F$55:$F$79=$E$2898)),
            ""),
    "")</f>
        <v/>
      </c>
      <c r="O3019" s="311" t="str">
        <f t="array" ref="O3019">XLOOKUP(1,('Emission Factors'!$E$5:$E$488='GHG emissions calculations'!$F3019)*('Emission Factors'!$H$5:$H$488='GHG emissions calculations'!$H3019),INDEX('Emission Factors'!$E$5:$T$488,0,MATCH('GHG emissions calculations'!O$6,'Emission Factors'!$E$5:$T$5,0)),"",0)</f>
        <v/>
      </c>
      <c r="P3019" s="313" t="str">
        <f t="array" ref="P3019">IFERROR(
    INDEX('Emission Factors'!$E$5:$P$488,
          MATCH(1,
                ('Emission Factors'!$E$5:$E$488 = 'GHG emissions calculations'!$F3019) *
                ('Emission Factors'!$H$5:$H$488 = 'GHG emissions calculations'!$H3019),
                0),
          MATCH('GHG emissions calculations'!P$6,'Emission Factors'!$E$5:$P$5,0)),
    "")</f>
        <v/>
      </c>
      <c r="Q3019" s="311" t="str">
        <f t="array" ref="Q3019">IFERROR(
    IF(
        INDEX('Emission Factors'!$E$5:$P$488,
              MATCH(1,
                    ('Emission Factors'!$E$5:$E$488 = 'GHG emissions calculations'!$F3019) *
                    ('Emission Factors'!$H$5:$H$488 = 'GHG emissions calculations'!$H3019),
                    0),
              MATCH('GHG emissions calculations'!Q$6, 'Emission Factors'!$E$5:$P$5, 0)) &lt;&gt; "",
        INDEX('Emission Factors'!$E$5:$P$488,
              MATCH(1,
                    ('Emission Factors'!$E$5:$E$488 = 'GHG emissions calculations'!$F3019) *
                    ('Emission Factors'!$H$5:$H$488 = 'GHG emissions calculations'!$H3019),
                    0),
              MATCH('GHG emissions calculations'!Q$6, 'Emission Factors'!$E$5:$P$5, 0)),
        ""),
    "")</f>
        <v/>
      </c>
      <c r="R3019" s="311" t="str">
        <f t="array" ref="R3019">IFERROR(
    IF(
        INDEX('Emission Factors'!$E$5:$R$488,
              MATCH(1,
                    ('Emission Factors'!$E$5:$E$488 = 'GHG emissions calculations'!$F3019) *
                    ('Emission Factors'!$H$5:$H$488 = 'GHG emissions calculations'!$H3019),
                    0),
              MATCH('GHG emissions calculations'!R$6, 'Emission Factors'!$E$5:$R$5, 0)) &lt;&gt; "",
        INDEX('Emission Factors'!$E$5:$R$488,
              MATCH(1,
                    ('Emission Factors'!$E$5:$E$488 = 'GHG emissions calculations'!$F3019) *
                    ('Emission Factors'!$H$5:$H$488 = 'GHG emissions calculations'!$H3019),
                    0),
              MATCH('GHG emissions calculations'!R$6, 'Emission Factors'!$E$5:$R$5, 0)),
        ""),
    "")</f>
        <v/>
      </c>
      <c r="S3019" s="312">
        <f t="shared" si="5"/>
        <v>0</v>
      </c>
      <c r="T3019" s="23"/>
    </row>
    <row r="3020" ht="15.75" customHeight="1" outlineLevel="2">
      <c r="A3020" s="23"/>
      <c r="B3020" s="71"/>
      <c r="C3020" s="71"/>
      <c r="D3020" s="71"/>
      <c r="E3020" s="314"/>
      <c r="F3020" s="316" t="str">
        <f>Lists!BB124</f>
        <v>Video projector - Europe</v>
      </c>
      <c r="G3020" s="311">
        <f t="array" ref="G3020">XLOOKUP(1,('Emission Factors'!$E$5:$E$488='GHG emissions calculations'!$F3020)*('Emission Factors'!$H$5:$H$488='GHG emissions calculations'!$H3020),INDEX('Emission Factors'!$E$5:$T$488,0,MATCH('GHG emissions calculations'!G$2670,'Emission Factors'!$E$5:$T$5,0)),"",0)</f>
        <v>3</v>
      </c>
      <c r="H3020" s="316" t="s">
        <v>237</v>
      </c>
      <c r="I3020" s="312" t="str">
        <f>IF(
    SUMIFS('Import data'!$L$25:$L$80,
           'Import data'!$J$25:$J$80, F3020,
           'Import data'!$G$25:$G$80, 'GHG emissions calculations'!$H3020,
           'Import data'!$I$25:$I$80,$E$2672) &lt;&gt; 0,
    SUMIFS('Import data'!$L$25:$L$80,
           'Import data'!$J$25:$J$80, F3020,
           'Import data'!$G$25:$G$80, 'GHG emissions calculations'!$H3020,
           'Import data'!$I$25:$I$80,$E$2672),
    ""
)</f>
        <v/>
      </c>
      <c r="J3020" s="311" t="str">
        <f t="array" ref="J3020">IF(
    XLOOKUP(F3020, 'Import data'!$J$26:$J$47, 'Import data'!$M$26:$M$47, "", 0) = "Please add the region-specific supplier emission factor or choose a different region available in the IAEG database.",
    "",
    XLOOKUP(F3020, 'Import data'!$J$26:$J$47, 'Import data'!$M$26:$M$47, "", 0)
)</f>
        <v/>
      </c>
      <c r="K3020" s="311" t="str">
        <f t="array" ref="K3020">IFERROR(
    XLOOKUP(F3020,
            _xlws.FILTER('Supplier Emission'!$G$55:$G$79,
                   ('Supplier Emission'!$D$55:$D$79=H3020) * ('Supplier Emission'!$F$55:$F$79=$E$2898)),
            _xlws.FILTER('Supplier Emission'!$I$55:$I$79,
                   ('Supplier Emission'!$D$55:$D$79=H3020) * ('Supplier Emission'!$F$55:$F$79=$E$2898)),
            ""),
    "")</f>
        <v/>
      </c>
      <c r="L3020" s="311" t="str">
        <f t="array" ref="L3020">IFERROR(
    XLOOKUP(F3020,
            _xlws.FILTER('Supplier Emission'!$G$55:$G$79,
                   ('Supplier Emission'!$D$55:$D$79=H3020) * ('Supplier Emission'!$F$55:$F$79=$E$2898)),
            _xlws.FILTER('Supplier Emission'!$J$55:$J$79,
                   ('Supplier Emission'!$D$55:$D$79=H3020) * ('Supplier Emission'!$F$55:$F$79=$E$2898)),
            ""),
    "")</f>
        <v/>
      </c>
      <c r="M3020" s="311" t="str">
        <f t="array" ref="M3020">IFERROR(
    XLOOKUP(F3020,
            _xlws.FILTER('Supplier Emission'!$G$55:$G$79,
                   ('Supplier Emission'!$D$55:$D$79=H3020) * ('Supplier Emission'!$F$55:$F$79=$E$2898)),
            _xlws.FILTER('Supplier Emission'!$M$55:$M$79,
                   ('Supplier Emission'!$D$55:$D$79=H3020) * ('Supplier Emission'!$F$55:$F$79=$E$2898)),
            ""),
    "")</f>
        <v/>
      </c>
      <c r="N3020" s="311" t="str">
        <f t="array" ref="N3020">IFERROR(
    XLOOKUP(F3020,
            _xlws.FILTER('Supplier Emission'!$G$55:$G$79,
                   ('Supplier Emission'!$D$55:$D$79=H3020) * ('Supplier Emission'!$F$55:$F$79=$E$2898)),
            _xlws.FILTER('Supplier Emission'!$H$55:$H$79,
                   ('Supplier Emission'!$D$55:$D$79=H3020) * ('Supplier Emission'!$F$55:$F$79=$E$2898)),
            ""),
    "")</f>
        <v/>
      </c>
      <c r="O3020" s="311" t="str">
        <f t="array" ref="O3020">XLOOKUP(1,('Emission Factors'!$E$5:$E$488='GHG emissions calculations'!$F3020)*('Emission Factors'!$H$5:$H$488='GHG emissions calculations'!$H3020),INDEX('Emission Factors'!$E$5:$T$488,0,MATCH('GHG emissions calculations'!O$6,'Emission Factors'!$E$5:$T$5,0)),"",0)</f>
        <v>Vidéo projecteur</v>
      </c>
      <c r="P3020" s="313">
        <f t="array" ref="P3020">IFERROR(
    INDEX('Emission Factors'!$E$5:$P$488,
          MATCH(1,
                ('Emission Factors'!$E$5:$E$488 = 'GHG emissions calculations'!$F3020) *
                ('Emission Factors'!$H$5:$H$488 = 'GHG emissions calculations'!$H3020),
                0),
          MATCH('GHG emissions calculations'!P$6,'Emission Factors'!$E$5:$P$5,0)),
    "")</f>
        <v>145</v>
      </c>
      <c r="Q3020" s="311" t="str">
        <f t="array" ref="Q3020">IFERROR(
    IF(
        INDEX('Emission Factors'!$E$5:$P$488,
              MATCH(1,
                    ('Emission Factors'!$E$5:$E$488 = 'GHG emissions calculations'!$F3020) *
                    ('Emission Factors'!$H$5:$H$488 = 'GHG emissions calculations'!$H3020),
                    0),
              MATCH('GHG emissions calculations'!Q$6, 'Emission Factors'!$E$5:$P$5, 0)) &lt;&gt; "",
        INDEX('Emission Factors'!$E$5:$P$488,
              MATCH(1,
                    ('Emission Factors'!$E$5:$E$488 = 'GHG emissions calculations'!$F3020) *
                    ('Emission Factors'!$H$5:$H$488 = 'GHG emissions calculations'!$H3020),
                    0),
              MATCH('GHG emissions calculations'!Q$6, 'Emission Factors'!$E$5:$P$5, 0)),
        ""),
    "")</f>
        <v>kgCO2e/item</v>
      </c>
      <c r="R3020" s="311" t="str">
        <f t="array" ref="R3020">IFERROR(
    IF(
        INDEX('Emission Factors'!$E$5:$R$488,
              MATCH(1,
                    ('Emission Factors'!$E$5:$E$488 = 'GHG emissions calculations'!$F3020) *
                    ('Emission Factors'!$H$5:$H$488 = 'GHG emissions calculations'!$H3020),
                    0),
              MATCH('GHG emissions calculations'!R$6, 'Emission Factors'!$E$5:$R$5, 0)) &lt;&gt; "",
        INDEX('Emission Factors'!$E$5:$R$488,
              MATCH(1,
                    ('Emission Factors'!$E$5:$E$488 = 'GHG emissions calculations'!$F3020) *
                    ('Emission Factors'!$H$5:$H$488 = 'GHG emissions calculations'!$H3020),
                    0),
              MATCH('GHG emissions calculations'!R$6, 'Emission Factors'!$E$5:$R$5, 0)),
        ""),
    "")</f>
        <v>Europe</v>
      </c>
      <c r="S3020" s="312">
        <f t="shared" si="5"/>
        <v>0</v>
      </c>
      <c r="T3020" s="23"/>
    </row>
    <row r="3021" ht="15.75" customHeight="1" outlineLevel="2">
      <c r="A3021" s="23"/>
      <c r="B3021" s="71"/>
      <c r="C3021" s="71"/>
      <c r="D3021" s="71"/>
      <c r="E3021" s="314"/>
      <c r="F3021" s="316" t="str">
        <f>Lists!BB129</f>
        <v>Video projector - Global or unspecified region</v>
      </c>
      <c r="G3021" s="311" t="str">
        <f t="array" ref="G3021">XLOOKUP(1,('Emission Factors'!$E$5:$E$488='GHG emissions calculations'!$F3021)*('Emission Factors'!$H$5:$H$488='GHG emissions calculations'!$H3021),INDEX('Emission Factors'!$E$5:$T$488,0,MATCH('GHG emissions calculations'!G$2670,'Emission Factors'!$E$5:$T$5,0)),"",0)</f>
        <v/>
      </c>
      <c r="H3021" s="316" t="s">
        <v>237</v>
      </c>
      <c r="I3021" s="312" t="str">
        <f>IF(
    SUMIFS('Import data'!$L$25:$L$80,
           'Import data'!$J$25:$J$80, F3021,
           'Import data'!$G$25:$G$80, 'GHG emissions calculations'!$H3021,
           'Import data'!$I$25:$I$80,$E$2672) &lt;&gt; 0,
    SUMIFS('Import data'!$L$25:$L$80,
           'Import data'!$J$25:$J$80, F3021,
           'Import data'!$G$25:$G$80, 'GHG emissions calculations'!$H3021,
           'Import data'!$I$25:$I$80,$E$2672),
    ""
)</f>
        <v/>
      </c>
      <c r="J3021" s="311" t="str">
        <f t="array" ref="J3021">IF(
    XLOOKUP(F3021, 'Import data'!$J$26:$J$47, 'Import data'!$M$26:$M$47, "", 0) = "Please add the region-specific supplier emission factor or choose a different region available in the IAEG database.",
    "",
    XLOOKUP(F3021, 'Import data'!$J$26:$J$47, 'Import data'!$M$26:$M$47, "", 0)
)</f>
        <v/>
      </c>
      <c r="K3021" s="311" t="str">
        <f t="array" ref="K3021">IFERROR(
    XLOOKUP(F3021,
            _xlws.FILTER('Supplier Emission'!$G$55:$G$79,
                   ('Supplier Emission'!$D$55:$D$79=H3021) * ('Supplier Emission'!$F$55:$F$79=$E$2898)),
            _xlws.FILTER('Supplier Emission'!$I$55:$I$79,
                   ('Supplier Emission'!$D$55:$D$79=H3021) * ('Supplier Emission'!$F$55:$F$79=$E$2898)),
            ""),
    "")</f>
        <v/>
      </c>
      <c r="L3021" s="311" t="str">
        <f t="array" ref="L3021">IFERROR(
    XLOOKUP(F3021,
            _xlws.FILTER('Supplier Emission'!$G$55:$G$79,
                   ('Supplier Emission'!$D$55:$D$79=H3021) * ('Supplier Emission'!$F$55:$F$79=$E$2898)),
            _xlws.FILTER('Supplier Emission'!$J$55:$J$79,
                   ('Supplier Emission'!$D$55:$D$79=H3021) * ('Supplier Emission'!$F$55:$F$79=$E$2898)),
            ""),
    "")</f>
        <v/>
      </c>
      <c r="M3021" s="311" t="str">
        <f t="array" ref="M3021">IFERROR(
    XLOOKUP(F3021,
            _xlws.FILTER('Supplier Emission'!$G$55:$G$79,
                   ('Supplier Emission'!$D$55:$D$79=H3021) * ('Supplier Emission'!$F$55:$F$79=$E$2898)),
            _xlws.FILTER('Supplier Emission'!$M$55:$M$79,
                   ('Supplier Emission'!$D$55:$D$79=H3021) * ('Supplier Emission'!$F$55:$F$79=$E$2898)),
            ""),
    "")</f>
        <v/>
      </c>
      <c r="N3021" s="311" t="str">
        <f t="array" ref="N3021">IFERROR(
    XLOOKUP(F3021,
            _xlws.FILTER('Supplier Emission'!$G$55:$G$79,
                   ('Supplier Emission'!$D$55:$D$79=H3021) * ('Supplier Emission'!$F$55:$F$79=$E$2898)),
            _xlws.FILTER('Supplier Emission'!$H$55:$H$79,
                   ('Supplier Emission'!$D$55:$D$79=H3021) * ('Supplier Emission'!$F$55:$F$79=$E$2898)),
            ""),
    "")</f>
        <v/>
      </c>
      <c r="O3021" s="311" t="str">
        <f t="array" ref="O3021">XLOOKUP(1,('Emission Factors'!$E$5:$E$488='GHG emissions calculations'!$F3021)*('Emission Factors'!$H$5:$H$488='GHG emissions calculations'!$H3021),INDEX('Emission Factors'!$E$5:$T$488,0,MATCH('GHG emissions calculations'!O$6,'Emission Factors'!$E$5:$T$5,0)),"",0)</f>
        <v/>
      </c>
      <c r="P3021" s="313" t="str">
        <f t="array" ref="P3021">IFERROR(
    INDEX('Emission Factors'!$E$5:$P$488,
          MATCH(1,
                ('Emission Factors'!$E$5:$E$488 = 'GHG emissions calculations'!$F3021) *
                ('Emission Factors'!$H$5:$H$488 = 'GHG emissions calculations'!$H3021),
                0),
          MATCH('GHG emissions calculations'!P$6,'Emission Factors'!$E$5:$P$5,0)),
    "")</f>
        <v/>
      </c>
      <c r="Q3021" s="311" t="str">
        <f t="array" ref="Q3021">IFERROR(
    IF(
        INDEX('Emission Factors'!$E$5:$P$488,
              MATCH(1,
                    ('Emission Factors'!$E$5:$E$488 = 'GHG emissions calculations'!$F3021) *
                    ('Emission Factors'!$H$5:$H$488 = 'GHG emissions calculations'!$H3021),
                    0),
              MATCH('GHG emissions calculations'!Q$6, 'Emission Factors'!$E$5:$P$5, 0)) &lt;&gt; "",
        INDEX('Emission Factors'!$E$5:$P$488,
              MATCH(1,
                    ('Emission Factors'!$E$5:$E$488 = 'GHG emissions calculations'!$F3021) *
                    ('Emission Factors'!$H$5:$H$488 = 'GHG emissions calculations'!$H3021),
                    0),
              MATCH('GHG emissions calculations'!Q$6, 'Emission Factors'!$E$5:$P$5, 0)),
        ""),
    "")</f>
        <v/>
      </c>
      <c r="R3021" s="311" t="str">
        <f t="array" ref="R3021">IFERROR(
    IF(
        INDEX('Emission Factors'!$E$5:$R$488,
              MATCH(1,
                    ('Emission Factors'!$E$5:$E$488 = 'GHG emissions calculations'!$F3021) *
                    ('Emission Factors'!$H$5:$H$488 = 'GHG emissions calculations'!$H3021),
                    0),
              MATCH('GHG emissions calculations'!R$6, 'Emission Factors'!$E$5:$R$5, 0)) &lt;&gt; "",
        INDEX('Emission Factors'!$E$5:$R$488,
              MATCH(1,
                    ('Emission Factors'!$E$5:$E$488 = 'GHG emissions calculations'!$F3021) *
                    ('Emission Factors'!$H$5:$H$488 = 'GHG emissions calculations'!$H3021),
                    0),
              MATCH('GHG emissions calculations'!R$6, 'Emission Factors'!$E$5:$R$5, 0)),
        ""),
    "")</f>
        <v/>
      </c>
      <c r="S3021" s="312">
        <f t="shared" si="5"/>
        <v>0</v>
      </c>
      <c r="T3021" s="23"/>
    </row>
    <row r="3022" ht="15.75" customHeight="1" outlineLevel="2">
      <c r="A3022" s="23"/>
      <c r="B3022" s="71"/>
      <c r="C3022" s="71"/>
      <c r="D3022" s="71"/>
      <c r="E3022" s="314"/>
      <c r="F3022" s="316" t="str">
        <f>Lists!BB128</f>
        <v>Video projector - Middle East</v>
      </c>
      <c r="G3022" s="311" t="str">
        <f t="array" ref="G3022">XLOOKUP(1,('Emission Factors'!$E$5:$E$488='GHG emissions calculations'!$F3022)*('Emission Factors'!$H$5:$H$488='GHG emissions calculations'!$H3022),INDEX('Emission Factors'!$E$5:$T$488,0,MATCH('GHG emissions calculations'!G$2670,'Emission Factors'!$E$5:$T$5,0)),"",0)</f>
        <v/>
      </c>
      <c r="H3022" s="316" t="s">
        <v>237</v>
      </c>
      <c r="I3022" s="312" t="str">
        <f>IF(
    SUMIFS('Import data'!$L$25:$L$80,
           'Import data'!$J$25:$J$80, F3022,
           'Import data'!$G$25:$G$80, 'GHG emissions calculations'!$H3022,
           'Import data'!$I$25:$I$80,$E$2672) &lt;&gt; 0,
    SUMIFS('Import data'!$L$25:$L$80,
           'Import data'!$J$25:$J$80, F3022,
           'Import data'!$G$25:$G$80, 'GHG emissions calculations'!$H3022,
           'Import data'!$I$25:$I$80,$E$2672),
    ""
)</f>
        <v/>
      </c>
      <c r="J3022" s="311" t="str">
        <f t="array" ref="J3022">IF(
    XLOOKUP(F3022, 'Import data'!$J$26:$J$47, 'Import data'!$M$26:$M$47, "", 0) = "Please add the region-specific supplier emission factor or choose a different region available in the IAEG database.",
    "",
    XLOOKUP(F3022, 'Import data'!$J$26:$J$47, 'Import data'!$M$26:$M$47, "", 0)
)</f>
        <v/>
      </c>
      <c r="K3022" s="311" t="str">
        <f t="array" ref="K3022">IFERROR(
    XLOOKUP(F3022,
            _xlws.FILTER('Supplier Emission'!$G$55:$G$79,
                   ('Supplier Emission'!$D$55:$D$79=H3022) * ('Supplier Emission'!$F$55:$F$79=$E$2898)),
            _xlws.FILTER('Supplier Emission'!$I$55:$I$79,
                   ('Supplier Emission'!$D$55:$D$79=H3022) * ('Supplier Emission'!$F$55:$F$79=$E$2898)),
            ""),
    "")</f>
        <v/>
      </c>
      <c r="L3022" s="311" t="str">
        <f t="array" ref="L3022">IFERROR(
    XLOOKUP(F3022,
            _xlws.FILTER('Supplier Emission'!$G$55:$G$79,
                   ('Supplier Emission'!$D$55:$D$79=H3022) * ('Supplier Emission'!$F$55:$F$79=$E$2898)),
            _xlws.FILTER('Supplier Emission'!$J$55:$J$79,
                   ('Supplier Emission'!$D$55:$D$79=H3022) * ('Supplier Emission'!$F$55:$F$79=$E$2898)),
            ""),
    "")</f>
        <v/>
      </c>
      <c r="M3022" s="311" t="str">
        <f t="array" ref="M3022">IFERROR(
    XLOOKUP(F3022,
            _xlws.FILTER('Supplier Emission'!$G$55:$G$79,
                   ('Supplier Emission'!$D$55:$D$79=H3022) * ('Supplier Emission'!$F$55:$F$79=$E$2898)),
            _xlws.FILTER('Supplier Emission'!$M$55:$M$79,
                   ('Supplier Emission'!$D$55:$D$79=H3022) * ('Supplier Emission'!$F$55:$F$79=$E$2898)),
            ""),
    "")</f>
        <v/>
      </c>
      <c r="N3022" s="311" t="str">
        <f t="array" ref="N3022">IFERROR(
    XLOOKUP(F3022,
            _xlws.FILTER('Supplier Emission'!$G$55:$G$79,
                   ('Supplier Emission'!$D$55:$D$79=H3022) * ('Supplier Emission'!$F$55:$F$79=$E$2898)),
            _xlws.FILTER('Supplier Emission'!$H$55:$H$79,
                   ('Supplier Emission'!$D$55:$D$79=H3022) * ('Supplier Emission'!$F$55:$F$79=$E$2898)),
            ""),
    "")</f>
        <v/>
      </c>
      <c r="O3022" s="311" t="str">
        <f t="array" ref="O3022">XLOOKUP(1,('Emission Factors'!$E$5:$E$488='GHG emissions calculations'!$F3022)*('Emission Factors'!$H$5:$H$488='GHG emissions calculations'!$H3022),INDEX('Emission Factors'!$E$5:$T$488,0,MATCH('GHG emissions calculations'!O$6,'Emission Factors'!$E$5:$T$5,0)),"",0)</f>
        <v/>
      </c>
      <c r="P3022" s="313" t="str">
        <f t="array" ref="P3022">IFERROR(
    INDEX('Emission Factors'!$E$5:$P$488,
          MATCH(1,
                ('Emission Factors'!$E$5:$E$488 = 'GHG emissions calculations'!$F3022) *
                ('Emission Factors'!$H$5:$H$488 = 'GHG emissions calculations'!$H3022),
                0),
          MATCH('GHG emissions calculations'!P$6,'Emission Factors'!$E$5:$P$5,0)),
    "")</f>
        <v/>
      </c>
      <c r="Q3022" s="311" t="str">
        <f t="array" ref="Q3022">IFERROR(
    IF(
        INDEX('Emission Factors'!$E$5:$P$488,
              MATCH(1,
                    ('Emission Factors'!$E$5:$E$488 = 'GHG emissions calculations'!$F3022) *
                    ('Emission Factors'!$H$5:$H$488 = 'GHG emissions calculations'!$H3022),
                    0),
              MATCH('GHG emissions calculations'!Q$6, 'Emission Factors'!$E$5:$P$5, 0)) &lt;&gt; "",
        INDEX('Emission Factors'!$E$5:$P$488,
              MATCH(1,
                    ('Emission Factors'!$E$5:$E$488 = 'GHG emissions calculations'!$F3022) *
                    ('Emission Factors'!$H$5:$H$488 = 'GHG emissions calculations'!$H3022),
                    0),
              MATCH('GHG emissions calculations'!Q$6, 'Emission Factors'!$E$5:$P$5, 0)),
        ""),
    "")</f>
        <v/>
      </c>
      <c r="R3022" s="311" t="str">
        <f t="array" ref="R3022">IFERROR(
    IF(
        INDEX('Emission Factors'!$E$5:$R$488,
              MATCH(1,
                    ('Emission Factors'!$E$5:$E$488 = 'GHG emissions calculations'!$F3022) *
                    ('Emission Factors'!$H$5:$H$488 = 'GHG emissions calculations'!$H3022),
                    0),
              MATCH('GHG emissions calculations'!R$6, 'Emission Factors'!$E$5:$R$5, 0)) &lt;&gt; "",
        INDEX('Emission Factors'!$E$5:$R$488,
              MATCH(1,
                    ('Emission Factors'!$E$5:$E$488 = 'GHG emissions calculations'!$F3022) *
                    ('Emission Factors'!$H$5:$H$488 = 'GHG emissions calculations'!$H3022),
                    0),
              MATCH('GHG emissions calculations'!R$6, 'Emission Factors'!$E$5:$R$5, 0)),
        ""),
    "")</f>
        <v/>
      </c>
      <c r="S3022" s="312">
        <f t="shared" si="5"/>
        <v>0</v>
      </c>
      <c r="T3022" s="23"/>
    </row>
    <row r="3023" ht="15.75" customHeight="1" outlineLevel="2">
      <c r="A3023" s="23"/>
      <c r="B3023" s="71"/>
      <c r="C3023" s="71"/>
      <c r="D3023" s="71"/>
      <c r="E3023" s="315"/>
      <c r="F3023" s="316" t="str">
        <f>Lists!BB127</f>
        <v>Video projector - Oceania</v>
      </c>
      <c r="G3023" s="311" t="str">
        <f t="array" ref="G3023">XLOOKUP(1,('Emission Factors'!$E$5:$E$488='GHG emissions calculations'!$F3023)*('Emission Factors'!$H$5:$H$488='GHG emissions calculations'!$H3023),INDEX('Emission Factors'!$E$5:$T$488,0,MATCH('GHG emissions calculations'!G$2670,'Emission Factors'!$E$5:$T$5,0)),"",0)</f>
        <v/>
      </c>
      <c r="H3023" s="316" t="s">
        <v>237</v>
      </c>
      <c r="I3023" s="312" t="str">
        <f>IF(
    SUMIFS('Import data'!$L$25:$L$80,
           'Import data'!$J$25:$J$80, F3023,
           'Import data'!$G$25:$G$80, 'GHG emissions calculations'!$H3023,
           'Import data'!$I$25:$I$80,$E$2672) &lt;&gt; 0,
    SUMIFS('Import data'!$L$25:$L$80,
           'Import data'!$J$25:$J$80, F3023,
           'Import data'!$G$25:$G$80, 'GHG emissions calculations'!$H3023,
           'Import data'!$I$25:$I$80,$E$2672),
    ""
)</f>
        <v/>
      </c>
      <c r="J3023" s="311" t="str">
        <f t="array" ref="J3023">IF(
    XLOOKUP(F3023, 'Import data'!$J$26:$J$47, 'Import data'!$M$26:$M$47, "", 0) = "Please add the region-specific supplier emission factor or choose a different region available in the IAEG database.",
    "",
    XLOOKUP(F3023, 'Import data'!$J$26:$J$47, 'Import data'!$M$26:$M$47, "", 0)
)</f>
        <v/>
      </c>
      <c r="K3023" s="311" t="str">
        <f t="array" ref="K3023">IFERROR(
    XLOOKUP(F3023,
            _xlws.FILTER('Supplier Emission'!$G$55:$G$79,
                   ('Supplier Emission'!$D$55:$D$79=H3023) * ('Supplier Emission'!$F$55:$F$79=$E$2898)),
            _xlws.FILTER('Supplier Emission'!$I$55:$I$79,
                   ('Supplier Emission'!$D$55:$D$79=H3023) * ('Supplier Emission'!$F$55:$F$79=$E$2898)),
            ""),
    "")</f>
        <v/>
      </c>
      <c r="L3023" s="311" t="str">
        <f t="array" ref="L3023">IFERROR(
    XLOOKUP(F3023,
            _xlws.FILTER('Supplier Emission'!$G$55:$G$79,
                   ('Supplier Emission'!$D$55:$D$79=H3023) * ('Supplier Emission'!$F$55:$F$79=$E$2898)),
            _xlws.FILTER('Supplier Emission'!$J$55:$J$79,
                   ('Supplier Emission'!$D$55:$D$79=H3023) * ('Supplier Emission'!$F$55:$F$79=$E$2898)),
            ""),
    "")</f>
        <v/>
      </c>
      <c r="M3023" s="311" t="str">
        <f t="array" ref="M3023">IFERROR(
    XLOOKUP(F3023,
            _xlws.FILTER('Supplier Emission'!$G$55:$G$79,
                   ('Supplier Emission'!$D$55:$D$79=H3023) * ('Supplier Emission'!$F$55:$F$79=$E$2898)),
            _xlws.FILTER('Supplier Emission'!$M$55:$M$79,
                   ('Supplier Emission'!$D$55:$D$79=H3023) * ('Supplier Emission'!$F$55:$F$79=$E$2898)),
            ""),
    "")</f>
        <v/>
      </c>
      <c r="N3023" s="311" t="str">
        <f t="array" ref="N3023">IFERROR(
    XLOOKUP(F3023,
            _xlws.FILTER('Supplier Emission'!$G$55:$G$79,
                   ('Supplier Emission'!$D$55:$D$79=H3023) * ('Supplier Emission'!$F$55:$F$79=$E$2898)),
            _xlws.FILTER('Supplier Emission'!$H$55:$H$79,
                   ('Supplier Emission'!$D$55:$D$79=H3023) * ('Supplier Emission'!$F$55:$F$79=$E$2898)),
            ""),
    "")</f>
        <v/>
      </c>
      <c r="O3023" s="311" t="str">
        <f t="array" ref="O3023">XLOOKUP(1,('Emission Factors'!$E$5:$E$488='GHG emissions calculations'!$F3023)*('Emission Factors'!$H$5:$H$488='GHG emissions calculations'!$H3023),INDEX('Emission Factors'!$E$5:$T$488,0,MATCH('GHG emissions calculations'!O$6,'Emission Factors'!$E$5:$T$5,0)),"",0)</f>
        <v/>
      </c>
      <c r="P3023" s="313" t="str">
        <f t="array" ref="P3023">IFERROR(
    INDEX('Emission Factors'!$E$5:$P$488,
          MATCH(1,
                ('Emission Factors'!$E$5:$E$488 = 'GHG emissions calculations'!$F3023) *
                ('Emission Factors'!$H$5:$H$488 = 'GHG emissions calculations'!$H3023),
                0),
          MATCH('GHG emissions calculations'!P$6,'Emission Factors'!$E$5:$P$5,0)),
    "")</f>
        <v/>
      </c>
      <c r="Q3023" s="311" t="str">
        <f t="array" ref="Q3023">IFERROR(
    IF(
        INDEX('Emission Factors'!$E$5:$P$488,
              MATCH(1,
                    ('Emission Factors'!$E$5:$E$488 = 'GHG emissions calculations'!$F3023) *
                    ('Emission Factors'!$H$5:$H$488 = 'GHG emissions calculations'!$H3023),
                    0),
              MATCH('GHG emissions calculations'!Q$6, 'Emission Factors'!$E$5:$P$5, 0)) &lt;&gt; "",
        INDEX('Emission Factors'!$E$5:$P$488,
              MATCH(1,
                    ('Emission Factors'!$E$5:$E$488 = 'GHG emissions calculations'!$F3023) *
                    ('Emission Factors'!$H$5:$H$488 = 'GHG emissions calculations'!$H3023),
                    0),
              MATCH('GHG emissions calculations'!Q$6, 'Emission Factors'!$E$5:$P$5, 0)),
        ""),
    "")</f>
        <v/>
      </c>
      <c r="R3023" s="311" t="str">
        <f t="array" ref="R3023">IFERROR(
    IF(
        INDEX('Emission Factors'!$E$5:$R$488,
              MATCH(1,
                    ('Emission Factors'!$E$5:$E$488 = 'GHG emissions calculations'!$F3023) *
                    ('Emission Factors'!$H$5:$H$488 = 'GHG emissions calculations'!$H3023),
                    0),
              MATCH('GHG emissions calculations'!R$6, 'Emission Factors'!$E$5:$R$5, 0)) &lt;&gt; "",
        INDEX('Emission Factors'!$E$5:$R$488,
              MATCH(1,
                    ('Emission Factors'!$E$5:$E$488 = 'GHG emissions calculations'!$F3023) *
                    ('Emission Factors'!$H$5:$H$488 = 'GHG emissions calculations'!$H3023),
                    0),
              MATCH('GHG emissions calculations'!R$6, 'Emission Factors'!$E$5:$R$5, 0)),
        ""),
    "")</f>
        <v/>
      </c>
      <c r="S3023" s="312">
        <f t="shared" si="5"/>
        <v>0</v>
      </c>
      <c r="T3023" s="23"/>
    </row>
    <row r="3024" ht="15.75" customHeight="1">
      <c r="A3024" s="71"/>
      <c r="B3024" s="71"/>
      <c r="C3024" s="71"/>
      <c r="D3024" s="71"/>
      <c r="E3024" s="321"/>
      <c r="F3024" s="321"/>
      <c r="G3024" s="321"/>
      <c r="H3024" s="321"/>
      <c r="I3024" s="321"/>
      <c r="J3024" s="321"/>
      <c r="K3024" s="321"/>
      <c r="L3024" s="321"/>
      <c r="M3024" s="321"/>
      <c r="N3024" s="321"/>
      <c r="O3024" s="321"/>
      <c r="P3024" s="321"/>
      <c r="Q3024" s="321"/>
      <c r="R3024" s="321"/>
      <c r="S3024" s="321"/>
      <c r="T3024" s="71"/>
    </row>
    <row r="3025" ht="6.75" customHeight="1">
      <c r="A3025" s="23"/>
      <c r="B3025" s="23"/>
      <c r="C3025" s="23"/>
      <c r="D3025" s="23"/>
      <c r="E3025" s="23"/>
      <c r="F3025" s="23"/>
      <c r="G3025" s="23"/>
      <c r="H3025" s="23"/>
      <c r="I3025" s="23"/>
      <c r="J3025" s="23"/>
      <c r="K3025" s="23"/>
      <c r="L3025" s="23"/>
      <c r="M3025" s="23"/>
      <c r="N3025" s="23"/>
      <c r="O3025" s="23"/>
      <c r="P3025" s="23"/>
      <c r="Q3025" s="23"/>
      <c r="R3025" s="23"/>
      <c r="S3025" s="23"/>
      <c r="T3025" s="23"/>
    </row>
    <row r="3026" ht="36.0" customHeight="1">
      <c r="A3026" s="298"/>
      <c r="B3026" s="299"/>
      <c r="C3026" s="161"/>
      <c r="D3026" s="299"/>
      <c r="E3026" s="299"/>
      <c r="F3026" s="299"/>
      <c r="G3026" s="299"/>
      <c r="H3026" s="299"/>
      <c r="I3026" s="299"/>
      <c r="J3026" s="299"/>
      <c r="K3026" s="299"/>
      <c r="L3026" s="299"/>
      <c r="M3026" s="299"/>
      <c r="N3026" s="299"/>
      <c r="O3026" s="299"/>
      <c r="P3026" s="299"/>
      <c r="Q3026" s="299"/>
      <c r="R3026" s="299"/>
      <c r="S3026" s="299"/>
      <c r="T3026" s="299"/>
    </row>
    <row r="3027" ht="6.75" customHeight="1">
      <c r="A3027" s="23"/>
      <c r="B3027" s="23"/>
      <c r="C3027" s="23"/>
      <c r="D3027" s="23"/>
      <c r="E3027" s="23"/>
      <c r="F3027" s="23"/>
      <c r="G3027" s="23"/>
      <c r="H3027" s="23"/>
      <c r="I3027" s="23"/>
      <c r="J3027" s="23"/>
      <c r="K3027" s="23"/>
      <c r="L3027" s="23"/>
      <c r="M3027" s="23"/>
      <c r="N3027" s="23"/>
      <c r="O3027" s="23"/>
      <c r="P3027" s="23"/>
      <c r="Q3027" s="23"/>
      <c r="R3027" s="23"/>
      <c r="S3027" s="23"/>
      <c r="T3027" s="23"/>
    </row>
  </sheetData>
  <autoFilter ref="$E$6:$S$2666"/>
  <mergeCells count="20">
    <mergeCell ref="E8:E434"/>
    <mergeCell ref="E435:E539"/>
    <mergeCell ref="E541:E1156"/>
    <mergeCell ref="E1157:E1443"/>
    <mergeCell ref="E1444:E1585"/>
    <mergeCell ref="E1587:E1918"/>
    <mergeCell ref="E1919:E2394"/>
    <mergeCell ref="E2569:E2589"/>
    <mergeCell ref="E2590:E2666"/>
    <mergeCell ref="E2672:E2763"/>
    <mergeCell ref="E2764:E2848"/>
    <mergeCell ref="E2849:E2897"/>
    <mergeCell ref="E2898:E3023"/>
    <mergeCell ref="E2395:E2451"/>
    <mergeCell ref="E2453:E2519"/>
    <mergeCell ref="E2520:E2526"/>
    <mergeCell ref="E2527:E2533"/>
    <mergeCell ref="E2534:E2547"/>
    <mergeCell ref="E2548:E2561"/>
    <mergeCell ref="E2562:E2568"/>
  </mergeCells>
  <conditionalFormatting sqref="F8:S539 F541:S1585 F1587:S2451 F2453:S2666 F2672:S3023">
    <cfRule type="expression" dxfId="14" priority="1">
      <formula>AND($I8&lt;&gt;"",$K8="",$O8="")</formula>
    </cfRule>
  </conditionalFormatting>
  <conditionalFormatting sqref="F8:S539 F541:S1585 F1587:S2451 F2453:S2666 F2672:S3023">
    <cfRule type="expression" dxfId="0" priority="2">
      <formula>AND($K8&lt;&gt;"",$S8&lt;&gt;"",$S8&lt;&gt;0)</formula>
    </cfRule>
  </conditionalFormatting>
  <conditionalFormatting sqref="F8:S539 F541:S1585 F1587:S2451 F2453:S2666 F2672:S3023">
    <cfRule type="expression" dxfId="1" priority="3">
      <formula>$K8&lt;&gt;""</formula>
    </cfRule>
  </conditionalFormatting>
  <conditionalFormatting sqref="F8:S539 F541:S1585 F1587:S2451 F2453:S2666 F2672:S3023">
    <cfRule type="expression" dxfId="2" priority="4">
      <formula>AND($S8&lt;&gt;"",$S8&lt;&gt;0)</formula>
    </cfRule>
  </conditionalFormatting>
  <conditionalFormatting sqref="F8:S539 F541:S1585 F1587:S2451 F2453:S2666 F2672:S3023">
    <cfRule type="expression" dxfId="3" priority="5">
      <formula>$O8=""</formula>
    </cfRule>
  </conditionalFormatting>
  <conditionalFormatting sqref="F8:S539 F541:S1585 F1587:S2451 F2453:S2666 F2672:S3023">
    <cfRule type="expression" dxfId="4" priority="6">
      <formula>$O8&lt;&gt;""</formula>
    </cfRule>
  </conditionalFormatting>
  <dataValidations>
    <dataValidation type="list" allowBlank="1" showErrorMessage="1" sqref="H8:H539 H541:H1585 H1587:H2451 H2453:H2667 H2669:H2670 H2672:H3023">
      <formula1>Lists!$E$529:$E$530</formula1>
    </dataValidation>
  </dataValidations>
  <printOptions/>
  <pageMargins bottom="1.0" footer="0.0" header="0.0" left="0.75" right="0.75" top="1.0"/>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8"/>
    <outlinePr summaryBelow="0" summaryRight="0"/>
    <pageSetUpPr/>
  </sheetPr>
  <sheetViews>
    <sheetView workbookViewId="0"/>
  </sheetViews>
  <sheetFormatPr customHeight="1" defaultColWidth="10.1" defaultRowHeight="15.0" outlineLevelRow="1"/>
  <cols>
    <col customWidth="1" min="1" max="3" width="2.3"/>
    <col customWidth="1" min="4" max="4" width="46.4"/>
    <col customWidth="1" min="5" max="5" width="23.0"/>
    <col customWidth="1" min="6" max="6" width="17.4"/>
    <col customWidth="1" min="7" max="16" width="17.5"/>
    <col customWidth="1" min="17" max="17" width="3.5"/>
    <col customWidth="1" min="18" max="18" width="47.3"/>
    <col customWidth="1" min="19" max="19" width="3.5"/>
    <col customWidth="1" min="20" max="20" width="47.3"/>
    <col customWidth="1" min="21" max="26" width="17.5"/>
  </cols>
  <sheetData>
    <row r="1" ht="6.7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ht="15.75" customHeight="1">
      <c r="A2" s="88"/>
      <c r="B2" s="88" t="str">
        <f>MID(CELL("nomfichier",A1),FIND("]",CELL("nomfichier",A1))+1,LEN(CELL("nomfichier",A1))-FIND("]",CELL("nomfichier",A1)))</f>
        <v>#VALUE!</v>
      </c>
      <c r="C2" s="88"/>
      <c r="D2" s="88"/>
      <c r="E2" s="88"/>
      <c r="F2" s="88"/>
      <c r="G2" s="88"/>
      <c r="H2" s="88"/>
      <c r="I2" s="88"/>
      <c r="J2" s="88"/>
      <c r="K2" s="88"/>
      <c r="L2" s="88"/>
      <c r="M2" s="88"/>
      <c r="N2" s="88"/>
      <c r="O2" s="88"/>
      <c r="P2" s="88"/>
      <c r="Q2" s="88"/>
      <c r="R2" s="88"/>
      <c r="S2" s="88"/>
      <c r="T2" s="88"/>
      <c r="U2" s="88"/>
      <c r="V2" s="88"/>
      <c r="W2" s="88"/>
      <c r="X2" s="88"/>
      <c r="Y2" s="88"/>
      <c r="Z2" s="88"/>
    </row>
    <row r="3" ht="6.75" customHeight="1">
      <c r="A3" s="23"/>
      <c r="B3" s="23"/>
      <c r="C3" s="23"/>
      <c r="D3" s="23"/>
      <c r="E3" s="23"/>
      <c r="F3" s="23"/>
      <c r="G3" s="23"/>
      <c r="H3" s="23"/>
      <c r="I3" s="23"/>
      <c r="J3" s="23"/>
      <c r="K3" s="23"/>
      <c r="L3" s="23"/>
      <c r="M3" s="23"/>
      <c r="N3" s="23"/>
      <c r="O3" s="23"/>
      <c r="P3" s="23"/>
      <c r="Q3" s="23"/>
      <c r="R3" s="23"/>
      <c r="S3" s="23"/>
      <c r="T3" s="23"/>
      <c r="U3" s="23"/>
      <c r="V3" s="23"/>
      <c r="W3" s="23"/>
      <c r="X3" s="23"/>
      <c r="Y3" s="23"/>
      <c r="Z3" s="23"/>
    </row>
    <row r="4" ht="36.0" customHeight="1">
      <c r="A4" s="159"/>
      <c r="B4" s="160"/>
      <c r="C4" s="161" t="s">
        <v>190</v>
      </c>
      <c r="D4" s="160"/>
      <c r="E4" s="160"/>
      <c r="F4" s="160"/>
      <c r="G4" s="160"/>
      <c r="H4" s="160"/>
      <c r="I4" s="160"/>
      <c r="J4" s="160"/>
      <c r="K4" s="160"/>
      <c r="L4" s="160"/>
      <c r="M4" s="160"/>
      <c r="N4" s="160"/>
      <c r="O4" s="160"/>
      <c r="P4" s="160"/>
      <c r="Q4" s="160"/>
      <c r="R4" s="160"/>
      <c r="S4" s="160"/>
      <c r="T4" s="160"/>
      <c r="U4" s="160"/>
      <c r="V4" s="160"/>
      <c r="W4" s="160"/>
      <c r="X4" s="160"/>
      <c r="Y4" s="160"/>
      <c r="Z4" s="160"/>
    </row>
    <row r="5" ht="33.0" customHeight="1">
      <c r="A5" s="23"/>
      <c r="B5" s="23"/>
      <c r="C5" s="23"/>
      <c r="D5" s="23"/>
      <c r="E5" s="23"/>
      <c r="F5" s="23"/>
      <c r="G5" s="23"/>
      <c r="H5" s="23"/>
      <c r="I5" s="23"/>
      <c r="J5" s="23"/>
      <c r="K5" s="23"/>
      <c r="L5" s="23"/>
      <c r="M5" s="23"/>
      <c r="N5" s="23"/>
      <c r="O5" s="23"/>
      <c r="P5" s="23"/>
      <c r="Q5" s="23"/>
      <c r="R5" s="23"/>
      <c r="S5" s="23"/>
      <c r="T5" s="23"/>
      <c r="U5" s="23"/>
      <c r="V5" s="23"/>
      <c r="W5" s="23"/>
      <c r="X5" s="23"/>
      <c r="Y5" s="23"/>
      <c r="Z5" s="23"/>
    </row>
    <row r="6" ht="48.0" customHeight="1" outlineLevel="1">
      <c r="A6" s="23"/>
      <c r="B6" s="23"/>
      <c r="C6" s="23"/>
      <c r="D6" s="332" t="s">
        <v>160</v>
      </c>
      <c r="E6" s="333" t="s">
        <v>241</v>
      </c>
      <c r="F6" s="334"/>
      <c r="J6" s="23"/>
      <c r="K6" s="23"/>
      <c r="L6" s="23"/>
      <c r="M6" s="23"/>
      <c r="N6" s="23"/>
      <c r="O6" s="23"/>
      <c r="P6" s="23"/>
      <c r="Q6" s="23"/>
      <c r="R6" s="23"/>
      <c r="S6" s="23"/>
      <c r="T6" s="23"/>
      <c r="U6" s="23"/>
      <c r="V6" s="23"/>
      <c r="W6" s="23"/>
      <c r="X6" s="23"/>
      <c r="Y6" s="23"/>
      <c r="Z6" s="23"/>
    </row>
    <row r="7" ht="22.5" customHeight="1" outlineLevel="1">
      <c r="A7" s="23"/>
      <c r="B7" s="23"/>
      <c r="C7" s="23"/>
      <c r="D7" s="335" t="s">
        <v>195</v>
      </c>
      <c r="E7" s="336">
        <f>SUM(F8:F9)</f>
        <v>0</v>
      </c>
      <c r="F7" s="337"/>
      <c r="J7" s="23"/>
      <c r="K7" s="23"/>
      <c r="L7" s="23"/>
      <c r="M7" s="23"/>
      <c r="N7" s="23"/>
      <c r="O7" s="23"/>
      <c r="P7" s="23"/>
      <c r="Q7" s="23"/>
      <c r="R7" s="23"/>
      <c r="S7" s="23"/>
      <c r="T7" s="23"/>
      <c r="U7" s="23"/>
      <c r="V7" s="23"/>
      <c r="W7" s="23"/>
      <c r="X7" s="23"/>
      <c r="Y7" s="23"/>
      <c r="Z7" s="23"/>
    </row>
    <row r="8" ht="22.5" customHeight="1" outlineLevel="1">
      <c r="A8" s="23"/>
      <c r="B8" s="23"/>
      <c r="C8" s="23"/>
      <c r="D8" s="338" t="s">
        <v>197</v>
      </c>
      <c r="E8" s="339"/>
      <c r="F8" s="340">
        <f>'Results Overview'!F8</f>
        <v>0</v>
      </c>
      <c r="J8" s="23"/>
      <c r="K8" s="23"/>
      <c r="L8" s="23"/>
      <c r="M8" s="23"/>
      <c r="N8" s="23"/>
      <c r="O8" s="23"/>
      <c r="P8" s="23"/>
      <c r="Q8" s="236"/>
      <c r="R8" s="237" t="str">
        <f t="shared" ref="R8:R10" si="1">D7</f>
        <v>Assembly and structural components</v>
      </c>
      <c r="S8" s="254"/>
      <c r="T8" s="237" t="str">
        <f t="shared" ref="T8:T16" si="2">D19</f>
        <v>Services</v>
      </c>
      <c r="U8" s="23"/>
      <c r="V8" s="23"/>
      <c r="W8" s="23"/>
      <c r="X8" s="23"/>
      <c r="Y8" s="23"/>
      <c r="Z8" s="23"/>
    </row>
    <row r="9" ht="22.5" customHeight="1" outlineLevel="1">
      <c r="A9" s="23"/>
      <c r="B9" s="23"/>
      <c r="C9" s="23"/>
      <c r="D9" s="341" t="s">
        <v>198</v>
      </c>
      <c r="E9" s="342"/>
      <c r="F9" s="343">
        <f>'Results Overview'!F9</f>
        <v>0</v>
      </c>
      <c r="J9" s="23"/>
      <c r="K9" s="23"/>
      <c r="L9" s="23"/>
      <c r="M9" s="23"/>
      <c r="N9" s="23"/>
      <c r="O9" s="23"/>
      <c r="P9" s="23"/>
      <c r="Q9" s="243"/>
      <c r="R9" s="23" t="str">
        <f t="shared" si="1"/>
        <v>Metallic assembly and structural components</v>
      </c>
      <c r="S9" s="255"/>
      <c r="T9" s="23" t="str">
        <f t="shared" si="2"/>
        <v>Professional services and consulting</v>
      </c>
      <c r="U9" s="23"/>
      <c r="V9" s="23"/>
      <c r="W9" s="23"/>
      <c r="X9" s="23"/>
      <c r="Y9" s="23"/>
      <c r="Z9" s="23"/>
    </row>
    <row r="10" ht="22.5" customHeight="1" outlineLevel="1">
      <c r="A10" s="23"/>
      <c r="B10" s="23"/>
      <c r="C10" s="23"/>
      <c r="D10" s="335" t="s">
        <v>199</v>
      </c>
      <c r="E10" s="336">
        <f>SUM(F11:F13)</f>
        <v>0</v>
      </c>
      <c r="F10" s="344"/>
      <c r="J10" s="23"/>
      <c r="K10" s="23"/>
      <c r="L10" s="23"/>
      <c r="M10" s="23"/>
      <c r="N10" s="23"/>
      <c r="O10" s="23"/>
      <c r="P10" s="23"/>
      <c r="Q10" s="244"/>
      <c r="R10" s="23" t="str">
        <f t="shared" si="1"/>
        <v>Non-metallic assembly and structural components</v>
      </c>
      <c r="S10" s="256"/>
      <c r="T10" s="23" t="str">
        <f t="shared" si="2"/>
        <v>Financial services and insurance</v>
      </c>
      <c r="U10" s="23"/>
      <c r="V10" s="23"/>
      <c r="W10" s="23"/>
      <c r="X10" s="23"/>
      <c r="Y10" s="23"/>
      <c r="Z10" s="23"/>
    </row>
    <row r="11" ht="22.5" customHeight="1" outlineLevel="1">
      <c r="A11" s="23"/>
      <c r="B11" s="23"/>
      <c r="C11" s="23"/>
      <c r="D11" s="338" t="s">
        <v>200</v>
      </c>
      <c r="E11" s="339"/>
      <c r="F11" s="340">
        <f>'Results Overview'!F11</f>
        <v>0</v>
      </c>
      <c r="J11" s="23"/>
      <c r="K11" s="23"/>
      <c r="L11" s="23"/>
      <c r="M11" s="23"/>
      <c r="N11" s="23"/>
      <c r="O11" s="23"/>
      <c r="P11" s="23"/>
      <c r="Q11" s="245"/>
      <c r="R11" s="23"/>
      <c r="S11" s="257"/>
      <c r="T11" s="23" t="str">
        <f t="shared" si="2"/>
        <v>Travel services</v>
      </c>
      <c r="U11" s="23"/>
      <c r="V11" s="23"/>
      <c r="W11" s="23"/>
      <c r="X11" s="23"/>
      <c r="Y11" s="23"/>
      <c r="Z11" s="23"/>
    </row>
    <row r="12" ht="22.5" customHeight="1" outlineLevel="1">
      <c r="A12" s="23"/>
      <c r="B12" s="23"/>
      <c r="C12" s="23"/>
      <c r="D12" s="345" t="s">
        <v>201</v>
      </c>
      <c r="E12" s="346"/>
      <c r="F12" s="347">
        <f>'Results Overview'!F12</f>
        <v>0</v>
      </c>
      <c r="J12" s="23"/>
      <c r="K12" s="23"/>
      <c r="L12" s="23"/>
      <c r="M12" s="23"/>
      <c r="N12" s="23"/>
      <c r="O12" s="23"/>
      <c r="P12" s="23"/>
      <c r="Q12" s="246"/>
      <c r="R12" s="237" t="str">
        <f t="shared" ref="R12:R15" si="3">D10</f>
        <v>Manufactured components and materials</v>
      </c>
      <c r="S12" s="258"/>
      <c r="T12" s="23" t="str">
        <f t="shared" si="2"/>
        <v>Telecom services and IT support</v>
      </c>
      <c r="U12" s="23"/>
      <c r="V12" s="23"/>
      <c r="W12" s="23"/>
      <c r="X12" s="23"/>
      <c r="Y12" s="23"/>
      <c r="Z12" s="23"/>
    </row>
    <row r="13" ht="22.5" customHeight="1" outlineLevel="1">
      <c r="A13" s="23"/>
      <c r="B13" s="23"/>
      <c r="C13" s="23"/>
      <c r="D13" s="341" t="s">
        <v>202</v>
      </c>
      <c r="E13" s="342"/>
      <c r="F13" s="343">
        <f>'Results Overview'!F13</f>
        <v>0</v>
      </c>
      <c r="J13" s="23"/>
      <c r="K13" s="23"/>
      <c r="L13" s="23"/>
      <c r="M13" s="23"/>
      <c r="N13" s="23"/>
      <c r="O13" s="23"/>
      <c r="P13" s="23"/>
      <c r="Q13" s="247"/>
      <c r="R13" s="23" t="str">
        <f t="shared" si="3"/>
        <v>Metallic manufactured components</v>
      </c>
      <c r="S13" s="259"/>
      <c r="T13" s="23" t="str">
        <f t="shared" si="2"/>
        <v>Materials handling</v>
      </c>
      <c r="U13" s="23"/>
      <c r="V13" s="23"/>
      <c r="W13" s="23"/>
      <c r="X13" s="23"/>
      <c r="Y13" s="23"/>
      <c r="Z13" s="23"/>
    </row>
    <row r="14" ht="22.5" customHeight="1" outlineLevel="1">
      <c r="A14" s="23"/>
      <c r="B14" s="23"/>
      <c r="C14" s="23"/>
      <c r="D14" s="335" t="s">
        <v>203</v>
      </c>
      <c r="E14" s="336">
        <f>SUM(F15:F18)</f>
        <v>0</v>
      </c>
      <c r="F14" s="344"/>
      <c r="J14" s="23"/>
      <c r="K14" s="23"/>
      <c r="L14" s="23"/>
      <c r="M14" s="23"/>
      <c r="N14" s="23"/>
      <c r="O14" s="23"/>
      <c r="P14" s="23"/>
      <c r="Q14" s="248"/>
      <c r="R14" s="23" t="str">
        <f t="shared" si="3"/>
        <v>Non-metallic manufactured components</v>
      </c>
      <c r="S14" s="254"/>
      <c r="T14" s="23" t="str">
        <f t="shared" si="2"/>
        <v>Research, development and testing services</v>
      </c>
      <c r="U14" s="23"/>
      <c r="V14" s="23"/>
      <c r="W14" s="23"/>
      <c r="X14" s="23"/>
      <c r="Y14" s="23"/>
      <c r="Z14" s="23"/>
    </row>
    <row r="15" ht="22.5" customHeight="1" outlineLevel="1">
      <c r="A15" s="23"/>
      <c r="B15" s="23"/>
      <c r="C15" s="23"/>
      <c r="D15" s="338" t="s">
        <v>204</v>
      </c>
      <c r="E15" s="339"/>
      <c r="F15" s="340">
        <f>'Results Overview'!F15</f>
        <v>0</v>
      </c>
      <c r="J15" s="23"/>
      <c r="K15" s="23"/>
      <c r="L15" s="23"/>
      <c r="M15" s="23"/>
      <c r="N15" s="23"/>
      <c r="O15" s="23"/>
      <c r="P15" s="23"/>
      <c r="Q15" s="249"/>
      <c r="R15" s="23" t="str">
        <f t="shared" si="3"/>
        <v>Electrical and electronic equipment</v>
      </c>
      <c r="S15" s="265"/>
      <c r="T15" s="23" t="str">
        <f t="shared" si="2"/>
        <v>Repair and overhaul</v>
      </c>
      <c r="U15" s="23"/>
      <c r="V15" s="23"/>
      <c r="W15" s="23"/>
      <c r="X15" s="23"/>
      <c r="Y15" s="23"/>
      <c r="Z15" s="23"/>
    </row>
    <row r="16" ht="22.5" customHeight="1" outlineLevel="1">
      <c r="A16" s="23"/>
      <c r="B16" s="23"/>
      <c r="C16" s="23"/>
      <c r="D16" s="341" t="s">
        <v>205</v>
      </c>
      <c r="E16" s="342"/>
      <c r="F16" s="343">
        <f>'Results Overview'!F16</f>
        <v>0</v>
      </c>
      <c r="J16" s="23"/>
      <c r="K16" s="23"/>
      <c r="L16" s="23"/>
      <c r="M16" s="23"/>
      <c r="N16" s="23"/>
      <c r="O16" s="23"/>
      <c r="P16" s="23"/>
      <c r="Q16" s="245"/>
      <c r="R16" s="23"/>
      <c r="S16" s="266"/>
      <c r="T16" s="23" t="str">
        <f t="shared" si="2"/>
        <v>Miscellaneous</v>
      </c>
      <c r="U16" s="23"/>
      <c r="V16" s="23"/>
      <c r="W16" s="23"/>
      <c r="X16" s="23"/>
      <c r="Y16" s="23"/>
      <c r="Z16" s="23"/>
    </row>
    <row r="17" ht="22.5" customHeight="1" outlineLevel="1">
      <c r="A17" s="23"/>
      <c r="B17" s="23"/>
      <c r="C17" s="23"/>
      <c r="D17" s="335"/>
      <c r="E17" s="336"/>
      <c r="F17" s="344"/>
      <c r="J17" s="23"/>
      <c r="K17" s="23"/>
      <c r="L17" s="23"/>
      <c r="M17" s="23"/>
      <c r="N17" s="23"/>
      <c r="O17" s="23"/>
      <c r="P17" s="23"/>
      <c r="Q17" s="23"/>
      <c r="R17" s="23"/>
      <c r="U17" s="23"/>
      <c r="V17" s="23"/>
      <c r="W17" s="23"/>
      <c r="X17" s="23"/>
      <c r="Y17" s="23"/>
      <c r="Z17" s="23"/>
    </row>
    <row r="18" ht="22.5" customHeight="1" outlineLevel="1">
      <c r="A18" s="23"/>
      <c r="B18" s="23"/>
      <c r="C18" s="23"/>
      <c r="D18" s="338" t="s">
        <v>206</v>
      </c>
      <c r="E18" s="339"/>
      <c r="F18" s="340">
        <f>'Results Overview'!F17</f>
        <v>0</v>
      </c>
      <c r="J18" s="23"/>
      <c r="K18" s="23"/>
      <c r="L18" s="23"/>
      <c r="M18" s="23"/>
      <c r="N18" s="23"/>
      <c r="O18" s="23"/>
      <c r="P18" s="23"/>
      <c r="Q18" s="250"/>
      <c r="R18" s="237" t="str">
        <f t="shared" ref="R18:R20" si="4">D14</f>
        <v>Raw materials</v>
      </c>
      <c r="U18" s="23"/>
      <c r="V18" s="23"/>
      <c r="W18" s="23"/>
      <c r="X18" s="23"/>
      <c r="Y18" s="23"/>
      <c r="Z18" s="23"/>
    </row>
    <row r="19" ht="22.5" customHeight="1" outlineLevel="1">
      <c r="A19" s="23"/>
      <c r="B19" s="23"/>
      <c r="C19" s="23"/>
      <c r="D19" s="348" t="s">
        <v>207</v>
      </c>
      <c r="E19" s="349">
        <f>SUM(F20:F27)</f>
        <v>0</v>
      </c>
      <c r="F19" s="350"/>
      <c r="J19" s="23"/>
      <c r="K19" s="23"/>
      <c r="L19" s="23"/>
      <c r="M19" s="23"/>
      <c r="N19" s="23"/>
      <c r="O19" s="23"/>
      <c r="P19" s="23"/>
      <c r="Q19" s="251"/>
      <c r="R19" s="23" t="str">
        <f t="shared" si="4"/>
        <v>Metallic raw materials</v>
      </c>
      <c r="S19" s="23"/>
      <c r="T19" s="23"/>
      <c r="U19" s="23"/>
      <c r="V19" s="23"/>
      <c r="W19" s="23"/>
      <c r="X19" s="23"/>
      <c r="Y19" s="23"/>
      <c r="Z19" s="23"/>
    </row>
    <row r="20" ht="22.5" customHeight="1" outlineLevel="1">
      <c r="A20" s="23"/>
      <c r="B20" s="23"/>
      <c r="C20" s="23"/>
      <c r="D20" s="338" t="s">
        <v>208</v>
      </c>
      <c r="E20" s="339"/>
      <c r="F20" s="340">
        <f>'Results Overview'!F19</f>
        <v>0</v>
      </c>
      <c r="J20" s="23"/>
      <c r="K20" s="23"/>
      <c r="L20" s="23"/>
      <c r="M20" s="23"/>
      <c r="N20" s="23"/>
      <c r="O20" s="23"/>
      <c r="P20" s="23"/>
      <c r="Q20" s="252"/>
      <c r="R20" s="23" t="str">
        <f t="shared" si="4"/>
        <v>Non-metallic raw materials</v>
      </c>
      <c r="S20" s="23"/>
      <c r="T20" s="23"/>
      <c r="U20" s="23"/>
      <c r="V20" s="23"/>
      <c r="W20" s="23"/>
      <c r="X20" s="23"/>
      <c r="Y20" s="23"/>
      <c r="Z20" s="23"/>
    </row>
    <row r="21" ht="22.5" customHeight="1" outlineLevel="1">
      <c r="A21" s="23"/>
      <c r="B21" s="23"/>
      <c r="C21" s="23"/>
      <c r="D21" s="345" t="s">
        <v>209</v>
      </c>
      <c r="E21" s="346"/>
      <c r="F21" s="347">
        <f>'Results Overview'!F20</f>
        <v>0</v>
      </c>
      <c r="J21" s="23"/>
      <c r="K21" s="23"/>
      <c r="L21" s="23"/>
      <c r="M21" s="23"/>
      <c r="N21" s="23"/>
      <c r="O21" s="23"/>
      <c r="P21" s="23"/>
      <c r="Q21" s="253"/>
      <c r="R21" s="23" t="str">
        <f>D18</f>
        <v>Gases and chemicals</v>
      </c>
      <c r="S21" s="23"/>
      <c r="T21" s="23"/>
      <c r="U21" s="23"/>
      <c r="V21" s="23"/>
      <c r="W21" s="23"/>
      <c r="X21" s="23"/>
      <c r="Y21" s="23"/>
      <c r="Z21" s="23"/>
    </row>
    <row r="22" ht="22.5" customHeight="1" outlineLevel="1">
      <c r="A22" s="23"/>
      <c r="B22" s="23"/>
      <c r="C22" s="23"/>
      <c r="D22" s="345" t="s">
        <v>210</v>
      </c>
      <c r="E22" s="346"/>
      <c r="F22" s="347">
        <f>'Results Overview'!F21</f>
        <v>0</v>
      </c>
      <c r="J22" s="23"/>
      <c r="K22" s="23"/>
      <c r="L22" s="23"/>
      <c r="M22" s="23"/>
      <c r="N22" s="23"/>
      <c r="O22" s="23"/>
      <c r="P22" s="23"/>
      <c r="Q22" s="23"/>
      <c r="R22" s="23"/>
      <c r="S22" s="23"/>
      <c r="T22" s="23"/>
      <c r="U22" s="23"/>
      <c r="V22" s="23"/>
      <c r="W22" s="23"/>
      <c r="X22" s="23"/>
      <c r="Y22" s="23"/>
      <c r="Z22" s="23"/>
    </row>
    <row r="23" ht="22.5" customHeight="1" outlineLevel="1">
      <c r="A23" s="23"/>
      <c r="B23" s="23"/>
      <c r="C23" s="23"/>
      <c r="D23" s="345" t="s">
        <v>211</v>
      </c>
      <c r="E23" s="346"/>
      <c r="F23" s="347">
        <f>'Results Overview'!F22</f>
        <v>0</v>
      </c>
      <c r="J23" s="23"/>
      <c r="K23" s="23"/>
      <c r="L23" s="23"/>
      <c r="M23" s="23"/>
      <c r="N23" s="23"/>
      <c r="O23" s="23"/>
      <c r="P23" s="23"/>
      <c r="S23" s="23"/>
      <c r="T23" s="23"/>
      <c r="U23" s="23"/>
      <c r="V23" s="23"/>
      <c r="W23" s="23"/>
      <c r="X23" s="23"/>
      <c r="Y23" s="23"/>
      <c r="Z23" s="23"/>
    </row>
    <row r="24" ht="22.5" customHeight="1" outlineLevel="1">
      <c r="A24" s="23"/>
      <c r="B24" s="23"/>
      <c r="C24" s="23"/>
      <c r="D24" s="345" t="s">
        <v>212</v>
      </c>
      <c r="E24" s="346"/>
      <c r="F24" s="347">
        <f>'Results Overview'!F23</f>
        <v>0</v>
      </c>
      <c r="J24" s="23"/>
      <c r="K24" s="23"/>
      <c r="L24" s="23"/>
      <c r="M24" s="23"/>
      <c r="N24" s="23"/>
      <c r="O24" s="23"/>
      <c r="P24" s="23"/>
      <c r="S24" s="23"/>
      <c r="T24" s="23"/>
      <c r="U24" s="23"/>
      <c r="V24" s="23"/>
      <c r="W24" s="23"/>
      <c r="X24" s="23"/>
      <c r="Y24" s="23"/>
      <c r="Z24" s="23"/>
    </row>
    <row r="25" ht="22.5" customHeight="1" outlineLevel="1">
      <c r="A25" s="23"/>
      <c r="B25" s="23"/>
      <c r="C25" s="23"/>
      <c r="D25" s="345" t="s">
        <v>213</v>
      </c>
      <c r="E25" s="346"/>
      <c r="F25" s="347">
        <f>'Results Overview'!F24</f>
        <v>0</v>
      </c>
      <c r="J25" s="23"/>
      <c r="K25" s="23"/>
      <c r="L25" s="23"/>
      <c r="M25" s="23"/>
      <c r="N25" s="23"/>
      <c r="O25" s="23"/>
      <c r="P25" s="23"/>
      <c r="Q25" s="23"/>
      <c r="R25" s="23"/>
      <c r="S25" s="23"/>
      <c r="T25" s="23"/>
      <c r="U25" s="23"/>
      <c r="V25" s="23"/>
      <c r="W25" s="23"/>
      <c r="X25" s="23"/>
      <c r="Y25" s="23"/>
      <c r="Z25" s="23"/>
    </row>
    <row r="26" ht="22.5" customHeight="1" outlineLevel="1">
      <c r="A26" s="23"/>
      <c r="B26" s="23"/>
      <c r="C26" s="23"/>
      <c r="D26" s="345" t="s">
        <v>214</v>
      </c>
      <c r="E26" s="346"/>
      <c r="F26" s="347">
        <f>'Results Overview'!F25</f>
        <v>0</v>
      </c>
      <c r="J26" s="23"/>
      <c r="K26" s="23"/>
      <c r="L26" s="23"/>
      <c r="M26" s="23"/>
      <c r="N26" s="23"/>
      <c r="O26" s="23"/>
      <c r="P26" s="23"/>
      <c r="Q26" s="267"/>
      <c r="R26" s="237" t="str">
        <f t="shared" ref="R26:R30" si="5">D28</f>
        <v>Capital Goods</v>
      </c>
      <c r="S26" s="23"/>
      <c r="T26" s="23"/>
      <c r="U26" s="23"/>
      <c r="V26" s="23"/>
      <c r="W26" s="23"/>
      <c r="X26" s="23"/>
      <c r="Y26" s="23"/>
      <c r="Z26" s="23"/>
    </row>
    <row r="27" ht="22.5" customHeight="1" outlineLevel="1">
      <c r="A27" s="23"/>
      <c r="B27" s="23"/>
      <c r="C27" s="23"/>
      <c r="D27" s="341" t="s">
        <v>215</v>
      </c>
      <c r="E27" s="342"/>
      <c r="F27" s="343">
        <f>'Results Overview'!F26</f>
        <v>0</v>
      </c>
      <c r="J27" s="23"/>
      <c r="K27" s="23"/>
      <c r="L27" s="23"/>
      <c r="M27" s="23"/>
      <c r="N27" s="23"/>
      <c r="O27" s="23"/>
      <c r="P27" s="23"/>
      <c r="Q27" s="268"/>
      <c r="R27" s="23" t="str">
        <f t="shared" si="5"/>
        <v>Buildings</v>
      </c>
      <c r="S27" s="23"/>
      <c r="T27" s="23"/>
      <c r="U27" s="23"/>
      <c r="V27" s="23"/>
      <c r="W27" s="23"/>
      <c r="X27" s="23"/>
      <c r="Y27" s="23"/>
      <c r="Z27" s="23"/>
    </row>
    <row r="28" ht="22.5" customHeight="1" outlineLevel="1">
      <c r="A28" s="23"/>
      <c r="B28" s="23"/>
      <c r="C28" s="23"/>
      <c r="D28" s="348" t="s">
        <v>217</v>
      </c>
      <c r="E28" s="349">
        <f>SUM(F29:F32)</f>
        <v>0</v>
      </c>
      <c r="F28" s="350"/>
      <c r="J28" s="23"/>
      <c r="K28" s="23"/>
      <c r="L28" s="23"/>
      <c r="M28" s="23"/>
      <c r="N28" s="23"/>
      <c r="O28" s="23"/>
      <c r="P28" s="23"/>
      <c r="Q28" s="269"/>
      <c r="R28" s="23" t="str">
        <f t="shared" si="5"/>
        <v>Industrial equipment</v>
      </c>
      <c r="S28" s="23"/>
      <c r="T28" s="23"/>
      <c r="U28" s="23"/>
      <c r="V28" s="23"/>
      <c r="W28" s="23"/>
      <c r="X28" s="23"/>
      <c r="Y28" s="23"/>
      <c r="Z28" s="23"/>
    </row>
    <row r="29" ht="22.5" customHeight="1" outlineLevel="1">
      <c r="A29" s="23"/>
      <c r="B29" s="23"/>
      <c r="C29" s="23"/>
      <c r="D29" s="338" t="s">
        <v>222</v>
      </c>
      <c r="E29" s="339"/>
      <c r="F29" s="340">
        <f>'Results Overview'!F29</f>
        <v>0</v>
      </c>
      <c r="J29" s="23"/>
      <c r="K29" s="23"/>
      <c r="L29" s="23"/>
      <c r="M29" s="23"/>
      <c r="N29" s="23"/>
      <c r="O29" s="23"/>
      <c r="P29" s="23"/>
      <c r="Q29" s="267"/>
      <c r="R29" s="23" t="str">
        <f t="shared" si="5"/>
        <v>Fleet</v>
      </c>
      <c r="S29" s="23"/>
      <c r="T29" s="23"/>
      <c r="U29" s="23"/>
      <c r="V29" s="23"/>
      <c r="W29" s="23"/>
      <c r="X29" s="23"/>
      <c r="Y29" s="23"/>
      <c r="Z29" s="23"/>
    </row>
    <row r="30" ht="22.5" customHeight="1" outlineLevel="1">
      <c r="A30" s="23"/>
      <c r="B30" s="23"/>
      <c r="C30" s="23"/>
      <c r="D30" s="345" t="s">
        <v>219</v>
      </c>
      <c r="E30" s="346"/>
      <c r="F30" s="347">
        <f>'Results Overview'!F30</f>
        <v>0</v>
      </c>
      <c r="J30" s="23"/>
      <c r="K30" s="23"/>
      <c r="L30" s="23"/>
      <c r="M30" s="23"/>
      <c r="N30" s="23"/>
      <c r="O30" s="23"/>
      <c r="P30" s="23"/>
      <c r="Q30" s="275"/>
      <c r="R30" s="23" t="str">
        <f t="shared" si="5"/>
        <v>Telecom equipment and IT hardware</v>
      </c>
      <c r="S30" s="23"/>
      <c r="T30" s="23"/>
      <c r="U30" s="23"/>
      <c r="V30" s="23"/>
      <c r="W30" s="23"/>
      <c r="X30" s="23"/>
      <c r="Y30" s="23"/>
      <c r="Z30" s="23"/>
    </row>
    <row r="31" ht="22.5" customHeight="1" outlineLevel="1">
      <c r="A31" s="23"/>
      <c r="B31" s="23"/>
      <c r="C31" s="23"/>
      <c r="D31" s="351" t="s">
        <v>220</v>
      </c>
      <c r="E31" s="352"/>
      <c r="F31" s="347">
        <f>'Results Overview'!F31</f>
        <v>0</v>
      </c>
      <c r="J31" s="23"/>
      <c r="K31" s="23"/>
      <c r="L31" s="23"/>
      <c r="M31" s="23"/>
      <c r="N31" s="23"/>
      <c r="O31" s="23"/>
      <c r="P31" s="23"/>
      <c r="Q31" s="23"/>
      <c r="R31" s="23"/>
      <c r="S31" s="23"/>
      <c r="T31" s="23"/>
      <c r="U31" s="23"/>
      <c r="V31" s="23"/>
      <c r="W31" s="23"/>
      <c r="X31" s="23"/>
      <c r="Y31" s="23"/>
      <c r="Z31" s="23"/>
    </row>
    <row r="32" ht="22.5" customHeight="1" outlineLevel="1">
      <c r="A32" s="23"/>
      <c r="B32" s="23"/>
      <c r="C32" s="23"/>
      <c r="D32" s="341" t="s">
        <v>221</v>
      </c>
      <c r="E32" s="342"/>
      <c r="F32" s="343">
        <f>'Results Overview'!F32</f>
        <v>0</v>
      </c>
      <c r="J32" s="23"/>
      <c r="K32" s="23"/>
      <c r="L32" s="23"/>
      <c r="M32" s="23"/>
      <c r="N32" s="23"/>
      <c r="O32" s="23"/>
      <c r="P32" s="23"/>
      <c r="Q32" s="23"/>
      <c r="R32" s="23"/>
      <c r="S32" s="23"/>
      <c r="T32" s="23"/>
      <c r="U32" s="23"/>
      <c r="V32" s="23"/>
      <c r="W32" s="23"/>
      <c r="X32" s="23"/>
      <c r="Y32" s="23"/>
      <c r="Z32" s="23"/>
    </row>
    <row r="33" ht="22.5" customHeight="1" outlineLevel="1">
      <c r="A33" s="23"/>
      <c r="B33" s="23"/>
      <c r="C33" s="23"/>
      <c r="E33" s="353"/>
      <c r="F33" s="354"/>
      <c r="J33" s="23"/>
      <c r="K33" s="23"/>
      <c r="L33" s="23"/>
      <c r="M33" s="23"/>
      <c r="N33" s="23"/>
      <c r="O33" s="23"/>
      <c r="P33" s="23"/>
      <c r="Q33" s="23"/>
      <c r="R33" s="23"/>
      <c r="S33" s="23"/>
      <c r="T33" s="23"/>
      <c r="U33" s="23"/>
      <c r="V33" s="23"/>
      <c r="W33" s="23"/>
      <c r="X33" s="23"/>
      <c r="Y33" s="23"/>
      <c r="Z33" s="23"/>
    </row>
    <row r="34" ht="22.5" customHeight="1" outlineLevel="1">
      <c r="A34" s="23"/>
      <c r="B34" s="23"/>
      <c r="C34" s="23"/>
      <c r="D34" s="355" t="s">
        <v>242</v>
      </c>
      <c r="E34" s="356">
        <f>(SUM(E7:E19))</f>
        <v>0</v>
      </c>
      <c r="F34" s="356"/>
      <c r="J34" s="23"/>
      <c r="K34" s="23"/>
      <c r="L34" s="23"/>
      <c r="M34" s="23"/>
      <c r="N34" s="23"/>
      <c r="O34" s="23"/>
      <c r="P34" s="23"/>
      <c r="Q34" s="23"/>
      <c r="R34" s="23"/>
      <c r="S34" s="23"/>
      <c r="T34" s="23"/>
      <c r="U34" s="23"/>
      <c r="V34" s="23"/>
      <c r="W34" s="23"/>
      <c r="X34" s="23"/>
      <c r="Y34" s="23"/>
      <c r="Z34" s="23"/>
    </row>
    <row r="35" ht="22.5" customHeight="1" outlineLevel="1">
      <c r="A35" s="23"/>
      <c r="B35" s="23"/>
      <c r="C35" s="23"/>
      <c r="D35" s="355" t="s">
        <v>174</v>
      </c>
      <c r="E35" s="356">
        <f>(SUM(E28:E32))</f>
        <v>0</v>
      </c>
      <c r="F35" s="356"/>
      <c r="J35" s="23"/>
      <c r="K35" s="23"/>
      <c r="L35" s="23"/>
      <c r="M35" s="23"/>
      <c r="N35" s="23"/>
      <c r="O35" s="23"/>
      <c r="P35" s="23"/>
      <c r="Q35" s="23"/>
      <c r="R35" s="23"/>
      <c r="S35" s="23"/>
      <c r="T35" s="23"/>
      <c r="U35" s="23"/>
      <c r="V35" s="23"/>
      <c r="W35" s="23"/>
      <c r="X35" s="23"/>
      <c r="Y35" s="23"/>
      <c r="Z35" s="23"/>
    </row>
    <row r="36" ht="22.5" customHeight="1" outlineLevel="1">
      <c r="A36" s="23"/>
      <c r="B36" s="23"/>
      <c r="C36" s="23"/>
      <c r="D36" s="355" t="s">
        <v>243</v>
      </c>
      <c r="E36" s="356">
        <f>(SUM(E7:E32))</f>
        <v>0</v>
      </c>
      <c r="F36" s="356"/>
      <c r="J36" s="23"/>
      <c r="K36" s="23"/>
      <c r="L36" s="23"/>
      <c r="M36" s="23"/>
      <c r="N36" s="23"/>
      <c r="O36" s="23"/>
      <c r="P36" s="23"/>
      <c r="Q36" s="23"/>
      <c r="R36" s="23"/>
      <c r="S36" s="23"/>
      <c r="T36" s="23"/>
      <c r="U36" s="23"/>
      <c r="V36" s="23"/>
      <c r="W36" s="23"/>
      <c r="X36" s="23"/>
      <c r="Y36" s="23"/>
      <c r="Z36" s="23"/>
    </row>
    <row r="37" ht="82.5" customHeight="1" outlineLevel="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ht="36.0" customHeight="1">
      <c r="A38" s="159"/>
      <c r="B38" s="160"/>
      <c r="C38" s="161" t="s">
        <v>244</v>
      </c>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ht="33.0"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ht="48.0" customHeight="1" outlineLevel="1">
      <c r="A40" s="23"/>
      <c r="B40" s="23"/>
      <c r="C40" s="23"/>
      <c r="D40" s="332" t="s">
        <v>158</v>
      </c>
      <c r="E40" s="357" t="s">
        <v>241</v>
      </c>
      <c r="F40" s="358" t="s">
        <v>245</v>
      </c>
      <c r="J40" s="23"/>
      <c r="K40" s="23"/>
      <c r="L40" s="23"/>
      <c r="M40" s="23"/>
      <c r="N40" s="23"/>
      <c r="O40" s="23"/>
      <c r="P40" s="23"/>
      <c r="Q40" s="23"/>
      <c r="R40" s="23"/>
      <c r="S40" s="23"/>
      <c r="T40" s="23"/>
      <c r="U40" s="23"/>
      <c r="V40" s="23"/>
      <c r="W40" s="23"/>
      <c r="X40" s="23"/>
      <c r="Y40" s="23"/>
      <c r="Z40" s="23"/>
    </row>
    <row r="41" ht="22.5" customHeight="1" outlineLevel="1">
      <c r="A41" s="23"/>
      <c r="B41" s="23"/>
      <c r="C41" s="23"/>
      <c r="D41" s="335" t="s">
        <v>242</v>
      </c>
      <c r="E41" s="349" t="str">
        <f t="shared" ref="E41:F41" si="6">E42+E43</f>
        <v>#N/A</v>
      </c>
      <c r="F41" s="359" t="str">
        <f t="shared" si="6"/>
        <v>#N/A</v>
      </c>
      <c r="J41" s="23"/>
      <c r="K41" s="23"/>
      <c r="L41" s="23"/>
      <c r="M41" s="23"/>
      <c r="N41" s="23"/>
      <c r="O41" s="23"/>
      <c r="V41" s="23"/>
      <c r="W41" s="23"/>
      <c r="X41" s="23"/>
      <c r="Y41" s="23"/>
      <c r="Z41" s="23"/>
    </row>
    <row r="42" ht="22.5" customHeight="1" outlineLevel="1">
      <c r="A42" s="23"/>
      <c r="B42" s="23"/>
      <c r="C42" s="23"/>
      <c r="D42" s="338" t="s">
        <v>238</v>
      </c>
      <c r="E42" s="360" t="str">
        <f t="shared" ref="E42:E43" si="7">SUMIFS(#REF!,#REF!,D42)</f>
        <v>#N/A</v>
      </c>
      <c r="F42" s="361" t="str">
        <f t="shared" ref="F42:F43" si="8">E42/$E$41</f>
        <v>#N/A</v>
      </c>
      <c r="J42" s="23"/>
      <c r="K42" s="23"/>
      <c r="L42" s="23"/>
      <c r="M42" s="23"/>
      <c r="N42" s="23"/>
      <c r="O42" s="23"/>
      <c r="V42" s="23"/>
      <c r="W42" s="23"/>
      <c r="X42" s="23"/>
      <c r="Y42" s="23"/>
      <c r="Z42" s="23"/>
    </row>
    <row r="43" ht="22.5" customHeight="1" outlineLevel="1">
      <c r="A43" s="23"/>
      <c r="B43" s="23"/>
      <c r="C43" s="23"/>
      <c r="D43" s="341" t="s">
        <v>237</v>
      </c>
      <c r="E43" s="362" t="str">
        <f t="shared" si="7"/>
        <v>#N/A</v>
      </c>
      <c r="F43" s="363" t="str">
        <f t="shared" si="8"/>
        <v>#N/A</v>
      </c>
      <c r="J43" s="23"/>
      <c r="K43" s="23"/>
      <c r="L43" s="23"/>
      <c r="M43" s="23"/>
      <c r="N43" s="23"/>
      <c r="O43" s="23"/>
      <c r="V43" s="23"/>
      <c r="W43" s="23"/>
      <c r="X43" s="23"/>
      <c r="Y43" s="23"/>
      <c r="Z43" s="23"/>
    </row>
    <row r="44" ht="22.5" customHeight="1" outlineLevel="1">
      <c r="A44" s="23"/>
      <c r="B44" s="23"/>
      <c r="C44" s="23"/>
      <c r="D44" s="335" t="s">
        <v>174</v>
      </c>
      <c r="E44" s="349" t="str">
        <f t="shared" ref="E44:F44" si="9">E45+E46</f>
        <v>#N/A</v>
      </c>
      <c r="F44" s="359" t="str">
        <f t="shared" si="9"/>
        <v>#N/A</v>
      </c>
      <c r="J44" s="23"/>
      <c r="K44" s="23"/>
      <c r="L44" s="23"/>
      <c r="M44" s="23"/>
      <c r="N44" s="23"/>
      <c r="O44" s="23"/>
      <c r="V44" s="23"/>
      <c r="W44" s="23"/>
      <c r="X44" s="23"/>
      <c r="Y44" s="23"/>
      <c r="Z44" s="23"/>
    </row>
    <row r="45" ht="22.5" customHeight="1" outlineLevel="1">
      <c r="A45" s="23"/>
      <c r="B45" s="23"/>
      <c r="C45" s="23"/>
      <c r="D45" s="338" t="s">
        <v>238</v>
      </c>
      <c r="E45" s="360" t="str">
        <f t="shared" ref="E45:E46" si="10">SUMIFS(#REF!,#REF!,D45)</f>
        <v>#N/A</v>
      </c>
      <c r="F45" s="361" t="str">
        <f>E45/E44</f>
        <v>#N/A</v>
      </c>
      <c r="J45" s="23"/>
      <c r="K45" s="23"/>
      <c r="L45" s="23"/>
      <c r="M45" s="23"/>
      <c r="N45" s="23"/>
      <c r="O45" s="23"/>
      <c r="V45" s="23"/>
      <c r="W45" s="23"/>
      <c r="X45" s="23"/>
      <c r="Y45" s="23"/>
      <c r="Z45" s="23"/>
    </row>
    <row r="46" ht="22.5" customHeight="1" outlineLevel="1">
      <c r="A46" s="23"/>
      <c r="B46" s="23"/>
      <c r="C46" s="23"/>
      <c r="D46" s="341" t="s">
        <v>237</v>
      </c>
      <c r="E46" s="362" t="str">
        <f t="shared" si="10"/>
        <v>#N/A</v>
      </c>
      <c r="F46" s="363" t="str">
        <f>E46/E44</f>
        <v>#N/A</v>
      </c>
      <c r="J46" s="23"/>
      <c r="K46" s="23"/>
      <c r="L46" s="23"/>
      <c r="M46" s="23"/>
      <c r="N46" s="23"/>
      <c r="O46" s="23"/>
      <c r="V46" s="23"/>
      <c r="W46" s="23"/>
      <c r="X46" s="23"/>
      <c r="Y46" s="23"/>
      <c r="Z46" s="23"/>
    </row>
    <row r="47" ht="22.5" customHeight="1" outlineLevel="1">
      <c r="A47" s="23"/>
      <c r="B47" s="23"/>
      <c r="C47" s="23"/>
      <c r="D47" s="335" t="s">
        <v>243</v>
      </c>
      <c r="E47" s="349" t="str">
        <f t="shared" ref="E47:F47" si="11">E48+E49</f>
        <v>#N/A</v>
      </c>
      <c r="F47" s="359" t="str">
        <f t="shared" si="11"/>
        <v>#N/A</v>
      </c>
      <c r="J47" s="23"/>
      <c r="K47" s="23"/>
      <c r="L47" s="23"/>
      <c r="M47" s="23"/>
      <c r="N47" s="23"/>
      <c r="O47" s="23"/>
      <c r="V47" s="23"/>
      <c r="W47" s="23"/>
      <c r="X47" s="23"/>
      <c r="Y47" s="23"/>
      <c r="Z47" s="23"/>
    </row>
    <row r="48" ht="22.5" customHeight="1" outlineLevel="1">
      <c r="A48" s="23"/>
      <c r="B48" s="23"/>
      <c r="C48" s="23"/>
      <c r="D48" s="338" t="s">
        <v>238</v>
      </c>
      <c r="E48" s="360" t="str">
        <f t="shared" ref="E48:E49" si="12">E42+E45</f>
        <v>#N/A</v>
      </c>
      <c r="F48" s="361" t="str">
        <f t="shared" ref="F48:F49" si="13">E48/$E$47</f>
        <v>#N/A</v>
      </c>
      <c r="J48" s="23"/>
      <c r="K48" s="23"/>
      <c r="L48" s="23"/>
      <c r="M48" s="23"/>
      <c r="N48" s="23"/>
      <c r="O48" s="23"/>
      <c r="V48" s="23"/>
      <c r="W48" s="23"/>
      <c r="X48" s="23"/>
      <c r="Y48" s="23"/>
      <c r="Z48" s="23"/>
    </row>
    <row r="49" ht="22.5" customHeight="1" outlineLevel="1">
      <c r="A49" s="23"/>
      <c r="B49" s="23"/>
      <c r="C49" s="23"/>
      <c r="D49" s="341" t="s">
        <v>237</v>
      </c>
      <c r="E49" s="364" t="str">
        <f t="shared" si="12"/>
        <v>#N/A</v>
      </c>
      <c r="F49" s="365" t="str">
        <f t="shared" si="13"/>
        <v>#N/A</v>
      </c>
      <c r="J49" s="23"/>
      <c r="K49" s="23"/>
      <c r="L49" s="23"/>
      <c r="M49" s="23"/>
      <c r="N49" s="23"/>
      <c r="O49" s="23"/>
      <c r="V49" s="23"/>
      <c r="W49" s="23"/>
      <c r="X49" s="23"/>
      <c r="Y49" s="23"/>
      <c r="Z49" s="23"/>
    </row>
    <row r="50" ht="82.5" customHeight="1" outlineLevel="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ht="36.0" customHeight="1">
      <c r="A51" s="159"/>
      <c r="B51" s="160"/>
      <c r="C51" s="161" t="s">
        <v>246</v>
      </c>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ht="33.0"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ht="48.0" customHeight="1" outlineLevel="1">
      <c r="A53" s="23"/>
      <c r="B53" s="23"/>
      <c r="C53" s="23"/>
      <c r="D53" s="366" t="s">
        <v>159</v>
      </c>
      <c r="E53" s="367" t="s">
        <v>226</v>
      </c>
      <c r="F53" s="367" t="s">
        <v>193</v>
      </c>
      <c r="J53" s="23"/>
      <c r="K53" s="23"/>
      <c r="L53" s="23"/>
      <c r="M53" s="23"/>
      <c r="N53" s="23"/>
      <c r="O53" s="23"/>
      <c r="P53" s="23"/>
      <c r="Q53" s="23"/>
      <c r="R53" s="23"/>
      <c r="S53" s="23"/>
      <c r="T53" s="23"/>
      <c r="U53" s="23"/>
      <c r="V53" s="23"/>
      <c r="W53" s="23"/>
      <c r="X53" s="23"/>
      <c r="Y53" s="23"/>
      <c r="Z53" s="23"/>
    </row>
    <row r="54" ht="27.0" customHeight="1" outlineLevel="1">
      <c r="A54" s="23"/>
      <c r="B54" s="23"/>
      <c r="C54" s="23"/>
      <c r="D54" s="368" t="s">
        <v>195</v>
      </c>
      <c r="E54" s="369"/>
      <c r="F54" s="370"/>
      <c r="J54" s="23"/>
      <c r="K54" s="23"/>
      <c r="L54" s="23"/>
      <c r="M54" s="23"/>
      <c r="N54" s="23"/>
      <c r="O54" s="23"/>
      <c r="P54" s="23"/>
      <c r="Q54" s="23"/>
      <c r="R54" s="23"/>
      <c r="S54" s="23"/>
      <c r="T54" s="23"/>
      <c r="U54" s="23"/>
      <c r="V54" s="23"/>
      <c r="W54" s="23"/>
      <c r="X54" s="23"/>
      <c r="Y54" s="23"/>
      <c r="Z54" s="23"/>
    </row>
    <row r="55" ht="27.0" customHeight="1" outlineLevel="1">
      <c r="A55" s="23"/>
      <c r="B55" s="23"/>
      <c r="C55" s="23"/>
      <c r="D55" s="371" t="s">
        <v>195</v>
      </c>
      <c r="E55" s="372"/>
      <c r="F55" s="373"/>
      <c r="J55" s="23"/>
      <c r="K55" s="23"/>
      <c r="L55" s="23"/>
      <c r="M55" s="23"/>
      <c r="N55" s="23"/>
      <c r="O55" s="23"/>
      <c r="P55" s="23"/>
      <c r="Q55" s="23"/>
      <c r="R55" s="23"/>
      <c r="S55" s="23"/>
      <c r="T55" s="23"/>
      <c r="U55" s="23"/>
      <c r="V55" s="23"/>
      <c r="W55" s="23"/>
      <c r="X55" s="23"/>
      <c r="Y55" s="23"/>
      <c r="Z55" s="23"/>
    </row>
    <row r="56" ht="27.0" customHeight="1" outlineLevel="1">
      <c r="A56" s="23"/>
      <c r="B56" s="23"/>
      <c r="C56" s="23"/>
      <c r="D56" s="368" t="s">
        <v>199</v>
      </c>
      <c r="E56" s="369"/>
      <c r="F56" s="370"/>
      <c r="J56" s="23"/>
      <c r="K56" s="23"/>
      <c r="L56" s="23"/>
      <c r="M56" s="23"/>
      <c r="N56" s="23"/>
      <c r="O56" s="23"/>
      <c r="P56" s="23"/>
      <c r="Q56" s="23"/>
      <c r="R56" s="23"/>
      <c r="S56" s="23"/>
      <c r="T56" s="23"/>
      <c r="U56" s="23"/>
      <c r="V56" s="23"/>
      <c r="W56" s="23"/>
      <c r="X56" s="23"/>
      <c r="Y56" s="23"/>
      <c r="Z56" s="23"/>
    </row>
    <row r="57" ht="27.0" customHeight="1" outlineLevel="1">
      <c r="A57" s="23"/>
      <c r="B57" s="23"/>
      <c r="C57" s="23"/>
      <c r="D57" s="374" t="s">
        <v>199</v>
      </c>
      <c r="E57" s="375"/>
      <c r="F57" s="376"/>
      <c r="J57" s="23"/>
      <c r="K57" s="23"/>
      <c r="L57" s="23"/>
      <c r="M57" s="23"/>
      <c r="N57" s="23"/>
      <c r="O57" s="23"/>
      <c r="P57" s="23"/>
      <c r="Q57" s="23"/>
      <c r="R57" s="23"/>
      <c r="S57" s="23"/>
      <c r="T57" s="23"/>
      <c r="U57" s="23"/>
      <c r="V57" s="23"/>
      <c r="W57" s="23"/>
      <c r="X57" s="23"/>
      <c r="Y57" s="23"/>
      <c r="Z57" s="23"/>
    </row>
    <row r="58" ht="27.0" customHeight="1" outlineLevel="1">
      <c r="A58" s="23"/>
      <c r="B58" s="23"/>
      <c r="C58" s="23"/>
      <c r="D58" s="371" t="s">
        <v>199</v>
      </c>
      <c r="E58" s="372"/>
      <c r="F58" s="373"/>
      <c r="J58" s="23"/>
      <c r="K58" s="23"/>
      <c r="L58" s="23"/>
      <c r="M58" s="23"/>
      <c r="N58" s="23"/>
      <c r="O58" s="23"/>
      <c r="P58" s="23"/>
      <c r="Q58" s="23"/>
      <c r="R58" s="23"/>
      <c r="S58" s="23"/>
      <c r="T58" s="23"/>
      <c r="U58" s="23"/>
      <c r="V58" s="23"/>
      <c r="W58" s="23"/>
      <c r="X58" s="23"/>
      <c r="Y58" s="23"/>
      <c r="Z58" s="23"/>
    </row>
    <row r="59" ht="27.0" customHeight="1" outlineLevel="1">
      <c r="A59" s="23"/>
      <c r="B59" s="23"/>
      <c r="C59" s="23"/>
      <c r="D59" s="368" t="s">
        <v>203</v>
      </c>
      <c r="E59" s="369"/>
      <c r="F59" s="370"/>
      <c r="J59" s="23"/>
      <c r="K59" s="23"/>
      <c r="L59" s="23"/>
      <c r="M59" s="23"/>
      <c r="N59" s="23"/>
      <c r="O59" s="23"/>
      <c r="P59" s="23"/>
      <c r="Q59" s="23"/>
      <c r="R59" s="23"/>
      <c r="S59" s="23"/>
      <c r="T59" s="23"/>
      <c r="U59" s="23"/>
      <c r="V59" s="23"/>
      <c r="W59" s="23"/>
      <c r="X59" s="23"/>
      <c r="Y59" s="23"/>
      <c r="Z59" s="23"/>
    </row>
    <row r="60" ht="27.0" customHeight="1" outlineLevel="1">
      <c r="A60" s="23"/>
      <c r="B60" s="23"/>
      <c r="C60" s="23"/>
      <c r="D60" s="371" t="s">
        <v>203</v>
      </c>
      <c r="E60" s="372"/>
      <c r="F60" s="373"/>
      <c r="J60" s="23"/>
      <c r="K60" s="23"/>
      <c r="L60" s="23"/>
      <c r="M60" s="23"/>
      <c r="N60" s="23"/>
      <c r="O60" s="23"/>
      <c r="P60" s="23"/>
      <c r="Q60" s="23"/>
      <c r="R60" s="23"/>
      <c r="S60" s="23"/>
      <c r="T60" s="23"/>
      <c r="U60" s="23"/>
      <c r="V60" s="23"/>
      <c r="W60" s="23"/>
      <c r="X60" s="23"/>
      <c r="Y60" s="23"/>
      <c r="Z60" s="23"/>
    </row>
    <row r="61" ht="27.0" customHeight="1" outlineLevel="1">
      <c r="A61" s="23"/>
      <c r="B61" s="23"/>
      <c r="C61" s="23"/>
      <c r="D61" s="368" t="s">
        <v>247</v>
      </c>
      <c r="E61" s="369"/>
      <c r="F61" s="370"/>
      <c r="J61" s="23"/>
      <c r="K61" s="23"/>
      <c r="L61" s="23"/>
      <c r="M61" s="23"/>
      <c r="N61" s="23"/>
      <c r="O61" s="23"/>
      <c r="P61" s="23"/>
      <c r="Q61" s="23"/>
      <c r="R61" s="23"/>
      <c r="S61" s="23"/>
      <c r="T61" s="23"/>
      <c r="U61" s="23"/>
      <c r="V61" s="23"/>
      <c r="W61" s="23"/>
      <c r="X61" s="23"/>
      <c r="Y61" s="23"/>
      <c r="Z61" s="23"/>
    </row>
    <row r="62" ht="27.0" customHeight="1" outlineLevel="1">
      <c r="A62" s="23"/>
      <c r="B62" s="23"/>
      <c r="C62" s="23"/>
      <c r="D62" s="374" t="s">
        <v>247</v>
      </c>
      <c r="E62" s="375"/>
      <c r="F62" s="376"/>
      <c r="J62" s="23"/>
      <c r="K62" s="23"/>
      <c r="L62" s="23"/>
      <c r="M62" s="23"/>
      <c r="N62" s="23"/>
      <c r="O62" s="23"/>
      <c r="P62" s="23"/>
      <c r="Q62" s="23"/>
      <c r="R62" s="23"/>
      <c r="S62" s="23"/>
      <c r="T62" s="23"/>
      <c r="U62" s="23"/>
      <c r="V62" s="23"/>
      <c r="W62" s="23"/>
      <c r="X62" s="23"/>
      <c r="Y62" s="23"/>
      <c r="Z62" s="23"/>
    </row>
    <row r="63" ht="27.0" customHeight="1" outlineLevel="1">
      <c r="A63" s="23"/>
      <c r="B63" s="23"/>
      <c r="C63" s="23"/>
      <c r="D63" s="374" t="s">
        <v>247</v>
      </c>
      <c r="E63" s="375"/>
      <c r="F63" s="376"/>
      <c r="J63" s="23"/>
      <c r="K63" s="23"/>
      <c r="L63" s="23"/>
      <c r="M63" s="23"/>
      <c r="N63" s="23"/>
      <c r="O63" s="23"/>
      <c r="P63" s="23"/>
      <c r="Q63" s="23"/>
      <c r="R63" s="23"/>
      <c r="S63" s="23"/>
      <c r="T63" s="23"/>
      <c r="U63" s="23"/>
      <c r="V63" s="23"/>
      <c r="W63" s="23"/>
      <c r="X63" s="23"/>
      <c r="Y63" s="23"/>
      <c r="Z63" s="23"/>
    </row>
    <row r="64" ht="27.0" customHeight="1" outlineLevel="1">
      <c r="A64" s="23"/>
      <c r="B64" s="23"/>
      <c r="C64" s="23"/>
      <c r="D64" s="374" t="s">
        <v>247</v>
      </c>
      <c r="E64" s="375"/>
      <c r="F64" s="376"/>
      <c r="J64" s="23"/>
      <c r="K64" s="23"/>
      <c r="L64" s="23"/>
      <c r="M64" s="23"/>
      <c r="N64" s="23"/>
      <c r="O64" s="23"/>
      <c r="P64" s="23"/>
      <c r="Q64" s="23"/>
      <c r="R64" s="23"/>
      <c r="S64" s="23"/>
      <c r="T64" s="23"/>
      <c r="U64" s="23"/>
      <c r="V64" s="23"/>
      <c r="W64" s="23"/>
      <c r="X64" s="23"/>
      <c r="Y64" s="23"/>
      <c r="Z64" s="23"/>
    </row>
    <row r="65" ht="27.0" customHeight="1" outlineLevel="1">
      <c r="A65" s="23"/>
      <c r="B65" s="23"/>
      <c r="C65" s="23"/>
      <c r="D65" s="374" t="s">
        <v>247</v>
      </c>
      <c r="E65" s="375"/>
      <c r="F65" s="376"/>
      <c r="J65" s="23"/>
      <c r="K65" s="23"/>
      <c r="L65" s="23"/>
      <c r="M65" s="23"/>
      <c r="N65" s="23"/>
      <c r="O65" s="23"/>
      <c r="P65" s="23"/>
      <c r="Q65" s="23"/>
      <c r="R65" s="23"/>
      <c r="S65" s="23"/>
      <c r="T65" s="23"/>
      <c r="U65" s="23"/>
      <c r="V65" s="23"/>
      <c r="W65" s="23"/>
      <c r="X65" s="23"/>
      <c r="Y65" s="23"/>
      <c r="Z65" s="23"/>
    </row>
    <row r="66" ht="27.0" customHeight="1" outlineLevel="1">
      <c r="A66" s="23"/>
      <c r="B66" s="23"/>
      <c r="C66" s="23"/>
      <c r="D66" s="374" t="s">
        <v>247</v>
      </c>
      <c r="E66" s="375"/>
      <c r="F66" s="376"/>
      <c r="J66" s="23"/>
      <c r="K66" s="23"/>
      <c r="L66" s="23"/>
      <c r="M66" s="23"/>
      <c r="N66" s="23"/>
      <c r="O66" s="23"/>
      <c r="P66" s="23"/>
      <c r="Q66" s="23"/>
      <c r="R66" s="23"/>
      <c r="S66" s="23"/>
      <c r="T66" s="23"/>
      <c r="U66" s="23"/>
      <c r="V66" s="23"/>
      <c r="W66" s="23"/>
      <c r="X66" s="23"/>
      <c r="Y66" s="23"/>
      <c r="Z66" s="23"/>
    </row>
    <row r="67" ht="27.0" customHeight="1" outlineLevel="1">
      <c r="A67" s="23"/>
      <c r="B67" s="23"/>
      <c r="C67" s="23"/>
      <c r="D67" s="371" t="s">
        <v>247</v>
      </c>
      <c r="E67" s="372"/>
      <c r="F67" s="373"/>
      <c r="J67" s="23"/>
      <c r="K67" s="23"/>
      <c r="L67" s="23"/>
      <c r="M67" s="23"/>
      <c r="N67" s="23"/>
      <c r="O67" s="23"/>
      <c r="P67" s="23"/>
      <c r="Q67" s="23"/>
      <c r="R67" s="23"/>
      <c r="S67" s="23"/>
      <c r="T67" s="23"/>
      <c r="U67" s="23"/>
      <c r="V67" s="23"/>
      <c r="W67" s="23"/>
      <c r="X67" s="23"/>
      <c r="Y67" s="23"/>
      <c r="Z67" s="23"/>
    </row>
    <row r="68" ht="27.0" customHeight="1" outlineLevel="1">
      <c r="A68" s="23"/>
      <c r="B68" s="23"/>
      <c r="C68" s="23"/>
      <c r="D68" s="368" t="s">
        <v>207</v>
      </c>
      <c r="E68" s="369"/>
      <c r="F68" s="370"/>
      <c r="J68" s="23"/>
      <c r="K68" s="23"/>
      <c r="L68" s="23"/>
      <c r="M68" s="23"/>
      <c r="N68" s="23"/>
      <c r="O68" s="23"/>
      <c r="P68" s="23"/>
      <c r="Q68" s="23"/>
      <c r="R68" s="23"/>
      <c r="S68" s="23"/>
      <c r="T68" s="23"/>
      <c r="U68" s="23"/>
      <c r="V68" s="23"/>
      <c r="W68" s="23"/>
      <c r="X68" s="23"/>
      <c r="Y68" s="23"/>
      <c r="Z68" s="23"/>
    </row>
    <row r="69" ht="27.0" customHeight="1" outlineLevel="1">
      <c r="A69" s="23"/>
      <c r="B69" s="23"/>
      <c r="C69" s="23"/>
      <c r="D69" s="374" t="s">
        <v>207</v>
      </c>
      <c r="E69" s="375"/>
      <c r="F69" s="376"/>
      <c r="J69" s="23"/>
      <c r="K69" s="23"/>
      <c r="L69" s="23"/>
      <c r="M69" s="23"/>
      <c r="N69" s="23"/>
      <c r="O69" s="23"/>
      <c r="P69" s="23"/>
      <c r="Q69" s="23"/>
      <c r="R69" s="23"/>
      <c r="S69" s="23"/>
      <c r="T69" s="23"/>
      <c r="U69" s="23"/>
      <c r="V69" s="23"/>
      <c r="W69" s="23"/>
      <c r="X69" s="23"/>
      <c r="Y69" s="23"/>
      <c r="Z69" s="23"/>
    </row>
    <row r="70" ht="27.0" customHeight="1" outlineLevel="1">
      <c r="A70" s="23"/>
      <c r="B70" s="23"/>
      <c r="C70" s="23"/>
      <c r="D70" s="374" t="s">
        <v>207</v>
      </c>
      <c r="E70" s="375"/>
      <c r="F70" s="376"/>
      <c r="J70" s="23"/>
      <c r="K70" s="23"/>
      <c r="L70" s="23"/>
      <c r="M70" s="23"/>
      <c r="N70" s="23"/>
      <c r="O70" s="23"/>
      <c r="P70" s="23"/>
      <c r="Q70" s="23"/>
      <c r="R70" s="23"/>
      <c r="S70" s="23"/>
      <c r="T70" s="23"/>
      <c r="U70" s="23"/>
      <c r="V70" s="23"/>
      <c r="W70" s="23"/>
      <c r="X70" s="23"/>
      <c r="Y70" s="23"/>
      <c r="Z70" s="23"/>
    </row>
    <row r="71" ht="27.0" customHeight="1" outlineLevel="1">
      <c r="A71" s="23"/>
      <c r="B71" s="23"/>
      <c r="C71" s="23"/>
      <c r="D71" s="374" t="s">
        <v>207</v>
      </c>
      <c r="E71" s="375"/>
      <c r="F71" s="376"/>
      <c r="J71" s="23"/>
      <c r="K71" s="23"/>
      <c r="L71" s="23"/>
      <c r="M71" s="23"/>
      <c r="N71" s="23"/>
      <c r="O71" s="23"/>
      <c r="P71" s="23"/>
      <c r="Q71" s="23"/>
      <c r="R71" s="23"/>
      <c r="S71" s="23"/>
      <c r="T71" s="23"/>
      <c r="U71" s="23"/>
      <c r="V71" s="23"/>
      <c r="W71" s="23"/>
      <c r="X71" s="23"/>
      <c r="Y71" s="23"/>
      <c r="Z71" s="23"/>
    </row>
    <row r="72" ht="27.0" customHeight="1" outlineLevel="1">
      <c r="A72" s="23"/>
      <c r="B72" s="23"/>
      <c r="C72" s="23"/>
      <c r="D72" s="374" t="s">
        <v>207</v>
      </c>
      <c r="E72" s="375"/>
      <c r="F72" s="376"/>
      <c r="J72" s="23"/>
      <c r="K72" s="23"/>
      <c r="L72" s="23"/>
      <c r="M72" s="23"/>
      <c r="N72" s="23"/>
      <c r="O72" s="23"/>
      <c r="P72" s="23"/>
      <c r="Q72" s="23"/>
      <c r="R72" s="23"/>
      <c r="S72" s="23"/>
      <c r="T72" s="23"/>
      <c r="U72" s="23"/>
      <c r="V72" s="23"/>
      <c r="W72" s="23"/>
      <c r="X72" s="23"/>
      <c r="Y72" s="23"/>
      <c r="Z72" s="23"/>
    </row>
    <row r="73" ht="27.0" customHeight="1" outlineLevel="1">
      <c r="A73" s="23"/>
      <c r="B73" s="23"/>
      <c r="C73" s="23"/>
      <c r="D73" s="374" t="s">
        <v>207</v>
      </c>
      <c r="E73" s="375"/>
      <c r="F73" s="376"/>
      <c r="J73" s="23"/>
      <c r="K73" s="23"/>
      <c r="L73" s="23"/>
      <c r="M73" s="23"/>
      <c r="N73" s="23"/>
      <c r="O73" s="23"/>
      <c r="P73" s="23"/>
      <c r="Q73" s="23"/>
      <c r="R73" s="23"/>
      <c r="S73" s="23"/>
      <c r="T73" s="23"/>
      <c r="U73" s="23"/>
      <c r="V73" s="23"/>
      <c r="W73" s="23"/>
      <c r="X73" s="23"/>
      <c r="Y73" s="23"/>
      <c r="Z73" s="23"/>
    </row>
    <row r="74" ht="27.0" customHeight="1" outlineLevel="1">
      <c r="A74" s="23"/>
      <c r="B74" s="23"/>
      <c r="C74" s="23"/>
      <c r="D74" s="374" t="s">
        <v>207</v>
      </c>
      <c r="E74" s="375"/>
      <c r="F74" s="376"/>
      <c r="J74" s="23"/>
      <c r="K74" s="23"/>
      <c r="L74" s="23"/>
      <c r="M74" s="23"/>
      <c r="N74" s="23"/>
      <c r="O74" s="23"/>
      <c r="P74" s="23"/>
      <c r="Q74" s="23"/>
      <c r="R74" s="23"/>
      <c r="S74" s="23"/>
      <c r="T74" s="23"/>
      <c r="U74" s="23"/>
      <c r="V74" s="23"/>
      <c r="W74" s="23"/>
      <c r="X74" s="23"/>
      <c r="Y74" s="23"/>
      <c r="Z74" s="23"/>
    </row>
    <row r="75" ht="27.0" customHeight="1" outlineLevel="1">
      <c r="A75" s="23"/>
      <c r="B75" s="23"/>
      <c r="C75" s="23"/>
      <c r="D75" s="374" t="s">
        <v>207</v>
      </c>
      <c r="E75" s="375"/>
      <c r="F75" s="376"/>
      <c r="J75" s="23"/>
      <c r="K75" s="23"/>
      <c r="L75" s="23"/>
      <c r="M75" s="23"/>
      <c r="N75" s="23"/>
      <c r="O75" s="23"/>
      <c r="P75" s="23"/>
      <c r="Q75" s="23"/>
      <c r="R75" s="23"/>
      <c r="S75" s="23"/>
      <c r="T75" s="23"/>
      <c r="U75" s="23"/>
      <c r="V75" s="23"/>
      <c r="W75" s="23"/>
      <c r="X75" s="23"/>
      <c r="Y75" s="23"/>
      <c r="Z75" s="23"/>
    </row>
    <row r="76" ht="27.0" customHeight="1" outlineLevel="1">
      <c r="A76" s="23"/>
      <c r="B76" s="23"/>
      <c r="C76" s="23"/>
      <c r="D76" s="371" t="s">
        <v>207</v>
      </c>
      <c r="E76" s="372"/>
      <c r="F76" s="373"/>
      <c r="J76" s="23"/>
      <c r="K76" s="23"/>
      <c r="L76" s="23"/>
      <c r="M76" s="23"/>
      <c r="N76" s="23"/>
      <c r="O76" s="23"/>
      <c r="P76" s="23"/>
      <c r="Q76" s="23"/>
      <c r="R76" s="23"/>
      <c r="S76" s="23"/>
      <c r="T76" s="23"/>
      <c r="U76" s="23"/>
      <c r="V76" s="23"/>
      <c r="W76" s="23"/>
      <c r="X76" s="23"/>
      <c r="Y76" s="23"/>
      <c r="Z76" s="23"/>
    </row>
    <row r="77" ht="27.0" customHeight="1" outlineLevel="1">
      <c r="A77" s="23"/>
      <c r="B77" s="23"/>
      <c r="C77" s="23"/>
      <c r="D77" s="368" t="s">
        <v>217</v>
      </c>
      <c r="E77" s="369"/>
      <c r="F77" s="370"/>
      <c r="J77" s="23"/>
      <c r="K77" s="23"/>
      <c r="L77" s="23"/>
      <c r="M77" s="23"/>
      <c r="N77" s="23"/>
      <c r="O77" s="23"/>
      <c r="P77" s="23"/>
      <c r="Q77" s="23"/>
      <c r="R77" s="23"/>
      <c r="S77" s="23"/>
      <c r="T77" s="23"/>
      <c r="U77" s="23"/>
      <c r="V77" s="23"/>
      <c r="W77" s="23"/>
      <c r="X77" s="23"/>
      <c r="Y77" s="23"/>
      <c r="Z77" s="23"/>
    </row>
    <row r="78" ht="27.0" customHeight="1" outlineLevel="1">
      <c r="A78" s="23"/>
      <c r="B78" s="23"/>
      <c r="C78" s="23"/>
      <c r="D78" s="374" t="s">
        <v>217</v>
      </c>
      <c r="E78" s="375"/>
      <c r="F78" s="376"/>
      <c r="J78" s="23"/>
      <c r="K78" s="23"/>
      <c r="L78" s="23"/>
      <c r="M78" s="23"/>
      <c r="N78" s="23"/>
      <c r="O78" s="23"/>
      <c r="P78" s="23"/>
      <c r="Q78" s="23"/>
      <c r="R78" s="23"/>
      <c r="S78" s="23"/>
      <c r="T78" s="23"/>
      <c r="U78" s="23"/>
      <c r="V78" s="23"/>
      <c r="W78" s="23"/>
      <c r="X78" s="23"/>
      <c r="Y78" s="23"/>
      <c r="Z78" s="23"/>
    </row>
    <row r="79" ht="27.0" customHeight="1" outlineLevel="1">
      <c r="A79" s="23"/>
      <c r="B79" s="23"/>
      <c r="C79" s="23"/>
      <c r="D79" s="371" t="s">
        <v>217</v>
      </c>
      <c r="E79" s="372"/>
      <c r="F79" s="373"/>
      <c r="J79" s="23"/>
      <c r="K79" s="23"/>
      <c r="L79" s="23"/>
      <c r="M79" s="23"/>
      <c r="N79" s="23"/>
      <c r="O79" s="23"/>
      <c r="P79" s="23"/>
      <c r="Q79" s="23"/>
      <c r="R79" s="23"/>
      <c r="S79" s="23"/>
      <c r="T79" s="23"/>
      <c r="U79" s="23"/>
      <c r="V79" s="23"/>
      <c r="W79" s="23"/>
      <c r="X79" s="23"/>
      <c r="Y79" s="23"/>
      <c r="Z79" s="23"/>
    </row>
    <row r="80" ht="82.5" customHeight="1" outlineLevel="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36.0" customHeight="1">
      <c r="A81" s="159"/>
      <c r="B81" s="160"/>
      <c r="C81" s="161"/>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ht="6.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
    <mergeCell ref="E6:F6"/>
  </mergeCells>
  <printOptions/>
  <pageMargins bottom="1.0" footer="0.0" header="0.0" left="0.75" right="0.75" top="1.0"/>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outlinePr summaryBelow="0" summaryRight="0"/>
    <pageSetUpPr/>
  </sheetPr>
  <sheetViews>
    <sheetView workbookViewId="0"/>
  </sheetViews>
  <sheetFormatPr customHeight="1" defaultColWidth="10.1" defaultRowHeight="15.0"/>
  <cols>
    <col customWidth="1" min="1" max="3" width="2.3"/>
    <col customWidth="1" min="4" max="4" width="11.3"/>
    <col customWidth="1" min="5" max="5" width="105.6"/>
    <col customWidth="1" min="6" max="6" width="9.5"/>
    <col customWidth="1" min="7" max="7" width="67.5"/>
    <col customWidth="1" min="8" max="8" width="14.1"/>
    <col customWidth="1" min="9" max="9" width="21.8"/>
    <col customWidth="1" min="10" max="10" width="17.5"/>
    <col customWidth="1" min="11" max="11" width="16.9"/>
    <col customWidth="1" min="12" max="12" width="8.3"/>
    <col customWidth="1" min="13" max="13" width="16.5"/>
    <col customWidth="1" min="14" max="14" width="11.5"/>
    <col customWidth="1" min="15" max="15" width="11.1"/>
    <col customWidth="1" min="16" max="17" width="15.4"/>
    <col customWidth="1" min="18" max="18" width="27.4"/>
    <col customWidth="1" min="19" max="19" width="17.5"/>
    <col customWidth="1" min="20" max="20" width="69.4"/>
    <col customWidth="1" min="21" max="26" width="17.5"/>
  </cols>
  <sheetData>
    <row r="1" ht="6.75" customHeight="1">
      <c r="A1" s="23"/>
      <c r="B1" s="23"/>
      <c r="C1" s="23"/>
      <c r="D1" s="23"/>
      <c r="E1" s="23"/>
      <c r="F1" s="23"/>
      <c r="G1" s="23"/>
      <c r="H1" s="23"/>
      <c r="I1" s="23"/>
      <c r="J1" s="23"/>
      <c r="K1" s="377"/>
      <c r="L1" s="61"/>
      <c r="M1" s="61"/>
      <c r="N1" s="23"/>
      <c r="O1" s="23"/>
      <c r="P1" s="23"/>
      <c r="Q1" s="23"/>
      <c r="R1" s="23"/>
      <c r="S1" s="23"/>
      <c r="T1" s="23"/>
      <c r="U1" s="23"/>
      <c r="V1" s="23"/>
      <c r="W1" s="23"/>
      <c r="X1" s="23"/>
      <c r="Y1" s="23"/>
      <c r="Z1" s="23"/>
    </row>
    <row r="2" ht="15.75" customHeight="1">
      <c r="A2" s="88"/>
      <c r="B2" s="88" t="str">
        <f>MID(CELL("nomfichier",A1),FIND("]",CELL("nomfichier",A1))+1,LEN(CELL("nomfichier",A1))-FIND("]",CELL("nomfichier",A1)))</f>
        <v>#VALUE!</v>
      </c>
      <c r="C2" s="88"/>
      <c r="D2" s="88"/>
      <c r="E2" s="88"/>
      <c r="F2" s="88"/>
      <c r="G2" s="88"/>
      <c r="H2" s="88"/>
      <c r="I2" s="88"/>
      <c r="J2" s="88"/>
      <c r="K2" s="378"/>
      <c r="L2" s="379"/>
      <c r="M2" s="379"/>
      <c r="N2" s="88"/>
      <c r="O2" s="88"/>
      <c r="P2" s="88"/>
      <c r="Q2" s="88"/>
      <c r="R2" s="88"/>
      <c r="S2" s="88"/>
      <c r="T2" s="88"/>
      <c r="U2" s="88"/>
      <c r="V2" s="88"/>
      <c r="W2" s="88"/>
      <c r="X2" s="88"/>
      <c r="Y2" s="88"/>
      <c r="Z2" s="88"/>
    </row>
    <row r="3" ht="6.75" customHeight="1">
      <c r="A3" s="23"/>
      <c r="B3" s="23"/>
      <c r="C3" s="23"/>
      <c r="D3" s="23"/>
      <c r="E3" s="23"/>
      <c r="F3" s="23"/>
      <c r="G3" s="23"/>
      <c r="H3" s="23"/>
      <c r="I3" s="23"/>
      <c r="J3" s="23"/>
      <c r="K3" s="377"/>
      <c r="L3" s="61"/>
      <c r="M3" s="61"/>
      <c r="N3" s="23"/>
      <c r="O3" s="23"/>
      <c r="P3" s="23"/>
      <c r="Q3" s="23"/>
      <c r="R3" s="23"/>
      <c r="S3" s="23"/>
      <c r="T3" s="23"/>
      <c r="U3" s="23"/>
      <c r="V3" s="23"/>
      <c r="W3" s="23"/>
      <c r="X3" s="23"/>
      <c r="Y3" s="23"/>
      <c r="Z3" s="23"/>
    </row>
    <row r="4" ht="6.75" customHeight="1">
      <c r="A4" s="23"/>
      <c r="B4" s="23"/>
      <c r="C4" s="23"/>
      <c r="D4" s="23"/>
      <c r="E4" s="23"/>
      <c r="F4" s="23"/>
      <c r="G4" s="23"/>
      <c r="H4" s="23"/>
      <c r="I4" s="23"/>
      <c r="J4" s="23"/>
      <c r="K4" s="377"/>
      <c r="L4" s="61"/>
      <c r="M4" s="61"/>
      <c r="N4" s="23"/>
      <c r="O4" s="23"/>
      <c r="P4" s="23"/>
      <c r="Q4" s="23"/>
      <c r="R4" s="23"/>
      <c r="S4" s="23"/>
      <c r="T4" s="23"/>
      <c r="U4" s="23"/>
      <c r="V4" s="23"/>
      <c r="W4" s="23"/>
      <c r="X4" s="23"/>
      <c r="Y4" s="23"/>
      <c r="Z4" s="23"/>
    </row>
    <row r="5" ht="15.75" customHeight="1">
      <c r="A5" s="23"/>
      <c r="B5" s="23"/>
      <c r="C5" s="23"/>
      <c r="D5" s="380" t="s">
        <v>248</v>
      </c>
      <c r="E5" s="380" t="s">
        <v>161</v>
      </c>
      <c r="F5" s="380" t="s">
        <v>162</v>
      </c>
      <c r="G5" s="380" t="s">
        <v>234</v>
      </c>
      <c r="H5" s="380" t="s">
        <v>158</v>
      </c>
      <c r="I5" s="380" t="s">
        <v>249</v>
      </c>
      <c r="J5" s="380" t="s">
        <v>250</v>
      </c>
      <c r="K5" s="380" t="s">
        <v>185</v>
      </c>
      <c r="L5" s="380" t="s">
        <v>164</v>
      </c>
      <c r="M5" s="380" t="s">
        <v>186</v>
      </c>
      <c r="N5" s="380" t="s">
        <v>251</v>
      </c>
      <c r="O5" s="380" t="s">
        <v>163</v>
      </c>
      <c r="P5" s="381" t="s">
        <v>232</v>
      </c>
      <c r="Q5" s="381" t="s">
        <v>182</v>
      </c>
      <c r="R5" s="381" t="s">
        <v>235</v>
      </c>
      <c r="S5" s="381" t="s">
        <v>252</v>
      </c>
      <c r="T5" s="381" t="s">
        <v>253</v>
      </c>
      <c r="U5" s="23"/>
      <c r="V5" s="23"/>
      <c r="W5" s="23"/>
      <c r="X5" s="23"/>
      <c r="Y5" s="23"/>
      <c r="Z5" s="23"/>
    </row>
    <row r="6" ht="15.75" customHeight="1">
      <c r="A6" s="23"/>
      <c r="B6" s="23"/>
      <c r="C6" s="23"/>
      <c r="D6" s="382">
        <v>1.0</v>
      </c>
      <c r="E6" s="383" t="s">
        <v>254</v>
      </c>
      <c r="F6" s="182"/>
      <c r="G6" s="182" t="s">
        <v>255</v>
      </c>
      <c r="H6" s="384"/>
      <c r="I6" s="384" t="s">
        <v>255</v>
      </c>
      <c r="J6" s="385"/>
      <c r="K6" s="386" t="s">
        <v>188</v>
      </c>
      <c r="L6" s="182"/>
      <c r="M6" s="387" t="str">
        <f t="shared" ref="M6:M488" si="1">IF(L6&lt;&gt;"",K6&amp;"/"&amp;L6,"")</f>
        <v/>
      </c>
      <c r="N6" s="388"/>
      <c r="O6" s="389" t="str">
        <f t="array" ref="O6">IF(J6&lt;&gt;"",IF(H6="Spend-based",J6*(INDEX(Conversion!$G$17:$AO$21,MATCH(L6,Conversion!$E$17:$E$21,0),MATCH(N6,Conversion!$G$16:$AO$16,0))/INDEX(Conversion!$G$17:$AO$21,MATCH(L6,Conversion!$E$17:$E$21,0),MATCH('Import data'!$G$15,Conversion!$G$16:$AO$16,0)))/IF(L6='Import data'!$G$16,1,IF(L6="kUSD",INDEX(Conversion!$G$27:$AO$31,MATCH(L6,Conversion!$F$27:$F$31,0),MATCH('Import data'!$G$15,Conversion!$G$26:$AO$26,0)),1/INDEX(Conversion!$G$27:$AO$31,MATCH(L6,Conversion!$F$27:$F$31,0),MATCH('Import data'!$G$15,Conversion!$G$26:$AO$26,0)))),J6),"")</f>
        <v/>
      </c>
      <c r="P6" s="387"/>
      <c r="Q6" s="182"/>
      <c r="R6" s="182" t="s">
        <v>256</v>
      </c>
      <c r="S6" s="390" t="s">
        <v>257</v>
      </c>
      <c r="T6" s="391"/>
      <c r="U6" s="23"/>
      <c r="V6" s="23"/>
      <c r="W6" s="23"/>
      <c r="X6" s="23"/>
      <c r="Y6" s="23"/>
      <c r="Z6" s="23"/>
    </row>
    <row r="7" ht="15.75" customHeight="1">
      <c r="A7" s="23"/>
      <c r="B7" s="23"/>
      <c r="C7" s="23"/>
      <c r="D7" s="382">
        <v>2.0</v>
      </c>
      <c r="E7" s="383" t="s">
        <v>258</v>
      </c>
      <c r="F7" s="182"/>
      <c r="G7" s="182" t="s">
        <v>255</v>
      </c>
      <c r="H7" s="384"/>
      <c r="I7" s="384" t="s">
        <v>255</v>
      </c>
      <c r="J7" s="385"/>
      <c r="K7" s="386" t="s">
        <v>188</v>
      </c>
      <c r="L7" s="182"/>
      <c r="M7" s="387" t="str">
        <f t="shared" si="1"/>
        <v/>
      </c>
      <c r="N7" s="388"/>
      <c r="O7" s="389" t="str">
        <f t="array" ref="O7">IF(J7&lt;&gt;"",IF(H7="Spend-based",J7*(INDEX(Conversion!$G$17:$AO$21,MATCH(L7,Conversion!$E$17:$E$21,0),MATCH(N7,Conversion!$G$16:$AO$16,0))/INDEX(Conversion!$G$17:$AO$21,MATCH(L7,Conversion!$E$17:$E$21,0),MATCH('Import data'!$G$15,Conversion!$G$16:$AO$16,0)))/IF(L7='Import data'!$G$16,1,IF(L7="kUSD",INDEX(Conversion!$G$27:$AO$31,MATCH(L7,Conversion!$F$27:$F$31,0),MATCH('Import data'!$G$15,Conversion!$G$26:$AO$26,0)),1/INDEX(Conversion!$G$27:$AO$31,MATCH(L7,Conversion!$F$27:$F$31,0),MATCH('Import data'!$G$15,Conversion!$G$26:$AO$26,0)))),J7),"")</f>
        <v/>
      </c>
      <c r="P7" s="387"/>
      <c r="Q7" s="182"/>
      <c r="R7" s="182" t="s">
        <v>256</v>
      </c>
      <c r="S7" s="390" t="s">
        <v>257</v>
      </c>
      <c r="T7" s="391"/>
      <c r="U7" s="23"/>
      <c r="V7" s="23"/>
      <c r="W7" s="23"/>
      <c r="X7" s="23"/>
      <c r="Y7" s="23"/>
      <c r="Z7" s="23"/>
    </row>
    <row r="8" ht="15.75" customHeight="1">
      <c r="A8" s="23"/>
      <c r="B8" s="23"/>
      <c r="C8" s="23"/>
      <c r="D8" s="382">
        <v>3.0</v>
      </c>
      <c r="E8" s="392" t="s">
        <v>259</v>
      </c>
      <c r="F8" s="182">
        <v>3.0</v>
      </c>
      <c r="G8" s="182" t="s">
        <v>260</v>
      </c>
      <c r="H8" s="182" t="s">
        <v>238</v>
      </c>
      <c r="I8" s="182" t="s">
        <v>102</v>
      </c>
      <c r="J8" s="392">
        <v>250.0</v>
      </c>
      <c r="K8" s="386" t="s">
        <v>188</v>
      </c>
      <c r="L8" s="182" t="s">
        <v>153</v>
      </c>
      <c r="M8" s="387" t="str">
        <f t="shared" si="1"/>
        <v>kgCO2e/k€</v>
      </c>
      <c r="N8" s="392">
        <v>2023.0</v>
      </c>
      <c r="O8" s="389">
        <f t="array" ref="O8">IF(J8&lt;&gt;"",IF(H8="Spend-based",J8*(INDEX(Conversion!$G$17:$AO$21,MATCH(L8,Conversion!$E$17:$E$21,0),MATCH(N8,Conversion!$G$16:$AO$16,0))/INDEX(Conversion!$G$17:$AO$21,MATCH(L8,Conversion!$E$17:$E$21,0),MATCH('Import data'!$G$15,Conversion!$G$16:$AO$16,0)))/IF(L8='Import data'!$G$16,1,IF(L8="kUSD",INDEX(Conversion!$G$27:$AO$31,MATCH(L8,Conversion!$F$27:$F$31,0),MATCH('Import data'!$G$15,Conversion!$G$26:$AO$26,0)),1/INDEX(Conversion!$G$27:$AO$31,MATCH(L8,Conversion!$F$27:$F$31,0),MATCH('Import data'!$G$15,Conversion!$G$26:$AO$26,0)))),J8),"")</f>
        <v>245.1220708</v>
      </c>
      <c r="P8" s="387" t="str">
        <f>IF(H8="Mass-based",M8,K8&amp;" / "&amp;'Import data'!$G$16)</f>
        <v>kgCO2e / k€</v>
      </c>
      <c r="Q8" s="182" t="s">
        <v>261</v>
      </c>
      <c r="R8" s="182" t="s">
        <v>262</v>
      </c>
      <c r="S8" s="390" t="s">
        <v>257</v>
      </c>
      <c r="T8" s="391"/>
      <c r="U8" s="23"/>
      <c r="V8" s="23"/>
      <c r="W8" s="23"/>
      <c r="X8" s="23"/>
      <c r="Y8" s="23"/>
      <c r="Z8" s="23"/>
    </row>
    <row r="9" ht="15.75" customHeight="1">
      <c r="A9" s="23"/>
      <c r="B9" s="23"/>
      <c r="C9" s="23"/>
      <c r="D9" s="382">
        <v>4.0</v>
      </c>
      <c r="E9" s="393" t="s">
        <v>263</v>
      </c>
      <c r="F9" s="182">
        <v>3.0</v>
      </c>
      <c r="G9" s="182" t="s">
        <v>264</v>
      </c>
      <c r="H9" s="182" t="s">
        <v>237</v>
      </c>
      <c r="I9" s="182" t="s">
        <v>103</v>
      </c>
      <c r="J9" s="393">
        <v>4.514</v>
      </c>
      <c r="K9" s="386" t="s">
        <v>188</v>
      </c>
      <c r="L9" s="182" t="s">
        <v>265</v>
      </c>
      <c r="M9" s="387" t="str">
        <f t="shared" si="1"/>
        <v>kgCO2e/kg</v>
      </c>
      <c r="N9" s="393">
        <v>2023.0</v>
      </c>
      <c r="O9" s="389">
        <f t="array" ref="O9">IF(J9&lt;&gt;"",IF(H9="Spend-based",J9*(INDEX(Conversion!$G$17:$AO$21,MATCH(L9,Conversion!$E$17:$E$21,0),MATCH(N9,Conversion!$G$16:$AO$16,0))/INDEX(Conversion!$G$17:$AO$21,MATCH(L9,Conversion!$E$17:$E$21,0),MATCH('Import data'!$G$15,Conversion!$G$16:$AO$16,0)))/IF(L9='Import data'!$G$16,1,IF(L9="kUSD",INDEX(Conversion!$G$27:$AO$31,MATCH(L9,Conversion!$F$27:$F$31,0),MATCH('Import data'!$G$15,Conversion!$G$26:$AO$26,0)),1/INDEX(Conversion!$G$27:$AO$31,MATCH(L9,Conversion!$F$27:$F$31,0),MATCH('Import data'!$G$15,Conversion!$G$26:$AO$26,0)))),J9),"")</f>
        <v>4.514</v>
      </c>
      <c r="P9" s="387" t="str">
        <f>IF(H9="Mass-based",M9,K9&amp;" / "&amp;'Import data'!$G$16)</f>
        <v>kgCO2e/kg</v>
      </c>
      <c r="Q9" s="182" t="s">
        <v>266</v>
      </c>
      <c r="R9" s="182" t="s">
        <v>267</v>
      </c>
      <c r="S9" s="390" t="s">
        <v>257</v>
      </c>
      <c r="T9" s="391"/>
      <c r="U9" s="23"/>
      <c r="V9" s="23"/>
      <c r="W9" s="23"/>
      <c r="X9" s="23"/>
      <c r="Y9" s="23"/>
      <c r="Z9" s="23"/>
    </row>
    <row r="10" ht="15.75" customHeight="1">
      <c r="A10" s="23"/>
      <c r="B10" s="23"/>
      <c r="C10" s="23"/>
      <c r="D10" s="382">
        <v>5.0</v>
      </c>
      <c r="E10" s="393" t="s">
        <v>268</v>
      </c>
      <c r="F10" s="182">
        <v>3.0</v>
      </c>
      <c r="G10" s="182" t="s">
        <v>269</v>
      </c>
      <c r="H10" s="384" t="s">
        <v>238</v>
      </c>
      <c r="I10" s="384" t="s">
        <v>104</v>
      </c>
      <c r="J10" s="394">
        <v>426.5</v>
      </c>
      <c r="K10" s="386" t="s">
        <v>188</v>
      </c>
      <c r="L10" s="182" t="s">
        <v>270</v>
      </c>
      <c r="M10" s="387" t="str">
        <f t="shared" si="1"/>
        <v>kgCO2e/kGBP</v>
      </c>
      <c r="N10" s="393">
        <v>2024.0</v>
      </c>
      <c r="O10" s="389">
        <f t="array" ref="O10">IF(J10&lt;&gt;"",IF(H10="Spend-based",J10*(INDEX(Conversion!$G$17:$AO$21,MATCH(L10,Conversion!$E$17:$E$21,0),MATCH(N10,Conversion!$G$16:$AO$16,0))/INDEX(Conversion!$G$17:$AO$21,MATCH(L10,Conversion!$E$17:$E$21,0),MATCH('Import data'!$G$15,Conversion!$G$16:$AO$16,0)))/IF(L10='Import data'!$G$16,1,IF(L10="kUSD",INDEX(Conversion!$G$27:$AO$31,MATCH(L10,Conversion!$F$27:$F$31,0),MATCH('Import data'!$G$15,Conversion!$G$26:$AO$26,0)),1/INDEX(Conversion!$G$27:$AO$31,MATCH(L10,Conversion!$F$27:$F$31,0),MATCH('Import data'!$G$15,Conversion!$G$26:$AO$26,0)))),J10),"")</f>
        <v>315.61</v>
      </c>
      <c r="P10" s="387" t="str">
        <f>IF(H10="Mass-based",M10,K10&amp;" / "&amp;'Import data'!$G$16)</f>
        <v>kgCO2e / k€</v>
      </c>
      <c r="Q10" s="182" t="s">
        <v>271</v>
      </c>
      <c r="R10" s="182" t="s">
        <v>262</v>
      </c>
      <c r="S10" s="390" t="s">
        <v>257</v>
      </c>
      <c r="T10" s="391"/>
      <c r="U10" s="23"/>
      <c r="V10" s="23"/>
      <c r="W10" s="23"/>
      <c r="X10" s="23"/>
      <c r="Y10" s="23"/>
      <c r="Z10" s="23"/>
    </row>
    <row r="11" ht="15.75" customHeight="1">
      <c r="A11" s="23"/>
      <c r="B11" s="23"/>
      <c r="C11" s="23"/>
      <c r="D11" s="382">
        <v>6.0</v>
      </c>
      <c r="E11" s="393" t="s">
        <v>272</v>
      </c>
      <c r="F11" s="182">
        <v>3.0</v>
      </c>
      <c r="G11" s="182" t="s">
        <v>273</v>
      </c>
      <c r="H11" s="182" t="s">
        <v>238</v>
      </c>
      <c r="I11" s="182" t="s">
        <v>102</v>
      </c>
      <c r="J11" s="393">
        <v>113.0</v>
      </c>
      <c r="K11" s="386" t="s">
        <v>188</v>
      </c>
      <c r="L11" s="182" t="s">
        <v>153</v>
      </c>
      <c r="M11" s="387" t="str">
        <f t="shared" si="1"/>
        <v>kgCO2e/k€</v>
      </c>
      <c r="N11" s="393">
        <v>2024.0</v>
      </c>
      <c r="O11" s="389">
        <f t="array" ref="O11">IF(J11&lt;&gt;"",IF(H11="Spend-based",J11*(INDEX(Conversion!$G$17:$AO$21,MATCH(L11,Conversion!$E$17:$E$21,0),MATCH(N11,Conversion!$G$16:$AO$16,0))/INDEX(Conversion!$G$17:$AO$21,MATCH(L11,Conversion!$E$17:$E$21,0),MATCH('Import data'!$G$15,Conversion!$G$16:$AO$16,0)))/IF(L11='Import data'!$G$16,1,IF(L11="kUSD",INDEX(Conversion!$G$27:$AO$31,MATCH(L11,Conversion!$F$27:$F$31,0),MATCH('Import data'!$G$15,Conversion!$G$26:$AO$26,0)),1/INDEX(Conversion!$G$27:$AO$31,MATCH(L11,Conversion!$F$27:$F$31,0),MATCH('Import data'!$G$15,Conversion!$G$26:$AO$26,0)))),J11),"")</f>
        <v>113</v>
      </c>
      <c r="P11" s="387" t="str">
        <f>IF(H11="Mass-based",M11,K11&amp;" / "&amp;'Import data'!$G$16)</f>
        <v>kgCO2e / k€</v>
      </c>
      <c r="Q11" s="182" t="s">
        <v>274</v>
      </c>
      <c r="R11" s="182" t="s">
        <v>262</v>
      </c>
      <c r="S11" s="390" t="s">
        <v>257</v>
      </c>
      <c r="T11" s="391"/>
      <c r="U11" s="23"/>
      <c r="V11" s="23"/>
      <c r="W11" s="23"/>
      <c r="X11" s="23"/>
      <c r="Y11" s="23"/>
      <c r="Z11" s="23"/>
    </row>
    <row r="12" ht="15.75" customHeight="1">
      <c r="A12" s="23"/>
      <c r="B12" s="23"/>
      <c r="C12" s="23"/>
      <c r="D12" s="382">
        <v>7.0</v>
      </c>
      <c r="E12" s="393" t="s">
        <v>275</v>
      </c>
      <c r="F12" s="182">
        <v>3.0</v>
      </c>
      <c r="G12" s="182" t="s">
        <v>276</v>
      </c>
      <c r="H12" s="182" t="s">
        <v>238</v>
      </c>
      <c r="I12" s="182" t="s">
        <v>109</v>
      </c>
      <c r="J12" s="393">
        <v>205.7</v>
      </c>
      <c r="K12" s="386" t="s">
        <v>188</v>
      </c>
      <c r="L12" s="182" t="s">
        <v>277</v>
      </c>
      <c r="M12" s="387" t="str">
        <f t="shared" si="1"/>
        <v>kgCO2e/kCAD</v>
      </c>
      <c r="N12" s="393">
        <v>2024.0</v>
      </c>
      <c r="O12" s="389">
        <f t="array" ref="O12">IF(J12&lt;&gt;"",IF(H12="Spend-based",J12*(INDEX(Conversion!$G$17:$AO$21,MATCH(L12,Conversion!$E$17:$E$21,0),MATCH(N12,Conversion!$G$16:$AO$16,0))/INDEX(Conversion!$G$17:$AO$21,MATCH(L12,Conversion!$E$17:$E$21,0),MATCH('Import data'!$G$15,Conversion!$G$16:$AO$16,0)))/IF(L12='Import data'!$G$16,1,IF(L12="kUSD",INDEX(Conversion!$G$27:$AO$31,MATCH(L12,Conversion!$F$27:$F$31,0),MATCH('Import data'!$G$15,Conversion!$G$26:$AO$26,0)),1/INDEX(Conversion!$G$27:$AO$31,MATCH(L12,Conversion!$F$27:$F$31,0),MATCH('Import data'!$G$15,Conversion!$G$26:$AO$26,0)))),J12),"")</f>
        <v>281.809</v>
      </c>
      <c r="P12" s="387" t="str">
        <f>IF(H12="Mass-based",M12,K12&amp;" / "&amp;'Import data'!$G$16)</f>
        <v>kgCO2e / k€</v>
      </c>
      <c r="Q12" s="182" t="s">
        <v>278</v>
      </c>
      <c r="R12" s="182" t="s">
        <v>279</v>
      </c>
      <c r="S12" s="390" t="s">
        <v>257</v>
      </c>
      <c r="T12" s="391"/>
      <c r="U12" s="23"/>
      <c r="V12" s="23"/>
      <c r="W12" s="23"/>
      <c r="X12" s="23"/>
      <c r="Y12" s="23"/>
      <c r="Z12" s="23"/>
    </row>
    <row r="13" ht="15.75" customHeight="1">
      <c r="A13" s="23"/>
      <c r="B13" s="23"/>
      <c r="C13" s="23"/>
      <c r="D13" s="382">
        <v>8.0</v>
      </c>
      <c r="E13" s="393" t="s">
        <v>280</v>
      </c>
      <c r="F13" s="182">
        <v>2.0</v>
      </c>
      <c r="G13" s="182" t="s">
        <v>281</v>
      </c>
      <c r="H13" s="182" t="s">
        <v>238</v>
      </c>
      <c r="I13" s="182" t="s">
        <v>105</v>
      </c>
      <c r="J13" s="393">
        <f>0.464*1000</f>
        <v>464</v>
      </c>
      <c r="K13" s="386" t="s">
        <v>188</v>
      </c>
      <c r="L13" s="182" t="s">
        <v>282</v>
      </c>
      <c r="M13" s="387" t="str">
        <f t="shared" si="1"/>
        <v>kgCO2e/kUSD</v>
      </c>
      <c r="N13" s="393">
        <v>2022.0</v>
      </c>
      <c r="O13" s="389">
        <f t="array" ref="O13">IF(J13&lt;&gt;"",IF(H13="Spend-based",J13*(INDEX(Conversion!$G$17:$AO$21,MATCH(L13,Conversion!$E$17:$E$21,0),MATCH(N13,Conversion!$G$16:$AO$16,0))/INDEX(Conversion!$G$17:$AO$21,MATCH(L13,Conversion!$E$17:$E$21,0),MATCH('Import data'!$G$15,Conversion!$G$16:$AO$16,0)))/IF(L13='Import data'!$G$16,1,IF(L13="kUSD",INDEX(Conversion!$G$27:$AO$31,MATCH(L13,Conversion!$F$27:$F$31,0),MATCH('Import data'!$G$15,Conversion!$G$26:$AO$26,0)),1/INDEX(Conversion!$G$27:$AO$31,MATCH(L13,Conversion!$F$27:$F$31,0),MATCH('Import data'!$G$15,Conversion!$G$26:$AO$26,0)))),J13),"")</f>
        <v>432.953615</v>
      </c>
      <c r="P13" s="387" t="str">
        <f>IF(H13="Mass-based",M13,K13&amp;" / "&amp;'Import data'!$G$16)</f>
        <v>kgCO2e / k€</v>
      </c>
      <c r="Q13" s="182" t="s">
        <v>283</v>
      </c>
      <c r="R13" s="182" t="s">
        <v>279</v>
      </c>
      <c r="S13" s="390" t="s">
        <v>257</v>
      </c>
      <c r="T13" s="391"/>
      <c r="U13" s="23"/>
      <c r="V13" s="23"/>
      <c r="W13" s="23"/>
      <c r="X13" s="23"/>
      <c r="Y13" s="23"/>
      <c r="Z13" s="23"/>
    </row>
    <row r="14" ht="15.75" customHeight="1">
      <c r="A14" s="23"/>
      <c r="B14" s="23"/>
      <c r="C14" s="23"/>
      <c r="D14" s="382">
        <v>9.0</v>
      </c>
      <c r="E14" s="393" t="s">
        <v>284</v>
      </c>
      <c r="F14" s="182">
        <v>2.0</v>
      </c>
      <c r="G14" s="182" t="s">
        <v>285</v>
      </c>
      <c r="H14" s="182" t="s">
        <v>238</v>
      </c>
      <c r="I14" s="182" t="s">
        <v>105</v>
      </c>
      <c r="J14" s="393">
        <f>0.184*1000</f>
        <v>184</v>
      </c>
      <c r="K14" s="386" t="s">
        <v>188</v>
      </c>
      <c r="L14" s="182" t="s">
        <v>282</v>
      </c>
      <c r="M14" s="387" t="str">
        <f t="shared" si="1"/>
        <v>kgCO2e/kUSD</v>
      </c>
      <c r="N14" s="393">
        <v>2024.0</v>
      </c>
      <c r="O14" s="389">
        <f t="array" ref="O14">IF(J14&lt;&gt;"",IF(H14="Spend-based",J14*(INDEX(Conversion!$G$17:$AO$21,MATCH(L14,Conversion!$E$17:$E$21,0),MATCH(N14,Conversion!$G$16:$AO$16,0))/INDEX(Conversion!$G$17:$AO$21,MATCH(L14,Conversion!$E$17:$E$21,0),MATCH('Import data'!$G$15,Conversion!$G$16:$AO$16,0)))/IF(L14='Import data'!$G$16,1,IF(L14="kUSD",INDEX(Conversion!$G$27:$AO$31,MATCH(L14,Conversion!$F$27:$F$31,0),MATCH('Import data'!$G$15,Conversion!$G$26:$AO$26,0)),1/INDEX(Conversion!$G$27:$AO$31,MATCH(L14,Conversion!$F$27:$F$31,0),MATCH('Import data'!$G$15,Conversion!$G$26:$AO$26,0)))),J14),"")</f>
        <v>184</v>
      </c>
      <c r="P14" s="387" t="str">
        <f>IF(H14="Mass-based",M14,K14&amp;" / "&amp;'Import data'!$G$16)</f>
        <v>kgCO2e / k€</v>
      </c>
      <c r="Q14" s="182" t="s">
        <v>283</v>
      </c>
      <c r="R14" s="182" t="s">
        <v>279</v>
      </c>
      <c r="S14" s="390" t="s">
        <v>257</v>
      </c>
      <c r="T14" s="391"/>
      <c r="U14" s="23"/>
      <c r="V14" s="23"/>
      <c r="W14" s="23"/>
      <c r="X14" s="23"/>
      <c r="Y14" s="23"/>
      <c r="Z14" s="23"/>
    </row>
    <row r="15" ht="15.75" customHeight="1">
      <c r="A15" s="23"/>
      <c r="B15" s="23"/>
      <c r="C15" s="23"/>
      <c r="D15" s="382">
        <v>10.0</v>
      </c>
      <c r="E15" s="393" t="s">
        <v>286</v>
      </c>
      <c r="F15" s="182">
        <v>1.0</v>
      </c>
      <c r="G15" s="182" t="s">
        <v>287</v>
      </c>
      <c r="H15" s="182" t="s">
        <v>238</v>
      </c>
      <c r="I15" s="182" t="s">
        <v>105</v>
      </c>
      <c r="J15" s="393">
        <v>156.0</v>
      </c>
      <c r="K15" s="386" t="s">
        <v>188</v>
      </c>
      <c r="L15" s="182" t="s">
        <v>282</v>
      </c>
      <c r="M15" s="387" t="str">
        <f t="shared" si="1"/>
        <v>kgCO2e/kUSD</v>
      </c>
      <c r="N15" s="393">
        <v>2024.0</v>
      </c>
      <c r="O15" s="389">
        <f t="array" ref="O15">IF(J15&lt;&gt;"",IF(H15="Spend-based",J15*(INDEX(Conversion!$G$17:$AO$21,MATCH(L15,Conversion!$E$17:$E$21,0),MATCH(N15,Conversion!$G$16:$AO$16,0))/INDEX(Conversion!$G$17:$AO$21,MATCH(L15,Conversion!$E$17:$E$21,0),MATCH('Import data'!$G$15,Conversion!$G$16:$AO$16,0)))/IF(L15='Import data'!$G$16,1,IF(L15="kUSD",INDEX(Conversion!$G$27:$AO$31,MATCH(L15,Conversion!$F$27:$F$31,0),MATCH('Import data'!$G$15,Conversion!$G$26:$AO$26,0)),1/INDEX(Conversion!$G$27:$AO$31,MATCH(L15,Conversion!$F$27:$F$31,0),MATCH('Import data'!$G$15,Conversion!$G$26:$AO$26,0)))),J15),"")</f>
        <v>156</v>
      </c>
      <c r="P15" s="387" t="str">
        <f>IF(H15="Mass-based",M15,K15&amp;" / "&amp;'Import data'!$G$16)</f>
        <v>kgCO2e / k€</v>
      </c>
      <c r="Q15" s="182" t="s">
        <v>283</v>
      </c>
      <c r="R15" s="182" t="s">
        <v>279</v>
      </c>
      <c r="S15" s="390" t="s">
        <v>257</v>
      </c>
      <c r="T15" s="391"/>
      <c r="U15" s="23"/>
      <c r="V15" s="23"/>
      <c r="W15" s="23"/>
      <c r="X15" s="23"/>
      <c r="Y15" s="23"/>
      <c r="Z15" s="23"/>
    </row>
    <row r="16" ht="15.75" customHeight="1">
      <c r="A16" s="23"/>
      <c r="B16" s="23"/>
      <c r="C16" s="23"/>
      <c r="D16" s="382">
        <v>11.0</v>
      </c>
      <c r="E16" s="393" t="s">
        <v>288</v>
      </c>
      <c r="F16" s="182">
        <v>3.0</v>
      </c>
      <c r="G16" s="182" t="s">
        <v>289</v>
      </c>
      <c r="H16" s="182" t="s">
        <v>238</v>
      </c>
      <c r="I16" s="182" t="s">
        <v>105</v>
      </c>
      <c r="J16" s="393">
        <v>139.0</v>
      </c>
      <c r="K16" s="386" t="s">
        <v>188</v>
      </c>
      <c r="L16" s="182" t="s">
        <v>282</v>
      </c>
      <c r="M16" s="387" t="str">
        <f t="shared" si="1"/>
        <v>kgCO2e/kUSD</v>
      </c>
      <c r="N16" s="393">
        <v>2024.0</v>
      </c>
      <c r="O16" s="389">
        <f t="array" ref="O16">IF(J16&lt;&gt;"",IF(H16="Spend-based",J16*(INDEX(Conversion!$G$17:$AO$21,MATCH(L16,Conversion!$E$17:$E$21,0),MATCH(N16,Conversion!$G$16:$AO$16,0))/INDEX(Conversion!$G$17:$AO$21,MATCH(L16,Conversion!$E$17:$E$21,0),MATCH('Import data'!$G$15,Conversion!$G$16:$AO$16,0)))/IF(L16='Import data'!$G$16,1,IF(L16="kUSD",INDEX(Conversion!$G$27:$AO$31,MATCH(L16,Conversion!$F$27:$F$31,0),MATCH('Import data'!$G$15,Conversion!$G$26:$AO$26,0)),1/INDEX(Conversion!$G$27:$AO$31,MATCH(L16,Conversion!$F$27:$F$31,0),MATCH('Import data'!$G$15,Conversion!$G$26:$AO$26,0)))),J16),"")</f>
        <v>139</v>
      </c>
      <c r="P16" s="387" t="str">
        <f>IF(H16="Mass-based",M16,K16&amp;" / "&amp;'Import data'!$G$16)</f>
        <v>kgCO2e / k€</v>
      </c>
      <c r="Q16" s="182" t="s">
        <v>283</v>
      </c>
      <c r="R16" s="182" t="s">
        <v>279</v>
      </c>
      <c r="S16" s="390" t="s">
        <v>257</v>
      </c>
      <c r="T16" s="391"/>
      <c r="U16" s="23"/>
      <c r="V16" s="23"/>
      <c r="W16" s="23"/>
      <c r="X16" s="23"/>
      <c r="Y16" s="23"/>
      <c r="Z16" s="23"/>
    </row>
    <row r="17" ht="15.75" customHeight="1">
      <c r="A17" s="23"/>
      <c r="B17" s="23"/>
      <c r="C17" s="23"/>
      <c r="D17" s="382">
        <v>12.0</v>
      </c>
      <c r="E17" s="388" t="s">
        <v>290</v>
      </c>
      <c r="F17" s="395">
        <v>3.0</v>
      </c>
      <c r="G17" s="182" t="s">
        <v>291</v>
      </c>
      <c r="H17" s="182" t="s">
        <v>237</v>
      </c>
      <c r="I17" s="182" t="s">
        <v>102</v>
      </c>
      <c r="J17" s="385">
        <v>0.562</v>
      </c>
      <c r="K17" s="386" t="s">
        <v>188</v>
      </c>
      <c r="L17" s="182" t="s">
        <v>265</v>
      </c>
      <c r="M17" s="387" t="str">
        <f t="shared" si="1"/>
        <v>kgCO2e/kg</v>
      </c>
      <c r="N17" s="388">
        <v>2021.0</v>
      </c>
      <c r="O17" s="389">
        <f t="array" ref="O17">IF(J17&lt;&gt;"",IF(H17="Spend-based",J17*(INDEX(Conversion!$G$17:$AO$21,MATCH(L17,Conversion!$E$17:$E$21,0),MATCH(N17,Conversion!$G$16:$AO$16,0))/INDEX(Conversion!$G$17:$AO$21,MATCH(L17,Conversion!$E$17:$E$21,0),MATCH('Import data'!$G$15,Conversion!$G$16:$AO$16,0)))/IF(L17='Import data'!$G$16,1,IF(L17="kUSD",INDEX(Conversion!$G$27:$AO$31,MATCH(L17,Conversion!$F$27:$F$31,0),MATCH('Import data'!$G$15,Conversion!$G$26:$AO$26,0)),1/INDEX(Conversion!$G$27:$AO$31,MATCH(L17,Conversion!$F$27:$F$31,0),MATCH('Import data'!$G$15,Conversion!$G$26:$AO$26,0)))),J17),"")</f>
        <v>0.562</v>
      </c>
      <c r="P17" s="387" t="str">
        <f>IF(H17="Mass-based",M17,K17&amp;" / "&amp;'Import data'!$G$16)</f>
        <v>kgCO2e/kg</v>
      </c>
      <c r="Q17" s="182" t="s">
        <v>274</v>
      </c>
      <c r="R17" s="182" t="s">
        <v>262</v>
      </c>
      <c r="S17" s="390" t="s">
        <v>257</v>
      </c>
      <c r="T17" s="391"/>
      <c r="U17" s="23"/>
      <c r="V17" s="23"/>
      <c r="W17" s="23"/>
      <c r="X17" s="23"/>
      <c r="Y17" s="23"/>
      <c r="Z17" s="23"/>
    </row>
    <row r="18" ht="15.75" customHeight="1">
      <c r="A18" s="23"/>
      <c r="B18" s="23"/>
      <c r="C18" s="23"/>
      <c r="D18" s="382">
        <v>13.0</v>
      </c>
      <c r="E18" s="388" t="s">
        <v>292</v>
      </c>
      <c r="F18" s="395">
        <v>3.0</v>
      </c>
      <c r="G18" s="182" t="s">
        <v>293</v>
      </c>
      <c r="H18" s="182" t="s">
        <v>237</v>
      </c>
      <c r="I18" s="182" t="s">
        <v>113</v>
      </c>
      <c r="J18" s="385">
        <v>3.35</v>
      </c>
      <c r="K18" s="386" t="s">
        <v>188</v>
      </c>
      <c r="L18" s="182" t="s">
        <v>265</v>
      </c>
      <c r="M18" s="387" t="str">
        <f t="shared" si="1"/>
        <v>kgCO2e/kg</v>
      </c>
      <c r="N18" s="388">
        <v>2020.0</v>
      </c>
      <c r="O18" s="389">
        <f t="array" ref="O18">IF(J18&lt;&gt;"",IF(H18="Spend-based",J18*(INDEX(Conversion!$G$17:$AO$21,MATCH(L18,Conversion!$E$17:$E$21,0),MATCH(N18,Conversion!$G$16:$AO$16,0))/INDEX(Conversion!$G$17:$AO$21,MATCH(L18,Conversion!$E$17:$E$21,0),MATCH('Import data'!$G$15,Conversion!$G$16:$AO$16,0)))/IF(L18='Import data'!$G$16,1,IF(L18="kUSD",INDEX(Conversion!$G$27:$AO$31,MATCH(L18,Conversion!$F$27:$F$31,0),MATCH('Import data'!$G$15,Conversion!$G$26:$AO$26,0)),1/INDEX(Conversion!$G$27:$AO$31,MATCH(L18,Conversion!$F$27:$F$31,0),MATCH('Import data'!$G$15,Conversion!$G$26:$AO$26,0)))),J18),"")</f>
        <v>3.35</v>
      </c>
      <c r="P18" s="387" t="str">
        <f>IF(H18="Mass-based",M18,K18&amp;" / "&amp;'Import data'!$G$16)</f>
        <v>kgCO2e/kg</v>
      </c>
      <c r="Q18" s="182" t="s">
        <v>294</v>
      </c>
      <c r="R18" s="182" t="s">
        <v>295</v>
      </c>
      <c r="S18" s="390" t="s">
        <v>257</v>
      </c>
      <c r="T18" s="391"/>
      <c r="U18" s="23"/>
      <c r="V18" s="23"/>
      <c r="W18" s="23"/>
      <c r="X18" s="23"/>
      <c r="Y18" s="23"/>
      <c r="Z18" s="23"/>
    </row>
    <row r="19" ht="15.75" customHeight="1">
      <c r="A19" s="23"/>
      <c r="B19" s="23"/>
      <c r="C19" s="23"/>
      <c r="D19" s="382">
        <v>14.0</v>
      </c>
      <c r="E19" s="388" t="s">
        <v>296</v>
      </c>
      <c r="F19" s="395">
        <v>3.0</v>
      </c>
      <c r="G19" s="182" t="s">
        <v>297</v>
      </c>
      <c r="H19" s="182" t="s">
        <v>237</v>
      </c>
      <c r="I19" s="182" t="s">
        <v>102</v>
      </c>
      <c r="J19" s="385">
        <v>7.8</v>
      </c>
      <c r="K19" s="386" t="s">
        <v>188</v>
      </c>
      <c r="L19" s="182" t="s">
        <v>265</v>
      </c>
      <c r="M19" s="387" t="str">
        <f t="shared" si="1"/>
        <v>kgCO2e/kg</v>
      </c>
      <c r="N19" s="388">
        <v>2021.0</v>
      </c>
      <c r="O19" s="389">
        <f t="array" ref="O19">IF(J19&lt;&gt;"",IF(H19="Spend-based",J19*(INDEX(Conversion!$G$17:$AO$21,MATCH(L19,Conversion!$E$17:$E$21,0),MATCH(N19,Conversion!$G$16:$AO$16,0))/INDEX(Conversion!$G$17:$AO$21,MATCH(L19,Conversion!$E$17:$E$21,0),MATCH('Import data'!$G$15,Conversion!$G$16:$AO$16,0)))/IF(L19='Import data'!$G$16,1,IF(L19="kUSD",INDEX(Conversion!$G$27:$AO$31,MATCH(L19,Conversion!$F$27:$F$31,0),MATCH('Import data'!$G$15,Conversion!$G$26:$AO$26,0)),1/INDEX(Conversion!$G$27:$AO$31,MATCH(L19,Conversion!$F$27:$F$31,0),MATCH('Import data'!$G$15,Conversion!$G$26:$AO$26,0)))),J19),"")</f>
        <v>7.8</v>
      </c>
      <c r="P19" s="387" t="str">
        <f>IF(H19="Mass-based",M19,K19&amp;" / "&amp;'Import data'!$G$16)</f>
        <v>kgCO2e/kg</v>
      </c>
      <c r="Q19" s="182" t="s">
        <v>274</v>
      </c>
      <c r="R19" s="182" t="s">
        <v>262</v>
      </c>
      <c r="S19" s="390" t="s">
        <v>257</v>
      </c>
      <c r="T19" s="391"/>
      <c r="U19" s="23"/>
      <c r="V19" s="23"/>
      <c r="W19" s="23"/>
      <c r="X19" s="23"/>
      <c r="Y19" s="23"/>
      <c r="Z19" s="23"/>
    </row>
    <row r="20" ht="15.75" customHeight="1">
      <c r="A20" s="23"/>
      <c r="B20" s="23"/>
      <c r="C20" s="23"/>
      <c r="D20" s="382">
        <v>15.0</v>
      </c>
      <c r="E20" s="388" t="s">
        <v>298</v>
      </c>
      <c r="F20" s="395">
        <v>3.0</v>
      </c>
      <c r="G20" s="182" t="s">
        <v>299</v>
      </c>
      <c r="H20" s="182" t="s">
        <v>237</v>
      </c>
      <c r="I20" s="182" t="s">
        <v>113</v>
      </c>
      <c r="J20" s="385">
        <v>9.05</v>
      </c>
      <c r="K20" s="386" t="s">
        <v>188</v>
      </c>
      <c r="L20" s="182" t="s">
        <v>265</v>
      </c>
      <c r="M20" s="387" t="str">
        <f t="shared" si="1"/>
        <v>kgCO2e/kg</v>
      </c>
      <c r="N20" s="388">
        <v>2024.0</v>
      </c>
      <c r="O20" s="389">
        <f t="array" ref="O20">IF(J20&lt;&gt;"",IF(H20="Spend-based",J20*(INDEX(Conversion!$G$17:$AO$21,MATCH(L20,Conversion!$E$17:$E$21,0),MATCH(N20,Conversion!$G$16:$AO$16,0))/INDEX(Conversion!$G$17:$AO$21,MATCH(L20,Conversion!$E$17:$E$21,0),MATCH('Import data'!$G$15,Conversion!$G$16:$AO$16,0)))/IF(L20='Import data'!$G$16,1,IF(L20="kUSD",INDEX(Conversion!$G$27:$AO$31,MATCH(L20,Conversion!$F$27:$F$31,0),MATCH('Import data'!$G$15,Conversion!$G$26:$AO$26,0)),1/INDEX(Conversion!$G$27:$AO$31,MATCH(L20,Conversion!$F$27:$F$31,0),MATCH('Import data'!$G$15,Conversion!$G$26:$AO$26,0)))),J20),"")</f>
        <v>9.05</v>
      </c>
      <c r="P20" s="387" t="str">
        <f>IF(H20="Mass-based",M20,K20&amp;" / "&amp;'Import data'!$G$16)</f>
        <v>kgCO2e/kg</v>
      </c>
      <c r="Q20" s="182" t="s">
        <v>294</v>
      </c>
      <c r="R20" s="182" t="s">
        <v>295</v>
      </c>
      <c r="S20" s="390" t="s">
        <v>257</v>
      </c>
      <c r="T20" s="391"/>
      <c r="U20" s="23"/>
      <c r="V20" s="23"/>
      <c r="W20" s="23"/>
      <c r="X20" s="23"/>
      <c r="Y20" s="23"/>
      <c r="Z20" s="23"/>
    </row>
    <row r="21" ht="15.75" customHeight="1">
      <c r="A21" s="23"/>
      <c r="B21" s="23"/>
      <c r="C21" s="23"/>
      <c r="D21" s="382">
        <v>16.0</v>
      </c>
      <c r="E21" s="392" t="s">
        <v>300</v>
      </c>
      <c r="F21" s="395">
        <v>3.0</v>
      </c>
      <c r="G21" s="182" t="s">
        <v>301</v>
      </c>
      <c r="H21" s="182" t="s">
        <v>237</v>
      </c>
      <c r="I21" s="182" t="s">
        <v>102</v>
      </c>
      <c r="J21" s="392">
        <v>2.46</v>
      </c>
      <c r="K21" s="386" t="s">
        <v>188</v>
      </c>
      <c r="L21" s="182" t="s">
        <v>265</v>
      </c>
      <c r="M21" s="387" t="str">
        <f t="shared" si="1"/>
        <v>kgCO2e/kg</v>
      </c>
      <c r="N21" s="392">
        <v>2011.0</v>
      </c>
      <c r="O21" s="389">
        <f t="array" ref="O21">IF(J21&lt;&gt;"",IF(H21="Spend-based",J21*(INDEX(Conversion!$G$17:$AO$21,MATCH(L21,Conversion!$E$17:$E$21,0),MATCH(N21,Conversion!$G$16:$AO$16,0))/INDEX(Conversion!$G$17:$AO$21,MATCH(L21,Conversion!$E$17:$E$21,0),MATCH('Import data'!$G$15,Conversion!$G$16:$AO$16,0)))/IF(L21='Import data'!$G$16,1,IF(L21="kUSD",INDEX(Conversion!$G$27:$AO$31,MATCH(L21,Conversion!$F$27:$F$31,0),MATCH('Import data'!$G$15,Conversion!$G$26:$AO$26,0)),1/INDEX(Conversion!$G$27:$AO$31,MATCH(L21,Conversion!$F$27:$F$31,0),MATCH('Import data'!$G$15,Conversion!$G$26:$AO$26,0)))),J21),"")</f>
        <v>2.46</v>
      </c>
      <c r="P21" s="387" t="str">
        <f>IF(H21="Mass-based",M21,K21&amp;" / "&amp;'Import data'!$G$16)</f>
        <v>kgCO2e/kg</v>
      </c>
      <c r="Q21" s="182"/>
      <c r="R21" s="182" t="s">
        <v>262</v>
      </c>
      <c r="S21" s="390" t="s">
        <v>257</v>
      </c>
      <c r="T21" s="391"/>
      <c r="U21" s="23"/>
      <c r="V21" s="23"/>
      <c r="W21" s="23"/>
      <c r="X21" s="23"/>
      <c r="Y21" s="23"/>
      <c r="Z21" s="23"/>
    </row>
    <row r="22" ht="15.75" customHeight="1">
      <c r="A22" s="23"/>
      <c r="B22" s="23"/>
      <c r="C22" s="23"/>
      <c r="D22" s="382">
        <v>17.0</v>
      </c>
      <c r="E22" s="396" t="s">
        <v>302</v>
      </c>
      <c r="F22" s="395">
        <v>3.0</v>
      </c>
      <c r="G22" s="182" t="s">
        <v>303</v>
      </c>
      <c r="H22" s="182" t="s">
        <v>237</v>
      </c>
      <c r="I22" s="182" t="s">
        <v>304</v>
      </c>
      <c r="J22" s="397">
        <f>J23+J24</f>
        <v>2.863</v>
      </c>
      <c r="K22" s="386" t="s">
        <v>188</v>
      </c>
      <c r="L22" s="182" t="s">
        <v>265</v>
      </c>
      <c r="M22" s="387" t="str">
        <f t="shared" si="1"/>
        <v>kgCO2e/kg</v>
      </c>
      <c r="N22" s="396" t="s">
        <v>305</v>
      </c>
      <c r="O22" s="389">
        <f t="array" ref="O22">IF(J22&lt;&gt;"",IF(H22="Spend-based",J22*(INDEX(Conversion!$G$17:$AO$21,MATCH(L22,Conversion!$E$17:$E$21,0),MATCH(N22,Conversion!$G$16:$AO$16,0))/INDEX(Conversion!$G$17:$AO$21,MATCH(L22,Conversion!$E$17:$E$21,0),MATCH('Import data'!$G$15,Conversion!$G$16:$AO$16,0)))/IF(L22='Import data'!$G$16,1,IF(L22="kUSD",INDEX(Conversion!$G$27:$AO$31,MATCH(L22,Conversion!$F$27:$F$31,0),MATCH('Import data'!$G$15,Conversion!$G$26:$AO$26,0)),1/INDEX(Conversion!$G$27:$AO$31,MATCH(L22,Conversion!$F$27:$F$31,0),MATCH('Import data'!$G$15,Conversion!$G$26:$AO$26,0)))),J22),"")</f>
        <v>2.863</v>
      </c>
      <c r="P22" s="387" t="str">
        <f>IF(H22="Mass-based",M22,K22&amp;" / "&amp;'Import data'!$G$16)</f>
        <v>kgCO2e/kg</v>
      </c>
      <c r="Q22" s="182"/>
      <c r="R22" s="182" t="s">
        <v>256</v>
      </c>
      <c r="S22" s="390" t="s">
        <v>257</v>
      </c>
      <c r="T22" s="398" t="str">
        <f>"Sum cells "&amp;D23&amp;" and "&amp;D24</f>
        <v>Sum cells 18 and 19</v>
      </c>
      <c r="U22" s="23"/>
      <c r="V22" s="23"/>
      <c r="W22" s="23"/>
      <c r="X22" s="23"/>
      <c r="Y22" s="23"/>
      <c r="Z22" s="23"/>
    </row>
    <row r="23" ht="15.75" customHeight="1">
      <c r="A23" s="23"/>
      <c r="B23" s="23"/>
      <c r="C23" s="23"/>
      <c r="D23" s="382">
        <v>18.0</v>
      </c>
      <c r="E23" s="392" t="s">
        <v>306</v>
      </c>
      <c r="F23" s="182">
        <v>3.0</v>
      </c>
      <c r="G23" s="182" t="s">
        <v>301</v>
      </c>
      <c r="H23" s="182" t="s">
        <v>237</v>
      </c>
      <c r="I23" s="182" t="s">
        <v>102</v>
      </c>
      <c r="J23" s="392">
        <v>2.46</v>
      </c>
      <c r="K23" s="386" t="s">
        <v>188</v>
      </c>
      <c r="L23" s="182" t="s">
        <v>265</v>
      </c>
      <c r="M23" s="387" t="str">
        <f t="shared" si="1"/>
        <v>kgCO2e/kg</v>
      </c>
      <c r="N23" s="392">
        <v>2011.0</v>
      </c>
      <c r="O23" s="389">
        <f t="array" ref="O23">IF(J23&lt;&gt;"",IF(H23="Spend-based",J23*(INDEX(Conversion!$G$17:$AO$21,MATCH(L23,Conversion!$E$17:$E$21,0),MATCH(N23,Conversion!$G$16:$AO$16,0))/INDEX(Conversion!$G$17:$AO$21,MATCH(L23,Conversion!$E$17:$E$21,0),MATCH('Import data'!$G$15,Conversion!$G$16:$AO$16,0)))/IF(L23='Import data'!$G$16,1,IF(L23="kUSD",INDEX(Conversion!$G$27:$AO$31,MATCH(L23,Conversion!$F$27:$F$31,0),MATCH('Import data'!$G$15,Conversion!$G$26:$AO$26,0)),1/INDEX(Conversion!$G$27:$AO$31,MATCH(L23,Conversion!$F$27:$F$31,0),MATCH('Import data'!$G$15,Conversion!$G$26:$AO$26,0)))),J23),"")</f>
        <v>2.46</v>
      </c>
      <c r="P23" s="387" t="str">
        <f>IF(H23="Mass-based",M23,K23&amp;" / "&amp;'Import data'!$G$16)</f>
        <v>kgCO2e/kg</v>
      </c>
      <c r="Q23" s="182"/>
      <c r="R23" s="182" t="s">
        <v>262</v>
      </c>
      <c r="S23" s="390" t="s">
        <v>257</v>
      </c>
      <c r="T23" s="391"/>
      <c r="U23" s="23"/>
      <c r="V23" s="23"/>
      <c r="W23" s="23"/>
      <c r="X23" s="23"/>
      <c r="Y23" s="23"/>
      <c r="Z23" s="23"/>
    </row>
    <row r="24" ht="15.75" customHeight="1">
      <c r="A24" s="23"/>
      <c r="B24" s="23"/>
      <c r="C24" s="23"/>
      <c r="D24" s="382">
        <v>19.0</v>
      </c>
      <c r="E24" s="392" t="s">
        <v>302</v>
      </c>
      <c r="F24" s="182">
        <v>3.0</v>
      </c>
      <c r="G24" s="182" t="s">
        <v>307</v>
      </c>
      <c r="H24" s="182" t="s">
        <v>237</v>
      </c>
      <c r="I24" s="182" t="s">
        <v>102</v>
      </c>
      <c r="J24" s="392">
        <v>0.403</v>
      </c>
      <c r="K24" s="386" t="s">
        <v>188</v>
      </c>
      <c r="L24" s="182" t="s">
        <v>265</v>
      </c>
      <c r="M24" s="387" t="str">
        <f t="shared" si="1"/>
        <v>kgCO2e/kg</v>
      </c>
      <c r="N24" s="392">
        <v>2015.0</v>
      </c>
      <c r="O24" s="389">
        <f t="array" ref="O24">IF(J24&lt;&gt;"",IF(H24="Spend-based",J24*(INDEX(Conversion!$G$17:$AO$21,MATCH(L24,Conversion!$E$17:$E$21,0),MATCH(N24,Conversion!$G$16:$AO$16,0))/INDEX(Conversion!$G$17:$AO$21,MATCH(L24,Conversion!$E$17:$E$21,0),MATCH('Import data'!$G$15,Conversion!$G$16:$AO$16,0)))/IF(L24='Import data'!$G$16,1,IF(L24="kUSD",INDEX(Conversion!$G$27:$AO$31,MATCH(L24,Conversion!$F$27:$F$31,0),MATCH('Import data'!$G$15,Conversion!$G$26:$AO$26,0)),1/INDEX(Conversion!$G$27:$AO$31,MATCH(L24,Conversion!$F$27:$F$31,0),MATCH('Import data'!$G$15,Conversion!$G$26:$AO$26,0)))),J24),"")</f>
        <v>0.403</v>
      </c>
      <c r="P24" s="387" t="str">
        <f>IF(H24="Mass-based",M24,K24&amp;" / "&amp;'Import data'!$G$16)</f>
        <v>kgCO2e/kg</v>
      </c>
      <c r="Q24" s="182"/>
      <c r="R24" s="182" t="s">
        <v>256</v>
      </c>
      <c r="S24" s="390" t="s">
        <v>257</v>
      </c>
      <c r="T24" s="391"/>
      <c r="U24" s="23"/>
      <c r="V24" s="23"/>
      <c r="W24" s="23"/>
      <c r="X24" s="23"/>
      <c r="Y24" s="23"/>
      <c r="Z24" s="23"/>
    </row>
    <row r="25" ht="15.75" customHeight="1">
      <c r="A25" s="23"/>
      <c r="B25" s="23"/>
      <c r="C25" s="23"/>
      <c r="D25" s="382">
        <v>20.0</v>
      </c>
      <c r="E25" s="396" t="s">
        <v>308</v>
      </c>
      <c r="F25" s="182">
        <v>3.0</v>
      </c>
      <c r="G25" s="182" t="s">
        <v>309</v>
      </c>
      <c r="H25" s="182" t="s">
        <v>237</v>
      </c>
      <c r="I25" s="182" t="s">
        <v>304</v>
      </c>
      <c r="J25" s="396">
        <f>J26+J27</f>
        <v>2.460164</v>
      </c>
      <c r="K25" s="386" t="s">
        <v>188</v>
      </c>
      <c r="L25" s="182" t="s">
        <v>265</v>
      </c>
      <c r="M25" s="387" t="str">
        <f t="shared" si="1"/>
        <v>kgCO2e/kg</v>
      </c>
      <c r="N25" s="396" t="s">
        <v>305</v>
      </c>
      <c r="O25" s="389">
        <f t="array" ref="O25">IF(J25&lt;&gt;"",IF(H25="Spend-based",J25*(INDEX(Conversion!$G$17:$AO$21,MATCH(L25,Conversion!$E$17:$E$21,0),MATCH(N25,Conversion!$G$16:$AO$16,0))/INDEX(Conversion!$G$17:$AO$21,MATCH(L25,Conversion!$E$17:$E$21,0),MATCH('Import data'!$G$15,Conversion!$G$16:$AO$16,0)))/IF(L25='Import data'!$G$16,1,IF(L25="kUSD",INDEX(Conversion!$G$27:$AO$31,MATCH(L25,Conversion!$F$27:$F$31,0),MATCH('Import data'!$G$15,Conversion!$G$26:$AO$26,0)),1/INDEX(Conversion!$G$27:$AO$31,MATCH(L25,Conversion!$F$27:$F$31,0),MATCH('Import data'!$G$15,Conversion!$G$26:$AO$26,0)))),J25),"")</f>
        <v>2.460164</v>
      </c>
      <c r="P25" s="387" t="str">
        <f>IF(H25="Mass-based",M25,K25&amp;" / "&amp;'Import data'!$G$16)</f>
        <v>kgCO2e/kg</v>
      </c>
      <c r="Q25" s="182"/>
      <c r="R25" s="182" t="s">
        <v>256</v>
      </c>
      <c r="S25" s="390" t="s">
        <v>257</v>
      </c>
      <c r="T25" s="398" t="str">
        <f>"Sum cells "&amp;D26&amp;" and "&amp;D27</f>
        <v>Sum cells 21 and 22</v>
      </c>
      <c r="U25" s="23"/>
      <c r="V25" s="23"/>
      <c r="W25" s="23"/>
      <c r="X25" s="23"/>
      <c r="Y25" s="23"/>
      <c r="Z25" s="23"/>
    </row>
    <row r="26" ht="15.75" customHeight="1">
      <c r="A26" s="23"/>
      <c r="B26" s="23"/>
      <c r="C26" s="23"/>
      <c r="D26" s="382">
        <v>21.0</v>
      </c>
      <c r="E26" s="392" t="s">
        <v>310</v>
      </c>
      <c r="F26" s="182">
        <v>3.0</v>
      </c>
      <c r="G26" s="182" t="s">
        <v>301</v>
      </c>
      <c r="H26" s="182" t="s">
        <v>237</v>
      </c>
      <c r="I26" s="182" t="s">
        <v>102</v>
      </c>
      <c r="J26" s="392">
        <v>2.46</v>
      </c>
      <c r="K26" s="386" t="s">
        <v>188</v>
      </c>
      <c r="L26" s="182" t="s">
        <v>265</v>
      </c>
      <c r="M26" s="387" t="str">
        <f t="shared" si="1"/>
        <v>kgCO2e/kg</v>
      </c>
      <c r="N26" s="392">
        <v>2011.0</v>
      </c>
      <c r="O26" s="389">
        <f t="array" ref="O26">IF(J26&lt;&gt;"",IF(H26="Spend-based",J26*(INDEX(Conversion!$G$17:$AO$21,MATCH(L26,Conversion!$E$17:$E$21,0),MATCH(N26,Conversion!$G$16:$AO$16,0))/INDEX(Conversion!$G$17:$AO$21,MATCH(L26,Conversion!$E$17:$E$21,0),MATCH('Import data'!$G$15,Conversion!$G$16:$AO$16,0)))/IF(L26='Import data'!$G$16,1,IF(L26="kUSD",INDEX(Conversion!$G$27:$AO$31,MATCH(L26,Conversion!$F$27:$F$31,0),MATCH('Import data'!$G$15,Conversion!$G$26:$AO$26,0)),1/INDEX(Conversion!$G$27:$AO$31,MATCH(L26,Conversion!$F$27:$F$31,0),MATCH('Import data'!$G$15,Conversion!$G$26:$AO$26,0)))),J26),"")</f>
        <v>2.46</v>
      </c>
      <c r="P26" s="387" t="str">
        <f>IF(H26="Mass-based",M26,K26&amp;" / "&amp;'Import data'!$G$16)</f>
        <v>kgCO2e/kg</v>
      </c>
      <c r="Q26" s="182"/>
      <c r="R26" s="182" t="s">
        <v>262</v>
      </c>
      <c r="S26" s="390" t="s">
        <v>257</v>
      </c>
      <c r="T26" s="391"/>
      <c r="U26" s="23"/>
      <c r="V26" s="23"/>
      <c r="W26" s="23"/>
      <c r="X26" s="23"/>
      <c r="Y26" s="23"/>
      <c r="Z26" s="23"/>
    </row>
    <row r="27" ht="15.75" customHeight="1">
      <c r="A27" s="23"/>
      <c r="B27" s="23"/>
      <c r="C27" s="23"/>
      <c r="D27" s="382">
        <v>22.0</v>
      </c>
      <c r="E27" s="392" t="s">
        <v>310</v>
      </c>
      <c r="F27" s="182">
        <v>3.0</v>
      </c>
      <c r="G27" s="182" t="s">
        <v>311</v>
      </c>
      <c r="H27" s="182" t="s">
        <v>237</v>
      </c>
      <c r="I27" s="182" t="s">
        <v>102</v>
      </c>
      <c r="J27" s="392">
        <v>1.64E-4</v>
      </c>
      <c r="K27" s="386" t="s">
        <v>188</v>
      </c>
      <c r="L27" s="182" t="s">
        <v>265</v>
      </c>
      <c r="M27" s="387" t="str">
        <f t="shared" si="1"/>
        <v>kgCO2e/kg</v>
      </c>
      <c r="N27" s="392">
        <v>2015.0</v>
      </c>
      <c r="O27" s="389">
        <f t="array" ref="O27">IF(J27&lt;&gt;"",IF(H27="Spend-based",J27*(INDEX(Conversion!$G$17:$AO$21,MATCH(L27,Conversion!$E$17:$E$21,0),MATCH(N27,Conversion!$G$16:$AO$16,0))/INDEX(Conversion!$G$17:$AO$21,MATCH(L27,Conversion!$E$17:$E$21,0),MATCH('Import data'!$G$15,Conversion!$G$16:$AO$16,0)))/IF(L27='Import data'!$G$16,1,IF(L27="kUSD",INDEX(Conversion!$G$27:$AO$31,MATCH(L27,Conversion!$F$27:$F$31,0),MATCH('Import data'!$G$15,Conversion!$G$26:$AO$26,0)),1/INDEX(Conversion!$G$27:$AO$31,MATCH(L27,Conversion!$F$27:$F$31,0),MATCH('Import data'!$G$15,Conversion!$G$26:$AO$26,0)))),J27),"")</f>
        <v>0.000164</v>
      </c>
      <c r="P27" s="387" t="str">
        <f>IF(H27="Mass-based",M27,K27&amp;" / "&amp;'Import data'!$G$16)</f>
        <v>kgCO2e/kg</v>
      </c>
      <c r="Q27" s="182"/>
      <c r="R27" s="182" t="s">
        <v>262</v>
      </c>
      <c r="S27" s="390" t="s">
        <v>257</v>
      </c>
      <c r="T27" s="391"/>
      <c r="U27" s="23"/>
      <c r="V27" s="23"/>
      <c r="W27" s="23"/>
      <c r="X27" s="23"/>
      <c r="Y27" s="23"/>
      <c r="Z27" s="23"/>
    </row>
    <row r="28" ht="15.75" customHeight="1">
      <c r="A28" s="23"/>
      <c r="B28" s="23"/>
      <c r="C28" s="23"/>
      <c r="D28" s="382">
        <v>23.0</v>
      </c>
      <c r="E28" s="396" t="s">
        <v>312</v>
      </c>
      <c r="F28" s="182">
        <v>3.0</v>
      </c>
      <c r="G28" s="182" t="s">
        <v>313</v>
      </c>
      <c r="H28" s="182" t="s">
        <v>237</v>
      </c>
      <c r="I28" s="182" t="s">
        <v>304</v>
      </c>
      <c r="J28" s="399">
        <f>J29+J30</f>
        <v>2.45911</v>
      </c>
      <c r="K28" s="386" t="s">
        <v>188</v>
      </c>
      <c r="L28" s="182" t="s">
        <v>265</v>
      </c>
      <c r="M28" s="387" t="str">
        <f t="shared" si="1"/>
        <v>kgCO2e/kg</v>
      </c>
      <c r="N28" s="396" t="s">
        <v>305</v>
      </c>
      <c r="O28" s="389">
        <f t="array" ref="O28">IF(J28&lt;&gt;"",IF(H28="Spend-based",J28*(INDEX(Conversion!$G$17:$AO$21,MATCH(L28,Conversion!$E$17:$E$21,0),MATCH(N28,Conversion!$G$16:$AO$16,0))/INDEX(Conversion!$G$17:$AO$21,MATCH(L28,Conversion!$E$17:$E$21,0),MATCH('Import data'!$G$15,Conversion!$G$16:$AO$16,0)))/IF(L28='Import data'!$G$16,1,IF(L28="kUSD",INDEX(Conversion!$G$27:$AO$31,MATCH(L28,Conversion!$F$27:$F$31,0),MATCH('Import data'!$G$15,Conversion!$G$26:$AO$26,0)),1/INDEX(Conversion!$G$27:$AO$31,MATCH(L28,Conversion!$F$27:$F$31,0),MATCH('Import data'!$G$15,Conversion!$G$26:$AO$26,0)))),J28),"")</f>
        <v>2.45911</v>
      </c>
      <c r="P28" s="387" t="str">
        <f>IF(H28="Mass-based",M28,K28&amp;" / "&amp;'Import data'!$G$16)</f>
        <v>kgCO2e/kg</v>
      </c>
      <c r="Q28" s="182"/>
      <c r="R28" s="182" t="s">
        <v>256</v>
      </c>
      <c r="S28" s="390" t="s">
        <v>257</v>
      </c>
      <c r="T28" s="398" t="str">
        <f>"Sum cells "&amp;D29&amp;" and "&amp;D30</f>
        <v>Sum cells 24 and 25</v>
      </c>
      <c r="U28" s="23"/>
      <c r="V28" s="23"/>
      <c r="W28" s="23"/>
      <c r="X28" s="23"/>
      <c r="Y28" s="23"/>
      <c r="Z28" s="23"/>
    </row>
    <row r="29" ht="15.75" customHeight="1">
      <c r="A29" s="23"/>
      <c r="B29" s="23"/>
      <c r="C29" s="23"/>
      <c r="D29" s="382">
        <v>24.0</v>
      </c>
      <c r="E29" s="392" t="s">
        <v>314</v>
      </c>
      <c r="F29" s="182">
        <v>3.0</v>
      </c>
      <c r="G29" s="182" t="s">
        <v>301</v>
      </c>
      <c r="H29" s="182" t="s">
        <v>237</v>
      </c>
      <c r="I29" s="182" t="s">
        <v>102</v>
      </c>
      <c r="J29" s="392">
        <v>2.46</v>
      </c>
      <c r="K29" s="386" t="s">
        <v>188</v>
      </c>
      <c r="L29" s="182" t="s">
        <v>265</v>
      </c>
      <c r="M29" s="387" t="str">
        <f t="shared" si="1"/>
        <v>kgCO2e/kg</v>
      </c>
      <c r="N29" s="392">
        <v>2011.0</v>
      </c>
      <c r="O29" s="389">
        <f t="array" ref="O29">IF(J29&lt;&gt;"",IF(H29="Spend-based",J29*(INDEX(Conversion!$G$17:$AO$21,MATCH(L29,Conversion!$E$17:$E$21,0),MATCH(N29,Conversion!$G$16:$AO$16,0))/INDEX(Conversion!$G$17:$AO$21,MATCH(L29,Conversion!$E$17:$E$21,0),MATCH('Import data'!$G$15,Conversion!$G$16:$AO$16,0)))/IF(L29='Import data'!$G$16,1,IF(L29="kUSD",INDEX(Conversion!$G$27:$AO$31,MATCH(L29,Conversion!$F$27:$F$31,0),MATCH('Import data'!$G$15,Conversion!$G$26:$AO$26,0)),1/INDEX(Conversion!$G$27:$AO$31,MATCH(L29,Conversion!$F$27:$F$31,0),MATCH('Import data'!$G$15,Conversion!$G$26:$AO$26,0)))),J29),"")</f>
        <v>2.46</v>
      </c>
      <c r="P29" s="387" t="str">
        <f>IF(H29="Mass-based",M29,K29&amp;" / "&amp;'Import data'!$G$16)</f>
        <v>kgCO2e/kg</v>
      </c>
      <c r="Q29" s="182"/>
      <c r="R29" s="182" t="s">
        <v>262</v>
      </c>
      <c r="S29" s="390" t="s">
        <v>257</v>
      </c>
      <c r="T29" s="391"/>
      <c r="U29" s="23"/>
      <c r="V29" s="23"/>
      <c r="W29" s="23"/>
      <c r="X29" s="23"/>
      <c r="Y29" s="23"/>
      <c r="Z29" s="23"/>
    </row>
    <row r="30" ht="15.75" customHeight="1">
      <c r="A30" s="23"/>
      <c r="B30" s="23"/>
      <c r="C30" s="23"/>
      <c r="D30" s="382">
        <v>25.0</v>
      </c>
      <c r="E30" s="392" t="s">
        <v>314</v>
      </c>
      <c r="F30" s="182">
        <v>3.0</v>
      </c>
      <c r="G30" s="182" t="s">
        <v>315</v>
      </c>
      <c r="H30" s="384" t="s">
        <v>237</v>
      </c>
      <c r="I30" s="182" t="s">
        <v>102</v>
      </c>
      <c r="J30" s="400">
        <v>-8.9E-4</v>
      </c>
      <c r="K30" s="386" t="s">
        <v>188</v>
      </c>
      <c r="L30" s="182" t="s">
        <v>265</v>
      </c>
      <c r="M30" s="387" t="str">
        <f t="shared" si="1"/>
        <v>kgCO2e/kg</v>
      </c>
      <c r="N30" s="392">
        <v>2015.0</v>
      </c>
      <c r="O30" s="389">
        <f t="array" ref="O30">IF(J30&lt;&gt;"",IF(H30="Spend-based",J30*(INDEX(Conversion!$G$17:$AO$21,MATCH(L30,Conversion!$E$17:$E$21,0),MATCH(N30,Conversion!$G$16:$AO$16,0))/INDEX(Conversion!$G$17:$AO$21,MATCH(L30,Conversion!$E$17:$E$21,0),MATCH('Import data'!$G$15,Conversion!$G$16:$AO$16,0)))/IF(L30='Import data'!$G$16,1,IF(L30="kUSD",INDEX(Conversion!$G$27:$AO$31,MATCH(L30,Conversion!$F$27:$F$31,0),MATCH('Import data'!$G$15,Conversion!$G$26:$AO$26,0)),1/INDEX(Conversion!$G$27:$AO$31,MATCH(L30,Conversion!$F$27:$F$31,0),MATCH('Import data'!$G$15,Conversion!$G$26:$AO$26,0)))),J30),"")</f>
        <v>-0.00089</v>
      </c>
      <c r="P30" s="387" t="str">
        <f>IF(H30="Mass-based",M30,K30&amp;" / "&amp;'Import data'!$G$16)</f>
        <v>kgCO2e/kg</v>
      </c>
      <c r="Q30" s="182"/>
      <c r="R30" s="182" t="s">
        <v>262</v>
      </c>
      <c r="S30" s="390" t="s">
        <v>257</v>
      </c>
      <c r="T30" s="391"/>
      <c r="U30" s="23"/>
      <c r="V30" s="23"/>
      <c r="W30" s="23"/>
      <c r="X30" s="23"/>
      <c r="Y30" s="23"/>
      <c r="Z30" s="23"/>
    </row>
    <row r="31" ht="15.75" customHeight="1">
      <c r="A31" s="23"/>
      <c r="B31" s="23"/>
      <c r="C31" s="23"/>
      <c r="D31" s="382">
        <v>26.0</v>
      </c>
      <c r="E31" s="396" t="s">
        <v>316</v>
      </c>
      <c r="F31" s="182">
        <v>3.0</v>
      </c>
      <c r="G31" s="182" t="s">
        <v>317</v>
      </c>
      <c r="H31" s="384" t="s">
        <v>237</v>
      </c>
      <c r="I31" s="182" t="s">
        <v>304</v>
      </c>
      <c r="J31" s="399">
        <f>J32+J33</f>
        <v>2.45832</v>
      </c>
      <c r="K31" s="386" t="s">
        <v>188</v>
      </c>
      <c r="L31" s="182" t="s">
        <v>265</v>
      </c>
      <c r="M31" s="387" t="str">
        <f t="shared" si="1"/>
        <v>kgCO2e/kg</v>
      </c>
      <c r="N31" s="396" t="s">
        <v>305</v>
      </c>
      <c r="O31" s="389">
        <f t="array" ref="O31">IF(J31&lt;&gt;"",IF(H31="Spend-based",J31*(INDEX(Conversion!$G$17:$AO$21,MATCH(L31,Conversion!$E$17:$E$21,0),MATCH(N31,Conversion!$G$16:$AO$16,0))/INDEX(Conversion!$G$17:$AO$21,MATCH(L31,Conversion!$E$17:$E$21,0),MATCH('Import data'!$G$15,Conversion!$G$16:$AO$16,0)))/IF(L31='Import data'!$G$16,1,IF(L31="kUSD",INDEX(Conversion!$G$27:$AO$31,MATCH(L31,Conversion!$F$27:$F$31,0),MATCH('Import data'!$G$15,Conversion!$G$26:$AO$26,0)),1/INDEX(Conversion!$G$27:$AO$31,MATCH(L31,Conversion!$F$27:$F$31,0),MATCH('Import data'!$G$15,Conversion!$G$26:$AO$26,0)))),J31),"")</f>
        <v>2.45832</v>
      </c>
      <c r="P31" s="387" t="str">
        <f>IF(H31="Mass-based",M31,K31&amp;" / "&amp;'Import data'!$G$16)</f>
        <v>kgCO2e/kg</v>
      </c>
      <c r="Q31" s="182"/>
      <c r="R31" s="182" t="s">
        <v>256</v>
      </c>
      <c r="S31" s="390" t="s">
        <v>257</v>
      </c>
      <c r="T31" s="398" t="str">
        <f>"Sum cells "&amp;D32&amp;" and "&amp;D33</f>
        <v>Sum cells 27 and 28</v>
      </c>
      <c r="U31" s="23"/>
      <c r="V31" s="23"/>
      <c r="W31" s="23"/>
      <c r="X31" s="23"/>
      <c r="Y31" s="23"/>
      <c r="Z31" s="23"/>
    </row>
    <row r="32" ht="15.75" customHeight="1">
      <c r="A32" s="23"/>
      <c r="B32" s="23"/>
      <c r="C32" s="23"/>
      <c r="D32" s="382">
        <v>27.0</v>
      </c>
      <c r="E32" s="392" t="s">
        <v>318</v>
      </c>
      <c r="F32" s="182">
        <v>3.0</v>
      </c>
      <c r="G32" s="182" t="s">
        <v>301</v>
      </c>
      <c r="H32" s="182" t="s">
        <v>237</v>
      </c>
      <c r="I32" s="182" t="s">
        <v>102</v>
      </c>
      <c r="J32" s="392">
        <v>2.46</v>
      </c>
      <c r="K32" s="386" t="s">
        <v>188</v>
      </c>
      <c r="L32" s="182" t="s">
        <v>265</v>
      </c>
      <c r="M32" s="387" t="str">
        <f t="shared" si="1"/>
        <v>kgCO2e/kg</v>
      </c>
      <c r="N32" s="392">
        <v>2011.0</v>
      </c>
      <c r="O32" s="389">
        <f t="array" ref="O32">IF(J32&lt;&gt;"",IF(H32="Spend-based",J32*(INDEX(Conversion!$G$17:$AO$21,MATCH(L32,Conversion!$E$17:$E$21,0),MATCH(N32,Conversion!$G$16:$AO$16,0))/INDEX(Conversion!$G$17:$AO$21,MATCH(L32,Conversion!$E$17:$E$21,0),MATCH('Import data'!$G$15,Conversion!$G$16:$AO$16,0)))/IF(L32='Import data'!$G$16,1,IF(L32="kUSD",INDEX(Conversion!$G$27:$AO$31,MATCH(L32,Conversion!$F$27:$F$31,0),MATCH('Import data'!$G$15,Conversion!$G$26:$AO$26,0)),1/INDEX(Conversion!$G$27:$AO$31,MATCH(L32,Conversion!$F$27:$F$31,0),MATCH('Import data'!$G$15,Conversion!$G$26:$AO$26,0)))),J32),"")</f>
        <v>2.46</v>
      </c>
      <c r="P32" s="387" t="str">
        <f>IF(H32="Mass-based",M32,K32&amp;" / "&amp;'Import data'!$G$16)</f>
        <v>kgCO2e/kg</v>
      </c>
      <c r="Q32" s="182"/>
      <c r="R32" s="182" t="s">
        <v>262</v>
      </c>
      <c r="S32" s="390" t="s">
        <v>257</v>
      </c>
      <c r="T32" s="391"/>
      <c r="U32" s="23"/>
      <c r="V32" s="23"/>
      <c r="W32" s="23"/>
      <c r="X32" s="23"/>
      <c r="Y32" s="23"/>
      <c r="Z32" s="23"/>
    </row>
    <row r="33" ht="15.75" customHeight="1">
      <c r="A33" s="23"/>
      <c r="B33" s="23"/>
      <c r="C33" s="23"/>
      <c r="D33" s="382">
        <v>28.0</v>
      </c>
      <c r="E33" s="392" t="s">
        <v>316</v>
      </c>
      <c r="F33" s="182">
        <v>3.0</v>
      </c>
      <c r="G33" s="182" t="s">
        <v>319</v>
      </c>
      <c r="H33" s="384" t="s">
        <v>237</v>
      </c>
      <c r="I33" s="182" t="s">
        <v>102</v>
      </c>
      <c r="J33" s="401">
        <v>-0.00168</v>
      </c>
      <c r="K33" s="386" t="s">
        <v>188</v>
      </c>
      <c r="L33" s="182" t="s">
        <v>265</v>
      </c>
      <c r="M33" s="387" t="str">
        <f t="shared" si="1"/>
        <v>kgCO2e/kg</v>
      </c>
      <c r="N33" s="392">
        <v>2015.0</v>
      </c>
      <c r="O33" s="389">
        <f t="array" ref="O33">IF(J33&lt;&gt;"",IF(H33="Spend-based",J33*(INDEX(Conversion!$G$17:$AO$21,MATCH(L33,Conversion!$E$17:$E$21,0),MATCH(N33,Conversion!$G$16:$AO$16,0))/INDEX(Conversion!$G$17:$AO$21,MATCH(L33,Conversion!$E$17:$E$21,0),MATCH('Import data'!$G$15,Conversion!$G$16:$AO$16,0)))/IF(L33='Import data'!$G$16,1,IF(L33="kUSD",INDEX(Conversion!$G$27:$AO$31,MATCH(L33,Conversion!$F$27:$F$31,0),MATCH('Import data'!$G$15,Conversion!$G$26:$AO$26,0)),1/INDEX(Conversion!$G$27:$AO$31,MATCH(L33,Conversion!$F$27:$F$31,0),MATCH('Import data'!$G$15,Conversion!$G$26:$AO$26,0)))),J33),"")</f>
        <v>-0.00168</v>
      </c>
      <c r="P33" s="387" t="str">
        <f>IF(H33="Mass-based",M33,K33&amp;" / "&amp;'Import data'!$G$16)</f>
        <v>kgCO2e/kg</v>
      </c>
      <c r="Q33" s="182"/>
      <c r="R33" s="182" t="s">
        <v>256</v>
      </c>
      <c r="S33" s="390" t="s">
        <v>257</v>
      </c>
      <c r="T33" s="391"/>
      <c r="U33" s="23"/>
      <c r="V33" s="23"/>
      <c r="W33" s="23"/>
      <c r="X33" s="23"/>
      <c r="Y33" s="23"/>
      <c r="Z33" s="23"/>
    </row>
    <row r="34" ht="15.75" customHeight="1">
      <c r="A34" s="23"/>
      <c r="B34" s="23"/>
      <c r="C34" s="23"/>
      <c r="D34" s="382">
        <v>29.0</v>
      </c>
      <c r="E34" s="396" t="s">
        <v>320</v>
      </c>
      <c r="F34" s="182">
        <v>3.0</v>
      </c>
      <c r="G34" s="182" t="s">
        <v>321</v>
      </c>
      <c r="H34" s="384" t="s">
        <v>237</v>
      </c>
      <c r="I34" s="182" t="s">
        <v>304</v>
      </c>
      <c r="J34" s="402">
        <f>J35+J36</f>
        <v>2.4484</v>
      </c>
      <c r="K34" s="386" t="s">
        <v>188</v>
      </c>
      <c r="L34" s="182" t="s">
        <v>265</v>
      </c>
      <c r="M34" s="387" t="str">
        <f t="shared" si="1"/>
        <v>kgCO2e/kg</v>
      </c>
      <c r="N34" s="396" t="s">
        <v>305</v>
      </c>
      <c r="O34" s="389">
        <f t="array" ref="O34">IF(J34&lt;&gt;"",IF(H34="Spend-based",J34*(INDEX(Conversion!$G$17:$AO$21,MATCH(L34,Conversion!$E$17:$E$21,0),MATCH(N34,Conversion!$G$16:$AO$16,0))/INDEX(Conversion!$G$17:$AO$21,MATCH(L34,Conversion!$E$17:$E$21,0),MATCH('Import data'!$G$15,Conversion!$G$16:$AO$16,0)))/IF(L34='Import data'!$G$16,1,IF(L34="kUSD",INDEX(Conversion!$G$27:$AO$31,MATCH(L34,Conversion!$F$27:$F$31,0),MATCH('Import data'!$G$15,Conversion!$G$26:$AO$26,0)),1/INDEX(Conversion!$G$27:$AO$31,MATCH(L34,Conversion!$F$27:$F$31,0),MATCH('Import data'!$G$15,Conversion!$G$26:$AO$26,0)))),J34),"")</f>
        <v>2.4484</v>
      </c>
      <c r="P34" s="387" t="str">
        <f>IF(H34="Mass-based",M34,K34&amp;" / "&amp;'Import data'!$G$16)</f>
        <v>kgCO2e/kg</v>
      </c>
      <c r="Q34" s="182"/>
      <c r="R34" s="182" t="s">
        <v>256</v>
      </c>
      <c r="S34" s="390" t="s">
        <v>257</v>
      </c>
      <c r="T34" s="398" t="str">
        <f>"Sum cells "&amp;D35&amp;" and "&amp;D36</f>
        <v>Sum cells 30 and 31</v>
      </c>
      <c r="U34" s="23"/>
      <c r="V34" s="23"/>
      <c r="W34" s="23"/>
      <c r="X34" s="23"/>
      <c r="Y34" s="23"/>
      <c r="Z34" s="23"/>
    </row>
    <row r="35" ht="15.75" customHeight="1">
      <c r="A35" s="23"/>
      <c r="B35" s="23"/>
      <c r="C35" s="23"/>
      <c r="D35" s="382">
        <v>30.0</v>
      </c>
      <c r="E35" s="392" t="s">
        <v>322</v>
      </c>
      <c r="F35" s="182">
        <v>3.0</v>
      </c>
      <c r="G35" s="182" t="s">
        <v>301</v>
      </c>
      <c r="H35" s="182" t="s">
        <v>237</v>
      </c>
      <c r="I35" s="182" t="s">
        <v>102</v>
      </c>
      <c r="J35" s="392">
        <v>2.46</v>
      </c>
      <c r="K35" s="386" t="s">
        <v>188</v>
      </c>
      <c r="L35" s="182" t="s">
        <v>265</v>
      </c>
      <c r="M35" s="387" t="str">
        <f t="shared" si="1"/>
        <v>kgCO2e/kg</v>
      </c>
      <c r="N35" s="392">
        <v>2011.0</v>
      </c>
      <c r="O35" s="389">
        <f t="array" ref="O35">IF(J35&lt;&gt;"",IF(H35="Spend-based",J35*(INDEX(Conversion!$G$17:$AO$21,MATCH(L35,Conversion!$E$17:$E$21,0),MATCH(N35,Conversion!$G$16:$AO$16,0))/INDEX(Conversion!$G$17:$AO$21,MATCH(L35,Conversion!$E$17:$E$21,0),MATCH('Import data'!$G$15,Conversion!$G$16:$AO$16,0)))/IF(L35='Import data'!$G$16,1,IF(L35="kUSD",INDEX(Conversion!$G$27:$AO$31,MATCH(L35,Conversion!$F$27:$F$31,0),MATCH('Import data'!$G$15,Conversion!$G$26:$AO$26,0)),1/INDEX(Conversion!$G$27:$AO$31,MATCH(L35,Conversion!$F$27:$F$31,0),MATCH('Import data'!$G$15,Conversion!$G$26:$AO$26,0)))),J35),"")</f>
        <v>2.46</v>
      </c>
      <c r="P35" s="387" t="str">
        <f>IF(H35="Mass-based",M35,K35&amp;" / "&amp;'Import data'!$G$16)</f>
        <v>kgCO2e/kg</v>
      </c>
      <c r="Q35" s="182"/>
      <c r="R35" s="182" t="s">
        <v>262</v>
      </c>
      <c r="S35" s="390" t="s">
        <v>257</v>
      </c>
      <c r="T35" s="391"/>
      <c r="U35" s="23"/>
      <c r="V35" s="23"/>
      <c r="W35" s="23"/>
      <c r="X35" s="23"/>
      <c r="Y35" s="23"/>
      <c r="Z35" s="23"/>
    </row>
    <row r="36" ht="15.75" customHeight="1">
      <c r="A36" s="23"/>
      <c r="B36" s="23"/>
      <c r="C36" s="23"/>
      <c r="D36" s="382">
        <v>31.0</v>
      </c>
      <c r="E36" s="392" t="s">
        <v>320</v>
      </c>
      <c r="F36" s="182">
        <v>3.0</v>
      </c>
      <c r="G36" s="182" t="s">
        <v>323</v>
      </c>
      <c r="H36" s="384" t="s">
        <v>237</v>
      </c>
      <c r="I36" s="182" t="s">
        <v>102</v>
      </c>
      <c r="J36" s="401">
        <v>-0.0116</v>
      </c>
      <c r="K36" s="386" t="s">
        <v>188</v>
      </c>
      <c r="L36" s="182" t="s">
        <v>265</v>
      </c>
      <c r="M36" s="387" t="str">
        <f t="shared" si="1"/>
        <v>kgCO2e/kg</v>
      </c>
      <c r="N36" s="392">
        <v>2015.0</v>
      </c>
      <c r="O36" s="389">
        <f t="array" ref="O36">IF(J36&lt;&gt;"",IF(H36="Spend-based",J36*(INDEX(Conversion!$G$17:$AO$21,MATCH(L36,Conversion!$E$17:$E$21,0),MATCH(N36,Conversion!$G$16:$AO$16,0))/INDEX(Conversion!$G$17:$AO$21,MATCH(L36,Conversion!$E$17:$E$21,0),MATCH('Import data'!$G$15,Conversion!$G$16:$AO$16,0)))/IF(L36='Import data'!$G$16,1,IF(L36="kUSD",INDEX(Conversion!$G$27:$AO$31,MATCH(L36,Conversion!$F$27:$F$31,0),MATCH('Import data'!$G$15,Conversion!$G$26:$AO$26,0)),1/INDEX(Conversion!$G$27:$AO$31,MATCH(L36,Conversion!$F$27:$F$31,0),MATCH('Import data'!$G$15,Conversion!$G$26:$AO$26,0)))),J36),"")</f>
        <v>-0.0116</v>
      </c>
      <c r="P36" s="387" t="str">
        <f>IF(H36="Mass-based",M36,K36&amp;" / "&amp;'Import data'!$G$16)</f>
        <v>kgCO2e/kg</v>
      </c>
      <c r="Q36" s="182"/>
      <c r="R36" s="182" t="s">
        <v>256</v>
      </c>
      <c r="S36" s="390" t="s">
        <v>257</v>
      </c>
      <c r="T36" s="391"/>
      <c r="U36" s="23"/>
      <c r="V36" s="23"/>
      <c r="W36" s="23"/>
      <c r="X36" s="23"/>
      <c r="Y36" s="23"/>
      <c r="Z36" s="23"/>
    </row>
    <row r="37" ht="15.75" customHeight="1">
      <c r="A37" s="23"/>
      <c r="B37" s="23"/>
      <c r="C37" s="23"/>
      <c r="D37" s="382">
        <v>32.0</v>
      </c>
      <c r="E37" s="396" t="s">
        <v>324</v>
      </c>
      <c r="F37" s="182">
        <v>3.0</v>
      </c>
      <c r="G37" s="182" t="s">
        <v>325</v>
      </c>
      <c r="H37" s="384" t="s">
        <v>237</v>
      </c>
      <c r="I37" s="182" t="s">
        <v>304</v>
      </c>
      <c r="J37" s="402">
        <f>J35*1.5</f>
        <v>3.69</v>
      </c>
      <c r="K37" s="386" t="s">
        <v>188</v>
      </c>
      <c r="L37" s="182" t="s">
        <v>265</v>
      </c>
      <c r="M37" s="387" t="str">
        <f t="shared" si="1"/>
        <v>kgCO2e/kg</v>
      </c>
      <c r="N37" s="396" t="s">
        <v>305</v>
      </c>
      <c r="O37" s="389">
        <f t="array" ref="O37">IF(J37&lt;&gt;"",IF(H37="Spend-based",J37*(INDEX(Conversion!$G$17:$AO$21,MATCH(L37,Conversion!$E$17:$E$21,0),MATCH(N37,Conversion!$G$16:$AO$16,0))/INDEX(Conversion!$G$17:$AO$21,MATCH(L37,Conversion!$E$17:$E$21,0),MATCH('Import data'!$G$15,Conversion!$G$16:$AO$16,0)))/IF(L37='Import data'!$G$16,1,IF(L37="kUSD",INDEX(Conversion!$G$27:$AO$31,MATCH(L37,Conversion!$F$27:$F$31,0),MATCH('Import data'!$G$15,Conversion!$G$26:$AO$26,0)),1/INDEX(Conversion!$G$27:$AO$31,MATCH(L37,Conversion!$F$27:$F$31,0),MATCH('Import data'!$G$15,Conversion!$G$26:$AO$26,0)))),J37),"")</f>
        <v>3.69</v>
      </c>
      <c r="P37" s="387" t="str">
        <f>IF(H37="Mass-based",M37,K37&amp;" / "&amp;'Import data'!$G$16)</f>
        <v>kgCO2e/kg</v>
      </c>
      <c r="Q37" s="182"/>
      <c r="R37" s="182" t="s">
        <v>256</v>
      </c>
      <c r="S37" s="390" t="s">
        <v>257</v>
      </c>
      <c r="T37" s="391" t="s">
        <v>326</v>
      </c>
      <c r="U37" s="23"/>
      <c r="V37" s="23"/>
      <c r="W37" s="23"/>
      <c r="X37" s="23"/>
      <c r="Y37" s="23"/>
      <c r="Z37" s="23"/>
    </row>
    <row r="38" ht="15.75" customHeight="1">
      <c r="A38" s="23"/>
      <c r="B38" s="23"/>
      <c r="C38" s="23"/>
      <c r="D38" s="382">
        <v>33.0</v>
      </c>
      <c r="E38" s="393" t="s">
        <v>327</v>
      </c>
      <c r="F38" s="182">
        <v>3.0</v>
      </c>
      <c r="G38" s="182" t="s">
        <v>328</v>
      </c>
      <c r="H38" s="384" t="s">
        <v>237</v>
      </c>
      <c r="I38" s="182" t="s">
        <v>102</v>
      </c>
      <c r="J38" s="393">
        <v>3.22</v>
      </c>
      <c r="K38" s="386" t="s">
        <v>188</v>
      </c>
      <c r="L38" s="182" t="s">
        <v>265</v>
      </c>
      <c r="M38" s="387" t="str">
        <f t="shared" si="1"/>
        <v>kgCO2e/kg</v>
      </c>
      <c r="N38" s="393">
        <v>2011.0</v>
      </c>
      <c r="O38" s="389">
        <f t="array" ref="O38">IF(J38&lt;&gt;"",IF(H38="Spend-based",J38*(INDEX(Conversion!$G$17:$AO$21,MATCH(L38,Conversion!$E$17:$E$21,0),MATCH(N38,Conversion!$G$16:$AO$16,0))/INDEX(Conversion!$G$17:$AO$21,MATCH(L38,Conversion!$E$17:$E$21,0),MATCH('Import data'!$G$15,Conversion!$G$16:$AO$16,0)))/IF(L38='Import data'!$G$16,1,IF(L38="kUSD",INDEX(Conversion!$G$27:$AO$31,MATCH(L38,Conversion!$F$27:$F$31,0),MATCH('Import data'!$G$15,Conversion!$G$26:$AO$26,0)),1/INDEX(Conversion!$G$27:$AO$31,MATCH(L38,Conversion!$F$27:$F$31,0),MATCH('Import data'!$G$15,Conversion!$G$26:$AO$26,0)))),J38),"")</f>
        <v>3.22</v>
      </c>
      <c r="P38" s="387" t="str">
        <f>IF(H38="Mass-based",M38,K38&amp;" / "&amp;'Import data'!$G$16)</f>
        <v>kgCO2e/kg</v>
      </c>
      <c r="Q38" s="182"/>
      <c r="R38" s="182" t="s">
        <v>262</v>
      </c>
      <c r="S38" s="390" t="s">
        <v>257</v>
      </c>
      <c r="T38" s="391" t="s">
        <v>329</v>
      </c>
      <c r="U38" s="23"/>
      <c r="V38" s="23"/>
      <c r="W38" s="23"/>
      <c r="X38" s="23"/>
      <c r="Y38" s="23"/>
      <c r="Z38" s="23"/>
    </row>
    <row r="39" ht="15.75" customHeight="1">
      <c r="A39" s="23"/>
      <c r="B39" s="23"/>
      <c r="C39" s="23"/>
      <c r="D39" s="382">
        <v>34.0</v>
      </c>
      <c r="E39" s="393" t="s">
        <v>330</v>
      </c>
      <c r="F39" s="182">
        <v>3.0</v>
      </c>
      <c r="G39" s="182" t="s">
        <v>331</v>
      </c>
      <c r="H39" s="384" t="s">
        <v>238</v>
      </c>
      <c r="I39" s="384" t="s">
        <v>105</v>
      </c>
      <c r="J39" s="394">
        <v>721.0</v>
      </c>
      <c r="K39" s="386" t="s">
        <v>188</v>
      </c>
      <c r="L39" s="182" t="s">
        <v>282</v>
      </c>
      <c r="M39" s="387" t="str">
        <f t="shared" si="1"/>
        <v>kgCO2e/kUSD</v>
      </c>
      <c r="N39" s="393">
        <v>2024.0</v>
      </c>
      <c r="O39" s="389">
        <f t="array" ref="O39">IF(J39&lt;&gt;"",IF(H39="Spend-based",J39*(INDEX(Conversion!$G$17:$AO$21,MATCH(L39,Conversion!$E$17:$E$21,0),MATCH(N39,Conversion!$G$16:$AO$16,0))/INDEX(Conversion!$G$17:$AO$21,MATCH(L39,Conversion!$E$17:$E$21,0),MATCH('Import data'!$G$15,Conversion!$G$16:$AO$16,0)))/IF(L39='Import data'!$G$16,1,IF(L39="kUSD",INDEX(Conversion!$G$27:$AO$31,MATCH(L39,Conversion!$F$27:$F$31,0),MATCH('Import data'!$G$15,Conversion!$G$26:$AO$26,0)),1/INDEX(Conversion!$G$27:$AO$31,MATCH(L39,Conversion!$F$27:$F$31,0),MATCH('Import data'!$G$15,Conversion!$G$26:$AO$26,0)))),J39),"")</f>
        <v>721</v>
      </c>
      <c r="P39" s="387" t="str">
        <f>IF(H39="Mass-based",M39,K39&amp;" / "&amp;'Import data'!$G$16)</f>
        <v>kgCO2e / k€</v>
      </c>
      <c r="Q39" s="182" t="s">
        <v>283</v>
      </c>
      <c r="R39" s="182" t="s">
        <v>279</v>
      </c>
      <c r="S39" s="390" t="s">
        <v>257</v>
      </c>
      <c r="T39" s="391" t="s">
        <v>329</v>
      </c>
      <c r="U39" s="23"/>
      <c r="V39" s="23"/>
      <c r="W39" s="23"/>
      <c r="X39" s="23"/>
      <c r="Y39" s="23"/>
      <c r="Z39" s="23"/>
    </row>
    <row r="40" ht="15.75" customHeight="1">
      <c r="A40" s="23"/>
      <c r="B40" s="23"/>
      <c r="C40" s="23"/>
      <c r="D40" s="382">
        <v>35.0</v>
      </c>
      <c r="E40" s="396" t="s">
        <v>332</v>
      </c>
      <c r="F40" s="182">
        <v>3.0</v>
      </c>
      <c r="G40" s="182" t="s">
        <v>333</v>
      </c>
      <c r="H40" s="384" t="s">
        <v>237</v>
      </c>
      <c r="I40" s="182" t="s">
        <v>304</v>
      </c>
      <c r="J40" s="397">
        <f>J41+J42</f>
        <v>3.623</v>
      </c>
      <c r="K40" s="386" t="s">
        <v>188</v>
      </c>
      <c r="L40" s="182" t="s">
        <v>265</v>
      </c>
      <c r="M40" s="387" t="str">
        <f t="shared" si="1"/>
        <v>kgCO2e/kg</v>
      </c>
      <c r="N40" s="396" t="s">
        <v>305</v>
      </c>
      <c r="O40" s="389">
        <f t="array" ref="O40">IF(J40&lt;&gt;"",IF(H40="Spend-based",J40*(INDEX(Conversion!$G$17:$AO$21,MATCH(L40,Conversion!$E$17:$E$21,0),MATCH(N40,Conversion!$G$16:$AO$16,0))/INDEX(Conversion!$G$17:$AO$21,MATCH(L40,Conversion!$E$17:$E$21,0),MATCH('Import data'!$G$15,Conversion!$G$16:$AO$16,0)))/IF(L40='Import data'!$G$16,1,IF(L40="kUSD",INDEX(Conversion!$G$27:$AO$31,MATCH(L40,Conversion!$F$27:$F$31,0),MATCH('Import data'!$G$15,Conversion!$G$26:$AO$26,0)),1/INDEX(Conversion!$G$27:$AO$31,MATCH(L40,Conversion!$F$27:$F$31,0),MATCH('Import data'!$G$15,Conversion!$G$26:$AO$26,0)))),J40),"")</f>
        <v>3.623</v>
      </c>
      <c r="P40" s="387" t="str">
        <f>IF(H40="Mass-based",M40,K40&amp;" / "&amp;'Import data'!$G$16)</f>
        <v>kgCO2e/kg</v>
      </c>
      <c r="Q40" s="182"/>
      <c r="R40" s="182" t="s">
        <v>256</v>
      </c>
      <c r="S40" s="390" t="s">
        <v>257</v>
      </c>
      <c r="T40" s="398" t="str">
        <f>"Sum cells "&amp;D41&amp;" and "&amp;D42</f>
        <v>Sum cells 36 and 37</v>
      </c>
      <c r="U40" s="23"/>
      <c r="V40" s="23"/>
      <c r="W40" s="23"/>
      <c r="X40" s="23"/>
      <c r="Y40" s="23"/>
      <c r="Z40" s="23"/>
    </row>
    <row r="41" ht="15.75" customHeight="1">
      <c r="A41" s="23"/>
      <c r="B41" s="23"/>
      <c r="C41" s="23"/>
      <c r="D41" s="382">
        <v>36.0</v>
      </c>
      <c r="E41" s="392" t="s">
        <v>334</v>
      </c>
      <c r="F41" s="182">
        <v>3.0</v>
      </c>
      <c r="G41" s="182" t="s">
        <v>328</v>
      </c>
      <c r="H41" s="384" t="s">
        <v>237</v>
      </c>
      <c r="I41" s="182" t="s">
        <v>102</v>
      </c>
      <c r="J41" s="392">
        <v>3.22</v>
      </c>
      <c r="K41" s="386" t="s">
        <v>188</v>
      </c>
      <c r="L41" s="182" t="s">
        <v>265</v>
      </c>
      <c r="M41" s="387" t="str">
        <f t="shared" si="1"/>
        <v>kgCO2e/kg</v>
      </c>
      <c r="N41" s="392">
        <v>2011.0</v>
      </c>
      <c r="O41" s="389">
        <f t="array" ref="O41">IF(J41&lt;&gt;"",IF(H41="Spend-based",J41*(INDEX(Conversion!$G$17:$AO$21,MATCH(L41,Conversion!$E$17:$E$21,0),MATCH(N41,Conversion!$G$16:$AO$16,0))/INDEX(Conversion!$G$17:$AO$21,MATCH(L41,Conversion!$E$17:$E$21,0),MATCH('Import data'!$G$15,Conversion!$G$16:$AO$16,0)))/IF(L41='Import data'!$G$16,1,IF(L41="kUSD",INDEX(Conversion!$G$27:$AO$31,MATCH(L41,Conversion!$F$27:$F$31,0),MATCH('Import data'!$G$15,Conversion!$G$26:$AO$26,0)),1/INDEX(Conversion!$G$27:$AO$31,MATCH(L41,Conversion!$F$27:$F$31,0),MATCH('Import data'!$G$15,Conversion!$G$26:$AO$26,0)))),J41),"")</f>
        <v>3.22</v>
      </c>
      <c r="P41" s="387" t="str">
        <f>IF(H41="Mass-based",M41,K41&amp;" / "&amp;'Import data'!$G$16)</f>
        <v>kgCO2e/kg</v>
      </c>
      <c r="Q41" s="182"/>
      <c r="R41" s="182" t="s">
        <v>262</v>
      </c>
      <c r="S41" s="390" t="s">
        <v>257</v>
      </c>
      <c r="T41" s="391"/>
      <c r="U41" s="23"/>
      <c r="V41" s="23"/>
      <c r="W41" s="23"/>
      <c r="X41" s="23"/>
      <c r="Y41" s="23"/>
      <c r="Z41" s="23"/>
    </row>
    <row r="42" ht="15.75" customHeight="1">
      <c r="A42" s="23"/>
      <c r="B42" s="23"/>
      <c r="C42" s="23"/>
      <c r="D42" s="382">
        <v>37.0</v>
      </c>
      <c r="E42" s="392" t="s">
        <v>332</v>
      </c>
      <c r="F42" s="182">
        <v>3.0</v>
      </c>
      <c r="G42" s="182" t="s">
        <v>335</v>
      </c>
      <c r="H42" s="182" t="s">
        <v>237</v>
      </c>
      <c r="I42" s="182" t="s">
        <v>102</v>
      </c>
      <c r="J42" s="392">
        <v>0.403</v>
      </c>
      <c r="K42" s="386" t="s">
        <v>188</v>
      </c>
      <c r="L42" s="182" t="s">
        <v>265</v>
      </c>
      <c r="M42" s="387" t="str">
        <f t="shared" si="1"/>
        <v>kgCO2e/kg</v>
      </c>
      <c r="N42" s="392">
        <v>2015.0</v>
      </c>
      <c r="O42" s="389">
        <f t="array" ref="O42">IF(J42&lt;&gt;"",IF(H42="Spend-based",J42*(INDEX(Conversion!$G$17:$AO$21,MATCH(L42,Conversion!$E$17:$E$21,0),MATCH(N42,Conversion!$G$16:$AO$16,0))/INDEX(Conversion!$G$17:$AO$21,MATCH(L42,Conversion!$E$17:$E$21,0),MATCH('Import data'!$G$15,Conversion!$G$16:$AO$16,0)))/IF(L42='Import data'!$G$16,1,IF(L42="kUSD",INDEX(Conversion!$G$27:$AO$31,MATCH(L42,Conversion!$F$27:$F$31,0),MATCH('Import data'!$G$15,Conversion!$G$26:$AO$26,0)),1/INDEX(Conversion!$G$27:$AO$31,MATCH(L42,Conversion!$F$27:$F$31,0),MATCH('Import data'!$G$15,Conversion!$G$26:$AO$26,0)))),J42),"")</f>
        <v>0.403</v>
      </c>
      <c r="P42" s="387" t="str">
        <f>IF(H42="Mass-based",M42,K42&amp;" / "&amp;'Import data'!$G$16)</f>
        <v>kgCO2e/kg</v>
      </c>
      <c r="Q42" s="182"/>
      <c r="R42" s="182" t="s">
        <v>256</v>
      </c>
      <c r="S42" s="390" t="s">
        <v>257</v>
      </c>
      <c r="T42" s="391"/>
      <c r="U42" s="23"/>
      <c r="V42" s="23"/>
      <c r="W42" s="23"/>
      <c r="X42" s="23"/>
      <c r="Y42" s="23"/>
      <c r="Z42" s="23"/>
    </row>
    <row r="43" ht="15.75" customHeight="1">
      <c r="A43" s="23"/>
      <c r="B43" s="23"/>
      <c r="C43" s="23"/>
      <c r="D43" s="382">
        <v>38.0</v>
      </c>
      <c r="E43" s="396" t="s">
        <v>336</v>
      </c>
      <c r="F43" s="182">
        <v>3.0</v>
      </c>
      <c r="G43" s="182" t="s">
        <v>337</v>
      </c>
      <c r="H43" s="384" t="s">
        <v>237</v>
      </c>
      <c r="I43" s="182" t="s">
        <v>304</v>
      </c>
      <c r="J43" s="397">
        <f>J44+J45</f>
        <v>3.220164</v>
      </c>
      <c r="K43" s="386" t="s">
        <v>188</v>
      </c>
      <c r="L43" s="182" t="s">
        <v>265</v>
      </c>
      <c r="M43" s="387" t="str">
        <f t="shared" si="1"/>
        <v>kgCO2e/kg</v>
      </c>
      <c r="N43" s="396" t="s">
        <v>305</v>
      </c>
      <c r="O43" s="389">
        <f t="array" ref="O43">IF(J43&lt;&gt;"",IF(H43="Spend-based",J43*(INDEX(Conversion!$G$17:$AO$21,MATCH(L43,Conversion!$E$17:$E$21,0),MATCH(N43,Conversion!$G$16:$AO$16,0))/INDEX(Conversion!$G$17:$AO$21,MATCH(L43,Conversion!$E$17:$E$21,0),MATCH('Import data'!$G$15,Conversion!$G$16:$AO$16,0)))/IF(L43='Import data'!$G$16,1,IF(L43="kUSD",INDEX(Conversion!$G$27:$AO$31,MATCH(L43,Conversion!$F$27:$F$31,0),MATCH('Import data'!$G$15,Conversion!$G$26:$AO$26,0)),1/INDEX(Conversion!$G$27:$AO$31,MATCH(L43,Conversion!$F$27:$F$31,0),MATCH('Import data'!$G$15,Conversion!$G$26:$AO$26,0)))),J43),"")</f>
        <v>3.220164</v>
      </c>
      <c r="P43" s="387" t="str">
        <f>IF(H43="Mass-based",M43,K43&amp;" / "&amp;'Import data'!$G$16)</f>
        <v>kgCO2e/kg</v>
      </c>
      <c r="Q43" s="182"/>
      <c r="R43" s="182" t="s">
        <v>256</v>
      </c>
      <c r="S43" s="390" t="s">
        <v>257</v>
      </c>
      <c r="T43" s="398" t="str">
        <f>"Sum cells "&amp;D44&amp;" and "&amp;D45</f>
        <v>Sum cells 39 and 40</v>
      </c>
      <c r="U43" s="23"/>
      <c r="V43" s="23"/>
      <c r="W43" s="23"/>
      <c r="X43" s="23"/>
      <c r="Y43" s="23"/>
      <c r="Z43" s="23"/>
    </row>
    <row r="44" ht="15.75" customHeight="1">
      <c r="A44" s="23"/>
      <c r="B44" s="23"/>
      <c r="C44" s="23"/>
      <c r="D44" s="382">
        <v>39.0</v>
      </c>
      <c r="E44" s="392" t="s">
        <v>338</v>
      </c>
      <c r="F44" s="182">
        <v>3.0</v>
      </c>
      <c r="G44" s="182" t="s">
        <v>328</v>
      </c>
      <c r="H44" s="384" t="s">
        <v>237</v>
      </c>
      <c r="I44" s="182" t="s">
        <v>102</v>
      </c>
      <c r="J44" s="392">
        <v>3.22</v>
      </c>
      <c r="K44" s="386" t="s">
        <v>188</v>
      </c>
      <c r="L44" s="182" t="s">
        <v>265</v>
      </c>
      <c r="M44" s="387" t="str">
        <f t="shared" si="1"/>
        <v>kgCO2e/kg</v>
      </c>
      <c r="N44" s="392">
        <v>2011.0</v>
      </c>
      <c r="O44" s="389">
        <f t="array" ref="O44">IF(J44&lt;&gt;"",IF(H44="Spend-based",J44*(INDEX(Conversion!$G$17:$AO$21,MATCH(L44,Conversion!$E$17:$E$21,0),MATCH(N44,Conversion!$G$16:$AO$16,0))/INDEX(Conversion!$G$17:$AO$21,MATCH(L44,Conversion!$E$17:$E$21,0),MATCH('Import data'!$G$15,Conversion!$G$16:$AO$16,0)))/IF(L44='Import data'!$G$16,1,IF(L44="kUSD",INDEX(Conversion!$G$27:$AO$31,MATCH(L44,Conversion!$F$27:$F$31,0),MATCH('Import data'!$G$15,Conversion!$G$26:$AO$26,0)),1/INDEX(Conversion!$G$27:$AO$31,MATCH(L44,Conversion!$F$27:$F$31,0),MATCH('Import data'!$G$15,Conversion!$G$26:$AO$26,0)))),J44),"")</f>
        <v>3.22</v>
      </c>
      <c r="P44" s="387" t="str">
        <f>IF(H44="Mass-based",M44,K44&amp;" / "&amp;'Import data'!$G$16)</f>
        <v>kgCO2e/kg</v>
      </c>
      <c r="Q44" s="182"/>
      <c r="R44" s="182" t="s">
        <v>262</v>
      </c>
      <c r="S44" s="390" t="s">
        <v>257</v>
      </c>
      <c r="T44" s="391"/>
      <c r="U44" s="23"/>
      <c r="V44" s="23"/>
      <c r="W44" s="23"/>
      <c r="X44" s="23"/>
      <c r="Y44" s="23"/>
      <c r="Z44" s="23"/>
    </row>
    <row r="45" ht="15.75" customHeight="1">
      <c r="A45" s="23"/>
      <c r="B45" s="23"/>
      <c r="C45" s="23"/>
      <c r="D45" s="382">
        <v>40.0</v>
      </c>
      <c r="E45" s="392" t="s">
        <v>338</v>
      </c>
      <c r="F45" s="182">
        <v>3.0</v>
      </c>
      <c r="G45" s="182" t="s">
        <v>339</v>
      </c>
      <c r="H45" s="182" t="s">
        <v>237</v>
      </c>
      <c r="I45" s="182" t="s">
        <v>102</v>
      </c>
      <c r="J45" s="392">
        <v>1.64E-4</v>
      </c>
      <c r="K45" s="386" t="s">
        <v>188</v>
      </c>
      <c r="L45" s="182" t="s">
        <v>265</v>
      </c>
      <c r="M45" s="387" t="str">
        <f t="shared" si="1"/>
        <v>kgCO2e/kg</v>
      </c>
      <c r="N45" s="392">
        <v>2015.0</v>
      </c>
      <c r="O45" s="389">
        <f t="array" ref="O45">IF(J45&lt;&gt;"",IF(H45="Spend-based",J45*(INDEX(Conversion!$G$17:$AO$21,MATCH(L45,Conversion!$E$17:$E$21,0),MATCH(N45,Conversion!$G$16:$AO$16,0))/INDEX(Conversion!$G$17:$AO$21,MATCH(L45,Conversion!$E$17:$E$21,0),MATCH('Import data'!$G$15,Conversion!$G$16:$AO$16,0)))/IF(L45='Import data'!$G$16,1,IF(L45="kUSD",INDEX(Conversion!$G$27:$AO$31,MATCH(L45,Conversion!$F$27:$F$31,0),MATCH('Import data'!$G$15,Conversion!$G$26:$AO$26,0)),1/INDEX(Conversion!$G$27:$AO$31,MATCH(L45,Conversion!$F$27:$F$31,0),MATCH('Import data'!$G$15,Conversion!$G$26:$AO$26,0)))),J45),"")</f>
        <v>0.000164</v>
      </c>
      <c r="P45" s="387" t="str">
        <f>IF(H45="Mass-based",M45,K45&amp;" / "&amp;'Import data'!$G$16)</f>
        <v>kgCO2e/kg</v>
      </c>
      <c r="Q45" s="182"/>
      <c r="R45" s="182" t="s">
        <v>262</v>
      </c>
      <c r="S45" s="390" t="s">
        <v>257</v>
      </c>
      <c r="T45" s="391"/>
      <c r="U45" s="23"/>
      <c r="V45" s="23"/>
      <c r="W45" s="23"/>
      <c r="X45" s="23"/>
      <c r="Y45" s="23"/>
      <c r="Z45" s="23"/>
    </row>
    <row r="46" ht="15.75" customHeight="1">
      <c r="A46" s="23"/>
      <c r="B46" s="23"/>
      <c r="C46" s="23"/>
      <c r="D46" s="382">
        <v>41.0</v>
      </c>
      <c r="E46" s="396" t="s">
        <v>340</v>
      </c>
      <c r="F46" s="182">
        <v>3.0</v>
      </c>
      <c r="G46" s="182" t="s">
        <v>341</v>
      </c>
      <c r="H46" s="182" t="s">
        <v>237</v>
      </c>
      <c r="I46" s="182" t="s">
        <v>304</v>
      </c>
      <c r="J46" s="397">
        <f>J47+J48</f>
        <v>3.21911</v>
      </c>
      <c r="K46" s="386" t="s">
        <v>188</v>
      </c>
      <c r="L46" s="182" t="s">
        <v>265</v>
      </c>
      <c r="M46" s="387" t="str">
        <f t="shared" si="1"/>
        <v>kgCO2e/kg</v>
      </c>
      <c r="N46" s="396" t="s">
        <v>305</v>
      </c>
      <c r="O46" s="389">
        <f t="array" ref="O46">IF(J46&lt;&gt;"",IF(H46="Spend-based",J46*(INDEX(Conversion!$G$17:$AO$21,MATCH(L46,Conversion!$E$17:$E$21,0),MATCH(N46,Conversion!$G$16:$AO$16,0))/INDEX(Conversion!$G$17:$AO$21,MATCH(L46,Conversion!$E$17:$E$21,0),MATCH('Import data'!$G$15,Conversion!$G$16:$AO$16,0)))/IF(L46='Import data'!$G$16,1,IF(L46="kUSD",INDEX(Conversion!$G$27:$AO$31,MATCH(L46,Conversion!$F$27:$F$31,0),MATCH('Import data'!$G$15,Conversion!$G$26:$AO$26,0)),1/INDEX(Conversion!$G$27:$AO$31,MATCH(L46,Conversion!$F$27:$F$31,0),MATCH('Import data'!$G$15,Conversion!$G$26:$AO$26,0)))),J46),"")</f>
        <v>3.21911</v>
      </c>
      <c r="P46" s="387" t="str">
        <f>IF(H46="Mass-based",M46,K46&amp;" / "&amp;'Import data'!$G$16)</f>
        <v>kgCO2e/kg</v>
      </c>
      <c r="Q46" s="182"/>
      <c r="R46" s="182" t="s">
        <v>256</v>
      </c>
      <c r="S46" s="390" t="s">
        <v>257</v>
      </c>
      <c r="T46" s="398" t="str">
        <f>"Sum cells "&amp;D47&amp;" and "&amp;D48</f>
        <v>Sum cells 42 and 43</v>
      </c>
      <c r="U46" s="23"/>
      <c r="V46" s="23"/>
      <c r="W46" s="23"/>
      <c r="X46" s="23"/>
      <c r="Y46" s="23"/>
      <c r="Z46" s="23"/>
    </row>
    <row r="47" ht="15.75" customHeight="1">
      <c r="A47" s="23"/>
      <c r="B47" s="23"/>
      <c r="C47" s="23"/>
      <c r="D47" s="382">
        <v>42.0</v>
      </c>
      <c r="E47" s="392" t="s">
        <v>342</v>
      </c>
      <c r="F47" s="182">
        <v>3.0</v>
      </c>
      <c r="G47" s="182" t="s">
        <v>328</v>
      </c>
      <c r="H47" s="384" t="s">
        <v>237</v>
      </c>
      <c r="I47" s="182" t="s">
        <v>102</v>
      </c>
      <c r="J47" s="392">
        <v>3.22</v>
      </c>
      <c r="K47" s="386" t="s">
        <v>188</v>
      </c>
      <c r="L47" s="182" t="s">
        <v>265</v>
      </c>
      <c r="M47" s="387" t="str">
        <f t="shared" si="1"/>
        <v>kgCO2e/kg</v>
      </c>
      <c r="N47" s="392">
        <v>2011.0</v>
      </c>
      <c r="O47" s="389">
        <f t="array" ref="O47">IF(J47&lt;&gt;"",IF(H47="Spend-based",J47*(INDEX(Conversion!$G$17:$AO$21,MATCH(L47,Conversion!$E$17:$E$21,0),MATCH(N47,Conversion!$G$16:$AO$16,0))/INDEX(Conversion!$G$17:$AO$21,MATCH(L47,Conversion!$E$17:$E$21,0),MATCH('Import data'!$G$15,Conversion!$G$16:$AO$16,0)))/IF(L47='Import data'!$G$16,1,IF(L47="kUSD",INDEX(Conversion!$G$27:$AO$31,MATCH(L47,Conversion!$F$27:$F$31,0),MATCH('Import data'!$G$15,Conversion!$G$26:$AO$26,0)),1/INDEX(Conversion!$G$27:$AO$31,MATCH(L47,Conversion!$F$27:$F$31,0),MATCH('Import data'!$G$15,Conversion!$G$26:$AO$26,0)))),J47),"")</f>
        <v>3.22</v>
      </c>
      <c r="P47" s="387" t="str">
        <f>IF(H47="Mass-based",M47,K47&amp;" / "&amp;'Import data'!$G$16)</f>
        <v>kgCO2e/kg</v>
      </c>
      <c r="Q47" s="182"/>
      <c r="R47" s="182" t="s">
        <v>262</v>
      </c>
      <c r="S47" s="390" t="s">
        <v>257</v>
      </c>
      <c r="T47" s="391"/>
      <c r="U47" s="23"/>
      <c r="V47" s="23"/>
      <c r="W47" s="23"/>
      <c r="X47" s="23"/>
      <c r="Y47" s="23"/>
      <c r="Z47" s="23"/>
    </row>
    <row r="48" ht="15.75" customHeight="1">
      <c r="A48" s="23"/>
      <c r="B48" s="23"/>
      <c r="C48" s="23"/>
      <c r="D48" s="382">
        <v>43.0</v>
      </c>
      <c r="E48" s="392" t="s">
        <v>342</v>
      </c>
      <c r="F48" s="182">
        <v>3.0</v>
      </c>
      <c r="G48" s="182" t="s">
        <v>315</v>
      </c>
      <c r="H48" s="384" t="s">
        <v>237</v>
      </c>
      <c r="I48" s="182" t="s">
        <v>102</v>
      </c>
      <c r="J48" s="400">
        <v>-8.9E-4</v>
      </c>
      <c r="K48" s="386" t="s">
        <v>188</v>
      </c>
      <c r="L48" s="182" t="s">
        <v>265</v>
      </c>
      <c r="M48" s="387" t="str">
        <f t="shared" si="1"/>
        <v>kgCO2e/kg</v>
      </c>
      <c r="N48" s="392">
        <v>2015.0</v>
      </c>
      <c r="O48" s="389">
        <f t="array" ref="O48">IF(J48&lt;&gt;"",IF(H48="Spend-based",J48*(INDEX(Conversion!$G$17:$AO$21,MATCH(L48,Conversion!$E$17:$E$21,0),MATCH(N48,Conversion!$G$16:$AO$16,0))/INDEX(Conversion!$G$17:$AO$21,MATCH(L48,Conversion!$E$17:$E$21,0),MATCH('Import data'!$G$15,Conversion!$G$16:$AO$16,0)))/IF(L48='Import data'!$G$16,1,IF(L48="kUSD",INDEX(Conversion!$G$27:$AO$31,MATCH(L48,Conversion!$F$27:$F$31,0),MATCH('Import data'!$G$15,Conversion!$G$26:$AO$26,0)),1/INDEX(Conversion!$G$27:$AO$31,MATCH(L48,Conversion!$F$27:$F$31,0),MATCH('Import data'!$G$15,Conversion!$G$26:$AO$26,0)))),J48),"")</f>
        <v>-0.00089</v>
      </c>
      <c r="P48" s="387" t="str">
        <f>IF(H48="Mass-based",M48,K48&amp;" / "&amp;'Import data'!$G$16)</f>
        <v>kgCO2e/kg</v>
      </c>
      <c r="Q48" s="182"/>
      <c r="R48" s="182" t="s">
        <v>262</v>
      </c>
      <c r="S48" s="390" t="s">
        <v>257</v>
      </c>
      <c r="T48" s="391"/>
      <c r="U48" s="23"/>
      <c r="V48" s="23"/>
      <c r="W48" s="23"/>
      <c r="X48" s="23"/>
      <c r="Y48" s="23"/>
      <c r="Z48" s="23"/>
    </row>
    <row r="49" ht="15.75" customHeight="1">
      <c r="A49" s="23"/>
      <c r="B49" s="23"/>
      <c r="C49" s="23"/>
      <c r="D49" s="382">
        <v>44.0</v>
      </c>
      <c r="E49" s="396" t="s">
        <v>343</v>
      </c>
      <c r="F49" s="182">
        <v>3.0</v>
      </c>
      <c r="G49" s="182" t="s">
        <v>344</v>
      </c>
      <c r="H49" s="384" t="s">
        <v>237</v>
      </c>
      <c r="I49" s="182" t="s">
        <v>304</v>
      </c>
      <c r="J49" s="397">
        <f>J50+J51</f>
        <v>3.21832</v>
      </c>
      <c r="K49" s="386" t="s">
        <v>188</v>
      </c>
      <c r="L49" s="182" t="s">
        <v>265</v>
      </c>
      <c r="M49" s="387" t="str">
        <f t="shared" si="1"/>
        <v>kgCO2e/kg</v>
      </c>
      <c r="N49" s="396" t="s">
        <v>305</v>
      </c>
      <c r="O49" s="389">
        <f t="array" ref="O49">IF(J49&lt;&gt;"",IF(H49="Spend-based",J49*(INDEX(Conversion!$G$17:$AO$21,MATCH(L49,Conversion!$E$17:$E$21,0),MATCH(N49,Conversion!$G$16:$AO$16,0))/INDEX(Conversion!$G$17:$AO$21,MATCH(L49,Conversion!$E$17:$E$21,0),MATCH('Import data'!$G$15,Conversion!$G$16:$AO$16,0)))/IF(L49='Import data'!$G$16,1,IF(L49="kUSD",INDEX(Conversion!$G$27:$AO$31,MATCH(L49,Conversion!$F$27:$F$31,0),MATCH('Import data'!$G$15,Conversion!$G$26:$AO$26,0)),1/INDEX(Conversion!$G$27:$AO$31,MATCH(L49,Conversion!$F$27:$F$31,0),MATCH('Import data'!$G$15,Conversion!$G$26:$AO$26,0)))),J49),"")</f>
        <v>3.21832</v>
      </c>
      <c r="P49" s="387" t="str">
        <f>IF(H49="Mass-based",M49,K49&amp;" / "&amp;'Import data'!$G$16)</f>
        <v>kgCO2e/kg</v>
      </c>
      <c r="Q49" s="182"/>
      <c r="R49" s="182" t="s">
        <v>256</v>
      </c>
      <c r="S49" s="390" t="s">
        <v>257</v>
      </c>
      <c r="T49" s="398" t="str">
        <f>"Sum cells "&amp;D50&amp;" and "&amp;D51</f>
        <v>Sum cells 45 and 46</v>
      </c>
      <c r="U49" s="23"/>
      <c r="V49" s="23"/>
      <c r="W49" s="23"/>
      <c r="X49" s="23"/>
      <c r="Y49" s="23"/>
      <c r="Z49" s="23"/>
    </row>
    <row r="50" ht="15.75" customHeight="1">
      <c r="A50" s="23"/>
      <c r="B50" s="23"/>
      <c r="C50" s="23"/>
      <c r="D50" s="382">
        <v>45.0</v>
      </c>
      <c r="E50" s="392" t="s">
        <v>345</v>
      </c>
      <c r="F50" s="182">
        <v>3.0</v>
      </c>
      <c r="G50" s="182" t="s">
        <v>328</v>
      </c>
      <c r="H50" s="384" t="s">
        <v>237</v>
      </c>
      <c r="I50" s="182" t="s">
        <v>102</v>
      </c>
      <c r="J50" s="392">
        <v>3.22</v>
      </c>
      <c r="K50" s="386" t="s">
        <v>188</v>
      </c>
      <c r="L50" s="182" t="s">
        <v>265</v>
      </c>
      <c r="M50" s="387" t="str">
        <f t="shared" si="1"/>
        <v>kgCO2e/kg</v>
      </c>
      <c r="N50" s="392">
        <v>2011.0</v>
      </c>
      <c r="O50" s="389">
        <f t="array" ref="O50">IF(J50&lt;&gt;"",IF(H50="Spend-based",J50*(INDEX(Conversion!$G$17:$AO$21,MATCH(L50,Conversion!$E$17:$E$21,0),MATCH(N50,Conversion!$G$16:$AO$16,0))/INDEX(Conversion!$G$17:$AO$21,MATCH(L50,Conversion!$E$17:$E$21,0),MATCH('Import data'!$G$15,Conversion!$G$16:$AO$16,0)))/IF(L50='Import data'!$G$16,1,IF(L50="kUSD",INDEX(Conversion!$G$27:$AO$31,MATCH(L50,Conversion!$F$27:$F$31,0),MATCH('Import data'!$G$15,Conversion!$G$26:$AO$26,0)),1/INDEX(Conversion!$G$27:$AO$31,MATCH(L50,Conversion!$F$27:$F$31,0),MATCH('Import data'!$G$15,Conversion!$G$26:$AO$26,0)))),J50),"")</f>
        <v>3.22</v>
      </c>
      <c r="P50" s="387" t="str">
        <f>IF(H50="Mass-based",M50,K50&amp;" / "&amp;'Import data'!$G$16)</f>
        <v>kgCO2e/kg</v>
      </c>
      <c r="Q50" s="182"/>
      <c r="R50" s="182" t="s">
        <v>262</v>
      </c>
      <c r="S50" s="390" t="s">
        <v>257</v>
      </c>
      <c r="T50" s="391"/>
      <c r="U50" s="23"/>
      <c r="V50" s="23"/>
      <c r="W50" s="23"/>
      <c r="X50" s="23"/>
      <c r="Y50" s="23"/>
      <c r="Z50" s="23"/>
    </row>
    <row r="51" ht="15.75" customHeight="1">
      <c r="A51" s="23"/>
      <c r="B51" s="23"/>
      <c r="C51" s="23"/>
      <c r="D51" s="382">
        <v>46.0</v>
      </c>
      <c r="E51" s="392" t="s">
        <v>343</v>
      </c>
      <c r="F51" s="182">
        <v>3.0</v>
      </c>
      <c r="G51" s="182" t="s">
        <v>319</v>
      </c>
      <c r="H51" s="384" t="s">
        <v>237</v>
      </c>
      <c r="I51" s="182" t="s">
        <v>102</v>
      </c>
      <c r="J51" s="401">
        <v>-0.00168</v>
      </c>
      <c r="K51" s="386" t="s">
        <v>188</v>
      </c>
      <c r="L51" s="182" t="s">
        <v>265</v>
      </c>
      <c r="M51" s="387" t="str">
        <f t="shared" si="1"/>
        <v>kgCO2e/kg</v>
      </c>
      <c r="N51" s="392">
        <v>2015.0</v>
      </c>
      <c r="O51" s="389">
        <f t="array" ref="O51">IF(J51&lt;&gt;"",IF(H51="Spend-based",J51*(INDEX(Conversion!$G$17:$AO$21,MATCH(L51,Conversion!$E$17:$E$21,0),MATCH(N51,Conversion!$G$16:$AO$16,0))/INDEX(Conversion!$G$17:$AO$21,MATCH(L51,Conversion!$E$17:$E$21,0),MATCH('Import data'!$G$15,Conversion!$G$16:$AO$16,0)))/IF(L51='Import data'!$G$16,1,IF(L51="kUSD",INDEX(Conversion!$G$27:$AO$31,MATCH(L51,Conversion!$F$27:$F$31,0),MATCH('Import data'!$G$15,Conversion!$G$26:$AO$26,0)),1/INDEX(Conversion!$G$27:$AO$31,MATCH(L51,Conversion!$F$27:$F$31,0),MATCH('Import data'!$G$15,Conversion!$G$26:$AO$26,0)))),J51),"")</f>
        <v>-0.00168</v>
      </c>
      <c r="P51" s="387" t="str">
        <f>IF(H51="Mass-based",M51,K51&amp;" / "&amp;'Import data'!$G$16)</f>
        <v>kgCO2e/kg</v>
      </c>
      <c r="Q51" s="182"/>
      <c r="R51" s="182" t="s">
        <v>256</v>
      </c>
      <c r="S51" s="390" t="s">
        <v>257</v>
      </c>
      <c r="T51" s="391"/>
      <c r="U51" s="23"/>
      <c r="V51" s="23"/>
      <c r="W51" s="23"/>
      <c r="X51" s="23"/>
      <c r="Y51" s="23"/>
      <c r="Z51" s="23"/>
    </row>
    <row r="52" ht="15.75" customHeight="1">
      <c r="A52" s="23"/>
      <c r="B52" s="23"/>
      <c r="C52" s="23"/>
      <c r="D52" s="382">
        <v>47.0</v>
      </c>
      <c r="E52" s="396" t="s">
        <v>346</v>
      </c>
      <c r="F52" s="182">
        <v>3.0</v>
      </c>
      <c r="G52" s="182" t="s">
        <v>347</v>
      </c>
      <c r="H52" s="182" t="s">
        <v>237</v>
      </c>
      <c r="I52" s="182" t="s">
        <v>304</v>
      </c>
      <c r="J52" s="397">
        <f>J53+J54</f>
        <v>3.2084</v>
      </c>
      <c r="K52" s="386" t="s">
        <v>188</v>
      </c>
      <c r="L52" s="182" t="s">
        <v>265</v>
      </c>
      <c r="M52" s="387" t="str">
        <f t="shared" si="1"/>
        <v>kgCO2e/kg</v>
      </c>
      <c r="N52" s="396" t="s">
        <v>305</v>
      </c>
      <c r="O52" s="389">
        <f t="array" ref="O52">IF(J52&lt;&gt;"",IF(H52="Spend-based",J52*(INDEX(Conversion!$G$17:$AO$21,MATCH(L52,Conversion!$E$17:$E$21,0),MATCH(N52,Conversion!$G$16:$AO$16,0))/INDEX(Conversion!$G$17:$AO$21,MATCH(L52,Conversion!$E$17:$E$21,0),MATCH('Import data'!$G$15,Conversion!$G$16:$AO$16,0)))/IF(L52='Import data'!$G$16,1,IF(L52="kUSD",INDEX(Conversion!$G$27:$AO$31,MATCH(L52,Conversion!$F$27:$F$31,0),MATCH('Import data'!$G$15,Conversion!$G$26:$AO$26,0)),1/INDEX(Conversion!$G$27:$AO$31,MATCH(L52,Conversion!$F$27:$F$31,0),MATCH('Import data'!$G$15,Conversion!$G$26:$AO$26,0)))),J52),"")</f>
        <v>3.2084</v>
      </c>
      <c r="P52" s="387" t="str">
        <f>IF(H52="Mass-based",M52,K52&amp;" / "&amp;'Import data'!$G$16)</f>
        <v>kgCO2e/kg</v>
      </c>
      <c r="Q52" s="182"/>
      <c r="R52" s="182" t="s">
        <v>256</v>
      </c>
      <c r="S52" s="390" t="s">
        <v>257</v>
      </c>
      <c r="T52" s="398" t="str">
        <f>"Sum cells "&amp;D53&amp;" and "&amp;D54</f>
        <v>Sum cells 48 and 49</v>
      </c>
      <c r="U52" s="23"/>
      <c r="V52" s="23"/>
      <c r="W52" s="23"/>
      <c r="X52" s="23"/>
      <c r="Y52" s="23"/>
      <c r="Z52" s="23"/>
    </row>
    <row r="53" ht="15.75" customHeight="1">
      <c r="A53" s="23"/>
      <c r="B53" s="23"/>
      <c r="C53" s="23"/>
      <c r="D53" s="382">
        <v>48.0</v>
      </c>
      <c r="E53" s="392" t="s">
        <v>348</v>
      </c>
      <c r="F53" s="182">
        <v>3.0</v>
      </c>
      <c r="G53" s="182" t="s">
        <v>328</v>
      </c>
      <c r="H53" s="384" t="s">
        <v>237</v>
      </c>
      <c r="I53" s="182" t="s">
        <v>102</v>
      </c>
      <c r="J53" s="392">
        <v>3.22</v>
      </c>
      <c r="K53" s="386" t="s">
        <v>188</v>
      </c>
      <c r="L53" s="182" t="s">
        <v>265</v>
      </c>
      <c r="M53" s="387" t="str">
        <f t="shared" si="1"/>
        <v>kgCO2e/kg</v>
      </c>
      <c r="N53" s="392">
        <v>2011.0</v>
      </c>
      <c r="O53" s="389">
        <f t="array" ref="O53">IF(J53&lt;&gt;"",IF(H53="Spend-based",J53*(INDEX(Conversion!$G$17:$AO$21,MATCH(L53,Conversion!$E$17:$E$21,0),MATCH(N53,Conversion!$G$16:$AO$16,0))/INDEX(Conversion!$G$17:$AO$21,MATCH(L53,Conversion!$E$17:$E$21,0),MATCH('Import data'!$G$15,Conversion!$G$16:$AO$16,0)))/IF(L53='Import data'!$G$16,1,IF(L53="kUSD",INDEX(Conversion!$G$27:$AO$31,MATCH(L53,Conversion!$F$27:$F$31,0),MATCH('Import data'!$G$15,Conversion!$G$26:$AO$26,0)),1/INDEX(Conversion!$G$27:$AO$31,MATCH(L53,Conversion!$F$27:$F$31,0),MATCH('Import data'!$G$15,Conversion!$G$26:$AO$26,0)))),J53),"")</f>
        <v>3.22</v>
      </c>
      <c r="P53" s="387" t="str">
        <f>IF(H53="Mass-based",M53,K53&amp;" / "&amp;'Import data'!$G$16)</f>
        <v>kgCO2e/kg</v>
      </c>
      <c r="Q53" s="182"/>
      <c r="R53" s="182" t="s">
        <v>262</v>
      </c>
      <c r="S53" s="390" t="s">
        <v>257</v>
      </c>
      <c r="T53" s="391"/>
      <c r="U53" s="23"/>
      <c r="V53" s="23"/>
      <c r="W53" s="23"/>
      <c r="X53" s="23"/>
      <c r="Y53" s="23"/>
      <c r="Z53" s="23"/>
    </row>
    <row r="54" ht="15.75" customHeight="1">
      <c r="A54" s="23"/>
      <c r="B54" s="23"/>
      <c r="C54" s="23"/>
      <c r="D54" s="382">
        <v>49.0</v>
      </c>
      <c r="E54" s="392" t="s">
        <v>346</v>
      </c>
      <c r="F54" s="182">
        <v>3.0</v>
      </c>
      <c r="G54" s="182" t="s">
        <v>323</v>
      </c>
      <c r="H54" s="384" t="s">
        <v>237</v>
      </c>
      <c r="I54" s="182" t="s">
        <v>102</v>
      </c>
      <c r="J54" s="401">
        <v>-0.0116</v>
      </c>
      <c r="K54" s="386" t="s">
        <v>188</v>
      </c>
      <c r="L54" s="182" t="s">
        <v>265</v>
      </c>
      <c r="M54" s="387" t="str">
        <f t="shared" si="1"/>
        <v>kgCO2e/kg</v>
      </c>
      <c r="N54" s="392">
        <v>2015.0</v>
      </c>
      <c r="O54" s="389">
        <f t="array" ref="O54">IF(J54&lt;&gt;"",IF(H54="Spend-based",J54*(INDEX(Conversion!$G$17:$AO$21,MATCH(L54,Conversion!$E$17:$E$21,0),MATCH(N54,Conversion!$G$16:$AO$16,0))/INDEX(Conversion!$G$17:$AO$21,MATCH(L54,Conversion!$E$17:$E$21,0),MATCH('Import data'!$G$15,Conversion!$G$16:$AO$16,0)))/IF(L54='Import data'!$G$16,1,IF(L54="kUSD",INDEX(Conversion!$G$27:$AO$31,MATCH(L54,Conversion!$F$27:$F$31,0),MATCH('Import data'!$G$15,Conversion!$G$26:$AO$26,0)),1/INDEX(Conversion!$G$27:$AO$31,MATCH(L54,Conversion!$F$27:$F$31,0),MATCH('Import data'!$G$15,Conversion!$G$26:$AO$26,0)))),J54),"")</f>
        <v>-0.0116</v>
      </c>
      <c r="P54" s="387" t="str">
        <f>IF(H54="Mass-based",M54,K54&amp;" / "&amp;'Import data'!$G$16)</f>
        <v>kgCO2e/kg</v>
      </c>
      <c r="Q54" s="182"/>
      <c r="R54" s="182" t="s">
        <v>256</v>
      </c>
      <c r="S54" s="390" t="s">
        <v>257</v>
      </c>
      <c r="T54" s="391"/>
      <c r="U54" s="23"/>
      <c r="V54" s="23"/>
      <c r="W54" s="23"/>
      <c r="X54" s="23"/>
      <c r="Y54" s="23"/>
      <c r="Z54" s="23"/>
    </row>
    <row r="55" ht="15.75" customHeight="1">
      <c r="A55" s="23"/>
      <c r="B55" s="23"/>
      <c r="C55" s="23"/>
      <c r="D55" s="382">
        <v>50.0</v>
      </c>
      <c r="E55" s="393" t="s">
        <v>349</v>
      </c>
      <c r="F55" s="182">
        <v>3.0</v>
      </c>
      <c r="G55" s="182" t="s">
        <v>350</v>
      </c>
      <c r="H55" s="182" t="s">
        <v>237</v>
      </c>
      <c r="I55" s="182" t="s">
        <v>106</v>
      </c>
      <c r="J55" s="393">
        <v>10.77</v>
      </c>
      <c r="K55" s="386" t="s">
        <v>188</v>
      </c>
      <c r="L55" s="182" t="s">
        <v>265</v>
      </c>
      <c r="M55" s="387" t="str">
        <f t="shared" si="1"/>
        <v>kgCO2e/kg</v>
      </c>
      <c r="N55" s="393">
        <v>2023.0</v>
      </c>
      <c r="O55" s="389">
        <f t="array" ref="O55">IF(J55&lt;&gt;"",IF(H55="Spend-based",J55*(INDEX(Conversion!$G$17:$AO$21,MATCH(L55,Conversion!$E$17:$E$21,0),MATCH(N55,Conversion!$G$16:$AO$16,0))/INDEX(Conversion!$G$17:$AO$21,MATCH(L55,Conversion!$E$17:$E$21,0),MATCH('Import data'!$G$15,Conversion!$G$16:$AO$16,0)))/IF(L55='Import data'!$G$16,1,IF(L55="kUSD",INDEX(Conversion!$G$27:$AO$31,MATCH(L55,Conversion!$F$27:$F$31,0),MATCH('Import data'!$G$15,Conversion!$G$26:$AO$26,0)),1/INDEX(Conversion!$G$27:$AO$31,MATCH(L55,Conversion!$F$27:$F$31,0),MATCH('Import data'!$G$15,Conversion!$G$26:$AO$26,0)))),J55),"")</f>
        <v>10.77</v>
      </c>
      <c r="P55" s="387" t="str">
        <f>IF(H55="Mass-based",M55,K55&amp;" / "&amp;'Import data'!$G$16)</f>
        <v>kgCO2e/kg</v>
      </c>
      <c r="Q55" s="182" t="s">
        <v>351</v>
      </c>
      <c r="R55" s="182" t="s">
        <v>262</v>
      </c>
      <c r="S55" s="390" t="s">
        <v>257</v>
      </c>
      <c r="T55" s="391"/>
      <c r="U55" s="23"/>
      <c r="V55" s="23"/>
      <c r="W55" s="23"/>
      <c r="X55" s="23"/>
      <c r="Y55" s="23"/>
      <c r="Z55" s="23"/>
    </row>
    <row r="56" ht="15.75" customHeight="1">
      <c r="A56" s="23"/>
      <c r="B56" s="23"/>
      <c r="C56" s="23"/>
      <c r="D56" s="382">
        <v>51.0</v>
      </c>
      <c r="E56" s="393" t="s">
        <v>352</v>
      </c>
      <c r="F56" s="182">
        <v>2.0</v>
      </c>
      <c r="G56" s="182" t="s">
        <v>353</v>
      </c>
      <c r="H56" s="182" t="s">
        <v>237</v>
      </c>
      <c r="I56" s="182" t="s">
        <v>107</v>
      </c>
      <c r="J56" s="393">
        <v>17.17</v>
      </c>
      <c r="K56" s="386" t="s">
        <v>188</v>
      </c>
      <c r="L56" s="182" t="s">
        <v>265</v>
      </c>
      <c r="M56" s="387" t="str">
        <f t="shared" si="1"/>
        <v>kgCO2e/kg</v>
      </c>
      <c r="N56" s="393">
        <v>2021.0</v>
      </c>
      <c r="O56" s="389">
        <f t="array" ref="O56">IF(J56&lt;&gt;"",IF(H56="Spend-based",J56*(INDEX(Conversion!$G$17:$AO$21,MATCH(L56,Conversion!$E$17:$E$21,0),MATCH(N56,Conversion!$G$16:$AO$16,0))/INDEX(Conversion!$G$17:$AO$21,MATCH(L56,Conversion!$E$17:$E$21,0),MATCH('Import data'!$G$15,Conversion!$G$16:$AO$16,0)))/IF(L56='Import data'!$G$16,1,IF(L56="kUSD",INDEX(Conversion!$G$27:$AO$31,MATCH(L56,Conversion!$F$27:$F$31,0),MATCH('Import data'!$G$15,Conversion!$G$26:$AO$26,0)),1/INDEX(Conversion!$G$27:$AO$31,MATCH(L56,Conversion!$F$27:$F$31,0),MATCH('Import data'!$G$15,Conversion!$G$26:$AO$26,0)))),J56),"")</f>
        <v>17.17</v>
      </c>
      <c r="P56" s="387" t="str">
        <f>IF(H56="Mass-based",M56,K56&amp;" / "&amp;'Import data'!$G$16)</f>
        <v>kgCO2e/kg</v>
      </c>
      <c r="Q56" s="182" t="s">
        <v>351</v>
      </c>
      <c r="R56" s="182" t="s">
        <v>262</v>
      </c>
      <c r="S56" s="390" t="s">
        <v>257</v>
      </c>
      <c r="T56" s="391"/>
      <c r="U56" s="23"/>
      <c r="V56" s="23"/>
      <c r="W56" s="23"/>
      <c r="X56" s="23"/>
      <c r="Y56" s="23"/>
      <c r="Z56" s="23"/>
    </row>
    <row r="57" ht="15.75" customHeight="1">
      <c r="A57" s="23"/>
      <c r="B57" s="23"/>
      <c r="C57" s="23"/>
      <c r="D57" s="382">
        <v>52.0</v>
      </c>
      <c r="E57" s="393" t="s">
        <v>354</v>
      </c>
      <c r="F57" s="182">
        <v>2.0</v>
      </c>
      <c r="G57" s="182" t="s">
        <v>355</v>
      </c>
      <c r="H57" s="182" t="s">
        <v>238</v>
      </c>
      <c r="I57" s="182" t="s">
        <v>108</v>
      </c>
      <c r="J57" s="393">
        <v>788.7</v>
      </c>
      <c r="K57" s="386" t="s">
        <v>188</v>
      </c>
      <c r="L57" s="182" t="s">
        <v>153</v>
      </c>
      <c r="M57" s="387" t="str">
        <f t="shared" si="1"/>
        <v>kgCO2e/k€</v>
      </c>
      <c r="N57" s="393">
        <v>2021.0</v>
      </c>
      <c r="O57" s="389">
        <f t="array" ref="O57">IF(J57&lt;&gt;"",IF(H57="Spend-based",J57*(INDEX(Conversion!$G$17:$AO$21,MATCH(L57,Conversion!$E$17:$E$21,0),MATCH(N57,Conversion!$G$16:$AO$16,0))/INDEX(Conversion!$G$17:$AO$21,MATCH(L57,Conversion!$E$17:$E$21,0),MATCH('Import data'!$G$15,Conversion!$G$16:$AO$16,0)))/IF(L57='Import data'!$G$16,1,IF(L57="kUSD",INDEX(Conversion!$G$27:$AO$31,MATCH(L57,Conversion!$F$27:$F$31,0),MATCH('Import data'!$G$15,Conversion!$G$26:$AO$26,0)),1/INDEX(Conversion!$G$27:$AO$31,MATCH(L57,Conversion!$F$27:$F$31,0),MATCH('Import data'!$G$15,Conversion!$G$26:$AO$26,0)))),J57),"")</f>
        <v>701.4185166</v>
      </c>
      <c r="P57" s="387" t="str">
        <f>IF(H57="Mass-based",M57,K57&amp;" / "&amp;'Import data'!$G$16)</f>
        <v>kgCO2e / k€</v>
      </c>
      <c r="Q57" s="182" t="s">
        <v>283</v>
      </c>
      <c r="R57" s="182" t="s">
        <v>279</v>
      </c>
      <c r="S57" s="390" t="s">
        <v>257</v>
      </c>
      <c r="T57" s="391"/>
      <c r="U57" s="23"/>
      <c r="V57" s="23"/>
      <c r="W57" s="23"/>
      <c r="X57" s="23"/>
      <c r="Y57" s="23"/>
      <c r="Z57" s="23"/>
    </row>
    <row r="58" ht="15.75" customHeight="1">
      <c r="A58" s="23"/>
      <c r="B58" s="23"/>
      <c r="C58" s="23"/>
      <c r="D58" s="382">
        <v>53.0</v>
      </c>
      <c r="E58" s="393" t="s">
        <v>356</v>
      </c>
      <c r="F58" s="182">
        <v>1.0</v>
      </c>
      <c r="G58" s="182" t="s">
        <v>357</v>
      </c>
      <c r="H58" s="182" t="s">
        <v>238</v>
      </c>
      <c r="I58" s="182" t="s">
        <v>109</v>
      </c>
      <c r="J58" s="393">
        <v>118.0</v>
      </c>
      <c r="K58" s="386" t="s">
        <v>188</v>
      </c>
      <c r="L58" s="182" t="s">
        <v>277</v>
      </c>
      <c r="M58" s="387" t="str">
        <f t="shared" si="1"/>
        <v>kgCO2e/kCAD</v>
      </c>
      <c r="N58" s="393">
        <v>2024.0</v>
      </c>
      <c r="O58" s="389">
        <f t="array" ref="O58">IF(J58&lt;&gt;"",IF(H58="Spend-based",J58*(INDEX(Conversion!$G$17:$AO$21,MATCH(L58,Conversion!$E$17:$E$21,0),MATCH(N58,Conversion!$G$16:$AO$16,0))/INDEX(Conversion!$G$17:$AO$21,MATCH(L58,Conversion!$E$17:$E$21,0),MATCH('Import data'!$G$15,Conversion!$G$16:$AO$16,0)))/IF(L58='Import data'!$G$16,1,IF(L58="kUSD",INDEX(Conversion!$G$27:$AO$31,MATCH(L58,Conversion!$F$27:$F$31,0),MATCH('Import data'!$G$15,Conversion!$G$26:$AO$26,0)),1/INDEX(Conversion!$G$27:$AO$31,MATCH(L58,Conversion!$F$27:$F$31,0),MATCH('Import data'!$G$15,Conversion!$G$26:$AO$26,0)))),J58),"")</f>
        <v>161.66</v>
      </c>
      <c r="P58" s="387" t="str">
        <f>IF(H58="Mass-based",M58,K58&amp;" / "&amp;'Import data'!$G$16)</f>
        <v>kgCO2e / k€</v>
      </c>
      <c r="Q58" s="182" t="s">
        <v>278</v>
      </c>
      <c r="R58" s="182" t="s">
        <v>279</v>
      </c>
      <c r="S58" s="390" t="s">
        <v>257</v>
      </c>
      <c r="T58" s="391"/>
      <c r="U58" s="23"/>
      <c r="V58" s="23"/>
      <c r="W58" s="23"/>
      <c r="X58" s="23"/>
      <c r="Y58" s="23"/>
      <c r="Z58" s="23"/>
    </row>
    <row r="59" ht="15.75" customHeight="1">
      <c r="A59" s="23"/>
      <c r="B59" s="23"/>
      <c r="C59" s="23"/>
      <c r="D59" s="382">
        <v>54.0</v>
      </c>
      <c r="E59" s="403" t="s">
        <v>358</v>
      </c>
      <c r="F59" s="395">
        <v>1.0</v>
      </c>
      <c r="G59" s="182" t="s">
        <v>359</v>
      </c>
      <c r="H59" s="395" t="s">
        <v>238</v>
      </c>
      <c r="I59" s="404" t="s">
        <v>109</v>
      </c>
      <c r="J59" s="405">
        <v>713.0</v>
      </c>
      <c r="K59" s="386" t="s">
        <v>188</v>
      </c>
      <c r="L59" s="404" t="s">
        <v>277</v>
      </c>
      <c r="M59" s="387" t="str">
        <f t="shared" si="1"/>
        <v>kgCO2e/kCAD</v>
      </c>
      <c r="N59" s="403">
        <v>2024.0</v>
      </c>
      <c r="O59" s="389">
        <f t="array" ref="O59">IF(J59&lt;&gt;"",IF(H59="Spend-based",J59*(INDEX(Conversion!$G$17:$AO$21,MATCH(L59,Conversion!$E$17:$E$21,0),MATCH(N59,Conversion!$G$16:$AO$16,0))/INDEX(Conversion!$G$17:$AO$21,MATCH(L59,Conversion!$E$17:$E$21,0),MATCH('Import data'!$G$15,Conversion!$G$16:$AO$16,0)))/IF(L59='Import data'!$G$16,1,IF(L59="kUSD",INDEX(Conversion!$G$27:$AO$31,MATCH(L59,Conversion!$F$27:$F$31,0),MATCH('Import data'!$G$15,Conversion!$G$26:$AO$26,0)),1/INDEX(Conversion!$G$27:$AO$31,MATCH(L59,Conversion!$F$27:$F$31,0),MATCH('Import data'!$G$15,Conversion!$G$26:$AO$26,0)))),J59),"")</f>
        <v>976.81</v>
      </c>
      <c r="P59" s="387" t="str">
        <f>IF(H59="Mass-based",M59,K59&amp;" / "&amp;'Import data'!$G$16)</f>
        <v>kgCO2e / k€</v>
      </c>
      <c r="Q59" s="182" t="s">
        <v>278</v>
      </c>
      <c r="R59" s="182" t="s">
        <v>279</v>
      </c>
      <c r="S59" s="390" t="s">
        <v>257</v>
      </c>
      <c r="T59" s="406"/>
      <c r="U59" s="23"/>
      <c r="V59" s="23"/>
      <c r="W59" s="23"/>
      <c r="X59" s="23"/>
      <c r="Y59" s="23"/>
      <c r="Z59" s="23"/>
    </row>
    <row r="60" ht="15.75" customHeight="1">
      <c r="A60" s="23"/>
      <c r="B60" s="23"/>
      <c r="C60" s="23"/>
      <c r="D60" s="382">
        <v>55.0</v>
      </c>
      <c r="E60" s="388" t="s">
        <v>360</v>
      </c>
      <c r="F60" s="182"/>
      <c r="G60" s="182" t="s">
        <v>361</v>
      </c>
      <c r="H60" s="384" t="s">
        <v>238</v>
      </c>
      <c r="I60" s="384" t="s">
        <v>105</v>
      </c>
      <c r="J60" s="385">
        <v>201.0</v>
      </c>
      <c r="K60" s="386" t="s">
        <v>188</v>
      </c>
      <c r="L60" s="182" t="s">
        <v>282</v>
      </c>
      <c r="M60" s="387" t="str">
        <f t="shared" si="1"/>
        <v>kgCO2e/kUSD</v>
      </c>
      <c r="N60" s="388">
        <v>2024.0</v>
      </c>
      <c r="O60" s="389">
        <f t="array" ref="O60">IF(J60&lt;&gt;"",IF(H60="Spend-based",J60*(INDEX(Conversion!$G$17:$AO$21,MATCH(L60,Conversion!$E$17:$E$21,0),MATCH(N60,Conversion!$G$16:$AO$16,0))/INDEX(Conversion!$G$17:$AO$21,MATCH(L60,Conversion!$E$17:$E$21,0),MATCH('Import data'!$G$15,Conversion!$G$16:$AO$16,0)))/IF(L60='Import data'!$G$16,1,IF(L60="kUSD",INDEX(Conversion!$G$27:$AO$31,MATCH(L60,Conversion!$F$27:$F$31,0),MATCH('Import data'!$G$15,Conversion!$G$26:$AO$26,0)),1/INDEX(Conversion!$G$27:$AO$31,MATCH(L60,Conversion!$F$27:$F$31,0),MATCH('Import data'!$G$15,Conversion!$G$26:$AO$26,0)))),J60),"")</f>
        <v>201</v>
      </c>
      <c r="P60" s="387" t="str">
        <f>IF(H60="Mass-based",M60,K60&amp;" / "&amp;'Import data'!$G$16)</f>
        <v>kgCO2e / k€</v>
      </c>
      <c r="Q60" s="182" t="s">
        <v>283</v>
      </c>
      <c r="R60" s="182" t="s">
        <v>279</v>
      </c>
      <c r="S60" s="390" t="s">
        <v>257</v>
      </c>
      <c r="T60" s="391"/>
      <c r="U60" s="23"/>
      <c r="V60" s="23"/>
      <c r="W60" s="23"/>
      <c r="X60" s="23"/>
      <c r="Y60" s="23"/>
      <c r="Z60" s="23"/>
    </row>
    <row r="61" ht="15.75" customHeight="1">
      <c r="A61" s="23"/>
      <c r="B61" s="23"/>
      <c r="C61" s="23"/>
      <c r="D61" s="382">
        <v>56.0</v>
      </c>
      <c r="E61" s="393" t="s">
        <v>362</v>
      </c>
      <c r="F61" s="182">
        <v>2.0</v>
      </c>
      <c r="G61" s="182" t="s">
        <v>363</v>
      </c>
      <c r="H61" s="384" t="s">
        <v>238</v>
      </c>
      <c r="I61" s="384" t="s">
        <v>104</v>
      </c>
      <c r="J61" s="394">
        <v>197.7</v>
      </c>
      <c r="K61" s="386" t="s">
        <v>188</v>
      </c>
      <c r="L61" s="182" t="s">
        <v>270</v>
      </c>
      <c r="M61" s="387" t="str">
        <f t="shared" si="1"/>
        <v>kgCO2e/kGBP</v>
      </c>
      <c r="N61" s="393">
        <v>2024.0</v>
      </c>
      <c r="O61" s="389">
        <f t="array" ref="O61">IF(J61&lt;&gt;"",IF(H61="Spend-based",J61*(INDEX(Conversion!$G$17:$AO$21,MATCH(L61,Conversion!$E$17:$E$21,0),MATCH(N61,Conversion!$G$16:$AO$16,0))/INDEX(Conversion!$G$17:$AO$21,MATCH(L61,Conversion!$E$17:$E$21,0),MATCH('Import data'!$G$15,Conversion!$G$16:$AO$16,0)))/IF(L61='Import data'!$G$16,1,IF(L61="kUSD",INDEX(Conversion!$G$27:$AO$31,MATCH(L61,Conversion!$F$27:$F$31,0),MATCH('Import data'!$G$15,Conversion!$G$26:$AO$26,0)),1/INDEX(Conversion!$G$27:$AO$31,MATCH(L61,Conversion!$F$27:$F$31,0),MATCH('Import data'!$G$15,Conversion!$G$26:$AO$26,0)))),J61),"")</f>
        <v>146.298</v>
      </c>
      <c r="P61" s="387" t="str">
        <f>IF(H61="Mass-based",M61,K61&amp;" / "&amp;'Import data'!$G$16)</f>
        <v>kgCO2e / k€</v>
      </c>
      <c r="Q61" s="182" t="s">
        <v>271</v>
      </c>
      <c r="R61" s="182" t="s">
        <v>262</v>
      </c>
      <c r="S61" s="390" t="s">
        <v>257</v>
      </c>
      <c r="T61" s="391"/>
      <c r="U61" s="23"/>
      <c r="V61" s="23"/>
      <c r="W61" s="23"/>
      <c r="X61" s="23"/>
      <c r="Y61" s="23"/>
      <c r="Z61" s="23"/>
    </row>
    <row r="62" ht="15.75" customHeight="1">
      <c r="A62" s="23"/>
      <c r="B62" s="23"/>
      <c r="C62" s="23"/>
      <c r="D62" s="382">
        <v>57.0</v>
      </c>
      <c r="E62" s="393" t="s">
        <v>364</v>
      </c>
      <c r="F62" s="182">
        <v>2.0</v>
      </c>
      <c r="G62" s="182" t="s">
        <v>365</v>
      </c>
      <c r="H62" s="182" t="s">
        <v>238</v>
      </c>
      <c r="I62" s="182" t="s">
        <v>105</v>
      </c>
      <c r="J62" s="393">
        <v>124.0</v>
      </c>
      <c r="K62" s="386" t="s">
        <v>188</v>
      </c>
      <c r="L62" s="182" t="s">
        <v>282</v>
      </c>
      <c r="M62" s="387" t="str">
        <f t="shared" si="1"/>
        <v>kgCO2e/kUSD</v>
      </c>
      <c r="N62" s="393">
        <v>2023.0</v>
      </c>
      <c r="O62" s="389">
        <f t="array" ref="O62">IF(J62&lt;&gt;"",IF(H62="Spend-based",J62*(INDEX(Conversion!$G$17:$AO$21,MATCH(L62,Conversion!$E$17:$E$21,0),MATCH(N62,Conversion!$G$16:$AO$16,0))/INDEX(Conversion!$G$17:$AO$21,MATCH(L62,Conversion!$E$17:$E$21,0),MATCH('Import data'!$G$15,Conversion!$G$16:$AO$16,0)))/IF(L62='Import data'!$G$16,1,IF(L62="kUSD",INDEX(Conversion!$G$27:$AO$31,MATCH(L62,Conversion!$F$27:$F$31,0),MATCH('Import data'!$G$15,Conversion!$G$26:$AO$26,0)),1/INDEX(Conversion!$G$27:$AO$31,MATCH(L62,Conversion!$F$27:$F$31,0),MATCH('Import data'!$G$15,Conversion!$G$26:$AO$26,0)))),J62),"")</f>
        <v>120.4585195</v>
      </c>
      <c r="P62" s="387" t="str">
        <f>IF(H62="Mass-based",M62,K62&amp;" / "&amp;'Import data'!$G$16)</f>
        <v>kgCO2e / k€</v>
      </c>
      <c r="Q62" s="182" t="s">
        <v>283</v>
      </c>
      <c r="R62" s="182" t="s">
        <v>279</v>
      </c>
      <c r="S62" s="390" t="s">
        <v>257</v>
      </c>
      <c r="T62" s="391"/>
      <c r="U62" s="23"/>
      <c r="V62" s="23"/>
      <c r="W62" s="23"/>
      <c r="X62" s="23"/>
      <c r="Y62" s="23"/>
      <c r="Z62" s="23"/>
    </row>
    <row r="63" ht="15.75" customHeight="1">
      <c r="A63" s="23"/>
      <c r="B63" s="23"/>
      <c r="C63" s="23"/>
      <c r="D63" s="382">
        <v>58.0</v>
      </c>
      <c r="E63" s="393" t="s">
        <v>366</v>
      </c>
      <c r="F63" s="182">
        <v>2.0</v>
      </c>
      <c r="G63" s="182" t="s">
        <v>367</v>
      </c>
      <c r="H63" s="182" t="s">
        <v>238</v>
      </c>
      <c r="I63" s="404" t="s">
        <v>109</v>
      </c>
      <c r="J63" s="393">
        <v>325.2</v>
      </c>
      <c r="K63" s="386" t="s">
        <v>188</v>
      </c>
      <c r="L63" s="182" t="s">
        <v>277</v>
      </c>
      <c r="M63" s="387" t="str">
        <f t="shared" si="1"/>
        <v>kgCO2e/kCAD</v>
      </c>
      <c r="N63" s="393">
        <v>2024.0</v>
      </c>
      <c r="O63" s="389">
        <f t="array" ref="O63">IF(J63&lt;&gt;"",IF(H63="Spend-based",J63*(INDEX(Conversion!$G$17:$AO$21,MATCH(L63,Conversion!$E$17:$E$21,0),MATCH(N63,Conversion!$G$16:$AO$16,0))/INDEX(Conversion!$G$17:$AO$21,MATCH(L63,Conversion!$E$17:$E$21,0),MATCH('Import data'!$G$15,Conversion!$G$16:$AO$16,0)))/IF(L63='Import data'!$G$16,1,IF(L63="kUSD",INDEX(Conversion!$G$27:$AO$31,MATCH(L63,Conversion!$F$27:$F$31,0),MATCH('Import data'!$G$15,Conversion!$G$26:$AO$26,0)),1/INDEX(Conversion!$G$27:$AO$31,MATCH(L63,Conversion!$F$27:$F$31,0),MATCH('Import data'!$G$15,Conversion!$G$26:$AO$26,0)))),J63),"")</f>
        <v>445.524</v>
      </c>
      <c r="P63" s="387" t="str">
        <f>IF(H63="Mass-based",M63,K63&amp;" / "&amp;'Import data'!$G$16)</f>
        <v>kgCO2e / k€</v>
      </c>
      <c r="Q63" s="182" t="s">
        <v>278</v>
      </c>
      <c r="R63" s="182" t="s">
        <v>279</v>
      </c>
      <c r="S63" s="390" t="s">
        <v>257</v>
      </c>
      <c r="T63" s="391"/>
      <c r="U63" s="23"/>
      <c r="V63" s="23"/>
      <c r="W63" s="23"/>
      <c r="X63" s="23"/>
      <c r="Y63" s="23"/>
      <c r="Z63" s="23"/>
    </row>
    <row r="64" ht="15.75" customHeight="1">
      <c r="A64" s="23"/>
      <c r="B64" s="23"/>
      <c r="C64" s="23"/>
      <c r="D64" s="382">
        <v>59.0</v>
      </c>
      <c r="E64" s="393" t="s">
        <v>368</v>
      </c>
      <c r="F64" s="182">
        <v>3.0</v>
      </c>
      <c r="G64" s="182" t="s">
        <v>369</v>
      </c>
      <c r="H64" s="182" t="s">
        <v>238</v>
      </c>
      <c r="I64" s="182" t="s">
        <v>105</v>
      </c>
      <c r="J64" s="393">
        <v>1010.0</v>
      </c>
      <c r="K64" s="386" t="s">
        <v>188</v>
      </c>
      <c r="L64" s="182" t="s">
        <v>282</v>
      </c>
      <c r="M64" s="387" t="str">
        <f t="shared" si="1"/>
        <v>kgCO2e/kUSD</v>
      </c>
      <c r="N64" s="393">
        <v>2024.0</v>
      </c>
      <c r="O64" s="389">
        <f t="array" ref="O64">IF(J64&lt;&gt;"",IF(H64="Spend-based",J64*(INDEX(Conversion!$G$17:$AO$21,MATCH(L64,Conversion!$E$17:$E$21,0),MATCH(N64,Conversion!$G$16:$AO$16,0))/INDEX(Conversion!$G$17:$AO$21,MATCH(L64,Conversion!$E$17:$E$21,0),MATCH('Import data'!$G$15,Conversion!$G$16:$AO$16,0)))/IF(L64='Import data'!$G$16,1,IF(L64="kUSD",INDEX(Conversion!$G$27:$AO$31,MATCH(L64,Conversion!$F$27:$F$31,0),MATCH('Import data'!$G$15,Conversion!$G$26:$AO$26,0)),1/INDEX(Conversion!$G$27:$AO$31,MATCH(L64,Conversion!$F$27:$F$31,0),MATCH('Import data'!$G$15,Conversion!$G$26:$AO$26,0)))),J64),"")</f>
        <v>1010</v>
      </c>
      <c r="P64" s="387" t="str">
        <f>IF(H64="Mass-based",M64,K64&amp;" / "&amp;'Import data'!$G$16)</f>
        <v>kgCO2e / k€</v>
      </c>
      <c r="Q64" s="182" t="s">
        <v>283</v>
      </c>
      <c r="R64" s="182" t="s">
        <v>279</v>
      </c>
      <c r="S64" s="390" t="s">
        <v>257</v>
      </c>
      <c r="T64" s="391"/>
      <c r="U64" s="23"/>
      <c r="V64" s="23"/>
      <c r="W64" s="23"/>
      <c r="X64" s="23"/>
      <c r="Y64" s="23"/>
      <c r="Z64" s="23"/>
    </row>
    <row r="65" ht="15.75" customHeight="1">
      <c r="A65" s="23"/>
      <c r="B65" s="23"/>
      <c r="C65" s="23"/>
      <c r="D65" s="382">
        <v>60.0</v>
      </c>
      <c r="E65" s="393" t="s">
        <v>370</v>
      </c>
      <c r="F65" s="182">
        <v>3.0</v>
      </c>
      <c r="G65" s="182" t="s">
        <v>371</v>
      </c>
      <c r="H65" s="182" t="s">
        <v>238</v>
      </c>
      <c r="I65" s="182" t="s">
        <v>105</v>
      </c>
      <c r="J65" s="393">
        <v>1184.0</v>
      </c>
      <c r="K65" s="386" t="s">
        <v>188</v>
      </c>
      <c r="L65" s="182" t="s">
        <v>282</v>
      </c>
      <c r="M65" s="387" t="str">
        <f t="shared" si="1"/>
        <v>kgCO2e/kUSD</v>
      </c>
      <c r="N65" s="393">
        <v>2024.0</v>
      </c>
      <c r="O65" s="389">
        <f t="array" ref="O65">IF(J65&lt;&gt;"",IF(H65="Spend-based",J65*(INDEX(Conversion!$G$17:$AO$21,MATCH(L65,Conversion!$E$17:$E$21,0),MATCH(N65,Conversion!$G$16:$AO$16,0))/INDEX(Conversion!$G$17:$AO$21,MATCH(L65,Conversion!$E$17:$E$21,0),MATCH('Import data'!$G$15,Conversion!$G$16:$AO$16,0)))/IF(L65='Import data'!$G$16,1,IF(L65="kUSD",INDEX(Conversion!$G$27:$AO$31,MATCH(L65,Conversion!$F$27:$F$31,0),MATCH('Import data'!$G$15,Conversion!$G$26:$AO$26,0)),1/INDEX(Conversion!$G$27:$AO$31,MATCH(L65,Conversion!$F$27:$F$31,0),MATCH('Import data'!$G$15,Conversion!$G$26:$AO$26,0)))),J65),"")</f>
        <v>1184</v>
      </c>
      <c r="P65" s="387" t="str">
        <f>IF(H65="Mass-based",M65,K65&amp;" / "&amp;'Import data'!$G$16)</f>
        <v>kgCO2e / k€</v>
      </c>
      <c r="Q65" s="182" t="s">
        <v>283</v>
      </c>
      <c r="R65" s="182" t="s">
        <v>279</v>
      </c>
      <c r="S65" s="390" t="s">
        <v>257</v>
      </c>
      <c r="T65" s="391"/>
      <c r="U65" s="99"/>
      <c r="V65" s="23"/>
      <c r="W65" s="99"/>
      <c r="X65" s="99"/>
      <c r="Y65" s="99"/>
      <c r="Z65" s="99"/>
    </row>
    <row r="66" ht="15.75" customHeight="1">
      <c r="A66" s="23"/>
      <c r="B66" s="23"/>
      <c r="C66" s="23"/>
      <c r="D66" s="382">
        <v>61.0</v>
      </c>
      <c r="E66" s="393" t="s">
        <v>372</v>
      </c>
      <c r="F66" s="182">
        <v>3.0</v>
      </c>
      <c r="G66" s="182" t="s">
        <v>373</v>
      </c>
      <c r="H66" s="182" t="s">
        <v>238</v>
      </c>
      <c r="I66" s="182" t="s">
        <v>109</v>
      </c>
      <c r="J66" s="393">
        <v>2348.0</v>
      </c>
      <c r="K66" s="386" t="s">
        <v>188</v>
      </c>
      <c r="L66" s="404" t="s">
        <v>277</v>
      </c>
      <c r="M66" s="387" t="str">
        <f t="shared" si="1"/>
        <v>kgCO2e/kCAD</v>
      </c>
      <c r="N66" s="393">
        <v>2024.0</v>
      </c>
      <c r="O66" s="389">
        <f t="array" ref="O66">IF(J66&lt;&gt;"",IF(H66="Spend-based",J66*(INDEX(Conversion!$G$17:$AO$21,MATCH(L66,Conversion!$E$17:$E$21,0),MATCH(N66,Conversion!$G$16:$AO$16,0))/INDEX(Conversion!$G$17:$AO$21,MATCH(L66,Conversion!$E$17:$E$21,0),MATCH('Import data'!$G$15,Conversion!$G$16:$AO$16,0)))/IF(L66='Import data'!$G$16,1,IF(L66="kUSD",INDEX(Conversion!$G$27:$AO$31,MATCH(L66,Conversion!$F$27:$F$31,0),MATCH('Import data'!$G$15,Conversion!$G$26:$AO$26,0)),1/INDEX(Conversion!$G$27:$AO$31,MATCH(L66,Conversion!$F$27:$F$31,0),MATCH('Import data'!$G$15,Conversion!$G$26:$AO$26,0)))),J66),"")</f>
        <v>3216.76</v>
      </c>
      <c r="P66" s="387" t="str">
        <f>IF(H66="Mass-based",M66,K66&amp;" / "&amp;'Import data'!$G$16)</f>
        <v>kgCO2e / k€</v>
      </c>
      <c r="Q66" s="182" t="s">
        <v>278</v>
      </c>
      <c r="R66" s="182" t="s">
        <v>279</v>
      </c>
      <c r="S66" s="390" t="s">
        <v>257</v>
      </c>
      <c r="T66" s="391"/>
      <c r="U66" s="99"/>
      <c r="V66" s="23"/>
      <c r="W66" s="99"/>
      <c r="X66" s="99"/>
      <c r="Y66" s="99"/>
      <c r="Z66" s="99"/>
    </row>
    <row r="67" ht="15.75" customHeight="1">
      <c r="A67" s="23"/>
      <c r="B67" s="23"/>
      <c r="C67" s="23"/>
      <c r="D67" s="382">
        <v>62.0</v>
      </c>
      <c r="E67" s="393" t="s">
        <v>374</v>
      </c>
      <c r="F67" s="182">
        <v>3.0</v>
      </c>
      <c r="G67" s="182" t="s">
        <v>375</v>
      </c>
      <c r="H67" s="182" t="s">
        <v>238</v>
      </c>
      <c r="I67" s="182" t="s">
        <v>105</v>
      </c>
      <c r="J67" s="393">
        <v>337.0</v>
      </c>
      <c r="K67" s="386" t="s">
        <v>188</v>
      </c>
      <c r="L67" s="182" t="s">
        <v>282</v>
      </c>
      <c r="M67" s="387" t="str">
        <f t="shared" si="1"/>
        <v>kgCO2e/kUSD</v>
      </c>
      <c r="N67" s="393">
        <v>2024.0</v>
      </c>
      <c r="O67" s="389">
        <f t="array" ref="O67">IF(J67&lt;&gt;"",IF(H67="Spend-based",J67*(INDEX(Conversion!$G$17:$AO$21,MATCH(L67,Conversion!$E$17:$E$21,0),MATCH(N67,Conversion!$G$16:$AO$16,0))/INDEX(Conversion!$G$17:$AO$21,MATCH(L67,Conversion!$E$17:$E$21,0),MATCH('Import data'!$G$15,Conversion!$G$16:$AO$16,0)))/IF(L67='Import data'!$G$16,1,IF(L67="kUSD",INDEX(Conversion!$G$27:$AO$31,MATCH(L67,Conversion!$F$27:$F$31,0),MATCH('Import data'!$G$15,Conversion!$G$26:$AO$26,0)),1/INDEX(Conversion!$G$27:$AO$31,MATCH(L67,Conversion!$F$27:$F$31,0),MATCH('Import data'!$G$15,Conversion!$G$26:$AO$26,0)))),J67),"")</f>
        <v>337</v>
      </c>
      <c r="P67" s="387" t="str">
        <f>IF(H67="Mass-based",M67,K67&amp;" / "&amp;'Import data'!$G$16)</f>
        <v>kgCO2e / k€</v>
      </c>
      <c r="Q67" s="182" t="s">
        <v>283</v>
      </c>
      <c r="R67" s="182" t="s">
        <v>279</v>
      </c>
      <c r="S67" s="390" t="s">
        <v>257</v>
      </c>
      <c r="T67" s="391"/>
      <c r="U67" s="23"/>
      <c r="V67" s="23"/>
      <c r="W67" s="23"/>
      <c r="X67" s="23"/>
      <c r="Y67" s="23"/>
      <c r="Z67" s="23"/>
    </row>
    <row r="68" ht="15.75" customHeight="1">
      <c r="A68" s="23"/>
      <c r="B68" s="23"/>
      <c r="C68" s="23"/>
      <c r="D68" s="382">
        <v>63.0</v>
      </c>
      <c r="E68" s="388" t="s">
        <v>376</v>
      </c>
      <c r="F68" s="182"/>
      <c r="G68" s="182" t="s">
        <v>255</v>
      </c>
      <c r="H68" s="384"/>
      <c r="I68" s="384" t="s">
        <v>255</v>
      </c>
      <c r="J68" s="385"/>
      <c r="K68" s="386" t="s">
        <v>188</v>
      </c>
      <c r="L68" s="182" t="s">
        <v>282</v>
      </c>
      <c r="M68" s="387" t="str">
        <f t="shared" si="1"/>
        <v>kgCO2e/kUSD</v>
      </c>
      <c r="N68" s="388"/>
      <c r="O68" s="389" t="str">
        <f t="array" ref="O68">IF(J68&lt;&gt;"",IF(H68="Spend-based",J68*(INDEX(Conversion!$G$17:$AO$21,MATCH(L68,Conversion!$E$17:$E$21,0),MATCH(N68,Conversion!$G$16:$AO$16,0))/INDEX(Conversion!$G$17:$AO$21,MATCH(L68,Conversion!$E$17:$E$21,0),MATCH('Import data'!$G$15,Conversion!$G$16:$AO$16,0)))/IF(L68='Import data'!$G$16,1,IF(L68="kUSD",INDEX(Conversion!$G$27:$AO$31,MATCH(L68,Conversion!$F$27:$F$31,0),MATCH('Import data'!$G$15,Conversion!$G$26:$AO$26,0)),1/INDEX(Conversion!$G$27:$AO$31,MATCH(L68,Conversion!$F$27:$F$31,0),MATCH('Import data'!$G$15,Conversion!$G$26:$AO$26,0)))),J68),"")</f>
        <v/>
      </c>
      <c r="P68" s="387" t="str">
        <f>IF(H68="Mass-based",M68,K68&amp;" / "&amp;'Import data'!$G$16)</f>
        <v>kgCO2e / k€</v>
      </c>
      <c r="Q68" s="182"/>
      <c r="R68" s="182" t="s">
        <v>256</v>
      </c>
      <c r="S68" s="390" t="s">
        <v>257</v>
      </c>
      <c r="T68" s="391"/>
      <c r="U68" s="23"/>
      <c r="V68" s="23"/>
      <c r="W68" s="23"/>
      <c r="X68" s="23"/>
      <c r="Y68" s="23"/>
      <c r="Z68" s="23"/>
    </row>
    <row r="69" ht="15.75" customHeight="1">
      <c r="A69" s="23"/>
      <c r="B69" s="23"/>
      <c r="C69" s="23"/>
      <c r="D69" s="382">
        <v>64.0</v>
      </c>
      <c r="E69" s="388" t="s">
        <v>377</v>
      </c>
      <c r="F69" s="182">
        <v>3.0</v>
      </c>
      <c r="G69" s="182" t="s">
        <v>378</v>
      </c>
      <c r="H69" s="384" t="s">
        <v>237</v>
      </c>
      <c r="I69" s="384" t="s">
        <v>106</v>
      </c>
      <c r="J69" s="385">
        <v>1.386</v>
      </c>
      <c r="K69" s="386" t="s">
        <v>188</v>
      </c>
      <c r="L69" s="182" t="s">
        <v>265</v>
      </c>
      <c r="M69" s="387" t="str">
        <f t="shared" si="1"/>
        <v>kgCO2e/kg</v>
      </c>
      <c r="N69" s="388">
        <v>2023.0</v>
      </c>
      <c r="O69" s="389">
        <f t="array" ref="O69">IF(J69&lt;&gt;"",IF(H69="Spend-based",J69*(INDEX(Conversion!$G$17:$AO$21,MATCH(L69,Conversion!$E$17:$E$21,0),MATCH(N69,Conversion!$G$16:$AO$16,0))/INDEX(Conversion!$G$17:$AO$21,MATCH(L69,Conversion!$E$17:$E$21,0),MATCH('Import data'!$G$15,Conversion!$G$16:$AO$16,0)))/IF(L69='Import data'!$G$16,1,IF(L69="kUSD",INDEX(Conversion!$G$27:$AO$31,MATCH(L69,Conversion!$F$27:$F$31,0),MATCH('Import data'!$G$15,Conversion!$G$26:$AO$26,0)),1/INDEX(Conversion!$G$27:$AO$31,MATCH(L69,Conversion!$F$27:$F$31,0),MATCH('Import data'!$G$15,Conversion!$G$26:$AO$26,0)))),J69),"")</f>
        <v>1.386</v>
      </c>
      <c r="P69" s="387" t="str">
        <f>IF(H69="Mass-based",M69,K69&amp;" / "&amp;'Import data'!$G$16)</f>
        <v>kgCO2e/kg</v>
      </c>
      <c r="Q69" s="182" t="s">
        <v>351</v>
      </c>
      <c r="R69" s="182" t="s">
        <v>262</v>
      </c>
      <c r="S69" s="390" t="s">
        <v>257</v>
      </c>
      <c r="T69" s="391"/>
      <c r="U69" s="23"/>
      <c r="V69" s="23"/>
      <c r="W69" s="23"/>
      <c r="X69" s="23"/>
      <c r="Y69" s="23"/>
      <c r="Z69" s="23"/>
    </row>
    <row r="70" ht="15.75" customHeight="1">
      <c r="A70" s="23"/>
      <c r="B70" s="23"/>
      <c r="C70" s="23"/>
      <c r="D70" s="382">
        <v>65.0</v>
      </c>
      <c r="E70" s="396" t="s">
        <v>379</v>
      </c>
      <c r="F70" s="182">
        <v>3.0</v>
      </c>
      <c r="G70" s="182" t="s">
        <v>380</v>
      </c>
      <c r="H70" s="182" t="s">
        <v>237</v>
      </c>
      <c r="I70" s="182" t="s">
        <v>304</v>
      </c>
      <c r="J70" s="397">
        <f>J71+J72</f>
        <v>1.005</v>
      </c>
      <c r="K70" s="386" t="s">
        <v>188</v>
      </c>
      <c r="L70" s="182" t="s">
        <v>265</v>
      </c>
      <c r="M70" s="387" t="str">
        <f t="shared" si="1"/>
        <v>kgCO2e/kg</v>
      </c>
      <c r="N70" s="396" t="s">
        <v>305</v>
      </c>
      <c r="O70" s="389">
        <f t="array" ref="O70">IF(J70&lt;&gt;"",IF(H70="Spend-based",J70*(INDEX(Conversion!$G$17:$AO$21,MATCH(L70,Conversion!$E$17:$E$21,0),MATCH(N70,Conversion!$G$16:$AO$16,0))/INDEX(Conversion!$G$17:$AO$21,MATCH(L70,Conversion!$E$17:$E$21,0),MATCH('Import data'!$G$15,Conversion!$G$16:$AO$16,0)))/IF(L70='Import data'!$G$16,1,IF(L70="kUSD",INDEX(Conversion!$G$27:$AO$31,MATCH(L70,Conversion!$F$27:$F$31,0),MATCH('Import data'!$G$15,Conversion!$G$26:$AO$26,0)),1/INDEX(Conversion!$G$27:$AO$31,MATCH(L70,Conversion!$F$27:$F$31,0),MATCH('Import data'!$G$15,Conversion!$G$26:$AO$26,0)))),J70),"")</f>
        <v>1.005</v>
      </c>
      <c r="P70" s="387" t="str">
        <f>IF(H70="Mass-based",M70,K70&amp;" / "&amp;'Import data'!$G$16)</f>
        <v>kgCO2e/kg</v>
      </c>
      <c r="Q70" s="182"/>
      <c r="R70" s="182" t="s">
        <v>256</v>
      </c>
      <c r="S70" s="390" t="s">
        <v>257</v>
      </c>
      <c r="T70" s="398" t="str">
        <f>"Sum cells "&amp;D71&amp;" and "&amp;D72</f>
        <v>Sum cells 66 and 67</v>
      </c>
      <c r="U70" s="23"/>
      <c r="V70" s="23"/>
      <c r="W70" s="23"/>
      <c r="X70" s="23"/>
      <c r="Y70" s="23"/>
      <c r="Z70" s="23"/>
    </row>
    <row r="71" ht="15.75" customHeight="1">
      <c r="A71" s="23"/>
      <c r="B71" s="23"/>
      <c r="C71" s="23"/>
      <c r="D71" s="382">
        <v>66.0</v>
      </c>
      <c r="E71" s="392" t="s">
        <v>381</v>
      </c>
      <c r="F71" s="182">
        <v>3.0</v>
      </c>
      <c r="G71" s="182" t="s">
        <v>382</v>
      </c>
      <c r="H71" s="182" t="s">
        <v>237</v>
      </c>
      <c r="I71" s="182" t="s">
        <v>102</v>
      </c>
      <c r="J71" s="392">
        <v>0.602</v>
      </c>
      <c r="K71" s="386" t="s">
        <v>188</v>
      </c>
      <c r="L71" s="182" t="s">
        <v>265</v>
      </c>
      <c r="M71" s="387" t="str">
        <f t="shared" si="1"/>
        <v>kgCO2e/kg</v>
      </c>
      <c r="N71" s="392">
        <v>2015.0</v>
      </c>
      <c r="O71" s="389">
        <f t="array" ref="O71">IF(J71&lt;&gt;"",IF(H71="Spend-based",J71*(INDEX(Conversion!$G$17:$AO$21,MATCH(L71,Conversion!$E$17:$E$21,0),MATCH(N71,Conversion!$G$16:$AO$16,0))/INDEX(Conversion!$G$17:$AO$21,MATCH(L71,Conversion!$E$17:$E$21,0),MATCH('Import data'!$G$15,Conversion!$G$16:$AO$16,0)))/IF(L71='Import data'!$G$16,1,IF(L71="kUSD",INDEX(Conversion!$G$27:$AO$31,MATCH(L71,Conversion!$F$27:$F$31,0),MATCH('Import data'!$G$15,Conversion!$G$26:$AO$26,0)),1/INDEX(Conversion!$G$27:$AO$31,MATCH(L71,Conversion!$F$27:$F$31,0),MATCH('Import data'!$G$15,Conversion!$G$26:$AO$26,0)))),J71),"")</f>
        <v>0.602</v>
      </c>
      <c r="P71" s="387" t="str">
        <f>IF(H71="Mass-based",M71,K71&amp;" / "&amp;'Import data'!$G$16)</f>
        <v>kgCO2e/kg</v>
      </c>
      <c r="Q71" s="182"/>
      <c r="R71" s="182" t="s">
        <v>262</v>
      </c>
      <c r="S71" s="390" t="s">
        <v>257</v>
      </c>
      <c r="T71" s="391"/>
      <c r="U71" s="23"/>
      <c r="V71" s="23"/>
      <c r="W71" s="23"/>
      <c r="X71" s="23"/>
      <c r="Y71" s="23"/>
      <c r="Z71" s="23"/>
    </row>
    <row r="72" ht="15.75" customHeight="1">
      <c r="A72" s="23"/>
      <c r="B72" s="23"/>
      <c r="C72" s="23"/>
      <c r="D72" s="382">
        <v>67.0</v>
      </c>
      <c r="E72" s="392" t="s">
        <v>379</v>
      </c>
      <c r="F72" s="182">
        <v>3.0</v>
      </c>
      <c r="G72" s="182" t="s">
        <v>307</v>
      </c>
      <c r="H72" s="182" t="s">
        <v>237</v>
      </c>
      <c r="I72" s="182" t="s">
        <v>102</v>
      </c>
      <c r="J72" s="392">
        <v>0.403</v>
      </c>
      <c r="K72" s="386" t="s">
        <v>188</v>
      </c>
      <c r="L72" s="182" t="s">
        <v>265</v>
      </c>
      <c r="M72" s="387" t="str">
        <f t="shared" si="1"/>
        <v>kgCO2e/kg</v>
      </c>
      <c r="N72" s="392">
        <v>2015.0</v>
      </c>
      <c r="O72" s="389">
        <f t="array" ref="O72">IF(J72&lt;&gt;"",IF(H72="Spend-based",J72*(INDEX(Conversion!$G$17:$AO$21,MATCH(L72,Conversion!$E$17:$E$21,0),MATCH(N72,Conversion!$G$16:$AO$16,0))/INDEX(Conversion!$G$17:$AO$21,MATCH(L72,Conversion!$E$17:$E$21,0),MATCH('Import data'!$G$15,Conversion!$G$16:$AO$16,0)))/IF(L72='Import data'!$G$16,1,IF(L72="kUSD",INDEX(Conversion!$G$27:$AO$31,MATCH(L72,Conversion!$F$27:$F$31,0),MATCH('Import data'!$G$15,Conversion!$G$26:$AO$26,0)),1/INDEX(Conversion!$G$27:$AO$31,MATCH(L72,Conversion!$F$27:$F$31,0),MATCH('Import data'!$G$15,Conversion!$G$26:$AO$26,0)))),J72),"")</f>
        <v>0.403</v>
      </c>
      <c r="P72" s="387" t="str">
        <f>IF(H72="Mass-based",M72,K72&amp;" / "&amp;'Import data'!$G$16)</f>
        <v>kgCO2e/kg</v>
      </c>
      <c r="Q72" s="182"/>
      <c r="R72" s="182" t="s">
        <v>256</v>
      </c>
      <c r="S72" s="390" t="s">
        <v>257</v>
      </c>
      <c r="T72" s="391"/>
      <c r="U72" s="23"/>
      <c r="V72" s="23"/>
      <c r="W72" s="23"/>
      <c r="X72" s="23"/>
      <c r="Y72" s="23"/>
      <c r="Z72" s="23"/>
    </row>
    <row r="73" ht="15.75" customHeight="1">
      <c r="A73" s="23"/>
      <c r="B73" s="23"/>
      <c r="C73" s="23"/>
      <c r="D73" s="382">
        <v>68.0</v>
      </c>
      <c r="E73" s="396" t="s">
        <v>383</v>
      </c>
      <c r="F73" s="182">
        <v>3.0</v>
      </c>
      <c r="G73" s="182" t="s">
        <v>384</v>
      </c>
      <c r="H73" s="182" t="s">
        <v>237</v>
      </c>
      <c r="I73" s="182" t="s">
        <v>304</v>
      </c>
      <c r="J73" s="397">
        <f>J74+J75</f>
        <v>0.602164</v>
      </c>
      <c r="K73" s="386" t="s">
        <v>188</v>
      </c>
      <c r="L73" s="182" t="s">
        <v>265</v>
      </c>
      <c r="M73" s="387" t="str">
        <f t="shared" si="1"/>
        <v>kgCO2e/kg</v>
      </c>
      <c r="N73" s="396" t="s">
        <v>305</v>
      </c>
      <c r="O73" s="389">
        <f t="array" ref="O73">IF(J73&lt;&gt;"",IF(H73="Spend-based",J73*(INDEX(Conversion!$G$17:$AO$21,MATCH(L73,Conversion!$E$17:$E$21,0),MATCH(N73,Conversion!$G$16:$AO$16,0))/INDEX(Conversion!$G$17:$AO$21,MATCH(L73,Conversion!$E$17:$E$21,0),MATCH('Import data'!$G$15,Conversion!$G$16:$AO$16,0)))/IF(L73='Import data'!$G$16,1,IF(L73="kUSD",INDEX(Conversion!$G$27:$AO$31,MATCH(L73,Conversion!$F$27:$F$31,0),MATCH('Import data'!$G$15,Conversion!$G$26:$AO$26,0)),1/INDEX(Conversion!$G$27:$AO$31,MATCH(L73,Conversion!$F$27:$F$31,0),MATCH('Import data'!$G$15,Conversion!$G$26:$AO$26,0)))),J73),"")</f>
        <v>0.602164</v>
      </c>
      <c r="P73" s="387" t="str">
        <f>IF(H73="Mass-based",M73,K73&amp;" / "&amp;'Import data'!$G$16)</f>
        <v>kgCO2e/kg</v>
      </c>
      <c r="Q73" s="182"/>
      <c r="R73" s="182" t="s">
        <v>256</v>
      </c>
      <c r="S73" s="390" t="s">
        <v>257</v>
      </c>
      <c r="T73" s="398" t="str">
        <f>"Sum cells "&amp;D74&amp;" and "&amp;D75</f>
        <v>Sum cells 69 and 70</v>
      </c>
      <c r="U73" s="23"/>
      <c r="V73" s="23"/>
      <c r="W73" s="23"/>
      <c r="X73" s="23"/>
      <c r="Y73" s="23"/>
      <c r="Z73" s="23"/>
    </row>
    <row r="74" ht="15.75" customHeight="1">
      <c r="A74" s="23"/>
      <c r="B74" s="23"/>
      <c r="C74" s="23"/>
      <c r="D74" s="382">
        <v>69.0</v>
      </c>
      <c r="E74" s="392" t="s">
        <v>385</v>
      </c>
      <c r="F74" s="182">
        <v>3.0</v>
      </c>
      <c r="G74" s="182" t="s">
        <v>382</v>
      </c>
      <c r="H74" s="182" t="s">
        <v>237</v>
      </c>
      <c r="I74" s="182" t="s">
        <v>102</v>
      </c>
      <c r="J74" s="392">
        <v>0.602</v>
      </c>
      <c r="K74" s="386" t="s">
        <v>188</v>
      </c>
      <c r="L74" s="182" t="s">
        <v>265</v>
      </c>
      <c r="M74" s="387" t="str">
        <f t="shared" si="1"/>
        <v>kgCO2e/kg</v>
      </c>
      <c r="N74" s="392">
        <v>2015.0</v>
      </c>
      <c r="O74" s="389">
        <f t="array" ref="O74">IF(J74&lt;&gt;"",IF(H74="Spend-based",J74*(INDEX(Conversion!$G$17:$AO$21,MATCH(L74,Conversion!$E$17:$E$21,0),MATCH(N74,Conversion!$G$16:$AO$16,0))/INDEX(Conversion!$G$17:$AO$21,MATCH(L74,Conversion!$E$17:$E$21,0),MATCH('Import data'!$G$15,Conversion!$G$16:$AO$16,0)))/IF(L74='Import data'!$G$16,1,IF(L74="kUSD",INDEX(Conversion!$G$27:$AO$31,MATCH(L74,Conversion!$F$27:$F$31,0),MATCH('Import data'!$G$15,Conversion!$G$26:$AO$26,0)),1/INDEX(Conversion!$G$27:$AO$31,MATCH(L74,Conversion!$F$27:$F$31,0),MATCH('Import data'!$G$15,Conversion!$G$26:$AO$26,0)))),J74),"")</f>
        <v>0.602</v>
      </c>
      <c r="P74" s="387" t="str">
        <f>IF(H74="Mass-based",M74,K74&amp;" / "&amp;'Import data'!$G$16)</f>
        <v>kgCO2e/kg</v>
      </c>
      <c r="Q74" s="182"/>
      <c r="R74" s="182" t="s">
        <v>262</v>
      </c>
      <c r="S74" s="390" t="s">
        <v>257</v>
      </c>
      <c r="T74" s="391"/>
      <c r="U74" s="23"/>
      <c r="V74" s="23"/>
      <c r="W74" s="23"/>
      <c r="X74" s="23"/>
      <c r="Y74" s="23"/>
      <c r="Z74" s="23"/>
    </row>
    <row r="75" ht="15.75" customHeight="1">
      <c r="A75" s="23"/>
      <c r="B75" s="23"/>
      <c r="C75" s="23"/>
      <c r="D75" s="382">
        <v>70.0</v>
      </c>
      <c r="E75" s="392" t="s">
        <v>385</v>
      </c>
      <c r="F75" s="182">
        <v>3.0</v>
      </c>
      <c r="G75" s="384" t="s">
        <v>386</v>
      </c>
      <c r="H75" s="182" t="s">
        <v>237</v>
      </c>
      <c r="I75" s="182" t="s">
        <v>102</v>
      </c>
      <c r="J75" s="392">
        <v>1.64E-4</v>
      </c>
      <c r="K75" s="386" t="s">
        <v>188</v>
      </c>
      <c r="L75" s="182" t="s">
        <v>265</v>
      </c>
      <c r="M75" s="387" t="str">
        <f t="shared" si="1"/>
        <v>kgCO2e/kg</v>
      </c>
      <c r="N75" s="392">
        <v>2015.0</v>
      </c>
      <c r="O75" s="389">
        <f t="array" ref="O75">IF(J75&lt;&gt;"",IF(H75="Spend-based",J75*(INDEX(Conversion!$G$17:$AO$21,MATCH(L75,Conversion!$E$17:$E$21,0),MATCH(N75,Conversion!$G$16:$AO$16,0))/INDEX(Conversion!$G$17:$AO$21,MATCH(L75,Conversion!$E$17:$E$21,0),MATCH('Import data'!$G$15,Conversion!$G$16:$AO$16,0)))/IF(L75='Import data'!$G$16,1,IF(L75="kUSD",INDEX(Conversion!$G$27:$AO$31,MATCH(L75,Conversion!$F$27:$F$31,0),MATCH('Import data'!$G$15,Conversion!$G$26:$AO$26,0)),1/INDEX(Conversion!$G$27:$AO$31,MATCH(L75,Conversion!$F$27:$F$31,0),MATCH('Import data'!$G$15,Conversion!$G$26:$AO$26,0)))),J75),"")</f>
        <v>0.000164</v>
      </c>
      <c r="P75" s="387" t="str">
        <f>IF(H75="Mass-based",M75,K75&amp;" / "&amp;'Import data'!$G$16)</f>
        <v>kgCO2e/kg</v>
      </c>
      <c r="Q75" s="182"/>
      <c r="R75" s="182" t="s">
        <v>262</v>
      </c>
      <c r="S75" s="390" t="s">
        <v>257</v>
      </c>
      <c r="T75" s="391"/>
      <c r="U75" s="23"/>
      <c r="V75" s="23"/>
      <c r="W75" s="23"/>
      <c r="X75" s="23"/>
      <c r="Y75" s="23"/>
      <c r="Z75" s="23"/>
    </row>
    <row r="76" ht="15.75" customHeight="1">
      <c r="A76" s="23"/>
      <c r="B76" s="23"/>
      <c r="C76" s="23"/>
      <c r="D76" s="382">
        <v>71.0</v>
      </c>
      <c r="E76" s="396" t="s">
        <v>387</v>
      </c>
      <c r="F76" s="182">
        <v>3.0</v>
      </c>
      <c r="G76" s="182" t="s">
        <v>388</v>
      </c>
      <c r="H76" s="182" t="s">
        <v>237</v>
      </c>
      <c r="I76" s="182" t="s">
        <v>304</v>
      </c>
      <c r="J76" s="397">
        <f>J77+J78</f>
        <v>0.60111</v>
      </c>
      <c r="K76" s="386" t="s">
        <v>188</v>
      </c>
      <c r="L76" s="182" t="s">
        <v>265</v>
      </c>
      <c r="M76" s="387" t="str">
        <f t="shared" si="1"/>
        <v>kgCO2e/kg</v>
      </c>
      <c r="N76" s="396" t="s">
        <v>305</v>
      </c>
      <c r="O76" s="389">
        <f t="array" ref="O76">IF(J76&lt;&gt;"",IF(H76="Spend-based",J76*(INDEX(Conversion!$G$17:$AO$21,MATCH(L76,Conversion!$E$17:$E$21,0),MATCH(N76,Conversion!$G$16:$AO$16,0))/INDEX(Conversion!$G$17:$AO$21,MATCH(L76,Conversion!$E$17:$E$21,0),MATCH('Import data'!$G$15,Conversion!$G$16:$AO$16,0)))/IF(L76='Import data'!$G$16,1,IF(L76="kUSD",INDEX(Conversion!$G$27:$AO$31,MATCH(L76,Conversion!$F$27:$F$31,0),MATCH('Import data'!$G$15,Conversion!$G$26:$AO$26,0)),1/INDEX(Conversion!$G$27:$AO$31,MATCH(L76,Conversion!$F$27:$F$31,0),MATCH('Import data'!$G$15,Conversion!$G$26:$AO$26,0)))),J76),"")</f>
        <v>0.60111</v>
      </c>
      <c r="P76" s="387" t="str">
        <f>IF(H76="Mass-based",M76,K76&amp;" / "&amp;'Import data'!$G$16)</f>
        <v>kgCO2e/kg</v>
      </c>
      <c r="Q76" s="182"/>
      <c r="R76" s="182" t="s">
        <v>256</v>
      </c>
      <c r="S76" s="390" t="s">
        <v>257</v>
      </c>
      <c r="T76" s="398" t="str">
        <f>"Sum cells "&amp;D77&amp;" and "&amp;D78</f>
        <v>Sum cells 72 and 73</v>
      </c>
      <c r="U76" s="23"/>
      <c r="V76" s="23"/>
      <c r="W76" s="23"/>
      <c r="X76" s="23"/>
      <c r="Y76" s="23"/>
      <c r="Z76" s="23"/>
    </row>
    <row r="77" ht="15.75" customHeight="1">
      <c r="A77" s="23"/>
      <c r="B77" s="23"/>
      <c r="C77" s="23"/>
      <c r="D77" s="382">
        <v>72.0</v>
      </c>
      <c r="E77" s="392" t="s">
        <v>389</v>
      </c>
      <c r="F77" s="182">
        <v>3.0</v>
      </c>
      <c r="G77" s="182" t="s">
        <v>382</v>
      </c>
      <c r="H77" s="182" t="s">
        <v>237</v>
      </c>
      <c r="I77" s="182" t="s">
        <v>102</v>
      </c>
      <c r="J77" s="392">
        <v>0.602</v>
      </c>
      <c r="K77" s="386" t="s">
        <v>188</v>
      </c>
      <c r="L77" s="182" t="s">
        <v>265</v>
      </c>
      <c r="M77" s="387" t="str">
        <f t="shared" si="1"/>
        <v>kgCO2e/kg</v>
      </c>
      <c r="N77" s="392">
        <v>2015.0</v>
      </c>
      <c r="O77" s="389">
        <f t="array" ref="O77">IF(J77&lt;&gt;"",IF(H77="Spend-based",J77*(INDEX(Conversion!$G$17:$AO$21,MATCH(L77,Conversion!$E$17:$E$21,0),MATCH(N77,Conversion!$G$16:$AO$16,0))/INDEX(Conversion!$G$17:$AO$21,MATCH(L77,Conversion!$E$17:$E$21,0),MATCH('Import data'!$G$15,Conversion!$G$16:$AO$16,0)))/IF(L77='Import data'!$G$16,1,IF(L77="kUSD",INDEX(Conversion!$G$27:$AO$31,MATCH(L77,Conversion!$F$27:$F$31,0),MATCH('Import data'!$G$15,Conversion!$G$26:$AO$26,0)),1/INDEX(Conversion!$G$27:$AO$31,MATCH(L77,Conversion!$F$27:$F$31,0),MATCH('Import data'!$G$15,Conversion!$G$26:$AO$26,0)))),J77),"")</f>
        <v>0.602</v>
      </c>
      <c r="P77" s="387" t="str">
        <f>IF(H77="Mass-based",M77,K77&amp;" / "&amp;'Import data'!$G$16)</f>
        <v>kgCO2e/kg</v>
      </c>
      <c r="Q77" s="182"/>
      <c r="R77" s="182" t="s">
        <v>262</v>
      </c>
      <c r="S77" s="390" t="s">
        <v>257</v>
      </c>
      <c r="T77" s="391"/>
      <c r="U77" s="23"/>
      <c r="V77" s="23"/>
      <c r="W77" s="23"/>
      <c r="X77" s="23"/>
      <c r="Y77" s="23"/>
      <c r="Z77" s="23"/>
    </row>
    <row r="78" ht="15.75" customHeight="1">
      <c r="A78" s="23"/>
      <c r="B78" s="23"/>
      <c r="C78" s="23"/>
      <c r="D78" s="382">
        <v>73.0</v>
      </c>
      <c r="E78" s="392" t="s">
        <v>389</v>
      </c>
      <c r="F78" s="182">
        <v>3.0</v>
      </c>
      <c r="G78" s="384" t="s">
        <v>390</v>
      </c>
      <c r="H78" s="384" t="s">
        <v>237</v>
      </c>
      <c r="I78" s="182" t="s">
        <v>102</v>
      </c>
      <c r="J78" s="400">
        <v>-8.9E-4</v>
      </c>
      <c r="K78" s="386" t="s">
        <v>188</v>
      </c>
      <c r="L78" s="182" t="s">
        <v>265</v>
      </c>
      <c r="M78" s="387" t="str">
        <f t="shared" si="1"/>
        <v>kgCO2e/kg</v>
      </c>
      <c r="N78" s="392">
        <v>2015.0</v>
      </c>
      <c r="O78" s="389">
        <f t="array" ref="O78">IF(J78&lt;&gt;"",IF(H78="Spend-based",J78*(INDEX(Conversion!$G$17:$AO$21,MATCH(L78,Conversion!$E$17:$E$21,0),MATCH(N78,Conversion!$G$16:$AO$16,0))/INDEX(Conversion!$G$17:$AO$21,MATCH(L78,Conversion!$E$17:$E$21,0),MATCH('Import data'!$G$15,Conversion!$G$16:$AO$16,0)))/IF(L78='Import data'!$G$16,1,IF(L78="kUSD",INDEX(Conversion!$G$27:$AO$31,MATCH(L78,Conversion!$F$27:$F$31,0),MATCH('Import data'!$G$15,Conversion!$G$26:$AO$26,0)),1/INDEX(Conversion!$G$27:$AO$31,MATCH(L78,Conversion!$F$27:$F$31,0),MATCH('Import data'!$G$15,Conversion!$G$26:$AO$26,0)))),J78),"")</f>
        <v>-0.00089</v>
      </c>
      <c r="P78" s="387" t="str">
        <f>IF(H78="Mass-based",M78,K78&amp;" / "&amp;'Import data'!$G$16)</f>
        <v>kgCO2e/kg</v>
      </c>
      <c r="Q78" s="182"/>
      <c r="R78" s="182" t="s">
        <v>262</v>
      </c>
      <c r="S78" s="390" t="s">
        <v>257</v>
      </c>
      <c r="T78" s="391"/>
      <c r="U78" s="23"/>
      <c r="V78" s="23"/>
      <c r="W78" s="23"/>
      <c r="X78" s="23"/>
      <c r="Y78" s="23"/>
      <c r="Z78" s="23"/>
    </row>
    <row r="79" ht="15.75" customHeight="1">
      <c r="A79" s="23"/>
      <c r="B79" s="23"/>
      <c r="C79" s="23"/>
      <c r="D79" s="382">
        <v>74.0</v>
      </c>
      <c r="E79" s="396" t="s">
        <v>391</v>
      </c>
      <c r="F79" s="182">
        <v>3.0</v>
      </c>
      <c r="G79" s="182" t="s">
        <v>392</v>
      </c>
      <c r="H79" s="182" t="s">
        <v>237</v>
      </c>
      <c r="I79" s="182" t="s">
        <v>304</v>
      </c>
      <c r="J79" s="397">
        <f>J80+J81</f>
        <v>0.60032</v>
      </c>
      <c r="K79" s="386" t="s">
        <v>188</v>
      </c>
      <c r="L79" s="182" t="s">
        <v>265</v>
      </c>
      <c r="M79" s="387" t="str">
        <f t="shared" si="1"/>
        <v>kgCO2e/kg</v>
      </c>
      <c r="N79" s="396" t="s">
        <v>305</v>
      </c>
      <c r="O79" s="389">
        <f t="array" ref="O79">IF(J79&lt;&gt;"",IF(H79="Spend-based",J79*(INDEX(Conversion!$G$17:$AO$21,MATCH(L79,Conversion!$E$17:$E$21,0),MATCH(N79,Conversion!$G$16:$AO$16,0))/INDEX(Conversion!$G$17:$AO$21,MATCH(L79,Conversion!$E$17:$E$21,0),MATCH('Import data'!$G$15,Conversion!$G$16:$AO$16,0)))/IF(L79='Import data'!$G$16,1,IF(L79="kUSD",INDEX(Conversion!$G$27:$AO$31,MATCH(L79,Conversion!$F$27:$F$31,0),MATCH('Import data'!$G$15,Conversion!$G$26:$AO$26,0)),1/INDEX(Conversion!$G$27:$AO$31,MATCH(L79,Conversion!$F$27:$F$31,0),MATCH('Import data'!$G$15,Conversion!$G$26:$AO$26,0)))),J79),"")</f>
        <v>0.60032</v>
      </c>
      <c r="P79" s="387" t="str">
        <f>IF(H79="Mass-based",M79,K79&amp;" / "&amp;'Import data'!$G$16)</f>
        <v>kgCO2e/kg</v>
      </c>
      <c r="Q79" s="182"/>
      <c r="R79" s="182" t="s">
        <v>256</v>
      </c>
      <c r="S79" s="390" t="s">
        <v>257</v>
      </c>
      <c r="T79" s="398" t="str">
        <f>"Sum cells "&amp;D80&amp;" and "&amp;D81</f>
        <v>Sum cells 75 and 76</v>
      </c>
      <c r="U79" s="23"/>
      <c r="V79" s="23"/>
      <c r="W79" s="23"/>
      <c r="X79" s="23"/>
      <c r="Y79" s="23"/>
      <c r="Z79" s="23"/>
    </row>
    <row r="80" ht="15.75" customHeight="1">
      <c r="A80" s="23"/>
      <c r="B80" s="23"/>
      <c r="C80" s="23"/>
      <c r="D80" s="382">
        <v>75.0</v>
      </c>
      <c r="E80" s="392" t="s">
        <v>393</v>
      </c>
      <c r="F80" s="182">
        <v>3.0</v>
      </c>
      <c r="G80" s="182" t="s">
        <v>382</v>
      </c>
      <c r="H80" s="182" t="s">
        <v>237</v>
      </c>
      <c r="I80" s="182" t="s">
        <v>102</v>
      </c>
      <c r="J80" s="392">
        <v>0.602</v>
      </c>
      <c r="K80" s="386" t="s">
        <v>188</v>
      </c>
      <c r="L80" s="182" t="s">
        <v>265</v>
      </c>
      <c r="M80" s="387" t="str">
        <f t="shared" si="1"/>
        <v>kgCO2e/kg</v>
      </c>
      <c r="N80" s="392">
        <v>2015.0</v>
      </c>
      <c r="O80" s="389">
        <f t="array" ref="O80">IF(J80&lt;&gt;"",IF(H80="Spend-based",J80*(INDEX(Conversion!$G$17:$AO$21,MATCH(L80,Conversion!$E$17:$E$21,0),MATCH(N80,Conversion!$G$16:$AO$16,0))/INDEX(Conversion!$G$17:$AO$21,MATCH(L80,Conversion!$E$17:$E$21,0),MATCH('Import data'!$G$15,Conversion!$G$16:$AO$16,0)))/IF(L80='Import data'!$G$16,1,IF(L80="kUSD",INDEX(Conversion!$G$27:$AO$31,MATCH(L80,Conversion!$F$27:$F$31,0),MATCH('Import data'!$G$15,Conversion!$G$26:$AO$26,0)),1/INDEX(Conversion!$G$27:$AO$31,MATCH(L80,Conversion!$F$27:$F$31,0),MATCH('Import data'!$G$15,Conversion!$G$26:$AO$26,0)))),J80),"")</f>
        <v>0.602</v>
      </c>
      <c r="P80" s="387" t="str">
        <f>IF(H80="Mass-based",M80,K80&amp;" / "&amp;'Import data'!$G$16)</f>
        <v>kgCO2e/kg</v>
      </c>
      <c r="Q80" s="182"/>
      <c r="R80" s="182" t="s">
        <v>262</v>
      </c>
      <c r="S80" s="390" t="s">
        <v>257</v>
      </c>
      <c r="T80" s="391"/>
      <c r="U80" s="23"/>
      <c r="V80" s="23"/>
      <c r="W80" s="23"/>
      <c r="X80" s="23"/>
      <c r="Y80" s="23"/>
      <c r="Z80" s="23"/>
    </row>
    <row r="81" ht="15.75" customHeight="1">
      <c r="A81" s="23"/>
      <c r="B81" s="23"/>
      <c r="C81" s="23"/>
      <c r="D81" s="382">
        <v>76.0</v>
      </c>
      <c r="E81" s="392" t="s">
        <v>391</v>
      </c>
      <c r="F81" s="182">
        <v>3.0</v>
      </c>
      <c r="G81" s="384" t="s">
        <v>319</v>
      </c>
      <c r="H81" s="384" t="s">
        <v>237</v>
      </c>
      <c r="I81" s="182" t="s">
        <v>102</v>
      </c>
      <c r="J81" s="401">
        <v>-0.00168</v>
      </c>
      <c r="K81" s="386" t="s">
        <v>188</v>
      </c>
      <c r="L81" s="182" t="s">
        <v>265</v>
      </c>
      <c r="M81" s="387" t="str">
        <f t="shared" si="1"/>
        <v>kgCO2e/kg</v>
      </c>
      <c r="N81" s="392">
        <v>2015.0</v>
      </c>
      <c r="O81" s="389">
        <f t="array" ref="O81">IF(J81&lt;&gt;"",IF(H81="Spend-based",J81*(INDEX(Conversion!$G$17:$AO$21,MATCH(L81,Conversion!$E$17:$E$21,0),MATCH(N81,Conversion!$G$16:$AO$16,0))/INDEX(Conversion!$G$17:$AO$21,MATCH(L81,Conversion!$E$17:$E$21,0),MATCH('Import data'!$G$15,Conversion!$G$16:$AO$16,0)))/IF(L81='Import data'!$G$16,1,IF(L81="kUSD",INDEX(Conversion!$G$27:$AO$31,MATCH(L81,Conversion!$F$27:$F$31,0),MATCH('Import data'!$G$15,Conversion!$G$26:$AO$26,0)),1/INDEX(Conversion!$G$27:$AO$31,MATCH(L81,Conversion!$F$27:$F$31,0),MATCH('Import data'!$G$15,Conversion!$G$26:$AO$26,0)))),J81),"")</f>
        <v>-0.00168</v>
      </c>
      <c r="P81" s="387" t="str">
        <f>IF(H81="Mass-based",M81,K81&amp;" / "&amp;'Import data'!$G$16)</f>
        <v>kgCO2e/kg</v>
      </c>
      <c r="Q81" s="182"/>
      <c r="R81" s="182" t="s">
        <v>256</v>
      </c>
      <c r="S81" s="390" t="s">
        <v>257</v>
      </c>
      <c r="T81" s="391"/>
      <c r="U81" s="23"/>
      <c r="V81" s="23"/>
      <c r="W81" s="23"/>
      <c r="X81" s="23"/>
      <c r="Y81" s="23"/>
      <c r="Z81" s="23"/>
    </row>
    <row r="82" ht="15.75" customHeight="1">
      <c r="A82" s="23"/>
      <c r="B82" s="23"/>
      <c r="C82" s="23"/>
      <c r="D82" s="382">
        <v>77.0</v>
      </c>
      <c r="E82" s="396" t="s">
        <v>394</v>
      </c>
      <c r="F82" s="182">
        <v>3.0</v>
      </c>
      <c r="G82" s="182" t="s">
        <v>395</v>
      </c>
      <c r="H82" s="182" t="s">
        <v>237</v>
      </c>
      <c r="I82" s="182" t="s">
        <v>304</v>
      </c>
      <c r="J82" s="397">
        <f>J83+J84</f>
        <v>0.5904</v>
      </c>
      <c r="K82" s="386" t="s">
        <v>188</v>
      </c>
      <c r="L82" s="182" t="s">
        <v>265</v>
      </c>
      <c r="M82" s="387" t="str">
        <f t="shared" si="1"/>
        <v>kgCO2e/kg</v>
      </c>
      <c r="N82" s="396" t="s">
        <v>305</v>
      </c>
      <c r="O82" s="389">
        <f t="array" ref="O82">IF(J82&lt;&gt;"",IF(H82="Spend-based",J82*(INDEX(Conversion!$G$17:$AO$21,MATCH(L82,Conversion!$E$17:$E$21,0),MATCH(N82,Conversion!$G$16:$AO$16,0))/INDEX(Conversion!$G$17:$AO$21,MATCH(L82,Conversion!$E$17:$E$21,0),MATCH('Import data'!$G$15,Conversion!$G$16:$AO$16,0)))/IF(L82='Import data'!$G$16,1,IF(L82="kUSD",INDEX(Conversion!$G$27:$AO$31,MATCH(L82,Conversion!$F$27:$F$31,0),MATCH('Import data'!$G$15,Conversion!$G$26:$AO$26,0)),1/INDEX(Conversion!$G$27:$AO$31,MATCH(L82,Conversion!$F$27:$F$31,0),MATCH('Import data'!$G$15,Conversion!$G$26:$AO$26,0)))),J82),"")</f>
        <v>0.5904</v>
      </c>
      <c r="P82" s="387" t="str">
        <f>IF(H82="Mass-based",M82,K82&amp;" / "&amp;'Import data'!$G$16)</f>
        <v>kgCO2e/kg</v>
      </c>
      <c r="Q82" s="182"/>
      <c r="R82" s="182" t="s">
        <v>256</v>
      </c>
      <c r="S82" s="390" t="s">
        <v>257</v>
      </c>
      <c r="T82" s="398" t="str">
        <f>"Sum cells "&amp;D83&amp;" and "&amp;D84</f>
        <v>Sum cells 78 and 79</v>
      </c>
      <c r="U82" s="23"/>
      <c r="V82" s="23"/>
      <c r="W82" s="23"/>
      <c r="X82" s="23"/>
      <c r="Y82" s="23"/>
      <c r="Z82" s="23"/>
    </row>
    <row r="83" ht="15.75" customHeight="1">
      <c r="A83" s="23"/>
      <c r="B83" s="23"/>
      <c r="C83" s="23"/>
      <c r="D83" s="382">
        <v>78.0</v>
      </c>
      <c r="E83" s="392" t="s">
        <v>396</v>
      </c>
      <c r="F83" s="182">
        <v>3.0</v>
      </c>
      <c r="G83" s="182" t="s">
        <v>382</v>
      </c>
      <c r="H83" s="182" t="s">
        <v>237</v>
      </c>
      <c r="I83" s="182" t="s">
        <v>102</v>
      </c>
      <c r="J83" s="392">
        <v>0.602</v>
      </c>
      <c r="K83" s="386" t="s">
        <v>188</v>
      </c>
      <c r="L83" s="182" t="s">
        <v>265</v>
      </c>
      <c r="M83" s="387" t="str">
        <f t="shared" si="1"/>
        <v>kgCO2e/kg</v>
      </c>
      <c r="N83" s="392">
        <v>2015.0</v>
      </c>
      <c r="O83" s="389">
        <f t="array" ref="O83">IF(J83&lt;&gt;"",IF(H83="Spend-based",J83*(INDEX(Conversion!$G$17:$AO$21,MATCH(L83,Conversion!$E$17:$E$21,0),MATCH(N83,Conversion!$G$16:$AO$16,0))/INDEX(Conversion!$G$17:$AO$21,MATCH(L83,Conversion!$E$17:$E$21,0),MATCH('Import data'!$G$15,Conversion!$G$16:$AO$16,0)))/IF(L83='Import data'!$G$16,1,IF(L83="kUSD",INDEX(Conversion!$G$27:$AO$31,MATCH(L83,Conversion!$F$27:$F$31,0),MATCH('Import data'!$G$15,Conversion!$G$26:$AO$26,0)),1/INDEX(Conversion!$G$27:$AO$31,MATCH(L83,Conversion!$F$27:$F$31,0),MATCH('Import data'!$G$15,Conversion!$G$26:$AO$26,0)))),J83),"")</f>
        <v>0.602</v>
      </c>
      <c r="P83" s="387" t="str">
        <f>IF(H83="Mass-based",M83,K83&amp;" / "&amp;'Import data'!$G$16)</f>
        <v>kgCO2e/kg</v>
      </c>
      <c r="Q83" s="182"/>
      <c r="R83" s="182" t="s">
        <v>262</v>
      </c>
      <c r="S83" s="390" t="s">
        <v>257</v>
      </c>
      <c r="T83" s="391"/>
      <c r="U83" s="23"/>
      <c r="V83" s="23"/>
      <c r="W83" s="23"/>
      <c r="X83" s="23"/>
      <c r="Y83" s="23"/>
      <c r="Z83" s="23"/>
    </row>
    <row r="84" ht="15.75" customHeight="1">
      <c r="A84" s="23"/>
      <c r="B84" s="23"/>
      <c r="C84" s="23"/>
      <c r="D84" s="382">
        <v>79.0</v>
      </c>
      <c r="E84" s="392" t="s">
        <v>394</v>
      </c>
      <c r="F84" s="182">
        <v>3.0</v>
      </c>
      <c r="G84" s="384" t="s">
        <v>323</v>
      </c>
      <c r="H84" s="384" t="s">
        <v>237</v>
      </c>
      <c r="I84" s="182" t="s">
        <v>102</v>
      </c>
      <c r="J84" s="401">
        <v>-0.0116</v>
      </c>
      <c r="K84" s="386" t="s">
        <v>188</v>
      </c>
      <c r="L84" s="182" t="s">
        <v>265</v>
      </c>
      <c r="M84" s="387" t="str">
        <f t="shared" si="1"/>
        <v>kgCO2e/kg</v>
      </c>
      <c r="N84" s="392">
        <v>2015.0</v>
      </c>
      <c r="O84" s="389">
        <f t="array" ref="O84">IF(J84&lt;&gt;"",IF(H84="Spend-based",J84*(INDEX(Conversion!$G$17:$AO$21,MATCH(L84,Conversion!$E$17:$E$21,0),MATCH(N84,Conversion!$G$16:$AO$16,0))/INDEX(Conversion!$G$17:$AO$21,MATCH(L84,Conversion!$E$17:$E$21,0),MATCH('Import data'!$G$15,Conversion!$G$16:$AO$16,0)))/IF(L84='Import data'!$G$16,1,IF(L84="kUSD",INDEX(Conversion!$G$27:$AO$31,MATCH(L84,Conversion!$F$27:$F$31,0),MATCH('Import data'!$G$15,Conversion!$G$26:$AO$26,0)),1/INDEX(Conversion!$G$27:$AO$31,MATCH(L84,Conversion!$F$27:$F$31,0),MATCH('Import data'!$G$15,Conversion!$G$26:$AO$26,0)))),J84),"")</f>
        <v>-0.0116</v>
      </c>
      <c r="P84" s="387" t="str">
        <f>IF(H84="Mass-based",M84,K84&amp;" / "&amp;'Import data'!$G$16)</f>
        <v>kgCO2e/kg</v>
      </c>
      <c r="Q84" s="182"/>
      <c r="R84" s="182" t="s">
        <v>256</v>
      </c>
      <c r="S84" s="390" t="s">
        <v>257</v>
      </c>
      <c r="T84" s="391"/>
      <c r="U84" s="23"/>
      <c r="V84" s="23"/>
      <c r="W84" s="23"/>
      <c r="X84" s="23"/>
      <c r="Y84" s="23"/>
      <c r="Z84" s="23"/>
    </row>
    <row r="85" ht="15.75" customHeight="1">
      <c r="A85" s="23"/>
      <c r="B85" s="23"/>
      <c r="C85" s="23"/>
      <c r="D85" s="382">
        <v>80.0</v>
      </c>
      <c r="E85" s="396" t="s">
        <v>397</v>
      </c>
      <c r="F85" s="182">
        <v>3.0</v>
      </c>
      <c r="G85" s="182" t="s">
        <v>398</v>
      </c>
      <c r="H85" s="384" t="s">
        <v>237</v>
      </c>
      <c r="I85" s="182" t="s">
        <v>304</v>
      </c>
      <c r="J85" s="402">
        <f>J77*1.5</f>
        <v>0.903</v>
      </c>
      <c r="K85" s="386" t="s">
        <v>188</v>
      </c>
      <c r="L85" s="182" t="s">
        <v>265</v>
      </c>
      <c r="M85" s="387" t="str">
        <f t="shared" si="1"/>
        <v>kgCO2e/kg</v>
      </c>
      <c r="N85" s="396" t="s">
        <v>305</v>
      </c>
      <c r="O85" s="389">
        <f t="array" ref="O85">IF(J85&lt;&gt;"",IF(H85="Spend-based",J85*(INDEX(Conversion!$G$17:$AO$21,MATCH(L85,Conversion!$E$17:$E$21,0),MATCH(N85,Conversion!$G$16:$AO$16,0))/INDEX(Conversion!$G$17:$AO$21,MATCH(L85,Conversion!$E$17:$E$21,0),MATCH('Import data'!$G$15,Conversion!$G$16:$AO$16,0)))/IF(L85='Import data'!$G$16,1,IF(L85="kUSD",INDEX(Conversion!$G$27:$AO$31,MATCH(L85,Conversion!$F$27:$F$31,0),MATCH('Import data'!$G$15,Conversion!$G$26:$AO$26,0)),1/INDEX(Conversion!$G$27:$AO$31,MATCH(L85,Conversion!$F$27:$F$31,0),MATCH('Import data'!$G$15,Conversion!$G$26:$AO$26,0)))),J85),"")</f>
        <v>0.903</v>
      </c>
      <c r="P85" s="387" t="str">
        <f>IF(H85="Mass-based",M85,K85&amp;" / "&amp;'Import data'!$G$16)</f>
        <v>kgCO2e/kg</v>
      </c>
      <c r="Q85" s="182"/>
      <c r="R85" s="182" t="s">
        <v>256</v>
      </c>
      <c r="S85" s="390" t="s">
        <v>257</v>
      </c>
      <c r="T85" s="391" t="s">
        <v>326</v>
      </c>
      <c r="U85" s="23"/>
      <c r="V85" s="23"/>
      <c r="W85" s="23"/>
      <c r="X85" s="23"/>
      <c r="Y85" s="23"/>
      <c r="Z85" s="23"/>
    </row>
    <row r="86" ht="15.75" customHeight="1">
      <c r="A86" s="23"/>
      <c r="B86" s="23"/>
      <c r="C86" s="23"/>
      <c r="D86" s="382">
        <v>81.0</v>
      </c>
      <c r="E86" s="393" t="s">
        <v>399</v>
      </c>
      <c r="F86" s="182">
        <v>2.0</v>
      </c>
      <c r="G86" s="384" t="s">
        <v>400</v>
      </c>
      <c r="H86" s="384" t="s">
        <v>238</v>
      </c>
      <c r="I86" s="384" t="s">
        <v>104</v>
      </c>
      <c r="J86" s="394">
        <v>323.7</v>
      </c>
      <c r="K86" s="386" t="s">
        <v>188</v>
      </c>
      <c r="L86" s="182" t="s">
        <v>270</v>
      </c>
      <c r="M86" s="387" t="str">
        <f t="shared" si="1"/>
        <v>kgCO2e/kGBP</v>
      </c>
      <c r="N86" s="393">
        <v>2024.0</v>
      </c>
      <c r="O86" s="389">
        <f t="array" ref="O86">IF(J86&lt;&gt;"",IF(H86="Spend-based",J86*(INDEX(Conversion!$G$17:$AO$21,MATCH(L86,Conversion!$E$17:$E$21,0),MATCH(N86,Conversion!$G$16:$AO$16,0))/INDEX(Conversion!$G$17:$AO$21,MATCH(L86,Conversion!$E$17:$E$21,0),MATCH('Import data'!$G$15,Conversion!$G$16:$AO$16,0)))/IF(L86='Import data'!$G$16,1,IF(L86="kUSD",INDEX(Conversion!$G$27:$AO$31,MATCH(L86,Conversion!$F$27:$F$31,0),MATCH('Import data'!$G$15,Conversion!$G$26:$AO$26,0)),1/INDEX(Conversion!$G$27:$AO$31,MATCH(L86,Conversion!$F$27:$F$31,0),MATCH('Import data'!$G$15,Conversion!$G$26:$AO$26,0)))),J86),"")</f>
        <v>239.538</v>
      </c>
      <c r="P86" s="387" t="str">
        <f>IF(H86="Mass-based",M86,K86&amp;" / "&amp;'Import data'!$G$16)</f>
        <v>kgCO2e / k€</v>
      </c>
      <c r="Q86" s="182" t="s">
        <v>271</v>
      </c>
      <c r="R86" s="182" t="s">
        <v>262</v>
      </c>
      <c r="S86" s="390" t="s">
        <v>257</v>
      </c>
      <c r="T86" s="391"/>
      <c r="U86" s="23"/>
      <c r="V86" s="23"/>
      <c r="W86" s="23"/>
      <c r="X86" s="23"/>
      <c r="Y86" s="23"/>
      <c r="Z86" s="23"/>
    </row>
    <row r="87" ht="15.75" customHeight="1">
      <c r="A87" s="23"/>
      <c r="B87" s="23"/>
      <c r="C87" s="23"/>
      <c r="D87" s="382">
        <v>82.0</v>
      </c>
      <c r="E87" s="393" t="s">
        <v>401</v>
      </c>
      <c r="F87" s="182">
        <v>3.0</v>
      </c>
      <c r="G87" s="182" t="s">
        <v>402</v>
      </c>
      <c r="H87" s="182" t="s">
        <v>238</v>
      </c>
      <c r="I87" s="182" t="s">
        <v>105</v>
      </c>
      <c r="J87" s="393">
        <v>111.0</v>
      </c>
      <c r="K87" s="386" t="s">
        <v>188</v>
      </c>
      <c r="L87" s="182" t="s">
        <v>282</v>
      </c>
      <c r="M87" s="387" t="str">
        <f t="shared" si="1"/>
        <v>kgCO2e/kUSD</v>
      </c>
      <c r="N87" s="393">
        <v>2024.0</v>
      </c>
      <c r="O87" s="389">
        <f t="array" ref="O87">IF(J87&lt;&gt;"",IF(H87="Spend-based",J87*(INDEX(Conversion!$G$17:$AO$21,MATCH(L87,Conversion!$E$17:$E$21,0),MATCH(N87,Conversion!$G$16:$AO$16,0))/INDEX(Conversion!$G$17:$AO$21,MATCH(L87,Conversion!$E$17:$E$21,0),MATCH('Import data'!$G$15,Conversion!$G$16:$AO$16,0)))/IF(L87='Import data'!$G$16,1,IF(L87="kUSD",INDEX(Conversion!$G$27:$AO$31,MATCH(L87,Conversion!$F$27:$F$31,0),MATCH('Import data'!$G$15,Conversion!$G$26:$AO$26,0)),1/INDEX(Conversion!$G$27:$AO$31,MATCH(L87,Conversion!$F$27:$F$31,0),MATCH('Import data'!$G$15,Conversion!$G$26:$AO$26,0)))),J87),"")</f>
        <v>111</v>
      </c>
      <c r="P87" s="387" t="str">
        <f>IF(H87="Mass-based",M87,K87&amp;" / "&amp;'Import data'!$G$16)</f>
        <v>kgCO2e / k€</v>
      </c>
      <c r="Q87" s="182" t="s">
        <v>283</v>
      </c>
      <c r="R87" s="182" t="s">
        <v>279</v>
      </c>
      <c r="S87" s="390" t="s">
        <v>257</v>
      </c>
      <c r="T87" s="391"/>
      <c r="U87" s="23"/>
      <c r="V87" s="23"/>
      <c r="W87" s="23"/>
      <c r="X87" s="23"/>
      <c r="Y87" s="23"/>
      <c r="Z87" s="23"/>
    </row>
    <row r="88" ht="15.75" customHeight="1">
      <c r="A88" s="23"/>
      <c r="B88" s="23"/>
      <c r="C88" s="23"/>
      <c r="D88" s="382">
        <v>83.0</v>
      </c>
      <c r="E88" s="393" t="s">
        <v>403</v>
      </c>
      <c r="F88" s="182">
        <v>3.0</v>
      </c>
      <c r="G88" s="182" t="s">
        <v>404</v>
      </c>
      <c r="H88" s="182" t="s">
        <v>238</v>
      </c>
      <c r="I88" s="182" t="s">
        <v>109</v>
      </c>
      <c r="J88" s="393">
        <v>329.3</v>
      </c>
      <c r="K88" s="386" t="s">
        <v>188</v>
      </c>
      <c r="L88" s="182" t="s">
        <v>277</v>
      </c>
      <c r="M88" s="387" t="str">
        <f t="shared" si="1"/>
        <v>kgCO2e/kCAD</v>
      </c>
      <c r="N88" s="393">
        <v>2024.0</v>
      </c>
      <c r="O88" s="389">
        <f t="array" ref="O88">IF(J88&lt;&gt;"",IF(H88="Spend-based",J88*(INDEX(Conversion!$G$17:$AO$21,MATCH(L88,Conversion!$E$17:$E$21,0),MATCH(N88,Conversion!$G$16:$AO$16,0))/INDEX(Conversion!$G$17:$AO$21,MATCH(L88,Conversion!$E$17:$E$21,0),MATCH('Import data'!$G$15,Conversion!$G$16:$AO$16,0)))/IF(L88='Import data'!$G$16,1,IF(L88="kUSD",INDEX(Conversion!$G$27:$AO$31,MATCH(L88,Conversion!$F$27:$F$31,0),MATCH('Import data'!$G$15,Conversion!$G$26:$AO$26,0)),1/INDEX(Conversion!$G$27:$AO$31,MATCH(L88,Conversion!$F$27:$F$31,0),MATCH('Import data'!$G$15,Conversion!$G$26:$AO$26,0)))),J88),"")</f>
        <v>451.141</v>
      </c>
      <c r="P88" s="387" t="str">
        <f>IF(H88="Mass-based",M88,K88&amp;" / "&amp;'Import data'!$G$16)</f>
        <v>kgCO2e / k€</v>
      </c>
      <c r="Q88" s="182" t="s">
        <v>278</v>
      </c>
      <c r="R88" s="182" t="s">
        <v>279</v>
      </c>
      <c r="S88" s="390" t="s">
        <v>257</v>
      </c>
      <c r="T88" s="391"/>
      <c r="U88" s="23"/>
      <c r="V88" s="23"/>
      <c r="W88" s="23"/>
      <c r="X88" s="23"/>
      <c r="Y88" s="23"/>
      <c r="Z88" s="23"/>
    </row>
    <row r="89" ht="15.75" customHeight="1">
      <c r="A89" s="23"/>
      <c r="B89" s="23"/>
      <c r="C89" s="23"/>
      <c r="D89" s="382">
        <v>84.0</v>
      </c>
      <c r="E89" s="393" t="s">
        <v>405</v>
      </c>
      <c r="F89" s="182">
        <v>3.0</v>
      </c>
      <c r="G89" s="182" t="s">
        <v>406</v>
      </c>
      <c r="H89" s="182" t="s">
        <v>238</v>
      </c>
      <c r="I89" s="182" t="s">
        <v>104</v>
      </c>
      <c r="J89" s="393">
        <v>202.4</v>
      </c>
      <c r="K89" s="386" t="s">
        <v>188</v>
      </c>
      <c r="L89" s="182" t="s">
        <v>270</v>
      </c>
      <c r="M89" s="387" t="str">
        <f t="shared" si="1"/>
        <v>kgCO2e/kGBP</v>
      </c>
      <c r="N89" s="393">
        <v>2024.0</v>
      </c>
      <c r="O89" s="389">
        <f t="array" ref="O89">IF(J89&lt;&gt;"",IF(H89="Spend-based",J89*(INDEX(Conversion!$G$17:$AO$21,MATCH(L89,Conversion!$E$17:$E$21,0),MATCH(N89,Conversion!$G$16:$AO$16,0))/INDEX(Conversion!$G$17:$AO$21,MATCH(L89,Conversion!$E$17:$E$21,0),MATCH('Import data'!$G$15,Conversion!$G$16:$AO$16,0)))/IF(L89='Import data'!$G$16,1,IF(L89="kUSD",INDEX(Conversion!$G$27:$AO$31,MATCH(L89,Conversion!$F$27:$F$31,0),MATCH('Import data'!$G$15,Conversion!$G$26:$AO$26,0)),1/INDEX(Conversion!$G$27:$AO$31,MATCH(L89,Conversion!$F$27:$F$31,0),MATCH('Import data'!$G$15,Conversion!$G$26:$AO$26,0)))),J89),"")</f>
        <v>149.776</v>
      </c>
      <c r="P89" s="387" t="str">
        <f>IF(H89="Mass-based",M89,K89&amp;" / "&amp;'Import data'!$G$16)</f>
        <v>kgCO2e / k€</v>
      </c>
      <c r="Q89" s="182" t="s">
        <v>271</v>
      </c>
      <c r="R89" s="182" t="s">
        <v>262</v>
      </c>
      <c r="S89" s="390" t="s">
        <v>257</v>
      </c>
      <c r="T89" s="391"/>
      <c r="U89" s="23"/>
      <c r="V89" s="23"/>
      <c r="W89" s="23"/>
      <c r="X89" s="23"/>
      <c r="Y89" s="23"/>
      <c r="Z89" s="23"/>
    </row>
    <row r="90" ht="15.75" customHeight="1">
      <c r="A90" s="23"/>
      <c r="B90" s="23"/>
      <c r="C90" s="23"/>
      <c r="D90" s="382">
        <v>85.0</v>
      </c>
      <c r="E90" s="392" t="s">
        <v>407</v>
      </c>
      <c r="F90" s="182">
        <v>3.0</v>
      </c>
      <c r="G90" s="182" t="s">
        <v>408</v>
      </c>
      <c r="H90" s="182" t="s">
        <v>237</v>
      </c>
      <c r="I90" s="182" t="s">
        <v>102</v>
      </c>
      <c r="J90" s="392">
        <v>40.8</v>
      </c>
      <c r="K90" s="386" t="s">
        <v>188</v>
      </c>
      <c r="L90" s="182" t="s">
        <v>265</v>
      </c>
      <c r="M90" s="387" t="str">
        <f t="shared" si="1"/>
        <v>kgCO2e/kg</v>
      </c>
      <c r="N90" s="392">
        <v>2015.0</v>
      </c>
      <c r="O90" s="389">
        <f t="array" ref="O90">IF(J90&lt;&gt;"",IF(H90="Spend-based",J90*(INDEX(Conversion!$G$17:$AO$21,MATCH(L90,Conversion!$E$17:$E$21,0),MATCH(N90,Conversion!$G$16:$AO$16,0))/INDEX(Conversion!$G$17:$AO$21,MATCH(L90,Conversion!$E$17:$E$21,0),MATCH('Import data'!$G$15,Conversion!$G$16:$AO$16,0)))/IF(L90='Import data'!$G$16,1,IF(L90="kUSD",INDEX(Conversion!$G$27:$AO$31,MATCH(L90,Conversion!$F$27:$F$31,0),MATCH('Import data'!$G$15,Conversion!$G$26:$AO$26,0)),1/INDEX(Conversion!$G$27:$AO$31,MATCH(L90,Conversion!$F$27:$F$31,0),MATCH('Import data'!$G$15,Conversion!$G$26:$AO$26,0)))),J90),"")</f>
        <v>40.8</v>
      </c>
      <c r="P90" s="387" t="str">
        <f>IF(H90="Mass-based",M90,K90&amp;" / "&amp;'Import data'!$G$16)</f>
        <v>kgCO2e/kg</v>
      </c>
      <c r="Q90" s="182"/>
      <c r="R90" s="182" t="s">
        <v>262</v>
      </c>
      <c r="S90" s="390" t="s">
        <v>257</v>
      </c>
      <c r="T90" s="391"/>
      <c r="U90" s="23"/>
      <c r="V90" s="23"/>
      <c r="W90" s="23"/>
      <c r="X90" s="23"/>
      <c r="Y90" s="23"/>
      <c r="Z90" s="23"/>
    </row>
    <row r="91" ht="15.75" customHeight="1">
      <c r="A91" s="23"/>
      <c r="B91" s="23"/>
      <c r="C91" s="23"/>
      <c r="D91" s="382">
        <v>86.0</v>
      </c>
      <c r="E91" s="396" t="s">
        <v>409</v>
      </c>
      <c r="F91" s="182">
        <v>3.0</v>
      </c>
      <c r="G91" s="182" t="s">
        <v>410</v>
      </c>
      <c r="H91" s="182" t="s">
        <v>237</v>
      </c>
      <c r="I91" s="182" t="s">
        <v>304</v>
      </c>
      <c r="J91" s="397">
        <f>J92+J93</f>
        <v>40.8</v>
      </c>
      <c r="K91" s="386" t="s">
        <v>188</v>
      </c>
      <c r="L91" s="182" t="s">
        <v>265</v>
      </c>
      <c r="M91" s="387" t="str">
        <f t="shared" si="1"/>
        <v>kgCO2e/kg</v>
      </c>
      <c r="N91" s="396" t="s">
        <v>305</v>
      </c>
      <c r="O91" s="389">
        <f t="array" ref="O91">IF(J91&lt;&gt;"",IF(H91="Spend-based",J91*(INDEX(Conversion!$G$17:$AO$21,MATCH(L91,Conversion!$E$17:$E$21,0),MATCH(N91,Conversion!$G$16:$AO$16,0))/INDEX(Conversion!$G$17:$AO$21,MATCH(L91,Conversion!$E$17:$E$21,0),MATCH('Import data'!$G$15,Conversion!$G$16:$AO$16,0)))/IF(L91='Import data'!$G$16,1,IF(L91="kUSD",INDEX(Conversion!$G$27:$AO$31,MATCH(L91,Conversion!$F$27:$F$31,0),MATCH('Import data'!$G$15,Conversion!$G$26:$AO$26,0)),1/INDEX(Conversion!$G$27:$AO$31,MATCH(L91,Conversion!$F$27:$F$31,0),MATCH('Import data'!$G$15,Conversion!$G$26:$AO$26,0)))),J91),"")</f>
        <v>40.8</v>
      </c>
      <c r="P91" s="387" t="str">
        <f>IF(H91="Mass-based",M91,K91&amp;" / "&amp;'Import data'!$G$16)</f>
        <v>kgCO2e/kg</v>
      </c>
      <c r="Q91" s="182"/>
      <c r="R91" s="182" t="s">
        <v>256</v>
      </c>
      <c r="S91" s="390" t="s">
        <v>257</v>
      </c>
      <c r="T91" s="398" t="str">
        <f>"Sum cells "&amp;D92&amp;" and "&amp;D93</f>
        <v>Sum cells 87 and 88</v>
      </c>
      <c r="U91" s="23"/>
      <c r="V91" s="23"/>
      <c r="W91" s="23"/>
      <c r="X91" s="23"/>
      <c r="Y91" s="23"/>
      <c r="Z91" s="23"/>
    </row>
    <row r="92" ht="15.75" customHeight="1">
      <c r="A92" s="23"/>
      <c r="B92" s="23"/>
      <c r="C92" s="23"/>
      <c r="D92" s="382">
        <v>87.0</v>
      </c>
      <c r="E92" s="392" t="s">
        <v>411</v>
      </c>
      <c r="F92" s="182">
        <v>3.0</v>
      </c>
      <c r="G92" s="182" t="s">
        <v>408</v>
      </c>
      <c r="H92" s="182" t="s">
        <v>237</v>
      </c>
      <c r="I92" s="182" t="s">
        <v>102</v>
      </c>
      <c r="J92" s="392">
        <v>40.8</v>
      </c>
      <c r="K92" s="386" t="s">
        <v>188</v>
      </c>
      <c r="L92" s="182" t="s">
        <v>265</v>
      </c>
      <c r="M92" s="387" t="str">
        <f t="shared" si="1"/>
        <v>kgCO2e/kg</v>
      </c>
      <c r="N92" s="392">
        <v>2015.0</v>
      </c>
      <c r="O92" s="389">
        <f t="array" ref="O92">IF(J92&lt;&gt;"",IF(H92="Spend-based",J92*(INDEX(Conversion!$G$17:$AO$21,MATCH(L92,Conversion!$E$17:$E$21,0),MATCH(N92,Conversion!$G$16:$AO$16,0))/INDEX(Conversion!$G$17:$AO$21,MATCH(L92,Conversion!$E$17:$E$21,0),MATCH('Import data'!$G$15,Conversion!$G$16:$AO$16,0)))/IF(L92='Import data'!$G$16,1,IF(L92="kUSD",INDEX(Conversion!$G$27:$AO$31,MATCH(L92,Conversion!$F$27:$F$31,0),MATCH('Import data'!$G$15,Conversion!$G$26:$AO$26,0)),1/INDEX(Conversion!$G$27:$AO$31,MATCH(L92,Conversion!$F$27:$F$31,0),MATCH('Import data'!$G$15,Conversion!$G$26:$AO$26,0)))),J92),"")</f>
        <v>40.8</v>
      </c>
      <c r="P92" s="387" t="str">
        <f>IF(H92="Mass-based",M92,K92&amp;" / "&amp;'Import data'!$G$16)</f>
        <v>kgCO2e/kg</v>
      </c>
      <c r="Q92" s="182"/>
      <c r="R92" s="182" t="s">
        <v>262</v>
      </c>
      <c r="S92" s="390" t="s">
        <v>257</v>
      </c>
      <c r="T92" s="391"/>
      <c r="U92" s="23"/>
      <c r="V92" s="23"/>
      <c r="W92" s="23"/>
      <c r="X92" s="23"/>
      <c r="Y92" s="23"/>
      <c r="Z92" s="23"/>
    </row>
    <row r="93" ht="15.75" customHeight="1">
      <c r="A93" s="23"/>
      <c r="B93" s="23"/>
      <c r="C93" s="23"/>
      <c r="D93" s="382">
        <v>88.0</v>
      </c>
      <c r="E93" s="392" t="s">
        <v>409</v>
      </c>
      <c r="F93" s="182">
        <v>3.0</v>
      </c>
      <c r="G93" s="182" t="s">
        <v>412</v>
      </c>
      <c r="H93" s="182" t="s">
        <v>237</v>
      </c>
      <c r="I93" s="182" t="s">
        <v>102</v>
      </c>
      <c r="J93" s="407">
        <v>0.0</v>
      </c>
      <c r="K93" s="386" t="s">
        <v>188</v>
      </c>
      <c r="L93" s="182" t="s">
        <v>265</v>
      </c>
      <c r="M93" s="387" t="str">
        <f t="shared" si="1"/>
        <v>kgCO2e/kg</v>
      </c>
      <c r="N93" s="392">
        <v>2015.0</v>
      </c>
      <c r="O93" s="389">
        <f t="array" ref="O93">IF(J93&lt;&gt;"",IF(H93="Spend-based",J93*(INDEX(Conversion!$G$17:$AO$21,MATCH(L93,Conversion!$E$17:$E$21,0),MATCH(N93,Conversion!$G$16:$AO$16,0))/INDEX(Conversion!$G$17:$AO$21,MATCH(L93,Conversion!$E$17:$E$21,0),MATCH('Import data'!$G$15,Conversion!$G$16:$AO$16,0)))/IF(L93='Import data'!$G$16,1,IF(L93="kUSD",INDEX(Conversion!$G$27:$AO$31,MATCH(L93,Conversion!$F$27:$F$31,0),MATCH('Import data'!$G$15,Conversion!$G$26:$AO$26,0)),1/INDEX(Conversion!$G$27:$AO$31,MATCH(L93,Conversion!$F$27:$F$31,0),MATCH('Import data'!$G$15,Conversion!$G$26:$AO$26,0)))),J93),"")</f>
        <v>0</v>
      </c>
      <c r="P93" s="387" t="str">
        <f>IF(H93="Mass-based",M93,K93&amp;" / "&amp;'Import data'!$G$16)</f>
        <v>kgCO2e/kg</v>
      </c>
      <c r="Q93" s="182"/>
      <c r="R93" s="182" t="s">
        <v>256</v>
      </c>
      <c r="S93" s="390" t="s">
        <v>257</v>
      </c>
      <c r="T93" s="391"/>
      <c r="U93" s="23"/>
      <c r="V93" s="23"/>
      <c r="W93" s="23"/>
      <c r="X93" s="23"/>
      <c r="Y93" s="23"/>
      <c r="Z93" s="23"/>
    </row>
    <row r="94" ht="15.75" customHeight="1">
      <c r="A94" s="23"/>
      <c r="B94" s="23"/>
      <c r="C94" s="23"/>
      <c r="D94" s="382">
        <v>89.0</v>
      </c>
      <c r="E94" s="396" t="s">
        <v>413</v>
      </c>
      <c r="F94" s="182">
        <v>3.0</v>
      </c>
      <c r="G94" s="182" t="s">
        <v>414</v>
      </c>
      <c r="H94" s="182" t="s">
        <v>237</v>
      </c>
      <c r="I94" s="182" t="s">
        <v>304</v>
      </c>
      <c r="J94" s="397">
        <f>J95+J96</f>
        <v>40.8</v>
      </c>
      <c r="K94" s="386" t="s">
        <v>188</v>
      </c>
      <c r="L94" s="182" t="s">
        <v>265</v>
      </c>
      <c r="M94" s="387" t="str">
        <f t="shared" si="1"/>
        <v>kgCO2e/kg</v>
      </c>
      <c r="N94" s="396" t="s">
        <v>305</v>
      </c>
      <c r="O94" s="389">
        <f t="array" ref="O94">IF(J94&lt;&gt;"",IF(H94="Spend-based",J94*(INDEX(Conversion!$G$17:$AO$21,MATCH(L94,Conversion!$E$17:$E$21,0),MATCH(N94,Conversion!$G$16:$AO$16,0))/INDEX(Conversion!$G$17:$AO$21,MATCH(L94,Conversion!$E$17:$E$21,0),MATCH('Import data'!$G$15,Conversion!$G$16:$AO$16,0)))/IF(L94='Import data'!$G$16,1,IF(L94="kUSD",INDEX(Conversion!$G$27:$AO$31,MATCH(L94,Conversion!$F$27:$F$31,0),MATCH('Import data'!$G$15,Conversion!$G$26:$AO$26,0)),1/INDEX(Conversion!$G$27:$AO$31,MATCH(L94,Conversion!$F$27:$F$31,0),MATCH('Import data'!$G$15,Conversion!$G$26:$AO$26,0)))),J94),"")</f>
        <v>40.8</v>
      </c>
      <c r="P94" s="387" t="str">
        <f>IF(H94="Mass-based",M94,K94&amp;" / "&amp;'Import data'!$G$16)</f>
        <v>kgCO2e/kg</v>
      </c>
      <c r="Q94" s="182"/>
      <c r="R94" s="182" t="s">
        <v>256</v>
      </c>
      <c r="S94" s="390" t="s">
        <v>257</v>
      </c>
      <c r="T94" s="398" t="str">
        <f>"Sum cells "&amp;D95&amp;" and "&amp;D96</f>
        <v>Sum cells 90 and 91</v>
      </c>
      <c r="U94" s="23"/>
      <c r="V94" s="23"/>
      <c r="W94" s="23"/>
      <c r="X94" s="23"/>
      <c r="Y94" s="23"/>
      <c r="Z94" s="23"/>
    </row>
    <row r="95" ht="15.75" customHeight="1">
      <c r="A95" s="23"/>
      <c r="B95" s="23"/>
      <c r="C95" s="23"/>
      <c r="D95" s="382">
        <v>90.0</v>
      </c>
      <c r="E95" s="392" t="s">
        <v>415</v>
      </c>
      <c r="F95" s="182">
        <v>3.0</v>
      </c>
      <c r="G95" s="182" t="s">
        <v>408</v>
      </c>
      <c r="H95" s="182" t="s">
        <v>237</v>
      </c>
      <c r="I95" s="182" t="s">
        <v>102</v>
      </c>
      <c r="J95" s="392">
        <v>40.8</v>
      </c>
      <c r="K95" s="386" t="s">
        <v>188</v>
      </c>
      <c r="L95" s="182" t="s">
        <v>265</v>
      </c>
      <c r="M95" s="387" t="str">
        <f t="shared" si="1"/>
        <v>kgCO2e/kg</v>
      </c>
      <c r="N95" s="392">
        <v>2015.0</v>
      </c>
      <c r="O95" s="389">
        <f t="array" ref="O95">IF(J95&lt;&gt;"",IF(H95="Spend-based",J95*(INDEX(Conversion!$G$17:$AO$21,MATCH(L95,Conversion!$E$17:$E$21,0),MATCH(N95,Conversion!$G$16:$AO$16,0))/INDEX(Conversion!$G$17:$AO$21,MATCH(L95,Conversion!$E$17:$E$21,0),MATCH('Import data'!$G$15,Conversion!$G$16:$AO$16,0)))/IF(L95='Import data'!$G$16,1,IF(L95="kUSD",INDEX(Conversion!$G$27:$AO$31,MATCH(L95,Conversion!$F$27:$F$31,0),MATCH('Import data'!$G$15,Conversion!$G$26:$AO$26,0)),1/INDEX(Conversion!$G$27:$AO$31,MATCH(L95,Conversion!$F$27:$F$31,0),MATCH('Import data'!$G$15,Conversion!$G$26:$AO$26,0)))),J95),"")</f>
        <v>40.8</v>
      </c>
      <c r="P95" s="387" t="str">
        <f>IF(H95="Mass-based",M95,K95&amp;" / "&amp;'Import data'!$G$16)</f>
        <v>kgCO2e/kg</v>
      </c>
      <c r="Q95" s="182"/>
      <c r="R95" s="182" t="s">
        <v>262</v>
      </c>
      <c r="S95" s="390" t="s">
        <v>257</v>
      </c>
      <c r="T95" s="391"/>
      <c r="U95" s="23"/>
      <c r="V95" s="23"/>
      <c r="W95" s="23"/>
      <c r="X95" s="23"/>
      <c r="Y95" s="23"/>
      <c r="Z95" s="23"/>
    </row>
    <row r="96" ht="15.75" customHeight="1">
      <c r="A96" s="23"/>
      <c r="B96" s="23"/>
      <c r="C96" s="23"/>
      <c r="D96" s="382">
        <v>91.0</v>
      </c>
      <c r="E96" s="392" t="s">
        <v>413</v>
      </c>
      <c r="F96" s="182">
        <v>3.0</v>
      </c>
      <c r="G96" s="182" t="s">
        <v>416</v>
      </c>
      <c r="H96" s="182" t="s">
        <v>237</v>
      </c>
      <c r="I96" s="182" t="s">
        <v>102</v>
      </c>
      <c r="J96" s="407">
        <v>0.0</v>
      </c>
      <c r="K96" s="386" t="s">
        <v>188</v>
      </c>
      <c r="L96" s="182" t="s">
        <v>265</v>
      </c>
      <c r="M96" s="387" t="str">
        <f t="shared" si="1"/>
        <v>kgCO2e/kg</v>
      </c>
      <c r="N96" s="392">
        <v>2015.0</v>
      </c>
      <c r="O96" s="389">
        <f t="array" ref="O96">IF(J96&lt;&gt;"",IF(H96="Spend-based",J96*(INDEX(Conversion!$G$17:$AO$21,MATCH(L96,Conversion!$E$17:$E$21,0),MATCH(N96,Conversion!$G$16:$AO$16,0))/INDEX(Conversion!$G$17:$AO$21,MATCH(L96,Conversion!$E$17:$E$21,0),MATCH('Import data'!$G$15,Conversion!$G$16:$AO$16,0)))/IF(L96='Import data'!$G$16,1,IF(L96="kUSD",INDEX(Conversion!$G$27:$AO$31,MATCH(L96,Conversion!$F$27:$F$31,0),MATCH('Import data'!$G$15,Conversion!$G$26:$AO$26,0)),1/INDEX(Conversion!$G$27:$AO$31,MATCH(L96,Conversion!$F$27:$F$31,0),MATCH('Import data'!$G$15,Conversion!$G$26:$AO$26,0)))),J96),"")</f>
        <v>0</v>
      </c>
      <c r="P96" s="387" t="str">
        <f>IF(H96="Mass-based",M96,K96&amp;" / "&amp;'Import data'!$G$16)</f>
        <v>kgCO2e/kg</v>
      </c>
      <c r="Q96" s="182"/>
      <c r="R96" s="182" t="s">
        <v>256</v>
      </c>
      <c r="S96" s="390" t="s">
        <v>257</v>
      </c>
      <c r="T96" s="391"/>
      <c r="U96" s="23"/>
      <c r="V96" s="23"/>
      <c r="W96" s="23"/>
      <c r="X96" s="23"/>
      <c r="Y96" s="23"/>
      <c r="Z96" s="23"/>
    </row>
    <row r="97" ht="15.75" customHeight="1">
      <c r="A97" s="23"/>
      <c r="B97" s="23"/>
      <c r="C97" s="23"/>
      <c r="D97" s="382">
        <v>92.0</v>
      </c>
      <c r="E97" s="396" t="s">
        <v>417</v>
      </c>
      <c r="F97" s="182">
        <v>3.0</v>
      </c>
      <c r="G97" s="182" t="s">
        <v>418</v>
      </c>
      <c r="H97" s="384" t="s">
        <v>237</v>
      </c>
      <c r="I97" s="182" t="s">
        <v>304</v>
      </c>
      <c r="J97" s="402">
        <f>J90*1.5</f>
        <v>61.2</v>
      </c>
      <c r="K97" s="386" t="s">
        <v>188</v>
      </c>
      <c r="L97" s="182" t="s">
        <v>265</v>
      </c>
      <c r="M97" s="387" t="str">
        <f t="shared" si="1"/>
        <v>kgCO2e/kg</v>
      </c>
      <c r="N97" s="396" t="s">
        <v>305</v>
      </c>
      <c r="O97" s="389">
        <f t="array" ref="O97">IF(J97&lt;&gt;"",IF(H97="Spend-based",J97*(INDEX(Conversion!$G$17:$AO$21,MATCH(L97,Conversion!$E$17:$E$21,0),MATCH(N97,Conversion!$G$16:$AO$16,0))/INDEX(Conversion!$G$17:$AO$21,MATCH(L97,Conversion!$E$17:$E$21,0),MATCH('Import data'!$G$15,Conversion!$G$16:$AO$16,0)))/IF(L97='Import data'!$G$16,1,IF(L97="kUSD",INDEX(Conversion!$G$27:$AO$31,MATCH(L97,Conversion!$F$27:$F$31,0),MATCH('Import data'!$G$15,Conversion!$G$26:$AO$26,0)),1/INDEX(Conversion!$G$27:$AO$31,MATCH(L97,Conversion!$F$27:$F$31,0),MATCH('Import data'!$G$15,Conversion!$G$26:$AO$26,0)))),J97),"")</f>
        <v>61.2</v>
      </c>
      <c r="P97" s="387" t="str">
        <f>IF(H97="Mass-based",M97,K97&amp;" / "&amp;'Import data'!$G$16)</f>
        <v>kgCO2e/kg</v>
      </c>
      <c r="Q97" s="182"/>
      <c r="R97" s="182" t="s">
        <v>256</v>
      </c>
      <c r="S97" s="390" t="s">
        <v>257</v>
      </c>
      <c r="T97" s="391" t="s">
        <v>326</v>
      </c>
      <c r="U97" s="23"/>
      <c r="V97" s="23"/>
      <c r="W97" s="23"/>
      <c r="X97" s="23"/>
      <c r="Y97" s="23"/>
      <c r="Z97" s="23"/>
    </row>
    <row r="98" ht="15.75" customHeight="1">
      <c r="A98" s="23"/>
      <c r="B98" s="23"/>
      <c r="C98" s="23"/>
      <c r="D98" s="382">
        <v>93.0</v>
      </c>
      <c r="E98" s="396" t="s">
        <v>417</v>
      </c>
      <c r="F98" s="182">
        <v>3.0</v>
      </c>
      <c r="G98" s="182" t="s">
        <v>418</v>
      </c>
      <c r="H98" s="182" t="s">
        <v>237</v>
      </c>
      <c r="I98" s="182" t="s">
        <v>304</v>
      </c>
      <c r="J98" s="396" t="s">
        <v>305</v>
      </c>
      <c r="K98" s="386" t="s">
        <v>188</v>
      </c>
      <c r="L98" s="182" t="s">
        <v>265</v>
      </c>
      <c r="M98" s="387" t="str">
        <f t="shared" si="1"/>
        <v>kgCO2e/kg</v>
      </c>
      <c r="N98" s="396"/>
      <c r="O98" s="389" t="str">
        <f t="array" ref="O98">IF(J98&lt;&gt;"",IF(H98="Spend-based",J98*(INDEX(Conversion!$G$17:$AO$21,MATCH(L98,Conversion!$E$17:$E$21,0),MATCH(N98,Conversion!$G$16:$AO$16,0))/INDEX(Conversion!$G$17:$AO$21,MATCH(L98,Conversion!$E$17:$E$21,0),MATCH('Import data'!$G$15,Conversion!$G$16:$AO$16,0)))/IF(L98='Import data'!$G$16,1,IF(L98="kUSD",INDEX(Conversion!$G$27:$AO$31,MATCH(L98,Conversion!$F$27:$F$31,0),MATCH('Import data'!$G$15,Conversion!$G$26:$AO$26,0)),1/INDEX(Conversion!$G$27:$AO$31,MATCH(L98,Conversion!$F$27:$F$31,0),MATCH('Import data'!$G$15,Conversion!$G$26:$AO$26,0)))),J98),"")</f>
        <v>N/A</v>
      </c>
      <c r="P98" s="387" t="str">
        <f>IF(H98="Mass-based",M98,K98&amp;" / "&amp;'Import data'!$G$16)</f>
        <v>kgCO2e/kg</v>
      </c>
      <c r="Q98" s="182"/>
      <c r="R98" s="182" t="s">
        <v>256</v>
      </c>
      <c r="S98" s="390" t="s">
        <v>257</v>
      </c>
      <c r="T98" s="23"/>
      <c r="U98" s="23"/>
      <c r="V98" s="23"/>
      <c r="W98" s="23"/>
      <c r="X98" s="23"/>
      <c r="Y98" s="23"/>
      <c r="Z98" s="23"/>
    </row>
    <row r="99" ht="15.75" customHeight="1">
      <c r="A99" s="23"/>
      <c r="B99" s="23"/>
      <c r="C99" s="23"/>
      <c r="D99" s="382">
        <v>94.0</v>
      </c>
      <c r="E99" s="392" t="s">
        <v>419</v>
      </c>
      <c r="F99" s="182">
        <v>3.0</v>
      </c>
      <c r="G99" s="182" t="s">
        <v>420</v>
      </c>
      <c r="H99" s="182" t="s">
        <v>237</v>
      </c>
      <c r="I99" s="182" t="s">
        <v>102</v>
      </c>
      <c r="J99" s="392">
        <v>18.4</v>
      </c>
      <c r="K99" s="386" t="s">
        <v>188</v>
      </c>
      <c r="L99" s="182" t="s">
        <v>265</v>
      </c>
      <c r="M99" s="387" t="str">
        <f t="shared" si="1"/>
        <v>kgCO2e/kg</v>
      </c>
      <c r="N99" s="392">
        <v>2015.0</v>
      </c>
      <c r="O99" s="389">
        <f t="array" ref="O99">IF(J99&lt;&gt;"",IF(H99="Spend-based",J99*(INDEX(Conversion!$G$17:$AO$21,MATCH(L99,Conversion!$E$17:$E$21,0),MATCH(N99,Conversion!$G$16:$AO$16,0))/INDEX(Conversion!$G$17:$AO$21,MATCH(L99,Conversion!$E$17:$E$21,0),MATCH('Import data'!$G$15,Conversion!$G$16:$AO$16,0)))/IF(L99='Import data'!$G$16,1,IF(L99="kUSD",INDEX(Conversion!$G$27:$AO$31,MATCH(L99,Conversion!$F$27:$F$31,0),MATCH('Import data'!$G$15,Conversion!$G$26:$AO$26,0)),1/INDEX(Conversion!$G$27:$AO$31,MATCH(L99,Conversion!$F$27:$F$31,0),MATCH('Import data'!$G$15,Conversion!$G$26:$AO$26,0)))),J99),"")</f>
        <v>18.4</v>
      </c>
      <c r="P99" s="387" t="str">
        <f>IF(H99="Mass-based",M99,K99&amp;" / "&amp;'Import data'!$G$16)</f>
        <v>kgCO2e/kg</v>
      </c>
      <c r="Q99" s="182"/>
      <c r="R99" s="182" t="s">
        <v>262</v>
      </c>
      <c r="S99" s="390" t="s">
        <v>257</v>
      </c>
      <c r="T99" s="391" t="s">
        <v>421</v>
      </c>
      <c r="U99" s="23"/>
      <c r="V99" s="23"/>
      <c r="W99" s="23"/>
      <c r="X99" s="23"/>
      <c r="Y99" s="23"/>
      <c r="Z99" s="23"/>
    </row>
    <row r="100" ht="15.75" customHeight="1">
      <c r="A100" s="23"/>
      <c r="B100" s="23"/>
      <c r="C100" s="23"/>
      <c r="D100" s="382">
        <v>95.0</v>
      </c>
      <c r="E100" s="396" t="s">
        <v>422</v>
      </c>
      <c r="F100" s="182">
        <v>3.0</v>
      </c>
      <c r="G100" s="182" t="s">
        <v>423</v>
      </c>
      <c r="H100" s="182" t="s">
        <v>237</v>
      </c>
      <c r="I100" s="182" t="s">
        <v>304</v>
      </c>
      <c r="J100" s="397">
        <f>J101+J102</f>
        <v>18.4</v>
      </c>
      <c r="K100" s="386" t="s">
        <v>188</v>
      </c>
      <c r="L100" s="182" t="s">
        <v>265</v>
      </c>
      <c r="M100" s="387" t="str">
        <f t="shared" si="1"/>
        <v>kgCO2e/kg</v>
      </c>
      <c r="N100" s="396" t="s">
        <v>305</v>
      </c>
      <c r="O100" s="389">
        <f t="array" ref="O100">IF(J100&lt;&gt;"",IF(H100="Spend-based",J100*(INDEX(Conversion!$G$17:$AO$21,MATCH(L100,Conversion!$E$17:$E$21,0),MATCH(N100,Conversion!$G$16:$AO$16,0))/INDEX(Conversion!$G$17:$AO$21,MATCH(L100,Conversion!$E$17:$E$21,0),MATCH('Import data'!$G$15,Conversion!$G$16:$AO$16,0)))/IF(L100='Import data'!$G$16,1,IF(L100="kUSD",INDEX(Conversion!$G$27:$AO$31,MATCH(L100,Conversion!$F$27:$F$31,0),MATCH('Import data'!$G$15,Conversion!$G$26:$AO$26,0)),1/INDEX(Conversion!$G$27:$AO$31,MATCH(L100,Conversion!$F$27:$F$31,0),MATCH('Import data'!$G$15,Conversion!$G$26:$AO$26,0)))),J100),"")</f>
        <v>18.4</v>
      </c>
      <c r="P100" s="387" t="str">
        <f>IF(H100="Mass-based",M100,K100&amp;" / "&amp;'Import data'!$G$16)</f>
        <v>kgCO2e/kg</v>
      </c>
      <c r="Q100" s="182"/>
      <c r="R100" s="182" t="s">
        <v>256</v>
      </c>
      <c r="S100" s="390" t="s">
        <v>257</v>
      </c>
      <c r="T100" s="398" t="str">
        <f>"Sum cells "&amp;D101&amp;" and "&amp;D102</f>
        <v>Sum cells 96 and 97</v>
      </c>
      <c r="U100" s="23"/>
      <c r="V100" s="23"/>
      <c r="W100" s="23"/>
      <c r="X100" s="23"/>
      <c r="Y100" s="23"/>
      <c r="Z100" s="23"/>
    </row>
    <row r="101" ht="15.75" customHeight="1">
      <c r="A101" s="23"/>
      <c r="B101" s="23"/>
      <c r="C101" s="23"/>
      <c r="D101" s="382">
        <v>96.0</v>
      </c>
      <c r="E101" s="392" t="s">
        <v>424</v>
      </c>
      <c r="F101" s="182">
        <v>3.0</v>
      </c>
      <c r="G101" s="182" t="s">
        <v>420</v>
      </c>
      <c r="H101" s="182" t="s">
        <v>237</v>
      </c>
      <c r="I101" s="182" t="s">
        <v>102</v>
      </c>
      <c r="J101" s="392">
        <v>18.4</v>
      </c>
      <c r="K101" s="386" t="s">
        <v>188</v>
      </c>
      <c r="L101" s="182" t="s">
        <v>265</v>
      </c>
      <c r="M101" s="387" t="str">
        <f t="shared" si="1"/>
        <v>kgCO2e/kg</v>
      </c>
      <c r="N101" s="392">
        <v>2015.0</v>
      </c>
      <c r="O101" s="389">
        <f t="array" ref="O101">IF(J101&lt;&gt;"",IF(H101="Spend-based",J101*(INDEX(Conversion!$G$17:$AO$21,MATCH(L101,Conversion!$E$17:$E$21,0),MATCH(N101,Conversion!$G$16:$AO$16,0))/INDEX(Conversion!$G$17:$AO$21,MATCH(L101,Conversion!$E$17:$E$21,0),MATCH('Import data'!$G$15,Conversion!$G$16:$AO$16,0)))/IF(L101='Import data'!$G$16,1,IF(L101="kUSD",INDEX(Conversion!$G$27:$AO$31,MATCH(L101,Conversion!$F$27:$F$31,0),MATCH('Import data'!$G$15,Conversion!$G$26:$AO$26,0)),1/INDEX(Conversion!$G$27:$AO$31,MATCH(L101,Conversion!$F$27:$F$31,0),MATCH('Import data'!$G$15,Conversion!$G$26:$AO$26,0)))),J101),"")</f>
        <v>18.4</v>
      </c>
      <c r="P101" s="387" t="str">
        <f>IF(H101="Mass-based",M101,K101&amp;" / "&amp;'Import data'!$G$16)</f>
        <v>kgCO2e/kg</v>
      </c>
      <c r="Q101" s="182"/>
      <c r="R101" s="182" t="s">
        <v>262</v>
      </c>
      <c r="S101" s="390" t="s">
        <v>257</v>
      </c>
      <c r="T101" s="391"/>
      <c r="U101" s="23"/>
      <c r="V101" s="23"/>
      <c r="W101" s="23"/>
      <c r="X101" s="23"/>
      <c r="Y101" s="23"/>
      <c r="Z101" s="23"/>
    </row>
    <row r="102" ht="15.75" customHeight="1">
      <c r="A102" s="23"/>
      <c r="B102" s="23"/>
      <c r="C102" s="23"/>
      <c r="D102" s="382">
        <v>97.0</v>
      </c>
      <c r="E102" s="392" t="s">
        <v>422</v>
      </c>
      <c r="F102" s="182">
        <v>3.0</v>
      </c>
      <c r="G102" s="182" t="s">
        <v>412</v>
      </c>
      <c r="H102" s="182" t="s">
        <v>237</v>
      </c>
      <c r="I102" s="182" t="s">
        <v>102</v>
      </c>
      <c r="J102" s="407">
        <v>0.0</v>
      </c>
      <c r="K102" s="386" t="s">
        <v>188</v>
      </c>
      <c r="L102" s="182" t="s">
        <v>265</v>
      </c>
      <c r="M102" s="387" t="str">
        <f t="shared" si="1"/>
        <v>kgCO2e/kg</v>
      </c>
      <c r="N102" s="392">
        <v>2015.0</v>
      </c>
      <c r="O102" s="389">
        <f t="array" ref="O102">IF(J102&lt;&gt;"",IF(H102="Spend-based",J102*(INDEX(Conversion!$G$17:$AO$21,MATCH(L102,Conversion!$E$17:$E$21,0),MATCH(N102,Conversion!$G$16:$AO$16,0))/INDEX(Conversion!$G$17:$AO$21,MATCH(L102,Conversion!$E$17:$E$21,0),MATCH('Import data'!$G$15,Conversion!$G$16:$AO$16,0)))/IF(L102='Import data'!$G$16,1,IF(L102="kUSD",INDEX(Conversion!$G$27:$AO$31,MATCH(L102,Conversion!$F$27:$F$31,0),MATCH('Import data'!$G$15,Conversion!$G$26:$AO$26,0)),1/INDEX(Conversion!$G$27:$AO$31,MATCH(L102,Conversion!$F$27:$F$31,0),MATCH('Import data'!$G$15,Conversion!$G$26:$AO$26,0)))),J102),"")</f>
        <v>0</v>
      </c>
      <c r="P102" s="387" t="str">
        <f>IF(H102="Mass-based",M102,K102&amp;" / "&amp;'Import data'!$G$16)</f>
        <v>kgCO2e/kg</v>
      </c>
      <c r="Q102" s="182"/>
      <c r="R102" s="182" t="s">
        <v>256</v>
      </c>
      <c r="S102" s="390" t="s">
        <v>257</v>
      </c>
      <c r="T102" s="391"/>
      <c r="U102" s="99"/>
      <c r="V102" s="23"/>
      <c r="W102" s="99"/>
      <c r="X102" s="99"/>
      <c r="Y102" s="99"/>
      <c r="Z102" s="99"/>
    </row>
    <row r="103" ht="15.75" customHeight="1">
      <c r="A103" s="23"/>
      <c r="B103" s="23"/>
      <c r="C103" s="23"/>
      <c r="D103" s="382">
        <v>98.0</v>
      </c>
      <c r="E103" s="396" t="s">
        <v>425</v>
      </c>
      <c r="F103" s="182">
        <v>3.0</v>
      </c>
      <c r="G103" s="182" t="s">
        <v>426</v>
      </c>
      <c r="H103" s="182" t="s">
        <v>237</v>
      </c>
      <c r="I103" s="182" t="s">
        <v>304</v>
      </c>
      <c r="J103" s="397">
        <f>J104+J105</f>
        <v>18.4</v>
      </c>
      <c r="K103" s="386" t="s">
        <v>188</v>
      </c>
      <c r="L103" s="182" t="s">
        <v>265</v>
      </c>
      <c r="M103" s="387" t="str">
        <f t="shared" si="1"/>
        <v>kgCO2e/kg</v>
      </c>
      <c r="N103" s="396" t="s">
        <v>305</v>
      </c>
      <c r="O103" s="389">
        <f t="array" ref="O103">IF(J103&lt;&gt;"",IF(H103="Spend-based",J103*(INDEX(Conversion!$G$17:$AO$21,MATCH(L103,Conversion!$E$17:$E$21,0),MATCH(N103,Conversion!$G$16:$AO$16,0))/INDEX(Conversion!$G$17:$AO$21,MATCH(L103,Conversion!$E$17:$E$21,0),MATCH('Import data'!$G$15,Conversion!$G$16:$AO$16,0)))/IF(L103='Import data'!$G$16,1,IF(L103="kUSD",INDEX(Conversion!$G$27:$AO$31,MATCH(L103,Conversion!$F$27:$F$31,0),MATCH('Import data'!$G$15,Conversion!$G$26:$AO$26,0)),1/INDEX(Conversion!$G$27:$AO$31,MATCH(L103,Conversion!$F$27:$F$31,0),MATCH('Import data'!$G$15,Conversion!$G$26:$AO$26,0)))),J103),"")</f>
        <v>18.4</v>
      </c>
      <c r="P103" s="387" t="str">
        <f>IF(H103="Mass-based",M103,K103&amp;" / "&amp;'Import data'!$G$16)</f>
        <v>kgCO2e/kg</v>
      </c>
      <c r="Q103" s="182"/>
      <c r="R103" s="182" t="s">
        <v>256</v>
      </c>
      <c r="S103" s="390" t="s">
        <v>257</v>
      </c>
      <c r="T103" s="398" t="str">
        <f>"Sum cells "&amp;D104&amp;" and "&amp;D105</f>
        <v>Sum cells 99 and 100</v>
      </c>
      <c r="U103" s="99"/>
      <c r="V103" s="23"/>
      <c r="W103" s="99"/>
      <c r="X103" s="99"/>
      <c r="Y103" s="99"/>
      <c r="Z103" s="99"/>
    </row>
    <row r="104" ht="15.75" customHeight="1">
      <c r="A104" s="23"/>
      <c r="B104" s="23"/>
      <c r="C104" s="23"/>
      <c r="D104" s="382">
        <v>99.0</v>
      </c>
      <c r="E104" s="392" t="s">
        <v>427</v>
      </c>
      <c r="F104" s="182">
        <v>3.0</v>
      </c>
      <c r="G104" s="182" t="s">
        <v>420</v>
      </c>
      <c r="H104" s="182" t="s">
        <v>237</v>
      </c>
      <c r="I104" s="182" t="s">
        <v>102</v>
      </c>
      <c r="J104" s="392">
        <v>18.4</v>
      </c>
      <c r="K104" s="386" t="s">
        <v>188</v>
      </c>
      <c r="L104" s="182" t="s">
        <v>265</v>
      </c>
      <c r="M104" s="387" t="str">
        <f t="shared" si="1"/>
        <v>kgCO2e/kg</v>
      </c>
      <c r="N104" s="392">
        <v>2015.0</v>
      </c>
      <c r="O104" s="389">
        <f t="array" ref="O104">IF(J104&lt;&gt;"",IF(H104="Spend-based",J104*(INDEX(Conversion!$G$17:$AO$21,MATCH(L104,Conversion!$E$17:$E$21,0),MATCH(N104,Conversion!$G$16:$AO$16,0))/INDEX(Conversion!$G$17:$AO$21,MATCH(L104,Conversion!$E$17:$E$21,0),MATCH('Import data'!$G$15,Conversion!$G$16:$AO$16,0)))/IF(L104='Import data'!$G$16,1,IF(L104="kUSD",INDEX(Conversion!$G$27:$AO$31,MATCH(L104,Conversion!$F$27:$F$31,0),MATCH('Import data'!$G$15,Conversion!$G$26:$AO$26,0)),1/INDEX(Conversion!$G$27:$AO$31,MATCH(L104,Conversion!$F$27:$F$31,0),MATCH('Import data'!$G$15,Conversion!$G$26:$AO$26,0)))),J104),"")</f>
        <v>18.4</v>
      </c>
      <c r="P104" s="387" t="str">
        <f>IF(H104="Mass-based",M104,K104&amp;" / "&amp;'Import data'!$G$16)</f>
        <v>kgCO2e/kg</v>
      </c>
      <c r="Q104" s="182"/>
      <c r="R104" s="182" t="s">
        <v>262</v>
      </c>
      <c r="S104" s="390" t="s">
        <v>257</v>
      </c>
      <c r="T104" s="391"/>
      <c r="U104" s="99"/>
      <c r="V104" s="23"/>
      <c r="W104" s="99"/>
      <c r="X104" s="99"/>
      <c r="Y104" s="99"/>
      <c r="Z104" s="99"/>
    </row>
    <row r="105" ht="15.75" customHeight="1">
      <c r="A105" s="23"/>
      <c r="B105" s="23"/>
      <c r="C105" s="23"/>
      <c r="D105" s="382">
        <v>100.0</v>
      </c>
      <c r="E105" s="392" t="s">
        <v>425</v>
      </c>
      <c r="F105" s="182">
        <v>3.0</v>
      </c>
      <c r="G105" s="182" t="s">
        <v>416</v>
      </c>
      <c r="H105" s="182" t="s">
        <v>237</v>
      </c>
      <c r="I105" s="182" t="s">
        <v>102</v>
      </c>
      <c r="J105" s="407">
        <v>0.0</v>
      </c>
      <c r="K105" s="386" t="s">
        <v>188</v>
      </c>
      <c r="L105" s="182" t="s">
        <v>265</v>
      </c>
      <c r="M105" s="387" t="str">
        <f t="shared" si="1"/>
        <v>kgCO2e/kg</v>
      </c>
      <c r="N105" s="392">
        <v>2015.0</v>
      </c>
      <c r="O105" s="389">
        <f t="array" ref="O105">IF(J105&lt;&gt;"",IF(H105="Spend-based",J105*(INDEX(Conversion!$G$17:$AO$21,MATCH(L105,Conversion!$E$17:$E$21,0),MATCH(N105,Conversion!$G$16:$AO$16,0))/INDEX(Conversion!$G$17:$AO$21,MATCH(L105,Conversion!$E$17:$E$21,0),MATCH('Import data'!$G$15,Conversion!$G$16:$AO$16,0)))/IF(L105='Import data'!$G$16,1,IF(L105="kUSD",INDEX(Conversion!$G$27:$AO$31,MATCH(L105,Conversion!$F$27:$F$31,0),MATCH('Import data'!$G$15,Conversion!$G$26:$AO$26,0)),1/INDEX(Conversion!$G$27:$AO$31,MATCH(L105,Conversion!$F$27:$F$31,0),MATCH('Import data'!$G$15,Conversion!$G$26:$AO$26,0)))),J105),"")</f>
        <v>0</v>
      </c>
      <c r="P105" s="387" t="str">
        <f>IF(H105="Mass-based",M105,K105&amp;" / "&amp;'Import data'!$G$16)</f>
        <v>kgCO2e/kg</v>
      </c>
      <c r="Q105" s="182"/>
      <c r="R105" s="182" t="s">
        <v>256</v>
      </c>
      <c r="S105" s="390" t="s">
        <v>257</v>
      </c>
      <c r="T105" s="391"/>
      <c r="U105" s="23"/>
      <c r="V105" s="23"/>
      <c r="W105" s="23"/>
      <c r="X105" s="23"/>
      <c r="Y105" s="23"/>
      <c r="Z105" s="23"/>
    </row>
    <row r="106" ht="15.75" customHeight="1">
      <c r="A106" s="23"/>
      <c r="B106" s="23"/>
      <c r="C106" s="23"/>
      <c r="D106" s="382">
        <v>101.0</v>
      </c>
      <c r="E106" s="396" t="s">
        <v>428</v>
      </c>
      <c r="F106" s="182">
        <v>3.0</v>
      </c>
      <c r="G106" s="182" t="s">
        <v>429</v>
      </c>
      <c r="H106" s="384" t="s">
        <v>237</v>
      </c>
      <c r="I106" s="182" t="s">
        <v>304</v>
      </c>
      <c r="J106" s="402">
        <f>J99*1.5</f>
        <v>27.6</v>
      </c>
      <c r="K106" s="386" t="s">
        <v>188</v>
      </c>
      <c r="L106" s="182" t="s">
        <v>265</v>
      </c>
      <c r="M106" s="387" t="str">
        <f t="shared" si="1"/>
        <v>kgCO2e/kg</v>
      </c>
      <c r="N106" s="396" t="s">
        <v>305</v>
      </c>
      <c r="O106" s="389">
        <f t="array" ref="O106">IF(J106&lt;&gt;"",IF(H106="Spend-based",J106*(INDEX(Conversion!$G$17:$AO$21,MATCH(L106,Conversion!$E$17:$E$21,0),MATCH(N106,Conversion!$G$16:$AO$16,0))/INDEX(Conversion!$G$17:$AO$21,MATCH(L106,Conversion!$E$17:$E$21,0),MATCH('Import data'!$G$15,Conversion!$G$16:$AO$16,0)))/IF(L106='Import data'!$G$16,1,IF(L106="kUSD",INDEX(Conversion!$G$27:$AO$31,MATCH(L106,Conversion!$F$27:$F$31,0),MATCH('Import data'!$G$15,Conversion!$G$26:$AO$26,0)),1/INDEX(Conversion!$G$27:$AO$31,MATCH(L106,Conversion!$F$27:$F$31,0),MATCH('Import data'!$G$15,Conversion!$G$26:$AO$26,0)))),J106),"")</f>
        <v>27.6</v>
      </c>
      <c r="P106" s="387" t="str">
        <f>IF(H106="Mass-based",M106,K106&amp;" / "&amp;'Import data'!$G$16)</f>
        <v>kgCO2e/kg</v>
      </c>
      <c r="Q106" s="182"/>
      <c r="R106" s="182" t="s">
        <v>256</v>
      </c>
      <c r="S106" s="390" t="s">
        <v>257</v>
      </c>
      <c r="T106" s="391" t="s">
        <v>326</v>
      </c>
      <c r="U106" s="23"/>
      <c r="V106" s="23"/>
      <c r="W106" s="23"/>
      <c r="X106" s="23"/>
      <c r="Y106" s="23"/>
      <c r="Z106" s="23"/>
    </row>
    <row r="107" ht="15.75" customHeight="1">
      <c r="A107" s="23"/>
      <c r="B107" s="23"/>
      <c r="C107" s="23"/>
      <c r="D107" s="382">
        <v>102.0</v>
      </c>
      <c r="E107" s="388" t="s">
        <v>430</v>
      </c>
      <c r="F107" s="182">
        <v>3.0</v>
      </c>
      <c r="G107" s="384" t="s">
        <v>431</v>
      </c>
      <c r="H107" s="384" t="s">
        <v>238</v>
      </c>
      <c r="I107" s="384" t="s">
        <v>105</v>
      </c>
      <c r="J107" s="385">
        <v>500.0</v>
      </c>
      <c r="K107" s="386" t="s">
        <v>188</v>
      </c>
      <c r="L107" s="182" t="s">
        <v>282</v>
      </c>
      <c r="M107" s="387" t="str">
        <f t="shared" si="1"/>
        <v>kgCO2e/kUSD</v>
      </c>
      <c r="N107" s="388">
        <v>2024.0</v>
      </c>
      <c r="O107" s="389">
        <f t="array" ref="O107">IF(J107&lt;&gt;"",IF(H107="Spend-based",J107*(INDEX(Conversion!$G$17:$AO$21,MATCH(L107,Conversion!$E$17:$E$21,0),MATCH(N107,Conversion!$G$16:$AO$16,0))/INDEX(Conversion!$G$17:$AO$21,MATCH(L107,Conversion!$E$17:$E$21,0),MATCH('Import data'!$G$15,Conversion!$G$16:$AO$16,0)))/IF(L107='Import data'!$G$16,1,IF(L107="kUSD",INDEX(Conversion!$G$27:$AO$31,MATCH(L107,Conversion!$F$27:$F$31,0),MATCH('Import data'!$G$15,Conversion!$G$26:$AO$26,0)),1/INDEX(Conversion!$G$27:$AO$31,MATCH(L107,Conversion!$F$27:$F$31,0),MATCH('Import data'!$G$15,Conversion!$G$26:$AO$26,0)))),J107),"")</f>
        <v>500</v>
      </c>
      <c r="P107" s="387" t="str">
        <f>IF(H107="Mass-based",M107,K107&amp;" / "&amp;'Import data'!$G$16)</f>
        <v>kgCO2e / k€</v>
      </c>
      <c r="Q107" s="182" t="s">
        <v>283</v>
      </c>
      <c r="R107" s="182" t="s">
        <v>279</v>
      </c>
      <c r="S107" s="390" t="s">
        <v>257</v>
      </c>
      <c r="T107" s="391"/>
      <c r="U107" s="23"/>
      <c r="V107" s="23"/>
      <c r="W107" s="23"/>
      <c r="X107" s="23"/>
      <c r="Y107" s="23"/>
      <c r="Z107" s="23"/>
    </row>
    <row r="108" ht="15.75" customHeight="1">
      <c r="A108" s="23"/>
      <c r="B108" s="23"/>
      <c r="C108" s="23"/>
      <c r="D108" s="382">
        <v>103.0</v>
      </c>
      <c r="E108" s="393" t="s">
        <v>432</v>
      </c>
      <c r="F108" s="182">
        <v>1.0</v>
      </c>
      <c r="G108" s="182" t="s">
        <v>433</v>
      </c>
      <c r="H108" s="182" t="s">
        <v>238</v>
      </c>
      <c r="I108" s="182" t="s">
        <v>102</v>
      </c>
      <c r="J108" s="393">
        <v>603.0</v>
      </c>
      <c r="K108" s="386" t="s">
        <v>188</v>
      </c>
      <c r="L108" s="182" t="s">
        <v>153</v>
      </c>
      <c r="M108" s="387" t="str">
        <f t="shared" si="1"/>
        <v>kgCO2e/k€</v>
      </c>
      <c r="N108" s="393">
        <v>2024.0</v>
      </c>
      <c r="O108" s="389">
        <f t="array" ref="O108">IF(J108&lt;&gt;"",IF(H108="Spend-based",J108*(INDEX(Conversion!$G$17:$AO$21,MATCH(L108,Conversion!$E$17:$E$21,0),MATCH(N108,Conversion!$G$16:$AO$16,0))/INDEX(Conversion!$G$17:$AO$21,MATCH(L108,Conversion!$E$17:$E$21,0),MATCH('Import data'!$G$15,Conversion!$G$16:$AO$16,0)))/IF(L108='Import data'!$G$16,1,IF(L108="kUSD",INDEX(Conversion!$G$27:$AO$31,MATCH(L108,Conversion!$F$27:$F$31,0),MATCH('Import data'!$G$15,Conversion!$G$26:$AO$26,0)),1/INDEX(Conversion!$G$27:$AO$31,MATCH(L108,Conversion!$F$27:$F$31,0),MATCH('Import data'!$G$15,Conversion!$G$26:$AO$26,0)))),J108),"")</f>
        <v>603</v>
      </c>
      <c r="P108" s="387" t="str">
        <f>IF(H108="Mass-based",M108,K108&amp;" / "&amp;'Import data'!$G$16)</f>
        <v>kgCO2e / k€</v>
      </c>
      <c r="Q108" s="182" t="s">
        <v>261</v>
      </c>
      <c r="R108" s="182" t="s">
        <v>262</v>
      </c>
      <c r="S108" s="390" t="s">
        <v>257</v>
      </c>
      <c r="T108" s="391"/>
      <c r="U108" s="23"/>
      <c r="V108" s="23"/>
      <c r="W108" s="23"/>
      <c r="X108" s="23"/>
      <c r="Y108" s="23"/>
      <c r="Z108" s="23"/>
    </row>
    <row r="109" ht="15.75" customHeight="1">
      <c r="A109" s="23"/>
      <c r="B109" s="23"/>
      <c r="C109" s="23"/>
      <c r="D109" s="382">
        <v>104.0</v>
      </c>
      <c r="E109" s="393" t="s">
        <v>434</v>
      </c>
      <c r="F109" s="182">
        <v>1.0</v>
      </c>
      <c r="G109" s="182" t="s">
        <v>435</v>
      </c>
      <c r="H109" s="182" t="s">
        <v>238</v>
      </c>
      <c r="I109" s="182" t="s">
        <v>108</v>
      </c>
      <c r="J109" s="393">
        <v>561.4</v>
      </c>
      <c r="K109" s="386" t="s">
        <v>188</v>
      </c>
      <c r="L109" s="182" t="s">
        <v>153</v>
      </c>
      <c r="M109" s="387" t="str">
        <f t="shared" si="1"/>
        <v>kgCO2e/k€</v>
      </c>
      <c r="N109" s="393">
        <v>2021.0</v>
      </c>
      <c r="O109" s="389">
        <f t="array" ref="O109">IF(J109&lt;&gt;"",IF(H109="Spend-based",J109*(INDEX(Conversion!$G$17:$AO$21,MATCH(L109,Conversion!$E$17:$E$21,0),MATCH(N109,Conversion!$G$16:$AO$16,0))/INDEX(Conversion!$G$17:$AO$21,MATCH(L109,Conversion!$E$17:$E$21,0),MATCH('Import data'!$G$15,Conversion!$G$16:$AO$16,0)))/IF(L109='Import data'!$G$16,1,IF(L109="kUSD",INDEX(Conversion!$G$27:$AO$31,MATCH(L109,Conversion!$F$27:$F$31,0),MATCH('Import data'!$G$15,Conversion!$G$26:$AO$26,0)),1/INDEX(Conversion!$G$27:$AO$31,MATCH(L109,Conversion!$F$27:$F$31,0),MATCH('Import data'!$G$15,Conversion!$G$26:$AO$26,0)))),J109),"")</f>
        <v>499.2726705</v>
      </c>
      <c r="P109" s="387" t="str">
        <f>IF(H109="Mass-based",M109,K109&amp;" / "&amp;'Import data'!$G$16)</f>
        <v>kgCO2e / k€</v>
      </c>
      <c r="Q109" s="182" t="s">
        <v>283</v>
      </c>
      <c r="R109" s="182" t="s">
        <v>279</v>
      </c>
      <c r="S109" s="390" t="s">
        <v>257</v>
      </c>
      <c r="T109" s="391"/>
      <c r="U109" s="23"/>
      <c r="V109" s="23"/>
      <c r="W109" s="23"/>
      <c r="X109" s="23"/>
      <c r="Y109" s="23"/>
      <c r="Z109" s="23"/>
    </row>
    <row r="110" ht="15.75" customHeight="1">
      <c r="A110" s="23"/>
      <c r="B110" s="23"/>
      <c r="C110" s="23"/>
      <c r="D110" s="382">
        <v>105.0</v>
      </c>
      <c r="E110" s="393" t="s">
        <v>436</v>
      </c>
      <c r="F110" s="182">
        <v>1.0</v>
      </c>
      <c r="G110" s="182" t="s">
        <v>431</v>
      </c>
      <c r="H110" s="182" t="s">
        <v>238</v>
      </c>
      <c r="I110" s="182" t="s">
        <v>105</v>
      </c>
      <c r="J110" s="393">
        <v>500.0</v>
      </c>
      <c r="K110" s="386" t="s">
        <v>188</v>
      </c>
      <c r="L110" s="182" t="s">
        <v>282</v>
      </c>
      <c r="M110" s="387" t="str">
        <f t="shared" si="1"/>
        <v>kgCO2e/kUSD</v>
      </c>
      <c r="N110" s="393">
        <v>2024.0</v>
      </c>
      <c r="O110" s="389">
        <f t="array" ref="O110">IF(J110&lt;&gt;"",IF(H110="Spend-based",J110*(INDEX(Conversion!$G$17:$AO$21,MATCH(L110,Conversion!$E$17:$E$21,0),MATCH(N110,Conversion!$G$16:$AO$16,0))/INDEX(Conversion!$G$17:$AO$21,MATCH(L110,Conversion!$E$17:$E$21,0),MATCH('Import data'!$G$15,Conversion!$G$16:$AO$16,0)))/IF(L110='Import data'!$G$16,1,IF(L110="kUSD",INDEX(Conversion!$G$27:$AO$31,MATCH(L110,Conversion!$F$27:$F$31,0),MATCH('Import data'!$G$15,Conversion!$G$26:$AO$26,0)),1/INDEX(Conversion!$G$27:$AO$31,MATCH(L110,Conversion!$F$27:$F$31,0),MATCH('Import data'!$G$15,Conversion!$G$26:$AO$26,0)))),J110),"")</f>
        <v>500</v>
      </c>
      <c r="P110" s="387" t="str">
        <f>IF(H110="Mass-based",M110,K110&amp;" / "&amp;'Import data'!$G$16)</f>
        <v>kgCO2e / k€</v>
      </c>
      <c r="Q110" s="182" t="s">
        <v>283</v>
      </c>
      <c r="R110" s="182" t="s">
        <v>279</v>
      </c>
      <c r="S110" s="390" t="s">
        <v>257</v>
      </c>
      <c r="T110" s="391"/>
      <c r="U110" s="23"/>
      <c r="V110" s="23"/>
      <c r="W110" s="23"/>
      <c r="X110" s="23"/>
      <c r="Y110" s="23"/>
      <c r="Z110" s="23"/>
    </row>
    <row r="111" ht="15.75" customHeight="1">
      <c r="A111" s="23"/>
      <c r="B111" s="23"/>
      <c r="C111" s="23"/>
      <c r="D111" s="382">
        <v>106.0</v>
      </c>
      <c r="E111" s="388" t="s">
        <v>437</v>
      </c>
      <c r="F111" s="182">
        <v>3.0</v>
      </c>
      <c r="G111" s="182" t="s">
        <v>438</v>
      </c>
      <c r="H111" s="182" t="s">
        <v>238</v>
      </c>
      <c r="I111" s="182" t="s">
        <v>105</v>
      </c>
      <c r="J111" s="388">
        <v>464.0</v>
      </c>
      <c r="K111" s="386" t="s">
        <v>188</v>
      </c>
      <c r="L111" s="182" t="s">
        <v>282</v>
      </c>
      <c r="M111" s="387" t="str">
        <f t="shared" si="1"/>
        <v>kgCO2e/kUSD</v>
      </c>
      <c r="N111" s="388">
        <v>2022.0</v>
      </c>
      <c r="O111" s="389">
        <f t="array" ref="O111">IF(J111&lt;&gt;"",IF(H111="Spend-based",J111*(INDEX(Conversion!$G$17:$AO$21,MATCH(L111,Conversion!$E$17:$E$21,0),MATCH(N111,Conversion!$G$16:$AO$16,0))/INDEX(Conversion!$G$17:$AO$21,MATCH(L111,Conversion!$E$17:$E$21,0),MATCH('Import data'!$G$15,Conversion!$G$16:$AO$16,0)))/IF(L111='Import data'!$G$16,1,IF(L111="kUSD",INDEX(Conversion!$G$27:$AO$31,MATCH(L111,Conversion!$F$27:$F$31,0),MATCH('Import data'!$G$15,Conversion!$G$26:$AO$26,0)),1/INDEX(Conversion!$G$27:$AO$31,MATCH(L111,Conversion!$F$27:$F$31,0),MATCH('Import data'!$G$15,Conversion!$G$26:$AO$26,0)))),J111),"")</f>
        <v>432.953615</v>
      </c>
      <c r="P111" s="387" t="str">
        <f>IF(H111="Mass-based",M111,K111&amp;" / "&amp;'Import data'!$G$16)</f>
        <v>kgCO2e / k€</v>
      </c>
      <c r="Q111" s="182" t="s">
        <v>283</v>
      </c>
      <c r="R111" s="182" t="s">
        <v>279</v>
      </c>
      <c r="S111" s="390" t="s">
        <v>257</v>
      </c>
      <c r="T111" s="391"/>
      <c r="U111" s="23"/>
      <c r="V111" s="23"/>
      <c r="W111" s="23"/>
      <c r="X111" s="23"/>
      <c r="Y111" s="23"/>
      <c r="Z111" s="23"/>
    </row>
    <row r="112" ht="15.75" customHeight="1">
      <c r="A112" s="23"/>
      <c r="B112" s="23"/>
      <c r="C112" s="23"/>
      <c r="D112" s="382">
        <v>107.0</v>
      </c>
      <c r="E112" s="393" t="s">
        <v>439</v>
      </c>
      <c r="F112" s="182">
        <v>3.0</v>
      </c>
      <c r="G112" s="384" t="s">
        <v>440</v>
      </c>
      <c r="H112" s="384" t="s">
        <v>238</v>
      </c>
      <c r="I112" s="384" t="s">
        <v>105</v>
      </c>
      <c r="J112" s="394">
        <v>188.0</v>
      </c>
      <c r="K112" s="386" t="s">
        <v>188</v>
      </c>
      <c r="L112" s="182" t="s">
        <v>282</v>
      </c>
      <c r="M112" s="387" t="str">
        <f t="shared" si="1"/>
        <v>kgCO2e/kUSD</v>
      </c>
      <c r="N112" s="393">
        <v>2022.0</v>
      </c>
      <c r="O112" s="389">
        <f t="array" ref="O112">IF(J112&lt;&gt;"",IF(H112="Spend-based",J112*(INDEX(Conversion!$G$17:$AO$21,MATCH(L112,Conversion!$E$17:$E$21,0),MATCH(N112,Conversion!$G$16:$AO$16,0))/INDEX(Conversion!$G$17:$AO$21,MATCH(L112,Conversion!$E$17:$E$21,0),MATCH('Import data'!$G$15,Conversion!$G$16:$AO$16,0)))/IF(L112='Import data'!$G$16,1,IF(L112="kUSD",INDEX(Conversion!$G$27:$AO$31,MATCH(L112,Conversion!$F$27:$F$31,0),MATCH('Import data'!$G$15,Conversion!$G$26:$AO$26,0)),1/INDEX(Conversion!$G$27:$AO$31,MATCH(L112,Conversion!$F$27:$F$31,0),MATCH('Import data'!$G$15,Conversion!$G$26:$AO$26,0)))),J112),"")</f>
        <v>175.4208612</v>
      </c>
      <c r="P112" s="387" t="str">
        <f>IF(H112="Mass-based",M112,K112&amp;" / "&amp;'Import data'!$G$16)</f>
        <v>kgCO2e / k€</v>
      </c>
      <c r="Q112" s="182" t="s">
        <v>283</v>
      </c>
      <c r="R112" s="182" t="s">
        <v>279</v>
      </c>
      <c r="S112" s="390" t="s">
        <v>257</v>
      </c>
      <c r="T112" s="391"/>
      <c r="U112" s="23"/>
      <c r="V112" s="23"/>
      <c r="W112" s="23"/>
      <c r="X112" s="23"/>
      <c r="Y112" s="23"/>
      <c r="Z112" s="23"/>
    </row>
    <row r="113" ht="15.75" customHeight="1">
      <c r="A113" s="23"/>
      <c r="B113" s="23"/>
      <c r="C113" s="23"/>
      <c r="D113" s="382">
        <v>108.0</v>
      </c>
      <c r="E113" s="393" t="s">
        <v>441</v>
      </c>
      <c r="F113" s="408">
        <v>3.0</v>
      </c>
      <c r="G113" s="408" t="s">
        <v>442</v>
      </c>
      <c r="H113" s="182" t="s">
        <v>238</v>
      </c>
      <c r="I113" s="182" t="s">
        <v>109</v>
      </c>
      <c r="J113" s="393">
        <v>269.2</v>
      </c>
      <c r="K113" s="386" t="s">
        <v>188</v>
      </c>
      <c r="L113" s="182" t="s">
        <v>277</v>
      </c>
      <c r="M113" s="387" t="str">
        <f t="shared" si="1"/>
        <v>kgCO2e/kCAD</v>
      </c>
      <c r="N113" s="393">
        <v>2020.0</v>
      </c>
      <c r="O113" s="389">
        <f t="array" ref="O113">IF(J113&lt;&gt;"",IF(H113="Spend-based",J113*(INDEX(Conversion!$G$17:$AO$21,MATCH(L113,Conversion!$E$17:$E$21,0),MATCH(N113,Conversion!$G$16:$AO$16,0))/INDEX(Conversion!$G$17:$AO$21,MATCH(L113,Conversion!$E$17:$E$21,0),MATCH('Import data'!$G$15,Conversion!$G$16:$AO$16,0)))/IF(L113='Import data'!$G$16,1,IF(L113="kUSD",INDEX(Conversion!$G$27:$AO$31,MATCH(L113,Conversion!$F$27:$F$31,0),MATCH('Import data'!$G$15,Conversion!$G$26:$AO$26,0)),1/INDEX(Conversion!$G$27:$AO$31,MATCH(L113,Conversion!$F$27:$F$31,0),MATCH('Import data'!$G$15,Conversion!$G$26:$AO$26,0)))),J113),"")</f>
        <v>313.8978399</v>
      </c>
      <c r="P113" s="387" t="str">
        <f>IF(H113="Mass-based",M113,K113&amp;" / "&amp;'Import data'!$G$16)</f>
        <v>kgCO2e / k€</v>
      </c>
      <c r="Q113" s="182" t="s">
        <v>278</v>
      </c>
      <c r="R113" s="182" t="s">
        <v>279</v>
      </c>
      <c r="S113" s="390" t="s">
        <v>257</v>
      </c>
      <c r="T113" s="391"/>
      <c r="U113" s="409"/>
      <c r="V113" s="23"/>
      <c r="W113" s="409"/>
      <c r="X113" s="409"/>
      <c r="Y113" s="409"/>
      <c r="Z113" s="409"/>
    </row>
    <row r="114" ht="15.75" customHeight="1">
      <c r="A114" s="23"/>
      <c r="B114" s="23"/>
      <c r="C114" s="23"/>
      <c r="D114" s="382">
        <v>109.0</v>
      </c>
      <c r="E114" s="393" t="s">
        <v>443</v>
      </c>
      <c r="F114" s="182">
        <v>2.0</v>
      </c>
      <c r="G114" s="182" t="s">
        <v>444</v>
      </c>
      <c r="H114" s="182" t="s">
        <v>238</v>
      </c>
      <c r="I114" s="182" t="s">
        <v>105</v>
      </c>
      <c r="J114" s="393">
        <v>264.0</v>
      </c>
      <c r="K114" s="386" t="s">
        <v>188</v>
      </c>
      <c r="L114" s="182" t="s">
        <v>282</v>
      </c>
      <c r="M114" s="387" t="str">
        <f t="shared" si="1"/>
        <v>kgCO2e/kUSD</v>
      </c>
      <c r="N114" s="393">
        <v>2022.0</v>
      </c>
      <c r="O114" s="389">
        <f t="array" ref="O114">IF(J114&lt;&gt;"",IF(H114="Spend-based",J114*(INDEX(Conversion!$G$17:$AO$21,MATCH(L114,Conversion!$E$17:$E$21,0),MATCH(N114,Conversion!$G$16:$AO$16,0))/INDEX(Conversion!$G$17:$AO$21,MATCH(L114,Conversion!$E$17:$E$21,0),MATCH('Import data'!$G$15,Conversion!$G$16:$AO$16,0)))/IF(L114='Import data'!$G$16,1,IF(L114="kUSD",INDEX(Conversion!$G$27:$AO$31,MATCH(L114,Conversion!$F$27:$F$31,0),MATCH('Import data'!$G$15,Conversion!$G$26:$AO$26,0)),1/INDEX(Conversion!$G$27:$AO$31,MATCH(L114,Conversion!$F$27:$F$31,0),MATCH('Import data'!$G$15,Conversion!$G$26:$AO$26,0)))),J114),"")</f>
        <v>246.3356775</v>
      </c>
      <c r="P114" s="387" t="str">
        <f>IF(H114="Mass-based",M114,K114&amp;" / "&amp;'Import data'!$G$16)</f>
        <v>kgCO2e / k€</v>
      </c>
      <c r="Q114" s="182" t="s">
        <v>283</v>
      </c>
      <c r="R114" s="182" t="s">
        <v>279</v>
      </c>
      <c r="S114" s="390" t="s">
        <v>257</v>
      </c>
      <c r="T114" s="391"/>
      <c r="U114" s="23"/>
      <c r="V114" s="23"/>
      <c r="W114" s="23"/>
      <c r="X114" s="23"/>
      <c r="Y114" s="23"/>
      <c r="Z114" s="23"/>
    </row>
    <row r="115" ht="15.75" customHeight="1">
      <c r="A115" s="23"/>
      <c r="B115" s="23"/>
      <c r="C115" s="23"/>
      <c r="D115" s="382">
        <v>110.0</v>
      </c>
      <c r="E115" s="393" t="s">
        <v>445</v>
      </c>
      <c r="F115" s="182">
        <v>2.0</v>
      </c>
      <c r="G115" s="182" t="s">
        <v>446</v>
      </c>
      <c r="H115" s="182" t="s">
        <v>238</v>
      </c>
      <c r="I115" s="182" t="s">
        <v>109</v>
      </c>
      <c r="J115" s="393">
        <v>358.7</v>
      </c>
      <c r="K115" s="386" t="s">
        <v>188</v>
      </c>
      <c r="L115" s="182" t="s">
        <v>277</v>
      </c>
      <c r="M115" s="387" t="str">
        <f t="shared" si="1"/>
        <v>kgCO2e/kCAD</v>
      </c>
      <c r="N115" s="393">
        <v>2024.0</v>
      </c>
      <c r="O115" s="389">
        <f t="array" ref="O115">IF(J115&lt;&gt;"",IF(H115="Spend-based",J115*(INDEX(Conversion!$G$17:$AO$21,MATCH(L115,Conversion!$E$17:$E$21,0),MATCH(N115,Conversion!$G$16:$AO$16,0))/INDEX(Conversion!$G$17:$AO$21,MATCH(L115,Conversion!$E$17:$E$21,0),MATCH('Import data'!$G$15,Conversion!$G$16:$AO$16,0)))/IF(L115='Import data'!$G$16,1,IF(L115="kUSD",INDEX(Conversion!$G$27:$AO$31,MATCH(L115,Conversion!$F$27:$F$31,0),MATCH('Import data'!$G$15,Conversion!$G$26:$AO$26,0)),1/INDEX(Conversion!$G$27:$AO$31,MATCH(L115,Conversion!$F$27:$F$31,0),MATCH('Import data'!$G$15,Conversion!$G$26:$AO$26,0)))),J115),"")</f>
        <v>491.419</v>
      </c>
      <c r="P115" s="387" t="str">
        <f>IF(H115="Mass-based",M115,K115&amp;" / "&amp;'Import data'!$G$16)</f>
        <v>kgCO2e / k€</v>
      </c>
      <c r="Q115" s="182" t="s">
        <v>278</v>
      </c>
      <c r="R115" s="182" t="s">
        <v>279</v>
      </c>
      <c r="S115" s="390" t="s">
        <v>257</v>
      </c>
      <c r="T115" s="391"/>
      <c r="U115" s="23"/>
      <c r="V115" s="23"/>
      <c r="W115" s="23"/>
      <c r="X115" s="23"/>
      <c r="Y115" s="23"/>
      <c r="Z115" s="23"/>
    </row>
    <row r="116" ht="15.75" customHeight="1">
      <c r="A116" s="23"/>
      <c r="B116" s="23"/>
      <c r="C116" s="23"/>
      <c r="D116" s="382">
        <v>111.0</v>
      </c>
      <c r="E116" s="393" t="s">
        <v>447</v>
      </c>
      <c r="F116" s="182">
        <v>2.0</v>
      </c>
      <c r="G116" s="182" t="s">
        <v>448</v>
      </c>
      <c r="H116" s="182" t="s">
        <v>238</v>
      </c>
      <c r="I116" s="182" t="s">
        <v>105</v>
      </c>
      <c r="J116" s="393">
        <v>459.0</v>
      </c>
      <c r="K116" s="386" t="s">
        <v>188</v>
      </c>
      <c r="L116" s="182" t="s">
        <v>282</v>
      </c>
      <c r="M116" s="387" t="str">
        <f t="shared" si="1"/>
        <v>kgCO2e/kUSD</v>
      </c>
      <c r="N116" s="393">
        <v>2022.0</v>
      </c>
      <c r="O116" s="389">
        <f t="array" ref="O116">IF(J116&lt;&gt;"",IF(H116="Spend-based",J116*(INDEX(Conversion!$G$17:$AO$21,MATCH(L116,Conversion!$E$17:$E$21,0),MATCH(N116,Conversion!$G$16:$AO$16,0))/INDEX(Conversion!$G$17:$AO$21,MATCH(L116,Conversion!$E$17:$E$21,0),MATCH('Import data'!$G$15,Conversion!$G$16:$AO$16,0)))/IF(L116='Import data'!$G$16,1,IF(L116="kUSD",INDEX(Conversion!$G$27:$AO$31,MATCH(L116,Conversion!$F$27:$F$31,0),MATCH('Import data'!$G$15,Conversion!$G$26:$AO$26,0)),1/INDEX(Conversion!$G$27:$AO$31,MATCH(L116,Conversion!$F$27:$F$31,0),MATCH('Import data'!$G$15,Conversion!$G$26:$AO$26,0)))),J116),"")</f>
        <v>428.2881665</v>
      </c>
      <c r="P116" s="387" t="str">
        <f>IF(H116="Mass-based",M116,K116&amp;" / "&amp;'Import data'!$G$16)</f>
        <v>kgCO2e / k€</v>
      </c>
      <c r="Q116" s="182" t="s">
        <v>283</v>
      </c>
      <c r="R116" s="182" t="s">
        <v>279</v>
      </c>
      <c r="S116" s="390" t="s">
        <v>257</v>
      </c>
      <c r="T116" s="391"/>
      <c r="U116" s="23"/>
      <c r="V116" s="23"/>
      <c r="W116" s="23"/>
      <c r="X116" s="23"/>
      <c r="Y116" s="23"/>
      <c r="Z116" s="23"/>
    </row>
    <row r="117" ht="15.75" customHeight="1">
      <c r="A117" s="23"/>
      <c r="B117" s="23"/>
      <c r="C117" s="23"/>
      <c r="D117" s="382">
        <v>112.0</v>
      </c>
      <c r="E117" s="403" t="s">
        <v>449</v>
      </c>
      <c r="F117" s="395">
        <v>2.0</v>
      </c>
      <c r="G117" s="410" t="s">
        <v>450</v>
      </c>
      <c r="H117" s="395" t="s">
        <v>238</v>
      </c>
      <c r="I117" s="404" t="s">
        <v>108</v>
      </c>
      <c r="J117" s="393">
        <v>407.7</v>
      </c>
      <c r="K117" s="386" t="s">
        <v>188</v>
      </c>
      <c r="L117" s="404" t="s">
        <v>153</v>
      </c>
      <c r="M117" s="387" t="str">
        <f t="shared" si="1"/>
        <v>kgCO2e/k€</v>
      </c>
      <c r="N117" s="403">
        <v>2021.0</v>
      </c>
      <c r="O117" s="389">
        <f t="array" ref="O117">IF(J117&lt;&gt;"",IF(H117="Spend-based",J117*(INDEX(Conversion!$G$17:$AO$21,MATCH(L117,Conversion!$E$17:$E$21,0),MATCH(N117,Conversion!$G$16:$AO$16,0))/INDEX(Conversion!$G$17:$AO$21,MATCH(L117,Conversion!$E$17:$E$21,0),MATCH('Import data'!$G$15,Conversion!$G$16:$AO$16,0)))/IF(L117='Import data'!$G$16,1,IF(L117="kUSD",INDEX(Conversion!$G$27:$AO$31,MATCH(L117,Conversion!$F$27:$F$31,0),MATCH('Import data'!$G$15,Conversion!$G$26:$AO$26,0)),1/INDEX(Conversion!$G$27:$AO$31,MATCH(L117,Conversion!$F$27:$F$31,0),MATCH('Import data'!$G$15,Conversion!$G$26:$AO$26,0)))),J117),"")</f>
        <v>362.5818806</v>
      </c>
      <c r="P117" s="387" t="str">
        <f>IF(H117="Mass-based",M117,K117&amp;" / "&amp;'Import data'!$G$16)</f>
        <v>kgCO2e / k€</v>
      </c>
      <c r="Q117" s="411" t="s">
        <v>283</v>
      </c>
      <c r="R117" s="182" t="s">
        <v>279</v>
      </c>
      <c r="S117" s="390" t="s">
        <v>257</v>
      </c>
      <c r="T117" s="406"/>
      <c r="U117" s="409"/>
      <c r="V117" s="23"/>
      <c r="W117" s="409"/>
      <c r="X117" s="409"/>
      <c r="Y117" s="409"/>
      <c r="Z117" s="409"/>
    </row>
    <row r="118" ht="15.75" customHeight="1">
      <c r="A118" s="23"/>
      <c r="B118" s="23"/>
      <c r="C118" s="23"/>
      <c r="D118" s="382">
        <v>113.0</v>
      </c>
      <c r="E118" s="412" t="s">
        <v>451</v>
      </c>
      <c r="F118" s="395">
        <v>2.0</v>
      </c>
      <c r="G118" s="410" t="s">
        <v>452</v>
      </c>
      <c r="H118" s="395" t="s">
        <v>238</v>
      </c>
      <c r="I118" s="404" t="s">
        <v>110</v>
      </c>
      <c r="J118" s="413">
        <f>J117</f>
        <v>407.7</v>
      </c>
      <c r="K118" s="386" t="s">
        <v>188</v>
      </c>
      <c r="L118" s="404" t="s">
        <v>282</v>
      </c>
      <c r="M118" s="387" t="str">
        <f t="shared" si="1"/>
        <v>kgCO2e/kUSD</v>
      </c>
      <c r="N118" s="412">
        <v>2018.0</v>
      </c>
      <c r="O118" s="389">
        <f t="array" ref="O118">IF(J118&lt;&gt;"",IF(H118="Spend-based",J118*(INDEX(Conversion!$G$17:$AO$21,MATCH(L118,Conversion!$E$17:$E$21,0),MATCH(N118,Conversion!$G$16:$AO$16,0))/INDEX(Conversion!$G$17:$AO$21,MATCH(L118,Conversion!$E$17:$E$21,0),MATCH('Import data'!$G$15,Conversion!$G$16:$AO$16,0)))/IF(L118='Import data'!$G$16,1,IF(L118="kUSD",INDEX(Conversion!$G$27:$AO$31,MATCH(L118,Conversion!$F$27:$F$31,0),MATCH('Import data'!$G$15,Conversion!$G$26:$AO$26,0)),1/INDEX(Conversion!$G$27:$AO$31,MATCH(L118,Conversion!$F$27:$F$31,0),MATCH('Import data'!$G$15,Conversion!$G$26:$AO$26,0)))),J118),"")</f>
        <v>326.5297185</v>
      </c>
      <c r="P118" s="387" t="str">
        <f>IF(H118="Mass-based",M118,K118&amp;" / "&amp;'Import data'!$G$16)</f>
        <v>kgCO2e / k€</v>
      </c>
      <c r="Q118" s="411" t="s">
        <v>283</v>
      </c>
      <c r="R118" s="182" t="s">
        <v>279</v>
      </c>
      <c r="S118" s="390" t="s">
        <v>453</v>
      </c>
      <c r="T118" s="414"/>
      <c r="U118" s="409"/>
      <c r="V118" s="23"/>
      <c r="W118" s="409"/>
      <c r="X118" s="409"/>
      <c r="Y118" s="409"/>
      <c r="Z118" s="409"/>
    </row>
    <row r="119" ht="15.75" customHeight="1">
      <c r="A119" s="23"/>
      <c r="B119" s="23"/>
      <c r="C119" s="23"/>
      <c r="D119" s="382">
        <v>114.0</v>
      </c>
      <c r="E119" s="392" t="s">
        <v>454</v>
      </c>
      <c r="F119" s="182">
        <v>3.0</v>
      </c>
      <c r="G119" s="182" t="s">
        <v>455</v>
      </c>
      <c r="H119" s="182" t="s">
        <v>238</v>
      </c>
      <c r="I119" s="182" t="s">
        <v>102</v>
      </c>
      <c r="J119" s="392">
        <v>245.0</v>
      </c>
      <c r="K119" s="386" t="s">
        <v>188</v>
      </c>
      <c r="L119" s="182" t="s">
        <v>153</v>
      </c>
      <c r="M119" s="387" t="str">
        <f t="shared" si="1"/>
        <v>kgCO2e/k€</v>
      </c>
      <c r="N119" s="392">
        <v>2024.0</v>
      </c>
      <c r="O119" s="389">
        <f t="array" ref="O119">IF(J119&lt;&gt;"",IF(H119="Spend-based",J119*(INDEX(Conversion!$G$17:$AO$21,MATCH(L119,Conversion!$E$17:$E$21,0),MATCH(N119,Conversion!$G$16:$AO$16,0))/INDEX(Conversion!$G$17:$AO$21,MATCH(L119,Conversion!$E$17:$E$21,0),MATCH('Import data'!$G$15,Conversion!$G$16:$AO$16,0)))/IF(L119='Import data'!$G$16,1,IF(L119="kUSD",INDEX(Conversion!$G$27:$AO$31,MATCH(L119,Conversion!$F$27:$F$31,0),MATCH('Import data'!$G$15,Conversion!$G$26:$AO$26,0)),1/INDEX(Conversion!$G$27:$AO$31,MATCH(L119,Conversion!$F$27:$F$31,0),MATCH('Import data'!$G$15,Conversion!$G$26:$AO$26,0)))),J119),"")</f>
        <v>245</v>
      </c>
      <c r="P119" s="387" t="str">
        <f>IF(H119="Mass-based",M119,K119&amp;" / "&amp;'Import data'!$G$16)</f>
        <v>kgCO2e / k€</v>
      </c>
      <c r="Q119" s="182" t="s">
        <v>274</v>
      </c>
      <c r="R119" s="182" t="s">
        <v>262</v>
      </c>
      <c r="S119" s="390" t="s">
        <v>257</v>
      </c>
      <c r="T119" s="391"/>
      <c r="U119" s="23"/>
      <c r="V119" s="23"/>
      <c r="W119" s="23"/>
      <c r="X119" s="23"/>
      <c r="Y119" s="23"/>
      <c r="Z119" s="23"/>
    </row>
    <row r="120" ht="15.75" customHeight="1">
      <c r="A120" s="23"/>
      <c r="B120" s="23"/>
      <c r="C120" s="23"/>
      <c r="D120" s="382">
        <v>115.0</v>
      </c>
      <c r="E120" s="392" t="s">
        <v>456</v>
      </c>
      <c r="F120" s="182">
        <v>3.0</v>
      </c>
      <c r="G120" s="182" t="s">
        <v>457</v>
      </c>
      <c r="H120" s="182" t="s">
        <v>238</v>
      </c>
      <c r="I120" s="182" t="s">
        <v>108</v>
      </c>
      <c r="J120" s="392">
        <v>270.8</v>
      </c>
      <c r="K120" s="386" t="s">
        <v>188</v>
      </c>
      <c r="L120" s="182" t="s">
        <v>153</v>
      </c>
      <c r="M120" s="387" t="str">
        <f t="shared" si="1"/>
        <v>kgCO2e/k€</v>
      </c>
      <c r="N120" s="392">
        <v>2021.0</v>
      </c>
      <c r="O120" s="389">
        <f t="array" ref="O120">IF(J120&lt;&gt;"",IF(H120="Spend-based",J120*(INDEX(Conversion!$G$17:$AO$21,MATCH(L120,Conversion!$E$17:$E$21,0),MATCH(N120,Conversion!$G$16:$AO$16,0))/INDEX(Conversion!$G$17:$AO$21,MATCH(L120,Conversion!$E$17:$E$21,0),MATCH('Import data'!$G$15,Conversion!$G$16:$AO$16,0)))/IF(L120='Import data'!$G$16,1,IF(L120="kUSD",INDEX(Conversion!$G$27:$AO$31,MATCH(L120,Conversion!$F$27:$F$31,0),MATCH('Import data'!$G$15,Conversion!$G$26:$AO$26,0)),1/INDEX(Conversion!$G$27:$AO$31,MATCH(L120,Conversion!$F$27:$F$31,0),MATCH('Import data'!$G$15,Conversion!$G$26:$AO$26,0)))),J120),"")</f>
        <v>240.8319187</v>
      </c>
      <c r="P120" s="387" t="str">
        <f>IF(H120="Mass-based",M120,K120&amp;" / "&amp;'Import data'!$G$16)</f>
        <v>kgCO2e / k€</v>
      </c>
      <c r="Q120" s="182" t="s">
        <v>283</v>
      </c>
      <c r="R120" s="182" t="s">
        <v>279</v>
      </c>
      <c r="S120" s="390" t="s">
        <v>257</v>
      </c>
      <c r="T120" s="391"/>
      <c r="U120" s="23"/>
      <c r="V120" s="23"/>
      <c r="W120" s="23"/>
      <c r="X120" s="23"/>
      <c r="Y120" s="23"/>
      <c r="Z120" s="23"/>
    </row>
    <row r="121" ht="15.75" customHeight="1">
      <c r="A121" s="23"/>
      <c r="B121" s="23"/>
      <c r="C121" s="23"/>
      <c r="D121" s="382">
        <v>116.0</v>
      </c>
      <c r="E121" s="388" t="s">
        <v>458</v>
      </c>
      <c r="F121" s="182">
        <v>3.0</v>
      </c>
      <c r="G121" s="182" t="s">
        <v>459</v>
      </c>
      <c r="H121" s="182" t="s">
        <v>237</v>
      </c>
      <c r="I121" s="182" t="s">
        <v>102</v>
      </c>
      <c r="J121" s="388">
        <v>1.3</v>
      </c>
      <c r="K121" s="386" t="s">
        <v>188</v>
      </c>
      <c r="L121" s="182" t="s">
        <v>265</v>
      </c>
      <c r="M121" s="387" t="str">
        <f t="shared" si="1"/>
        <v>kgCO2e/kg</v>
      </c>
      <c r="N121" s="388">
        <v>2021.0</v>
      </c>
      <c r="O121" s="389">
        <f t="array" ref="O121">IF(J121&lt;&gt;"",IF(H121="Spend-based",J121*(INDEX(Conversion!$G$17:$AO$21,MATCH(L121,Conversion!$E$17:$E$21,0),MATCH(N121,Conversion!$G$16:$AO$16,0))/INDEX(Conversion!$G$17:$AO$21,MATCH(L121,Conversion!$E$17:$E$21,0),MATCH('Import data'!$G$15,Conversion!$G$16:$AO$16,0)))/IF(L121='Import data'!$G$16,1,IF(L121="kUSD",INDEX(Conversion!$G$27:$AO$31,MATCH(L121,Conversion!$F$27:$F$31,0),MATCH('Import data'!$G$15,Conversion!$G$26:$AO$26,0)),1/INDEX(Conversion!$G$27:$AO$31,MATCH(L121,Conversion!$F$27:$F$31,0),MATCH('Import data'!$G$15,Conversion!$G$26:$AO$26,0)))),J121),"")</f>
        <v>1.3</v>
      </c>
      <c r="P121" s="387" t="str">
        <f>IF(H121="Mass-based",M121,K121&amp;" / "&amp;'Import data'!$G$16)</f>
        <v>kgCO2e/kg</v>
      </c>
      <c r="Q121" s="182" t="s">
        <v>274</v>
      </c>
      <c r="R121" s="182" t="s">
        <v>262</v>
      </c>
      <c r="S121" s="390" t="s">
        <v>257</v>
      </c>
      <c r="T121" s="391"/>
      <c r="U121" s="23"/>
      <c r="V121" s="23"/>
      <c r="W121" s="23"/>
      <c r="X121" s="23"/>
      <c r="Y121" s="23"/>
      <c r="Z121" s="23"/>
    </row>
    <row r="122" ht="15.75" customHeight="1">
      <c r="A122" s="23"/>
      <c r="B122" s="23"/>
      <c r="C122" s="23"/>
      <c r="D122" s="382">
        <v>117.0</v>
      </c>
      <c r="E122" s="392" t="s">
        <v>460</v>
      </c>
      <c r="F122" s="182">
        <v>3.0</v>
      </c>
      <c r="G122" s="182" t="s">
        <v>461</v>
      </c>
      <c r="H122" s="182" t="s">
        <v>237</v>
      </c>
      <c r="I122" s="182" t="s">
        <v>102</v>
      </c>
      <c r="J122" s="392">
        <v>1.45</v>
      </c>
      <c r="K122" s="386" t="s">
        <v>188</v>
      </c>
      <c r="L122" s="182" t="s">
        <v>265</v>
      </c>
      <c r="M122" s="387" t="str">
        <f t="shared" si="1"/>
        <v>kgCO2e/kg</v>
      </c>
      <c r="N122" s="392">
        <v>2021.0</v>
      </c>
      <c r="O122" s="389">
        <f t="array" ref="O122">IF(J122&lt;&gt;"",IF(H122="Spend-based",J122*(INDEX(Conversion!$G$17:$AO$21,MATCH(L122,Conversion!$E$17:$E$21,0),MATCH(N122,Conversion!$G$16:$AO$16,0))/INDEX(Conversion!$G$17:$AO$21,MATCH(L122,Conversion!$E$17:$E$21,0),MATCH('Import data'!$G$15,Conversion!$G$16:$AO$16,0)))/IF(L122='Import data'!$G$16,1,IF(L122="kUSD",INDEX(Conversion!$G$27:$AO$31,MATCH(L122,Conversion!$F$27:$F$31,0),MATCH('Import data'!$G$15,Conversion!$G$26:$AO$26,0)),1/INDEX(Conversion!$G$27:$AO$31,MATCH(L122,Conversion!$F$27:$F$31,0),MATCH('Import data'!$G$15,Conversion!$G$26:$AO$26,0)))),J122),"")</f>
        <v>1.45</v>
      </c>
      <c r="P122" s="387" t="str">
        <f>IF(H122="Mass-based",M122,K122&amp;" / "&amp;'Import data'!$G$16)</f>
        <v>kgCO2e/kg</v>
      </c>
      <c r="Q122" s="182" t="s">
        <v>274</v>
      </c>
      <c r="R122" s="182" t="s">
        <v>262</v>
      </c>
      <c r="S122" s="390" t="s">
        <v>257</v>
      </c>
      <c r="T122" s="391"/>
      <c r="U122" s="23"/>
      <c r="V122" s="23"/>
      <c r="W122" s="23"/>
      <c r="X122" s="23"/>
      <c r="Y122" s="23"/>
      <c r="Z122" s="23"/>
    </row>
    <row r="123" ht="15.75" customHeight="1">
      <c r="A123" s="23"/>
      <c r="B123" s="23"/>
      <c r="C123" s="23"/>
      <c r="D123" s="382">
        <v>118.0</v>
      </c>
      <c r="E123" s="392" t="s">
        <v>462</v>
      </c>
      <c r="F123" s="182">
        <v>3.0</v>
      </c>
      <c r="G123" s="182" t="s">
        <v>463</v>
      </c>
      <c r="H123" s="182" t="s">
        <v>237</v>
      </c>
      <c r="I123" s="182" t="s">
        <v>113</v>
      </c>
      <c r="J123" s="392">
        <v>4.81</v>
      </c>
      <c r="K123" s="386" t="s">
        <v>188</v>
      </c>
      <c r="L123" s="182" t="s">
        <v>265</v>
      </c>
      <c r="M123" s="387" t="str">
        <f t="shared" si="1"/>
        <v>kgCO2e/kg</v>
      </c>
      <c r="N123" s="392">
        <v>2024.0</v>
      </c>
      <c r="O123" s="389">
        <f t="array" ref="O123">IF(J123&lt;&gt;"",IF(H123="Spend-based",J123*(INDEX(Conversion!$G$17:$AO$21,MATCH(L123,Conversion!$E$17:$E$21,0),MATCH(N123,Conversion!$G$16:$AO$16,0))/INDEX(Conversion!$G$17:$AO$21,MATCH(L123,Conversion!$E$17:$E$21,0),MATCH('Import data'!$G$15,Conversion!$G$16:$AO$16,0)))/IF(L123='Import data'!$G$16,1,IF(L123="kUSD",INDEX(Conversion!$G$27:$AO$31,MATCH(L123,Conversion!$F$27:$F$31,0),MATCH('Import data'!$G$15,Conversion!$G$26:$AO$26,0)),1/INDEX(Conversion!$G$27:$AO$31,MATCH(L123,Conversion!$F$27:$F$31,0),MATCH('Import data'!$G$15,Conversion!$G$26:$AO$26,0)))),J123),"")</f>
        <v>4.81</v>
      </c>
      <c r="P123" s="387" t="str">
        <f>IF(H123="Mass-based",M123,K123&amp;" / "&amp;'Import data'!$G$16)</f>
        <v>kgCO2e/kg</v>
      </c>
      <c r="Q123" s="182" t="s">
        <v>294</v>
      </c>
      <c r="R123" s="182" t="s">
        <v>295</v>
      </c>
      <c r="S123" s="390" t="s">
        <v>257</v>
      </c>
      <c r="T123" s="391"/>
      <c r="U123" s="23"/>
      <c r="V123" s="23"/>
      <c r="W123" s="23"/>
      <c r="X123" s="23"/>
      <c r="Y123" s="23"/>
      <c r="Z123" s="23"/>
    </row>
    <row r="124" ht="15.75" customHeight="1">
      <c r="A124" s="23"/>
      <c r="B124" s="23"/>
      <c r="C124" s="23"/>
      <c r="D124" s="382">
        <v>119.0</v>
      </c>
      <c r="E124" s="396" t="s">
        <v>464</v>
      </c>
      <c r="F124" s="182">
        <v>3.0</v>
      </c>
      <c r="G124" s="408" t="s">
        <v>465</v>
      </c>
      <c r="H124" s="182" t="s">
        <v>237</v>
      </c>
      <c r="I124" s="182" t="s">
        <v>304</v>
      </c>
      <c r="J124" s="397">
        <f>J125+J126</f>
        <v>4.333</v>
      </c>
      <c r="K124" s="386" t="s">
        <v>188</v>
      </c>
      <c r="L124" s="182" t="s">
        <v>265</v>
      </c>
      <c r="M124" s="387" t="str">
        <f t="shared" si="1"/>
        <v>kgCO2e/kg</v>
      </c>
      <c r="N124" s="396" t="s">
        <v>305</v>
      </c>
      <c r="O124" s="389">
        <f t="array" ref="O124">IF(J124&lt;&gt;"",IF(H124="Spend-based",J124*(INDEX(Conversion!$G$17:$AO$21,MATCH(L124,Conversion!$E$17:$E$21,0),MATCH(N124,Conversion!$G$16:$AO$16,0))/INDEX(Conversion!$G$17:$AO$21,MATCH(L124,Conversion!$E$17:$E$21,0),MATCH('Import data'!$G$15,Conversion!$G$16:$AO$16,0)))/IF(L124='Import data'!$G$16,1,IF(L124="kUSD",INDEX(Conversion!$G$27:$AO$31,MATCH(L124,Conversion!$F$27:$F$31,0),MATCH('Import data'!$G$15,Conversion!$G$26:$AO$26,0)),1/INDEX(Conversion!$G$27:$AO$31,MATCH(L124,Conversion!$F$27:$F$31,0),MATCH('Import data'!$G$15,Conversion!$G$26:$AO$26,0)))),J124),"")</f>
        <v>4.333</v>
      </c>
      <c r="P124" s="387" t="str">
        <f>IF(H124="Mass-based",M124,K124&amp;" / "&amp;'Import data'!$G$16)</f>
        <v>kgCO2e/kg</v>
      </c>
      <c r="Q124" s="182"/>
      <c r="R124" s="182" t="s">
        <v>256</v>
      </c>
      <c r="S124" s="390" t="s">
        <v>257</v>
      </c>
      <c r="T124" s="398" t="str">
        <f>"Sum cells "&amp;D125&amp;" and "&amp;D126</f>
        <v>Sum cells 120 and 121</v>
      </c>
      <c r="U124" s="23"/>
      <c r="V124" s="23"/>
      <c r="W124" s="23"/>
      <c r="X124" s="23"/>
      <c r="Y124" s="23"/>
      <c r="Z124" s="23"/>
    </row>
    <row r="125" ht="15.75" customHeight="1">
      <c r="A125" s="23"/>
      <c r="B125" s="23"/>
      <c r="C125" s="23"/>
      <c r="D125" s="382">
        <v>120.0</v>
      </c>
      <c r="E125" s="392" t="s">
        <v>464</v>
      </c>
      <c r="F125" s="182">
        <v>3.0</v>
      </c>
      <c r="G125" s="408" t="s">
        <v>466</v>
      </c>
      <c r="H125" s="182" t="s">
        <v>237</v>
      </c>
      <c r="I125" s="182" t="s">
        <v>102</v>
      </c>
      <c r="J125" s="392">
        <v>3.93</v>
      </c>
      <c r="K125" s="386" t="s">
        <v>188</v>
      </c>
      <c r="L125" s="182" t="s">
        <v>265</v>
      </c>
      <c r="M125" s="387" t="str">
        <f t="shared" si="1"/>
        <v>kgCO2e/kg</v>
      </c>
      <c r="N125" s="392">
        <v>2015.0</v>
      </c>
      <c r="O125" s="389">
        <f t="array" ref="O125">IF(J125&lt;&gt;"",IF(H125="Spend-based",J125*(INDEX(Conversion!$G$17:$AO$21,MATCH(L125,Conversion!$E$17:$E$21,0),MATCH(N125,Conversion!$G$16:$AO$16,0))/INDEX(Conversion!$G$17:$AO$21,MATCH(L125,Conversion!$E$17:$E$21,0),MATCH('Import data'!$G$15,Conversion!$G$16:$AO$16,0)))/IF(L125='Import data'!$G$16,1,IF(L125="kUSD",INDEX(Conversion!$G$27:$AO$31,MATCH(L125,Conversion!$F$27:$F$31,0),MATCH('Import data'!$G$15,Conversion!$G$26:$AO$26,0)),1/INDEX(Conversion!$G$27:$AO$31,MATCH(L125,Conversion!$F$27:$F$31,0),MATCH('Import data'!$G$15,Conversion!$G$26:$AO$26,0)))),J125),"")</f>
        <v>3.93</v>
      </c>
      <c r="P125" s="387" t="str">
        <f>IF(H125="Mass-based",M125,K125&amp;" / "&amp;'Import data'!$G$16)</f>
        <v>kgCO2e/kg</v>
      </c>
      <c r="Q125" s="182"/>
      <c r="R125" s="182" t="s">
        <v>256</v>
      </c>
      <c r="S125" s="390" t="s">
        <v>257</v>
      </c>
      <c r="T125" s="391"/>
      <c r="U125" s="23"/>
      <c r="V125" s="23"/>
      <c r="W125" s="23"/>
      <c r="X125" s="23"/>
      <c r="Y125" s="23"/>
      <c r="Z125" s="23"/>
    </row>
    <row r="126" ht="15.75" customHeight="1">
      <c r="A126" s="23"/>
      <c r="B126" s="23"/>
      <c r="C126" s="23"/>
      <c r="D126" s="382">
        <v>121.0</v>
      </c>
      <c r="E126" s="392" t="s">
        <v>464</v>
      </c>
      <c r="F126" s="182">
        <v>3.0</v>
      </c>
      <c r="G126" s="182" t="s">
        <v>307</v>
      </c>
      <c r="H126" s="182" t="s">
        <v>237</v>
      </c>
      <c r="I126" s="182" t="s">
        <v>102</v>
      </c>
      <c r="J126" s="392">
        <v>0.403</v>
      </c>
      <c r="K126" s="386" t="s">
        <v>188</v>
      </c>
      <c r="L126" s="182" t="s">
        <v>265</v>
      </c>
      <c r="M126" s="387" t="str">
        <f t="shared" si="1"/>
        <v>kgCO2e/kg</v>
      </c>
      <c r="N126" s="392">
        <v>2015.0</v>
      </c>
      <c r="O126" s="389">
        <f t="array" ref="O126">IF(J126&lt;&gt;"",IF(H126="Spend-based",J126*(INDEX(Conversion!$G$17:$AO$21,MATCH(L126,Conversion!$E$17:$E$21,0),MATCH(N126,Conversion!$G$16:$AO$16,0))/INDEX(Conversion!$G$17:$AO$21,MATCH(L126,Conversion!$E$17:$E$21,0),MATCH('Import data'!$G$15,Conversion!$G$16:$AO$16,0)))/IF(L126='Import data'!$G$16,1,IF(L126="kUSD",INDEX(Conversion!$G$27:$AO$31,MATCH(L126,Conversion!$F$27:$F$31,0),MATCH('Import data'!$G$15,Conversion!$G$26:$AO$26,0)),1/INDEX(Conversion!$G$27:$AO$31,MATCH(L126,Conversion!$F$27:$F$31,0),MATCH('Import data'!$G$15,Conversion!$G$26:$AO$26,0)))),J126),"")</f>
        <v>0.403</v>
      </c>
      <c r="P126" s="387" t="str">
        <f>IF(H126="Mass-based",M126,K126&amp;" / "&amp;'Import data'!$G$16)</f>
        <v>kgCO2e/kg</v>
      </c>
      <c r="Q126" s="182"/>
      <c r="R126" s="182" t="s">
        <v>256</v>
      </c>
      <c r="S126" s="390" t="s">
        <v>257</v>
      </c>
      <c r="T126" s="391"/>
      <c r="U126" s="23"/>
      <c r="V126" s="23"/>
      <c r="W126" s="23"/>
      <c r="X126" s="23"/>
      <c r="Y126" s="23"/>
      <c r="Z126" s="23"/>
    </row>
    <row r="127" ht="15.75" customHeight="1">
      <c r="A127" s="23"/>
      <c r="B127" s="23"/>
      <c r="C127" s="23"/>
      <c r="D127" s="382">
        <v>122.0</v>
      </c>
      <c r="E127" s="396" t="s">
        <v>467</v>
      </c>
      <c r="F127" s="182">
        <v>3.0</v>
      </c>
      <c r="G127" s="408" t="s">
        <v>468</v>
      </c>
      <c r="H127" s="182" t="s">
        <v>237</v>
      </c>
      <c r="I127" s="182" t="s">
        <v>304</v>
      </c>
      <c r="J127" s="397">
        <f>J128+J129</f>
        <v>3.930164</v>
      </c>
      <c r="K127" s="386" t="s">
        <v>188</v>
      </c>
      <c r="L127" s="182" t="s">
        <v>265</v>
      </c>
      <c r="M127" s="387" t="str">
        <f t="shared" si="1"/>
        <v>kgCO2e/kg</v>
      </c>
      <c r="N127" s="396" t="s">
        <v>305</v>
      </c>
      <c r="O127" s="389">
        <f t="array" ref="O127">IF(J127&lt;&gt;"",IF(H127="Spend-based",J127*(INDEX(Conversion!$G$17:$AO$21,MATCH(L127,Conversion!$E$17:$E$21,0),MATCH(N127,Conversion!$G$16:$AO$16,0))/INDEX(Conversion!$G$17:$AO$21,MATCH(L127,Conversion!$E$17:$E$21,0),MATCH('Import data'!$G$15,Conversion!$G$16:$AO$16,0)))/IF(L127='Import data'!$G$16,1,IF(L127="kUSD",INDEX(Conversion!$G$27:$AO$31,MATCH(L127,Conversion!$F$27:$F$31,0),MATCH('Import data'!$G$15,Conversion!$G$26:$AO$26,0)),1/INDEX(Conversion!$G$27:$AO$31,MATCH(L127,Conversion!$F$27:$F$31,0),MATCH('Import data'!$G$15,Conversion!$G$26:$AO$26,0)))),J127),"")</f>
        <v>3.930164</v>
      </c>
      <c r="P127" s="387" t="str">
        <f>IF(H127="Mass-based",M127,K127&amp;" / "&amp;'Import data'!$G$16)</f>
        <v>kgCO2e/kg</v>
      </c>
      <c r="Q127" s="182"/>
      <c r="R127" s="182" t="s">
        <v>256</v>
      </c>
      <c r="S127" s="390" t="s">
        <v>257</v>
      </c>
      <c r="T127" s="398" t="str">
        <f>"Sum cells "&amp;D128&amp;" and "&amp;D129</f>
        <v>Sum cells 123 and 124</v>
      </c>
      <c r="U127" s="23"/>
      <c r="V127" s="23"/>
      <c r="W127" s="23"/>
      <c r="X127" s="23"/>
      <c r="Y127" s="23"/>
      <c r="Z127" s="23"/>
    </row>
    <row r="128" ht="15.75" customHeight="1">
      <c r="A128" s="23"/>
      <c r="B128" s="23"/>
      <c r="C128" s="23"/>
      <c r="D128" s="382">
        <v>123.0</v>
      </c>
      <c r="E128" s="392" t="s">
        <v>467</v>
      </c>
      <c r="F128" s="182">
        <v>3.0</v>
      </c>
      <c r="G128" s="408" t="s">
        <v>466</v>
      </c>
      <c r="H128" s="182" t="s">
        <v>237</v>
      </c>
      <c r="I128" s="182" t="s">
        <v>102</v>
      </c>
      <c r="J128" s="392">
        <v>3.93</v>
      </c>
      <c r="K128" s="386" t="s">
        <v>188</v>
      </c>
      <c r="L128" s="182" t="s">
        <v>265</v>
      </c>
      <c r="M128" s="387" t="str">
        <f t="shared" si="1"/>
        <v>kgCO2e/kg</v>
      </c>
      <c r="N128" s="392">
        <v>2015.0</v>
      </c>
      <c r="O128" s="389">
        <f t="array" ref="O128">IF(J128&lt;&gt;"",IF(H128="Spend-based",J128*(INDEX(Conversion!$G$17:$AO$21,MATCH(L128,Conversion!$E$17:$E$21,0),MATCH(N128,Conversion!$G$16:$AO$16,0))/INDEX(Conversion!$G$17:$AO$21,MATCH(L128,Conversion!$E$17:$E$21,0),MATCH('Import data'!$G$15,Conversion!$G$16:$AO$16,0)))/IF(L128='Import data'!$G$16,1,IF(L128="kUSD",INDEX(Conversion!$G$27:$AO$31,MATCH(L128,Conversion!$F$27:$F$31,0),MATCH('Import data'!$G$15,Conversion!$G$26:$AO$26,0)),1/INDEX(Conversion!$G$27:$AO$31,MATCH(L128,Conversion!$F$27:$F$31,0),MATCH('Import data'!$G$15,Conversion!$G$26:$AO$26,0)))),J128),"")</f>
        <v>3.93</v>
      </c>
      <c r="P128" s="387" t="str">
        <f>IF(H128="Mass-based",M128,K128&amp;" / "&amp;'Import data'!$G$16)</f>
        <v>kgCO2e/kg</v>
      </c>
      <c r="Q128" s="182"/>
      <c r="R128" s="182" t="s">
        <v>256</v>
      </c>
      <c r="S128" s="390" t="s">
        <v>257</v>
      </c>
      <c r="T128" s="391"/>
      <c r="U128" s="23"/>
      <c r="V128" s="23"/>
      <c r="W128" s="23"/>
      <c r="X128" s="23"/>
      <c r="Y128" s="23"/>
      <c r="Z128" s="23"/>
    </row>
    <row r="129" ht="15.75" customHeight="1">
      <c r="A129" s="23"/>
      <c r="B129" s="23"/>
      <c r="C129" s="23"/>
      <c r="D129" s="382">
        <v>124.0</v>
      </c>
      <c r="E129" s="392" t="s">
        <v>469</v>
      </c>
      <c r="F129" s="182">
        <v>3.0</v>
      </c>
      <c r="G129" s="384" t="s">
        <v>311</v>
      </c>
      <c r="H129" s="182" t="s">
        <v>237</v>
      </c>
      <c r="I129" s="182" t="s">
        <v>102</v>
      </c>
      <c r="J129" s="392">
        <v>1.64E-4</v>
      </c>
      <c r="K129" s="386" t="s">
        <v>188</v>
      </c>
      <c r="L129" s="182" t="s">
        <v>265</v>
      </c>
      <c r="M129" s="387" t="str">
        <f t="shared" si="1"/>
        <v>kgCO2e/kg</v>
      </c>
      <c r="N129" s="392">
        <v>2015.0</v>
      </c>
      <c r="O129" s="389">
        <f t="array" ref="O129">IF(J129&lt;&gt;"",IF(H129="Spend-based",J129*(INDEX(Conversion!$G$17:$AO$21,MATCH(L129,Conversion!$E$17:$E$21,0),MATCH(N129,Conversion!$G$16:$AO$16,0))/INDEX(Conversion!$G$17:$AO$21,MATCH(L129,Conversion!$E$17:$E$21,0),MATCH('Import data'!$G$15,Conversion!$G$16:$AO$16,0)))/IF(L129='Import data'!$G$16,1,IF(L129="kUSD",INDEX(Conversion!$G$27:$AO$31,MATCH(L129,Conversion!$F$27:$F$31,0),MATCH('Import data'!$G$15,Conversion!$G$26:$AO$26,0)),1/INDEX(Conversion!$G$27:$AO$31,MATCH(L129,Conversion!$F$27:$F$31,0),MATCH('Import data'!$G$15,Conversion!$G$26:$AO$26,0)))),J129),"")</f>
        <v>0.000164</v>
      </c>
      <c r="P129" s="387" t="str">
        <f>IF(H129="Mass-based",M129,K129&amp;" / "&amp;'Import data'!$G$16)</f>
        <v>kgCO2e/kg</v>
      </c>
      <c r="Q129" s="182"/>
      <c r="R129" s="182" t="s">
        <v>262</v>
      </c>
      <c r="S129" s="390" t="s">
        <v>257</v>
      </c>
      <c r="T129" s="391"/>
      <c r="U129" s="23"/>
      <c r="V129" s="23"/>
      <c r="W129" s="23"/>
      <c r="X129" s="23"/>
      <c r="Y129" s="23"/>
      <c r="Z129" s="23"/>
    </row>
    <row r="130" ht="15.75" customHeight="1">
      <c r="A130" s="23"/>
      <c r="B130" s="23"/>
      <c r="C130" s="23"/>
      <c r="D130" s="382">
        <v>125.0</v>
      </c>
      <c r="E130" s="396" t="s">
        <v>470</v>
      </c>
      <c r="F130" s="182">
        <v>3.0</v>
      </c>
      <c r="G130" s="408" t="s">
        <v>471</v>
      </c>
      <c r="H130" s="182" t="s">
        <v>237</v>
      </c>
      <c r="I130" s="182" t="s">
        <v>304</v>
      </c>
      <c r="J130" s="397">
        <f>J131+J132</f>
        <v>3.92911</v>
      </c>
      <c r="K130" s="386" t="s">
        <v>188</v>
      </c>
      <c r="L130" s="182" t="s">
        <v>265</v>
      </c>
      <c r="M130" s="387" t="str">
        <f t="shared" si="1"/>
        <v>kgCO2e/kg</v>
      </c>
      <c r="N130" s="396" t="s">
        <v>305</v>
      </c>
      <c r="O130" s="389">
        <f t="array" ref="O130">IF(J130&lt;&gt;"",IF(H130="Spend-based",J130*(INDEX(Conversion!$G$17:$AO$21,MATCH(L130,Conversion!$E$17:$E$21,0),MATCH(N130,Conversion!$G$16:$AO$16,0))/INDEX(Conversion!$G$17:$AO$21,MATCH(L130,Conversion!$E$17:$E$21,0),MATCH('Import data'!$G$15,Conversion!$G$16:$AO$16,0)))/IF(L130='Import data'!$G$16,1,IF(L130="kUSD",INDEX(Conversion!$G$27:$AO$31,MATCH(L130,Conversion!$F$27:$F$31,0),MATCH('Import data'!$G$15,Conversion!$G$26:$AO$26,0)),1/INDEX(Conversion!$G$27:$AO$31,MATCH(L130,Conversion!$F$27:$F$31,0),MATCH('Import data'!$G$15,Conversion!$G$26:$AO$26,0)))),J130),"")</f>
        <v>3.92911</v>
      </c>
      <c r="P130" s="387" t="str">
        <f>IF(H130="Mass-based",M130,K130&amp;" / "&amp;'Import data'!$G$16)</f>
        <v>kgCO2e/kg</v>
      </c>
      <c r="Q130" s="182"/>
      <c r="R130" s="182" t="s">
        <v>256</v>
      </c>
      <c r="S130" s="390" t="s">
        <v>257</v>
      </c>
      <c r="T130" s="398" t="str">
        <f>"Sum cells "&amp;D131&amp;" and "&amp;D132</f>
        <v>Sum cells 126 and 127</v>
      </c>
      <c r="U130" s="23"/>
      <c r="V130" s="23"/>
      <c r="W130" s="23"/>
      <c r="X130" s="23"/>
      <c r="Y130" s="23"/>
      <c r="Z130" s="23"/>
    </row>
    <row r="131" ht="15.75" customHeight="1">
      <c r="A131" s="23"/>
      <c r="B131" s="23"/>
      <c r="C131" s="23"/>
      <c r="D131" s="382">
        <v>126.0</v>
      </c>
      <c r="E131" s="392" t="s">
        <v>470</v>
      </c>
      <c r="F131" s="182">
        <v>3.0</v>
      </c>
      <c r="G131" s="408" t="s">
        <v>466</v>
      </c>
      <c r="H131" s="182" t="s">
        <v>237</v>
      </c>
      <c r="I131" s="182" t="s">
        <v>102</v>
      </c>
      <c r="J131" s="392">
        <v>3.93</v>
      </c>
      <c r="K131" s="386" t="s">
        <v>188</v>
      </c>
      <c r="L131" s="182" t="s">
        <v>265</v>
      </c>
      <c r="M131" s="387" t="str">
        <f t="shared" si="1"/>
        <v>kgCO2e/kg</v>
      </c>
      <c r="N131" s="392">
        <v>2015.0</v>
      </c>
      <c r="O131" s="389">
        <f t="array" ref="O131">IF(J131&lt;&gt;"",IF(H131="Spend-based",J131*(INDEX(Conversion!$G$17:$AO$21,MATCH(L131,Conversion!$E$17:$E$21,0),MATCH(N131,Conversion!$G$16:$AO$16,0))/INDEX(Conversion!$G$17:$AO$21,MATCH(L131,Conversion!$E$17:$E$21,0),MATCH('Import data'!$G$15,Conversion!$G$16:$AO$16,0)))/IF(L131='Import data'!$G$16,1,IF(L131="kUSD",INDEX(Conversion!$G$27:$AO$31,MATCH(L131,Conversion!$F$27:$F$31,0),MATCH('Import data'!$G$15,Conversion!$G$26:$AO$26,0)),1/INDEX(Conversion!$G$27:$AO$31,MATCH(L131,Conversion!$F$27:$F$31,0),MATCH('Import data'!$G$15,Conversion!$G$26:$AO$26,0)))),J131),"")</f>
        <v>3.93</v>
      </c>
      <c r="P131" s="387" t="str">
        <f>IF(H131="Mass-based",M131,K131&amp;" / "&amp;'Import data'!$G$16)</f>
        <v>kgCO2e/kg</v>
      </c>
      <c r="Q131" s="182"/>
      <c r="R131" s="182" t="s">
        <v>256</v>
      </c>
      <c r="S131" s="390" t="s">
        <v>257</v>
      </c>
      <c r="T131" s="391"/>
      <c r="U131" s="23"/>
      <c r="V131" s="23"/>
      <c r="W131" s="23"/>
      <c r="X131" s="23"/>
      <c r="Y131" s="23"/>
      <c r="Z131" s="23"/>
    </row>
    <row r="132" ht="15.75" customHeight="1">
      <c r="A132" s="23"/>
      <c r="B132" s="23"/>
      <c r="C132" s="23"/>
      <c r="D132" s="382">
        <v>127.0</v>
      </c>
      <c r="E132" s="392" t="s">
        <v>472</v>
      </c>
      <c r="F132" s="182">
        <v>3.0</v>
      </c>
      <c r="G132" s="384" t="s">
        <v>390</v>
      </c>
      <c r="H132" s="384" t="s">
        <v>237</v>
      </c>
      <c r="I132" s="182" t="s">
        <v>102</v>
      </c>
      <c r="J132" s="400">
        <v>-8.9E-4</v>
      </c>
      <c r="K132" s="386" t="s">
        <v>188</v>
      </c>
      <c r="L132" s="182" t="s">
        <v>265</v>
      </c>
      <c r="M132" s="387" t="str">
        <f t="shared" si="1"/>
        <v>kgCO2e/kg</v>
      </c>
      <c r="N132" s="392">
        <v>2015.0</v>
      </c>
      <c r="O132" s="389">
        <f t="array" ref="O132">IF(J132&lt;&gt;"",IF(H132="Spend-based",J132*(INDEX(Conversion!$G$17:$AO$21,MATCH(L132,Conversion!$E$17:$E$21,0),MATCH(N132,Conversion!$G$16:$AO$16,0))/INDEX(Conversion!$G$17:$AO$21,MATCH(L132,Conversion!$E$17:$E$21,0),MATCH('Import data'!$G$15,Conversion!$G$16:$AO$16,0)))/IF(L132='Import data'!$G$16,1,IF(L132="kUSD",INDEX(Conversion!$G$27:$AO$31,MATCH(L132,Conversion!$F$27:$F$31,0),MATCH('Import data'!$G$15,Conversion!$G$26:$AO$26,0)),1/INDEX(Conversion!$G$27:$AO$31,MATCH(L132,Conversion!$F$27:$F$31,0),MATCH('Import data'!$G$15,Conversion!$G$26:$AO$26,0)))),J132),"")</f>
        <v>-0.00089</v>
      </c>
      <c r="P132" s="387" t="str">
        <f>IF(H132="Mass-based",M132,K132&amp;" / "&amp;'Import data'!$G$16)</f>
        <v>kgCO2e/kg</v>
      </c>
      <c r="Q132" s="182"/>
      <c r="R132" s="182" t="s">
        <v>262</v>
      </c>
      <c r="S132" s="390" t="s">
        <v>257</v>
      </c>
      <c r="T132" s="391"/>
      <c r="U132" s="23"/>
      <c r="V132" s="23"/>
      <c r="W132" s="23"/>
      <c r="X132" s="23"/>
      <c r="Y132" s="23"/>
      <c r="Z132" s="23"/>
    </row>
    <row r="133" ht="15.75" customHeight="1">
      <c r="A133" s="23"/>
      <c r="B133" s="23"/>
      <c r="C133" s="23"/>
      <c r="D133" s="382">
        <v>128.0</v>
      </c>
      <c r="E133" s="396" t="s">
        <v>473</v>
      </c>
      <c r="F133" s="182">
        <v>3.0</v>
      </c>
      <c r="G133" s="408" t="s">
        <v>474</v>
      </c>
      <c r="H133" s="182" t="s">
        <v>237</v>
      </c>
      <c r="I133" s="182" t="s">
        <v>304</v>
      </c>
      <c r="J133" s="397">
        <f>J134+J135</f>
        <v>3.92832</v>
      </c>
      <c r="K133" s="386" t="s">
        <v>188</v>
      </c>
      <c r="L133" s="182" t="s">
        <v>265</v>
      </c>
      <c r="M133" s="387" t="str">
        <f t="shared" si="1"/>
        <v>kgCO2e/kg</v>
      </c>
      <c r="N133" s="396" t="s">
        <v>305</v>
      </c>
      <c r="O133" s="389">
        <f t="array" ref="O133">IF(J133&lt;&gt;"",IF(H133="Spend-based",J133*(INDEX(Conversion!$G$17:$AO$21,MATCH(L133,Conversion!$E$17:$E$21,0),MATCH(N133,Conversion!$G$16:$AO$16,0))/INDEX(Conversion!$G$17:$AO$21,MATCH(L133,Conversion!$E$17:$E$21,0),MATCH('Import data'!$G$15,Conversion!$G$16:$AO$16,0)))/IF(L133='Import data'!$G$16,1,IF(L133="kUSD",INDEX(Conversion!$G$27:$AO$31,MATCH(L133,Conversion!$F$27:$F$31,0),MATCH('Import data'!$G$15,Conversion!$G$26:$AO$26,0)),1/INDEX(Conversion!$G$27:$AO$31,MATCH(L133,Conversion!$F$27:$F$31,0),MATCH('Import data'!$G$15,Conversion!$G$26:$AO$26,0)))),J133),"")</f>
        <v>3.92832</v>
      </c>
      <c r="P133" s="387" t="str">
        <f>IF(H133="Mass-based",M133,K133&amp;" / "&amp;'Import data'!$G$16)</f>
        <v>kgCO2e/kg</v>
      </c>
      <c r="Q133" s="182"/>
      <c r="R133" s="182" t="s">
        <v>256</v>
      </c>
      <c r="S133" s="390" t="s">
        <v>257</v>
      </c>
      <c r="T133" s="398" t="str">
        <f>"Sum cells "&amp;D134&amp;" and "&amp;D135</f>
        <v>Sum cells 129 and 130</v>
      </c>
      <c r="U133" s="23"/>
      <c r="V133" s="23"/>
      <c r="W133" s="23"/>
      <c r="X133" s="23"/>
      <c r="Y133" s="23"/>
      <c r="Z133" s="23"/>
    </row>
    <row r="134" ht="15.75" customHeight="1">
      <c r="A134" s="23"/>
      <c r="B134" s="23"/>
      <c r="C134" s="23"/>
      <c r="D134" s="382">
        <v>129.0</v>
      </c>
      <c r="E134" s="392" t="s">
        <v>473</v>
      </c>
      <c r="F134" s="182">
        <v>3.0</v>
      </c>
      <c r="G134" s="408" t="s">
        <v>466</v>
      </c>
      <c r="H134" s="182" t="s">
        <v>237</v>
      </c>
      <c r="I134" s="182" t="s">
        <v>102</v>
      </c>
      <c r="J134" s="392">
        <v>3.93</v>
      </c>
      <c r="K134" s="386" t="s">
        <v>188</v>
      </c>
      <c r="L134" s="182" t="s">
        <v>265</v>
      </c>
      <c r="M134" s="387" t="str">
        <f t="shared" si="1"/>
        <v>kgCO2e/kg</v>
      </c>
      <c r="N134" s="392">
        <v>2015.0</v>
      </c>
      <c r="O134" s="389">
        <f t="array" ref="O134">IF(J134&lt;&gt;"",IF(H134="Spend-based",J134*(INDEX(Conversion!$G$17:$AO$21,MATCH(L134,Conversion!$E$17:$E$21,0),MATCH(N134,Conversion!$G$16:$AO$16,0))/INDEX(Conversion!$G$17:$AO$21,MATCH(L134,Conversion!$E$17:$E$21,0),MATCH('Import data'!$G$15,Conversion!$G$16:$AO$16,0)))/IF(L134='Import data'!$G$16,1,IF(L134="kUSD",INDEX(Conversion!$G$27:$AO$31,MATCH(L134,Conversion!$F$27:$F$31,0),MATCH('Import data'!$G$15,Conversion!$G$26:$AO$26,0)),1/INDEX(Conversion!$G$27:$AO$31,MATCH(L134,Conversion!$F$27:$F$31,0),MATCH('Import data'!$G$15,Conversion!$G$26:$AO$26,0)))),J134),"")</f>
        <v>3.93</v>
      </c>
      <c r="P134" s="387" t="str">
        <f>IF(H134="Mass-based",M134,K134&amp;" / "&amp;'Import data'!$G$16)</f>
        <v>kgCO2e/kg</v>
      </c>
      <c r="Q134" s="182"/>
      <c r="R134" s="182" t="s">
        <v>256</v>
      </c>
      <c r="S134" s="390" t="s">
        <v>257</v>
      </c>
      <c r="T134" s="391"/>
      <c r="U134" s="23"/>
      <c r="V134" s="23"/>
      <c r="W134" s="23"/>
      <c r="X134" s="23"/>
      <c r="Y134" s="23"/>
      <c r="Z134" s="23"/>
    </row>
    <row r="135" ht="15.75" customHeight="1">
      <c r="A135" s="23"/>
      <c r="B135" s="23"/>
      <c r="C135" s="23"/>
      <c r="D135" s="382">
        <v>130.0</v>
      </c>
      <c r="E135" s="392" t="s">
        <v>473</v>
      </c>
      <c r="F135" s="182">
        <v>3.0</v>
      </c>
      <c r="G135" s="384" t="s">
        <v>319</v>
      </c>
      <c r="H135" s="384" t="s">
        <v>237</v>
      </c>
      <c r="I135" s="182" t="s">
        <v>102</v>
      </c>
      <c r="J135" s="401">
        <v>-0.00168</v>
      </c>
      <c r="K135" s="386" t="s">
        <v>188</v>
      </c>
      <c r="L135" s="182" t="s">
        <v>265</v>
      </c>
      <c r="M135" s="387" t="str">
        <f t="shared" si="1"/>
        <v>kgCO2e/kg</v>
      </c>
      <c r="N135" s="392">
        <v>2015.0</v>
      </c>
      <c r="O135" s="389">
        <f t="array" ref="O135">IF(J135&lt;&gt;"",IF(H135="Spend-based",J135*(INDEX(Conversion!$G$17:$AO$21,MATCH(L135,Conversion!$E$17:$E$21,0),MATCH(N135,Conversion!$G$16:$AO$16,0))/INDEX(Conversion!$G$17:$AO$21,MATCH(L135,Conversion!$E$17:$E$21,0),MATCH('Import data'!$G$15,Conversion!$G$16:$AO$16,0)))/IF(L135='Import data'!$G$16,1,IF(L135="kUSD",INDEX(Conversion!$G$27:$AO$31,MATCH(L135,Conversion!$F$27:$F$31,0),MATCH('Import data'!$G$15,Conversion!$G$26:$AO$26,0)),1/INDEX(Conversion!$G$27:$AO$31,MATCH(L135,Conversion!$F$27:$F$31,0),MATCH('Import data'!$G$15,Conversion!$G$26:$AO$26,0)))),J135),"")</f>
        <v>-0.00168</v>
      </c>
      <c r="P135" s="387" t="str">
        <f>IF(H135="Mass-based",M135,K135&amp;" / "&amp;'Import data'!$G$16)</f>
        <v>kgCO2e/kg</v>
      </c>
      <c r="Q135" s="182"/>
      <c r="R135" s="182" t="s">
        <v>256</v>
      </c>
      <c r="S135" s="390" t="s">
        <v>257</v>
      </c>
      <c r="T135" s="391"/>
      <c r="U135" s="23"/>
      <c r="V135" s="23"/>
      <c r="W135" s="23"/>
      <c r="X135" s="23"/>
      <c r="Y135" s="23"/>
      <c r="Z135" s="23"/>
    </row>
    <row r="136" ht="15.75" customHeight="1">
      <c r="A136" s="23"/>
      <c r="B136" s="23"/>
      <c r="C136" s="23"/>
      <c r="D136" s="382">
        <v>131.0</v>
      </c>
      <c r="E136" s="396" t="s">
        <v>475</v>
      </c>
      <c r="F136" s="182">
        <v>3.0</v>
      </c>
      <c r="G136" s="408" t="s">
        <v>476</v>
      </c>
      <c r="H136" s="182" t="s">
        <v>237</v>
      </c>
      <c r="I136" s="182" t="s">
        <v>304</v>
      </c>
      <c r="J136" s="397">
        <f>J137+J138</f>
        <v>3.9184</v>
      </c>
      <c r="K136" s="386" t="s">
        <v>188</v>
      </c>
      <c r="L136" s="182" t="s">
        <v>265</v>
      </c>
      <c r="M136" s="387" t="str">
        <f t="shared" si="1"/>
        <v>kgCO2e/kg</v>
      </c>
      <c r="N136" s="396" t="s">
        <v>305</v>
      </c>
      <c r="O136" s="389">
        <f t="array" ref="O136">IF(J136&lt;&gt;"",IF(H136="Spend-based",J136*(INDEX(Conversion!$G$17:$AO$21,MATCH(L136,Conversion!$E$17:$E$21,0),MATCH(N136,Conversion!$G$16:$AO$16,0))/INDEX(Conversion!$G$17:$AO$21,MATCH(L136,Conversion!$E$17:$E$21,0),MATCH('Import data'!$G$15,Conversion!$G$16:$AO$16,0)))/IF(L136='Import data'!$G$16,1,IF(L136="kUSD",INDEX(Conversion!$G$27:$AO$31,MATCH(L136,Conversion!$F$27:$F$31,0),MATCH('Import data'!$G$15,Conversion!$G$26:$AO$26,0)),1/INDEX(Conversion!$G$27:$AO$31,MATCH(L136,Conversion!$F$27:$F$31,0),MATCH('Import data'!$G$15,Conversion!$G$26:$AO$26,0)))),J136),"")</f>
        <v>3.9184</v>
      </c>
      <c r="P136" s="387" t="str">
        <f>IF(H136="Mass-based",M136,K136&amp;" / "&amp;'Import data'!$G$16)</f>
        <v>kgCO2e/kg</v>
      </c>
      <c r="Q136" s="182"/>
      <c r="R136" s="182" t="s">
        <v>256</v>
      </c>
      <c r="S136" s="390" t="s">
        <v>257</v>
      </c>
      <c r="T136" s="398" t="str">
        <f>"Sum cells "&amp;D137&amp;" and "&amp;D138</f>
        <v>Sum cells 132 and 133</v>
      </c>
      <c r="U136" s="23"/>
      <c r="V136" s="23"/>
      <c r="W136" s="23"/>
      <c r="X136" s="23"/>
      <c r="Y136" s="23"/>
      <c r="Z136" s="23"/>
    </row>
    <row r="137" ht="15.75" customHeight="1">
      <c r="A137" s="23"/>
      <c r="B137" s="23"/>
      <c r="C137" s="23"/>
      <c r="D137" s="382">
        <v>132.0</v>
      </c>
      <c r="E137" s="392" t="s">
        <v>475</v>
      </c>
      <c r="F137" s="182">
        <v>3.0</v>
      </c>
      <c r="G137" s="408" t="s">
        <v>466</v>
      </c>
      <c r="H137" s="182" t="s">
        <v>237</v>
      </c>
      <c r="I137" s="182" t="s">
        <v>102</v>
      </c>
      <c r="J137" s="392">
        <v>3.93</v>
      </c>
      <c r="K137" s="386" t="s">
        <v>188</v>
      </c>
      <c r="L137" s="182" t="s">
        <v>265</v>
      </c>
      <c r="M137" s="387" t="str">
        <f t="shared" si="1"/>
        <v>kgCO2e/kg</v>
      </c>
      <c r="N137" s="392">
        <v>2015.0</v>
      </c>
      <c r="O137" s="389">
        <f t="array" ref="O137">IF(J137&lt;&gt;"",IF(H137="Spend-based",J137*(INDEX(Conversion!$G$17:$AO$21,MATCH(L137,Conversion!$E$17:$E$21,0),MATCH(N137,Conversion!$G$16:$AO$16,0))/INDEX(Conversion!$G$17:$AO$21,MATCH(L137,Conversion!$E$17:$E$21,0),MATCH('Import data'!$G$15,Conversion!$G$16:$AO$16,0)))/IF(L137='Import data'!$G$16,1,IF(L137="kUSD",INDEX(Conversion!$G$27:$AO$31,MATCH(L137,Conversion!$F$27:$F$31,0),MATCH('Import data'!$G$15,Conversion!$G$26:$AO$26,0)),1/INDEX(Conversion!$G$27:$AO$31,MATCH(L137,Conversion!$F$27:$F$31,0),MATCH('Import data'!$G$15,Conversion!$G$26:$AO$26,0)))),J137),"")</f>
        <v>3.93</v>
      </c>
      <c r="P137" s="387" t="str">
        <f>IF(H137="Mass-based",M137,K137&amp;" / "&amp;'Import data'!$G$16)</f>
        <v>kgCO2e/kg</v>
      </c>
      <c r="Q137" s="182"/>
      <c r="R137" s="182" t="s">
        <v>256</v>
      </c>
      <c r="S137" s="390" t="s">
        <v>257</v>
      </c>
      <c r="T137" s="391"/>
      <c r="U137" s="23"/>
      <c r="V137" s="23"/>
      <c r="W137" s="23"/>
      <c r="X137" s="23"/>
      <c r="Y137" s="23"/>
      <c r="Z137" s="23"/>
    </row>
    <row r="138" ht="15.75" customHeight="1">
      <c r="A138" s="23"/>
      <c r="B138" s="23"/>
      <c r="C138" s="23"/>
      <c r="D138" s="382">
        <v>133.0</v>
      </c>
      <c r="E138" s="392" t="s">
        <v>475</v>
      </c>
      <c r="F138" s="182">
        <v>3.0</v>
      </c>
      <c r="G138" s="384" t="s">
        <v>323</v>
      </c>
      <c r="H138" s="384" t="s">
        <v>237</v>
      </c>
      <c r="I138" s="182" t="s">
        <v>102</v>
      </c>
      <c r="J138" s="401">
        <v>-0.0116</v>
      </c>
      <c r="K138" s="386" t="s">
        <v>188</v>
      </c>
      <c r="L138" s="182" t="s">
        <v>265</v>
      </c>
      <c r="M138" s="387" t="str">
        <f t="shared" si="1"/>
        <v>kgCO2e/kg</v>
      </c>
      <c r="N138" s="392">
        <v>2015.0</v>
      </c>
      <c r="O138" s="389">
        <f t="array" ref="O138">IF(J138&lt;&gt;"",IF(H138="Spend-based",J138*(INDEX(Conversion!$G$17:$AO$21,MATCH(L138,Conversion!$E$17:$E$21,0),MATCH(N138,Conversion!$G$16:$AO$16,0))/INDEX(Conversion!$G$17:$AO$21,MATCH(L138,Conversion!$E$17:$E$21,0),MATCH('Import data'!$G$15,Conversion!$G$16:$AO$16,0)))/IF(L138='Import data'!$G$16,1,IF(L138="kUSD",INDEX(Conversion!$G$27:$AO$31,MATCH(L138,Conversion!$F$27:$F$31,0),MATCH('Import data'!$G$15,Conversion!$G$26:$AO$26,0)),1/INDEX(Conversion!$G$27:$AO$31,MATCH(L138,Conversion!$F$27:$F$31,0),MATCH('Import data'!$G$15,Conversion!$G$26:$AO$26,0)))),J138),"")</f>
        <v>-0.0116</v>
      </c>
      <c r="P138" s="387" t="str">
        <f>IF(H138="Mass-based",M138,K138&amp;" / "&amp;'Import data'!$G$16)</f>
        <v>kgCO2e/kg</v>
      </c>
      <c r="Q138" s="182"/>
      <c r="R138" s="182" t="s">
        <v>256</v>
      </c>
      <c r="S138" s="390" t="s">
        <v>257</v>
      </c>
      <c r="T138" s="391"/>
      <c r="U138" s="23"/>
      <c r="V138" s="23"/>
      <c r="W138" s="23"/>
      <c r="X138" s="23"/>
      <c r="Y138" s="23"/>
      <c r="Z138" s="23"/>
    </row>
    <row r="139" ht="15.75" customHeight="1">
      <c r="A139" s="23"/>
      <c r="B139" s="23"/>
      <c r="C139" s="23"/>
      <c r="D139" s="382">
        <v>134.0</v>
      </c>
      <c r="E139" s="396" t="s">
        <v>477</v>
      </c>
      <c r="F139" s="182">
        <v>3.0</v>
      </c>
      <c r="G139" s="182" t="s">
        <v>478</v>
      </c>
      <c r="H139" s="384" t="s">
        <v>237</v>
      </c>
      <c r="I139" s="182" t="s">
        <v>304</v>
      </c>
      <c r="J139" s="402">
        <f>J137*1.5</f>
        <v>5.895</v>
      </c>
      <c r="K139" s="386" t="s">
        <v>188</v>
      </c>
      <c r="L139" s="182" t="s">
        <v>265</v>
      </c>
      <c r="M139" s="387" t="str">
        <f t="shared" si="1"/>
        <v>kgCO2e/kg</v>
      </c>
      <c r="N139" s="396" t="s">
        <v>305</v>
      </c>
      <c r="O139" s="389">
        <f t="array" ref="O139">IF(J139&lt;&gt;"",IF(H139="Spend-based",J139*(INDEX(Conversion!$G$17:$AO$21,MATCH(L139,Conversion!$E$17:$E$21,0),MATCH(N139,Conversion!$G$16:$AO$16,0))/INDEX(Conversion!$G$17:$AO$21,MATCH(L139,Conversion!$E$17:$E$21,0),MATCH('Import data'!$G$15,Conversion!$G$16:$AO$16,0)))/IF(L139='Import data'!$G$16,1,IF(L139="kUSD",INDEX(Conversion!$G$27:$AO$31,MATCH(L139,Conversion!$F$27:$F$31,0),MATCH('Import data'!$G$15,Conversion!$G$26:$AO$26,0)),1/INDEX(Conversion!$G$27:$AO$31,MATCH(L139,Conversion!$F$27:$F$31,0),MATCH('Import data'!$G$15,Conversion!$G$26:$AO$26,0)))),J139),"")</f>
        <v>5.895</v>
      </c>
      <c r="P139" s="387" t="str">
        <f>IF(H139="Mass-based",M139,K139&amp;" / "&amp;'Import data'!$G$16)</f>
        <v>kgCO2e/kg</v>
      </c>
      <c r="Q139" s="182"/>
      <c r="R139" s="182" t="s">
        <v>256</v>
      </c>
      <c r="S139" s="390" t="s">
        <v>257</v>
      </c>
      <c r="T139" s="391" t="s">
        <v>326</v>
      </c>
      <c r="U139" s="23"/>
      <c r="V139" s="23"/>
      <c r="W139" s="23"/>
      <c r="X139" s="23"/>
      <c r="Y139" s="23"/>
      <c r="Z139" s="23"/>
    </row>
    <row r="140" ht="15.75" customHeight="1">
      <c r="A140" s="23"/>
      <c r="B140" s="23"/>
      <c r="C140" s="23"/>
      <c r="D140" s="382">
        <v>135.0</v>
      </c>
      <c r="E140" s="396" t="s">
        <v>477</v>
      </c>
      <c r="F140" s="182">
        <v>3.0</v>
      </c>
      <c r="G140" s="182" t="s">
        <v>478</v>
      </c>
      <c r="H140" s="384" t="s">
        <v>237</v>
      </c>
      <c r="I140" s="182" t="s">
        <v>304</v>
      </c>
      <c r="J140" s="396" t="s">
        <v>305</v>
      </c>
      <c r="K140" s="386" t="s">
        <v>188</v>
      </c>
      <c r="L140" s="182" t="s">
        <v>265</v>
      </c>
      <c r="M140" s="387" t="str">
        <f t="shared" si="1"/>
        <v>kgCO2e/kg</v>
      </c>
      <c r="N140" s="396"/>
      <c r="O140" s="389" t="str">
        <f t="array" ref="O140">IF(J140&lt;&gt;"",IF(H140="Spend-based",J140*(INDEX(Conversion!$G$17:$AO$21,MATCH(L140,Conversion!$E$17:$E$21,0),MATCH(N140,Conversion!$G$16:$AO$16,0))/INDEX(Conversion!$G$17:$AO$21,MATCH(L140,Conversion!$E$17:$E$21,0),MATCH('Import data'!$G$15,Conversion!$G$16:$AO$16,0)))/IF(L140='Import data'!$G$16,1,IF(L140="kUSD",INDEX(Conversion!$G$27:$AO$31,MATCH(L140,Conversion!$F$27:$F$31,0),MATCH('Import data'!$G$15,Conversion!$G$26:$AO$26,0)),1/INDEX(Conversion!$G$27:$AO$31,MATCH(L140,Conversion!$F$27:$F$31,0),MATCH('Import data'!$G$15,Conversion!$G$26:$AO$26,0)))),J140),"")</f>
        <v>N/A</v>
      </c>
      <c r="P140" s="387" t="str">
        <f>IF(H140="Mass-based",M140,K140&amp;" / "&amp;'Import data'!$G$16)</f>
        <v>kgCO2e/kg</v>
      </c>
      <c r="Q140" s="182"/>
      <c r="R140" s="182" t="s">
        <v>256</v>
      </c>
      <c r="S140" s="390" t="s">
        <v>257</v>
      </c>
      <c r="T140" s="391" t="s">
        <v>326</v>
      </c>
      <c r="U140" s="23"/>
      <c r="V140" s="23"/>
      <c r="W140" s="23"/>
      <c r="X140" s="23"/>
      <c r="Y140" s="23"/>
      <c r="Z140" s="23"/>
    </row>
    <row r="141" ht="15.75" customHeight="1">
      <c r="A141" s="23"/>
      <c r="B141" s="23"/>
      <c r="C141" s="23"/>
      <c r="D141" s="382">
        <v>136.0</v>
      </c>
      <c r="E141" s="393" t="s">
        <v>479</v>
      </c>
      <c r="F141" s="182">
        <v>1.0</v>
      </c>
      <c r="G141" s="182" t="s">
        <v>480</v>
      </c>
      <c r="H141" s="182" t="s">
        <v>237</v>
      </c>
      <c r="I141" s="182" t="s">
        <v>103</v>
      </c>
      <c r="J141" s="393">
        <v>2.051</v>
      </c>
      <c r="K141" s="386" t="s">
        <v>188</v>
      </c>
      <c r="L141" s="182" t="s">
        <v>265</v>
      </c>
      <c r="M141" s="387" t="str">
        <f t="shared" si="1"/>
        <v>kgCO2e/kg</v>
      </c>
      <c r="N141" s="393">
        <v>2023.0</v>
      </c>
      <c r="O141" s="389">
        <f t="array" ref="O141">IF(J141&lt;&gt;"",IF(H141="Spend-based",J141*(INDEX(Conversion!$G$17:$AO$21,MATCH(L141,Conversion!$E$17:$E$21,0),MATCH(N141,Conversion!$G$16:$AO$16,0))/INDEX(Conversion!$G$17:$AO$21,MATCH(L141,Conversion!$E$17:$E$21,0),MATCH('Import data'!$G$15,Conversion!$G$16:$AO$16,0)))/IF(L141='Import data'!$G$16,1,IF(L141="kUSD",INDEX(Conversion!$G$27:$AO$31,MATCH(L141,Conversion!$F$27:$F$31,0),MATCH('Import data'!$G$15,Conversion!$G$26:$AO$26,0)),1/INDEX(Conversion!$G$27:$AO$31,MATCH(L141,Conversion!$F$27:$F$31,0),MATCH('Import data'!$G$15,Conversion!$G$26:$AO$26,0)))),J141),"")</f>
        <v>2.051</v>
      </c>
      <c r="P141" s="387" t="str">
        <f>IF(H141="Mass-based",M141,K141&amp;" / "&amp;'Import data'!$G$16)</f>
        <v>kgCO2e/kg</v>
      </c>
      <c r="Q141" s="182" t="s">
        <v>266</v>
      </c>
      <c r="R141" s="182" t="s">
        <v>267</v>
      </c>
      <c r="S141" s="390" t="s">
        <v>257</v>
      </c>
      <c r="T141" s="391"/>
      <c r="U141" s="23"/>
      <c r="V141" s="23"/>
      <c r="W141" s="23"/>
      <c r="X141" s="23"/>
      <c r="Y141" s="23"/>
      <c r="Z141" s="23"/>
    </row>
    <row r="142" ht="15.75" customHeight="1">
      <c r="A142" s="23"/>
      <c r="B142" s="23"/>
      <c r="C142" s="23"/>
      <c r="D142" s="382">
        <v>137.0</v>
      </c>
      <c r="E142" s="393" t="s">
        <v>481</v>
      </c>
      <c r="F142" s="182">
        <v>2.0</v>
      </c>
      <c r="G142" s="182" t="s">
        <v>482</v>
      </c>
      <c r="H142" s="182" t="s">
        <v>238</v>
      </c>
      <c r="I142" s="182" t="s">
        <v>105</v>
      </c>
      <c r="J142" s="393">
        <v>334.0</v>
      </c>
      <c r="K142" s="386" t="s">
        <v>188</v>
      </c>
      <c r="L142" s="182" t="s">
        <v>282</v>
      </c>
      <c r="M142" s="387" t="str">
        <f t="shared" si="1"/>
        <v>kgCO2e/kUSD</v>
      </c>
      <c r="N142" s="393">
        <v>2024.0</v>
      </c>
      <c r="O142" s="389">
        <f t="array" ref="O142">IF(J142&lt;&gt;"",IF(H142="Spend-based",J142*(INDEX(Conversion!$G$17:$AO$21,MATCH(L142,Conversion!$E$17:$E$21,0),MATCH(N142,Conversion!$G$16:$AO$16,0))/INDEX(Conversion!$G$17:$AO$21,MATCH(L142,Conversion!$E$17:$E$21,0),MATCH('Import data'!$G$15,Conversion!$G$16:$AO$16,0)))/IF(L142='Import data'!$G$16,1,IF(L142="kUSD",INDEX(Conversion!$G$27:$AO$31,MATCH(L142,Conversion!$F$27:$F$31,0),MATCH('Import data'!$G$15,Conversion!$G$26:$AO$26,0)),1/INDEX(Conversion!$G$27:$AO$31,MATCH(L142,Conversion!$F$27:$F$31,0),MATCH('Import data'!$G$15,Conversion!$G$26:$AO$26,0)))),J142),"")</f>
        <v>334</v>
      </c>
      <c r="P142" s="387" t="str">
        <f>IF(H142="Mass-based",M142,K142&amp;" / "&amp;'Import data'!$G$16)</f>
        <v>kgCO2e / k€</v>
      </c>
      <c r="Q142" s="182" t="s">
        <v>283</v>
      </c>
      <c r="R142" s="182" t="s">
        <v>279</v>
      </c>
      <c r="S142" s="390" t="s">
        <v>257</v>
      </c>
      <c r="T142" s="391"/>
      <c r="U142" s="23"/>
      <c r="V142" s="23"/>
      <c r="W142" s="23"/>
      <c r="X142" s="23"/>
      <c r="Y142" s="23"/>
      <c r="Z142" s="23"/>
    </row>
    <row r="143" ht="15.75" customHeight="1">
      <c r="A143" s="23"/>
      <c r="B143" s="23"/>
      <c r="C143" s="23"/>
      <c r="D143" s="382">
        <v>138.0</v>
      </c>
      <c r="E143" s="392" t="s">
        <v>483</v>
      </c>
      <c r="F143" s="182">
        <v>3.0</v>
      </c>
      <c r="G143" s="182" t="s">
        <v>484</v>
      </c>
      <c r="H143" s="182" t="s">
        <v>237</v>
      </c>
      <c r="I143" s="182" t="s">
        <v>102</v>
      </c>
      <c r="J143" s="392">
        <v>169.0</v>
      </c>
      <c r="K143" s="386" t="s">
        <v>188</v>
      </c>
      <c r="L143" s="182" t="s">
        <v>485</v>
      </c>
      <c r="M143" s="387" t="str">
        <f t="shared" si="1"/>
        <v>kgCO2e/item</v>
      </c>
      <c r="N143" s="392">
        <v>2021.0</v>
      </c>
      <c r="O143" s="389">
        <f t="array" ref="O143">IF(J143&lt;&gt;"",IF(H143="Spend-based",J143*(INDEX(Conversion!$G$17:$AO$21,MATCH(L143,Conversion!$E$17:$E$21,0),MATCH(N143,Conversion!$G$16:$AO$16,0))/INDEX(Conversion!$G$17:$AO$21,MATCH(L143,Conversion!$E$17:$E$21,0),MATCH('Import data'!$G$15,Conversion!$G$16:$AO$16,0)))/IF(L143='Import data'!$G$16,1,IF(L143="kUSD",INDEX(Conversion!$G$27:$AO$31,MATCH(L143,Conversion!$F$27:$F$31,0),MATCH('Import data'!$G$15,Conversion!$G$26:$AO$26,0)),1/INDEX(Conversion!$G$27:$AO$31,MATCH(L143,Conversion!$F$27:$F$31,0),MATCH('Import data'!$G$15,Conversion!$G$26:$AO$26,0)))),J143),"")</f>
        <v>169</v>
      </c>
      <c r="P143" s="387" t="str">
        <f>IF(H143="Mass-based",M143,K143&amp;" / "&amp;'Import data'!$G$16)</f>
        <v>kgCO2e/item</v>
      </c>
      <c r="Q143" s="182" t="s">
        <v>274</v>
      </c>
      <c r="R143" s="182" t="s">
        <v>262</v>
      </c>
      <c r="S143" s="390" t="s">
        <v>257</v>
      </c>
      <c r="T143" s="391"/>
      <c r="U143" s="23"/>
      <c r="V143" s="23"/>
      <c r="W143" s="23"/>
      <c r="X143" s="23"/>
      <c r="Y143" s="23"/>
      <c r="Z143" s="23"/>
    </row>
    <row r="144" ht="15.75" customHeight="1">
      <c r="A144" s="23"/>
      <c r="B144" s="23"/>
      <c r="C144" s="23"/>
      <c r="D144" s="382">
        <v>139.0</v>
      </c>
      <c r="E144" s="392" t="s">
        <v>486</v>
      </c>
      <c r="F144" s="182">
        <v>3.0</v>
      </c>
      <c r="G144" s="182" t="s">
        <v>487</v>
      </c>
      <c r="H144" s="182" t="s">
        <v>237</v>
      </c>
      <c r="I144" s="182" t="s">
        <v>116</v>
      </c>
      <c r="J144" s="392">
        <v>830.8</v>
      </c>
      <c r="K144" s="386" t="s">
        <v>188</v>
      </c>
      <c r="L144" s="182" t="s">
        <v>485</v>
      </c>
      <c r="M144" s="387" t="str">
        <f t="shared" si="1"/>
        <v>kgCO2e/item</v>
      </c>
      <c r="N144" s="392">
        <v>2022.0</v>
      </c>
      <c r="O144" s="389">
        <f t="array" ref="O144">IF(J144&lt;&gt;"",IF(H144="Spend-based",J144*(INDEX(Conversion!$G$17:$AO$21,MATCH(L144,Conversion!$E$17:$E$21,0),MATCH(N144,Conversion!$G$16:$AO$16,0))/INDEX(Conversion!$G$17:$AO$21,MATCH(L144,Conversion!$E$17:$E$21,0),MATCH('Import data'!$G$15,Conversion!$G$16:$AO$16,0)))/IF(L144='Import data'!$G$16,1,IF(L144="kUSD",INDEX(Conversion!$G$27:$AO$31,MATCH(L144,Conversion!$F$27:$F$31,0),MATCH('Import data'!$G$15,Conversion!$G$26:$AO$26,0)),1/INDEX(Conversion!$G$27:$AO$31,MATCH(L144,Conversion!$F$27:$F$31,0),MATCH('Import data'!$G$15,Conversion!$G$26:$AO$26,0)))),J144),"")</f>
        <v>830.8</v>
      </c>
      <c r="P144" s="387" t="str">
        <f>IF(H144="Mass-based",M144,K144&amp;" / "&amp;'Import data'!$G$16)</f>
        <v>kgCO2e/item</v>
      </c>
      <c r="Q144" s="182" t="s">
        <v>488</v>
      </c>
      <c r="R144" s="182" t="s">
        <v>295</v>
      </c>
      <c r="S144" s="390" t="s">
        <v>257</v>
      </c>
      <c r="T144" s="391"/>
      <c r="U144" s="23"/>
      <c r="V144" s="23"/>
      <c r="W144" s="23"/>
      <c r="X144" s="23"/>
      <c r="Y144" s="23"/>
      <c r="Z144" s="23"/>
    </row>
    <row r="145" ht="15.75" customHeight="1">
      <c r="A145" s="23"/>
      <c r="B145" s="23"/>
      <c r="C145" s="23"/>
      <c r="D145" s="382">
        <v>140.0</v>
      </c>
      <c r="E145" s="392" t="s">
        <v>489</v>
      </c>
      <c r="F145" s="182">
        <v>3.0</v>
      </c>
      <c r="G145" s="182" t="s">
        <v>490</v>
      </c>
      <c r="H145" s="182" t="s">
        <v>237</v>
      </c>
      <c r="I145" s="182" t="s">
        <v>102</v>
      </c>
      <c r="J145" s="392">
        <v>296.0</v>
      </c>
      <c r="K145" s="386" t="s">
        <v>188</v>
      </c>
      <c r="L145" s="182" t="s">
        <v>485</v>
      </c>
      <c r="M145" s="387" t="str">
        <f t="shared" si="1"/>
        <v>kgCO2e/item</v>
      </c>
      <c r="N145" s="392">
        <v>2021.0</v>
      </c>
      <c r="O145" s="389">
        <f t="array" ref="O145">IF(J145&lt;&gt;"",IF(H145="Spend-based",J145*(INDEX(Conversion!$G$17:$AO$21,MATCH(L145,Conversion!$E$17:$E$21,0),MATCH(N145,Conversion!$G$16:$AO$16,0))/INDEX(Conversion!$G$17:$AO$21,MATCH(L145,Conversion!$E$17:$E$21,0),MATCH('Import data'!$G$15,Conversion!$G$16:$AO$16,0)))/IF(L145='Import data'!$G$16,1,IF(L145="kUSD",INDEX(Conversion!$G$27:$AO$31,MATCH(L145,Conversion!$F$27:$F$31,0),MATCH('Import data'!$G$15,Conversion!$G$26:$AO$26,0)),1/INDEX(Conversion!$G$27:$AO$31,MATCH(L145,Conversion!$F$27:$F$31,0),MATCH('Import data'!$G$15,Conversion!$G$26:$AO$26,0)))),J145),"")</f>
        <v>296</v>
      </c>
      <c r="P145" s="387" t="str">
        <f>IF(H145="Mass-based",M145,K145&amp;" / "&amp;'Import data'!$G$16)</f>
        <v>kgCO2e/item</v>
      </c>
      <c r="Q145" s="182" t="s">
        <v>274</v>
      </c>
      <c r="R145" s="182" t="s">
        <v>262</v>
      </c>
      <c r="S145" s="390" t="s">
        <v>257</v>
      </c>
      <c r="T145" s="391"/>
      <c r="U145" s="99"/>
      <c r="V145" s="23"/>
      <c r="W145" s="99"/>
      <c r="X145" s="99"/>
      <c r="Y145" s="99"/>
      <c r="Z145" s="99"/>
    </row>
    <row r="146" ht="15.75" customHeight="1">
      <c r="A146" s="23"/>
      <c r="B146" s="23"/>
      <c r="C146" s="23"/>
      <c r="D146" s="382">
        <v>141.0</v>
      </c>
      <c r="E146" s="388" t="s">
        <v>491</v>
      </c>
      <c r="F146" s="182"/>
      <c r="G146" s="384" t="s">
        <v>492</v>
      </c>
      <c r="H146" s="384" t="s">
        <v>238</v>
      </c>
      <c r="I146" s="384" t="s">
        <v>105</v>
      </c>
      <c r="J146" s="385">
        <v>221.0</v>
      </c>
      <c r="K146" s="386" t="s">
        <v>188</v>
      </c>
      <c r="L146" s="182" t="s">
        <v>282</v>
      </c>
      <c r="M146" s="387" t="str">
        <f t="shared" si="1"/>
        <v>kgCO2e/kUSD</v>
      </c>
      <c r="N146" s="388">
        <v>2024.0</v>
      </c>
      <c r="O146" s="389">
        <f t="array" ref="O146">IF(J146&lt;&gt;"",IF(H146="Spend-based",J146*(INDEX(Conversion!$G$17:$AO$21,MATCH(L146,Conversion!$E$17:$E$21,0),MATCH(N146,Conversion!$G$16:$AO$16,0))/INDEX(Conversion!$G$17:$AO$21,MATCH(L146,Conversion!$E$17:$E$21,0),MATCH('Import data'!$G$15,Conversion!$G$16:$AO$16,0)))/IF(L146='Import data'!$G$16,1,IF(L146="kUSD",INDEX(Conversion!$G$27:$AO$31,MATCH(L146,Conversion!$F$27:$F$31,0),MATCH('Import data'!$G$15,Conversion!$G$26:$AO$26,0)),1/INDEX(Conversion!$G$27:$AO$31,MATCH(L146,Conversion!$F$27:$F$31,0),MATCH('Import data'!$G$15,Conversion!$G$26:$AO$26,0)))),J146),"")</f>
        <v>221</v>
      </c>
      <c r="P146" s="387" t="str">
        <f>IF(H146="Mass-based",M146,K146&amp;" / "&amp;'Import data'!$G$16)</f>
        <v>kgCO2e / k€</v>
      </c>
      <c r="Q146" s="182" t="s">
        <v>283</v>
      </c>
      <c r="R146" s="182" t="s">
        <v>279</v>
      </c>
      <c r="S146" s="390" t="s">
        <v>257</v>
      </c>
      <c r="T146" s="391" t="s">
        <v>493</v>
      </c>
      <c r="U146" s="99"/>
      <c r="V146" s="23"/>
      <c r="W146" s="99"/>
      <c r="X146" s="99"/>
      <c r="Y146" s="99"/>
      <c r="Z146" s="99"/>
    </row>
    <row r="147" ht="15.75" customHeight="1">
      <c r="A147" s="23"/>
      <c r="B147" s="23"/>
      <c r="C147" s="23"/>
      <c r="D147" s="382">
        <v>142.0</v>
      </c>
      <c r="E147" s="393" t="s">
        <v>494</v>
      </c>
      <c r="F147" s="182">
        <v>2.0</v>
      </c>
      <c r="G147" s="384" t="s">
        <v>495</v>
      </c>
      <c r="H147" s="384" t="s">
        <v>238</v>
      </c>
      <c r="I147" s="384" t="s">
        <v>105</v>
      </c>
      <c r="J147" s="394">
        <v>543.0</v>
      </c>
      <c r="K147" s="386" t="s">
        <v>188</v>
      </c>
      <c r="L147" s="182" t="s">
        <v>282</v>
      </c>
      <c r="M147" s="387" t="str">
        <f t="shared" si="1"/>
        <v>kgCO2e/kUSD</v>
      </c>
      <c r="N147" s="393">
        <v>2022.0</v>
      </c>
      <c r="O147" s="389">
        <f t="array" ref="O147">IF(J147&lt;&gt;"",IF(H147="Spend-based",J147*(INDEX(Conversion!$G$17:$AO$21,MATCH(L147,Conversion!$E$17:$E$21,0),MATCH(N147,Conversion!$G$16:$AO$16,0))/INDEX(Conversion!$G$17:$AO$21,MATCH(L147,Conversion!$E$17:$E$21,0),MATCH('Import data'!$G$15,Conversion!$G$16:$AO$16,0)))/IF(L147='Import data'!$G$16,1,IF(L147="kUSD",INDEX(Conversion!$G$27:$AO$31,MATCH(L147,Conversion!$F$27:$F$31,0),MATCH('Import data'!$G$15,Conversion!$G$26:$AO$26,0)),1/INDEX(Conversion!$G$27:$AO$31,MATCH(L147,Conversion!$F$27:$F$31,0),MATCH('Import data'!$G$15,Conversion!$G$26:$AO$26,0)))),J147),"")</f>
        <v>506.6677003</v>
      </c>
      <c r="P147" s="387" t="str">
        <f>IF(H147="Mass-based",M147,K147&amp;" / "&amp;'Import data'!$G$16)</f>
        <v>kgCO2e / k€</v>
      </c>
      <c r="Q147" s="182" t="s">
        <v>283</v>
      </c>
      <c r="R147" s="182" t="s">
        <v>279</v>
      </c>
      <c r="S147" s="390" t="s">
        <v>257</v>
      </c>
      <c r="T147" s="391"/>
      <c r="U147" s="23"/>
      <c r="V147" s="23"/>
      <c r="W147" s="23"/>
      <c r="X147" s="23"/>
      <c r="Y147" s="23"/>
      <c r="Z147" s="23"/>
    </row>
    <row r="148" ht="15.75" customHeight="1">
      <c r="A148" s="23"/>
      <c r="B148" s="23"/>
      <c r="C148" s="23"/>
      <c r="D148" s="382">
        <v>143.0</v>
      </c>
      <c r="E148" s="393" t="s">
        <v>496</v>
      </c>
      <c r="F148" s="182">
        <v>2.0</v>
      </c>
      <c r="G148" s="384" t="s">
        <v>497</v>
      </c>
      <c r="H148" s="182" t="s">
        <v>237</v>
      </c>
      <c r="I148" s="384" t="s">
        <v>106</v>
      </c>
      <c r="J148" s="415">
        <v>1.0E-4</v>
      </c>
      <c r="K148" s="386" t="s">
        <v>188</v>
      </c>
      <c r="L148" s="182" t="s">
        <v>265</v>
      </c>
      <c r="M148" s="387" t="str">
        <f t="shared" si="1"/>
        <v>kgCO2e/kg</v>
      </c>
      <c r="N148" s="393">
        <v>2024.0</v>
      </c>
      <c r="O148" s="416">
        <f t="array" ref="O148">IF(J148&lt;&gt;"",IF(H148="Spend-based",J148*(INDEX(Conversion!$G$17:$AO$21,MATCH(L148,Conversion!$E$17:$E$21,0),MATCH(N148,Conversion!$G$16:$AO$16,0))/INDEX(Conversion!$G$17:$AO$21,MATCH(L148,Conversion!$E$17:$E$21,0),MATCH('Import data'!$G$15,Conversion!$G$16:$AO$16,0)))/IF(L148='Import data'!$G$16,1,IF(L148="kUSD",INDEX(Conversion!$G$27:$AO$31,MATCH(L148,Conversion!$F$27:$F$31,0),MATCH('Import data'!$G$15,Conversion!$G$26:$AO$26,0)),1/INDEX(Conversion!$G$27:$AO$31,MATCH(L148,Conversion!$F$27:$F$31,0),MATCH('Import data'!$G$15,Conversion!$G$26:$AO$26,0)))),J148),"")</f>
        <v>0.0001</v>
      </c>
      <c r="P148" s="387" t="str">
        <f>IF(H148="Mass-based",M148,K148&amp;" / "&amp;'Import data'!$G$16)</f>
        <v>kgCO2e/kg</v>
      </c>
      <c r="Q148" s="182" t="s">
        <v>351</v>
      </c>
      <c r="R148" s="182" t="s">
        <v>262</v>
      </c>
      <c r="S148" s="390" t="s">
        <v>257</v>
      </c>
      <c r="T148" s="391"/>
      <c r="U148" s="23"/>
      <c r="V148" s="23"/>
      <c r="W148" s="23"/>
      <c r="X148" s="23"/>
      <c r="Y148" s="23"/>
      <c r="Z148" s="23"/>
    </row>
    <row r="149" ht="15.75" customHeight="1">
      <c r="A149" s="23"/>
      <c r="B149" s="23"/>
      <c r="C149" s="23"/>
      <c r="D149" s="382">
        <v>144.0</v>
      </c>
      <c r="E149" s="393" t="s">
        <v>498</v>
      </c>
      <c r="F149" s="182"/>
      <c r="G149" s="384" t="s">
        <v>499</v>
      </c>
      <c r="H149" s="182" t="s">
        <v>237</v>
      </c>
      <c r="I149" s="384" t="s">
        <v>106</v>
      </c>
      <c r="J149" s="394">
        <v>0.2997</v>
      </c>
      <c r="K149" s="386" t="s">
        <v>188</v>
      </c>
      <c r="L149" s="182" t="s">
        <v>500</v>
      </c>
      <c r="M149" s="387" t="str">
        <f t="shared" si="1"/>
        <v>kgCO2e/m</v>
      </c>
      <c r="N149" s="393">
        <v>2023.0</v>
      </c>
      <c r="O149" s="389">
        <f t="array" ref="O149">IF(J149&lt;&gt;"",IF(H149="Spend-based",J149*(INDEX(Conversion!$G$17:$AO$21,MATCH(L149,Conversion!$E$17:$E$21,0),MATCH(N149,Conversion!$G$16:$AO$16,0))/INDEX(Conversion!$G$17:$AO$21,MATCH(L149,Conversion!$E$17:$E$21,0),MATCH('Import data'!$G$15,Conversion!$G$16:$AO$16,0)))/IF(L149='Import data'!$G$16,1,IF(L149="kUSD",INDEX(Conversion!$G$27:$AO$31,MATCH(L149,Conversion!$F$27:$F$31,0),MATCH('Import data'!$G$15,Conversion!$G$26:$AO$26,0)),1/INDEX(Conversion!$G$27:$AO$31,MATCH(L149,Conversion!$F$27:$F$31,0),MATCH('Import data'!$G$15,Conversion!$G$26:$AO$26,0)))),J149),"")</f>
        <v>0.2997</v>
      </c>
      <c r="P149" s="387" t="str">
        <f>IF(H149="Mass-based",M149,K149&amp;" / "&amp;'Import data'!$G$16)</f>
        <v>kgCO2e/m</v>
      </c>
      <c r="Q149" s="182" t="s">
        <v>351</v>
      </c>
      <c r="R149" s="182" t="s">
        <v>262</v>
      </c>
      <c r="S149" s="390" t="s">
        <v>257</v>
      </c>
      <c r="T149" s="391"/>
      <c r="U149" s="23"/>
      <c r="V149" s="23"/>
      <c r="W149" s="23"/>
      <c r="X149" s="23"/>
      <c r="Y149" s="23"/>
      <c r="Z149" s="23"/>
    </row>
    <row r="150" ht="15.75" customHeight="1">
      <c r="A150" s="23"/>
      <c r="B150" s="23"/>
      <c r="C150" s="23"/>
      <c r="D150" s="382">
        <v>145.0</v>
      </c>
      <c r="E150" s="393" t="s">
        <v>501</v>
      </c>
      <c r="F150" s="182">
        <v>1.0</v>
      </c>
      <c r="G150" s="182" t="s">
        <v>502</v>
      </c>
      <c r="H150" s="182" t="s">
        <v>238</v>
      </c>
      <c r="I150" s="182" t="s">
        <v>105</v>
      </c>
      <c r="J150" s="393">
        <v>98.0</v>
      </c>
      <c r="K150" s="386" t="s">
        <v>188</v>
      </c>
      <c r="L150" s="182" t="s">
        <v>282</v>
      </c>
      <c r="M150" s="387" t="str">
        <f t="shared" si="1"/>
        <v>kgCO2e/kUSD</v>
      </c>
      <c r="N150" s="393">
        <v>2024.0</v>
      </c>
      <c r="O150" s="389">
        <f t="array" ref="O150">IF(J150&lt;&gt;"",IF(H150="Spend-based",J150*(INDEX(Conversion!$G$17:$AO$21,MATCH(L150,Conversion!$E$17:$E$21,0),MATCH(N150,Conversion!$G$16:$AO$16,0))/INDEX(Conversion!$G$17:$AO$21,MATCH(L150,Conversion!$E$17:$E$21,0),MATCH('Import data'!$G$15,Conversion!$G$16:$AO$16,0)))/IF(L150='Import data'!$G$16,1,IF(L150="kUSD",INDEX(Conversion!$G$27:$AO$31,MATCH(L150,Conversion!$F$27:$F$31,0),MATCH('Import data'!$G$15,Conversion!$G$26:$AO$26,0)),1/INDEX(Conversion!$G$27:$AO$31,MATCH(L150,Conversion!$F$27:$F$31,0),MATCH('Import data'!$G$15,Conversion!$G$26:$AO$26,0)))),J150),"")</f>
        <v>98</v>
      </c>
      <c r="P150" s="387" t="str">
        <f>IF(H150="Mass-based",M150,K150&amp;" / "&amp;'Import data'!$G$16)</f>
        <v>kgCO2e / k€</v>
      </c>
      <c r="Q150" s="182" t="s">
        <v>283</v>
      </c>
      <c r="R150" s="182" t="s">
        <v>279</v>
      </c>
      <c r="S150" s="390" t="s">
        <v>257</v>
      </c>
      <c r="T150" s="391"/>
      <c r="U150" s="23"/>
      <c r="V150" s="23"/>
      <c r="W150" s="23"/>
      <c r="X150" s="23"/>
      <c r="Y150" s="23"/>
      <c r="Z150" s="23"/>
    </row>
    <row r="151" ht="15.75" customHeight="1">
      <c r="A151" s="23"/>
      <c r="B151" s="23"/>
      <c r="C151" s="23"/>
      <c r="D151" s="382">
        <v>146.0</v>
      </c>
      <c r="E151" s="393" t="s">
        <v>503</v>
      </c>
      <c r="F151" s="182">
        <v>1.0</v>
      </c>
      <c r="G151" s="182" t="s">
        <v>504</v>
      </c>
      <c r="H151" s="182" t="s">
        <v>238</v>
      </c>
      <c r="I151" s="182" t="s">
        <v>105</v>
      </c>
      <c r="J151" s="393">
        <v>101.0</v>
      </c>
      <c r="K151" s="386" t="s">
        <v>188</v>
      </c>
      <c r="L151" s="182" t="s">
        <v>282</v>
      </c>
      <c r="M151" s="387" t="str">
        <f t="shared" si="1"/>
        <v>kgCO2e/kUSD</v>
      </c>
      <c r="N151" s="393">
        <v>2024.0</v>
      </c>
      <c r="O151" s="389">
        <f t="array" ref="O151">IF(J151&lt;&gt;"",IF(H151="Spend-based",J151*(INDEX(Conversion!$G$17:$AO$21,MATCH(L151,Conversion!$E$17:$E$21,0),MATCH(N151,Conversion!$G$16:$AO$16,0))/INDEX(Conversion!$G$17:$AO$21,MATCH(L151,Conversion!$E$17:$E$21,0),MATCH('Import data'!$G$15,Conversion!$G$16:$AO$16,0)))/IF(L151='Import data'!$G$16,1,IF(L151="kUSD",INDEX(Conversion!$G$27:$AO$31,MATCH(L151,Conversion!$F$27:$F$31,0),MATCH('Import data'!$G$15,Conversion!$G$26:$AO$26,0)),1/INDEX(Conversion!$G$27:$AO$31,MATCH(L151,Conversion!$F$27:$F$31,0),MATCH('Import data'!$G$15,Conversion!$G$26:$AO$26,0)))),J151),"")</f>
        <v>101</v>
      </c>
      <c r="P151" s="387" t="str">
        <f>IF(H151="Mass-based",M151,K151&amp;" / "&amp;'Import data'!$G$16)</f>
        <v>kgCO2e / k€</v>
      </c>
      <c r="Q151" s="182" t="s">
        <v>283</v>
      </c>
      <c r="R151" s="182" t="s">
        <v>279</v>
      </c>
      <c r="S151" s="390" t="s">
        <v>257</v>
      </c>
      <c r="T151" s="391"/>
      <c r="U151" s="23"/>
      <c r="V151" s="23"/>
      <c r="W151" s="23"/>
      <c r="X151" s="23"/>
      <c r="Y151" s="23"/>
      <c r="Z151" s="23"/>
    </row>
    <row r="152" ht="15.75" customHeight="1">
      <c r="A152" s="23"/>
      <c r="B152" s="23"/>
      <c r="C152" s="23"/>
      <c r="D152" s="382">
        <v>147.0</v>
      </c>
      <c r="E152" s="393" t="s">
        <v>505</v>
      </c>
      <c r="F152" s="182">
        <v>2.0</v>
      </c>
      <c r="G152" s="384" t="s">
        <v>506</v>
      </c>
      <c r="H152" s="384" t="s">
        <v>238</v>
      </c>
      <c r="I152" s="384" t="s">
        <v>104</v>
      </c>
      <c r="J152" s="394">
        <v>403.8</v>
      </c>
      <c r="K152" s="386" t="s">
        <v>188</v>
      </c>
      <c r="L152" s="182" t="s">
        <v>270</v>
      </c>
      <c r="M152" s="387" t="str">
        <f t="shared" si="1"/>
        <v>kgCO2e/kGBP</v>
      </c>
      <c r="N152" s="393">
        <v>2024.0</v>
      </c>
      <c r="O152" s="389">
        <f t="array" ref="O152">IF(J152&lt;&gt;"",IF(H152="Spend-based",J152*(INDEX(Conversion!$G$17:$AO$21,MATCH(L152,Conversion!$E$17:$E$21,0),MATCH(N152,Conversion!$G$16:$AO$16,0))/INDEX(Conversion!$G$17:$AO$21,MATCH(L152,Conversion!$E$17:$E$21,0),MATCH('Import data'!$G$15,Conversion!$G$16:$AO$16,0)))/IF(L152='Import data'!$G$16,1,IF(L152="kUSD",INDEX(Conversion!$G$27:$AO$31,MATCH(L152,Conversion!$F$27:$F$31,0),MATCH('Import data'!$G$15,Conversion!$G$26:$AO$26,0)),1/INDEX(Conversion!$G$27:$AO$31,MATCH(L152,Conversion!$F$27:$F$31,0),MATCH('Import data'!$G$15,Conversion!$G$26:$AO$26,0)))),J152),"")</f>
        <v>298.812</v>
      </c>
      <c r="P152" s="387" t="str">
        <f>IF(H152="Mass-based",M152,K152&amp;" / "&amp;'Import data'!$G$16)</f>
        <v>kgCO2e / k€</v>
      </c>
      <c r="Q152" s="182" t="s">
        <v>271</v>
      </c>
      <c r="R152" s="182" t="s">
        <v>262</v>
      </c>
      <c r="S152" s="390" t="s">
        <v>257</v>
      </c>
      <c r="T152" s="391"/>
      <c r="U152" s="23"/>
      <c r="V152" s="23"/>
      <c r="W152" s="23"/>
      <c r="X152" s="23"/>
      <c r="Y152" s="23"/>
      <c r="Z152" s="23"/>
    </row>
    <row r="153" ht="15.75" customHeight="1">
      <c r="A153" s="23"/>
      <c r="B153" s="23"/>
      <c r="C153" s="23"/>
      <c r="D153" s="382">
        <v>148.0</v>
      </c>
      <c r="E153" s="388" t="s">
        <v>507</v>
      </c>
      <c r="F153" s="182"/>
      <c r="G153" s="384" t="s">
        <v>508</v>
      </c>
      <c r="H153" s="384" t="s">
        <v>238</v>
      </c>
      <c r="I153" s="384" t="s">
        <v>109</v>
      </c>
      <c r="J153" s="385">
        <v>347.7</v>
      </c>
      <c r="K153" s="386" t="s">
        <v>188</v>
      </c>
      <c r="L153" s="182" t="s">
        <v>277</v>
      </c>
      <c r="M153" s="387" t="str">
        <f t="shared" si="1"/>
        <v>kgCO2e/kCAD</v>
      </c>
      <c r="N153" s="388">
        <v>2024.0</v>
      </c>
      <c r="O153" s="389">
        <f t="array" ref="O153">IF(J153&lt;&gt;"",IF(H153="Spend-based",J153*(INDEX(Conversion!$G$17:$AO$21,MATCH(L153,Conversion!$E$17:$E$21,0),MATCH(N153,Conversion!$G$16:$AO$16,0))/INDEX(Conversion!$G$17:$AO$21,MATCH(L153,Conversion!$E$17:$E$21,0),MATCH('Import data'!$G$15,Conversion!$G$16:$AO$16,0)))/IF(L153='Import data'!$G$16,1,IF(L153="kUSD",INDEX(Conversion!$G$27:$AO$31,MATCH(L153,Conversion!$F$27:$F$31,0),MATCH('Import data'!$G$15,Conversion!$G$26:$AO$26,0)),1/INDEX(Conversion!$G$27:$AO$31,MATCH(L153,Conversion!$F$27:$F$31,0),MATCH('Import data'!$G$15,Conversion!$G$26:$AO$26,0)))),J153),"")</f>
        <v>476.349</v>
      </c>
      <c r="P153" s="387" t="str">
        <f>IF(H153="Mass-based",M153,K153&amp;" / "&amp;'Import data'!$G$16)</f>
        <v>kgCO2e / k€</v>
      </c>
      <c r="Q153" s="182" t="s">
        <v>278</v>
      </c>
      <c r="R153" s="182" t="s">
        <v>279</v>
      </c>
      <c r="S153" s="390" t="s">
        <v>257</v>
      </c>
      <c r="T153" s="391"/>
      <c r="U153" s="23"/>
      <c r="V153" s="23"/>
      <c r="W153" s="23"/>
      <c r="X153" s="23"/>
      <c r="Y153" s="23"/>
      <c r="Z153" s="23"/>
    </row>
    <row r="154" ht="15.75" customHeight="1">
      <c r="A154" s="23"/>
      <c r="B154" s="23"/>
      <c r="C154" s="23"/>
      <c r="D154" s="382">
        <v>149.0</v>
      </c>
      <c r="E154" s="393" t="s">
        <v>509</v>
      </c>
      <c r="F154" s="182">
        <v>3.0</v>
      </c>
      <c r="G154" s="182" t="s">
        <v>510</v>
      </c>
      <c r="H154" s="182" t="s">
        <v>238</v>
      </c>
      <c r="I154" s="182" t="s">
        <v>105</v>
      </c>
      <c r="J154" s="393">
        <f>1000*0.09</f>
        <v>90</v>
      </c>
      <c r="K154" s="386" t="s">
        <v>188</v>
      </c>
      <c r="L154" s="182" t="s">
        <v>282</v>
      </c>
      <c r="M154" s="387" t="str">
        <f t="shared" si="1"/>
        <v>kgCO2e/kUSD</v>
      </c>
      <c r="N154" s="393">
        <v>2024.0</v>
      </c>
      <c r="O154" s="389">
        <f t="array" ref="O154">IF(J154&lt;&gt;"",IF(H154="Spend-based",J154*(INDEX(Conversion!$G$17:$AO$21,MATCH(L154,Conversion!$E$17:$E$21,0),MATCH(N154,Conversion!$G$16:$AO$16,0))/INDEX(Conversion!$G$17:$AO$21,MATCH(L154,Conversion!$E$17:$E$21,0),MATCH('Import data'!$G$15,Conversion!$G$16:$AO$16,0)))/IF(L154='Import data'!$G$16,1,IF(L154="kUSD",INDEX(Conversion!$G$27:$AO$31,MATCH(L154,Conversion!$F$27:$F$31,0),MATCH('Import data'!$G$15,Conversion!$G$26:$AO$26,0)),1/INDEX(Conversion!$G$27:$AO$31,MATCH(L154,Conversion!$F$27:$F$31,0),MATCH('Import data'!$G$15,Conversion!$G$26:$AO$26,0)))),J154),"")</f>
        <v>90</v>
      </c>
      <c r="P154" s="387" t="str">
        <f>IF(H154="Mass-based",M154,K154&amp;" / "&amp;'Import data'!$G$16)</f>
        <v>kgCO2e / k€</v>
      </c>
      <c r="Q154" s="182" t="s">
        <v>283</v>
      </c>
      <c r="R154" s="182" t="s">
        <v>279</v>
      </c>
      <c r="S154" s="390" t="s">
        <v>257</v>
      </c>
      <c r="T154" s="391"/>
      <c r="U154" s="23"/>
      <c r="V154" s="23"/>
      <c r="W154" s="23"/>
      <c r="X154" s="23"/>
      <c r="Y154" s="23"/>
      <c r="Z154" s="23"/>
    </row>
    <row r="155" ht="15.75" customHeight="1">
      <c r="A155" s="23"/>
      <c r="B155" s="23"/>
      <c r="C155" s="23"/>
      <c r="D155" s="382">
        <v>150.0</v>
      </c>
      <c r="E155" s="388" t="s">
        <v>511</v>
      </c>
      <c r="F155" s="182"/>
      <c r="G155" s="384" t="s">
        <v>512</v>
      </c>
      <c r="H155" s="384" t="s">
        <v>238</v>
      </c>
      <c r="I155" s="384" t="s">
        <v>105</v>
      </c>
      <c r="J155" s="385">
        <v>500.0</v>
      </c>
      <c r="K155" s="386" t="s">
        <v>188</v>
      </c>
      <c r="L155" s="182" t="s">
        <v>282</v>
      </c>
      <c r="M155" s="387" t="str">
        <f t="shared" si="1"/>
        <v>kgCO2e/kUSD</v>
      </c>
      <c r="N155" s="388">
        <v>2024.0</v>
      </c>
      <c r="O155" s="389">
        <f t="array" ref="O155">IF(J155&lt;&gt;"",IF(H155="Spend-based",J155*(INDEX(Conversion!$G$17:$AO$21,MATCH(L155,Conversion!$E$17:$E$21,0),MATCH(N155,Conversion!$G$16:$AO$16,0))/INDEX(Conversion!$G$17:$AO$21,MATCH(L155,Conversion!$E$17:$E$21,0),MATCH('Import data'!$G$15,Conversion!$G$16:$AO$16,0)))/IF(L155='Import data'!$G$16,1,IF(L155="kUSD",INDEX(Conversion!$G$27:$AO$31,MATCH(L155,Conversion!$F$27:$F$31,0),MATCH('Import data'!$G$15,Conversion!$G$26:$AO$26,0)),1/INDEX(Conversion!$G$27:$AO$31,MATCH(L155,Conversion!$F$27:$F$31,0),MATCH('Import data'!$G$15,Conversion!$G$26:$AO$26,0)))),J155),"")</f>
        <v>500</v>
      </c>
      <c r="P155" s="387" t="str">
        <f>IF(H155="Mass-based",M155,K155&amp;" / "&amp;'Import data'!$G$16)</f>
        <v>kgCO2e / k€</v>
      </c>
      <c r="Q155" s="182" t="s">
        <v>283</v>
      </c>
      <c r="R155" s="182" t="s">
        <v>279</v>
      </c>
      <c r="S155" s="390" t="s">
        <v>257</v>
      </c>
      <c r="T155" s="391"/>
      <c r="U155" s="23"/>
      <c r="V155" s="23"/>
      <c r="W155" s="23"/>
      <c r="X155" s="23"/>
      <c r="Y155" s="23"/>
      <c r="Z155" s="23"/>
    </row>
    <row r="156" ht="15.75" customHeight="1">
      <c r="A156" s="23"/>
      <c r="B156" s="23"/>
      <c r="C156" s="23"/>
      <c r="D156" s="382">
        <v>151.0</v>
      </c>
      <c r="E156" s="393" t="s">
        <v>513</v>
      </c>
      <c r="F156" s="182">
        <v>1.0</v>
      </c>
      <c r="G156" s="182" t="s">
        <v>514</v>
      </c>
      <c r="H156" s="182" t="s">
        <v>238</v>
      </c>
      <c r="I156" s="182" t="s">
        <v>105</v>
      </c>
      <c r="J156" s="393">
        <v>403.0</v>
      </c>
      <c r="K156" s="386" t="s">
        <v>188</v>
      </c>
      <c r="L156" s="182" t="s">
        <v>282</v>
      </c>
      <c r="M156" s="387" t="str">
        <f t="shared" si="1"/>
        <v>kgCO2e/kUSD</v>
      </c>
      <c r="N156" s="393">
        <v>2024.0</v>
      </c>
      <c r="O156" s="389">
        <f t="array" ref="O156">IF(J156&lt;&gt;"",IF(H156="Spend-based",J156*(INDEX(Conversion!$G$17:$AO$21,MATCH(L156,Conversion!$E$17:$E$21,0),MATCH(N156,Conversion!$G$16:$AO$16,0))/INDEX(Conversion!$G$17:$AO$21,MATCH(L156,Conversion!$E$17:$E$21,0),MATCH('Import data'!$G$15,Conversion!$G$16:$AO$16,0)))/IF(L156='Import data'!$G$16,1,IF(L156="kUSD",INDEX(Conversion!$G$27:$AO$31,MATCH(L156,Conversion!$F$27:$F$31,0),MATCH('Import data'!$G$15,Conversion!$G$26:$AO$26,0)),1/INDEX(Conversion!$G$27:$AO$31,MATCH(L156,Conversion!$F$27:$F$31,0),MATCH('Import data'!$G$15,Conversion!$G$26:$AO$26,0)))),J156),"")</f>
        <v>403</v>
      </c>
      <c r="P156" s="387" t="str">
        <f>IF(H156="Mass-based",M156,K156&amp;" / "&amp;'Import data'!$G$16)</f>
        <v>kgCO2e / k€</v>
      </c>
      <c r="Q156" s="182" t="s">
        <v>283</v>
      </c>
      <c r="R156" s="182" t="s">
        <v>279</v>
      </c>
      <c r="S156" s="390" t="s">
        <v>257</v>
      </c>
      <c r="T156" s="391"/>
      <c r="U156" s="409"/>
      <c r="V156" s="23"/>
      <c r="W156" s="409"/>
      <c r="X156" s="409"/>
      <c r="Y156" s="409"/>
      <c r="Z156" s="409"/>
    </row>
    <row r="157" ht="15.75" customHeight="1">
      <c r="A157" s="23"/>
      <c r="B157" s="23"/>
      <c r="C157" s="23"/>
      <c r="D157" s="382">
        <v>152.0</v>
      </c>
      <c r="E157" s="392" t="s">
        <v>515</v>
      </c>
      <c r="F157" s="182">
        <v>1.0</v>
      </c>
      <c r="G157" s="182" t="s">
        <v>516</v>
      </c>
      <c r="H157" s="182" t="s">
        <v>237</v>
      </c>
      <c r="I157" s="182" t="s">
        <v>102</v>
      </c>
      <c r="J157" s="392">
        <v>10.2</v>
      </c>
      <c r="K157" s="386" t="s">
        <v>188</v>
      </c>
      <c r="L157" s="182" t="s">
        <v>265</v>
      </c>
      <c r="M157" s="387" t="str">
        <f t="shared" si="1"/>
        <v>kgCO2e/kg</v>
      </c>
      <c r="N157" s="392">
        <v>2020.0</v>
      </c>
      <c r="O157" s="389">
        <f t="array" ref="O157">IF(J157&lt;&gt;"",IF(H157="Spend-based",J157*(INDEX(Conversion!$G$17:$AO$21,MATCH(L157,Conversion!$E$17:$E$21,0),MATCH(N157,Conversion!$G$16:$AO$16,0))/INDEX(Conversion!$G$17:$AO$21,MATCH(L157,Conversion!$E$17:$E$21,0),MATCH('Import data'!$G$15,Conversion!$G$16:$AO$16,0)))/IF(L157='Import data'!$G$16,1,IF(L157="kUSD",INDEX(Conversion!$G$27:$AO$31,MATCH(L157,Conversion!$F$27:$F$31,0),MATCH('Import data'!$G$15,Conversion!$G$26:$AO$26,0)),1/INDEX(Conversion!$G$27:$AO$31,MATCH(L157,Conversion!$F$27:$F$31,0),MATCH('Import data'!$G$15,Conversion!$G$26:$AO$26,0)))),J157),"")</f>
        <v>10.2</v>
      </c>
      <c r="P157" s="387" t="str">
        <f>IF(H157="Mass-based",M157,K157&amp;" / "&amp;'Import data'!$G$16)</f>
        <v>kgCO2e/kg</v>
      </c>
      <c r="Q157" s="182"/>
      <c r="R157" s="182" t="s">
        <v>256</v>
      </c>
      <c r="S157" s="390" t="s">
        <v>257</v>
      </c>
      <c r="T157" s="391"/>
      <c r="U157" s="23"/>
      <c r="V157" s="23"/>
      <c r="W157" s="23"/>
      <c r="X157" s="23"/>
      <c r="Y157" s="23"/>
      <c r="Z157" s="23"/>
    </row>
    <row r="158" ht="15.75" customHeight="1">
      <c r="A158" s="23"/>
      <c r="B158" s="23"/>
      <c r="C158" s="23"/>
      <c r="D158" s="382">
        <v>153.0</v>
      </c>
      <c r="E158" s="393" t="s">
        <v>517</v>
      </c>
      <c r="F158" s="182">
        <v>3.0</v>
      </c>
      <c r="G158" s="182" t="s">
        <v>518</v>
      </c>
      <c r="H158" s="182" t="s">
        <v>238</v>
      </c>
      <c r="I158" s="182" t="s">
        <v>105</v>
      </c>
      <c r="J158" s="393">
        <f>1000*0.199</f>
        <v>199</v>
      </c>
      <c r="K158" s="386" t="s">
        <v>188</v>
      </c>
      <c r="L158" s="182" t="s">
        <v>282</v>
      </c>
      <c r="M158" s="387" t="str">
        <f t="shared" si="1"/>
        <v>kgCO2e/kUSD</v>
      </c>
      <c r="N158" s="393">
        <v>2024.0</v>
      </c>
      <c r="O158" s="389">
        <f t="array" ref="O158">IF(J158&lt;&gt;"",IF(H158="Spend-based",J158*(INDEX(Conversion!$G$17:$AO$21,MATCH(L158,Conversion!$E$17:$E$21,0),MATCH(N158,Conversion!$G$16:$AO$16,0))/INDEX(Conversion!$G$17:$AO$21,MATCH(L158,Conversion!$E$17:$E$21,0),MATCH('Import data'!$G$15,Conversion!$G$16:$AO$16,0)))/IF(L158='Import data'!$G$16,1,IF(L158="kUSD",INDEX(Conversion!$G$27:$AO$31,MATCH(L158,Conversion!$F$27:$F$31,0),MATCH('Import data'!$G$15,Conversion!$G$26:$AO$26,0)),1/INDEX(Conversion!$G$27:$AO$31,MATCH(L158,Conversion!$F$27:$F$31,0),MATCH('Import data'!$G$15,Conversion!$G$26:$AO$26,0)))),J158),"")</f>
        <v>199</v>
      </c>
      <c r="P158" s="387" t="str">
        <f>IF(H158="Mass-based",M158,K158&amp;" / "&amp;'Import data'!$G$16)</f>
        <v>kgCO2e / k€</v>
      </c>
      <c r="Q158" s="182" t="s">
        <v>283</v>
      </c>
      <c r="R158" s="182" t="s">
        <v>279</v>
      </c>
      <c r="S158" s="390" t="s">
        <v>257</v>
      </c>
      <c r="T158" s="391"/>
      <c r="U158" s="23"/>
      <c r="V158" s="23"/>
      <c r="W158" s="23"/>
      <c r="X158" s="23"/>
      <c r="Y158" s="23"/>
      <c r="Z158" s="23"/>
    </row>
    <row r="159" ht="15.75" customHeight="1">
      <c r="A159" s="23"/>
      <c r="B159" s="23"/>
      <c r="C159" s="23"/>
      <c r="D159" s="382">
        <v>154.0</v>
      </c>
      <c r="E159" s="393" t="s">
        <v>519</v>
      </c>
      <c r="F159" s="182">
        <v>3.0</v>
      </c>
      <c r="G159" s="182" t="s">
        <v>520</v>
      </c>
      <c r="H159" s="182" t="s">
        <v>238</v>
      </c>
      <c r="I159" s="182" t="s">
        <v>109</v>
      </c>
      <c r="J159" s="393">
        <v>232.2</v>
      </c>
      <c r="K159" s="386" t="s">
        <v>188</v>
      </c>
      <c r="L159" s="182" t="s">
        <v>277</v>
      </c>
      <c r="M159" s="387" t="str">
        <f t="shared" si="1"/>
        <v>kgCO2e/kCAD</v>
      </c>
      <c r="N159" s="393">
        <v>2024.0</v>
      </c>
      <c r="O159" s="389">
        <f t="array" ref="O159">IF(J159&lt;&gt;"",IF(H159="Spend-based",J159*(INDEX(Conversion!$G$17:$AO$21,MATCH(L159,Conversion!$E$17:$E$21,0),MATCH(N159,Conversion!$G$16:$AO$16,0))/INDEX(Conversion!$G$17:$AO$21,MATCH(L159,Conversion!$E$17:$E$21,0),MATCH('Import data'!$G$15,Conversion!$G$16:$AO$16,0)))/IF(L159='Import data'!$G$16,1,IF(L159="kUSD",INDEX(Conversion!$G$27:$AO$31,MATCH(L159,Conversion!$F$27:$F$31,0),MATCH('Import data'!$G$15,Conversion!$G$26:$AO$26,0)),1/INDEX(Conversion!$G$27:$AO$31,MATCH(L159,Conversion!$F$27:$F$31,0),MATCH('Import data'!$G$15,Conversion!$G$26:$AO$26,0)))),J159),"")</f>
        <v>318.114</v>
      </c>
      <c r="P159" s="387" t="str">
        <f>IF(H159="Mass-based",M159,K159&amp;" / "&amp;'Import data'!$G$16)</f>
        <v>kgCO2e / k€</v>
      </c>
      <c r="Q159" s="182" t="s">
        <v>278</v>
      </c>
      <c r="R159" s="182" t="s">
        <v>279</v>
      </c>
      <c r="S159" s="390" t="s">
        <v>257</v>
      </c>
      <c r="T159" s="391"/>
      <c r="U159" s="23"/>
      <c r="V159" s="23"/>
      <c r="W159" s="23"/>
      <c r="X159" s="23"/>
      <c r="Y159" s="23"/>
      <c r="Z159" s="23"/>
    </row>
    <row r="160" ht="15.75" customHeight="1">
      <c r="A160" s="23"/>
      <c r="B160" s="23"/>
      <c r="C160" s="23"/>
      <c r="D160" s="382">
        <v>155.0</v>
      </c>
      <c r="E160" s="388" t="s">
        <v>521</v>
      </c>
      <c r="F160" s="182"/>
      <c r="G160" s="182" t="s">
        <v>255</v>
      </c>
      <c r="H160" s="384"/>
      <c r="I160" s="384" t="s">
        <v>255</v>
      </c>
      <c r="J160" s="385"/>
      <c r="K160" s="386" t="s">
        <v>188</v>
      </c>
      <c r="L160" s="182"/>
      <c r="M160" s="387" t="str">
        <f t="shared" si="1"/>
        <v/>
      </c>
      <c r="N160" s="388"/>
      <c r="O160" s="389" t="str">
        <f t="array" ref="O160">IF(J160&lt;&gt;"",IF(H160="Spend-based",J160*(INDEX(Conversion!$G$17:$AO$21,MATCH(L160,Conversion!$E$17:$E$21,0),MATCH(N160,Conversion!$G$16:$AO$16,0))/INDEX(Conversion!$G$17:$AO$21,MATCH(L160,Conversion!$E$17:$E$21,0),MATCH('Import data'!$G$15,Conversion!$G$16:$AO$16,0)))/IF(L160='Import data'!$G$16,1,IF(L160="kUSD",INDEX(Conversion!$G$27:$AO$31,MATCH(L160,Conversion!$F$27:$F$31,0),MATCH('Import data'!$G$15,Conversion!$G$26:$AO$26,0)),1/INDEX(Conversion!$G$27:$AO$31,MATCH(L160,Conversion!$F$27:$F$31,0),MATCH('Import data'!$G$15,Conversion!$G$26:$AO$26,0)))),J160),"")</f>
        <v/>
      </c>
      <c r="P160" s="387" t="str">
        <f>IF(H160="Mass-based",M160,K160&amp;" / "&amp;'Import data'!$G$16)</f>
        <v>kgCO2e / k€</v>
      </c>
      <c r="Q160" s="182"/>
      <c r="R160" s="182" t="s">
        <v>256</v>
      </c>
      <c r="S160" s="390" t="s">
        <v>257</v>
      </c>
      <c r="T160" s="391"/>
      <c r="U160" s="23"/>
      <c r="V160" s="23"/>
      <c r="W160" s="23"/>
      <c r="X160" s="23"/>
      <c r="Y160" s="23"/>
      <c r="Z160" s="23"/>
    </row>
    <row r="161" ht="15.75" customHeight="1">
      <c r="A161" s="23"/>
      <c r="B161" s="23"/>
      <c r="C161" s="23"/>
      <c r="D161" s="382">
        <v>156.0</v>
      </c>
      <c r="E161" s="388" t="s">
        <v>522</v>
      </c>
      <c r="F161" s="182"/>
      <c r="G161" s="391" t="s">
        <v>523</v>
      </c>
      <c r="H161" s="182" t="s">
        <v>238</v>
      </c>
      <c r="I161" s="384" t="s">
        <v>105</v>
      </c>
      <c r="J161" s="385">
        <v>1070.0</v>
      </c>
      <c r="K161" s="386" t="s">
        <v>188</v>
      </c>
      <c r="L161" s="182" t="s">
        <v>282</v>
      </c>
      <c r="M161" s="387" t="str">
        <f t="shared" si="1"/>
        <v>kgCO2e/kUSD</v>
      </c>
      <c r="N161" s="388">
        <v>2022.0</v>
      </c>
      <c r="O161" s="389">
        <f t="array" ref="O161">IF(J161&lt;&gt;"",IF(H161="Spend-based",J161*(INDEX(Conversion!$G$17:$AO$21,MATCH(L161,Conversion!$E$17:$E$21,0),MATCH(N161,Conversion!$G$16:$AO$16,0))/INDEX(Conversion!$G$17:$AO$21,MATCH(L161,Conversion!$E$17:$E$21,0),MATCH('Import data'!$G$15,Conversion!$G$16:$AO$16,0)))/IF(L161='Import data'!$G$16,1,IF(L161="kUSD",INDEX(Conversion!$G$27:$AO$31,MATCH(L161,Conversion!$F$27:$F$31,0),MATCH('Import data'!$G$15,Conversion!$G$26:$AO$26,0)),1/INDEX(Conversion!$G$27:$AO$31,MATCH(L161,Conversion!$F$27:$F$31,0),MATCH('Import data'!$G$15,Conversion!$G$26:$AO$26,0)))),J161),"")</f>
        <v>998.4059656</v>
      </c>
      <c r="P161" s="387" t="str">
        <f>IF(H161="Mass-based",M161,K161&amp;" / "&amp;'Import data'!$G$16)</f>
        <v>kgCO2e / k€</v>
      </c>
      <c r="Q161" s="182" t="s">
        <v>283</v>
      </c>
      <c r="R161" s="182" t="s">
        <v>279</v>
      </c>
      <c r="S161" s="390" t="s">
        <v>257</v>
      </c>
      <c r="T161" s="391"/>
      <c r="U161" s="23"/>
      <c r="V161" s="23"/>
      <c r="W161" s="23"/>
      <c r="X161" s="23"/>
      <c r="Y161" s="23"/>
      <c r="Z161" s="23"/>
    </row>
    <row r="162" ht="15.75" customHeight="1">
      <c r="A162" s="23"/>
      <c r="B162" s="23"/>
      <c r="C162" s="23"/>
      <c r="D162" s="382">
        <v>157.0</v>
      </c>
      <c r="E162" s="393" t="s">
        <v>524</v>
      </c>
      <c r="F162" s="182">
        <v>3.0</v>
      </c>
      <c r="G162" s="182" t="s">
        <v>525</v>
      </c>
      <c r="H162" s="182" t="s">
        <v>237</v>
      </c>
      <c r="I162" s="182" t="s">
        <v>111</v>
      </c>
      <c r="J162" s="393">
        <v>5.88</v>
      </c>
      <c r="K162" s="386" t="s">
        <v>188</v>
      </c>
      <c r="L162" s="182" t="s">
        <v>265</v>
      </c>
      <c r="M162" s="387" t="str">
        <f t="shared" si="1"/>
        <v>kgCO2e/kg</v>
      </c>
      <c r="N162" s="393">
        <v>2024.0</v>
      </c>
      <c r="O162" s="389">
        <f t="array" ref="O162">IF(J162&lt;&gt;"",IF(H162="Spend-based",J162*(INDEX(Conversion!$G$17:$AO$21,MATCH(L162,Conversion!$E$17:$E$21,0),MATCH(N162,Conversion!$G$16:$AO$16,0))/INDEX(Conversion!$G$17:$AO$21,MATCH(L162,Conversion!$E$17:$E$21,0),MATCH('Import data'!$G$15,Conversion!$G$16:$AO$16,0)))/IF(L162='Import data'!$G$16,1,IF(L162="kUSD",INDEX(Conversion!$G$27:$AO$31,MATCH(L162,Conversion!$F$27:$F$31,0),MATCH('Import data'!$G$15,Conversion!$G$26:$AO$26,0)),1/INDEX(Conversion!$G$27:$AO$31,MATCH(L162,Conversion!$F$27:$F$31,0),MATCH('Import data'!$G$15,Conversion!$G$26:$AO$26,0)))),J162),"")</f>
        <v>5.88</v>
      </c>
      <c r="P162" s="387" t="str">
        <f>IF(H162="Mass-based",M162,K162&amp;" / "&amp;'Import data'!$G$16)</f>
        <v>kgCO2e/kg</v>
      </c>
      <c r="Q162" s="182"/>
      <c r="R162" s="182" t="s">
        <v>262</v>
      </c>
      <c r="S162" s="390" t="s">
        <v>257</v>
      </c>
      <c r="T162" s="391"/>
      <c r="U162" s="23"/>
      <c r="V162" s="23"/>
      <c r="W162" s="23"/>
      <c r="X162" s="23"/>
      <c r="Y162" s="23"/>
      <c r="Z162" s="23"/>
    </row>
    <row r="163" ht="15.75" customHeight="1">
      <c r="A163" s="23"/>
      <c r="B163" s="23"/>
      <c r="C163" s="23"/>
      <c r="D163" s="382">
        <v>158.0</v>
      </c>
      <c r="E163" s="388" t="s">
        <v>526</v>
      </c>
      <c r="F163" s="182"/>
      <c r="G163" s="182" t="s">
        <v>255</v>
      </c>
      <c r="H163" s="384"/>
      <c r="I163" s="384" t="s">
        <v>255</v>
      </c>
      <c r="J163" s="385"/>
      <c r="K163" s="386" t="s">
        <v>188</v>
      </c>
      <c r="L163" s="182"/>
      <c r="M163" s="387" t="str">
        <f t="shared" si="1"/>
        <v/>
      </c>
      <c r="N163" s="388"/>
      <c r="O163" s="389" t="str">
        <f t="array" ref="O163">IF(J163&lt;&gt;"",IF(H163="Spend-based",J163*(INDEX(Conversion!$G$17:$AO$21,MATCH(L163,Conversion!$E$17:$E$21,0),MATCH(N163,Conversion!$G$16:$AO$16,0))/INDEX(Conversion!$G$17:$AO$21,MATCH(L163,Conversion!$E$17:$E$21,0),MATCH('Import data'!$G$15,Conversion!$G$16:$AO$16,0)))/IF(L163='Import data'!$G$16,1,IF(L163="kUSD",INDEX(Conversion!$G$27:$AO$31,MATCH(L163,Conversion!$F$27:$F$31,0),MATCH('Import data'!$G$15,Conversion!$G$26:$AO$26,0)),1/INDEX(Conversion!$G$27:$AO$31,MATCH(L163,Conversion!$F$27:$F$31,0),MATCH('Import data'!$G$15,Conversion!$G$26:$AO$26,0)))),J163),"")</f>
        <v/>
      </c>
      <c r="P163" s="387" t="str">
        <f>IF(H163="Mass-based",M163,K163&amp;" / "&amp;'Import data'!$G$16)</f>
        <v>kgCO2e / k€</v>
      </c>
      <c r="Q163" s="182"/>
      <c r="R163" s="182" t="s">
        <v>256</v>
      </c>
      <c r="S163" s="390" t="s">
        <v>257</v>
      </c>
      <c r="T163" s="391"/>
      <c r="U163" s="99"/>
      <c r="V163" s="23"/>
      <c r="W163" s="99"/>
      <c r="X163" s="99"/>
      <c r="Y163" s="99"/>
      <c r="Z163" s="99"/>
    </row>
    <row r="164" ht="15.75" customHeight="1">
      <c r="A164" s="23"/>
      <c r="B164" s="23"/>
      <c r="C164" s="23"/>
      <c r="D164" s="382">
        <v>159.0</v>
      </c>
      <c r="E164" s="388" t="s">
        <v>527</v>
      </c>
      <c r="F164" s="182"/>
      <c r="G164" s="384" t="s">
        <v>528</v>
      </c>
      <c r="H164" s="384" t="s">
        <v>237</v>
      </c>
      <c r="I164" s="384" t="s">
        <v>111</v>
      </c>
      <c r="J164" s="385">
        <v>3.48</v>
      </c>
      <c r="K164" s="386" t="s">
        <v>188</v>
      </c>
      <c r="L164" s="182" t="s">
        <v>265</v>
      </c>
      <c r="M164" s="387" t="str">
        <f t="shared" si="1"/>
        <v>kgCO2e/kg</v>
      </c>
      <c r="N164" s="388">
        <v>2023.0</v>
      </c>
      <c r="O164" s="389">
        <f t="array" ref="O164">IF(J164&lt;&gt;"",IF(H164="Spend-based",J164*(INDEX(Conversion!$G$17:$AO$21,MATCH(L164,Conversion!$E$17:$E$21,0),MATCH(N164,Conversion!$G$16:$AO$16,0))/INDEX(Conversion!$G$17:$AO$21,MATCH(L164,Conversion!$E$17:$E$21,0),MATCH('Import data'!$G$15,Conversion!$G$16:$AO$16,0)))/IF(L164='Import data'!$G$16,1,IF(L164="kUSD",INDEX(Conversion!$G$27:$AO$31,MATCH(L164,Conversion!$F$27:$F$31,0),MATCH('Import data'!$G$15,Conversion!$G$26:$AO$26,0)),1/INDEX(Conversion!$G$27:$AO$31,MATCH(L164,Conversion!$F$27:$F$31,0),MATCH('Import data'!$G$15,Conversion!$G$26:$AO$26,0)))),J164),"")</f>
        <v>3.48</v>
      </c>
      <c r="P164" s="387" t="str">
        <f>IF(H164="Mass-based",M164,K164&amp;" / "&amp;'Import data'!$G$16)</f>
        <v>kgCO2e/kg</v>
      </c>
      <c r="Q164" s="182"/>
      <c r="R164" s="182" t="s">
        <v>262</v>
      </c>
      <c r="S164" s="390" t="s">
        <v>257</v>
      </c>
      <c r="T164" s="391"/>
      <c r="U164" s="99"/>
      <c r="V164" s="23"/>
      <c r="W164" s="99"/>
      <c r="X164" s="99"/>
      <c r="Y164" s="99"/>
      <c r="Z164" s="99"/>
    </row>
    <row r="165" ht="15.75" customHeight="1">
      <c r="A165" s="23"/>
      <c r="B165" s="23"/>
      <c r="C165" s="23"/>
      <c r="D165" s="382">
        <v>160.0</v>
      </c>
      <c r="E165" s="393" t="s">
        <v>529</v>
      </c>
      <c r="F165" s="182">
        <v>3.0</v>
      </c>
      <c r="G165" s="182" t="s">
        <v>530</v>
      </c>
      <c r="H165" s="182" t="s">
        <v>237</v>
      </c>
      <c r="I165" s="182" t="s">
        <v>111</v>
      </c>
      <c r="J165" s="393">
        <v>5.88</v>
      </c>
      <c r="K165" s="386" t="s">
        <v>188</v>
      </c>
      <c r="L165" s="182" t="s">
        <v>265</v>
      </c>
      <c r="M165" s="387" t="str">
        <f t="shared" si="1"/>
        <v>kgCO2e/kg</v>
      </c>
      <c r="N165" s="393">
        <v>2023.0</v>
      </c>
      <c r="O165" s="389">
        <f t="array" ref="O165">IF(J165&lt;&gt;"",IF(H165="Spend-based",J165*(INDEX(Conversion!$G$17:$AO$21,MATCH(L165,Conversion!$E$17:$E$21,0),MATCH(N165,Conversion!$G$16:$AO$16,0))/INDEX(Conversion!$G$17:$AO$21,MATCH(L165,Conversion!$E$17:$E$21,0),MATCH('Import data'!$G$15,Conversion!$G$16:$AO$16,0)))/IF(L165='Import data'!$G$16,1,IF(L165="kUSD",INDEX(Conversion!$G$27:$AO$31,MATCH(L165,Conversion!$F$27:$F$31,0),MATCH('Import data'!$G$15,Conversion!$G$26:$AO$26,0)),1/INDEX(Conversion!$G$27:$AO$31,MATCH(L165,Conversion!$F$27:$F$31,0),MATCH('Import data'!$G$15,Conversion!$G$26:$AO$26,0)))),J165),"")</f>
        <v>5.88</v>
      </c>
      <c r="P165" s="387" t="str">
        <f>IF(H165="Mass-based",M165,K165&amp;" / "&amp;'Import data'!$G$16)</f>
        <v>kgCO2e/kg</v>
      </c>
      <c r="Q165" s="182"/>
      <c r="R165" s="182" t="s">
        <v>262</v>
      </c>
      <c r="S165" s="390" t="s">
        <v>257</v>
      </c>
      <c r="T165" s="391"/>
      <c r="U165" s="99"/>
      <c r="V165" s="23"/>
      <c r="W165" s="99"/>
      <c r="X165" s="99"/>
      <c r="Y165" s="99"/>
      <c r="Z165" s="99"/>
    </row>
    <row r="166" ht="15.75" customHeight="1">
      <c r="A166" s="23"/>
      <c r="B166" s="23"/>
      <c r="C166" s="23"/>
      <c r="D166" s="382">
        <v>161.0</v>
      </c>
      <c r="E166" s="393" t="s">
        <v>531</v>
      </c>
      <c r="F166" s="182">
        <v>3.0</v>
      </c>
      <c r="G166" s="182" t="s">
        <v>532</v>
      </c>
      <c r="H166" s="182" t="s">
        <v>238</v>
      </c>
      <c r="I166" s="182" t="s">
        <v>105</v>
      </c>
      <c r="J166" s="393">
        <f>0.052*1000</f>
        <v>52</v>
      </c>
      <c r="K166" s="386" t="s">
        <v>188</v>
      </c>
      <c r="L166" s="182" t="s">
        <v>282</v>
      </c>
      <c r="M166" s="387" t="str">
        <f t="shared" si="1"/>
        <v>kgCO2e/kUSD</v>
      </c>
      <c r="N166" s="393">
        <v>2022.0</v>
      </c>
      <c r="O166" s="389">
        <f t="array" ref="O166">IF(J166&lt;&gt;"",IF(H166="Spend-based",J166*(INDEX(Conversion!$G$17:$AO$21,MATCH(L166,Conversion!$E$17:$E$21,0),MATCH(N166,Conversion!$G$16:$AO$16,0))/INDEX(Conversion!$G$17:$AO$21,MATCH(L166,Conversion!$E$17:$E$21,0),MATCH('Import data'!$G$15,Conversion!$G$16:$AO$16,0)))/IF(L166='Import data'!$G$16,1,IF(L166="kUSD",INDEX(Conversion!$G$27:$AO$31,MATCH(L166,Conversion!$F$27:$F$31,0),MATCH('Import data'!$G$15,Conversion!$G$26:$AO$26,0)),1/INDEX(Conversion!$G$27:$AO$31,MATCH(L166,Conversion!$F$27:$F$31,0),MATCH('Import data'!$G$15,Conversion!$G$26:$AO$26,0)))),J166),"")</f>
        <v>48.52066375</v>
      </c>
      <c r="P166" s="387" t="str">
        <f>IF(H166="Mass-based",M166,K166&amp;" / "&amp;'Import data'!$G$16)</f>
        <v>kgCO2e / k€</v>
      </c>
      <c r="Q166" s="182" t="s">
        <v>283</v>
      </c>
      <c r="R166" s="182" t="s">
        <v>279</v>
      </c>
      <c r="S166" s="390" t="s">
        <v>257</v>
      </c>
      <c r="T166" s="391"/>
      <c r="U166" s="99"/>
      <c r="V166" s="23"/>
      <c r="W166" s="99"/>
      <c r="X166" s="99"/>
      <c r="Y166" s="99"/>
      <c r="Z166" s="99"/>
    </row>
    <row r="167" ht="15.75" customHeight="1">
      <c r="A167" s="23"/>
      <c r="B167" s="23"/>
      <c r="C167" s="23"/>
      <c r="D167" s="382">
        <v>162.0</v>
      </c>
      <c r="E167" s="388" t="s">
        <v>533</v>
      </c>
      <c r="F167" s="182"/>
      <c r="G167" s="384" t="s">
        <v>373</v>
      </c>
      <c r="H167" s="384" t="s">
        <v>238</v>
      </c>
      <c r="I167" s="384" t="s">
        <v>109</v>
      </c>
      <c r="J167" s="385">
        <v>178.6</v>
      </c>
      <c r="K167" s="386" t="s">
        <v>188</v>
      </c>
      <c r="L167" s="182" t="s">
        <v>277</v>
      </c>
      <c r="M167" s="387" t="str">
        <f t="shared" si="1"/>
        <v>kgCO2e/kCAD</v>
      </c>
      <c r="N167" s="388">
        <v>2024.0</v>
      </c>
      <c r="O167" s="389">
        <f t="array" ref="O167">IF(J167&lt;&gt;"",IF(H167="Spend-based",J167*(INDEX(Conversion!$G$17:$AO$21,MATCH(L167,Conversion!$E$17:$E$21,0),MATCH(N167,Conversion!$G$16:$AO$16,0))/INDEX(Conversion!$G$17:$AO$21,MATCH(L167,Conversion!$E$17:$E$21,0),MATCH('Import data'!$G$15,Conversion!$G$16:$AO$16,0)))/IF(L167='Import data'!$G$16,1,IF(L167="kUSD",INDEX(Conversion!$G$27:$AO$31,MATCH(L167,Conversion!$F$27:$F$31,0),MATCH('Import data'!$G$15,Conversion!$G$26:$AO$26,0)),1/INDEX(Conversion!$G$27:$AO$31,MATCH(L167,Conversion!$F$27:$F$31,0),MATCH('Import data'!$G$15,Conversion!$G$26:$AO$26,0)))),J167),"")</f>
        <v>244.682</v>
      </c>
      <c r="P167" s="387" t="str">
        <f>IF(H167="Mass-based",M167,K167&amp;" / "&amp;'Import data'!$G$16)</f>
        <v>kgCO2e / k€</v>
      </c>
      <c r="Q167" s="182" t="s">
        <v>278</v>
      </c>
      <c r="R167" s="182" t="s">
        <v>279</v>
      </c>
      <c r="S167" s="390" t="s">
        <v>257</v>
      </c>
      <c r="T167" s="391"/>
      <c r="U167" s="99"/>
      <c r="V167" s="23"/>
      <c r="W167" s="99"/>
      <c r="X167" s="99"/>
      <c r="Y167" s="99"/>
      <c r="Z167" s="99"/>
    </row>
    <row r="168" ht="15.75" customHeight="1">
      <c r="A168" s="23"/>
      <c r="B168" s="23"/>
      <c r="C168" s="23"/>
      <c r="D168" s="382">
        <v>163.0</v>
      </c>
      <c r="E168" s="388" t="s">
        <v>534</v>
      </c>
      <c r="F168" s="182"/>
      <c r="G168" s="384" t="s">
        <v>535</v>
      </c>
      <c r="H168" s="384" t="s">
        <v>238</v>
      </c>
      <c r="I168" s="384" t="s">
        <v>105</v>
      </c>
      <c r="J168" s="385">
        <v>278.0</v>
      </c>
      <c r="K168" s="386" t="s">
        <v>188</v>
      </c>
      <c r="L168" s="182" t="s">
        <v>282</v>
      </c>
      <c r="M168" s="387" t="str">
        <f t="shared" si="1"/>
        <v>kgCO2e/kUSD</v>
      </c>
      <c r="N168" s="388">
        <v>2022.0</v>
      </c>
      <c r="O168" s="389">
        <f t="array" ref="O168">IF(J168&lt;&gt;"",IF(H168="Spend-based",J168*(INDEX(Conversion!$G$17:$AO$21,MATCH(L168,Conversion!$E$17:$E$21,0),MATCH(N168,Conversion!$G$16:$AO$16,0))/INDEX(Conversion!$G$17:$AO$21,MATCH(L168,Conversion!$E$17:$E$21,0),MATCH('Import data'!$G$15,Conversion!$G$16:$AO$16,0)))/IF(L168='Import data'!$G$16,1,IF(L168="kUSD",INDEX(Conversion!$G$27:$AO$31,MATCH(L168,Conversion!$F$27:$F$31,0),MATCH('Import data'!$G$15,Conversion!$G$26:$AO$26,0)),1/INDEX(Conversion!$G$27:$AO$31,MATCH(L168,Conversion!$F$27:$F$31,0),MATCH('Import data'!$G$15,Conversion!$G$26:$AO$26,0)))),J168),"")</f>
        <v>259.3989331</v>
      </c>
      <c r="P168" s="387" t="str">
        <f>IF(H168="Mass-based",M168,K168&amp;" / "&amp;'Import data'!$G$16)</f>
        <v>kgCO2e / k€</v>
      </c>
      <c r="Q168" s="182" t="s">
        <v>283</v>
      </c>
      <c r="R168" s="182" t="s">
        <v>279</v>
      </c>
      <c r="S168" s="390" t="s">
        <v>257</v>
      </c>
      <c r="T168" s="391"/>
      <c r="U168" s="99"/>
      <c r="V168" s="23"/>
      <c r="W168" s="99"/>
      <c r="X168" s="99"/>
      <c r="Y168" s="99"/>
      <c r="Z168" s="99"/>
    </row>
    <row r="169" ht="15.75" customHeight="1">
      <c r="A169" s="23"/>
      <c r="B169" s="23"/>
      <c r="C169" s="23"/>
      <c r="D169" s="382">
        <v>164.0</v>
      </c>
      <c r="E169" s="392" t="s">
        <v>536</v>
      </c>
      <c r="F169" s="182">
        <v>3.0</v>
      </c>
      <c r="G169" s="182" t="s">
        <v>537</v>
      </c>
      <c r="H169" s="182" t="s">
        <v>237</v>
      </c>
      <c r="I169" s="182" t="s">
        <v>102</v>
      </c>
      <c r="J169" s="392">
        <v>2.95</v>
      </c>
      <c r="K169" s="386" t="s">
        <v>188</v>
      </c>
      <c r="L169" s="182" t="s">
        <v>265</v>
      </c>
      <c r="M169" s="387" t="str">
        <f t="shared" si="1"/>
        <v>kgCO2e/kg</v>
      </c>
      <c r="N169" s="392">
        <v>2015.0</v>
      </c>
      <c r="O169" s="389">
        <f t="array" ref="O169">IF(J169&lt;&gt;"",IF(H169="Spend-based",J169*(INDEX(Conversion!$G$17:$AO$21,MATCH(L169,Conversion!$E$17:$E$21,0),MATCH(N169,Conversion!$G$16:$AO$16,0))/INDEX(Conversion!$G$17:$AO$21,MATCH(L169,Conversion!$E$17:$E$21,0),MATCH('Import data'!$G$15,Conversion!$G$16:$AO$16,0)))/IF(L169='Import data'!$G$16,1,IF(L169="kUSD",INDEX(Conversion!$G$27:$AO$31,MATCH(L169,Conversion!$F$27:$F$31,0),MATCH('Import data'!$G$15,Conversion!$G$26:$AO$26,0)),1/INDEX(Conversion!$G$27:$AO$31,MATCH(L169,Conversion!$F$27:$F$31,0),MATCH('Import data'!$G$15,Conversion!$G$26:$AO$26,0)))),J169),"")</f>
        <v>2.95</v>
      </c>
      <c r="P169" s="387" t="str">
        <f>IF(H169="Mass-based",M169,K169&amp;" / "&amp;'Import data'!$G$16)</f>
        <v>kgCO2e/kg</v>
      </c>
      <c r="Q169" s="182"/>
      <c r="R169" s="182" t="s">
        <v>262</v>
      </c>
      <c r="S169" s="390" t="s">
        <v>257</v>
      </c>
      <c r="T169" s="391"/>
      <c r="U169" s="99"/>
      <c r="V169" s="23"/>
      <c r="W169" s="99"/>
      <c r="X169" s="99"/>
      <c r="Y169" s="99"/>
      <c r="Z169" s="99"/>
    </row>
    <row r="170" ht="15.75" customHeight="1">
      <c r="A170" s="23"/>
      <c r="B170" s="23"/>
      <c r="C170" s="23"/>
      <c r="D170" s="382">
        <v>165.0</v>
      </c>
      <c r="E170" s="393" t="s">
        <v>538</v>
      </c>
      <c r="F170" s="182">
        <v>3.0</v>
      </c>
      <c r="G170" s="384" t="s">
        <v>539</v>
      </c>
      <c r="H170" s="384" t="s">
        <v>238</v>
      </c>
      <c r="I170" s="384" t="s">
        <v>105</v>
      </c>
      <c r="J170" s="394">
        <v>271.0</v>
      </c>
      <c r="K170" s="386" t="s">
        <v>188</v>
      </c>
      <c r="L170" s="182" t="s">
        <v>282</v>
      </c>
      <c r="M170" s="387" t="str">
        <f t="shared" si="1"/>
        <v>kgCO2e/kUSD</v>
      </c>
      <c r="N170" s="393">
        <v>2024.0</v>
      </c>
      <c r="O170" s="389">
        <f t="array" ref="O170">IF(J170&lt;&gt;"",IF(H170="Spend-based",J170*(INDEX(Conversion!$G$17:$AO$21,MATCH(L170,Conversion!$E$17:$E$21,0),MATCH(N170,Conversion!$G$16:$AO$16,0))/INDEX(Conversion!$G$17:$AO$21,MATCH(L170,Conversion!$E$17:$E$21,0),MATCH('Import data'!$G$15,Conversion!$G$16:$AO$16,0)))/IF(L170='Import data'!$G$16,1,IF(L170="kUSD",INDEX(Conversion!$G$27:$AO$31,MATCH(L170,Conversion!$F$27:$F$31,0),MATCH('Import data'!$G$15,Conversion!$G$26:$AO$26,0)),1/INDEX(Conversion!$G$27:$AO$31,MATCH(L170,Conversion!$F$27:$F$31,0),MATCH('Import data'!$G$15,Conversion!$G$26:$AO$26,0)))),J170),"")</f>
        <v>271</v>
      </c>
      <c r="P170" s="387" t="str">
        <f>IF(H170="Mass-based",M170,K170&amp;" / "&amp;'Import data'!$G$16)</f>
        <v>kgCO2e / k€</v>
      </c>
      <c r="Q170" s="182" t="s">
        <v>283</v>
      </c>
      <c r="R170" s="182" t="s">
        <v>279</v>
      </c>
      <c r="S170" s="390" t="s">
        <v>257</v>
      </c>
      <c r="T170" s="391"/>
      <c r="U170" s="23"/>
      <c r="V170" s="23"/>
      <c r="W170" s="23"/>
      <c r="X170" s="23"/>
      <c r="Y170" s="23"/>
      <c r="Z170" s="23"/>
    </row>
    <row r="171" ht="15.75" customHeight="1">
      <c r="A171" s="23"/>
      <c r="B171" s="23"/>
      <c r="C171" s="23"/>
      <c r="D171" s="382">
        <v>166.0</v>
      </c>
      <c r="E171" s="393" t="s">
        <v>540</v>
      </c>
      <c r="F171" s="182">
        <v>3.0</v>
      </c>
      <c r="G171" s="182" t="s">
        <v>541</v>
      </c>
      <c r="H171" s="182" t="s">
        <v>237</v>
      </c>
      <c r="I171" s="182" t="s">
        <v>103</v>
      </c>
      <c r="J171" s="393">
        <v>5.061</v>
      </c>
      <c r="K171" s="386" t="s">
        <v>188</v>
      </c>
      <c r="L171" s="182" t="s">
        <v>265</v>
      </c>
      <c r="M171" s="387" t="str">
        <f t="shared" si="1"/>
        <v>kgCO2e/kg</v>
      </c>
      <c r="N171" s="393">
        <v>2023.0</v>
      </c>
      <c r="O171" s="389">
        <f t="array" ref="O171">IF(J171&lt;&gt;"",IF(H171="Spend-based",J171*(INDEX(Conversion!$G$17:$AO$21,MATCH(L171,Conversion!$E$17:$E$21,0),MATCH(N171,Conversion!$G$16:$AO$16,0))/INDEX(Conversion!$G$17:$AO$21,MATCH(L171,Conversion!$E$17:$E$21,0),MATCH('Import data'!$G$15,Conversion!$G$16:$AO$16,0)))/IF(L171='Import data'!$G$16,1,IF(L171="kUSD",INDEX(Conversion!$G$27:$AO$31,MATCH(L171,Conversion!$F$27:$F$31,0),MATCH('Import data'!$G$15,Conversion!$G$26:$AO$26,0)),1/INDEX(Conversion!$G$27:$AO$31,MATCH(L171,Conversion!$F$27:$F$31,0),MATCH('Import data'!$G$15,Conversion!$G$26:$AO$26,0)))),J171),"")</f>
        <v>5.061</v>
      </c>
      <c r="P171" s="387" t="str">
        <f>IF(H171="Mass-based",M171,K171&amp;" / "&amp;'Import data'!$G$16)</f>
        <v>kgCO2e/kg</v>
      </c>
      <c r="Q171" s="182" t="s">
        <v>266</v>
      </c>
      <c r="R171" s="182" t="s">
        <v>267</v>
      </c>
      <c r="S171" s="390" t="s">
        <v>257</v>
      </c>
      <c r="T171" s="391"/>
      <c r="U171" s="23"/>
      <c r="V171" s="23"/>
      <c r="W171" s="23"/>
      <c r="X171" s="23"/>
      <c r="Y171" s="23"/>
      <c r="Z171" s="23"/>
    </row>
    <row r="172" ht="15.75" customHeight="1">
      <c r="A172" s="23"/>
      <c r="B172" s="23"/>
      <c r="C172" s="23"/>
      <c r="D172" s="382">
        <v>167.0</v>
      </c>
      <c r="E172" s="392" t="s">
        <v>542</v>
      </c>
      <c r="F172" s="182">
        <v>3.0</v>
      </c>
      <c r="G172" s="182" t="s">
        <v>543</v>
      </c>
      <c r="H172" s="182" t="s">
        <v>237</v>
      </c>
      <c r="I172" s="182" t="s">
        <v>102</v>
      </c>
      <c r="J172" s="392">
        <v>4.37</v>
      </c>
      <c r="K172" s="386" t="s">
        <v>188</v>
      </c>
      <c r="L172" s="182" t="s">
        <v>265</v>
      </c>
      <c r="M172" s="387" t="str">
        <f t="shared" si="1"/>
        <v>kgCO2e/kg</v>
      </c>
      <c r="N172" s="392">
        <v>2015.0</v>
      </c>
      <c r="O172" s="389">
        <f t="array" ref="O172">IF(J172&lt;&gt;"",IF(H172="Spend-based",J172*(INDEX(Conversion!$G$17:$AO$21,MATCH(L172,Conversion!$E$17:$E$21,0),MATCH(N172,Conversion!$G$16:$AO$16,0))/INDEX(Conversion!$G$17:$AO$21,MATCH(L172,Conversion!$E$17:$E$21,0),MATCH('Import data'!$G$15,Conversion!$G$16:$AO$16,0)))/IF(L172='Import data'!$G$16,1,IF(L172="kUSD",INDEX(Conversion!$G$27:$AO$31,MATCH(L172,Conversion!$F$27:$F$31,0),MATCH('Import data'!$G$15,Conversion!$G$26:$AO$26,0)),1/INDEX(Conversion!$G$27:$AO$31,MATCH(L172,Conversion!$F$27:$F$31,0),MATCH('Import data'!$G$15,Conversion!$G$26:$AO$26,0)))),J172),"")</f>
        <v>4.37</v>
      </c>
      <c r="P172" s="387" t="str">
        <f>IF(H172="Mass-based",M172,K172&amp;" / "&amp;'Import data'!$G$16)</f>
        <v>kgCO2e/kg</v>
      </c>
      <c r="Q172" s="182"/>
      <c r="R172" s="182" t="s">
        <v>262</v>
      </c>
      <c r="S172" s="390" t="s">
        <v>257</v>
      </c>
      <c r="T172" s="391"/>
      <c r="U172" s="23"/>
      <c r="V172" s="23"/>
      <c r="W172" s="23"/>
      <c r="X172" s="23"/>
      <c r="Y172" s="23"/>
      <c r="Z172" s="23"/>
    </row>
    <row r="173" ht="15.75" customHeight="1">
      <c r="A173" s="23"/>
      <c r="B173" s="23"/>
      <c r="C173" s="23"/>
      <c r="D173" s="382">
        <v>168.0</v>
      </c>
      <c r="E173" s="393" t="s">
        <v>544</v>
      </c>
      <c r="F173" s="182">
        <v>3.0</v>
      </c>
      <c r="G173" s="384" t="s">
        <v>545</v>
      </c>
      <c r="H173" s="384" t="s">
        <v>237</v>
      </c>
      <c r="I173" s="384" t="s">
        <v>106</v>
      </c>
      <c r="J173" s="394">
        <v>2.8</v>
      </c>
      <c r="K173" s="386" t="s">
        <v>188</v>
      </c>
      <c r="L173" s="182" t="s">
        <v>265</v>
      </c>
      <c r="M173" s="387" t="str">
        <f t="shared" si="1"/>
        <v>kgCO2e/kg</v>
      </c>
      <c r="N173" s="393">
        <v>2024.0</v>
      </c>
      <c r="O173" s="389">
        <f t="array" ref="O173">IF(J173&lt;&gt;"",IF(H173="Spend-based",J173*(INDEX(Conversion!$G$17:$AO$21,MATCH(L173,Conversion!$E$17:$E$21,0),MATCH(N173,Conversion!$G$16:$AO$16,0))/INDEX(Conversion!$G$17:$AO$21,MATCH(L173,Conversion!$E$17:$E$21,0),MATCH('Import data'!$G$15,Conversion!$G$16:$AO$16,0)))/IF(L173='Import data'!$G$16,1,IF(L173="kUSD",INDEX(Conversion!$G$27:$AO$31,MATCH(L173,Conversion!$F$27:$F$31,0),MATCH('Import data'!$G$15,Conversion!$G$26:$AO$26,0)),1/INDEX(Conversion!$G$27:$AO$31,MATCH(L173,Conversion!$F$27:$F$31,0),MATCH('Import data'!$G$15,Conversion!$G$26:$AO$26,0)))),J173),"")</f>
        <v>2.8</v>
      </c>
      <c r="P173" s="387" t="str">
        <f>IF(H173="Mass-based",M173,K173&amp;" / "&amp;'Import data'!$G$16)</f>
        <v>kgCO2e/kg</v>
      </c>
      <c r="Q173" s="182" t="s">
        <v>351</v>
      </c>
      <c r="R173" s="182" t="s">
        <v>262</v>
      </c>
      <c r="S173" s="390" t="s">
        <v>257</v>
      </c>
      <c r="T173" s="391"/>
      <c r="U173" s="23"/>
      <c r="V173" s="23"/>
      <c r="W173" s="23"/>
      <c r="X173" s="23"/>
      <c r="Y173" s="23"/>
      <c r="Z173" s="23"/>
    </row>
    <row r="174" ht="15.75" customHeight="1">
      <c r="A174" s="23"/>
      <c r="B174" s="23"/>
      <c r="C174" s="23"/>
      <c r="D174" s="382">
        <v>169.0</v>
      </c>
      <c r="E174" s="393" t="s">
        <v>546</v>
      </c>
      <c r="F174" s="182">
        <v>2.0</v>
      </c>
      <c r="G174" s="182" t="s">
        <v>547</v>
      </c>
      <c r="H174" s="182" t="s">
        <v>238</v>
      </c>
      <c r="I174" s="182" t="s">
        <v>105</v>
      </c>
      <c r="J174" s="393">
        <v>360.0</v>
      </c>
      <c r="K174" s="386" t="s">
        <v>188</v>
      </c>
      <c r="L174" s="182" t="s">
        <v>282</v>
      </c>
      <c r="M174" s="387" t="str">
        <f t="shared" si="1"/>
        <v>kgCO2e/kUSD</v>
      </c>
      <c r="N174" s="393">
        <v>2024.0</v>
      </c>
      <c r="O174" s="389">
        <f t="array" ref="O174">IF(J174&lt;&gt;"",IF(H174="Spend-based",J174*(INDEX(Conversion!$G$17:$AO$21,MATCH(L174,Conversion!$E$17:$E$21,0),MATCH(N174,Conversion!$G$16:$AO$16,0))/INDEX(Conversion!$G$17:$AO$21,MATCH(L174,Conversion!$E$17:$E$21,0),MATCH('Import data'!$G$15,Conversion!$G$16:$AO$16,0)))/IF(L174='Import data'!$G$16,1,IF(L174="kUSD",INDEX(Conversion!$G$27:$AO$31,MATCH(L174,Conversion!$F$27:$F$31,0),MATCH('Import data'!$G$15,Conversion!$G$26:$AO$26,0)),1/INDEX(Conversion!$G$27:$AO$31,MATCH(L174,Conversion!$F$27:$F$31,0),MATCH('Import data'!$G$15,Conversion!$G$26:$AO$26,0)))),J174),"")</f>
        <v>360</v>
      </c>
      <c r="P174" s="387" t="str">
        <f>IF(H174="Mass-based",M174,K174&amp;" / "&amp;'Import data'!$G$16)</f>
        <v>kgCO2e / k€</v>
      </c>
      <c r="Q174" s="182" t="s">
        <v>283</v>
      </c>
      <c r="R174" s="182" t="s">
        <v>279</v>
      </c>
      <c r="S174" s="390" t="s">
        <v>257</v>
      </c>
      <c r="T174" s="391"/>
      <c r="U174" s="23"/>
      <c r="V174" s="23"/>
      <c r="W174" s="23"/>
      <c r="X174" s="23"/>
      <c r="Y174" s="23"/>
      <c r="Z174" s="23"/>
    </row>
    <row r="175" ht="15.75" customHeight="1">
      <c r="A175" s="23"/>
      <c r="B175" s="23"/>
      <c r="C175" s="23"/>
      <c r="D175" s="382">
        <v>170.0</v>
      </c>
      <c r="E175" s="392" t="s">
        <v>548</v>
      </c>
      <c r="F175" s="182">
        <v>3.0</v>
      </c>
      <c r="G175" s="182" t="s">
        <v>549</v>
      </c>
      <c r="H175" s="182" t="s">
        <v>237</v>
      </c>
      <c r="I175" s="182" t="s">
        <v>102</v>
      </c>
      <c r="J175" s="392">
        <v>2.43</v>
      </c>
      <c r="K175" s="386" t="s">
        <v>188</v>
      </c>
      <c r="L175" s="182" t="s">
        <v>265</v>
      </c>
      <c r="M175" s="387" t="str">
        <f t="shared" si="1"/>
        <v>kgCO2e/kg</v>
      </c>
      <c r="N175" s="392">
        <v>2015.0</v>
      </c>
      <c r="O175" s="389">
        <f t="array" ref="O175">IF(J175&lt;&gt;"",IF(H175="Spend-based",J175*(INDEX(Conversion!$G$17:$AO$21,MATCH(L175,Conversion!$E$17:$E$21,0),MATCH(N175,Conversion!$G$16:$AO$16,0))/INDEX(Conversion!$G$17:$AO$21,MATCH(L175,Conversion!$E$17:$E$21,0),MATCH('Import data'!$G$15,Conversion!$G$16:$AO$16,0)))/IF(L175='Import data'!$G$16,1,IF(L175="kUSD",INDEX(Conversion!$G$27:$AO$31,MATCH(L175,Conversion!$F$27:$F$31,0),MATCH('Import data'!$G$15,Conversion!$G$26:$AO$26,0)),1/INDEX(Conversion!$G$27:$AO$31,MATCH(L175,Conversion!$F$27:$F$31,0),MATCH('Import data'!$G$15,Conversion!$G$26:$AO$26,0)))),J175),"")</f>
        <v>2.43</v>
      </c>
      <c r="P175" s="387" t="str">
        <f>IF(H175="Mass-based",M175,K175&amp;" / "&amp;'Import data'!$G$16)</f>
        <v>kgCO2e/kg</v>
      </c>
      <c r="Q175" s="182"/>
      <c r="R175" s="182" t="s">
        <v>262</v>
      </c>
      <c r="S175" s="390" t="s">
        <v>257</v>
      </c>
      <c r="T175" s="391"/>
      <c r="U175" s="23"/>
      <c r="V175" s="23"/>
      <c r="W175" s="23"/>
      <c r="X175" s="23"/>
      <c r="Y175" s="23"/>
      <c r="Z175" s="23"/>
    </row>
    <row r="176" ht="15.75" customHeight="1">
      <c r="A176" s="23"/>
      <c r="B176" s="23"/>
      <c r="C176" s="23"/>
      <c r="D176" s="382">
        <v>171.0</v>
      </c>
      <c r="E176" s="392" t="s">
        <v>550</v>
      </c>
      <c r="F176" s="182">
        <v>3.0</v>
      </c>
      <c r="G176" s="182" t="s">
        <v>551</v>
      </c>
      <c r="H176" s="182" t="s">
        <v>237</v>
      </c>
      <c r="I176" s="182" t="s">
        <v>102</v>
      </c>
      <c r="J176" s="392">
        <v>3.22</v>
      </c>
      <c r="K176" s="386" t="s">
        <v>188</v>
      </c>
      <c r="L176" s="182" t="s">
        <v>265</v>
      </c>
      <c r="M176" s="387" t="str">
        <f t="shared" si="1"/>
        <v>kgCO2e/kg</v>
      </c>
      <c r="N176" s="392">
        <v>2015.0</v>
      </c>
      <c r="O176" s="389">
        <f t="array" ref="O176">IF(J176&lt;&gt;"",IF(H176="Spend-based",J176*(INDEX(Conversion!$G$17:$AO$21,MATCH(L176,Conversion!$E$17:$E$21,0),MATCH(N176,Conversion!$G$16:$AO$16,0))/INDEX(Conversion!$G$17:$AO$21,MATCH(L176,Conversion!$E$17:$E$21,0),MATCH('Import data'!$G$15,Conversion!$G$16:$AO$16,0)))/IF(L176='Import data'!$G$16,1,IF(L176="kUSD",INDEX(Conversion!$G$27:$AO$31,MATCH(L176,Conversion!$F$27:$F$31,0),MATCH('Import data'!$G$15,Conversion!$G$26:$AO$26,0)),1/INDEX(Conversion!$G$27:$AO$31,MATCH(L176,Conversion!$F$27:$F$31,0),MATCH('Import data'!$G$15,Conversion!$G$26:$AO$26,0)))),J176),"")</f>
        <v>3.22</v>
      </c>
      <c r="P176" s="387" t="str">
        <f>IF(H176="Mass-based",M176,K176&amp;" / "&amp;'Import data'!$G$16)</f>
        <v>kgCO2e/kg</v>
      </c>
      <c r="Q176" s="182"/>
      <c r="R176" s="182" t="s">
        <v>262</v>
      </c>
      <c r="S176" s="390" t="s">
        <v>257</v>
      </c>
      <c r="T176" s="391"/>
      <c r="U176" s="23"/>
      <c r="V176" s="23"/>
      <c r="W176" s="23"/>
      <c r="X176" s="23"/>
      <c r="Y176" s="23"/>
      <c r="Z176" s="23"/>
    </row>
    <row r="177" ht="15.75" customHeight="1">
      <c r="A177" s="23"/>
      <c r="B177" s="23"/>
      <c r="C177" s="23"/>
      <c r="D177" s="382">
        <v>172.0</v>
      </c>
      <c r="E177" s="396" t="s">
        <v>552</v>
      </c>
      <c r="F177" s="182">
        <v>3.0</v>
      </c>
      <c r="G177" s="182" t="s">
        <v>553</v>
      </c>
      <c r="H177" s="182" t="s">
        <v>237</v>
      </c>
      <c r="I177" s="182" t="s">
        <v>304</v>
      </c>
      <c r="J177" s="397">
        <f>J178+J179</f>
        <v>2.43</v>
      </c>
      <c r="K177" s="386" t="s">
        <v>188</v>
      </c>
      <c r="L177" s="182" t="s">
        <v>265</v>
      </c>
      <c r="M177" s="387" t="str">
        <f t="shared" si="1"/>
        <v>kgCO2e/kg</v>
      </c>
      <c r="N177" s="396" t="s">
        <v>305</v>
      </c>
      <c r="O177" s="389">
        <f t="array" ref="O177">IF(J177&lt;&gt;"",IF(H177="Spend-based",J177*(INDEX(Conversion!$G$17:$AO$21,MATCH(L177,Conversion!$E$17:$E$21,0),MATCH(N177,Conversion!$G$16:$AO$16,0))/INDEX(Conversion!$G$17:$AO$21,MATCH(L177,Conversion!$E$17:$E$21,0),MATCH('Import data'!$G$15,Conversion!$G$16:$AO$16,0)))/IF(L177='Import data'!$G$16,1,IF(L177="kUSD",INDEX(Conversion!$G$27:$AO$31,MATCH(L177,Conversion!$F$27:$F$31,0),MATCH('Import data'!$G$15,Conversion!$G$26:$AO$26,0)),1/INDEX(Conversion!$G$27:$AO$31,MATCH(L177,Conversion!$F$27:$F$31,0),MATCH('Import data'!$G$15,Conversion!$G$26:$AO$26,0)))),J177),"")</f>
        <v>2.43</v>
      </c>
      <c r="P177" s="387" t="str">
        <f>IF(H177="Mass-based",M177,K177&amp;" / "&amp;'Import data'!$G$16)</f>
        <v>kgCO2e/kg</v>
      </c>
      <c r="Q177" s="182"/>
      <c r="R177" s="182" t="s">
        <v>256</v>
      </c>
      <c r="S177" s="390" t="s">
        <v>257</v>
      </c>
      <c r="T177" s="398" t="str">
        <f>"Sum cells "&amp;D178&amp;" and "&amp;D179</f>
        <v>Sum cells 173 and 174</v>
      </c>
      <c r="U177" s="23"/>
      <c r="V177" s="23"/>
      <c r="W177" s="23"/>
      <c r="X177" s="23"/>
      <c r="Y177" s="23"/>
      <c r="Z177" s="23"/>
    </row>
    <row r="178" ht="15.75" customHeight="1">
      <c r="A178" s="23"/>
      <c r="B178" s="23"/>
      <c r="C178" s="23"/>
      <c r="D178" s="382">
        <v>173.0</v>
      </c>
      <c r="E178" s="392" t="s">
        <v>554</v>
      </c>
      <c r="F178" s="182">
        <v>3.0</v>
      </c>
      <c r="G178" s="182" t="s">
        <v>549</v>
      </c>
      <c r="H178" s="182" t="s">
        <v>237</v>
      </c>
      <c r="I178" s="182" t="s">
        <v>102</v>
      </c>
      <c r="J178" s="392">
        <v>2.43</v>
      </c>
      <c r="K178" s="386" t="s">
        <v>188</v>
      </c>
      <c r="L178" s="182" t="s">
        <v>265</v>
      </c>
      <c r="M178" s="387" t="str">
        <f t="shared" si="1"/>
        <v>kgCO2e/kg</v>
      </c>
      <c r="N178" s="392">
        <v>2015.0</v>
      </c>
      <c r="O178" s="389">
        <f t="array" ref="O178">IF(J178&lt;&gt;"",IF(H178="Spend-based",J178*(INDEX(Conversion!$G$17:$AO$21,MATCH(L178,Conversion!$E$17:$E$21,0),MATCH(N178,Conversion!$G$16:$AO$16,0))/INDEX(Conversion!$G$17:$AO$21,MATCH(L178,Conversion!$E$17:$E$21,0),MATCH('Import data'!$G$15,Conversion!$G$16:$AO$16,0)))/IF(L178='Import data'!$G$16,1,IF(L178="kUSD",INDEX(Conversion!$G$27:$AO$31,MATCH(L178,Conversion!$F$27:$F$31,0),MATCH('Import data'!$G$15,Conversion!$G$26:$AO$26,0)),1/INDEX(Conversion!$G$27:$AO$31,MATCH(L178,Conversion!$F$27:$F$31,0),MATCH('Import data'!$G$15,Conversion!$G$26:$AO$26,0)))),J178),"")</f>
        <v>2.43</v>
      </c>
      <c r="P178" s="387" t="str">
        <f>IF(H178="Mass-based",M178,K178&amp;" / "&amp;'Import data'!$G$16)</f>
        <v>kgCO2e/kg</v>
      </c>
      <c r="Q178" s="182"/>
      <c r="R178" s="182" t="s">
        <v>262</v>
      </c>
      <c r="S178" s="390" t="s">
        <v>257</v>
      </c>
      <c r="T178" s="391"/>
      <c r="U178" s="23"/>
      <c r="V178" s="23"/>
      <c r="W178" s="23"/>
      <c r="X178" s="23"/>
      <c r="Y178" s="23"/>
      <c r="Z178" s="23"/>
    </row>
    <row r="179" ht="15.75" customHeight="1">
      <c r="A179" s="23"/>
      <c r="B179" s="23"/>
      <c r="C179" s="23"/>
      <c r="D179" s="382">
        <v>174.0</v>
      </c>
      <c r="E179" s="392" t="s">
        <v>552</v>
      </c>
      <c r="F179" s="182">
        <v>3.0</v>
      </c>
      <c r="G179" s="384" t="s">
        <v>412</v>
      </c>
      <c r="H179" s="384" t="s">
        <v>237</v>
      </c>
      <c r="I179" s="384" t="s">
        <v>102</v>
      </c>
      <c r="J179" s="407">
        <v>0.0</v>
      </c>
      <c r="K179" s="386" t="s">
        <v>188</v>
      </c>
      <c r="L179" s="182" t="s">
        <v>265</v>
      </c>
      <c r="M179" s="387" t="str">
        <f t="shared" si="1"/>
        <v>kgCO2e/kg</v>
      </c>
      <c r="N179" s="392">
        <v>2015.0</v>
      </c>
      <c r="O179" s="389">
        <f t="array" ref="O179">IF(J179&lt;&gt;"",IF(H179="Spend-based",J179*(INDEX(Conversion!$G$17:$AO$21,MATCH(L179,Conversion!$E$17:$E$21,0),MATCH(N179,Conversion!$G$16:$AO$16,0))/INDEX(Conversion!$G$17:$AO$21,MATCH(L179,Conversion!$E$17:$E$21,0),MATCH('Import data'!$G$15,Conversion!$G$16:$AO$16,0)))/IF(L179='Import data'!$G$16,1,IF(L179="kUSD",INDEX(Conversion!$G$27:$AO$31,MATCH(L179,Conversion!$F$27:$F$31,0),MATCH('Import data'!$G$15,Conversion!$G$26:$AO$26,0)),1/INDEX(Conversion!$G$27:$AO$31,MATCH(L179,Conversion!$F$27:$F$31,0),MATCH('Import data'!$G$15,Conversion!$G$26:$AO$26,0)))),J179),"")</f>
        <v>0</v>
      </c>
      <c r="P179" s="387" t="str">
        <f>IF(H179="Mass-based",M179,K179&amp;" / "&amp;'Import data'!$G$16)</f>
        <v>kgCO2e/kg</v>
      </c>
      <c r="Q179" s="182"/>
      <c r="R179" s="182" t="s">
        <v>256</v>
      </c>
      <c r="S179" s="390" t="s">
        <v>257</v>
      </c>
      <c r="T179" s="391"/>
      <c r="U179" s="23"/>
      <c r="V179" s="23"/>
      <c r="W179" s="23"/>
      <c r="X179" s="23"/>
      <c r="Y179" s="23"/>
      <c r="Z179" s="23"/>
    </row>
    <row r="180" ht="15.75" customHeight="1">
      <c r="A180" s="23"/>
      <c r="B180" s="23"/>
      <c r="C180" s="23"/>
      <c r="D180" s="382">
        <v>175.0</v>
      </c>
      <c r="E180" s="396" t="s">
        <v>555</v>
      </c>
      <c r="F180" s="182">
        <v>3.0</v>
      </c>
      <c r="G180" s="182" t="s">
        <v>556</v>
      </c>
      <c r="H180" s="182" t="s">
        <v>237</v>
      </c>
      <c r="I180" s="182" t="s">
        <v>304</v>
      </c>
      <c r="J180" s="397">
        <f>J181+J182</f>
        <v>2.43</v>
      </c>
      <c r="K180" s="386" t="s">
        <v>188</v>
      </c>
      <c r="L180" s="182" t="s">
        <v>265</v>
      </c>
      <c r="M180" s="387" t="str">
        <f t="shared" si="1"/>
        <v>kgCO2e/kg</v>
      </c>
      <c r="N180" s="396" t="s">
        <v>305</v>
      </c>
      <c r="O180" s="389">
        <f t="array" ref="O180">IF(J180&lt;&gt;"",IF(H180="Spend-based",J180*(INDEX(Conversion!$G$17:$AO$21,MATCH(L180,Conversion!$E$17:$E$21,0),MATCH(N180,Conversion!$G$16:$AO$16,0))/INDEX(Conversion!$G$17:$AO$21,MATCH(L180,Conversion!$E$17:$E$21,0),MATCH('Import data'!$G$15,Conversion!$G$16:$AO$16,0)))/IF(L180='Import data'!$G$16,1,IF(L180="kUSD",INDEX(Conversion!$G$27:$AO$31,MATCH(L180,Conversion!$F$27:$F$31,0),MATCH('Import data'!$G$15,Conversion!$G$26:$AO$26,0)),1/INDEX(Conversion!$G$27:$AO$31,MATCH(L180,Conversion!$F$27:$F$31,0),MATCH('Import data'!$G$15,Conversion!$G$26:$AO$26,0)))),J180),"")</f>
        <v>2.43</v>
      </c>
      <c r="P180" s="387" t="str">
        <f>IF(H180="Mass-based",M180,K180&amp;" / "&amp;'Import data'!$G$16)</f>
        <v>kgCO2e/kg</v>
      </c>
      <c r="Q180" s="182"/>
      <c r="R180" s="182" t="s">
        <v>256</v>
      </c>
      <c r="S180" s="390" t="s">
        <v>257</v>
      </c>
      <c r="T180" s="398" t="str">
        <f>"Sum cells "&amp;D181&amp;" and "&amp;D182</f>
        <v>Sum cells 176 and 177</v>
      </c>
      <c r="U180" s="23"/>
      <c r="V180" s="23"/>
      <c r="W180" s="23"/>
      <c r="X180" s="23"/>
      <c r="Y180" s="23"/>
      <c r="Z180" s="23"/>
    </row>
    <row r="181" ht="15.75" customHeight="1">
      <c r="A181" s="23"/>
      <c r="B181" s="23"/>
      <c r="C181" s="23"/>
      <c r="D181" s="382">
        <v>176.0</v>
      </c>
      <c r="E181" s="392" t="s">
        <v>557</v>
      </c>
      <c r="F181" s="182">
        <v>3.0</v>
      </c>
      <c r="G181" s="182" t="s">
        <v>549</v>
      </c>
      <c r="H181" s="182" t="s">
        <v>237</v>
      </c>
      <c r="I181" s="182" t="s">
        <v>102</v>
      </c>
      <c r="J181" s="392">
        <v>2.43</v>
      </c>
      <c r="K181" s="386" t="s">
        <v>188</v>
      </c>
      <c r="L181" s="182" t="s">
        <v>265</v>
      </c>
      <c r="M181" s="387" t="str">
        <f t="shared" si="1"/>
        <v>kgCO2e/kg</v>
      </c>
      <c r="N181" s="392">
        <v>2015.0</v>
      </c>
      <c r="O181" s="389">
        <f t="array" ref="O181">IF(J181&lt;&gt;"",IF(H181="Spend-based",J181*(INDEX(Conversion!$G$17:$AO$21,MATCH(L181,Conversion!$E$17:$E$21,0),MATCH(N181,Conversion!$G$16:$AO$16,0))/INDEX(Conversion!$G$17:$AO$21,MATCH(L181,Conversion!$E$17:$E$21,0),MATCH('Import data'!$G$15,Conversion!$G$16:$AO$16,0)))/IF(L181='Import data'!$G$16,1,IF(L181="kUSD",INDEX(Conversion!$G$27:$AO$31,MATCH(L181,Conversion!$F$27:$F$31,0),MATCH('Import data'!$G$15,Conversion!$G$26:$AO$26,0)),1/INDEX(Conversion!$G$27:$AO$31,MATCH(L181,Conversion!$F$27:$F$31,0),MATCH('Import data'!$G$15,Conversion!$G$26:$AO$26,0)))),J181),"")</f>
        <v>2.43</v>
      </c>
      <c r="P181" s="387" t="str">
        <f>IF(H181="Mass-based",M181,K181&amp;" / "&amp;'Import data'!$G$16)</f>
        <v>kgCO2e/kg</v>
      </c>
      <c r="Q181" s="182"/>
      <c r="R181" s="182" t="s">
        <v>262</v>
      </c>
      <c r="S181" s="390" t="s">
        <v>257</v>
      </c>
      <c r="T181" s="391"/>
      <c r="U181" s="23"/>
      <c r="V181" s="23"/>
      <c r="W181" s="23"/>
      <c r="X181" s="23"/>
      <c r="Y181" s="23"/>
      <c r="Z181" s="23"/>
    </row>
    <row r="182" ht="15.75" customHeight="1">
      <c r="A182" s="23"/>
      <c r="B182" s="23"/>
      <c r="C182" s="23"/>
      <c r="D182" s="382">
        <v>177.0</v>
      </c>
      <c r="E182" s="392" t="s">
        <v>555</v>
      </c>
      <c r="F182" s="182">
        <v>3.0</v>
      </c>
      <c r="G182" s="182" t="s">
        <v>416</v>
      </c>
      <c r="H182" s="182" t="s">
        <v>237</v>
      </c>
      <c r="I182" s="182" t="s">
        <v>102</v>
      </c>
      <c r="J182" s="407">
        <v>0.0</v>
      </c>
      <c r="K182" s="386" t="s">
        <v>188</v>
      </c>
      <c r="L182" s="182" t="s">
        <v>265</v>
      </c>
      <c r="M182" s="387" t="str">
        <f t="shared" si="1"/>
        <v>kgCO2e/kg</v>
      </c>
      <c r="N182" s="392">
        <v>2015.0</v>
      </c>
      <c r="O182" s="389">
        <f t="array" ref="O182">IF(J182&lt;&gt;"",IF(H182="Spend-based",J182*(INDEX(Conversion!$G$17:$AO$21,MATCH(L182,Conversion!$E$17:$E$21,0),MATCH(N182,Conversion!$G$16:$AO$16,0))/INDEX(Conversion!$G$17:$AO$21,MATCH(L182,Conversion!$E$17:$E$21,0),MATCH('Import data'!$G$15,Conversion!$G$16:$AO$16,0)))/IF(L182='Import data'!$G$16,1,IF(L182="kUSD",INDEX(Conversion!$G$27:$AO$31,MATCH(L182,Conversion!$F$27:$F$31,0),MATCH('Import data'!$G$15,Conversion!$G$26:$AO$26,0)),1/INDEX(Conversion!$G$27:$AO$31,MATCH(L182,Conversion!$F$27:$F$31,0),MATCH('Import data'!$G$15,Conversion!$G$26:$AO$26,0)))),J182),"")</f>
        <v>0</v>
      </c>
      <c r="P182" s="387" t="str">
        <f>IF(H182="Mass-based",M182,K182&amp;" / "&amp;'Import data'!$G$16)</f>
        <v>kgCO2e/kg</v>
      </c>
      <c r="Q182" s="182"/>
      <c r="R182" s="182" t="s">
        <v>256</v>
      </c>
      <c r="S182" s="390" t="s">
        <v>257</v>
      </c>
      <c r="T182" s="391"/>
      <c r="U182" s="23"/>
      <c r="V182" s="23"/>
      <c r="W182" s="23"/>
      <c r="X182" s="23"/>
      <c r="Y182" s="23"/>
      <c r="Z182" s="23"/>
    </row>
    <row r="183" ht="15.75" customHeight="1">
      <c r="A183" s="23"/>
      <c r="B183" s="23"/>
      <c r="C183" s="23"/>
      <c r="D183" s="382">
        <v>178.0</v>
      </c>
      <c r="E183" s="396" t="s">
        <v>558</v>
      </c>
      <c r="F183" s="182">
        <v>3.0</v>
      </c>
      <c r="G183" s="182" t="s">
        <v>559</v>
      </c>
      <c r="H183" s="384" t="s">
        <v>237</v>
      </c>
      <c r="I183" s="182" t="s">
        <v>304</v>
      </c>
      <c r="J183" s="402">
        <f>J181*1.5</f>
        <v>3.645</v>
      </c>
      <c r="K183" s="386" t="s">
        <v>188</v>
      </c>
      <c r="L183" s="182" t="s">
        <v>265</v>
      </c>
      <c r="M183" s="387" t="str">
        <f t="shared" si="1"/>
        <v>kgCO2e/kg</v>
      </c>
      <c r="N183" s="396" t="s">
        <v>305</v>
      </c>
      <c r="O183" s="389">
        <f t="array" ref="O183">IF(J183&lt;&gt;"",IF(H183="Spend-based",J183*(INDEX(Conversion!$G$17:$AO$21,MATCH(L183,Conversion!$E$17:$E$21,0),MATCH(N183,Conversion!$G$16:$AO$16,0))/INDEX(Conversion!$G$17:$AO$21,MATCH(L183,Conversion!$E$17:$E$21,0),MATCH('Import data'!$G$15,Conversion!$G$16:$AO$16,0)))/IF(L183='Import data'!$G$16,1,IF(L183="kUSD",INDEX(Conversion!$G$27:$AO$31,MATCH(L183,Conversion!$F$27:$F$31,0),MATCH('Import data'!$G$15,Conversion!$G$26:$AO$26,0)),1/INDEX(Conversion!$G$27:$AO$31,MATCH(L183,Conversion!$F$27:$F$31,0),MATCH('Import data'!$G$15,Conversion!$G$26:$AO$26,0)))),J183),"")</f>
        <v>3.645</v>
      </c>
      <c r="P183" s="387" t="str">
        <f>IF(H183="Mass-based",M183,K183&amp;" / "&amp;'Import data'!$G$16)</f>
        <v>kgCO2e/kg</v>
      </c>
      <c r="Q183" s="182"/>
      <c r="R183" s="182" t="s">
        <v>256</v>
      </c>
      <c r="S183" s="390" t="s">
        <v>257</v>
      </c>
      <c r="T183" s="391" t="s">
        <v>326</v>
      </c>
      <c r="U183" s="23"/>
      <c r="V183" s="23"/>
      <c r="W183" s="23"/>
      <c r="X183" s="23"/>
      <c r="Y183" s="23"/>
      <c r="Z183" s="23"/>
    </row>
    <row r="184" ht="15.75" customHeight="1">
      <c r="A184" s="23"/>
      <c r="B184" s="23"/>
      <c r="C184" s="23"/>
      <c r="D184" s="382">
        <v>179.0</v>
      </c>
      <c r="E184" s="396" t="s">
        <v>560</v>
      </c>
      <c r="F184" s="182">
        <v>3.0</v>
      </c>
      <c r="G184" s="182" t="s">
        <v>561</v>
      </c>
      <c r="H184" s="182" t="s">
        <v>237</v>
      </c>
      <c r="I184" s="182" t="s">
        <v>304</v>
      </c>
      <c r="J184" s="397">
        <f>J185+J186</f>
        <v>3.22</v>
      </c>
      <c r="K184" s="386" t="s">
        <v>188</v>
      </c>
      <c r="L184" s="182" t="s">
        <v>265</v>
      </c>
      <c r="M184" s="387" t="str">
        <f t="shared" si="1"/>
        <v>kgCO2e/kg</v>
      </c>
      <c r="N184" s="396" t="s">
        <v>305</v>
      </c>
      <c r="O184" s="389">
        <f t="array" ref="O184">IF(J184&lt;&gt;"",IF(H184="Spend-based",J184*(INDEX(Conversion!$G$17:$AO$21,MATCH(L184,Conversion!$E$17:$E$21,0),MATCH(N184,Conversion!$G$16:$AO$16,0))/INDEX(Conversion!$G$17:$AO$21,MATCH(L184,Conversion!$E$17:$E$21,0),MATCH('Import data'!$G$15,Conversion!$G$16:$AO$16,0)))/IF(L184='Import data'!$G$16,1,IF(L184="kUSD",INDEX(Conversion!$G$27:$AO$31,MATCH(L184,Conversion!$F$27:$F$31,0),MATCH('Import data'!$G$15,Conversion!$G$26:$AO$26,0)),1/INDEX(Conversion!$G$27:$AO$31,MATCH(L184,Conversion!$F$27:$F$31,0),MATCH('Import data'!$G$15,Conversion!$G$26:$AO$26,0)))),J184),"")</f>
        <v>3.22</v>
      </c>
      <c r="P184" s="387" t="str">
        <f>IF(H184="Mass-based",M184,K184&amp;" / "&amp;'Import data'!$G$16)</f>
        <v>kgCO2e/kg</v>
      </c>
      <c r="Q184" s="182"/>
      <c r="R184" s="182" t="s">
        <v>256</v>
      </c>
      <c r="S184" s="390" t="s">
        <v>257</v>
      </c>
      <c r="T184" s="398" t="str">
        <f>"Sum cells "&amp;D185&amp;" and "&amp;D186</f>
        <v>Sum cells 180 and 181</v>
      </c>
      <c r="U184" s="23"/>
      <c r="V184" s="23"/>
      <c r="W184" s="23"/>
      <c r="X184" s="23"/>
      <c r="Y184" s="23"/>
      <c r="Z184" s="23"/>
    </row>
    <row r="185" ht="15.75" customHeight="1">
      <c r="A185" s="23"/>
      <c r="B185" s="23"/>
      <c r="C185" s="23"/>
      <c r="D185" s="382">
        <v>180.0</v>
      </c>
      <c r="E185" s="392" t="s">
        <v>562</v>
      </c>
      <c r="F185" s="182">
        <v>3.0</v>
      </c>
      <c r="G185" s="182" t="s">
        <v>551</v>
      </c>
      <c r="H185" s="182" t="s">
        <v>237</v>
      </c>
      <c r="I185" s="182" t="s">
        <v>102</v>
      </c>
      <c r="J185" s="392">
        <v>3.22</v>
      </c>
      <c r="K185" s="386" t="s">
        <v>188</v>
      </c>
      <c r="L185" s="182" t="s">
        <v>265</v>
      </c>
      <c r="M185" s="387" t="str">
        <f t="shared" si="1"/>
        <v>kgCO2e/kg</v>
      </c>
      <c r="N185" s="392">
        <v>2015.0</v>
      </c>
      <c r="O185" s="389">
        <f t="array" ref="O185">IF(J185&lt;&gt;"",IF(H185="Spend-based",J185*(INDEX(Conversion!$G$17:$AO$21,MATCH(L185,Conversion!$E$17:$E$21,0),MATCH(N185,Conversion!$G$16:$AO$16,0))/INDEX(Conversion!$G$17:$AO$21,MATCH(L185,Conversion!$E$17:$E$21,0),MATCH('Import data'!$G$15,Conversion!$G$16:$AO$16,0)))/IF(L185='Import data'!$G$16,1,IF(L185="kUSD",INDEX(Conversion!$G$27:$AO$31,MATCH(L185,Conversion!$F$27:$F$31,0),MATCH('Import data'!$G$15,Conversion!$G$26:$AO$26,0)),1/INDEX(Conversion!$G$27:$AO$31,MATCH(L185,Conversion!$F$27:$F$31,0),MATCH('Import data'!$G$15,Conversion!$G$26:$AO$26,0)))),J185),"")</f>
        <v>3.22</v>
      </c>
      <c r="P185" s="387" t="str">
        <f>IF(H185="Mass-based",M185,K185&amp;" / "&amp;'Import data'!$G$16)</f>
        <v>kgCO2e/kg</v>
      </c>
      <c r="Q185" s="182"/>
      <c r="R185" s="182" t="s">
        <v>262</v>
      </c>
      <c r="S185" s="390" t="s">
        <v>257</v>
      </c>
      <c r="T185" s="391"/>
      <c r="U185" s="23"/>
      <c r="V185" s="23"/>
      <c r="W185" s="23"/>
      <c r="X185" s="23"/>
      <c r="Y185" s="23"/>
      <c r="Z185" s="23"/>
    </row>
    <row r="186" ht="15.75" customHeight="1">
      <c r="A186" s="23"/>
      <c r="B186" s="23"/>
      <c r="C186" s="23"/>
      <c r="D186" s="382">
        <v>181.0</v>
      </c>
      <c r="E186" s="392" t="s">
        <v>560</v>
      </c>
      <c r="F186" s="182">
        <v>3.0</v>
      </c>
      <c r="G186" s="384" t="s">
        <v>412</v>
      </c>
      <c r="H186" s="384" t="s">
        <v>237</v>
      </c>
      <c r="I186" s="384" t="s">
        <v>102</v>
      </c>
      <c r="J186" s="407">
        <v>0.0</v>
      </c>
      <c r="K186" s="386" t="s">
        <v>188</v>
      </c>
      <c r="L186" s="182" t="s">
        <v>265</v>
      </c>
      <c r="M186" s="387" t="str">
        <f t="shared" si="1"/>
        <v>kgCO2e/kg</v>
      </c>
      <c r="N186" s="392">
        <v>2015.0</v>
      </c>
      <c r="O186" s="389">
        <f t="array" ref="O186">IF(J186&lt;&gt;"",IF(H186="Spend-based",J186*(INDEX(Conversion!$G$17:$AO$21,MATCH(L186,Conversion!$E$17:$E$21,0),MATCH(N186,Conversion!$G$16:$AO$16,0))/INDEX(Conversion!$G$17:$AO$21,MATCH(L186,Conversion!$E$17:$E$21,0),MATCH('Import data'!$G$15,Conversion!$G$16:$AO$16,0)))/IF(L186='Import data'!$G$16,1,IF(L186="kUSD",INDEX(Conversion!$G$27:$AO$31,MATCH(L186,Conversion!$F$27:$F$31,0),MATCH('Import data'!$G$15,Conversion!$G$26:$AO$26,0)),1/INDEX(Conversion!$G$27:$AO$31,MATCH(L186,Conversion!$F$27:$F$31,0),MATCH('Import data'!$G$15,Conversion!$G$26:$AO$26,0)))),J186),"")</f>
        <v>0</v>
      </c>
      <c r="P186" s="387" t="str">
        <f>IF(H186="Mass-based",M186,K186&amp;" / "&amp;'Import data'!$G$16)</f>
        <v>kgCO2e/kg</v>
      </c>
      <c r="Q186" s="182"/>
      <c r="R186" s="182" t="s">
        <v>256</v>
      </c>
      <c r="S186" s="390" t="s">
        <v>257</v>
      </c>
      <c r="T186" s="391"/>
      <c r="U186" s="23"/>
      <c r="V186" s="23"/>
      <c r="W186" s="23"/>
      <c r="X186" s="23"/>
      <c r="Y186" s="23"/>
      <c r="Z186" s="23"/>
    </row>
    <row r="187" ht="15.75" customHeight="1">
      <c r="A187" s="23"/>
      <c r="B187" s="23"/>
      <c r="C187" s="23"/>
      <c r="D187" s="382">
        <v>182.0</v>
      </c>
      <c r="E187" s="396" t="s">
        <v>563</v>
      </c>
      <c r="F187" s="182">
        <v>3.0</v>
      </c>
      <c r="G187" s="182" t="s">
        <v>564</v>
      </c>
      <c r="H187" s="182" t="s">
        <v>237</v>
      </c>
      <c r="I187" s="182" t="s">
        <v>304</v>
      </c>
      <c r="J187" s="397">
        <f>J188+J189</f>
        <v>3.22</v>
      </c>
      <c r="K187" s="386" t="s">
        <v>188</v>
      </c>
      <c r="L187" s="182" t="s">
        <v>265</v>
      </c>
      <c r="M187" s="387" t="str">
        <f t="shared" si="1"/>
        <v>kgCO2e/kg</v>
      </c>
      <c r="N187" s="396" t="s">
        <v>305</v>
      </c>
      <c r="O187" s="389">
        <f t="array" ref="O187">IF(J187&lt;&gt;"",IF(H187="Spend-based",J187*(INDEX(Conversion!$G$17:$AO$21,MATCH(L187,Conversion!$E$17:$E$21,0),MATCH(N187,Conversion!$G$16:$AO$16,0))/INDEX(Conversion!$G$17:$AO$21,MATCH(L187,Conversion!$E$17:$E$21,0),MATCH('Import data'!$G$15,Conversion!$G$16:$AO$16,0)))/IF(L187='Import data'!$G$16,1,IF(L187="kUSD",INDEX(Conversion!$G$27:$AO$31,MATCH(L187,Conversion!$F$27:$F$31,0),MATCH('Import data'!$G$15,Conversion!$G$26:$AO$26,0)),1/INDEX(Conversion!$G$27:$AO$31,MATCH(L187,Conversion!$F$27:$F$31,0),MATCH('Import data'!$G$15,Conversion!$G$26:$AO$26,0)))),J187),"")</f>
        <v>3.22</v>
      </c>
      <c r="P187" s="387" t="str">
        <f>IF(H187="Mass-based",M187,K187&amp;" / "&amp;'Import data'!$G$16)</f>
        <v>kgCO2e/kg</v>
      </c>
      <c r="Q187" s="182"/>
      <c r="R187" s="182" t="s">
        <v>256</v>
      </c>
      <c r="S187" s="390" t="s">
        <v>257</v>
      </c>
      <c r="T187" s="398" t="str">
        <f>"Sum cells "&amp;D188&amp;" and "&amp;D189</f>
        <v>Sum cells 183 and 184</v>
      </c>
      <c r="U187" s="23"/>
      <c r="V187" s="23"/>
      <c r="W187" s="23"/>
      <c r="X187" s="23"/>
      <c r="Y187" s="23"/>
      <c r="Z187" s="23"/>
    </row>
    <row r="188" ht="15.75" customHeight="1">
      <c r="A188" s="23"/>
      <c r="B188" s="23"/>
      <c r="C188" s="23"/>
      <c r="D188" s="382">
        <v>183.0</v>
      </c>
      <c r="E188" s="392" t="s">
        <v>565</v>
      </c>
      <c r="F188" s="182">
        <v>3.0</v>
      </c>
      <c r="G188" s="182" t="s">
        <v>551</v>
      </c>
      <c r="H188" s="182" t="s">
        <v>237</v>
      </c>
      <c r="I188" s="182" t="s">
        <v>102</v>
      </c>
      <c r="J188" s="392">
        <v>3.22</v>
      </c>
      <c r="K188" s="386" t="s">
        <v>188</v>
      </c>
      <c r="L188" s="182" t="s">
        <v>265</v>
      </c>
      <c r="M188" s="387" t="str">
        <f t="shared" si="1"/>
        <v>kgCO2e/kg</v>
      </c>
      <c r="N188" s="392">
        <v>2015.0</v>
      </c>
      <c r="O188" s="389">
        <f t="array" ref="O188">IF(J188&lt;&gt;"",IF(H188="Spend-based",J188*(INDEX(Conversion!$G$17:$AO$21,MATCH(L188,Conversion!$E$17:$E$21,0),MATCH(N188,Conversion!$G$16:$AO$16,0))/INDEX(Conversion!$G$17:$AO$21,MATCH(L188,Conversion!$E$17:$E$21,0),MATCH('Import data'!$G$15,Conversion!$G$16:$AO$16,0)))/IF(L188='Import data'!$G$16,1,IF(L188="kUSD",INDEX(Conversion!$G$27:$AO$31,MATCH(L188,Conversion!$F$27:$F$31,0),MATCH('Import data'!$G$15,Conversion!$G$26:$AO$26,0)),1/INDEX(Conversion!$G$27:$AO$31,MATCH(L188,Conversion!$F$27:$F$31,0),MATCH('Import data'!$G$15,Conversion!$G$26:$AO$26,0)))),J188),"")</f>
        <v>3.22</v>
      </c>
      <c r="P188" s="387" t="str">
        <f>IF(H188="Mass-based",M188,K188&amp;" / "&amp;'Import data'!$G$16)</f>
        <v>kgCO2e/kg</v>
      </c>
      <c r="Q188" s="182"/>
      <c r="R188" s="182" t="s">
        <v>262</v>
      </c>
      <c r="S188" s="390" t="s">
        <v>257</v>
      </c>
      <c r="T188" s="391"/>
      <c r="U188" s="23"/>
      <c r="V188" s="23"/>
      <c r="W188" s="23"/>
      <c r="X188" s="23"/>
      <c r="Y188" s="23"/>
      <c r="Z188" s="23"/>
    </row>
    <row r="189" ht="15.75" customHeight="1">
      <c r="A189" s="23"/>
      <c r="B189" s="23"/>
      <c r="C189" s="23"/>
      <c r="D189" s="382">
        <v>184.0</v>
      </c>
      <c r="E189" s="392" t="s">
        <v>563</v>
      </c>
      <c r="F189" s="182">
        <v>3.0</v>
      </c>
      <c r="G189" s="182" t="s">
        <v>416</v>
      </c>
      <c r="H189" s="182" t="s">
        <v>237</v>
      </c>
      <c r="I189" s="182" t="s">
        <v>102</v>
      </c>
      <c r="J189" s="407">
        <v>0.0</v>
      </c>
      <c r="K189" s="386" t="s">
        <v>188</v>
      </c>
      <c r="L189" s="182" t="s">
        <v>265</v>
      </c>
      <c r="M189" s="387" t="str">
        <f t="shared" si="1"/>
        <v>kgCO2e/kg</v>
      </c>
      <c r="N189" s="392">
        <v>2015.0</v>
      </c>
      <c r="O189" s="389">
        <f t="array" ref="O189">IF(J189&lt;&gt;"",IF(H189="Spend-based",J189*(INDEX(Conversion!$G$17:$AO$21,MATCH(L189,Conversion!$E$17:$E$21,0),MATCH(N189,Conversion!$G$16:$AO$16,0))/INDEX(Conversion!$G$17:$AO$21,MATCH(L189,Conversion!$E$17:$E$21,0),MATCH('Import data'!$G$15,Conversion!$G$16:$AO$16,0)))/IF(L189='Import data'!$G$16,1,IF(L189="kUSD",INDEX(Conversion!$G$27:$AO$31,MATCH(L189,Conversion!$F$27:$F$31,0),MATCH('Import data'!$G$15,Conversion!$G$26:$AO$26,0)),1/INDEX(Conversion!$G$27:$AO$31,MATCH(L189,Conversion!$F$27:$F$31,0),MATCH('Import data'!$G$15,Conversion!$G$26:$AO$26,0)))),J189),"")</f>
        <v>0</v>
      </c>
      <c r="P189" s="387" t="str">
        <f>IF(H189="Mass-based",M189,K189&amp;" / "&amp;'Import data'!$G$16)</f>
        <v>kgCO2e/kg</v>
      </c>
      <c r="Q189" s="182"/>
      <c r="R189" s="182" t="s">
        <v>256</v>
      </c>
      <c r="S189" s="390" t="s">
        <v>257</v>
      </c>
      <c r="T189" s="391"/>
      <c r="U189" s="23"/>
      <c r="V189" s="23"/>
      <c r="W189" s="23"/>
      <c r="X189" s="23"/>
      <c r="Y189" s="23"/>
      <c r="Z189" s="23"/>
    </row>
    <row r="190" ht="15.75" customHeight="1">
      <c r="A190" s="23"/>
      <c r="B190" s="23"/>
      <c r="C190" s="23"/>
      <c r="D190" s="382">
        <v>185.0</v>
      </c>
      <c r="E190" s="396" t="s">
        <v>566</v>
      </c>
      <c r="F190" s="182">
        <v>3.0</v>
      </c>
      <c r="G190" s="182" t="s">
        <v>567</v>
      </c>
      <c r="H190" s="384" t="s">
        <v>237</v>
      </c>
      <c r="I190" s="182" t="s">
        <v>304</v>
      </c>
      <c r="J190" s="402">
        <f>J188*1.5</f>
        <v>4.83</v>
      </c>
      <c r="K190" s="386" t="s">
        <v>188</v>
      </c>
      <c r="L190" s="182" t="s">
        <v>265</v>
      </c>
      <c r="M190" s="387" t="str">
        <f t="shared" si="1"/>
        <v>kgCO2e/kg</v>
      </c>
      <c r="N190" s="396" t="s">
        <v>305</v>
      </c>
      <c r="O190" s="389">
        <f t="array" ref="O190">IF(J190&lt;&gt;"",IF(H190="Spend-based",J190*(INDEX(Conversion!$G$17:$AO$21,MATCH(L190,Conversion!$E$17:$E$21,0),MATCH(N190,Conversion!$G$16:$AO$16,0))/INDEX(Conversion!$G$17:$AO$21,MATCH(L190,Conversion!$E$17:$E$21,0),MATCH('Import data'!$G$15,Conversion!$G$16:$AO$16,0)))/IF(L190='Import data'!$G$16,1,IF(L190="kUSD",INDEX(Conversion!$G$27:$AO$31,MATCH(L190,Conversion!$F$27:$F$31,0),MATCH('Import data'!$G$15,Conversion!$G$26:$AO$26,0)),1/INDEX(Conversion!$G$27:$AO$31,MATCH(L190,Conversion!$F$27:$F$31,0),MATCH('Import data'!$G$15,Conversion!$G$26:$AO$26,0)))),J190),"")</f>
        <v>4.83</v>
      </c>
      <c r="P190" s="387" t="str">
        <f>IF(H190="Mass-based",M190,K190&amp;" / "&amp;'Import data'!$G$16)</f>
        <v>kgCO2e/kg</v>
      </c>
      <c r="Q190" s="182"/>
      <c r="R190" s="182" t="s">
        <v>256</v>
      </c>
      <c r="S190" s="390" t="s">
        <v>257</v>
      </c>
      <c r="T190" s="391" t="s">
        <v>326</v>
      </c>
      <c r="U190" s="23"/>
      <c r="V190" s="23"/>
      <c r="W190" s="23"/>
      <c r="X190" s="23"/>
      <c r="Y190" s="23"/>
      <c r="Z190" s="23"/>
    </row>
    <row r="191" ht="15.75" customHeight="1">
      <c r="A191" s="23"/>
      <c r="B191" s="23"/>
      <c r="C191" s="23"/>
      <c r="D191" s="382">
        <v>186.0</v>
      </c>
      <c r="E191" s="396" t="s">
        <v>566</v>
      </c>
      <c r="F191" s="182">
        <v>3.0</v>
      </c>
      <c r="G191" s="182" t="s">
        <v>567</v>
      </c>
      <c r="H191" s="182" t="s">
        <v>237</v>
      </c>
      <c r="I191" s="182" t="s">
        <v>304</v>
      </c>
      <c r="J191" s="396" t="s">
        <v>305</v>
      </c>
      <c r="K191" s="386" t="s">
        <v>188</v>
      </c>
      <c r="L191" s="182" t="s">
        <v>265</v>
      </c>
      <c r="M191" s="387" t="str">
        <f t="shared" si="1"/>
        <v>kgCO2e/kg</v>
      </c>
      <c r="N191" s="396"/>
      <c r="O191" s="389" t="str">
        <f t="array" ref="O191">IF(J191&lt;&gt;"",IF(H191="Spend-based",J191*(INDEX(Conversion!$G$17:$AO$21,MATCH(L191,Conversion!$E$17:$E$21,0),MATCH(N191,Conversion!$G$16:$AO$16,0))/INDEX(Conversion!$G$17:$AO$21,MATCH(L191,Conversion!$E$17:$E$21,0),MATCH('Import data'!$G$15,Conversion!$G$16:$AO$16,0)))/IF(L191='Import data'!$G$16,1,IF(L191="kUSD",INDEX(Conversion!$G$27:$AO$31,MATCH(L191,Conversion!$F$27:$F$31,0),MATCH('Import data'!$G$15,Conversion!$G$26:$AO$26,0)),1/INDEX(Conversion!$G$27:$AO$31,MATCH(L191,Conversion!$F$27:$F$31,0),MATCH('Import data'!$G$15,Conversion!$G$26:$AO$26,0)))),J191),"")</f>
        <v>N/A</v>
      </c>
      <c r="P191" s="387" t="str">
        <f>IF(H191="Mass-based",M191,K191&amp;" / "&amp;'Import data'!$G$16)</f>
        <v>kgCO2e/kg</v>
      </c>
      <c r="Q191" s="182"/>
      <c r="R191" s="182" t="s">
        <v>256</v>
      </c>
      <c r="S191" s="390" t="s">
        <v>257</v>
      </c>
      <c r="T191" s="391"/>
      <c r="U191" s="23"/>
      <c r="V191" s="23"/>
      <c r="W191" s="23"/>
      <c r="X191" s="23"/>
      <c r="Y191" s="23"/>
      <c r="Z191" s="23"/>
    </row>
    <row r="192" ht="15.75" customHeight="1">
      <c r="A192" s="23"/>
      <c r="B192" s="23"/>
      <c r="C192" s="23"/>
      <c r="D192" s="382">
        <v>187.0</v>
      </c>
      <c r="E192" s="392" t="s">
        <v>568</v>
      </c>
      <c r="F192" s="182">
        <v>3.0</v>
      </c>
      <c r="G192" s="182" t="s">
        <v>569</v>
      </c>
      <c r="H192" s="182" t="s">
        <v>237</v>
      </c>
      <c r="I192" s="182" t="s">
        <v>102</v>
      </c>
      <c r="J192" s="392">
        <v>1.87</v>
      </c>
      <c r="K192" s="386" t="s">
        <v>188</v>
      </c>
      <c r="L192" s="182" t="s">
        <v>265</v>
      </c>
      <c r="M192" s="387" t="str">
        <f t="shared" si="1"/>
        <v>kgCO2e/kg</v>
      </c>
      <c r="N192" s="392">
        <v>2014.0</v>
      </c>
      <c r="O192" s="389">
        <f t="array" ref="O192">IF(J192&lt;&gt;"",IF(H192="Spend-based",J192*(INDEX(Conversion!$G$17:$AO$21,MATCH(L192,Conversion!$E$17:$E$21,0),MATCH(N192,Conversion!$G$16:$AO$16,0))/INDEX(Conversion!$G$17:$AO$21,MATCH(L192,Conversion!$E$17:$E$21,0),MATCH('Import data'!$G$15,Conversion!$G$16:$AO$16,0)))/IF(L192='Import data'!$G$16,1,IF(L192="kUSD",INDEX(Conversion!$G$27:$AO$31,MATCH(L192,Conversion!$F$27:$F$31,0),MATCH('Import data'!$G$15,Conversion!$G$26:$AO$26,0)),1/INDEX(Conversion!$G$27:$AO$31,MATCH(L192,Conversion!$F$27:$F$31,0),MATCH('Import data'!$G$15,Conversion!$G$26:$AO$26,0)))),J192),"")</f>
        <v>1.87</v>
      </c>
      <c r="P192" s="387" t="str">
        <f>IF(H192="Mass-based",M192,K192&amp;" / "&amp;'Import data'!$G$16)</f>
        <v>kgCO2e/kg</v>
      </c>
      <c r="Q192" s="182"/>
      <c r="R192" s="182" t="s">
        <v>262</v>
      </c>
      <c r="S192" s="390" t="s">
        <v>257</v>
      </c>
      <c r="T192" s="391"/>
      <c r="U192" s="23"/>
      <c r="V192" s="23"/>
      <c r="W192" s="23"/>
      <c r="X192" s="23"/>
      <c r="Y192" s="23"/>
      <c r="Z192" s="23"/>
    </row>
    <row r="193" ht="15.75" customHeight="1">
      <c r="A193" s="23"/>
      <c r="B193" s="23"/>
      <c r="C193" s="23"/>
      <c r="D193" s="382">
        <v>188.0</v>
      </c>
      <c r="E193" s="393" t="s">
        <v>570</v>
      </c>
      <c r="F193" s="182">
        <v>3.0</v>
      </c>
      <c r="G193" s="182" t="s">
        <v>571</v>
      </c>
      <c r="H193" s="182" t="s">
        <v>237</v>
      </c>
      <c r="I193" s="182" t="s">
        <v>105</v>
      </c>
      <c r="J193" s="393">
        <v>0.6</v>
      </c>
      <c r="K193" s="386" t="s">
        <v>188</v>
      </c>
      <c r="L193" s="182" t="s">
        <v>265</v>
      </c>
      <c r="M193" s="387" t="str">
        <f t="shared" si="1"/>
        <v>kgCO2e/kg</v>
      </c>
      <c r="N193" s="393">
        <v>2024.0</v>
      </c>
      <c r="O193" s="389">
        <f t="array" ref="O193">IF(J193&lt;&gt;"",IF(H193="Spend-based",J193*(INDEX(Conversion!$G$17:$AO$21,MATCH(L193,Conversion!$E$17:$E$21,0),MATCH(N193,Conversion!$G$16:$AO$16,0))/INDEX(Conversion!$G$17:$AO$21,MATCH(L193,Conversion!$E$17:$E$21,0),MATCH('Import data'!$G$15,Conversion!$G$16:$AO$16,0)))/IF(L193='Import data'!$G$16,1,IF(L193="kUSD",INDEX(Conversion!$G$27:$AO$31,MATCH(L193,Conversion!$F$27:$F$31,0),MATCH('Import data'!$G$15,Conversion!$G$26:$AO$26,0)),1/INDEX(Conversion!$G$27:$AO$31,MATCH(L193,Conversion!$F$27:$F$31,0),MATCH('Import data'!$G$15,Conversion!$G$26:$AO$26,0)))),J193),"")</f>
        <v>0.6</v>
      </c>
      <c r="P193" s="387" t="str">
        <f>IF(H193="Mass-based",M193,K193&amp;" / "&amp;'Import data'!$G$16)</f>
        <v>kgCO2e/kg</v>
      </c>
      <c r="Q193" s="182" t="s">
        <v>283</v>
      </c>
      <c r="R193" s="182" t="s">
        <v>279</v>
      </c>
      <c r="S193" s="390" t="s">
        <v>257</v>
      </c>
      <c r="T193" s="391"/>
      <c r="U193" s="23"/>
      <c r="V193" s="23"/>
      <c r="W193" s="23"/>
      <c r="X193" s="23"/>
      <c r="Y193" s="23"/>
      <c r="Z193" s="23"/>
    </row>
    <row r="194" ht="15.75" customHeight="1">
      <c r="A194" s="23"/>
      <c r="B194" s="23"/>
      <c r="C194" s="23"/>
      <c r="D194" s="382">
        <v>189.0</v>
      </c>
      <c r="E194" s="392" t="s">
        <v>572</v>
      </c>
      <c r="F194" s="182">
        <v>3.0</v>
      </c>
      <c r="G194" s="182" t="s">
        <v>573</v>
      </c>
      <c r="H194" s="182" t="s">
        <v>237</v>
      </c>
      <c r="I194" s="182" t="s">
        <v>102</v>
      </c>
      <c r="J194" s="392">
        <v>2.4</v>
      </c>
      <c r="K194" s="386" t="s">
        <v>188</v>
      </c>
      <c r="L194" s="182" t="s">
        <v>265</v>
      </c>
      <c r="M194" s="387" t="str">
        <f t="shared" si="1"/>
        <v>kgCO2e/kg</v>
      </c>
      <c r="N194" s="392">
        <v>2017.0</v>
      </c>
      <c r="O194" s="389">
        <f t="array" ref="O194">IF(J194&lt;&gt;"",IF(H194="Spend-based",J194*(INDEX(Conversion!$G$17:$AO$21,MATCH(L194,Conversion!$E$17:$E$21,0),MATCH(N194,Conversion!$G$16:$AO$16,0))/INDEX(Conversion!$G$17:$AO$21,MATCH(L194,Conversion!$E$17:$E$21,0),MATCH('Import data'!$G$15,Conversion!$G$16:$AO$16,0)))/IF(L194='Import data'!$G$16,1,IF(L194="kUSD",INDEX(Conversion!$G$27:$AO$31,MATCH(L194,Conversion!$F$27:$F$31,0),MATCH('Import data'!$G$15,Conversion!$G$26:$AO$26,0)),1/INDEX(Conversion!$G$27:$AO$31,MATCH(L194,Conversion!$F$27:$F$31,0),MATCH('Import data'!$G$15,Conversion!$G$26:$AO$26,0)))),J194),"")</f>
        <v>2.4</v>
      </c>
      <c r="P194" s="387" t="str">
        <f>IF(H194="Mass-based",M194,K194&amp;" / "&amp;'Import data'!$G$16)</f>
        <v>kgCO2e/kg</v>
      </c>
      <c r="Q194" s="182"/>
      <c r="R194" s="182" t="s">
        <v>262</v>
      </c>
      <c r="S194" s="390" t="s">
        <v>257</v>
      </c>
      <c r="T194" s="391" t="s">
        <v>574</v>
      </c>
      <c r="U194" s="23"/>
      <c r="V194" s="23"/>
      <c r="W194" s="23"/>
      <c r="X194" s="23"/>
      <c r="Y194" s="23"/>
      <c r="Z194" s="23"/>
    </row>
    <row r="195" ht="15.75" customHeight="1">
      <c r="A195" s="23"/>
      <c r="B195" s="23"/>
      <c r="C195" s="23"/>
      <c r="D195" s="382">
        <v>190.0</v>
      </c>
      <c r="E195" s="393" t="s">
        <v>575</v>
      </c>
      <c r="F195" s="182">
        <v>3.0</v>
      </c>
      <c r="G195" s="384" t="s">
        <v>576</v>
      </c>
      <c r="H195" s="384" t="s">
        <v>237</v>
      </c>
      <c r="I195" s="384" t="s">
        <v>107</v>
      </c>
      <c r="J195" s="394">
        <v>1.118</v>
      </c>
      <c r="K195" s="386" t="s">
        <v>188</v>
      </c>
      <c r="L195" s="182" t="s">
        <v>265</v>
      </c>
      <c r="M195" s="387" t="str">
        <f t="shared" si="1"/>
        <v>kgCO2e/kg</v>
      </c>
      <c r="N195" s="393">
        <v>2021.0</v>
      </c>
      <c r="O195" s="389">
        <f t="array" ref="O195">IF(J195&lt;&gt;"",IF(H195="Spend-based",J195*(INDEX(Conversion!$G$17:$AO$21,MATCH(L195,Conversion!$E$17:$E$21,0),MATCH(N195,Conversion!$G$16:$AO$16,0))/INDEX(Conversion!$G$17:$AO$21,MATCH(L195,Conversion!$E$17:$E$21,0),MATCH('Import data'!$G$15,Conversion!$G$16:$AO$16,0)))/IF(L195='Import data'!$G$16,1,IF(L195="kUSD",INDEX(Conversion!$G$27:$AO$31,MATCH(L195,Conversion!$F$27:$F$31,0),MATCH('Import data'!$G$15,Conversion!$G$26:$AO$26,0)),1/INDEX(Conversion!$G$27:$AO$31,MATCH(L195,Conversion!$F$27:$F$31,0),MATCH('Import data'!$G$15,Conversion!$G$26:$AO$26,0)))),J195),"")</f>
        <v>1.118</v>
      </c>
      <c r="P195" s="387" t="str">
        <f>IF(H195="Mass-based",M195,K195&amp;" / "&amp;'Import data'!$G$16)</f>
        <v>kgCO2e/kg</v>
      </c>
      <c r="Q195" s="182" t="s">
        <v>351</v>
      </c>
      <c r="R195" s="182" t="s">
        <v>262</v>
      </c>
      <c r="S195" s="390" t="s">
        <v>257</v>
      </c>
      <c r="T195" s="391" t="s">
        <v>574</v>
      </c>
      <c r="U195" s="23"/>
      <c r="V195" s="23"/>
      <c r="W195" s="23"/>
      <c r="X195" s="23"/>
      <c r="Y195" s="23"/>
      <c r="Z195" s="23"/>
    </row>
    <row r="196" ht="15.75" customHeight="1">
      <c r="A196" s="23"/>
      <c r="B196" s="23"/>
      <c r="C196" s="23"/>
      <c r="D196" s="382">
        <v>191.0</v>
      </c>
      <c r="E196" s="393" t="s">
        <v>577</v>
      </c>
      <c r="F196" s="182">
        <v>3.0</v>
      </c>
      <c r="G196" s="182" t="s">
        <v>578</v>
      </c>
      <c r="H196" s="182" t="s">
        <v>237</v>
      </c>
      <c r="I196" s="182" t="s">
        <v>112</v>
      </c>
      <c r="J196" s="393">
        <v>1.07</v>
      </c>
      <c r="K196" s="386" t="s">
        <v>188</v>
      </c>
      <c r="L196" s="182" t="s">
        <v>265</v>
      </c>
      <c r="M196" s="387" t="str">
        <f t="shared" si="1"/>
        <v>kgCO2e/kg</v>
      </c>
      <c r="N196" s="393">
        <v>2025.0</v>
      </c>
      <c r="O196" s="389">
        <f t="array" ref="O196">IF(J196&lt;&gt;"",IF(H196="Spend-based",J196*(INDEX(Conversion!$G$17:$AO$21,MATCH(L196,Conversion!$E$17:$E$21,0),MATCH(N196,Conversion!$G$16:$AO$16,0))/INDEX(Conversion!$G$17:$AO$21,MATCH(L196,Conversion!$E$17:$E$21,0),MATCH('Import data'!$G$15,Conversion!$G$16:$AO$16,0)))/IF(L196='Import data'!$G$16,1,IF(L196="kUSD",INDEX(Conversion!$G$27:$AO$31,MATCH(L196,Conversion!$F$27:$F$31,0),MATCH('Import data'!$G$15,Conversion!$G$26:$AO$26,0)),1/INDEX(Conversion!$G$27:$AO$31,MATCH(L196,Conversion!$F$27:$F$31,0),MATCH('Import data'!$G$15,Conversion!$G$26:$AO$26,0)))),J196),"")</f>
        <v>1.07</v>
      </c>
      <c r="P196" s="387" t="str">
        <f>IF(H196="Mass-based",M196,K196&amp;" / "&amp;'Import data'!$G$16)</f>
        <v>kgCO2e/kg</v>
      </c>
      <c r="Q196" s="182" t="s">
        <v>351</v>
      </c>
      <c r="R196" s="182" t="s">
        <v>262</v>
      </c>
      <c r="S196" s="390" t="s">
        <v>257</v>
      </c>
      <c r="T196" s="391"/>
      <c r="U196" s="23"/>
      <c r="V196" s="23"/>
      <c r="W196" s="23"/>
      <c r="X196" s="23"/>
      <c r="Y196" s="23"/>
      <c r="Z196" s="23"/>
    </row>
    <row r="197" ht="15.75" customHeight="1">
      <c r="A197" s="23"/>
      <c r="B197" s="23"/>
      <c r="C197" s="23"/>
      <c r="D197" s="382">
        <v>192.0</v>
      </c>
      <c r="E197" s="393" t="s">
        <v>579</v>
      </c>
      <c r="F197" s="182">
        <v>3.0</v>
      </c>
      <c r="G197" s="182" t="s">
        <v>580</v>
      </c>
      <c r="H197" s="182" t="s">
        <v>237</v>
      </c>
      <c r="I197" s="182" t="s">
        <v>113</v>
      </c>
      <c r="J197" s="393">
        <v>1.54</v>
      </c>
      <c r="K197" s="386" t="s">
        <v>188</v>
      </c>
      <c r="L197" s="182" t="s">
        <v>265</v>
      </c>
      <c r="M197" s="387" t="str">
        <f t="shared" si="1"/>
        <v>kgCO2e/kg</v>
      </c>
      <c r="N197" s="393">
        <v>2024.0</v>
      </c>
      <c r="O197" s="389">
        <f t="array" ref="O197">IF(J197&lt;&gt;"",IF(H197="Spend-based",J197*(INDEX(Conversion!$G$17:$AO$21,MATCH(L197,Conversion!$E$17:$E$21,0),MATCH(N197,Conversion!$G$16:$AO$16,0))/INDEX(Conversion!$G$17:$AO$21,MATCH(L197,Conversion!$E$17:$E$21,0),MATCH('Import data'!$G$15,Conversion!$G$16:$AO$16,0)))/IF(L197='Import data'!$G$16,1,IF(L197="kUSD",INDEX(Conversion!$G$27:$AO$31,MATCH(L197,Conversion!$F$27:$F$31,0),MATCH('Import data'!$G$15,Conversion!$G$26:$AO$26,0)),1/INDEX(Conversion!$G$27:$AO$31,MATCH(L197,Conversion!$F$27:$F$31,0),MATCH('Import data'!$G$15,Conversion!$G$26:$AO$26,0)))),J197),"")</f>
        <v>1.54</v>
      </c>
      <c r="P197" s="387" t="str">
        <f>IF(H197="Mass-based",M197,K197&amp;" / "&amp;'Import data'!$G$16)</f>
        <v>kgCO2e/kg</v>
      </c>
      <c r="Q197" s="182" t="s">
        <v>294</v>
      </c>
      <c r="R197" s="182" t="s">
        <v>295</v>
      </c>
      <c r="S197" s="390" t="s">
        <v>257</v>
      </c>
      <c r="T197" s="391"/>
      <c r="U197" s="23"/>
      <c r="V197" s="23"/>
      <c r="W197" s="23"/>
      <c r="X197" s="23"/>
      <c r="Y197" s="23"/>
      <c r="Z197" s="23"/>
    </row>
    <row r="198" ht="15.75" customHeight="1">
      <c r="A198" s="23"/>
      <c r="B198" s="23"/>
      <c r="C198" s="23"/>
      <c r="D198" s="382">
        <v>193.0</v>
      </c>
      <c r="E198" s="392" t="s">
        <v>581</v>
      </c>
      <c r="F198" s="182">
        <v>3.0</v>
      </c>
      <c r="G198" s="182" t="s">
        <v>582</v>
      </c>
      <c r="H198" s="182" t="s">
        <v>237</v>
      </c>
      <c r="I198" s="182" t="s">
        <v>102</v>
      </c>
      <c r="J198" s="392">
        <v>1.17</v>
      </c>
      <c r="K198" s="386" t="s">
        <v>188</v>
      </c>
      <c r="L198" s="182" t="s">
        <v>265</v>
      </c>
      <c r="M198" s="387" t="str">
        <f t="shared" si="1"/>
        <v>kgCO2e/kg</v>
      </c>
      <c r="N198" s="392">
        <v>2015.0</v>
      </c>
      <c r="O198" s="389">
        <f t="array" ref="O198">IF(J198&lt;&gt;"",IF(H198="Spend-based",J198*(INDEX(Conversion!$G$17:$AO$21,MATCH(L198,Conversion!$E$17:$E$21,0),MATCH(N198,Conversion!$G$16:$AO$16,0))/INDEX(Conversion!$G$17:$AO$21,MATCH(L198,Conversion!$E$17:$E$21,0),MATCH('Import data'!$G$15,Conversion!$G$16:$AO$16,0)))/IF(L198='Import data'!$G$16,1,IF(L198="kUSD",INDEX(Conversion!$G$27:$AO$31,MATCH(L198,Conversion!$F$27:$F$31,0),MATCH('Import data'!$G$15,Conversion!$G$26:$AO$26,0)),1/INDEX(Conversion!$G$27:$AO$31,MATCH(L198,Conversion!$F$27:$F$31,0),MATCH('Import data'!$G$15,Conversion!$G$26:$AO$26,0)))),J198),"")</f>
        <v>1.17</v>
      </c>
      <c r="P198" s="387" t="str">
        <f>IF(H198="Mass-based",M198,K198&amp;" / "&amp;'Import data'!$G$16)</f>
        <v>kgCO2e/kg</v>
      </c>
      <c r="Q198" s="182"/>
      <c r="R198" s="182" t="s">
        <v>262</v>
      </c>
      <c r="S198" s="390" t="s">
        <v>257</v>
      </c>
      <c r="T198" s="391"/>
      <c r="U198" s="23"/>
      <c r="V198" s="23"/>
      <c r="W198" s="23"/>
      <c r="X198" s="23"/>
      <c r="Y198" s="23"/>
      <c r="Z198" s="23"/>
    </row>
    <row r="199" ht="15.75" customHeight="1">
      <c r="A199" s="23"/>
      <c r="B199" s="23"/>
      <c r="C199" s="23"/>
      <c r="D199" s="382">
        <v>194.0</v>
      </c>
      <c r="E199" s="393" t="s">
        <v>583</v>
      </c>
      <c r="F199" s="182">
        <v>3.0</v>
      </c>
      <c r="G199" s="384" t="s">
        <v>584</v>
      </c>
      <c r="H199" s="384" t="s">
        <v>238</v>
      </c>
      <c r="I199" s="384" t="s">
        <v>104</v>
      </c>
      <c r="J199" s="394">
        <v>131.0</v>
      </c>
      <c r="K199" s="386" t="s">
        <v>188</v>
      </c>
      <c r="L199" s="182" t="s">
        <v>270</v>
      </c>
      <c r="M199" s="387" t="str">
        <f t="shared" si="1"/>
        <v>kgCO2e/kGBP</v>
      </c>
      <c r="N199" s="393">
        <v>2024.0</v>
      </c>
      <c r="O199" s="389">
        <f t="array" ref="O199">IF(J199&lt;&gt;"",IF(H199="Spend-based",J199*(INDEX(Conversion!$G$17:$AO$21,MATCH(L199,Conversion!$E$17:$E$21,0),MATCH(N199,Conversion!$G$16:$AO$16,0))/INDEX(Conversion!$G$17:$AO$21,MATCH(L199,Conversion!$E$17:$E$21,0),MATCH('Import data'!$G$15,Conversion!$G$16:$AO$16,0)))/IF(L199='Import data'!$G$16,1,IF(L199="kUSD",INDEX(Conversion!$G$27:$AO$31,MATCH(L199,Conversion!$F$27:$F$31,0),MATCH('Import data'!$G$15,Conversion!$G$26:$AO$26,0)),1/INDEX(Conversion!$G$27:$AO$31,MATCH(L199,Conversion!$F$27:$F$31,0),MATCH('Import data'!$G$15,Conversion!$G$26:$AO$26,0)))),J199),"")</f>
        <v>96.94</v>
      </c>
      <c r="P199" s="387" t="str">
        <f>IF(H199="Mass-based",M199,K199&amp;" / "&amp;'Import data'!$G$16)</f>
        <v>kgCO2e / k€</v>
      </c>
      <c r="Q199" s="182" t="s">
        <v>271</v>
      </c>
      <c r="R199" s="182" t="s">
        <v>262</v>
      </c>
      <c r="S199" s="390" t="s">
        <v>257</v>
      </c>
      <c r="T199" s="391"/>
      <c r="U199" s="23"/>
      <c r="V199" s="23"/>
      <c r="W199" s="23"/>
      <c r="X199" s="23"/>
      <c r="Y199" s="23"/>
      <c r="Z199" s="23"/>
    </row>
    <row r="200" ht="15.75" customHeight="1">
      <c r="A200" s="23"/>
      <c r="B200" s="23"/>
      <c r="C200" s="23"/>
      <c r="D200" s="382">
        <v>195.0</v>
      </c>
      <c r="E200" s="393" t="s">
        <v>585</v>
      </c>
      <c r="F200" s="182">
        <v>3.0</v>
      </c>
      <c r="G200" s="182" t="s">
        <v>586</v>
      </c>
      <c r="H200" s="182" t="s">
        <v>237</v>
      </c>
      <c r="I200" s="384" t="s">
        <v>114</v>
      </c>
      <c r="J200" s="393">
        <v>1.67</v>
      </c>
      <c r="K200" s="386" t="s">
        <v>188</v>
      </c>
      <c r="L200" s="182" t="s">
        <v>265</v>
      </c>
      <c r="M200" s="387" t="str">
        <f t="shared" si="1"/>
        <v>kgCO2e/kg</v>
      </c>
      <c r="N200" s="393">
        <v>2021.0</v>
      </c>
      <c r="O200" s="389">
        <f t="array" ref="O200">IF(J200&lt;&gt;"",IF(H200="Spend-based",J200*(INDEX(Conversion!$G$17:$AO$21,MATCH(L200,Conversion!$E$17:$E$21,0),MATCH(N200,Conversion!$G$16:$AO$16,0))/INDEX(Conversion!$G$17:$AO$21,MATCH(L200,Conversion!$E$17:$E$21,0),MATCH('Import data'!$G$15,Conversion!$G$16:$AO$16,0)))/IF(L200='Import data'!$G$16,1,IF(L200="kUSD",INDEX(Conversion!$G$27:$AO$31,MATCH(L200,Conversion!$F$27:$F$31,0),MATCH('Import data'!$G$15,Conversion!$G$26:$AO$26,0)),1/INDEX(Conversion!$G$27:$AO$31,MATCH(L200,Conversion!$F$27:$F$31,0),MATCH('Import data'!$G$15,Conversion!$G$26:$AO$26,0)))),J200),"")</f>
        <v>1.67</v>
      </c>
      <c r="P200" s="387" t="str">
        <f>IF(H200="Mass-based",M200,K200&amp;" / "&amp;'Import data'!$G$16)</f>
        <v>kgCO2e/kg</v>
      </c>
      <c r="Q200" s="182"/>
      <c r="R200" s="182" t="s">
        <v>256</v>
      </c>
      <c r="S200" s="390" t="s">
        <v>257</v>
      </c>
      <c r="T200" s="391"/>
      <c r="U200" s="23"/>
      <c r="V200" s="23"/>
      <c r="W200" s="23"/>
      <c r="X200" s="23"/>
      <c r="Y200" s="23"/>
      <c r="Z200" s="23"/>
    </row>
    <row r="201" ht="15.75" customHeight="1">
      <c r="A201" s="23"/>
      <c r="B201" s="23"/>
      <c r="C201" s="23"/>
      <c r="D201" s="382">
        <v>196.0</v>
      </c>
      <c r="E201" s="393" t="s">
        <v>587</v>
      </c>
      <c r="F201" s="182">
        <v>1.0</v>
      </c>
      <c r="G201" s="182" t="s">
        <v>588</v>
      </c>
      <c r="H201" s="182" t="s">
        <v>238</v>
      </c>
      <c r="I201" s="182" t="s">
        <v>108</v>
      </c>
      <c r="J201" s="393">
        <v>684.11</v>
      </c>
      <c r="K201" s="386" t="s">
        <v>188</v>
      </c>
      <c r="L201" s="182" t="s">
        <v>282</v>
      </c>
      <c r="M201" s="387" t="str">
        <f t="shared" si="1"/>
        <v>kgCO2e/kUSD</v>
      </c>
      <c r="N201" s="393">
        <v>2021.0</v>
      </c>
      <c r="O201" s="389">
        <f t="array" ref="O201">IF(J201&lt;&gt;"",IF(H201="Spend-based",J201*(INDEX(Conversion!$G$17:$AO$21,MATCH(L201,Conversion!$E$17:$E$21,0),MATCH(N201,Conversion!$G$16:$AO$16,0))/INDEX(Conversion!$G$17:$AO$21,MATCH(L201,Conversion!$E$17:$E$21,0),MATCH('Import data'!$G$15,Conversion!$G$16:$AO$16,0)))/IF(L201='Import data'!$G$16,1,IF(L201="kUSD",INDEX(Conversion!$G$27:$AO$31,MATCH(L201,Conversion!$F$27:$F$31,0),MATCH('Import data'!$G$15,Conversion!$G$26:$AO$26,0)),1/INDEX(Conversion!$G$27:$AO$31,MATCH(L201,Conversion!$F$27:$F$31,0),MATCH('Import data'!$G$15,Conversion!$G$26:$AO$26,0)))),J201),"")</f>
        <v>591.051839</v>
      </c>
      <c r="P201" s="387" t="str">
        <f>IF(H201="Mass-based",M201,K201&amp;" / "&amp;'Import data'!$G$16)</f>
        <v>kgCO2e / k€</v>
      </c>
      <c r="Q201" s="182" t="s">
        <v>283</v>
      </c>
      <c r="R201" s="182" t="s">
        <v>279</v>
      </c>
      <c r="S201" s="390" t="s">
        <v>257</v>
      </c>
      <c r="T201" s="391"/>
      <c r="U201" s="23"/>
      <c r="V201" s="23"/>
      <c r="W201" s="23"/>
      <c r="X201" s="23"/>
      <c r="Y201" s="23"/>
      <c r="Z201" s="23"/>
    </row>
    <row r="202" ht="15.75" customHeight="1">
      <c r="A202" s="23"/>
      <c r="B202" s="23"/>
      <c r="C202" s="23"/>
      <c r="D202" s="382">
        <v>197.0</v>
      </c>
      <c r="E202" s="393" t="s">
        <v>589</v>
      </c>
      <c r="F202" s="182">
        <v>2.0</v>
      </c>
      <c r="G202" s="182" t="s">
        <v>590</v>
      </c>
      <c r="H202" s="182" t="s">
        <v>238</v>
      </c>
      <c r="I202" s="182" t="s">
        <v>105</v>
      </c>
      <c r="J202" s="393">
        <v>597.0</v>
      </c>
      <c r="K202" s="386" t="s">
        <v>188</v>
      </c>
      <c r="L202" s="182" t="s">
        <v>282</v>
      </c>
      <c r="M202" s="387" t="str">
        <f t="shared" si="1"/>
        <v>kgCO2e/kUSD</v>
      </c>
      <c r="N202" s="393">
        <v>2024.0</v>
      </c>
      <c r="O202" s="389">
        <f t="array" ref="O202">IF(J202&lt;&gt;"",IF(H202="Spend-based",J202*(INDEX(Conversion!$G$17:$AO$21,MATCH(L202,Conversion!$E$17:$E$21,0),MATCH(N202,Conversion!$G$16:$AO$16,0))/INDEX(Conversion!$G$17:$AO$21,MATCH(L202,Conversion!$E$17:$E$21,0),MATCH('Import data'!$G$15,Conversion!$G$16:$AO$16,0)))/IF(L202='Import data'!$G$16,1,IF(L202="kUSD",INDEX(Conversion!$G$27:$AO$31,MATCH(L202,Conversion!$F$27:$F$31,0),MATCH('Import data'!$G$15,Conversion!$G$26:$AO$26,0)),1/INDEX(Conversion!$G$27:$AO$31,MATCH(L202,Conversion!$F$27:$F$31,0),MATCH('Import data'!$G$15,Conversion!$G$26:$AO$26,0)))),J202),"")</f>
        <v>597</v>
      </c>
      <c r="P202" s="387" t="str">
        <f>IF(H202="Mass-based",M202,K202&amp;" / "&amp;'Import data'!$G$16)</f>
        <v>kgCO2e / k€</v>
      </c>
      <c r="Q202" s="182" t="s">
        <v>283</v>
      </c>
      <c r="R202" s="182" t="s">
        <v>279</v>
      </c>
      <c r="S202" s="390" t="s">
        <v>257</v>
      </c>
      <c r="T202" s="391"/>
      <c r="U202" s="23"/>
      <c r="V202" s="23"/>
      <c r="W202" s="23"/>
      <c r="X202" s="23"/>
      <c r="Y202" s="23"/>
      <c r="Z202" s="23"/>
    </row>
    <row r="203" ht="15.75" customHeight="1">
      <c r="A203" s="23"/>
      <c r="B203" s="23"/>
      <c r="C203" s="23"/>
      <c r="D203" s="382">
        <v>198.0</v>
      </c>
      <c r="E203" s="392" t="s">
        <v>591</v>
      </c>
      <c r="F203" s="182">
        <v>3.0</v>
      </c>
      <c r="G203" s="182" t="s">
        <v>592</v>
      </c>
      <c r="H203" s="182" t="s">
        <v>237</v>
      </c>
      <c r="I203" s="182" t="s">
        <v>102</v>
      </c>
      <c r="J203" s="392">
        <v>15.5</v>
      </c>
      <c r="K203" s="386" t="s">
        <v>188</v>
      </c>
      <c r="L203" s="182" t="s">
        <v>485</v>
      </c>
      <c r="M203" s="387" t="str">
        <f t="shared" si="1"/>
        <v>kgCO2e/item</v>
      </c>
      <c r="N203" s="392">
        <v>2018.0</v>
      </c>
      <c r="O203" s="389">
        <f t="array" ref="O203">IF(J203&lt;&gt;"",IF(H203="Spend-based",J203*(INDEX(Conversion!$G$17:$AO$21,MATCH(L203,Conversion!$E$17:$E$21,0),MATCH(N203,Conversion!$G$16:$AO$16,0))/INDEX(Conversion!$G$17:$AO$21,MATCH(L203,Conversion!$E$17:$E$21,0),MATCH('Import data'!$G$15,Conversion!$G$16:$AO$16,0)))/IF(L203='Import data'!$G$16,1,IF(L203="kUSD",INDEX(Conversion!$G$27:$AO$31,MATCH(L203,Conversion!$F$27:$F$31,0),MATCH('Import data'!$G$15,Conversion!$G$26:$AO$26,0)),1/INDEX(Conversion!$G$27:$AO$31,MATCH(L203,Conversion!$F$27:$F$31,0),MATCH('Import data'!$G$15,Conversion!$G$26:$AO$26,0)))),J203),"")</f>
        <v>15.5</v>
      </c>
      <c r="P203" s="387" t="str">
        <f>IF(H203="Mass-based",M203,K203&amp;" / "&amp;'Import data'!$G$16)</f>
        <v>kgCO2e/item</v>
      </c>
      <c r="Q203" s="182"/>
      <c r="R203" s="182" t="s">
        <v>256</v>
      </c>
      <c r="S203" s="390" t="s">
        <v>257</v>
      </c>
      <c r="T203" s="391" t="s">
        <v>593</v>
      </c>
      <c r="U203" s="23"/>
      <c r="V203" s="23"/>
      <c r="W203" s="23"/>
      <c r="X203" s="23"/>
      <c r="Y203" s="23"/>
      <c r="Z203" s="23"/>
    </row>
    <row r="204" ht="15.75" customHeight="1">
      <c r="A204" s="23"/>
      <c r="B204" s="23"/>
      <c r="C204" s="23"/>
      <c r="D204" s="382">
        <v>199.0</v>
      </c>
      <c r="E204" s="393" t="s">
        <v>594</v>
      </c>
      <c r="F204" s="182">
        <v>3.0</v>
      </c>
      <c r="G204" s="384" t="s">
        <v>595</v>
      </c>
      <c r="H204" s="384" t="s">
        <v>237</v>
      </c>
      <c r="I204" s="384" t="s">
        <v>115</v>
      </c>
      <c r="J204" s="415">
        <v>2.797E-4</v>
      </c>
      <c r="K204" s="386" t="s">
        <v>188</v>
      </c>
      <c r="L204" s="182" t="s">
        <v>596</v>
      </c>
      <c r="M204" s="387" t="str">
        <f t="shared" si="1"/>
        <v>kgCO2e/TB-Hour</v>
      </c>
      <c r="N204" s="388">
        <v>2022.0</v>
      </c>
      <c r="O204" s="389">
        <f t="array" ref="O204">IF(J204&lt;&gt;"",IF(H204="Spend-based",J204*(INDEX(Conversion!$G$17:$AO$21,MATCH(L204,Conversion!$E$17:$E$21,0),MATCH(N204,Conversion!$G$16:$AO$16,0))/INDEX(Conversion!$G$17:$AO$21,MATCH(L204,Conversion!$E$17:$E$21,0),MATCH('Import data'!$G$15,Conversion!$G$16:$AO$16,0)))/IF(L204='Import data'!$G$16,1,IF(L204="kUSD",INDEX(Conversion!$G$27:$AO$31,MATCH(L204,Conversion!$F$27:$F$31,0),MATCH('Import data'!$G$15,Conversion!$G$26:$AO$26,0)),1/INDEX(Conversion!$G$27:$AO$31,MATCH(L204,Conversion!$F$27:$F$31,0),MATCH('Import data'!$G$15,Conversion!$G$26:$AO$26,0)))),J204),"")</f>
        <v>0.0002797</v>
      </c>
      <c r="P204" s="387" t="str">
        <f>IF(H204="Mass-based",M204,K204&amp;" / "&amp;'Import data'!$G$16)</f>
        <v>kgCO2e/TB-Hour</v>
      </c>
      <c r="Q204" s="417" t="s">
        <v>283</v>
      </c>
      <c r="R204" s="182" t="s">
        <v>279</v>
      </c>
      <c r="S204" s="390" t="s">
        <v>257</v>
      </c>
      <c r="T204" s="391"/>
      <c r="U204" s="23"/>
      <c r="V204" s="23"/>
      <c r="W204" s="23"/>
      <c r="X204" s="23"/>
      <c r="Y204" s="23"/>
      <c r="Z204" s="23"/>
    </row>
    <row r="205" ht="15.75" customHeight="1">
      <c r="A205" s="23"/>
      <c r="B205" s="23"/>
      <c r="C205" s="23"/>
      <c r="D205" s="382">
        <v>200.0</v>
      </c>
      <c r="E205" s="393" t="s">
        <v>597</v>
      </c>
      <c r="F205" s="182">
        <v>2.0</v>
      </c>
      <c r="G205" s="182" t="s">
        <v>598</v>
      </c>
      <c r="H205" s="182" t="s">
        <v>238</v>
      </c>
      <c r="I205" s="408" t="s">
        <v>105</v>
      </c>
      <c r="J205" s="393">
        <f>0.191*1000</f>
        <v>191</v>
      </c>
      <c r="K205" s="386" t="s">
        <v>188</v>
      </c>
      <c r="L205" s="408" t="s">
        <v>282</v>
      </c>
      <c r="M205" s="387" t="str">
        <f t="shared" si="1"/>
        <v>kgCO2e/kUSD</v>
      </c>
      <c r="N205" s="393">
        <v>2024.0</v>
      </c>
      <c r="O205" s="389">
        <f t="array" ref="O205">IF(J205&lt;&gt;"",IF(H205="Spend-based",J205*(INDEX(Conversion!$G$17:$AO$21,MATCH(L205,Conversion!$E$17:$E$21,0),MATCH(N205,Conversion!$G$16:$AO$16,0))/INDEX(Conversion!$G$17:$AO$21,MATCH(L205,Conversion!$E$17:$E$21,0),MATCH('Import data'!$G$15,Conversion!$G$16:$AO$16,0)))/IF(L205='Import data'!$G$16,1,IF(L205="kUSD",INDEX(Conversion!$G$27:$AO$31,MATCH(L205,Conversion!$F$27:$F$31,0),MATCH('Import data'!$G$15,Conversion!$G$26:$AO$26,0)),1/INDEX(Conversion!$G$27:$AO$31,MATCH(L205,Conversion!$F$27:$F$31,0),MATCH('Import data'!$G$15,Conversion!$G$26:$AO$26,0)))),J205),"")</f>
        <v>191</v>
      </c>
      <c r="P205" s="387" t="str">
        <f>IF(H205="Mass-based",M205,K205&amp;" / "&amp;'Import data'!$G$16)</f>
        <v>kgCO2e / k€</v>
      </c>
      <c r="Q205" s="417" t="s">
        <v>283</v>
      </c>
      <c r="R205" s="182" t="s">
        <v>279</v>
      </c>
      <c r="S205" s="390" t="s">
        <v>257</v>
      </c>
      <c r="T205" s="406"/>
      <c r="U205" s="23"/>
      <c r="V205" s="23"/>
      <c r="W205" s="23"/>
      <c r="X205" s="23"/>
      <c r="Y205" s="23"/>
      <c r="Z205" s="23"/>
    </row>
    <row r="206" ht="15.75" customHeight="1">
      <c r="A206" s="23"/>
      <c r="B206" s="23"/>
      <c r="C206" s="23"/>
      <c r="D206" s="382">
        <v>201.0</v>
      </c>
      <c r="E206" s="393" t="s">
        <v>599</v>
      </c>
      <c r="F206" s="182">
        <v>2.0</v>
      </c>
      <c r="G206" s="182" t="s">
        <v>600</v>
      </c>
      <c r="H206" s="182" t="s">
        <v>238</v>
      </c>
      <c r="I206" s="408" t="s">
        <v>105</v>
      </c>
      <c r="J206" s="393">
        <v>176.0</v>
      </c>
      <c r="K206" s="386" t="s">
        <v>188</v>
      </c>
      <c r="L206" s="408" t="s">
        <v>282</v>
      </c>
      <c r="M206" s="387" t="str">
        <f t="shared" si="1"/>
        <v>kgCO2e/kUSD</v>
      </c>
      <c r="N206" s="393">
        <v>2024.0</v>
      </c>
      <c r="O206" s="389">
        <f t="array" ref="O206">IF(J206&lt;&gt;"",IF(H206="Spend-based",J206*(INDEX(Conversion!$G$17:$AO$21,MATCH(L206,Conversion!$E$17:$E$21,0),MATCH(N206,Conversion!$G$16:$AO$16,0))/INDEX(Conversion!$G$17:$AO$21,MATCH(L206,Conversion!$E$17:$E$21,0),MATCH('Import data'!$G$15,Conversion!$G$16:$AO$16,0)))/IF(L206='Import data'!$G$16,1,IF(L206="kUSD",INDEX(Conversion!$G$27:$AO$31,MATCH(L206,Conversion!$F$27:$F$31,0),MATCH('Import data'!$G$15,Conversion!$G$26:$AO$26,0)),1/INDEX(Conversion!$G$27:$AO$31,MATCH(L206,Conversion!$F$27:$F$31,0),MATCH('Import data'!$G$15,Conversion!$G$26:$AO$26,0)))),J206),"")</f>
        <v>176</v>
      </c>
      <c r="P206" s="387" t="str">
        <f>IF(H206="Mass-based",M206,K206&amp;" / "&amp;'Import data'!$G$16)</f>
        <v>kgCO2e / k€</v>
      </c>
      <c r="Q206" s="417" t="s">
        <v>283</v>
      </c>
      <c r="R206" s="182" t="s">
        <v>279</v>
      </c>
      <c r="S206" s="390" t="s">
        <v>257</v>
      </c>
      <c r="T206" s="406"/>
      <c r="U206" s="23"/>
      <c r="V206" s="23"/>
      <c r="W206" s="23"/>
      <c r="X206" s="23"/>
      <c r="Y206" s="23"/>
      <c r="Z206" s="23"/>
    </row>
    <row r="207" ht="15.75" customHeight="1">
      <c r="A207" s="23"/>
      <c r="B207" s="23"/>
      <c r="C207" s="23"/>
      <c r="D207" s="382">
        <v>202.0</v>
      </c>
      <c r="E207" s="392" t="s">
        <v>601</v>
      </c>
      <c r="F207" s="182">
        <v>3.0</v>
      </c>
      <c r="G207" s="182" t="s">
        <v>602</v>
      </c>
      <c r="H207" s="182" t="s">
        <v>237</v>
      </c>
      <c r="I207" s="182" t="s">
        <v>102</v>
      </c>
      <c r="J207" s="392">
        <v>5500.0</v>
      </c>
      <c r="K207" s="386" t="s">
        <v>188</v>
      </c>
      <c r="L207" s="182" t="s">
        <v>603</v>
      </c>
      <c r="M207" s="387" t="str">
        <f t="shared" si="1"/>
        <v>kgCO2e/ton</v>
      </c>
      <c r="N207" s="392">
        <v>2018.0</v>
      </c>
      <c r="O207" s="389">
        <f t="array" ref="O207">IF(J207&lt;&gt;"",IF(H207="Spend-based",J207*(INDEX(Conversion!$G$17:$AO$21,MATCH(L207,Conversion!$E$17:$E$21,0),MATCH(N207,Conversion!$G$16:$AO$16,0))/INDEX(Conversion!$G$17:$AO$21,MATCH(L207,Conversion!$E$17:$E$21,0),MATCH('Import data'!$G$15,Conversion!$G$16:$AO$16,0)))/IF(L207='Import data'!$G$16,1,IF(L207="kUSD",INDEX(Conversion!$G$27:$AO$31,MATCH(L207,Conversion!$F$27:$F$31,0),MATCH('Import data'!$G$15,Conversion!$G$26:$AO$26,0)),1/INDEX(Conversion!$G$27:$AO$31,MATCH(L207,Conversion!$F$27:$F$31,0),MATCH('Import data'!$G$15,Conversion!$G$26:$AO$26,0)))),J207),"")</f>
        <v>5500</v>
      </c>
      <c r="P207" s="387" t="str">
        <f>IF(H207="Mass-based",M207,K207&amp;" / "&amp;'Import data'!$G$16)</f>
        <v>kgCO2e/ton</v>
      </c>
      <c r="Q207" s="182" t="s">
        <v>274</v>
      </c>
      <c r="R207" s="182" t="s">
        <v>262</v>
      </c>
      <c r="S207" s="390" t="s">
        <v>257</v>
      </c>
      <c r="T207" s="391"/>
      <c r="U207" s="23"/>
      <c r="V207" s="23"/>
      <c r="W207" s="23"/>
      <c r="X207" s="23"/>
      <c r="Y207" s="23"/>
      <c r="Z207" s="23"/>
    </row>
    <row r="208" ht="15.75" customHeight="1">
      <c r="A208" s="23"/>
      <c r="B208" s="23"/>
      <c r="C208" s="23"/>
      <c r="D208" s="382">
        <v>203.0</v>
      </c>
      <c r="E208" s="393" t="s">
        <v>604</v>
      </c>
      <c r="F208" s="182">
        <v>4.0</v>
      </c>
      <c r="G208" s="384" t="s">
        <v>605</v>
      </c>
      <c r="H208" s="384" t="s">
        <v>238</v>
      </c>
      <c r="I208" s="384" t="s">
        <v>105</v>
      </c>
      <c r="J208" s="394">
        <v>272.0</v>
      </c>
      <c r="K208" s="386" t="s">
        <v>188</v>
      </c>
      <c r="L208" s="182" t="s">
        <v>282</v>
      </c>
      <c r="M208" s="387" t="str">
        <f t="shared" si="1"/>
        <v>kgCO2e/kUSD</v>
      </c>
      <c r="N208" s="393">
        <v>2024.0</v>
      </c>
      <c r="O208" s="389">
        <f t="array" ref="O208">IF(J208&lt;&gt;"",IF(H208="Spend-based",J208*(INDEX(Conversion!$G$17:$AO$21,MATCH(L208,Conversion!$E$17:$E$21,0),MATCH(N208,Conversion!$G$16:$AO$16,0))/INDEX(Conversion!$G$17:$AO$21,MATCH(L208,Conversion!$E$17:$E$21,0),MATCH('Import data'!$G$15,Conversion!$G$16:$AO$16,0)))/IF(L208='Import data'!$G$16,1,IF(L208="kUSD",INDEX(Conversion!$G$27:$AO$31,MATCH(L208,Conversion!$F$27:$F$31,0),MATCH('Import data'!$G$15,Conversion!$G$26:$AO$26,0)),1/INDEX(Conversion!$G$27:$AO$31,MATCH(L208,Conversion!$F$27:$F$31,0),MATCH('Import data'!$G$15,Conversion!$G$26:$AO$26,0)))),J208),"")</f>
        <v>272</v>
      </c>
      <c r="P208" s="387" t="str">
        <f>IF(H208="Mass-based",M208,K208&amp;" / "&amp;'Import data'!$G$16)</f>
        <v>kgCO2e / k€</v>
      </c>
      <c r="Q208" s="182" t="s">
        <v>283</v>
      </c>
      <c r="R208" s="182" t="s">
        <v>279</v>
      </c>
      <c r="S208" s="390" t="s">
        <v>257</v>
      </c>
      <c r="T208" s="391"/>
      <c r="U208" s="23"/>
      <c r="V208" s="23"/>
      <c r="W208" s="23"/>
      <c r="X208" s="23"/>
      <c r="Y208" s="23"/>
      <c r="Z208" s="23"/>
    </row>
    <row r="209" ht="15.75" customHeight="1">
      <c r="A209" s="23"/>
      <c r="B209" s="23"/>
      <c r="C209" s="23"/>
      <c r="D209" s="382">
        <v>204.0</v>
      </c>
      <c r="E209" s="393" t="s">
        <v>606</v>
      </c>
      <c r="F209" s="182">
        <v>2.0</v>
      </c>
      <c r="G209" s="384" t="s">
        <v>607</v>
      </c>
      <c r="H209" s="384" t="s">
        <v>238</v>
      </c>
      <c r="I209" s="384" t="s">
        <v>105</v>
      </c>
      <c r="J209" s="394">
        <v>328.0</v>
      </c>
      <c r="K209" s="386" t="s">
        <v>188</v>
      </c>
      <c r="L209" s="182" t="s">
        <v>282</v>
      </c>
      <c r="M209" s="387" t="str">
        <f t="shared" si="1"/>
        <v>kgCO2e/kUSD</v>
      </c>
      <c r="N209" s="393">
        <v>2024.0</v>
      </c>
      <c r="O209" s="389">
        <f t="array" ref="O209">IF(J209&lt;&gt;"",IF(H209="Spend-based",J209*(INDEX(Conversion!$G$17:$AO$21,MATCH(L209,Conversion!$E$17:$E$21,0),MATCH(N209,Conversion!$G$16:$AO$16,0))/INDEX(Conversion!$G$17:$AO$21,MATCH(L209,Conversion!$E$17:$E$21,0),MATCH('Import data'!$G$15,Conversion!$G$16:$AO$16,0)))/IF(L209='Import data'!$G$16,1,IF(L209="kUSD",INDEX(Conversion!$G$27:$AO$31,MATCH(L209,Conversion!$F$27:$F$31,0),MATCH('Import data'!$G$15,Conversion!$G$26:$AO$26,0)),1/INDEX(Conversion!$G$27:$AO$31,MATCH(L209,Conversion!$F$27:$F$31,0),MATCH('Import data'!$G$15,Conversion!$G$26:$AO$26,0)))),J209),"")</f>
        <v>328</v>
      </c>
      <c r="P209" s="387" t="str">
        <f>IF(H209="Mass-based",M209,K209&amp;" / "&amp;'Import data'!$G$16)</f>
        <v>kgCO2e / k€</v>
      </c>
      <c r="Q209" s="182" t="s">
        <v>283</v>
      </c>
      <c r="R209" s="182" t="s">
        <v>279</v>
      </c>
      <c r="S209" s="390" t="s">
        <v>257</v>
      </c>
      <c r="T209" s="391"/>
      <c r="U209" s="23"/>
      <c r="V209" s="23"/>
      <c r="W209" s="23"/>
      <c r="X209" s="23"/>
      <c r="Y209" s="23"/>
      <c r="Z209" s="23"/>
    </row>
    <row r="210" ht="15.75" customHeight="1">
      <c r="A210" s="23"/>
      <c r="B210" s="23"/>
      <c r="C210" s="23"/>
      <c r="D210" s="382">
        <v>205.0</v>
      </c>
      <c r="E210" s="388" t="s">
        <v>608</v>
      </c>
      <c r="F210" s="182"/>
      <c r="G210" s="384" t="s">
        <v>609</v>
      </c>
      <c r="H210" s="384" t="s">
        <v>238</v>
      </c>
      <c r="I210" s="384" t="s">
        <v>105</v>
      </c>
      <c r="J210" s="385">
        <v>223.0</v>
      </c>
      <c r="K210" s="386" t="s">
        <v>188</v>
      </c>
      <c r="L210" s="182" t="s">
        <v>282</v>
      </c>
      <c r="M210" s="387" t="str">
        <f t="shared" si="1"/>
        <v>kgCO2e/kUSD</v>
      </c>
      <c r="N210" s="388">
        <v>2024.0</v>
      </c>
      <c r="O210" s="389">
        <f t="array" ref="O210">IF(J210&lt;&gt;"",IF(H210="Spend-based",J210*(INDEX(Conversion!$G$17:$AO$21,MATCH(L210,Conversion!$E$17:$E$21,0),MATCH(N210,Conversion!$G$16:$AO$16,0))/INDEX(Conversion!$G$17:$AO$21,MATCH(L210,Conversion!$E$17:$E$21,0),MATCH('Import data'!$G$15,Conversion!$G$16:$AO$16,0)))/IF(L210='Import data'!$G$16,1,IF(L210="kUSD",INDEX(Conversion!$G$27:$AO$31,MATCH(L210,Conversion!$F$27:$F$31,0),MATCH('Import data'!$G$15,Conversion!$G$26:$AO$26,0)),1/INDEX(Conversion!$G$27:$AO$31,MATCH(L210,Conversion!$F$27:$F$31,0),MATCH('Import data'!$G$15,Conversion!$G$26:$AO$26,0)))),J210),"")</f>
        <v>223</v>
      </c>
      <c r="P210" s="387" t="str">
        <f>IF(H210="Mass-based",M210,K210&amp;" / "&amp;'Import data'!$G$16)</f>
        <v>kgCO2e / k€</v>
      </c>
      <c r="Q210" s="182" t="s">
        <v>283</v>
      </c>
      <c r="R210" s="182" t="s">
        <v>279</v>
      </c>
      <c r="S210" s="390" t="s">
        <v>257</v>
      </c>
      <c r="T210" s="391"/>
      <c r="U210" s="23"/>
      <c r="V210" s="23"/>
      <c r="W210" s="23"/>
      <c r="X210" s="23"/>
      <c r="Y210" s="23"/>
      <c r="Z210" s="23"/>
    </row>
    <row r="211" ht="15.75" customHeight="1">
      <c r="A211" s="23"/>
      <c r="B211" s="23"/>
      <c r="C211" s="23"/>
      <c r="D211" s="382">
        <v>206.0</v>
      </c>
      <c r="E211" s="388" t="s">
        <v>610</v>
      </c>
      <c r="F211" s="182"/>
      <c r="G211" s="384" t="s">
        <v>365</v>
      </c>
      <c r="H211" s="182" t="s">
        <v>238</v>
      </c>
      <c r="I211" s="384" t="s">
        <v>105</v>
      </c>
      <c r="J211" s="385">
        <v>81.0</v>
      </c>
      <c r="K211" s="386" t="s">
        <v>188</v>
      </c>
      <c r="L211" s="182" t="s">
        <v>282</v>
      </c>
      <c r="M211" s="387" t="str">
        <f t="shared" si="1"/>
        <v>kgCO2e/kUSD</v>
      </c>
      <c r="N211" s="388">
        <v>2024.0</v>
      </c>
      <c r="O211" s="389">
        <f t="array" ref="O211">IF(J211&lt;&gt;"",IF(H211="Spend-based",J211*(INDEX(Conversion!$G$17:$AO$21,MATCH(L211,Conversion!$E$17:$E$21,0),MATCH(N211,Conversion!$G$16:$AO$16,0))/INDEX(Conversion!$G$17:$AO$21,MATCH(L211,Conversion!$E$17:$E$21,0),MATCH('Import data'!$G$15,Conversion!$G$16:$AO$16,0)))/IF(L211='Import data'!$G$16,1,IF(L211="kUSD",INDEX(Conversion!$G$27:$AO$31,MATCH(L211,Conversion!$F$27:$F$31,0),MATCH('Import data'!$G$15,Conversion!$G$26:$AO$26,0)),1/INDEX(Conversion!$G$27:$AO$31,MATCH(L211,Conversion!$F$27:$F$31,0),MATCH('Import data'!$G$15,Conversion!$G$26:$AO$26,0)))),J211),"")</f>
        <v>81</v>
      </c>
      <c r="P211" s="387" t="str">
        <f>IF(H211="Mass-based",M211,K211&amp;" / "&amp;'Import data'!$G$16)</f>
        <v>kgCO2e / k€</v>
      </c>
      <c r="Q211" s="182" t="s">
        <v>283</v>
      </c>
      <c r="R211" s="182" t="s">
        <v>279</v>
      </c>
      <c r="S211" s="390" t="s">
        <v>257</v>
      </c>
      <c r="T211" s="391"/>
      <c r="U211" s="23"/>
      <c r="V211" s="23"/>
      <c r="W211" s="23"/>
      <c r="X211" s="23"/>
      <c r="Y211" s="23"/>
      <c r="Z211" s="23"/>
    </row>
    <row r="212" ht="15.75" customHeight="1">
      <c r="A212" s="23"/>
      <c r="B212" s="23"/>
      <c r="C212" s="23"/>
      <c r="D212" s="382">
        <v>207.0</v>
      </c>
      <c r="E212" s="392" t="s">
        <v>611</v>
      </c>
      <c r="F212" s="182">
        <v>3.0</v>
      </c>
      <c r="G212" s="182" t="s">
        <v>612</v>
      </c>
      <c r="H212" s="182" t="s">
        <v>237</v>
      </c>
      <c r="I212" s="182" t="s">
        <v>102</v>
      </c>
      <c r="J212" s="392">
        <v>825.0</v>
      </c>
      <c r="K212" s="386" t="s">
        <v>188</v>
      </c>
      <c r="L212" s="182" t="s">
        <v>613</v>
      </c>
      <c r="M212" s="387" t="str">
        <f t="shared" si="1"/>
        <v>kgCO2e/m²</v>
      </c>
      <c r="N212" s="392">
        <v>2017.0</v>
      </c>
      <c r="O212" s="389">
        <f t="array" ref="O212">IF(J212&lt;&gt;"",IF(H212="Spend-based",J212*(INDEX(Conversion!$G$17:$AO$21,MATCH(L212,Conversion!$E$17:$E$21,0),MATCH(N212,Conversion!$G$16:$AO$16,0))/INDEX(Conversion!$G$17:$AO$21,MATCH(L212,Conversion!$E$17:$E$21,0),MATCH('Import data'!$G$15,Conversion!$G$16:$AO$16,0)))/IF(L212='Import data'!$G$16,1,IF(L212="kUSD",INDEX(Conversion!$G$27:$AO$31,MATCH(L212,Conversion!$F$27:$F$31,0),MATCH('Import data'!$G$15,Conversion!$G$26:$AO$26,0)),1/INDEX(Conversion!$G$27:$AO$31,MATCH(L212,Conversion!$F$27:$F$31,0),MATCH('Import data'!$G$15,Conversion!$G$26:$AO$26,0)))),J212),"")</f>
        <v>825</v>
      </c>
      <c r="P212" s="387" t="str">
        <f>IF(H212="Mass-based",M212,K212&amp;" / "&amp;'Import data'!$G$16)</f>
        <v>kgCO2e/m²</v>
      </c>
      <c r="Q212" s="182" t="s">
        <v>274</v>
      </c>
      <c r="R212" s="182" t="s">
        <v>262</v>
      </c>
      <c r="S212" s="390" t="s">
        <v>257</v>
      </c>
      <c r="T212" s="391"/>
      <c r="U212" s="23"/>
      <c r="V212" s="23"/>
      <c r="W212" s="23"/>
      <c r="X212" s="23"/>
      <c r="Y212" s="23"/>
      <c r="Z212" s="23"/>
    </row>
    <row r="213" ht="15.75" customHeight="1">
      <c r="A213" s="23"/>
      <c r="B213" s="23"/>
      <c r="C213" s="23"/>
      <c r="D213" s="382">
        <v>208.0</v>
      </c>
      <c r="E213" s="393" t="s">
        <v>614</v>
      </c>
      <c r="F213" s="182">
        <v>3.0</v>
      </c>
      <c r="G213" s="384" t="s">
        <v>615</v>
      </c>
      <c r="H213" s="384" t="s">
        <v>238</v>
      </c>
      <c r="I213" s="384" t="s">
        <v>105</v>
      </c>
      <c r="J213" s="394">
        <v>239.0</v>
      </c>
      <c r="K213" s="386" t="s">
        <v>188</v>
      </c>
      <c r="L213" s="182" t="s">
        <v>282</v>
      </c>
      <c r="M213" s="387" t="str">
        <f t="shared" si="1"/>
        <v>kgCO2e/kUSD</v>
      </c>
      <c r="N213" s="393">
        <v>2024.0</v>
      </c>
      <c r="O213" s="389">
        <f t="array" ref="O213">IF(J213&lt;&gt;"",IF(H213="Spend-based",J213*(INDEX(Conversion!$G$17:$AO$21,MATCH(L213,Conversion!$E$17:$E$21,0),MATCH(N213,Conversion!$G$16:$AO$16,0))/INDEX(Conversion!$G$17:$AO$21,MATCH(L213,Conversion!$E$17:$E$21,0),MATCH('Import data'!$G$15,Conversion!$G$16:$AO$16,0)))/IF(L213='Import data'!$G$16,1,IF(L213="kUSD",INDEX(Conversion!$G$27:$AO$31,MATCH(L213,Conversion!$F$27:$F$31,0),MATCH('Import data'!$G$15,Conversion!$G$26:$AO$26,0)),1/INDEX(Conversion!$G$27:$AO$31,MATCH(L213,Conversion!$F$27:$F$31,0),MATCH('Import data'!$G$15,Conversion!$G$26:$AO$26,0)))),J213),"")</f>
        <v>239</v>
      </c>
      <c r="P213" s="387" t="str">
        <f>IF(H213="Mass-based",M213,K213&amp;" / "&amp;'Import data'!$G$16)</f>
        <v>kgCO2e / k€</v>
      </c>
      <c r="Q213" s="182" t="s">
        <v>283</v>
      </c>
      <c r="R213" s="182" t="s">
        <v>279</v>
      </c>
      <c r="S213" s="390" t="s">
        <v>257</v>
      </c>
      <c r="T213" s="391"/>
      <c r="U213" s="23"/>
      <c r="V213" s="23"/>
      <c r="W213" s="23"/>
      <c r="X213" s="23"/>
      <c r="Y213" s="23"/>
      <c r="Z213" s="23"/>
    </row>
    <row r="214" ht="15.75" customHeight="1">
      <c r="A214" s="23"/>
      <c r="B214" s="23"/>
      <c r="C214" s="23"/>
      <c r="D214" s="382">
        <v>209.0</v>
      </c>
      <c r="E214" s="392" t="s">
        <v>616</v>
      </c>
      <c r="F214" s="182">
        <v>3.0</v>
      </c>
      <c r="G214" s="182" t="s">
        <v>617</v>
      </c>
      <c r="H214" s="182" t="s">
        <v>237</v>
      </c>
      <c r="I214" s="182" t="s">
        <v>102</v>
      </c>
      <c r="J214" s="392">
        <v>275.0</v>
      </c>
      <c r="K214" s="386" t="s">
        <v>188</v>
      </c>
      <c r="L214" s="182" t="s">
        <v>265</v>
      </c>
      <c r="M214" s="387" t="str">
        <f t="shared" si="1"/>
        <v>kgCO2e/kg</v>
      </c>
      <c r="N214" s="392">
        <v>2016.0</v>
      </c>
      <c r="O214" s="389">
        <f t="array" ref="O214">IF(J214&lt;&gt;"",IF(H214="Spend-based",J214*(INDEX(Conversion!$G$17:$AO$21,MATCH(L214,Conversion!$E$17:$E$21,0),MATCH(N214,Conversion!$G$16:$AO$16,0))/INDEX(Conversion!$G$17:$AO$21,MATCH(L214,Conversion!$E$17:$E$21,0),MATCH('Import data'!$G$15,Conversion!$G$16:$AO$16,0)))/IF(L214='Import data'!$G$16,1,IF(L214="kUSD",INDEX(Conversion!$G$27:$AO$31,MATCH(L214,Conversion!$F$27:$F$31,0),MATCH('Import data'!$G$15,Conversion!$G$26:$AO$26,0)),1/INDEX(Conversion!$G$27:$AO$31,MATCH(L214,Conversion!$F$27:$F$31,0),MATCH('Import data'!$G$15,Conversion!$G$26:$AO$26,0)))),J214),"")</f>
        <v>275</v>
      </c>
      <c r="P214" s="387" t="str">
        <f>IF(H214="Mass-based",M214,K214&amp;" / "&amp;'Import data'!$G$16)</f>
        <v>kgCO2e/kg</v>
      </c>
      <c r="Q214" s="182" t="s">
        <v>274</v>
      </c>
      <c r="R214" s="182" t="s">
        <v>262</v>
      </c>
      <c r="S214" s="390" t="s">
        <v>257</v>
      </c>
      <c r="T214" s="391"/>
      <c r="U214" s="23"/>
      <c r="V214" s="23"/>
      <c r="W214" s="23"/>
      <c r="X214" s="23"/>
      <c r="Y214" s="23"/>
      <c r="Z214" s="23"/>
    </row>
    <row r="215" ht="15.75" customHeight="1">
      <c r="A215" s="23"/>
      <c r="B215" s="23"/>
      <c r="C215" s="23"/>
      <c r="D215" s="382">
        <v>210.0</v>
      </c>
      <c r="E215" s="393" t="s">
        <v>618</v>
      </c>
      <c r="F215" s="182">
        <v>3.0</v>
      </c>
      <c r="G215" s="384" t="s">
        <v>619</v>
      </c>
      <c r="H215" s="384" t="s">
        <v>238</v>
      </c>
      <c r="I215" s="384" t="s">
        <v>105</v>
      </c>
      <c r="J215" s="394">
        <v>262.0</v>
      </c>
      <c r="K215" s="386" t="s">
        <v>188</v>
      </c>
      <c r="L215" s="182" t="s">
        <v>282</v>
      </c>
      <c r="M215" s="387" t="str">
        <f t="shared" si="1"/>
        <v>kgCO2e/kUSD</v>
      </c>
      <c r="N215" s="393">
        <v>2024.0</v>
      </c>
      <c r="O215" s="389">
        <f t="array" ref="O215">IF(J215&lt;&gt;"",IF(H215="Spend-based",J215*(INDEX(Conversion!$G$17:$AO$21,MATCH(L215,Conversion!$E$17:$E$21,0),MATCH(N215,Conversion!$G$16:$AO$16,0))/INDEX(Conversion!$G$17:$AO$21,MATCH(L215,Conversion!$E$17:$E$21,0),MATCH('Import data'!$G$15,Conversion!$G$16:$AO$16,0)))/IF(L215='Import data'!$G$16,1,IF(L215="kUSD",INDEX(Conversion!$G$27:$AO$31,MATCH(L215,Conversion!$F$27:$F$31,0),MATCH('Import data'!$G$15,Conversion!$G$26:$AO$26,0)),1/INDEX(Conversion!$G$27:$AO$31,MATCH(L215,Conversion!$F$27:$F$31,0),MATCH('Import data'!$G$15,Conversion!$G$26:$AO$26,0)))),J215),"")</f>
        <v>262</v>
      </c>
      <c r="P215" s="387" t="str">
        <f>IF(H215="Mass-based",M215,K215&amp;" / "&amp;'Import data'!$G$16)</f>
        <v>kgCO2e / k€</v>
      </c>
      <c r="Q215" s="182" t="s">
        <v>283</v>
      </c>
      <c r="R215" s="182" t="s">
        <v>279</v>
      </c>
      <c r="S215" s="390" t="s">
        <v>257</v>
      </c>
      <c r="T215" s="391"/>
      <c r="U215" s="23"/>
      <c r="V215" s="23"/>
      <c r="W215" s="23"/>
      <c r="X215" s="23"/>
      <c r="Y215" s="23"/>
      <c r="Z215" s="23"/>
    </row>
    <row r="216" ht="15.75" customHeight="1">
      <c r="A216" s="23"/>
      <c r="B216" s="23"/>
      <c r="C216" s="23"/>
      <c r="D216" s="382">
        <v>211.0</v>
      </c>
      <c r="E216" s="393" t="s">
        <v>620</v>
      </c>
      <c r="F216" s="182">
        <v>2.0</v>
      </c>
      <c r="G216" s="408" t="s">
        <v>621</v>
      </c>
      <c r="H216" s="182" t="s">
        <v>238</v>
      </c>
      <c r="I216" s="408" t="s">
        <v>105</v>
      </c>
      <c r="J216" s="393">
        <f>0.19*1000</f>
        <v>190</v>
      </c>
      <c r="K216" s="386" t="s">
        <v>188</v>
      </c>
      <c r="L216" s="408" t="s">
        <v>282</v>
      </c>
      <c r="M216" s="387" t="str">
        <f t="shared" si="1"/>
        <v>kgCO2e/kUSD</v>
      </c>
      <c r="N216" s="393">
        <v>2022.0</v>
      </c>
      <c r="O216" s="389">
        <f t="array" ref="O216">IF(J216&lt;&gt;"",IF(H216="Spend-based",J216*(INDEX(Conversion!$G$17:$AO$21,MATCH(L216,Conversion!$E$17:$E$21,0),MATCH(N216,Conversion!$G$16:$AO$16,0))/INDEX(Conversion!$G$17:$AO$21,MATCH(L216,Conversion!$E$17:$E$21,0),MATCH('Import data'!$G$15,Conversion!$G$16:$AO$16,0)))/IF(L216='Import data'!$G$16,1,IF(L216="kUSD",INDEX(Conversion!$G$27:$AO$31,MATCH(L216,Conversion!$F$27:$F$31,0),MATCH('Import data'!$G$15,Conversion!$G$26:$AO$26,0)),1/INDEX(Conversion!$G$27:$AO$31,MATCH(L216,Conversion!$F$27:$F$31,0),MATCH('Import data'!$G$15,Conversion!$G$26:$AO$26,0)))),J216),"")</f>
        <v>177.2870406</v>
      </c>
      <c r="P216" s="387" t="str">
        <f>IF(H216="Mass-based",M216,K216&amp;" / "&amp;'Import data'!$G$16)</f>
        <v>kgCO2e / k€</v>
      </c>
      <c r="Q216" s="182" t="s">
        <v>283</v>
      </c>
      <c r="R216" s="182" t="s">
        <v>279</v>
      </c>
      <c r="S216" s="390" t="s">
        <v>257</v>
      </c>
      <c r="T216" s="391"/>
      <c r="U216" s="23"/>
      <c r="V216" s="23"/>
      <c r="W216" s="23"/>
      <c r="X216" s="23"/>
      <c r="Y216" s="23"/>
      <c r="Z216" s="23"/>
    </row>
    <row r="217" ht="15.75" customHeight="1">
      <c r="A217" s="23"/>
      <c r="B217" s="23"/>
      <c r="C217" s="23"/>
      <c r="D217" s="382">
        <v>212.0</v>
      </c>
      <c r="E217" s="393" t="s">
        <v>622</v>
      </c>
      <c r="F217" s="182">
        <v>2.0</v>
      </c>
      <c r="G217" s="384" t="s">
        <v>623</v>
      </c>
      <c r="H217" s="384" t="s">
        <v>238</v>
      </c>
      <c r="I217" s="384" t="s">
        <v>105</v>
      </c>
      <c r="J217" s="394">
        <v>246.0</v>
      </c>
      <c r="K217" s="386" t="s">
        <v>188</v>
      </c>
      <c r="L217" s="408" t="s">
        <v>282</v>
      </c>
      <c r="M217" s="387" t="str">
        <f t="shared" si="1"/>
        <v>kgCO2e/kUSD</v>
      </c>
      <c r="N217" s="393">
        <v>2024.0</v>
      </c>
      <c r="O217" s="389">
        <f t="array" ref="O217">IF(J217&lt;&gt;"",IF(H217="Spend-based",J217*(INDEX(Conversion!$G$17:$AO$21,MATCH(L217,Conversion!$E$17:$E$21,0),MATCH(N217,Conversion!$G$16:$AO$16,0))/INDEX(Conversion!$G$17:$AO$21,MATCH(L217,Conversion!$E$17:$E$21,0),MATCH('Import data'!$G$15,Conversion!$G$16:$AO$16,0)))/IF(L217='Import data'!$G$16,1,IF(L217="kUSD",INDEX(Conversion!$G$27:$AO$31,MATCH(L217,Conversion!$F$27:$F$31,0),MATCH('Import data'!$G$15,Conversion!$G$26:$AO$26,0)),1/INDEX(Conversion!$G$27:$AO$31,MATCH(L217,Conversion!$F$27:$F$31,0),MATCH('Import data'!$G$15,Conversion!$G$26:$AO$26,0)))),J217),"")</f>
        <v>246</v>
      </c>
      <c r="P217" s="387" t="str">
        <f>IF(H217="Mass-based",M217,K217&amp;" / "&amp;'Import data'!$G$16)</f>
        <v>kgCO2e / k€</v>
      </c>
      <c r="Q217" s="182" t="s">
        <v>283</v>
      </c>
      <c r="R217" s="182" t="s">
        <v>279</v>
      </c>
      <c r="S217" s="390" t="s">
        <v>257</v>
      </c>
      <c r="T217" s="391"/>
      <c r="U217" s="23"/>
      <c r="V217" s="23"/>
      <c r="W217" s="23"/>
      <c r="X217" s="23"/>
      <c r="Y217" s="23"/>
      <c r="Z217" s="23"/>
    </row>
    <row r="218" ht="15.75" customHeight="1">
      <c r="A218" s="23"/>
      <c r="B218" s="23"/>
      <c r="C218" s="23"/>
      <c r="D218" s="382">
        <v>213.0</v>
      </c>
      <c r="E218" s="393" t="s">
        <v>624</v>
      </c>
      <c r="F218" s="182">
        <v>2.0</v>
      </c>
      <c r="G218" s="182" t="s">
        <v>625</v>
      </c>
      <c r="H218" s="182" t="s">
        <v>238</v>
      </c>
      <c r="I218" s="182" t="s">
        <v>105</v>
      </c>
      <c r="J218" s="393">
        <v>297.0</v>
      </c>
      <c r="K218" s="386" t="s">
        <v>188</v>
      </c>
      <c r="L218" s="182" t="s">
        <v>282</v>
      </c>
      <c r="M218" s="387" t="str">
        <f t="shared" si="1"/>
        <v>kgCO2e/kUSD</v>
      </c>
      <c r="N218" s="393">
        <v>2024.0</v>
      </c>
      <c r="O218" s="389">
        <f t="array" ref="O218">IF(J218&lt;&gt;"",IF(H218="Spend-based",J218*(INDEX(Conversion!$G$17:$AO$21,MATCH(L218,Conversion!$E$17:$E$21,0),MATCH(N218,Conversion!$G$16:$AO$16,0))/INDEX(Conversion!$G$17:$AO$21,MATCH(L218,Conversion!$E$17:$E$21,0),MATCH('Import data'!$G$15,Conversion!$G$16:$AO$16,0)))/IF(L218='Import data'!$G$16,1,IF(L218="kUSD",INDEX(Conversion!$G$27:$AO$31,MATCH(L218,Conversion!$F$27:$F$31,0),MATCH('Import data'!$G$15,Conversion!$G$26:$AO$26,0)),1/INDEX(Conversion!$G$27:$AO$31,MATCH(L218,Conversion!$F$27:$F$31,0),MATCH('Import data'!$G$15,Conversion!$G$26:$AO$26,0)))),J218),"")</f>
        <v>297</v>
      </c>
      <c r="P218" s="387" t="str">
        <f>IF(H218="Mass-based",M218,K218&amp;" / "&amp;'Import data'!$G$16)</f>
        <v>kgCO2e / k€</v>
      </c>
      <c r="Q218" s="182" t="s">
        <v>283</v>
      </c>
      <c r="R218" s="182" t="s">
        <v>279</v>
      </c>
      <c r="S218" s="390" t="s">
        <v>257</v>
      </c>
      <c r="T218" s="391"/>
      <c r="U218" s="23"/>
      <c r="V218" s="23"/>
      <c r="W218" s="23"/>
      <c r="X218" s="23"/>
      <c r="Y218" s="23"/>
      <c r="Z218" s="23"/>
    </row>
    <row r="219" ht="15.75" customHeight="1">
      <c r="A219" s="23"/>
      <c r="B219" s="23"/>
      <c r="C219" s="23"/>
      <c r="D219" s="382">
        <v>214.0</v>
      </c>
      <c r="E219" s="393" t="s">
        <v>626</v>
      </c>
      <c r="F219" s="182">
        <v>2.0</v>
      </c>
      <c r="G219" s="182" t="s">
        <v>627</v>
      </c>
      <c r="H219" s="182" t="s">
        <v>237</v>
      </c>
      <c r="I219" s="182" t="s">
        <v>113</v>
      </c>
      <c r="J219" s="393">
        <v>0.17</v>
      </c>
      <c r="K219" s="386" t="s">
        <v>188</v>
      </c>
      <c r="L219" s="182" t="s">
        <v>628</v>
      </c>
      <c r="M219" s="387" t="str">
        <f t="shared" si="1"/>
        <v>kgCO2e/passenger-km</v>
      </c>
      <c r="N219" s="393">
        <v>2024.0</v>
      </c>
      <c r="O219" s="389">
        <f t="array" ref="O219">IF(J219&lt;&gt;"",IF(H219="Spend-based",J219*(INDEX(Conversion!$G$17:$AO$21,MATCH(L219,Conversion!$E$17:$E$21,0),MATCH(N219,Conversion!$G$16:$AO$16,0))/INDEX(Conversion!$G$17:$AO$21,MATCH(L219,Conversion!$E$17:$E$21,0),MATCH('Import data'!$G$15,Conversion!$G$16:$AO$16,0)))/IF(L219='Import data'!$G$16,1,IF(L219="kUSD",INDEX(Conversion!$G$27:$AO$31,MATCH(L219,Conversion!$F$27:$F$31,0),MATCH('Import data'!$G$15,Conversion!$G$26:$AO$26,0)),1/INDEX(Conversion!$G$27:$AO$31,MATCH(L219,Conversion!$F$27:$F$31,0),MATCH('Import data'!$G$15,Conversion!$G$26:$AO$26,0)))),J219),"")</f>
        <v>0.17</v>
      </c>
      <c r="P219" s="387" t="str">
        <f>IF(H219="Mass-based",M219,K219&amp;" / "&amp;'Import data'!$G$16)</f>
        <v>kgCO2e/passenger-km</v>
      </c>
      <c r="Q219" s="182" t="s">
        <v>294</v>
      </c>
      <c r="R219" s="182" t="s">
        <v>295</v>
      </c>
      <c r="S219" s="390" t="s">
        <v>257</v>
      </c>
      <c r="T219" s="391"/>
      <c r="U219" s="23"/>
      <c r="V219" s="23"/>
      <c r="W219" s="23"/>
      <c r="X219" s="23"/>
      <c r="Y219" s="23"/>
      <c r="Z219" s="23"/>
    </row>
    <row r="220" ht="15.75" customHeight="1">
      <c r="A220" s="23"/>
      <c r="B220" s="23"/>
      <c r="C220" s="23"/>
      <c r="D220" s="382">
        <v>215.0</v>
      </c>
      <c r="E220" s="388" t="s">
        <v>629</v>
      </c>
      <c r="F220" s="182"/>
      <c r="G220" s="384" t="s">
        <v>630</v>
      </c>
      <c r="H220" s="182" t="s">
        <v>237</v>
      </c>
      <c r="I220" s="182" t="s">
        <v>102</v>
      </c>
      <c r="J220" s="385">
        <v>0.938</v>
      </c>
      <c r="K220" s="386" t="s">
        <v>188</v>
      </c>
      <c r="L220" s="182" t="s">
        <v>265</v>
      </c>
      <c r="M220" s="387" t="str">
        <f t="shared" si="1"/>
        <v>kgCO2e/kg</v>
      </c>
      <c r="N220" s="388">
        <v>2021.0</v>
      </c>
      <c r="O220" s="389">
        <f t="array" ref="O220">IF(J220&lt;&gt;"",IF(H220="Spend-based",J220*(INDEX(Conversion!$G$17:$AO$21,MATCH(L220,Conversion!$E$17:$E$21,0),MATCH(N220,Conversion!$G$16:$AO$16,0))/INDEX(Conversion!$G$17:$AO$21,MATCH(L220,Conversion!$E$17:$E$21,0),MATCH('Import data'!$G$15,Conversion!$G$16:$AO$16,0)))/IF(L220='Import data'!$G$16,1,IF(L220="kUSD",INDEX(Conversion!$G$27:$AO$31,MATCH(L220,Conversion!$F$27:$F$31,0),MATCH('Import data'!$G$15,Conversion!$G$26:$AO$26,0)),1/INDEX(Conversion!$G$27:$AO$31,MATCH(L220,Conversion!$F$27:$F$31,0),MATCH('Import data'!$G$15,Conversion!$G$26:$AO$26,0)))),J220),"")</f>
        <v>0.938</v>
      </c>
      <c r="P220" s="387" t="str">
        <f>IF(H220="Mass-based",M220,K220&amp;" / "&amp;'Import data'!$G$16)</f>
        <v>kgCO2e/kg</v>
      </c>
      <c r="Q220" s="182" t="s">
        <v>274</v>
      </c>
      <c r="R220" s="182" t="s">
        <v>262</v>
      </c>
      <c r="S220" s="390" t="s">
        <v>257</v>
      </c>
      <c r="T220" s="391"/>
      <c r="U220" s="23"/>
      <c r="V220" s="23"/>
      <c r="W220" s="23"/>
      <c r="X220" s="23"/>
      <c r="Y220" s="23"/>
      <c r="Z220" s="23"/>
    </row>
    <row r="221" ht="15.75" customHeight="1">
      <c r="A221" s="23"/>
      <c r="B221" s="23"/>
      <c r="C221" s="23"/>
      <c r="D221" s="382">
        <v>216.0</v>
      </c>
      <c r="E221" s="388" t="s">
        <v>631</v>
      </c>
      <c r="F221" s="182"/>
      <c r="G221" s="384" t="s">
        <v>632</v>
      </c>
      <c r="H221" s="182" t="s">
        <v>237</v>
      </c>
      <c r="I221" s="182" t="s">
        <v>102</v>
      </c>
      <c r="J221" s="385">
        <v>2.21</v>
      </c>
      <c r="K221" s="386" t="s">
        <v>188</v>
      </c>
      <c r="L221" s="182" t="s">
        <v>265</v>
      </c>
      <c r="M221" s="387" t="str">
        <f t="shared" si="1"/>
        <v>kgCO2e/kg</v>
      </c>
      <c r="N221" s="388">
        <v>2021.0</v>
      </c>
      <c r="O221" s="389">
        <f t="array" ref="O221">IF(J221&lt;&gt;"",IF(H221="Spend-based",J221*(INDEX(Conversion!$G$17:$AO$21,MATCH(L221,Conversion!$E$17:$E$21,0),MATCH(N221,Conversion!$G$16:$AO$16,0))/INDEX(Conversion!$G$17:$AO$21,MATCH(L221,Conversion!$E$17:$E$21,0),MATCH('Import data'!$G$15,Conversion!$G$16:$AO$16,0)))/IF(L221='Import data'!$G$16,1,IF(L221="kUSD",INDEX(Conversion!$G$27:$AO$31,MATCH(L221,Conversion!$F$27:$F$31,0),MATCH('Import data'!$G$15,Conversion!$G$26:$AO$26,0)),1/INDEX(Conversion!$G$27:$AO$31,MATCH(L221,Conversion!$F$27:$F$31,0),MATCH('Import data'!$G$15,Conversion!$G$26:$AO$26,0)))),J221),"")</f>
        <v>2.21</v>
      </c>
      <c r="P221" s="387" t="str">
        <f>IF(H221="Mass-based",M221,K221&amp;" / "&amp;'Import data'!$G$16)</f>
        <v>kgCO2e/kg</v>
      </c>
      <c r="Q221" s="182" t="s">
        <v>274</v>
      </c>
      <c r="R221" s="182" t="s">
        <v>262</v>
      </c>
      <c r="S221" s="390" t="s">
        <v>257</v>
      </c>
      <c r="T221" s="391"/>
      <c r="U221" s="23"/>
      <c r="V221" s="23"/>
      <c r="W221" s="23"/>
      <c r="X221" s="23"/>
      <c r="Y221" s="23"/>
      <c r="Z221" s="23"/>
    </row>
    <row r="222" ht="15.75" customHeight="1">
      <c r="A222" s="23"/>
      <c r="B222" s="23"/>
      <c r="C222" s="23"/>
      <c r="D222" s="382">
        <v>217.0</v>
      </c>
      <c r="E222" s="392" t="s">
        <v>633</v>
      </c>
      <c r="F222" s="182">
        <v>3.0</v>
      </c>
      <c r="G222" s="182" t="s">
        <v>632</v>
      </c>
      <c r="H222" s="182" t="s">
        <v>237</v>
      </c>
      <c r="I222" s="182" t="s">
        <v>102</v>
      </c>
      <c r="J222" s="407">
        <v>2.21</v>
      </c>
      <c r="K222" s="386" t="s">
        <v>188</v>
      </c>
      <c r="L222" s="182" t="s">
        <v>265</v>
      </c>
      <c r="M222" s="387" t="str">
        <f t="shared" si="1"/>
        <v>kgCO2e/kg</v>
      </c>
      <c r="N222" s="392">
        <v>2021.0</v>
      </c>
      <c r="O222" s="389">
        <f t="array" ref="O222">IF(J222&lt;&gt;"",IF(H222="Spend-based",J222*(INDEX(Conversion!$G$17:$AO$21,MATCH(L222,Conversion!$E$17:$E$21,0),MATCH(N222,Conversion!$G$16:$AO$16,0))/INDEX(Conversion!$G$17:$AO$21,MATCH(L222,Conversion!$E$17:$E$21,0),MATCH('Import data'!$G$15,Conversion!$G$16:$AO$16,0)))/IF(L222='Import data'!$G$16,1,IF(L222="kUSD",INDEX(Conversion!$G$27:$AO$31,MATCH(L222,Conversion!$F$27:$F$31,0),MATCH('Import data'!$G$15,Conversion!$G$26:$AO$26,0)),1/INDEX(Conversion!$G$27:$AO$31,MATCH(L222,Conversion!$F$27:$F$31,0),MATCH('Import data'!$G$15,Conversion!$G$26:$AO$26,0)))),J222),"")</f>
        <v>2.21</v>
      </c>
      <c r="P222" s="387" t="str">
        <f>IF(H222="Mass-based",M222,K222&amp;" / "&amp;'Import data'!$G$16)</f>
        <v>kgCO2e/kg</v>
      </c>
      <c r="Q222" s="182" t="s">
        <v>274</v>
      </c>
      <c r="R222" s="182" t="s">
        <v>262</v>
      </c>
      <c r="S222" s="390" t="s">
        <v>257</v>
      </c>
      <c r="T222" s="391"/>
      <c r="U222" s="23"/>
      <c r="V222" s="23"/>
      <c r="W222" s="23"/>
      <c r="X222" s="23"/>
      <c r="Y222" s="23"/>
      <c r="Z222" s="23"/>
    </row>
    <row r="223" ht="15.75" customHeight="1">
      <c r="A223" s="23"/>
      <c r="B223" s="23"/>
      <c r="C223" s="23"/>
      <c r="D223" s="382">
        <v>218.0</v>
      </c>
      <c r="E223" s="392" t="s">
        <v>634</v>
      </c>
      <c r="F223" s="182">
        <v>3.0</v>
      </c>
      <c r="G223" s="182" t="s">
        <v>635</v>
      </c>
      <c r="H223" s="182" t="s">
        <v>238</v>
      </c>
      <c r="I223" s="182" t="s">
        <v>119</v>
      </c>
      <c r="J223" s="407">
        <v>1118.0</v>
      </c>
      <c r="K223" s="386" t="s">
        <v>188</v>
      </c>
      <c r="L223" s="182" t="s">
        <v>636</v>
      </c>
      <c r="M223" s="387" t="str">
        <f t="shared" si="1"/>
        <v>kgCO2e/kNZD</v>
      </c>
      <c r="N223" s="392">
        <v>2023.0</v>
      </c>
      <c r="O223" s="389">
        <f t="array" ref="O223">IF(J223&lt;&gt;"",IF(H223="Spend-based",J223*(INDEX(Conversion!$G$17:$AO$21,MATCH(L223,Conversion!$E$17:$E$21,0),MATCH(N223,Conversion!$G$16:$AO$16,0))/INDEX(Conversion!$G$17:$AO$21,MATCH(L223,Conversion!$E$17:$E$21,0),MATCH('Import data'!$G$15,Conversion!$G$16:$AO$16,0)))/IF(L223='Import data'!$G$16,1,IF(L223="kUSD",INDEX(Conversion!$G$27:$AO$31,MATCH(L223,Conversion!$F$27:$F$31,0),MATCH('Import data'!$G$15,Conversion!$G$26:$AO$26,0)),1/INDEX(Conversion!$G$27:$AO$31,MATCH(L223,Conversion!$F$27:$F$31,0),MATCH('Import data'!$G$15,Conversion!$G$26:$AO$26,0)))),J223),"")</f>
        <v>1792.71137</v>
      </c>
      <c r="P223" s="387" t="str">
        <f>IF(H223="Mass-based",M223,K223&amp;" / "&amp;'Import data'!$G$16)</f>
        <v>kgCO2e / k€</v>
      </c>
      <c r="Q223" s="182" t="s">
        <v>637</v>
      </c>
      <c r="R223" s="182" t="s">
        <v>267</v>
      </c>
      <c r="S223" s="390" t="s">
        <v>257</v>
      </c>
      <c r="T223" s="391"/>
      <c r="U223" s="23"/>
      <c r="V223" s="23"/>
      <c r="W223" s="23"/>
      <c r="X223" s="23"/>
      <c r="Y223" s="23"/>
      <c r="Z223" s="23"/>
    </row>
    <row r="224" ht="15.75" customHeight="1">
      <c r="A224" s="23"/>
      <c r="B224" s="23"/>
      <c r="C224" s="23"/>
      <c r="D224" s="382">
        <v>219.0</v>
      </c>
      <c r="E224" s="393" t="s">
        <v>638</v>
      </c>
      <c r="F224" s="182">
        <v>1.0</v>
      </c>
      <c r="G224" s="182" t="s">
        <v>639</v>
      </c>
      <c r="H224" s="182" t="s">
        <v>238</v>
      </c>
      <c r="I224" s="182" t="s">
        <v>105</v>
      </c>
      <c r="J224" s="393">
        <v>787.0</v>
      </c>
      <c r="K224" s="386" t="s">
        <v>188</v>
      </c>
      <c r="L224" s="182" t="s">
        <v>282</v>
      </c>
      <c r="M224" s="387" t="str">
        <f t="shared" si="1"/>
        <v>kgCO2e/kUSD</v>
      </c>
      <c r="N224" s="393">
        <v>2024.0</v>
      </c>
      <c r="O224" s="389">
        <f t="array" ref="O224">IF(J224&lt;&gt;"",IF(H224="Spend-based",J224*(INDEX(Conversion!$G$17:$AO$21,MATCH(L224,Conversion!$E$17:$E$21,0),MATCH(N224,Conversion!$G$16:$AO$16,0))/INDEX(Conversion!$G$17:$AO$21,MATCH(L224,Conversion!$E$17:$E$21,0),MATCH('Import data'!$G$15,Conversion!$G$16:$AO$16,0)))/IF(L224='Import data'!$G$16,1,IF(L224="kUSD",INDEX(Conversion!$G$27:$AO$31,MATCH(L224,Conversion!$F$27:$F$31,0),MATCH('Import data'!$G$15,Conversion!$G$26:$AO$26,0)),1/INDEX(Conversion!$G$27:$AO$31,MATCH(L224,Conversion!$F$27:$F$31,0),MATCH('Import data'!$G$15,Conversion!$G$26:$AO$26,0)))),J224),"")</f>
        <v>787</v>
      </c>
      <c r="P224" s="387" t="str">
        <f>IF(H224="Mass-based",M224,K224&amp;" / "&amp;'Import data'!$G$16)</f>
        <v>kgCO2e / k€</v>
      </c>
      <c r="Q224" s="182" t="s">
        <v>283</v>
      </c>
      <c r="R224" s="182" t="s">
        <v>279</v>
      </c>
      <c r="S224" s="390" t="s">
        <v>257</v>
      </c>
      <c r="T224" s="391"/>
      <c r="U224" s="23"/>
      <c r="V224" s="23"/>
      <c r="W224" s="23"/>
      <c r="X224" s="23"/>
      <c r="Y224" s="23"/>
      <c r="Z224" s="23"/>
    </row>
    <row r="225" ht="15.75" customHeight="1">
      <c r="A225" s="23"/>
      <c r="B225" s="23"/>
      <c r="C225" s="23"/>
      <c r="D225" s="382">
        <v>220.0</v>
      </c>
      <c r="E225" s="393" t="s">
        <v>640</v>
      </c>
      <c r="F225" s="182">
        <v>1.0</v>
      </c>
      <c r="G225" s="182" t="s">
        <v>641</v>
      </c>
      <c r="H225" s="182" t="s">
        <v>238</v>
      </c>
      <c r="I225" s="182" t="s">
        <v>109</v>
      </c>
      <c r="J225" s="393">
        <v>670.1</v>
      </c>
      <c r="K225" s="386" t="s">
        <v>188</v>
      </c>
      <c r="L225" s="182" t="s">
        <v>277</v>
      </c>
      <c r="M225" s="387" t="str">
        <f t="shared" si="1"/>
        <v>kgCO2e/kCAD</v>
      </c>
      <c r="N225" s="393">
        <v>2024.0</v>
      </c>
      <c r="O225" s="389">
        <f t="array" ref="O225">IF(J225&lt;&gt;"",IF(H225="Spend-based",J225*(INDEX(Conversion!$G$17:$AO$21,MATCH(L225,Conversion!$E$17:$E$21,0),MATCH(N225,Conversion!$G$16:$AO$16,0))/INDEX(Conversion!$G$17:$AO$21,MATCH(L225,Conversion!$E$17:$E$21,0),MATCH('Import data'!$G$15,Conversion!$G$16:$AO$16,0)))/IF(L225='Import data'!$G$16,1,IF(L225="kUSD",INDEX(Conversion!$G$27:$AO$31,MATCH(L225,Conversion!$F$27:$F$31,0),MATCH('Import data'!$G$15,Conversion!$G$26:$AO$26,0)),1/INDEX(Conversion!$G$27:$AO$31,MATCH(L225,Conversion!$F$27:$F$31,0),MATCH('Import data'!$G$15,Conversion!$G$26:$AO$26,0)))),J225),"")</f>
        <v>918.037</v>
      </c>
      <c r="P225" s="387" t="str">
        <f>IF(H225="Mass-based",M225,K225&amp;" / "&amp;'Import data'!$G$16)</f>
        <v>kgCO2e / k€</v>
      </c>
      <c r="Q225" s="182" t="s">
        <v>278</v>
      </c>
      <c r="R225" s="182" t="s">
        <v>279</v>
      </c>
      <c r="S225" s="390" t="s">
        <v>257</v>
      </c>
      <c r="T225" s="391"/>
      <c r="U225" s="23"/>
      <c r="V225" s="23"/>
      <c r="W225" s="23"/>
      <c r="X225" s="23"/>
      <c r="Y225" s="23"/>
      <c r="Z225" s="23"/>
    </row>
    <row r="226" ht="15.75" customHeight="1">
      <c r="A226" s="23"/>
      <c r="B226" s="23"/>
      <c r="C226" s="23"/>
      <c r="D226" s="382">
        <v>221.0</v>
      </c>
      <c r="E226" s="388" t="s">
        <v>642</v>
      </c>
      <c r="F226" s="182">
        <v>2.0</v>
      </c>
      <c r="G226" s="182" t="s">
        <v>643</v>
      </c>
      <c r="H226" s="182" t="s">
        <v>238</v>
      </c>
      <c r="I226" s="182" t="s">
        <v>102</v>
      </c>
      <c r="J226" s="388">
        <v>216.0</v>
      </c>
      <c r="K226" s="386" t="s">
        <v>188</v>
      </c>
      <c r="L226" s="182" t="s">
        <v>153</v>
      </c>
      <c r="M226" s="387" t="str">
        <f t="shared" si="1"/>
        <v>kgCO2e/k€</v>
      </c>
      <c r="N226" s="388">
        <v>2023.0</v>
      </c>
      <c r="O226" s="389">
        <f t="array" ref="O226">IF(J226&lt;&gt;"",IF(H226="Spend-based",J226*(INDEX(Conversion!$G$17:$AO$21,MATCH(L226,Conversion!$E$17:$E$21,0),MATCH(N226,Conversion!$G$16:$AO$16,0))/INDEX(Conversion!$G$17:$AO$21,MATCH(L226,Conversion!$E$17:$E$21,0),MATCH('Import data'!$G$15,Conversion!$G$16:$AO$16,0)))/IF(L226='Import data'!$G$16,1,IF(L226="kUSD",INDEX(Conversion!$G$27:$AO$31,MATCH(L226,Conversion!$F$27:$F$31,0),MATCH('Import data'!$G$15,Conversion!$G$26:$AO$26,0)),1/INDEX(Conversion!$G$27:$AO$31,MATCH(L226,Conversion!$F$27:$F$31,0),MATCH('Import data'!$G$15,Conversion!$G$26:$AO$26,0)))),J226),"")</f>
        <v>211.7854692</v>
      </c>
      <c r="P226" s="387" t="str">
        <f>IF(H226="Mass-based",M226,K226&amp;" / "&amp;'Import data'!$G$16)</f>
        <v>kgCO2e / k€</v>
      </c>
      <c r="Q226" s="182" t="s">
        <v>274</v>
      </c>
      <c r="R226" s="182" t="s">
        <v>262</v>
      </c>
      <c r="S226" s="390" t="s">
        <v>257</v>
      </c>
      <c r="T226" s="391"/>
      <c r="U226" s="23"/>
      <c r="V226" s="23"/>
      <c r="W226" s="23"/>
      <c r="X226" s="23"/>
      <c r="Y226" s="23"/>
      <c r="Z226" s="23"/>
    </row>
    <row r="227" ht="15.75" customHeight="1">
      <c r="A227" s="23"/>
      <c r="B227" s="23"/>
      <c r="C227" s="23"/>
      <c r="D227" s="382">
        <v>222.0</v>
      </c>
      <c r="E227" s="393" t="s">
        <v>644</v>
      </c>
      <c r="F227" s="182">
        <v>3.0</v>
      </c>
      <c r="G227" s="182" t="s">
        <v>645</v>
      </c>
      <c r="H227" s="182" t="s">
        <v>237</v>
      </c>
      <c r="I227" s="182" t="s">
        <v>116</v>
      </c>
      <c r="J227" s="393">
        <v>778.9</v>
      </c>
      <c r="K227" s="386" t="s">
        <v>188</v>
      </c>
      <c r="L227" s="182" t="s">
        <v>485</v>
      </c>
      <c r="M227" s="387" t="str">
        <f t="shared" si="1"/>
        <v>kgCO2e/item</v>
      </c>
      <c r="N227" s="393">
        <v>2022.0</v>
      </c>
      <c r="O227" s="389">
        <f t="array" ref="O227">IF(J227&lt;&gt;"",IF(H227="Spend-based",J227*(INDEX(Conversion!$G$17:$AO$21,MATCH(L227,Conversion!$E$17:$E$21,0),MATCH(N227,Conversion!$G$16:$AO$16,0))/INDEX(Conversion!$G$17:$AO$21,MATCH(L227,Conversion!$E$17:$E$21,0),MATCH('Import data'!$G$15,Conversion!$G$16:$AO$16,0)))/IF(L227='Import data'!$G$16,1,IF(L227="kUSD",INDEX(Conversion!$G$27:$AO$31,MATCH(L227,Conversion!$F$27:$F$31,0),MATCH('Import data'!$G$15,Conversion!$G$26:$AO$26,0)),1/INDEX(Conversion!$G$27:$AO$31,MATCH(L227,Conversion!$F$27:$F$31,0),MATCH('Import data'!$G$15,Conversion!$G$26:$AO$26,0)))),J227),"")</f>
        <v>778.9</v>
      </c>
      <c r="P227" s="387" t="str">
        <f>IF(H227="Mass-based",M227,K227&amp;" / "&amp;'Import data'!$G$16)</f>
        <v>kgCO2e/item</v>
      </c>
      <c r="Q227" s="182" t="s">
        <v>488</v>
      </c>
      <c r="R227" s="182" t="s">
        <v>295</v>
      </c>
      <c r="S227" s="390" t="s">
        <v>257</v>
      </c>
      <c r="T227" s="391"/>
      <c r="U227" s="23"/>
      <c r="V227" s="23"/>
      <c r="W227" s="23"/>
      <c r="X227" s="23"/>
      <c r="Y227" s="23"/>
      <c r="Z227" s="23"/>
    </row>
    <row r="228" ht="15.75" customHeight="1">
      <c r="A228" s="23"/>
      <c r="B228" s="23"/>
      <c r="C228" s="23"/>
      <c r="D228" s="382">
        <v>223.0</v>
      </c>
      <c r="E228" s="388" t="s">
        <v>646</v>
      </c>
      <c r="F228" s="182"/>
      <c r="G228" s="384" t="s">
        <v>647</v>
      </c>
      <c r="H228" s="384" t="s">
        <v>238</v>
      </c>
      <c r="I228" s="384" t="s">
        <v>105</v>
      </c>
      <c r="J228" s="385">
        <v>179.0</v>
      </c>
      <c r="K228" s="386" t="s">
        <v>188</v>
      </c>
      <c r="L228" s="182" t="s">
        <v>282</v>
      </c>
      <c r="M228" s="387" t="str">
        <f t="shared" si="1"/>
        <v>kgCO2e/kUSD</v>
      </c>
      <c r="N228" s="388">
        <v>2024.0</v>
      </c>
      <c r="O228" s="389">
        <f t="array" ref="O228">IF(J228&lt;&gt;"",IF(H228="Spend-based",J228*(INDEX(Conversion!$G$17:$AO$21,MATCH(L228,Conversion!$E$17:$E$21,0),MATCH(N228,Conversion!$G$16:$AO$16,0))/INDEX(Conversion!$G$17:$AO$21,MATCH(L228,Conversion!$E$17:$E$21,0),MATCH('Import data'!$G$15,Conversion!$G$16:$AO$16,0)))/IF(L228='Import data'!$G$16,1,IF(L228="kUSD",INDEX(Conversion!$G$27:$AO$31,MATCH(L228,Conversion!$F$27:$F$31,0),MATCH('Import data'!$G$15,Conversion!$G$26:$AO$26,0)),1/INDEX(Conversion!$G$27:$AO$31,MATCH(L228,Conversion!$F$27:$F$31,0),MATCH('Import data'!$G$15,Conversion!$G$26:$AO$26,0)))),J228),"")</f>
        <v>179</v>
      </c>
      <c r="P228" s="387" t="str">
        <f>IF(H228="Mass-based",M228,K228&amp;" / "&amp;'Import data'!$G$16)</f>
        <v>kgCO2e / k€</v>
      </c>
      <c r="Q228" s="182" t="s">
        <v>283</v>
      </c>
      <c r="R228" s="182" t="s">
        <v>279</v>
      </c>
      <c r="S228" s="390" t="s">
        <v>257</v>
      </c>
      <c r="T228" s="391"/>
      <c r="U228" s="23"/>
      <c r="V228" s="23"/>
      <c r="W228" s="23"/>
      <c r="X228" s="23"/>
      <c r="Y228" s="23"/>
      <c r="Z228" s="23"/>
    </row>
    <row r="229" ht="15.75" customHeight="1">
      <c r="A229" s="23"/>
      <c r="B229" s="23"/>
      <c r="C229" s="23"/>
      <c r="D229" s="382">
        <v>224.0</v>
      </c>
      <c r="E229" s="392" t="s">
        <v>648</v>
      </c>
      <c r="F229" s="182">
        <v>3.0</v>
      </c>
      <c r="G229" s="182" t="s">
        <v>649</v>
      </c>
      <c r="H229" s="182" t="s">
        <v>237</v>
      </c>
      <c r="I229" s="182" t="s">
        <v>102</v>
      </c>
      <c r="J229" s="392">
        <v>156.0</v>
      </c>
      <c r="K229" s="386" t="s">
        <v>188</v>
      </c>
      <c r="L229" s="182" t="s">
        <v>485</v>
      </c>
      <c r="M229" s="387" t="str">
        <f t="shared" si="1"/>
        <v>kgCO2e/item</v>
      </c>
      <c r="N229" s="392">
        <v>2021.0</v>
      </c>
      <c r="O229" s="389">
        <f t="array" ref="O229">IF(J229&lt;&gt;"",IF(H229="Spend-based",J229*(INDEX(Conversion!$G$17:$AO$21,MATCH(L229,Conversion!$E$17:$E$21,0),MATCH(N229,Conversion!$G$16:$AO$16,0))/INDEX(Conversion!$G$17:$AO$21,MATCH(L229,Conversion!$E$17:$E$21,0),MATCH('Import data'!$G$15,Conversion!$G$16:$AO$16,0)))/IF(L229='Import data'!$G$16,1,IF(L229="kUSD",INDEX(Conversion!$G$27:$AO$31,MATCH(L229,Conversion!$F$27:$F$31,0),MATCH('Import data'!$G$15,Conversion!$G$26:$AO$26,0)),1/INDEX(Conversion!$G$27:$AO$31,MATCH(L229,Conversion!$F$27:$F$31,0),MATCH('Import data'!$G$15,Conversion!$G$26:$AO$26,0)))),J229),"")</f>
        <v>156</v>
      </c>
      <c r="P229" s="387" t="str">
        <f>IF(H229="Mass-based",M229,K229&amp;" / "&amp;'Import data'!$G$16)</f>
        <v>kgCO2e/item</v>
      </c>
      <c r="Q229" s="182" t="s">
        <v>274</v>
      </c>
      <c r="R229" s="182" t="s">
        <v>262</v>
      </c>
      <c r="S229" s="390" t="s">
        <v>257</v>
      </c>
      <c r="T229" s="391"/>
      <c r="U229" s="23"/>
      <c r="V229" s="23"/>
      <c r="W229" s="23"/>
      <c r="X229" s="23"/>
      <c r="Y229" s="23"/>
      <c r="Z229" s="23"/>
    </row>
    <row r="230" ht="15.75" customHeight="1">
      <c r="A230" s="23"/>
      <c r="B230" s="23"/>
      <c r="C230" s="23"/>
      <c r="D230" s="382">
        <v>225.0</v>
      </c>
      <c r="E230" s="392" t="s">
        <v>650</v>
      </c>
      <c r="F230" s="182">
        <v>3.0</v>
      </c>
      <c r="G230" s="182" t="s">
        <v>651</v>
      </c>
      <c r="H230" s="182" t="s">
        <v>237</v>
      </c>
      <c r="I230" s="182" t="s">
        <v>116</v>
      </c>
      <c r="J230" s="392">
        <v>482.0</v>
      </c>
      <c r="K230" s="386" t="s">
        <v>188</v>
      </c>
      <c r="L230" s="182" t="s">
        <v>485</v>
      </c>
      <c r="M230" s="387" t="str">
        <f t="shared" si="1"/>
        <v>kgCO2e/item</v>
      </c>
      <c r="N230" s="392">
        <v>2022.0</v>
      </c>
      <c r="O230" s="389">
        <f t="array" ref="O230">IF(J230&lt;&gt;"",IF(H230="Spend-based",J230*(INDEX(Conversion!$G$17:$AO$21,MATCH(L230,Conversion!$E$17:$E$21,0),MATCH(N230,Conversion!$G$16:$AO$16,0))/INDEX(Conversion!$G$17:$AO$21,MATCH(L230,Conversion!$E$17:$E$21,0),MATCH('Import data'!$G$15,Conversion!$G$16:$AO$16,0)))/IF(L230='Import data'!$G$16,1,IF(L230="kUSD",INDEX(Conversion!$G$27:$AO$31,MATCH(L230,Conversion!$F$27:$F$31,0),MATCH('Import data'!$G$15,Conversion!$G$26:$AO$26,0)),1/INDEX(Conversion!$G$27:$AO$31,MATCH(L230,Conversion!$F$27:$F$31,0),MATCH('Import data'!$G$15,Conversion!$G$26:$AO$26,0)))),J230),"")</f>
        <v>482</v>
      </c>
      <c r="P230" s="387" t="str">
        <f>IF(H230="Mass-based",M230,K230&amp;" / "&amp;'Import data'!$G$16)</f>
        <v>kgCO2e/item</v>
      </c>
      <c r="Q230" s="182" t="s">
        <v>488</v>
      </c>
      <c r="R230" s="182" t="s">
        <v>295</v>
      </c>
      <c r="S230" s="390" t="s">
        <v>257</v>
      </c>
      <c r="T230" s="391"/>
      <c r="U230" s="23"/>
      <c r="V230" s="23"/>
      <c r="W230" s="23"/>
      <c r="X230" s="23"/>
      <c r="Y230" s="23"/>
      <c r="Z230" s="23"/>
    </row>
    <row r="231" ht="15.75" customHeight="1">
      <c r="A231" s="23"/>
      <c r="B231" s="23"/>
      <c r="C231" s="23"/>
      <c r="D231" s="382">
        <v>226.0</v>
      </c>
      <c r="E231" s="388" t="s">
        <v>652</v>
      </c>
      <c r="F231" s="182">
        <v>3.0</v>
      </c>
      <c r="G231" s="182" t="s">
        <v>653</v>
      </c>
      <c r="H231" s="182" t="s">
        <v>237</v>
      </c>
      <c r="I231" s="182" t="s">
        <v>102</v>
      </c>
      <c r="J231" s="385">
        <v>2.09</v>
      </c>
      <c r="K231" s="386" t="s">
        <v>188</v>
      </c>
      <c r="L231" s="182" t="s">
        <v>265</v>
      </c>
      <c r="M231" s="387" t="str">
        <f t="shared" si="1"/>
        <v>kgCO2e/kg</v>
      </c>
      <c r="N231" s="388">
        <v>2018.0</v>
      </c>
      <c r="O231" s="389">
        <f t="array" ref="O231">IF(J231&lt;&gt;"",IF(H231="Spend-based",J231*(INDEX(Conversion!$G$17:$AO$21,MATCH(L231,Conversion!$E$17:$E$21,0),MATCH(N231,Conversion!$G$16:$AO$16,0))/INDEX(Conversion!$G$17:$AO$21,MATCH(L231,Conversion!$E$17:$E$21,0),MATCH('Import data'!$G$15,Conversion!$G$16:$AO$16,0)))/IF(L231='Import data'!$G$16,1,IF(L231="kUSD",INDEX(Conversion!$G$27:$AO$31,MATCH(L231,Conversion!$F$27:$F$31,0),MATCH('Import data'!$G$15,Conversion!$G$26:$AO$26,0)),1/INDEX(Conversion!$G$27:$AO$31,MATCH(L231,Conversion!$F$27:$F$31,0),MATCH('Import data'!$G$15,Conversion!$G$26:$AO$26,0)))),J231),"")</f>
        <v>2.09</v>
      </c>
      <c r="P231" s="387" t="str">
        <f>IF(H231="Mass-based",M231,K231&amp;" / "&amp;'Import data'!$G$16)</f>
        <v>kgCO2e/kg</v>
      </c>
      <c r="Q231" s="182" t="s">
        <v>274</v>
      </c>
      <c r="R231" s="182" t="s">
        <v>262</v>
      </c>
      <c r="S231" s="390" t="s">
        <v>257</v>
      </c>
      <c r="T231" s="391"/>
      <c r="U231" s="23"/>
      <c r="V231" s="23"/>
      <c r="W231" s="23"/>
      <c r="X231" s="23"/>
      <c r="Y231" s="23"/>
      <c r="Z231" s="23"/>
    </row>
    <row r="232" ht="15.75" customHeight="1">
      <c r="A232" s="23"/>
      <c r="B232" s="23"/>
      <c r="C232" s="23"/>
      <c r="D232" s="382">
        <v>227.0</v>
      </c>
      <c r="E232" s="393" t="s">
        <v>654</v>
      </c>
      <c r="F232" s="182">
        <v>3.0</v>
      </c>
      <c r="G232" s="182" t="s">
        <v>655</v>
      </c>
      <c r="H232" s="182" t="s">
        <v>237</v>
      </c>
      <c r="I232" s="182" t="s">
        <v>107</v>
      </c>
      <c r="J232" s="394">
        <v>2.07</v>
      </c>
      <c r="K232" s="386" t="s">
        <v>188</v>
      </c>
      <c r="L232" s="182" t="s">
        <v>265</v>
      </c>
      <c r="M232" s="387" t="str">
        <f t="shared" si="1"/>
        <v>kgCO2e/kg</v>
      </c>
      <c r="N232" s="393">
        <v>2021.0</v>
      </c>
      <c r="O232" s="389">
        <f t="array" ref="O232">IF(J232&lt;&gt;"",IF(H232="Spend-based",J232*(INDEX(Conversion!$G$17:$AO$21,MATCH(L232,Conversion!$E$17:$E$21,0),MATCH(N232,Conversion!$G$16:$AO$16,0))/INDEX(Conversion!$G$17:$AO$21,MATCH(L232,Conversion!$E$17:$E$21,0),MATCH('Import data'!$G$15,Conversion!$G$16:$AO$16,0)))/IF(L232='Import data'!$G$16,1,IF(L232="kUSD",INDEX(Conversion!$G$27:$AO$31,MATCH(L232,Conversion!$F$27:$F$31,0),MATCH('Import data'!$G$15,Conversion!$G$26:$AO$26,0)),1/INDEX(Conversion!$G$27:$AO$31,MATCH(L232,Conversion!$F$27:$F$31,0),MATCH('Import data'!$G$15,Conversion!$G$26:$AO$26,0)))),J232),"")</f>
        <v>2.07</v>
      </c>
      <c r="P232" s="387" t="str">
        <f>IF(H232="Mass-based",M232,K232&amp;" / "&amp;'Import data'!$G$16)</f>
        <v>kgCO2e/kg</v>
      </c>
      <c r="Q232" s="182" t="s">
        <v>351</v>
      </c>
      <c r="R232" s="182" t="s">
        <v>262</v>
      </c>
      <c r="S232" s="390" t="s">
        <v>257</v>
      </c>
      <c r="T232" s="391"/>
      <c r="U232" s="23"/>
      <c r="V232" s="23"/>
      <c r="W232" s="23"/>
      <c r="X232" s="23"/>
      <c r="Y232" s="23"/>
      <c r="Z232" s="23"/>
    </row>
    <row r="233" ht="15.75" customHeight="1">
      <c r="A233" s="23"/>
      <c r="B233" s="23"/>
      <c r="C233" s="23"/>
      <c r="D233" s="382">
        <v>228.0</v>
      </c>
      <c r="E233" s="393" t="s">
        <v>656</v>
      </c>
      <c r="F233" s="182">
        <v>3.0</v>
      </c>
      <c r="G233" s="182" t="s">
        <v>657</v>
      </c>
      <c r="H233" s="182" t="s">
        <v>237</v>
      </c>
      <c r="I233" s="182" t="s">
        <v>103</v>
      </c>
      <c r="J233" s="394">
        <v>1.218</v>
      </c>
      <c r="K233" s="386" t="s">
        <v>188</v>
      </c>
      <c r="L233" s="182" t="s">
        <v>265</v>
      </c>
      <c r="M233" s="387" t="str">
        <f t="shared" si="1"/>
        <v>kgCO2e/kg</v>
      </c>
      <c r="N233" s="393">
        <v>2023.0</v>
      </c>
      <c r="O233" s="389">
        <v>1.218</v>
      </c>
      <c r="P233" s="387" t="str">
        <f>IF(H233="Mass-based",M233,K233&amp;" / "&amp;'Import data'!$G$16)</f>
        <v>kgCO2e/kg</v>
      </c>
      <c r="Q233" s="182" t="s">
        <v>266</v>
      </c>
      <c r="R233" s="182" t="s">
        <v>267</v>
      </c>
      <c r="S233" s="390" t="s">
        <v>257</v>
      </c>
      <c r="T233" s="391"/>
      <c r="U233" s="23"/>
      <c r="V233" s="23"/>
      <c r="W233" s="23"/>
      <c r="X233" s="23"/>
      <c r="Y233" s="23"/>
      <c r="Z233" s="23"/>
    </row>
    <row r="234" ht="15.75" customHeight="1">
      <c r="A234" s="23"/>
      <c r="B234" s="23"/>
      <c r="C234" s="23"/>
      <c r="D234" s="382">
        <v>229.0</v>
      </c>
      <c r="E234" s="396" t="s">
        <v>658</v>
      </c>
      <c r="F234" s="182">
        <v>3.0</v>
      </c>
      <c r="G234" s="182" t="s">
        <v>659</v>
      </c>
      <c r="H234" s="384" t="s">
        <v>237</v>
      </c>
      <c r="I234" s="182" t="s">
        <v>304</v>
      </c>
      <c r="J234" s="397">
        <f>J235+J236</f>
        <v>2.473</v>
      </c>
      <c r="K234" s="386" t="s">
        <v>188</v>
      </c>
      <c r="L234" s="182" t="s">
        <v>265</v>
      </c>
      <c r="M234" s="387" t="str">
        <f t="shared" si="1"/>
        <v>kgCO2e/kg</v>
      </c>
      <c r="N234" s="396" t="s">
        <v>305</v>
      </c>
      <c r="O234" s="389">
        <f t="array" ref="O234">IF(J234&lt;&gt;"",IF(H234="Spend-based",J234*(INDEX(Conversion!$G$17:$AO$21,MATCH(L234,Conversion!$E$17:$E$21,0),MATCH(N234,Conversion!$G$16:$AO$16,0))/INDEX(Conversion!$G$17:$AO$21,MATCH(L234,Conversion!$E$17:$E$21,0),MATCH('Import data'!$G$15,Conversion!$G$16:$AO$16,0)))/IF(L234='Import data'!$G$16,1,IF(L234="kUSD",INDEX(Conversion!$G$27:$AO$31,MATCH(L234,Conversion!$F$27:$F$31,0),MATCH('Import data'!$G$15,Conversion!$G$26:$AO$26,0)),1/INDEX(Conversion!$G$27:$AO$31,MATCH(L234,Conversion!$F$27:$F$31,0),MATCH('Import data'!$G$15,Conversion!$G$26:$AO$26,0)))),J234),"")</f>
        <v>2.473</v>
      </c>
      <c r="P234" s="387" t="str">
        <f>IF(H234="Mass-based",M234,K234&amp;" / "&amp;'Import data'!$G$16)</f>
        <v>kgCO2e/kg</v>
      </c>
      <c r="Q234" s="182"/>
      <c r="R234" s="182" t="s">
        <v>256</v>
      </c>
      <c r="S234" s="390" t="s">
        <v>257</v>
      </c>
      <c r="T234" s="398" t="str">
        <f>"Sum cells "&amp;D235&amp;" and "&amp;D236</f>
        <v>Sum cells 230 and 231</v>
      </c>
      <c r="U234" s="23"/>
      <c r="V234" s="23"/>
      <c r="W234" s="23"/>
      <c r="X234" s="23"/>
      <c r="Y234" s="23"/>
      <c r="Z234" s="23"/>
    </row>
    <row r="235" ht="15.75" customHeight="1">
      <c r="A235" s="23"/>
      <c r="B235" s="23"/>
      <c r="C235" s="23"/>
      <c r="D235" s="382">
        <v>230.0</v>
      </c>
      <c r="E235" s="393" t="s">
        <v>660</v>
      </c>
      <c r="F235" s="182">
        <v>3.0</v>
      </c>
      <c r="G235" s="182" t="s">
        <v>655</v>
      </c>
      <c r="H235" s="384" t="s">
        <v>237</v>
      </c>
      <c r="I235" s="384" t="s">
        <v>107</v>
      </c>
      <c r="J235" s="394">
        <v>2.07</v>
      </c>
      <c r="K235" s="386" t="s">
        <v>188</v>
      </c>
      <c r="L235" s="182" t="s">
        <v>265</v>
      </c>
      <c r="M235" s="387" t="str">
        <f t="shared" si="1"/>
        <v>kgCO2e/kg</v>
      </c>
      <c r="N235" s="393">
        <v>2021.0</v>
      </c>
      <c r="O235" s="389">
        <f t="array" ref="O235">IF(J235&lt;&gt;"",IF(H235="Spend-based",J235*(INDEX(Conversion!$G$17:$AO$21,MATCH(L235,Conversion!$E$17:$E$21,0),MATCH(N235,Conversion!$G$16:$AO$16,0))/INDEX(Conversion!$G$17:$AO$21,MATCH(L235,Conversion!$E$17:$E$21,0),MATCH('Import data'!$G$15,Conversion!$G$16:$AO$16,0)))/IF(L235='Import data'!$G$16,1,IF(L235="kUSD",INDEX(Conversion!$G$27:$AO$31,MATCH(L235,Conversion!$F$27:$F$31,0),MATCH('Import data'!$G$15,Conversion!$G$26:$AO$26,0)),1/INDEX(Conversion!$G$27:$AO$31,MATCH(L235,Conversion!$F$27:$F$31,0),MATCH('Import data'!$G$15,Conversion!$G$26:$AO$26,0)))),J235),"")</f>
        <v>2.07</v>
      </c>
      <c r="P235" s="387" t="str">
        <f>IF(H235="Mass-based",M235,K235&amp;" / "&amp;'Import data'!$G$16)</f>
        <v>kgCO2e/kg</v>
      </c>
      <c r="Q235" s="182" t="s">
        <v>351</v>
      </c>
      <c r="R235" s="182" t="s">
        <v>262</v>
      </c>
      <c r="S235" s="390" t="s">
        <v>257</v>
      </c>
      <c r="T235" s="391"/>
      <c r="U235" s="23"/>
      <c r="V235" s="23"/>
      <c r="W235" s="23"/>
      <c r="X235" s="23"/>
      <c r="Y235" s="23"/>
      <c r="Z235" s="23"/>
    </row>
    <row r="236" ht="15.75" customHeight="1">
      <c r="A236" s="23"/>
      <c r="B236" s="23"/>
      <c r="C236" s="23"/>
      <c r="D236" s="382">
        <v>231.0</v>
      </c>
      <c r="E236" s="392" t="s">
        <v>658</v>
      </c>
      <c r="F236" s="182">
        <v>3.0</v>
      </c>
      <c r="G236" s="182" t="s">
        <v>307</v>
      </c>
      <c r="H236" s="182" t="s">
        <v>237</v>
      </c>
      <c r="I236" s="182" t="s">
        <v>102</v>
      </c>
      <c r="J236" s="392">
        <v>0.403</v>
      </c>
      <c r="K236" s="386" t="s">
        <v>188</v>
      </c>
      <c r="L236" s="182" t="s">
        <v>265</v>
      </c>
      <c r="M236" s="387" t="str">
        <f t="shared" si="1"/>
        <v>kgCO2e/kg</v>
      </c>
      <c r="N236" s="392">
        <v>2015.0</v>
      </c>
      <c r="O236" s="389">
        <f t="array" ref="O236">IF(J236&lt;&gt;"",IF(H236="Spend-based",J236*(INDEX(Conversion!$G$17:$AO$21,MATCH(L236,Conversion!$E$17:$E$21,0),MATCH(N236,Conversion!$G$16:$AO$16,0))/INDEX(Conversion!$G$17:$AO$21,MATCH(L236,Conversion!$E$17:$E$21,0),MATCH('Import data'!$G$15,Conversion!$G$16:$AO$16,0)))/IF(L236='Import data'!$G$16,1,IF(L236="kUSD",INDEX(Conversion!$G$27:$AO$31,MATCH(L236,Conversion!$F$27:$F$31,0),MATCH('Import data'!$G$15,Conversion!$G$26:$AO$26,0)),1/INDEX(Conversion!$G$27:$AO$31,MATCH(L236,Conversion!$F$27:$F$31,0),MATCH('Import data'!$G$15,Conversion!$G$26:$AO$26,0)))),J236),"")</f>
        <v>0.403</v>
      </c>
      <c r="P236" s="387" t="str">
        <f>IF(H236="Mass-based",M236,K236&amp;" / "&amp;'Import data'!$G$16)</f>
        <v>kgCO2e/kg</v>
      </c>
      <c r="Q236" s="182"/>
      <c r="R236" s="182" t="s">
        <v>256</v>
      </c>
      <c r="S236" s="390" t="s">
        <v>257</v>
      </c>
      <c r="T236" s="391"/>
      <c r="U236" s="23"/>
      <c r="V236" s="23"/>
      <c r="W236" s="23"/>
      <c r="X236" s="23"/>
      <c r="Y236" s="23"/>
      <c r="Z236" s="23"/>
    </row>
    <row r="237" ht="15.75" customHeight="1">
      <c r="A237" s="23"/>
      <c r="B237" s="23"/>
      <c r="C237" s="23"/>
      <c r="D237" s="382">
        <v>232.0</v>
      </c>
      <c r="E237" s="396" t="s">
        <v>661</v>
      </c>
      <c r="F237" s="182">
        <v>3.0</v>
      </c>
      <c r="G237" s="182" t="s">
        <v>662</v>
      </c>
      <c r="H237" s="384" t="s">
        <v>237</v>
      </c>
      <c r="I237" s="182" t="s">
        <v>304</v>
      </c>
      <c r="J237" s="397">
        <f>J238+J239</f>
        <v>2.070164</v>
      </c>
      <c r="K237" s="386" t="s">
        <v>188</v>
      </c>
      <c r="L237" s="182" t="s">
        <v>265</v>
      </c>
      <c r="M237" s="387" t="str">
        <f t="shared" si="1"/>
        <v>kgCO2e/kg</v>
      </c>
      <c r="N237" s="396" t="s">
        <v>305</v>
      </c>
      <c r="O237" s="389">
        <f t="array" ref="O237">IF(J237&lt;&gt;"",IF(H237="Spend-based",J237*(INDEX(Conversion!$G$17:$AO$21,MATCH(L237,Conversion!$E$17:$E$21,0),MATCH(N237,Conversion!$G$16:$AO$16,0))/INDEX(Conversion!$G$17:$AO$21,MATCH(L237,Conversion!$E$17:$E$21,0),MATCH('Import data'!$G$15,Conversion!$G$16:$AO$16,0)))/IF(L237='Import data'!$G$16,1,IF(L237="kUSD",INDEX(Conversion!$G$27:$AO$31,MATCH(L237,Conversion!$F$27:$F$31,0),MATCH('Import data'!$G$15,Conversion!$G$26:$AO$26,0)),1/INDEX(Conversion!$G$27:$AO$31,MATCH(L237,Conversion!$F$27:$F$31,0),MATCH('Import data'!$G$15,Conversion!$G$26:$AO$26,0)))),J237),"")</f>
        <v>2.070164</v>
      </c>
      <c r="P237" s="387" t="str">
        <f>IF(H237="Mass-based",M237,K237&amp;" / "&amp;'Import data'!$G$16)</f>
        <v>kgCO2e/kg</v>
      </c>
      <c r="Q237" s="182"/>
      <c r="R237" s="182" t="s">
        <v>256</v>
      </c>
      <c r="S237" s="390" t="s">
        <v>257</v>
      </c>
      <c r="T237" s="398" t="str">
        <f>"Sum cells "&amp;D238&amp;" and "&amp;D239</f>
        <v>Sum cells 233 and 234</v>
      </c>
      <c r="U237" s="23"/>
      <c r="V237" s="23"/>
      <c r="W237" s="23"/>
      <c r="X237" s="23"/>
      <c r="Y237" s="23"/>
      <c r="Z237" s="23"/>
    </row>
    <row r="238" ht="15.75" customHeight="1">
      <c r="A238" s="23"/>
      <c r="B238" s="23"/>
      <c r="C238" s="23"/>
      <c r="D238" s="418">
        <v>233.0</v>
      </c>
      <c r="E238" s="393" t="s">
        <v>663</v>
      </c>
      <c r="F238" s="182">
        <v>3.0</v>
      </c>
      <c r="G238" s="182" t="s">
        <v>655</v>
      </c>
      <c r="H238" s="384" t="s">
        <v>237</v>
      </c>
      <c r="I238" s="384" t="s">
        <v>107</v>
      </c>
      <c r="J238" s="394">
        <v>2.07</v>
      </c>
      <c r="K238" s="386" t="s">
        <v>188</v>
      </c>
      <c r="L238" s="182" t="s">
        <v>265</v>
      </c>
      <c r="M238" s="387" t="str">
        <f t="shared" si="1"/>
        <v>kgCO2e/kg</v>
      </c>
      <c r="N238" s="393">
        <v>2021.0</v>
      </c>
      <c r="O238" s="389">
        <f t="array" ref="O238">IF(J238&lt;&gt;"",IF(H238="Spend-based",J238*(INDEX(Conversion!$G$17:$AO$21,MATCH(L238,Conversion!$E$17:$E$21,0),MATCH(N238,Conversion!$G$16:$AO$16,0))/INDEX(Conversion!$G$17:$AO$21,MATCH(L238,Conversion!$E$17:$E$21,0),MATCH('Import data'!$G$15,Conversion!$G$16:$AO$16,0)))/IF(L238='Import data'!$G$16,1,IF(L238="kUSD",INDEX(Conversion!$G$27:$AO$31,MATCH(L238,Conversion!$F$27:$F$31,0),MATCH('Import data'!$G$15,Conversion!$G$26:$AO$26,0)),1/INDEX(Conversion!$G$27:$AO$31,MATCH(L238,Conversion!$F$27:$F$31,0),MATCH('Import data'!$G$15,Conversion!$G$26:$AO$26,0)))),J238),"")</f>
        <v>2.07</v>
      </c>
      <c r="P238" s="387" t="str">
        <f>IF(H238="Mass-based",M238,K238&amp;" / "&amp;'Import data'!$G$16)</f>
        <v>kgCO2e/kg</v>
      </c>
      <c r="Q238" s="182" t="s">
        <v>351</v>
      </c>
      <c r="R238" s="182" t="s">
        <v>262</v>
      </c>
      <c r="S238" s="390" t="s">
        <v>257</v>
      </c>
      <c r="T238" s="391"/>
      <c r="U238" s="23"/>
      <c r="V238" s="23"/>
      <c r="W238" s="23"/>
      <c r="X238" s="23"/>
      <c r="Y238" s="23"/>
      <c r="Z238" s="23"/>
    </row>
    <row r="239" ht="15.75" customHeight="1">
      <c r="A239" s="23"/>
      <c r="B239" s="23"/>
      <c r="C239" s="23"/>
      <c r="D239" s="418">
        <v>234.0</v>
      </c>
      <c r="E239" s="392" t="s">
        <v>663</v>
      </c>
      <c r="F239" s="182">
        <v>3.0</v>
      </c>
      <c r="G239" s="182" t="s">
        <v>311</v>
      </c>
      <c r="H239" s="182" t="s">
        <v>237</v>
      </c>
      <c r="I239" s="182" t="s">
        <v>102</v>
      </c>
      <c r="J239" s="401">
        <v>1.64E-4</v>
      </c>
      <c r="K239" s="386" t="s">
        <v>188</v>
      </c>
      <c r="L239" s="182" t="s">
        <v>265</v>
      </c>
      <c r="M239" s="387" t="str">
        <f t="shared" si="1"/>
        <v>kgCO2e/kg</v>
      </c>
      <c r="N239" s="392">
        <v>2015.0</v>
      </c>
      <c r="O239" s="389">
        <f t="array" ref="O239">IF(J239&lt;&gt;"",IF(H239="Spend-based",J239*(INDEX(Conversion!$G$17:$AO$21,MATCH(L239,Conversion!$E$17:$E$21,0),MATCH(N239,Conversion!$G$16:$AO$16,0))/INDEX(Conversion!$G$17:$AO$21,MATCH(L239,Conversion!$E$17:$E$21,0),MATCH('Import data'!$G$15,Conversion!$G$16:$AO$16,0)))/IF(L239='Import data'!$G$16,1,IF(L239="kUSD",INDEX(Conversion!$G$27:$AO$31,MATCH(L239,Conversion!$F$27:$F$31,0),MATCH('Import data'!$G$15,Conversion!$G$26:$AO$26,0)),1/INDEX(Conversion!$G$27:$AO$31,MATCH(L239,Conversion!$F$27:$F$31,0),MATCH('Import data'!$G$15,Conversion!$G$26:$AO$26,0)))),J239),"")</f>
        <v>0.000164</v>
      </c>
      <c r="P239" s="387" t="str">
        <f>IF(H239="Mass-based",M239,K239&amp;" / "&amp;'Import data'!$G$16)</f>
        <v>kgCO2e/kg</v>
      </c>
      <c r="Q239" s="182"/>
      <c r="R239" s="182" t="s">
        <v>262</v>
      </c>
      <c r="S239" s="390" t="s">
        <v>257</v>
      </c>
      <c r="T239" s="391"/>
      <c r="U239" s="23"/>
      <c r="V239" s="23"/>
      <c r="W239" s="23"/>
      <c r="X239" s="23"/>
      <c r="Y239" s="23"/>
      <c r="Z239" s="23"/>
    </row>
    <row r="240" ht="15.75" customHeight="1">
      <c r="A240" s="23"/>
      <c r="B240" s="23"/>
      <c r="C240" s="23"/>
      <c r="D240" s="418">
        <v>235.0</v>
      </c>
      <c r="E240" s="396" t="s">
        <v>664</v>
      </c>
      <c r="F240" s="182">
        <v>3.0</v>
      </c>
      <c r="G240" s="182" t="s">
        <v>665</v>
      </c>
      <c r="H240" s="384" t="s">
        <v>237</v>
      </c>
      <c r="I240" s="182" t="s">
        <v>304</v>
      </c>
      <c r="J240" s="397">
        <f>J241+J242</f>
        <v>2.06911</v>
      </c>
      <c r="K240" s="386" t="s">
        <v>188</v>
      </c>
      <c r="L240" s="182" t="s">
        <v>265</v>
      </c>
      <c r="M240" s="387" t="str">
        <f t="shared" si="1"/>
        <v>kgCO2e/kg</v>
      </c>
      <c r="N240" s="396" t="s">
        <v>305</v>
      </c>
      <c r="O240" s="389">
        <f t="array" ref="O240">IF(J240&lt;&gt;"",IF(H240="Spend-based",J240*(INDEX(Conversion!$G$17:$AO$21,MATCH(L240,Conversion!$E$17:$E$21,0),MATCH(N240,Conversion!$G$16:$AO$16,0))/INDEX(Conversion!$G$17:$AO$21,MATCH(L240,Conversion!$E$17:$E$21,0),MATCH('Import data'!$G$15,Conversion!$G$16:$AO$16,0)))/IF(L240='Import data'!$G$16,1,IF(L240="kUSD",INDEX(Conversion!$G$27:$AO$31,MATCH(L240,Conversion!$F$27:$F$31,0),MATCH('Import data'!$G$15,Conversion!$G$26:$AO$26,0)),1/INDEX(Conversion!$G$27:$AO$31,MATCH(L240,Conversion!$F$27:$F$31,0),MATCH('Import data'!$G$15,Conversion!$G$26:$AO$26,0)))),J240),"")</f>
        <v>2.06911</v>
      </c>
      <c r="P240" s="387" t="str">
        <f>IF(H240="Mass-based",M240,K240&amp;" / "&amp;'Import data'!$G$16)</f>
        <v>kgCO2e/kg</v>
      </c>
      <c r="Q240" s="182"/>
      <c r="R240" s="182" t="s">
        <v>256</v>
      </c>
      <c r="S240" s="390" t="s">
        <v>257</v>
      </c>
      <c r="T240" s="398" t="str">
        <f>"Sum cells "&amp;D241&amp;" and "&amp;D242</f>
        <v>Sum cells 236 and 237</v>
      </c>
      <c r="U240" s="23"/>
      <c r="V240" s="23"/>
      <c r="W240" s="23"/>
      <c r="X240" s="23"/>
      <c r="Y240" s="23"/>
      <c r="Z240" s="23"/>
    </row>
    <row r="241" ht="15.75" customHeight="1">
      <c r="A241" s="23"/>
      <c r="B241" s="23"/>
      <c r="C241" s="23"/>
      <c r="D241" s="418">
        <v>236.0</v>
      </c>
      <c r="E241" s="393" t="s">
        <v>666</v>
      </c>
      <c r="F241" s="182">
        <v>3.0</v>
      </c>
      <c r="G241" s="182" t="s">
        <v>655</v>
      </c>
      <c r="H241" s="384" t="s">
        <v>237</v>
      </c>
      <c r="I241" s="384" t="s">
        <v>107</v>
      </c>
      <c r="J241" s="394">
        <v>2.07</v>
      </c>
      <c r="K241" s="386" t="s">
        <v>188</v>
      </c>
      <c r="L241" s="182" t="s">
        <v>265</v>
      </c>
      <c r="M241" s="387" t="str">
        <f t="shared" si="1"/>
        <v>kgCO2e/kg</v>
      </c>
      <c r="N241" s="393">
        <v>2021.0</v>
      </c>
      <c r="O241" s="389">
        <f t="array" ref="O241">IF(J241&lt;&gt;"",IF(H241="Spend-based",J241*(INDEX(Conversion!$G$17:$AO$21,MATCH(L241,Conversion!$E$17:$E$21,0),MATCH(N241,Conversion!$G$16:$AO$16,0))/INDEX(Conversion!$G$17:$AO$21,MATCH(L241,Conversion!$E$17:$E$21,0),MATCH('Import data'!$G$15,Conversion!$G$16:$AO$16,0)))/IF(L241='Import data'!$G$16,1,IF(L241="kUSD",INDEX(Conversion!$G$27:$AO$31,MATCH(L241,Conversion!$F$27:$F$31,0),MATCH('Import data'!$G$15,Conversion!$G$26:$AO$26,0)),1/INDEX(Conversion!$G$27:$AO$31,MATCH(L241,Conversion!$F$27:$F$31,0),MATCH('Import data'!$G$15,Conversion!$G$26:$AO$26,0)))),J241),"")</f>
        <v>2.07</v>
      </c>
      <c r="P241" s="387" t="str">
        <f>IF(H241="Mass-based",M241,K241&amp;" / "&amp;'Import data'!$G$16)</f>
        <v>kgCO2e/kg</v>
      </c>
      <c r="Q241" s="182" t="s">
        <v>351</v>
      </c>
      <c r="R241" s="182" t="s">
        <v>262</v>
      </c>
      <c r="S241" s="390" t="s">
        <v>257</v>
      </c>
      <c r="T241" s="391"/>
      <c r="U241" s="23"/>
      <c r="V241" s="23"/>
      <c r="W241" s="23"/>
      <c r="X241" s="23"/>
      <c r="Y241" s="23"/>
      <c r="Z241" s="23"/>
    </row>
    <row r="242" ht="15.75" customHeight="1">
      <c r="A242" s="23"/>
      <c r="B242" s="23"/>
      <c r="C242" s="23"/>
      <c r="D242" s="382">
        <v>237.0</v>
      </c>
      <c r="E242" s="392" t="s">
        <v>666</v>
      </c>
      <c r="F242" s="182">
        <v>3.0</v>
      </c>
      <c r="G242" s="182" t="s">
        <v>667</v>
      </c>
      <c r="H242" s="384" t="s">
        <v>237</v>
      </c>
      <c r="I242" s="182" t="s">
        <v>102</v>
      </c>
      <c r="J242" s="401">
        <v>-8.9E-4</v>
      </c>
      <c r="K242" s="386" t="s">
        <v>188</v>
      </c>
      <c r="L242" s="182" t="s">
        <v>265</v>
      </c>
      <c r="M242" s="387" t="str">
        <f t="shared" si="1"/>
        <v>kgCO2e/kg</v>
      </c>
      <c r="N242" s="392">
        <v>2015.0</v>
      </c>
      <c r="O242" s="389">
        <f t="array" ref="O242">IF(J242&lt;&gt;"",IF(H242="Spend-based",J242*(INDEX(Conversion!$G$17:$AO$21,MATCH(L242,Conversion!$E$17:$E$21,0),MATCH(N242,Conversion!$G$16:$AO$16,0))/INDEX(Conversion!$G$17:$AO$21,MATCH(L242,Conversion!$E$17:$E$21,0),MATCH('Import data'!$G$15,Conversion!$G$16:$AO$16,0)))/IF(L242='Import data'!$G$16,1,IF(L242="kUSD",INDEX(Conversion!$G$27:$AO$31,MATCH(L242,Conversion!$F$27:$F$31,0),MATCH('Import data'!$G$15,Conversion!$G$26:$AO$26,0)),1/INDEX(Conversion!$G$27:$AO$31,MATCH(L242,Conversion!$F$27:$F$31,0),MATCH('Import data'!$G$15,Conversion!$G$26:$AO$26,0)))),J242),"")</f>
        <v>-0.00089</v>
      </c>
      <c r="P242" s="387" t="str">
        <f>IF(H242="Mass-based",M242,K242&amp;" / "&amp;'Import data'!$G$16)</f>
        <v>kgCO2e/kg</v>
      </c>
      <c r="Q242" s="182"/>
      <c r="R242" s="182" t="s">
        <v>262</v>
      </c>
      <c r="S242" s="390" t="s">
        <v>257</v>
      </c>
      <c r="T242" s="391"/>
      <c r="U242" s="23"/>
      <c r="V242" s="23"/>
      <c r="W242" s="23"/>
      <c r="X242" s="23"/>
      <c r="Y242" s="23"/>
      <c r="Z242" s="23"/>
    </row>
    <row r="243" ht="15.75" customHeight="1">
      <c r="A243" s="23"/>
      <c r="B243" s="23"/>
      <c r="C243" s="23"/>
      <c r="D243" s="382">
        <v>238.0</v>
      </c>
      <c r="E243" s="396" t="s">
        <v>668</v>
      </c>
      <c r="F243" s="182">
        <v>3.0</v>
      </c>
      <c r="G243" s="182" t="s">
        <v>669</v>
      </c>
      <c r="H243" s="384" t="s">
        <v>237</v>
      </c>
      <c r="I243" s="182" t="s">
        <v>304</v>
      </c>
      <c r="J243" s="397">
        <f>J244+J245</f>
        <v>2.06832</v>
      </c>
      <c r="K243" s="386" t="s">
        <v>188</v>
      </c>
      <c r="L243" s="182" t="s">
        <v>265</v>
      </c>
      <c r="M243" s="387" t="str">
        <f t="shared" si="1"/>
        <v>kgCO2e/kg</v>
      </c>
      <c r="N243" s="396" t="s">
        <v>305</v>
      </c>
      <c r="O243" s="389">
        <f t="array" ref="O243">IF(J243&lt;&gt;"",IF(H243="Spend-based",J243*(INDEX(Conversion!$G$17:$AO$21,MATCH(L243,Conversion!$E$17:$E$21,0),MATCH(N243,Conversion!$G$16:$AO$16,0))/INDEX(Conversion!$G$17:$AO$21,MATCH(L243,Conversion!$E$17:$E$21,0),MATCH('Import data'!$G$15,Conversion!$G$16:$AO$16,0)))/IF(L243='Import data'!$G$16,1,IF(L243="kUSD",INDEX(Conversion!$G$27:$AO$31,MATCH(L243,Conversion!$F$27:$F$31,0),MATCH('Import data'!$G$15,Conversion!$G$26:$AO$26,0)),1/INDEX(Conversion!$G$27:$AO$31,MATCH(L243,Conversion!$F$27:$F$31,0),MATCH('Import data'!$G$15,Conversion!$G$26:$AO$26,0)))),J243),"")</f>
        <v>2.06832</v>
      </c>
      <c r="P243" s="387" t="str">
        <f>IF(H243="Mass-based",M243,K243&amp;" / "&amp;'Import data'!$G$16)</f>
        <v>kgCO2e/kg</v>
      </c>
      <c r="Q243" s="182"/>
      <c r="R243" s="182" t="s">
        <v>256</v>
      </c>
      <c r="S243" s="390" t="s">
        <v>257</v>
      </c>
      <c r="T243" s="398" t="str">
        <f>"Sum cells "&amp;D244&amp;" and "&amp;D245</f>
        <v>Sum cells 239 and 240</v>
      </c>
      <c r="U243" s="23"/>
      <c r="V243" s="23"/>
      <c r="W243" s="23"/>
      <c r="X243" s="23"/>
      <c r="Y243" s="23"/>
      <c r="Z243" s="23"/>
    </row>
    <row r="244" ht="15.75" customHeight="1">
      <c r="A244" s="23"/>
      <c r="B244" s="23"/>
      <c r="C244" s="23"/>
      <c r="D244" s="382">
        <v>239.0</v>
      </c>
      <c r="E244" s="393" t="s">
        <v>670</v>
      </c>
      <c r="F244" s="182">
        <v>3.0</v>
      </c>
      <c r="G244" s="182" t="s">
        <v>655</v>
      </c>
      <c r="H244" s="384" t="s">
        <v>237</v>
      </c>
      <c r="I244" s="384" t="s">
        <v>107</v>
      </c>
      <c r="J244" s="394">
        <v>2.07</v>
      </c>
      <c r="K244" s="386" t="s">
        <v>188</v>
      </c>
      <c r="L244" s="182" t="s">
        <v>265</v>
      </c>
      <c r="M244" s="387" t="str">
        <f t="shared" si="1"/>
        <v>kgCO2e/kg</v>
      </c>
      <c r="N244" s="393">
        <v>2021.0</v>
      </c>
      <c r="O244" s="389">
        <f t="array" ref="O244">IF(J244&lt;&gt;"",IF(H244="Spend-based",J244*(INDEX(Conversion!$G$17:$AO$21,MATCH(L244,Conversion!$E$17:$E$21,0),MATCH(N244,Conversion!$G$16:$AO$16,0))/INDEX(Conversion!$G$17:$AO$21,MATCH(L244,Conversion!$E$17:$E$21,0),MATCH('Import data'!$G$15,Conversion!$G$16:$AO$16,0)))/IF(L244='Import data'!$G$16,1,IF(L244="kUSD",INDEX(Conversion!$G$27:$AO$31,MATCH(L244,Conversion!$F$27:$F$31,0),MATCH('Import data'!$G$15,Conversion!$G$26:$AO$26,0)),1/INDEX(Conversion!$G$27:$AO$31,MATCH(L244,Conversion!$F$27:$F$31,0),MATCH('Import data'!$G$15,Conversion!$G$26:$AO$26,0)))),J244),"")</f>
        <v>2.07</v>
      </c>
      <c r="P244" s="387" t="str">
        <f>IF(H244="Mass-based",M244,K244&amp;" / "&amp;'Import data'!$G$16)</f>
        <v>kgCO2e/kg</v>
      </c>
      <c r="Q244" s="182" t="s">
        <v>351</v>
      </c>
      <c r="R244" s="182" t="s">
        <v>262</v>
      </c>
      <c r="S244" s="390" t="s">
        <v>257</v>
      </c>
      <c r="T244" s="391"/>
      <c r="U244" s="23"/>
      <c r="V244" s="23"/>
      <c r="W244" s="23"/>
      <c r="X244" s="23"/>
      <c r="Y244" s="23"/>
      <c r="Z244" s="23"/>
    </row>
    <row r="245" ht="15.75" customHeight="1">
      <c r="A245" s="23"/>
      <c r="B245" s="23"/>
      <c r="C245" s="23"/>
      <c r="D245" s="382">
        <v>240.0</v>
      </c>
      <c r="E245" s="392" t="s">
        <v>668</v>
      </c>
      <c r="F245" s="182">
        <v>3.0</v>
      </c>
      <c r="G245" s="182" t="s">
        <v>319</v>
      </c>
      <c r="H245" s="384" t="s">
        <v>237</v>
      </c>
      <c r="I245" s="182" t="s">
        <v>102</v>
      </c>
      <c r="J245" s="401">
        <v>-0.00168</v>
      </c>
      <c r="K245" s="386" t="s">
        <v>188</v>
      </c>
      <c r="L245" s="182" t="s">
        <v>265</v>
      </c>
      <c r="M245" s="387" t="str">
        <f t="shared" si="1"/>
        <v>kgCO2e/kg</v>
      </c>
      <c r="N245" s="392">
        <v>2015.0</v>
      </c>
      <c r="O245" s="389">
        <f t="array" ref="O245">IF(J245&lt;&gt;"",IF(H245="Spend-based",J245*(INDEX(Conversion!$G$17:$AO$21,MATCH(L245,Conversion!$E$17:$E$21,0),MATCH(N245,Conversion!$G$16:$AO$16,0))/INDEX(Conversion!$G$17:$AO$21,MATCH(L245,Conversion!$E$17:$E$21,0),MATCH('Import data'!$G$15,Conversion!$G$16:$AO$16,0)))/IF(L245='Import data'!$G$16,1,IF(L245="kUSD",INDEX(Conversion!$G$27:$AO$31,MATCH(L245,Conversion!$F$27:$F$31,0),MATCH('Import data'!$G$15,Conversion!$G$26:$AO$26,0)),1/INDEX(Conversion!$G$27:$AO$31,MATCH(L245,Conversion!$F$27:$F$31,0),MATCH('Import data'!$G$15,Conversion!$G$26:$AO$26,0)))),J245),"")</f>
        <v>-0.00168</v>
      </c>
      <c r="P245" s="387" t="str">
        <f>IF(H245="Mass-based",M245,K245&amp;" / "&amp;'Import data'!$G$16)</f>
        <v>kgCO2e/kg</v>
      </c>
      <c r="Q245" s="182"/>
      <c r="R245" s="182" t="s">
        <v>256</v>
      </c>
      <c r="S245" s="390" t="s">
        <v>257</v>
      </c>
      <c r="T245" s="391"/>
      <c r="U245" s="23"/>
      <c r="V245" s="23"/>
      <c r="W245" s="23"/>
      <c r="X245" s="23"/>
      <c r="Y245" s="23"/>
      <c r="Z245" s="23"/>
    </row>
    <row r="246" ht="15.75" customHeight="1">
      <c r="A246" s="23"/>
      <c r="B246" s="23"/>
      <c r="C246" s="23"/>
      <c r="D246" s="382">
        <v>241.0</v>
      </c>
      <c r="E246" s="396" t="s">
        <v>671</v>
      </c>
      <c r="F246" s="182">
        <v>3.0</v>
      </c>
      <c r="G246" s="182" t="s">
        <v>672</v>
      </c>
      <c r="H246" s="384" t="s">
        <v>237</v>
      </c>
      <c r="I246" s="182" t="s">
        <v>304</v>
      </c>
      <c r="J246" s="397">
        <f>J247+J248</f>
        <v>2.0584</v>
      </c>
      <c r="K246" s="386" t="s">
        <v>188</v>
      </c>
      <c r="L246" s="182" t="s">
        <v>265</v>
      </c>
      <c r="M246" s="387" t="str">
        <f t="shared" si="1"/>
        <v>kgCO2e/kg</v>
      </c>
      <c r="N246" s="396" t="s">
        <v>305</v>
      </c>
      <c r="O246" s="389">
        <f t="array" ref="O246">IF(J246&lt;&gt;"",IF(H246="Spend-based",J246*(INDEX(Conversion!$G$17:$AO$21,MATCH(L246,Conversion!$E$17:$E$21,0),MATCH(N246,Conversion!$G$16:$AO$16,0))/INDEX(Conversion!$G$17:$AO$21,MATCH(L246,Conversion!$E$17:$E$21,0),MATCH('Import data'!$G$15,Conversion!$G$16:$AO$16,0)))/IF(L246='Import data'!$G$16,1,IF(L246="kUSD",INDEX(Conversion!$G$27:$AO$31,MATCH(L246,Conversion!$F$27:$F$31,0),MATCH('Import data'!$G$15,Conversion!$G$26:$AO$26,0)),1/INDEX(Conversion!$G$27:$AO$31,MATCH(L246,Conversion!$F$27:$F$31,0),MATCH('Import data'!$G$15,Conversion!$G$26:$AO$26,0)))),J246),"")</f>
        <v>2.0584</v>
      </c>
      <c r="P246" s="387" t="str">
        <f>IF(H246="Mass-based",M246,K246&amp;" / "&amp;'Import data'!$G$16)</f>
        <v>kgCO2e/kg</v>
      </c>
      <c r="Q246" s="182"/>
      <c r="R246" s="182" t="s">
        <v>256</v>
      </c>
      <c r="S246" s="390" t="s">
        <v>257</v>
      </c>
      <c r="T246" s="398" t="str">
        <f>"Sum cells "&amp;D247&amp;" and "&amp;D248</f>
        <v>Sum cells 242 and 243</v>
      </c>
      <c r="U246" s="23"/>
      <c r="V246" s="23"/>
      <c r="W246" s="23"/>
      <c r="X246" s="23"/>
      <c r="Y246" s="23"/>
      <c r="Z246" s="23"/>
    </row>
    <row r="247" ht="15.75" customHeight="1">
      <c r="A247" s="23"/>
      <c r="B247" s="23"/>
      <c r="C247" s="23"/>
      <c r="D247" s="382">
        <v>242.0</v>
      </c>
      <c r="E247" s="393" t="s">
        <v>673</v>
      </c>
      <c r="F247" s="182">
        <v>3.0</v>
      </c>
      <c r="G247" s="182" t="s">
        <v>655</v>
      </c>
      <c r="H247" s="384" t="s">
        <v>237</v>
      </c>
      <c r="I247" s="384" t="s">
        <v>107</v>
      </c>
      <c r="J247" s="394">
        <v>2.07</v>
      </c>
      <c r="K247" s="386" t="s">
        <v>188</v>
      </c>
      <c r="L247" s="182" t="s">
        <v>265</v>
      </c>
      <c r="M247" s="387" t="str">
        <f t="shared" si="1"/>
        <v>kgCO2e/kg</v>
      </c>
      <c r="N247" s="393">
        <v>2021.0</v>
      </c>
      <c r="O247" s="389">
        <f t="array" ref="O247">IF(J247&lt;&gt;"",IF(H247="Spend-based",J247*(INDEX(Conversion!$G$17:$AO$21,MATCH(L247,Conversion!$E$17:$E$21,0),MATCH(N247,Conversion!$G$16:$AO$16,0))/INDEX(Conversion!$G$17:$AO$21,MATCH(L247,Conversion!$E$17:$E$21,0),MATCH('Import data'!$G$15,Conversion!$G$16:$AO$16,0)))/IF(L247='Import data'!$G$16,1,IF(L247="kUSD",INDEX(Conversion!$G$27:$AO$31,MATCH(L247,Conversion!$F$27:$F$31,0),MATCH('Import data'!$G$15,Conversion!$G$26:$AO$26,0)),1/INDEX(Conversion!$G$27:$AO$31,MATCH(L247,Conversion!$F$27:$F$31,0),MATCH('Import data'!$G$15,Conversion!$G$26:$AO$26,0)))),J247),"")</f>
        <v>2.07</v>
      </c>
      <c r="P247" s="387" t="str">
        <f>IF(H247="Mass-based",M247,K247&amp;" / "&amp;'Import data'!$G$16)</f>
        <v>kgCO2e/kg</v>
      </c>
      <c r="Q247" s="182" t="s">
        <v>351</v>
      </c>
      <c r="R247" s="182" t="s">
        <v>262</v>
      </c>
      <c r="S247" s="390" t="s">
        <v>257</v>
      </c>
      <c r="T247" s="391"/>
      <c r="U247" s="23"/>
      <c r="V247" s="23"/>
      <c r="W247" s="23"/>
      <c r="X247" s="23"/>
      <c r="Y247" s="23"/>
      <c r="Z247" s="23"/>
    </row>
    <row r="248" ht="15.75" customHeight="1">
      <c r="A248" s="23"/>
      <c r="B248" s="23"/>
      <c r="C248" s="23"/>
      <c r="D248" s="382">
        <v>243.0</v>
      </c>
      <c r="E248" s="392" t="s">
        <v>671</v>
      </c>
      <c r="F248" s="182">
        <v>3.0</v>
      </c>
      <c r="G248" s="182" t="s">
        <v>323</v>
      </c>
      <c r="H248" s="384" t="s">
        <v>237</v>
      </c>
      <c r="I248" s="182" t="s">
        <v>102</v>
      </c>
      <c r="J248" s="401">
        <v>-0.0116</v>
      </c>
      <c r="K248" s="386" t="s">
        <v>188</v>
      </c>
      <c r="L248" s="182" t="s">
        <v>265</v>
      </c>
      <c r="M248" s="387" t="str">
        <f t="shared" si="1"/>
        <v>kgCO2e/kg</v>
      </c>
      <c r="N248" s="392">
        <v>2015.0</v>
      </c>
      <c r="O248" s="389">
        <f t="array" ref="O248">IF(J248&lt;&gt;"",IF(H248="Spend-based",J248*(INDEX(Conversion!$G$17:$AO$21,MATCH(L248,Conversion!$E$17:$E$21,0),MATCH(N248,Conversion!$G$16:$AO$16,0))/INDEX(Conversion!$G$17:$AO$21,MATCH(L248,Conversion!$E$17:$E$21,0),MATCH('Import data'!$G$15,Conversion!$G$16:$AO$16,0)))/IF(L248='Import data'!$G$16,1,IF(L248="kUSD",INDEX(Conversion!$G$27:$AO$31,MATCH(L248,Conversion!$F$27:$F$31,0),MATCH('Import data'!$G$15,Conversion!$G$26:$AO$26,0)),1/INDEX(Conversion!$G$27:$AO$31,MATCH(L248,Conversion!$F$27:$F$31,0),MATCH('Import data'!$G$15,Conversion!$G$26:$AO$26,0)))),J248),"")</f>
        <v>-0.0116</v>
      </c>
      <c r="P248" s="387" t="str">
        <f>IF(H248="Mass-based",M248,K248&amp;" / "&amp;'Import data'!$G$16)</f>
        <v>kgCO2e/kg</v>
      </c>
      <c r="Q248" s="182"/>
      <c r="R248" s="182" t="s">
        <v>256</v>
      </c>
      <c r="S248" s="390" t="s">
        <v>257</v>
      </c>
      <c r="T248" s="391"/>
      <c r="U248" s="23"/>
      <c r="V248" s="23"/>
      <c r="W248" s="23"/>
      <c r="X248" s="23"/>
      <c r="Y248" s="23"/>
      <c r="Z248" s="23"/>
    </row>
    <row r="249" ht="15.75" customHeight="1">
      <c r="A249" s="23"/>
      <c r="B249" s="23"/>
      <c r="C249" s="23"/>
      <c r="D249" s="382">
        <v>244.0</v>
      </c>
      <c r="E249" s="396" t="s">
        <v>674</v>
      </c>
      <c r="F249" s="182">
        <v>2.0</v>
      </c>
      <c r="G249" s="182" t="s">
        <v>675</v>
      </c>
      <c r="H249" s="384" t="s">
        <v>237</v>
      </c>
      <c r="I249" s="182" t="s">
        <v>304</v>
      </c>
      <c r="J249" s="402">
        <f>J232*1.5</f>
        <v>3.105</v>
      </c>
      <c r="K249" s="386" t="s">
        <v>188</v>
      </c>
      <c r="L249" s="182" t="s">
        <v>265</v>
      </c>
      <c r="M249" s="387" t="str">
        <f t="shared" si="1"/>
        <v>kgCO2e/kg</v>
      </c>
      <c r="N249" s="396" t="s">
        <v>305</v>
      </c>
      <c r="O249" s="389">
        <f t="array" ref="O249">IF(J249&lt;&gt;"",IF(H249="Spend-based",J249*(INDEX(Conversion!$G$17:$AO$21,MATCH(L249,Conversion!$E$17:$E$21,0),MATCH(N249,Conversion!$G$16:$AO$16,0))/INDEX(Conversion!$G$17:$AO$21,MATCH(L249,Conversion!$E$17:$E$21,0),MATCH('Import data'!$G$15,Conversion!$G$16:$AO$16,0)))/IF(L249='Import data'!$G$16,1,IF(L249="kUSD",INDEX(Conversion!$G$27:$AO$31,MATCH(L249,Conversion!$F$27:$F$31,0),MATCH('Import data'!$G$15,Conversion!$G$26:$AO$26,0)),1/INDEX(Conversion!$G$27:$AO$31,MATCH(L249,Conversion!$F$27:$F$31,0),MATCH('Import data'!$G$15,Conversion!$G$26:$AO$26,0)))),J249),"")</f>
        <v>3.105</v>
      </c>
      <c r="P249" s="387" t="str">
        <f>IF(H249="Mass-based",M249,K249&amp;" / "&amp;'Import data'!$G$16)</f>
        <v>kgCO2e/kg</v>
      </c>
      <c r="Q249" s="182"/>
      <c r="R249" s="182" t="s">
        <v>256</v>
      </c>
      <c r="S249" s="390" t="s">
        <v>257</v>
      </c>
      <c r="T249" s="391" t="s">
        <v>326</v>
      </c>
      <c r="U249" s="23"/>
      <c r="V249" s="23"/>
      <c r="W249" s="23"/>
      <c r="X249" s="23"/>
      <c r="Y249" s="23"/>
      <c r="Z249" s="23"/>
    </row>
    <row r="250" ht="15.75" customHeight="1">
      <c r="A250" s="23"/>
      <c r="B250" s="23"/>
      <c r="C250" s="23"/>
      <c r="D250" s="382">
        <v>245.0</v>
      </c>
      <c r="E250" s="392" t="s">
        <v>676</v>
      </c>
      <c r="F250" s="182">
        <v>3.0</v>
      </c>
      <c r="G250" s="182" t="s">
        <v>677</v>
      </c>
      <c r="H250" s="182" t="s">
        <v>237</v>
      </c>
      <c r="I250" s="182" t="s">
        <v>102</v>
      </c>
      <c r="J250" s="392">
        <v>1.58</v>
      </c>
      <c r="K250" s="386" t="s">
        <v>188</v>
      </c>
      <c r="L250" s="182" t="s">
        <v>678</v>
      </c>
      <c r="M250" s="387" t="str">
        <f t="shared" si="1"/>
        <v>kgCO2e/ton.km</v>
      </c>
      <c r="N250" s="392">
        <v>2025.0</v>
      </c>
      <c r="O250" s="389">
        <f t="array" ref="O250">IF(J250&lt;&gt;"",IF(H250="Spend-based",J250*(INDEX(Conversion!$G$17:$AO$21,MATCH(L250,Conversion!$E$17:$E$21,0),MATCH(N250,Conversion!$G$16:$AO$16,0))/INDEX(Conversion!$G$17:$AO$21,MATCH(L250,Conversion!$E$17:$E$21,0),MATCH('Import data'!$G$15,Conversion!$G$16:$AO$16,0)))/IF(L250='Import data'!$G$16,1,IF(L250="kUSD",INDEX(Conversion!$G$27:$AO$31,MATCH(L250,Conversion!$F$27:$F$31,0),MATCH('Import data'!$G$15,Conversion!$G$26:$AO$26,0)),1/INDEX(Conversion!$G$27:$AO$31,MATCH(L250,Conversion!$F$27:$F$31,0),MATCH('Import data'!$G$15,Conversion!$G$26:$AO$26,0)))),J250),"")</f>
        <v>1.58</v>
      </c>
      <c r="P250" s="387" t="str">
        <f>IF(H250="Mass-based",M250,K250&amp;" / "&amp;'Import data'!$G$16)</f>
        <v>kgCO2e/ton.km</v>
      </c>
      <c r="Q250" s="182" t="s">
        <v>679</v>
      </c>
      <c r="R250" s="182" t="s">
        <v>262</v>
      </c>
      <c r="S250" s="390" t="s">
        <v>257</v>
      </c>
      <c r="T250" s="391"/>
      <c r="U250" s="23"/>
      <c r="V250" s="23"/>
      <c r="W250" s="23"/>
      <c r="X250" s="23"/>
      <c r="Y250" s="23"/>
      <c r="Z250" s="23"/>
    </row>
    <row r="251" ht="15.75" customHeight="1">
      <c r="A251" s="23"/>
      <c r="B251" s="23"/>
      <c r="C251" s="23"/>
      <c r="D251" s="382">
        <v>246.0</v>
      </c>
      <c r="E251" s="393" t="s">
        <v>680</v>
      </c>
      <c r="F251" s="182">
        <v>3.0</v>
      </c>
      <c r="G251" s="182" t="s">
        <v>681</v>
      </c>
      <c r="H251" s="384" t="s">
        <v>238</v>
      </c>
      <c r="I251" s="384" t="s">
        <v>105</v>
      </c>
      <c r="J251" s="394">
        <v>268.0</v>
      </c>
      <c r="K251" s="386" t="s">
        <v>188</v>
      </c>
      <c r="L251" s="182" t="s">
        <v>282</v>
      </c>
      <c r="M251" s="387" t="str">
        <f t="shared" si="1"/>
        <v>kgCO2e/kUSD</v>
      </c>
      <c r="N251" s="393">
        <v>2024.0</v>
      </c>
      <c r="O251" s="389">
        <f t="array" ref="O251">IF(J251&lt;&gt;"",IF(H251="Spend-based",J251*(INDEX(Conversion!$G$17:$AO$21,MATCH(L251,Conversion!$E$17:$E$21,0),MATCH(N251,Conversion!$G$16:$AO$16,0))/INDEX(Conversion!$G$17:$AO$21,MATCH(L251,Conversion!$E$17:$E$21,0),MATCH('Import data'!$G$15,Conversion!$G$16:$AO$16,0)))/IF(L251='Import data'!$G$16,1,IF(L251="kUSD",INDEX(Conversion!$G$27:$AO$31,MATCH(L251,Conversion!$F$27:$F$31,0),MATCH('Import data'!$G$15,Conversion!$G$26:$AO$26,0)),1/INDEX(Conversion!$G$27:$AO$31,MATCH(L251,Conversion!$F$27:$F$31,0),MATCH('Import data'!$G$15,Conversion!$G$26:$AO$26,0)))),J251),"")</f>
        <v>268</v>
      </c>
      <c r="P251" s="387" t="str">
        <f>IF(H251="Mass-based",M251,K251&amp;" / "&amp;'Import data'!$G$16)</f>
        <v>kgCO2e / k€</v>
      </c>
      <c r="Q251" s="182" t="s">
        <v>283</v>
      </c>
      <c r="R251" s="182" t="s">
        <v>279</v>
      </c>
      <c r="S251" s="390" t="s">
        <v>257</v>
      </c>
      <c r="T251" s="391"/>
      <c r="U251" s="23"/>
      <c r="V251" s="23"/>
      <c r="W251" s="23"/>
      <c r="X251" s="23"/>
      <c r="Y251" s="23"/>
      <c r="Z251" s="23"/>
    </row>
    <row r="252" ht="15.75" customHeight="1">
      <c r="A252" s="23"/>
      <c r="B252" s="23"/>
      <c r="C252" s="23"/>
      <c r="D252" s="382">
        <v>247.0</v>
      </c>
      <c r="E252" s="393" t="s">
        <v>682</v>
      </c>
      <c r="F252" s="182">
        <v>2.0</v>
      </c>
      <c r="G252" s="182" t="s">
        <v>683</v>
      </c>
      <c r="H252" s="182" t="s">
        <v>238</v>
      </c>
      <c r="I252" s="182" t="s">
        <v>109</v>
      </c>
      <c r="J252" s="393">
        <v>288.8</v>
      </c>
      <c r="K252" s="386" t="s">
        <v>188</v>
      </c>
      <c r="L252" s="182" t="s">
        <v>277</v>
      </c>
      <c r="M252" s="387" t="str">
        <f t="shared" si="1"/>
        <v>kgCO2e/kCAD</v>
      </c>
      <c r="N252" s="393">
        <v>2024.0</v>
      </c>
      <c r="O252" s="389">
        <f t="array" ref="O252">IF(J252&lt;&gt;"",IF(H252="Spend-based",J252*(INDEX(Conversion!$G$17:$AO$21,MATCH(L252,Conversion!$E$17:$E$21,0),MATCH(N252,Conversion!$G$16:$AO$16,0))/INDEX(Conversion!$G$17:$AO$21,MATCH(L252,Conversion!$E$17:$E$21,0),MATCH('Import data'!$G$15,Conversion!$G$16:$AO$16,0)))/IF(L252='Import data'!$G$16,1,IF(L252="kUSD",INDEX(Conversion!$G$27:$AO$31,MATCH(L252,Conversion!$F$27:$F$31,0),MATCH('Import data'!$G$15,Conversion!$G$26:$AO$26,0)),1/INDEX(Conversion!$G$27:$AO$31,MATCH(L252,Conversion!$F$27:$F$31,0),MATCH('Import data'!$G$15,Conversion!$G$26:$AO$26,0)))),J252),"")</f>
        <v>395.656</v>
      </c>
      <c r="P252" s="387" t="str">
        <f>IF(H252="Mass-based",M252,K252&amp;" / "&amp;'Import data'!$G$16)</f>
        <v>kgCO2e / k€</v>
      </c>
      <c r="Q252" s="182" t="s">
        <v>278</v>
      </c>
      <c r="R252" s="182" t="s">
        <v>279</v>
      </c>
      <c r="S252" s="390" t="s">
        <v>257</v>
      </c>
      <c r="T252" s="391"/>
      <c r="U252" s="23"/>
      <c r="V252" s="23"/>
      <c r="W252" s="23"/>
      <c r="X252" s="23"/>
      <c r="Y252" s="23"/>
      <c r="Z252" s="23"/>
    </row>
    <row r="253" ht="15.75" customHeight="1">
      <c r="A253" s="23"/>
      <c r="B253" s="23"/>
      <c r="C253" s="23"/>
      <c r="D253" s="382">
        <v>248.0</v>
      </c>
      <c r="E253" s="392" t="s">
        <v>684</v>
      </c>
      <c r="F253" s="182">
        <v>3.0</v>
      </c>
      <c r="G253" s="182" t="s">
        <v>685</v>
      </c>
      <c r="H253" s="182" t="s">
        <v>237</v>
      </c>
      <c r="I253" s="408" t="s">
        <v>102</v>
      </c>
      <c r="J253" s="392">
        <v>9.4</v>
      </c>
      <c r="K253" s="386" t="s">
        <v>188</v>
      </c>
      <c r="L253" s="182" t="s">
        <v>485</v>
      </c>
      <c r="M253" s="387" t="str">
        <f t="shared" si="1"/>
        <v>kgCO2e/item</v>
      </c>
      <c r="N253" s="392">
        <v>2022.0</v>
      </c>
      <c r="O253" s="389">
        <f t="array" ref="O253">IF(J253&lt;&gt;"",IF(H253="Spend-based",J253*(INDEX(Conversion!$G$17:$AO$21,MATCH(L253,Conversion!$E$17:$E$21,0),MATCH(N253,Conversion!$G$16:$AO$16,0))/INDEX(Conversion!$G$17:$AO$21,MATCH(L253,Conversion!$E$17:$E$21,0),MATCH('Import data'!$G$15,Conversion!$G$16:$AO$16,0)))/IF(L253='Import data'!$G$16,1,IF(L253="kUSD",INDEX(Conversion!$G$27:$AO$31,MATCH(L253,Conversion!$F$27:$F$31,0),MATCH('Import data'!$G$15,Conversion!$G$26:$AO$26,0)),1/INDEX(Conversion!$G$27:$AO$31,MATCH(L253,Conversion!$F$27:$F$31,0),MATCH('Import data'!$G$15,Conversion!$G$26:$AO$26,0)))),J253),"")</f>
        <v>9.4</v>
      </c>
      <c r="P253" s="387" t="str">
        <f>IF(H253="Mass-based",M253,K253&amp;" / "&amp;'Import data'!$G$16)</f>
        <v>kgCO2e/item</v>
      </c>
      <c r="Q253" s="182" t="s">
        <v>274</v>
      </c>
      <c r="R253" s="182" t="s">
        <v>262</v>
      </c>
      <c r="S253" s="390" t="s">
        <v>257</v>
      </c>
      <c r="T253" s="391"/>
      <c r="U253" s="23"/>
      <c r="V253" s="23"/>
      <c r="W253" s="23"/>
      <c r="X253" s="23"/>
      <c r="Y253" s="23"/>
      <c r="Z253" s="23"/>
    </row>
    <row r="254" ht="15.75" customHeight="1">
      <c r="A254" s="23"/>
      <c r="B254" s="23"/>
      <c r="C254" s="23"/>
      <c r="D254" s="382">
        <v>249.0</v>
      </c>
      <c r="E254" s="393" t="s">
        <v>686</v>
      </c>
      <c r="F254" s="182">
        <v>3.0</v>
      </c>
      <c r="G254" s="182" t="s">
        <v>687</v>
      </c>
      <c r="H254" s="384" t="s">
        <v>238</v>
      </c>
      <c r="I254" s="384" t="s">
        <v>104</v>
      </c>
      <c r="J254" s="394">
        <v>445.3</v>
      </c>
      <c r="K254" s="386" t="s">
        <v>188</v>
      </c>
      <c r="L254" s="182" t="s">
        <v>270</v>
      </c>
      <c r="M254" s="387" t="str">
        <f t="shared" si="1"/>
        <v>kgCO2e/kGBP</v>
      </c>
      <c r="N254" s="393">
        <v>2024.0</v>
      </c>
      <c r="O254" s="389">
        <f t="array" ref="O254">IF(J254&lt;&gt;"",IF(H254="Spend-based",J254*(INDEX(Conversion!$G$17:$AO$21,MATCH(L254,Conversion!$E$17:$E$21,0),MATCH(N254,Conversion!$G$16:$AO$16,0))/INDEX(Conversion!$G$17:$AO$21,MATCH(L254,Conversion!$E$17:$E$21,0),MATCH('Import data'!$G$15,Conversion!$G$16:$AO$16,0)))/IF(L254='Import data'!$G$16,1,IF(L254="kUSD",INDEX(Conversion!$G$27:$AO$31,MATCH(L254,Conversion!$F$27:$F$31,0),MATCH('Import data'!$G$15,Conversion!$G$26:$AO$26,0)),1/INDEX(Conversion!$G$27:$AO$31,MATCH(L254,Conversion!$F$27:$F$31,0),MATCH('Import data'!$G$15,Conversion!$G$26:$AO$26,0)))),J254),"")</f>
        <v>329.522</v>
      </c>
      <c r="P254" s="387" t="str">
        <f>IF(H254="Mass-based",M254,K254&amp;" / "&amp;'Import data'!$G$16)</f>
        <v>kgCO2e / k€</v>
      </c>
      <c r="Q254" s="182" t="s">
        <v>271</v>
      </c>
      <c r="R254" s="182" t="s">
        <v>262</v>
      </c>
      <c r="S254" s="390" t="s">
        <v>257</v>
      </c>
      <c r="T254" s="391"/>
      <c r="U254" s="23"/>
      <c r="V254" s="23"/>
      <c r="W254" s="23"/>
      <c r="X254" s="23"/>
      <c r="Y254" s="23"/>
      <c r="Z254" s="23"/>
    </row>
    <row r="255" ht="15.75" customHeight="1">
      <c r="A255" s="23"/>
      <c r="B255" s="23"/>
      <c r="C255" s="23"/>
      <c r="D255" s="382">
        <v>250.0</v>
      </c>
      <c r="E255" s="393" t="s">
        <v>688</v>
      </c>
      <c r="F255" s="182">
        <v>3.0</v>
      </c>
      <c r="G255" s="182" t="s">
        <v>689</v>
      </c>
      <c r="H255" s="182" t="s">
        <v>238</v>
      </c>
      <c r="I255" s="182" t="s">
        <v>105</v>
      </c>
      <c r="J255" s="393">
        <v>185.0</v>
      </c>
      <c r="K255" s="386" t="s">
        <v>188</v>
      </c>
      <c r="L255" s="182" t="s">
        <v>282</v>
      </c>
      <c r="M255" s="387" t="str">
        <f t="shared" si="1"/>
        <v>kgCO2e/kUSD</v>
      </c>
      <c r="N255" s="393">
        <v>2024.0</v>
      </c>
      <c r="O255" s="389">
        <f t="array" ref="O255">IF(J255&lt;&gt;"",IF(H255="Spend-based",J255*(INDEX(Conversion!$G$17:$AO$21,MATCH(L255,Conversion!$E$17:$E$21,0),MATCH(N255,Conversion!$G$16:$AO$16,0))/INDEX(Conversion!$G$17:$AO$21,MATCH(L255,Conversion!$E$17:$E$21,0),MATCH('Import data'!$G$15,Conversion!$G$16:$AO$16,0)))/IF(L255='Import data'!$G$16,1,IF(L255="kUSD",INDEX(Conversion!$G$27:$AO$31,MATCH(L255,Conversion!$F$27:$F$31,0),MATCH('Import data'!$G$15,Conversion!$G$26:$AO$26,0)),1/INDEX(Conversion!$G$27:$AO$31,MATCH(L255,Conversion!$F$27:$F$31,0),MATCH('Import data'!$G$15,Conversion!$G$26:$AO$26,0)))),J255),"")</f>
        <v>185</v>
      </c>
      <c r="P255" s="387" t="str">
        <f>IF(H255="Mass-based",M255,K255&amp;" / "&amp;'Import data'!$G$16)</f>
        <v>kgCO2e / k€</v>
      </c>
      <c r="Q255" s="182" t="s">
        <v>283</v>
      </c>
      <c r="R255" s="182" t="s">
        <v>279</v>
      </c>
      <c r="S255" s="390" t="s">
        <v>257</v>
      </c>
      <c r="T255" s="391"/>
      <c r="U255" s="23"/>
      <c r="V255" s="23"/>
      <c r="W255" s="23"/>
      <c r="X255" s="23"/>
      <c r="Y255" s="23"/>
      <c r="Z255" s="23"/>
    </row>
    <row r="256" ht="15.75" customHeight="1">
      <c r="A256" s="23"/>
      <c r="B256" s="23"/>
      <c r="C256" s="23"/>
      <c r="D256" s="382">
        <v>251.0</v>
      </c>
      <c r="E256" s="393" t="s">
        <v>690</v>
      </c>
      <c r="F256" s="182">
        <v>1.0</v>
      </c>
      <c r="G256" s="182" t="s">
        <v>691</v>
      </c>
      <c r="H256" s="182" t="s">
        <v>238</v>
      </c>
      <c r="I256" s="182" t="s">
        <v>109</v>
      </c>
      <c r="J256" s="393">
        <v>438.5</v>
      </c>
      <c r="K256" s="386" t="s">
        <v>188</v>
      </c>
      <c r="L256" s="182" t="s">
        <v>277</v>
      </c>
      <c r="M256" s="387" t="str">
        <f t="shared" si="1"/>
        <v>kgCO2e/kCAD</v>
      </c>
      <c r="N256" s="393">
        <v>2024.0</v>
      </c>
      <c r="O256" s="389">
        <f t="array" ref="O256">IF(J256&lt;&gt;"",IF(H256="Spend-based",J256*(INDEX(Conversion!$G$17:$AO$21,MATCH(L256,Conversion!$E$17:$E$21,0),MATCH(N256,Conversion!$G$16:$AO$16,0))/INDEX(Conversion!$G$17:$AO$21,MATCH(L256,Conversion!$E$17:$E$21,0),MATCH('Import data'!$G$15,Conversion!$G$16:$AO$16,0)))/IF(L256='Import data'!$G$16,1,IF(L256="kUSD",INDEX(Conversion!$G$27:$AO$31,MATCH(L256,Conversion!$F$27:$F$31,0),MATCH('Import data'!$G$15,Conversion!$G$26:$AO$26,0)),1/INDEX(Conversion!$G$27:$AO$31,MATCH(L256,Conversion!$F$27:$F$31,0),MATCH('Import data'!$G$15,Conversion!$G$26:$AO$26,0)))),J256),"")</f>
        <v>600.745</v>
      </c>
      <c r="P256" s="387" t="str">
        <f>IF(H256="Mass-based",M256,K256&amp;" / "&amp;'Import data'!$G$16)</f>
        <v>kgCO2e / k€</v>
      </c>
      <c r="Q256" s="182" t="s">
        <v>278</v>
      </c>
      <c r="R256" s="182" t="s">
        <v>279</v>
      </c>
      <c r="S256" s="390" t="s">
        <v>257</v>
      </c>
      <c r="T256" s="391"/>
      <c r="U256" s="23"/>
      <c r="V256" s="23"/>
      <c r="W256" s="23"/>
      <c r="X256" s="23"/>
      <c r="Y256" s="23"/>
      <c r="Z256" s="23"/>
    </row>
    <row r="257" ht="15.75" customHeight="1">
      <c r="A257" s="23"/>
      <c r="B257" s="23"/>
      <c r="C257" s="23"/>
      <c r="D257" s="382">
        <v>252.0</v>
      </c>
      <c r="E257" s="393" t="s">
        <v>692</v>
      </c>
      <c r="F257" s="182">
        <v>3.0</v>
      </c>
      <c r="G257" s="182" t="s">
        <v>693</v>
      </c>
      <c r="H257" s="182" t="s">
        <v>237</v>
      </c>
      <c r="I257" s="182" t="s">
        <v>117</v>
      </c>
      <c r="J257" s="393">
        <v>36.0</v>
      </c>
      <c r="K257" s="386" t="s">
        <v>188</v>
      </c>
      <c r="L257" s="182" t="s">
        <v>265</v>
      </c>
      <c r="M257" s="387" t="str">
        <f t="shared" si="1"/>
        <v>kgCO2e/kg</v>
      </c>
      <c r="N257" s="393">
        <v>2020.0</v>
      </c>
      <c r="O257" s="389">
        <f t="array" ref="O257">IF(J257&lt;&gt;"",IF(H257="Spend-based",J257*(INDEX(Conversion!$G$17:$AO$21,MATCH(L257,Conversion!$E$17:$E$21,0),MATCH(N257,Conversion!$G$16:$AO$16,0))/INDEX(Conversion!$G$17:$AO$21,MATCH(L257,Conversion!$E$17:$E$21,0),MATCH('Import data'!$G$15,Conversion!$G$16:$AO$16,0)))/IF(L257='Import data'!$G$16,1,IF(L257="kUSD",INDEX(Conversion!$G$27:$AO$31,MATCH(L257,Conversion!$F$27:$F$31,0),MATCH('Import data'!$G$15,Conversion!$G$26:$AO$26,0)),1/INDEX(Conversion!$G$27:$AO$31,MATCH(L257,Conversion!$F$27:$F$31,0),MATCH('Import data'!$G$15,Conversion!$G$26:$AO$26,0)))),J257),"")</f>
        <v>36</v>
      </c>
      <c r="P257" s="387" t="str">
        <f>IF(H257="Mass-based",M257,K257&amp;" / "&amp;'Import data'!$G$16)</f>
        <v>kgCO2e/kg</v>
      </c>
      <c r="Q257" s="182" t="s">
        <v>274</v>
      </c>
      <c r="R257" s="182" t="s">
        <v>262</v>
      </c>
      <c r="S257" s="390" t="s">
        <v>257</v>
      </c>
      <c r="T257" s="391"/>
      <c r="U257" s="23"/>
      <c r="V257" s="23"/>
      <c r="W257" s="23"/>
      <c r="X257" s="23"/>
      <c r="Y257" s="23"/>
      <c r="Z257" s="23"/>
    </row>
    <row r="258" ht="15.75" customHeight="1">
      <c r="A258" s="23"/>
      <c r="B258" s="23"/>
      <c r="C258" s="23"/>
      <c r="D258" s="382">
        <v>253.0</v>
      </c>
      <c r="E258" s="393" t="s">
        <v>694</v>
      </c>
      <c r="F258" s="182">
        <v>3.0</v>
      </c>
      <c r="G258" s="182" t="s">
        <v>695</v>
      </c>
      <c r="H258" s="182" t="s">
        <v>237</v>
      </c>
      <c r="I258" s="182" t="s">
        <v>103</v>
      </c>
      <c r="J258" s="393">
        <v>86.84</v>
      </c>
      <c r="K258" s="386" t="s">
        <v>188</v>
      </c>
      <c r="L258" s="182" t="s">
        <v>265</v>
      </c>
      <c r="M258" s="387" t="str">
        <f t="shared" si="1"/>
        <v>kgCO2e/kg</v>
      </c>
      <c r="N258" s="393">
        <v>2023.0</v>
      </c>
      <c r="O258" s="389">
        <f t="array" ref="O258">IF(J258&lt;&gt;"",IF(H258="Spend-based",J258*(INDEX(Conversion!$G$17:$AO$21,MATCH(L258,Conversion!$E$17:$E$21,0),MATCH(N258,Conversion!$G$16:$AO$16,0))/INDEX(Conversion!$G$17:$AO$21,MATCH(L258,Conversion!$E$17:$E$21,0),MATCH('Import data'!$G$15,Conversion!$G$16:$AO$16,0)))/IF(L258='Import data'!$G$16,1,IF(L258="kUSD",INDEX(Conversion!$G$27:$AO$31,MATCH(L258,Conversion!$F$27:$F$31,0),MATCH('Import data'!$G$15,Conversion!$G$26:$AO$26,0)),1/INDEX(Conversion!$G$27:$AO$31,MATCH(L258,Conversion!$F$27:$F$31,0),MATCH('Import data'!$G$15,Conversion!$G$26:$AO$26,0)))),J258),"")</f>
        <v>86.84</v>
      </c>
      <c r="P258" s="387" t="str">
        <f>IF(H258="Mass-based",M258,K258&amp;" / "&amp;'Import data'!$G$16)</f>
        <v>kgCO2e/kg</v>
      </c>
      <c r="Q258" s="182" t="s">
        <v>266</v>
      </c>
      <c r="R258" s="182" t="s">
        <v>267</v>
      </c>
      <c r="S258" s="390" t="s">
        <v>257</v>
      </c>
      <c r="T258" s="391"/>
      <c r="U258" s="23"/>
      <c r="V258" s="23"/>
      <c r="W258" s="23"/>
      <c r="X258" s="23"/>
      <c r="Y258" s="23"/>
      <c r="Z258" s="23"/>
    </row>
    <row r="259" ht="15.75" customHeight="1">
      <c r="A259" s="23"/>
      <c r="B259" s="23"/>
      <c r="C259" s="23"/>
      <c r="D259" s="382">
        <v>254.0</v>
      </c>
      <c r="E259" s="388" t="s">
        <v>696</v>
      </c>
      <c r="F259" s="182">
        <v>2.0</v>
      </c>
      <c r="G259" s="182" t="s">
        <v>697</v>
      </c>
      <c r="H259" s="182" t="s">
        <v>238</v>
      </c>
      <c r="I259" s="182" t="s">
        <v>105</v>
      </c>
      <c r="J259" s="388">
        <v>327.0</v>
      </c>
      <c r="K259" s="386" t="s">
        <v>188</v>
      </c>
      <c r="L259" s="182" t="s">
        <v>282</v>
      </c>
      <c r="M259" s="387" t="str">
        <f t="shared" si="1"/>
        <v>kgCO2e/kUSD</v>
      </c>
      <c r="N259" s="388">
        <v>2022.0</v>
      </c>
      <c r="O259" s="389">
        <f t="array" ref="O259">IF(J259&lt;&gt;"",IF(H259="Spend-based",J259*(INDEX(Conversion!$G$17:$AO$21,MATCH(L259,Conversion!$E$17:$E$21,0),MATCH(N259,Conversion!$G$16:$AO$16,0))/INDEX(Conversion!$G$17:$AO$21,MATCH(L259,Conversion!$E$17:$E$21,0),MATCH('Import data'!$G$15,Conversion!$G$16:$AO$16,0)))/IF(L259='Import data'!$G$16,1,IF(L259="kUSD",INDEX(Conversion!$G$27:$AO$31,MATCH(L259,Conversion!$F$27:$F$31,0),MATCH('Import data'!$G$15,Conversion!$G$26:$AO$26,0)),1/INDEX(Conversion!$G$27:$AO$31,MATCH(L259,Conversion!$F$27:$F$31,0),MATCH('Import data'!$G$15,Conversion!$G$26:$AO$26,0)))),J259),"")</f>
        <v>305.1203278</v>
      </c>
      <c r="P259" s="387" t="str">
        <f>IF(H259="Mass-based",M259,K259&amp;" / "&amp;'Import data'!$G$16)</f>
        <v>kgCO2e / k€</v>
      </c>
      <c r="Q259" s="182" t="s">
        <v>283</v>
      </c>
      <c r="R259" s="182" t="s">
        <v>279</v>
      </c>
      <c r="S259" s="390" t="s">
        <v>257</v>
      </c>
      <c r="T259" s="391"/>
      <c r="U259" s="23"/>
      <c r="V259" s="23"/>
      <c r="W259" s="23"/>
      <c r="X259" s="23"/>
      <c r="Y259" s="23"/>
      <c r="Z259" s="23"/>
    </row>
    <row r="260" ht="15.75" customHeight="1">
      <c r="A260" s="23"/>
      <c r="B260" s="23"/>
      <c r="C260" s="23"/>
      <c r="D260" s="382">
        <v>255.0</v>
      </c>
      <c r="E260" s="393" t="s">
        <v>698</v>
      </c>
      <c r="F260" s="182">
        <v>3.0</v>
      </c>
      <c r="G260" s="182" t="s">
        <v>699</v>
      </c>
      <c r="H260" s="182" t="s">
        <v>238</v>
      </c>
      <c r="I260" s="182" t="s">
        <v>105</v>
      </c>
      <c r="J260" s="393">
        <v>78.0</v>
      </c>
      <c r="K260" s="386" t="s">
        <v>188</v>
      </c>
      <c r="L260" s="182" t="s">
        <v>282</v>
      </c>
      <c r="M260" s="387" t="str">
        <f t="shared" si="1"/>
        <v>kgCO2e/kUSD</v>
      </c>
      <c r="N260" s="393">
        <v>2024.0</v>
      </c>
      <c r="O260" s="389">
        <f t="array" ref="O260">IF(J260&lt;&gt;"",IF(H260="Spend-based",J260*(INDEX(Conversion!$G$17:$AO$21,MATCH(L260,Conversion!$E$17:$E$21,0),MATCH(N260,Conversion!$G$16:$AO$16,0))/INDEX(Conversion!$G$17:$AO$21,MATCH(L260,Conversion!$E$17:$E$21,0),MATCH('Import data'!$G$15,Conversion!$G$16:$AO$16,0)))/IF(L260='Import data'!$G$16,1,IF(L260="kUSD",INDEX(Conversion!$G$27:$AO$31,MATCH(L260,Conversion!$F$27:$F$31,0),MATCH('Import data'!$G$15,Conversion!$G$26:$AO$26,0)),1/INDEX(Conversion!$G$27:$AO$31,MATCH(L260,Conversion!$F$27:$F$31,0),MATCH('Import data'!$G$15,Conversion!$G$26:$AO$26,0)))),J260),"")</f>
        <v>78</v>
      </c>
      <c r="P260" s="387" t="str">
        <f>IF(H260="Mass-based",M260,K260&amp;" / "&amp;'Import data'!$G$16)</f>
        <v>kgCO2e / k€</v>
      </c>
      <c r="Q260" s="182" t="s">
        <v>283</v>
      </c>
      <c r="R260" s="182" t="s">
        <v>279</v>
      </c>
      <c r="S260" s="390" t="s">
        <v>257</v>
      </c>
      <c r="T260" s="391"/>
      <c r="U260" s="23"/>
      <c r="V260" s="23"/>
      <c r="W260" s="23"/>
      <c r="X260" s="23"/>
      <c r="Y260" s="23"/>
      <c r="Z260" s="23"/>
    </row>
    <row r="261" ht="15.75" customHeight="1">
      <c r="A261" s="23"/>
      <c r="B261" s="23"/>
      <c r="C261" s="23"/>
      <c r="D261" s="382">
        <v>256.0</v>
      </c>
      <c r="E261" s="393" t="s">
        <v>700</v>
      </c>
      <c r="F261" s="182">
        <v>2.0</v>
      </c>
      <c r="G261" s="182" t="s">
        <v>701</v>
      </c>
      <c r="H261" s="182" t="s">
        <v>238</v>
      </c>
      <c r="I261" s="182" t="s">
        <v>105</v>
      </c>
      <c r="J261" s="393">
        <v>297.0</v>
      </c>
      <c r="K261" s="386" t="s">
        <v>188</v>
      </c>
      <c r="L261" s="182" t="s">
        <v>282</v>
      </c>
      <c r="M261" s="387" t="str">
        <f t="shared" si="1"/>
        <v>kgCO2e/kUSD</v>
      </c>
      <c r="N261" s="393">
        <v>2022.0</v>
      </c>
      <c r="O261" s="389">
        <f t="array" ref="O261">IF(J261&lt;&gt;"",IF(H261="Spend-based",J261*(INDEX(Conversion!$G$17:$AO$21,MATCH(L261,Conversion!$E$17:$E$21,0),MATCH(N261,Conversion!$G$16:$AO$16,0))/INDEX(Conversion!$G$17:$AO$21,MATCH(L261,Conversion!$E$17:$E$21,0),MATCH('Import data'!$G$15,Conversion!$G$16:$AO$16,0)))/IF(L261='Import data'!$G$16,1,IF(L261="kUSD",INDEX(Conversion!$G$27:$AO$31,MATCH(L261,Conversion!$F$27:$F$31,0),MATCH('Import data'!$G$15,Conversion!$G$26:$AO$26,0)),1/INDEX(Conversion!$G$27:$AO$31,MATCH(L261,Conversion!$F$27:$F$31,0),MATCH('Import data'!$G$15,Conversion!$G$26:$AO$26,0)))),J261),"")</f>
        <v>277.1276372</v>
      </c>
      <c r="P261" s="387" t="str">
        <f>IF(H261="Mass-based",M261,K261&amp;" / "&amp;'Import data'!$G$16)</f>
        <v>kgCO2e / k€</v>
      </c>
      <c r="Q261" s="182" t="s">
        <v>283</v>
      </c>
      <c r="R261" s="182" t="s">
        <v>279</v>
      </c>
      <c r="S261" s="390" t="s">
        <v>257</v>
      </c>
      <c r="T261" s="391"/>
      <c r="U261" s="23"/>
      <c r="V261" s="23"/>
      <c r="W261" s="23"/>
      <c r="X261" s="23"/>
      <c r="Y261" s="23"/>
      <c r="Z261" s="23"/>
    </row>
    <row r="262" ht="15.75" customHeight="1">
      <c r="A262" s="23"/>
      <c r="B262" s="23"/>
      <c r="C262" s="23"/>
      <c r="D262" s="382">
        <v>257.0</v>
      </c>
      <c r="E262" s="393" t="s">
        <v>702</v>
      </c>
      <c r="F262" s="182">
        <v>2.0</v>
      </c>
      <c r="G262" s="182" t="s">
        <v>701</v>
      </c>
      <c r="H262" s="182" t="s">
        <v>238</v>
      </c>
      <c r="I262" s="182" t="s">
        <v>109</v>
      </c>
      <c r="J262" s="393">
        <v>508.8</v>
      </c>
      <c r="K262" s="386" t="s">
        <v>188</v>
      </c>
      <c r="L262" s="182" t="s">
        <v>277</v>
      </c>
      <c r="M262" s="387" t="str">
        <f t="shared" si="1"/>
        <v>kgCO2e/kCAD</v>
      </c>
      <c r="N262" s="393">
        <v>2024.0</v>
      </c>
      <c r="O262" s="389">
        <f t="array" ref="O262">IF(J262&lt;&gt;"",IF(H262="Spend-based",J262*(INDEX(Conversion!$G$17:$AO$21,MATCH(L262,Conversion!$E$17:$E$21,0),MATCH(N262,Conversion!$G$16:$AO$16,0))/INDEX(Conversion!$G$17:$AO$21,MATCH(L262,Conversion!$E$17:$E$21,0),MATCH('Import data'!$G$15,Conversion!$G$16:$AO$16,0)))/IF(L262='Import data'!$G$16,1,IF(L262="kUSD",INDEX(Conversion!$G$27:$AO$31,MATCH(L262,Conversion!$F$27:$F$31,0),MATCH('Import data'!$G$15,Conversion!$G$26:$AO$26,0)),1/INDEX(Conversion!$G$27:$AO$31,MATCH(L262,Conversion!$F$27:$F$31,0),MATCH('Import data'!$G$15,Conversion!$G$26:$AO$26,0)))),J262),"")</f>
        <v>697.056</v>
      </c>
      <c r="P262" s="387" t="str">
        <f>IF(H262="Mass-based",M262,K262&amp;" / "&amp;'Import data'!$G$16)</f>
        <v>kgCO2e / k€</v>
      </c>
      <c r="Q262" s="182" t="s">
        <v>278</v>
      </c>
      <c r="R262" s="182" t="s">
        <v>279</v>
      </c>
      <c r="S262" s="390" t="s">
        <v>257</v>
      </c>
      <c r="T262" s="391"/>
      <c r="U262" s="23"/>
      <c r="V262" s="23"/>
      <c r="W262" s="23"/>
      <c r="X262" s="23"/>
      <c r="Y262" s="23"/>
      <c r="Z262" s="23"/>
    </row>
    <row r="263" ht="15.75" customHeight="1">
      <c r="A263" s="23"/>
      <c r="B263" s="23"/>
      <c r="C263" s="23"/>
      <c r="D263" s="382">
        <v>258.0</v>
      </c>
      <c r="E263" s="392" t="s">
        <v>703</v>
      </c>
      <c r="F263" s="182">
        <v>3.0</v>
      </c>
      <c r="G263" s="182" t="s">
        <v>704</v>
      </c>
      <c r="H263" s="182" t="s">
        <v>237</v>
      </c>
      <c r="I263" s="182" t="s">
        <v>102</v>
      </c>
      <c r="J263" s="392">
        <v>196.0</v>
      </c>
      <c r="K263" s="386" t="s">
        <v>188</v>
      </c>
      <c r="L263" s="182" t="s">
        <v>265</v>
      </c>
      <c r="M263" s="387" t="str">
        <f t="shared" si="1"/>
        <v>kgCO2e/kg</v>
      </c>
      <c r="N263" s="392">
        <v>2023.0</v>
      </c>
      <c r="O263" s="389">
        <f t="array" ref="O263">IF(J263&lt;&gt;"",IF(H263="Spend-based",J263*(INDEX(Conversion!$G$17:$AO$21,MATCH(L263,Conversion!$E$17:$E$21,0),MATCH(N263,Conversion!$G$16:$AO$16,0))/INDEX(Conversion!$G$17:$AO$21,MATCH(L263,Conversion!$E$17:$E$21,0),MATCH('Import data'!$G$15,Conversion!$G$16:$AO$16,0)))/IF(L263='Import data'!$G$16,1,IF(L263="kUSD",INDEX(Conversion!$G$27:$AO$31,MATCH(L263,Conversion!$F$27:$F$31,0),MATCH('Import data'!$G$15,Conversion!$G$26:$AO$26,0)),1/INDEX(Conversion!$G$27:$AO$31,MATCH(L263,Conversion!$F$27:$F$31,0),MATCH('Import data'!$G$15,Conversion!$G$26:$AO$26,0)))),J263),"")</f>
        <v>196</v>
      </c>
      <c r="P263" s="387" t="str">
        <f>IF(H263="Mass-based",M263,K263&amp;" / "&amp;'Import data'!$G$16)</f>
        <v>kgCO2e/kg</v>
      </c>
      <c r="Q263" s="182" t="s">
        <v>274</v>
      </c>
      <c r="R263" s="182" t="s">
        <v>262</v>
      </c>
      <c r="S263" s="390" t="s">
        <v>257</v>
      </c>
      <c r="T263" s="391"/>
      <c r="U263" s="23"/>
      <c r="V263" s="23"/>
      <c r="W263" s="23"/>
      <c r="X263" s="23"/>
      <c r="Y263" s="23"/>
      <c r="Z263" s="23"/>
    </row>
    <row r="264" ht="15.75" customHeight="1">
      <c r="A264" s="23"/>
      <c r="B264" s="23"/>
      <c r="C264" s="23"/>
      <c r="D264" s="382">
        <v>259.0</v>
      </c>
      <c r="E264" s="392" t="s">
        <v>705</v>
      </c>
      <c r="F264" s="182">
        <v>3.0</v>
      </c>
      <c r="G264" s="182" t="s">
        <v>701</v>
      </c>
      <c r="H264" s="182" t="s">
        <v>238</v>
      </c>
      <c r="I264" s="182" t="s">
        <v>109</v>
      </c>
      <c r="J264" s="392">
        <v>392.5</v>
      </c>
      <c r="K264" s="386" t="s">
        <v>188</v>
      </c>
      <c r="L264" s="182" t="s">
        <v>277</v>
      </c>
      <c r="M264" s="387" t="str">
        <f t="shared" si="1"/>
        <v>kgCO2e/kCAD</v>
      </c>
      <c r="N264" s="392">
        <v>2024.0</v>
      </c>
      <c r="O264" s="389">
        <f t="array" ref="O264">IF(J264&lt;&gt;"",IF(H264="Spend-based",J264*(INDEX(Conversion!$G$17:$AO$21,MATCH(L264,Conversion!$E$17:$E$21,0),MATCH(N264,Conversion!$G$16:$AO$16,0))/INDEX(Conversion!$G$17:$AO$21,MATCH(L264,Conversion!$E$17:$E$21,0),MATCH('Import data'!$G$15,Conversion!$G$16:$AO$16,0)))/IF(L264='Import data'!$G$16,1,IF(L264="kUSD",INDEX(Conversion!$G$27:$AO$31,MATCH(L264,Conversion!$F$27:$F$31,0),MATCH('Import data'!$G$15,Conversion!$G$26:$AO$26,0)),1/INDEX(Conversion!$G$27:$AO$31,MATCH(L264,Conversion!$F$27:$F$31,0),MATCH('Import data'!$G$15,Conversion!$G$26:$AO$26,0)))),J264),"")</f>
        <v>537.725</v>
      </c>
      <c r="P264" s="387" t="str">
        <f>IF(H264="Mass-based",M264,K264&amp;" / "&amp;'Import data'!$G$16)</f>
        <v>kgCO2e / k€</v>
      </c>
      <c r="Q264" s="182" t="s">
        <v>278</v>
      </c>
      <c r="R264" s="182" t="s">
        <v>279</v>
      </c>
      <c r="S264" s="390" t="s">
        <v>257</v>
      </c>
      <c r="T264" s="391"/>
      <c r="U264" s="23"/>
      <c r="V264" s="23"/>
      <c r="W264" s="23"/>
      <c r="X264" s="23"/>
      <c r="Y264" s="23"/>
      <c r="Z264" s="23"/>
    </row>
    <row r="265" ht="15.75" customHeight="1">
      <c r="A265" s="23"/>
      <c r="B265" s="23"/>
      <c r="C265" s="23"/>
      <c r="D265" s="382">
        <v>260.0</v>
      </c>
      <c r="E265" s="403" t="s">
        <v>706</v>
      </c>
      <c r="F265" s="395">
        <v>2.0</v>
      </c>
      <c r="G265" s="182" t="s">
        <v>707</v>
      </c>
      <c r="H265" s="182" t="s">
        <v>238</v>
      </c>
      <c r="I265" s="182" t="s">
        <v>105</v>
      </c>
      <c r="J265" s="393">
        <v>238.0</v>
      </c>
      <c r="K265" s="386" t="s">
        <v>188</v>
      </c>
      <c r="L265" s="182" t="s">
        <v>282</v>
      </c>
      <c r="M265" s="387" t="str">
        <f t="shared" si="1"/>
        <v>kgCO2e/kUSD</v>
      </c>
      <c r="N265" s="393">
        <v>2024.0</v>
      </c>
      <c r="O265" s="389">
        <f t="array" ref="O265">IF(J265&lt;&gt;"",IF(H265="Spend-based",J265*(INDEX(Conversion!$G$17:$AO$21,MATCH(L265,Conversion!$E$17:$E$21,0),MATCH(N265,Conversion!$G$16:$AO$16,0))/INDEX(Conversion!$G$17:$AO$21,MATCH(L265,Conversion!$E$17:$E$21,0),MATCH('Import data'!$G$15,Conversion!$G$16:$AO$16,0)))/IF(L265='Import data'!$G$16,1,IF(L265="kUSD",INDEX(Conversion!$G$27:$AO$31,MATCH(L265,Conversion!$F$27:$F$31,0),MATCH('Import data'!$G$15,Conversion!$G$26:$AO$26,0)),1/INDEX(Conversion!$G$27:$AO$31,MATCH(L265,Conversion!$F$27:$F$31,0),MATCH('Import data'!$G$15,Conversion!$G$26:$AO$26,0)))),J265),"")</f>
        <v>238</v>
      </c>
      <c r="P265" s="387" t="str">
        <f>IF(H265="Mass-based",M265,K265&amp;" / "&amp;'Import data'!$G$16)</f>
        <v>kgCO2e / k€</v>
      </c>
      <c r="Q265" s="182" t="s">
        <v>283</v>
      </c>
      <c r="R265" s="182" t="s">
        <v>279</v>
      </c>
      <c r="S265" s="390" t="s">
        <v>257</v>
      </c>
      <c r="T265" s="391"/>
      <c r="U265" s="23"/>
      <c r="V265" s="23"/>
      <c r="W265" s="23"/>
      <c r="X265" s="23"/>
      <c r="Y265" s="23"/>
      <c r="Z265" s="23"/>
    </row>
    <row r="266" ht="15.75" customHeight="1">
      <c r="A266" s="23"/>
      <c r="B266" s="23"/>
      <c r="C266" s="23"/>
      <c r="D266" s="382">
        <v>261.0</v>
      </c>
      <c r="E266" s="403" t="s">
        <v>708</v>
      </c>
      <c r="F266" s="395">
        <v>1.0</v>
      </c>
      <c r="G266" s="182" t="s">
        <v>709</v>
      </c>
      <c r="H266" s="182" t="s">
        <v>238</v>
      </c>
      <c r="I266" s="182" t="s">
        <v>105</v>
      </c>
      <c r="J266" s="393">
        <v>170.0</v>
      </c>
      <c r="K266" s="386" t="s">
        <v>188</v>
      </c>
      <c r="L266" s="182" t="s">
        <v>282</v>
      </c>
      <c r="M266" s="387" t="str">
        <f t="shared" si="1"/>
        <v>kgCO2e/kUSD</v>
      </c>
      <c r="N266" s="393">
        <v>2024.0</v>
      </c>
      <c r="O266" s="389">
        <f t="array" ref="O266">IF(J266&lt;&gt;"",IF(H266="Spend-based",J266*(INDEX(Conversion!$G$17:$AO$21,MATCH(L266,Conversion!$E$17:$E$21,0),MATCH(N266,Conversion!$G$16:$AO$16,0))/INDEX(Conversion!$G$17:$AO$21,MATCH(L266,Conversion!$E$17:$E$21,0),MATCH('Import data'!$G$15,Conversion!$G$16:$AO$16,0)))/IF(L266='Import data'!$G$16,1,IF(L266="kUSD",INDEX(Conversion!$G$27:$AO$31,MATCH(L266,Conversion!$F$27:$F$31,0),MATCH('Import data'!$G$15,Conversion!$G$26:$AO$26,0)),1/INDEX(Conversion!$G$27:$AO$31,MATCH(L266,Conversion!$F$27:$F$31,0),MATCH('Import data'!$G$15,Conversion!$G$26:$AO$26,0)))),J266),"")</f>
        <v>170</v>
      </c>
      <c r="P266" s="387" t="str">
        <f>IF(H266="Mass-based",M266,K266&amp;" / "&amp;'Import data'!$G$16)</f>
        <v>kgCO2e / k€</v>
      </c>
      <c r="Q266" s="182" t="s">
        <v>283</v>
      </c>
      <c r="R266" s="182" t="s">
        <v>279</v>
      </c>
      <c r="S266" s="390" t="s">
        <v>257</v>
      </c>
      <c r="T266" s="391"/>
      <c r="U266" s="23"/>
      <c r="V266" s="23"/>
      <c r="W266" s="23"/>
      <c r="X266" s="23"/>
      <c r="Y266" s="23"/>
      <c r="Z266" s="23"/>
    </row>
    <row r="267" ht="15.75" customHeight="1">
      <c r="A267" s="23"/>
      <c r="B267" s="23"/>
      <c r="C267" s="23"/>
      <c r="D267" s="382">
        <v>262.0</v>
      </c>
      <c r="E267" s="393" t="s">
        <v>710</v>
      </c>
      <c r="F267" s="182">
        <v>1.0</v>
      </c>
      <c r="G267" s="182" t="s">
        <v>711</v>
      </c>
      <c r="H267" s="182" t="s">
        <v>238</v>
      </c>
      <c r="I267" s="182" t="s">
        <v>105</v>
      </c>
      <c r="J267" s="393">
        <v>152.0</v>
      </c>
      <c r="K267" s="386" t="s">
        <v>188</v>
      </c>
      <c r="L267" s="182" t="s">
        <v>282</v>
      </c>
      <c r="M267" s="387" t="str">
        <f t="shared" si="1"/>
        <v>kgCO2e/kUSD</v>
      </c>
      <c r="N267" s="393">
        <v>2022.0</v>
      </c>
      <c r="O267" s="389">
        <f t="array" ref="O267">IF(J267&lt;&gt;"",IF(H267="Spend-based",J267*(INDEX(Conversion!$G$17:$AO$21,MATCH(L267,Conversion!$E$17:$E$21,0),MATCH(N267,Conversion!$G$16:$AO$16,0))/INDEX(Conversion!$G$17:$AO$21,MATCH(L267,Conversion!$E$17:$E$21,0),MATCH('Import data'!$G$15,Conversion!$G$16:$AO$16,0)))/IF(L267='Import data'!$G$16,1,IF(L267="kUSD",INDEX(Conversion!$G$27:$AO$31,MATCH(L267,Conversion!$F$27:$F$31,0),MATCH('Import data'!$G$15,Conversion!$G$26:$AO$26,0)),1/INDEX(Conversion!$G$27:$AO$31,MATCH(L267,Conversion!$F$27:$F$31,0),MATCH('Import data'!$G$15,Conversion!$G$26:$AO$26,0)))),J267),"")</f>
        <v>141.8296325</v>
      </c>
      <c r="P267" s="387" t="str">
        <f>IF(H267="Mass-based",M267,K267&amp;" / "&amp;'Import data'!$G$16)</f>
        <v>kgCO2e / k€</v>
      </c>
      <c r="Q267" s="182" t="s">
        <v>283</v>
      </c>
      <c r="R267" s="182" t="s">
        <v>279</v>
      </c>
      <c r="S267" s="390" t="s">
        <v>257</v>
      </c>
      <c r="T267" s="391"/>
      <c r="U267" s="23"/>
      <c r="V267" s="23"/>
      <c r="W267" s="23"/>
      <c r="X267" s="23"/>
      <c r="Y267" s="23"/>
      <c r="Z267" s="23"/>
    </row>
    <row r="268" ht="15.75" customHeight="1">
      <c r="A268" s="23"/>
      <c r="B268" s="23"/>
      <c r="C268" s="23"/>
      <c r="D268" s="382">
        <v>263.0</v>
      </c>
      <c r="E268" s="388" t="s">
        <v>712</v>
      </c>
      <c r="F268" s="182">
        <v>2.0</v>
      </c>
      <c r="G268" s="182" t="s">
        <v>713</v>
      </c>
      <c r="H268" s="182" t="s">
        <v>238</v>
      </c>
      <c r="I268" s="182" t="s">
        <v>105</v>
      </c>
      <c r="J268" s="388">
        <v>405.0</v>
      </c>
      <c r="K268" s="386" t="s">
        <v>188</v>
      </c>
      <c r="L268" s="182" t="s">
        <v>282</v>
      </c>
      <c r="M268" s="387" t="str">
        <f t="shared" si="1"/>
        <v>kgCO2e/kUSD</v>
      </c>
      <c r="N268" s="388">
        <v>2022.0</v>
      </c>
      <c r="O268" s="389">
        <f t="array" ref="O268">IF(J268&lt;&gt;"",IF(H268="Spend-based",J268*(INDEX(Conversion!$G$17:$AO$21,MATCH(L268,Conversion!$E$17:$E$21,0),MATCH(N268,Conversion!$G$16:$AO$16,0))/INDEX(Conversion!$G$17:$AO$21,MATCH(L268,Conversion!$E$17:$E$21,0),MATCH('Import data'!$G$15,Conversion!$G$16:$AO$16,0)))/IF(L268='Import data'!$G$16,1,IF(L268="kUSD",INDEX(Conversion!$G$27:$AO$31,MATCH(L268,Conversion!$F$27:$F$31,0),MATCH('Import data'!$G$15,Conversion!$G$26:$AO$26,0)),1/INDEX(Conversion!$G$27:$AO$31,MATCH(L268,Conversion!$F$27:$F$31,0),MATCH('Import data'!$G$15,Conversion!$G$26:$AO$26,0)))),J268),"")</f>
        <v>377.9013234</v>
      </c>
      <c r="P268" s="387" t="str">
        <f>IF(H268="Mass-based",M268,K268&amp;" / "&amp;'Import data'!$G$16)</f>
        <v>kgCO2e / k€</v>
      </c>
      <c r="Q268" s="182" t="s">
        <v>283</v>
      </c>
      <c r="R268" s="182" t="s">
        <v>279</v>
      </c>
      <c r="S268" s="390" t="s">
        <v>257</v>
      </c>
      <c r="T268" s="391"/>
      <c r="U268" s="23"/>
      <c r="V268" s="23"/>
      <c r="W268" s="23"/>
      <c r="X268" s="23"/>
      <c r="Y268" s="23"/>
      <c r="Z268" s="23"/>
    </row>
    <row r="269" ht="15.75" customHeight="1">
      <c r="A269" s="23"/>
      <c r="B269" s="23"/>
      <c r="C269" s="23"/>
      <c r="D269" s="382">
        <v>264.0</v>
      </c>
      <c r="E269" s="393" t="s">
        <v>714</v>
      </c>
      <c r="F269" s="182">
        <v>1.0</v>
      </c>
      <c r="G269" s="182" t="s">
        <v>715</v>
      </c>
      <c r="H269" s="182" t="s">
        <v>238</v>
      </c>
      <c r="I269" s="182" t="s">
        <v>108</v>
      </c>
      <c r="J269" s="393">
        <v>775.1</v>
      </c>
      <c r="K269" s="386" t="s">
        <v>188</v>
      </c>
      <c r="L269" s="182" t="s">
        <v>153</v>
      </c>
      <c r="M269" s="387" t="str">
        <f t="shared" si="1"/>
        <v>kgCO2e/k€</v>
      </c>
      <c r="N269" s="393">
        <v>2021.0</v>
      </c>
      <c r="O269" s="389">
        <f t="array" ref="O269">IF(J269&lt;&gt;"",IF(H269="Spend-based",J269*(INDEX(Conversion!$G$17:$AO$21,MATCH(L269,Conversion!$E$17:$E$21,0),MATCH(N269,Conversion!$G$16:$AO$16,0))/INDEX(Conversion!$G$17:$AO$21,MATCH(L269,Conversion!$E$17:$E$21,0),MATCH('Import data'!$G$15,Conversion!$G$16:$AO$16,0)))/IF(L269='Import data'!$G$16,1,IF(L269="kUSD",INDEX(Conversion!$G$27:$AO$31,MATCH(L269,Conversion!$F$27:$F$31,0),MATCH('Import data'!$G$15,Conversion!$G$26:$AO$26,0)),1/INDEX(Conversion!$G$27:$AO$31,MATCH(L269,Conversion!$F$27:$F$31,0),MATCH('Import data'!$G$15,Conversion!$G$26:$AO$26,0)))),J269),"")</f>
        <v>689.3235606</v>
      </c>
      <c r="P269" s="387" t="str">
        <f>IF(H269="Mass-based",M269,K269&amp;" / "&amp;'Import data'!$G$16)</f>
        <v>kgCO2e / k€</v>
      </c>
      <c r="Q269" s="182" t="s">
        <v>274</v>
      </c>
      <c r="R269" s="182" t="s">
        <v>262</v>
      </c>
      <c r="S269" s="390" t="s">
        <v>257</v>
      </c>
      <c r="T269" s="391"/>
      <c r="U269" s="23"/>
      <c r="V269" s="23"/>
      <c r="W269" s="23"/>
      <c r="X269" s="23"/>
      <c r="Y269" s="23"/>
      <c r="Z269" s="23"/>
    </row>
    <row r="270" ht="15.75" customHeight="1">
      <c r="A270" s="23"/>
      <c r="B270" s="23"/>
      <c r="C270" s="23"/>
      <c r="D270" s="382">
        <v>265.0</v>
      </c>
      <c r="E270" s="393" t="s">
        <v>716</v>
      </c>
      <c r="F270" s="182">
        <v>1.0</v>
      </c>
      <c r="G270" s="182" t="s">
        <v>717</v>
      </c>
      <c r="H270" s="182" t="s">
        <v>237</v>
      </c>
      <c r="I270" s="182" t="s">
        <v>104</v>
      </c>
      <c r="J270" s="393">
        <v>3.81</v>
      </c>
      <c r="K270" s="386" t="s">
        <v>188</v>
      </c>
      <c r="L270" s="182" t="s">
        <v>265</v>
      </c>
      <c r="M270" s="387" t="str">
        <f t="shared" si="1"/>
        <v>kgCO2e/kg</v>
      </c>
      <c r="N270" s="393">
        <v>2024.0</v>
      </c>
      <c r="O270" s="389">
        <f t="array" ref="O270">IF(J270&lt;&gt;"",IF(H270="Spend-based",J270*(INDEX(Conversion!$G$17:$AO$21,MATCH(L270,Conversion!$E$17:$E$21,0),MATCH(N270,Conversion!$G$16:$AO$16,0))/INDEX(Conversion!$G$17:$AO$21,MATCH(L270,Conversion!$E$17:$E$21,0),MATCH('Import data'!$G$15,Conversion!$G$16:$AO$16,0)))/IF(L270='Import data'!$G$16,1,IF(L270="kUSD",INDEX(Conversion!$G$27:$AO$31,MATCH(L270,Conversion!$F$27:$F$31,0),MATCH('Import data'!$G$15,Conversion!$G$26:$AO$26,0)),1/INDEX(Conversion!$G$27:$AO$31,MATCH(L270,Conversion!$F$27:$F$31,0),MATCH('Import data'!$G$15,Conversion!$G$26:$AO$26,0)))),J270),"")</f>
        <v>3.81</v>
      </c>
      <c r="P270" s="387" t="str">
        <f>IF(H270="Mass-based",M270,K270&amp;" / "&amp;'Import data'!$G$16)</f>
        <v>kgCO2e/kg</v>
      </c>
      <c r="Q270" s="182" t="s">
        <v>271</v>
      </c>
      <c r="R270" s="182" t="s">
        <v>262</v>
      </c>
      <c r="S270" s="390" t="s">
        <v>257</v>
      </c>
      <c r="T270" s="391"/>
      <c r="U270" s="23"/>
      <c r="V270" s="23"/>
      <c r="W270" s="23"/>
      <c r="X270" s="23"/>
      <c r="Y270" s="23"/>
      <c r="Z270" s="23"/>
    </row>
    <row r="271" ht="15.75" customHeight="1">
      <c r="A271" s="23"/>
      <c r="B271" s="23"/>
      <c r="C271" s="23"/>
      <c r="D271" s="382">
        <v>266.0</v>
      </c>
      <c r="E271" s="393" t="s">
        <v>718</v>
      </c>
      <c r="F271" s="182">
        <v>2.0</v>
      </c>
      <c r="G271" s="182" t="s">
        <v>719</v>
      </c>
      <c r="H271" s="182" t="s">
        <v>238</v>
      </c>
      <c r="I271" s="182" t="s">
        <v>105</v>
      </c>
      <c r="J271" s="393">
        <v>207.0</v>
      </c>
      <c r="K271" s="386" t="s">
        <v>188</v>
      </c>
      <c r="L271" s="182" t="s">
        <v>282</v>
      </c>
      <c r="M271" s="387" t="str">
        <f t="shared" si="1"/>
        <v>kgCO2e/kUSD</v>
      </c>
      <c r="N271" s="393">
        <v>2024.0</v>
      </c>
      <c r="O271" s="389">
        <f t="array" ref="O271">IF(J271&lt;&gt;"",IF(H271="Spend-based",J271*(INDEX(Conversion!$G$17:$AO$21,MATCH(L271,Conversion!$E$17:$E$21,0),MATCH(N271,Conversion!$G$16:$AO$16,0))/INDEX(Conversion!$G$17:$AO$21,MATCH(L271,Conversion!$E$17:$E$21,0),MATCH('Import data'!$G$15,Conversion!$G$16:$AO$16,0)))/IF(L271='Import data'!$G$16,1,IF(L271="kUSD",INDEX(Conversion!$G$27:$AO$31,MATCH(L271,Conversion!$F$27:$F$31,0),MATCH('Import data'!$G$15,Conversion!$G$26:$AO$26,0)),1/INDEX(Conversion!$G$27:$AO$31,MATCH(L271,Conversion!$F$27:$F$31,0),MATCH('Import data'!$G$15,Conversion!$G$26:$AO$26,0)))),J271),"")</f>
        <v>207</v>
      </c>
      <c r="P271" s="387" t="str">
        <f>IF(H271="Mass-based",M271,K271&amp;" / "&amp;'Import data'!$G$16)</f>
        <v>kgCO2e / k€</v>
      </c>
      <c r="Q271" s="182" t="s">
        <v>283</v>
      </c>
      <c r="R271" s="182" t="s">
        <v>279</v>
      </c>
      <c r="S271" s="390" t="s">
        <v>257</v>
      </c>
      <c r="T271" s="391"/>
      <c r="U271" s="23"/>
      <c r="V271" s="23"/>
      <c r="W271" s="23"/>
      <c r="X271" s="23"/>
      <c r="Y271" s="23"/>
      <c r="Z271" s="23"/>
    </row>
    <row r="272" ht="15.75" customHeight="1">
      <c r="A272" s="23"/>
      <c r="B272" s="23"/>
      <c r="C272" s="23"/>
      <c r="D272" s="382">
        <v>267.0</v>
      </c>
      <c r="E272" s="393" t="s">
        <v>720</v>
      </c>
      <c r="F272" s="182">
        <v>3.0</v>
      </c>
      <c r="G272" s="182" t="s">
        <v>528</v>
      </c>
      <c r="H272" s="182" t="s">
        <v>237</v>
      </c>
      <c r="I272" s="182" t="s">
        <v>111</v>
      </c>
      <c r="J272" s="393">
        <v>5.88</v>
      </c>
      <c r="K272" s="386" t="s">
        <v>188</v>
      </c>
      <c r="L272" s="182" t="s">
        <v>265</v>
      </c>
      <c r="M272" s="387" t="str">
        <f t="shared" si="1"/>
        <v>kgCO2e/kg</v>
      </c>
      <c r="N272" s="393">
        <v>2023.0</v>
      </c>
      <c r="O272" s="389">
        <f t="array" ref="O272">IF(J272&lt;&gt;"",IF(H272="Spend-based",J272*(INDEX(Conversion!$G$17:$AO$21,MATCH(L272,Conversion!$E$17:$E$21,0),MATCH(N272,Conversion!$G$16:$AO$16,0))/INDEX(Conversion!$G$17:$AO$21,MATCH(L272,Conversion!$E$17:$E$21,0),MATCH('Import data'!$G$15,Conversion!$G$16:$AO$16,0)))/IF(L272='Import data'!$G$16,1,IF(L272="kUSD",INDEX(Conversion!$G$27:$AO$31,MATCH(L272,Conversion!$F$27:$F$31,0),MATCH('Import data'!$G$15,Conversion!$G$26:$AO$26,0)),1/INDEX(Conversion!$G$27:$AO$31,MATCH(L272,Conversion!$F$27:$F$31,0),MATCH('Import data'!$G$15,Conversion!$G$26:$AO$26,0)))),J272),"")</f>
        <v>5.88</v>
      </c>
      <c r="P272" s="387" t="str">
        <f>IF(H272="Mass-based",M272,K272&amp;" / "&amp;'Import data'!$G$16)</f>
        <v>kgCO2e/kg</v>
      </c>
      <c r="Q272" s="182"/>
      <c r="R272" s="182" t="s">
        <v>262</v>
      </c>
      <c r="S272" s="390" t="s">
        <v>257</v>
      </c>
      <c r="T272" s="391"/>
      <c r="U272" s="23"/>
      <c r="V272" s="23"/>
      <c r="W272" s="23"/>
      <c r="X272" s="23"/>
      <c r="Y272" s="23"/>
      <c r="Z272" s="23"/>
    </row>
    <row r="273" ht="15.75" customHeight="1">
      <c r="A273" s="23"/>
      <c r="B273" s="23"/>
      <c r="C273" s="23"/>
      <c r="D273" s="382">
        <v>268.0</v>
      </c>
      <c r="E273" s="393" t="s">
        <v>721</v>
      </c>
      <c r="F273" s="182">
        <v>1.0</v>
      </c>
      <c r="G273" s="182" t="s">
        <v>722</v>
      </c>
      <c r="H273" s="384" t="s">
        <v>238</v>
      </c>
      <c r="I273" s="384" t="s">
        <v>104</v>
      </c>
      <c r="J273" s="394">
        <v>468.7</v>
      </c>
      <c r="K273" s="386" t="s">
        <v>188</v>
      </c>
      <c r="L273" s="182" t="s">
        <v>270</v>
      </c>
      <c r="M273" s="387" t="str">
        <f t="shared" si="1"/>
        <v>kgCO2e/kGBP</v>
      </c>
      <c r="N273" s="393">
        <v>2024.0</v>
      </c>
      <c r="O273" s="389">
        <f t="array" ref="O273">IF(J273&lt;&gt;"",IF(H273="Spend-based",J273*(INDEX(Conversion!$G$17:$AO$21,MATCH(L273,Conversion!$E$17:$E$21,0),MATCH(N273,Conversion!$G$16:$AO$16,0))/INDEX(Conversion!$G$17:$AO$21,MATCH(L273,Conversion!$E$17:$E$21,0),MATCH('Import data'!$G$15,Conversion!$G$16:$AO$16,0)))/IF(L273='Import data'!$G$16,1,IF(L273="kUSD",INDEX(Conversion!$G$27:$AO$31,MATCH(L273,Conversion!$F$27:$F$31,0),MATCH('Import data'!$G$15,Conversion!$G$26:$AO$26,0)),1/INDEX(Conversion!$G$27:$AO$31,MATCH(L273,Conversion!$F$27:$F$31,0),MATCH('Import data'!$G$15,Conversion!$G$26:$AO$26,0)))),J273),"")</f>
        <v>346.838</v>
      </c>
      <c r="P273" s="387" t="str">
        <f>IF(H273="Mass-based",M273,K273&amp;" / "&amp;'Import data'!$G$16)</f>
        <v>kgCO2e / k€</v>
      </c>
      <c r="Q273" s="182" t="s">
        <v>271</v>
      </c>
      <c r="R273" s="182" t="s">
        <v>262</v>
      </c>
      <c r="S273" s="390" t="s">
        <v>257</v>
      </c>
      <c r="T273" s="391"/>
      <c r="U273" s="23"/>
      <c r="V273" s="23"/>
      <c r="W273" s="23"/>
      <c r="X273" s="23"/>
      <c r="Y273" s="23"/>
      <c r="Z273" s="23"/>
    </row>
    <row r="274" ht="15.75" customHeight="1">
      <c r="A274" s="23"/>
      <c r="B274" s="23"/>
      <c r="C274" s="23"/>
      <c r="D274" s="382">
        <v>269.0</v>
      </c>
      <c r="E274" s="393" t="s">
        <v>723</v>
      </c>
      <c r="F274" s="182">
        <v>1.0</v>
      </c>
      <c r="G274" s="182" t="s">
        <v>724</v>
      </c>
      <c r="H274" s="384" t="s">
        <v>238</v>
      </c>
      <c r="I274" s="384" t="s">
        <v>109</v>
      </c>
      <c r="J274" s="394">
        <v>509.7</v>
      </c>
      <c r="K274" s="386" t="s">
        <v>188</v>
      </c>
      <c r="L274" s="182" t="s">
        <v>277</v>
      </c>
      <c r="M274" s="387" t="str">
        <f t="shared" si="1"/>
        <v>kgCO2e/kCAD</v>
      </c>
      <c r="N274" s="393">
        <v>2024.0</v>
      </c>
      <c r="O274" s="389">
        <f t="array" ref="O274">IF(J274&lt;&gt;"",IF(H274="Spend-based",J274*(INDEX(Conversion!$G$17:$AO$21,MATCH(L274,Conversion!$E$17:$E$21,0),MATCH(N274,Conversion!$G$16:$AO$16,0))/INDEX(Conversion!$G$17:$AO$21,MATCH(L274,Conversion!$E$17:$E$21,0),MATCH('Import data'!$G$15,Conversion!$G$16:$AO$16,0)))/IF(L274='Import data'!$G$16,1,IF(L274="kUSD",INDEX(Conversion!$G$27:$AO$31,MATCH(L274,Conversion!$F$27:$F$31,0),MATCH('Import data'!$G$15,Conversion!$G$26:$AO$26,0)),1/INDEX(Conversion!$G$27:$AO$31,MATCH(L274,Conversion!$F$27:$F$31,0),MATCH('Import data'!$G$15,Conversion!$G$26:$AO$26,0)))),J274),"")</f>
        <v>698.289</v>
      </c>
      <c r="P274" s="387" t="str">
        <f>IF(H274="Mass-based",M274,K274&amp;" / "&amp;'Import data'!$G$16)</f>
        <v>kgCO2e / k€</v>
      </c>
      <c r="Q274" s="182" t="s">
        <v>278</v>
      </c>
      <c r="R274" s="182" t="s">
        <v>279</v>
      </c>
      <c r="S274" s="390" t="s">
        <v>257</v>
      </c>
      <c r="T274" s="391"/>
      <c r="U274" s="23"/>
      <c r="V274" s="23"/>
      <c r="W274" s="23"/>
      <c r="X274" s="23"/>
      <c r="Y274" s="23"/>
      <c r="Z274" s="23"/>
    </row>
    <row r="275" ht="15.75" customHeight="1">
      <c r="A275" s="23"/>
      <c r="B275" s="23"/>
      <c r="C275" s="23"/>
      <c r="D275" s="382">
        <v>270.0</v>
      </c>
      <c r="E275" s="393" t="s">
        <v>725</v>
      </c>
      <c r="F275" s="182">
        <v>2.0</v>
      </c>
      <c r="G275" s="182" t="s">
        <v>726</v>
      </c>
      <c r="H275" s="384" t="s">
        <v>238</v>
      </c>
      <c r="I275" s="384" t="s">
        <v>104</v>
      </c>
      <c r="J275" s="394">
        <v>291.9</v>
      </c>
      <c r="K275" s="386" t="s">
        <v>188</v>
      </c>
      <c r="L275" s="182" t="s">
        <v>270</v>
      </c>
      <c r="M275" s="387" t="str">
        <f t="shared" si="1"/>
        <v>kgCO2e/kGBP</v>
      </c>
      <c r="N275" s="393">
        <v>2024.0</v>
      </c>
      <c r="O275" s="389">
        <f t="array" ref="O275">IF(J275&lt;&gt;"",IF(H275="Spend-based",J275*(INDEX(Conversion!$G$17:$AO$21,MATCH(L275,Conversion!$E$17:$E$21,0),MATCH(N275,Conversion!$G$16:$AO$16,0))/INDEX(Conversion!$G$17:$AO$21,MATCH(L275,Conversion!$E$17:$E$21,0),MATCH('Import data'!$G$15,Conversion!$G$16:$AO$16,0)))/IF(L275='Import data'!$G$16,1,IF(L275="kUSD",INDEX(Conversion!$G$27:$AO$31,MATCH(L275,Conversion!$F$27:$F$31,0),MATCH('Import data'!$G$15,Conversion!$G$26:$AO$26,0)),1/INDEX(Conversion!$G$27:$AO$31,MATCH(L275,Conversion!$F$27:$F$31,0),MATCH('Import data'!$G$15,Conversion!$G$26:$AO$26,0)))),J275),"")</f>
        <v>216.006</v>
      </c>
      <c r="P275" s="387" t="str">
        <f>IF(H275="Mass-based",M275,K275&amp;" / "&amp;'Import data'!$G$16)</f>
        <v>kgCO2e / k€</v>
      </c>
      <c r="Q275" s="182" t="s">
        <v>271</v>
      </c>
      <c r="R275" s="182" t="s">
        <v>262</v>
      </c>
      <c r="S275" s="390" t="s">
        <v>257</v>
      </c>
      <c r="T275" s="391"/>
      <c r="U275" s="23"/>
      <c r="V275" s="23"/>
      <c r="W275" s="23"/>
      <c r="X275" s="23"/>
      <c r="Y275" s="23"/>
      <c r="Z275" s="23"/>
    </row>
    <row r="276" ht="15.75" customHeight="1">
      <c r="A276" s="23"/>
      <c r="B276" s="23"/>
      <c r="C276" s="23"/>
      <c r="D276" s="382">
        <v>271.0</v>
      </c>
      <c r="E276" s="388" t="s">
        <v>727</v>
      </c>
      <c r="F276" s="182"/>
      <c r="G276" s="182" t="s">
        <v>728</v>
      </c>
      <c r="H276" s="182" t="s">
        <v>237</v>
      </c>
      <c r="I276" s="182" t="s">
        <v>102</v>
      </c>
      <c r="J276" s="385">
        <v>9.17</v>
      </c>
      <c r="K276" s="386" t="s">
        <v>188</v>
      </c>
      <c r="L276" s="182" t="s">
        <v>265</v>
      </c>
      <c r="M276" s="387" t="str">
        <f t="shared" si="1"/>
        <v>kgCO2e/kg</v>
      </c>
      <c r="N276" s="388">
        <v>2018.0</v>
      </c>
      <c r="O276" s="389">
        <f t="array" ref="O276">IF(J276&lt;&gt;"",IF(H276="Spend-based",J276*(INDEX(Conversion!$G$17:$AO$21,MATCH(L276,Conversion!$E$17:$E$21,0),MATCH(N276,Conversion!$G$16:$AO$16,0))/INDEX(Conversion!$G$17:$AO$21,MATCH(L276,Conversion!$E$17:$E$21,0),MATCH('Import data'!$G$15,Conversion!$G$16:$AO$16,0)))/IF(L276='Import data'!$G$16,1,IF(L276="kUSD",INDEX(Conversion!$G$27:$AO$31,MATCH(L276,Conversion!$F$27:$F$31,0),MATCH('Import data'!$G$15,Conversion!$G$26:$AO$26,0)),1/INDEX(Conversion!$G$27:$AO$31,MATCH(L276,Conversion!$F$27:$F$31,0),MATCH('Import data'!$G$15,Conversion!$G$26:$AO$26,0)))),J276),"")</f>
        <v>9.17</v>
      </c>
      <c r="P276" s="387" t="str">
        <f>IF(H276="Mass-based",M276,K276&amp;" / "&amp;'Import data'!$G$16)</f>
        <v>kgCO2e/kg</v>
      </c>
      <c r="Q276" s="182" t="s">
        <v>274</v>
      </c>
      <c r="R276" s="182" t="s">
        <v>262</v>
      </c>
      <c r="S276" s="390" t="s">
        <v>257</v>
      </c>
      <c r="T276" s="391"/>
      <c r="U276" s="23"/>
      <c r="V276" s="23"/>
      <c r="W276" s="23"/>
      <c r="X276" s="23"/>
      <c r="Y276" s="23"/>
      <c r="Z276" s="23"/>
    </row>
    <row r="277" ht="15.75" customHeight="1">
      <c r="A277" s="23"/>
      <c r="B277" s="23"/>
      <c r="C277" s="23"/>
      <c r="D277" s="382">
        <v>272.0</v>
      </c>
      <c r="E277" s="396" t="s">
        <v>729</v>
      </c>
      <c r="F277" s="182">
        <v>3.0</v>
      </c>
      <c r="G277" s="182" t="s">
        <v>730</v>
      </c>
      <c r="H277" s="384" t="s">
        <v>237</v>
      </c>
      <c r="I277" s="182" t="s">
        <v>304</v>
      </c>
      <c r="J277" s="397">
        <f>J278+J279</f>
        <v>17.933</v>
      </c>
      <c r="K277" s="386" t="s">
        <v>188</v>
      </c>
      <c r="L277" s="182" t="s">
        <v>265</v>
      </c>
      <c r="M277" s="387" t="str">
        <f t="shared" si="1"/>
        <v>kgCO2e/kg</v>
      </c>
      <c r="N277" s="396" t="s">
        <v>305</v>
      </c>
      <c r="O277" s="389">
        <f t="array" ref="O277">IF(J277&lt;&gt;"",IF(H277="Spend-based",J277*(INDEX(Conversion!$G$17:$AO$21,MATCH(L277,Conversion!$E$17:$E$21,0),MATCH(N277,Conversion!$G$16:$AO$16,0))/INDEX(Conversion!$G$17:$AO$21,MATCH(L277,Conversion!$E$17:$E$21,0),MATCH('Import data'!$G$15,Conversion!$G$16:$AO$16,0)))/IF(L277='Import data'!$G$16,1,IF(L277="kUSD",INDEX(Conversion!$G$27:$AO$31,MATCH(L277,Conversion!$F$27:$F$31,0),MATCH('Import data'!$G$15,Conversion!$G$26:$AO$26,0)),1/INDEX(Conversion!$G$27:$AO$31,MATCH(L277,Conversion!$F$27:$F$31,0),MATCH('Import data'!$G$15,Conversion!$G$26:$AO$26,0)))),J277),"")</f>
        <v>17.933</v>
      </c>
      <c r="P277" s="387" t="str">
        <f>IF(H277="Mass-based",M277,K277&amp;" / "&amp;'Import data'!$G$16)</f>
        <v>kgCO2e/kg</v>
      </c>
      <c r="Q277" s="182"/>
      <c r="R277" s="182" t="s">
        <v>256</v>
      </c>
      <c r="S277" s="390" t="s">
        <v>257</v>
      </c>
      <c r="T277" s="398" t="str">
        <f>"Sum cells "&amp;D278&amp;" and "&amp;D279</f>
        <v>Sum cells 273 and 274</v>
      </c>
      <c r="U277" s="23"/>
      <c r="V277" s="23"/>
      <c r="W277" s="23"/>
      <c r="X277" s="23"/>
      <c r="Y277" s="23"/>
      <c r="Z277" s="23"/>
    </row>
    <row r="278" ht="15.75" customHeight="1">
      <c r="A278" s="23"/>
      <c r="B278" s="23"/>
      <c r="C278" s="23"/>
      <c r="D278" s="382">
        <v>273.0</v>
      </c>
      <c r="E278" s="393" t="s">
        <v>731</v>
      </c>
      <c r="F278" s="182">
        <v>3.0</v>
      </c>
      <c r="G278" s="182" t="s">
        <v>732</v>
      </c>
      <c r="H278" s="182" t="s">
        <v>237</v>
      </c>
      <c r="I278" s="182" t="s">
        <v>112</v>
      </c>
      <c r="J278" s="394">
        <v>17.53</v>
      </c>
      <c r="K278" s="386" t="s">
        <v>188</v>
      </c>
      <c r="L278" s="182" t="s">
        <v>265</v>
      </c>
      <c r="M278" s="387" t="str">
        <f t="shared" si="1"/>
        <v>kgCO2e/kg</v>
      </c>
      <c r="N278" s="393">
        <v>2025.0</v>
      </c>
      <c r="O278" s="389">
        <f t="array" ref="O278">IF(J278&lt;&gt;"",IF(H278="Spend-based",J278*(INDEX(Conversion!$G$17:$AO$21,MATCH(L278,Conversion!$E$17:$E$21,0),MATCH(N278,Conversion!$G$16:$AO$16,0))/INDEX(Conversion!$G$17:$AO$21,MATCH(L278,Conversion!$E$17:$E$21,0),MATCH('Import data'!$G$15,Conversion!$G$16:$AO$16,0)))/IF(L278='Import data'!$G$16,1,IF(L278="kUSD",INDEX(Conversion!$G$27:$AO$31,MATCH(L278,Conversion!$F$27:$F$31,0),MATCH('Import data'!$G$15,Conversion!$G$26:$AO$26,0)),1/INDEX(Conversion!$G$27:$AO$31,MATCH(L278,Conversion!$F$27:$F$31,0),MATCH('Import data'!$G$15,Conversion!$G$26:$AO$26,0)))),J278),"")</f>
        <v>17.53</v>
      </c>
      <c r="P278" s="387" t="str">
        <f>IF(H278="Mass-based",M278,K278&amp;" / "&amp;'Import data'!$G$16)</f>
        <v>kgCO2e/kg</v>
      </c>
      <c r="Q278" s="182" t="s">
        <v>351</v>
      </c>
      <c r="R278" s="182" t="s">
        <v>262</v>
      </c>
      <c r="S278" s="390" t="s">
        <v>257</v>
      </c>
      <c r="T278" s="391"/>
      <c r="U278" s="23"/>
      <c r="V278" s="23"/>
      <c r="W278" s="23"/>
      <c r="X278" s="23"/>
      <c r="Y278" s="23"/>
      <c r="Z278" s="23"/>
    </row>
    <row r="279" ht="15.75" customHeight="1">
      <c r="A279" s="23"/>
      <c r="B279" s="23"/>
      <c r="C279" s="23"/>
      <c r="D279" s="382">
        <v>274.0</v>
      </c>
      <c r="E279" s="392" t="s">
        <v>729</v>
      </c>
      <c r="F279" s="182">
        <v>3.0</v>
      </c>
      <c r="G279" s="182" t="s">
        <v>335</v>
      </c>
      <c r="H279" s="182" t="s">
        <v>237</v>
      </c>
      <c r="I279" s="182" t="s">
        <v>102</v>
      </c>
      <c r="J279" s="392">
        <v>0.403</v>
      </c>
      <c r="K279" s="386" t="s">
        <v>188</v>
      </c>
      <c r="L279" s="182" t="s">
        <v>265</v>
      </c>
      <c r="M279" s="387" t="str">
        <f t="shared" si="1"/>
        <v>kgCO2e/kg</v>
      </c>
      <c r="N279" s="392">
        <v>2015.0</v>
      </c>
      <c r="O279" s="389">
        <f t="array" ref="O279">IF(J279&lt;&gt;"",IF(H279="Spend-based",J279*(INDEX(Conversion!$G$17:$AO$21,MATCH(L279,Conversion!$E$17:$E$21,0),MATCH(N279,Conversion!$G$16:$AO$16,0))/INDEX(Conversion!$G$17:$AO$21,MATCH(L279,Conversion!$E$17:$E$21,0),MATCH('Import data'!$G$15,Conversion!$G$16:$AO$16,0)))/IF(L279='Import data'!$G$16,1,IF(L279="kUSD",INDEX(Conversion!$G$27:$AO$31,MATCH(L279,Conversion!$F$27:$F$31,0),MATCH('Import data'!$G$15,Conversion!$G$26:$AO$26,0)),1/INDEX(Conversion!$G$27:$AO$31,MATCH(L279,Conversion!$F$27:$F$31,0),MATCH('Import data'!$G$15,Conversion!$G$26:$AO$26,0)))),J279),"")</f>
        <v>0.403</v>
      </c>
      <c r="P279" s="387" t="str">
        <f>IF(H279="Mass-based",M279,K279&amp;" / "&amp;'Import data'!$G$16)</f>
        <v>kgCO2e/kg</v>
      </c>
      <c r="Q279" s="182"/>
      <c r="R279" s="182" t="s">
        <v>256</v>
      </c>
      <c r="S279" s="390" t="s">
        <v>257</v>
      </c>
      <c r="T279" s="391"/>
      <c r="U279" s="23"/>
      <c r="V279" s="23"/>
      <c r="W279" s="23"/>
      <c r="X279" s="23"/>
      <c r="Y279" s="23"/>
      <c r="Z279" s="23"/>
    </row>
    <row r="280" ht="15.75" customHeight="1">
      <c r="A280" s="23"/>
      <c r="B280" s="23"/>
      <c r="C280" s="23"/>
      <c r="D280" s="382">
        <v>275.0</v>
      </c>
      <c r="E280" s="396" t="s">
        <v>733</v>
      </c>
      <c r="F280" s="182">
        <v>3.0</v>
      </c>
      <c r="G280" s="182" t="s">
        <v>734</v>
      </c>
      <c r="H280" s="384" t="s">
        <v>237</v>
      </c>
      <c r="I280" s="182" t="s">
        <v>304</v>
      </c>
      <c r="J280" s="397">
        <f>J281+J282</f>
        <v>17.530164</v>
      </c>
      <c r="K280" s="386" t="s">
        <v>188</v>
      </c>
      <c r="L280" s="182" t="s">
        <v>265</v>
      </c>
      <c r="M280" s="387" t="str">
        <f t="shared" si="1"/>
        <v>kgCO2e/kg</v>
      </c>
      <c r="N280" s="396" t="s">
        <v>305</v>
      </c>
      <c r="O280" s="389">
        <f t="array" ref="O280">IF(J280&lt;&gt;"",IF(H280="Spend-based",J280*(INDEX(Conversion!$G$17:$AO$21,MATCH(L280,Conversion!$E$17:$E$21,0),MATCH(N280,Conversion!$G$16:$AO$16,0))/INDEX(Conversion!$G$17:$AO$21,MATCH(L280,Conversion!$E$17:$E$21,0),MATCH('Import data'!$G$15,Conversion!$G$16:$AO$16,0)))/IF(L280='Import data'!$G$16,1,IF(L280="kUSD",INDEX(Conversion!$G$27:$AO$31,MATCH(L280,Conversion!$F$27:$F$31,0),MATCH('Import data'!$G$15,Conversion!$G$26:$AO$26,0)),1/INDEX(Conversion!$G$27:$AO$31,MATCH(L280,Conversion!$F$27:$F$31,0),MATCH('Import data'!$G$15,Conversion!$G$26:$AO$26,0)))),J280),"")</f>
        <v>17.530164</v>
      </c>
      <c r="P280" s="387" t="str">
        <f>IF(H280="Mass-based",M280,K280&amp;" / "&amp;'Import data'!$G$16)</f>
        <v>kgCO2e/kg</v>
      </c>
      <c r="Q280" s="182"/>
      <c r="R280" s="182" t="s">
        <v>256</v>
      </c>
      <c r="S280" s="390" t="s">
        <v>257</v>
      </c>
      <c r="T280" s="398" t="str">
        <f>"Sum cells "&amp;D281&amp;" and "&amp;D282</f>
        <v>Sum cells 276 and 277</v>
      </c>
      <c r="U280" s="23"/>
      <c r="V280" s="23"/>
      <c r="W280" s="23"/>
      <c r="X280" s="23"/>
      <c r="Y280" s="23"/>
      <c r="Z280" s="23"/>
    </row>
    <row r="281" ht="15.75" customHeight="1">
      <c r="A281" s="23"/>
      <c r="B281" s="23"/>
      <c r="C281" s="23"/>
      <c r="D281" s="382">
        <v>276.0</v>
      </c>
      <c r="E281" s="393" t="s">
        <v>735</v>
      </c>
      <c r="F281" s="182">
        <v>3.0</v>
      </c>
      <c r="G281" s="182" t="s">
        <v>732</v>
      </c>
      <c r="H281" s="182" t="s">
        <v>237</v>
      </c>
      <c r="I281" s="182" t="s">
        <v>112</v>
      </c>
      <c r="J281" s="394">
        <v>17.53</v>
      </c>
      <c r="K281" s="386" t="s">
        <v>188</v>
      </c>
      <c r="L281" s="182" t="s">
        <v>265</v>
      </c>
      <c r="M281" s="387" t="str">
        <f t="shared" si="1"/>
        <v>kgCO2e/kg</v>
      </c>
      <c r="N281" s="393">
        <v>2025.0</v>
      </c>
      <c r="O281" s="389">
        <f t="array" ref="O281">IF(J281&lt;&gt;"",IF(H281="Spend-based",J281*(INDEX(Conversion!$G$17:$AO$21,MATCH(L281,Conversion!$E$17:$E$21,0),MATCH(N281,Conversion!$G$16:$AO$16,0))/INDEX(Conversion!$G$17:$AO$21,MATCH(L281,Conversion!$E$17:$E$21,0),MATCH('Import data'!$G$15,Conversion!$G$16:$AO$16,0)))/IF(L281='Import data'!$G$16,1,IF(L281="kUSD",INDEX(Conversion!$G$27:$AO$31,MATCH(L281,Conversion!$F$27:$F$31,0),MATCH('Import data'!$G$15,Conversion!$G$26:$AO$26,0)),1/INDEX(Conversion!$G$27:$AO$31,MATCH(L281,Conversion!$F$27:$F$31,0),MATCH('Import data'!$G$15,Conversion!$G$26:$AO$26,0)))),J281),"")</f>
        <v>17.53</v>
      </c>
      <c r="P281" s="387" t="str">
        <f>IF(H281="Mass-based",M281,K281&amp;" / "&amp;'Import data'!$G$16)</f>
        <v>kgCO2e/kg</v>
      </c>
      <c r="Q281" s="182" t="s">
        <v>351</v>
      </c>
      <c r="R281" s="182" t="s">
        <v>262</v>
      </c>
      <c r="S281" s="390" t="s">
        <v>257</v>
      </c>
      <c r="T281" s="391"/>
      <c r="U281" s="23"/>
      <c r="V281" s="23"/>
      <c r="W281" s="23"/>
      <c r="X281" s="23"/>
      <c r="Y281" s="23"/>
      <c r="Z281" s="23"/>
    </row>
    <row r="282" ht="15.75" customHeight="1">
      <c r="A282" s="23"/>
      <c r="B282" s="23"/>
      <c r="C282" s="23"/>
      <c r="D282" s="382">
        <v>277.0</v>
      </c>
      <c r="E282" s="392" t="s">
        <v>735</v>
      </c>
      <c r="F282" s="182">
        <v>3.0</v>
      </c>
      <c r="G282" s="182" t="s">
        <v>339</v>
      </c>
      <c r="H282" s="182" t="s">
        <v>237</v>
      </c>
      <c r="I282" s="182" t="s">
        <v>102</v>
      </c>
      <c r="J282" s="392">
        <v>1.64E-4</v>
      </c>
      <c r="K282" s="386" t="s">
        <v>188</v>
      </c>
      <c r="L282" s="182" t="s">
        <v>265</v>
      </c>
      <c r="M282" s="387" t="str">
        <f t="shared" si="1"/>
        <v>kgCO2e/kg</v>
      </c>
      <c r="N282" s="392">
        <v>2015.0</v>
      </c>
      <c r="O282" s="389">
        <f t="array" ref="O282">IF(J282&lt;&gt;"",IF(H282="Spend-based",J282*(INDEX(Conversion!$G$17:$AO$21,MATCH(L282,Conversion!$E$17:$E$21,0),MATCH(N282,Conversion!$G$16:$AO$16,0))/INDEX(Conversion!$G$17:$AO$21,MATCH(L282,Conversion!$E$17:$E$21,0),MATCH('Import data'!$G$15,Conversion!$G$16:$AO$16,0)))/IF(L282='Import data'!$G$16,1,IF(L282="kUSD",INDEX(Conversion!$G$27:$AO$31,MATCH(L282,Conversion!$F$27:$F$31,0),MATCH('Import data'!$G$15,Conversion!$G$26:$AO$26,0)),1/INDEX(Conversion!$G$27:$AO$31,MATCH(L282,Conversion!$F$27:$F$31,0),MATCH('Import data'!$G$15,Conversion!$G$26:$AO$26,0)))),J282),"")</f>
        <v>0.000164</v>
      </c>
      <c r="P282" s="387" t="str">
        <f>IF(H282="Mass-based",M282,K282&amp;" / "&amp;'Import data'!$G$16)</f>
        <v>kgCO2e/kg</v>
      </c>
      <c r="Q282" s="182"/>
      <c r="R282" s="182" t="s">
        <v>262</v>
      </c>
      <c r="S282" s="390" t="s">
        <v>257</v>
      </c>
      <c r="T282" s="391"/>
      <c r="U282" s="23"/>
      <c r="V282" s="23"/>
      <c r="W282" s="23"/>
      <c r="X282" s="23"/>
      <c r="Y282" s="23"/>
      <c r="Z282" s="23"/>
    </row>
    <row r="283" ht="15.75" customHeight="1">
      <c r="A283" s="23"/>
      <c r="B283" s="23"/>
      <c r="C283" s="23"/>
      <c r="D283" s="382">
        <v>278.0</v>
      </c>
      <c r="E283" s="396" t="s">
        <v>736</v>
      </c>
      <c r="F283" s="182">
        <v>3.0</v>
      </c>
      <c r="G283" s="182" t="s">
        <v>737</v>
      </c>
      <c r="H283" s="384" t="s">
        <v>237</v>
      </c>
      <c r="I283" s="182" t="s">
        <v>304</v>
      </c>
      <c r="J283" s="397">
        <f>J284+J285</f>
        <v>17.52911</v>
      </c>
      <c r="K283" s="386" t="s">
        <v>188</v>
      </c>
      <c r="L283" s="182" t="s">
        <v>265</v>
      </c>
      <c r="M283" s="387" t="str">
        <f t="shared" si="1"/>
        <v>kgCO2e/kg</v>
      </c>
      <c r="N283" s="396" t="s">
        <v>305</v>
      </c>
      <c r="O283" s="389">
        <f t="array" ref="O283">IF(J283&lt;&gt;"",IF(H283="Spend-based",J283*(INDEX(Conversion!$G$17:$AO$21,MATCH(L283,Conversion!$E$17:$E$21,0),MATCH(N283,Conversion!$G$16:$AO$16,0))/INDEX(Conversion!$G$17:$AO$21,MATCH(L283,Conversion!$E$17:$E$21,0),MATCH('Import data'!$G$15,Conversion!$G$16:$AO$16,0)))/IF(L283='Import data'!$G$16,1,IF(L283="kUSD",INDEX(Conversion!$G$27:$AO$31,MATCH(L283,Conversion!$F$27:$F$31,0),MATCH('Import data'!$G$15,Conversion!$G$26:$AO$26,0)),1/INDEX(Conversion!$G$27:$AO$31,MATCH(L283,Conversion!$F$27:$F$31,0),MATCH('Import data'!$G$15,Conversion!$G$26:$AO$26,0)))),J283),"")</f>
        <v>17.52911</v>
      </c>
      <c r="P283" s="387" t="str">
        <f>IF(H283="Mass-based",M283,K283&amp;" / "&amp;'Import data'!$G$16)</f>
        <v>kgCO2e/kg</v>
      </c>
      <c r="Q283" s="182"/>
      <c r="R283" s="182" t="s">
        <v>256</v>
      </c>
      <c r="S283" s="390" t="s">
        <v>257</v>
      </c>
      <c r="T283" s="398" t="str">
        <f>"Sum cells "&amp;D284&amp;" and "&amp;D285</f>
        <v>Sum cells 279 and 280</v>
      </c>
      <c r="U283" s="23"/>
      <c r="V283" s="23"/>
      <c r="W283" s="23"/>
      <c r="X283" s="23"/>
      <c r="Y283" s="23"/>
      <c r="Z283" s="23"/>
    </row>
    <row r="284" ht="15.75" customHeight="1">
      <c r="A284" s="23"/>
      <c r="B284" s="23"/>
      <c r="C284" s="23"/>
      <c r="D284" s="382">
        <v>279.0</v>
      </c>
      <c r="E284" s="393" t="s">
        <v>738</v>
      </c>
      <c r="F284" s="182">
        <v>3.0</v>
      </c>
      <c r="G284" s="182" t="s">
        <v>732</v>
      </c>
      <c r="H284" s="182" t="s">
        <v>237</v>
      </c>
      <c r="I284" s="182" t="s">
        <v>112</v>
      </c>
      <c r="J284" s="394">
        <v>17.53</v>
      </c>
      <c r="K284" s="386" t="s">
        <v>188</v>
      </c>
      <c r="L284" s="182" t="s">
        <v>265</v>
      </c>
      <c r="M284" s="387" t="str">
        <f t="shared" si="1"/>
        <v>kgCO2e/kg</v>
      </c>
      <c r="N284" s="393">
        <v>2025.0</v>
      </c>
      <c r="O284" s="389">
        <f t="array" ref="O284">IF(J284&lt;&gt;"",IF(H284="Spend-based",J284*(INDEX(Conversion!$G$17:$AO$21,MATCH(L284,Conversion!$E$17:$E$21,0),MATCH(N284,Conversion!$G$16:$AO$16,0))/INDEX(Conversion!$G$17:$AO$21,MATCH(L284,Conversion!$E$17:$E$21,0),MATCH('Import data'!$G$15,Conversion!$G$16:$AO$16,0)))/IF(L284='Import data'!$G$16,1,IF(L284="kUSD",INDEX(Conversion!$G$27:$AO$31,MATCH(L284,Conversion!$F$27:$F$31,0),MATCH('Import data'!$G$15,Conversion!$G$26:$AO$26,0)),1/INDEX(Conversion!$G$27:$AO$31,MATCH(L284,Conversion!$F$27:$F$31,0),MATCH('Import data'!$G$15,Conversion!$G$26:$AO$26,0)))),J284),"")</f>
        <v>17.53</v>
      </c>
      <c r="P284" s="387" t="str">
        <f>IF(H284="Mass-based",M284,K284&amp;" / "&amp;'Import data'!$G$16)</f>
        <v>kgCO2e/kg</v>
      </c>
      <c r="Q284" s="182" t="s">
        <v>351</v>
      </c>
      <c r="R284" s="182" t="s">
        <v>262</v>
      </c>
      <c r="S284" s="390" t="s">
        <v>257</v>
      </c>
      <c r="T284" s="391"/>
      <c r="U284" s="23"/>
      <c r="V284" s="23"/>
      <c r="W284" s="23"/>
      <c r="X284" s="23"/>
      <c r="Y284" s="23"/>
      <c r="Z284" s="23"/>
    </row>
    <row r="285" ht="15.75" customHeight="1">
      <c r="A285" s="23"/>
      <c r="B285" s="23"/>
      <c r="C285" s="23"/>
      <c r="D285" s="382">
        <v>280.0</v>
      </c>
      <c r="E285" s="392" t="s">
        <v>738</v>
      </c>
      <c r="F285" s="182">
        <v>3.0</v>
      </c>
      <c r="G285" s="182" t="s">
        <v>315</v>
      </c>
      <c r="H285" s="384" t="s">
        <v>237</v>
      </c>
      <c r="I285" s="182" t="s">
        <v>102</v>
      </c>
      <c r="J285" s="400">
        <v>-8.9E-4</v>
      </c>
      <c r="K285" s="386" t="s">
        <v>188</v>
      </c>
      <c r="L285" s="182" t="s">
        <v>265</v>
      </c>
      <c r="M285" s="387" t="str">
        <f t="shared" si="1"/>
        <v>kgCO2e/kg</v>
      </c>
      <c r="N285" s="392">
        <v>2015.0</v>
      </c>
      <c r="O285" s="389">
        <f t="array" ref="O285">IF(J285&lt;&gt;"",IF(H285="Spend-based",J285*(INDEX(Conversion!$G$17:$AO$21,MATCH(L285,Conversion!$E$17:$E$21,0),MATCH(N285,Conversion!$G$16:$AO$16,0))/INDEX(Conversion!$G$17:$AO$21,MATCH(L285,Conversion!$E$17:$E$21,0),MATCH('Import data'!$G$15,Conversion!$G$16:$AO$16,0)))/IF(L285='Import data'!$G$16,1,IF(L285="kUSD",INDEX(Conversion!$G$27:$AO$31,MATCH(L285,Conversion!$F$27:$F$31,0),MATCH('Import data'!$G$15,Conversion!$G$26:$AO$26,0)),1/INDEX(Conversion!$G$27:$AO$31,MATCH(L285,Conversion!$F$27:$F$31,0),MATCH('Import data'!$G$15,Conversion!$G$26:$AO$26,0)))),J285),"")</f>
        <v>-0.00089</v>
      </c>
      <c r="P285" s="387" t="str">
        <f>IF(H285="Mass-based",M285,K285&amp;" / "&amp;'Import data'!$G$16)</f>
        <v>kgCO2e/kg</v>
      </c>
      <c r="Q285" s="182"/>
      <c r="R285" s="182" t="s">
        <v>262</v>
      </c>
      <c r="S285" s="390" t="s">
        <v>257</v>
      </c>
      <c r="T285" s="391"/>
      <c r="U285" s="23"/>
      <c r="V285" s="23"/>
      <c r="W285" s="23"/>
      <c r="X285" s="23"/>
      <c r="Y285" s="23"/>
      <c r="Z285" s="23"/>
    </row>
    <row r="286" ht="15.75" customHeight="1">
      <c r="A286" s="23"/>
      <c r="B286" s="23"/>
      <c r="C286" s="23"/>
      <c r="D286" s="382">
        <v>281.0</v>
      </c>
      <c r="E286" s="396" t="s">
        <v>739</v>
      </c>
      <c r="F286" s="182">
        <v>3.0</v>
      </c>
      <c r="G286" s="182" t="s">
        <v>740</v>
      </c>
      <c r="H286" s="384" t="s">
        <v>237</v>
      </c>
      <c r="I286" s="182" t="s">
        <v>304</v>
      </c>
      <c r="J286" s="397">
        <f>J287+J288</f>
        <v>17.52832</v>
      </c>
      <c r="K286" s="386" t="s">
        <v>188</v>
      </c>
      <c r="L286" s="182" t="s">
        <v>265</v>
      </c>
      <c r="M286" s="387" t="str">
        <f t="shared" si="1"/>
        <v>kgCO2e/kg</v>
      </c>
      <c r="N286" s="396" t="s">
        <v>305</v>
      </c>
      <c r="O286" s="389">
        <f t="array" ref="O286">IF(J286&lt;&gt;"",IF(H286="Spend-based",J286*(INDEX(Conversion!$G$17:$AO$21,MATCH(L286,Conversion!$E$17:$E$21,0),MATCH(N286,Conversion!$G$16:$AO$16,0))/INDEX(Conversion!$G$17:$AO$21,MATCH(L286,Conversion!$E$17:$E$21,0),MATCH('Import data'!$G$15,Conversion!$G$16:$AO$16,0)))/IF(L286='Import data'!$G$16,1,IF(L286="kUSD",INDEX(Conversion!$G$27:$AO$31,MATCH(L286,Conversion!$F$27:$F$31,0),MATCH('Import data'!$G$15,Conversion!$G$26:$AO$26,0)),1/INDEX(Conversion!$G$27:$AO$31,MATCH(L286,Conversion!$F$27:$F$31,0),MATCH('Import data'!$G$15,Conversion!$G$26:$AO$26,0)))),J286),"")</f>
        <v>17.52832</v>
      </c>
      <c r="P286" s="387" t="str">
        <f>IF(H286="Mass-based",M286,K286&amp;" / "&amp;'Import data'!$G$16)</f>
        <v>kgCO2e/kg</v>
      </c>
      <c r="Q286" s="182"/>
      <c r="R286" s="182" t="s">
        <v>256</v>
      </c>
      <c r="S286" s="390" t="s">
        <v>257</v>
      </c>
      <c r="T286" s="398" t="str">
        <f>"Sum cells "&amp;D287&amp;" and "&amp;D288</f>
        <v>Sum cells 282 and 283</v>
      </c>
      <c r="U286" s="23"/>
      <c r="V286" s="23"/>
      <c r="W286" s="23"/>
      <c r="X286" s="23"/>
      <c r="Y286" s="23"/>
      <c r="Z286" s="23"/>
    </row>
    <row r="287" ht="15.75" customHeight="1">
      <c r="A287" s="23"/>
      <c r="B287" s="23"/>
      <c r="C287" s="23"/>
      <c r="D287" s="382">
        <v>282.0</v>
      </c>
      <c r="E287" s="393" t="s">
        <v>741</v>
      </c>
      <c r="F287" s="182">
        <v>3.0</v>
      </c>
      <c r="G287" s="182" t="s">
        <v>732</v>
      </c>
      <c r="H287" s="182" t="s">
        <v>237</v>
      </c>
      <c r="I287" s="182" t="s">
        <v>112</v>
      </c>
      <c r="J287" s="394">
        <v>17.53</v>
      </c>
      <c r="K287" s="386" t="s">
        <v>188</v>
      </c>
      <c r="L287" s="182" t="s">
        <v>265</v>
      </c>
      <c r="M287" s="387" t="str">
        <f t="shared" si="1"/>
        <v>kgCO2e/kg</v>
      </c>
      <c r="N287" s="393">
        <v>2025.0</v>
      </c>
      <c r="O287" s="389">
        <f t="array" ref="O287">IF(J287&lt;&gt;"",IF(H287="Spend-based",J287*(INDEX(Conversion!$G$17:$AO$21,MATCH(L287,Conversion!$E$17:$E$21,0),MATCH(N287,Conversion!$G$16:$AO$16,0))/INDEX(Conversion!$G$17:$AO$21,MATCH(L287,Conversion!$E$17:$E$21,0),MATCH('Import data'!$G$15,Conversion!$G$16:$AO$16,0)))/IF(L287='Import data'!$G$16,1,IF(L287="kUSD",INDEX(Conversion!$G$27:$AO$31,MATCH(L287,Conversion!$F$27:$F$31,0),MATCH('Import data'!$G$15,Conversion!$G$26:$AO$26,0)),1/INDEX(Conversion!$G$27:$AO$31,MATCH(L287,Conversion!$F$27:$F$31,0),MATCH('Import data'!$G$15,Conversion!$G$26:$AO$26,0)))),J287),"")</f>
        <v>17.53</v>
      </c>
      <c r="P287" s="387" t="str">
        <f>IF(H287="Mass-based",M287,K287&amp;" / "&amp;'Import data'!$G$16)</f>
        <v>kgCO2e/kg</v>
      </c>
      <c r="Q287" s="182" t="s">
        <v>351</v>
      </c>
      <c r="R287" s="182" t="s">
        <v>262</v>
      </c>
      <c r="S287" s="390" t="s">
        <v>257</v>
      </c>
      <c r="T287" s="391"/>
      <c r="U287" s="23"/>
      <c r="V287" s="23"/>
      <c r="W287" s="23"/>
      <c r="X287" s="23"/>
      <c r="Y287" s="23"/>
      <c r="Z287" s="23"/>
    </row>
    <row r="288" ht="15.75" customHeight="1">
      <c r="A288" s="23"/>
      <c r="B288" s="23"/>
      <c r="C288" s="23"/>
      <c r="D288" s="382">
        <v>283.0</v>
      </c>
      <c r="E288" s="392" t="s">
        <v>739</v>
      </c>
      <c r="F288" s="182">
        <v>3.0</v>
      </c>
      <c r="G288" s="182" t="s">
        <v>319</v>
      </c>
      <c r="H288" s="384" t="s">
        <v>237</v>
      </c>
      <c r="I288" s="182" t="s">
        <v>102</v>
      </c>
      <c r="J288" s="401">
        <v>-0.00168</v>
      </c>
      <c r="K288" s="386" t="s">
        <v>188</v>
      </c>
      <c r="L288" s="182" t="s">
        <v>265</v>
      </c>
      <c r="M288" s="387" t="str">
        <f t="shared" si="1"/>
        <v>kgCO2e/kg</v>
      </c>
      <c r="N288" s="392">
        <v>2015.0</v>
      </c>
      <c r="O288" s="389">
        <f t="array" ref="O288">IF(J288&lt;&gt;"",IF(H288="Spend-based",J288*(INDEX(Conversion!$G$17:$AO$21,MATCH(L288,Conversion!$E$17:$E$21,0),MATCH(N288,Conversion!$G$16:$AO$16,0))/INDEX(Conversion!$G$17:$AO$21,MATCH(L288,Conversion!$E$17:$E$21,0),MATCH('Import data'!$G$15,Conversion!$G$16:$AO$16,0)))/IF(L288='Import data'!$G$16,1,IF(L288="kUSD",INDEX(Conversion!$G$27:$AO$31,MATCH(L288,Conversion!$F$27:$F$31,0),MATCH('Import data'!$G$15,Conversion!$G$26:$AO$26,0)),1/INDEX(Conversion!$G$27:$AO$31,MATCH(L288,Conversion!$F$27:$F$31,0),MATCH('Import data'!$G$15,Conversion!$G$26:$AO$26,0)))),J288),"")</f>
        <v>-0.00168</v>
      </c>
      <c r="P288" s="387" t="str">
        <f>IF(H288="Mass-based",M288,K288&amp;" / "&amp;'Import data'!$G$16)</f>
        <v>kgCO2e/kg</v>
      </c>
      <c r="Q288" s="182"/>
      <c r="R288" s="182" t="s">
        <v>256</v>
      </c>
      <c r="S288" s="390" t="s">
        <v>257</v>
      </c>
      <c r="T288" s="391"/>
      <c r="U288" s="23"/>
      <c r="V288" s="23"/>
      <c r="W288" s="23"/>
      <c r="X288" s="23"/>
      <c r="Y288" s="23"/>
      <c r="Z288" s="23"/>
    </row>
    <row r="289" ht="15.75" customHeight="1">
      <c r="A289" s="23"/>
      <c r="B289" s="23"/>
      <c r="C289" s="23"/>
      <c r="D289" s="382">
        <v>284.0</v>
      </c>
      <c r="E289" s="396" t="s">
        <v>742</v>
      </c>
      <c r="F289" s="182">
        <v>3.0</v>
      </c>
      <c r="G289" s="182" t="s">
        <v>743</v>
      </c>
      <c r="H289" s="384" t="s">
        <v>237</v>
      </c>
      <c r="I289" s="182" t="s">
        <v>304</v>
      </c>
      <c r="J289" s="397">
        <f>J290+J291</f>
        <v>17.5184</v>
      </c>
      <c r="K289" s="386" t="s">
        <v>188</v>
      </c>
      <c r="L289" s="182" t="s">
        <v>265</v>
      </c>
      <c r="M289" s="387" t="str">
        <f t="shared" si="1"/>
        <v>kgCO2e/kg</v>
      </c>
      <c r="N289" s="396" t="s">
        <v>305</v>
      </c>
      <c r="O289" s="389">
        <f t="array" ref="O289">IF(J289&lt;&gt;"",IF(H289="Spend-based",J289*(INDEX(Conversion!$G$17:$AO$21,MATCH(L289,Conversion!$E$17:$E$21,0),MATCH(N289,Conversion!$G$16:$AO$16,0))/INDEX(Conversion!$G$17:$AO$21,MATCH(L289,Conversion!$E$17:$E$21,0),MATCH('Import data'!$G$15,Conversion!$G$16:$AO$16,0)))/IF(L289='Import data'!$G$16,1,IF(L289="kUSD",INDEX(Conversion!$G$27:$AO$31,MATCH(L289,Conversion!$F$27:$F$31,0),MATCH('Import data'!$G$15,Conversion!$G$26:$AO$26,0)),1/INDEX(Conversion!$G$27:$AO$31,MATCH(L289,Conversion!$F$27:$F$31,0),MATCH('Import data'!$G$15,Conversion!$G$26:$AO$26,0)))),J289),"")</f>
        <v>17.5184</v>
      </c>
      <c r="P289" s="387" t="str">
        <f>IF(H289="Mass-based",M289,K289&amp;" / "&amp;'Import data'!$G$16)</f>
        <v>kgCO2e/kg</v>
      </c>
      <c r="Q289" s="182"/>
      <c r="R289" s="182" t="s">
        <v>256</v>
      </c>
      <c r="S289" s="390" t="s">
        <v>257</v>
      </c>
      <c r="T289" s="398" t="str">
        <f>"Sum cells "&amp;D290&amp;" and "&amp;D291</f>
        <v>Sum cells 285 and 286</v>
      </c>
      <c r="U289" s="23"/>
      <c r="V289" s="23"/>
      <c r="W289" s="23"/>
      <c r="X289" s="23"/>
      <c r="Y289" s="23"/>
      <c r="Z289" s="23"/>
    </row>
    <row r="290" ht="15.75" customHeight="1">
      <c r="A290" s="23"/>
      <c r="B290" s="23"/>
      <c r="C290" s="23"/>
      <c r="D290" s="382">
        <v>285.0</v>
      </c>
      <c r="E290" s="393" t="s">
        <v>744</v>
      </c>
      <c r="F290" s="182">
        <v>3.0</v>
      </c>
      <c r="G290" s="182" t="s">
        <v>732</v>
      </c>
      <c r="H290" s="182" t="s">
        <v>237</v>
      </c>
      <c r="I290" s="182" t="s">
        <v>112</v>
      </c>
      <c r="J290" s="394">
        <v>17.53</v>
      </c>
      <c r="K290" s="386" t="s">
        <v>188</v>
      </c>
      <c r="L290" s="182" t="s">
        <v>265</v>
      </c>
      <c r="M290" s="387" t="str">
        <f t="shared" si="1"/>
        <v>kgCO2e/kg</v>
      </c>
      <c r="N290" s="393">
        <v>2025.0</v>
      </c>
      <c r="O290" s="389">
        <f t="array" ref="O290">IF(J290&lt;&gt;"",IF(H290="Spend-based",J290*(INDEX(Conversion!$G$17:$AO$21,MATCH(L290,Conversion!$E$17:$E$21,0),MATCH(N290,Conversion!$G$16:$AO$16,0))/INDEX(Conversion!$G$17:$AO$21,MATCH(L290,Conversion!$E$17:$E$21,0),MATCH('Import data'!$G$15,Conversion!$G$16:$AO$16,0)))/IF(L290='Import data'!$G$16,1,IF(L290="kUSD",INDEX(Conversion!$G$27:$AO$31,MATCH(L290,Conversion!$F$27:$F$31,0),MATCH('Import data'!$G$15,Conversion!$G$26:$AO$26,0)),1/INDEX(Conversion!$G$27:$AO$31,MATCH(L290,Conversion!$F$27:$F$31,0),MATCH('Import data'!$G$15,Conversion!$G$26:$AO$26,0)))),J290),"")</f>
        <v>17.53</v>
      </c>
      <c r="P290" s="387" t="str">
        <f>IF(H290="Mass-based",M290,K290&amp;" / "&amp;'Import data'!$G$16)</f>
        <v>kgCO2e/kg</v>
      </c>
      <c r="Q290" s="182" t="s">
        <v>351</v>
      </c>
      <c r="R290" s="182" t="s">
        <v>262</v>
      </c>
      <c r="S290" s="390" t="s">
        <v>257</v>
      </c>
      <c r="T290" s="391"/>
      <c r="U290" s="23"/>
      <c r="V290" s="23"/>
      <c r="W290" s="23"/>
      <c r="X290" s="23"/>
      <c r="Y290" s="23"/>
      <c r="Z290" s="23"/>
    </row>
    <row r="291" ht="15.75" customHeight="1">
      <c r="A291" s="23"/>
      <c r="B291" s="23"/>
      <c r="C291" s="23"/>
      <c r="D291" s="382">
        <v>286.0</v>
      </c>
      <c r="E291" s="392" t="s">
        <v>742</v>
      </c>
      <c r="F291" s="182">
        <v>3.0</v>
      </c>
      <c r="G291" s="182" t="s">
        <v>323</v>
      </c>
      <c r="H291" s="384" t="s">
        <v>237</v>
      </c>
      <c r="I291" s="182" t="s">
        <v>102</v>
      </c>
      <c r="J291" s="401">
        <v>-0.0116</v>
      </c>
      <c r="K291" s="386" t="s">
        <v>188</v>
      </c>
      <c r="L291" s="182" t="s">
        <v>265</v>
      </c>
      <c r="M291" s="387" t="str">
        <f t="shared" si="1"/>
        <v>kgCO2e/kg</v>
      </c>
      <c r="N291" s="392">
        <v>2015.0</v>
      </c>
      <c r="O291" s="389">
        <f t="array" ref="O291">IF(J291&lt;&gt;"",IF(H291="Spend-based",J291*(INDEX(Conversion!$G$17:$AO$21,MATCH(L291,Conversion!$E$17:$E$21,0),MATCH(N291,Conversion!$G$16:$AO$16,0))/INDEX(Conversion!$G$17:$AO$21,MATCH(L291,Conversion!$E$17:$E$21,0),MATCH('Import data'!$G$15,Conversion!$G$16:$AO$16,0)))/IF(L291='Import data'!$G$16,1,IF(L291="kUSD",INDEX(Conversion!$G$27:$AO$31,MATCH(L291,Conversion!$F$27:$F$31,0),MATCH('Import data'!$G$15,Conversion!$G$26:$AO$26,0)),1/INDEX(Conversion!$G$27:$AO$31,MATCH(L291,Conversion!$F$27:$F$31,0),MATCH('Import data'!$G$15,Conversion!$G$26:$AO$26,0)))),J291),"")</f>
        <v>-0.0116</v>
      </c>
      <c r="P291" s="387" t="str">
        <f>IF(H291="Mass-based",M291,K291&amp;" / "&amp;'Import data'!$G$16)</f>
        <v>kgCO2e/kg</v>
      </c>
      <c r="Q291" s="182"/>
      <c r="R291" s="182" t="s">
        <v>256</v>
      </c>
      <c r="S291" s="390" t="s">
        <v>257</v>
      </c>
      <c r="T291" s="391"/>
      <c r="U291" s="23"/>
      <c r="V291" s="23"/>
      <c r="W291" s="23"/>
      <c r="X291" s="23"/>
      <c r="Y291" s="23"/>
      <c r="Z291" s="23"/>
    </row>
    <row r="292" ht="15.75" customHeight="1">
      <c r="A292" s="23"/>
      <c r="B292" s="23"/>
      <c r="C292" s="23"/>
      <c r="D292" s="382">
        <v>287.0</v>
      </c>
      <c r="E292" s="396" t="s">
        <v>745</v>
      </c>
      <c r="F292" s="182"/>
      <c r="G292" s="182" t="s">
        <v>746</v>
      </c>
      <c r="H292" s="182" t="s">
        <v>237</v>
      </c>
      <c r="I292" s="182" t="s">
        <v>304</v>
      </c>
      <c r="J292" s="396">
        <f>J277*1.5</f>
        <v>26.8995</v>
      </c>
      <c r="K292" s="386" t="s">
        <v>188</v>
      </c>
      <c r="L292" s="182" t="s">
        <v>265</v>
      </c>
      <c r="M292" s="387" t="str">
        <f t="shared" si="1"/>
        <v>kgCO2e/kg</v>
      </c>
      <c r="N292" s="396" t="s">
        <v>305</v>
      </c>
      <c r="O292" s="389">
        <f t="array" ref="O292">IF(J292&lt;&gt;"",IF(H292="Spend-based",J292*(INDEX(Conversion!$G$17:$AO$21,MATCH(L292,Conversion!$E$17:$E$21,0),MATCH(N292,Conversion!$G$16:$AO$16,0))/INDEX(Conversion!$G$17:$AO$21,MATCH(L292,Conversion!$E$17:$E$21,0),MATCH('Import data'!$G$15,Conversion!$G$16:$AO$16,0)))/IF(L292='Import data'!$G$16,1,IF(L292="kUSD",INDEX(Conversion!$G$27:$AO$31,MATCH(L292,Conversion!$F$27:$F$31,0),MATCH('Import data'!$G$15,Conversion!$G$26:$AO$26,0)),1/INDEX(Conversion!$G$27:$AO$31,MATCH(L292,Conversion!$F$27:$F$31,0),MATCH('Import data'!$G$15,Conversion!$G$26:$AO$26,0)))),J292),"")</f>
        <v>26.8995</v>
      </c>
      <c r="P292" s="387" t="str">
        <f>IF(H292="Mass-based",M292,K292&amp;" / "&amp;'Import data'!$G$16)</f>
        <v>kgCO2e/kg</v>
      </c>
      <c r="Q292" s="182"/>
      <c r="R292" s="182" t="s">
        <v>256</v>
      </c>
      <c r="S292" s="390" t="s">
        <v>257</v>
      </c>
      <c r="T292" s="391" t="s">
        <v>326</v>
      </c>
      <c r="U292" s="23"/>
      <c r="V292" s="23"/>
      <c r="W292" s="23"/>
      <c r="X292" s="23"/>
      <c r="Y292" s="23"/>
      <c r="Z292" s="23"/>
    </row>
    <row r="293" ht="15.75" customHeight="1">
      <c r="A293" s="23"/>
      <c r="B293" s="23"/>
      <c r="C293" s="23"/>
      <c r="D293" s="382">
        <v>288.0</v>
      </c>
      <c r="E293" s="393" t="s">
        <v>747</v>
      </c>
      <c r="F293" s="182">
        <v>2.0</v>
      </c>
      <c r="G293" s="182" t="s">
        <v>748</v>
      </c>
      <c r="H293" s="182" t="s">
        <v>237</v>
      </c>
      <c r="I293" s="182" t="s">
        <v>118</v>
      </c>
      <c r="J293" s="393">
        <v>13.0</v>
      </c>
      <c r="K293" s="386" t="s">
        <v>188</v>
      </c>
      <c r="L293" s="182" t="s">
        <v>265</v>
      </c>
      <c r="M293" s="387" t="str">
        <f t="shared" si="1"/>
        <v>kgCO2e/kg</v>
      </c>
      <c r="N293" s="393">
        <v>2024.0</v>
      </c>
      <c r="O293" s="389">
        <f t="array" ref="O293">IF(J293&lt;&gt;"",IF(H293="Spend-based",J293*(INDEX(Conversion!$G$17:$AO$21,MATCH(L293,Conversion!$E$17:$E$21,0),MATCH(N293,Conversion!$G$16:$AO$16,0))/INDEX(Conversion!$G$17:$AO$21,MATCH(L293,Conversion!$E$17:$E$21,0),MATCH('Import data'!$G$15,Conversion!$G$16:$AO$16,0)))/IF(L293='Import data'!$G$16,1,IF(L293="kUSD",INDEX(Conversion!$G$27:$AO$31,MATCH(L293,Conversion!$F$27:$F$31,0),MATCH('Import data'!$G$15,Conversion!$G$26:$AO$26,0)),1/INDEX(Conversion!$G$27:$AO$31,MATCH(L293,Conversion!$F$27:$F$31,0),MATCH('Import data'!$G$15,Conversion!$G$26:$AO$26,0)))),J293),"")</f>
        <v>13</v>
      </c>
      <c r="P293" s="387" t="str">
        <f>IF(H293="Mass-based",M293,K293&amp;" / "&amp;'Import data'!$G$16)</f>
        <v>kgCO2e/kg</v>
      </c>
      <c r="Q293" s="182" t="s">
        <v>283</v>
      </c>
      <c r="R293" s="182" t="s">
        <v>279</v>
      </c>
      <c r="S293" s="390" t="s">
        <v>257</v>
      </c>
      <c r="T293" s="391"/>
      <c r="U293" s="23"/>
      <c r="V293" s="23"/>
      <c r="W293" s="23"/>
      <c r="X293" s="23"/>
      <c r="Y293" s="23"/>
      <c r="Z293" s="23"/>
    </row>
    <row r="294" ht="15.75" customHeight="1">
      <c r="A294" s="23"/>
      <c r="B294" s="23"/>
      <c r="C294" s="23"/>
      <c r="D294" s="382">
        <v>289.0</v>
      </c>
      <c r="E294" s="393" t="s">
        <v>749</v>
      </c>
      <c r="F294" s="182">
        <v>1.0</v>
      </c>
      <c r="G294" s="182" t="s">
        <v>750</v>
      </c>
      <c r="H294" s="182" t="s">
        <v>238</v>
      </c>
      <c r="I294" s="182" t="s">
        <v>105</v>
      </c>
      <c r="J294" s="393">
        <v>156.0</v>
      </c>
      <c r="K294" s="386" t="s">
        <v>188</v>
      </c>
      <c r="L294" s="182" t="s">
        <v>282</v>
      </c>
      <c r="M294" s="387" t="str">
        <f t="shared" si="1"/>
        <v>kgCO2e/kUSD</v>
      </c>
      <c r="N294" s="393">
        <v>2024.0</v>
      </c>
      <c r="O294" s="389">
        <f t="array" ref="O294">IF(J294&lt;&gt;"",IF(H294="Spend-based",J294*(INDEX(Conversion!$G$17:$AO$21,MATCH(L294,Conversion!$E$17:$E$21,0),MATCH(N294,Conversion!$G$16:$AO$16,0))/INDEX(Conversion!$G$17:$AO$21,MATCH(L294,Conversion!$E$17:$E$21,0),MATCH('Import data'!$G$15,Conversion!$G$16:$AO$16,0)))/IF(L294='Import data'!$G$16,1,IF(L294="kUSD",INDEX(Conversion!$G$27:$AO$31,MATCH(L294,Conversion!$F$27:$F$31,0),MATCH('Import data'!$G$15,Conversion!$G$26:$AO$26,0)),1/INDEX(Conversion!$G$27:$AO$31,MATCH(L294,Conversion!$F$27:$F$31,0),MATCH('Import data'!$G$15,Conversion!$G$26:$AO$26,0)))),J294),"")</f>
        <v>156</v>
      </c>
      <c r="P294" s="387" t="str">
        <f>IF(H294="Mass-based",M294,K294&amp;" / "&amp;'Import data'!$G$16)</f>
        <v>kgCO2e / k€</v>
      </c>
      <c r="Q294" s="182" t="s">
        <v>283</v>
      </c>
      <c r="R294" s="182" t="s">
        <v>279</v>
      </c>
      <c r="S294" s="390" t="s">
        <v>257</v>
      </c>
      <c r="T294" s="391"/>
      <c r="U294" s="23"/>
      <c r="V294" s="23"/>
      <c r="W294" s="23"/>
      <c r="X294" s="23"/>
      <c r="Y294" s="23"/>
      <c r="Z294" s="23"/>
    </row>
    <row r="295" ht="15.75" customHeight="1">
      <c r="A295" s="23"/>
      <c r="B295" s="23"/>
      <c r="C295" s="23"/>
      <c r="D295" s="382">
        <v>290.0</v>
      </c>
      <c r="E295" s="393" t="s">
        <v>751</v>
      </c>
      <c r="F295" s="182">
        <v>1.0</v>
      </c>
      <c r="G295" s="182" t="s">
        <v>752</v>
      </c>
      <c r="H295" s="182" t="s">
        <v>238</v>
      </c>
      <c r="I295" s="182" t="s">
        <v>105</v>
      </c>
      <c r="J295" s="393">
        <v>170.0</v>
      </c>
      <c r="K295" s="386" t="s">
        <v>188</v>
      </c>
      <c r="L295" s="182" t="s">
        <v>282</v>
      </c>
      <c r="M295" s="387" t="str">
        <f t="shared" si="1"/>
        <v>kgCO2e/kUSD</v>
      </c>
      <c r="N295" s="393">
        <v>2024.0</v>
      </c>
      <c r="O295" s="389">
        <f t="array" ref="O295">IF(J295&lt;&gt;"",IF(H295="Spend-based",J295*(INDEX(Conversion!$G$17:$AO$21,MATCH(L295,Conversion!$E$17:$E$21,0),MATCH(N295,Conversion!$G$16:$AO$16,0))/INDEX(Conversion!$G$17:$AO$21,MATCH(L295,Conversion!$E$17:$E$21,0),MATCH('Import data'!$G$15,Conversion!$G$16:$AO$16,0)))/IF(L295='Import data'!$G$16,1,IF(L295="kUSD",INDEX(Conversion!$G$27:$AO$31,MATCH(L295,Conversion!$F$27:$F$31,0),MATCH('Import data'!$G$15,Conversion!$G$26:$AO$26,0)),1/INDEX(Conversion!$G$27:$AO$31,MATCH(L295,Conversion!$F$27:$F$31,0),MATCH('Import data'!$G$15,Conversion!$G$26:$AO$26,0)))),J295),"")</f>
        <v>170</v>
      </c>
      <c r="P295" s="387" t="str">
        <f>IF(H295="Mass-based",M295,K295&amp;" / "&amp;'Import data'!$G$16)</f>
        <v>kgCO2e / k€</v>
      </c>
      <c r="Q295" s="182" t="s">
        <v>283</v>
      </c>
      <c r="R295" s="182" t="s">
        <v>279</v>
      </c>
      <c r="S295" s="390" t="s">
        <v>257</v>
      </c>
      <c r="T295" s="391"/>
      <c r="U295" s="23"/>
      <c r="V295" s="23"/>
      <c r="W295" s="23"/>
      <c r="X295" s="23"/>
      <c r="Y295" s="23"/>
      <c r="Z295" s="23"/>
    </row>
    <row r="296" ht="15.75" customHeight="1">
      <c r="A296" s="23"/>
      <c r="B296" s="23"/>
      <c r="C296" s="23"/>
      <c r="D296" s="382">
        <v>291.0</v>
      </c>
      <c r="E296" s="393" t="s">
        <v>753</v>
      </c>
      <c r="F296" s="182">
        <v>1.0</v>
      </c>
      <c r="G296" s="182" t="s">
        <v>711</v>
      </c>
      <c r="H296" s="182" t="s">
        <v>238</v>
      </c>
      <c r="I296" s="182" t="s">
        <v>105</v>
      </c>
      <c r="J296" s="393">
        <v>152.0</v>
      </c>
      <c r="K296" s="386" t="s">
        <v>188</v>
      </c>
      <c r="L296" s="182" t="s">
        <v>282</v>
      </c>
      <c r="M296" s="387" t="str">
        <f t="shared" si="1"/>
        <v>kgCO2e/kUSD</v>
      </c>
      <c r="N296" s="393">
        <v>2022.0</v>
      </c>
      <c r="O296" s="389">
        <f t="array" ref="O296">IF(J296&lt;&gt;"",IF(H296="Spend-based",J296*(INDEX(Conversion!$G$17:$AO$21,MATCH(L296,Conversion!$E$17:$E$21,0),MATCH(N296,Conversion!$G$16:$AO$16,0))/INDEX(Conversion!$G$17:$AO$21,MATCH(L296,Conversion!$E$17:$E$21,0),MATCH('Import data'!$G$15,Conversion!$G$16:$AO$16,0)))/IF(L296='Import data'!$G$16,1,IF(L296="kUSD",INDEX(Conversion!$G$27:$AO$31,MATCH(L296,Conversion!$F$27:$F$31,0),MATCH('Import data'!$G$15,Conversion!$G$26:$AO$26,0)),1/INDEX(Conversion!$G$27:$AO$31,MATCH(L296,Conversion!$F$27:$F$31,0),MATCH('Import data'!$G$15,Conversion!$G$26:$AO$26,0)))),J296),"")</f>
        <v>141.8296325</v>
      </c>
      <c r="P296" s="387" t="str">
        <f>IF(H296="Mass-based",M296,K296&amp;" / "&amp;'Import data'!$G$16)</f>
        <v>kgCO2e / k€</v>
      </c>
      <c r="Q296" s="182" t="s">
        <v>283</v>
      </c>
      <c r="R296" s="182" t="s">
        <v>279</v>
      </c>
      <c r="S296" s="390" t="s">
        <v>257</v>
      </c>
      <c r="T296" s="391"/>
      <c r="U296" s="23"/>
      <c r="V296" s="23"/>
      <c r="W296" s="23"/>
      <c r="X296" s="23"/>
      <c r="Y296" s="23"/>
      <c r="Z296" s="23"/>
    </row>
    <row r="297" ht="15.75" customHeight="1">
      <c r="A297" s="23"/>
      <c r="B297" s="23"/>
      <c r="C297" s="23"/>
      <c r="D297" s="382">
        <v>292.0</v>
      </c>
      <c r="E297" s="393" t="s">
        <v>754</v>
      </c>
      <c r="F297" s="182">
        <v>3.0</v>
      </c>
      <c r="G297" s="182" t="s">
        <v>755</v>
      </c>
      <c r="H297" s="182" t="s">
        <v>238</v>
      </c>
      <c r="I297" s="182" t="s">
        <v>119</v>
      </c>
      <c r="J297" s="394">
        <v>212.4</v>
      </c>
      <c r="K297" s="386" t="s">
        <v>188</v>
      </c>
      <c r="L297" s="182" t="s">
        <v>282</v>
      </c>
      <c r="M297" s="387" t="str">
        <f t="shared" si="1"/>
        <v>kgCO2e/kUSD</v>
      </c>
      <c r="N297" s="393">
        <v>2023.0</v>
      </c>
      <c r="O297" s="389">
        <f t="array" ref="O297">IF(J297&lt;&gt;"",IF(H297="Spend-based",J297*(INDEX(Conversion!$G$17:$AO$21,MATCH(L297,Conversion!$E$17:$E$21,0),MATCH(N297,Conversion!$G$16:$AO$16,0))/INDEX(Conversion!$G$17:$AO$21,MATCH(L297,Conversion!$E$17:$E$21,0),MATCH('Import data'!$G$15,Conversion!$G$16:$AO$16,0)))/IF(L297='Import data'!$G$16,1,IF(L297="kUSD",INDEX(Conversion!$G$27:$AO$31,MATCH(L297,Conversion!$F$27:$F$31,0),MATCH('Import data'!$G$15,Conversion!$G$26:$AO$26,0)),1/INDEX(Conversion!$G$27:$AO$31,MATCH(L297,Conversion!$F$27:$F$31,0),MATCH('Import data'!$G$15,Conversion!$G$26:$AO$26,0)))),J297),"")</f>
        <v>206.3337867</v>
      </c>
      <c r="P297" s="387" t="str">
        <f>IF(H297="Mass-based",M297,K297&amp;" / "&amp;'Import data'!$G$16)</f>
        <v>kgCO2e / k€</v>
      </c>
      <c r="Q297" s="182" t="s">
        <v>637</v>
      </c>
      <c r="R297" s="182" t="s">
        <v>267</v>
      </c>
      <c r="S297" s="390" t="s">
        <v>257</v>
      </c>
      <c r="T297" s="391"/>
      <c r="U297" s="23"/>
      <c r="V297" s="23"/>
      <c r="W297" s="23"/>
      <c r="X297" s="23"/>
      <c r="Y297" s="23"/>
      <c r="Z297" s="23"/>
    </row>
    <row r="298" ht="15.75" customHeight="1">
      <c r="A298" s="23"/>
      <c r="B298" s="23"/>
      <c r="C298" s="23"/>
      <c r="D298" s="382">
        <v>293.0</v>
      </c>
      <c r="E298" s="393" t="s">
        <v>756</v>
      </c>
      <c r="F298" s="182">
        <v>3.0</v>
      </c>
      <c r="G298" s="182" t="s">
        <v>757</v>
      </c>
      <c r="H298" s="182" t="s">
        <v>237</v>
      </c>
      <c r="I298" s="182" t="s">
        <v>103</v>
      </c>
      <c r="J298" s="393">
        <v>9.131</v>
      </c>
      <c r="K298" s="386" t="s">
        <v>188</v>
      </c>
      <c r="L298" s="182" t="s">
        <v>265</v>
      </c>
      <c r="M298" s="387" t="str">
        <f t="shared" si="1"/>
        <v>kgCO2e/kg</v>
      </c>
      <c r="N298" s="393">
        <v>2023.0</v>
      </c>
      <c r="O298" s="389">
        <f t="array" ref="O298">IF(J298&lt;&gt;"",IF(H298="Spend-based",J298*(INDEX(Conversion!$G$17:$AO$21,MATCH(L298,Conversion!$E$17:$E$21,0),MATCH(N298,Conversion!$G$16:$AO$16,0))/INDEX(Conversion!$G$17:$AO$21,MATCH(L298,Conversion!$E$17:$E$21,0),MATCH('Import data'!$G$15,Conversion!$G$16:$AO$16,0)))/IF(L298='Import data'!$G$16,1,IF(L298="kUSD",INDEX(Conversion!$G$27:$AO$31,MATCH(L298,Conversion!$F$27:$F$31,0),MATCH('Import data'!$G$15,Conversion!$G$26:$AO$26,0)),1/INDEX(Conversion!$G$27:$AO$31,MATCH(L298,Conversion!$F$27:$F$31,0),MATCH('Import data'!$G$15,Conversion!$G$26:$AO$26,0)))),J298),"")</f>
        <v>9.131</v>
      </c>
      <c r="P298" s="387" t="str">
        <f>IF(H298="Mass-based",M298,K298&amp;" / "&amp;'Import data'!$G$16)</f>
        <v>kgCO2e/kg</v>
      </c>
      <c r="Q298" s="182" t="s">
        <v>266</v>
      </c>
      <c r="R298" s="182" t="s">
        <v>267</v>
      </c>
      <c r="S298" s="390" t="s">
        <v>257</v>
      </c>
      <c r="T298" s="391"/>
      <c r="U298" s="23"/>
      <c r="V298" s="23"/>
      <c r="W298" s="23"/>
      <c r="X298" s="23"/>
      <c r="Y298" s="23"/>
      <c r="Z298" s="23"/>
    </row>
    <row r="299" ht="15.75" customHeight="1">
      <c r="A299" s="23"/>
      <c r="B299" s="23"/>
      <c r="C299" s="23"/>
      <c r="D299" s="382">
        <v>294.0</v>
      </c>
      <c r="E299" s="393" t="s">
        <v>758</v>
      </c>
      <c r="F299" s="182">
        <v>3.0</v>
      </c>
      <c r="G299" s="182" t="s">
        <v>759</v>
      </c>
      <c r="H299" s="182" t="s">
        <v>238</v>
      </c>
      <c r="I299" s="182" t="s">
        <v>105</v>
      </c>
      <c r="J299" s="393">
        <v>100.0</v>
      </c>
      <c r="K299" s="386" t="s">
        <v>188</v>
      </c>
      <c r="L299" s="182" t="s">
        <v>282</v>
      </c>
      <c r="M299" s="387" t="str">
        <f t="shared" si="1"/>
        <v>kgCO2e/kUSD</v>
      </c>
      <c r="N299" s="393">
        <v>2024.0</v>
      </c>
      <c r="O299" s="389">
        <f t="array" ref="O299">IF(J299&lt;&gt;"",IF(H299="Spend-based",J299*(INDEX(Conversion!$G$17:$AO$21,MATCH(L299,Conversion!$E$17:$E$21,0),MATCH(N299,Conversion!$G$16:$AO$16,0))/INDEX(Conversion!$G$17:$AO$21,MATCH(L299,Conversion!$E$17:$E$21,0),MATCH('Import data'!$G$15,Conversion!$G$16:$AO$16,0)))/IF(L299='Import data'!$G$16,1,IF(L299="kUSD",INDEX(Conversion!$G$27:$AO$31,MATCH(L299,Conversion!$F$27:$F$31,0),MATCH('Import data'!$G$15,Conversion!$G$26:$AO$26,0)),1/INDEX(Conversion!$G$27:$AO$31,MATCH(L299,Conversion!$F$27:$F$31,0),MATCH('Import data'!$G$15,Conversion!$G$26:$AO$26,0)))),J299),"")</f>
        <v>100</v>
      </c>
      <c r="P299" s="387" t="str">
        <f>IF(H299="Mass-based",M299,K299&amp;" / "&amp;'Import data'!$G$16)</f>
        <v>kgCO2e / k€</v>
      </c>
      <c r="Q299" s="182" t="s">
        <v>283</v>
      </c>
      <c r="R299" s="182" t="s">
        <v>279</v>
      </c>
      <c r="S299" s="390" t="s">
        <v>257</v>
      </c>
      <c r="T299" s="391"/>
      <c r="U299" s="23"/>
      <c r="V299" s="23"/>
      <c r="W299" s="23"/>
      <c r="X299" s="23"/>
      <c r="Y299" s="23"/>
      <c r="Z299" s="23"/>
    </row>
    <row r="300" ht="15.75" customHeight="1">
      <c r="A300" s="23"/>
      <c r="B300" s="23"/>
      <c r="C300" s="23"/>
      <c r="D300" s="382">
        <v>295.0</v>
      </c>
      <c r="E300" s="393" t="s">
        <v>760</v>
      </c>
      <c r="F300" s="182">
        <v>3.0</v>
      </c>
      <c r="G300" s="182" t="s">
        <v>759</v>
      </c>
      <c r="H300" s="182" t="s">
        <v>238</v>
      </c>
      <c r="I300" s="182" t="s">
        <v>109</v>
      </c>
      <c r="J300" s="393">
        <v>316.9</v>
      </c>
      <c r="K300" s="386" t="s">
        <v>188</v>
      </c>
      <c r="L300" s="182" t="s">
        <v>277</v>
      </c>
      <c r="M300" s="387" t="str">
        <f t="shared" si="1"/>
        <v>kgCO2e/kCAD</v>
      </c>
      <c r="N300" s="393">
        <v>2024.0</v>
      </c>
      <c r="O300" s="389">
        <f t="array" ref="O300">IF(J300&lt;&gt;"",IF(H300="Spend-based",J300*(INDEX(Conversion!$G$17:$AO$21,MATCH(L300,Conversion!$E$17:$E$21,0),MATCH(N300,Conversion!$G$16:$AO$16,0))/INDEX(Conversion!$G$17:$AO$21,MATCH(L300,Conversion!$E$17:$E$21,0),MATCH('Import data'!$G$15,Conversion!$G$16:$AO$16,0)))/IF(L300='Import data'!$G$16,1,IF(L300="kUSD",INDEX(Conversion!$G$27:$AO$31,MATCH(L300,Conversion!$F$27:$F$31,0),MATCH('Import data'!$G$15,Conversion!$G$26:$AO$26,0)),1/INDEX(Conversion!$G$27:$AO$31,MATCH(L300,Conversion!$F$27:$F$31,0),MATCH('Import data'!$G$15,Conversion!$G$26:$AO$26,0)))),J300),"")</f>
        <v>434.153</v>
      </c>
      <c r="P300" s="387" t="str">
        <f>IF(H300="Mass-based",M300,K300&amp;" / "&amp;'Import data'!$G$16)</f>
        <v>kgCO2e / k€</v>
      </c>
      <c r="Q300" s="182" t="s">
        <v>278</v>
      </c>
      <c r="R300" s="182" t="s">
        <v>279</v>
      </c>
      <c r="S300" s="390" t="s">
        <v>257</v>
      </c>
      <c r="T300" s="391"/>
      <c r="U300" s="23"/>
      <c r="V300" s="23"/>
      <c r="W300" s="23"/>
      <c r="X300" s="23"/>
      <c r="Y300" s="23"/>
      <c r="Z300" s="23"/>
    </row>
    <row r="301" ht="15.75" customHeight="1">
      <c r="A301" s="23"/>
      <c r="B301" s="23"/>
      <c r="C301" s="23"/>
      <c r="D301" s="382">
        <v>296.0</v>
      </c>
      <c r="E301" s="393" t="s">
        <v>761</v>
      </c>
      <c r="F301" s="182">
        <v>3.0</v>
      </c>
      <c r="G301" s="182" t="s">
        <v>406</v>
      </c>
      <c r="H301" s="182" t="s">
        <v>238</v>
      </c>
      <c r="I301" s="182" t="s">
        <v>104</v>
      </c>
      <c r="J301" s="393">
        <v>202.4</v>
      </c>
      <c r="K301" s="386" t="s">
        <v>188</v>
      </c>
      <c r="L301" s="182" t="s">
        <v>270</v>
      </c>
      <c r="M301" s="387" t="str">
        <f t="shared" si="1"/>
        <v>kgCO2e/kGBP</v>
      </c>
      <c r="N301" s="393">
        <v>2024.0</v>
      </c>
      <c r="O301" s="389">
        <f t="array" ref="O301">IF(J301&lt;&gt;"",IF(H301="Spend-based",J301*(INDEX(Conversion!$G$17:$AO$21,MATCH(L301,Conversion!$E$17:$E$21,0),MATCH(N301,Conversion!$G$16:$AO$16,0))/INDEX(Conversion!$G$17:$AO$21,MATCH(L301,Conversion!$E$17:$E$21,0),MATCH('Import data'!$G$15,Conversion!$G$16:$AO$16,0)))/IF(L301='Import data'!$G$16,1,IF(L301="kUSD",INDEX(Conversion!$G$27:$AO$31,MATCH(L301,Conversion!$F$27:$F$31,0),MATCH('Import data'!$G$15,Conversion!$G$26:$AO$26,0)),1/INDEX(Conversion!$G$27:$AO$31,MATCH(L301,Conversion!$F$27:$F$31,0),MATCH('Import data'!$G$15,Conversion!$G$26:$AO$26,0)))),J301),"")</f>
        <v>149.776</v>
      </c>
      <c r="P301" s="387" t="str">
        <f>IF(H301="Mass-based",M301,K301&amp;" / "&amp;'Import data'!$G$16)</f>
        <v>kgCO2e / k€</v>
      </c>
      <c r="Q301" s="182" t="s">
        <v>271</v>
      </c>
      <c r="R301" s="182" t="s">
        <v>262</v>
      </c>
      <c r="S301" s="390" t="s">
        <v>257</v>
      </c>
      <c r="T301" s="391"/>
      <c r="U301" s="23"/>
      <c r="V301" s="23"/>
      <c r="W301" s="23"/>
      <c r="X301" s="23"/>
      <c r="Y301" s="23"/>
      <c r="Z301" s="23"/>
    </row>
    <row r="302" ht="15.75" customHeight="1">
      <c r="A302" s="23"/>
      <c r="B302" s="23"/>
      <c r="C302" s="23"/>
      <c r="D302" s="382">
        <v>297.0</v>
      </c>
      <c r="E302" s="392" t="s">
        <v>762</v>
      </c>
      <c r="F302" s="182">
        <v>3.0</v>
      </c>
      <c r="G302" s="182" t="s">
        <v>763</v>
      </c>
      <c r="H302" s="182" t="s">
        <v>237</v>
      </c>
      <c r="I302" s="182" t="s">
        <v>102</v>
      </c>
      <c r="J302" s="392">
        <v>650.0</v>
      </c>
      <c r="K302" s="386" t="s">
        <v>188</v>
      </c>
      <c r="L302" s="182" t="s">
        <v>764</v>
      </c>
      <c r="M302" s="387" t="str">
        <f t="shared" si="1"/>
        <v>kgCO2e/m2</v>
      </c>
      <c r="N302" s="392">
        <v>2017.0</v>
      </c>
      <c r="O302" s="389">
        <f t="array" ref="O302">IF(J302&lt;&gt;"",IF(H302="Spend-based",J302*(INDEX(Conversion!$G$17:$AO$21,MATCH(L302,Conversion!$E$17:$E$21,0),MATCH(N302,Conversion!$G$16:$AO$16,0))/INDEX(Conversion!$G$17:$AO$21,MATCH(L302,Conversion!$E$17:$E$21,0),MATCH('Import data'!$G$15,Conversion!$G$16:$AO$16,0)))/IF(L302='Import data'!$G$16,1,IF(L302="kUSD",INDEX(Conversion!$G$27:$AO$31,MATCH(L302,Conversion!$F$27:$F$31,0),MATCH('Import data'!$G$15,Conversion!$G$26:$AO$26,0)),1/INDEX(Conversion!$G$27:$AO$31,MATCH(L302,Conversion!$F$27:$F$31,0),MATCH('Import data'!$G$15,Conversion!$G$26:$AO$26,0)))),J302),"")</f>
        <v>650</v>
      </c>
      <c r="P302" s="387" t="str">
        <f>IF(H302="Mass-based",M302,K302&amp;" / "&amp;'Import data'!$G$16)</f>
        <v>kgCO2e/m2</v>
      </c>
      <c r="Q302" s="182" t="s">
        <v>274</v>
      </c>
      <c r="R302" s="182" t="s">
        <v>262</v>
      </c>
      <c r="S302" s="390" t="s">
        <v>257</v>
      </c>
      <c r="T302" s="391" t="s">
        <v>765</v>
      </c>
      <c r="U302" s="23"/>
      <c r="V302" s="23"/>
      <c r="W302" s="23"/>
      <c r="X302" s="23"/>
      <c r="Y302" s="23"/>
      <c r="Z302" s="23"/>
    </row>
    <row r="303" ht="15.75" customHeight="1">
      <c r="A303" s="23"/>
      <c r="B303" s="23"/>
      <c r="C303" s="23"/>
      <c r="D303" s="382">
        <v>298.0</v>
      </c>
      <c r="E303" s="393" t="s">
        <v>766</v>
      </c>
      <c r="F303" s="182">
        <v>3.0</v>
      </c>
      <c r="G303" s="182" t="s">
        <v>767</v>
      </c>
      <c r="H303" s="384" t="s">
        <v>237</v>
      </c>
      <c r="I303" s="384" t="s">
        <v>120</v>
      </c>
      <c r="J303" s="394">
        <v>14494.0</v>
      </c>
      <c r="K303" s="386" t="s">
        <v>188</v>
      </c>
      <c r="L303" s="182" t="s">
        <v>768</v>
      </c>
      <c r="M303" s="387" t="str">
        <f t="shared" si="1"/>
        <v>kgCO2e/building</v>
      </c>
      <c r="N303" s="393">
        <v>2023.0</v>
      </c>
      <c r="O303" s="389">
        <f t="array" ref="O303">IF(J303&lt;&gt;"",IF(H303="Spend-based",J303*(INDEX(Conversion!$G$17:$AO$21,MATCH(L303,Conversion!$E$17:$E$21,0),MATCH(N303,Conversion!$G$16:$AO$16,0))/INDEX(Conversion!$G$17:$AO$21,MATCH(L303,Conversion!$E$17:$E$21,0),MATCH('Import data'!$G$15,Conversion!$G$16:$AO$16,0)))/IF(L303='Import data'!$G$16,1,IF(L303="kUSD",INDEX(Conversion!$G$27:$AO$31,MATCH(L303,Conversion!$F$27:$F$31,0),MATCH('Import data'!$G$15,Conversion!$G$26:$AO$26,0)),1/INDEX(Conversion!$G$27:$AO$31,MATCH(L303,Conversion!$F$27:$F$31,0),MATCH('Import data'!$G$15,Conversion!$G$26:$AO$26,0)))),J303),"")</f>
        <v>14494</v>
      </c>
      <c r="P303" s="387" t="str">
        <f>IF(H303="Mass-based",M303,K303&amp;" / "&amp;'Import data'!$G$16)</f>
        <v>kgCO2e/building</v>
      </c>
      <c r="Q303" s="182" t="s">
        <v>274</v>
      </c>
      <c r="R303" s="182" t="s">
        <v>262</v>
      </c>
      <c r="S303" s="390" t="s">
        <v>257</v>
      </c>
      <c r="T303" s="391" t="s">
        <v>765</v>
      </c>
      <c r="U303" s="23"/>
      <c r="V303" s="23"/>
      <c r="W303" s="23"/>
      <c r="X303" s="23"/>
      <c r="Y303" s="23"/>
      <c r="Z303" s="23"/>
    </row>
    <row r="304" ht="15.75" customHeight="1">
      <c r="A304" s="23"/>
      <c r="B304" s="23"/>
      <c r="C304" s="23"/>
      <c r="D304" s="382">
        <v>299.0</v>
      </c>
      <c r="E304" s="393" t="s">
        <v>769</v>
      </c>
      <c r="F304" s="182">
        <v>3.0</v>
      </c>
      <c r="G304" s="182" t="s">
        <v>770</v>
      </c>
      <c r="H304" s="384" t="s">
        <v>238</v>
      </c>
      <c r="I304" s="384" t="s">
        <v>105</v>
      </c>
      <c r="J304" s="394">
        <v>362.0</v>
      </c>
      <c r="K304" s="386" t="s">
        <v>188</v>
      </c>
      <c r="L304" s="182" t="s">
        <v>282</v>
      </c>
      <c r="M304" s="387" t="str">
        <f t="shared" si="1"/>
        <v>kgCO2e/kUSD</v>
      </c>
      <c r="N304" s="393">
        <v>2022.0</v>
      </c>
      <c r="O304" s="389">
        <f t="array" ref="O304">IF(J304&lt;&gt;"",IF(H304="Spend-based",J304*(INDEX(Conversion!$G$17:$AO$21,MATCH(L304,Conversion!$E$17:$E$21,0),MATCH(N304,Conversion!$G$16:$AO$16,0))/INDEX(Conversion!$G$17:$AO$21,MATCH(L304,Conversion!$E$17:$E$21,0),MATCH('Import data'!$G$15,Conversion!$G$16:$AO$16,0)))/IF(L304='Import data'!$G$16,1,IF(L304="kUSD",INDEX(Conversion!$G$27:$AO$31,MATCH(L304,Conversion!$F$27:$F$31,0),MATCH('Import data'!$G$15,Conversion!$G$26:$AO$26,0)),1/INDEX(Conversion!$G$27:$AO$31,MATCH(L304,Conversion!$F$27:$F$31,0),MATCH('Import data'!$G$15,Conversion!$G$26:$AO$26,0)))),J304),"")</f>
        <v>337.7784669</v>
      </c>
      <c r="P304" s="387" t="str">
        <f>IF(H304="Mass-based",M304,K304&amp;" / "&amp;'Import data'!$G$16)</f>
        <v>kgCO2e / k€</v>
      </c>
      <c r="Q304" s="182" t="s">
        <v>283</v>
      </c>
      <c r="R304" s="182" t="s">
        <v>279</v>
      </c>
      <c r="S304" s="390" t="s">
        <v>257</v>
      </c>
      <c r="T304" s="391"/>
      <c r="U304" s="23"/>
      <c r="V304" s="23"/>
      <c r="W304" s="23"/>
      <c r="X304" s="23"/>
      <c r="Y304" s="23"/>
      <c r="Z304" s="23"/>
    </row>
    <row r="305" ht="15.75" customHeight="1">
      <c r="A305" s="23"/>
      <c r="B305" s="23"/>
      <c r="C305" s="23"/>
      <c r="D305" s="382">
        <v>300.0</v>
      </c>
      <c r="E305" s="393" t="s">
        <v>771</v>
      </c>
      <c r="F305" s="182">
        <v>1.0</v>
      </c>
      <c r="G305" s="182" t="s">
        <v>772</v>
      </c>
      <c r="H305" s="384" t="s">
        <v>238</v>
      </c>
      <c r="I305" s="384" t="s">
        <v>109</v>
      </c>
      <c r="J305" s="394">
        <v>684.0</v>
      </c>
      <c r="K305" s="386" t="s">
        <v>188</v>
      </c>
      <c r="L305" s="182" t="s">
        <v>277</v>
      </c>
      <c r="M305" s="387" t="str">
        <f t="shared" si="1"/>
        <v>kgCO2e/kCAD</v>
      </c>
      <c r="N305" s="393">
        <v>2023.0</v>
      </c>
      <c r="O305" s="389">
        <f t="array" ref="O305">IF(J305&lt;&gt;"",IF(H305="Spend-based",J305*(INDEX(Conversion!$G$17:$AO$21,MATCH(L305,Conversion!$E$17:$E$21,0),MATCH(N305,Conversion!$G$16:$AO$16,0))/INDEX(Conversion!$G$17:$AO$21,MATCH(L305,Conversion!$E$17:$E$21,0),MATCH('Import data'!$G$15,Conversion!$G$16:$AO$16,0)))/IF(L305='Import data'!$G$16,1,IF(L305="kUSD",INDEX(Conversion!$G$27:$AO$31,MATCH(L305,Conversion!$F$27:$F$31,0),MATCH('Import data'!$G$15,Conversion!$G$26:$AO$26,0)),1/INDEX(Conversion!$G$27:$AO$31,MATCH(L305,Conversion!$F$27:$F$31,0),MATCH('Import data'!$G$15,Conversion!$G$26:$AO$26,0)))),J305),"")</f>
        <v>915.1171875</v>
      </c>
      <c r="P305" s="387" t="str">
        <f>IF(H305="Mass-based",M305,K305&amp;" / "&amp;'Import data'!$G$16)</f>
        <v>kgCO2e / k€</v>
      </c>
      <c r="Q305" s="182" t="s">
        <v>278</v>
      </c>
      <c r="R305" s="182" t="s">
        <v>279</v>
      </c>
      <c r="S305" s="390" t="s">
        <v>257</v>
      </c>
      <c r="T305" s="391"/>
      <c r="U305" s="23"/>
      <c r="V305" s="23"/>
      <c r="W305" s="23"/>
      <c r="X305" s="23"/>
      <c r="Y305" s="23"/>
      <c r="Z305" s="23"/>
    </row>
    <row r="306" ht="15.75" customHeight="1">
      <c r="A306" s="23"/>
      <c r="B306" s="23"/>
      <c r="C306" s="23"/>
      <c r="D306" s="382">
        <v>301.0</v>
      </c>
      <c r="E306" s="393" t="s">
        <v>773</v>
      </c>
      <c r="F306" s="182">
        <v>3.0</v>
      </c>
      <c r="G306" s="182" t="s">
        <v>774</v>
      </c>
      <c r="H306" s="384" t="s">
        <v>238</v>
      </c>
      <c r="I306" s="384" t="s">
        <v>105</v>
      </c>
      <c r="J306" s="394">
        <v>265.0</v>
      </c>
      <c r="K306" s="386" t="s">
        <v>188</v>
      </c>
      <c r="L306" s="182" t="s">
        <v>282</v>
      </c>
      <c r="M306" s="387" t="str">
        <f t="shared" si="1"/>
        <v>kgCO2e/kUSD</v>
      </c>
      <c r="N306" s="393">
        <v>2024.0</v>
      </c>
      <c r="O306" s="389">
        <f t="array" ref="O306">IF(J306&lt;&gt;"",IF(H306="Spend-based",J306*(INDEX(Conversion!$G$17:$AO$21,MATCH(L306,Conversion!$E$17:$E$21,0),MATCH(N306,Conversion!$G$16:$AO$16,0))/INDEX(Conversion!$G$17:$AO$21,MATCH(L306,Conversion!$E$17:$E$21,0),MATCH('Import data'!$G$15,Conversion!$G$16:$AO$16,0)))/IF(L306='Import data'!$G$16,1,IF(L306="kUSD",INDEX(Conversion!$G$27:$AO$31,MATCH(L306,Conversion!$F$27:$F$31,0),MATCH('Import data'!$G$15,Conversion!$G$26:$AO$26,0)),1/INDEX(Conversion!$G$27:$AO$31,MATCH(L306,Conversion!$F$27:$F$31,0),MATCH('Import data'!$G$15,Conversion!$G$26:$AO$26,0)))),J306),"")</f>
        <v>265</v>
      </c>
      <c r="P306" s="387" t="str">
        <f>IF(H306="Mass-based",M306,K306&amp;" / "&amp;'Import data'!$G$16)</f>
        <v>kgCO2e / k€</v>
      </c>
      <c r="Q306" s="182" t="s">
        <v>283</v>
      </c>
      <c r="R306" s="182" t="s">
        <v>279</v>
      </c>
      <c r="S306" s="390" t="s">
        <v>257</v>
      </c>
      <c r="T306" s="391"/>
      <c r="U306" s="23"/>
      <c r="V306" s="23"/>
      <c r="W306" s="23"/>
      <c r="X306" s="23"/>
      <c r="Y306" s="23"/>
      <c r="Z306" s="23"/>
    </row>
    <row r="307" ht="15.75" customHeight="1">
      <c r="A307" s="23"/>
      <c r="B307" s="23"/>
      <c r="C307" s="23"/>
      <c r="D307" s="382">
        <v>302.0</v>
      </c>
      <c r="E307" s="393" t="s">
        <v>775</v>
      </c>
      <c r="F307" s="182">
        <v>2.0</v>
      </c>
      <c r="G307" s="182" t="s">
        <v>776</v>
      </c>
      <c r="H307" s="384" t="s">
        <v>238</v>
      </c>
      <c r="I307" s="384" t="s">
        <v>104</v>
      </c>
      <c r="J307" s="394">
        <v>109.8</v>
      </c>
      <c r="K307" s="386" t="s">
        <v>188</v>
      </c>
      <c r="L307" s="182" t="s">
        <v>270</v>
      </c>
      <c r="M307" s="387" t="str">
        <f t="shared" si="1"/>
        <v>kgCO2e/kGBP</v>
      </c>
      <c r="N307" s="393">
        <v>2024.0</v>
      </c>
      <c r="O307" s="389">
        <f t="array" ref="O307">IF(J307&lt;&gt;"",IF(H307="Spend-based",J307*(INDEX(Conversion!$G$17:$AO$21,MATCH(L307,Conversion!$E$17:$E$21,0),MATCH(N307,Conversion!$G$16:$AO$16,0))/INDEX(Conversion!$G$17:$AO$21,MATCH(L307,Conversion!$E$17:$E$21,0),MATCH('Import data'!$G$15,Conversion!$G$16:$AO$16,0)))/IF(L307='Import data'!$G$16,1,IF(L307="kUSD",INDEX(Conversion!$G$27:$AO$31,MATCH(L307,Conversion!$F$27:$F$31,0),MATCH('Import data'!$G$15,Conversion!$G$26:$AO$26,0)),1/INDEX(Conversion!$G$27:$AO$31,MATCH(L307,Conversion!$F$27:$F$31,0),MATCH('Import data'!$G$15,Conversion!$G$26:$AO$26,0)))),J307),"")</f>
        <v>81.252</v>
      </c>
      <c r="P307" s="387" t="str">
        <f>IF(H307="Mass-based",M307,K307&amp;" / "&amp;'Import data'!$G$16)</f>
        <v>kgCO2e / k€</v>
      </c>
      <c r="Q307" s="182" t="s">
        <v>271</v>
      </c>
      <c r="R307" s="182" t="s">
        <v>262</v>
      </c>
      <c r="S307" s="390" t="s">
        <v>257</v>
      </c>
      <c r="T307" s="391"/>
      <c r="U307" s="23"/>
      <c r="V307" s="23"/>
      <c r="W307" s="23"/>
      <c r="X307" s="23"/>
      <c r="Y307" s="23"/>
      <c r="Z307" s="23"/>
    </row>
    <row r="308" ht="15.75" customHeight="1">
      <c r="A308" s="23"/>
      <c r="B308" s="23"/>
      <c r="C308" s="23"/>
      <c r="D308" s="382">
        <v>303.0</v>
      </c>
      <c r="E308" s="393" t="s">
        <v>777</v>
      </c>
      <c r="F308" s="182">
        <v>3.0</v>
      </c>
      <c r="G308" s="182" t="s">
        <v>778</v>
      </c>
      <c r="H308" s="182" t="s">
        <v>238</v>
      </c>
      <c r="I308" s="182" t="s">
        <v>105</v>
      </c>
      <c r="J308" s="393">
        <v>114.0</v>
      </c>
      <c r="K308" s="386" t="s">
        <v>188</v>
      </c>
      <c r="L308" s="182" t="s">
        <v>282</v>
      </c>
      <c r="M308" s="387" t="str">
        <f t="shared" si="1"/>
        <v>kgCO2e/kUSD</v>
      </c>
      <c r="N308" s="393">
        <v>2023.0</v>
      </c>
      <c r="O308" s="389">
        <f t="array" ref="O308">IF(J308&lt;&gt;"",IF(H308="Spend-based",J308*(INDEX(Conversion!$G$17:$AO$21,MATCH(L308,Conversion!$E$17:$E$21,0),MATCH(N308,Conversion!$G$16:$AO$16,0))/INDEX(Conversion!$G$17:$AO$21,MATCH(L308,Conversion!$E$17:$E$21,0),MATCH('Import data'!$G$15,Conversion!$G$16:$AO$16,0)))/IF(L308='Import data'!$G$16,1,IF(L308="kUSD",INDEX(Conversion!$G$27:$AO$31,MATCH(L308,Conversion!$F$27:$F$31,0),MATCH('Import data'!$G$15,Conversion!$G$26:$AO$26,0)),1/INDEX(Conversion!$G$27:$AO$31,MATCH(L308,Conversion!$F$27:$F$31,0),MATCH('Import data'!$G$15,Conversion!$G$26:$AO$26,0)))),J308),"")</f>
        <v>110.7441228</v>
      </c>
      <c r="P308" s="387" t="str">
        <f>IF(H308="Mass-based",M308,K308&amp;" / "&amp;'Import data'!$G$16)</f>
        <v>kgCO2e / k€</v>
      </c>
      <c r="Q308" s="182" t="s">
        <v>283</v>
      </c>
      <c r="R308" s="182" t="s">
        <v>279</v>
      </c>
      <c r="S308" s="390" t="s">
        <v>257</v>
      </c>
      <c r="T308" s="391"/>
      <c r="U308" s="23"/>
      <c r="V308" s="23"/>
      <c r="W308" s="23"/>
      <c r="X308" s="23"/>
      <c r="Y308" s="23"/>
      <c r="Z308" s="23"/>
    </row>
    <row r="309" ht="15.75" customHeight="1">
      <c r="A309" s="23"/>
      <c r="B309" s="23"/>
      <c r="C309" s="23"/>
      <c r="D309" s="382">
        <v>304.0</v>
      </c>
      <c r="E309" s="393" t="s">
        <v>779</v>
      </c>
      <c r="F309" s="182">
        <v>3.0</v>
      </c>
      <c r="G309" s="182" t="s">
        <v>502</v>
      </c>
      <c r="H309" s="182" t="s">
        <v>238</v>
      </c>
      <c r="I309" s="182" t="s">
        <v>105</v>
      </c>
      <c r="J309" s="393">
        <v>167.0</v>
      </c>
      <c r="K309" s="386" t="s">
        <v>188</v>
      </c>
      <c r="L309" s="182" t="s">
        <v>282</v>
      </c>
      <c r="M309" s="387" t="str">
        <f t="shared" si="1"/>
        <v>kgCO2e/kUSD</v>
      </c>
      <c r="N309" s="393">
        <v>2023.0</v>
      </c>
      <c r="O309" s="389">
        <f t="array" ref="O309">IF(J309&lt;&gt;"",IF(H309="Spend-based",J309*(INDEX(Conversion!$G$17:$AO$21,MATCH(L309,Conversion!$E$17:$E$21,0),MATCH(N309,Conversion!$G$16:$AO$16,0))/INDEX(Conversion!$G$17:$AO$21,MATCH(L309,Conversion!$E$17:$E$21,0),MATCH('Import data'!$G$15,Conversion!$G$16:$AO$16,0)))/IF(L309='Import data'!$G$16,1,IF(L309="kUSD",INDEX(Conversion!$G$27:$AO$31,MATCH(L309,Conversion!$F$27:$F$31,0),MATCH('Import data'!$G$15,Conversion!$G$26:$AO$26,0)),1/INDEX(Conversion!$G$27:$AO$31,MATCH(L309,Conversion!$F$27:$F$31,0),MATCH('Import data'!$G$15,Conversion!$G$26:$AO$26,0)))),J309),"")</f>
        <v>162.2304255</v>
      </c>
      <c r="P309" s="387" t="str">
        <f>IF(H309="Mass-based",M309,K309&amp;" / "&amp;'Import data'!$G$16)</f>
        <v>kgCO2e / k€</v>
      </c>
      <c r="Q309" s="182" t="s">
        <v>283</v>
      </c>
      <c r="R309" s="182" t="s">
        <v>279</v>
      </c>
      <c r="S309" s="390" t="s">
        <v>257</v>
      </c>
      <c r="T309" s="391"/>
      <c r="U309" s="23"/>
      <c r="V309" s="23"/>
      <c r="W309" s="23"/>
      <c r="X309" s="23"/>
      <c r="Y309" s="23"/>
      <c r="Z309" s="23"/>
    </row>
    <row r="310" ht="15.75" customHeight="1">
      <c r="A310" s="23"/>
      <c r="B310" s="23"/>
      <c r="C310" s="23"/>
      <c r="D310" s="382">
        <v>305.0</v>
      </c>
      <c r="E310" s="393" t="s">
        <v>780</v>
      </c>
      <c r="F310" s="182">
        <v>3.0</v>
      </c>
      <c r="G310" s="182" t="s">
        <v>781</v>
      </c>
      <c r="H310" s="182" t="s">
        <v>238</v>
      </c>
      <c r="I310" s="182" t="s">
        <v>109</v>
      </c>
      <c r="J310" s="393">
        <v>287.2</v>
      </c>
      <c r="K310" s="386" t="s">
        <v>188</v>
      </c>
      <c r="L310" s="182" t="s">
        <v>277</v>
      </c>
      <c r="M310" s="387" t="str">
        <f t="shared" si="1"/>
        <v>kgCO2e/kCAD</v>
      </c>
      <c r="N310" s="393">
        <v>2024.0</v>
      </c>
      <c r="O310" s="389">
        <f t="array" ref="O310">IF(J310&lt;&gt;"",IF(H310="Spend-based",J310*(INDEX(Conversion!$G$17:$AO$21,MATCH(L310,Conversion!$E$17:$E$21,0),MATCH(N310,Conversion!$G$16:$AO$16,0))/INDEX(Conversion!$G$17:$AO$21,MATCH(L310,Conversion!$E$17:$E$21,0),MATCH('Import data'!$G$15,Conversion!$G$16:$AO$16,0)))/IF(L310='Import data'!$G$16,1,IF(L310="kUSD",INDEX(Conversion!$G$27:$AO$31,MATCH(L310,Conversion!$F$27:$F$31,0),MATCH('Import data'!$G$15,Conversion!$G$26:$AO$26,0)),1/INDEX(Conversion!$G$27:$AO$31,MATCH(L310,Conversion!$F$27:$F$31,0),MATCH('Import data'!$G$15,Conversion!$G$26:$AO$26,0)))),J310),"")</f>
        <v>393.464</v>
      </c>
      <c r="P310" s="387" t="str">
        <f>IF(H310="Mass-based",M310,K310&amp;" / "&amp;'Import data'!$G$16)</f>
        <v>kgCO2e / k€</v>
      </c>
      <c r="Q310" s="182" t="s">
        <v>278</v>
      </c>
      <c r="R310" s="182" t="s">
        <v>279</v>
      </c>
      <c r="S310" s="390" t="s">
        <v>257</v>
      </c>
      <c r="T310" s="391"/>
      <c r="U310" s="23"/>
      <c r="V310" s="23"/>
      <c r="W310" s="23"/>
      <c r="X310" s="23"/>
      <c r="Y310" s="23"/>
      <c r="Z310" s="23"/>
    </row>
    <row r="311" ht="15.75" customHeight="1">
      <c r="A311" s="23"/>
      <c r="B311" s="23"/>
      <c r="C311" s="23"/>
      <c r="D311" s="382">
        <v>306.0</v>
      </c>
      <c r="E311" s="393" t="s">
        <v>782</v>
      </c>
      <c r="F311" s="182">
        <v>1.0</v>
      </c>
      <c r="G311" s="182" t="s">
        <v>783</v>
      </c>
      <c r="H311" s="182" t="s">
        <v>238</v>
      </c>
      <c r="I311" s="182" t="s">
        <v>105</v>
      </c>
      <c r="J311" s="393">
        <v>176.0</v>
      </c>
      <c r="K311" s="386" t="s">
        <v>188</v>
      </c>
      <c r="L311" s="182" t="s">
        <v>282</v>
      </c>
      <c r="M311" s="387" t="str">
        <f t="shared" si="1"/>
        <v>kgCO2e/kUSD</v>
      </c>
      <c r="N311" s="393">
        <v>2023.0</v>
      </c>
      <c r="O311" s="389">
        <f t="array" ref="O311">IF(J311&lt;&gt;"",IF(H311="Spend-based",J311*(INDEX(Conversion!$G$17:$AO$21,MATCH(L311,Conversion!$E$17:$E$21,0),MATCH(N311,Conversion!$G$16:$AO$16,0))/INDEX(Conversion!$G$17:$AO$21,MATCH(L311,Conversion!$E$17:$E$21,0),MATCH('Import data'!$G$15,Conversion!$G$16:$AO$16,0)))/IF(L311='Import data'!$G$16,1,IF(L311="kUSD",INDEX(Conversion!$G$27:$AO$31,MATCH(L311,Conversion!$F$27:$F$31,0),MATCH('Import data'!$G$15,Conversion!$G$26:$AO$26,0)),1/INDEX(Conversion!$G$27:$AO$31,MATCH(L311,Conversion!$F$27:$F$31,0),MATCH('Import data'!$G$15,Conversion!$G$26:$AO$26,0)))),J311),"")</f>
        <v>170.9733826</v>
      </c>
      <c r="P311" s="387" t="str">
        <f>IF(H311="Mass-based",M311,K311&amp;" / "&amp;'Import data'!$G$16)</f>
        <v>kgCO2e / k€</v>
      </c>
      <c r="Q311" s="182" t="s">
        <v>283</v>
      </c>
      <c r="R311" s="182" t="s">
        <v>279</v>
      </c>
      <c r="S311" s="390" t="s">
        <v>257</v>
      </c>
      <c r="T311" s="391"/>
      <c r="U311" s="23"/>
      <c r="V311" s="23"/>
      <c r="W311" s="23"/>
      <c r="X311" s="23"/>
      <c r="Y311" s="23"/>
      <c r="Z311" s="23"/>
    </row>
    <row r="312" ht="15.75" customHeight="1">
      <c r="A312" s="23"/>
      <c r="B312" s="23"/>
      <c r="C312" s="23"/>
      <c r="D312" s="382">
        <v>307.0</v>
      </c>
      <c r="E312" s="393" t="s">
        <v>784</v>
      </c>
      <c r="F312" s="182">
        <v>2.0</v>
      </c>
      <c r="G312" s="182" t="s">
        <v>785</v>
      </c>
      <c r="H312" s="182" t="s">
        <v>238</v>
      </c>
      <c r="I312" s="182" t="s">
        <v>102</v>
      </c>
      <c r="J312" s="393">
        <v>273.0</v>
      </c>
      <c r="K312" s="386" t="s">
        <v>188</v>
      </c>
      <c r="L312" s="182" t="s">
        <v>153</v>
      </c>
      <c r="M312" s="387" t="str">
        <f t="shared" si="1"/>
        <v>kgCO2e/k€</v>
      </c>
      <c r="N312" s="393">
        <v>2023.0</v>
      </c>
      <c r="O312" s="389">
        <f t="array" ref="O312">IF(J312&lt;&gt;"",IF(H312="Spend-based",J312*(INDEX(Conversion!$G$17:$AO$21,MATCH(L312,Conversion!$E$17:$E$21,0),MATCH(N312,Conversion!$G$16:$AO$16,0))/INDEX(Conversion!$G$17:$AO$21,MATCH(L312,Conversion!$E$17:$E$21,0),MATCH('Import data'!$G$15,Conversion!$G$16:$AO$16,0)))/IF(L312='Import data'!$G$16,1,IF(L312="kUSD",INDEX(Conversion!$G$27:$AO$31,MATCH(L312,Conversion!$F$27:$F$31,0),MATCH('Import data'!$G$15,Conversion!$G$26:$AO$26,0)),1/INDEX(Conversion!$G$27:$AO$31,MATCH(L312,Conversion!$F$27:$F$31,0),MATCH('Import data'!$G$15,Conversion!$G$26:$AO$26,0)))),J312),"")</f>
        <v>267.6733013</v>
      </c>
      <c r="P312" s="387" t="str">
        <f>IF(H312="Mass-based",M312,K312&amp;" / "&amp;'Import data'!$G$16)</f>
        <v>kgCO2e / k€</v>
      </c>
      <c r="Q312" s="182" t="s">
        <v>274</v>
      </c>
      <c r="R312" s="182" t="s">
        <v>262</v>
      </c>
      <c r="S312" s="390" t="s">
        <v>257</v>
      </c>
      <c r="T312" s="391"/>
      <c r="U312" s="23"/>
      <c r="V312" s="23"/>
      <c r="W312" s="23"/>
      <c r="X312" s="23"/>
      <c r="Y312" s="23"/>
      <c r="Z312" s="23"/>
    </row>
    <row r="313" ht="15.75" customHeight="1">
      <c r="A313" s="23"/>
      <c r="B313" s="23"/>
      <c r="C313" s="23"/>
      <c r="D313" s="382">
        <v>308.0</v>
      </c>
      <c r="E313" s="403" t="s">
        <v>786</v>
      </c>
      <c r="F313" s="395">
        <v>1.0</v>
      </c>
      <c r="G313" s="182" t="s">
        <v>709</v>
      </c>
      <c r="H313" s="182" t="s">
        <v>238</v>
      </c>
      <c r="I313" s="182" t="s">
        <v>109</v>
      </c>
      <c r="J313" s="394">
        <v>172.9</v>
      </c>
      <c r="K313" s="386" t="s">
        <v>188</v>
      </c>
      <c r="L313" s="182" t="s">
        <v>277</v>
      </c>
      <c r="M313" s="387" t="str">
        <f t="shared" si="1"/>
        <v>kgCO2e/kCAD</v>
      </c>
      <c r="N313" s="393">
        <v>2024.0</v>
      </c>
      <c r="O313" s="389">
        <f t="array" ref="O313">IF(J313&lt;&gt;"",IF(H313="Spend-based",J313*(INDEX(Conversion!$G$17:$AO$21,MATCH(L313,Conversion!$E$17:$E$21,0),MATCH(N313,Conversion!$G$16:$AO$16,0))/INDEX(Conversion!$G$17:$AO$21,MATCH(L313,Conversion!$E$17:$E$21,0),MATCH('Import data'!$G$15,Conversion!$G$16:$AO$16,0)))/IF(L313='Import data'!$G$16,1,IF(L313="kUSD",INDEX(Conversion!$G$27:$AO$31,MATCH(L313,Conversion!$F$27:$F$31,0),MATCH('Import data'!$G$15,Conversion!$G$26:$AO$26,0)),1/INDEX(Conversion!$G$27:$AO$31,MATCH(L313,Conversion!$F$27:$F$31,0),MATCH('Import data'!$G$15,Conversion!$G$26:$AO$26,0)))),J313),"")</f>
        <v>236.873</v>
      </c>
      <c r="P313" s="387" t="str">
        <f>IF(H313="Mass-based",M313,K313&amp;" / "&amp;'Import data'!$G$16)</f>
        <v>kgCO2e / k€</v>
      </c>
      <c r="Q313" s="182" t="s">
        <v>278</v>
      </c>
      <c r="R313" s="182" t="s">
        <v>279</v>
      </c>
      <c r="S313" s="390" t="s">
        <v>257</v>
      </c>
      <c r="T313" s="391"/>
      <c r="U313" s="23"/>
      <c r="V313" s="23"/>
      <c r="W313" s="23"/>
      <c r="X313" s="23"/>
      <c r="Y313" s="23"/>
      <c r="Z313" s="23"/>
    </row>
    <row r="314" ht="15.75" customHeight="1">
      <c r="A314" s="23"/>
      <c r="B314" s="23"/>
      <c r="C314" s="23"/>
      <c r="D314" s="382">
        <v>309.0</v>
      </c>
      <c r="E314" s="393" t="s">
        <v>787</v>
      </c>
      <c r="F314" s="182">
        <v>1.0</v>
      </c>
      <c r="G314" s="182" t="s">
        <v>788</v>
      </c>
      <c r="H314" s="182" t="s">
        <v>238</v>
      </c>
      <c r="I314" s="182" t="s">
        <v>105</v>
      </c>
      <c r="J314" s="393">
        <v>142.0</v>
      </c>
      <c r="K314" s="386" t="s">
        <v>188</v>
      </c>
      <c r="L314" s="182" t="s">
        <v>282</v>
      </c>
      <c r="M314" s="387" t="str">
        <f t="shared" si="1"/>
        <v>kgCO2e/kUSD</v>
      </c>
      <c r="N314" s="393">
        <v>2024.0</v>
      </c>
      <c r="O314" s="389">
        <f t="array" ref="O314">IF(J314&lt;&gt;"",IF(H314="Spend-based",J314*(INDEX(Conversion!$G$17:$AO$21,MATCH(L314,Conversion!$E$17:$E$21,0),MATCH(N314,Conversion!$G$16:$AO$16,0))/INDEX(Conversion!$G$17:$AO$21,MATCH(L314,Conversion!$E$17:$E$21,0),MATCH('Import data'!$G$15,Conversion!$G$16:$AO$16,0)))/IF(L314='Import data'!$G$16,1,IF(L314="kUSD",INDEX(Conversion!$G$27:$AO$31,MATCH(L314,Conversion!$F$27:$F$31,0),MATCH('Import data'!$G$15,Conversion!$G$26:$AO$26,0)),1/INDEX(Conversion!$G$27:$AO$31,MATCH(L314,Conversion!$F$27:$F$31,0),MATCH('Import data'!$G$15,Conversion!$G$26:$AO$26,0)))),J314),"")</f>
        <v>142</v>
      </c>
      <c r="P314" s="387" t="str">
        <f>IF(H314="Mass-based",M314,K314&amp;" / "&amp;'Import data'!$G$16)</f>
        <v>kgCO2e / k€</v>
      </c>
      <c r="Q314" s="182" t="s">
        <v>283</v>
      </c>
      <c r="R314" s="182" t="s">
        <v>279</v>
      </c>
      <c r="S314" s="390" t="s">
        <v>257</v>
      </c>
      <c r="T314" s="391"/>
      <c r="U314" s="23"/>
      <c r="V314" s="23"/>
      <c r="W314" s="23"/>
      <c r="X314" s="23"/>
      <c r="Y314" s="23"/>
      <c r="Z314" s="23"/>
    </row>
    <row r="315" ht="15.75" customHeight="1">
      <c r="A315" s="23"/>
      <c r="B315" s="23"/>
      <c r="C315" s="23"/>
      <c r="D315" s="382">
        <v>310.0</v>
      </c>
      <c r="E315" s="393" t="s">
        <v>789</v>
      </c>
      <c r="F315" s="182">
        <v>2.0</v>
      </c>
      <c r="G315" s="182" t="s">
        <v>790</v>
      </c>
      <c r="H315" s="182" t="s">
        <v>238</v>
      </c>
      <c r="I315" s="182" t="s">
        <v>105</v>
      </c>
      <c r="J315" s="393">
        <v>431.0</v>
      </c>
      <c r="K315" s="386" t="s">
        <v>188</v>
      </c>
      <c r="L315" s="182" t="s">
        <v>282</v>
      </c>
      <c r="M315" s="387" t="str">
        <f t="shared" si="1"/>
        <v>kgCO2e/kUSD</v>
      </c>
      <c r="N315" s="393">
        <v>2024.0</v>
      </c>
      <c r="O315" s="389">
        <f t="array" ref="O315">IF(J315&lt;&gt;"",IF(H315="Spend-based",J315*(INDEX(Conversion!$G$17:$AO$21,MATCH(L315,Conversion!$E$17:$E$21,0),MATCH(N315,Conversion!$G$16:$AO$16,0))/INDEX(Conversion!$G$17:$AO$21,MATCH(L315,Conversion!$E$17:$E$21,0),MATCH('Import data'!$G$15,Conversion!$G$16:$AO$16,0)))/IF(L315='Import data'!$G$16,1,IF(L315="kUSD",INDEX(Conversion!$G$27:$AO$31,MATCH(L315,Conversion!$F$27:$F$31,0),MATCH('Import data'!$G$15,Conversion!$G$26:$AO$26,0)),1/INDEX(Conversion!$G$27:$AO$31,MATCH(L315,Conversion!$F$27:$F$31,0),MATCH('Import data'!$G$15,Conversion!$G$26:$AO$26,0)))),J315),"")</f>
        <v>431</v>
      </c>
      <c r="P315" s="387" t="str">
        <f>IF(H315="Mass-based",M315,K315&amp;" / "&amp;'Import data'!$G$16)</f>
        <v>kgCO2e / k€</v>
      </c>
      <c r="Q315" s="182" t="s">
        <v>283</v>
      </c>
      <c r="R315" s="182" t="s">
        <v>279</v>
      </c>
      <c r="S315" s="390" t="s">
        <v>257</v>
      </c>
      <c r="T315" s="391"/>
      <c r="U315" s="23"/>
      <c r="V315" s="23"/>
      <c r="W315" s="23"/>
      <c r="X315" s="23"/>
      <c r="Y315" s="23"/>
      <c r="Z315" s="23"/>
    </row>
    <row r="316" ht="15.75" customHeight="1">
      <c r="A316" s="23"/>
      <c r="B316" s="23"/>
      <c r="C316" s="23"/>
      <c r="D316" s="382">
        <v>311.0</v>
      </c>
      <c r="E316" s="388" t="s">
        <v>791</v>
      </c>
      <c r="F316" s="182">
        <v>1.0</v>
      </c>
      <c r="G316" s="182" t="s">
        <v>792</v>
      </c>
      <c r="H316" s="182" t="s">
        <v>238</v>
      </c>
      <c r="I316" s="182" t="s">
        <v>105</v>
      </c>
      <c r="J316" s="388">
        <v>431.0</v>
      </c>
      <c r="K316" s="386" t="s">
        <v>188</v>
      </c>
      <c r="L316" s="182" t="s">
        <v>282</v>
      </c>
      <c r="M316" s="387" t="str">
        <f t="shared" si="1"/>
        <v>kgCO2e/kUSD</v>
      </c>
      <c r="N316" s="388">
        <v>2024.0</v>
      </c>
      <c r="O316" s="389">
        <f t="array" ref="O316">IF(J316&lt;&gt;"",IF(H316="Spend-based",J316*(INDEX(Conversion!$G$17:$AO$21,MATCH(L316,Conversion!$E$17:$E$21,0),MATCH(N316,Conversion!$G$16:$AO$16,0))/INDEX(Conversion!$G$17:$AO$21,MATCH(L316,Conversion!$E$17:$E$21,0),MATCH('Import data'!$G$15,Conversion!$G$16:$AO$16,0)))/IF(L316='Import data'!$G$16,1,IF(L316="kUSD",INDEX(Conversion!$G$27:$AO$31,MATCH(L316,Conversion!$F$27:$F$31,0),MATCH('Import data'!$G$15,Conversion!$G$26:$AO$26,0)),1/INDEX(Conversion!$G$27:$AO$31,MATCH(L316,Conversion!$F$27:$F$31,0),MATCH('Import data'!$G$15,Conversion!$G$26:$AO$26,0)))),J316),"")</f>
        <v>431</v>
      </c>
      <c r="P316" s="387" t="str">
        <f>IF(H316="Mass-based",M316,K316&amp;" / "&amp;'Import data'!$G$16)</f>
        <v>kgCO2e / k€</v>
      </c>
      <c r="Q316" s="182" t="s">
        <v>283</v>
      </c>
      <c r="R316" s="182" t="s">
        <v>279</v>
      </c>
      <c r="S316" s="390" t="s">
        <v>257</v>
      </c>
      <c r="T316" s="391"/>
      <c r="U316" s="23"/>
      <c r="V316" s="23"/>
      <c r="W316" s="23"/>
      <c r="X316" s="23"/>
      <c r="Y316" s="23"/>
      <c r="Z316" s="23"/>
    </row>
    <row r="317" ht="15.75" customHeight="1">
      <c r="A317" s="23"/>
      <c r="B317" s="23"/>
      <c r="C317" s="23"/>
      <c r="D317" s="382">
        <v>312.0</v>
      </c>
      <c r="E317" s="393" t="s">
        <v>793</v>
      </c>
      <c r="F317" s="182">
        <v>3.0</v>
      </c>
      <c r="G317" s="182" t="s">
        <v>794</v>
      </c>
      <c r="H317" s="182" t="s">
        <v>238</v>
      </c>
      <c r="I317" s="182" t="s">
        <v>102</v>
      </c>
      <c r="J317" s="393">
        <v>844.0</v>
      </c>
      <c r="K317" s="386" t="s">
        <v>188</v>
      </c>
      <c r="L317" s="182" t="s">
        <v>153</v>
      </c>
      <c r="M317" s="387" t="str">
        <f t="shared" si="1"/>
        <v>kgCO2e/k€</v>
      </c>
      <c r="N317" s="393">
        <v>2023.0</v>
      </c>
      <c r="O317" s="389">
        <f t="array" ref="O317">IF(J317&lt;&gt;"",IF(H317="Spend-based",J317*(INDEX(Conversion!$G$17:$AO$21,MATCH(L317,Conversion!$E$17:$E$21,0),MATCH(N317,Conversion!$G$16:$AO$16,0))/INDEX(Conversion!$G$17:$AO$21,MATCH(L317,Conversion!$E$17:$E$21,0),MATCH('Import data'!$G$15,Conversion!$G$16:$AO$16,0)))/IF(L317='Import data'!$G$16,1,IF(L317="kUSD",INDEX(Conversion!$G$27:$AO$31,MATCH(L317,Conversion!$F$27:$F$31,0),MATCH('Import data'!$G$15,Conversion!$G$26:$AO$26,0)),1/INDEX(Conversion!$G$27:$AO$31,MATCH(L317,Conversion!$F$27:$F$31,0),MATCH('Import data'!$G$15,Conversion!$G$26:$AO$26,0)))),J317),"")</f>
        <v>827.532111</v>
      </c>
      <c r="P317" s="387" t="str">
        <f>IF(H317="Mass-based",M317,K317&amp;" / "&amp;'Import data'!$G$16)</f>
        <v>kgCO2e / k€</v>
      </c>
      <c r="Q317" s="182" t="s">
        <v>274</v>
      </c>
      <c r="R317" s="182" t="s">
        <v>262</v>
      </c>
      <c r="S317" s="390" t="s">
        <v>257</v>
      </c>
      <c r="T317" s="391"/>
      <c r="U317" s="23"/>
      <c r="V317" s="23"/>
      <c r="W317" s="23"/>
      <c r="X317" s="23"/>
      <c r="Y317" s="23"/>
      <c r="Z317" s="23"/>
    </row>
    <row r="318" ht="15.75" customHeight="1">
      <c r="A318" s="23"/>
      <c r="B318" s="23"/>
      <c r="C318" s="23"/>
      <c r="D318" s="382">
        <v>313.0</v>
      </c>
      <c r="E318" s="393" t="s">
        <v>795</v>
      </c>
      <c r="F318" s="182">
        <v>3.0</v>
      </c>
      <c r="G318" s="182" t="s">
        <v>796</v>
      </c>
      <c r="H318" s="182" t="s">
        <v>238</v>
      </c>
      <c r="I318" s="182" t="s">
        <v>109</v>
      </c>
      <c r="J318" s="393">
        <v>786.6</v>
      </c>
      <c r="K318" s="386" t="s">
        <v>188</v>
      </c>
      <c r="L318" s="182" t="s">
        <v>277</v>
      </c>
      <c r="M318" s="387" t="str">
        <f t="shared" si="1"/>
        <v>kgCO2e/kCAD</v>
      </c>
      <c r="N318" s="393">
        <v>2024.0</v>
      </c>
      <c r="O318" s="389">
        <f t="array" ref="O318">IF(J318&lt;&gt;"",IF(H318="Spend-based",J318*(INDEX(Conversion!$G$17:$AO$21,MATCH(L318,Conversion!$E$17:$E$21,0),MATCH(N318,Conversion!$G$16:$AO$16,0))/INDEX(Conversion!$G$17:$AO$21,MATCH(L318,Conversion!$E$17:$E$21,0),MATCH('Import data'!$G$15,Conversion!$G$16:$AO$16,0)))/IF(L318='Import data'!$G$16,1,IF(L318="kUSD",INDEX(Conversion!$G$27:$AO$31,MATCH(L318,Conversion!$F$27:$F$31,0),MATCH('Import data'!$G$15,Conversion!$G$26:$AO$26,0)),1/INDEX(Conversion!$G$27:$AO$31,MATCH(L318,Conversion!$F$27:$F$31,0),MATCH('Import data'!$G$15,Conversion!$G$26:$AO$26,0)))),J318),"")</f>
        <v>1077.642</v>
      </c>
      <c r="P318" s="387" t="str">
        <f>IF(H318="Mass-based",M318,K318&amp;" / "&amp;'Import data'!$G$16)</f>
        <v>kgCO2e / k€</v>
      </c>
      <c r="Q318" s="182" t="s">
        <v>278</v>
      </c>
      <c r="R318" s="182" t="s">
        <v>279</v>
      </c>
      <c r="S318" s="390" t="s">
        <v>257</v>
      </c>
      <c r="T318" s="391"/>
      <c r="U318" s="23"/>
      <c r="V318" s="23"/>
      <c r="W318" s="23"/>
      <c r="X318" s="23"/>
      <c r="Y318" s="23"/>
      <c r="Z318" s="23"/>
    </row>
    <row r="319" ht="15.75" customHeight="1">
      <c r="A319" s="23"/>
      <c r="B319" s="23"/>
      <c r="C319" s="23"/>
      <c r="D319" s="382">
        <v>314.0</v>
      </c>
      <c r="E319" s="388" t="s">
        <v>797</v>
      </c>
      <c r="F319" s="182">
        <v>2.0</v>
      </c>
      <c r="G319" s="182" t="s">
        <v>798</v>
      </c>
      <c r="H319" s="182" t="s">
        <v>238</v>
      </c>
      <c r="I319" s="182" t="s">
        <v>105</v>
      </c>
      <c r="J319" s="388">
        <v>337.0</v>
      </c>
      <c r="K319" s="386" t="s">
        <v>188</v>
      </c>
      <c r="L319" s="182" t="s">
        <v>282</v>
      </c>
      <c r="M319" s="387" t="str">
        <f t="shared" si="1"/>
        <v>kgCO2e/kUSD</v>
      </c>
      <c r="N319" s="388">
        <v>2022.0</v>
      </c>
      <c r="O319" s="389">
        <f t="array" ref="O319">IF(J319&lt;&gt;"",IF(H319="Spend-based",J319*(INDEX(Conversion!$G$17:$AO$21,MATCH(L319,Conversion!$E$17:$E$21,0),MATCH(N319,Conversion!$G$16:$AO$16,0))/INDEX(Conversion!$G$17:$AO$21,MATCH(L319,Conversion!$E$17:$E$21,0),MATCH('Import data'!$G$15,Conversion!$G$16:$AO$16,0)))/IF(L319='Import data'!$G$16,1,IF(L319="kUSD",INDEX(Conversion!$G$27:$AO$31,MATCH(L319,Conversion!$F$27:$F$31,0),MATCH('Import data'!$G$15,Conversion!$G$26:$AO$26,0)),1/INDEX(Conversion!$G$27:$AO$31,MATCH(L319,Conversion!$F$27:$F$31,0),MATCH('Import data'!$G$15,Conversion!$G$26:$AO$26,0)))),J319),"")</f>
        <v>314.4512247</v>
      </c>
      <c r="P319" s="387" t="str">
        <f>IF(H319="Mass-based",M319,K319&amp;" / "&amp;'Import data'!$G$16)</f>
        <v>kgCO2e / k€</v>
      </c>
      <c r="Q319" s="182" t="s">
        <v>283</v>
      </c>
      <c r="R319" s="182" t="s">
        <v>279</v>
      </c>
      <c r="S319" s="390" t="s">
        <v>257</v>
      </c>
      <c r="T319" s="391"/>
      <c r="U319" s="23"/>
      <c r="V319" s="23"/>
      <c r="W319" s="23"/>
      <c r="X319" s="23"/>
      <c r="Y319" s="23"/>
      <c r="Z319" s="23"/>
    </row>
    <row r="320" ht="15.75" customHeight="1">
      <c r="A320" s="23"/>
      <c r="B320" s="23"/>
      <c r="C320" s="23"/>
      <c r="D320" s="382">
        <v>315.0</v>
      </c>
      <c r="E320" s="392" t="s">
        <v>799</v>
      </c>
      <c r="F320" s="182">
        <v>3.0</v>
      </c>
      <c r="G320" s="182" t="s">
        <v>273</v>
      </c>
      <c r="H320" s="182" t="s">
        <v>238</v>
      </c>
      <c r="I320" s="182" t="s">
        <v>102</v>
      </c>
      <c r="J320" s="392">
        <v>113.0</v>
      </c>
      <c r="K320" s="386" t="s">
        <v>188</v>
      </c>
      <c r="L320" s="182" t="s">
        <v>153</v>
      </c>
      <c r="M320" s="387" t="str">
        <f t="shared" si="1"/>
        <v>kgCO2e/k€</v>
      </c>
      <c r="N320" s="392">
        <v>2024.0</v>
      </c>
      <c r="O320" s="389">
        <f t="array" ref="O320">IF(J320&lt;&gt;"",IF(H320="Spend-based",J320*(INDEX(Conversion!$G$17:$AO$21,MATCH(L320,Conversion!$E$17:$E$21,0),MATCH(N320,Conversion!$G$16:$AO$16,0))/INDEX(Conversion!$G$17:$AO$21,MATCH(L320,Conversion!$E$17:$E$21,0),MATCH('Import data'!$G$15,Conversion!$G$16:$AO$16,0)))/IF(L320='Import data'!$G$16,1,IF(L320="kUSD",INDEX(Conversion!$G$27:$AO$31,MATCH(L320,Conversion!$F$27:$F$31,0),MATCH('Import data'!$G$15,Conversion!$G$26:$AO$26,0)),1/INDEX(Conversion!$G$27:$AO$31,MATCH(L320,Conversion!$F$27:$F$31,0),MATCH('Import data'!$G$15,Conversion!$G$26:$AO$26,0)))),J320),"")</f>
        <v>113</v>
      </c>
      <c r="P320" s="387" t="str">
        <f>IF(H320="Mass-based",M320,K320&amp;" / "&amp;'Import data'!$G$16)</f>
        <v>kgCO2e / k€</v>
      </c>
      <c r="Q320" s="182" t="s">
        <v>274</v>
      </c>
      <c r="R320" s="182" t="s">
        <v>262</v>
      </c>
      <c r="S320" s="390" t="s">
        <v>257</v>
      </c>
      <c r="T320" s="391"/>
      <c r="U320" s="23"/>
      <c r="V320" s="23"/>
      <c r="W320" s="23"/>
      <c r="X320" s="23"/>
      <c r="Y320" s="23"/>
      <c r="Z320" s="23"/>
    </row>
    <row r="321" ht="15.75" customHeight="1">
      <c r="A321" s="23"/>
      <c r="B321" s="23"/>
      <c r="C321" s="23"/>
      <c r="D321" s="382">
        <v>316.0</v>
      </c>
      <c r="E321" s="392" t="s">
        <v>800</v>
      </c>
      <c r="F321" s="182">
        <v>3.0</v>
      </c>
      <c r="G321" s="182" t="s">
        <v>801</v>
      </c>
      <c r="H321" s="182" t="s">
        <v>238</v>
      </c>
      <c r="I321" s="182" t="s">
        <v>104</v>
      </c>
      <c r="J321" s="392">
        <v>157.8</v>
      </c>
      <c r="K321" s="386" t="s">
        <v>188</v>
      </c>
      <c r="L321" s="182" t="s">
        <v>270</v>
      </c>
      <c r="M321" s="387" t="str">
        <f t="shared" si="1"/>
        <v>kgCO2e/kGBP</v>
      </c>
      <c r="N321" s="392">
        <v>2024.0</v>
      </c>
      <c r="O321" s="389">
        <f t="array" ref="O321">IF(J321&lt;&gt;"",IF(H321="Spend-based",J321*(INDEX(Conversion!$G$17:$AO$21,MATCH(L321,Conversion!$E$17:$E$21,0),MATCH(N321,Conversion!$G$16:$AO$16,0))/INDEX(Conversion!$G$17:$AO$21,MATCH(L321,Conversion!$E$17:$E$21,0),MATCH('Import data'!$G$15,Conversion!$G$16:$AO$16,0)))/IF(L321='Import data'!$G$16,1,IF(L321="kUSD",INDEX(Conversion!$G$27:$AO$31,MATCH(L321,Conversion!$F$27:$F$31,0),MATCH('Import data'!$G$15,Conversion!$G$26:$AO$26,0)),1/INDEX(Conversion!$G$27:$AO$31,MATCH(L321,Conversion!$F$27:$F$31,0),MATCH('Import data'!$G$15,Conversion!$G$26:$AO$26,0)))),J321),"")</f>
        <v>116.772</v>
      </c>
      <c r="P321" s="387" t="str">
        <f>IF(H321="Mass-based",M321,K321&amp;" / "&amp;'Import data'!$G$16)</f>
        <v>kgCO2e / k€</v>
      </c>
      <c r="Q321" s="182" t="s">
        <v>271</v>
      </c>
      <c r="R321" s="182" t="s">
        <v>262</v>
      </c>
      <c r="S321" s="390" t="s">
        <v>257</v>
      </c>
      <c r="T321" s="391"/>
      <c r="U321" s="23"/>
      <c r="V321" s="23"/>
      <c r="W321" s="23"/>
      <c r="X321" s="23"/>
      <c r="Y321" s="23"/>
      <c r="Z321" s="23"/>
    </row>
    <row r="322" ht="15.75" customHeight="1">
      <c r="A322" s="23"/>
      <c r="B322" s="23"/>
      <c r="C322" s="23"/>
      <c r="D322" s="382">
        <v>317.0</v>
      </c>
      <c r="E322" s="392" t="s">
        <v>802</v>
      </c>
      <c r="F322" s="182">
        <v>3.0</v>
      </c>
      <c r="G322" s="182" t="s">
        <v>801</v>
      </c>
      <c r="H322" s="182" t="s">
        <v>238</v>
      </c>
      <c r="I322" s="182" t="s">
        <v>105</v>
      </c>
      <c r="J322" s="392">
        <v>80.0</v>
      </c>
      <c r="K322" s="386" t="s">
        <v>188</v>
      </c>
      <c r="L322" s="182" t="s">
        <v>282</v>
      </c>
      <c r="M322" s="387" t="str">
        <f t="shared" si="1"/>
        <v>kgCO2e/kUSD</v>
      </c>
      <c r="N322" s="392">
        <v>2024.0</v>
      </c>
      <c r="O322" s="389">
        <f t="array" ref="O322">IF(J322&lt;&gt;"",IF(H322="Spend-based",J322*(INDEX(Conversion!$G$17:$AO$21,MATCH(L322,Conversion!$E$17:$E$21,0),MATCH(N322,Conversion!$G$16:$AO$16,0))/INDEX(Conversion!$G$17:$AO$21,MATCH(L322,Conversion!$E$17:$E$21,0),MATCH('Import data'!$G$15,Conversion!$G$16:$AO$16,0)))/IF(L322='Import data'!$G$16,1,IF(L322="kUSD",INDEX(Conversion!$G$27:$AO$31,MATCH(L322,Conversion!$F$27:$F$31,0),MATCH('Import data'!$G$15,Conversion!$G$26:$AO$26,0)),1/INDEX(Conversion!$G$27:$AO$31,MATCH(L322,Conversion!$F$27:$F$31,0),MATCH('Import data'!$G$15,Conversion!$G$26:$AO$26,0)))),J322),"")</f>
        <v>80</v>
      </c>
      <c r="P322" s="387" t="str">
        <f>IF(H322="Mass-based",M322,K322&amp;" / "&amp;'Import data'!$G$16)</f>
        <v>kgCO2e / k€</v>
      </c>
      <c r="Q322" s="182" t="s">
        <v>283</v>
      </c>
      <c r="R322" s="182" t="s">
        <v>279</v>
      </c>
      <c r="S322" s="390" t="s">
        <v>257</v>
      </c>
      <c r="T322" s="391"/>
      <c r="U322" s="23"/>
      <c r="V322" s="23"/>
      <c r="W322" s="23"/>
      <c r="X322" s="23"/>
      <c r="Y322" s="23"/>
      <c r="Z322" s="23"/>
    </row>
    <row r="323" ht="15.75" customHeight="1">
      <c r="A323" s="23"/>
      <c r="B323" s="23"/>
      <c r="C323" s="23"/>
      <c r="D323" s="382">
        <v>318.0</v>
      </c>
      <c r="E323" s="393" t="s">
        <v>803</v>
      </c>
      <c r="F323" s="182">
        <v>3.0</v>
      </c>
      <c r="G323" s="182" t="s">
        <v>804</v>
      </c>
      <c r="H323" s="182" t="s">
        <v>238</v>
      </c>
      <c r="I323" s="182" t="s">
        <v>102</v>
      </c>
      <c r="J323" s="393">
        <v>102.0</v>
      </c>
      <c r="K323" s="386" t="s">
        <v>188</v>
      </c>
      <c r="L323" s="182" t="s">
        <v>153</v>
      </c>
      <c r="M323" s="387" t="str">
        <f t="shared" si="1"/>
        <v>kgCO2e/k€</v>
      </c>
      <c r="N323" s="393">
        <v>2024.0</v>
      </c>
      <c r="O323" s="389">
        <f t="array" ref="O323">IF(J323&lt;&gt;"",IF(H323="Spend-based",J323*(INDEX(Conversion!$G$17:$AO$21,MATCH(L323,Conversion!$E$17:$E$21,0),MATCH(N323,Conversion!$G$16:$AO$16,0))/INDEX(Conversion!$G$17:$AO$21,MATCH(L323,Conversion!$E$17:$E$21,0),MATCH('Import data'!$G$15,Conversion!$G$16:$AO$16,0)))/IF(L323='Import data'!$G$16,1,IF(L323="kUSD",INDEX(Conversion!$G$27:$AO$31,MATCH(L323,Conversion!$F$27:$F$31,0),MATCH('Import data'!$G$15,Conversion!$G$26:$AO$26,0)),1/INDEX(Conversion!$G$27:$AO$31,MATCH(L323,Conversion!$F$27:$F$31,0),MATCH('Import data'!$G$15,Conversion!$G$26:$AO$26,0)))),J323),"")</f>
        <v>102</v>
      </c>
      <c r="P323" s="387" t="str">
        <f>IF(H323="Mass-based",M323,K323&amp;" / "&amp;'Import data'!$G$16)</f>
        <v>kgCO2e / k€</v>
      </c>
      <c r="Q323" s="182" t="s">
        <v>274</v>
      </c>
      <c r="R323" s="182" t="s">
        <v>262</v>
      </c>
      <c r="S323" s="390" t="s">
        <v>257</v>
      </c>
      <c r="T323" s="391"/>
      <c r="U323" s="23"/>
      <c r="V323" s="23"/>
      <c r="W323" s="23"/>
      <c r="X323" s="23"/>
      <c r="Y323" s="23"/>
      <c r="Z323" s="23"/>
    </row>
    <row r="324" ht="15.75" customHeight="1">
      <c r="A324" s="23"/>
      <c r="B324" s="23"/>
      <c r="C324" s="23"/>
      <c r="D324" s="382">
        <v>319.0</v>
      </c>
      <c r="E324" s="393" t="s">
        <v>805</v>
      </c>
      <c r="F324" s="182">
        <v>3.0</v>
      </c>
      <c r="G324" s="182" t="s">
        <v>806</v>
      </c>
      <c r="H324" s="182" t="s">
        <v>238</v>
      </c>
      <c r="I324" s="182" t="s">
        <v>108</v>
      </c>
      <c r="J324" s="393">
        <v>192.6</v>
      </c>
      <c r="K324" s="386" t="s">
        <v>188</v>
      </c>
      <c r="L324" s="182" t="s">
        <v>153</v>
      </c>
      <c r="M324" s="387" t="str">
        <f t="shared" si="1"/>
        <v>kgCO2e/k€</v>
      </c>
      <c r="N324" s="393">
        <v>2021.0</v>
      </c>
      <c r="O324" s="389">
        <f t="array" ref="O324">IF(J324&lt;&gt;"",IF(H324="Spend-based",J324*(INDEX(Conversion!$G$17:$AO$21,MATCH(L324,Conversion!$E$17:$E$21,0),MATCH(N324,Conversion!$G$16:$AO$16,0))/INDEX(Conversion!$G$17:$AO$21,MATCH(L324,Conversion!$E$17:$E$21,0),MATCH('Import data'!$G$15,Conversion!$G$16:$AO$16,0)))/IF(L324='Import data'!$G$16,1,IF(L324="kUSD",INDEX(Conversion!$G$27:$AO$31,MATCH(L324,Conversion!$F$27:$F$31,0),MATCH('Import data'!$G$15,Conversion!$G$26:$AO$26,0)),1/INDEX(Conversion!$G$27:$AO$31,MATCH(L324,Conversion!$F$27:$F$31,0),MATCH('Import data'!$G$15,Conversion!$G$26:$AO$26,0)))),J324),"")</f>
        <v>171.2859215</v>
      </c>
      <c r="P324" s="387" t="str">
        <f>IF(H324="Mass-based",M324,K324&amp;" / "&amp;'Import data'!$G$16)</f>
        <v>kgCO2e / k€</v>
      </c>
      <c r="Q324" s="182" t="s">
        <v>283</v>
      </c>
      <c r="R324" s="182" t="s">
        <v>279</v>
      </c>
      <c r="S324" s="390" t="s">
        <v>257</v>
      </c>
      <c r="T324" s="391"/>
      <c r="U324" s="23"/>
      <c r="V324" s="23"/>
      <c r="W324" s="23"/>
      <c r="X324" s="23"/>
      <c r="Y324" s="23"/>
      <c r="Z324" s="23"/>
    </row>
    <row r="325" ht="15.75" customHeight="1">
      <c r="A325" s="23"/>
      <c r="B325" s="23"/>
      <c r="C325" s="23"/>
      <c r="D325" s="382">
        <v>320.0</v>
      </c>
      <c r="E325" s="393" t="s">
        <v>807</v>
      </c>
      <c r="F325" s="182">
        <v>3.0</v>
      </c>
      <c r="G325" s="182" t="s">
        <v>806</v>
      </c>
      <c r="H325" s="182" t="s">
        <v>238</v>
      </c>
      <c r="I325" s="182" t="s">
        <v>108</v>
      </c>
      <c r="J325" s="393">
        <v>420.3</v>
      </c>
      <c r="K325" s="386" t="s">
        <v>188</v>
      </c>
      <c r="L325" s="182" t="s">
        <v>153</v>
      </c>
      <c r="M325" s="387" t="str">
        <f t="shared" si="1"/>
        <v>kgCO2e/k€</v>
      </c>
      <c r="N325" s="393">
        <v>2021.0</v>
      </c>
      <c r="O325" s="389">
        <f t="array" ref="O325">IF(J325&lt;&gt;"",IF(H325="Spend-based",J325*(INDEX(Conversion!$G$17:$AO$21,MATCH(L325,Conversion!$E$17:$E$21,0),MATCH(N325,Conversion!$G$16:$AO$16,0))/INDEX(Conversion!$G$17:$AO$21,MATCH(L325,Conversion!$E$17:$E$21,0),MATCH('Import data'!$G$15,Conversion!$G$16:$AO$16,0)))/IF(L325='Import data'!$G$16,1,IF(L325="kUSD",INDEX(Conversion!$G$27:$AO$31,MATCH(L325,Conversion!$F$27:$F$31,0),MATCH('Import data'!$G$15,Conversion!$G$26:$AO$26,0)),1/INDEX(Conversion!$G$27:$AO$31,MATCH(L325,Conversion!$F$27:$F$31,0),MATCH('Import data'!$G$15,Conversion!$G$26:$AO$26,0)))),J325),"")</f>
        <v>373.7875016</v>
      </c>
      <c r="P325" s="387" t="str">
        <f>IF(H325="Mass-based",M325,K325&amp;" / "&amp;'Import data'!$G$16)</f>
        <v>kgCO2e / k€</v>
      </c>
      <c r="Q325" s="182" t="s">
        <v>808</v>
      </c>
      <c r="R325" s="182" t="s">
        <v>295</v>
      </c>
      <c r="S325" s="390" t="s">
        <v>257</v>
      </c>
      <c r="T325" s="391"/>
      <c r="U325" s="23"/>
      <c r="V325" s="23"/>
      <c r="W325" s="23"/>
      <c r="X325" s="23"/>
      <c r="Y325" s="23"/>
      <c r="Z325" s="23"/>
    </row>
    <row r="326" ht="15.75" customHeight="1">
      <c r="A326" s="23"/>
      <c r="B326" s="23"/>
      <c r="C326" s="23"/>
      <c r="D326" s="382">
        <v>321.0</v>
      </c>
      <c r="E326" s="392" t="s">
        <v>809</v>
      </c>
      <c r="F326" s="182">
        <v>3.0</v>
      </c>
      <c r="G326" s="182" t="s">
        <v>810</v>
      </c>
      <c r="H326" s="182" t="s">
        <v>237</v>
      </c>
      <c r="I326" s="182" t="s">
        <v>102</v>
      </c>
      <c r="J326" s="392">
        <v>5.712</v>
      </c>
      <c r="K326" s="386" t="s">
        <v>188</v>
      </c>
      <c r="L326" s="182" t="s">
        <v>265</v>
      </c>
      <c r="M326" s="387" t="str">
        <f t="shared" si="1"/>
        <v>kgCO2e/kg</v>
      </c>
      <c r="N326" s="392">
        <v>2024.0</v>
      </c>
      <c r="O326" s="389">
        <f t="array" ref="O326">IF(J326&lt;&gt;"",IF(H326="Spend-based",J326*(INDEX(Conversion!$G$17:$AO$21,MATCH(L326,Conversion!$E$17:$E$21,0),MATCH(N326,Conversion!$G$16:$AO$16,0))/INDEX(Conversion!$G$17:$AO$21,MATCH(L326,Conversion!$E$17:$E$21,0),MATCH('Import data'!$G$15,Conversion!$G$16:$AO$16,0)))/IF(L326='Import data'!$G$16,1,IF(L326="kUSD",INDEX(Conversion!$G$27:$AO$31,MATCH(L326,Conversion!$F$27:$F$31,0),MATCH('Import data'!$G$15,Conversion!$G$26:$AO$26,0)),1/INDEX(Conversion!$G$27:$AO$31,MATCH(L326,Conversion!$F$27:$F$31,0),MATCH('Import data'!$G$15,Conversion!$G$26:$AO$26,0)))),J326),"")</f>
        <v>5.712</v>
      </c>
      <c r="P326" s="387" t="str">
        <f>IF(H326="Mass-based",M326,K326&amp;" / "&amp;'Import data'!$G$16)</f>
        <v>kgCO2e/kg</v>
      </c>
      <c r="Q326" s="182" t="s">
        <v>274</v>
      </c>
      <c r="R326" s="182" t="s">
        <v>262</v>
      </c>
      <c r="S326" s="390" t="s">
        <v>257</v>
      </c>
      <c r="T326" s="391"/>
      <c r="U326" s="23"/>
      <c r="V326" s="23"/>
      <c r="W326" s="23"/>
      <c r="X326" s="23"/>
      <c r="Y326" s="23"/>
      <c r="Z326" s="23"/>
    </row>
    <row r="327" ht="15.75" customHeight="1">
      <c r="A327" s="23"/>
      <c r="B327" s="23"/>
      <c r="C327" s="23"/>
      <c r="D327" s="382">
        <v>322.0</v>
      </c>
      <c r="E327" s="393" t="s">
        <v>811</v>
      </c>
      <c r="F327" s="182">
        <v>3.0</v>
      </c>
      <c r="G327" s="182" t="s">
        <v>812</v>
      </c>
      <c r="H327" s="182" t="s">
        <v>238</v>
      </c>
      <c r="I327" s="391" t="s">
        <v>105</v>
      </c>
      <c r="J327" s="393">
        <v>291.0</v>
      </c>
      <c r="K327" s="386" t="s">
        <v>188</v>
      </c>
      <c r="L327" s="182" t="s">
        <v>282</v>
      </c>
      <c r="M327" s="387" t="str">
        <f t="shared" si="1"/>
        <v>kgCO2e/kUSD</v>
      </c>
      <c r="N327" s="393">
        <v>2022.0</v>
      </c>
      <c r="O327" s="389">
        <f t="array" ref="O327">IF(J327&lt;&gt;"",IF(H327="Spend-based",J327*(INDEX(Conversion!$G$17:$AO$21,MATCH(L327,Conversion!$E$17:$E$21,0),MATCH(N327,Conversion!$G$16:$AO$16,0))/INDEX(Conversion!$G$17:$AO$21,MATCH(L327,Conversion!$E$17:$E$21,0),MATCH('Import data'!$G$15,Conversion!$G$16:$AO$16,0)))/IF(L327='Import data'!$G$16,1,IF(L327="kUSD",INDEX(Conversion!$G$27:$AO$31,MATCH(L327,Conversion!$F$27:$F$31,0),MATCH('Import data'!$G$15,Conversion!$G$26:$AO$26,0)),1/INDEX(Conversion!$G$27:$AO$31,MATCH(L327,Conversion!$F$27:$F$31,0),MATCH('Import data'!$G$15,Conversion!$G$26:$AO$26,0)))),J327),"")</f>
        <v>271.529099</v>
      </c>
      <c r="P327" s="387" t="str">
        <f>IF(H327="Mass-based",M327,K327&amp;" / "&amp;'Import data'!$G$16)</f>
        <v>kgCO2e / k€</v>
      </c>
      <c r="Q327" s="182" t="s">
        <v>283</v>
      </c>
      <c r="R327" s="182" t="s">
        <v>279</v>
      </c>
      <c r="S327" s="390" t="s">
        <v>257</v>
      </c>
      <c r="T327" s="391"/>
      <c r="U327" s="23"/>
      <c r="V327" s="23"/>
      <c r="W327" s="23"/>
      <c r="X327" s="23"/>
      <c r="Y327" s="23"/>
      <c r="Z327" s="23"/>
    </row>
    <row r="328" ht="15.75" customHeight="1">
      <c r="A328" s="23"/>
      <c r="B328" s="23"/>
      <c r="C328" s="23"/>
      <c r="D328" s="382">
        <v>323.0</v>
      </c>
      <c r="E328" s="393" t="s">
        <v>813</v>
      </c>
      <c r="F328" s="182">
        <v>1.0</v>
      </c>
      <c r="G328" s="182" t="s">
        <v>814</v>
      </c>
      <c r="H328" s="384" t="s">
        <v>238</v>
      </c>
      <c r="I328" s="384" t="s">
        <v>104</v>
      </c>
      <c r="J328" s="394">
        <v>755.6</v>
      </c>
      <c r="K328" s="386" t="s">
        <v>188</v>
      </c>
      <c r="L328" s="182" t="s">
        <v>270</v>
      </c>
      <c r="M328" s="387" t="str">
        <f t="shared" si="1"/>
        <v>kgCO2e/kGBP</v>
      </c>
      <c r="N328" s="393">
        <v>2024.0</v>
      </c>
      <c r="O328" s="389">
        <f t="array" ref="O328">IF(J328&lt;&gt;"",IF(H328="Spend-based",J328*(INDEX(Conversion!$G$17:$AO$21,MATCH(L328,Conversion!$E$17:$E$21,0),MATCH(N328,Conversion!$G$16:$AO$16,0))/INDEX(Conversion!$G$17:$AO$21,MATCH(L328,Conversion!$E$17:$E$21,0),MATCH('Import data'!$G$15,Conversion!$G$16:$AO$16,0)))/IF(L328='Import data'!$G$16,1,IF(L328="kUSD",INDEX(Conversion!$G$27:$AO$31,MATCH(L328,Conversion!$F$27:$F$31,0),MATCH('Import data'!$G$15,Conversion!$G$26:$AO$26,0)),1/INDEX(Conversion!$G$27:$AO$31,MATCH(L328,Conversion!$F$27:$F$31,0),MATCH('Import data'!$G$15,Conversion!$G$26:$AO$26,0)))),J328),"")</f>
        <v>559.144</v>
      </c>
      <c r="P328" s="387" t="str">
        <f>IF(H328="Mass-based",M328,K328&amp;" / "&amp;'Import data'!$G$16)</f>
        <v>kgCO2e / k€</v>
      </c>
      <c r="Q328" s="182" t="s">
        <v>271</v>
      </c>
      <c r="R328" s="182" t="s">
        <v>262</v>
      </c>
      <c r="S328" s="390" t="s">
        <v>257</v>
      </c>
      <c r="T328" s="391"/>
      <c r="U328" s="23"/>
      <c r="V328" s="23"/>
      <c r="W328" s="23"/>
      <c r="X328" s="23"/>
      <c r="Y328" s="23"/>
      <c r="Z328" s="23"/>
    </row>
    <row r="329" ht="15.75" customHeight="1">
      <c r="A329" s="23"/>
      <c r="B329" s="23"/>
      <c r="C329" s="23"/>
      <c r="D329" s="382">
        <v>324.0</v>
      </c>
      <c r="E329" s="393" t="s">
        <v>815</v>
      </c>
      <c r="F329" s="182">
        <v>1.0</v>
      </c>
      <c r="G329" s="182" t="s">
        <v>772</v>
      </c>
      <c r="H329" s="384" t="s">
        <v>238</v>
      </c>
      <c r="I329" s="384" t="s">
        <v>109</v>
      </c>
      <c r="J329" s="394">
        <v>635.2</v>
      </c>
      <c r="K329" s="386" t="s">
        <v>188</v>
      </c>
      <c r="L329" s="182" t="s">
        <v>277</v>
      </c>
      <c r="M329" s="387" t="str">
        <f t="shared" si="1"/>
        <v>kgCO2e/kCAD</v>
      </c>
      <c r="N329" s="393">
        <v>2024.0</v>
      </c>
      <c r="O329" s="389">
        <f t="array" ref="O329">IF(J329&lt;&gt;"",IF(H329="Spend-based",J329*(INDEX(Conversion!$G$17:$AO$21,MATCH(L329,Conversion!$E$17:$E$21,0),MATCH(N329,Conversion!$G$16:$AO$16,0))/INDEX(Conversion!$G$17:$AO$21,MATCH(L329,Conversion!$E$17:$E$21,0),MATCH('Import data'!$G$15,Conversion!$G$16:$AO$16,0)))/IF(L329='Import data'!$G$16,1,IF(L329="kUSD",INDEX(Conversion!$G$27:$AO$31,MATCH(L329,Conversion!$F$27:$F$31,0),MATCH('Import data'!$G$15,Conversion!$G$26:$AO$26,0)),1/INDEX(Conversion!$G$27:$AO$31,MATCH(L329,Conversion!$F$27:$F$31,0),MATCH('Import data'!$G$15,Conversion!$G$26:$AO$26,0)))),J329),"")</f>
        <v>870.224</v>
      </c>
      <c r="P329" s="387" t="str">
        <f>IF(H329="Mass-based",M329,K329&amp;" / "&amp;'Import data'!$G$16)</f>
        <v>kgCO2e / k€</v>
      </c>
      <c r="Q329" s="182" t="s">
        <v>278</v>
      </c>
      <c r="R329" s="182" t="s">
        <v>279</v>
      </c>
      <c r="S329" s="390" t="s">
        <v>257</v>
      </c>
      <c r="T329" s="391"/>
      <c r="U329" s="23"/>
      <c r="V329" s="23"/>
      <c r="W329" s="23"/>
      <c r="X329" s="23"/>
      <c r="Y329" s="23"/>
      <c r="Z329" s="23"/>
    </row>
    <row r="330" ht="15.75" customHeight="1">
      <c r="A330" s="23"/>
      <c r="B330" s="23"/>
      <c r="C330" s="23"/>
      <c r="D330" s="382">
        <v>325.0</v>
      </c>
      <c r="E330" s="392" t="s">
        <v>816</v>
      </c>
      <c r="F330" s="182">
        <v>3.0</v>
      </c>
      <c r="G330" s="182" t="s">
        <v>817</v>
      </c>
      <c r="H330" s="182" t="s">
        <v>237</v>
      </c>
      <c r="I330" s="182" t="s">
        <v>102</v>
      </c>
      <c r="J330" s="392">
        <v>1.68</v>
      </c>
      <c r="K330" s="386" t="s">
        <v>188</v>
      </c>
      <c r="L330" s="182" t="s">
        <v>265</v>
      </c>
      <c r="M330" s="387" t="str">
        <f t="shared" si="1"/>
        <v>kgCO2e/kg</v>
      </c>
      <c r="N330" s="392">
        <v>2015.0</v>
      </c>
      <c r="O330" s="389">
        <f t="array" ref="O330">IF(J330&lt;&gt;"",IF(H330="Spend-based",J330*(INDEX(Conversion!$G$17:$AO$21,MATCH(L330,Conversion!$E$17:$E$21,0),MATCH(N330,Conversion!$G$16:$AO$16,0))/INDEX(Conversion!$G$17:$AO$21,MATCH(L330,Conversion!$E$17:$E$21,0),MATCH('Import data'!$G$15,Conversion!$G$16:$AO$16,0)))/IF(L330='Import data'!$G$16,1,IF(L330="kUSD",INDEX(Conversion!$G$27:$AO$31,MATCH(L330,Conversion!$F$27:$F$31,0),MATCH('Import data'!$G$15,Conversion!$G$26:$AO$26,0)),1/INDEX(Conversion!$G$27:$AO$31,MATCH(L330,Conversion!$F$27:$F$31,0),MATCH('Import data'!$G$15,Conversion!$G$26:$AO$26,0)))),J330),"")</f>
        <v>1.68</v>
      </c>
      <c r="P330" s="387" t="str">
        <f>IF(H330="Mass-based",M330,K330&amp;" / "&amp;'Import data'!$G$16)</f>
        <v>kgCO2e/kg</v>
      </c>
      <c r="Q330" s="182"/>
      <c r="R330" s="182" t="s">
        <v>262</v>
      </c>
      <c r="S330" s="390" t="s">
        <v>257</v>
      </c>
      <c r="T330" s="391"/>
      <c r="U330" s="23"/>
      <c r="V330" s="23"/>
      <c r="W330" s="23"/>
      <c r="X330" s="23"/>
      <c r="Y330" s="23"/>
      <c r="Z330" s="23"/>
    </row>
    <row r="331" ht="15.75" customHeight="1">
      <c r="A331" s="23"/>
      <c r="B331" s="23"/>
      <c r="C331" s="23"/>
      <c r="D331" s="382">
        <v>326.0</v>
      </c>
      <c r="E331" s="393" t="s">
        <v>818</v>
      </c>
      <c r="F331" s="182">
        <v>2.0</v>
      </c>
      <c r="G331" s="182" t="s">
        <v>819</v>
      </c>
      <c r="H331" s="182" t="s">
        <v>238</v>
      </c>
      <c r="I331" s="182" t="s">
        <v>105</v>
      </c>
      <c r="J331" s="393">
        <v>777.0</v>
      </c>
      <c r="K331" s="386" t="s">
        <v>188</v>
      </c>
      <c r="L331" s="182" t="s">
        <v>282</v>
      </c>
      <c r="M331" s="387" t="str">
        <f t="shared" si="1"/>
        <v>kgCO2e/kUSD</v>
      </c>
      <c r="N331" s="393">
        <v>2022.0</v>
      </c>
      <c r="O331" s="389">
        <f t="array" ref="O331">IF(J331&lt;&gt;"",IF(H331="Spend-based",J331*(INDEX(Conversion!$G$17:$AO$21,MATCH(L331,Conversion!$E$17:$E$21,0),MATCH(N331,Conversion!$G$16:$AO$16,0))/INDEX(Conversion!$G$17:$AO$21,MATCH(L331,Conversion!$E$17:$E$21,0),MATCH('Import data'!$G$15,Conversion!$G$16:$AO$16,0)))/IF(L331='Import data'!$G$16,1,IF(L331="kUSD",INDEX(Conversion!$G$27:$AO$31,MATCH(L331,Conversion!$F$27:$F$31,0),MATCH('Import data'!$G$15,Conversion!$G$26:$AO$26,0)),1/INDEX(Conversion!$G$27:$AO$31,MATCH(L331,Conversion!$F$27:$F$31,0),MATCH('Import data'!$G$15,Conversion!$G$26:$AO$26,0)))),J331),"")</f>
        <v>725.0106871</v>
      </c>
      <c r="P331" s="387" t="str">
        <f>IF(H331="Mass-based",M331,K331&amp;" / "&amp;'Import data'!$G$16)</f>
        <v>kgCO2e / k€</v>
      </c>
      <c r="Q331" s="182" t="s">
        <v>283</v>
      </c>
      <c r="R331" s="182" t="s">
        <v>279</v>
      </c>
      <c r="S331" s="390" t="s">
        <v>257</v>
      </c>
      <c r="T331" s="391"/>
      <c r="U331" s="23"/>
      <c r="V331" s="23"/>
      <c r="W331" s="23"/>
      <c r="X331" s="23"/>
      <c r="Y331" s="23"/>
      <c r="Z331" s="23"/>
    </row>
    <row r="332" ht="15.75" customHeight="1">
      <c r="A332" s="23"/>
      <c r="B332" s="23"/>
      <c r="C332" s="23"/>
      <c r="D332" s="382">
        <v>327.0</v>
      </c>
      <c r="E332" s="393" t="s">
        <v>820</v>
      </c>
      <c r="F332" s="182">
        <v>2.0</v>
      </c>
      <c r="G332" s="182" t="s">
        <v>821</v>
      </c>
      <c r="H332" s="182" t="s">
        <v>238</v>
      </c>
      <c r="I332" s="182" t="s">
        <v>105</v>
      </c>
      <c r="J332" s="393">
        <v>581.0</v>
      </c>
      <c r="K332" s="386" t="s">
        <v>188</v>
      </c>
      <c r="L332" s="182" t="s">
        <v>282</v>
      </c>
      <c r="M332" s="387" t="str">
        <f t="shared" si="1"/>
        <v>kgCO2e/kUSD</v>
      </c>
      <c r="N332" s="393">
        <v>2022.0</v>
      </c>
      <c r="O332" s="389">
        <f t="array" ref="O332">IF(J332&lt;&gt;"",IF(H332="Spend-based",J332*(INDEX(Conversion!$G$17:$AO$21,MATCH(L332,Conversion!$E$17:$E$21,0),MATCH(N332,Conversion!$G$16:$AO$16,0))/INDEX(Conversion!$G$17:$AO$21,MATCH(L332,Conversion!$E$17:$E$21,0),MATCH('Import data'!$G$15,Conversion!$G$16:$AO$16,0)))/IF(L332='Import data'!$G$16,1,IF(L332="kUSD",INDEX(Conversion!$G$27:$AO$31,MATCH(L332,Conversion!$F$27:$F$31,0),MATCH('Import data'!$G$15,Conversion!$G$26:$AO$26,0)),1/INDEX(Conversion!$G$27:$AO$31,MATCH(L332,Conversion!$F$27:$F$31,0),MATCH('Import data'!$G$15,Conversion!$G$26:$AO$26,0)))),J332),"")</f>
        <v>542.1251084</v>
      </c>
      <c r="P332" s="387" t="str">
        <f>IF(H332="Mass-based",M332,K332&amp;" / "&amp;'Import data'!$G$16)</f>
        <v>kgCO2e / k€</v>
      </c>
      <c r="Q332" s="182" t="s">
        <v>283</v>
      </c>
      <c r="R332" s="182" t="s">
        <v>279</v>
      </c>
      <c r="S332" s="390" t="s">
        <v>257</v>
      </c>
      <c r="T332" s="391"/>
      <c r="U332" s="23"/>
      <c r="V332" s="23"/>
      <c r="W332" s="23"/>
      <c r="X332" s="23"/>
      <c r="Y332" s="23"/>
      <c r="Z332" s="23"/>
    </row>
    <row r="333" ht="15.75" customHeight="1">
      <c r="A333" s="23"/>
      <c r="B333" s="23"/>
      <c r="C333" s="23"/>
      <c r="D333" s="382">
        <v>328.0</v>
      </c>
      <c r="E333" s="393" t="s">
        <v>822</v>
      </c>
      <c r="F333" s="182">
        <v>2.0</v>
      </c>
      <c r="G333" s="182" t="s">
        <v>823</v>
      </c>
      <c r="H333" s="182" t="s">
        <v>238</v>
      </c>
      <c r="I333" s="182" t="s">
        <v>105</v>
      </c>
      <c r="J333" s="393">
        <v>671.0</v>
      </c>
      <c r="K333" s="386" t="s">
        <v>188</v>
      </c>
      <c r="L333" s="182" t="s">
        <v>282</v>
      </c>
      <c r="M333" s="387" t="str">
        <f t="shared" si="1"/>
        <v>kgCO2e/kUSD</v>
      </c>
      <c r="N333" s="393">
        <v>2022.0</v>
      </c>
      <c r="O333" s="389">
        <f t="array" ref="O333">IF(J333&lt;&gt;"",IF(H333="Spend-based",J333*(INDEX(Conversion!$G$17:$AO$21,MATCH(L333,Conversion!$E$17:$E$21,0),MATCH(N333,Conversion!$G$16:$AO$16,0))/INDEX(Conversion!$G$17:$AO$21,MATCH(L333,Conversion!$E$17:$E$21,0),MATCH('Import data'!$G$15,Conversion!$G$16:$AO$16,0)))/IF(L333='Import data'!$G$16,1,IF(L333="kUSD",INDEX(Conversion!$G$27:$AO$31,MATCH(L333,Conversion!$F$27:$F$31,0),MATCH('Import data'!$G$15,Conversion!$G$26:$AO$26,0)),1/INDEX(Conversion!$G$27:$AO$31,MATCH(L333,Conversion!$F$27:$F$31,0),MATCH('Import data'!$G$15,Conversion!$G$26:$AO$26,0)))),J333),"")</f>
        <v>626.1031803</v>
      </c>
      <c r="P333" s="387" t="str">
        <f>IF(H333="Mass-based",M333,K333&amp;" / "&amp;'Import data'!$G$16)</f>
        <v>kgCO2e / k€</v>
      </c>
      <c r="Q333" s="182" t="s">
        <v>283</v>
      </c>
      <c r="R333" s="182" t="s">
        <v>279</v>
      </c>
      <c r="S333" s="390" t="s">
        <v>257</v>
      </c>
      <c r="T333" s="391"/>
      <c r="U333" s="23"/>
      <c r="V333" s="23"/>
      <c r="W333" s="23"/>
      <c r="X333" s="23"/>
      <c r="Y333" s="23"/>
      <c r="Z333" s="23"/>
    </row>
    <row r="334" ht="15.75" customHeight="1">
      <c r="A334" s="23"/>
      <c r="B334" s="23"/>
      <c r="C334" s="23"/>
      <c r="D334" s="382">
        <v>329.0</v>
      </c>
      <c r="E334" s="393" t="s">
        <v>824</v>
      </c>
      <c r="F334" s="182">
        <v>2.0</v>
      </c>
      <c r="G334" s="182" t="s">
        <v>825</v>
      </c>
      <c r="H334" s="182" t="s">
        <v>238</v>
      </c>
      <c r="I334" s="182" t="s">
        <v>105</v>
      </c>
      <c r="J334" s="393">
        <v>534.0</v>
      </c>
      <c r="K334" s="386" t="s">
        <v>188</v>
      </c>
      <c r="L334" s="182" t="s">
        <v>282</v>
      </c>
      <c r="M334" s="387" t="str">
        <f t="shared" si="1"/>
        <v>kgCO2e/kUSD</v>
      </c>
      <c r="N334" s="393">
        <v>2022.0</v>
      </c>
      <c r="O334" s="389">
        <f t="array" ref="O334">IF(J334&lt;&gt;"",IF(H334="Spend-based",J334*(INDEX(Conversion!$G$17:$AO$21,MATCH(L334,Conversion!$E$17:$E$21,0),MATCH(N334,Conversion!$G$16:$AO$16,0))/INDEX(Conversion!$G$17:$AO$21,MATCH(L334,Conversion!$E$17:$E$21,0),MATCH('Import data'!$G$15,Conversion!$G$16:$AO$16,0)))/IF(L334='Import data'!$G$16,1,IF(L334="kUSD",INDEX(Conversion!$G$27:$AO$31,MATCH(L334,Conversion!$F$27:$F$31,0),MATCH('Import data'!$G$15,Conversion!$G$26:$AO$26,0)),1/INDEX(Conversion!$G$27:$AO$31,MATCH(L334,Conversion!$F$27:$F$31,0),MATCH('Import data'!$G$15,Conversion!$G$26:$AO$26,0)))),J334),"")</f>
        <v>498.2698931</v>
      </c>
      <c r="P334" s="387" t="str">
        <f>IF(H334="Mass-based",M334,K334&amp;" / "&amp;'Import data'!$G$16)</f>
        <v>kgCO2e / k€</v>
      </c>
      <c r="Q334" s="182" t="s">
        <v>283</v>
      </c>
      <c r="R334" s="182" t="s">
        <v>279</v>
      </c>
      <c r="S334" s="390" t="s">
        <v>257</v>
      </c>
      <c r="T334" s="391"/>
      <c r="U334" s="23"/>
      <c r="V334" s="23"/>
      <c r="W334" s="23"/>
      <c r="X334" s="23"/>
      <c r="Y334" s="23"/>
      <c r="Z334" s="23"/>
    </row>
    <row r="335" ht="15.75" customHeight="1">
      <c r="A335" s="23"/>
      <c r="B335" s="23"/>
      <c r="C335" s="23"/>
      <c r="D335" s="382">
        <v>330.0</v>
      </c>
      <c r="E335" s="393" t="s">
        <v>826</v>
      </c>
      <c r="F335" s="182">
        <v>3.0</v>
      </c>
      <c r="G335" s="182" t="s">
        <v>827</v>
      </c>
      <c r="H335" s="384" t="s">
        <v>237</v>
      </c>
      <c r="I335" s="384" t="s">
        <v>113</v>
      </c>
      <c r="J335" s="394">
        <v>2.41</v>
      </c>
      <c r="K335" s="386" t="s">
        <v>188</v>
      </c>
      <c r="L335" s="182" t="s">
        <v>265</v>
      </c>
      <c r="M335" s="387" t="str">
        <f t="shared" si="1"/>
        <v>kgCO2e/kg</v>
      </c>
      <c r="N335" s="393">
        <v>2024.0</v>
      </c>
      <c r="O335" s="389">
        <f t="array" ref="O335">IF(J335&lt;&gt;"",IF(H335="Spend-based",J335*(INDEX(Conversion!$G$17:$AO$21,MATCH(L335,Conversion!$E$17:$E$21,0),MATCH(N335,Conversion!$G$16:$AO$16,0))/INDEX(Conversion!$G$17:$AO$21,MATCH(L335,Conversion!$E$17:$E$21,0),MATCH('Import data'!$G$15,Conversion!$G$16:$AO$16,0)))/IF(L335='Import data'!$G$16,1,IF(L335="kUSD",INDEX(Conversion!$G$27:$AO$31,MATCH(L335,Conversion!$F$27:$F$31,0),MATCH('Import data'!$G$15,Conversion!$G$26:$AO$26,0)),1/INDEX(Conversion!$G$27:$AO$31,MATCH(L335,Conversion!$F$27:$F$31,0),MATCH('Import data'!$G$15,Conversion!$G$26:$AO$26,0)))),J335),"")</f>
        <v>2.41</v>
      </c>
      <c r="P335" s="387" t="str">
        <f>IF(H335="Mass-based",M335,K335&amp;" / "&amp;'Import data'!$G$16)</f>
        <v>kgCO2e/kg</v>
      </c>
      <c r="Q335" s="182" t="s">
        <v>294</v>
      </c>
      <c r="R335" s="182" t="s">
        <v>295</v>
      </c>
      <c r="S335" s="390" t="s">
        <v>257</v>
      </c>
      <c r="T335" s="391"/>
      <c r="U335" s="23"/>
      <c r="V335" s="23"/>
      <c r="W335" s="23"/>
      <c r="X335" s="23"/>
      <c r="Y335" s="23"/>
      <c r="Z335" s="23"/>
    </row>
    <row r="336" ht="15.75" customHeight="1">
      <c r="A336" s="23"/>
      <c r="B336" s="23"/>
      <c r="C336" s="23"/>
      <c r="D336" s="382">
        <v>331.0</v>
      </c>
      <c r="E336" s="392" t="s">
        <v>828</v>
      </c>
      <c r="F336" s="182">
        <v>3.0</v>
      </c>
      <c r="G336" s="182" t="s">
        <v>829</v>
      </c>
      <c r="H336" s="182" t="s">
        <v>237</v>
      </c>
      <c r="I336" s="182" t="s">
        <v>102</v>
      </c>
      <c r="J336" s="392">
        <v>2.82</v>
      </c>
      <c r="K336" s="386" t="s">
        <v>188</v>
      </c>
      <c r="L336" s="182" t="s">
        <v>265</v>
      </c>
      <c r="M336" s="387" t="str">
        <f t="shared" si="1"/>
        <v>kgCO2e/kg</v>
      </c>
      <c r="N336" s="392">
        <v>2015.0</v>
      </c>
      <c r="O336" s="389">
        <f t="array" ref="O336">IF(J336&lt;&gt;"",IF(H336="Spend-based",J336*(INDEX(Conversion!$G$17:$AO$21,MATCH(L336,Conversion!$E$17:$E$21,0),MATCH(N336,Conversion!$G$16:$AO$16,0))/INDEX(Conversion!$G$17:$AO$21,MATCH(L336,Conversion!$E$17:$E$21,0),MATCH('Import data'!$G$15,Conversion!$G$16:$AO$16,0)))/IF(L336='Import data'!$G$16,1,IF(L336="kUSD",INDEX(Conversion!$G$27:$AO$31,MATCH(L336,Conversion!$F$27:$F$31,0),MATCH('Import data'!$G$15,Conversion!$G$26:$AO$26,0)),1/INDEX(Conversion!$G$27:$AO$31,MATCH(L336,Conversion!$F$27:$F$31,0),MATCH('Import data'!$G$15,Conversion!$G$26:$AO$26,0)))),J336),"")</f>
        <v>2.82</v>
      </c>
      <c r="P336" s="387" t="str">
        <f>IF(H336="Mass-based",M336,K336&amp;" / "&amp;'Import data'!$G$16)</f>
        <v>kgCO2e/kg</v>
      </c>
      <c r="Q336" s="182"/>
      <c r="R336" s="182" t="s">
        <v>262</v>
      </c>
      <c r="S336" s="390" t="s">
        <v>257</v>
      </c>
      <c r="T336" s="391"/>
      <c r="U336" s="23"/>
      <c r="V336" s="23"/>
      <c r="W336" s="23"/>
      <c r="X336" s="23"/>
      <c r="Y336" s="23"/>
      <c r="Z336" s="23"/>
    </row>
    <row r="337" ht="15.75" customHeight="1">
      <c r="A337" s="23"/>
      <c r="B337" s="23"/>
      <c r="C337" s="23"/>
      <c r="D337" s="382">
        <v>332.0</v>
      </c>
      <c r="E337" s="393" t="s">
        <v>830</v>
      </c>
      <c r="F337" s="182">
        <v>3.0</v>
      </c>
      <c r="G337" s="182" t="s">
        <v>831</v>
      </c>
      <c r="H337" s="182" t="s">
        <v>237</v>
      </c>
      <c r="I337" s="182" t="s">
        <v>107</v>
      </c>
      <c r="J337" s="393">
        <v>2.792</v>
      </c>
      <c r="K337" s="386" t="s">
        <v>188</v>
      </c>
      <c r="L337" s="182" t="s">
        <v>265</v>
      </c>
      <c r="M337" s="387" t="str">
        <f t="shared" si="1"/>
        <v>kgCO2e/kg</v>
      </c>
      <c r="N337" s="393">
        <v>2021.0</v>
      </c>
      <c r="O337" s="389">
        <f t="array" ref="O337">IF(J337&lt;&gt;"",IF(H337="Spend-based",J337*(INDEX(Conversion!$G$17:$AO$21,MATCH(L337,Conversion!$E$17:$E$21,0),MATCH(N337,Conversion!$G$16:$AO$16,0))/INDEX(Conversion!$G$17:$AO$21,MATCH(L337,Conversion!$E$17:$E$21,0),MATCH('Import data'!$G$15,Conversion!$G$16:$AO$16,0)))/IF(L337='Import data'!$G$16,1,IF(L337="kUSD",INDEX(Conversion!$G$27:$AO$31,MATCH(L337,Conversion!$F$27:$F$31,0),MATCH('Import data'!$G$15,Conversion!$G$26:$AO$26,0)),1/INDEX(Conversion!$G$27:$AO$31,MATCH(L337,Conversion!$F$27:$F$31,0),MATCH('Import data'!$G$15,Conversion!$G$26:$AO$26,0)))),J337),"")</f>
        <v>2.792</v>
      </c>
      <c r="P337" s="387" t="str">
        <f>IF(H337="Mass-based",M337,K337&amp;" / "&amp;'Import data'!$G$16)</f>
        <v>kgCO2e/kg</v>
      </c>
      <c r="Q337" s="182" t="s">
        <v>351</v>
      </c>
      <c r="R337" s="182" t="s">
        <v>262</v>
      </c>
      <c r="S337" s="390" t="s">
        <v>257</v>
      </c>
      <c r="T337" s="391"/>
      <c r="U337" s="23"/>
      <c r="V337" s="23"/>
      <c r="W337" s="23"/>
      <c r="X337" s="23"/>
      <c r="Y337" s="23"/>
      <c r="Z337" s="23"/>
    </row>
    <row r="338" ht="15.75" customHeight="1">
      <c r="A338" s="23"/>
      <c r="B338" s="23"/>
      <c r="C338" s="23"/>
      <c r="D338" s="382">
        <v>333.0</v>
      </c>
      <c r="E338" s="412" t="s">
        <v>832</v>
      </c>
      <c r="F338" s="395">
        <v>3.0</v>
      </c>
      <c r="G338" s="182" t="s">
        <v>833</v>
      </c>
      <c r="H338" s="395" t="s">
        <v>237</v>
      </c>
      <c r="I338" s="404" t="s">
        <v>121</v>
      </c>
      <c r="J338" s="413">
        <v>2.86777</v>
      </c>
      <c r="K338" s="386" t="s">
        <v>188</v>
      </c>
      <c r="L338" s="404" t="s">
        <v>265</v>
      </c>
      <c r="M338" s="387" t="str">
        <f t="shared" si="1"/>
        <v>kgCO2e/kg</v>
      </c>
      <c r="N338" s="412">
        <v>2016.0</v>
      </c>
      <c r="O338" s="389">
        <f t="array" ref="O338">IF(J338&lt;&gt;"",IF(H338="Spend-based",J338*(INDEX(Conversion!$G$17:$AO$21,MATCH(L338,Conversion!$E$17:$E$21,0),MATCH(N338,Conversion!$G$16:$AO$16,0))/INDEX(Conversion!$G$17:$AO$21,MATCH(L338,Conversion!$E$17:$E$21,0),MATCH('Import data'!$G$15,Conversion!$G$16:$AO$16,0)))/IF(L338='Import data'!$G$16,1,IF(L338="kUSD",INDEX(Conversion!$G$27:$AO$31,MATCH(L338,Conversion!$F$27:$F$31,0),MATCH('Import data'!$G$15,Conversion!$G$26:$AO$26,0)),1/INDEX(Conversion!$G$27:$AO$31,MATCH(L338,Conversion!$F$27:$F$31,0),MATCH('Import data'!$G$15,Conversion!$G$26:$AO$26,0)))),J338),"")</f>
        <v>2.86777</v>
      </c>
      <c r="P338" s="387" t="str">
        <f>IF(H338="Mass-based",M338,K338&amp;" / "&amp;'Import data'!$G$16)</f>
        <v>kgCO2e/kg</v>
      </c>
      <c r="Q338" s="182" t="s">
        <v>274</v>
      </c>
      <c r="R338" s="182" t="s">
        <v>262</v>
      </c>
      <c r="S338" s="390" t="s">
        <v>453</v>
      </c>
      <c r="T338" s="414"/>
      <c r="U338" s="23"/>
      <c r="V338" s="23"/>
      <c r="W338" s="23"/>
      <c r="X338" s="23"/>
      <c r="Y338" s="23"/>
      <c r="Z338" s="23"/>
    </row>
    <row r="339" ht="15.75" customHeight="1">
      <c r="A339" s="23"/>
      <c r="B339" s="23"/>
      <c r="C339" s="23"/>
      <c r="D339" s="382">
        <v>334.0</v>
      </c>
      <c r="E339" s="393" t="s">
        <v>834</v>
      </c>
      <c r="F339" s="182">
        <v>3.0</v>
      </c>
      <c r="G339" s="182" t="s">
        <v>835</v>
      </c>
      <c r="H339" s="182" t="s">
        <v>237</v>
      </c>
      <c r="I339" s="182" t="s">
        <v>104</v>
      </c>
      <c r="J339" s="393">
        <v>3.85</v>
      </c>
      <c r="K339" s="386" t="s">
        <v>188</v>
      </c>
      <c r="L339" s="408" t="s">
        <v>265</v>
      </c>
      <c r="M339" s="387" t="str">
        <f t="shared" si="1"/>
        <v>kgCO2e/kg</v>
      </c>
      <c r="N339" s="393">
        <v>2024.0</v>
      </c>
      <c r="O339" s="389">
        <f t="array" ref="O339">IF(J339&lt;&gt;"",IF(H339="Spend-based",J339*(INDEX(Conversion!$G$17:$AO$21,MATCH(L339,Conversion!$E$17:$E$21,0),MATCH(N339,Conversion!$G$16:$AO$16,0))/INDEX(Conversion!$G$17:$AO$21,MATCH(L339,Conversion!$E$17:$E$21,0),MATCH('Import data'!$G$15,Conversion!$G$16:$AO$16,0)))/IF(L339='Import data'!$G$16,1,IF(L339="kUSD",INDEX(Conversion!$G$27:$AO$31,MATCH(L339,Conversion!$F$27:$F$31,0),MATCH('Import data'!$G$15,Conversion!$G$26:$AO$26,0)),1/INDEX(Conversion!$G$27:$AO$31,MATCH(L339,Conversion!$F$27:$F$31,0),MATCH('Import data'!$G$15,Conversion!$G$26:$AO$26,0)))),J339),"")</f>
        <v>3.85</v>
      </c>
      <c r="P339" s="387" t="str">
        <f>IF(H339="Mass-based",M339,K339&amp;" / "&amp;'Import data'!$G$16)</f>
        <v>kgCO2e/kg</v>
      </c>
      <c r="Q339" s="398" t="s">
        <v>271</v>
      </c>
      <c r="R339" s="182" t="s">
        <v>262</v>
      </c>
      <c r="S339" s="390" t="s">
        <v>257</v>
      </c>
      <c r="T339" s="391"/>
      <c r="U339" s="23"/>
      <c r="V339" s="23"/>
      <c r="W339" s="23"/>
      <c r="X339" s="23"/>
      <c r="Y339" s="23"/>
      <c r="Z339" s="23"/>
    </row>
    <row r="340" ht="15.75" customHeight="1">
      <c r="A340" s="23"/>
      <c r="B340" s="23"/>
      <c r="C340" s="23"/>
      <c r="D340" s="382">
        <v>335.0</v>
      </c>
      <c r="E340" s="412" t="s">
        <v>836</v>
      </c>
      <c r="F340" s="395">
        <v>3.0</v>
      </c>
      <c r="G340" s="182" t="s">
        <v>837</v>
      </c>
      <c r="H340" s="395" t="s">
        <v>237</v>
      </c>
      <c r="I340" s="404" t="s">
        <v>121</v>
      </c>
      <c r="J340" s="413">
        <v>2.70338</v>
      </c>
      <c r="K340" s="386" t="s">
        <v>188</v>
      </c>
      <c r="L340" s="404" t="s">
        <v>265</v>
      </c>
      <c r="M340" s="387" t="str">
        <f t="shared" si="1"/>
        <v>kgCO2e/kg</v>
      </c>
      <c r="N340" s="412">
        <v>2016.0</v>
      </c>
      <c r="O340" s="389">
        <f t="array" ref="O340">IF(J340&lt;&gt;"",IF(H340="Spend-based",J340*(INDEX(Conversion!$G$17:$AO$21,MATCH(L340,Conversion!$E$17:$E$21,0),MATCH(N340,Conversion!$G$16:$AO$16,0))/INDEX(Conversion!$G$17:$AO$21,MATCH(L340,Conversion!$E$17:$E$21,0),MATCH('Import data'!$G$15,Conversion!$G$16:$AO$16,0)))/IF(L340='Import data'!$G$16,1,IF(L340="kUSD",INDEX(Conversion!$G$27:$AO$31,MATCH(L340,Conversion!$F$27:$F$31,0),MATCH('Import data'!$G$15,Conversion!$G$26:$AO$26,0)),1/INDEX(Conversion!$G$27:$AO$31,MATCH(L340,Conversion!$F$27:$F$31,0),MATCH('Import data'!$G$15,Conversion!$G$26:$AO$26,0)))),J340),"")</f>
        <v>2.70338</v>
      </c>
      <c r="P340" s="387" t="str">
        <f>IF(H340="Mass-based",M340,K340&amp;" / "&amp;'Import data'!$G$16)</f>
        <v>kgCO2e/kg</v>
      </c>
      <c r="Q340" s="182" t="s">
        <v>274</v>
      </c>
      <c r="R340" s="182" t="s">
        <v>262</v>
      </c>
      <c r="S340" s="390" t="s">
        <v>453</v>
      </c>
      <c r="T340" s="414"/>
      <c r="U340" s="23"/>
      <c r="V340" s="23"/>
      <c r="W340" s="23"/>
      <c r="X340" s="23"/>
      <c r="Y340" s="23"/>
      <c r="Z340" s="23"/>
    </row>
    <row r="341" ht="15.75" customHeight="1">
      <c r="A341" s="23"/>
      <c r="B341" s="23"/>
      <c r="C341" s="23"/>
      <c r="D341" s="382">
        <v>336.0</v>
      </c>
      <c r="E341" s="392" t="s">
        <v>838</v>
      </c>
      <c r="F341" s="182">
        <v>3.0</v>
      </c>
      <c r="G341" s="182" t="s">
        <v>839</v>
      </c>
      <c r="H341" s="182" t="s">
        <v>237</v>
      </c>
      <c r="I341" s="182" t="s">
        <v>102</v>
      </c>
      <c r="J341" s="392">
        <v>1.489</v>
      </c>
      <c r="K341" s="386" t="s">
        <v>188</v>
      </c>
      <c r="L341" s="408" t="s">
        <v>265</v>
      </c>
      <c r="M341" s="387" t="str">
        <f t="shared" si="1"/>
        <v>kgCO2e/kg</v>
      </c>
      <c r="N341" s="392">
        <v>2024.0</v>
      </c>
      <c r="O341" s="389">
        <f t="array" ref="O341">IF(J341&lt;&gt;"",IF(H341="Spend-based",J341*(INDEX(Conversion!$G$17:$AO$21,MATCH(L341,Conversion!$E$17:$E$21,0),MATCH(N341,Conversion!$G$16:$AO$16,0))/INDEX(Conversion!$G$17:$AO$21,MATCH(L341,Conversion!$E$17:$E$21,0),MATCH('Import data'!$G$15,Conversion!$G$16:$AO$16,0)))/IF(L341='Import data'!$G$16,1,IF(L341="kUSD",INDEX(Conversion!$G$27:$AO$31,MATCH(L341,Conversion!$F$27:$F$31,0),MATCH('Import data'!$G$15,Conversion!$G$26:$AO$26,0)),1/INDEX(Conversion!$G$27:$AO$31,MATCH(L341,Conversion!$F$27:$F$31,0),MATCH('Import data'!$G$15,Conversion!$G$26:$AO$26,0)))),J341),"")</f>
        <v>1.489</v>
      </c>
      <c r="P341" s="387" t="str">
        <f>IF(H341="Mass-based",M341,K341&amp;" / "&amp;'Import data'!$G$16)</f>
        <v>kgCO2e/kg</v>
      </c>
      <c r="Q341" s="182" t="s">
        <v>274</v>
      </c>
      <c r="R341" s="182" t="s">
        <v>262</v>
      </c>
      <c r="S341" s="390" t="s">
        <v>257</v>
      </c>
      <c r="T341" s="391"/>
      <c r="U341" s="23"/>
      <c r="V341" s="23"/>
      <c r="W341" s="23"/>
      <c r="X341" s="23"/>
      <c r="Y341" s="23"/>
      <c r="Z341" s="23"/>
    </row>
    <row r="342" ht="15.75" customHeight="1">
      <c r="A342" s="23"/>
      <c r="B342" s="23"/>
      <c r="C342" s="23"/>
      <c r="D342" s="382">
        <v>337.0</v>
      </c>
      <c r="E342" s="393" t="s">
        <v>840</v>
      </c>
      <c r="F342" s="182">
        <v>3.0</v>
      </c>
      <c r="G342" s="182" t="s">
        <v>841</v>
      </c>
      <c r="H342" s="182" t="s">
        <v>237</v>
      </c>
      <c r="I342" s="182" t="s">
        <v>106</v>
      </c>
      <c r="J342" s="393">
        <v>2.92</v>
      </c>
      <c r="K342" s="386" t="s">
        <v>188</v>
      </c>
      <c r="L342" s="408" t="s">
        <v>265</v>
      </c>
      <c r="M342" s="387" t="str">
        <f t="shared" si="1"/>
        <v>kgCO2e/kg</v>
      </c>
      <c r="N342" s="393">
        <v>2024.0</v>
      </c>
      <c r="O342" s="389">
        <f t="array" ref="O342">IF(J342&lt;&gt;"",IF(H342="Spend-based",J342*(INDEX(Conversion!$G$17:$AO$21,MATCH(L342,Conversion!$E$17:$E$21,0),MATCH(N342,Conversion!$G$16:$AO$16,0))/INDEX(Conversion!$G$17:$AO$21,MATCH(L342,Conversion!$E$17:$E$21,0),MATCH('Import data'!$G$15,Conversion!$G$16:$AO$16,0)))/IF(L342='Import data'!$G$16,1,IF(L342="kUSD",INDEX(Conversion!$G$27:$AO$31,MATCH(L342,Conversion!$F$27:$F$31,0),MATCH('Import data'!$G$15,Conversion!$G$26:$AO$26,0)),1/INDEX(Conversion!$G$27:$AO$31,MATCH(L342,Conversion!$F$27:$F$31,0),MATCH('Import data'!$G$15,Conversion!$G$26:$AO$26,0)))),J342),"")</f>
        <v>2.92</v>
      </c>
      <c r="P342" s="387" t="str">
        <f>IF(H342="Mass-based",M342,K342&amp;" / "&amp;'Import data'!$G$16)</f>
        <v>kgCO2e/kg</v>
      </c>
      <c r="Q342" s="182" t="s">
        <v>351</v>
      </c>
      <c r="R342" s="182" t="s">
        <v>262</v>
      </c>
      <c r="S342" s="390" t="s">
        <v>257</v>
      </c>
      <c r="T342" s="391"/>
      <c r="U342" s="23"/>
      <c r="V342" s="23"/>
      <c r="W342" s="23"/>
      <c r="X342" s="23"/>
      <c r="Y342" s="23"/>
      <c r="Z342" s="23"/>
    </row>
    <row r="343" ht="15.75" customHeight="1">
      <c r="A343" s="23"/>
      <c r="B343" s="23"/>
      <c r="C343" s="23"/>
      <c r="D343" s="382">
        <v>338.0</v>
      </c>
      <c r="E343" s="393" t="s">
        <v>842</v>
      </c>
      <c r="F343" s="182">
        <v>3.0</v>
      </c>
      <c r="G343" s="182" t="s">
        <v>843</v>
      </c>
      <c r="H343" s="182" t="s">
        <v>237</v>
      </c>
      <c r="I343" s="182" t="s">
        <v>104</v>
      </c>
      <c r="J343" s="393">
        <v>2.57</v>
      </c>
      <c r="K343" s="386" t="s">
        <v>188</v>
      </c>
      <c r="L343" s="408" t="s">
        <v>265</v>
      </c>
      <c r="M343" s="387" t="str">
        <f t="shared" si="1"/>
        <v>kgCO2e/kg</v>
      </c>
      <c r="N343" s="393">
        <v>2021.0</v>
      </c>
      <c r="O343" s="389">
        <f t="array" ref="O343">IF(J343&lt;&gt;"",IF(H343="Spend-based",J343*(INDEX(Conversion!$G$17:$AO$21,MATCH(L343,Conversion!$E$17:$E$21,0),MATCH(N343,Conversion!$G$16:$AO$16,0))/INDEX(Conversion!$G$17:$AO$21,MATCH(L343,Conversion!$E$17:$E$21,0),MATCH('Import data'!$G$15,Conversion!$G$16:$AO$16,0)))/IF(L343='Import data'!$G$16,1,IF(L343="kUSD",INDEX(Conversion!$G$27:$AO$31,MATCH(L343,Conversion!$F$27:$F$31,0),MATCH('Import data'!$G$15,Conversion!$G$26:$AO$26,0)),1/INDEX(Conversion!$G$27:$AO$31,MATCH(L343,Conversion!$F$27:$F$31,0),MATCH('Import data'!$G$15,Conversion!$G$26:$AO$26,0)))),J343),"")</f>
        <v>2.57</v>
      </c>
      <c r="P343" s="387" t="str">
        <f>IF(H343="Mass-based",M343,K343&amp;" / "&amp;'Import data'!$G$16)</f>
        <v>kgCO2e/kg</v>
      </c>
      <c r="Q343" s="182" t="s">
        <v>271</v>
      </c>
      <c r="R343" s="182" t="s">
        <v>262</v>
      </c>
      <c r="S343" s="390" t="s">
        <v>257</v>
      </c>
      <c r="T343" s="391"/>
      <c r="U343" s="23"/>
      <c r="V343" s="23"/>
      <c r="W343" s="23"/>
      <c r="X343" s="23"/>
      <c r="Y343" s="23"/>
      <c r="Z343" s="23"/>
    </row>
    <row r="344" ht="15.75" customHeight="1">
      <c r="A344" s="23"/>
      <c r="B344" s="23"/>
      <c r="C344" s="23"/>
      <c r="D344" s="382">
        <v>339.0</v>
      </c>
      <c r="E344" s="393" t="s">
        <v>844</v>
      </c>
      <c r="F344" s="182">
        <v>3.0</v>
      </c>
      <c r="G344" s="182" t="s">
        <v>845</v>
      </c>
      <c r="H344" s="182" t="s">
        <v>237</v>
      </c>
      <c r="I344" s="182" t="s">
        <v>104</v>
      </c>
      <c r="J344" s="393">
        <v>2.56</v>
      </c>
      <c r="K344" s="386" t="s">
        <v>188</v>
      </c>
      <c r="L344" s="408" t="s">
        <v>265</v>
      </c>
      <c r="M344" s="387" t="str">
        <f t="shared" si="1"/>
        <v>kgCO2e/kg</v>
      </c>
      <c r="N344" s="393">
        <v>2024.0</v>
      </c>
      <c r="O344" s="389">
        <f t="array" ref="O344">IF(J344&lt;&gt;"",IF(H344="Spend-based",J344*(INDEX(Conversion!$G$17:$AO$21,MATCH(L344,Conversion!$E$17:$E$21,0),MATCH(N344,Conversion!$G$16:$AO$16,0))/INDEX(Conversion!$G$17:$AO$21,MATCH(L344,Conversion!$E$17:$E$21,0),MATCH('Import data'!$G$15,Conversion!$G$16:$AO$16,0)))/IF(L344='Import data'!$G$16,1,IF(L344="kUSD",INDEX(Conversion!$G$27:$AO$31,MATCH(L344,Conversion!$F$27:$F$31,0),MATCH('Import data'!$G$15,Conversion!$G$26:$AO$26,0)),1/INDEX(Conversion!$G$27:$AO$31,MATCH(L344,Conversion!$F$27:$F$31,0),MATCH('Import data'!$G$15,Conversion!$G$26:$AO$26,0)))),J344),"")</f>
        <v>2.56</v>
      </c>
      <c r="P344" s="387" t="str">
        <f>IF(H344="Mass-based",M344,K344&amp;" / "&amp;'Import data'!$G$16)</f>
        <v>kgCO2e/kg</v>
      </c>
      <c r="Q344" s="182" t="s">
        <v>271</v>
      </c>
      <c r="R344" s="182" t="s">
        <v>262</v>
      </c>
      <c r="S344" s="390" t="s">
        <v>257</v>
      </c>
      <c r="T344" s="391"/>
      <c r="U344" s="23"/>
      <c r="V344" s="23"/>
      <c r="W344" s="23"/>
      <c r="X344" s="23"/>
      <c r="Y344" s="23"/>
      <c r="Z344" s="23"/>
    </row>
    <row r="345" ht="15.75" customHeight="1">
      <c r="A345" s="23"/>
      <c r="B345" s="23"/>
      <c r="C345" s="23"/>
      <c r="D345" s="382">
        <v>340.0</v>
      </c>
      <c r="E345" s="392" t="s">
        <v>846</v>
      </c>
      <c r="F345" s="182">
        <v>3.0</v>
      </c>
      <c r="G345" s="182" t="s">
        <v>847</v>
      </c>
      <c r="H345" s="182" t="s">
        <v>237</v>
      </c>
      <c r="I345" s="182" t="s">
        <v>102</v>
      </c>
      <c r="J345" s="392">
        <v>3.08</v>
      </c>
      <c r="K345" s="386" t="s">
        <v>188</v>
      </c>
      <c r="L345" s="408" t="s">
        <v>265</v>
      </c>
      <c r="M345" s="387" t="str">
        <f t="shared" si="1"/>
        <v>kgCO2e/kg</v>
      </c>
      <c r="N345" s="392">
        <v>2015.0</v>
      </c>
      <c r="O345" s="389">
        <f t="array" ref="O345">IF(J345&lt;&gt;"",IF(H345="Spend-based",J345*(INDEX(Conversion!$G$17:$AO$21,MATCH(L345,Conversion!$E$17:$E$21,0),MATCH(N345,Conversion!$G$16:$AO$16,0))/INDEX(Conversion!$G$17:$AO$21,MATCH(L345,Conversion!$E$17:$E$21,0),MATCH('Import data'!$G$15,Conversion!$G$16:$AO$16,0)))/IF(L345='Import data'!$G$16,1,IF(L345="kUSD",INDEX(Conversion!$G$27:$AO$31,MATCH(L345,Conversion!$F$27:$F$31,0),MATCH('Import data'!$G$15,Conversion!$G$26:$AO$26,0)),1/INDEX(Conversion!$G$27:$AO$31,MATCH(L345,Conversion!$F$27:$F$31,0),MATCH('Import data'!$G$15,Conversion!$G$26:$AO$26,0)))),J345),"")</f>
        <v>3.08</v>
      </c>
      <c r="P345" s="387" t="str">
        <f>IF(H345="Mass-based",M345,K345&amp;" / "&amp;'Import data'!$G$16)</f>
        <v>kgCO2e/kg</v>
      </c>
      <c r="Q345" s="182"/>
      <c r="R345" s="182" t="s">
        <v>262</v>
      </c>
      <c r="S345" s="390" t="s">
        <v>257</v>
      </c>
      <c r="T345" s="391"/>
      <c r="U345" s="23"/>
      <c r="V345" s="23"/>
      <c r="W345" s="23"/>
      <c r="X345" s="23"/>
      <c r="Y345" s="23"/>
      <c r="Z345" s="23"/>
    </row>
    <row r="346" ht="15.75" customHeight="1">
      <c r="A346" s="23"/>
      <c r="B346" s="23"/>
      <c r="C346" s="23"/>
      <c r="D346" s="382">
        <v>341.0</v>
      </c>
      <c r="E346" s="392" t="s">
        <v>848</v>
      </c>
      <c r="F346" s="182">
        <v>3.0</v>
      </c>
      <c r="G346" s="182" t="s">
        <v>849</v>
      </c>
      <c r="H346" s="182" t="s">
        <v>237</v>
      </c>
      <c r="I346" s="182" t="s">
        <v>102</v>
      </c>
      <c r="J346" s="392">
        <v>2.95</v>
      </c>
      <c r="K346" s="386" t="s">
        <v>188</v>
      </c>
      <c r="L346" s="408" t="s">
        <v>265</v>
      </c>
      <c r="M346" s="387" t="str">
        <f t="shared" si="1"/>
        <v>kgCO2e/kg</v>
      </c>
      <c r="N346" s="392">
        <v>2015.0</v>
      </c>
      <c r="O346" s="389">
        <f t="array" ref="O346">IF(J346&lt;&gt;"",IF(H346="Spend-based",J346*(INDEX(Conversion!$G$17:$AO$21,MATCH(L346,Conversion!$E$17:$E$21,0),MATCH(N346,Conversion!$G$16:$AO$16,0))/INDEX(Conversion!$G$17:$AO$21,MATCH(L346,Conversion!$E$17:$E$21,0),MATCH('Import data'!$G$15,Conversion!$G$16:$AO$16,0)))/IF(L346='Import data'!$G$16,1,IF(L346="kUSD",INDEX(Conversion!$G$27:$AO$31,MATCH(L346,Conversion!$F$27:$F$31,0),MATCH('Import data'!$G$15,Conversion!$G$26:$AO$26,0)),1/INDEX(Conversion!$G$27:$AO$31,MATCH(L346,Conversion!$F$27:$F$31,0),MATCH('Import data'!$G$15,Conversion!$G$26:$AO$26,0)))),J346),"")</f>
        <v>2.95</v>
      </c>
      <c r="P346" s="387" t="str">
        <f>IF(H346="Mass-based",M346,K346&amp;" / "&amp;'Import data'!$G$16)</f>
        <v>kgCO2e/kg</v>
      </c>
      <c r="Q346" s="182"/>
      <c r="R346" s="182" t="s">
        <v>262</v>
      </c>
      <c r="S346" s="390" t="s">
        <v>257</v>
      </c>
      <c r="T346" s="391"/>
      <c r="U346" s="23"/>
      <c r="V346" s="23"/>
      <c r="W346" s="23"/>
      <c r="X346" s="23"/>
      <c r="Y346" s="23"/>
      <c r="Z346" s="23"/>
    </row>
    <row r="347" ht="15.75" customHeight="1">
      <c r="A347" s="23"/>
      <c r="B347" s="23"/>
      <c r="C347" s="23"/>
      <c r="D347" s="382">
        <v>342.0</v>
      </c>
      <c r="E347" s="392" t="s">
        <v>850</v>
      </c>
      <c r="F347" s="182">
        <v>3.0</v>
      </c>
      <c r="G347" s="182" t="s">
        <v>851</v>
      </c>
      <c r="H347" s="182" t="s">
        <v>237</v>
      </c>
      <c r="I347" s="182" t="s">
        <v>102</v>
      </c>
      <c r="J347" s="392">
        <v>1.87</v>
      </c>
      <c r="K347" s="386" t="s">
        <v>188</v>
      </c>
      <c r="L347" s="408" t="s">
        <v>265</v>
      </c>
      <c r="M347" s="387" t="str">
        <f t="shared" si="1"/>
        <v>kgCO2e/kg</v>
      </c>
      <c r="N347" s="392">
        <v>2024.0</v>
      </c>
      <c r="O347" s="389">
        <f t="array" ref="O347">IF(J347&lt;&gt;"",IF(H347="Spend-based",J347*(INDEX(Conversion!$G$17:$AO$21,MATCH(L347,Conversion!$E$17:$E$21,0),MATCH(N347,Conversion!$G$16:$AO$16,0))/INDEX(Conversion!$G$17:$AO$21,MATCH(L347,Conversion!$E$17:$E$21,0),MATCH('Import data'!$G$15,Conversion!$G$16:$AO$16,0)))/IF(L347='Import data'!$G$16,1,IF(L347="kUSD",INDEX(Conversion!$G$27:$AO$31,MATCH(L347,Conversion!$F$27:$F$31,0),MATCH('Import data'!$G$15,Conversion!$G$26:$AO$26,0)),1/INDEX(Conversion!$G$27:$AO$31,MATCH(L347,Conversion!$F$27:$F$31,0),MATCH('Import data'!$G$15,Conversion!$G$26:$AO$26,0)))),J347),"")</f>
        <v>1.87</v>
      </c>
      <c r="P347" s="387" t="str">
        <f>IF(H347="Mass-based",M347,K347&amp;" / "&amp;'Import data'!$G$16)</f>
        <v>kgCO2e/kg</v>
      </c>
      <c r="Q347" s="182"/>
      <c r="R347" s="182" t="s">
        <v>262</v>
      </c>
      <c r="S347" s="390" t="s">
        <v>257</v>
      </c>
      <c r="T347" s="391"/>
      <c r="U347" s="23"/>
      <c r="V347" s="23"/>
      <c r="W347" s="23"/>
      <c r="X347" s="23"/>
      <c r="Y347" s="23"/>
      <c r="Z347" s="23"/>
    </row>
    <row r="348" ht="15.75" customHeight="1">
      <c r="A348" s="23"/>
      <c r="B348" s="23"/>
      <c r="C348" s="23"/>
      <c r="D348" s="382">
        <v>343.0</v>
      </c>
      <c r="E348" s="392" t="s">
        <v>852</v>
      </c>
      <c r="F348" s="182">
        <v>3.0</v>
      </c>
      <c r="G348" s="182" t="s">
        <v>853</v>
      </c>
      <c r="H348" s="182" t="s">
        <v>237</v>
      </c>
      <c r="I348" s="182" t="s">
        <v>102</v>
      </c>
      <c r="J348" s="392">
        <v>3.08</v>
      </c>
      <c r="K348" s="386" t="s">
        <v>188</v>
      </c>
      <c r="L348" s="408" t="s">
        <v>265</v>
      </c>
      <c r="M348" s="387" t="str">
        <f t="shared" si="1"/>
        <v>kgCO2e/kg</v>
      </c>
      <c r="N348" s="392">
        <v>2015.0</v>
      </c>
      <c r="O348" s="389">
        <f t="array" ref="O348">IF(J348&lt;&gt;"",IF(H348="Spend-based",J348*(INDEX(Conversion!$G$17:$AO$21,MATCH(L348,Conversion!$E$17:$E$21,0),MATCH(N348,Conversion!$G$16:$AO$16,0))/INDEX(Conversion!$G$17:$AO$21,MATCH(L348,Conversion!$E$17:$E$21,0),MATCH('Import data'!$G$15,Conversion!$G$16:$AO$16,0)))/IF(L348='Import data'!$G$16,1,IF(L348="kUSD",INDEX(Conversion!$G$27:$AO$31,MATCH(L348,Conversion!$F$27:$F$31,0),MATCH('Import data'!$G$15,Conversion!$G$26:$AO$26,0)),1/INDEX(Conversion!$G$27:$AO$31,MATCH(L348,Conversion!$F$27:$F$31,0),MATCH('Import data'!$G$15,Conversion!$G$26:$AO$26,0)))),J348),"")</f>
        <v>3.08</v>
      </c>
      <c r="P348" s="387" t="str">
        <f>IF(H348="Mass-based",M348,K348&amp;" / "&amp;'Import data'!$G$16)</f>
        <v>kgCO2e/kg</v>
      </c>
      <c r="Q348" s="182"/>
      <c r="R348" s="182" t="s">
        <v>262</v>
      </c>
      <c r="S348" s="390" t="s">
        <v>257</v>
      </c>
      <c r="T348" s="391"/>
      <c r="U348" s="23"/>
      <c r="V348" s="23"/>
      <c r="W348" s="23"/>
      <c r="X348" s="23"/>
      <c r="Y348" s="23"/>
      <c r="Z348" s="23"/>
    </row>
    <row r="349" ht="15.75" customHeight="1">
      <c r="A349" s="23"/>
      <c r="B349" s="23"/>
      <c r="C349" s="23"/>
      <c r="D349" s="382">
        <v>344.0</v>
      </c>
      <c r="E349" s="412" t="s">
        <v>854</v>
      </c>
      <c r="F349" s="395">
        <v>3.0</v>
      </c>
      <c r="G349" s="182" t="s">
        <v>855</v>
      </c>
      <c r="H349" s="395" t="s">
        <v>237</v>
      </c>
      <c r="I349" s="404" t="s">
        <v>121</v>
      </c>
      <c r="J349" s="413">
        <v>6.09743</v>
      </c>
      <c r="K349" s="386" t="s">
        <v>188</v>
      </c>
      <c r="L349" s="404" t="s">
        <v>265</v>
      </c>
      <c r="M349" s="387" t="str">
        <f t="shared" si="1"/>
        <v>kgCO2e/kg</v>
      </c>
      <c r="N349" s="412">
        <v>2016.0</v>
      </c>
      <c r="O349" s="389">
        <f t="array" ref="O349">IF(J349&lt;&gt;"",IF(H349="Spend-based",J349*(INDEX(Conversion!$G$17:$AO$21,MATCH(L349,Conversion!$E$17:$E$21,0),MATCH(N349,Conversion!$G$16:$AO$16,0))/INDEX(Conversion!$G$17:$AO$21,MATCH(L349,Conversion!$E$17:$E$21,0),MATCH('Import data'!$G$15,Conversion!$G$16:$AO$16,0)))/IF(L349='Import data'!$G$16,1,IF(L349="kUSD",INDEX(Conversion!$G$27:$AO$31,MATCH(L349,Conversion!$F$27:$F$31,0),MATCH('Import data'!$G$15,Conversion!$G$26:$AO$26,0)),1/INDEX(Conversion!$G$27:$AO$31,MATCH(L349,Conversion!$F$27:$F$31,0),MATCH('Import data'!$G$15,Conversion!$G$26:$AO$26,0)))),J349),"")</f>
        <v>6.09743</v>
      </c>
      <c r="P349" s="387" t="str">
        <f>IF(H349="Mass-based",M349,K349&amp;" / "&amp;'Import data'!$G$16)</f>
        <v>kgCO2e/kg</v>
      </c>
      <c r="Q349" s="411"/>
      <c r="R349" s="182" t="s">
        <v>256</v>
      </c>
      <c r="S349" s="390" t="s">
        <v>453</v>
      </c>
      <c r="T349" s="414"/>
      <c r="U349" s="23"/>
      <c r="V349" s="23"/>
      <c r="W349" s="23"/>
      <c r="X349" s="23"/>
      <c r="Y349" s="23"/>
      <c r="Z349" s="23"/>
    </row>
    <row r="350" ht="15.75" customHeight="1">
      <c r="A350" s="23"/>
      <c r="B350" s="23"/>
      <c r="C350" s="23"/>
      <c r="D350" s="382">
        <v>345.0</v>
      </c>
      <c r="E350" s="393" t="s">
        <v>856</v>
      </c>
      <c r="F350" s="182">
        <v>2.0</v>
      </c>
      <c r="G350" s="182" t="s">
        <v>825</v>
      </c>
      <c r="H350" s="182" t="s">
        <v>238</v>
      </c>
      <c r="I350" s="182" t="s">
        <v>105</v>
      </c>
      <c r="J350" s="393">
        <v>534.0</v>
      </c>
      <c r="K350" s="386" t="s">
        <v>188</v>
      </c>
      <c r="L350" s="182" t="s">
        <v>282</v>
      </c>
      <c r="M350" s="387" t="str">
        <f t="shared" si="1"/>
        <v>kgCO2e/kUSD</v>
      </c>
      <c r="N350" s="393">
        <v>2022.0</v>
      </c>
      <c r="O350" s="389">
        <f t="array" ref="O350">IF(J350&lt;&gt;"",IF(H350="Spend-based",J350*(INDEX(Conversion!$G$17:$AO$21,MATCH(L350,Conversion!$E$17:$E$21,0),MATCH(N350,Conversion!$G$16:$AO$16,0))/INDEX(Conversion!$G$17:$AO$21,MATCH(L350,Conversion!$E$17:$E$21,0),MATCH('Import data'!$G$15,Conversion!$G$16:$AO$16,0)))/IF(L350='Import data'!$G$16,1,IF(L350="kUSD",INDEX(Conversion!$G$27:$AO$31,MATCH(L350,Conversion!$F$27:$F$31,0),MATCH('Import data'!$G$15,Conversion!$G$26:$AO$26,0)),1/INDEX(Conversion!$G$27:$AO$31,MATCH(L350,Conversion!$F$27:$F$31,0),MATCH('Import data'!$G$15,Conversion!$G$26:$AO$26,0)))),J350),"")</f>
        <v>498.2698931</v>
      </c>
      <c r="P350" s="387" t="str">
        <f>IF(H350="Mass-based",M350,K350&amp;" / "&amp;'Import data'!$G$16)</f>
        <v>kgCO2e / k€</v>
      </c>
      <c r="Q350" s="182" t="s">
        <v>283</v>
      </c>
      <c r="R350" s="182" t="s">
        <v>279</v>
      </c>
      <c r="S350" s="390" t="s">
        <v>257</v>
      </c>
      <c r="T350" s="391"/>
      <c r="U350" s="23"/>
      <c r="V350" s="23"/>
      <c r="W350" s="23"/>
      <c r="X350" s="23"/>
      <c r="Y350" s="23"/>
      <c r="Z350" s="23"/>
    </row>
    <row r="351" ht="15.75" customHeight="1">
      <c r="A351" s="23"/>
      <c r="B351" s="23"/>
      <c r="C351" s="23"/>
      <c r="D351" s="382">
        <v>346.0</v>
      </c>
      <c r="E351" s="393" t="s">
        <v>857</v>
      </c>
      <c r="F351" s="182">
        <v>1.0</v>
      </c>
      <c r="G351" s="182" t="s">
        <v>858</v>
      </c>
      <c r="H351" s="182" t="s">
        <v>238</v>
      </c>
      <c r="I351" s="182" t="s">
        <v>105</v>
      </c>
      <c r="J351" s="393">
        <v>1516.0</v>
      </c>
      <c r="K351" s="386" t="s">
        <v>188</v>
      </c>
      <c r="L351" s="182" t="s">
        <v>282</v>
      </c>
      <c r="M351" s="387" t="str">
        <f t="shared" si="1"/>
        <v>kgCO2e/kUSD</v>
      </c>
      <c r="N351" s="393">
        <v>2022.0</v>
      </c>
      <c r="O351" s="389">
        <f t="array" ref="O351">IF(J351&lt;&gt;"",IF(H351="Spend-based",J351*(INDEX(Conversion!$G$17:$AO$21,MATCH(L351,Conversion!$E$17:$E$21,0),MATCH(N351,Conversion!$G$16:$AO$16,0))/INDEX(Conversion!$G$17:$AO$21,MATCH(L351,Conversion!$E$17:$E$21,0),MATCH('Import data'!$G$15,Conversion!$G$16:$AO$16,0)))/IF(L351='Import data'!$G$16,1,IF(L351="kUSD",INDEX(Conversion!$G$27:$AO$31,MATCH(L351,Conversion!$F$27:$F$31,0),MATCH('Import data'!$G$15,Conversion!$G$26:$AO$26,0)),1/INDEX(Conversion!$G$27:$AO$31,MATCH(L351,Conversion!$F$27:$F$31,0),MATCH('Import data'!$G$15,Conversion!$G$26:$AO$26,0)))),J351),"")</f>
        <v>1414.563966</v>
      </c>
      <c r="P351" s="387" t="str">
        <f>IF(H351="Mass-based",M351,K351&amp;" / "&amp;'Import data'!$G$16)</f>
        <v>kgCO2e / k€</v>
      </c>
      <c r="Q351" s="182" t="s">
        <v>283</v>
      </c>
      <c r="R351" s="182" t="s">
        <v>279</v>
      </c>
      <c r="S351" s="390" t="s">
        <v>257</v>
      </c>
      <c r="T351" s="391"/>
      <c r="U351" s="23"/>
      <c r="V351" s="23"/>
      <c r="W351" s="23"/>
      <c r="X351" s="23"/>
      <c r="Y351" s="23"/>
      <c r="Z351" s="23"/>
    </row>
    <row r="352" ht="15.75" customHeight="1">
      <c r="A352" s="23"/>
      <c r="B352" s="23"/>
      <c r="C352" s="23"/>
      <c r="D352" s="382">
        <v>347.0</v>
      </c>
      <c r="E352" s="393" t="s">
        <v>859</v>
      </c>
      <c r="F352" s="182">
        <v>2.0</v>
      </c>
      <c r="G352" s="182" t="s">
        <v>860</v>
      </c>
      <c r="H352" s="384" t="s">
        <v>238</v>
      </c>
      <c r="I352" s="182" t="s">
        <v>105</v>
      </c>
      <c r="J352" s="393">
        <v>544.0</v>
      </c>
      <c r="K352" s="386" t="s">
        <v>188</v>
      </c>
      <c r="L352" s="182" t="s">
        <v>282</v>
      </c>
      <c r="M352" s="387" t="str">
        <f t="shared" si="1"/>
        <v>kgCO2e/kUSD</v>
      </c>
      <c r="N352" s="393">
        <v>2024.0</v>
      </c>
      <c r="O352" s="389">
        <f t="array" ref="O352">IF(J352&lt;&gt;"",IF(H352="Spend-based",J352*(INDEX(Conversion!$G$17:$AO$21,MATCH(L352,Conversion!$E$17:$E$21,0),MATCH(N352,Conversion!$G$16:$AO$16,0))/INDEX(Conversion!$G$17:$AO$21,MATCH(L352,Conversion!$E$17:$E$21,0),MATCH('Import data'!$G$15,Conversion!$G$16:$AO$16,0)))/IF(L352='Import data'!$G$16,1,IF(L352="kUSD",INDEX(Conversion!$G$27:$AO$31,MATCH(L352,Conversion!$F$27:$F$31,0),MATCH('Import data'!$G$15,Conversion!$G$26:$AO$26,0)),1/INDEX(Conversion!$G$27:$AO$31,MATCH(L352,Conversion!$F$27:$F$31,0),MATCH('Import data'!$G$15,Conversion!$G$26:$AO$26,0)))),J352),"")</f>
        <v>544</v>
      </c>
      <c r="P352" s="387" t="str">
        <f>IF(H352="Mass-based",M352,K352&amp;" / "&amp;'Import data'!$G$16)</f>
        <v>kgCO2e / k€</v>
      </c>
      <c r="Q352" s="182" t="s">
        <v>283</v>
      </c>
      <c r="R352" s="182" t="s">
        <v>279</v>
      </c>
      <c r="S352" s="390" t="s">
        <v>257</v>
      </c>
      <c r="T352" s="391"/>
      <c r="U352" s="23"/>
      <c r="V352" s="23"/>
      <c r="W352" s="23"/>
      <c r="X352" s="23"/>
      <c r="Y352" s="23"/>
      <c r="Z352" s="23"/>
    </row>
    <row r="353" ht="15.75" customHeight="1">
      <c r="A353" s="23"/>
      <c r="B353" s="23"/>
      <c r="C353" s="23"/>
      <c r="D353" s="382">
        <v>348.0</v>
      </c>
      <c r="E353" s="393" t="s">
        <v>861</v>
      </c>
      <c r="F353" s="182">
        <v>3.0</v>
      </c>
      <c r="G353" s="182" t="s">
        <v>862</v>
      </c>
      <c r="H353" s="395" t="s">
        <v>237</v>
      </c>
      <c r="I353" s="182" t="s">
        <v>106</v>
      </c>
      <c r="J353" s="393">
        <v>5.794</v>
      </c>
      <c r="K353" s="386" t="s">
        <v>188</v>
      </c>
      <c r="L353" s="395" t="s">
        <v>265</v>
      </c>
      <c r="M353" s="387" t="str">
        <f t="shared" si="1"/>
        <v>kgCO2e/kg</v>
      </c>
      <c r="N353" s="393">
        <v>2024.0</v>
      </c>
      <c r="O353" s="389">
        <f t="array" ref="O353">IF(J353&lt;&gt;"",IF(H353="Spend-based",J353*(INDEX(Conversion!$G$17:$AO$21,MATCH(L353,Conversion!$E$17:$E$21,0),MATCH(N353,Conversion!$G$16:$AO$16,0))/INDEX(Conversion!$G$17:$AO$21,MATCH(L353,Conversion!$E$17:$E$21,0),MATCH('Import data'!$G$15,Conversion!$G$16:$AO$16,0)))/IF(L353='Import data'!$G$16,1,IF(L353="kUSD",INDEX(Conversion!$G$27:$AO$31,MATCH(L353,Conversion!$F$27:$F$31,0),MATCH('Import data'!$G$15,Conversion!$G$26:$AO$26,0)),1/INDEX(Conversion!$G$27:$AO$31,MATCH(L353,Conversion!$F$27:$F$31,0),MATCH('Import data'!$G$15,Conversion!$G$26:$AO$26,0)))),J353),"")</f>
        <v>5.794</v>
      </c>
      <c r="P353" s="387" t="str">
        <f>IF(H353="Mass-based",M353,K353&amp;" / "&amp;'Import data'!$G$16)</f>
        <v>kgCO2e/kg</v>
      </c>
      <c r="Q353" s="182" t="s">
        <v>351</v>
      </c>
      <c r="R353" s="182" t="s">
        <v>262</v>
      </c>
      <c r="S353" s="390" t="s">
        <v>257</v>
      </c>
      <c r="T353" s="391"/>
      <c r="U353" s="23"/>
      <c r="V353" s="23"/>
      <c r="W353" s="23"/>
      <c r="X353" s="23"/>
      <c r="Y353" s="23"/>
      <c r="Z353" s="23"/>
    </row>
    <row r="354" ht="15.75" customHeight="1">
      <c r="A354" s="23"/>
      <c r="B354" s="23"/>
      <c r="C354" s="23"/>
      <c r="D354" s="382">
        <v>349.0</v>
      </c>
      <c r="E354" s="392" t="s">
        <v>863</v>
      </c>
      <c r="F354" s="182">
        <v>3.0</v>
      </c>
      <c r="G354" s="182" t="s">
        <v>864</v>
      </c>
      <c r="H354" s="182" t="s">
        <v>237</v>
      </c>
      <c r="I354" s="182" t="s">
        <v>102</v>
      </c>
      <c r="J354" s="392">
        <v>2.389</v>
      </c>
      <c r="K354" s="386" t="s">
        <v>188</v>
      </c>
      <c r="L354" s="182" t="s">
        <v>265</v>
      </c>
      <c r="M354" s="387" t="str">
        <f t="shared" si="1"/>
        <v>kgCO2e/kg</v>
      </c>
      <c r="N354" s="392">
        <v>2023.0</v>
      </c>
      <c r="O354" s="389">
        <f t="array" ref="O354">IF(J354&lt;&gt;"",IF(H354="Spend-based",J354*(INDEX(Conversion!$G$17:$AO$21,MATCH(L354,Conversion!$E$17:$E$21,0),MATCH(N354,Conversion!$G$16:$AO$16,0))/INDEX(Conversion!$G$17:$AO$21,MATCH(L354,Conversion!$E$17:$E$21,0),MATCH('Import data'!$G$15,Conversion!$G$16:$AO$16,0)))/IF(L354='Import data'!$G$16,1,IF(L354="kUSD",INDEX(Conversion!$G$27:$AO$31,MATCH(L354,Conversion!$F$27:$F$31,0),MATCH('Import data'!$G$15,Conversion!$G$26:$AO$26,0)),1/INDEX(Conversion!$G$27:$AO$31,MATCH(L354,Conversion!$F$27:$F$31,0),MATCH('Import data'!$G$15,Conversion!$G$26:$AO$26,0)))),J354),"")</f>
        <v>2.389</v>
      </c>
      <c r="P354" s="387" t="str">
        <f>IF(H354="Mass-based",M354,K354&amp;" / "&amp;'Import data'!$G$16)</f>
        <v>kgCO2e/kg</v>
      </c>
      <c r="Q354" s="182" t="s">
        <v>266</v>
      </c>
      <c r="R354" s="182" t="s">
        <v>267</v>
      </c>
      <c r="S354" s="390" t="s">
        <v>257</v>
      </c>
      <c r="T354" s="391"/>
      <c r="U354" s="23"/>
      <c r="V354" s="23"/>
      <c r="W354" s="23"/>
      <c r="X354" s="23"/>
      <c r="Y354" s="23"/>
      <c r="Z354" s="23"/>
    </row>
    <row r="355" ht="15.75" customHeight="1">
      <c r="A355" s="23"/>
      <c r="B355" s="23"/>
      <c r="C355" s="23"/>
      <c r="D355" s="382">
        <v>350.0</v>
      </c>
      <c r="E355" s="392" t="s">
        <v>865</v>
      </c>
      <c r="F355" s="182">
        <v>3.0</v>
      </c>
      <c r="G355" s="182" t="s">
        <v>866</v>
      </c>
      <c r="H355" s="182" t="s">
        <v>237</v>
      </c>
      <c r="I355" s="182" t="s">
        <v>102</v>
      </c>
      <c r="J355" s="392">
        <v>2.539</v>
      </c>
      <c r="K355" s="386" t="s">
        <v>188</v>
      </c>
      <c r="L355" s="182" t="s">
        <v>265</v>
      </c>
      <c r="M355" s="387" t="str">
        <f t="shared" si="1"/>
        <v>kgCO2e/kg</v>
      </c>
      <c r="N355" s="392">
        <v>2023.0</v>
      </c>
      <c r="O355" s="389">
        <f t="array" ref="O355">IF(J355&lt;&gt;"",IF(H355="Spend-based",J355*(INDEX(Conversion!$G$17:$AO$21,MATCH(L355,Conversion!$E$17:$E$21,0),MATCH(N355,Conversion!$G$16:$AO$16,0))/INDEX(Conversion!$G$17:$AO$21,MATCH(L355,Conversion!$E$17:$E$21,0),MATCH('Import data'!$G$15,Conversion!$G$16:$AO$16,0)))/IF(L355='Import data'!$G$16,1,IF(L355="kUSD",INDEX(Conversion!$G$27:$AO$31,MATCH(L355,Conversion!$F$27:$F$31,0),MATCH('Import data'!$G$15,Conversion!$G$26:$AO$26,0)),1/INDEX(Conversion!$G$27:$AO$31,MATCH(L355,Conversion!$F$27:$F$31,0),MATCH('Import data'!$G$15,Conversion!$G$26:$AO$26,0)))),J355),"")</f>
        <v>2.539</v>
      </c>
      <c r="P355" s="387" t="str">
        <f>IF(H355="Mass-based",M355,K355&amp;" / "&amp;'Import data'!$G$16)</f>
        <v>kgCO2e/kg</v>
      </c>
      <c r="Q355" s="182" t="s">
        <v>266</v>
      </c>
      <c r="R355" s="182" t="s">
        <v>267</v>
      </c>
      <c r="S355" s="390" t="s">
        <v>257</v>
      </c>
      <c r="T355" s="391"/>
      <c r="U355" s="23"/>
      <c r="V355" s="23"/>
      <c r="W355" s="23"/>
      <c r="X355" s="23"/>
      <c r="Y355" s="23"/>
      <c r="Z355" s="23"/>
    </row>
    <row r="356" ht="15.75" customHeight="1">
      <c r="A356" s="23"/>
      <c r="B356" s="23"/>
      <c r="C356" s="23"/>
      <c r="D356" s="382">
        <v>351.0</v>
      </c>
      <c r="E356" s="393" t="s">
        <v>867</v>
      </c>
      <c r="F356" s="182">
        <v>3.0</v>
      </c>
      <c r="G356" s="182" t="s">
        <v>868</v>
      </c>
      <c r="H356" s="384" t="s">
        <v>237</v>
      </c>
      <c r="I356" s="182" t="s">
        <v>107</v>
      </c>
      <c r="J356" s="393">
        <v>3.198</v>
      </c>
      <c r="K356" s="386" t="s">
        <v>188</v>
      </c>
      <c r="L356" s="182" t="s">
        <v>265</v>
      </c>
      <c r="M356" s="387" t="str">
        <f t="shared" si="1"/>
        <v>kgCO2e/kg</v>
      </c>
      <c r="N356" s="393">
        <v>2021.0</v>
      </c>
      <c r="O356" s="389">
        <f t="array" ref="O356">IF(J356&lt;&gt;"",IF(H356="Spend-based",J356*(INDEX(Conversion!$G$17:$AO$21,MATCH(L356,Conversion!$E$17:$E$21,0),MATCH(N356,Conversion!$G$16:$AO$16,0))/INDEX(Conversion!$G$17:$AO$21,MATCH(L356,Conversion!$E$17:$E$21,0),MATCH('Import data'!$G$15,Conversion!$G$16:$AO$16,0)))/IF(L356='Import data'!$G$16,1,IF(L356="kUSD",INDEX(Conversion!$G$27:$AO$31,MATCH(L356,Conversion!$F$27:$F$31,0),MATCH('Import data'!$G$15,Conversion!$G$26:$AO$26,0)),1/INDEX(Conversion!$G$27:$AO$31,MATCH(L356,Conversion!$F$27:$F$31,0),MATCH('Import data'!$G$15,Conversion!$G$26:$AO$26,0)))),J356),"")</f>
        <v>3.198</v>
      </c>
      <c r="P356" s="387" t="str">
        <f>IF(H356="Mass-based",M356,K356&amp;" / "&amp;'Import data'!$G$16)</f>
        <v>kgCO2e/kg</v>
      </c>
      <c r="Q356" s="182" t="s">
        <v>351</v>
      </c>
      <c r="R356" s="182" t="s">
        <v>262</v>
      </c>
      <c r="S356" s="390" t="s">
        <v>257</v>
      </c>
      <c r="T356" s="391"/>
      <c r="U356" s="23"/>
      <c r="V356" s="23"/>
      <c r="W356" s="23"/>
      <c r="X356" s="23"/>
      <c r="Y356" s="23"/>
      <c r="Z356" s="23"/>
    </row>
    <row r="357" ht="15.75" customHeight="1">
      <c r="A357" s="23"/>
      <c r="B357" s="23"/>
      <c r="C357" s="23"/>
      <c r="D357" s="382">
        <v>352.0</v>
      </c>
      <c r="E357" s="392" t="s">
        <v>869</v>
      </c>
      <c r="F357" s="182">
        <v>3.0</v>
      </c>
      <c r="G357" s="182" t="s">
        <v>870</v>
      </c>
      <c r="H357" s="182" t="s">
        <v>237</v>
      </c>
      <c r="I357" s="182" t="s">
        <v>102</v>
      </c>
      <c r="J357" s="392">
        <v>7.29</v>
      </c>
      <c r="K357" s="386" t="s">
        <v>188</v>
      </c>
      <c r="L357" s="182" t="s">
        <v>265</v>
      </c>
      <c r="M357" s="387" t="str">
        <f t="shared" si="1"/>
        <v>kgCO2e/kg</v>
      </c>
      <c r="N357" s="392">
        <v>2015.0</v>
      </c>
      <c r="O357" s="389">
        <f t="array" ref="O357">IF(J357&lt;&gt;"",IF(H357="Spend-based",J357*(INDEX(Conversion!$G$17:$AO$21,MATCH(L357,Conversion!$E$17:$E$21,0),MATCH(N357,Conversion!$G$16:$AO$16,0))/INDEX(Conversion!$G$17:$AO$21,MATCH(L357,Conversion!$E$17:$E$21,0),MATCH('Import data'!$G$15,Conversion!$G$16:$AO$16,0)))/IF(L357='Import data'!$G$16,1,IF(L357="kUSD",INDEX(Conversion!$G$27:$AO$31,MATCH(L357,Conversion!$F$27:$F$31,0),MATCH('Import data'!$G$15,Conversion!$G$26:$AO$26,0)),1/INDEX(Conversion!$G$27:$AO$31,MATCH(L357,Conversion!$F$27:$F$31,0),MATCH('Import data'!$G$15,Conversion!$G$26:$AO$26,0)))),J357),"")</f>
        <v>7.29</v>
      </c>
      <c r="P357" s="387" t="str">
        <f>IF(H357="Mass-based",M357,K357&amp;" / "&amp;'Import data'!$G$16)</f>
        <v>kgCO2e/kg</v>
      </c>
      <c r="Q357" s="182"/>
      <c r="R357" s="182" t="s">
        <v>262</v>
      </c>
      <c r="S357" s="390" t="s">
        <v>257</v>
      </c>
      <c r="T357" s="391"/>
      <c r="U357" s="23"/>
      <c r="V357" s="23"/>
      <c r="W357" s="23"/>
      <c r="X357" s="23"/>
      <c r="Y357" s="23"/>
      <c r="Z357" s="23"/>
    </row>
    <row r="358" ht="15.75" customHeight="1">
      <c r="A358" s="23"/>
      <c r="B358" s="23"/>
      <c r="C358" s="23"/>
      <c r="D358" s="382">
        <v>353.0</v>
      </c>
      <c r="E358" s="392" t="s">
        <v>871</v>
      </c>
      <c r="F358" s="182">
        <v>3.0</v>
      </c>
      <c r="G358" s="182" t="s">
        <v>872</v>
      </c>
      <c r="H358" s="182" t="s">
        <v>237</v>
      </c>
      <c r="I358" s="182" t="s">
        <v>102</v>
      </c>
      <c r="J358" s="392">
        <v>3.71</v>
      </c>
      <c r="K358" s="386" t="s">
        <v>188</v>
      </c>
      <c r="L358" s="182" t="s">
        <v>265</v>
      </c>
      <c r="M358" s="387" t="str">
        <f t="shared" si="1"/>
        <v>kgCO2e/kg</v>
      </c>
      <c r="N358" s="392">
        <v>2015.0</v>
      </c>
      <c r="O358" s="389">
        <f t="array" ref="O358">IF(J358&lt;&gt;"",IF(H358="Spend-based",J358*(INDEX(Conversion!$G$17:$AO$21,MATCH(L358,Conversion!$E$17:$E$21,0),MATCH(N358,Conversion!$G$16:$AO$16,0))/INDEX(Conversion!$G$17:$AO$21,MATCH(L358,Conversion!$E$17:$E$21,0),MATCH('Import data'!$G$15,Conversion!$G$16:$AO$16,0)))/IF(L358='Import data'!$G$16,1,IF(L358="kUSD",INDEX(Conversion!$G$27:$AO$31,MATCH(L358,Conversion!$F$27:$F$31,0),MATCH('Import data'!$G$15,Conversion!$G$26:$AO$26,0)),1/INDEX(Conversion!$G$27:$AO$31,MATCH(L358,Conversion!$F$27:$F$31,0),MATCH('Import data'!$G$15,Conversion!$G$26:$AO$26,0)))),J358),"")</f>
        <v>3.71</v>
      </c>
      <c r="P358" s="387" t="str">
        <f>IF(H358="Mass-based",M358,K358&amp;" / "&amp;'Import data'!$G$16)</f>
        <v>kgCO2e/kg</v>
      </c>
      <c r="Q358" s="182"/>
      <c r="R358" s="182" t="s">
        <v>262</v>
      </c>
      <c r="S358" s="390" t="s">
        <v>257</v>
      </c>
      <c r="T358" s="391"/>
      <c r="U358" s="23"/>
      <c r="V358" s="23"/>
      <c r="W358" s="23"/>
      <c r="X358" s="23"/>
      <c r="Y358" s="23"/>
      <c r="Z358" s="23"/>
    </row>
    <row r="359" ht="15.75" customHeight="1">
      <c r="A359" s="23"/>
      <c r="B359" s="23"/>
      <c r="C359" s="23"/>
      <c r="D359" s="382">
        <v>354.0</v>
      </c>
      <c r="E359" s="393" t="s">
        <v>873</v>
      </c>
      <c r="F359" s="182">
        <v>3.0</v>
      </c>
      <c r="G359" s="182" t="s">
        <v>874</v>
      </c>
      <c r="H359" s="182" t="s">
        <v>237</v>
      </c>
      <c r="I359" s="182" t="s">
        <v>106</v>
      </c>
      <c r="J359" s="394">
        <v>2.7</v>
      </c>
      <c r="K359" s="386" t="s">
        <v>188</v>
      </c>
      <c r="L359" s="182" t="s">
        <v>265</v>
      </c>
      <c r="M359" s="387" t="str">
        <f t="shared" si="1"/>
        <v>kgCO2e/kg</v>
      </c>
      <c r="N359" s="393">
        <v>2024.0</v>
      </c>
      <c r="O359" s="389">
        <f t="array" ref="O359">IF(J359&lt;&gt;"",IF(H359="Spend-based",J359*(INDEX(Conversion!$G$17:$AO$21,MATCH(L359,Conversion!$E$17:$E$21,0),MATCH(N359,Conversion!$G$16:$AO$16,0))/INDEX(Conversion!$G$17:$AO$21,MATCH(L359,Conversion!$E$17:$E$21,0),MATCH('Import data'!$G$15,Conversion!$G$16:$AO$16,0)))/IF(L359='Import data'!$G$16,1,IF(L359="kUSD",INDEX(Conversion!$G$27:$AO$31,MATCH(L359,Conversion!$F$27:$F$31,0),MATCH('Import data'!$G$15,Conversion!$G$26:$AO$26,0)),1/INDEX(Conversion!$G$27:$AO$31,MATCH(L359,Conversion!$F$27:$F$31,0),MATCH('Import data'!$G$15,Conversion!$G$26:$AO$26,0)))),J359),"")</f>
        <v>2.7</v>
      </c>
      <c r="P359" s="387" t="str">
        <f>IF(H359="Mass-based",M359,K359&amp;" / "&amp;'Import data'!$G$16)</f>
        <v>kgCO2e/kg</v>
      </c>
      <c r="Q359" s="182" t="s">
        <v>351</v>
      </c>
      <c r="R359" s="182" t="s">
        <v>262</v>
      </c>
      <c r="S359" s="390" t="s">
        <v>257</v>
      </c>
      <c r="T359" s="391"/>
      <c r="U359" s="23"/>
      <c r="V359" s="23"/>
      <c r="W359" s="23"/>
      <c r="X359" s="23"/>
      <c r="Y359" s="23"/>
      <c r="Z359" s="23"/>
    </row>
    <row r="360" ht="15.75" customHeight="1">
      <c r="A360" s="23"/>
      <c r="B360" s="23"/>
      <c r="C360" s="23"/>
      <c r="D360" s="382">
        <v>355.0</v>
      </c>
      <c r="E360" s="393" t="s">
        <v>875</v>
      </c>
      <c r="F360" s="182">
        <v>3.0</v>
      </c>
      <c r="G360" s="182" t="s">
        <v>876</v>
      </c>
      <c r="H360" s="384" t="s">
        <v>237</v>
      </c>
      <c r="I360" s="384" t="s">
        <v>107</v>
      </c>
      <c r="J360" s="394">
        <v>2.985</v>
      </c>
      <c r="K360" s="386" t="s">
        <v>188</v>
      </c>
      <c r="L360" s="182" t="s">
        <v>265</v>
      </c>
      <c r="M360" s="387" t="str">
        <f t="shared" si="1"/>
        <v>kgCO2e/kg</v>
      </c>
      <c r="N360" s="393">
        <v>2021.0</v>
      </c>
      <c r="O360" s="389">
        <f t="array" ref="O360">IF(J360&lt;&gt;"",IF(H360="Spend-based",J360*(INDEX(Conversion!$G$17:$AO$21,MATCH(L360,Conversion!$E$17:$E$21,0),MATCH(N360,Conversion!$G$16:$AO$16,0))/INDEX(Conversion!$G$17:$AO$21,MATCH(L360,Conversion!$E$17:$E$21,0),MATCH('Import data'!$G$15,Conversion!$G$16:$AO$16,0)))/IF(L360='Import data'!$G$16,1,IF(L360="kUSD",INDEX(Conversion!$G$27:$AO$31,MATCH(L360,Conversion!$F$27:$F$31,0),MATCH('Import data'!$G$15,Conversion!$G$26:$AO$26,0)),1/INDEX(Conversion!$G$27:$AO$31,MATCH(L360,Conversion!$F$27:$F$31,0),MATCH('Import data'!$G$15,Conversion!$G$26:$AO$26,0)))),J360),"")</f>
        <v>2.985</v>
      </c>
      <c r="P360" s="387" t="str">
        <f>IF(H360="Mass-based",M360,K360&amp;" / "&amp;'Import data'!$G$16)</f>
        <v>kgCO2e/kg</v>
      </c>
      <c r="Q360" s="182" t="s">
        <v>351</v>
      </c>
      <c r="R360" s="182" t="s">
        <v>262</v>
      </c>
      <c r="S360" s="390" t="s">
        <v>257</v>
      </c>
      <c r="T360" s="391"/>
      <c r="U360" s="23"/>
      <c r="V360" s="23"/>
      <c r="W360" s="23"/>
      <c r="X360" s="23"/>
      <c r="Y360" s="23"/>
      <c r="Z360" s="23"/>
    </row>
    <row r="361" ht="15.75" customHeight="1">
      <c r="A361" s="23"/>
      <c r="B361" s="23"/>
      <c r="C361" s="23"/>
      <c r="D361" s="382">
        <v>356.0</v>
      </c>
      <c r="E361" s="393" t="s">
        <v>877</v>
      </c>
      <c r="F361" s="182">
        <v>2.0</v>
      </c>
      <c r="G361" s="182" t="s">
        <v>539</v>
      </c>
      <c r="H361" s="182" t="s">
        <v>238</v>
      </c>
      <c r="I361" s="182" t="s">
        <v>105</v>
      </c>
      <c r="J361" s="393">
        <v>526.0</v>
      </c>
      <c r="K361" s="386" t="s">
        <v>188</v>
      </c>
      <c r="L361" s="182" t="s">
        <v>282</v>
      </c>
      <c r="M361" s="387" t="str">
        <f t="shared" si="1"/>
        <v>kgCO2e/kUSD</v>
      </c>
      <c r="N361" s="393">
        <v>2022.0</v>
      </c>
      <c r="O361" s="389">
        <f t="array" ref="O361">IF(J361&lt;&gt;"",IF(H361="Spend-based",J361*(INDEX(Conversion!$G$17:$AO$21,MATCH(L361,Conversion!$E$17:$E$21,0),MATCH(N361,Conversion!$G$16:$AO$16,0))/INDEX(Conversion!$G$17:$AO$21,MATCH(L361,Conversion!$E$17:$E$21,0),MATCH('Import data'!$G$15,Conversion!$G$16:$AO$16,0)))/IF(L361='Import data'!$G$16,1,IF(L361="kUSD",INDEX(Conversion!$G$27:$AO$31,MATCH(L361,Conversion!$F$27:$F$31,0),MATCH('Import data'!$G$15,Conversion!$G$26:$AO$26,0)),1/INDEX(Conversion!$G$27:$AO$31,MATCH(L361,Conversion!$F$27:$F$31,0),MATCH('Import data'!$G$15,Conversion!$G$26:$AO$26,0)))),J361),"")</f>
        <v>490.8051756</v>
      </c>
      <c r="P361" s="387" t="str">
        <f>IF(H361="Mass-based",M361,K361&amp;" / "&amp;'Import data'!$G$16)</f>
        <v>kgCO2e / k€</v>
      </c>
      <c r="Q361" s="182" t="s">
        <v>283</v>
      </c>
      <c r="R361" s="182" t="s">
        <v>279</v>
      </c>
      <c r="S361" s="390" t="s">
        <v>257</v>
      </c>
      <c r="T361" s="391"/>
      <c r="U361" s="23"/>
      <c r="V361" s="23"/>
      <c r="W361" s="23"/>
      <c r="X361" s="23"/>
      <c r="Y361" s="23"/>
      <c r="Z361" s="23"/>
    </row>
    <row r="362" ht="15.75" customHeight="1">
      <c r="A362" s="23"/>
      <c r="B362" s="23"/>
      <c r="C362" s="23"/>
      <c r="D362" s="382">
        <v>357.0</v>
      </c>
      <c r="E362" s="392" t="s">
        <v>878</v>
      </c>
      <c r="F362" s="182">
        <v>3.0</v>
      </c>
      <c r="G362" s="182" t="s">
        <v>879</v>
      </c>
      <c r="H362" s="182" t="s">
        <v>237</v>
      </c>
      <c r="I362" s="182" t="s">
        <v>102</v>
      </c>
      <c r="J362" s="392">
        <v>2.529</v>
      </c>
      <c r="K362" s="386" t="s">
        <v>188</v>
      </c>
      <c r="L362" s="182" t="s">
        <v>265</v>
      </c>
      <c r="M362" s="387" t="str">
        <f t="shared" si="1"/>
        <v>kgCO2e/kg</v>
      </c>
      <c r="N362" s="392">
        <v>2023.0</v>
      </c>
      <c r="O362" s="389">
        <f t="array" ref="O362">IF(J362&lt;&gt;"",IF(H362="Spend-based",J362*(INDEX(Conversion!$G$17:$AO$21,MATCH(L362,Conversion!$E$17:$E$21,0),MATCH(N362,Conversion!$G$16:$AO$16,0))/INDEX(Conversion!$G$17:$AO$21,MATCH(L362,Conversion!$E$17:$E$21,0),MATCH('Import data'!$G$15,Conversion!$G$16:$AO$16,0)))/IF(L362='Import data'!$G$16,1,IF(L362="kUSD",INDEX(Conversion!$G$27:$AO$31,MATCH(L362,Conversion!$F$27:$F$31,0),MATCH('Import data'!$G$15,Conversion!$G$26:$AO$26,0)),1/INDEX(Conversion!$G$27:$AO$31,MATCH(L362,Conversion!$F$27:$F$31,0),MATCH('Import data'!$G$15,Conversion!$G$26:$AO$26,0)))),J362),"")</f>
        <v>2.529</v>
      </c>
      <c r="P362" s="387" t="str">
        <f>IF(H362="Mass-based",M362,K362&amp;" / "&amp;'Import data'!$G$16)</f>
        <v>kgCO2e/kg</v>
      </c>
      <c r="Q362" s="182" t="s">
        <v>266</v>
      </c>
      <c r="R362" s="182" t="s">
        <v>267</v>
      </c>
      <c r="S362" s="390" t="s">
        <v>257</v>
      </c>
      <c r="T362" s="391"/>
      <c r="U362" s="23"/>
      <c r="V362" s="23"/>
      <c r="W362" s="23"/>
      <c r="X362" s="23"/>
      <c r="Y362" s="23"/>
      <c r="Z362" s="23"/>
    </row>
    <row r="363" ht="15.75" customHeight="1">
      <c r="A363" s="23"/>
      <c r="B363" s="23"/>
      <c r="C363" s="23"/>
      <c r="D363" s="382">
        <v>358.0</v>
      </c>
      <c r="E363" s="393" t="s">
        <v>880</v>
      </c>
      <c r="F363" s="182">
        <v>2.0</v>
      </c>
      <c r="G363" s="182" t="s">
        <v>881</v>
      </c>
      <c r="H363" s="182" t="s">
        <v>238</v>
      </c>
      <c r="I363" s="182" t="s">
        <v>105</v>
      </c>
      <c r="J363" s="393">
        <v>203.0</v>
      </c>
      <c r="K363" s="386" t="s">
        <v>188</v>
      </c>
      <c r="L363" s="182" t="s">
        <v>282</v>
      </c>
      <c r="M363" s="387" t="str">
        <f t="shared" si="1"/>
        <v>kgCO2e/kUSD</v>
      </c>
      <c r="N363" s="393">
        <v>2022.0</v>
      </c>
      <c r="O363" s="389">
        <f t="array" ref="O363">IF(J363&lt;&gt;"",IF(H363="Spend-based",J363*(INDEX(Conversion!$G$17:$AO$21,MATCH(L363,Conversion!$E$17:$E$21,0),MATCH(N363,Conversion!$G$16:$AO$16,0))/INDEX(Conversion!$G$17:$AO$21,MATCH(L363,Conversion!$E$17:$E$21,0),MATCH('Import data'!$G$15,Conversion!$G$16:$AO$16,0)))/IF(L363='Import data'!$G$16,1,IF(L363="kUSD",INDEX(Conversion!$G$27:$AO$31,MATCH(L363,Conversion!$F$27:$F$31,0),MATCH('Import data'!$G$15,Conversion!$G$26:$AO$26,0)),1/INDEX(Conversion!$G$27:$AO$31,MATCH(L363,Conversion!$F$27:$F$31,0),MATCH('Import data'!$G$15,Conversion!$G$26:$AO$26,0)))),J363),"")</f>
        <v>189.4172066</v>
      </c>
      <c r="P363" s="387" t="str">
        <f>IF(H363="Mass-based",M363,K363&amp;" / "&amp;'Import data'!$G$16)</f>
        <v>kgCO2e / k€</v>
      </c>
      <c r="Q363" s="417" t="s">
        <v>283</v>
      </c>
      <c r="R363" s="182" t="s">
        <v>279</v>
      </c>
      <c r="S363" s="390" t="s">
        <v>257</v>
      </c>
      <c r="T363" s="391"/>
      <c r="U363" s="23"/>
      <c r="V363" s="23"/>
      <c r="W363" s="23"/>
      <c r="X363" s="23"/>
      <c r="Y363" s="23"/>
      <c r="Z363" s="23"/>
    </row>
    <row r="364" ht="15.75" customHeight="1">
      <c r="A364" s="23"/>
      <c r="B364" s="23"/>
      <c r="C364" s="23"/>
      <c r="D364" s="382">
        <v>359.0</v>
      </c>
      <c r="E364" s="388" t="s">
        <v>882</v>
      </c>
      <c r="F364" s="182">
        <v>2.0</v>
      </c>
      <c r="G364" s="182" t="s">
        <v>504</v>
      </c>
      <c r="H364" s="384" t="s">
        <v>238</v>
      </c>
      <c r="I364" s="419" t="s">
        <v>105</v>
      </c>
      <c r="J364" s="385">
        <v>101.0</v>
      </c>
      <c r="K364" s="386" t="s">
        <v>188</v>
      </c>
      <c r="L364" s="408" t="s">
        <v>282</v>
      </c>
      <c r="M364" s="387" t="str">
        <f t="shared" si="1"/>
        <v>kgCO2e/kUSD</v>
      </c>
      <c r="N364" s="388">
        <v>2024.0</v>
      </c>
      <c r="O364" s="389">
        <f t="array" ref="O364">IF(J364&lt;&gt;"",IF(H364="Spend-based",J364*(INDEX(Conversion!$G$17:$AO$21,MATCH(L364,Conversion!$E$17:$E$21,0),MATCH(N364,Conversion!$G$16:$AO$16,0))/INDEX(Conversion!$G$17:$AO$21,MATCH(L364,Conversion!$E$17:$E$21,0),MATCH('Import data'!$G$15,Conversion!$G$16:$AO$16,0)))/IF(L364='Import data'!$G$16,1,IF(L364="kUSD",INDEX(Conversion!$G$27:$AO$31,MATCH(L364,Conversion!$F$27:$F$31,0),MATCH('Import data'!$G$15,Conversion!$G$26:$AO$26,0)),1/INDEX(Conversion!$G$27:$AO$31,MATCH(L364,Conversion!$F$27:$F$31,0),MATCH('Import data'!$G$15,Conversion!$G$26:$AO$26,0)))),J364),"")</f>
        <v>101</v>
      </c>
      <c r="P364" s="387" t="str">
        <f>IF(H364="Mass-based",M364,K364&amp;" / "&amp;'Import data'!$G$16)</f>
        <v>kgCO2e / k€</v>
      </c>
      <c r="Q364" s="417" t="s">
        <v>283</v>
      </c>
      <c r="R364" s="182" t="s">
        <v>279</v>
      </c>
      <c r="S364" s="390" t="s">
        <v>257</v>
      </c>
      <c r="T364" s="414"/>
      <c r="U364" s="23"/>
      <c r="V364" s="23"/>
      <c r="W364" s="23"/>
      <c r="X364" s="23"/>
      <c r="Y364" s="23"/>
      <c r="Z364" s="23"/>
    </row>
    <row r="365" ht="15.75" customHeight="1">
      <c r="A365" s="23"/>
      <c r="B365" s="23"/>
      <c r="C365" s="23"/>
      <c r="D365" s="382">
        <v>360.0</v>
      </c>
      <c r="E365" s="393" t="s">
        <v>883</v>
      </c>
      <c r="F365" s="182">
        <v>3.0</v>
      </c>
      <c r="G365" s="182" t="s">
        <v>884</v>
      </c>
      <c r="H365" s="182" t="s">
        <v>238</v>
      </c>
      <c r="I365" s="408" t="s">
        <v>105</v>
      </c>
      <c r="J365" s="393">
        <v>175.0</v>
      </c>
      <c r="K365" s="386" t="s">
        <v>188</v>
      </c>
      <c r="L365" s="408" t="s">
        <v>282</v>
      </c>
      <c r="M365" s="387" t="str">
        <f t="shared" si="1"/>
        <v>kgCO2e/kUSD</v>
      </c>
      <c r="N365" s="393">
        <v>2022.0</v>
      </c>
      <c r="O365" s="389">
        <f t="array" ref="O365">IF(J365&lt;&gt;"",IF(H365="Spend-based",J365*(INDEX(Conversion!$G$17:$AO$21,MATCH(L365,Conversion!$E$17:$E$21,0),MATCH(N365,Conversion!$G$16:$AO$16,0))/INDEX(Conversion!$G$17:$AO$21,MATCH(L365,Conversion!$E$17:$E$21,0),MATCH('Import data'!$G$15,Conversion!$G$16:$AO$16,0)))/IF(L365='Import data'!$G$16,1,IF(L365="kUSD",INDEX(Conversion!$G$27:$AO$31,MATCH(L365,Conversion!$F$27:$F$31,0),MATCH('Import data'!$G$15,Conversion!$G$26:$AO$26,0)),1/INDEX(Conversion!$G$27:$AO$31,MATCH(L365,Conversion!$F$27:$F$31,0),MATCH('Import data'!$G$15,Conversion!$G$26:$AO$26,0)))),J365),"")</f>
        <v>163.2906953</v>
      </c>
      <c r="P365" s="387" t="str">
        <f>IF(H365="Mass-based",M365,K365&amp;" / "&amp;'Import data'!$G$16)</f>
        <v>kgCO2e / k€</v>
      </c>
      <c r="Q365" s="417" t="s">
        <v>283</v>
      </c>
      <c r="R365" s="182" t="s">
        <v>279</v>
      </c>
      <c r="S365" s="390" t="s">
        <v>257</v>
      </c>
      <c r="T365" s="406"/>
      <c r="U365" s="23"/>
      <c r="V365" s="23"/>
      <c r="W365" s="23"/>
      <c r="X365" s="23"/>
      <c r="Y365" s="23"/>
      <c r="Z365" s="23"/>
    </row>
    <row r="366" ht="15.75" customHeight="1">
      <c r="A366" s="23"/>
      <c r="B366" s="23"/>
      <c r="C366" s="23"/>
      <c r="D366" s="382">
        <v>361.0</v>
      </c>
      <c r="E366" s="393" t="s">
        <v>885</v>
      </c>
      <c r="F366" s="182">
        <v>2.0</v>
      </c>
      <c r="G366" s="182" t="s">
        <v>504</v>
      </c>
      <c r="H366" s="182" t="s">
        <v>238</v>
      </c>
      <c r="I366" s="408" t="s">
        <v>105</v>
      </c>
      <c r="J366" s="393">
        <v>101.0</v>
      </c>
      <c r="K366" s="386" t="s">
        <v>188</v>
      </c>
      <c r="L366" s="408" t="s">
        <v>282</v>
      </c>
      <c r="M366" s="387" t="str">
        <f t="shared" si="1"/>
        <v>kgCO2e/kUSD</v>
      </c>
      <c r="N366" s="393">
        <v>2024.0</v>
      </c>
      <c r="O366" s="389">
        <f t="array" ref="O366">IF(J366&lt;&gt;"",IF(H366="Spend-based",J366*(INDEX(Conversion!$G$17:$AO$21,MATCH(L366,Conversion!$E$17:$E$21,0),MATCH(N366,Conversion!$G$16:$AO$16,0))/INDEX(Conversion!$G$17:$AO$21,MATCH(L366,Conversion!$E$17:$E$21,0),MATCH('Import data'!$G$15,Conversion!$G$16:$AO$16,0)))/IF(L366='Import data'!$G$16,1,IF(L366="kUSD",INDEX(Conversion!$G$27:$AO$31,MATCH(L366,Conversion!$F$27:$F$31,0),MATCH('Import data'!$G$15,Conversion!$G$26:$AO$26,0)),1/INDEX(Conversion!$G$27:$AO$31,MATCH(L366,Conversion!$F$27:$F$31,0),MATCH('Import data'!$G$15,Conversion!$G$26:$AO$26,0)))),J366),"")</f>
        <v>101</v>
      </c>
      <c r="P366" s="387" t="str">
        <f>IF(H366="Mass-based",M366,K366&amp;" / "&amp;'Import data'!$G$16)</f>
        <v>kgCO2e / k€</v>
      </c>
      <c r="Q366" s="417" t="s">
        <v>283</v>
      </c>
      <c r="R366" s="182" t="s">
        <v>279</v>
      </c>
      <c r="S366" s="390" t="s">
        <v>257</v>
      </c>
      <c r="T366" s="406"/>
      <c r="U366" s="23"/>
      <c r="V366" s="23"/>
      <c r="W366" s="23"/>
      <c r="X366" s="23"/>
      <c r="Y366" s="23"/>
      <c r="Z366" s="23"/>
    </row>
    <row r="367" ht="15.75" customHeight="1">
      <c r="A367" s="23"/>
      <c r="B367" s="23"/>
      <c r="C367" s="23"/>
      <c r="D367" s="382">
        <v>362.0</v>
      </c>
      <c r="E367" s="392" t="s">
        <v>886</v>
      </c>
      <c r="F367" s="182">
        <v>3.0</v>
      </c>
      <c r="G367" s="182" t="s">
        <v>887</v>
      </c>
      <c r="H367" s="182" t="s">
        <v>237</v>
      </c>
      <c r="I367" s="408" t="s">
        <v>102</v>
      </c>
      <c r="J367" s="392">
        <v>197.0</v>
      </c>
      <c r="K367" s="386" t="s">
        <v>188</v>
      </c>
      <c r="L367" s="408" t="s">
        <v>485</v>
      </c>
      <c r="M367" s="387" t="str">
        <f t="shared" si="1"/>
        <v>kgCO2e/item</v>
      </c>
      <c r="N367" s="392">
        <v>2021.0</v>
      </c>
      <c r="O367" s="389">
        <f t="array" ref="O367">IF(J367&lt;&gt;"",IF(H367="Spend-based",J367*(INDEX(Conversion!$G$17:$AO$21,MATCH(L367,Conversion!$E$17:$E$21,0),MATCH(N367,Conversion!$G$16:$AO$16,0))/INDEX(Conversion!$G$17:$AO$21,MATCH(L367,Conversion!$E$17:$E$21,0),MATCH('Import data'!$G$15,Conversion!$G$16:$AO$16,0)))/IF(L367='Import data'!$G$16,1,IF(L367="kUSD",INDEX(Conversion!$G$27:$AO$31,MATCH(L367,Conversion!$F$27:$F$31,0),MATCH('Import data'!$G$15,Conversion!$G$26:$AO$26,0)),1/INDEX(Conversion!$G$27:$AO$31,MATCH(L367,Conversion!$F$27:$F$31,0),MATCH('Import data'!$G$15,Conversion!$G$26:$AO$26,0)))),J367),"")</f>
        <v>197</v>
      </c>
      <c r="P367" s="387" t="str">
        <f>IF(H367="Mass-based",M367,K367&amp;" / "&amp;'Import data'!$G$16)</f>
        <v>kgCO2e/item</v>
      </c>
      <c r="Q367" s="182" t="s">
        <v>274</v>
      </c>
      <c r="R367" s="182" t="s">
        <v>262</v>
      </c>
      <c r="S367" s="390" t="s">
        <v>257</v>
      </c>
      <c r="T367" s="406"/>
      <c r="U367" s="23"/>
      <c r="V367" s="23"/>
      <c r="W367" s="23"/>
      <c r="X367" s="23"/>
      <c r="Y367" s="23"/>
      <c r="Z367" s="23"/>
    </row>
    <row r="368" ht="15.75" customHeight="1">
      <c r="A368" s="23"/>
      <c r="B368" s="23"/>
      <c r="C368" s="23"/>
      <c r="D368" s="382">
        <v>363.0</v>
      </c>
      <c r="E368" s="392" t="s">
        <v>888</v>
      </c>
      <c r="F368" s="182">
        <v>3.0</v>
      </c>
      <c r="G368" s="182" t="s">
        <v>889</v>
      </c>
      <c r="H368" s="182" t="s">
        <v>237</v>
      </c>
      <c r="I368" s="408" t="s">
        <v>102</v>
      </c>
      <c r="J368" s="392">
        <v>87.9</v>
      </c>
      <c r="K368" s="386" t="s">
        <v>188</v>
      </c>
      <c r="L368" s="408" t="s">
        <v>485</v>
      </c>
      <c r="M368" s="387" t="str">
        <f t="shared" si="1"/>
        <v>kgCO2e/item</v>
      </c>
      <c r="N368" s="392">
        <v>2021.0</v>
      </c>
      <c r="O368" s="389">
        <f t="array" ref="O368">IF(J368&lt;&gt;"",IF(H368="Spend-based",J368*(INDEX(Conversion!$G$17:$AO$21,MATCH(L368,Conversion!$E$17:$E$21,0),MATCH(N368,Conversion!$G$16:$AO$16,0))/INDEX(Conversion!$G$17:$AO$21,MATCH(L368,Conversion!$E$17:$E$21,0),MATCH('Import data'!$G$15,Conversion!$G$16:$AO$16,0)))/IF(L368='Import data'!$G$16,1,IF(L368="kUSD",INDEX(Conversion!$G$27:$AO$31,MATCH(L368,Conversion!$F$27:$F$31,0),MATCH('Import data'!$G$15,Conversion!$G$26:$AO$26,0)),1/INDEX(Conversion!$G$27:$AO$31,MATCH(L368,Conversion!$F$27:$F$31,0),MATCH('Import data'!$G$15,Conversion!$G$26:$AO$26,0)))),J368),"")</f>
        <v>87.9</v>
      </c>
      <c r="P368" s="387" t="str">
        <f>IF(H368="Mass-based",M368,K368&amp;" / "&amp;'Import data'!$G$16)</f>
        <v>kgCO2e/item</v>
      </c>
      <c r="Q368" s="182" t="s">
        <v>274</v>
      </c>
      <c r="R368" s="182" t="s">
        <v>262</v>
      </c>
      <c r="S368" s="390" t="s">
        <v>257</v>
      </c>
      <c r="T368" s="406"/>
      <c r="U368" s="23"/>
      <c r="V368" s="23"/>
      <c r="W368" s="23"/>
      <c r="X368" s="23"/>
      <c r="Y368" s="23"/>
      <c r="Z368" s="23"/>
    </row>
    <row r="369" ht="15.75" customHeight="1">
      <c r="A369" s="23"/>
      <c r="B369" s="23"/>
      <c r="C369" s="23"/>
      <c r="D369" s="382">
        <v>364.0</v>
      </c>
      <c r="E369" s="388" t="s">
        <v>890</v>
      </c>
      <c r="F369" s="182">
        <v>3.0</v>
      </c>
      <c r="G369" s="182" t="s">
        <v>862</v>
      </c>
      <c r="H369" s="182" t="s">
        <v>237</v>
      </c>
      <c r="I369" s="182" t="s">
        <v>106</v>
      </c>
      <c r="J369" s="388">
        <v>5.936</v>
      </c>
      <c r="K369" s="386" t="s">
        <v>188</v>
      </c>
      <c r="L369" s="182" t="s">
        <v>265</v>
      </c>
      <c r="M369" s="387" t="str">
        <f t="shared" si="1"/>
        <v>kgCO2e/kg</v>
      </c>
      <c r="N369" s="388">
        <v>2023.0</v>
      </c>
      <c r="O369" s="389">
        <f t="array" ref="O369">IF(J369&lt;&gt;"",IF(H369="Spend-based",J369*(INDEX(Conversion!$G$17:$AO$21,MATCH(L369,Conversion!$E$17:$E$21,0),MATCH(N369,Conversion!$G$16:$AO$16,0))/INDEX(Conversion!$G$17:$AO$21,MATCH(L369,Conversion!$E$17:$E$21,0),MATCH('Import data'!$G$15,Conversion!$G$16:$AO$16,0)))/IF(L369='Import data'!$G$16,1,IF(L369="kUSD",INDEX(Conversion!$G$27:$AO$31,MATCH(L369,Conversion!$F$27:$F$31,0),MATCH('Import data'!$G$15,Conversion!$G$26:$AO$26,0)),1/INDEX(Conversion!$G$27:$AO$31,MATCH(L369,Conversion!$F$27:$F$31,0),MATCH('Import data'!$G$15,Conversion!$G$26:$AO$26,0)))),J369),"")</f>
        <v>5.936</v>
      </c>
      <c r="P369" s="387" t="str">
        <f>IF(H369="Mass-based",M369,K369&amp;" / "&amp;'Import data'!$G$16)</f>
        <v>kgCO2e/kg</v>
      </c>
      <c r="Q369" s="182" t="s">
        <v>351</v>
      </c>
      <c r="R369" s="182" t="s">
        <v>262</v>
      </c>
      <c r="S369" s="390" t="s">
        <v>257</v>
      </c>
      <c r="T369" s="391"/>
      <c r="U369" s="23"/>
      <c r="V369" s="23"/>
      <c r="W369" s="23"/>
      <c r="X369" s="23"/>
      <c r="Y369" s="23"/>
      <c r="Z369" s="23"/>
    </row>
    <row r="370" ht="15.75" customHeight="1">
      <c r="A370" s="23"/>
      <c r="B370" s="23"/>
      <c r="C370" s="23"/>
      <c r="D370" s="382">
        <v>365.0</v>
      </c>
      <c r="E370" s="388" t="s">
        <v>891</v>
      </c>
      <c r="F370" s="182">
        <v>2.0</v>
      </c>
      <c r="G370" s="182" t="s">
        <v>892</v>
      </c>
      <c r="H370" s="182" t="s">
        <v>238</v>
      </c>
      <c r="I370" s="182" t="s">
        <v>105</v>
      </c>
      <c r="J370" s="388">
        <v>129.0</v>
      </c>
      <c r="K370" s="386" t="s">
        <v>188</v>
      </c>
      <c r="L370" s="182" t="s">
        <v>282</v>
      </c>
      <c r="M370" s="387" t="str">
        <f t="shared" si="1"/>
        <v>kgCO2e/kUSD</v>
      </c>
      <c r="N370" s="388">
        <v>2024.0</v>
      </c>
      <c r="O370" s="389">
        <f t="array" ref="O370">IF(J370&lt;&gt;"",IF(H370="Spend-based",J370*(INDEX(Conversion!$G$17:$AO$21,MATCH(L370,Conversion!$E$17:$E$21,0),MATCH(N370,Conversion!$G$16:$AO$16,0))/INDEX(Conversion!$G$17:$AO$21,MATCH(L370,Conversion!$E$17:$E$21,0),MATCH('Import data'!$G$15,Conversion!$G$16:$AO$16,0)))/IF(L370='Import data'!$G$16,1,IF(L370="kUSD",INDEX(Conversion!$G$27:$AO$31,MATCH(L370,Conversion!$F$27:$F$31,0),MATCH('Import data'!$G$15,Conversion!$G$26:$AO$26,0)),1/INDEX(Conversion!$G$27:$AO$31,MATCH(L370,Conversion!$F$27:$F$31,0),MATCH('Import data'!$G$15,Conversion!$G$26:$AO$26,0)))),J370),"")</f>
        <v>129</v>
      </c>
      <c r="P370" s="387" t="str">
        <f>IF(H370="Mass-based",M370,K370&amp;" / "&amp;'Import data'!$G$16)</f>
        <v>kgCO2e / k€</v>
      </c>
      <c r="Q370" s="417" t="s">
        <v>283</v>
      </c>
      <c r="R370" s="182" t="s">
        <v>279</v>
      </c>
      <c r="S370" s="390" t="s">
        <v>257</v>
      </c>
      <c r="T370" s="390"/>
      <c r="U370" s="23"/>
      <c r="V370" s="23"/>
      <c r="W370" s="23"/>
      <c r="X370" s="23"/>
      <c r="Y370" s="23"/>
      <c r="Z370" s="23"/>
    </row>
    <row r="371" ht="15.75" customHeight="1">
      <c r="A371" s="23"/>
      <c r="B371" s="23"/>
      <c r="C371" s="23"/>
      <c r="D371" s="382">
        <v>366.0</v>
      </c>
      <c r="E371" s="388" t="s">
        <v>893</v>
      </c>
      <c r="F371" s="182"/>
      <c r="G371" s="182" t="s">
        <v>894</v>
      </c>
      <c r="H371" s="384" t="s">
        <v>238</v>
      </c>
      <c r="I371" s="384" t="s">
        <v>109</v>
      </c>
      <c r="J371" s="385">
        <v>414.8</v>
      </c>
      <c r="K371" s="386" t="s">
        <v>188</v>
      </c>
      <c r="L371" s="182" t="s">
        <v>282</v>
      </c>
      <c r="M371" s="387" t="str">
        <f t="shared" si="1"/>
        <v>kgCO2e/kUSD</v>
      </c>
      <c r="N371" s="388">
        <v>2024.0</v>
      </c>
      <c r="O371" s="389">
        <f t="array" ref="O371">IF(J371&lt;&gt;"",IF(H371="Spend-based",J371*(INDEX(Conversion!$G$17:$AO$21,MATCH(L371,Conversion!$E$17:$E$21,0),MATCH(N371,Conversion!$G$16:$AO$16,0))/INDEX(Conversion!$G$17:$AO$21,MATCH(L371,Conversion!$E$17:$E$21,0),MATCH('Import data'!$G$15,Conversion!$G$16:$AO$16,0)))/IF(L371='Import data'!$G$16,1,IF(L371="kUSD",INDEX(Conversion!$G$27:$AO$31,MATCH(L371,Conversion!$F$27:$F$31,0),MATCH('Import data'!$G$15,Conversion!$G$26:$AO$26,0)),1/INDEX(Conversion!$G$27:$AO$31,MATCH(L371,Conversion!$F$27:$F$31,0),MATCH('Import data'!$G$15,Conversion!$G$26:$AO$26,0)))),J371),"")</f>
        <v>414.8</v>
      </c>
      <c r="P371" s="387" t="str">
        <f>IF(H371="Mass-based",M371,K371&amp;" / "&amp;'Import data'!$G$16)</f>
        <v>kgCO2e / k€</v>
      </c>
      <c r="Q371" s="411" t="s">
        <v>278</v>
      </c>
      <c r="R371" s="182" t="s">
        <v>279</v>
      </c>
      <c r="S371" s="390" t="s">
        <v>257</v>
      </c>
      <c r="T371" s="390"/>
      <c r="U371" s="23"/>
      <c r="V371" s="23"/>
      <c r="W371" s="23"/>
      <c r="X371" s="23"/>
      <c r="Y371" s="23"/>
      <c r="Z371" s="23"/>
    </row>
    <row r="372" ht="15.75" customHeight="1">
      <c r="A372" s="23"/>
      <c r="B372" s="23"/>
      <c r="C372" s="23"/>
      <c r="D372" s="382">
        <v>367.0</v>
      </c>
      <c r="E372" s="412" t="s">
        <v>895</v>
      </c>
      <c r="F372" s="395">
        <v>3.0</v>
      </c>
      <c r="G372" s="182" t="s">
        <v>896</v>
      </c>
      <c r="H372" s="395" t="s">
        <v>237</v>
      </c>
      <c r="I372" s="404" t="s">
        <v>121</v>
      </c>
      <c r="J372" s="413">
        <v>0.177395</v>
      </c>
      <c r="K372" s="420" t="s">
        <v>188</v>
      </c>
      <c r="L372" s="404" t="s">
        <v>265</v>
      </c>
      <c r="M372" s="387" t="str">
        <f t="shared" si="1"/>
        <v>kgCO2e/kg</v>
      </c>
      <c r="N372" s="412">
        <v>2011.0</v>
      </c>
      <c r="O372" s="389">
        <f t="array" ref="O372">IF(J372&lt;&gt;"",IF(H372="Spend-based",J372*(INDEX(Conversion!$G$17:$AO$21,MATCH(L372,Conversion!$E$17:$E$21,0),MATCH(N372,Conversion!$G$16:$AO$16,0))/INDEX(Conversion!$G$17:$AO$21,MATCH(L372,Conversion!$E$17:$E$21,0),MATCH('Import data'!$G$15,Conversion!$G$16:$AO$16,0)))/IF(L372='Import data'!$G$16,1,IF(L372="kUSD",INDEX(Conversion!$G$27:$AO$31,MATCH(L372,Conversion!$F$27:$F$31,0),MATCH('Import data'!$G$15,Conversion!$G$26:$AO$26,0)),1/INDEX(Conversion!$G$27:$AO$31,MATCH(L372,Conversion!$F$27:$F$31,0),MATCH('Import data'!$G$15,Conversion!$G$26:$AO$26,0)))),J372),"")</f>
        <v>0.177395</v>
      </c>
      <c r="P372" s="387" t="str">
        <f>IF(H372="Mass-based",M372,K372&amp;" / "&amp;'Import data'!$G$16)</f>
        <v>kgCO2e/kg</v>
      </c>
      <c r="Q372" s="182" t="s">
        <v>274</v>
      </c>
      <c r="R372" s="182" t="s">
        <v>262</v>
      </c>
      <c r="S372" s="390" t="s">
        <v>453</v>
      </c>
      <c r="T372" s="414"/>
      <c r="U372" s="23"/>
      <c r="V372" s="23"/>
      <c r="W372" s="23"/>
      <c r="X372" s="23"/>
      <c r="Y372" s="23"/>
      <c r="Z372" s="23"/>
    </row>
    <row r="373" ht="15.75" customHeight="1">
      <c r="A373" s="23"/>
      <c r="B373" s="23"/>
      <c r="C373" s="23"/>
      <c r="D373" s="382">
        <v>368.0</v>
      </c>
      <c r="E373" s="412" t="s">
        <v>897</v>
      </c>
      <c r="F373" s="395">
        <v>3.0</v>
      </c>
      <c r="G373" s="182" t="s">
        <v>898</v>
      </c>
      <c r="H373" s="395" t="s">
        <v>237</v>
      </c>
      <c r="I373" s="404" t="s">
        <v>121</v>
      </c>
      <c r="J373" s="413">
        <v>0.405195</v>
      </c>
      <c r="K373" s="420" t="s">
        <v>188</v>
      </c>
      <c r="L373" s="404" t="s">
        <v>265</v>
      </c>
      <c r="M373" s="387" t="str">
        <f t="shared" si="1"/>
        <v>kgCO2e/kg</v>
      </c>
      <c r="N373" s="412">
        <v>2012.0</v>
      </c>
      <c r="O373" s="389">
        <f t="array" ref="O373">IF(J373&lt;&gt;"",IF(H373="Spend-based",J373*(INDEX(Conversion!$G$17:$AO$21,MATCH(L373,Conversion!$E$17:$E$21,0),MATCH(N373,Conversion!$G$16:$AO$16,0))/INDEX(Conversion!$G$17:$AO$21,MATCH(L373,Conversion!$E$17:$E$21,0),MATCH('Import data'!$G$15,Conversion!$G$16:$AO$16,0)))/IF(L373='Import data'!$G$16,1,IF(L373="kUSD",INDEX(Conversion!$G$27:$AO$31,MATCH(L373,Conversion!$F$27:$F$31,0),MATCH('Import data'!$G$15,Conversion!$G$26:$AO$26,0)),1/INDEX(Conversion!$G$27:$AO$31,MATCH(L373,Conversion!$F$27:$F$31,0),MATCH('Import data'!$G$15,Conversion!$G$26:$AO$26,0)))),J373),"")</f>
        <v>0.405195</v>
      </c>
      <c r="P373" s="387" t="str">
        <f>IF(H373="Mass-based",M373,K373&amp;" / "&amp;'Import data'!$G$16)</f>
        <v>kgCO2e/kg</v>
      </c>
      <c r="Q373" s="182" t="s">
        <v>274</v>
      </c>
      <c r="R373" s="182" t="s">
        <v>262</v>
      </c>
      <c r="S373" s="390" t="s">
        <v>453</v>
      </c>
      <c r="T373" s="414"/>
      <c r="U373" s="23"/>
      <c r="V373" s="23"/>
      <c r="W373" s="23"/>
      <c r="X373" s="23"/>
      <c r="Y373" s="23"/>
      <c r="Z373" s="23"/>
    </row>
    <row r="374" ht="15.75" customHeight="1">
      <c r="A374" s="23"/>
      <c r="B374" s="23"/>
      <c r="C374" s="23"/>
      <c r="D374" s="382">
        <v>369.0</v>
      </c>
      <c r="E374" s="392" t="s">
        <v>899</v>
      </c>
      <c r="F374" s="182">
        <v>3.0</v>
      </c>
      <c r="G374" s="182" t="s">
        <v>900</v>
      </c>
      <c r="H374" s="182" t="s">
        <v>237</v>
      </c>
      <c r="I374" s="182" t="s">
        <v>102</v>
      </c>
      <c r="J374" s="392">
        <v>202.0</v>
      </c>
      <c r="K374" s="386" t="s">
        <v>188</v>
      </c>
      <c r="L374" s="408" t="s">
        <v>603</v>
      </c>
      <c r="M374" s="387" t="str">
        <f t="shared" si="1"/>
        <v>kgCO2e/ton</v>
      </c>
      <c r="N374" s="392">
        <v>2018.0</v>
      </c>
      <c r="O374" s="389">
        <f t="array" ref="O374">IF(J374&lt;&gt;"",IF(H374="Spend-based",J374*(INDEX(Conversion!$G$17:$AO$21,MATCH(L374,Conversion!$E$17:$E$21,0),MATCH(N374,Conversion!$G$16:$AO$16,0))/INDEX(Conversion!$G$17:$AO$21,MATCH(L374,Conversion!$E$17:$E$21,0),MATCH('Import data'!$G$15,Conversion!$G$16:$AO$16,0)))/IF(L374='Import data'!$G$16,1,IF(L374="kUSD",INDEX(Conversion!$G$27:$AO$31,MATCH(L374,Conversion!$F$27:$F$31,0),MATCH('Import data'!$G$15,Conversion!$G$26:$AO$26,0)),1/INDEX(Conversion!$G$27:$AO$31,MATCH(L374,Conversion!$F$27:$F$31,0),MATCH('Import data'!$G$15,Conversion!$G$26:$AO$26,0)))),J374),"")</f>
        <v>202</v>
      </c>
      <c r="P374" s="387" t="str">
        <f>IF(H374="Mass-based",M374,K374&amp;" / "&amp;'Import data'!$G$16)</f>
        <v>kgCO2e/ton</v>
      </c>
      <c r="Q374" s="182" t="s">
        <v>274</v>
      </c>
      <c r="R374" s="182" t="s">
        <v>262</v>
      </c>
      <c r="S374" s="390" t="s">
        <v>257</v>
      </c>
      <c r="T374" s="391"/>
      <c r="U374" s="23"/>
      <c r="V374" s="23"/>
      <c r="W374" s="23"/>
      <c r="X374" s="23"/>
      <c r="Y374" s="23"/>
      <c r="Z374" s="23"/>
    </row>
    <row r="375" ht="15.75" customHeight="1">
      <c r="A375" s="23"/>
      <c r="B375" s="23"/>
      <c r="C375" s="23"/>
      <c r="D375" s="382">
        <v>370.0</v>
      </c>
      <c r="E375" s="412" t="s">
        <v>901</v>
      </c>
      <c r="F375" s="395">
        <v>3.0</v>
      </c>
      <c r="G375" s="182" t="s">
        <v>902</v>
      </c>
      <c r="H375" s="395" t="s">
        <v>237</v>
      </c>
      <c r="I375" s="404" t="s">
        <v>121</v>
      </c>
      <c r="J375" s="413">
        <v>0.118977</v>
      </c>
      <c r="K375" s="420" t="s">
        <v>188</v>
      </c>
      <c r="L375" s="404" t="s">
        <v>265</v>
      </c>
      <c r="M375" s="387" t="str">
        <f t="shared" si="1"/>
        <v>kgCO2e/kg</v>
      </c>
      <c r="N375" s="412">
        <v>2011.0</v>
      </c>
      <c r="O375" s="389">
        <f t="array" ref="O375">IF(J375&lt;&gt;"",IF(H375="Spend-based",J375*(INDEX(Conversion!$G$17:$AO$21,MATCH(L375,Conversion!$E$17:$E$21,0),MATCH(N375,Conversion!$G$16:$AO$16,0))/INDEX(Conversion!$G$17:$AO$21,MATCH(L375,Conversion!$E$17:$E$21,0),MATCH('Import data'!$G$15,Conversion!$G$16:$AO$16,0)))/IF(L375='Import data'!$G$16,1,IF(L375="kUSD",INDEX(Conversion!$G$27:$AO$31,MATCH(L375,Conversion!$F$27:$F$31,0),MATCH('Import data'!$G$15,Conversion!$G$26:$AO$26,0)),1/INDEX(Conversion!$G$27:$AO$31,MATCH(L375,Conversion!$F$27:$F$31,0),MATCH('Import data'!$G$15,Conversion!$G$26:$AO$26,0)))),J375),"")</f>
        <v>0.118977</v>
      </c>
      <c r="P375" s="387" t="str">
        <f>IF(H375="Mass-based",M375,K375&amp;" / "&amp;'Import data'!$G$16)</f>
        <v>kgCO2e/kg</v>
      </c>
      <c r="Q375" s="182" t="s">
        <v>274</v>
      </c>
      <c r="R375" s="182" t="s">
        <v>262</v>
      </c>
      <c r="S375" s="390" t="s">
        <v>453</v>
      </c>
      <c r="T375" s="414"/>
      <c r="U375" s="23"/>
      <c r="V375" s="23"/>
      <c r="W375" s="23"/>
      <c r="X375" s="23"/>
      <c r="Y375" s="23"/>
      <c r="Z375" s="23"/>
    </row>
    <row r="376" ht="15.75" customHeight="1">
      <c r="A376" s="23"/>
      <c r="B376" s="23"/>
      <c r="C376" s="23"/>
      <c r="D376" s="382">
        <v>371.0</v>
      </c>
      <c r="E376" s="392" t="s">
        <v>903</v>
      </c>
      <c r="F376" s="182">
        <v>3.0</v>
      </c>
      <c r="G376" s="182" t="s">
        <v>904</v>
      </c>
      <c r="H376" s="182" t="s">
        <v>237</v>
      </c>
      <c r="I376" s="182" t="s">
        <v>102</v>
      </c>
      <c r="J376" s="392">
        <v>0.141</v>
      </c>
      <c r="K376" s="386" t="s">
        <v>188</v>
      </c>
      <c r="L376" s="182" t="s">
        <v>265</v>
      </c>
      <c r="M376" s="387" t="str">
        <f t="shared" si="1"/>
        <v>kgCO2e/kg</v>
      </c>
      <c r="N376" s="392">
        <v>2024.0</v>
      </c>
      <c r="O376" s="389">
        <f t="array" ref="O376">IF(J376&lt;&gt;"",IF(H376="Spend-based",J376*(INDEX(Conversion!$G$17:$AO$21,MATCH(L376,Conversion!$E$17:$E$21,0),MATCH(N376,Conversion!$G$16:$AO$16,0))/INDEX(Conversion!$G$17:$AO$21,MATCH(L376,Conversion!$E$17:$E$21,0),MATCH('Import data'!$G$15,Conversion!$G$16:$AO$16,0)))/IF(L376='Import data'!$G$16,1,IF(L376="kUSD",INDEX(Conversion!$G$27:$AO$31,MATCH(L376,Conversion!$F$27:$F$31,0),MATCH('Import data'!$G$15,Conversion!$G$26:$AO$26,0)),1/INDEX(Conversion!$G$27:$AO$31,MATCH(L376,Conversion!$F$27:$F$31,0),MATCH('Import data'!$G$15,Conversion!$G$26:$AO$26,0)))),J376),"")</f>
        <v>0.141</v>
      </c>
      <c r="P376" s="387" t="str">
        <f>IF(H376="Mass-based",M376,K376&amp;" / "&amp;'Import data'!$G$16)</f>
        <v>kgCO2e/kg</v>
      </c>
      <c r="Q376" s="182" t="s">
        <v>274</v>
      </c>
      <c r="R376" s="182" t="s">
        <v>262</v>
      </c>
      <c r="S376" s="390" t="s">
        <v>257</v>
      </c>
      <c r="T376" s="391"/>
      <c r="U376" s="23"/>
      <c r="V376" s="23"/>
      <c r="W376" s="23"/>
      <c r="X376" s="23"/>
      <c r="Y376" s="23"/>
      <c r="Z376" s="23"/>
    </row>
    <row r="377" ht="15.75" customHeight="1">
      <c r="A377" s="23"/>
      <c r="B377" s="23"/>
      <c r="C377" s="23"/>
      <c r="D377" s="382">
        <v>372.0</v>
      </c>
      <c r="E377" s="393" t="s">
        <v>905</v>
      </c>
      <c r="F377" s="408">
        <v>3.0</v>
      </c>
      <c r="G377" s="182" t="s">
        <v>906</v>
      </c>
      <c r="H377" s="182" t="s">
        <v>237</v>
      </c>
      <c r="I377" s="182" t="s">
        <v>122</v>
      </c>
      <c r="J377" s="393">
        <v>0.071</v>
      </c>
      <c r="K377" s="386" t="s">
        <v>188</v>
      </c>
      <c r="L377" s="182" t="s">
        <v>907</v>
      </c>
      <c r="M377" s="387" t="str">
        <f t="shared" si="1"/>
        <v>kgCO2e/kWh</v>
      </c>
      <c r="N377" s="393">
        <v>2024.0</v>
      </c>
      <c r="O377" s="389">
        <f t="array" ref="O377">IF(J377&lt;&gt;"",IF(H377="Spend-based",J377*(INDEX(Conversion!$G$17:$AO$21,MATCH(L377,Conversion!$E$17:$E$21,0),MATCH(N377,Conversion!$G$16:$AO$16,0))/INDEX(Conversion!$G$17:$AO$21,MATCH(L377,Conversion!$E$17:$E$21,0),MATCH('Import data'!$G$15,Conversion!$G$16:$AO$16,0)))/IF(L377='Import data'!$G$16,1,IF(L377="kUSD",INDEX(Conversion!$G$27:$AO$31,MATCH(L377,Conversion!$F$27:$F$31,0),MATCH('Import data'!$G$15,Conversion!$G$26:$AO$26,0)),1/INDEX(Conversion!$G$27:$AO$31,MATCH(L377,Conversion!$F$27:$F$31,0),MATCH('Import data'!$G$15,Conversion!$G$26:$AO$26,0)))),J377),"")</f>
        <v>0.071</v>
      </c>
      <c r="P377" s="387" t="str">
        <f>IF(H377="Mass-based",M377,K377&amp;" / "&amp;'Import data'!$G$16)</f>
        <v>kgCO2e/kWh</v>
      </c>
      <c r="Q377" s="182" t="s">
        <v>908</v>
      </c>
      <c r="R377" s="182" t="s">
        <v>262</v>
      </c>
      <c r="S377" s="390" t="s">
        <v>257</v>
      </c>
      <c r="T377" s="391"/>
      <c r="U377" s="409"/>
      <c r="V377" s="23"/>
      <c r="W377" s="409"/>
      <c r="X377" s="409"/>
      <c r="Y377" s="409"/>
      <c r="Z377" s="409"/>
    </row>
    <row r="378" ht="15.75" customHeight="1">
      <c r="A378" s="23"/>
      <c r="B378" s="23"/>
      <c r="C378" s="23"/>
      <c r="D378" s="382">
        <v>373.0</v>
      </c>
      <c r="E378" s="393" t="s">
        <v>909</v>
      </c>
      <c r="F378" s="408">
        <v>3.0</v>
      </c>
      <c r="G378" s="182" t="s">
        <v>910</v>
      </c>
      <c r="H378" s="182" t="s">
        <v>237</v>
      </c>
      <c r="I378" s="182" t="s">
        <v>108</v>
      </c>
      <c r="J378" s="393">
        <v>0.089</v>
      </c>
      <c r="K378" s="386" t="s">
        <v>188</v>
      </c>
      <c r="L378" s="182" t="s">
        <v>907</v>
      </c>
      <c r="M378" s="387" t="str">
        <f t="shared" si="1"/>
        <v>kgCO2e/kWh</v>
      </c>
      <c r="N378" s="393">
        <v>2021.0</v>
      </c>
      <c r="O378" s="389">
        <f t="array" ref="O378">IF(J378&lt;&gt;"",IF(H378="Spend-based",J378*(INDEX(Conversion!$G$17:$AO$21,MATCH(L378,Conversion!$E$17:$E$21,0),MATCH(N378,Conversion!$G$16:$AO$16,0))/INDEX(Conversion!$G$17:$AO$21,MATCH(L378,Conversion!$E$17:$E$21,0),MATCH('Import data'!$G$15,Conversion!$G$16:$AO$16,0)))/IF(L378='Import data'!$G$16,1,IF(L378="kUSD",INDEX(Conversion!$G$27:$AO$31,MATCH(L378,Conversion!$F$27:$F$31,0),MATCH('Import data'!$G$15,Conversion!$G$26:$AO$26,0)),1/INDEX(Conversion!$G$27:$AO$31,MATCH(L378,Conversion!$F$27:$F$31,0),MATCH('Import data'!$G$15,Conversion!$G$26:$AO$26,0)))),J378),"")</f>
        <v>0.089</v>
      </c>
      <c r="P378" s="387" t="str">
        <f>IF(H378="Mass-based",M378,K378&amp;" / "&amp;'Import data'!$G$16)</f>
        <v>kgCO2e/kWh</v>
      </c>
      <c r="Q378" s="182" t="s">
        <v>351</v>
      </c>
      <c r="R378" s="182" t="s">
        <v>262</v>
      </c>
      <c r="S378" s="390" t="s">
        <v>257</v>
      </c>
      <c r="T378" s="391"/>
      <c r="U378" s="409"/>
      <c r="V378" s="23"/>
      <c r="W378" s="409"/>
      <c r="X378" s="409"/>
      <c r="Y378" s="409"/>
      <c r="Z378" s="409"/>
    </row>
    <row r="379" ht="15.75" customHeight="1">
      <c r="A379" s="23"/>
      <c r="B379" s="23"/>
      <c r="C379" s="23"/>
      <c r="D379" s="382">
        <v>374.0</v>
      </c>
      <c r="E379" s="393" t="s">
        <v>911</v>
      </c>
      <c r="F379" s="408">
        <v>1.0</v>
      </c>
      <c r="G379" s="182" t="s">
        <v>910</v>
      </c>
      <c r="H379" s="182" t="s">
        <v>238</v>
      </c>
      <c r="I379" s="182" t="s">
        <v>108</v>
      </c>
      <c r="J379" s="393">
        <v>4215.0</v>
      </c>
      <c r="K379" s="386" t="s">
        <v>188</v>
      </c>
      <c r="L379" s="182" t="s">
        <v>153</v>
      </c>
      <c r="M379" s="387" t="str">
        <f t="shared" si="1"/>
        <v>kgCO2e/k€</v>
      </c>
      <c r="N379" s="393">
        <v>2021.0</v>
      </c>
      <c r="O379" s="389">
        <f t="array" ref="O379">IF(J379&lt;&gt;"",IF(H379="Spend-based",J379*(INDEX(Conversion!$G$17:$AO$21,MATCH(L379,Conversion!$E$17:$E$21,0),MATCH(N379,Conversion!$G$16:$AO$16,0))/INDEX(Conversion!$G$17:$AO$21,MATCH(L379,Conversion!$E$17:$E$21,0),MATCH('Import data'!$G$15,Conversion!$G$16:$AO$16,0)))/IF(L379='Import data'!$G$16,1,IF(L379="kUSD",INDEX(Conversion!$G$27:$AO$31,MATCH(L379,Conversion!$F$27:$F$31,0),MATCH('Import data'!$G$15,Conversion!$G$26:$AO$26,0)),1/INDEX(Conversion!$G$27:$AO$31,MATCH(L379,Conversion!$F$27:$F$31,0),MATCH('Import data'!$G$15,Conversion!$G$26:$AO$26,0)))),J379),"")</f>
        <v>3748.547036</v>
      </c>
      <c r="P379" s="387" t="str">
        <f>IF(H379="Mass-based",M379,K379&amp;" / "&amp;'Import data'!$G$16)</f>
        <v>kgCO2e / k€</v>
      </c>
      <c r="Q379" s="182" t="s">
        <v>912</v>
      </c>
      <c r="R379" s="182" t="s">
        <v>262</v>
      </c>
      <c r="S379" s="390" t="s">
        <v>257</v>
      </c>
      <c r="T379" s="391"/>
      <c r="U379" s="409"/>
      <c r="V379" s="23"/>
      <c r="W379" s="409"/>
      <c r="X379" s="409"/>
      <c r="Y379" s="409"/>
      <c r="Z379" s="409"/>
    </row>
    <row r="380" ht="15.75" customHeight="1">
      <c r="A380" s="23"/>
      <c r="B380" s="23"/>
      <c r="C380" s="23"/>
      <c r="D380" s="382">
        <v>375.0</v>
      </c>
      <c r="E380" s="393" t="s">
        <v>913</v>
      </c>
      <c r="F380" s="408">
        <v>3.0</v>
      </c>
      <c r="G380" s="182" t="s">
        <v>914</v>
      </c>
      <c r="H380" s="182" t="s">
        <v>237</v>
      </c>
      <c r="I380" s="182" t="s">
        <v>122</v>
      </c>
      <c r="J380" s="393">
        <v>0.062</v>
      </c>
      <c r="K380" s="386" t="s">
        <v>188</v>
      </c>
      <c r="L380" s="182" t="s">
        <v>907</v>
      </c>
      <c r="M380" s="387" t="str">
        <f t="shared" si="1"/>
        <v>kgCO2e/kWh</v>
      </c>
      <c r="N380" s="393">
        <v>2024.0</v>
      </c>
      <c r="O380" s="389">
        <f t="array" ref="O380">IF(J380&lt;&gt;"",IF(H380="Spend-based",J380*(INDEX(Conversion!$G$17:$AO$21,MATCH(L380,Conversion!$E$17:$E$21,0),MATCH(N380,Conversion!$G$16:$AO$16,0))/INDEX(Conversion!$G$17:$AO$21,MATCH(L380,Conversion!$E$17:$E$21,0),MATCH('Import data'!$G$15,Conversion!$G$16:$AO$16,0)))/IF(L380='Import data'!$G$16,1,IF(L380="kUSD",INDEX(Conversion!$G$27:$AO$31,MATCH(L380,Conversion!$F$27:$F$31,0),MATCH('Import data'!$G$15,Conversion!$G$26:$AO$26,0)),1/INDEX(Conversion!$G$27:$AO$31,MATCH(L380,Conversion!$F$27:$F$31,0),MATCH('Import data'!$G$15,Conversion!$G$26:$AO$26,0)))),J380),"")</f>
        <v>0.062</v>
      </c>
      <c r="P380" s="387" t="str">
        <f>IF(H380="Mass-based",M380,K380&amp;" / "&amp;'Import data'!$G$16)</f>
        <v>kgCO2e/kWh</v>
      </c>
      <c r="Q380" s="182" t="s">
        <v>908</v>
      </c>
      <c r="R380" s="182" t="s">
        <v>262</v>
      </c>
      <c r="S380" s="390" t="s">
        <v>257</v>
      </c>
      <c r="T380" s="391"/>
      <c r="U380" s="409"/>
      <c r="V380" s="23"/>
      <c r="W380" s="409"/>
      <c r="X380" s="409"/>
      <c r="Y380" s="409"/>
      <c r="Z380" s="409"/>
    </row>
    <row r="381" ht="15.75" customHeight="1">
      <c r="A381" s="23"/>
      <c r="B381" s="23"/>
      <c r="C381" s="23"/>
      <c r="D381" s="382">
        <v>376.0</v>
      </c>
      <c r="E381" s="393" t="s">
        <v>915</v>
      </c>
      <c r="F381" s="408">
        <v>1.0</v>
      </c>
      <c r="G381" s="182" t="s">
        <v>914</v>
      </c>
      <c r="H381" s="182" t="s">
        <v>238</v>
      </c>
      <c r="I381" s="182" t="s">
        <v>108</v>
      </c>
      <c r="J381" s="393">
        <v>6654.0</v>
      </c>
      <c r="K381" s="386" t="s">
        <v>188</v>
      </c>
      <c r="L381" s="182" t="s">
        <v>153</v>
      </c>
      <c r="M381" s="387" t="str">
        <f t="shared" si="1"/>
        <v>kgCO2e/k€</v>
      </c>
      <c r="N381" s="393">
        <v>2021.0</v>
      </c>
      <c r="O381" s="389">
        <f t="array" ref="O381">IF(J381&lt;&gt;"",IF(H381="Spend-based",J381*(INDEX(Conversion!$G$17:$AO$21,MATCH(L381,Conversion!$E$17:$E$21,0),MATCH(N381,Conversion!$G$16:$AO$16,0))/INDEX(Conversion!$G$17:$AO$21,MATCH(L381,Conversion!$E$17:$E$21,0),MATCH('Import data'!$G$15,Conversion!$G$16:$AO$16,0)))/IF(L381='Import data'!$G$16,1,IF(L381="kUSD",INDEX(Conversion!$G$27:$AO$31,MATCH(L381,Conversion!$F$27:$F$31,0),MATCH('Import data'!$G$15,Conversion!$G$26:$AO$26,0)),1/INDEX(Conversion!$G$27:$AO$31,MATCH(L381,Conversion!$F$27:$F$31,0),MATCH('Import data'!$G$15,Conversion!$G$26:$AO$26,0)))),J381),"")</f>
        <v>5917.635108</v>
      </c>
      <c r="P381" s="387" t="str">
        <f>IF(H381="Mass-based",M381,K381&amp;" / "&amp;'Import data'!$G$16)</f>
        <v>kgCO2e / k€</v>
      </c>
      <c r="Q381" s="182" t="s">
        <v>274</v>
      </c>
      <c r="R381" s="182" t="s">
        <v>262</v>
      </c>
      <c r="S381" s="390" t="s">
        <v>257</v>
      </c>
      <c r="T381" s="391"/>
      <c r="U381" s="409"/>
      <c r="V381" s="23"/>
      <c r="W381" s="409"/>
      <c r="X381" s="409"/>
      <c r="Y381" s="409"/>
      <c r="Z381" s="409"/>
    </row>
    <row r="382" ht="15.75" customHeight="1">
      <c r="A382" s="23"/>
      <c r="B382" s="23"/>
      <c r="C382" s="23"/>
      <c r="D382" s="382">
        <v>377.0</v>
      </c>
      <c r="E382" s="392" t="s">
        <v>916</v>
      </c>
      <c r="F382" s="182">
        <v>3.0</v>
      </c>
      <c r="G382" s="182" t="s">
        <v>704</v>
      </c>
      <c r="H382" s="182" t="s">
        <v>238</v>
      </c>
      <c r="I382" s="182" t="s">
        <v>102</v>
      </c>
      <c r="J382" s="392">
        <v>196.0</v>
      </c>
      <c r="K382" s="386" t="s">
        <v>188</v>
      </c>
      <c r="L382" s="182" t="s">
        <v>153</v>
      </c>
      <c r="M382" s="387" t="str">
        <f t="shared" si="1"/>
        <v>kgCO2e/k€</v>
      </c>
      <c r="N382" s="392">
        <v>2024.0</v>
      </c>
      <c r="O382" s="389">
        <f t="array" ref="O382">IF(J382&lt;&gt;"",IF(H382="Spend-based",J382*(INDEX(Conversion!$G$17:$AO$21,MATCH(L382,Conversion!$E$17:$E$21,0),MATCH(N382,Conversion!$G$16:$AO$16,0))/INDEX(Conversion!$G$17:$AO$21,MATCH(L382,Conversion!$E$17:$E$21,0),MATCH('Import data'!$G$15,Conversion!$G$16:$AO$16,0)))/IF(L382='Import data'!$G$16,1,IF(L382="kUSD",INDEX(Conversion!$G$27:$AO$31,MATCH(L382,Conversion!$F$27:$F$31,0),MATCH('Import data'!$G$15,Conversion!$G$26:$AO$26,0)),1/INDEX(Conversion!$G$27:$AO$31,MATCH(L382,Conversion!$F$27:$F$31,0),MATCH('Import data'!$G$15,Conversion!$G$26:$AO$26,0)))),J382),"")</f>
        <v>196</v>
      </c>
      <c r="P382" s="387" t="str">
        <f>IF(H382="Mass-based",M382,K382&amp;" / "&amp;'Import data'!$G$16)</f>
        <v>kgCO2e / k€</v>
      </c>
      <c r="Q382" s="182" t="s">
        <v>274</v>
      </c>
      <c r="R382" s="182" t="s">
        <v>262</v>
      </c>
      <c r="S382" s="390" t="s">
        <v>257</v>
      </c>
      <c r="T382" s="391"/>
      <c r="U382" s="99"/>
      <c r="V382" s="23"/>
      <c r="W382" s="99"/>
      <c r="X382" s="99"/>
      <c r="Y382" s="99"/>
      <c r="Z382" s="99"/>
    </row>
    <row r="383" ht="15.75" customHeight="1">
      <c r="A383" s="23"/>
      <c r="B383" s="23"/>
      <c r="C383" s="23"/>
      <c r="D383" s="382">
        <v>378.0</v>
      </c>
      <c r="E383" s="393" t="s">
        <v>917</v>
      </c>
      <c r="F383" s="182">
        <v>3.0</v>
      </c>
      <c r="G383" s="182" t="s">
        <v>918</v>
      </c>
      <c r="H383" s="384" t="s">
        <v>238</v>
      </c>
      <c r="I383" s="384" t="s">
        <v>104</v>
      </c>
      <c r="J383" s="394">
        <v>450.5</v>
      </c>
      <c r="K383" s="386" t="s">
        <v>188</v>
      </c>
      <c r="L383" s="182" t="s">
        <v>270</v>
      </c>
      <c r="M383" s="387" t="str">
        <f t="shared" si="1"/>
        <v>kgCO2e/kGBP</v>
      </c>
      <c r="N383" s="393">
        <v>2024.0</v>
      </c>
      <c r="O383" s="389">
        <f t="array" ref="O383">IF(J383&lt;&gt;"",IF(H383="Spend-based",J383*(INDEX(Conversion!$G$17:$AO$21,MATCH(L383,Conversion!$E$17:$E$21,0),MATCH(N383,Conversion!$G$16:$AO$16,0))/INDEX(Conversion!$G$17:$AO$21,MATCH(L383,Conversion!$E$17:$E$21,0),MATCH('Import data'!$G$15,Conversion!$G$16:$AO$16,0)))/IF(L383='Import data'!$G$16,1,IF(L383="kUSD",INDEX(Conversion!$G$27:$AO$31,MATCH(L383,Conversion!$F$27:$F$31,0),MATCH('Import data'!$G$15,Conversion!$G$26:$AO$26,0)),1/INDEX(Conversion!$G$27:$AO$31,MATCH(L383,Conversion!$F$27:$F$31,0),MATCH('Import data'!$G$15,Conversion!$G$26:$AO$26,0)))),J383),"")</f>
        <v>333.37</v>
      </c>
      <c r="P383" s="387" t="str">
        <f>IF(H383="Mass-based",M383,K383&amp;" / "&amp;'Import data'!$G$16)</f>
        <v>kgCO2e / k€</v>
      </c>
      <c r="Q383" s="182" t="s">
        <v>271</v>
      </c>
      <c r="R383" s="182" t="s">
        <v>262</v>
      </c>
      <c r="S383" s="390" t="s">
        <v>257</v>
      </c>
      <c r="T383" s="391"/>
      <c r="U383" s="23"/>
      <c r="V383" s="23"/>
      <c r="W383" s="23"/>
      <c r="X383" s="23"/>
      <c r="Y383" s="23"/>
      <c r="Z383" s="23"/>
    </row>
    <row r="384" ht="15.75" customHeight="1">
      <c r="A384" s="23"/>
      <c r="B384" s="23"/>
      <c r="C384" s="23"/>
      <c r="D384" s="382">
        <v>379.0</v>
      </c>
      <c r="E384" s="393" t="s">
        <v>919</v>
      </c>
      <c r="F384" s="182">
        <v>3.0</v>
      </c>
      <c r="G384" s="182" t="s">
        <v>920</v>
      </c>
      <c r="H384" s="384" t="s">
        <v>238</v>
      </c>
      <c r="I384" s="384" t="s">
        <v>105</v>
      </c>
      <c r="J384" s="394">
        <v>182.0</v>
      </c>
      <c r="K384" s="386" t="s">
        <v>188</v>
      </c>
      <c r="L384" s="182" t="s">
        <v>282</v>
      </c>
      <c r="M384" s="387" t="str">
        <f t="shared" si="1"/>
        <v>kgCO2e/kUSD</v>
      </c>
      <c r="N384" s="393">
        <v>2022.0</v>
      </c>
      <c r="O384" s="389">
        <f t="array" ref="O384">IF(J384&lt;&gt;"",IF(H384="Spend-based",J384*(INDEX(Conversion!$G$17:$AO$21,MATCH(L384,Conversion!$E$17:$E$21,0),MATCH(N384,Conversion!$G$16:$AO$16,0))/INDEX(Conversion!$G$17:$AO$21,MATCH(L384,Conversion!$E$17:$E$21,0),MATCH('Import data'!$G$15,Conversion!$G$16:$AO$16,0)))/IF(L384='Import data'!$G$16,1,IF(L384="kUSD",INDEX(Conversion!$G$27:$AO$31,MATCH(L384,Conversion!$F$27:$F$31,0),MATCH('Import data'!$G$15,Conversion!$G$26:$AO$26,0)),1/INDEX(Conversion!$G$27:$AO$31,MATCH(L384,Conversion!$F$27:$F$31,0),MATCH('Import data'!$G$15,Conversion!$G$26:$AO$26,0)))),J384),"")</f>
        <v>169.8223231</v>
      </c>
      <c r="P384" s="387" t="str">
        <f>IF(H384="Mass-based",M384,K384&amp;" / "&amp;'Import data'!$G$16)</f>
        <v>kgCO2e / k€</v>
      </c>
      <c r="Q384" s="182" t="s">
        <v>283</v>
      </c>
      <c r="R384" s="182" t="s">
        <v>279</v>
      </c>
      <c r="S384" s="390" t="s">
        <v>257</v>
      </c>
      <c r="T384" s="391"/>
      <c r="U384" s="23"/>
      <c r="V384" s="23"/>
      <c r="W384" s="23"/>
      <c r="X384" s="23"/>
      <c r="Y384" s="23"/>
      <c r="Z384" s="23"/>
    </row>
    <row r="385" ht="15.75" customHeight="1">
      <c r="A385" s="23"/>
      <c r="B385" s="23"/>
      <c r="C385" s="23"/>
      <c r="D385" s="382">
        <v>380.0</v>
      </c>
      <c r="E385" s="393" t="s">
        <v>921</v>
      </c>
      <c r="F385" s="182">
        <v>3.0</v>
      </c>
      <c r="G385" s="182" t="s">
        <v>922</v>
      </c>
      <c r="H385" s="384" t="s">
        <v>238</v>
      </c>
      <c r="I385" s="384" t="s">
        <v>108</v>
      </c>
      <c r="J385" s="394">
        <v>132.1</v>
      </c>
      <c r="K385" s="386" t="s">
        <v>188</v>
      </c>
      <c r="L385" s="182" t="s">
        <v>153</v>
      </c>
      <c r="M385" s="387" t="str">
        <f t="shared" si="1"/>
        <v>kgCO2e/k€</v>
      </c>
      <c r="N385" s="393">
        <v>2021.0</v>
      </c>
      <c r="O385" s="389">
        <f t="array" ref="O385">IF(J385&lt;&gt;"",IF(H385="Spend-based",J385*(INDEX(Conversion!$G$17:$AO$21,MATCH(L385,Conversion!$E$17:$E$21,0),MATCH(N385,Conversion!$G$16:$AO$16,0))/INDEX(Conversion!$G$17:$AO$21,MATCH(L385,Conversion!$E$17:$E$21,0),MATCH('Import data'!$G$15,Conversion!$G$16:$AO$16,0)))/IF(L385='Import data'!$G$16,1,IF(L385="kUSD",INDEX(Conversion!$G$27:$AO$31,MATCH(L385,Conversion!$F$27:$F$31,0),MATCH('Import data'!$G$15,Conversion!$G$26:$AO$26,0)),1/INDEX(Conversion!$G$27:$AO$31,MATCH(L385,Conversion!$F$27:$F$31,0),MATCH('Import data'!$G$15,Conversion!$G$26:$AO$26,0)))),J385),"")</f>
        <v>117.4811539</v>
      </c>
      <c r="P385" s="387" t="str">
        <f>IF(H385="Mass-based",M385,K385&amp;" / "&amp;'Import data'!$G$16)</f>
        <v>kgCO2e / k€</v>
      </c>
      <c r="Q385" s="182" t="s">
        <v>274</v>
      </c>
      <c r="R385" s="182" t="s">
        <v>262</v>
      </c>
      <c r="S385" s="390" t="s">
        <v>257</v>
      </c>
      <c r="T385" s="391"/>
      <c r="U385" s="23"/>
      <c r="V385" s="23"/>
      <c r="W385" s="23"/>
      <c r="X385" s="23"/>
      <c r="Y385" s="23"/>
      <c r="Z385" s="23"/>
    </row>
    <row r="386" ht="15.75" customHeight="1">
      <c r="A386" s="23"/>
      <c r="B386" s="23"/>
      <c r="C386" s="23"/>
      <c r="D386" s="382">
        <v>381.0</v>
      </c>
      <c r="E386" s="393" t="s">
        <v>923</v>
      </c>
      <c r="F386" s="182">
        <v>3.0</v>
      </c>
      <c r="G386" s="182" t="s">
        <v>922</v>
      </c>
      <c r="H386" s="384" t="s">
        <v>238</v>
      </c>
      <c r="I386" s="384" t="s">
        <v>108</v>
      </c>
      <c r="J386" s="394">
        <v>1205.0</v>
      </c>
      <c r="K386" s="386" t="s">
        <v>188</v>
      </c>
      <c r="L386" s="182" t="s">
        <v>153</v>
      </c>
      <c r="M386" s="387" t="str">
        <f t="shared" si="1"/>
        <v>kgCO2e/k€</v>
      </c>
      <c r="N386" s="393">
        <v>2021.0</v>
      </c>
      <c r="O386" s="389">
        <f t="array" ref="O386">IF(J386&lt;&gt;"",IF(H386="Spend-based",J386*(INDEX(Conversion!$G$17:$AO$21,MATCH(L386,Conversion!$E$17:$E$21,0),MATCH(N386,Conversion!$G$16:$AO$16,0))/INDEX(Conversion!$G$17:$AO$21,MATCH(L386,Conversion!$E$17:$E$21,0),MATCH('Import data'!$G$15,Conversion!$G$16:$AO$16,0)))/IF(L386='Import data'!$G$16,1,IF(L386="kUSD",INDEX(Conversion!$G$27:$AO$31,MATCH(L386,Conversion!$F$27:$F$31,0),MATCH('Import data'!$G$15,Conversion!$G$26:$AO$26,0)),1/INDEX(Conversion!$G$27:$AO$31,MATCH(L386,Conversion!$F$27:$F$31,0),MATCH('Import data'!$G$15,Conversion!$G$26:$AO$26,0)))),J386),"")</f>
        <v>1071.648678</v>
      </c>
      <c r="P386" s="387" t="str">
        <f>IF(H386="Mass-based",M386,K386&amp;" / "&amp;'Import data'!$G$16)</f>
        <v>kgCO2e / k€</v>
      </c>
      <c r="Q386" s="182" t="s">
        <v>488</v>
      </c>
      <c r="R386" s="182" t="s">
        <v>295</v>
      </c>
      <c r="S386" s="390" t="s">
        <v>257</v>
      </c>
      <c r="T386" s="391"/>
      <c r="U386" s="23"/>
      <c r="V386" s="23"/>
      <c r="W386" s="23"/>
      <c r="X386" s="23"/>
      <c r="Y386" s="23"/>
      <c r="Z386" s="23"/>
    </row>
    <row r="387" ht="15.75" customHeight="1">
      <c r="A387" s="23"/>
      <c r="B387" s="23"/>
      <c r="C387" s="23"/>
      <c r="D387" s="382">
        <v>382.0</v>
      </c>
      <c r="E387" s="393" t="s">
        <v>924</v>
      </c>
      <c r="F387" s="182">
        <v>2.0</v>
      </c>
      <c r="G387" s="182" t="s">
        <v>925</v>
      </c>
      <c r="H387" s="182" t="s">
        <v>238</v>
      </c>
      <c r="I387" s="182" t="s">
        <v>105</v>
      </c>
      <c r="J387" s="393">
        <v>309.0</v>
      </c>
      <c r="K387" s="386" t="s">
        <v>188</v>
      </c>
      <c r="L387" s="182" t="s">
        <v>282</v>
      </c>
      <c r="M387" s="387" t="str">
        <f t="shared" si="1"/>
        <v>kgCO2e/kUSD</v>
      </c>
      <c r="N387" s="393">
        <v>2024.0</v>
      </c>
      <c r="O387" s="389">
        <f t="array" ref="O387">IF(J387&lt;&gt;"",IF(H387="Spend-based",J387*(INDEX(Conversion!$G$17:$AO$21,MATCH(L387,Conversion!$E$17:$E$21,0),MATCH(N387,Conversion!$G$16:$AO$16,0))/INDEX(Conversion!$G$17:$AO$21,MATCH(L387,Conversion!$E$17:$E$21,0),MATCH('Import data'!$G$15,Conversion!$G$16:$AO$16,0)))/IF(L387='Import data'!$G$16,1,IF(L387="kUSD",INDEX(Conversion!$G$27:$AO$31,MATCH(L387,Conversion!$F$27:$F$31,0),MATCH('Import data'!$G$15,Conversion!$G$26:$AO$26,0)),1/INDEX(Conversion!$G$27:$AO$31,MATCH(L387,Conversion!$F$27:$F$31,0),MATCH('Import data'!$G$15,Conversion!$G$26:$AO$26,0)))),J387),"")</f>
        <v>309</v>
      </c>
      <c r="P387" s="387" t="str">
        <f>IF(H387="Mass-based",M387,K387&amp;" / "&amp;'Import data'!$G$16)</f>
        <v>kgCO2e / k€</v>
      </c>
      <c r="Q387" s="182" t="s">
        <v>283</v>
      </c>
      <c r="R387" s="182" t="s">
        <v>279</v>
      </c>
      <c r="S387" s="390" t="s">
        <v>257</v>
      </c>
      <c r="T387" s="391"/>
      <c r="U387" s="23"/>
      <c r="V387" s="23"/>
      <c r="W387" s="23"/>
      <c r="X387" s="23"/>
      <c r="Y387" s="23"/>
      <c r="Z387" s="23"/>
    </row>
    <row r="388" ht="15.75" customHeight="1">
      <c r="A388" s="23"/>
      <c r="B388" s="23"/>
      <c r="C388" s="23"/>
      <c r="D388" s="382">
        <v>383.0</v>
      </c>
      <c r="E388" s="393" t="s">
        <v>926</v>
      </c>
      <c r="F388" s="182">
        <v>2.0</v>
      </c>
      <c r="G388" s="182" t="s">
        <v>927</v>
      </c>
      <c r="H388" s="182" t="s">
        <v>238</v>
      </c>
      <c r="I388" s="182" t="s">
        <v>105</v>
      </c>
      <c r="J388" s="393">
        <v>485.0</v>
      </c>
      <c r="K388" s="386" t="s">
        <v>188</v>
      </c>
      <c r="L388" s="182" t="s">
        <v>282</v>
      </c>
      <c r="M388" s="387" t="str">
        <f t="shared" si="1"/>
        <v>kgCO2e/kUSD</v>
      </c>
      <c r="N388" s="393">
        <v>2022.0</v>
      </c>
      <c r="O388" s="389">
        <f t="array" ref="O388">IF(J388&lt;&gt;"",IF(H388="Spend-based",J388*(INDEX(Conversion!$G$17:$AO$21,MATCH(L388,Conversion!$E$17:$E$21,0),MATCH(N388,Conversion!$G$16:$AO$16,0))/INDEX(Conversion!$G$17:$AO$21,MATCH(L388,Conversion!$E$17:$E$21,0),MATCH('Import data'!$G$15,Conversion!$G$16:$AO$16,0)))/IF(L388='Import data'!$G$16,1,IF(L388="kUSD",INDEX(Conversion!$G$27:$AO$31,MATCH(L388,Conversion!$F$27:$F$31,0),MATCH('Import data'!$G$15,Conversion!$G$26:$AO$26,0)),1/INDEX(Conversion!$G$27:$AO$31,MATCH(L388,Conversion!$F$27:$F$31,0),MATCH('Import data'!$G$15,Conversion!$G$26:$AO$26,0)))),J388),"")</f>
        <v>452.5484984</v>
      </c>
      <c r="P388" s="387" t="str">
        <f>IF(H388="Mass-based",M388,K388&amp;" / "&amp;'Import data'!$G$16)</f>
        <v>kgCO2e / k€</v>
      </c>
      <c r="Q388" s="182" t="s">
        <v>283</v>
      </c>
      <c r="R388" s="182" t="s">
        <v>279</v>
      </c>
      <c r="S388" s="390" t="s">
        <v>257</v>
      </c>
      <c r="T388" s="391"/>
      <c r="U388" s="23"/>
      <c r="V388" s="23"/>
      <c r="W388" s="23"/>
      <c r="X388" s="23"/>
      <c r="Y388" s="23"/>
      <c r="Z388" s="23"/>
    </row>
    <row r="389" ht="15.75" customHeight="1">
      <c r="A389" s="23"/>
      <c r="B389" s="23"/>
      <c r="C389" s="23"/>
      <c r="D389" s="382">
        <v>384.0</v>
      </c>
      <c r="E389" s="393" t="s">
        <v>928</v>
      </c>
      <c r="F389" s="182">
        <v>3.0</v>
      </c>
      <c r="G389" s="182" t="s">
        <v>929</v>
      </c>
      <c r="H389" s="384" t="s">
        <v>237</v>
      </c>
      <c r="I389" s="384" t="s">
        <v>112</v>
      </c>
      <c r="J389" s="393">
        <v>4.99</v>
      </c>
      <c r="K389" s="386" t="s">
        <v>188</v>
      </c>
      <c r="L389" s="182" t="s">
        <v>265</v>
      </c>
      <c r="M389" s="387" t="str">
        <f t="shared" si="1"/>
        <v>kgCO2e/kg</v>
      </c>
      <c r="N389" s="393">
        <v>2025.0</v>
      </c>
      <c r="O389" s="389">
        <f t="array" ref="O389">IF(J389&lt;&gt;"",IF(H389="Spend-based",J389*(INDEX(Conversion!$G$17:$AO$21,MATCH(L389,Conversion!$E$17:$E$21,0),MATCH(N389,Conversion!$G$16:$AO$16,0))/INDEX(Conversion!$G$17:$AO$21,MATCH(L389,Conversion!$E$17:$E$21,0),MATCH('Import data'!$G$15,Conversion!$G$16:$AO$16,0)))/IF(L389='Import data'!$G$16,1,IF(L389="kUSD",INDEX(Conversion!$G$27:$AO$31,MATCH(L389,Conversion!$F$27:$F$31,0),MATCH('Import data'!$G$15,Conversion!$G$26:$AO$26,0)),1/INDEX(Conversion!$G$27:$AO$31,MATCH(L389,Conversion!$F$27:$F$31,0),MATCH('Import data'!$G$15,Conversion!$G$26:$AO$26,0)))),J389),"")</f>
        <v>4.99</v>
      </c>
      <c r="P389" s="387" t="str">
        <f>IF(H389="Mass-based",M389,K389&amp;" / "&amp;'Import data'!$G$16)</f>
        <v>kgCO2e/kg</v>
      </c>
      <c r="Q389" s="182" t="s">
        <v>351</v>
      </c>
      <c r="R389" s="182" t="s">
        <v>262</v>
      </c>
      <c r="S389" s="390" t="s">
        <v>257</v>
      </c>
      <c r="T389" s="391"/>
      <c r="U389" s="23"/>
      <c r="V389" s="23"/>
      <c r="W389" s="23"/>
      <c r="X389" s="23"/>
      <c r="Y389" s="23"/>
      <c r="Z389" s="23"/>
    </row>
    <row r="390" ht="15.75" customHeight="1">
      <c r="A390" s="23"/>
      <c r="B390" s="23"/>
      <c r="C390" s="23"/>
      <c r="D390" s="382">
        <v>385.0</v>
      </c>
      <c r="E390" s="392" t="s">
        <v>930</v>
      </c>
      <c r="F390" s="182">
        <v>3.0</v>
      </c>
      <c r="G390" s="182" t="s">
        <v>931</v>
      </c>
      <c r="H390" s="182" t="s">
        <v>237</v>
      </c>
      <c r="I390" s="384" t="s">
        <v>102</v>
      </c>
      <c r="J390" s="392">
        <v>3.16</v>
      </c>
      <c r="K390" s="386" t="s">
        <v>188</v>
      </c>
      <c r="L390" s="182" t="s">
        <v>265</v>
      </c>
      <c r="M390" s="387" t="str">
        <f t="shared" si="1"/>
        <v>kgCO2e/kg</v>
      </c>
      <c r="N390" s="392">
        <v>2015.0</v>
      </c>
      <c r="O390" s="389">
        <f t="array" ref="O390">IF(J390&lt;&gt;"",IF(H390="Spend-based",J390*(INDEX(Conversion!$G$17:$AO$21,MATCH(L390,Conversion!$E$17:$E$21,0),MATCH(N390,Conversion!$G$16:$AO$16,0))/INDEX(Conversion!$G$17:$AO$21,MATCH(L390,Conversion!$E$17:$E$21,0),MATCH('Import data'!$G$15,Conversion!$G$16:$AO$16,0)))/IF(L390='Import data'!$G$16,1,IF(L390="kUSD",INDEX(Conversion!$G$27:$AO$31,MATCH(L390,Conversion!$F$27:$F$31,0),MATCH('Import data'!$G$15,Conversion!$G$26:$AO$26,0)),1/INDEX(Conversion!$G$27:$AO$31,MATCH(L390,Conversion!$F$27:$F$31,0),MATCH('Import data'!$G$15,Conversion!$G$26:$AO$26,0)))),J390),"")</f>
        <v>3.16</v>
      </c>
      <c r="P390" s="387" t="str">
        <f>IF(H390="Mass-based",M390,K390&amp;" / "&amp;'Import data'!$G$16)</f>
        <v>kgCO2e/kg</v>
      </c>
      <c r="Q390" s="182"/>
      <c r="R390" s="182" t="s">
        <v>262</v>
      </c>
      <c r="S390" s="390" t="s">
        <v>257</v>
      </c>
      <c r="T390" s="391"/>
      <c r="U390" s="23"/>
      <c r="V390" s="23"/>
      <c r="W390" s="23"/>
      <c r="X390" s="23"/>
      <c r="Y390" s="23"/>
      <c r="Z390" s="23"/>
    </row>
    <row r="391" ht="15.75" customHeight="1">
      <c r="A391" s="23"/>
      <c r="B391" s="23"/>
      <c r="C391" s="23"/>
      <c r="D391" s="382">
        <v>386.0</v>
      </c>
      <c r="E391" s="392" t="s">
        <v>932</v>
      </c>
      <c r="F391" s="182">
        <v>3.0</v>
      </c>
      <c r="G391" s="182" t="s">
        <v>933</v>
      </c>
      <c r="H391" s="182" t="s">
        <v>237</v>
      </c>
      <c r="I391" s="182" t="s">
        <v>102</v>
      </c>
      <c r="J391" s="392">
        <v>5.44</v>
      </c>
      <c r="K391" s="386" t="s">
        <v>188</v>
      </c>
      <c r="L391" s="182" t="s">
        <v>265</v>
      </c>
      <c r="M391" s="387" t="str">
        <f t="shared" si="1"/>
        <v>kgCO2e/kg</v>
      </c>
      <c r="N391" s="392">
        <v>2015.0</v>
      </c>
      <c r="O391" s="389">
        <f t="array" ref="O391">IF(J391&lt;&gt;"",IF(H391="Spend-based",J391*(INDEX(Conversion!$G$17:$AO$21,MATCH(L391,Conversion!$E$17:$E$21,0),MATCH(N391,Conversion!$G$16:$AO$16,0))/INDEX(Conversion!$G$17:$AO$21,MATCH(L391,Conversion!$E$17:$E$21,0),MATCH('Import data'!$G$15,Conversion!$G$16:$AO$16,0)))/IF(L391='Import data'!$G$16,1,IF(L391="kUSD",INDEX(Conversion!$G$27:$AO$31,MATCH(L391,Conversion!$F$27:$F$31,0),MATCH('Import data'!$G$15,Conversion!$G$26:$AO$26,0)),1/INDEX(Conversion!$G$27:$AO$31,MATCH(L391,Conversion!$F$27:$F$31,0),MATCH('Import data'!$G$15,Conversion!$G$26:$AO$26,0)))),J391),"")</f>
        <v>5.44</v>
      </c>
      <c r="P391" s="387" t="str">
        <f>IF(H391="Mass-based",M391,K391&amp;" / "&amp;'Import data'!$G$16)</f>
        <v>kgCO2e/kg</v>
      </c>
      <c r="Q391" s="182"/>
      <c r="R391" s="182" t="s">
        <v>262</v>
      </c>
      <c r="S391" s="390" t="s">
        <v>257</v>
      </c>
      <c r="T391" s="391"/>
      <c r="U391" s="23"/>
      <c r="V391" s="23"/>
      <c r="W391" s="23"/>
      <c r="X391" s="23"/>
      <c r="Y391" s="23"/>
      <c r="Z391" s="23"/>
    </row>
    <row r="392" ht="15.75" customHeight="1">
      <c r="A392" s="23"/>
      <c r="B392" s="23"/>
      <c r="C392" s="23"/>
      <c r="D392" s="382">
        <v>387.0</v>
      </c>
      <c r="E392" s="392" t="s">
        <v>934</v>
      </c>
      <c r="F392" s="182">
        <v>3.0</v>
      </c>
      <c r="G392" s="182" t="s">
        <v>817</v>
      </c>
      <c r="H392" s="398" t="s">
        <v>237</v>
      </c>
      <c r="I392" s="182" t="s">
        <v>102</v>
      </c>
      <c r="J392" s="421">
        <v>1.68</v>
      </c>
      <c r="K392" s="386" t="s">
        <v>188</v>
      </c>
      <c r="L392" s="182" t="s">
        <v>265</v>
      </c>
      <c r="M392" s="387" t="str">
        <f t="shared" si="1"/>
        <v>kgCO2e/kg</v>
      </c>
      <c r="N392" s="421">
        <v>2015.0</v>
      </c>
      <c r="O392" s="389">
        <f t="array" ref="O392">IF(J392&lt;&gt;"",IF(H392="Spend-based",J392*(INDEX(Conversion!$G$17:$AO$21,MATCH(L392,Conversion!$E$17:$E$21,0),MATCH(N392,Conversion!$G$16:$AO$16,0))/INDEX(Conversion!$G$17:$AO$21,MATCH(L392,Conversion!$E$17:$E$21,0),MATCH('Import data'!$G$15,Conversion!$G$16:$AO$16,0)))/IF(L392='Import data'!$G$16,1,IF(L392="kUSD",INDEX(Conversion!$G$27:$AO$31,MATCH(L392,Conversion!$F$27:$F$31,0),MATCH('Import data'!$G$15,Conversion!$G$26:$AO$26,0)),1/INDEX(Conversion!$G$27:$AO$31,MATCH(L392,Conversion!$F$27:$F$31,0),MATCH('Import data'!$G$15,Conversion!$G$26:$AO$26,0)))),J392),"")</f>
        <v>1.68</v>
      </c>
      <c r="P392" s="387" t="str">
        <f>IF(H392="Mass-based",M392,K392&amp;" / "&amp;'Import data'!$G$16)</f>
        <v>kgCO2e/kg</v>
      </c>
      <c r="Q392" s="398"/>
      <c r="R392" s="398" t="s">
        <v>262</v>
      </c>
      <c r="S392" s="390" t="s">
        <v>257</v>
      </c>
      <c r="T392" s="391"/>
      <c r="U392" s="23"/>
      <c r="V392" s="23"/>
      <c r="W392" s="23"/>
      <c r="X392" s="23"/>
      <c r="Y392" s="23"/>
      <c r="Z392" s="23"/>
    </row>
    <row r="393" ht="15.75" customHeight="1">
      <c r="A393" s="23"/>
      <c r="B393" s="23"/>
      <c r="C393" s="23"/>
      <c r="D393" s="382">
        <v>388.0</v>
      </c>
      <c r="E393" s="392" t="s">
        <v>935</v>
      </c>
      <c r="F393" s="182">
        <v>3.0</v>
      </c>
      <c r="G393" s="182" t="s">
        <v>936</v>
      </c>
      <c r="H393" s="384" t="s">
        <v>237</v>
      </c>
      <c r="I393" s="384" t="s">
        <v>102</v>
      </c>
      <c r="J393" s="392">
        <v>3.07</v>
      </c>
      <c r="K393" s="386" t="s">
        <v>188</v>
      </c>
      <c r="L393" s="182" t="s">
        <v>265</v>
      </c>
      <c r="M393" s="387" t="str">
        <f t="shared" si="1"/>
        <v>kgCO2e/kg</v>
      </c>
      <c r="N393" s="392">
        <v>2015.0</v>
      </c>
      <c r="O393" s="389">
        <f t="array" ref="O393">IF(J393&lt;&gt;"",IF(H393="Spend-based",J393*(INDEX(Conversion!$G$17:$AO$21,MATCH(L393,Conversion!$E$17:$E$21,0),MATCH(N393,Conversion!$G$16:$AO$16,0))/INDEX(Conversion!$G$17:$AO$21,MATCH(L393,Conversion!$E$17:$E$21,0),MATCH('Import data'!$G$15,Conversion!$G$16:$AO$16,0)))/IF(L393='Import data'!$G$16,1,IF(L393="kUSD",INDEX(Conversion!$G$27:$AO$31,MATCH(L393,Conversion!$F$27:$F$31,0),MATCH('Import data'!$G$15,Conversion!$G$26:$AO$26,0)),1/INDEX(Conversion!$G$27:$AO$31,MATCH(L393,Conversion!$F$27:$F$31,0),MATCH('Import data'!$G$15,Conversion!$G$26:$AO$26,0)))),J393),"")</f>
        <v>3.07</v>
      </c>
      <c r="P393" s="387" t="str">
        <f>IF(H393="Mass-based",M393,K393&amp;" / "&amp;'Import data'!$G$16)</f>
        <v>kgCO2e/kg</v>
      </c>
      <c r="Q393" s="182"/>
      <c r="R393" s="182" t="s">
        <v>262</v>
      </c>
      <c r="S393" s="390" t="s">
        <v>257</v>
      </c>
      <c r="T393" s="391"/>
      <c r="U393" s="23"/>
      <c r="V393" s="23"/>
      <c r="W393" s="23"/>
      <c r="X393" s="23"/>
      <c r="Y393" s="23"/>
      <c r="Z393" s="23"/>
    </row>
    <row r="394" ht="15.75" customHeight="1">
      <c r="A394" s="23"/>
      <c r="B394" s="23"/>
      <c r="C394" s="23"/>
      <c r="D394" s="382">
        <v>389.0</v>
      </c>
      <c r="E394" s="392" t="s">
        <v>937</v>
      </c>
      <c r="F394" s="182">
        <v>3.0</v>
      </c>
      <c r="G394" s="182" t="s">
        <v>938</v>
      </c>
      <c r="H394" s="384" t="s">
        <v>237</v>
      </c>
      <c r="I394" s="182" t="s">
        <v>102</v>
      </c>
      <c r="J394" s="392">
        <v>1.65</v>
      </c>
      <c r="K394" s="386" t="s">
        <v>188</v>
      </c>
      <c r="L394" s="182" t="s">
        <v>265</v>
      </c>
      <c r="M394" s="387" t="str">
        <f t="shared" si="1"/>
        <v>kgCO2e/kg</v>
      </c>
      <c r="N394" s="392">
        <v>2015.0</v>
      </c>
      <c r="O394" s="389">
        <f t="array" ref="O394">IF(J394&lt;&gt;"",IF(H394="Spend-based",J394*(INDEX(Conversion!$G$17:$AO$21,MATCH(L394,Conversion!$E$17:$E$21,0),MATCH(N394,Conversion!$G$16:$AO$16,0))/INDEX(Conversion!$G$17:$AO$21,MATCH(L394,Conversion!$E$17:$E$21,0),MATCH('Import data'!$G$15,Conversion!$G$16:$AO$16,0)))/IF(L394='Import data'!$G$16,1,IF(L394="kUSD",INDEX(Conversion!$G$27:$AO$31,MATCH(L394,Conversion!$F$27:$F$31,0),MATCH('Import data'!$G$15,Conversion!$G$26:$AO$26,0)),1/INDEX(Conversion!$G$27:$AO$31,MATCH(L394,Conversion!$F$27:$F$31,0),MATCH('Import data'!$G$15,Conversion!$G$26:$AO$26,0)))),J394),"")</f>
        <v>1.65</v>
      </c>
      <c r="P394" s="387" t="str">
        <f>IF(H394="Mass-based",M394,K394&amp;" / "&amp;'Import data'!$G$16)</f>
        <v>kgCO2e/kg</v>
      </c>
      <c r="Q394" s="182"/>
      <c r="R394" s="182" t="s">
        <v>262</v>
      </c>
      <c r="S394" s="390" t="s">
        <v>257</v>
      </c>
      <c r="T394" s="391"/>
      <c r="U394" s="23"/>
      <c r="V394" s="23"/>
      <c r="W394" s="23"/>
      <c r="X394" s="23"/>
      <c r="Y394" s="23"/>
      <c r="Z394" s="23"/>
    </row>
    <row r="395" ht="15.75" customHeight="1">
      <c r="A395" s="23"/>
      <c r="B395" s="23"/>
      <c r="C395" s="23"/>
      <c r="D395" s="382">
        <v>390.0</v>
      </c>
      <c r="E395" s="412" t="s">
        <v>939</v>
      </c>
      <c r="F395" s="395">
        <v>3.0</v>
      </c>
      <c r="G395" s="182" t="s">
        <v>940</v>
      </c>
      <c r="H395" s="395" t="s">
        <v>237</v>
      </c>
      <c r="I395" s="404" t="s">
        <v>121</v>
      </c>
      <c r="J395" s="413">
        <v>1.98546</v>
      </c>
      <c r="K395" s="420" t="s">
        <v>188</v>
      </c>
      <c r="L395" s="404" t="s">
        <v>265</v>
      </c>
      <c r="M395" s="387" t="str">
        <f t="shared" si="1"/>
        <v>kgCO2e/kg</v>
      </c>
      <c r="N395" s="412">
        <v>2016.0</v>
      </c>
      <c r="O395" s="389">
        <f t="array" ref="O395">IF(J395&lt;&gt;"",IF(H395="Spend-based",J395*(INDEX(Conversion!$G$17:$AO$21,MATCH(L395,Conversion!$E$17:$E$21,0),MATCH(N395,Conversion!$G$16:$AO$16,0))/INDEX(Conversion!$G$17:$AO$21,MATCH(L395,Conversion!$E$17:$E$21,0),MATCH('Import data'!$G$15,Conversion!$G$16:$AO$16,0)))/IF(L395='Import data'!$G$16,1,IF(L395="kUSD",INDEX(Conversion!$G$27:$AO$31,MATCH(L395,Conversion!$F$27:$F$31,0),MATCH('Import data'!$G$15,Conversion!$G$26:$AO$26,0)),1/INDEX(Conversion!$G$27:$AO$31,MATCH(L395,Conversion!$F$27:$F$31,0),MATCH('Import data'!$G$15,Conversion!$G$26:$AO$26,0)))),J395),"")</f>
        <v>1.98546</v>
      </c>
      <c r="P395" s="387" t="str">
        <f>IF(H395="Mass-based",M395,K395&amp;" / "&amp;'Import data'!$G$16)</f>
        <v>kgCO2e/kg</v>
      </c>
      <c r="Q395" s="411"/>
      <c r="R395" s="182" t="s">
        <v>256</v>
      </c>
      <c r="S395" s="390" t="s">
        <v>453</v>
      </c>
      <c r="T395" s="414"/>
      <c r="U395" s="23"/>
      <c r="V395" s="23"/>
      <c r="W395" s="23"/>
      <c r="X395" s="23"/>
      <c r="Y395" s="23"/>
      <c r="Z395" s="23"/>
    </row>
    <row r="396" ht="15.75" customHeight="1">
      <c r="A396" s="23"/>
      <c r="B396" s="23"/>
      <c r="C396" s="23"/>
      <c r="D396" s="382">
        <v>391.0</v>
      </c>
      <c r="E396" s="392" t="s">
        <v>941</v>
      </c>
      <c r="F396" s="182">
        <v>3.0</v>
      </c>
      <c r="G396" s="182" t="s">
        <v>942</v>
      </c>
      <c r="H396" s="182" t="s">
        <v>237</v>
      </c>
      <c r="I396" s="182" t="s">
        <v>102</v>
      </c>
      <c r="J396" s="392">
        <v>3.63</v>
      </c>
      <c r="K396" s="386" t="s">
        <v>188</v>
      </c>
      <c r="L396" s="182" t="s">
        <v>265</v>
      </c>
      <c r="M396" s="387" t="str">
        <f t="shared" si="1"/>
        <v>kgCO2e/kg</v>
      </c>
      <c r="N396" s="392">
        <v>2015.0</v>
      </c>
      <c r="O396" s="389">
        <f t="array" ref="O396">IF(J396&lt;&gt;"",IF(H396="Spend-based",J396*(INDEX(Conversion!$G$17:$AO$21,MATCH(L396,Conversion!$E$17:$E$21,0),MATCH(N396,Conversion!$G$16:$AO$16,0))/INDEX(Conversion!$G$17:$AO$21,MATCH(L396,Conversion!$E$17:$E$21,0),MATCH('Import data'!$G$15,Conversion!$G$16:$AO$16,0)))/IF(L396='Import data'!$G$16,1,IF(L396="kUSD",INDEX(Conversion!$G$27:$AO$31,MATCH(L396,Conversion!$F$27:$F$31,0),MATCH('Import data'!$G$15,Conversion!$G$26:$AO$26,0)),1/INDEX(Conversion!$G$27:$AO$31,MATCH(L396,Conversion!$F$27:$F$31,0),MATCH('Import data'!$G$15,Conversion!$G$26:$AO$26,0)))),J396),"")</f>
        <v>3.63</v>
      </c>
      <c r="P396" s="387" t="str">
        <f>IF(H396="Mass-based",M396,K396&amp;" / "&amp;'Import data'!$G$16)</f>
        <v>kgCO2e/kg</v>
      </c>
      <c r="Q396" s="182"/>
      <c r="R396" s="182" t="s">
        <v>262</v>
      </c>
      <c r="S396" s="390" t="s">
        <v>257</v>
      </c>
      <c r="T396" s="391"/>
      <c r="U396" s="23"/>
      <c r="V396" s="23"/>
      <c r="W396" s="23"/>
      <c r="X396" s="23"/>
      <c r="Y396" s="23"/>
      <c r="Z396" s="23"/>
    </row>
    <row r="397" ht="15.75" customHeight="1">
      <c r="A397" s="23"/>
      <c r="B397" s="23"/>
      <c r="C397" s="23"/>
      <c r="D397" s="382">
        <v>392.0</v>
      </c>
      <c r="E397" s="392" t="s">
        <v>943</v>
      </c>
      <c r="F397" s="182">
        <v>3.0</v>
      </c>
      <c r="G397" s="182" t="s">
        <v>944</v>
      </c>
      <c r="H397" s="182" t="s">
        <v>237</v>
      </c>
      <c r="I397" s="182" t="s">
        <v>102</v>
      </c>
      <c r="J397" s="392">
        <v>3.55</v>
      </c>
      <c r="K397" s="386" t="s">
        <v>188</v>
      </c>
      <c r="L397" s="182" t="s">
        <v>265</v>
      </c>
      <c r="M397" s="387" t="str">
        <f t="shared" si="1"/>
        <v>kgCO2e/kg</v>
      </c>
      <c r="N397" s="392">
        <v>2015.0</v>
      </c>
      <c r="O397" s="389">
        <f t="array" ref="O397">IF(J397&lt;&gt;"",IF(H397="Spend-based",J397*(INDEX(Conversion!$G$17:$AO$21,MATCH(L397,Conversion!$E$17:$E$21,0),MATCH(N397,Conversion!$G$16:$AO$16,0))/INDEX(Conversion!$G$17:$AO$21,MATCH(L397,Conversion!$E$17:$E$21,0),MATCH('Import data'!$G$15,Conversion!$G$16:$AO$16,0)))/IF(L397='Import data'!$G$16,1,IF(L397="kUSD",INDEX(Conversion!$G$27:$AO$31,MATCH(L397,Conversion!$F$27:$F$31,0),MATCH('Import data'!$G$15,Conversion!$G$26:$AO$26,0)),1/INDEX(Conversion!$G$27:$AO$31,MATCH(L397,Conversion!$F$27:$F$31,0),MATCH('Import data'!$G$15,Conversion!$G$26:$AO$26,0)))),J397),"")</f>
        <v>3.55</v>
      </c>
      <c r="P397" s="387" t="str">
        <f>IF(H397="Mass-based",M397,K397&amp;" / "&amp;'Import data'!$G$16)</f>
        <v>kgCO2e/kg</v>
      </c>
      <c r="Q397" s="182"/>
      <c r="R397" s="182" t="s">
        <v>262</v>
      </c>
      <c r="S397" s="390" t="s">
        <v>257</v>
      </c>
      <c r="T397" s="391"/>
      <c r="U397" s="23"/>
      <c r="V397" s="23"/>
      <c r="W397" s="23"/>
      <c r="X397" s="23"/>
      <c r="Y397" s="23"/>
      <c r="Z397" s="23"/>
    </row>
    <row r="398" ht="15.75" customHeight="1">
      <c r="A398" s="23"/>
      <c r="B398" s="23"/>
      <c r="C398" s="23"/>
      <c r="D398" s="382">
        <v>393.0</v>
      </c>
      <c r="E398" s="392" t="s">
        <v>945</v>
      </c>
      <c r="F398" s="182">
        <v>3.0</v>
      </c>
      <c r="G398" s="182" t="s">
        <v>946</v>
      </c>
      <c r="H398" s="182" t="s">
        <v>237</v>
      </c>
      <c r="I398" s="182" t="s">
        <v>102</v>
      </c>
      <c r="J398" s="392">
        <v>4.31</v>
      </c>
      <c r="K398" s="386" t="s">
        <v>188</v>
      </c>
      <c r="L398" s="182" t="s">
        <v>265</v>
      </c>
      <c r="M398" s="387" t="str">
        <f t="shared" si="1"/>
        <v>kgCO2e/kg</v>
      </c>
      <c r="N398" s="392">
        <v>2015.0</v>
      </c>
      <c r="O398" s="389">
        <f t="array" ref="O398">IF(J398&lt;&gt;"",IF(H398="Spend-based",J398*(INDEX(Conversion!$G$17:$AO$21,MATCH(L398,Conversion!$E$17:$E$21,0),MATCH(N398,Conversion!$G$16:$AO$16,0))/INDEX(Conversion!$G$17:$AO$21,MATCH(L398,Conversion!$E$17:$E$21,0),MATCH('Import data'!$G$15,Conversion!$G$16:$AO$16,0)))/IF(L398='Import data'!$G$16,1,IF(L398="kUSD",INDEX(Conversion!$G$27:$AO$31,MATCH(L398,Conversion!$F$27:$F$31,0),MATCH('Import data'!$G$15,Conversion!$G$26:$AO$26,0)),1/INDEX(Conversion!$G$27:$AO$31,MATCH(L398,Conversion!$F$27:$F$31,0),MATCH('Import data'!$G$15,Conversion!$G$26:$AO$26,0)))),J398),"")</f>
        <v>4.31</v>
      </c>
      <c r="P398" s="387" t="str">
        <f>IF(H398="Mass-based",M398,K398&amp;" / "&amp;'Import data'!$G$16)</f>
        <v>kgCO2e/kg</v>
      </c>
      <c r="Q398" s="182"/>
      <c r="R398" s="182" t="s">
        <v>262</v>
      </c>
      <c r="S398" s="390" t="s">
        <v>257</v>
      </c>
      <c r="T398" s="391"/>
      <c r="U398" s="23"/>
      <c r="V398" s="23"/>
      <c r="W398" s="23"/>
      <c r="X398" s="23"/>
      <c r="Y398" s="23"/>
      <c r="Z398" s="23"/>
    </row>
    <row r="399" ht="15.75" customHeight="1">
      <c r="A399" s="23"/>
      <c r="B399" s="23"/>
      <c r="C399" s="23"/>
      <c r="D399" s="382">
        <v>394.0</v>
      </c>
      <c r="E399" s="393" t="s">
        <v>947</v>
      </c>
      <c r="F399" s="182">
        <v>3.0</v>
      </c>
      <c r="G399" s="182" t="s">
        <v>948</v>
      </c>
      <c r="H399" s="182" t="s">
        <v>238</v>
      </c>
      <c r="I399" s="182" t="s">
        <v>105</v>
      </c>
      <c r="J399" s="393">
        <v>71.0</v>
      </c>
      <c r="K399" s="386" t="s">
        <v>188</v>
      </c>
      <c r="L399" s="182" t="s">
        <v>282</v>
      </c>
      <c r="M399" s="387" t="str">
        <f t="shared" si="1"/>
        <v>kgCO2e/kUSD</v>
      </c>
      <c r="N399" s="393">
        <v>2024.0</v>
      </c>
      <c r="O399" s="389">
        <f t="array" ref="O399">IF(J399&lt;&gt;"",IF(H399="Spend-based",J399*(INDEX(Conversion!$G$17:$AO$21,MATCH(L399,Conversion!$E$17:$E$21,0),MATCH(N399,Conversion!$G$16:$AO$16,0))/INDEX(Conversion!$G$17:$AO$21,MATCH(L399,Conversion!$E$17:$E$21,0),MATCH('Import data'!$G$15,Conversion!$G$16:$AO$16,0)))/IF(L399='Import data'!$G$16,1,IF(L399="kUSD",INDEX(Conversion!$G$27:$AO$31,MATCH(L399,Conversion!$F$27:$F$31,0),MATCH('Import data'!$G$15,Conversion!$G$26:$AO$26,0)),1/INDEX(Conversion!$G$27:$AO$31,MATCH(L399,Conversion!$F$27:$F$31,0),MATCH('Import data'!$G$15,Conversion!$G$26:$AO$26,0)))),J399),"")</f>
        <v>71</v>
      </c>
      <c r="P399" s="387" t="str">
        <f>IF(H399="Mass-based",M399,K399&amp;" / "&amp;'Import data'!$G$16)</f>
        <v>kgCO2e / k€</v>
      </c>
      <c r="Q399" s="182" t="s">
        <v>283</v>
      </c>
      <c r="R399" s="182" t="s">
        <v>279</v>
      </c>
      <c r="S399" s="390" t="s">
        <v>257</v>
      </c>
      <c r="T399" s="391"/>
      <c r="U399" s="23"/>
      <c r="V399" s="23"/>
      <c r="W399" s="23"/>
      <c r="X399" s="23"/>
      <c r="Y399" s="23"/>
      <c r="Z399" s="23"/>
    </row>
    <row r="400" ht="15.75" customHeight="1">
      <c r="A400" s="23"/>
      <c r="B400" s="23"/>
      <c r="C400" s="23"/>
      <c r="D400" s="382">
        <v>395.0</v>
      </c>
      <c r="E400" s="393" t="s">
        <v>949</v>
      </c>
      <c r="F400" s="182">
        <v>3.0</v>
      </c>
      <c r="G400" s="182" t="s">
        <v>950</v>
      </c>
      <c r="H400" s="384" t="s">
        <v>238</v>
      </c>
      <c r="I400" s="384" t="s">
        <v>105</v>
      </c>
      <c r="J400" s="394">
        <v>282.0</v>
      </c>
      <c r="K400" s="386" t="s">
        <v>188</v>
      </c>
      <c r="L400" s="182" t="s">
        <v>282</v>
      </c>
      <c r="M400" s="387" t="str">
        <f t="shared" si="1"/>
        <v>kgCO2e/kUSD</v>
      </c>
      <c r="N400" s="393">
        <v>2024.0</v>
      </c>
      <c r="O400" s="389">
        <f t="array" ref="O400">IF(J400&lt;&gt;"",IF(H400="Spend-based",J400*(INDEX(Conversion!$G$17:$AO$21,MATCH(L400,Conversion!$E$17:$E$21,0),MATCH(N400,Conversion!$G$16:$AO$16,0))/INDEX(Conversion!$G$17:$AO$21,MATCH(L400,Conversion!$E$17:$E$21,0),MATCH('Import data'!$G$15,Conversion!$G$16:$AO$16,0)))/IF(L400='Import data'!$G$16,1,IF(L400="kUSD",INDEX(Conversion!$G$27:$AO$31,MATCH(L400,Conversion!$F$27:$F$31,0),MATCH('Import data'!$G$15,Conversion!$G$26:$AO$26,0)),1/INDEX(Conversion!$G$27:$AO$31,MATCH(L400,Conversion!$F$27:$F$31,0),MATCH('Import data'!$G$15,Conversion!$G$26:$AO$26,0)))),J400),"")</f>
        <v>282</v>
      </c>
      <c r="P400" s="387" t="str">
        <f>IF(H400="Mass-based",M400,K400&amp;" / "&amp;'Import data'!$G$16)</f>
        <v>kgCO2e / k€</v>
      </c>
      <c r="Q400" s="182" t="s">
        <v>283</v>
      </c>
      <c r="R400" s="182" t="s">
        <v>279</v>
      </c>
      <c r="S400" s="390" t="s">
        <v>257</v>
      </c>
      <c r="T400" s="391"/>
      <c r="U400" s="23"/>
      <c r="V400" s="23"/>
      <c r="W400" s="23"/>
      <c r="X400" s="23"/>
      <c r="Y400" s="23"/>
      <c r="Z400" s="23"/>
    </row>
    <row r="401" ht="15.75" customHeight="1">
      <c r="A401" s="23"/>
      <c r="B401" s="23"/>
      <c r="C401" s="23"/>
      <c r="D401" s="382">
        <v>396.0</v>
      </c>
      <c r="E401" s="392" t="s">
        <v>951</v>
      </c>
      <c r="F401" s="182">
        <v>3.0</v>
      </c>
      <c r="G401" s="182" t="s">
        <v>952</v>
      </c>
      <c r="H401" s="384" t="s">
        <v>237</v>
      </c>
      <c r="I401" s="384" t="s">
        <v>102</v>
      </c>
      <c r="J401" s="407">
        <v>17.3</v>
      </c>
      <c r="K401" s="386" t="s">
        <v>188</v>
      </c>
      <c r="L401" s="182" t="s">
        <v>265</v>
      </c>
      <c r="M401" s="387" t="str">
        <f t="shared" si="1"/>
        <v>kgCO2e/kg</v>
      </c>
      <c r="N401" s="392">
        <v>2021.0</v>
      </c>
      <c r="O401" s="389">
        <f t="array" ref="O401">IF(J401&lt;&gt;"",IF(H401="Spend-based",J401*(INDEX(Conversion!$G$17:$AO$21,MATCH(L401,Conversion!$E$17:$E$21,0),MATCH(N401,Conversion!$G$16:$AO$16,0))/INDEX(Conversion!$G$17:$AO$21,MATCH(L401,Conversion!$E$17:$E$21,0),MATCH('Import data'!$G$15,Conversion!$G$16:$AO$16,0)))/IF(L401='Import data'!$G$16,1,IF(L401="kUSD",INDEX(Conversion!$G$27:$AO$31,MATCH(L401,Conversion!$F$27:$F$31,0),MATCH('Import data'!$G$15,Conversion!$G$26:$AO$26,0)),1/INDEX(Conversion!$G$27:$AO$31,MATCH(L401,Conversion!$F$27:$F$31,0),MATCH('Import data'!$G$15,Conversion!$G$26:$AO$26,0)))),J401),"")</f>
        <v>17.3</v>
      </c>
      <c r="P401" s="387" t="str">
        <f>IF(H401="Mass-based",M401,K401&amp;" / "&amp;'Import data'!$G$16)</f>
        <v>kgCO2e/kg</v>
      </c>
      <c r="Q401" s="182" t="s">
        <v>274</v>
      </c>
      <c r="R401" s="182" t="s">
        <v>262</v>
      </c>
      <c r="S401" s="390" t="s">
        <v>257</v>
      </c>
      <c r="T401" s="391"/>
      <c r="U401" s="23"/>
      <c r="V401" s="23"/>
      <c r="W401" s="23"/>
      <c r="X401" s="23"/>
      <c r="Y401" s="23"/>
      <c r="Z401" s="23"/>
    </row>
    <row r="402" ht="15.75" customHeight="1">
      <c r="A402" s="23"/>
      <c r="B402" s="23"/>
      <c r="C402" s="23"/>
      <c r="D402" s="382">
        <v>397.0</v>
      </c>
      <c r="E402" s="388" t="s">
        <v>953</v>
      </c>
      <c r="F402" s="182">
        <v>3.0</v>
      </c>
      <c r="G402" s="182" t="s">
        <v>954</v>
      </c>
      <c r="H402" s="384" t="s">
        <v>237</v>
      </c>
      <c r="I402" s="384" t="s">
        <v>113</v>
      </c>
      <c r="J402" s="385">
        <v>1.25</v>
      </c>
      <c r="K402" s="386" t="s">
        <v>188</v>
      </c>
      <c r="L402" s="182" t="s">
        <v>265</v>
      </c>
      <c r="M402" s="387" t="str">
        <f t="shared" si="1"/>
        <v>kgCO2e/kg</v>
      </c>
      <c r="N402" s="388">
        <v>2024.0</v>
      </c>
      <c r="O402" s="389">
        <f t="array" ref="O402">IF(J402&lt;&gt;"",IF(H402="Spend-based",J402*(INDEX(Conversion!$G$17:$AO$21,MATCH(L402,Conversion!$E$17:$E$21,0),MATCH(N402,Conversion!$G$16:$AO$16,0))/INDEX(Conversion!$G$17:$AO$21,MATCH(L402,Conversion!$E$17:$E$21,0),MATCH('Import data'!$G$15,Conversion!$G$16:$AO$16,0)))/IF(L402='Import data'!$G$16,1,IF(L402="kUSD",INDEX(Conversion!$G$27:$AO$31,MATCH(L402,Conversion!$F$27:$F$31,0),MATCH('Import data'!$G$15,Conversion!$G$26:$AO$26,0)),1/INDEX(Conversion!$G$27:$AO$31,MATCH(L402,Conversion!$F$27:$F$31,0),MATCH('Import data'!$G$15,Conversion!$G$26:$AO$26,0)))),J402),"")</f>
        <v>1.25</v>
      </c>
      <c r="P402" s="387" t="str">
        <f>IF(H402="Mass-based",M402,K402&amp;" / "&amp;'Import data'!$G$16)</f>
        <v>kgCO2e/kg</v>
      </c>
      <c r="Q402" s="182" t="s">
        <v>294</v>
      </c>
      <c r="R402" s="182" t="s">
        <v>295</v>
      </c>
      <c r="S402" s="390" t="s">
        <v>257</v>
      </c>
      <c r="T402" s="391"/>
      <c r="U402" s="23"/>
      <c r="V402" s="23"/>
      <c r="W402" s="23"/>
      <c r="X402" s="23"/>
      <c r="Y402" s="23"/>
      <c r="Z402" s="23"/>
    </row>
    <row r="403" ht="15.75" customHeight="1">
      <c r="A403" s="23"/>
      <c r="B403" s="23"/>
      <c r="C403" s="23"/>
      <c r="D403" s="382">
        <v>398.0</v>
      </c>
      <c r="E403" s="392" t="s">
        <v>955</v>
      </c>
      <c r="F403" s="182">
        <v>3.0</v>
      </c>
      <c r="G403" s="182" t="s">
        <v>956</v>
      </c>
      <c r="H403" s="182" t="s">
        <v>237</v>
      </c>
      <c r="I403" s="182" t="s">
        <v>102</v>
      </c>
      <c r="J403" s="392">
        <v>39.1</v>
      </c>
      <c r="K403" s="386" t="s">
        <v>188</v>
      </c>
      <c r="L403" s="182" t="s">
        <v>485</v>
      </c>
      <c r="M403" s="387" t="str">
        <f t="shared" si="1"/>
        <v>kgCO2e/item</v>
      </c>
      <c r="N403" s="392">
        <v>2021.0</v>
      </c>
      <c r="O403" s="389">
        <f t="array" ref="O403">IF(J403&lt;&gt;"",IF(H403="Spend-based",J403*(INDEX(Conversion!$G$17:$AO$21,MATCH(L403,Conversion!$E$17:$E$21,0),MATCH(N403,Conversion!$G$16:$AO$16,0))/INDEX(Conversion!$G$17:$AO$21,MATCH(L403,Conversion!$E$17:$E$21,0),MATCH('Import data'!$G$15,Conversion!$G$16:$AO$16,0)))/IF(L403='Import data'!$G$16,1,IF(L403="kUSD",INDEX(Conversion!$G$27:$AO$31,MATCH(L403,Conversion!$F$27:$F$31,0),MATCH('Import data'!$G$15,Conversion!$G$26:$AO$26,0)),1/INDEX(Conversion!$G$27:$AO$31,MATCH(L403,Conversion!$F$27:$F$31,0),MATCH('Import data'!$G$15,Conversion!$G$26:$AO$26,0)))),J403),"")</f>
        <v>39.1</v>
      </c>
      <c r="P403" s="387" t="str">
        <f>IF(H403="Mass-based",M403,K403&amp;" / "&amp;'Import data'!$G$16)</f>
        <v>kgCO2e/item</v>
      </c>
      <c r="Q403" s="182" t="s">
        <v>274</v>
      </c>
      <c r="R403" s="182" t="s">
        <v>262</v>
      </c>
      <c r="S403" s="390" t="s">
        <v>257</v>
      </c>
      <c r="T403" s="391"/>
      <c r="U403" s="23"/>
      <c r="V403" s="23"/>
      <c r="W403" s="23"/>
      <c r="X403" s="23"/>
      <c r="Y403" s="23"/>
      <c r="Z403" s="23"/>
    </row>
    <row r="404" ht="15.75" customHeight="1">
      <c r="A404" s="23"/>
      <c r="B404" s="23"/>
      <c r="C404" s="23"/>
      <c r="D404" s="382">
        <v>399.0</v>
      </c>
      <c r="E404" s="392" t="s">
        <v>957</v>
      </c>
      <c r="F404" s="182">
        <v>3.0</v>
      </c>
      <c r="G404" s="182" t="s">
        <v>958</v>
      </c>
      <c r="H404" s="384" t="s">
        <v>237</v>
      </c>
      <c r="I404" s="384" t="s">
        <v>102</v>
      </c>
      <c r="J404" s="407">
        <v>32.8</v>
      </c>
      <c r="K404" s="386" t="s">
        <v>188</v>
      </c>
      <c r="L404" s="182" t="s">
        <v>485</v>
      </c>
      <c r="M404" s="387" t="str">
        <f t="shared" si="1"/>
        <v>kgCO2e/item</v>
      </c>
      <c r="N404" s="392">
        <v>2021.0</v>
      </c>
      <c r="O404" s="389">
        <f t="array" ref="O404">IF(J404&lt;&gt;"",IF(H404="Spend-based",J404*(INDEX(Conversion!$G$17:$AO$21,MATCH(L404,Conversion!$E$17:$E$21,0),MATCH(N404,Conversion!$G$16:$AO$16,0))/INDEX(Conversion!$G$17:$AO$21,MATCH(L404,Conversion!$E$17:$E$21,0),MATCH('Import data'!$G$15,Conversion!$G$16:$AO$16,0)))/IF(L404='Import data'!$G$16,1,IF(L404="kUSD",INDEX(Conversion!$G$27:$AO$31,MATCH(L404,Conversion!$F$27:$F$31,0),MATCH('Import data'!$G$15,Conversion!$G$26:$AO$26,0)),1/INDEX(Conversion!$G$27:$AO$31,MATCH(L404,Conversion!$F$27:$F$31,0),MATCH('Import data'!$G$15,Conversion!$G$26:$AO$26,0)))),J404),"")</f>
        <v>32.8</v>
      </c>
      <c r="P404" s="387" t="str">
        <f>IF(H404="Mass-based",M404,K404&amp;" / "&amp;'Import data'!$G$16)</f>
        <v>kgCO2e/item</v>
      </c>
      <c r="Q404" s="182" t="s">
        <v>274</v>
      </c>
      <c r="R404" s="182" t="s">
        <v>262</v>
      </c>
      <c r="S404" s="390" t="s">
        <v>257</v>
      </c>
      <c r="T404" s="391"/>
      <c r="U404" s="23"/>
      <c r="V404" s="23"/>
      <c r="W404" s="23"/>
      <c r="X404" s="23"/>
      <c r="Y404" s="23"/>
      <c r="Z404" s="23"/>
    </row>
    <row r="405" ht="15.75" customHeight="1">
      <c r="A405" s="23"/>
      <c r="B405" s="23"/>
      <c r="C405" s="23"/>
      <c r="D405" s="382">
        <v>400.0</v>
      </c>
      <c r="E405" s="388" t="s">
        <v>959</v>
      </c>
      <c r="F405" s="182"/>
      <c r="G405" s="182" t="s">
        <v>630</v>
      </c>
      <c r="H405" s="182" t="s">
        <v>237</v>
      </c>
      <c r="I405" s="182" t="s">
        <v>102</v>
      </c>
      <c r="J405" s="388">
        <v>0.938</v>
      </c>
      <c r="K405" s="386" t="s">
        <v>188</v>
      </c>
      <c r="L405" s="182" t="s">
        <v>265</v>
      </c>
      <c r="M405" s="387" t="str">
        <f t="shared" si="1"/>
        <v>kgCO2e/kg</v>
      </c>
      <c r="N405" s="388">
        <v>2021.0</v>
      </c>
      <c r="O405" s="389">
        <f t="array" ref="O405">IF(J405&lt;&gt;"",IF(H405="Spend-based",J405*(INDEX(Conversion!$G$17:$AO$21,MATCH(L405,Conversion!$E$17:$E$21,0),MATCH(N405,Conversion!$G$16:$AO$16,0))/INDEX(Conversion!$G$17:$AO$21,MATCH(L405,Conversion!$E$17:$E$21,0),MATCH('Import data'!$G$15,Conversion!$G$16:$AO$16,0)))/IF(L405='Import data'!$G$16,1,IF(L405="kUSD",INDEX(Conversion!$G$27:$AO$31,MATCH(L405,Conversion!$F$27:$F$31,0),MATCH('Import data'!$G$15,Conversion!$G$26:$AO$26,0)),1/INDEX(Conversion!$G$27:$AO$31,MATCH(L405,Conversion!$F$27:$F$31,0),MATCH('Import data'!$G$15,Conversion!$G$26:$AO$26,0)))),J405),"")</f>
        <v>0.938</v>
      </c>
      <c r="P405" s="387" t="str">
        <f>IF(H405="Mass-based",M405,K405&amp;" / "&amp;'Import data'!$G$16)</f>
        <v>kgCO2e/kg</v>
      </c>
      <c r="Q405" s="182" t="s">
        <v>274</v>
      </c>
      <c r="R405" s="182" t="s">
        <v>262</v>
      </c>
      <c r="S405" s="390" t="s">
        <v>257</v>
      </c>
      <c r="T405" s="391"/>
      <c r="U405" s="23"/>
      <c r="V405" s="23"/>
      <c r="W405" s="23"/>
      <c r="X405" s="23"/>
      <c r="Y405" s="23"/>
      <c r="Z405" s="23"/>
    </row>
    <row r="406" ht="15.75" customHeight="1">
      <c r="A406" s="23"/>
      <c r="B406" s="23"/>
      <c r="C406" s="23"/>
      <c r="D406" s="382">
        <v>401.0</v>
      </c>
      <c r="E406" s="388" t="s">
        <v>960</v>
      </c>
      <c r="F406" s="182"/>
      <c r="G406" s="182" t="s">
        <v>632</v>
      </c>
      <c r="H406" s="182" t="s">
        <v>237</v>
      </c>
      <c r="I406" s="182" t="s">
        <v>102</v>
      </c>
      <c r="J406" s="388">
        <v>2.21</v>
      </c>
      <c r="K406" s="386" t="s">
        <v>188</v>
      </c>
      <c r="L406" s="182" t="s">
        <v>265</v>
      </c>
      <c r="M406" s="387" t="str">
        <f t="shared" si="1"/>
        <v>kgCO2e/kg</v>
      </c>
      <c r="N406" s="388">
        <v>2021.0</v>
      </c>
      <c r="O406" s="389">
        <f t="array" ref="O406">IF(J406&lt;&gt;"",IF(H406="Spend-based",J406*(INDEX(Conversion!$G$17:$AO$21,MATCH(L406,Conversion!$E$17:$E$21,0),MATCH(N406,Conversion!$G$16:$AO$16,0))/INDEX(Conversion!$G$17:$AO$21,MATCH(L406,Conversion!$E$17:$E$21,0),MATCH('Import data'!$G$15,Conversion!$G$16:$AO$16,0)))/IF(L406='Import data'!$G$16,1,IF(L406="kUSD",INDEX(Conversion!$G$27:$AO$31,MATCH(L406,Conversion!$F$27:$F$31,0),MATCH('Import data'!$G$15,Conversion!$G$26:$AO$26,0)),1/INDEX(Conversion!$G$27:$AO$31,MATCH(L406,Conversion!$F$27:$F$31,0),MATCH('Import data'!$G$15,Conversion!$G$26:$AO$26,0)))),J406),"")</f>
        <v>2.21</v>
      </c>
      <c r="P406" s="387" t="str">
        <f>IF(H406="Mass-based",M406,K406&amp;" / "&amp;'Import data'!$G$16)</f>
        <v>kgCO2e/kg</v>
      </c>
      <c r="Q406" s="182" t="s">
        <v>274</v>
      </c>
      <c r="R406" s="182" t="s">
        <v>262</v>
      </c>
      <c r="S406" s="390" t="s">
        <v>257</v>
      </c>
      <c r="T406" s="391"/>
      <c r="U406" s="23"/>
      <c r="V406" s="23"/>
      <c r="W406" s="23"/>
      <c r="X406" s="23"/>
      <c r="Y406" s="23"/>
      <c r="Z406" s="23"/>
    </row>
    <row r="407" ht="15.75" customHeight="1">
      <c r="A407" s="23"/>
      <c r="B407" s="23"/>
      <c r="C407" s="23"/>
      <c r="D407" s="382">
        <v>402.0</v>
      </c>
      <c r="E407" s="393" t="s">
        <v>961</v>
      </c>
      <c r="F407" s="182"/>
      <c r="G407" s="182" t="s">
        <v>962</v>
      </c>
      <c r="H407" s="182" t="s">
        <v>237</v>
      </c>
      <c r="I407" s="384" t="s">
        <v>104</v>
      </c>
      <c r="J407" s="394">
        <v>0.021</v>
      </c>
      <c r="K407" s="386" t="s">
        <v>188</v>
      </c>
      <c r="L407" s="182" t="s">
        <v>265</v>
      </c>
      <c r="M407" s="387" t="str">
        <f t="shared" si="1"/>
        <v>kgCO2e/kg</v>
      </c>
      <c r="N407" s="393">
        <v>2023.0</v>
      </c>
      <c r="O407" s="389">
        <f t="array" ref="O407">IF(J407&lt;&gt;"",IF(H407="Spend-based",J407*(INDEX(Conversion!$G$17:$AO$21,MATCH(L407,Conversion!$E$17:$E$21,0),MATCH(N407,Conversion!$G$16:$AO$16,0))/INDEX(Conversion!$G$17:$AO$21,MATCH(L407,Conversion!$E$17:$E$21,0),MATCH('Import data'!$G$15,Conversion!$G$16:$AO$16,0)))/IF(L407='Import data'!$G$16,1,IF(L407="kUSD",INDEX(Conversion!$G$27:$AO$31,MATCH(L407,Conversion!$F$27:$F$31,0),MATCH('Import data'!$G$15,Conversion!$G$26:$AO$26,0)),1/INDEX(Conversion!$G$27:$AO$31,MATCH(L407,Conversion!$F$27:$F$31,0),MATCH('Import data'!$G$15,Conversion!$G$26:$AO$26,0)))),J407),"")</f>
        <v>0.021</v>
      </c>
      <c r="P407" s="387" t="str">
        <f>IF(H407="Mass-based",M407,K407&amp;" / "&amp;'Import data'!$G$16)</f>
        <v>kgCO2e/kg</v>
      </c>
      <c r="Q407" s="182" t="s">
        <v>274</v>
      </c>
      <c r="R407" s="182" t="s">
        <v>262</v>
      </c>
      <c r="S407" s="390" t="s">
        <v>257</v>
      </c>
      <c r="T407" s="391"/>
      <c r="U407" s="23"/>
      <c r="V407" s="23"/>
      <c r="W407" s="23"/>
      <c r="X407" s="23"/>
      <c r="Y407" s="23"/>
      <c r="Z407" s="23"/>
    </row>
    <row r="408" ht="15.75" customHeight="1">
      <c r="A408" s="23"/>
      <c r="B408" s="23"/>
      <c r="C408" s="23"/>
      <c r="D408" s="382">
        <v>403.0</v>
      </c>
      <c r="E408" s="412" t="s">
        <v>963</v>
      </c>
      <c r="F408" s="395">
        <v>3.0</v>
      </c>
      <c r="G408" s="182" t="s">
        <v>964</v>
      </c>
      <c r="H408" s="395" t="s">
        <v>237</v>
      </c>
      <c r="I408" s="404" t="s">
        <v>121</v>
      </c>
      <c r="J408" s="413">
        <v>0.0923014</v>
      </c>
      <c r="K408" s="386" t="s">
        <v>188</v>
      </c>
      <c r="L408" s="404" t="s">
        <v>265</v>
      </c>
      <c r="M408" s="387" t="str">
        <f t="shared" si="1"/>
        <v>kgCO2e/kg</v>
      </c>
      <c r="N408" s="412">
        <v>2008.0</v>
      </c>
      <c r="O408" s="389">
        <f t="array" ref="O408">IF(J408&lt;&gt;"",IF(H408="Spend-based",J408*(INDEX(Conversion!$G$17:$AO$21,MATCH(L408,Conversion!$E$17:$E$21,0),MATCH(N408,Conversion!$G$16:$AO$16,0))/INDEX(Conversion!$G$17:$AO$21,MATCH(L408,Conversion!$E$17:$E$21,0),MATCH('Import data'!$G$15,Conversion!$G$16:$AO$16,0)))/IF(L408='Import data'!$G$16,1,IF(L408="kUSD",INDEX(Conversion!$G$27:$AO$31,MATCH(L408,Conversion!$F$27:$F$31,0),MATCH('Import data'!$G$15,Conversion!$G$26:$AO$26,0)),1/INDEX(Conversion!$G$27:$AO$31,MATCH(L408,Conversion!$F$27:$F$31,0),MATCH('Import data'!$G$15,Conversion!$G$26:$AO$26,0)))),J408),"")</f>
        <v>0.0923014</v>
      </c>
      <c r="P408" s="387" t="str">
        <f>IF(H408="Mass-based",M408,K408&amp;" / "&amp;'Import data'!$G$16)</f>
        <v>kgCO2e/kg</v>
      </c>
      <c r="Q408" s="182"/>
      <c r="R408" s="182" t="s">
        <v>256</v>
      </c>
      <c r="S408" s="390" t="s">
        <v>453</v>
      </c>
      <c r="T408" s="414"/>
      <c r="U408" s="23"/>
      <c r="V408" s="23"/>
      <c r="W408" s="23"/>
      <c r="X408" s="23"/>
      <c r="Y408" s="23"/>
      <c r="Z408" s="23"/>
    </row>
    <row r="409" ht="15.75" customHeight="1">
      <c r="A409" s="23"/>
      <c r="B409" s="23"/>
      <c r="C409" s="23"/>
      <c r="D409" s="382">
        <v>404.0</v>
      </c>
      <c r="E409" s="392" t="s">
        <v>965</v>
      </c>
      <c r="F409" s="182">
        <v>3.0</v>
      </c>
      <c r="G409" s="182" t="s">
        <v>966</v>
      </c>
      <c r="H409" s="384" t="s">
        <v>237</v>
      </c>
      <c r="I409" s="384" t="s">
        <v>102</v>
      </c>
      <c r="J409" s="407">
        <v>0.093</v>
      </c>
      <c r="K409" s="386" t="s">
        <v>188</v>
      </c>
      <c r="L409" s="384" t="s">
        <v>265</v>
      </c>
      <c r="M409" s="387" t="str">
        <f t="shared" si="1"/>
        <v>kgCO2e/kg</v>
      </c>
      <c r="N409" s="392">
        <v>2015.0</v>
      </c>
      <c r="O409" s="389">
        <f t="array" ref="O409">IF(J409&lt;&gt;"",IF(H409="Spend-based",J409*(INDEX(Conversion!$G$17:$AO$21,MATCH(L409,Conversion!$E$17:$E$21,0),MATCH(N409,Conversion!$G$16:$AO$16,0))/INDEX(Conversion!$G$17:$AO$21,MATCH(L409,Conversion!$E$17:$E$21,0),MATCH('Import data'!$G$15,Conversion!$G$16:$AO$16,0)))/IF(L409='Import data'!$G$16,1,IF(L409="kUSD",INDEX(Conversion!$G$27:$AO$31,MATCH(L409,Conversion!$F$27:$F$31,0),MATCH('Import data'!$G$15,Conversion!$G$26:$AO$26,0)),1/INDEX(Conversion!$G$27:$AO$31,MATCH(L409,Conversion!$F$27:$F$31,0),MATCH('Import data'!$G$15,Conversion!$G$26:$AO$26,0)))),J409),"")</f>
        <v>0.093</v>
      </c>
      <c r="P409" s="387" t="str">
        <f>IF(H409="Mass-based",M409,K409&amp;" / "&amp;'Import data'!$G$16)</f>
        <v>kgCO2e/kg</v>
      </c>
      <c r="Q409" s="182"/>
      <c r="R409" s="182" t="s">
        <v>256</v>
      </c>
      <c r="S409" s="390" t="s">
        <v>257</v>
      </c>
      <c r="T409" s="391"/>
      <c r="U409" s="23"/>
      <c r="V409" s="23"/>
      <c r="W409" s="23"/>
      <c r="X409" s="23"/>
      <c r="Y409" s="23"/>
      <c r="Z409" s="23"/>
    </row>
    <row r="410" ht="15.75" customHeight="1">
      <c r="A410" s="23"/>
      <c r="B410" s="23"/>
      <c r="C410" s="23"/>
      <c r="D410" s="382">
        <v>405.0</v>
      </c>
      <c r="E410" s="396" t="s">
        <v>967</v>
      </c>
      <c r="F410" s="182">
        <v>3.0</v>
      </c>
      <c r="G410" s="182" t="s">
        <v>968</v>
      </c>
      <c r="H410" s="384" t="s">
        <v>237</v>
      </c>
      <c r="I410" s="182" t="s">
        <v>304</v>
      </c>
      <c r="J410" s="396">
        <f>J411*1.5</f>
        <v>5.34</v>
      </c>
      <c r="K410" s="386" t="s">
        <v>188</v>
      </c>
      <c r="L410" s="182" t="s">
        <v>265</v>
      </c>
      <c r="M410" s="387" t="str">
        <f t="shared" si="1"/>
        <v>kgCO2e/kg</v>
      </c>
      <c r="N410" s="396" t="s">
        <v>305</v>
      </c>
      <c r="O410" s="389">
        <f t="array" ref="O410">IF(J410&lt;&gt;"",IF(H410="Spend-based",J410*(INDEX(Conversion!$G$17:$AO$21,MATCH(L410,Conversion!$E$17:$E$21,0),MATCH(N410,Conversion!$G$16:$AO$16,0))/INDEX(Conversion!$G$17:$AO$21,MATCH(L410,Conversion!$E$17:$E$21,0),MATCH('Import data'!$G$15,Conversion!$G$16:$AO$16,0)))/IF(L410='Import data'!$G$16,1,IF(L410="kUSD",INDEX(Conversion!$G$27:$AO$31,MATCH(L410,Conversion!$F$27:$F$31,0),MATCH('Import data'!$G$15,Conversion!$G$26:$AO$26,0)),1/INDEX(Conversion!$G$27:$AO$31,MATCH(L410,Conversion!$F$27:$F$31,0),MATCH('Import data'!$G$15,Conversion!$G$26:$AO$26,0)))),J410),"")</f>
        <v>5.34</v>
      </c>
      <c r="P410" s="387" t="str">
        <f>IF(H410="Mass-based",M410,K410&amp;" / "&amp;'Import data'!$G$16)</f>
        <v>kgCO2e/kg</v>
      </c>
      <c r="Q410" s="182"/>
      <c r="R410" s="182" t="s">
        <v>256</v>
      </c>
      <c r="S410" s="390" t="s">
        <v>257</v>
      </c>
      <c r="T410" s="391" t="s">
        <v>326</v>
      </c>
      <c r="U410" s="23"/>
      <c r="V410" s="23"/>
      <c r="W410" s="23"/>
      <c r="X410" s="23"/>
      <c r="Y410" s="23"/>
      <c r="Z410" s="23"/>
    </row>
    <row r="411" ht="15.75" customHeight="1">
      <c r="A411" s="23"/>
      <c r="B411" s="23"/>
      <c r="C411" s="23"/>
      <c r="D411" s="382">
        <v>406.0</v>
      </c>
      <c r="E411" s="393" t="s">
        <v>969</v>
      </c>
      <c r="F411" s="182">
        <v>3.0</v>
      </c>
      <c r="G411" s="182" t="s">
        <v>970</v>
      </c>
      <c r="H411" s="384" t="s">
        <v>237</v>
      </c>
      <c r="I411" s="384" t="s">
        <v>111</v>
      </c>
      <c r="J411" s="394">
        <v>3.56</v>
      </c>
      <c r="K411" s="386" t="s">
        <v>188</v>
      </c>
      <c r="L411" s="384" t="s">
        <v>265</v>
      </c>
      <c r="M411" s="387" t="str">
        <f t="shared" si="1"/>
        <v>kgCO2e/kg</v>
      </c>
      <c r="N411" s="393">
        <v>2023.0</v>
      </c>
      <c r="O411" s="389">
        <f t="array" ref="O411">IF(J411&lt;&gt;"",IF(H411="Spend-based",J411*(INDEX(Conversion!$G$17:$AO$21,MATCH(L411,Conversion!$E$17:$E$21,0),MATCH(N411,Conversion!$G$16:$AO$16,0))/INDEX(Conversion!$G$17:$AO$21,MATCH(L411,Conversion!$E$17:$E$21,0),MATCH('Import data'!$G$15,Conversion!$G$16:$AO$16,0)))/IF(L411='Import data'!$G$16,1,IF(L411="kUSD",INDEX(Conversion!$G$27:$AO$31,MATCH(L411,Conversion!$F$27:$F$31,0),MATCH('Import data'!$G$15,Conversion!$G$26:$AO$26,0)),1/INDEX(Conversion!$G$27:$AO$31,MATCH(L411,Conversion!$F$27:$F$31,0),MATCH('Import data'!$G$15,Conversion!$G$26:$AO$26,0)))),J411),"")</f>
        <v>3.56</v>
      </c>
      <c r="P411" s="387" t="str">
        <f>IF(H411="Mass-based",M411,K411&amp;" / "&amp;'Import data'!$G$16)</f>
        <v>kgCO2e/kg</v>
      </c>
      <c r="Q411" s="182" t="s">
        <v>283</v>
      </c>
      <c r="R411" s="182" t="s">
        <v>279</v>
      </c>
      <c r="S411" s="390" t="s">
        <v>257</v>
      </c>
      <c r="T411" s="391"/>
      <c r="U411" s="23"/>
      <c r="V411" s="23"/>
      <c r="W411" s="23"/>
      <c r="X411" s="23"/>
      <c r="Y411" s="23"/>
      <c r="Z411" s="23"/>
    </row>
    <row r="412" ht="15.75" customHeight="1">
      <c r="A412" s="23"/>
      <c r="B412" s="23"/>
      <c r="C412" s="23"/>
      <c r="D412" s="382">
        <v>407.0</v>
      </c>
      <c r="E412" s="392" t="s">
        <v>971</v>
      </c>
      <c r="F412" s="182">
        <v>3.0</v>
      </c>
      <c r="G412" s="182" t="s">
        <v>972</v>
      </c>
      <c r="H412" s="384" t="s">
        <v>237</v>
      </c>
      <c r="I412" s="384" t="s">
        <v>102</v>
      </c>
      <c r="J412" s="407">
        <v>3.68</v>
      </c>
      <c r="K412" s="386" t="s">
        <v>188</v>
      </c>
      <c r="L412" s="384" t="s">
        <v>265</v>
      </c>
      <c r="M412" s="387" t="str">
        <f t="shared" si="1"/>
        <v>kgCO2e/kg</v>
      </c>
      <c r="N412" s="392">
        <v>2016.0</v>
      </c>
      <c r="O412" s="389">
        <f t="array" ref="O412">IF(J412&lt;&gt;"",IF(H412="Spend-based",J412*(INDEX(Conversion!$G$17:$AO$21,MATCH(L412,Conversion!$E$17:$E$21,0),MATCH(N412,Conversion!$G$16:$AO$16,0))/INDEX(Conversion!$G$17:$AO$21,MATCH(L412,Conversion!$E$17:$E$21,0),MATCH('Import data'!$G$15,Conversion!$G$16:$AO$16,0)))/IF(L412='Import data'!$G$16,1,IF(L412="kUSD",INDEX(Conversion!$G$27:$AO$31,MATCH(L412,Conversion!$F$27:$F$31,0),MATCH('Import data'!$G$15,Conversion!$G$26:$AO$26,0)),1/INDEX(Conversion!$G$27:$AO$31,MATCH(L412,Conversion!$F$27:$F$31,0),MATCH('Import data'!$G$15,Conversion!$G$26:$AO$26,0)))),J412),"")</f>
        <v>3.68</v>
      </c>
      <c r="P412" s="387" t="str">
        <f>IF(H412="Mass-based",M412,K412&amp;" / "&amp;'Import data'!$G$16)</f>
        <v>kgCO2e/kg</v>
      </c>
      <c r="Q412" s="182"/>
      <c r="R412" s="182" t="s">
        <v>262</v>
      </c>
      <c r="S412" s="390" t="s">
        <v>257</v>
      </c>
      <c r="T412" s="391"/>
      <c r="U412" s="23"/>
      <c r="V412" s="23"/>
      <c r="W412" s="23"/>
      <c r="X412" s="23"/>
      <c r="Y412" s="23"/>
      <c r="Z412" s="23"/>
    </row>
    <row r="413" ht="15.75" customHeight="1">
      <c r="A413" s="23"/>
      <c r="B413" s="23"/>
      <c r="C413" s="23"/>
      <c r="D413" s="382">
        <v>408.0</v>
      </c>
      <c r="E413" s="392" t="s">
        <v>973</v>
      </c>
      <c r="F413" s="182">
        <v>3.0</v>
      </c>
      <c r="G413" s="182" t="s">
        <v>974</v>
      </c>
      <c r="H413" s="182" t="s">
        <v>237</v>
      </c>
      <c r="I413" s="384" t="s">
        <v>102</v>
      </c>
      <c r="J413" s="407">
        <v>4.66</v>
      </c>
      <c r="K413" s="386" t="s">
        <v>188</v>
      </c>
      <c r="L413" s="384" t="s">
        <v>265</v>
      </c>
      <c r="M413" s="387" t="str">
        <f t="shared" si="1"/>
        <v>kgCO2e/kg</v>
      </c>
      <c r="N413" s="392">
        <v>2018.0</v>
      </c>
      <c r="O413" s="389">
        <f t="array" ref="O413">IF(J413&lt;&gt;"",IF(H413="Spend-based",J413*(INDEX(Conversion!$G$17:$AO$21,MATCH(L413,Conversion!$E$17:$E$21,0),MATCH(N413,Conversion!$G$16:$AO$16,0))/INDEX(Conversion!$G$17:$AO$21,MATCH(L413,Conversion!$E$17:$E$21,0),MATCH('Import data'!$G$15,Conversion!$G$16:$AO$16,0)))/IF(L413='Import data'!$G$16,1,IF(L413="kUSD",INDEX(Conversion!$G$27:$AO$31,MATCH(L413,Conversion!$F$27:$F$31,0),MATCH('Import data'!$G$15,Conversion!$G$26:$AO$26,0)),1/INDEX(Conversion!$G$27:$AO$31,MATCH(L413,Conversion!$F$27:$F$31,0),MATCH('Import data'!$G$15,Conversion!$G$26:$AO$26,0)))),J413),"")</f>
        <v>4.66</v>
      </c>
      <c r="P413" s="387" t="str">
        <f>IF(H413="Mass-based",M413,K413&amp;" / "&amp;'Import data'!$G$16)</f>
        <v>kgCO2e/kg</v>
      </c>
      <c r="Q413" s="182"/>
      <c r="R413" s="182" t="s">
        <v>262</v>
      </c>
      <c r="S413" s="390" t="s">
        <v>257</v>
      </c>
      <c r="T413" s="391"/>
      <c r="U413" s="23"/>
      <c r="V413" s="23"/>
      <c r="W413" s="23"/>
      <c r="X413" s="23"/>
      <c r="Y413" s="23"/>
      <c r="Z413" s="23"/>
    </row>
    <row r="414" ht="15.75" customHeight="1">
      <c r="A414" s="23"/>
      <c r="B414" s="23"/>
      <c r="C414" s="23"/>
      <c r="D414" s="382">
        <v>409.0</v>
      </c>
      <c r="E414" s="392" t="s">
        <v>975</v>
      </c>
      <c r="F414" s="182">
        <v>3.0</v>
      </c>
      <c r="G414" s="182" t="s">
        <v>966</v>
      </c>
      <c r="H414" s="384" t="s">
        <v>237</v>
      </c>
      <c r="I414" s="384" t="s">
        <v>102</v>
      </c>
      <c r="J414" s="407">
        <v>0.0932</v>
      </c>
      <c r="K414" s="386" t="s">
        <v>188</v>
      </c>
      <c r="L414" s="384" t="s">
        <v>265</v>
      </c>
      <c r="M414" s="387" t="str">
        <f t="shared" si="1"/>
        <v>kgCO2e/kg</v>
      </c>
      <c r="N414" s="392">
        <v>2015.0</v>
      </c>
      <c r="O414" s="389">
        <f t="array" ref="O414">IF(J414&lt;&gt;"",IF(H414="Spend-based",J414*(INDEX(Conversion!$G$17:$AO$21,MATCH(L414,Conversion!$E$17:$E$21,0),MATCH(N414,Conversion!$G$16:$AO$16,0))/INDEX(Conversion!$G$17:$AO$21,MATCH(L414,Conversion!$E$17:$E$21,0),MATCH('Import data'!$G$15,Conversion!$G$16:$AO$16,0)))/IF(L414='Import data'!$G$16,1,IF(L414="kUSD",INDEX(Conversion!$G$27:$AO$31,MATCH(L414,Conversion!$F$27:$F$31,0),MATCH('Import data'!$G$15,Conversion!$G$26:$AO$26,0)),1/INDEX(Conversion!$G$27:$AO$31,MATCH(L414,Conversion!$F$27:$F$31,0),MATCH('Import data'!$G$15,Conversion!$G$26:$AO$26,0)))),J414),"")</f>
        <v>0.0932</v>
      </c>
      <c r="P414" s="387" t="str">
        <f>IF(H414="Mass-based",M414,K414&amp;" / "&amp;'Import data'!$G$16)</f>
        <v>kgCO2e/kg</v>
      </c>
      <c r="Q414" s="182"/>
      <c r="R414" s="182" t="s">
        <v>256</v>
      </c>
      <c r="S414" s="390" t="s">
        <v>257</v>
      </c>
      <c r="T414" s="391"/>
      <c r="U414" s="23"/>
      <c r="V414" s="23"/>
      <c r="W414" s="23"/>
      <c r="X414" s="23"/>
      <c r="Y414" s="23"/>
      <c r="Z414" s="23"/>
    </row>
    <row r="415" ht="15.75" customHeight="1">
      <c r="A415" s="23"/>
      <c r="B415" s="23"/>
      <c r="C415" s="23"/>
      <c r="D415" s="382">
        <v>410.0</v>
      </c>
      <c r="E415" s="422" t="s">
        <v>976</v>
      </c>
      <c r="F415" s="423">
        <v>3.0</v>
      </c>
      <c r="G415" s="182" t="s">
        <v>977</v>
      </c>
      <c r="H415" s="423" t="s">
        <v>237</v>
      </c>
      <c r="I415" s="424" t="s">
        <v>121</v>
      </c>
      <c r="J415" s="425">
        <v>1.3355782999999999</v>
      </c>
      <c r="K415" s="386" t="s">
        <v>188</v>
      </c>
      <c r="L415" s="424" t="s">
        <v>265</v>
      </c>
      <c r="M415" s="387" t="str">
        <f t="shared" si="1"/>
        <v>kgCO2e/kg</v>
      </c>
      <c r="N415" s="422">
        <v>2007.0</v>
      </c>
      <c r="O415" s="389">
        <f t="array" ref="O415">IF(J415&lt;&gt;"",IF(H415="Spend-based",J415*(INDEX(Conversion!$G$17:$AO$21,MATCH(L415,Conversion!$E$17:$E$21,0),MATCH(N415,Conversion!$G$16:$AO$16,0))/INDEX(Conversion!$G$17:$AO$21,MATCH(L415,Conversion!$E$17:$E$21,0),MATCH('Import data'!$G$15,Conversion!$G$16:$AO$16,0)))/IF(L415='Import data'!$G$16,1,IF(L415="kUSD",INDEX(Conversion!$G$27:$AO$31,MATCH(L415,Conversion!$F$27:$F$31,0),MATCH('Import data'!$G$15,Conversion!$G$26:$AO$26,0)),1/INDEX(Conversion!$G$27:$AO$31,MATCH(L415,Conversion!$F$27:$F$31,0),MATCH('Import data'!$G$15,Conversion!$G$26:$AO$26,0)))),J415),"")</f>
        <v>1.3355783</v>
      </c>
      <c r="P415" s="387" t="str">
        <f>IF(H415="Mass-based",M415,K415&amp;" / "&amp;'Import data'!$G$16)</f>
        <v>kgCO2e/kg</v>
      </c>
      <c r="Q415" s="390"/>
      <c r="R415" s="182" t="s">
        <v>256</v>
      </c>
      <c r="S415" s="390" t="s">
        <v>453</v>
      </c>
      <c r="T415" s="414"/>
      <c r="U415" s="426"/>
      <c r="V415" s="23"/>
      <c r="W415" s="426"/>
      <c r="X415" s="426"/>
      <c r="Y415" s="426"/>
      <c r="Z415" s="426"/>
    </row>
    <row r="416" ht="15.75" customHeight="1">
      <c r="A416" s="23"/>
      <c r="B416" s="23"/>
      <c r="C416" s="23"/>
      <c r="D416" s="382">
        <v>411.0</v>
      </c>
      <c r="E416" s="427" t="s">
        <v>978</v>
      </c>
      <c r="F416" s="428">
        <v>3.0</v>
      </c>
      <c r="G416" s="182" t="s">
        <v>979</v>
      </c>
      <c r="H416" s="429" t="s">
        <v>237</v>
      </c>
      <c r="I416" s="429" t="s">
        <v>107</v>
      </c>
      <c r="J416" s="430">
        <v>2.284</v>
      </c>
      <c r="K416" s="431" t="s">
        <v>188</v>
      </c>
      <c r="L416" s="428" t="s">
        <v>265</v>
      </c>
      <c r="M416" s="387" t="str">
        <f t="shared" si="1"/>
        <v>kgCO2e/kg</v>
      </c>
      <c r="N416" s="427">
        <v>2021.0</v>
      </c>
      <c r="O416" s="389">
        <f t="array" ref="O416">IF(J416&lt;&gt;"",IF(H416="Spend-based",J416*(INDEX(Conversion!$G$17:$AO$21,MATCH(L416,Conversion!$E$17:$E$21,0),MATCH(N416,Conversion!$G$16:$AO$16,0))/INDEX(Conversion!$G$17:$AO$21,MATCH(L416,Conversion!$E$17:$E$21,0),MATCH('Import data'!$G$15,Conversion!$G$16:$AO$16,0)))/IF(L416='Import data'!$G$16,1,IF(L416="kUSD",INDEX(Conversion!$G$27:$AO$31,MATCH(L416,Conversion!$F$27:$F$31,0),MATCH('Import data'!$G$15,Conversion!$G$26:$AO$26,0)),1/INDEX(Conversion!$G$27:$AO$31,MATCH(L416,Conversion!$F$27:$F$31,0),MATCH('Import data'!$G$15,Conversion!$G$26:$AO$26,0)))),J416),"")</f>
        <v>2.284</v>
      </c>
      <c r="P416" s="387" t="str">
        <f>IF(H416="Mass-based",M416,K416&amp;" / "&amp;'Import data'!$G$16)</f>
        <v>kgCO2e/kg</v>
      </c>
      <c r="Q416" s="428" t="s">
        <v>351</v>
      </c>
      <c r="R416" s="182" t="s">
        <v>262</v>
      </c>
      <c r="S416" s="432" t="s">
        <v>257</v>
      </c>
      <c r="T416" s="433"/>
      <c r="U416" s="23"/>
      <c r="V416" s="23"/>
      <c r="W416" s="23"/>
      <c r="X416" s="23"/>
      <c r="Y416" s="23"/>
      <c r="Z416" s="23"/>
    </row>
    <row r="417" ht="15.75" customHeight="1">
      <c r="A417" s="23"/>
      <c r="B417" s="23"/>
      <c r="C417" s="23"/>
      <c r="D417" s="382">
        <v>412.0</v>
      </c>
      <c r="E417" s="393" t="s">
        <v>980</v>
      </c>
      <c r="F417" s="182">
        <v>3.0</v>
      </c>
      <c r="G417" s="182" t="s">
        <v>981</v>
      </c>
      <c r="H417" s="384" t="s">
        <v>237</v>
      </c>
      <c r="I417" s="384" t="s">
        <v>107</v>
      </c>
      <c r="J417" s="394">
        <v>1.3</v>
      </c>
      <c r="K417" s="386" t="s">
        <v>188</v>
      </c>
      <c r="L417" s="182" t="s">
        <v>265</v>
      </c>
      <c r="M417" s="387" t="str">
        <f t="shared" si="1"/>
        <v>kgCO2e/kg</v>
      </c>
      <c r="N417" s="393">
        <v>2021.0</v>
      </c>
      <c r="O417" s="389">
        <f t="array" ref="O417">IF(J417&lt;&gt;"",IF(H417="Spend-based",J417*(INDEX(Conversion!$G$17:$AO$21,MATCH(L417,Conversion!$E$17:$E$21,0),MATCH(N417,Conversion!$G$16:$AO$16,0))/INDEX(Conversion!$G$17:$AO$21,MATCH(L417,Conversion!$E$17:$E$21,0),MATCH('Import data'!$G$15,Conversion!$G$16:$AO$16,0)))/IF(L417='Import data'!$G$16,1,IF(L417="kUSD",INDEX(Conversion!$G$27:$AO$31,MATCH(L417,Conversion!$F$27:$F$31,0),MATCH('Import data'!$G$15,Conversion!$G$26:$AO$26,0)),1/INDEX(Conversion!$G$27:$AO$31,MATCH(L417,Conversion!$F$27:$F$31,0),MATCH('Import data'!$G$15,Conversion!$G$26:$AO$26,0)))),J417),"")</f>
        <v>1.3</v>
      </c>
      <c r="P417" s="387" t="str">
        <f>IF(H417="Mass-based",M417,K417&amp;" / "&amp;'Import data'!$G$16)</f>
        <v>kgCO2e/kg</v>
      </c>
      <c r="Q417" s="182" t="s">
        <v>351</v>
      </c>
      <c r="R417" s="182" t="s">
        <v>262</v>
      </c>
      <c r="S417" s="390" t="s">
        <v>257</v>
      </c>
      <c r="T417" s="391"/>
      <c r="U417" s="23"/>
      <c r="V417" s="23"/>
      <c r="W417" s="23"/>
      <c r="X417" s="23"/>
      <c r="Y417" s="23"/>
      <c r="Z417" s="23"/>
    </row>
    <row r="418" ht="15.75" customHeight="1">
      <c r="A418" s="23"/>
      <c r="B418" s="23"/>
      <c r="C418" s="23"/>
      <c r="D418" s="382">
        <v>413.0</v>
      </c>
      <c r="E418" s="393" t="s">
        <v>982</v>
      </c>
      <c r="F418" s="182">
        <v>3.0</v>
      </c>
      <c r="G418" s="182" t="s">
        <v>983</v>
      </c>
      <c r="H418" s="384" t="s">
        <v>237</v>
      </c>
      <c r="I418" s="384" t="s">
        <v>114</v>
      </c>
      <c r="J418" s="394">
        <v>2.47</v>
      </c>
      <c r="K418" s="386" t="s">
        <v>188</v>
      </c>
      <c r="L418" s="182" t="s">
        <v>265</v>
      </c>
      <c r="M418" s="387" t="str">
        <f t="shared" si="1"/>
        <v>kgCO2e/kg</v>
      </c>
      <c r="N418" s="393">
        <v>2024.0</v>
      </c>
      <c r="O418" s="389">
        <f t="array" ref="O418">IF(J418&lt;&gt;"",IF(H418="Spend-based",J418*(INDEX(Conversion!$G$17:$AO$21,MATCH(L418,Conversion!$E$17:$E$21,0),MATCH(N418,Conversion!$G$16:$AO$16,0))/INDEX(Conversion!$G$17:$AO$21,MATCH(L418,Conversion!$E$17:$E$21,0),MATCH('Import data'!$G$15,Conversion!$G$16:$AO$16,0)))/IF(L418='Import data'!$G$16,1,IF(L418="kUSD",INDEX(Conversion!$G$27:$AO$31,MATCH(L418,Conversion!$F$27:$F$31,0),MATCH('Import data'!$G$15,Conversion!$G$26:$AO$26,0)),1/INDEX(Conversion!$G$27:$AO$31,MATCH(L418,Conversion!$F$27:$F$31,0),MATCH('Import data'!$G$15,Conversion!$G$26:$AO$26,0)))),J418),"")</f>
        <v>2.47</v>
      </c>
      <c r="P418" s="387" t="str">
        <f>IF(H418="Mass-based",M418,K418&amp;" / "&amp;'Import data'!$G$16)</f>
        <v>kgCO2e/kg</v>
      </c>
      <c r="Q418" s="182"/>
      <c r="R418" s="182" t="s">
        <v>256</v>
      </c>
      <c r="S418" s="390" t="s">
        <v>257</v>
      </c>
      <c r="T418" s="391"/>
      <c r="U418" s="23"/>
      <c r="V418" s="23"/>
      <c r="W418" s="23"/>
      <c r="X418" s="23"/>
      <c r="Y418" s="23"/>
      <c r="Z418" s="23"/>
    </row>
    <row r="419" ht="15.75" customHeight="1">
      <c r="A419" s="23"/>
      <c r="B419" s="23"/>
      <c r="C419" s="23"/>
      <c r="D419" s="382">
        <v>414.0</v>
      </c>
      <c r="E419" s="392" t="s">
        <v>984</v>
      </c>
      <c r="F419" s="182">
        <v>3.0</v>
      </c>
      <c r="G419" s="182" t="s">
        <v>985</v>
      </c>
      <c r="H419" s="384" t="s">
        <v>237</v>
      </c>
      <c r="I419" s="384" t="s">
        <v>102</v>
      </c>
      <c r="J419" s="407">
        <v>1.72</v>
      </c>
      <c r="K419" s="386" t="s">
        <v>188</v>
      </c>
      <c r="L419" s="384" t="s">
        <v>265</v>
      </c>
      <c r="M419" s="387" t="str">
        <f t="shared" si="1"/>
        <v>kgCO2e/kg</v>
      </c>
      <c r="N419" s="392">
        <v>2018.0</v>
      </c>
      <c r="O419" s="389">
        <f t="array" ref="O419">IF(J419&lt;&gt;"",IF(H419="Spend-based",J419*(INDEX(Conversion!$G$17:$AO$21,MATCH(L419,Conversion!$E$17:$E$21,0),MATCH(N419,Conversion!$G$16:$AO$16,0))/INDEX(Conversion!$G$17:$AO$21,MATCH(L419,Conversion!$E$17:$E$21,0),MATCH('Import data'!$G$15,Conversion!$G$16:$AO$16,0)))/IF(L419='Import data'!$G$16,1,IF(L419="kUSD",INDEX(Conversion!$G$27:$AO$31,MATCH(L419,Conversion!$F$27:$F$31,0),MATCH('Import data'!$G$15,Conversion!$G$26:$AO$26,0)),1/INDEX(Conversion!$G$27:$AO$31,MATCH(L419,Conversion!$F$27:$F$31,0),MATCH('Import data'!$G$15,Conversion!$G$26:$AO$26,0)))),J419),"")</f>
        <v>1.72</v>
      </c>
      <c r="P419" s="387" t="str">
        <f>IF(H419="Mass-based",M419,K419&amp;" / "&amp;'Import data'!$G$16)</f>
        <v>kgCO2e/kg</v>
      </c>
      <c r="Q419" s="182"/>
      <c r="R419" s="182" t="s">
        <v>262</v>
      </c>
      <c r="S419" s="390" t="s">
        <v>257</v>
      </c>
      <c r="T419" s="391"/>
      <c r="U419" s="23"/>
      <c r="V419" s="23"/>
      <c r="W419" s="23"/>
      <c r="X419" s="23"/>
      <c r="Y419" s="23"/>
      <c r="Z419" s="23"/>
    </row>
    <row r="420" ht="15.75" customHeight="1">
      <c r="A420" s="23"/>
      <c r="B420" s="23"/>
      <c r="C420" s="23"/>
      <c r="D420" s="382">
        <v>415.0</v>
      </c>
      <c r="E420" s="392" t="s">
        <v>986</v>
      </c>
      <c r="F420" s="182">
        <v>3.0</v>
      </c>
      <c r="G420" s="182" t="s">
        <v>987</v>
      </c>
      <c r="H420" s="384" t="s">
        <v>237</v>
      </c>
      <c r="I420" s="384" t="s">
        <v>102</v>
      </c>
      <c r="J420" s="407">
        <v>1.94</v>
      </c>
      <c r="K420" s="386" t="s">
        <v>188</v>
      </c>
      <c r="L420" s="182" t="s">
        <v>265</v>
      </c>
      <c r="M420" s="387" t="str">
        <f t="shared" si="1"/>
        <v>kgCO2e/kg</v>
      </c>
      <c r="N420" s="392">
        <v>2016.0</v>
      </c>
      <c r="O420" s="389">
        <f t="array" ref="O420">IF(J420&lt;&gt;"",IF(H420="Spend-based",J420*(INDEX(Conversion!$G$17:$AO$21,MATCH(L420,Conversion!$E$17:$E$21,0),MATCH(N420,Conversion!$G$16:$AO$16,0))/INDEX(Conversion!$G$17:$AO$21,MATCH(L420,Conversion!$E$17:$E$21,0),MATCH('Import data'!$G$15,Conversion!$G$16:$AO$16,0)))/IF(L420='Import data'!$G$16,1,IF(L420="kUSD",INDEX(Conversion!$G$27:$AO$31,MATCH(L420,Conversion!$F$27:$F$31,0),MATCH('Import data'!$G$15,Conversion!$G$26:$AO$26,0)),1/INDEX(Conversion!$G$27:$AO$31,MATCH(L420,Conversion!$F$27:$F$31,0),MATCH('Import data'!$G$15,Conversion!$G$26:$AO$26,0)))),J420),"")</f>
        <v>1.94</v>
      </c>
      <c r="P420" s="387" t="str">
        <f>IF(H420="Mass-based",M420,K420&amp;" / "&amp;'Import data'!$G$16)</f>
        <v>kgCO2e/kg</v>
      </c>
      <c r="Q420" s="182"/>
      <c r="R420" s="182" t="s">
        <v>262</v>
      </c>
      <c r="S420" s="390" t="s">
        <v>257</v>
      </c>
      <c r="T420" s="391"/>
      <c r="U420" s="23"/>
      <c r="V420" s="23"/>
      <c r="W420" s="23"/>
      <c r="X420" s="23"/>
      <c r="Y420" s="23"/>
      <c r="Z420" s="23"/>
    </row>
    <row r="421" ht="15.75" customHeight="1">
      <c r="A421" s="23"/>
      <c r="B421" s="23"/>
      <c r="C421" s="23"/>
      <c r="D421" s="382">
        <v>416.0</v>
      </c>
      <c r="E421" s="393" t="s">
        <v>988</v>
      </c>
      <c r="F421" s="182">
        <v>3.0</v>
      </c>
      <c r="G421" s="182" t="s">
        <v>989</v>
      </c>
      <c r="H421" s="384" t="s">
        <v>237</v>
      </c>
      <c r="I421" s="384" t="s">
        <v>114</v>
      </c>
      <c r="J421" s="394">
        <v>2.57</v>
      </c>
      <c r="K421" s="386" t="s">
        <v>188</v>
      </c>
      <c r="L421" s="182" t="s">
        <v>265</v>
      </c>
      <c r="M421" s="387" t="str">
        <f t="shared" si="1"/>
        <v>kgCO2e/kg</v>
      </c>
      <c r="N421" s="393">
        <v>2024.0</v>
      </c>
      <c r="O421" s="389">
        <f t="array" ref="O421">IF(J421&lt;&gt;"",IF(H421="Spend-based",J421*(INDEX(Conversion!$G$17:$AO$21,MATCH(L421,Conversion!$E$17:$E$21,0),MATCH(N421,Conversion!$G$16:$AO$16,0))/INDEX(Conversion!$G$17:$AO$21,MATCH(L421,Conversion!$E$17:$E$21,0),MATCH('Import data'!$G$15,Conversion!$G$16:$AO$16,0)))/IF(L421='Import data'!$G$16,1,IF(L421="kUSD",INDEX(Conversion!$G$27:$AO$31,MATCH(L421,Conversion!$F$27:$F$31,0),MATCH('Import data'!$G$15,Conversion!$G$26:$AO$26,0)),1/INDEX(Conversion!$G$27:$AO$31,MATCH(L421,Conversion!$F$27:$F$31,0),MATCH('Import data'!$G$15,Conversion!$G$26:$AO$26,0)))),J421),"")</f>
        <v>2.57</v>
      </c>
      <c r="P421" s="387" t="str">
        <f>IF(H421="Mass-based",M421,K421&amp;" / "&amp;'Import data'!$G$16)</f>
        <v>kgCO2e/kg</v>
      </c>
      <c r="Q421" s="182"/>
      <c r="R421" s="182" t="s">
        <v>256</v>
      </c>
      <c r="S421" s="390" t="s">
        <v>257</v>
      </c>
      <c r="T421" s="391"/>
      <c r="U421" s="23"/>
      <c r="V421" s="23"/>
      <c r="W421" s="23"/>
      <c r="X421" s="23"/>
      <c r="Y421" s="23"/>
      <c r="Z421" s="23"/>
    </row>
    <row r="422" ht="15.75" customHeight="1">
      <c r="A422" s="23"/>
      <c r="B422" s="23"/>
      <c r="C422" s="23"/>
      <c r="D422" s="382">
        <v>417.0</v>
      </c>
      <c r="E422" s="392" t="s">
        <v>990</v>
      </c>
      <c r="F422" s="182">
        <v>3.0</v>
      </c>
      <c r="G422" s="182" t="s">
        <v>991</v>
      </c>
      <c r="H422" s="384" t="s">
        <v>237</v>
      </c>
      <c r="I422" s="384" t="s">
        <v>102</v>
      </c>
      <c r="J422" s="407">
        <v>1.79</v>
      </c>
      <c r="K422" s="386" t="s">
        <v>188</v>
      </c>
      <c r="L422" s="182" t="s">
        <v>265</v>
      </c>
      <c r="M422" s="387" t="str">
        <f t="shared" si="1"/>
        <v>kgCO2e/kg</v>
      </c>
      <c r="N422" s="392">
        <v>2018.0</v>
      </c>
      <c r="O422" s="389">
        <f t="array" ref="O422">IF(J422&lt;&gt;"",IF(H422="Spend-based",J422*(INDEX(Conversion!$G$17:$AO$21,MATCH(L422,Conversion!$E$17:$E$21,0),MATCH(N422,Conversion!$G$16:$AO$16,0))/INDEX(Conversion!$G$17:$AO$21,MATCH(L422,Conversion!$E$17:$E$21,0),MATCH('Import data'!$G$15,Conversion!$G$16:$AO$16,0)))/IF(L422='Import data'!$G$16,1,IF(L422="kUSD",INDEX(Conversion!$G$27:$AO$31,MATCH(L422,Conversion!$F$27:$F$31,0),MATCH('Import data'!$G$15,Conversion!$G$26:$AO$26,0)),1/INDEX(Conversion!$G$27:$AO$31,MATCH(L422,Conversion!$F$27:$F$31,0),MATCH('Import data'!$G$15,Conversion!$G$26:$AO$26,0)))),J422),"")</f>
        <v>1.79</v>
      </c>
      <c r="P422" s="387" t="str">
        <f>IF(H422="Mass-based",M422,K422&amp;" / "&amp;'Import data'!$G$16)</f>
        <v>kgCO2e/kg</v>
      </c>
      <c r="Q422" s="182"/>
      <c r="R422" s="182" t="s">
        <v>262</v>
      </c>
      <c r="S422" s="390" t="s">
        <v>257</v>
      </c>
      <c r="T422" s="391"/>
      <c r="U422" s="23"/>
      <c r="V422" s="23"/>
      <c r="W422" s="23"/>
      <c r="X422" s="23"/>
      <c r="Y422" s="23"/>
      <c r="Z422" s="23"/>
    </row>
    <row r="423" ht="15.75" customHeight="1">
      <c r="A423" s="23"/>
      <c r="B423" s="23"/>
      <c r="C423" s="23"/>
      <c r="D423" s="382">
        <v>418.0</v>
      </c>
      <c r="E423" s="392" t="s">
        <v>992</v>
      </c>
      <c r="F423" s="182">
        <v>3.0</v>
      </c>
      <c r="G423" s="182" t="s">
        <v>993</v>
      </c>
      <c r="H423" s="398" t="s">
        <v>237</v>
      </c>
      <c r="I423" s="391" t="s">
        <v>102</v>
      </c>
      <c r="J423" s="421">
        <v>2.01</v>
      </c>
      <c r="K423" s="386" t="s">
        <v>188</v>
      </c>
      <c r="L423" s="182" t="s">
        <v>265</v>
      </c>
      <c r="M423" s="387" t="str">
        <f t="shared" si="1"/>
        <v>kgCO2e/kg</v>
      </c>
      <c r="N423" s="392">
        <v>2016.0</v>
      </c>
      <c r="O423" s="389">
        <f t="array" ref="O423">IF(J423&lt;&gt;"",IF(H423="Spend-based",J423*(INDEX(Conversion!$G$17:$AO$21,MATCH(L423,Conversion!$E$17:$E$21,0),MATCH(N423,Conversion!$G$16:$AO$16,0))/INDEX(Conversion!$G$17:$AO$21,MATCH(L423,Conversion!$E$17:$E$21,0),MATCH('Import data'!$G$15,Conversion!$G$16:$AO$16,0)))/IF(L423='Import data'!$G$16,1,IF(L423="kUSD",INDEX(Conversion!$G$27:$AO$31,MATCH(L423,Conversion!$F$27:$F$31,0),MATCH('Import data'!$G$15,Conversion!$G$26:$AO$26,0)),1/INDEX(Conversion!$G$27:$AO$31,MATCH(L423,Conversion!$F$27:$F$31,0),MATCH('Import data'!$G$15,Conversion!$G$26:$AO$26,0)))),J423),"")</f>
        <v>2.01</v>
      </c>
      <c r="P423" s="387" t="str">
        <f>IF(H423="Mass-based",M423,K423&amp;" / "&amp;'Import data'!$G$16)</f>
        <v>kgCO2e/kg</v>
      </c>
      <c r="Q423" s="182"/>
      <c r="R423" s="182" t="s">
        <v>262</v>
      </c>
      <c r="S423" s="390" t="s">
        <v>257</v>
      </c>
      <c r="T423" s="391"/>
      <c r="U423" s="23"/>
      <c r="V423" s="23"/>
      <c r="W423" s="23"/>
      <c r="X423" s="23"/>
      <c r="Y423" s="23"/>
      <c r="Z423" s="23"/>
    </row>
    <row r="424" ht="15.75" customHeight="1">
      <c r="A424" s="23"/>
      <c r="B424" s="23"/>
      <c r="C424" s="23"/>
      <c r="D424" s="382">
        <v>419.0</v>
      </c>
      <c r="E424" s="392" t="s">
        <v>994</v>
      </c>
      <c r="F424" s="182">
        <v>3.0</v>
      </c>
      <c r="G424" s="182" t="s">
        <v>993</v>
      </c>
      <c r="H424" s="398" t="s">
        <v>237</v>
      </c>
      <c r="I424" s="391" t="s">
        <v>102</v>
      </c>
      <c r="J424" s="421">
        <v>2.21</v>
      </c>
      <c r="K424" s="386" t="s">
        <v>188</v>
      </c>
      <c r="L424" s="182" t="s">
        <v>265</v>
      </c>
      <c r="M424" s="387" t="str">
        <f t="shared" si="1"/>
        <v>kgCO2e/kg</v>
      </c>
      <c r="N424" s="421">
        <v>2016.0</v>
      </c>
      <c r="O424" s="389">
        <f t="array" ref="O424">IF(J424&lt;&gt;"",IF(H424="Spend-based",J424*(INDEX(Conversion!$G$17:$AO$21,MATCH(L424,Conversion!$E$17:$E$21,0),MATCH(N424,Conversion!$G$16:$AO$16,0))/INDEX(Conversion!$G$17:$AO$21,MATCH(L424,Conversion!$E$17:$E$21,0),MATCH('Import data'!$G$15,Conversion!$G$16:$AO$16,0)))/IF(L424='Import data'!$G$16,1,IF(L424="kUSD",INDEX(Conversion!$G$27:$AO$31,MATCH(L424,Conversion!$F$27:$F$31,0),MATCH('Import data'!$G$15,Conversion!$G$26:$AO$26,0)),1/INDEX(Conversion!$G$27:$AO$31,MATCH(L424,Conversion!$F$27:$F$31,0),MATCH('Import data'!$G$15,Conversion!$G$26:$AO$26,0)))),J424),"")</f>
        <v>2.21</v>
      </c>
      <c r="P424" s="387" t="str">
        <f>IF(H424="Mass-based",M424,K424&amp;" / "&amp;'Import data'!$G$16)</f>
        <v>kgCO2e/kg</v>
      </c>
      <c r="Q424" s="398"/>
      <c r="R424" s="398" t="s">
        <v>262</v>
      </c>
      <c r="S424" s="390" t="s">
        <v>257</v>
      </c>
      <c r="T424" s="391"/>
      <c r="U424" s="23"/>
      <c r="V424" s="23"/>
      <c r="W424" s="23"/>
      <c r="X424" s="23"/>
      <c r="Y424" s="23"/>
      <c r="Z424" s="23"/>
    </row>
    <row r="425" ht="15.75" customHeight="1">
      <c r="A425" s="23"/>
      <c r="B425" s="23"/>
      <c r="C425" s="23"/>
      <c r="D425" s="382">
        <v>420.0</v>
      </c>
      <c r="E425" s="392" t="s">
        <v>995</v>
      </c>
      <c r="F425" s="182">
        <v>3.0</v>
      </c>
      <c r="G425" s="182" t="s">
        <v>996</v>
      </c>
      <c r="H425" s="384" t="s">
        <v>237</v>
      </c>
      <c r="I425" s="384" t="s">
        <v>102</v>
      </c>
      <c r="J425" s="407">
        <v>2.13</v>
      </c>
      <c r="K425" s="386" t="s">
        <v>188</v>
      </c>
      <c r="L425" s="182" t="s">
        <v>265</v>
      </c>
      <c r="M425" s="387" t="str">
        <f t="shared" si="1"/>
        <v>kgCO2e/kg</v>
      </c>
      <c r="N425" s="392">
        <v>2016.0</v>
      </c>
      <c r="O425" s="389">
        <f t="array" ref="O425">IF(J425&lt;&gt;"",IF(H425="Spend-based",J425*(INDEX(Conversion!$G$17:$AO$21,MATCH(L425,Conversion!$E$17:$E$21,0),MATCH(N425,Conversion!$G$16:$AO$16,0))/INDEX(Conversion!$G$17:$AO$21,MATCH(L425,Conversion!$E$17:$E$21,0),MATCH('Import data'!$G$15,Conversion!$G$16:$AO$16,0)))/IF(L425='Import data'!$G$16,1,IF(L425="kUSD",INDEX(Conversion!$G$27:$AO$31,MATCH(L425,Conversion!$F$27:$F$31,0),MATCH('Import data'!$G$15,Conversion!$G$26:$AO$26,0)),1/INDEX(Conversion!$G$27:$AO$31,MATCH(L425,Conversion!$F$27:$F$31,0),MATCH('Import data'!$G$15,Conversion!$G$26:$AO$26,0)))),J425),"")</f>
        <v>2.13</v>
      </c>
      <c r="P425" s="387" t="str">
        <f>IF(H425="Mass-based",M425,K425&amp;" / "&amp;'Import data'!$G$16)</f>
        <v>kgCO2e/kg</v>
      </c>
      <c r="Q425" s="182"/>
      <c r="R425" s="182" t="s">
        <v>262</v>
      </c>
      <c r="S425" s="390" t="s">
        <v>257</v>
      </c>
      <c r="T425" s="391"/>
      <c r="U425" s="23"/>
      <c r="V425" s="23"/>
      <c r="W425" s="23"/>
      <c r="X425" s="23"/>
      <c r="Y425" s="23"/>
      <c r="Z425" s="23"/>
    </row>
    <row r="426" ht="15.75" customHeight="1">
      <c r="A426" s="23"/>
      <c r="B426" s="23"/>
      <c r="C426" s="23"/>
      <c r="D426" s="382">
        <v>421.0</v>
      </c>
      <c r="E426" s="393" t="s">
        <v>997</v>
      </c>
      <c r="F426" s="182">
        <v>3.0</v>
      </c>
      <c r="G426" s="182" t="s">
        <v>998</v>
      </c>
      <c r="H426" s="384" t="s">
        <v>237</v>
      </c>
      <c r="I426" s="384" t="s">
        <v>114</v>
      </c>
      <c r="J426" s="394">
        <v>2.7</v>
      </c>
      <c r="K426" s="386" t="s">
        <v>188</v>
      </c>
      <c r="L426" s="182" t="s">
        <v>265</v>
      </c>
      <c r="M426" s="387" t="str">
        <f t="shared" si="1"/>
        <v>kgCO2e/kg</v>
      </c>
      <c r="N426" s="393">
        <v>2024.0</v>
      </c>
      <c r="O426" s="389">
        <f t="array" ref="O426">IF(J426&lt;&gt;"",IF(H426="Spend-based",J426*(INDEX(Conversion!$G$17:$AO$21,MATCH(L426,Conversion!$E$17:$E$21,0),MATCH(N426,Conversion!$G$16:$AO$16,0))/INDEX(Conversion!$G$17:$AO$21,MATCH(L426,Conversion!$E$17:$E$21,0),MATCH('Import data'!$G$15,Conversion!$G$16:$AO$16,0)))/IF(L426='Import data'!$G$16,1,IF(L426="kUSD",INDEX(Conversion!$G$27:$AO$31,MATCH(L426,Conversion!$F$27:$F$31,0),MATCH('Import data'!$G$15,Conversion!$G$26:$AO$26,0)),1/INDEX(Conversion!$G$27:$AO$31,MATCH(L426,Conversion!$F$27:$F$31,0),MATCH('Import data'!$G$15,Conversion!$G$26:$AO$26,0)))),J426),"")</f>
        <v>2.7</v>
      </c>
      <c r="P426" s="387" t="str">
        <f>IF(H426="Mass-based",M426,K426&amp;" / "&amp;'Import data'!$G$16)</f>
        <v>kgCO2e/kg</v>
      </c>
      <c r="Q426" s="182"/>
      <c r="R426" s="182" t="s">
        <v>256</v>
      </c>
      <c r="S426" s="390" t="s">
        <v>257</v>
      </c>
      <c r="T426" s="391"/>
      <c r="U426" s="23"/>
      <c r="V426" s="23"/>
      <c r="W426" s="23"/>
      <c r="X426" s="23"/>
      <c r="Y426" s="23"/>
      <c r="Z426" s="23"/>
    </row>
    <row r="427" ht="15.75" customHeight="1">
      <c r="A427" s="23"/>
      <c r="B427" s="23"/>
      <c r="C427" s="23"/>
      <c r="D427" s="382">
        <v>422.0</v>
      </c>
      <c r="E427" s="392" t="s">
        <v>999</v>
      </c>
      <c r="F427" s="182">
        <v>3.0</v>
      </c>
      <c r="G427" s="182" t="s">
        <v>1000</v>
      </c>
      <c r="H427" s="384" t="s">
        <v>237</v>
      </c>
      <c r="I427" s="384" t="s">
        <v>102</v>
      </c>
      <c r="J427" s="407">
        <v>1.69</v>
      </c>
      <c r="K427" s="386" t="s">
        <v>188</v>
      </c>
      <c r="L427" s="182" t="s">
        <v>265</v>
      </c>
      <c r="M427" s="387" t="str">
        <f t="shared" si="1"/>
        <v>kgCO2e/kg</v>
      </c>
      <c r="N427" s="392">
        <v>2018.0</v>
      </c>
      <c r="O427" s="389">
        <f t="array" ref="O427">IF(J427&lt;&gt;"",IF(H427="Spend-based",J427*(INDEX(Conversion!$G$17:$AO$21,MATCH(L427,Conversion!$E$17:$E$21,0),MATCH(N427,Conversion!$G$16:$AO$16,0))/INDEX(Conversion!$G$17:$AO$21,MATCH(L427,Conversion!$E$17:$E$21,0),MATCH('Import data'!$G$15,Conversion!$G$16:$AO$16,0)))/IF(L427='Import data'!$G$16,1,IF(L427="kUSD",INDEX(Conversion!$G$27:$AO$31,MATCH(L427,Conversion!$F$27:$F$31,0),MATCH('Import data'!$G$15,Conversion!$G$26:$AO$26,0)),1/INDEX(Conversion!$G$27:$AO$31,MATCH(L427,Conversion!$F$27:$F$31,0),MATCH('Import data'!$G$15,Conversion!$G$26:$AO$26,0)))),J427),"")</f>
        <v>1.69</v>
      </c>
      <c r="P427" s="387" t="str">
        <f>IF(H427="Mass-based",M427,K427&amp;" / "&amp;'Import data'!$G$16)</f>
        <v>kgCO2e/kg</v>
      </c>
      <c r="Q427" s="182"/>
      <c r="R427" s="182" t="s">
        <v>262</v>
      </c>
      <c r="S427" s="390" t="s">
        <v>257</v>
      </c>
      <c r="T427" s="391"/>
      <c r="U427" s="23"/>
      <c r="V427" s="23"/>
      <c r="W427" s="23"/>
      <c r="X427" s="23"/>
      <c r="Y427" s="23"/>
      <c r="Z427" s="23"/>
    </row>
    <row r="428" ht="15.75" customHeight="1">
      <c r="A428" s="23"/>
      <c r="B428" s="23"/>
      <c r="C428" s="23"/>
      <c r="D428" s="382">
        <v>423.0</v>
      </c>
      <c r="E428" s="393" t="s">
        <v>1001</v>
      </c>
      <c r="F428" s="182">
        <v>2.0</v>
      </c>
      <c r="G428" s="182" t="s">
        <v>1002</v>
      </c>
      <c r="H428" s="384" t="s">
        <v>237</v>
      </c>
      <c r="I428" s="384" t="s">
        <v>123</v>
      </c>
      <c r="J428" s="394">
        <v>1.3</v>
      </c>
      <c r="K428" s="386" t="s">
        <v>188</v>
      </c>
      <c r="L428" s="182" t="s">
        <v>265</v>
      </c>
      <c r="M428" s="387" t="str">
        <f t="shared" si="1"/>
        <v>kgCO2e/kg</v>
      </c>
      <c r="N428" s="393">
        <v>2022.0</v>
      </c>
      <c r="O428" s="389">
        <f t="array" ref="O428">IF(J428&lt;&gt;"",IF(H428="Spend-based",J428*(INDEX(Conversion!$G$17:$AO$21,MATCH(L428,Conversion!$E$17:$E$21,0),MATCH(N428,Conversion!$G$16:$AO$16,0))/INDEX(Conversion!$G$17:$AO$21,MATCH(L428,Conversion!$E$17:$E$21,0),MATCH('Import data'!$G$15,Conversion!$G$16:$AO$16,0)))/IF(L428='Import data'!$G$16,1,IF(L428="kUSD",INDEX(Conversion!$G$27:$AO$31,MATCH(L428,Conversion!$F$27:$F$31,0),MATCH('Import data'!$G$15,Conversion!$G$26:$AO$26,0)),1/INDEX(Conversion!$G$27:$AO$31,MATCH(L428,Conversion!$F$27:$F$31,0),MATCH('Import data'!$G$15,Conversion!$G$26:$AO$26,0)))),J428),"")</f>
        <v>1.3</v>
      </c>
      <c r="P428" s="387" t="str">
        <f>IF(H428="Mass-based",M428,K428&amp;" / "&amp;'Import data'!$G$16)</f>
        <v>kgCO2e/kg</v>
      </c>
      <c r="Q428" s="182" t="s">
        <v>274</v>
      </c>
      <c r="R428" s="182" t="s">
        <v>262</v>
      </c>
      <c r="S428" s="390" t="s">
        <v>257</v>
      </c>
      <c r="T428" s="391"/>
      <c r="U428" s="23"/>
      <c r="V428" s="23"/>
      <c r="W428" s="23"/>
      <c r="X428" s="23"/>
      <c r="Y428" s="23"/>
      <c r="Z428" s="23"/>
    </row>
    <row r="429" ht="15.75" customHeight="1">
      <c r="A429" s="23"/>
      <c r="B429" s="23"/>
      <c r="C429" s="23"/>
      <c r="D429" s="382">
        <v>424.0</v>
      </c>
      <c r="E429" s="403" t="s">
        <v>1003</v>
      </c>
      <c r="F429" s="395">
        <v>3.0</v>
      </c>
      <c r="G429" s="182" t="s">
        <v>1004</v>
      </c>
      <c r="H429" s="384" t="s">
        <v>237</v>
      </c>
      <c r="I429" s="384" t="s">
        <v>111</v>
      </c>
      <c r="J429" s="394">
        <v>1.5</v>
      </c>
      <c r="K429" s="386" t="s">
        <v>188</v>
      </c>
      <c r="L429" s="384" t="s">
        <v>265</v>
      </c>
      <c r="M429" s="387" t="str">
        <f t="shared" si="1"/>
        <v>kgCO2e/kg</v>
      </c>
      <c r="N429" s="393">
        <v>2023.0</v>
      </c>
      <c r="O429" s="389">
        <f t="array" ref="O429">IF(J429&lt;&gt;"",IF(H429="Spend-based",J429*(INDEX(Conversion!$G$17:$AO$21,MATCH(L429,Conversion!$E$17:$E$21,0),MATCH(N429,Conversion!$G$16:$AO$16,0))/INDEX(Conversion!$G$17:$AO$21,MATCH(L429,Conversion!$E$17:$E$21,0),MATCH('Import data'!$G$15,Conversion!$G$16:$AO$16,0)))/IF(L429='Import data'!$G$16,1,IF(L429="kUSD",INDEX(Conversion!$G$27:$AO$31,MATCH(L429,Conversion!$F$27:$F$31,0),MATCH('Import data'!$G$15,Conversion!$G$26:$AO$26,0)),1/INDEX(Conversion!$G$27:$AO$31,MATCH(L429,Conversion!$F$27:$F$31,0),MATCH('Import data'!$G$15,Conversion!$G$26:$AO$26,0)))),J429),"")</f>
        <v>1.5</v>
      </c>
      <c r="P429" s="387" t="str">
        <f>IF(H429="Mass-based",M429,K429&amp;" / "&amp;'Import data'!$G$16)</f>
        <v>kgCO2e/kg</v>
      </c>
      <c r="Q429" s="182" t="s">
        <v>283</v>
      </c>
      <c r="R429" s="182" t="s">
        <v>279</v>
      </c>
      <c r="S429" s="390" t="s">
        <v>257</v>
      </c>
      <c r="T429" s="391"/>
      <c r="U429" s="23"/>
      <c r="V429" s="23"/>
      <c r="W429" s="23"/>
      <c r="X429" s="23"/>
      <c r="Y429" s="23"/>
      <c r="Z429" s="23"/>
    </row>
    <row r="430" ht="15.75" customHeight="1">
      <c r="A430" s="23"/>
      <c r="B430" s="23"/>
      <c r="C430" s="23"/>
      <c r="D430" s="382">
        <v>425.0</v>
      </c>
      <c r="E430" s="393" t="s">
        <v>1005</v>
      </c>
      <c r="F430" s="182">
        <v>2.0</v>
      </c>
      <c r="G430" s="182" t="s">
        <v>1006</v>
      </c>
      <c r="H430" s="384" t="s">
        <v>238</v>
      </c>
      <c r="I430" s="384" t="s">
        <v>105</v>
      </c>
      <c r="J430" s="394">
        <v>624.0</v>
      </c>
      <c r="K430" s="386" t="s">
        <v>188</v>
      </c>
      <c r="L430" s="182" t="s">
        <v>282</v>
      </c>
      <c r="M430" s="387" t="str">
        <f t="shared" si="1"/>
        <v>kgCO2e/kUSD</v>
      </c>
      <c r="N430" s="393">
        <v>2022.0</v>
      </c>
      <c r="O430" s="389">
        <f t="array" ref="O430">IF(J430&lt;&gt;"",IF(H430="Spend-based",J430*(INDEX(Conversion!$G$17:$AO$21,MATCH(L430,Conversion!$E$17:$E$21,0),MATCH(N430,Conversion!$G$16:$AO$16,0))/INDEX(Conversion!$G$17:$AO$21,MATCH(L430,Conversion!$E$17:$E$21,0),MATCH('Import data'!$G$15,Conversion!$G$16:$AO$16,0)))/IF(L430='Import data'!$G$16,1,IF(L430="kUSD",INDEX(Conversion!$G$27:$AO$31,MATCH(L430,Conversion!$F$27:$F$31,0),MATCH('Import data'!$G$15,Conversion!$G$26:$AO$26,0)),1/INDEX(Conversion!$G$27:$AO$31,MATCH(L430,Conversion!$F$27:$F$31,0),MATCH('Import data'!$G$15,Conversion!$G$26:$AO$26,0)))),J430),"")</f>
        <v>582.247965</v>
      </c>
      <c r="P430" s="387" t="str">
        <f>IF(H430="Mass-based",M430,K430&amp;" / "&amp;'Import data'!$G$16)</f>
        <v>kgCO2e / k€</v>
      </c>
      <c r="Q430" s="182" t="s">
        <v>283</v>
      </c>
      <c r="R430" s="182" t="s">
        <v>279</v>
      </c>
      <c r="S430" s="390" t="s">
        <v>257</v>
      </c>
      <c r="T430" s="391"/>
      <c r="U430" s="23"/>
      <c r="V430" s="23"/>
      <c r="W430" s="23"/>
      <c r="X430" s="23"/>
      <c r="Y430" s="23"/>
      <c r="Z430" s="23"/>
    </row>
    <row r="431" ht="15.75" customHeight="1">
      <c r="A431" s="23"/>
      <c r="B431" s="23"/>
      <c r="C431" s="23"/>
      <c r="D431" s="382">
        <v>426.0</v>
      </c>
      <c r="E431" s="393" t="s">
        <v>1007</v>
      </c>
      <c r="F431" s="182">
        <v>1.0</v>
      </c>
      <c r="G431" s="182" t="s">
        <v>1008</v>
      </c>
      <c r="H431" s="384" t="s">
        <v>238</v>
      </c>
      <c r="I431" s="384" t="s">
        <v>105</v>
      </c>
      <c r="J431" s="394">
        <v>1138.0</v>
      </c>
      <c r="K431" s="386" t="s">
        <v>188</v>
      </c>
      <c r="L431" s="182" t="s">
        <v>282</v>
      </c>
      <c r="M431" s="387" t="str">
        <f t="shared" si="1"/>
        <v>kgCO2e/kUSD</v>
      </c>
      <c r="N431" s="393">
        <v>2022.0</v>
      </c>
      <c r="O431" s="389">
        <f t="array" ref="O431">IF(J431&lt;&gt;"",IF(H431="Spend-based",J431*(INDEX(Conversion!$G$17:$AO$21,MATCH(L431,Conversion!$E$17:$E$21,0),MATCH(N431,Conversion!$G$16:$AO$16,0))/INDEX(Conversion!$G$17:$AO$21,MATCH(L431,Conversion!$E$17:$E$21,0),MATCH('Import data'!$G$15,Conversion!$G$16:$AO$16,0)))/IF(L431='Import data'!$G$16,1,IF(L431="kUSD",INDEX(Conversion!$G$27:$AO$31,MATCH(L431,Conversion!$F$27:$F$31,0),MATCH('Import data'!$G$15,Conversion!$G$26:$AO$26,0)),1/INDEX(Conversion!$G$27:$AO$31,MATCH(L431,Conversion!$F$27:$F$31,0),MATCH('Import data'!$G$15,Conversion!$G$26:$AO$26,0)))),J431),"")</f>
        <v>1061.856064</v>
      </c>
      <c r="P431" s="387" t="str">
        <f>IF(H431="Mass-based",M431,K431&amp;" / "&amp;'Import data'!$G$16)</f>
        <v>kgCO2e / k€</v>
      </c>
      <c r="Q431" s="182" t="s">
        <v>283</v>
      </c>
      <c r="R431" s="182" t="s">
        <v>279</v>
      </c>
      <c r="S431" s="390" t="s">
        <v>257</v>
      </c>
      <c r="T431" s="391"/>
      <c r="U431" s="23"/>
      <c r="V431" s="23"/>
      <c r="W431" s="23"/>
      <c r="X431" s="23"/>
      <c r="Y431" s="23"/>
      <c r="Z431" s="23"/>
    </row>
    <row r="432" ht="15.75" customHeight="1">
      <c r="A432" s="23"/>
      <c r="B432" s="23"/>
      <c r="C432" s="23"/>
      <c r="D432" s="382">
        <v>427.0</v>
      </c>
      <c r="E432" s="392" t="s">
        <v>1009</v>
      </c>
      <c r="F432" s="182">
        <v>3.0</v>
      </c>
      <c r="G432" s="182" t="s">
        <v>1010</v>
      </c>
      <c r="H432" s="384" t="s">
        <v>237</v>
      </c>
      <c r="I432" s="384" t="s">
        <v>102</v>
      </c>
      <c r="J432" s="407">
        <v>63.2</v>
      </c>
      <c r="K432" s="386" t="s">
        <v>188</v>
      </c>
      <c r="L432" s="182" t="s">
        <v>485</v>
      </c>
      <c r="M432" s="387" t="str">
        <f t="shared" si="1"/>
        <v>kgCO2e/item</v>
      </c>
      <c r="N432" s="392">
        <v>2021.0</v>
      </c>
      <c r="O432" s="389">
        <f t="array" ref="O432">IF(J432&lt;&gt;"",IF(H432="Spend-based",J432*(INDEX(Conversion!$G$17:$AO$21,MATCH(L432,Conversion!$E$17:$E$21,0),MATCH(N432,Conversion!$G$16:$AO$16,0))/INDEX(Conversion!$G$17:$AO$21,MATCH(L432,Conversion!$E$17:$E$21,0),MATCH('Import data'!$G$15,Conversion!$G$16:$AO$16,0)))/IF(L432='Import data'!$G$16,1,IF(L432="kUSD",INDEX(Conversion!$G$27:$AO$31,MATCH(L432,Conversion!$F$27:$F$31,0),MATCH('Import data'!$G$15,Conversion!$G$26:$AO$26,0)),1/INDEX(Conversion!$G$27:$AO$31,MATCH(L432,Conversion!$F$27:$F$31,0),MATCH('Import data'!$G$15,Conversion!$G$26:$AO$26,0)))),J432),"")</f>
        <v>63.2</v>
      </c>
      <c r="P432" s="387" t="str">
        <f>IF(H432="Mass-based",M432,K432&amp;" / "&amp;'Import data'!$G$16)</f>
        <v>kgCO2e/item</v>
      </c>
      <c r="Q432" s="182" t="s">
        <v>261</v>
      </c>
      <c r="R432" s="182" t="s">
        <v>262</v>
      </c>
      <c r="S432" s="390" t="s">
        <v>257</v>
      </c>
      <c r="T432" s="391"/>
      <c r="U432" s="23"/>
      <c r="V432" s="23"/>
      <c r="W432" s="23"/>
      <c r="X432" s="23"/>
      <c r="Y432" s="23"/>
      <c r="Z432" s="23"/>
    </row>
    <row r="433" ht="15.75" customHeight="1">
      <c r="A433" s="23"/>
      <c r="B433" s="23"/>
      <c r="C433" s="23"/>
      <c r="D433" s="382">
        <v>428.0</v>
      </c>
      <c r="E433" s="392" t="s">
        <v>1011</v>
      </c>
      <c r="F433" s="182">
        <v>3.0</v>
      </c>
      <c r="G433" s="182" t="s">
        <v>1012</v>
      </c>
      <c r="H433" s="384" t="s">
        <v>237</v>
      </c>
      <c r="I433" s="384" t="s">
        <v>116</v>
      </c>
      <c r="J433" s="407">
        <v>177.8</v>
      </c>
      <c r="K433" s="386" t="s">
        <v>188</v>
      </c>
      <c r="L433" s="182" t="s">
        <v>485</v>
      </c>
      <c r="M433" s="387" t="str">
        <f t="shared" si="1"/>
        <v>kgCO2e/item</v>
      </c>
      <c r="N433" s="392">
        <v>2022.0</v>
      </c>
      <c r="O433" s="389">
        <f t="array" ref="O433">IF(J433&lt;&gt;"",IF(H433="Spend-based",J433*(INDEX(Conversion!$G$17:$AO$21,MATCH(L433,Conversion!$E$17:$E$21,0),MATCH(N433,Conversion!$G$16:$AO$16,0))/INDEX(Conversion!$G$17:$AO$21,MATCH(L433,Conversion!$E$17:$E$21,0),MATCH('Import data'!$G$15,Conversion!$G$16:$AO$16,0)))/IF(L433='Import data'!$G$16,1,IF(L433="kUSD",INDEX(Conversion!$G$27:$AO$31,MATCH(L433,Conversion!$F$27:$F$31,0),MATCH('Import data'!$G$15,Conversion!$G$26:$AO$26,0)),1/INDEX(Conversion!$G$27:$AO$31,MATCH(L433,Conversion!$F$27:$F$31,0),MATCH('Import data'!$G$15,Conversion!$G$26:$AO$26,0)))),J433),"")</f>
        <v>177.8</v>
      </c>
      <c r="P433" s="387" t="str">
        <f>IF(H433="Mass-based",M433,K433&amp;" / "&amp;'Import data'!$G$16)</f>
        <v>kgCO2e/item</v>
      </c>
      <c r="Q433" s="182" t="s">
        <v>488</v>
      </c>
      <c r="R433" s="182" t="s">
        <v>295</v>
      </c>
      <c r="S433" s="390" t="s">
        <v>257</v>
      </c>
      <c r="T433" s="391"/>
      <c r="U433" s="23"/>
      <c r="V433" s="23"/>
      <c r="W433" s="23"/>
      <c r="X433" s="23"/>
      <c r="Y433" s="23"/>
      <c r="Z433" s="23"/>
    </row>
    <row r="434" ht="15.75" customHeight="1">
      <c r="A434" s="23"/>
      <c r="B434" s="23"/>
      <c r="C434" s="23"/>
      <c r="D434" s="382">
        <v>429.0</v>
      </c>
      <c r="E434" s="392" t="s">
        <v>1013</v>
      </c>
      <c r="F434" s="182">
        <v>3.0</v>
      </c>
      <c r="G434" s="182" t="s">
        <v>1014</v>
      </c>
      <c r="H434" s="384" t="s">
        <v>238</v>
      </c>
      <c r="I434" s="384" t="s">
        <v>102</v>
      </c>
      <c r="J434" s="407">
        <v>136.0</v>
      </c>
      <c r="K434" s="386" t="s">
        <v>188</v>
      </c>
      <c r="L434" s="182" t="s">
        <v>153</v>
      </c>
      <c r="M434" s="387" t="str">
        <f t="shared" si="1"/>
        <v>kgCO2e/k€</v>
      </c>
      <c r="N434" s="392">
        <v>2024.0</v>
      </c>
      <c r="O434" s="389">
        <f t="array" ref="O434">IF(J434&lt;&gt;"",IF(H434="Spend-based",J434*(INDEX(Conversion!$G$17:$AO$21,MATCH(L434,Conversion!$E$17:$E$21,0),MATCH(N434,Conversion!$G$16:$AO$16,0))/INDEX(Conversion!$G$17:$AO$21,MATCH(L434,Conversion!$E$17:$E$21,0),MATCH('Import data'!$G$15,Conversion!$G$16:$AO$16,0)))/IF(L434='Import data'!$G$16,1,IF(L434="kUSD",INDEX(Conversion!$G$27:$AO$31,MATCH(L434,Conversion!$F$27:$F$31,0),MATCH('Import data'!$G$15,Conversion!$G$26:$AO$26,0)),1/INDEX(Conversion!$G$27:$AO$31,MATCH(L434,Conversion!$F$27:$F$31,0),MATCH('Import data'!$G$15,Conversion!$G$26:$AO$26,0)))),J434),"")</f>
        <v>136</v>
      </c>
      <c r="P434" s="387" t="str">
        <f>IF(H434="Mass-based",M434,K434&amp;" / "&amp;'Import data'!$G$16)</f>
        <v>kgCO2e / k€</v>
      </c>
      <c r="Q434" s="182" t="s">
        <v>274</v>
      </c>
      <c r="R434" s="182" t="s">
        <v>262</v>
      </c>
      <c r="S434" s="390" t="s">
        <v>257</v>
      </c>
      <c r="T434" s="391"/>
      <c r="U434" s="23"/>
      <c r="V434" s="23"/>
      <c r="W434" s="23"/>
      <c r="X434" s="23"/>
      <c r="Y434" s="23"/>
      <c r="Z434" s="23"/>
    </row>
    <row r="435" ht="15.75" customHeight="1">
      <c r="A435" s="23"/>
      <c r="B435" s="23"/>
      <c r="C435" s="23"/>
      <c r="D435" s="382">
        <v>430.0</v>
      </c>
      <c r="E435" s="393" t="s">
        <v>1015</v>
      </c>
      <c r="F435" s="182">
        <v>3.0</v>
      </c>
      <c r="G435" s="182" t="s">
        <v>1016</v>
      </c>
      <c r="H435" s="384" t="s">
        <v>238</v>
      </c>
      <c r="I435" s="384" t="s">
        <v>105</v>
      </c>
      <c r="J435" s="394">
        <v>108.0</v>
      </c>
      <c r="K435" s="386" t="s">
        <v>188</v>
      </c>
      <c r="L435" s="182" t="s">
        <v>282</v>
      </c>
      <c r="M435" s="387" t="str">
        <f t="shared" si="1"/>
        <v>kgCO2e/kUSD</v>
      </c>
      <c r="N435" s="393">
        <v>2022.0</v>
      </c>
      <c r="O435" s="389">
        <f t="array" ref="O435">IF(J435&lt;&gt;"",IF(H435="Spend-based",J435*(INDEX(Conversion!$G$17:$AO$21,MATCH(L435,Conversion!$E$17:$E$21,0),MATCH(N435,Conversion!$G$16:$AO$16,0))/INDEX(Conversion!$G$17:$AO$21,MATCH(L435,Conversion!$E$17:$E$21,0),MATCH('Import data'!$G$15,Conversion!$G$16:$AO$16,0)))/IF(L435='Import data'!$G$16,1,IF(L435="kUSD",INDEX(Conversion!$G$27:$AO$31,MATCH(L435,Conversion!$F$27:$F$31,0),MATCH('Import data'!$G$15,Conversion!$G$26:$AO$26,0)),1/INDEX(Conversion!$G$27:$AO$31,MATCH(L435,Conversion!$F$27:$F$31,0),MATCH('Import data'!$G$15,Conversion!$G$26:$AO$26,0)))),J435),"")</f>
        <v>100.7736862</v>
      </c>
      <c r="P435" s="387" t="str">
        <f>IF(H435="Mass-based",M435,K435&amp;" / "&amp;'Import data'!$G$16)</f>
        <v>kgCO2e / k€</v>
      </c>
      <c r="Q435" s="182" t="s">
        <v>283</v>
      </c>
      <c r="R435" s="182" t="s">
        <v>279</v>
      </c>
      <c r="S435" s="390" t="s">
        <v>257</v>
      </c>
      <c r="T435" s="391"/>
      <c r="U435" s="23"/>
      <c r="V435" s="23"/>
      <c r="W435" s="23"/>
      <c r="X435" s="23"/>
      <c r="Y435" s="23"/>
      <c r="Z435" s="23"/>
    </row>
    <row r="436" ht="15.75" customHeight="1">
      <c r="A436" s="23"/>
      <c r="B436" s="23"/>
      <c r="C436" s="23"/>
      <c r="D436" s="382">
        <v>431.0</v>
      </c>
      <c r="E436" s="388" t="s">
        <v>1017</v>
      </c>
      <c r="F436" s="182">
        <v>3.0</v>
      </c>
      <c r="G436" s="182" t="s">
        <v>255</v>
      </c>
      <c r="H436" s="434"/>
      <c r="I436" s="384" t="s">
        <v>255</v>
      </c>
      <c r="J436" s="385"/>
      <c r="K436" s="386" t="s">
        <v>188</v>
      </c>
      <c r="L436" s="435"/>
      <c r="M436" s="387" t="str">
        <f t="shared" si="1"/>
        <v/>
      </c>
      <c r="N436" s="388"/>
      <c r="O436" s="389" t="str">
        <f t="array" ref="O436">IF(J436&lt;&gt;"",IF(H436="Spend-based",J436*(INDEX(Conversion!$G$17:$AO$21,MATCH(L436,Conversion!$E$17:$E$21,0),MATCH(N436,Conversion!$G$16:$AO$16,0))/INDEX(Conversion!$G$17:$AO$21,MATCH(L436,Conversion!$E$17:$E$21,0),MATCH('Import data'!$G$15,Conversion!$G$16:$AO$16,0)))/IF(L436='Import data'!$G$16,1,IF(L436="kUSD",INDEX(Conversion!$G$27:$AO$31,MATCH(L436,Conversion!$F$27:$F$31,0),MATCH('Import data'!$G$15,Conversion!$G$26:$AO$26,0)),1/INDEX(Conversion!$G$27:$AO$31,MATCH(L436,Conversion!$F$27:$F$31,0),MATCH('Import data'!$G$15,Conversion!$G$26:$AO$26,0)))),J436),"")</f>
        <v/>
      </c>
      <c r="P436" s="387" t="str">
        <f>IF(H436="Mass-based",M436,K436&amp;" / "&amp;'Import data'!$G$16)</f>
        <v>kgCO2e / k€</v>
      </c>
      <c r="Q436" s="417"/>
      <c r="R436" s="182" t="s">
        <v>256</v>
      </c>
      <c r="S436" s="390" t="s">
        <v>257</v>
      </c>
      <c r="T436" s="391"/>
      <c r="U436" s="23"/>
      <c r="V436" s="23"/>
      <c r="W436" s="23"/>
      <c r="X436" s="23"/>
      <c r="Y436" s="23"/>
      <c r="Z436" s="23"/>
    </row>
    <row r="437" ht="15.75" customHeight="1">
      <c r="A437" s="23"/>
      <c r="B437" s="23"/>
      <c r="C437" s="23"/>
      <c r="D437" s="382">
        <v>432.0</v>
      </c>
      <c r="E437" s="388" t="s">
        <v>1018</v>
      </c>
      <c r="F437" s="182">
        <v>3.0</v>
      </c>
      <c r="G437" s="182" t="s">
        <v>1019</v>
      </c>
      <c r="H437" s="384" t="s">
        <v>237</v>
      </c>
      <c r="I437" s="384" t="s">
        <v>112</v>
      </c>
      <c r="J437" s="385">
        <v>48.33</v>
      </c>
      <c r="K437" s="386" t="s">
        <v>188</v>
      </c>
      <c r="L437" s="182" t="s">
        <v>265</v>
      </c>
      <c r="M437" s="387" t="str">
        <f t="shared" si="1"/>
        <v>kgCO2e/kg</v>
      </c>
      <c r="N437" s="388">
        <v>2025.0</v>
      </c>
      <c r="O437" s="389">
        <f t="array" ref="O437">IF(J437&lt;&gt;"",IF(H437="Spend-based",J437*(INDEX(Conversion!$G$17:$AO$21,MATCH(L437,Conversion!$E$17:$E$21,0),MATCH(N437,Conversion!$G$16:$AO$16,0))/INDEX(Conversion!$G$17:$AO$21,MATCH(L437,Conversion!$E$17:$E$21,0),MATCH('Import data'!$G$15,Conversion!$G$16:$AO$16,0)))/IF(L437='Import data'!$G$16,1,IF(L437="kUSD",INDEX(Conversion!$G$27:$AO$31,MATCH(L437,Conversion!$F$27:$F$31,0),MATCH('Import data'!$G$15,Conversion!$G$26:$AO$26,0)),1/INDEX(Conversion!$G$27:$AO$31,MATCH(L437,Conversion!$F$27:$F$31,0),MATCH('Import data'!$G$15,Conversion!$G$26:$AO$26,0)))),J437),"")</f>
        <v>48.33</v>
      </c>
      <c r="P437" s="387" t="str">
        <f>IF(H437="Mass-based",M437,K437&amp;" / "&amp;'Import data'!$G$16)</f>
        <v>kgCO2e/kg</v>
      </c>
      <c r="Q437" s="182" t="s">
        <v>351</v>
      </c>
      <c r="R437" s="182" t="s">
        <v>262</v>
      </c>
      <c r="S437" s="390" t="s">
        <v>257</v>
      </c>
      <c r="T437" s="391"/>
      <c r="U437" s="23"/>
      <c r="V437" s="23"/>
      <c r="W437" s="23"/>
      <c r="X437" s="23"/>
      <c r="Y437" s="23"/>
      <c r="Z437" s="23"/>
    </row>
    <row r="438" ht="15.75" customHeight="1">
      <c r="A438" s="23"/>
      <c r="B438" s="23"/>
      <c r="C438" s="23"/>
      <c r="D438" s="382">
        <v>433.0</v>
      </c>
      <c r="E438" s="396" t="s">
        <v>1020</v>
      </c>
      <c r="F438" s="182">
        <v>3.0</v>
      </c>
      <c r="G438" s="182" t="s">
        <v>1021</v>
      </c>
      <c r="H438" s="384" t="s">
        <v>237</v>
      </c>
      <c r="I438" s="182" t="s">
        <v>304</v>
      </c>
      <c r="J438" s="397">
        <f>J439+J440</f>
        <v>17.403</v>
      </c>
      <c r="K438" s="386" t="s">
        <v>188</v>
      </c>
      <c r="L438" s="182" t="s">
        <v>265</v>
      </c>
      <c r="M438" s="387" t="str">
        <f t="shared" si="1"/>
        <v>kgCO2e/kg</v>
      </c>
      <c r="N438" s="396" t="s">
        <v>305</v>
      </c>
      <c r="O438" s="389">
        <f t="array" ref="O438">IF(J438&lt;&gt;"",IF(H438="Spend-based",J438*(INDEX(Conversion!$G$17:$AO$21,MATCH(L438,Conversion!$E$17:$E$21,0),MATCH(N438,Conversion!$G$16:$AO$16,0))/INDEX(Conversion!$G$17:$AO$21,MATCH(L438,Conversion!$E$17:$E$21,0),MATCH('Import data'!$G$15,Conversion!$G$16:$AO$16,0)))/IF(L438='Import data'!$G$16,1,IF(L438="kUSD",INDEX(Conversion!$G$27:$AO$31,MATCH(L438,Conversion!$F$27:$F$31,0),MATCH('Import data'!$G$15,Conversion!$G$26:$AO$26,0)),1/INDEX(Conversion!$G$27:$AO$31,MATCH(L438,Conversion!$F$27:$F$31,0),MATCH('Import data'!$G$15,Conversion!$G$26:$AO$26,0)))),J438),"")</f>
        <v>17.403</v>
      </c>
      <c r="P438" s="387" t="str">
        <f>IF(H438="Mass-based",M438,K438&amp;" / "&amp;'Import data'!$G$16)</f>
        <v>kgCO2e/kg</v>
      </c>
      <c r="Q438" s="182"/>
      <c r="R438" s="182" t="s">
        <v>256</v>
      </c>
      <c r="S438" s="390" t="s">
        <v>257</v>
      </c>
      <c r="T438" s="398" t="str">
        <f>"Sum cells "&amp;D439&amp;" and "&amp;D440</f>
        <v>Sum cells 434 and 435</v>
      </c>
      <c r="U438" s="23"/>
      <c r="V438" s="23"/>
      <c r="W438" s="23"/>
      <c r="X438" s="23"/>
      <c r="Y438" s="23"/>
      <c r="Z438" s="23"/>
    </row>
    <row r="439" ht="15.75" customHeight="1">
      <c r="A439" s="23"/>
      <c r="B439" s="23"/>
      <c r="C439" s="23"/>
      <c r="D439" s="382">
        <v>434.0</v>
      </c>
      <c r="E439" s="393" t="s">
        <v>1022</v>
      </c>
      <c r="F439" s="182">
        <v>3.0</v>
      </c>
      <c r="G439" s="182" t="s">
        <v>1019</v>
      </c>
      <c r="H439" s="384" t="s">
        <v>237</v>
      </c>
      <c r="I439" s="384" t="s">
        <v>124</v>
      </c>
      <c r="J439" s="394">
        <v>17.0</v>
      </c>
      <c r="K439" s="386" t="s">
        <v>188</v>
      </c>
      <c r="L439" s="182" t="s">
        <v>265</v>
      </c>
      <c r="M439" s="387" t="str">
        <f t="shared" si="1"/>
        <v>kgCO2e/kg</v>
      </c>
      <c r="N439" s="393">
        <v>2024.0</v>
      </c>
      <c r="O439" s="389">
        <f t="array" ref="O439">IF(J439&lt;&gt;"",IF(H439="Spend-based",J439*(INDEX(Conversion!$G$17:$AO$21,MATCH(L439,Conversion!$E$17:$E$21,0),MATCH(N439,Conversion!$G$16:$AO$16,0))/INDEX(Conversion!$G$17:$AO$21,MATCH(L439,Conversion!$E$17:$E$21,0),MATCH('Import data'!$G$15,Conversion!$G$16:$AO$16,0)))/IF(L439='Import data'!$G$16,1,IF(L439="kUSD",INDEX(Conversion!$G$27:$AO$31,MATCH(L439,Conversion!$F$27:$F$31,0),MATCH('Import data'!$G$15,Conversion!$G$26:$AO$26,0)),1/INDEX(Conversion!$G$27:$AO$31,MATCH(L439,Conversion!$F$27:$F$31,0),MATCH('Import data'!$G$15,Conversion!$G$26:$AO$26,0)))),J439),"")</f>
        <v>17</v>
      </c>
      <c r="P439" s="387" t="str">
        <f>IF(H439="Mass-based",M439,K439&amp;" / "&amp;'Import data'!$G$16)</f>
        <v>kgCO2e/kg</v>
      </c>
      <c r="Q439" s="182" t="s">
        <v>283</v>
      </c>
      <c r="R439" s="182" t="s">
        <v>279</v>
      </c>
      <c r="S439" s="390" t="s">
        <v>257</v>
      </c>
      <c r="T439" s="391"/>
      <c r="U439" s="23"/>
      <c r="V439" s="23"/>
      <c r="W439" s="23"/>
      <c r="X439" s="23"/>
      <c r="Y439" s="23"/>
      <c r="Z439" s="23"/>
    </row>
    <row r="440" ht="15.75" customHeight="1">
      <c r="A440" s="23"/>
      <c r="B440" s="23"/>
      <c r="C440" s="23"/>
      <c r="D440" s="382">
        <v>435.0</v>
      </c>
      <c r="E440" s="392" t="s">
        <v>1020</v>
      </c>
      <c r="F440" s="182">
        <v>3.0</v>
      </c>
      <c r="G440" s="182" t="s">
        <v>335</v>
      </c>
      <c r="H440" s="182" t="s">
        <v>237</v>
      </c>
      <c r="I440" s="182" t="s">
        <v>102</v>
      </c>
      <c r="J440" s="392">
        <v>0.403</v>
      </c>
      <c r="K440" s="386" t="s">
        <v>188</v>
      </c>
      <c r="L440" s="182" t="s">
        <v>265</v>
      </c>
      <c r="M440" s="387" t="str">
        <f t="shared" si="1"/>
        <v>kgCO2e/kg</v>
      </c>
      <c r="N440" s="392">
        <v>2015.0</v>
      </c>
      <c r="O440" s="389">
        <f t="array" ref="O440">IF(J440&lt;&gt;"",IF(H440="Spend-based",J440*(INDEX(Conversion!$G$17:$AO$21,MATCH(L440,Conversion!$E$17:$E$21,0),MATCH(N440,Conversion!$G$16:$AO$16,0))/INDEX(Conversion!$G$17:$AO$21,MATCH(L440,Conversion!$E$17:$E$21,0),MATCH('Import data'!$G$15,Conversion!$G$16:$AO$16,0)))/IF(L440='Import data'!$G$16,1,IF(L440="kUSD",INDEX(Conversion!$G$27:$AO$31,MATCH(L440,Conversion!$F$27:$F$31,0),MATCH('Import data'!$G$15,Conversion!$G$26:$AO$26,0)),1/INDEX(Conversion!$G$27:$AO$31,MATCH(L440,Conversion!$F$27:$F$31,0),MATCH('Import data'!$G$15,Conversion!$G$26:$AO$26,0)))),J440),"")</f>
        <v>0.403</v>
      </c>
      <c r="P440" s="387" t="str">
        <f>IF(H440="Mass-based",M440,K440&amp;" / "&amp;'Import data'!$G$16)</f>
        <v>kgCO2e/kg</v>
      </c>
      <c r="Q440" s="182"/>
      <c r="R440" s="182" t="s">
        <v>256</v>
      </c>
      <c r="S440" s="390" t="s">
        <v>257</v>
      </c>
      <c r="T440" s="391"/>
      <c r="U440" s="23"/>
      <c r="V440" s="23"/>
      <c r="W440" s="23"/>
      <c r="X440" s="23"/>
      <c r="Y440" s="23"/>
      <c r="Z440" s="23"/>
    </row>
    <row r="441" ht="15.75" customHeight="1">
      <c r="A441" s="23"/>
      <c r="B441" s="23"/>
      <c r="C441" s="23"/>
      <c r="D441" s="382">
        <v>436.0</v>
      </c>
      <c r="E441" s="396" t="s">
        <v>1023</v>
      </c>
      <c r="F441" s="182">
        <v>3.0</v>
      </c>
      <c r="G441" s="182" t="s">
        <v>1024</v>
      </c>
      <c r="H441" s="384" t="s">
        <v>237</v>
      </c>
      <c r="I441" s="182" t="s">
        <v>304</v>
      </c>
      <c r="J441" s="397">
        <f>J442+J443</f>
        <v>17.000164</v>
      </c>
      <c r="K441" s="386" t="s">
        <v>188</v>
      </c>
      <c r="L441" s="182" t="s">
        <v>265</v>
      </c>
      <c r="M441" s="387" t="str">
        <f t="shared" si="1"/>
        <v>kgCO2e/kg</v>
      </c>
      <c r="N441" s="396" t="s">
        <v>305</v>
      </c>
      <c r="O441" s="389">
        <f t="array" ref="O441">IF(J441&lt;&gt;"",IF(H441="Spend-based",J441*(INDEX(Conversion!$G$17:$AO$21,MATCH(L441,Conversion!$E$17:$E$21,0),MATCH(N441,Conversion!$G$16:$AO$16,0))/INDEX(Conversion!$G$17:$AO$21,MATCH(L441,Conversion!$E$17:$E$21,0),MATCH('Import data'!$G$15,Conversion!$G$16:$AO$16,0)))/IF(L441='Import data'!$G$16,1,IF(L441="kUSD",INDEX(Conversion!$G$27:$AO$31,MATCH(L441,Conversion!$F$27:$F$31,0),MATCH('Import data'!$G$15,Conversion!$G$26:$AO$26,0)),1/INDEX(Conversion!$G$27:$AO$31,MATCH(L441,Conversion!$F$27:$F$31,0),MATCH('Import data'!$G$15,Conversion!$G$26:$AO$26,0)))),J441),"")</f>
        <v>17.000164</v>
      </c>
      <c r="P441" s="387" t="str">
        <f>IF(H441="Mass-based",M441,K441&amp;" / "&amp;'Import data'!$G$16)</f>
        <v>kgCO2e/kg</v>
      </c>
      <c r="Q441" s="182"/>
      <c r="R441" s="182" t="s">
        <v>256</v>
      </c>
      <c r="S441" s="390" t="s">
        <v>257</v>
      </c>
      <c r="T441" s="398" t="str">
        <f>"Sum cells "&amp;D442&amp;" and "&amp;D443</f>
        <v>Sum cells 437 and 438</v>
      </c>
      <c r="U441" s="23"/>
      <c r="V441" s="23"/>
      <c r="W441" s="23"/>
      <c r="X441" s="23"/>
      <c r="Y441" s="23"/>
      <c r="Z441" s="23"/>
    </row>
    <row r="442" ht="15.75" customHeight="1">
      <c r="A442" s="23"/>
      <c r="B442" s="23"/>
      <c r="C442" s="23"/>
      <c r="D442" s="382">
        <v>437.0</v>
      </c>
      <c r="E442" s="393" t="s">
        <v>1025</v>
      </c>
      <c r="F442" s="182">
        <v>3.0</v>
      </c>
      <c r="G442" s="182" t="s">
        <v>1019</v>
      </c>
      <c r="H442" s="384" t="s">
        <v>237</v>
      </c>
      <c r="I442" s="384" t="s">
        <v>124</v>
      </c>
      <c r="J442" s="394">
        <v>17.0</v>
      </c>
      <c r="K442" s="386" t="s">
        <v>188</v>
      </c>
      <c r="L442" s="182" t="s">
        <v>265</v>
      </c>
      <c r="M442" s="387" t="str">
        <f t="shared" si="1"/>
        <v>kgCO2e/kg</v>
      </c>
      <c r="N442" s="393">
        <v>2024.0</v>
      </c>
      <c r="O442" s="389">
        <f t="array" ref="O442">IF(J442&lt;&gt;"",IF(H442="Spend-based",J442*(INDEX(Conversion!$G$17:$AO$21,MATCH(L442,Conversion!$E$17:$E$21,0),MATCH(N442,Conversion!$G$16:$AO$16,0))/INDEX(Conversion!$G$17:$AO$21,MATCH(L442,Conversion!$E$17:$E$21,0),MATCH('Import data'!$G$15,Conversion!$G$16:$AO$16,0)))/IF(L442='Import data'!$G$16,1,IF(L442="kUSD",INDEX(Conversion!$G$27:$AO$31,MATCH(L442,Conversion!$F$27:$F$31,0),MATCH('Import data'!$G$15,Conversion!$G$26:$AO$26,0)),1/INDEX(Conversion!$G$27:$AO$31,MATCH(L442,Conversion!$F$27:$F$31,0),MATCH('Import data'!$G$15,Conversion!$G$26:$AO$26,0)))),J442),"")</f>
        <v>17</v>
      </c>
      <c r="P442" s="387" t="str">
        <f>IF(H442="Mass-based",M442,K442&amp;" / "&amp;'Import data'!$G$16)</f>
        <v>kgCO2e/kg</v>
      </c>
      <c r="Q442" s="182" t="s">
        <v>283</v>
      </c>
      <c r="R442" s="182" t="s">
        <v>279</v>
      </c>
      <c r="S442" s="390" t="s">
        <v>257</v>
      </c>
      <c r="T442" s="391"/>
      <c r="U442" s="23"/>
      <c r="V442" s="23"/>
      <c r="W442" s="23"/>
      <c r="X442" s="23"/>
      <c r="Y442" s="23"/>
      <c r="Z442" s="23"/>
    </row>
    <row r="443" ht="15.75" customHeight="1">
      <c r="A443" s="23"/>
      <c r="B443" s="23"/>
      <c r="C443" s="23"/>
      <c r="D443" s="382">
        <v>438.0</v>
      </c>
      <c r="E443" s="392" t="s">
        <v>1026</v>
      </c>
      <c r="F443" s="182">
        <v>3.0</v>
      </c>
      <c r="G443" s="182" t="s">
        <v>339</v>
      </c>
      <c r="H443" s="182" t="s">
        <v>237</v>
      </c>
      <c r="I443" s="182" t="s">
        <v>102</v>
      </c>
      <c r="J443" s="392">
        <v>1.64E-4</v>
      </c>
      <c r="K443" s="386" t="s">
        <v>188</v>
      </c>
      <c r="L443" s="182" t="s">
        <v>265</v>
      </c>
      <c r="M443" s="387" t="str">
        <f t="shared" si="1"/>
        <v>kgCO2e/kg</v>
      </c>
      <c r="N443" s="392">
        <v>2015.0</v>
      </c>
      <c r="O443" s="389">
        <f t="array" ref="O443">IF(J443&lt;&gt;"",IF(H443="Spend-based",J443*(INDEX(Conversion!$G$17:$AO$21,MATCH(L443,Conversion!$E$17:$E$21,0),MATCH(N443,Conversion!$G$16:$AO$16,0))/INDEX(Conversion!$G$17:$AO$21,MATCH(L443,Conversion!$E$17:$E$21,0),MATCH('Import data'!$G$15,Conversion!$G$16:$AO$16,0)))/IF(L443='Import data'!$G$16,1,IF(L443="kUSD",INDEX(Conversion!$G$27:$AO$31,MATCH(L443,Conversion!$F$27:$F$31,0),MATCH('Import data'!$G$15,Conversion!$G$26:$AO$26,0)),1/INDEX(Conversion!$G$27:$AO$31,MATCH(L443,Conversion!$F$27:$F$31,0),MATCH('Import data'!$G$15,Conversion!$G$26:$AO$26,0)))),J443),"")</f>
        <v>0.000164</v>
      </c>
      <c r="P443" s="387" t="str">
        <f>IF(H443="Mass-based",M443,K443&amp;" / "&amp;'Import data'!$G$16)</f>
        <v>kgCO2e/kg</v>
      </c>
      <c r="Q443" s="182"/>
      <c r="R443" s="182" t="s">
        <v>262</v>
      </c>
      <c r="S443" s="390" t="s">
        <v>257</v>
      </c>
      <c r="T443" s="391"/>
      <c r="U443" s="23"/>
      <c r="V443" s="23"/>
      <c r="W443" s="23"/>
      <c r="X443" s="23"/>
      <c r="Y443" s="23"/>
      <c r="Z443" s="23"/>
    </row>
    <row r="444" ht="15.75" customHeight="1">
      <c r="A444" s="23"/>
      <c r="B444" s="23"/>
      <c r="C444" s="23"/>
      <c r="D444" s="382">
        <v>439.0</v>
      </c>
      <c r="E444" s="396" t="s">
        <v>1027</v>
      </c>
      <c r="F444" s="182">
        <v>3.0</v>
      </c>
      <c r="G444" s="182" t="s">
        <v>1028</v>
      </c>
      <c r="H444" s="384" t="s">
        <v>237</v>
      </c>
      <c r="I444" s="182" t="s">
        <v>304</v>
      </c>
      <c r="J444" s="397">
        <f>J445+J446</f>
        <v>16.99911</v>
      </c>
      <c r="K444" s="386" t="s">
        <v>188</v>
      </c>
      <c r="L444" s="182" t="s">
        <v>265</v>
      </c>
      <c r="M444" s="387" t="str">
        <f t="shared" si="1"/>
        <v>kgCO2e/kg</v>
      </c>
      <c r="N444" s="396" t="s">
        <v>305</v>
      </c>
      <c r="O444" s="389">
        <f t="array" ref="O444">IF(J444&lt;&gt;"",IF(H444="Spend-based",J444*(INDEX(Conversion!$G$17:$AO$21,MATCH(L444,Conversion!$E$17:$E$21,0),MATCH(N444,Conversion!$G$16:$AO$16,0))/INDEX(Conversion!$G$17:$AO$21,MATCH(L444,Conversion!$E$17:$E$21,0),MATCH('Import data'!$G$15,Conversion!$G$16:$AO$16,0)))/IF(L444='Import data'!$G$16,1,IF(L444="kUSD",INDEX(Conversion!$G$27:$AO$31,MATCH(L444,Conversion!$F$27:$F$31,0),MATCH('Import data'!$G$15,Conversion!$G$26:$AO$26,0)),1/INDEX(Conversion!$G$27:$AO$31,MATCH(L444,Conversion!$F$27:$F$31,0),MATCH('Import data'!$G$15,Conversion!$G$26:$AO$26,0)))),J444),"")</f>
        <v>16.99911</v>
      </c>
      <c r="P444" s="387" t="str">
        <f>IF(H444="Mass-based",M444,K444&amp;" / "&amp;'Import data'!$G$16)</f>
        <v>kgCO2e/kg</v>
      </c>
      <c r="Q444" s="182"/>
      <c r="R444" s="182" t="s">
        <v>256</v>
      </c>
      <c r="S444" s="390" t="s">
        <v>257</v>
      </c>
      <c r="T444" s="398" t="str">
        <f>"Sum cells "&amp;D445&amp;" and "&amp;D446</f>
        <v>Sum cells 440 and 441</v>
      </c>
      <c r="U444" s="23"/>
      <c r="V444" s="23"/>
      <c r="W444" s="23"/>
      <c r="X444" s="23"/>
      <c r="Y444" s="23"/>
      <c r="Z444" s="23"/>
    </row>
    <row r="445" ht="15.75" customHeight="1">
      <c r="A445" s="23"/>
      <c r="B445" s="23"/>
      <c r="C445" s="23"/>
      <c r="D445" s="382">
        <v>440.0</v>
      </c>
      <c r="E445" s="393" t="s">
        <v>1029</v>
      </c>
      <c r="F445" s="182">
        <v>3.0</v>
      </c>
      <c r="G445" s="182" t="s">
        <v>1019</v>
      </c>
      <c r="H445" s="384" t="s">
        <v>237</v>
      </c>
      <c r="I445" s="384" t="s">
        <v>124</v>
      </c>
      <c r="J445" s="394">
        <v>17.0</v>
      </c>
      <c r="K445" s="386" t="s">
        <v>188</v>
      </c>
      <c r="L445" s="182" t="s">
        <v>265</v>
      </c>
      <c r="M445" s="387" t="str">
        <f t="shared" si="1"/>
        <v>kgCO2e/kg</v>
      </c>
      <c r="N445" s="393">
        <v>2024.0</v>
      </c>
      <c r="O445" s="389">
        <f t="array" ref="O445">IF(J445&lt;&gt;"",IF(H445="Spend-based",J445*(INDEX(Conversion!$G$17:$AO$21,MATCH(L445,Conversion!$E$17:$E$21,0),MATCH(N445,Conversion!$G$16:$AO$16,0))/INDEX(Conversion!$G$17:$AO$21,MATCH(L445,Conversion!$E$17:$E$21,0),MATCH('Import data'!$G$15,Conversion!$G$16:$AO$16,0)))/IF(L445='Import data'!$G$16,1,IF(L445="kUSD",INDEX(Conversion!$G$27:$AO$31,MATCH(L445,Conversion!$F$27:$F$31,0),MATCH('Import data'!$G$15,Conversion!$G$26:$AO$26,0)),1/INDEX(Conversion!$G$27:$AO$31,MATCH(L445,Conversion!$F$27:$F$31,0),MATCH('Import data'!$G$15,Conversion!$G$26:$AO$26,0)))),J445),"")</f>
        <v>17</v>
      </c>
      <c r="P445" s="387" t="str">
        <f>IF(H445="Mass-based",M445,K445&amp;" / "&amp;'Import data'!$G$16)</f>
        <v>kgCO2e/kg</v>
      </c>
      <c r="Q445" s="182" t="s">
        <v>283</v>
      </c>
      <c r="R445" s="182" t="s">
        <v>279</v>
      </c>
      <c r="S445" s="390" t="s">
        <v>257</v>
      </c>
      <c r="T445" s="391"/>
      <c r="U445" s="23"/>
      <c r="V445" s="23"/>
      <c r="W445" s="23"/>
      <c r="X445" s="23"/>
      <c r="Y445" s="23"/>
      <c r="Z445" s="23"/>
    </row>
    <row r="446" ht="15.75" customHeight="1">
      <c r="A446" s="23"/>
      <c r="B446" s="23"/>
      <c r="C446" s="23"/>
      <c r="D446" s="382">
        <v>441.0</v>
      </c>
      <c r="E446" s="392" t="s">
        <v>1030</v>
      </c>
      <c r="F446" s="182">
        <v>3.0</v>
      </c>
      <c r="G446" s="182" t="s">
        <v>315</v>
      </c>
      <c r="H446" s="384" t="s">
        <v>237</v>
      </c>
      <c r="I446" s="182" t="s">
        <v>102</v>
      </c>
      <c r="J446" s="400">
        <v>-8.9E-4</v>
      </c>
      <c r="K446" s="386" t="s">
        <v>188</v>
      </c>
      <c r="L446" s="182" t="s">
        <v>265</v>
      </c>
      <c r="M446" s="387" t="str">
        <f t="shared" si="1"/>
        <v>kgCO2e/kg</v>
      </c>
      <c r="N446" s="392">
        <v>2015.0</v>
      </c>
      <c r="O446" s="389">
        <f t="array" ref="O446">IF(J446&lt;&gt;"",IF(H446="Spend-based",J446*(INDEX(Conversion!$G$17:$AO$21,MATCH(L446,Conversion!$E$17:$E$21,0),MATCH(N446,Conversion!$G$16:$AO$16,0))/INDEX(Conversion!$G$17:$AO$21,MATCH(L446,Conversion!$E$17:$E$21,0),MATCH('Import data'!$G$15,Conversion!$G$16:$AO$16,0)))/IF(L446='Import data'!$G$16,1,IF(L446="kUSD",INDEX(Conversion!$G$27:$AO$31,MATCH(L446,Conversion!$F$27:$F$31,0),MATCH('Import data'!$G$15,Conversion!$G$26:$AO$26,0)),1/INDEX(Conversion!$G$27:$AO$31,MATCH(L446,Conversion!$F$27:$F$31,0),MATCH('Import data'!$G$15,Conversion!$G$26:$AO$26,0)))),J446),"")</f>
        <v>-0.00089</v>
      </c>
      <c r="P446" s="387" t="str">
        <f>IF(H446="Mass-based",M446,K446&amp;" / "&amp;'Import data'!$G$16)</f>
        <v>kgCO2e/kg</v>
      </c>
      <c r="Q446" s="182"/>
      <c r="R446" s="182" t="s">
        <v>262</v>
      </c>
      <c r="S446" s="390" t="s">
        <v>257</v>
      </c>
      <c r="T446" s="391"/>
      <c r="U446" s="23"/>
      <c r="V446" s="23"/>
      <c r="W446" s="23"/>
      <c r="X446" s="23"/>
      <c r="Y446" s="23"/>
      <c r="Z446" s="23"/>
    </row>
    <row r="447" ht="15.75" customHeight="1">
      <c r="A447" s="23"/>
      <c r="B447" s="23"/>
      <c r="C447" s="23"/>
      <c r="D447" s="382">
        <v>442.0</v>
      </c>
      <c r="E447" s="396" t="s">
        <v>1031</v>
      </c>
      <c r="F447" s="182">
        <v>3.0</v>
      </c>
      <c r="G447" s="182" t="s">
        <v>1032</v>
      </c>
      <c r="H447" s="384" t="s">
        <v>237</v>
      </c>
      <c r="I447" s="182" t="s">
        <v>304</v>
      </c>
      <c r="J447" s="397">
        <f>J448+J449</f>
        <v>16.99832</v>
      </c>
      <c r="K447" s="386" t="s">
        <v>188</v>
      </c>
      <c r="L447" s="182" t="s">
        <v>265</v>
      </c>
      <c r="M447" s="387" t="str">
        <f t="shared" si="1"/>
        <v>kgCO2e/kg</v>
      </c>
      <c r="N447" s="396" t="s">
        <v>305</v>
      </c>
      <c r="O447" s="389">
        <f t="array" ref="O447">IF(J447&lt;&gt;"",IF(H447="Spend-based",J447*(INDEX(Conversion!$G$17:$AO$21,MATCH(L447,Conversion!$E$17:$E$21,0),MATCH(N447,Conversion!$G$16:$AO$16,0))/INDEX(Conversion!$G$17:$AO$21,MATCH(L447,Conversion!$E$17:$E$21,0),MATCH('Import data'!$G$15,Conversion!$G$16:$AO$16,0)))/IF(L447='Import data'!$G$16,1,IF(L447="kUSD",INDEX(Conversion!$G$27:$AO$31,MATCH(L447,Conversion!$F$27:$F$31,0),MATCH('Import data'!$G$15,Conversion!$G$26:$AO$26,0)),1/INDEX(Conversion!$G$27:$AO$31,MATCH(L447,Conversion!$F$27:$F$31,0),MATCH('Import data'!$G$15,Conversion!$G$26:$AO$26,0)))),J447),"")</f>
        <v>16.99832</v>
      </c>
      <c r="P447" s="387" t="str">
        <f>IF(H447="Mass-based",M447,K447&amp;" / "&amp;'Import data'!$G$16)</f>
        <v>kgCO2e/kg</v>
      </c>
      <c r="Q447" s="182"/>
      <c r="R447" s="182" t="s">
        <v>256</v>
      </c>
      <c r="S447" s="390" t="s">
        <v>257</v>
      </c>
      <c r="T447" s="398" t="str">
        <f>"Sum cells "&amp;D448&amp;" and "&amp;D449</f>
        <v>Sum cells 443 and 444</v>
      </c>
      <c r="U447" s="23"/>
      <c r="V447" s="23"/>
      <c r="W447" s="23"/>
      <c r="X447" s="23"/>
      <c r="Y447" s="23"/>
      <c r="Z447" s="23"/>
    </row>
    <row r="448" ht="15.75" customHeight="1">
      <c r="A448" s="23"/>
      <c r="B448" s="23"/>
      <c r="C448" s="23"/>
      <c r="D448" s="382">
        <v>443.0</v>
      </c>
      <c r="E448" s="393" t="s">
        <v>1033</v>
      </c>
      <c r="F448" s="182">
        <v>3.0</v>
      </c>
      <c r="G448" s="182" t="s">
        <v>1019</v>
      </c>
      <c r="H448" s="384" t="s">
        <v>237</v>
      </c>
      <c r="I448" s="384" t="s">
        <v>124</v>
      </c>
      <c r="J448" s="394">
        <v>17.0</v>
      </c>
      <c r="K448" s="386" t="s">
        <v>188</v>
      </c>
      <c r="L448" s="182" t="s">
        <v>265</v>
      </c>
      <c r="M448" s="387" t="str">
        <f t="shared" si="1"/>
        <v>kgCO2e/kg</v>
      </c>
      <c r="N448" s="393">
        <v>2024.0</v>
      </c>
      <c r="O448" s="389">
        <f t="array" ref="O448">IF(J448&lt;&gt;"",IF(H448="Spend-based",J448*(INDEX(Conversion!$G$17:$AO$21,MATCH(L448,Conversion!$E$17:$E$21,0),MATCH(N448,Conversion!$G$16:$AO$16,0))/INDEX(Conversion!$G$17:$AO$21,MATCH(L448,Conversion!$E$17:$E$21,0),MATCH('Import data'!$G$15,Conversion!$G$16:$AO$16,0)))/IF(L448='Import data'!$G$16,1,IF(L448="kUSD",INDEX(Conversion!$G$27:$AO$31,MATCH(L448,Conversion!$F$27:$F$31,0),MATCH('Import data'!$G$15,Conversion!$G$26:$AO$26,0)),1/INDEX(Conversion!$G$27:$AO$31,MATCH(L448,Conversion!$F$27:$F$31,0),MATCH('Import data'!$G$15,Conversion!$G$26:$AO$26,0)))),J448),"")</f>
        <v>17</v>
      </c>
      <c r="P448" s="387" t="str">
        <f>IF(H448="Mass-based",M448,K448&amp;" / "&amp;'Import data'!$G$16)</f>
        <v>kgCO2e/kg</v>
      </c>
      <c r="Q448" s="182" t="s">
        <v>283</v>
      </c>
      <c r="R448" s="182" t="s">
        <v>279</v>
      </c>
      <c r="S448" s="390" t="s">
        <v>257</v>
      </c>
      <c r="T448" s="391"/>
      <c r="U448" s="23"/>
      <c r="V448" s="23"/>
      <c r="W448" s="23"/>
      <c r="X448" s="23"/>
      <c r="Y448" s="23"/>
      <c r="Z448" s="23"/>
    </row>
    <row r="449" ht="15.75" customHeight="1">
      <c r="A449" s="23"/>
      <c r="B449" s="23"/>
      <c r="C449" s="23"/>
      <c r="D449" s="382">
        <v>444.0</v>
      </c>
      <c r="E449" s="392" t="s">
        <v>1031</v>
      </c>
      <c r="F449" s="182">
        <v>3.0</v>
      </c>
      <c r="G449" s="182" t="s">
        <v>319</v>
      </c>
      <c r="H449" s="384" t="s">
        <v>237</v>
      </c>
      <c r="I449" s="182" t="s">
        <v>102</v>
      </c>
      <c r="J449" s="401">
        <v>-0.00168</v>
      </c>
      <c r="K449" s="386" t="s">
        <v>188</v>
      </c>
      <c r="L449" s="182" t="s">
        <v>265</v>
      </c>
      <c r="M449" s="387" t="str">
        <f t="shared" si="1"/>
        <v>kgCO2e/kg</v>
      </c>
      <c r="N449" s="392">
        <v>2015.0</v>
      </c>
      <c r="O449" s="389">
        <f t="array" ref="O449">IF(J449&lt;&gt;"",IF(H449="Spend-based",J449*(INDEX(Conversion!$G$17:$AO$21,MATCH(L449,Conversion!$E$17:$E$21,0),MATCH(N449,Conversion!$G$16:$AO$16,0))/INDEX(Conversion!$G$17:$AO$21,MATCH(L449,Conversion!$E$17:$E$21,0),MATCH('Import data'!$G$15,Conversion!$G$16:$AO$16,0)))/IF(L449='Import data'!$G$16,1,IF(L449="kUSD",INDEX(Conversion!$G$27:$AO$31,MATCH(L449,Conversion!$F$27:$F$31,0),MATCH('Import data'!$G$15,Conversion!$G$26:$AO$26,0)),1/INDEX(Conversion!$G$27:$AO$31,MATCH(L449,Conversion!$F$27:$F$31,0),MATCH('Import data'!$G$15,Conversion!$G$26:$AO$26,0)))),J449),"")</f>
        <v>-0.00168</v>
      </c>
      <c r="P449" s="387" t="str">
        <f>IF(H449="Mass-based",M449,K449&amp;" / "&amp;'Import data'!$G$16)</f>
        <v>kgCO2e/kg</v>
      </c>
      <c r="Q449" s="182"/>
      <c r="R449" s="182" t="s">
        <v>256</v>
      </c>
      <c r="S449" s="390" t="s">
        <v>257</v>
      </c>
      <c r="T449" s="391"/>
      <c r="U449" s="23"/>
      <c r="V449" s="23"/>
      <c r="W449" s="23"/>
      <c r="X449" s="23"/>
      <c r="Y449" s="23"/>
      <c r="Z449" s="23"/>
    </row>
    <row r="450" ht="15.75" customHeight="1">
      <c r="A450" s="23"/>
      <c r="B450" s="23"/>
      <c r="C450" s="23"/>
      <c r="D450" s="382">
        <v>445.0</v>
      </c>
      <c r="E450" s="396" t="s">
        <v>1034</v>
      </c>
      <c r="F450" s="182">
        <v>3.0</v>
      </c>
      <c r="G450" s="182" t="s">
        <v>1035</v>
      </c>
      <c r="H450" s="384" t="s">
        <v>237</v>
      </c>
      <c r="I450" s="182" t="s">
        <v>304</v>
      </c>
      <c r="J450" s="397">
        <f>J451+J452</f>
        <v>16.9884</v>
      </c>
      <c r="K450" s="386" t="s">
        <v>188</v>
      </c>
      <c r="L450" s="182" t="s">
        <v>265</v>
      </c>
      <c r="M450" s="387" t="str">
        <f t="shared" si="1"/>
        <v>kgCO2e/kg</v>
      </c>
      <c r="N450" s="396" t="s">
        <v>305</v>
      </c>
      <c r="O450" s="389">
        <f t="array" ref="O450">IF(J450&lt;&gt;"",IF(H450="Spend-based",J450*(INDEX(Conversion!$G$17:$AO$21,MATCH(L450,Conversion!$E$17:$E$21,0),MATCH(N450,Conversion!$G$16:$AO$16,0))/INDEX(Conversion!$G$17:$AO$21,MATCH(L450,Conversion!$E$17:$E$21,0),MATCH('Import data'!$G$15,Conversion!$G$16:$AO$16,0)))/IF(L450='Import data'!$G$16,1,IF(L450="kUSD",INDEX(Conversion!$G$27:$AO$31,MATCH(L450,Conversion!$F$27:$F$31,0),MATCH('Import data'!$G$15,Conversion!$G$26:$AO$26,0)),1/INDEX(Conversion!$G$27:$AO$31,MATCH(L450,Conversion!$F$27:$F$31,0),MATCH('Import data'!$G$15,Conversion!$G$26:$AO$26,0)))),J450),"")</f>
        <v>16.9884</v>
      </c>
      <c r="P450" s="387" t="str">
        <f>IF(H450="Mass-based",M450,K450&amp;" / "&amp;'Import data'!$G$16)</f>
        <v>kgCO2e/kg</v>
      </c>
      <c r="Q450" s="182"/>
      <c r="R450" s="182" t="s">
        <v>256</v>
      </c>
      <c r="S450" s="390" t="s">
        <v>257</v>
      </c>
      <c r="T450" s="398" t="str">
        <f>"Sum cells "&amp;D451&amp;" and "&amp;D452</f>
        <v>Sum cells 446 and 447</v>
      </c>
      <c r="U450" s="23"/>
      <c r="V450" s="23"/>
      <c r="W450" s="23"/>
      <c r="X450" s="23"/>
      <c r="Y450" s="23"/>
      <c r="Z450" s="23"/>
    </row>
    <row r="451" ht="15.75" customHeight="1">
      <c r="A451" s="23"/>
      <c r="B451" s="23"/>
      <c r="C451" s="23"/>
      <c r="D451" s="382">
        <v>446.0</v>
      </c>
      <c r="E451" s="393" t="s">
        <v>1036</v>
      </c>
      <c r="F451" s="182">
        <v>3.0</v>
      </c>
      <c r="G451" s="182" t="s">
        <v>1019</v>
      </c>
      <c r="H451" s="384" t="s">
        <v>237</v>
      </c>
      <c r="I451" s="384" t="s">
        <v>124</v>
      </c>
      <c r="J451" s="394">
        <v>17.0</v>
      </c>
      <c r="K451" s="386" t="s">
        <v>188</v>
      </c>
      <c r="L451" s="182" t="s">
        <v>265</v>
      </c>
      <c r="M451" s="387" t="str">
        <f t="shared" si="1"/>
        <v>kgCO2e/kg</v>
      </c>
      <c r="N451" s="393">
        <v>2024.0</v>
      </c>
      <c r="O451" s="389">
        <f t="array" ref="O451">IF(J451&lt;&gt;"",IF(H451="Spend-based",J451*(INDEX(Conversion!$G$17:$AO$21,MATCH(L451,Conversion!$E$17:$E$21,0),MATCH(N451,Conversion!$G$16:$AO$16,0))/INDEX(Conversion!$G$17:$AO$21,MATCH(L451,Conversion!$E$17:$E$21,0),MATCH('Import data'!$G$15,Conversion!$G$16:$AO$16,0)))/IF(L451='Import data'!$G$16,1,IF(L451="kUSD",INDEX(Conversion!$G$27:$AO$31,MATCH(L451,Conversion!$F$27:$F$31,0),MATCH('Import data'!$G$15,Conversion!$G$26:$AO$26,0)),1/INDEX(Conversion!$G$27:$AO$31,MATCH(L451,Conversion!$F$27:$F$31,0),MATCH('Import data'!$G$15,Conversion!$G$26:$AO$26,0)))),J451),"")</f>
        <v>17</v>
      </c>
      <c r="P451" s="387" t="str">
        <f>IF(H451="Mass-based",M451,K451&amp;" / "&amp;'Import data'!$G$16)</f>
        <v>kgCO2e/kg</v>
      </c>
      <c r="Q451" s="182" t="s">
        <v>283</v>
      </c>
      <c r="R451" s="182" t="s">
        <v>279</v>
      </c>
      <c r="S451" s="390" t="s">
        <v>257</v>
      </c>
      <c r="T451" s="391"/>
      <c r="U451" s="23"/>
      <c r="V451" s="23"/>
      <c r="W451" s="23"/>
      <c r="X451" s="23"/>
      <c r="Y451" s="23"/>
      <c r="Z451" s="23"/>
    </row>
    <row r="452" ht="15.75" customHeight="1">
      <c r="A452" s="23"/>
      <c r="B452" s="23"/>
      <c r="C452" s="23"/>
      <c r="D452" s="382">
        <v>447.0</v>
      </c>
      <c r="E452" s="392" t="s">
        <v>1034</v>
      </c>
      <c r="F452" s="182">
        <v>3.0</v>
      </c>
      <c r="G452" s="182" t="s">
        <v>323</v>
      </c>
      <c r="H452" s="384" t="s">
        <v>237</v>
      </c>
      <c r="I452" s="182" t="s">
        <v>102</v>
      </c>
      <c r="J452" s="401">
        <v>-0.0116</v>
      </c>
      <c r="K452" s="386" t="s">
        <v>188</v>
      </c>
      <c r="L452" s="182" t="s">
        <v>265</v>
      </c>
      <c r="M452" s="387" t="str">
        <f t="shared" si="1"/>
        <v>kgCO2e/kg</v>
      </c>
      <c r="N452" s="392">
        <v>2015.0</v>
      </c>
      <c r="O452" s="389">
        <f t="array" ref="O452">IF(J452&lt;&gt;"",IF(H452="Spend-based",J452*(INDEX(Conversion!$G$17:$AO$21,MATCH(L452,Conversion!$E$17:$E$21,0),MATCH(N452,Conversion!$G$16:$AO$16,0))/INDEX(Conversion!$G$17:$AO$21,MATCH(L452,Conversion!$E$17:$E$21,0),MATCH('Import data'!$G$15,Conversion!$G$16:$AO$16,0)))/IF(L452='Import data'!$G$16,1,IF(L452="kUSD",INDEX(Conversion!$G$27:$AO$31,MATCH(L452,Conversion!$F$27:$F$31,0),MATCH('Import data'!$G$15,Conversion!$G$26:$AO$26,0)),1/INDEX(Conversion!$G$27:$AO$31,MATCH(L452,Conversion!$F$27:$F$31,0),MATCH('Import data'!$G$15,Conversion!$G$26:$AO$26,0)))),J452),"")</f>
        <v>-0.0116</v>
      </c>
      <c r="P452" s="387" t="str">
        <f>IF(H452="Mass-based",M452,K452&amp;" / "&amp;'Import data'!$G$16)</f>
        <v>kgCO2e/kg</v>
      </c>
      <c r="Q452" s="182"/>
      <c r="R452" s="182" t="s">
        <v>256</v>
      </c>
      <c r="S452" s="390" t="s">
        <v>257</v>
      </c>
      <c r="T452" s="391"/>
      <c r="U452" s="23"/>
      <c r="V452" s="23"/>
      <c r="W452" s="23"/>
      <c r="X452" s="23"/>
      <c r="Y452" s="23"/>
      <c r="Z452" s="23"/>
    </row>
    <row r="453" ht="15.75" customHeight="1">
      <c r="A453" s="23"/>
      <c r="B453" s="23"/>
      <c r="C453" s="23"/>
      <c r="D453" s="382">
        <v>448.0</v>
      </c>
      <c r="E453" s="396" t="s">
        <v>1037</v>
      </c>
      <c r="F453" s="182">
        <v>3.0</v>
      </c>
      <c r="G453" s="182" t="s">
        <v>1038</v>
      </c>
      <c r="H453" s="384" t="s">
        <v>237</v>
      </c>
      <c r="I453" s="182" t="s">
        <v>304</v>
      </c>
      <c r="J453" s="396">
        <f>J451*1.5</f>
        <v>25.5</v>
      </c>
      <c r="K453" s="386" t="s">
        <v>188</v>
      </c>
      <c r="L453" s="182" t="s">
        <v>265</v>
      </c>
      <c r="M453" s="387" t="str">
        <f t="shared" si="1"/>
        <v>kgCO2e/kg</v>
      </c>
      <c r="N453" s="396" t="s">
        <v>305</v>
      </c>
      <c r="O453" s="389">
        <f t="array" ref="O453">IF(J453&lt;&gt;"",IF(H453="Spend-based",J453*(INDEX(Conversion!$G$17:$AO$21,MATCH(L453,Conversion!$E$17:$E$21,0),MATCH(N453,Conversion!$G$16:$AO$16,0))/INDEX(Conversion!$G$17:$AO$21,MATCH(L453,Conversion!$E$17:$E$21,0),MATCH('Import data'!$G$15,Conversion!$G$16:$AO$16,0)))/IF(L453='Import data'!$G$16,1,IF(L453="kUSD",INDEX(Conversion!$G$27:$AO$31,MATCH(L453,Conversion!$F$27:$F$31,0),MATCH('Import data'!$G$15,Conversion!$G$26:$AO$26,0)),1/INDEX(Conversion!$G$27:$AO$31,MATCH(L453,Conversion!$F$27:$F$31,0),MATCH('Import data'!$G$15,Conversion!$G$26:$AO$26,0)))),J453),"")</f>
        <v>25.5</v>
      </c>
      <c r="P453" s="387" t="str">
        <f>IF(H453="Mass-based",M453,K453&amp;" / "&amp;'Import data'!$G$16)</f>
        <v>kgCO2e/kg</v>
      </c>
      <c r="Q453" s="182"/>
      <c r="R453" s="182" t="s">
        <v>256</v>
      </c>
      <c r="S453" s="390" t="s">
        <v>257</v>
      </c>
      <c r="T453" s="391" t="s">
        <v>326</v>
      </c>
      <c r="U453" s="23"/>
      <c r="V453" s="23"/>
      <c r="W453" s="23"/>
      <c r="X453" s="23"/>
      <c r="Y453" s="23"/>
      <c r="Z453" s="23"/>
    </row>
    <row r="454" ht="15.75" customHeight="1">
      <c r="A454" s="23"/>
      <c r="B454" s="23"/>
      <c r="C454" s="23"/>
      <c r="D454" s="382">
        <v>449.0</v>
      </c>
      <c r="E454" s="412" t="s">
        <v>1039</v>
      </c>
      <c r="F454" s="395">
        <v>3.0</v>
      </c>
      <c r="G454" s="182" t="s">
        <v>1040</v>
      </c>
      <c r="H454" s="395" t="s">
        <v>237</v>
      </c>
      <c r="I454" s="404" t="s">
        <v>125</v>
      </c>
      <c r="J454" s="413">
        <v>31.0</v>
      </c>
      <c r="K454" s="386" t="s">
        <v>188</v>
      </c>
      <c r="L454" s="404" t="s">
        <v>265</v>
      </c>
      <c r="M454" s="387" t="str">
        <f t="shared" si="1"/>
        <v>kgCO2e/kg</v>
      </c>
      <c r="N454" s="412">
        <v>2012.0</v>
      </c>
      <c r="O454" s="389">
        <f t="array" ref="O454">IF(J454&lt;&gt;"",IF(H454="Spend-based",J454*(INDEX(Conversion!$G$17:$AO$21,MATCH(L454,Conversion!$E$17:$E$21,0),MATCH(N454,Conversion!$G$16:$AO$16,0))/INDEX(Conversion!$G$17:$AO$21,MATCH(L454,Conversion!$E$17:$E$21,0),MATCH('Import data'!$G$15,Conversion!$G$16:$AO$16,0)))/IF(L454='Import data'!$G$16,1,IF(L454="kUSD",INDEX(Conversion!$G$27:$AO$31,MATCH(L454,Conversion!$F$27:$F$31,0),MATCH('Import data'!$G$15,Conversion!$G$26:$AO$26,0)),1/INDEX(Conversion!$G$27:$AO$31,MATCH(L454,Conversion!$F$27:$F$31,0),MATCH('Import data'!$G$15,Conversion!$G$26:$AO$26,0)))),J454),"")</f>
        <v>31</v>
      </c>
      <c r="P454" s="387" t="str">
        <f>IF(H454="Mass-based",M454,K454&amp;" / "&amp;'Import data'!$G$16)</f>
        <v>kgCO2e/kg</v>
      </c>
      <c r="Q454" s="182"/>
      <c r="R454" s="182" t="s">
        <v>256</v>
      </c>
      <c r="S454" s="390" t="s">
        <v>453</v>
      </c>
      <c r="T454" s="414"/>
      <c r="U454" s="23"/>
      <c r="V454" s="23"/>
      <c r="W454" s="23"/>
      <c r="X454" s="23"/>
      <c r="Y454" s="23"/>
      <c r="Z454" s="23"/>
    </row>
    <row r="455" ht="15.75" customHeight="1">
      <c r="A455" s="23"/>
      <c r="B455" s="23"/>
      <c r="C455" s="23"/>
      <c r="D455" s="382">
        <v>450.0</v>
      </c>
      <c r="E455" s="412" t="s">
        <v>1041</v>
      </c>
      <c r="F455" s="395">
        <v>3.0</v>
      </c>
      <c r="G455" s="182" t="s">
        <v>1042</v>
      </c>
      <c r="H455" s="395" t="s">
        <v>237</v>
      </c>
      <c r="I455" s="404" t="s">
        <v>125</v>
      </c>
      <c r="J455" s="413">
        <v>35.7</v>
      </c>
      <c r="K455" s="386" t="s">
        <v>188</v>
      </c>
      <c r="L455" s="404" t="s">
        <v>265</v>
      </c>
      <c r="M455" s="387" t="str">
        <f t="shared" si="1"/>
        <v>kgCO2e/kg</v>
      </c>
      <c r="N455" s="412">
        <v>2012.0</v>
      </c>
      <c r="O455" s="389">
        <f t="array" ref="O455">IF(J455&lt;&gt;"",IF(H455="Spend-based",J455*(INDEX(Conversion!$G$17:$AO$21,MATCH(L455,Conversion!$E$17:$E$21,0),MATCH(N455,Conversion!$G$16:$AO$16,0))/INDEX(Conversion!$G$17:$AO$21,MATCH(L455,Conversion!$E$17:$E$21,0),MATCH('Import data'!$G$15,Conversion!$G$16:$AO$16,0)))/IF(L455='Import data'!$G$16,1,IF(L455="kUSD",INDEX(Conversion!$G$27:$AO$31,MATCH(L455,Conversion!$F$27:$F$31,0),MATCH('Import data'!$G$15,Conversion!$G$26:$AO$26,0)),1/INDEX(Conversion!$G$27:$AO$31,MATCH(L455,Conversion!$F$27:$F$31,0),MATCH('Import data'!$G$15,Conversion!$G$26:$AO$26,0)))),J455),"")</f>
        <v>35.7</v>
      </c>
      <c r="P455" s="387" t="str">
        <f>IF(H455="Mass-based",M455,K455&amp;" / "&amp;'Import data'!$G$16)</f>
        <v>kgCO2e/kg</v>
      </c>
      <c r="Q455" s="182"/>
      <c r="R455" s="182" t="s">
        <v>256</v>
      </c>
      <c r="S455" s="390" t="s">
        <v>453</v>
      </c>
      <c r="T455" s="414"/>
      <c r="U455" s="99"/>
      <c r="V455" s="23"/>
      <c r="W455" s="99"/>
      <c r="X455" s="99"/>
      <c r="Y455" s="99"/>
      <c r="Z455" s="99"/>
    </row>
    <row r="456" ht="15.75" customHeight="1">
      <c r="A456" s="23"/>
      <c r="B456" s="23"/>
      <c r="C456" s="23"/>
      <c r="D456" s="382">
        <v>451.0</v>
      </c>
      <c r="E456" s="412" t="s">
        <v>1043</v>
      </c>
      <c r="F456" s="395">
        <v>3.0</v>
      </c>
      <c r="G456" s="182" t="s">
        <v>1044</v>
      </c>
      <c r="H456" s="395" t="s">
        <v>237</v>
      </c>
      <c r="I456" s="404" t="s">
        <v>125</v>
      </c>
      <c r="J456" s="413">
        <v>33.2</v>
      </c>
      <c r="K456" s="386" t="s">
        <v>188</v>
      </c>
      <c r="L456" s="404" t="s">
        <v>265</v>
      </c>
      <c r="M456" s="387" t="str">
        <f t="shared" si="1"/>
        <v>kgCO2e/kg</v>
      </c>
      <c r="N456" s="412">
        <v>2012.0</v>
      </c>
      <c r="O456" s="389">
        <f t="array" ref="O456">IF(J456&lt;&gt;"",IF(H456="Spend-based",J456*(INDEX(Conversion!$G$17:$AO$21,MATCH(L456,Conversion!$E$17:$E$21,0),MATCH(N456,Conversion!$G$16:$AO$16,0))/INDEX(Conversion!$G$17:$AO$21,MATCH(L456,Conversion!$E$17:$E$21,0),MATCH('Import data'!$G$15,Conversion!$G$16:$AO$16,0)))/IF(L456='Import data'!$G$16,1,IF(L456="kUSD",INDEX(Conversion!$G$27:$AO$31,MATCH(L456,Conversion!$F$27:$F$31,0),MATCH('Import data'!$G$15,Conversion!$G$26:$AO$26,0)),1/INDEX(Conversion!$G$27:$AO$31,MATCH(L456,Conversion!$F$27:$F$31,0),MATCH('Import data'!$G$15,Conversion!$G$26:$AO$26,0)))),J456),"")</f>
        <v>33.2</v>
      </c>
      <c r="P456" s="387" t="str">
        <f>IF(H456="Mass-based",M456,K456&amp;" / "&amp;'Import data'!$G$16)</f>
        <v>kgCO2e/kg</v>
      </c>
      <c r="Q456" s="182"/>
      <c r="R456" s="182" t="s">
        <v>256</v>
      </c>
      <c r="S456" s="390" t="s">
        <v>453</v>
      </c>
      <c r="T456" s="414"/>
      <c r="U456" s="23"/>
      <c r="V456" s="23"/>
      <c r="W456" s="23"/>
      <c r="X456" s="23"/>
      <c r="Y456" s="23"/>
      <c r="Z456" s="23"/>
    </row>
    <row r="457" ht="15.75" customHeight="1">
      <c r="A457" s="23"/>
      <c r="B457" s="23"/>
      <c r="C457" s="23"/>
      <c r="D457" s="382">
        <v>452.0</v>
      </c>
      <c r="E457" s="393" t="s">
        <v>1045</v>
      </c>
      <c r="F457" s="182">
        <v>2.0</v>
      </c>
      <c r="G457" s="182" t="s">
        <v>1019</v>
      </c>
      <c r="H457" s="384" t="s">
        <v>237</v>
      </c>
      <c r="I457" s="384" t="s">
        <v>124</v>
      </c>
      <c r="J457" s="394">
        <v>17.0</v>
      </c>
      <c r="K457" s="386" t="s">
        <v>188</v>
      </c>
      <c r="L457" s="182" t="s">
        <v>265</v>
      </c>
      <c r="M457" s="387" t="str">
        <f t="shared" si="1"/>
        <v>kgCO2e/kg</v>
      </c>
      <c r="N457" s="393">
        <v>2024.0</v>
      </c>
      <c r="O457" s="389">
        <f t="array" ref="O457">IF(J457&lt;&gt;"",IF(H457="Spend-based",J457*(INDEX(Conversion!$G$17:$AO$21,MATCH(L457,Conversion!$E$17:$E$21,0),MATCH(N457,Conversion!$G$16:$AO$16,0))/INDEX(Conversion!$G$17:$AO$21,MATCH(L457,Conversion!$E$17:$E$21,0),MATCH('Import data'!$G$15,Conversion!$G$16:$AO$16,0)))/IF(L457='Import data'!$G$16,1,IF(L457="kUSD",INDEX(Conversion!$G$27:$AO$31,MATCH(L457,Conversion!$F$27:$F$31,0),MATCH('Import data'!$G$15,Conversion!$G$26:$AO$26,0)),1/INDEX(Conversion!$G$27:$AO$31,MATCH(L457,Conversion!$F$27:$F$31,0),MATCH('Import data'!$G$15,Conversion!$G$26:$AO$26,0)))),J457),"")</f>
        <v>17</v>
      </c>
      <c r="P457" s="387" t="str">
        <f>IF(H457="Mass-based",M457,K457&amp;" / "&amp;'Import data'!$G$16)</f>
        <v>kgCO2e/kg</v>
      </c>
      <c r="Q457" s="182" t="s">
        <v>283</v>
      </c>
      <c r="R457" s="182" t="s">
        <v>279</v>
      </c>
      <c r="S457" s="390" t="s">
        <v>257</v>
      </c>
      <c r="T457" s="391"/>
      <c r="U457" s="23"/>
      <c r="V457" s="23"/>
      <c r="W457" s="23"/>
      <c r="X457" s="23"/>
      <c r="Y457" s="23"/>
      <c r="Z457" s="23"/>
    </row>
    <row r="458" ht="15.75" customHeight="1">
      <c r="A458" s="23"/>
      <c r="B458" s="23"/>
      <c r="C458" s="23"/>
      <c r="D458" s="382">
        <v>453.0</v>
      </c>
      <c r="E458" s="393" t="s">
        <v>1046</v>
      </c>
      <c r="F458" s="182">
        <v>3.0</v>
      </c>
      <c r="G458" s="182" t="s">
        <v>1047</v>
      </c>
      <c r="H458" s="384" t="s">
        <v>238</v>
      </c>
      <c r="I458" s="384" t="s">
        <v>102</v>
      </c>
      <c r="J458" s="394">
        <v>136.0</v>
      </c>
      <c r="K458" s="386" t="s">
        <v>188</v>
      </c>
      <c r="L458" s="182" t="s">
        <v>153</v>
      </c>
      <c r="M458" s="387" t="str">
        <f t="shared" si="1"/>
        <v>kgCO2e/k€</v>
      </c>
      <c r="N458" s="393">
        <v>2023.0</v>
      </c>
      <c r="O458" s="389">
        <f t="array" ref="O458">IF(J458&lt;&gt;"",IF(H458="Spend-based",J458*(INDEX(Conversion!$G$17:$AO$21,MATCH(L458,Conversion!$E$17:$E$21,0),MATCH(N458,Conversion!$G$16:$AO$16,0))/INDEX(Conversion!$G$17:$AO$21,MATCH(L458,Conversion!$E$17:$E$21,0),MATCH('Import data'!$G$15,Conversion!$G$16:$AO$16,0)))/IF(L458='Import data'!$G$16,1,IF(L458="kUSD",INDEX(Conversion!$G$27:$AO$31,MATCH(L458,Conversion!$F$27:$F$31,0),MATCH('Import data'!$G$15,Conversion!$G$26:$AO$26,0)),1/INDEX(Conversion!$G$27:$AO$31,MATCH(L458,Conversion!$F$27:$F$31,0),MATCH('Import data'!$G$15,Conversion!$G$26:$AO$26,0)))),J458),"")</f>
        <v>133.3464065</v>
      </c>
      <c r="P458" s="387" t="str">
        <f>IF(H458="Mass-based",M458,K458&amp;" / "&amp;'Import data'!$G$16)</f>
        <v>kgCO2e / k€</v>
      </c>
      <c r="Q458" s="182" t="s">
        <v>274</v>
      </c>
      <c r="R458" s="182" t="s">
        <v>262</v>
      </c>
      <c r="S458" s="390" t="s">
        <v>257</v>
      </c>
      <c r="T458" s="391"/>
      <c r="U458" s="23"/>
      <c r="V458" s="23"/>
      <c r="W458" s="23"/>
      <c r="X458" s="23"/>
      <c r="Y458" s="23"/>
      <c r="Z458" s="23"/>
    </row>
    <row r="459" ht="15.75" customHeight="1">
      <c r="A459" s="23"/>
      <c r="B459" s="23"/>
      <c r="C459" s="23"/>
      <c r="D459" s="382">
        <v>454.0</v>
      </c>
      <c r="E459" s="393" t="s">
        <v>1048</v>
      </c>
      <c r="F459" s="182">
        <v>3.0</v>
      </c>
      <c r="G459" s="182" t="s">
        <v>1049</v>
      </c>
      <c r="H459" s="384" t="s">
        <v>238</v>
      </c>
      <c r="I459" s="384" t="s">
        <v>105</v>
      </c>
      <c r="J459" s="394">
        <v>88.0</v>
      </c>
      <c r="K459" s="386" t="s">
        <v>188</v>
      </c>
      <c r="L459" s="182" t="s">
        <v>282</v>
      </c>
      <c r="M459" s="387" t="str">
        <f t="shared" si="1"/>
        <v>kgCO2e/kUSD</v>
      </c>
      <c r="N459" s="393">
        <v>2024.0</v>
      </c>
      <c r="O459" s="389">
        <f t="array" ref="O459">IF(J459&lt;&gt;"",IF(H459="Spend-based",J459*(INDEX(Conversion!$G$17:$AO$21,MATCH(L459,Conversion!$E$17:$E$21,0),MATCH(N459,Conversion!$G$16:$AO$16,0))/INDEX(Conversion!$G$17:$AO$21,MATCH(L459,Conversion!$E$17:$E$21,0),MATCH('Import data'!$G$15,Conversion!$G$16:$AO$16,0)))/IF(L459='Import data'!$G$16,1,IF(L459="kUSD",INDEX(Conversion!$G$27:$AO$31,MATCH(L459,Conversion!$F$27:$F$31,0),MATCH('Import data'!$G$15,Conversion!$G$26:$AO$26,0)),1/INDEX(Conversion!$G$27:$AO$31,MATCH(L459,Conversion!$F$27:$F$31,0),MATCH('Import data'!$G$15,Conversion!$G$26:$AO$26,0)))),J459),"")</f>
        <v>88</v>
      </c>
      <c r="P459" s="387" t="str">
        <f>IF(H459="Mass-based",M459,K459&amp;" / "&amp;'Import data'!$G$16)</f>
        <v>kgCO2e / k€</v>
      </c>
      <c r="Q459" s="182" t="s">
        <v>283</v>
      </c>
      <c r="R459" s="182" t="s">
        <v>279</v>
      </c>
      <c r="S459" s="390" t="s">
        <v>257</v>
      </c>
      <c r="T459" s="391"/>
      <c r="U459" s="23"/>
      <c r="V459" s="23"/>
      <c r="W459" s="23"/>
      <c r="X459" s="23"/>
      <c r="Y459" s="23"/>
      <c r="Z459" s="23"/>
    </row>
    <row r="460" ht="15.75" customHeight="1">
      <c r="A460" s="23"/>
      <c r="B460" s="23"/>
      <c r="C460" s="23"/>
      <c r="D460" s="382">
        <v>455.0</v>
      </c>
      <c r="E460" s="392" t="s">
        <v>1050</v>
      </c>
      <c r="F460" s="182">
        <v>3.0</v>
      </c>
      <c r="G460" s="182" t="s">
        <v>1051</v>
      </c>
      <c r="H460" s="384" t="s">
        <v>237</v>
      </c>
      <c r="I460" s="384" t="s">
        <v>102</v>
      </c>
      <c r="J460" s="407">
        <v>145.0</v>
      </c>
      <c r="K460" s="386" t="s">
        <v>188</v>
      </c>
      <c r="L460" s="182" t="s">
        <v>485</v>
      </c>
      <c r="M460" s="387" t="str">
        <f t="shared" si="1"/>
        <v>kgCO2e/item</v>
      </c>
      <c r="N460" s="392">
        <v>2023.0</v>
      </c>
      <c r="O460" s="389">
        <f t="array" ref="O460">IF(J460&lt;&gt;"",IF(H460="Spend-based",J460*(INDEX(Conversion!$G$17:$AO$21,MATCH(L460,Conversion!$E$17:$E$21,0),MATCH(N460,Conversion!$G$16:$AO$16,0))/INDEX(Conversion!$G$17:$AO$21,MATCH(L460,Conversion!$E$17:$E$21,0),MATCH('Import data'!$G$15,Conversion!$G$16:$AO$16,0)))/IF(L460='Import data'!$G$16,1,IF(L460="kUSD",INDEX(Conversion!$G$27:$AO$31,MATCH(L460,Conversion!$F$27:$F$31,0),MATCH('Import data'!$G$15,Conversion!$G$26:$AO$26,0)),1/INDEX(Conversion!$G$27:$AO$31,MATCH(L460,Conversion!$F$27:$F$31,0),MATCH('Import data'!$G$15,Conversion!$G$26:$AO$26,0)))),J460),"")</f>
        <v>145</v>
      </c>
      <c r="P460" s="387" t="str">
        <f>IF(H460="Mass-based",M460,K460&amp;" / "&amp;'Import data'!$G$16)</f>
        <v>kgCO2e/item</v>
      </c>
      <c r="Q460" s="182" t="s">
        <v>261</v>
      </c>
      <c r="R460" s="182" t="s">
        <v>262</v>
      </c>
      <c r="S460" s="390" t="s">
        <v>257</v>
      </c>
      <c r="T460" s="391"/>
      <c r="U460" s="23"/>
      <c r="V460" s="23"/>
      <c r="W460" s="23"/>
      <c r="X460" s="23"/>
      <c r="Y460" s="23"/>
      <c r="Z460" s="23"/>
    </row>
    <row r="461" ht="15.75" customHeight="1">
      <c r="A461" s="23"/>
      <c r="B461" s="23"/>
      <c r="C461" s="23"/>
      <c r="D461" s="382">
        <v>456.0</v>
      </c>
      <c r="E461" s="393" t="s">
        <v>1052</v>
      </c>
      <c r="F461" s="182">
        <v>2.0</v>
      </c>
      <c r="G461" s="182" t="s">
        <v>1053</v>
      </c>
      <c r="H461" s="384" t="s">
        <v>238</v>
      </c>
      <c r="I461" s="384" t="s">
        <v>119</v>
      </c>
      <c r="J461" s="394">
        <v>242.0</v>
      </c>
      <c r="K461" s="386" t="s">
        <v>188</v>
      </c>
      <c r="L461" s="182" t="s">
        <v>636</v>
      </c>
      <c r="M461" s="387" t="str">
        <f t="shared" si="1"/>
        <v>kgCO2e/kNZD</v>
      </c>
      <c r="N461" s="393">
        <v>2023.0</v>
      </c>
      <c r="O461" s="389">
        <f t="array" ref="O461">IF(J461&lt;&gt;"",IF(H461="Spend-based",J461*(INDEX(Conversion!$G$17:$AO$21,MATCH(L461,Conversion!$E$17:$E$21,0),MATCH(N461,Conversion!$G$16:$AO$16,0))/INDEX(Conversion!$G$17:$AO$21,MATCH(L461,Conversion!$E$17:$E$21,0),MATCH('Import data'!$G$15,Conversion!$G$16:$AO$16,0)))/IF(L461='Import data'!$G$16,1,IF(L461="kUSD",INDEX(Conversion!$G$27:$AO$31,MATCH(L461,Conversion!$F$27:$F$31,0),MATCH('Import data'!$G$15,Conversion!$G$26:$AO$26,0)),1/INDEX(Conversion!$G$27:$AO$31,MATCH(L461,Conversion!$F$27:$F$31,0),MATCH('Import data'!$G$15,Conversion!$G$26:$AO$26,0)))),J461),"")</f>
        <v>388.0466472</v>
      </c>
      <c r="P461" s="387" t="str">
        <f>IF(H461="Mass-based",M461,K461&amp;" / "&amp;'Import data'!$G$16)</f>
        <v>kgCO2e / k€</v>
      </c>
      <c r="Q461" s="182" t="s">
        <v>637</v>
      </c>
      <c r="R461" s="182" t="s">
        <v>267</v>
      </c>
      <c r="S461" s="390" t="s">
        <v>257</v>
      </c>
      <c r="T461" s="391"/>
      <c r="U461" s="23"/>
      <c r="V461" s="23"/>
      <c r="W461" s="23"/>
      <c r="X461" s="23"/>
      <c r="Y461" s="23"/>
      <c r="Z461" s="23"/>
    </row>
    <row r="462" ht="15.75" customHeight="1">
      <c r="A462" s="23"/>
      <c r="B462" s="23"/>
      <c r="C462" s="23"/>
      <c r="D462" s="382">
        <v>457.0</v>
      </c>
      <c r="E462" s="393" t="s">
        <v>1054</v>
      </c>
      <c r="F462" s="182">
        <v>2.0</v>
      </c>
      <c r="G462" s="182" t="s">
        <v>1053</v>
      </c>
      <c r="H462" s="384" t="s">
        <v>237</v>
      </c>
      <c r="I462" s="384" t="s">
        <v>104</v>
      </c>
      <c r="J462" s="394">
        <v>0.149</v>
      </c>
      <c r="K462" s="386" t="s">
        <v>188</v>
      </c>
      <c r="L462" s="182" t="s">
        <v>1055</v>
      </c>
      <c r="M462" s="387" t="str">
        <f t="shared" si="1"/>
        <v>kgCO2e/m3</v>
      </c>
      <c r="N462" s="393">
        <v>2022.0</v>
      </c>
      <c r="O462" s="389">
        <f t="array" ref="O462">IF(J462&lt;&gt;"",IF(H462="Spend-based",J462*(INDEX(Conversion!$G$17:$AO$21,MATCH(L462,Conversion!$E$17:$E$21,0),MATCH(N462,Conversion!$G$16:$AO$16,0))/INDEX(Conversion!$G$17:$AO$21,MATCH(L462,Conversion!$E$17:$E$21,0),MATCH('Import data'!$G$15,Conversion!$G$16:$AO$16,0)))/IF(L462='Import data'!$G$16,1,IF(L462="kUSD",INDEX(Conversion!$G$27:$AO$31,MATCH(L462,Conversion!$F$27:$F$31,0),MATCH('Import data'!$G$15,Conversion!$G$26:$AO$26,0)),1/INDEX(Conversion!$G$27:$AO$31,MATCH(L462,Conversion!$F$27:$F$31,0),MATCH('Import data'!$G$15,Conversion!$G$26:$AO$26,0)))),J462),"")</f>
        <v>0.149</v>
      </c>
      <c r="P462" s="387" t="str">
        <f>IF(H462="Mass-based",M462,K462&amp;" / "&amp;'Import data'!$G$16)</f>
        <v>kgCO2e/m3</v>
      </c>
      <c r="Q462" s="182" t="s">
        <v>271</v>
      </c>
      <c r="R462" s="182" t="s">
        <v>262</v>
      </c>
      <c r="S462" s="390" t="s">
        <v>257</v>
      </c>
      <c r="T462" s="391"/>
      <c r="U462" s="23"/>
      <c r="V462" s="23"/>
      <c r="W462" s="23"/>
      <c r="X462" s="23"/>
      <c r="Y462" s="23"/>
      <c r="Z462" s="23"/>
    </row>
    <row r="463" ht="15.75" customHeight="1">
      <c r="A463" s="23"/>
      <c r="B463" s="23"/>
      <c r="C463" s="23"/>
      <c r="D463" s="382">
        <v>458.0</v>
      </c>
      <c r="E463" s="392" t="s">
        <v>1056</v>
      </c>
      <c r="F463" s="182">
        <v>1.0</v>
      </c>
      <c r="G463" s="182" t="s">
        <v>1057</v>
      </c>
      <c r="H463" s="384" t="s">
        <v>237</v>
      </c>
      <c r="I463" s="384" t="s">
        <v>102</v>
      </c>
      <c r="J463" s="407">
        <v>2.29</v>
      </c>
      <c r="K463" s="386" t="s">
        <v>188</v>
      </c>
      <c r="L463" s="182" t="s">
        <v>265</v>
      </c>
      <c r="M463" s="387" t="str">
        <f t="shared" si="1"/>
        <v>kgCO2e/kg</v>
      </c>
      <c r="N463" s="392">
        <v>2018.0</v>
      </c>
      <c r="O463" s="389">
        <f t="array" ref="O463">IF(J463&lt;&gt;"",IF(H463="Spend-based",J463*(INDEX(Conversion!$G$17:$AO$21,MATCH(L463,Conversion!$E$17:$E$21,0),MATCH(N463,Conversion!$G$16:$AO$16,0))/INDEX(Conversion!$G$17:$AO$21,MATCH(L463,Conversion!$E$17:$E$21,0),MATCH('Import data'!$G$15,Conversion!$G$16:$AO$16,0)))/IF(L463='Import data'!$G$16,1,IF(L463="kUSD",INDEX(Conversion!$G$27:$AO$31,MATCH(L463,Conversion!$F$27:$F$31,0),MATCH('Import data'!$G$15,Conversion!$G$26:$AO$26,0)),1/INDEX(Conversion!$G$27:$AO$31,MATCH(L463,Conversion!$F$27:$F$31,0),MATCH('Import data'!$G$15,Conversion!$G$26:$AO$26,0)))),J463),"")</f>
        <v>2.29</v>
      </c>
      <c r="P463" s="387" t="str">
        <f>IF(H463="Mass-based",M463,K463&amp;" / "&amp;'Import data'!$G$16)</f>
        <v>kgCO2e/kg</v>
      </c>
      <c r="Q463" s="182" t="s">
        <v>274</v>
      </c>
      <c r="R463" s="182" t="s">
        <v>262</v>
      </c>
      <c r="S463" s="390" t="s">
        <v>257</v>
      </c>
      <c r="T463" s="391"/>
      <c r="U463" s="23"/>
      <c r="V463" s="23"/>
      <c r="W463" s="23"/>
      <c r="X463" s="23"/>
      <c r="Y463" s="23"/>
      <c r="Z463" s="23"/>
    </row>
    <row r="464" ht="15.75" customHeight="1">
      <c r="A464" s="23"/>
      <c r="B464" s="23"/>
      <c r="C464" s="23"/>
      <c r="D464" s="382">
        <v>459.0</v>
      </c>
      <c r="E464" s="388" t="s">
        <v>1058</v>
      </c>
      <c r="F464" s="182"/>
      <c r="G464" s="182" t="s">
        <v>492</v>
      </c>
      <c r="H464" s="384" t="s">
        <v>238</v>
      </c>
      <c r="I464" s="384" t="s">
        <v>105</v>
      </c>
      <c r="J464" s="385">
        <v>221.0</v>
      </c>
      <c r="K464" s="386" t="s">
        <v>188</v>
      </c>
      <c r="L464" s="182" t="s">
        <v>1059</v>
      </c>
      <c r="M464" s="387" t="str">
        <f t="shared" si="1"/>
        <v>kgCO2e/kUSd</v>
      </c>
      <c r="N464" s="388">
        <v>2024.0</v>
      </c>
      <c r="O464" s="389">
        <f t="array" ref="O464">IF(J464&lt;&gt;"",IF(H464="Spend-based",J464*(INDEX(Conversion!$G$17:$AO$21,MATCH(L464,Conversion!$E$17:$E$21,0),MATCH(N464,Conversion!$G$16:$AO$16,0))/INDEX(Conversion!$G$17:$AO$21,MATCH(L464,Conversion!$E$17:$E$21,0),MATCH('Import data'!$G$15,Conversion!$G$16:$AO$16,0)))/IF(L464='Import data'!$G$16,1,IF(L464="kUSD",INDEX(Conversion!$G$27:$AO$31,MATCH(L464,Conversion!$F$27:$F$31,0),MATCH('Import data'!$G$15,Conversion!$G$26:$AO$26,0)),1/INDEX(Conversion!$G$27:$AO$31,MATCH(L464,Conversion!$F$27:$F$31,0),MATCH('Import data'!$G$15,Conversion!$G$26:$AO$26,0)))),J464),"")</f>
        <v>221</v>
      </c>
      <c r="P464" s="387" t="str">
        <f>IF(H464="Mass-based",M464,K464&amp;" / "&amp;'Import data'!$G$16)</f>
        <v>kgCO2e / k€</v>
      </c>
      <c r="Q464" s="182" t="s">
        <v>283</v>
      </c>
      <c r="R464" s="182" t="s">
        <v>279</v>
      </c>
      <c r="S464" s="390" t="s">
        <v>257</v>
      </c>
      <c r="T464" s="391" t="s">
        <v>493</v>
      </c>
      <c r="U464" s="23"/>
      <c r="V464" s="23"/>
      <c r="W464" s="23"/>
      <c r="X464" s="23"/>
      <c r="Y464" s="23"/>
      <c r="Z464" s="23"/>
    </row>
    <row r="465" ht="15.75" customHeight="1">
      <c r="A465" s="23"/>
      <c r="B465" s="23"/>
      <c r="C465" s="23"/>
      <c r="D465" s="382">
        <v>460.0</v>
      </c>
      <c r="E465" s="393" t="s">
        <v>1060</v>
      </c>
      <c r="F465" s="182">
        <v>3.0</v>
      </c>
      <c r="G465" s="182" t="s">
        <v>1061</v>
      </c>
      <c r="H465" s="384" t="s">
        <v>238</v>
      </c>
      <c r="I465" s="384" t="s">
        <v>105</v>
      </c>
      <c r="J465" s="394">
        <v>111.0</v>
      </c>
      <c r="K465" s="386" t="s">
        <v>188</v>
      </c>
      <c r="L465" s="182" t="s">
        <v>282</v>
      </c>
      <c r="M465" s="387" t="str">
        <f t="shared" si="1"/>
        <v>kgCO2e/kUSD</v>
      </c>
      <c r="N465" s="393">
        <v>2024.0</v>
      </c>
      <c r="O465" s="389">
        <f t="array" ref="O465">IF(J465&lt;&gt;"",IF(H465="Spend-based",J465*(INDEX(Conversion!$G$17:$AO$21,MATCH(L465,Conversion!$E$17:$E$21,0),MATCH(N465,Conversion!$G$16:$AO$16,0))/INDEX(Conversion!$G$17:$AO$21,MATCH(L465,Conversion!$E$17:$E$21,0),MATCH('Import data'!$G$15,Conversion!$G$16:$AO$16,0)))/IF(L465='Import data'!$G$16,1,IF(L465="kUSD",INDEX(Conversion!$G$27:$AO$31,MATCH(L465,Conversion!$F$27:$F$31,0),MATCH('Import data'!$G$15,Conversion!$G$26:$AO$26,0)),1/INDEX(Conversion!$G$27:$AO$31,MATCH(L465,Conversion!$F$27:$F$31,0),MATCH('Import data'!$G$15,Conversion!$G$26:$AO$26,0)))),J465),"")</f>
        <v>111</v>
      </c>
      <c r="P465" s="387" t="str">
        <f>IF(H465="Mass-based",M465,K465&amp;" / "&amp;'Import data'!$G$16)</f>
        <v>kgCO2e / k€</v>
      </c>
      <c r="Q465" s="182" t="s">
        <v>283</v>
      </c>
      <c r="R465" s="182" t="s">
        <v>279</v>
      </c>
      <c r="S465" s="390" t="s">
        <v>257</v>
      </c>
      <c r="T465" s="391"/>
      <c r="U465" s="23"/>
      <c r="V465" s="23"/>
      <c r="W465" s="23"/>
      <c r="X465" s="23"/>
      <c r="Y465" s="23"/>
      <c r="Z465" s="23"/>
    </row>
    <row r="466" ht="15.75" customHeight="1">
      <c r="A466" s="23"/>
      <c r="B466" s="23"/>
      <c r="C466" s="23"/>
      <c r="D466" s="382">
        <v>461.0</v>
      </c>
      <c r="E466" s="396" t="s">
        <v>1062</v>
      </c>
      <c r="F466" s="182">
        <v>3.0</v>
      </c>
      <c r="G466" s="182" t="s">
        <v>1063</v>
      </c>
      <c r="H466" s="384" t="s">
        <v>237</v>
      </c>
      <c r="I466" s="182" t="s">
        <v>304</v>
      </c>
      <c r="J466" s="397">
        <f>J467+J468</f>
        <v>5.58</v>
      </c>
      <c r="K466" s="386" t="s">
        <v>188</v>
      </c>
      <c r="L466" s="182" t="s">
        <v>265</v>
      </c>
      <c r="M466" s="387" t="str">
        <f t="shared" si="1"/>
        <v>kgCO2e/kg</v>
      </c>
      <c r="N466" s="396" t="s">
        <v>305</v>
      </c>
      <c r="O466" s="389">
        <f t="array" ref="O466">IF(J466&lt;&gt;"",IF(H466="Spend-based",J466*(INDEX(Conversion!$G$17:$AO$21,MATCH(L466,Conversion!$E$17:$E$21,0),MATCH(N466,Conversion!$G$16:$AO$16,0))/INDEX(Conversion!$G$17:$AO$21,MATCH(L466,Conversion!$E$17:$E$21,0),MATCH('Import data'!$G$15,Conversion!$G$16:$AO$16,0)))/IF(L466='Import data'!$G$16,1,IF(L466="kUSD",INDEX(Conversion!$G$27:$AO$31,MATCH(L466,Conversion!$F$27:$F$31,0),MATCH('Import data'!$G$15,Conversion!$G$26:$AO$26,0)),1/INDEX(Conversion!$G$27:$AO$31,MATCH(L466,Conversion!$F$27:$F$31,0),MATCH('Import data'!$G$15,Conversion!$G$26:$AO$26,0)))),J466),"")</f>
        <v>5.58</v>
      </c>
      <c r="P466" s="387" t="str">
        <f>IF(H466="Mass-based",M466,K466&amp;" / "&amp;'Import data'!$G$16)</f>
        <v>kgCO2e/kg</v>
      </c>
      <c r="Q466" s="182"/>
      <c r="R466" s="182" t="s">
        <v>256</v>
      </c>
      <c r="S466" s="390" t="s">
        <v>257</v>
      </c>
      <c r="T466" s="398" t="str">
        <f>"Sum cells "&amp;D467&amp;" and "&amp;D468</f>
        <v>Sum cells 462 and 463</v>
      </c>
      <c r="U466" s="23"/>
      <c r="V466" s="23"/>
      <c r="W466" s="23"/>
      <c r="X466" s="23"/>
      <c r="Y466" s="23"/>
      <c r="Z466" s="23"/>
    </row>
    <row r="467" ht="15.75" customHeight="1">
      <c r="A467" s="23"/>
      <c r="B467" s="23"/>
      <c r="C467" s="23"/>
      <c r="D467" s="382">
        <v>462.0</v>
      </c>
      <c r="E467" s="393" t="s">
        <v>1064</v>
      </c>
      <c r="F467" s="182">
        <v>3.0</v>
      </c>
      <c r="G467" s="182" t="s">
        <v>1065</v>
      </c>
      <c r="H467" s="436" t="s">
        <v>237</v>
      </c>
      <c r="I467" s="436" t="s">
        <v>107</v>
      </c>
      <c r="J467" s="437">
        <v>5.177</v>
      </c>
      <c r="K467" s="386" t="s">
        <v>188</v>
      </c>
      <c r="L467" s="417" t="s">
        <v>265</v>
      </c>
      <c r="M467" s="387" t="str">
        <f t="shared" si="1"/>
        <v>kgCO2e/kg</v>
      </c>
      <c r="N467" s="438">
        <v>2021.0</v>
      </c>
      <c r="O467" s="389">
        <f t="array" ref="O467">IF(J467&lt;&gt;"",IF(H467="Spend-based",J467*(INDEX(Conversion!$G$17:$AO$21,MATCH(L467,Conversion!$E$17:$E$21,0),MATCH(N467,Conversion!$G$16:$AO$16,0))/INDEX(Conversion!$G$17:$AO$21,MATCH(L467,Conversion!$E$17:$E$21,0),MATCH('Import data'!$G$15,Conversion!$G$16:$AO$16,0)))/IF(L467='Import data'!$G$16,1,IF(L467="kUSD",INDEX(Conversion!$G$27:$AO$31,MATCH(L467,Conversion!$F$27:$F$31,0),MATCH('Import data'!$G$15,Conversion!$G$26:$AO$26,0)),1/INDEX(Conversion!$G$27:$AO$31,MATCH(L467,Conversion!$F$27:$F$31,0),MATCH('Import data'!$G$15,Conversion!$G$26:$AO$26,0)))),J467),"")</f>
        <v>5.177</v>
      </c>
      <c r="P467" s="387" t="str">
        <f>IF(H467="Mass-based",M467,K467&amp;" / "&amp;'Import data'!$G$16)</f>
        <v>kgCO2e/kg</v>
      </c>
      <c r="Q467" s="417" t="s">
        <v>351</v>
      </c>
      <c r="R467" s="182" t="s">
        <v>262</v>
      </c>
      <c r="S467" s="390" t="s">
        <v>257</v>
      </c>
      <c r="T467" s="391"/>
      <c r="U467" s="23"/>
      <c r="V467" s="23"/>
      <c r="W467" s="23"/>
      <c r="X467" s="23"/>
      <c r="Y467" s="23"/>
      <c r="Z467" s="23"/>
    </row>
    <row r="468" ht="15.75" customHeight="1">
      <c r="A468" s="23"/>
      <c r="B468" s="23"/>
      <c r="C468" s="23"/>
      <c r="D468" s="382">
        <v>463.0</v>
      </c>
      <c r="E468" s="392" t="s">
        <v>1062</v>
      </c>
      <c r="F468" s="182">
        <v>3.0</v>
      </c>
      <c r="G468" s="182" t="s">
        <v>335</v>
      </c>
      <c r="H468" s="182" t="s">
        <v>237</v>
      </c>
      <c r="I468" s="182" t="s">
        <v>102</v>
      </c>
      <c r="J468" s="392">
        <v>0.403</v>
      </c>
      <c r="K468" s="386" t="s">
        <v>188</v>
      </c>
      <c r="L468" s="182" t="s">
        <v>265</v>
      </c>
      <c r="M468" s="387" t="str">
        <f t="shared" si="1"/>
        <v>kgCO2e/kg</v>
      </c>
      <c r="N468" s="392">
        <v>2015.0</v>
      </c>
      <c r="O468" s="389">
        <f t="array" ref="O468">IF(J468&lt;&gt;"",IF(H468="Spend-based",J468*(INDEX(Conversion!$G$17:$AO$21,MATCH(L468,Conversion!$E$17:$E$21,0),MATCH(N468,Conversion!$G$16:$AO$16,0))/INDEX(Conversion!$G$17:$AO$21,MATCH(L468,Conversion!$E$17:$E$21,0),MATCH('Import data'!$G$15,Conversion!$G$16:$AO$16,0)))/IF(L468='Import data'!$G$16,1,IF(L468="kUSD",INDEX(Conversion!$G$27:$AO$31,MATCH(L468,Conversion!$F$27:$F$31,0),MATCH('Import data'!$G$15,Conversion!$G$26:$AO$26,0)),1/INDEX(Conversion!$G$27:$AO$31,MATCH(L468,Conversion!$F$27:$F$31,0),MATCH('Import data'!$G$15,Conversion!$G$26:$AO$26,0)))),J468),"")</f>
        <v>0.403</v>
      </c>
      <c r="P468" s="387" t="str">
        <f>IF(H468="Mass-based",M468,K468&amp;" / "&amp;'Import data'!$G$16)</f>
        <v>kgCO2e/kg</v>
      </c>
      <c r="Q468" s="182"/>
      <c r="R468" s="182" t="s">
        <v>256</v>
      </c>
      <c r="S468" s="390" t="s">
        <v>257</v>
      </c>
      <c r="T468" s="391"/>
      <c r="U468" s="23"/>
      <c r="V468" s="23"/>
      <c r="W468" s="23"/>
      <c r="X468" s="23"/>
      <c r="Y468" s="23"/>
      <c r="Z468" s="23"/>
    </row>
    <row r="469" ht="15.75" customHeight="1">
      <c r="A469" s="23"/>
      <c r="B469" s="23"/>
      <c r="C469" s="23"/>
      <c r="D469" s="382">
        <v>464.0</v>
      </c>
      <c r="E469" s="396" t="s">
        <v>1066</v>
      </c>
      <c r="F469" s="182">
        <v>3.0</v>
      </c>
      <c r="G469" s="182" t="s">
        <v>1067</v>
      </c>
      <c r="H469" s="384" t="s">
        <v>237</v>
      </c>
      <c r="I469" s="182" t="s">
        <v>304</v>
      </c>
      <c r="J469" s="397">
        <f>J470+J471</f>
        <v>5.177164</v>
      </c>
      <c r="K469" s="386" t="s">
        <v>188</v>
      </c>
      <c r="L469" s="182" t="s">
        <v>265</v>
      </c>
      <c r="M469" s="387" t="str">
        <f t="shared" si="1"/>
        <v>kgCO2e/kg</v>
      </c>
      <c r="N469" s="396" t="s">
        <v>305</v>
      </c>
      <c r="O469" s="389">
        <f t="array" ref="O469">IF(J469&lt;&gt;"",IF(H469="Spend-based",J469*(INDEX(Conversion!$G$17:$AO$21,MATCH(L469,Conversion!$E$17:$E$21,0),MATCH(N469,Conversion!$G$16:$AO$16,0))/INDEX(Conversion!$G$17:$AO$21,MATCH(L469,Conversion!$E$17:$E$21,0),MATCH('Import data'!$G$15,Conversion!$G$16:$AO$16,0)))/IF(L469='Import data'!$G$16,1,IF(L469="kUSD",INDEX(Conversion!$G$27:$AO$31,MATCH(L469,Conversion!$F$27:$F$31,0),MATCH('Import data'!$G$15,Conversion!$G$26:$AO$26,0)),1/INDEX(Conversion!$G$27:$AO$31,MATCH(L469,Conversion!$F$27:$F$31,0),MATCH('Import data'!$G$15,Conversion!$G$26:$AO$26,0)))),J469),"")</f>
        <v>5.177164</v>
      </c>
      <c r="P469" s="387" t="str">
        <f>IF(H469="Mass-based",M469,K469&amp;" / "&amp;'Import data'!$G$16)</f>
        <v>kgCO2e/kg</v>
      </c>
      <c r="Q469" s="182"/>
      <c r="R469" s="182" t="s">
        <v>256</v>
      </c>
      <c r="S469" s="390" t="s">
        <v>257</v>
      </c>
      <c r="T469" s="398" t="str">
        <f>"Sum cells "&amp;D470&amp;" and "&amp;D471</f>
        <v>Sum cells 465 and 466</v>
      </c>
      <c r="U469" s="23"/>
      <c r="V469" s="23"/>
      <c r="W469" s="23"/>
      <c r="X469" s="23"/>
      <c r="Y469" s="23"/>
      <c r="Z469" s="23"/>
    </row>
    <row r="470" ht="15.75" customHeight="1">
      <c r="A470" s="23"/>
      <c r="B470" s="23"/>
      <c r="C470" s="23"/>
      <c r="D470" s="382">
        <v>465.0</v>
      </c>
      <c r="E470" s="393" t="s">
        <v>1068</v>
      </c>
      <c r="F470" s="182">
        <v>3.0</v>
      </c>
      <c r="G470" s="182" t="s">
        <v>1065</v>
      </c>
      <c r="H470" s="436" t="s">
        <v>237</v>
      </c>
      <c r="I470" s="436" t="s">
        <v>107</v>
      </c>
      <c r="J470" s="437">
        <v>5.177</v>
      </c>
      <c r="K470" s="439" t="s">
        <v>188</v>
      </c>
      <c r="L470" s="417" t="s">
        <v>265</v>
      </c>
      <c r="M470" s="387" t="str">
        <f t="shared" si="1"/>
        <v>kgCO2e/kg</v>
      </c>
      <c r="N470" s="438">
        <v>2021.0</v>
      </c>
      <c r="O470" s="389">
        <f t="array" ref="O470">IF(J470&lt;&gt;"",IF(H470="Spend-based",J470*(INDEX(Conversion!$G$17:$AO$21,MATCH(L470,Conversion!$E$17:$E$21,0),MATCH(N470,Conversion!$G$16:$AO$16,0))/INDEX(Conversion!$G$17:$AO$21,MATCH(L470,Conversion!$E$17:$E$21,0),MATCH('Import data'!$G$15,Conversion!$G$16:$AO$16,0)))/IF(L470='Import data'!$G$16,1,IF(L470="kUSD",INDEX(Conversion!$G$27:$AO$31,MATCH(L470,Conversion!$F$27:$F$31,0),MATCH('Import data'!$G$15,Conversion!$G$26:$AO$26,0)),1/INDEX(Conversion!$G$27:$AO$31,MATCH(L470,Conversion!$F$27:$F$31,0),MATCH('Import data'!$G$15,Conversion!$G$26:$AO$26,0)))),J470),"")</f>
        <v>5.177</v>
      </c>
      <c r="P470" s="387" t="str">
        <f>IF(H470="Mass-based",M470,K470&amp;" / "&amp;'Import data'!$G$16)</f>
        <v>kgCO2e/kg</v>
      </c>
      <c r="Q470" s="417" t="s">
        <v>351</v>
      </c>
      <c r="R470" s="182" t="s">
        <v>262</v>
      </c>
      <c r="S470" s="390" t="s">
        <v>257</v>
      </c>
      <c r="T470" s="391"/>
      <c r="U470" s="23"/>
      <c r="V470" s="23"/>
      <c r="W470" s="23"/>
      <c r="X470" s="23"/>
      <c r="Y470" s="23"/>
      <c r="Z470" s="23"/>
    </row>
    <row r="471" ht="15.75" customHeight="1">
      <c r="A471" s="23"/>
      <c r="B471" s="23"/>
      <c r="C471" s="23"/>
      <c r="D471" s="382">
        <v>466.0</v>
      </c>
      <c r="E471" s="392" t="s">
        <v>1068</v>
      </c>
      <c r="F471" s="182">
        <v>3.0</v>
      </c>
      <c r="G471" s="182" t="s">
        <v>339</v>
      </c>
      <c r="H471" s="182" t="s">
        <v>237</v>
      </c>
      <c r="I471" s="182" t="s">
        <v>102</v>
      </c>
      <c r="J471" s="392">
        <v>1.64E-4</v>
      </c>
      <c r="K471" s="386" t="s">
        <v>188</v>
      </c>
      <c r="L471" s="182" t="s">
        <v>265</v>
      </c>
      <c r="M471" s="387" t="str">
        <f t="shared" si="1"/>
        <v>kgCO2e/kg</v>
      </c>
      <c r="N471" s="392">
        <v>2015.0</v>
      </c>
      <c r="O471" s="389">
        <f t="array" ref="O471">IF(J471&lt;&gt;"",IF(H471="Spend-based",J471*(INDEX(Conversion!$G$17:$AO$21,MATCH(L471,Conversion!$E$17:$E$21,0),MATCH(N471,Conversion!$G$16:$AO$16,0))/INDEX(Conversion!$G$17:$AO$21,MATCH(L471,Conversion!$E$17:$E$21,0),MATCH('Import data'!$G$15,Conversion!$G$16:$AO$16,0)))/IF(L471='Import data'!$G$16,1,IF(L471="kUSD",INDEX(Conversion!$G$27:$AO$31,MATCH(L471,Conversion!$F$27:$F$31,0),MATCH('Import data'!$G$15,Conversion!$G$26:$AO$26,0)),1/INDEX(Conversion!$G$27:$AO$31,MATCH(L471,Conversion!$F$27:$F$31,0),MATCH('Import data'!$G$15,Conversion!$G$26:$AO$26,0)))),J471),"")</f>
        <v>0.000164</v>
      </c>
      <c r="P471" s="387" t="str">
        <f>IF(H471="Mass-based",M471,K471&amp;" / "&amp;'Import data'!$G$16)</f>
        <v>kgCO2e/kg</v>
      </c>
      <c r="Q471" s="182"/>
      <c r="R471" s="182" t="s">
        <v>262</v>
      </c>
      <c r="S471" s="390" t="s">
        <v>257</v>
      </c>
      <c r="T471" s="391"/>
      <c r="U471" s="23"/>
      <c r="V471" s="23"/>
      <c r="W471" s="23"/>
      <c r="X471" s="23"/>
      <c r="Y471" s="23"/>
      <c r="Z471" s="23"/>
    </row>
    <row r="472" ht="15.75" customHeight="1">
      <c r="A472" s="23"/>
      <c r="B472" s="23"/>
      <c r="C472" s="23"/>
      <c r="D472" s="382">
        <v>467.0</v>
      </c>
      <c r="E472" s="396" t="s">
        <v>1069</v>
      </c>
      <c r="F472" s="182">
        <v>3.0</v>
      </c>
      <c r="G472" s="182" t="s">
        <v>1070</v>
      </c>
      <c r="H472" s="384" t="s">
        <v>237</v>
      </c>
      <c r="I472" s="182" t="s">
        <v>304</v>
      </c>
      <c r="J472" s="397">
        <f>J473+J474</f>
        <v>5.17611</v>
      </c>
      <c r="K472" s="386" t="s">
        <v>188</v>
      </c>
      <c r="L472" s="182" t="s">
        <v>265</v>
      </c>
      <c r="M472" s="387" t="str">
        <f t="shared" si="1"/>
        <v>kgCO2e/kg</v>
      </c>
      <c r="N472" s="396" t="s">
        <v>305</v>
      </c>
      <c r="O472" s="389">
        <f t="array" ref="O472">IF(J472&lt;&gt;"",IF(H472="Spend-based",J472*(INDEX(Conversion!$G$17:$AO$21,MATCH(L472,Conversion!$E$17:$E$21,0),MATCH(N472,Conversion!$G$16:$AO$16,0))/INDEX(Conversion!$G$17:$AO$21,MATCH(L472,Conversion!$E$17:$E$21,0),MATCH('Import data'!$G$15,Conversion!$G$16:$AO$16,0)))/IF(L472='Import data'!$G$16,1,IF(L472="kUSD",INDEX(Conversion!$G$27:$AO$31,MATCH(L472,Conversion!$F$27:$F$31,0),MATCH('Import data'!$G$15,Conversion!$G$26:$AO$26,0)),1/INDEX(Conversion!$G$27:$AO$31,MATCH(L472,Conversion!$F$27:$F$31,0),MATCH('Import data'!$G$15,Conversion!$G$26:$AO$26,0)))),J472),"")</f>
        <v>5.17611</v>
      </c>
      <c r="P472" s="387" t="str">
        <f>IF(H472="Mass-based",M472,K472&amp;" / "&amp;'Import data'!$G$16)</f>
        <v>kgCO2e/kg</v>
      </c>
      <c r="Q472" s="182"/>
      <c r="R472" s="182" t="s">
        <v>256</v>
      </c>
      <c r="S472" s="390" t="s">
        <v>257</v>
      </c>
      <c r="T472" s="398" t="str">
        <f>"Sum cells "&amp;D473&amp;" and "&amp;D474</f>
        <v>Sum cells 468 and 469</v>
      </c>
      <c r="U472" s="23"/>
      <c r="V472" s="23"/>
      <c r="W472" s="23"/>
      <c r="X472" s="23"/>
      <c r="Y472" s="23"/>
      <c r="Z472" s="23"/>
    </row>
    <row r="473" ht="15.75" customHeight="1">
      <c r="A473" s="23"/>
      <c r="B473" s="23"/>
      <c r="C473" s="23"/>
      <c r="D473" s="382">
        <v>468.0</v>
      </c>
      <c r="E473" s="393" t="s">
        <v>1071</v>
      </c>
      <c r="F473" s="182">
        <v>3.0</v>
      </c>
      <c r="G473" s="182" t="s">
        <v>1065</v>
      </c>
      <c r="H473" s="436" t="s">
        <v>237</v>
      </c>
      <c r="I473" s="436" t="s">
        <v>107</v>
      </c>
      <c r="J473" s="437">
        <v>5.177</v>
      </c>
      <c r="K473" s="439" t="s">
        <v>188</v>
      </c>
      <c r="L473" s="417" t="s">
        <v>265</v>
      </c>
      <c r="M473" s="387" t="str">
        <f t="shared" si="1"/>
        <v>kgCO2e/kg</v>
      </c>
      <c r="N473" s="438">
        <v>2021.0</v>
      </c>
      <c r="O473" s="389">
        <f t="array" ref="O473">IF(J473&lt;&gt;"",IF(H473="Spend-based",J473*(INDEX(Conversion!$G$17:$AO$21,MATCH(L473,Conversion!$E$17:$E$21,0),MATCH(N473,Conversion!$G$16:$AO$16,0))/INDEX(Conversion!$G$17:$AO$21,MATCH(L473,Conversion!$E$17:$E$21,0),MATCH('Import data'!$G$15,Conversion!$G$16:$AO$16,0)))/IF(L473='Import data'!$G$16,1,IF(L473="kUSD",INDEX(Conversion!$G$27:$AO$31,MATCH(L473,Conversion!$F$27:$F$31,0),MATCH('Import data'!$G$15,Conversion!$G$26:$AO$26,0)),1/INDEX(Conversion!$G$27:$AO$31,MATCH(L473,Conversion!$F$27:$F$31,0),MATCH('Import data'!$G$15,Conversion!$G$26:$AO$26,0)))),J473),"")</f>
        <v>5.177</v>
      </c>
      <c r="P473" s="387" t="str">
        <f>IF(H473="Mass-based",M473,K473&amp;" / "&amp;'Import data'!$G$16)</f>
        <v>kgCO2e/kg</v>
      </c>
      <c r="Q473" s="417" t="s">
        <v>351</v>
      </c>
      <c r="R473" s="182" t="s">
        <v>262</v>
      </c>
      <c r="S473" s="390" t="s">
        <v>257</v>
      </c>
      <c r="T473" s="391"/>
      <c r="U473" s="23"/>
      <c r="V473" s="23"/>
      <c r="W473" s="23"/>
      <c r="X473" s="23"/>
      <c r="Y473" s="23"/>
      <c r="Z473" s="23"/>
    </row>
    <row r="474" ht="15.75" customHeight="1">
      <c r="A474" s="23"/>
      <c r="B474" s="23"/>
      <c r="C474" s="23"/>
      <c r="D474" s="382">
        <v>469.0</v>
      </c>
      <c r="E474" s="392" t="s">
        <v>1071</v>
      </c>
      <c r="F474" s="182">
        <v>3.0</v>
      </c>
      <c r="G474" s="182" t="s">
        <v>315</v>
      </c>
      <c r="H474" s="384" t="s">
        <v>237</v>
      </c>
      <c r="I474" s="182" t="s">
        <v>102</v>
      </c>
      <c r="J474" s="400">
        <v>-8.9E-4</v>
      </c>
      <c r="K474" s="386" t="s">
        <v>188</v>
      </c>
      <c r="L474" s="182" t="s">
        <v>265</v>
      </c>
      <c r="M474" s="387" t="str">
        <f t="shared" si="1"/>
        <v>kgCO2e/kg</v>
      </c>
      <c r="N474" s="392">
        <v>2015.0</v>
      </c>
      <c r="O474" s="389">
        <f t="array" ref="O474">IF(J474&lt;&gt;"",IF(H474="Spend-based",J474*(INDEX(Conversion!$G$17:$AO$21,MATCH(L474,Conversion!$E$17:$E$21,0),MATCH(N474,Conversion!$G$16:$AO$16,0))/INDEX(Conversion!$G$17:$AO$21,MATCH(L474,Conversion!$E$17:$E$21,0),MATCH('Import data'!$G$15,Conversion!$G$16:$AO$16,0)))/IF(L474='Import data'!$G$16,1,IF(L474="kUSD",INDEX(Conversion!$G$27:$AO$31,MATCH(L474,Conversion!$F$27:$F$31,0),MATCH('Import data'!$G$15,Conversion!$G$26:$AO$26,0)),1/INDEX(Conversion!$G$27:$AO$31,MATCH(L474,Conversion!$F$27:$F$31,0),MATCH('Import data'!$G$15,Conversion!$G$26:$AO$26,0)))),J474),"")</f>
        <v>-0.00089</v>
      </c>
      <c r="P474" s="387" t="str">
        <f>IF(H474="Mass-based",M474,K474&amp;" / "&amp;'Import data'!$G$16)</f>
        <v>kgCO2e/kg</v>
      </c>
      <c r="Q474" s="182"/>
      <c r="R474" s="182" t="s">
        <v>262</v>
      </c>
      <c r="S474" s="390" t="s">
        <v>257</v>
      </c>
      <c r="T474" s="391"/>
      <c r="U474" s="23"/>
      <c r="V474" s="23"/>
      <c r="W474" s="23"/>
      <c r="X474" s="23"/>
      <c r="Y474" s="23"/>
      <c r="Z474" s="23"/>
    </row>
    <row r="475" ht="15.75" customHeight="1">
      <c r="A475" s="23"/>
      <c r="B475" s="23"/>
      <c r="C475" s="23"/>
      <c r="D475" s="382">
        <v>470.0</v>
      </c>
      <c r="E475" s="396" t="s">
        <v>1072</v>
      </c>
      <c r="F475" s="182">
        <v>3.0</v>
      </c>
      <c r="G475" s="182" t="s">
        <v>1073</v>
      </c>
      <c r="H475" s="384" t="s">
        <v>237</v>
      </c>
      <c r="I475" s="182" t="s">
        <v>304</v>
      </c>
      <c r="J475" s="397">
        <f>J476+J477</f>
        <v>5.17532</v>
      </c>
      <c r="K475" s="386" t="s">
        <v>188</v>
      </c>
      <c r="L475" s="182" t="s">
        <v>265</v>
      </c>
      <c r="M475" s="387" t="str">
        <f t="shared" si="1"/>
        <v>kgCO2e/kg</v>
      </c>
      <c r="N475" s="396" t="s">
        <v>305</v>
      </c>
      <c r="O475" s="389">
        <f t="array" ref="O475">IF(J475&lt;&gt;"",IF(H475="Spend-based",J475*(INDEX(Conversion!$G$17:$AO$21,MATCH(L475,Conversion!$E$17:$E$21,0),MATCH(N475,Conversion!$G$16:$AO$16,0))/INDEX(Conversion!$G$17:$AO$21,MATCH(L475,Conversion!$E$17:$E$21,0),MATCH('Import data'!$G$15,Conversion!$G$16:$AO$16,0)))/IF(L475='Import data'!$G$16,1,IF(L475="kUSD",INDEX(Conversion!$G$27:$AO$31,MATCH(L475,Conversion!$F$27:$F$31,0),MATCH('Import data'!$G$15,Conversion!$G$26:$AO$26,0)),1/INDEX(Conversion!$G$27:$AO$31,MATCH(L475,Conversion!$F$27:$F$31,0),MATCH('Import data'!$G$15,Conversion!$G$26:$AO$26,0)))),J475),"")</f>
        <v>5.17532</v>
      </c>
      <c r="P475" s="387" t="str">
        <f>IF(H475="Mass-based",M475,K475&amp;" / "&amp;'Import data'!$G$16)</f>
        <v>kgCO2e/kg</v>
      </c>
      <c r="Q475" s="182"/>
      <c r="R475" s="182" t="s">
        <v>256</v>
      </c>
      <c r="S475" s="390" t="s">
        <v>257</v>
      </c>
      <c r="T475" s="398" t="str">
        <f>"Sum cells "&amp;D476&amp;" and "&amp;D477</f>
        <v>Sum cells 471 and 472</v>
      </c>
      <c r="U475" s="23"/>
      <c r="V475" s="23"/>
      <c r="W475" s="23"/>
      <c r="X475" s="23"/>
      <c r="Y475" s="23"/>
      <c r="Z475" s="23"/>
    </row>
    <row r="476" ht="15.75" customHeight="1">
      <c r="A476" s="23"/>
      <c r="B476" s="23"/>
      <c r="C476" s="23"/>
      <c r="D476" s="382">
        <v>471.0</v>
      </c>
      <c r="E476" s="393" t="s">
        <v>1074</v>
      </c>
      <c r="F476" s="182">
        <v>3.0</v>
      </c>
      <c r="G476" s="182" t="s">
        <v>1065</v>
      </c>
      <c r="H476" s="436" t="s">
        <v>237</v>
      </c>
      <c r="I476" s="436" t="s">
        <v>107</v>
      </c>
      <c r="J476" s="437">
        <v>5.177</v>
      </c>
      <c r="K476" s="439" t="s">
        <v>188</v>
      </c>
      <c r="L476" s="417" t="s">
        <v>265</v>
      </c>
      <c r="M476" s="387" t="str">
        <f t="shared" si="1"/>
        <v>kgCO2e/kg</v>
      </c>
      <c r="N476" s="438">
        <v>2021.0</v>
      </c>
      <c r="O476" s="389">
        <f t="array" ref="O476">IF(J476&lt;&gt;"",IF(H476="Spend-based",J476*(INDEX(Conversion!$G$17:$AO$21,MATCH(L476,Conversion!$E$17:$E$21,0),MATCH(N476,Conversion!$G$16:$AO$16,0))/INDEX(Conversion!$G$17:$AO$21,MATCH(L476,Conversion!$E$17:$E$21,0),MATCH('Import data'!$G$15,Conversion!$G$16:$AO$16,0)))/IF(L476='Import data'!$G$16,1,IF(L476="kUSD",INDEX(Conversion!$G$27:$AO$31,MATCH(L476,Conversion!$F$27:$F$31,0),MATCH('Import data'!$G$15,Conversion!$G$26:$AO$26,0)),1/INDEX(Conversion!$G$27:$AO$31,MATCH(L476,Conversion!$F$27:$F$31,0),MATCH('Import data'!$G$15,Conversion!$G$26:$AO$26,0)))),J476),"")</f>
        <v>5.177</v>
      </c>
      <c r="P476" s="387" t="str">
        <f>IF(H476="Mass-based",M476,K476&amp;" / "&amp;'Import data'!$G$16)</f>
        <v>kgCO2e/kg</v>
      </c>
      <c r="Q476" s="417" t="s">
        <v>351</v>
      </c>
      <c r="R476" s="182" t="s">
        <v>262</v>
      </c>
      <c r="S476" s="390" t="s">
        <v>257</v>
      </c>
      <c r="T476" s="391"/>
      <c r="U476" s="23"/>
      <c r="V476" s="23"/>
      <c r="W476" s="23"/>
      <c r="X476" s="23"/>
      <c r="Y476" s="23"/>
      <c r="Z476" s="23"/>
    </row>
    <row r="477" ht="15.75" customHeight="1">
      <c r="A477" s="23"/>
      <c r="B477" s="23"/>
      <c r="C477" s="23"/>
      <c r="D477" s="382">
        <v>472.0</v>
      </c>
      <c r="E477" s="392" t="s">
        <v>1072</v>
      </c>
      <c r="F477" s="182">
        <v>3.0</v>
      </c>
      <c r="G477" s="182" t="s">
        <v>319</v>
      </c>
      <c r="H477" s="384" t="s">
        <v>237</v>
      </c>
      <c r="I477" s="182" t="s">
        <v>102</v>
      </c>
      <c r="J477" s="401">
        <v>-0.00168</v>
      </c>
      <c r="K477" s="386" t="s">
        <v>188</v>
      </c>
      <c r="L477" s="182" t="s">
        <v>265</v>
      </c>
      <c r="M477" s="387" t="str">
        <f t="shared" si="1"/>
        <v>kgCO2e/kg</v>
      </c>
      <c r="N477" s="392">
        <v>2015.0</v>
      </c>
      <c r="O477" s="389">
        <f t="array" ref="O477">IF(J477&lt;&gt;"",IF(H477="Spend-based",J477*(INDEX(Conversion!$G$17:$AO$21,MATCH(L477,Conversion!$E$17:$E$21,0),MATCH(N477,Conversion!$G$16:$AO$16,0))/INDEX(Conversion!$G$17:$AO$21,MATCH(L477,Conversion!$E$17:$E$21,0),MATCH('Import data'!$G$15,Conversion!$G$16:$AO$16,0)))/IF(L477='Import data'!$G$16,1,IF(L477="kUSD",INDEX(Conversion!$G$27:$AO$31,MATCH(L477,Conversion!$F$27:$F$31,0),MATCH('Import data'!$G$15,Conversion!$G$26:$AO$26,0)),1/INDEX(Conversion!$G$27:$AO$31,MATCH(L477,Conversion!$F$27:$F$31,0),MATCH('Import data'!$G$15,Conversion!$G$26:$AO$26,0)))),J477),"")</f>
        <v>-0.00168</v>
      </c>
      <c r="P477" s="387" t="str">
        <f>IF(H477="Mass-based",M477,K477&amp;" / "&amp;'Import data'!$G$16)</f>
        <v>kgCO2e/kg</v>
      </c>
      <c r="Q477" s="182"/>
      <c r="R477" s="182" t="s">
        <v>256</v>
      </c>
      <c r="S477" s="390" t="s">
        <v>257</v>
      </c>
      <c r="T477" s="391"/>
      <c r="U477" s="23"/>
      <c r="V477" s="23"/>
      <c r="W477" s="23"/>
      <c r="X477" s="23"/>
      <c r="Y477" s="23"/>
      <c r="Z477" s="23"/>
    </row>
    <row r="478" ht="15.75" customHeight="1">
      <c r="A478" s="23"/>
      <c r="B478" s="23"/>
      <c r="C478" s="23"/>
      <c r="D478" s="382">
        <v>473.0</v>
      </c>
      <c r="E478" s="396" t="s">
        <v>1075</v>
      </c>
      <c r="F478" s="182">
        <v>3.0</v>
      </c>
      <c r="G478" s="182" t="s">
        <v>1076</v>
      </c>
      <c r="H478" s="384" t="s">
        <v>237</v>
      </c>
      <c r="I478" s="182" t="s">
        <v>304</v>
      </c>
      <c r="J478" s="397">
        <f>J479+J480</f>
        <v>5.1654</v>
      </c>
      <c r="K478" s="386" t="s">
        <v>188</v>
      </c>
      <c r="L478" s="182" t="s">
        <v>265</v>
      </c>
      <c r="M478" s="387" t="str">
        <f t="shared" si="1"/>
        <v>kgCO2e/kg</v>
      </c>
      <c r="N478" s="396" t="s">
        <v>305</v>
      </c>
      <c r="O478" s="389">
        <f t="array" ref="O478">IF(J478&lt;&gt;"",IF(H478="Spend-based",J478*(INDEX(Conversion!$G$17:$AO$21,MATCH(L478,Conversion!$E$17:$E$21,0),MATCH(N478,Conversion!$G$16:$AO$16,0))/INDEX(Conversion!$G$17:$AO$21,MATCH(L478,Conversion!$E$17:$E$21,0),MATCH('Import data'!$G$15,Conversion!$G$16:$AO$16,0)))/IF(L478='Import data'!$G$16,1,IF(L478="kUSD",INDEX(Conversion!$G$27:$AO$31,MATCH(L478,Conversion!$F$27:$F$31,0),MATCH('Import data'!$G$15,Conversion!$G$26:$AO$26,0)),1/INDEX(Conversion!$G$27:$AO$31,MATCH(L478,Conversion!$F$27:$F$31,0),MATCH('Import data'!$G$15,Conversion!$G$26:$AO$26,0)))),J478),"")</f>
        <v>5.1654</v>
      </c>
      <c r="P478" s="387" t="str">
        <f>IF(H478="Mass-based",M478,K478&amp;" / "&amp;'Import data'!$G$16)</f>
        <v>kgCO2e/kg</v>
      </c>
      <c r="Q478" s="182"/>
      <c r="R478" s="182" t="s">
        <v>256</v>
      </c>
      <c r="S478" s="390" t="s">
        <v>257</v>
      </c>
      <c r="T478" s="398" t="str">
        <f>"Sum cells "&amp;D479&amp;" and "&amp;D480</f>
        <v>Sum cells 474 and 475</v>
      </c>
      <c r="U478" s="23"/>
      <c r="V478" s="23"/>
      <c r="W478" s="23"/>
      <c r="X478" s="23"/>
      <c r="Y478" s="23"/>
      <c r="Z478" s="23"/>
    </row>
    <row r="479" ht="15.75" customHeight="1">
      <c r="A479" s="23"/>
      <c r="B479" s="23"/>
      <c r="C479" s="23"/>
      <c r="D479" s="382">
        <v>474.0</v>
      </c>
      <c r="E479" s="393" t="s">
        <v>1077</v>
      </c>
      <c r="F479" s="182">
        <v>3.0</v>
      </c>
      <c r="G479" s="182" t="s">
        <v>1065</v>
      </c>
      <c r="H479" s="436" t="s">
        <v>237</v>
      </c>
      <c r="I479" s="436" t="s">
        <v>107</v>
      </c>
      <c r="J479" s="437">
        <v>5.177</v>
      </c>
      <c r="K479" s="439" t="s">
        <v>188</v>
      </c>
      <c r="L479" s="417" t="s">
        <v>265</v>
      </c>
      <c r="M479" s="387" t="str">
        <f t="shared" si="1"/>
        <v>kgCO2e/kg</v>
      </c>
      <c r="N479" s="438">
        <v>2021.0</v>
      </c>
      <c r="O479" s="389">
        <f t="array" ref="O479">IF(J479&lt;&gt;"",IF(H479="Spend-based",J479*(INDEX(Conversion!$G$17:$AO$21,MATCH(L479,Conversion!$E$17:$E$21,0),MATCH(N479,Conversion!$G$16:$AO$16,0))/INDEX(Conversion!$G$17:$AO$21,MATCH(L479,Conversion!$E$17:$E$21,0),MATCH('Import data'!$G$15,Conversion!$G$16:$AO$16,0)))/IF(L479='Import data'!$G$16,1,IF(L479="kUSD",INDEX(Conversion!$G$27:$AO$31,MATCH(L479,Conversion!$F$27:$F$31,0),MATCH('Import data'!$G$15,Conversion!$G$26:$AO$26,0)),1/INDEX(Conversion!$G$27:$AO$31,MATCH(L479,Conversion!$F$27:$F$31,0),MATCH('Import data'!$G$15,Conversion!$G$26:$AO$26,0)))),J479),"")</f>
        <v>5.177</v>
      </c>
      <c r="P479" s="387" t="str">
        <f>IF(H479="Mass-based",M479,K479&amp;" / "&amp;'Import data'!$G$16)</f>
        <v>kgCO2e/kg</v>
      </c>
      <c r="Q479" s="417" t="s">
        <v>351</v>
      </c>
      <c r="R479" s="182" t="s">
        <v>262</v>
      </c>
      <c r="S479" s="390" t="s">
        <v>257</v>
      </c>
      <c r="T479" s="391"/>
      <c r="U479" s="23"/>
      <c r="V479" s="23"/>
      <c r="W479" s="23"/>
      <c r="X479" s="23"/>
      <c r="Y479" s="23"/>
      <c r="Z479" s="23"/>
    </row>
    <row r="480" ht="15.75" customHeight="1">
      <c r="A480" s="23"/>
      <c r="B480" s="23"/>
      <c r="C480" s="23"/>
      <c r="D480" s="382">
        <v>475.0</v>
      </c>
      <c r="E480" s="392" t="s">
        <v>1075</v>
      </c>
      <c r="F480" s="182">
        <v>3.0</v>
      </c>
      <c r="G480" s="182" t="s">
        <v>323</v>
      </c>
      <c r="H480" s="384" t="s">
        <v>237</v>
      </c>
      <c r="I480" s="182" t="s">
        <v>102</v>
      </c>
      <c r="J480" s="401">
        <v>-0.0116</v>
      </c>
      <c r="K480" s="386" t="s">
        <v>188</v>
      </c>
      <c r="L480" s="182" t="s">
        <v>265</v>
      </c>
      <c r="M480" s="387" t="str">
        <f t="shared" si="1"/>
        <v>kgCO2e/kg</v>
      </c>
      <c r="N480" s="392">
        <v>2015.0</v>
      </c>
      <c r="O480" s="389">
        <f t="array" ref="O480">IF(J480&lt;&gt;"",IF(H480="Spend-based",J480*(INDEX(Conversion!$G$17:$AO$21,MATCH(L480,Conversion!$E$17:$E$21,0),MATCH(N480,Conversion!$G$16:$AO$16,0))/INDEX(Conversion!$G$17:$AO$21,MATCH(L480,Conversion!$E$17:$E$21,0),MATCH('Import data'!$G$15,Conversion!$G$16:$AO$16,0)))/IF(L480='Import data'!$G$16,1,IF(L480="kUSD",INDEX(Conversion!$G$27:$AO$31,MATCH(L480,Conversion!$F$27:$F$31,0),MATCH('Import data'!$G$15,Conversion!$G$26:$AO$26,0)),1/INDEX(Conversion!$G$27:$AO$31,MATCH(L480,Conversion!$F$27:$F$31,0),MATCH('Import data'!$G$15,Conversion!$G$26:$AO$26,0)))),J480),"")</f>
        <v>-0.0116</v>
      </c>
      <c r="P480" s="387" t="str">
        <f>IF(H480="Mass-based",M480,K480&amp;" / "&amp;'Import data'!$G$16)</f>
        <v>kgCO2e/kg</v>
      </c>
      <c r="Q480" s="182"/>
      <c r="R480" s="182" t="s">
        <v>256</v>
      </c>
      <c r="S480" s="390" t="s">
        <v>257</v>
      </c>
      <c r="T480" s="391"/>
      <c r="U480" s="23"/>
      <c r="V480" s="23"/>
      <c r="W480" s="23"/>
      <c r="X480" s="23"/>
      <c r="Y480" s="23"/>
      <c r="Z480" s="23"/>
    </row>
    <row r="481" ht="15.75" customHeight="1">
      <c r="A481" s="23"/>
      <c r="B481" s="23"/>
      <c r="C481" s="23"/>
      <c r="D481" s="382">
        <v>476.0</v>
      </c>
      <c r="E481" s="393" t="s">
        <v>1078</v>
      </c>
      <c r="F481" s="182">
        <v>3.0</v>
      </c>
      <c r="G481" s="182" t="s">
        <v>1079</v>
      </c>
      <c r="H481" s="384" t="s">
        <v>237</v>
      </c>
      <c r="I481" s="384" t="s">
        <v>103</v>
      </c>
      <c r="J481" s="394">
        <v>4.819</v>
      </c>
      <c r="K481" s="386" t="s">
        <v>188</v>
      </c>
      <c r="L481" s="182" t="s">
        <v>265</v>
      </c>
      <c r="M481" s="387" t="str">
        <f t="shared" si="1"/>
        <v>kgCO2e/kg</v>
      </c>
      <c r="N481" s="393">
        <v>2023.0</v>
      </c>
      <c r="O481" s="389">
        <f t="array" ref="O481">IF(J481&lt;&gt;"",IF(H481="Spend-based",J481*(INDEX(Conversion!$G$17:$AO$21,MATCH(L481,Conversion!$E$17:$E$21,0),MATCH(N481,Conversion!$G$16:$AO$16,0))/INDEX(Conversion!$G$17:$AO$21,MATCH(L481,Conversion!$E$17:$E$21,0),MATCH('Import data'!$G$15,Conversion!$G$16:$AO$16,0)))/IF(L481='Import data'!$G$16,1,IF(L481="kUSD",INDEX(Conversion!$G$27:$AO$31,MATCH(L481,Conversion!$F$27:$F$31,0),MATCH('Import data'!$G$15,Conversion!$G$26:$AO$26,0)),1/INDEX(Conversion!$G$27:$AO$31,MATCH(L481,Conversion!$F$27:$F$31,0),MATCH('Import data'!$G$15,Conversion!$G$26:$AO$26,0)))),J481),"")</f>
        <v>4.819</v>
      </c>
      <c r="P481" s="387" t="str">
        <f>IF(H481="Mass-based",M481,K481&amp;" / "&amp;'Import data'!$G$16)</f>
        <v>kgCO2e/kg</v>
      </c>
      <c r="Q481" s="417" t="s">
        <v>266</v>
      </c>
      <c r="R481" s="182" t="s">
        <v>267</v>
      </c>
      <c r="S481" s="390" t="s">
        <v>257</v>
      </c>
      <c r="T481" s="391"/>
      <c r="U481" s="23"/>
      <c r="V481" s="23"/>
      <c r="W481" s="23"/>
      <c r="X481" s="23"/>
      <c r="Y481" s="23"/>
      <c r="Z481" s="23"/>
    </row>
    <row r="482" ht="15.75" customHeight="1">
      <c r="A482" s="23"/>
      <c r="B482" s="23"/>
      <c r="C482" s="23"/>
      <c r="D482" s="382">
        <v>477.0</v>
      </c>
      <c r="E482" s="388" t="s">
        <v>1080</v>
      </c>
      <c r="F482" s="182">
        <v>3.0</v>
      </c>
      <c r="G482" s="182" t="s">
        <v>1081</v>
      </c>
      <c r="H482" s="384" t="s">
        <v>237</v>
      </c>
      <c r="I482" s="384" t="s">
        <v>102</v>
      </c>
      <c r="J482" s="385">
        <v>2.93</v>
      </c>
      <c r="K482" s="386" t="s">
        <v>188</v>
      </c>
      <c r="L482" s="182" t="s">
        <v>265</v>
      </c>
      <c r="M482" s="387" t="str">
        <f t="shared" si="1"/>
        <v>kgCO2e/kg</v>
      </c>
      <c r="N482" s="388">
        <v>2018.0</v>
      </c>
      <c r="O482" s="389">
        <f t="array" ref="O482">IF(J482&lt;&gt;"",IF(H482="Spend-based",J482*(INDEX(Conversion!$G$17:$AO$21,MATCH(L482,Conversion!$E$17:$E$21,0),MATCH(N482,Conversion!$G$16:$AO$16,0))/INDEX(Conversion!$G$17:$AO$21,MATCH(L482,Conversion!$E$17:$E$21,0),MATCH('Import data'!$G$15,Conversion!$G$16:$AO$16,0)))/IF(L482='Import data'!$G$16,1,IF(L482="kUSD",INDEX(Conversion!$G$27:$AO$31,MATCH(L482,Conversion!$F$27:$F$31,0),MATCH('Import data'!$G$15,Conversion!$G$26:$AO$26,0)),1/INDEX(Conversion!$G$27:$AO$31,MATCH(L482,Conversion!$F$27:$F$31,0),MATCH('Import data'!$G$15,Conversion!$G$26:$AO$26,0)))),J482),"")</f>
        <v>2.93</v>
      </c>
      <c r="P482" s="387" t="str">
        <f>IF(H482="Mass-based",M482,K482&amp;" / "&amp;'Import data'!$G$16)</f>
        <v>kgCO2e/kg</v>
      </c>
      <c r="Q482" s="417" t="s">
        <v>274</v>
      </c>
      <c r="R482" s="182" t="s">
        <v>262</v>
      </c>
      <c r="S482" s="390" t="s">
        <v>257</v>
      </c>
      <c r="T482" s="391"/>
      <c r="U482" s="23"/>
      <c r="V482" s="23"/>
      <c r="W482" s="23"/>
      <c r="X482" s="23"/>
      <c r="Y482" s="23"/>
      <c r="Z482" s="23"/>
    </row>
    <row r="483" ht="15.75" customHeight="1">
      <c r="A483" s="23"/>
      <c r="B483" s="23"/>
      <c r="C483" s="23"/>
      <c r="D483" s="382">
        <v>478.0</v>
      </c>
      <c r="E483" s="396" t="s">
        <v>1082</v>
      </c>
      <c r="F483" s="182">
        <v>3.0</v>
      </c>
      <c r="G483" s="182" t="s">
        <v>1083</v>
      </c>
      <c r="H483" s="384" t="s">
        <v>237</v>
      </c>
      <c r="I483" s="182" t="s">
        <v>304</v>
      </c>
      <c r="J483" s="396">
        <f>J479*1.5</f>
        <v>7.7655</v>
      </c>
      <c r="K483" s="386" t="s">
        <v>188</v>
      </c>
      <c r="L483" s="182" t="s">
        <v>265</v>
      </c>
      <c r="M483" s="387" t="str">
        <f t="shared" si="1"/>
        <v>kgCO2e/kg</v>
      </c>
      <c r="N483" s="396" t="s">
        <v>305</v>
      </c>
      <c r="O483" s="389">
        <f t="array" ref="O483">IF(J483&lt;&gt;"",IF(H483="Spend-based",J483*(INDEX(Conversion!$G$17:$AO$21,MATCH(L483,Conversion!$E$17:$E$21,0),MATCH(N483,Conversion!$G$16:$AO$16,0))/INDEX(Conversion!$G$17:$AO$21,MATCH(L483,Conversion!$E$17:$E$21,0),MATCH('Import data'!$G$15,Conversion!$G$16:$AO$16,0)))/IF(L483='Import data'!$G$16,1,IF(L483="kUSD",INDEX(Conversion!$G$27:$AO$31,MATCH(L483,Conversion!$F$27:$F$31,0),MATCH('Import data'!$G$15,Conversion!$G$26:$AO$26,0)),1/INDEX(Conversion!$G$27:$AO$31,MATCH(L483,Conversion!$F$27:$F$31,0),MATCH('Import data'!$G$15,Conversion!$G$26:$AO$26,0)))),J483),"")</f>
        <v>7.7655</v>
      </c>
      <c r="P483" s="387" t="str">
        <f>IF(H483="Mass-based",M483,K483&amp;" / "&amp;'Import data'!$G$16)</f>
        <v>kgCO2e/kg</v>
      </c>
      <c r="Q483" s="182"/>
      <c r="R483" s="182" t="s">
        <v>256</v>
      </c>
      <c r="S483" s="390" t="s">
        <v>257</v>
      </c>
      <c r="T483" s="391" t="s">
        <v>326</v>
      </c>
      <c r="U483" s="23"/>
      <c r="V483" s="23"/>
      <c r="W483" s="23"/>
      <c r="X483" s="23"/>
      <c r="Y483" s="23"/>
      <c r="Z483" s="23"/>
    </row>
    <row r="484" ht="15.75" customHeight="1">
      <c r="A484" s="23"/>
      <c r="B484" s="23"/>
      <c r="C484" s="23"/>
      <c r="D484" s="382">
        <v>479.0</v>
      </c>
      <c r="E484" s="412" t="s">
        <v>1084</v>
      </c>
      <c r="F484" s="395">
        <v>3.0</v>
      </c>
      <c r="G484" s="182" t="s">
        <v>1085</v>
      </c>
      <c r="H484" s="395" t="s">
        <v>237</v>
      </c>
      <c r="I484" s="404" t="s">
        <v>125</v>
      </c>
      <c r="J484" s="413">
        <v>0.431</v>
      </c>
      <c r="K484" s="420" t="s">
        <v>188</v>
      </c>
      <c r="L484" s="404" t="s">
        <v>265</v>
      </c>
      <c r="M484" s="387" t="str">
        <f t="shared" si="1"/>
        <v>kgCO2e/kg</v>
      </c>
      <c r="N484" s="412">
        <v>2016.0</v>
      </c>
      <c r="O484" s="389">
        <f t="array" ref="O484">IF(J484&lt;&gt;"",IF(H484="Spend-based",J484*(INDEX(Conversion!$G$17:$AO$21,MATCH(L484,Conversion!$E$17:$E$21,0),MATCH(N484,Conversion!$G$16:$AO$16,0))/INDEX(Conversion!$G$17:$AO$21,MATCH(L484,Conversion!$E$17:$E$21,0),MATCH('Import data'!$G$15,Conversion!$G$16:$AO$16,0)))/IF(L484='Import data'!$G$16,1,IF(L484="kUSD",INDEX(Conversion!$G$27:$AO$31,MATCH(L484,Conversion!$F$27:$F$31,0),MATCH('Import data'!$G$15,Conversion!$G$26:$AO$26,0)),1/INDEX(Conversion!$G$27:$AO$31,MATCH(L484,Conversion!$F$27:$F$31,0),MATCH('Import data'!$G$15,Conversion!$G$26:$AO$26,0)))),J484),"")</f>
        <v>0.431</v>
      </c>
      <c r="P484" s="387" t="str">
        <f>IF(H484="Mass-based",M484,K484&amp;" / "&amp;'Import data'!$G$16)</f>
        <v>kgCO2e/kg</v>
      </c>
      <c r="Q484" s="411"/>
      <c r="R484" s="182" t="s">
        <v>256</v>
      </c>
      <c r="S484" s="390" t="s">
        <v>453</v>
      </c>
      <c r="T484" s="414"/>
      <c r="U484" s="409"/>
      <c r="V484" s="23"/>
      <c r="W484" s="409"/>
      <c r="X484" s="409"/>
      <c r="Y484" s="409"/>
      <c r="Z484" s="409"/>
    </row>
    <row r="485" ht="15.75" customHeight="1">
      <c r="A485" s="23"/>
      <c r="B485" s="23"/>
      <c r="C485" s="23"/>
      <c r="D485" s="382">
        <v>480.0</v>
      </c>
      <c r="E485" s="393" t="s">
        <v>1086</v>
      </c>
      <c r="F485" s="182">
        <v>3.0</v>
      </c>
      <c r="G485" s="182" t="s">
        <v>1087</v>
      </c>
      <c r="H485" s="182" t="s">
        <v>237</v>
      </c>
      <c r="I485" s="182" t="s">
        <v>126</v>
      </c>
      <c r="J485" s="393">
        <v>3.818</v>
      </c>
      <c r="K485" s="386" t="s">
        <v>188</v>
      </c>
      <c r="L485" s="182" t="s">
        <v>265</v>
      </c>
      <c r="M485" s="387" t="str">
        <f t="shared" si="1"/>
        <v>kgCO2e/kg</v>
      </c>
      <c r="N485" s="393">
        <v>2021.0</v>
      </c>
      <c r="O485" s="389">
        <f t="array" ref="O485">IF(J485&lt;&gt;"",IF(H485="Spend-based",J485*(INDEX(Conversion!$G$17:$AO$21,MATCH(L485,Conversion!$E$17:$E$21,0),MATCH(N485,Conversion!$G$16:$AO$16,0))/INDEX(Conversion!$G$17:$AO$21,MATCH(L485,Conversion!$E$17:$E$21,0),MATCH('Import data'!$G$15,Conversion!$G$16:$AO$16,0)))/IF(L485='Import data'!$G$16,1,IF(L485="kUSD",INDEX(Conversion!$G$27:$AO$31,MATCH(L485,Conversion!$F$27:$F$31,0),MATCH('Import data'!$G$15,Conversion!$G$26:$AO$26,0)),1/INDEX(Conversion!$G$27:$AO$31,MATCH(L485,Conversion!$F$27:$F$31,0),MATCH('Import data'!$G$15,Conversion!$G$26:$AO$26,0)))),J485),"")</f>
        <v>3.818</v>
      </c>
      <c r="P485" s="387" t="str">
        <f>IF(H485="Mass-based",M485,K485&amp;" / "&amp;'Import data'!$G$16)</f>
        <v>kgCO2e/kg</v>
      </c>
      <c r="Q485" s="182"/>
      <c r="R485" s="182" t="s">
        <v>262</v>
      </c>
      <c r="S485" s="390" t="s">
        <v>257</v>
      </c>
      <c r="T485" s="391"/>
      <c r="U485" s="409"/>
      <c r="V485" s="23"/>
      <c r="W485" s="409"/>
      <c r="X485" s="409"/>
      <c r="Y485" s="409"/>
      <c r="Z485" s="409"/>
    </row>
    <row r="486" ht="15.75" customHeight="1">
      <c r="A486" s="23"/>
      <c r="B486" s="23"/>
      <c r="C486" s="23"/>
      <c r="D486" s="382">
        <v>481.0</v>
      </c>
      <c r="E486" s="393" t="s">
        <v>1088</v>
      </c>
      <c r="F486" s="182">
        <v>2.0</v>
      </c>
      <c r="G486" s="182" t="s">
        <v>1089</v>
      </c>
      <c r="H486" s="182" t="s">
        <v>237</v>
      </c>
      <c r="I486" s="182" t="s">
        <v>126</v>
      </c>
      <c r="J486" s="393">
        <v>1.122</v>
      </c>
      <c r="K486" s="386" t="s">
        <v>188</v>
      </c>
      <c r="L486" s="182" t="s">
        <v>265</v>
      </c>
      <c r="M486" s="387" t="str">
        <f t="shared" si="1"/>
        <v>kgCO2e/kg</v>
      </c>
      <c r="N486" s="393">
        <v>2021.0</v>
      </c>
      <c r="O486" s="389">
        <f t="array" ref="O486">IF(J486&lt;&gt;"",IF(H486="Spend-based",J486*(INDEX(Conversion!$G$17:$AO$21,MATCH(L486,Conversion!$E$17:$E$21,0),MATCH(N486,Conversion!$G$16:$AO$16,0))/INDEX(Conversion!$G$17:$AO$21,MATCH(L486,Conversion!$E$17:$E$21,0),MATCH('Import data'!$G$15,Conversion!$G$16:$AO$16,0)))/IF(L486='Import data'!$G$16,1,IF(L486="kUSD",INDEX(Conversion!$G$27:$AO$31,MATCH(L486,Conversion!$F$27:$F$31,0),MATCH('Import data'!$G$15,Conversion!$G$26:$AO$26,0)),1/INDEX(Conversion!$G$27:$AO$31,MATCH(L486,Conversion!$F$27:$F$31,0),MATCH('Import data'!$G$15,Conversion!$G$26:$AO$26,0)))),J486),"")</f>
        <v>1.122</v>
      </c>
      <c r="P486" s="387" t="str">
        <f>IF(H486="Mass-based",M486,K486&amp;" / "&amp;'Import data'!$G$16)</f>
        <v>kgCO2e/kg</v>
      </c>
      <c r="Q486" s="182"/>
      <c r="R486" s="182" t="s">
        <v>262</v>
      </c>
      <c r="S486" s="390" t="s">
        <v>257</v>
      </c>
      <c r="T486" s="391"/>
      <c r="U486" s="409"/>
      <c r="V486" s="23"/>
      <c r="W486" s="409"/>
      <c r="X486" s="409"/>
      <c r="Y486" s="409"/>
      <c r="Z486" s="409"/>
    </row>
    <row r="487" ht="15.75" customHeight="1">
      <c r="A487" s="23"/>
      <c r="B487" s="23"/>
      <c r="C487" s="23"/>
      <c r="D487" s="382">
        <v>482.0</v>
      </c>
      <c r="E487" s="388" t="s">
        <v>1090</v>
      </c>
      <c r="F487" s="182"/>
      <c r="G487" s="182" t="s">
        <v>1091</v>
      </c>
      <c r="H487" s="384" t="s">
        <v>237</v>
      </c>
      <c r="I487" s="384" t="s">
        <v>112</v>
      </c>
      <c r="J487" s="385">
        <v>2.69</v>
      </c>
      <c r="K487" s="386" t="s">
        <v>188</v>
      </c>
      <c r="L487" s="182" t="s">
        <v>265</v>
      </c>
      <c r="M487" s="387" t="str">
        <f t="shared" si="1"/>
        <v>kgCO2e/kg</v>
      </c>
      <c r="N487" s="388">
        <v>2025.0</v>
      </c>
      <c r="O487" s="389">
        <f t="array" ref="O487">IF(J487&lt;&gt;"",IF(H487="Spend-based",J487*(INDEX(Conversion!$G$17:$AO$21,MATCH(L487,Conversion!$E$17:$E$21,0),MATCH(N487,Conversion!$G$16:$AO$16,0))/INDEX(Conversion!$G$17:$AO$21,MATCH(L487,Conversion!$E$17:$E$21,0),MATCH('Import data'!$G$15,Conversion!$G$16:$AO$16,0)))/IF(L487='Import data'!$G$16,1,IF(L487="kUSD",INDEX(Conversion!$G$27:$AO$31,MATCH(L487,Conversion!$F$27:$F$31,0),MATCH('Import data'!$G$15,Conversion!$G$26:$AO$26,0)),1/INDEX(Conversion!$G$27:$AO$31,MATCH(L487,Conversion!$F$27:$F$31,0),MATCH('Import data'!$G$15,Conversion!$G$26:$AO$26,0)))),J487),"")</f>
        <v>2.69</v>
      </c>
      <c r="P487" s="387" t="str">
        <f>IF(H487="Mass-based",M487,K487&amp;" / "&amp;'Import data'!$G$16)</f>
        <v>kgCO2e/kg</v>
      </c>
      <c r="Q487" s="182" t="s">
        <v>351</v>
      </c>
      <c r="R487" s="182" t="s">
        <v>262</v>
      </c>
      <c r="S487" s="390" t="s">
        <v>257</v>
      </c>
      <c r="T487" s="391"/>
      <c r="U487" s="409"/>
      <c r="V487" s="23"/>
      <c r="W487" s="409"/>
      <c r="X487" s="409"/>
      <c r="Y487" s="409"/>
      <c r="Z487" s="409"/>
    </row>
    <row r="488" ht="15.75" customHeight="1">
      <c r="A488" s="23"/>
      <c r="B488" s="23"/>
      <c r="C488" s="23"/>
      <c r="D488" s="382">
        <v>483.0</v>
      </c>
      <c r="E488" s="393" t="s">
        <v>1092</v>
      </c>
      <c r="F488" s="182">
        <v>2.0</v>
      </c>
      <c r="G488" s="182" t="s">
        <v>1065</v>
      </c>
      <c r="H488" s="384" t="s">
        <v>237</v>
      </c>
      <c r="I488" s="384" t="s">
        <v>107</v>
      </c>
      <c r="J488" s="394">
        <v>5.177</v>
      </c>
      <c r="K488" s="386" t="s">
        <v>188</v>
      </c>
      <c r="L488" s="182" t="s">
        <v>265</v>
      </c>
      <c r="M488" s="387" t="str">
        <f t="shared" si="1"/>
        <v>kgCO2e/kg</v>
      </c>
      <c r="N488" s="393">
        <v>2021.0</v>
      </c>
      <c r="O488" s="389">
        <f t="array" ref="O488">IF(J488&lt;&gt;"",IF(H488="Spend-based",J488*(INDEX(Conversion!$G$17:$AO$21,MATCH(L488,Conversion!$E$17:$E$21,0),MATCH(N488,Conversion!$G$16:$AO$16,0))/INDEX(Conversion!$G$17:$AO$21,MATCH(L488,Conversion!$E$17:$E$21,0),MATCH('Import data'!$G$15,Conversion!$G$16:$AO$16,0)))/IF(L488='Import data'!$G$16,1,IF(L488="kUSD",INDEX(Conversion!$G$27:$AO$31,MATCH(L488,Conversion!$F$27:$F$31,0),MATCH('Import data'!$G$15,Conversion!$G$26:$AO$26,0)),1/INDEX(Conversion!$G$27:$AO$31,MATCH(L488,Conversion!$F$27:$F$31,0),MATCH('Import data'!$G$15,Conversion!$G$26:$AO$26,0)))),J488),"")</f>
        <v>5.177</v>
      </c>
      <c r="P488" s="387" t="str">
        <f>IF(H488="Mass-based",M488,K488&amp;" / "&amp;'Import data'!$G$16)</f>
        <v>kgCO2e/kg</v>
      </c>
      <c r="Q488" s="182" t="s">
        <v>351</v>
      </c>
      <c r="R488" s="182" t="s">
        <v>262</v>
      </c>
      <c r="S488" s="390" t="s">
        <v>257</v>
      </c>
      <c r="T488" s="391"/>
      <c r="U488" s="23"/>
      <c r="V488" s="23"/>
      <c r="W488" s="23"/>
      <c r="X488" s="23"/>
      <c r="Y488" s="23"/>
      <c r="Z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c r="A491" s="23"/>
      <c r="B491" s="23"/>
      <c r="C491" s="23"/>
      <c r="D491" s="23"/>
      <c r="E491" s="23"/>
      <c r="F491" s="23"/>
      <c r="G491" s="23"/>
      <c r="H491" s="23"/>
      <c r="I491" s="23"/>
      <c r="J491" s="23"/>
      <c r="K491" s="377"/>
      <c r="L491" s="61"/>
      <c r="M491" s="61"/>
      <c r="N491" s="23"/>
      <c r="O491" s="23"/>
      <c r="P491" s="23"/>
      <c r="Q491" s="23"/>
      <c r="R491" s="23"/>
      <c r="S491" s="23"/>
      <c r="T491" s="23"/>
      <c r="U491" s="23"/>
      <c r="V491" s="23"/>
      <c r="W491" s="23"/>
      <c r="X491" s="23"/>
      <c r="Y491" s="23"/>
      <c r="Z491" s="23"/>
    </row>
    <row r="492" ht="15.75" customHeight="1">
      <c r="A492" s="23"/>
      <c r="B492" s="23"/>
      <c r="C492" s="23"/>
      <c r="D492" s="23"/>
      <c r="E492" s="23"/>
      <c r="F492" s="23"/>
      <c r="G492" s="23"/>
      <c r="H492" s="23"/>
      <c r="I492" s="23"/>
      <c r="J492" s="23"/>
      <c r="K492" s="377"/>
      <c r="L492" s="61"/>
      <c r="M492" s="61"/>
      <c r="N492" s="23"/>
      <c r="O492" s="23"/>
      <c r="P492" s="23"/>
      <c r="Q492" s="23"/>
      <c r="R492" s="23"/>
      <c r="S492" s="23"/>
      <c r="T492" s="23"/>
      <c r="U492" s="23"/>
      <c r="V492" s="23"/>
      <c r="W492" s="23"/>
      <c r="X492" s="23"/>
      <c r="Y492" s="23"/>
      <c r="Z492" s="23"/>
    </row>
    <row r="493" ht="15.75" customHeight="1">
      <c r="A493" s="23"/>
      <c r="B493" s="23"/>
      <c r="C493" s="23"/>
      <c r="D493" s="23"/>
      <c r="E493" s="23"/>
      <c r="F493" s="23"/>
      <c r="G493" s="23"/>
      <c r="H493" s="23"/>
      <c r="I493" s="23"/>
      <c r="J493" s="23"/>
      <c r="K493" s="377"/>
      <c r="L493" s="61"/>
      <c r="M493" s="61"/>
      <c r="N493" s="23"/>
      <c r="O493" s="23"/>
      <c r="P493" s="23"/>
      <c r="Q493" s="23"/>
      <c r="R493" s="23"/>
      <c r="S493" s="23"/>
      <c r="T493" s="23"/>
      <c r="U493" s="23"/>
      <c r="V493" s="23"/>
      <c r="W493" s="23"/>
      <c r="X493" s="23"/>
      <c r="Y493" s="23"/>
      <c r="Z493" s="23"/>
    </row>
    <row r="494" ht="15.75" customHeight="1">
      <c r="A494" s="23"/>
      <c r="B494" s="23"/>
      <c r="C494" s="23"/>
      <c r="D494" s="23"/>
      <c r="E494" s="23"/>
      <c r="F494" s="23"/>
      <c r="G494" s="23"/>
      <c r="H494" s="23"/>
      <c r="I494" s="23"/>
      <c r="J494" s="23"/>
      <c r="K494" s="377"/>
      <c r="L494" s="61"/>
      <c r="M494" s="61"/>
      <c r="N494" s="23"/>
      <c r="O494" s="23"/>
      <c r="P494" s="23"/>
      <c r="Q494" s="23"/>
      <c r="R494" s="23"/>
      <c r="S494" s="23"/>
      <c r="T494" s="23"/>
      <c r="U494" s="23"/>
      <c r="V494" s="23"/>
      <c r="W494" s="23"/>
      <c r="X494" s="23"/>
      <c r="Y494" s="23"/>
      <c r="Z494" s="23"/>
    </row>
    <row r="495" ht="15.75" customHeight="1">
      <c r="A495" s="23"/>
      <c r="B495" s="23"/>
      <c r="C495" s="23"/>
      <c r="D495" s="23"/>
      <c r="E495" s="23"/>
      <c r="F495" s="23"/>
      <c r="G495" s="23"/>
      <c r="H495" s="23"/>
      <c r="I495" s="23"/>
      <c r="J495" s="23"/>
      <c r="K495" s="377"/>
      <c r="L495" s="61"/>
      <c r="M495" s="61"/>
      <c r="N495" s="23"/>
      <c r="O495" s="23"/>
      <c r="P495" s="23"/>
      <c r="Q495" s="23"/>
      <c r="R495" s="23"/>
      <c r="S495" s="23"/>
      <c r="T495" s="23"/>
      <c r="U495" s="23"/>
      <c r="V495" s="23"/>
      <c r="W495" s="23"/>
      <c r="X495" s="23"/>
      <c r="Y495" s="23"/>
      <c r="Z495" s="23"/>
    </row>
    <row r="496" ht="15.75" customHeight="1">
      <c r="A496" s="23"/>
      <c r="B496" s="23"/>
      <c r="C496" s="23"/>
      <c r="D496" s="23"/>
      <c r="E496" s="23"/>
      <c r="F496" s="23"/>
      <c r="G496" s="23"/>
      <c r="H496" s="23"/>
      <c r="I496" s="23"/>
      <c r="J496" s="23"/>
      <c r="K496" s="377"/>
      <c r="L496" s="61"/>
      <c r="M496" s="61"/>
      <c r="N496" s="23"/>
      <c r="O496" s="23"/>
      <c r="P496" s="23"/>
      <c r="Q496" s="23"/>
      <c r="R496" s="23"/>
      <c r="S496" s="23"/>
      <c r="T496" s="23"/>
      <c r="U496" s="23"/>
      <c r="V496" s="23"/>
      <c r="W496" s="23"/>
      <c r="X496" s="23"/>
      <c r="Y496" s="23"/>
      <c r="Z496" s="23"/>
    </row>
    <row r="497" ht="15.75" customHeight="1">
      <c r="A497" s="23"/>
      <c r="B497" s="23"/>
      <c r="C497" s="23"/>
      <c r="D497" s="23"/>
      <c r="E497" s="23"/>
      <c r="F497" s="23"/>
      <c r="G497" s="23"/>
      <c r="H497" s="23"/>
      <c r="I497" s="23"/>
      <c r="J497" s="23"/>
      <c r="K497" s="377"/>
      <c r="L497" s="61"/>
      <c r="M497" s="61"/>
      <c r="N497" s="23"/>
      <c r="O497" s="23"/>
      <c r="P497" s="23"/>
      <c r="Q497" s="23"/>
      <c r="R497" s="23"/>
      <c r="S497" s="23"/>
      <c r="T497" s="23"/>
      <c r="U497" s="23"/>
      <c r="V497" s="23"/>
      <c r="W497" s="23"/>
      <c r="X497" s="23"/>
      <c r="Y497" s="23"/>
      <c r="Z497" s="23"/>
    </row>
    <row r="498" ht="15.75" customHeight="1">
      <c r="A498" s="23"/>
      <c r="B498" s="23"/>
      <c r="C498" s="23"/>
      <c r="D498" s="23"/>
      <c r="E498" s="23"/>
      <c r="F498" s="23"/>
      <c r="G498" s="23"/>
      <c r="H498" s="23"/>
      <c r="I498" s="23"/>
      <c r="J498" s="23"/>
      <c r="K498" s="377"/>
      <c r="L498" s="61"/>
      <c r="M498" s="61"/>
      <c r="N498" s="23"/>
      <c r="O498" s="23"/>
      <c r="P498" s="23"/>
      <c r="Q498" s="23"/>
      <c r="R498" s="23"/>
      <c r="S498" s="23"/>
      <c r="T498" s="23"/>
      <c r="U498" s="23"/>
      <c r="V498" s="23"/>
      <c r="W498" s="23"/>
      <c r="X498" s="23"/>
      <c r="Y498" s="23"/>
      <c r="Z498" s="23"/>
    </row>
    <row r="499" ht="15.75" customHeight="1">
      <c r="A499" s="23"/>
      <c r="B499" s="23"/>
      <c r="C499" s="23"/>
      <c r="D499" s="23"/>
      <c r="E499" s="23"/>
      <c r="F499" s="23"/>
      <c r="G499" s="23"/>
      <c r="H499" s="23"/>
      <c r="I499" s="23"/>
      <c r="J499" s="23"/>
      <c r="K499" s="377"/>
      <c r="L499" s="61"/>
      <c r="M499" s="61"/>
      <c r="N499" s="23"/>
      <c r="O499" s="23"/>
      <c r="P499" s="23"/>
      <c r="Q499" s="23"/>
      <c r="R499" s="23"/>
      <c r="S499" s="23"/>
      <c r="T499" s="23"/>
      <c r="U499" s="23"/>
      <c r="V499" s="23"/>
      <c r="W499" s="23"/>
      <c r="X499" s="23"/>
      <c r="Y499" s="23"/>
      <c r="Z499" s="23"/>
    </row>
    <row r="500" ht="15.75" customHeight="1">
      <c r="A500" s="23"/>
      <c r="B500" s="23"/>
      <c r="C500" s="23"/>
      <c r="D500" s="23"/>
      <c r="E500" s="23"/>
      <c r="F500" s="23"/>
      <c r="G500" s="23"/>
      <c r="H500" s="23"/>
      <c r="I500" s="23"/>
      <c r="J500" s="23"/>
      <c r="K500" s="377"/>
      <c r="L500" s="61"/>
      <c r="M500" s="61"/>
      <c r="N500" s="23"/>
      <c r="O500" s="23"/>
      <c r="P500" s="23"/>
      <c r="Q500" s="23"/>
      <c r="R500" s="23"/>
      <c r="S500" s="23"/>
      <c r="T500" s="23"/>
      <c r="U500" s="23"/>
      <c r="V500" s="23"/>
      <c r="W500" s="23"/>
      <c r="X500" s="23"/>
      <c r="Y500" s="23"/>
      <c r="Z500" s="23"/>
    </row>
    <row r="501" ht="15.75" customHeight="1">
      <c r="A501" s="23"/>
      <c r="B501" s="23"/>
      <c r="C501" s="23"/>
      <c r="D501" s="23"/>
      <c r="E501" s="23"/>
      <c r="F501" s="23"/>
      <c r="G501" s="23"/>
      <c r="H501" s="23"/>
      <c r="I501" s="23"/>
      <c r="J501" s="23"/>
      <c r="K501" s="377"/>
      <c r="L501" s="61"/>
      <c r="M501" s="61"/>
      <c r="N501" s="23"/>
      <c r="O501" s="23"/>
      <c r="P501" s="23"/>
      <c r="Q501" s="23"/>
      <c r="R501" s="23"/>
      <c r="S501" s="23"/>
      <c r="T501" s="23"/>
      <c r="U501" s="23"/>
      <c r="V501" s="23"/>
      <c r="W501" s="23"/>
      <c r="X501" s="23"/>
      <c r="Y501" s="23"/>
      <c r="Z501" s="23"/>
    </row>
    <row r="502" ht="15.75" customHeight="1">
      <c r="A502" s="23"/>
      <c r="B502" s="23"/>
      <c r="C502" s="23"/>
      <c r="D502" s="23"/>
      <c r="E502" s="23"/>
      <c r="F502" s="23"/>
      <c r="G502" s="23"/>
      <c r="H502" s="23"/>
      <c r="I502" s="23"/>
      <c r="J502" s="23"/>
      <c r="K502" s="377"/>
      <c r="L502" s="61"/>
      <c r="M502" s="61"/>
      <c r="N502" s="23"/>
      <c r="O502" s="23"/>
      <c r="P502" s="23"/>
      <c r="Q502" s="23"/>
      <c r="R502" s="23"/>
      <c r="S502" s="23"/>
      <c r="T502" s="23"/>
      <c r="U502" s="23"/>
      <c r="V502" s="23"/>
      <c r="W502" s="23"/>
      <c r="X502" s="23"/>
      <c r="Y502" s="23"/>
      <c r="Z502" s="23"/>
    </row>
    <row r="503" ht="15.75" customHeight="1">
      <c r="A503" s="23"/>
      <c r="B503" s="23"/>
      <c r="C503" s="23"/>
      <c r="D503" s="23"/>
      <c r="E503" s="23"/>
      <c r="F503" s="23"/>
      <c r="G503" s="23"/>
      <c r="H503" s="23"/>
      <c r="I503" s="23"/>
      <c r="J503" s="23"/>
      <c r="K503" s="377"/>
      <c r="L503" s="61"/>
      <c r="M503" s="61"/>
      <c r="N503" s="23"/>
      <c r="O503" s="23"/>
      <c r="P503" s="23"/>
      <c r="Q503" s="23"/>
      <c r="R503" s="23"/>
      <c r="S503" s="23"/>
      <c r="T503" s="23"/>
      <c r="U503" s="23"/>
      <c r="V503" s="23"/>
      <c r="W503" s="23"/>
      <c r="X503" s="23"/>
      <c r="Y503" s="23"/>
      <c r="Z503" s="23"/>
    </row>
    <row r="504" ht="15.75" customHeight="1">
      <c r="A504" s="23"/>
      <c r="B504" s="23"/>
      <c r="C504" s="23"/>
      <c r="D504" s="23"/>
      <c r="E504" s="23"/>
      <c r="F504" s="23"/>
      <c r="G504" s="23"/>
      <c r="H504" s="23"/>
      <c r="I504" s="23"/>
      <c r="J504" s="23"/>
      <c r="K504" s="377"/>
      <c r="L504" s="61"/>
      <c r="M504" s="61"/>
      <c r="N504" s="23"/>
      <c r="O504" s="23"/>
      <c r="P504" s="23"/>
      <c r="Q504" s="23"/>
      <c r="R504" s="23"/>
      <c r="S504" s="23"/>
      <c r="T504" s="23"/>
      <c r="U504" s="23"/>
      <c r="V504" s="23"/>
      <c r="W504" s="23"/>
      <c r="X504" s="23"/>
      <c r="Y504" s="23"/>
      <c r="Z504" s="23"/>
    </row>
    <row r="505" ht="15.75" customHeight="1">
      <c r="A505" s="23"/>
      <c r="B505" s="23"/>
      <c r="C505" s="23"/>
      <c r="D505" s="23"/>
      <c r="E505" s="23"/>
      <c r="F505" s="23"/>
      <c r="G505" s="23"/>
      <c r="H505" s="23"/>
      <c r="I505" s="23"/>
      <c r="J505" s="23"/>
      <c r="K505" s="377"/>
      <c r="L505" s="61"/>
      <c r="M505" s="61"/>
      <c r="N505" s="23"/>
      <c r="O505" s="23"/>
      <c r="P505" s="23"/>
      <c r="Q505" s="23"/>
      <c r="R505" s="23"/>
      <c r="S505" s="23"/>
      <c r="T505" s="23"/>
      <c r="U505" s="23"/>
      <c r="V505" s="23"/>
      <c r="W505" s="23"/>
      <c r="X505" s="23"/>
      <c r="Y505" s="23"/>
      <c r="Z505" s="23"/>
    </row>
    <row r="506" ht="15.75" customHeight="1">
      <c r="A506" s="23"/>
      <c r="B506" s="23"/>
      <c r="C506" s="23"/>
      <c r="D506" s="23"/>
      <c r="E506" s="23"/>
      <c r="F506" s="23"/>
      <c r="G506" s="23"/>
      <c r="H506" s="23"/>
      <c r="I506" s="23"/>
      <c r="J506" s="23"/>
      <c r="K506" s="377"/>
      <c r="L506" s="61"/>
      <c r="M506" s="61"/>
      <c r="N506" s="23"/>
      <c r="O506" s="23"/>
      <c r="P506" s="23"/>
      <c r="Q506" s="23"/>
      <c r="R506" s="23"/>
      <c r="S506" s="23"/>
      <c r="T506" s="23"/>
      <c r="U506" s="23"/>
      <c r="V506" s="23"/>
      <c r="W506" s="23"/>
      <c r="X506" s="23"/>
      <c r="Y506" s="23"/>
      <c r="Z506" s="23"/>
    </row>
    <row r="507" ht="15.75" customHeight="1">
      <c r="A507" s="23"/>
      <c r="B507" s="23"/>
      <c r="C507" s="23"/>
      <c r="D507" s="23"/>
      <c r="E507" s="23"/>
      <c r="F507" s="23"/>
      <c r="G507" s="23"/>
      <c r="H507" s="23"/>
      <c r="I507" s="23"/>
      <c r="J507" s="23"/>
      <c r="K507" s="377"/>
      <c r="L507" s="61"/>
      <c r="M507" s="61"/>
      <c r="N507" s="23"/>
      <c r="O507" s="23"/>
      <c r="P507" s="23"/>
      <c r="Q507" s="23"/>
      <c r="R507" s="23"/>
      <c r="S507" s="23"/>
      <c r="T507" s="23"/>
      <c r="U507" s="23"/>
      <c r="V507" s="23"/>
      <c r="W507" s="23"/>
      <c r="X507" s="23"/>
      <c r="Y507" s="23"/>
      <c r="Z507" s="23"/>
    </row>
    <row r="508" ht="15.75" customHeight="1">
      <c r="A508" s="23"/>
      <c r="B508" s="23"/>
      <c r="C508" s="23"/>
      <c r="D508" s="23"/>
      <c r="E508" s="23"/>
      <c r="F508" s="23"/>
      <c r="G508" s="23"/>
      <c r="H508" s="23"/>
      <c r="I508" s="23"/>
      <c r="J508" s="23"/>
      <c r="K508" s="377"/>
      <c r="L508" s="61"/>
      <c r="M508" s="61"/>
      <c r="N508" s="23"/>
      <c r="O508" s="23"/>
      <c r="P508" s="23"/>
      <c r="Q508" s="23"/>
      <c r="R508" s="23"/>
      <c r="S508" s="23"/>
      <c r="T508" s="23"/>
      <c r="U508" s="23"/>
      <c r="V508" s="23"/>
      <c r="W508" s="23"/>
      <c r="X508" s="23"/>
      <c r="Y508" s="23"/>
      <c r="Z508" s="23"/>
    </row>
    <row r="509" ht="15.75" customHeight="1">
      <c r="A509" s="23"/>
      <c r="B509" s="23"/>
      <c r="C509" s="23"/>
      <c r="D509" s="23"/>
      <c r="E509" s="23"/>
      <c r="F509" s="23"/>
      <c r="G509" s="23"/>
      <c r="H509" s="23"/>
      <c r="I509" s="23"/>
      <c r="J509" s="23"/>
      <c r="K509" s="377"/>
      <c r="L509" s="61"/>
      <c r="M509" s="61"/>
      <c r="N509" s="23"/>
      <c r="O509" s="23"/>
      <c r="P509" s="23"/>
      <c r="Q509" s="23"/>
      <c r="R509" s="23"/>
      <c r="S509" s="23"/>
      <c r="T509" s="23"/>
      <c r="U509" s="23"/>
      <c r="V509" s="23"/>
      <c r="W509" s="23"/>
      <c r="X509" s="23"/>
      <c r="Y509" s="23"/>
      <c r="Z509" s="23"/>
    </row>
    <row r="510" ht="15.75" customHeight="1">
      <c r="A510" s="23"/>
      <c r="B510" s="23"/>
      <c r="C510" s="23"/>
      <c r="D510" s="23"/>
      <c r="E510" s="23"/>
      <c r="F510" s="23"/>
      <c r="G510" s="23"/>
      <c r="H510" s="23"/>
      <c r="I510" s="23"/>
      <c r="J510" s="23"/>
      <c r="K510" s="377"/>
      <c r="L510" s="61"/>
      <c r="M510" s="61"/>
      <c r="N510" s="23"/>
      <c r="O510" s="23"/>
      <c r="P510" s="23"/>
      <c r="Q510" s="23"/>
      <c r="R510" s="23"/>
      <c r="S510" s="23"/>
      <c r="T510" s="23"/>
      <c r="U510" s="23"/>
      <c r="V510" s="23"/>
      <c r="W510" s="23"/>
      <c r="X510" s="23"/>
      <c r="Y510" s="23"/>
      <c r="Z510" s="23"/>
    </row>
    <row r="511" ht="15.75" customHeight="1">
      <c r="A511" s="23"/>
      <c r="B511" s="23"/>
      <c r="C511" s="23"/>
      <c r="D511" s="23"/>
      <c r="E511" s="23"/>
      <c r="F511" s="23"/>
      <c r="G511" s="23"/>
      <c r="H511" s="23"/>
      <c r="I511" s="23"/>
      <c r="J511" s="23"/>
      <c r="K511" s="377"/>
      <c r="L511" s="61"/>
      <c r="M511" s="61"/>
      <c r="N511" s="23"/>
      <c r="O511" s="23"/>
      <c r="P511" s="23"/>
      <c r="Q511" s="23"/>
      <c r="R511" s="23"/>
      <c r="S511" s="23"/>
      <c r="T511" s="23"/>
      <c r="U511" s="23"/>
      <c r="V511" s="23"/>
      <c r="W511" s="23"/>
      <c r="X511" s="23"/>
      <c r="Y511" s="23"/>
      <c r="Z511" s="23"/>
    </row>
    <row r="512" ht="15.75" customHeight="1">
      <c r="A512" s="23"/>
      <c r="B512" s="23"/>
      <c r="C512" s="23"/>
      <c r="D512" s="23"/>
      <c r="E512" s="23"/>
      <c r="F512" s="23"/>
      <c r="G512" s="23"/>
      <c r="H512" s="23"/>
      <c r="I512" s="23"/>
      <c r="J512" s="23"/>
      <c r="K512" s="377"/>
      <c r="L512" s="61"/>
      <c r="M512" s="61"/>
      <c r="N512" s="23"/>
      <c r="O512" s="23"/>
      <c r="P512" s="23"/>
      <c r="Q512" s="23"/>
      <c r="R512" s="23"/>
      <c r="S512" s="23"/>
      <c r="T512" s="23"/>
      <c r="U512" s="23"/>
      <c r="V512" s="23"/>
      <c r="W512" s="23"/>
      <c r="X512" s="23"/>
      <c r="Y512" s="23"/>
      <c r="Z512" s="23"/>
    </row>
    <row r="513" ht="15.75" customHeight="1">
      <c r="A513" s="23"/>
      <c r="B513" s="23"/>
      <c r="C513" s="23"/>
      <c r="D513" s="23"/>
      <c r="E513" s="23"/>
      <c r="F513" s="23"/>
      <c r="G513" s="23"/>
      <c r="H513" s="23"/>
      <c r="I513" s="23"/>
      <c r="J513" s="23"/>
      <c r="K513" s="377"/>
      <c r="L513" s="61"/>
      <c r="M513" s="61"/>
      <c r="N513" s="23"/>
      <c r="O513" s="23"/>
      <c r="P513" s="23"/>
      <c r="Q513" s="23"/>
      <c r="R513" s="23"/>
      <c r="S513" s="23"/>
      <c r="T513" s="23"/>
      <c r="U513" s="23"/>
      <c r="V513" s="23"/>
      <c r="W513" s="23"/>
      <c r="X513" s="23"/>
      <c r="Y513" s="23"/>
      <c r="Z513" s="23"/>
    </row>
    <row r="514" ht="15.75" customHeight="1">
      <c r="A514" s="23"/>
      <c r="B514" s="23"/>
      <c r="C514" s="23"/>
      <c r="D514" s="23"/>
      <c r="E514" s="23"/>
      <c r="F514" s="23"/>
      <c r="G514" s="23"/>
      <c r="H514" s="23"/>
      <c r="I514" s="23"/>
      <c r="J514" s="23"/>
      <c r="K514" s="377"/>
      <c r="L514" s="61"/>
      <c r="M514" s="61"/>
      <c r="N514" s="23"/>
      <c r="O514" s="23"/>
      <c r="P514" s="23"/>
      <c r="Q514" s="23"/>
      <c r="R514" s="23"/>
      <c r="S514" s="23"/>
      <c r="T514" s="23"/>
      <c r="U514" s="23"/>
      <c r="V514" s="23"/>
      <c r="W514" s="23"/>
      <c r="X514" s="23"/>
      <c r="Y514" s="23"/>
      <c r="Z514" s="23"/>
    </row>
    <row r="515" ht="15.75" customHeight="1">
      <c r="A515" s="23"/>
      <c r="B515" s="23"/>
      <c r="C515" s="23"/>
      <c r="D515" s="23"/>
      <c r="E515" s="23"/>
      <c r="F515" s="23"/>
      <c r="G515" s="23"/>
      <c r="H515" s="23"/>
      <c r="I515" s="23"/>
      <c r="J515" s="23"/>
      <c r="K515" s="377"/>
      <c r="L515" s="61"/>
      <c r="M515" s="61"/>
      <c r="N515" s="23"/>
      <c r="O515" s="23"/>
      <c r="P515" s="23"/>
      <c r="Q515" s="23"/>
      <c r="R515" s="23"/>
      <c r="S515" s="23"/>
      <c r="T515" s="23"/>
      <c r="U515" s="23"/>
      <c r="V515" s="23"/>
      <c r="W515" s="23"/>
      <c r="X515" s="23"/>
      <c r="Y515" s="23"/>
      <c r="Z515" s="23"/>
    </row>
    <row r="516" ht="15.75" customHeight="1">
      <c r="A516" s="23"/>
      <c r="B516" s="23"/>
      <c r="C516" s="23"/>
      <c r="D516" s="23"/>
      <c r="E516" s="23"/>
      <c r="F516" s="23"/>
      <c r="G516" s="23"/>
      <c r="H516" s="23"/>
      <c r="I516" s="23"/>
      <c r="J516" s="23"/>
      <c r="K516" s="377"/>
      <c r="L516" s="61"/>
      <c r="M516" s="61"/>
      <c r="N516" s="23"/>
      <c r="O516" s="23"/>
      <c r="P516" s="23"/>
      <c r="Q516" s="23"/>
      <c r="R516" s="23"/>
      <c r="S516" s="23"/>
      <c r="T516" s="23"/>
      <c r="U516" s="23"/>
      <c r="V516" s="23"/>
      <c r="W516" s="23"/>
      <c r="X516" s="23"/>
      <c r="Y516" s="23"/>
      <c r="Z516" s="23"/>
    </row>
    <row r="517" ht="15.75" customHeight="1">
      <c r="A517" s="23"/>
      <c r="B517" s="23"/>
      <c r="C517" s="23"/>
      <c r="D517" s="23"/>
      <c r="E517" s="23"/>
      <c r="F517" s="23"/>
      <c r="G517" s="23"/>
      <c r="H517" s="23"/>
      <c r="I517" s="23"/>
      <c r="J517" s="23"/>
      <c r="K517" s="377"/>
      <c r="L517" s="61"/>
      <c r="M517" s="61"/>
      <c r="N517" s="23"/>
      <c r="O517" s="23"/>
      <c r="P517" s="23"/>
      <c r="Q517" s="23"/>
      <c r="R517" s="23"/>
      <c r="S517" s="23"/>
      <c r="T517" s="23"/>
      <c r="U517" s="23"/>
      <c r="V517" s="23"/>
      <c r="W517" s="23"/>
      <c r="X517" s="23"/>
      <c r="Y517" s="23"/>
      <c r="Z517" s="23"/>
    </row>
    <row r="518" ht="15.75" customHeight="1">
      <c r="A518" s="23"/>
      <c r="B518" s="23"/>
      <c r="C518" s="23"/>
      <c r="D518" s="23"/>
      <c r="E518" s="23"/>
      <c r="F518" s="23"/>
      <c r="G518" s="23"/>
      <c r="H518" s="23"/>
      <c r="I518" s="23"/>
      <c r="J518" s="23"/>
      <c r="K518" s="377"/>
      <c r="L518" s="61"/>
      <c r="M518" s="61"/>
      <c r="N518" s="23"/>
      <c r="O518" s="23"/>
      <c r="P518" s="23"/>
      <c r="Q518" s="23"/>
      <c r="R518" s="23"/>
      <c r="S518" s="23"/>
      <c r="T518" s="23"/>
      <c r="U518" s="23"/>
      <c r="V518" s="23"/>
      <c r="W518" s="23"/>
      <c r="X518" s="23"/>
      <c r="Y518" s="23"/>
      <c r="Z518" s="23"/>
    </row>
    <row r="519" ht="15.75" customHeight="1">
      <c r="A519" s="23"/>
      <c r="B519" s="23"/>
      <c r="C519" s="23"/>
      <c r="D519" s="23"/>
      <c r="E519" s="23"/>
      <c r="F519" s="23"/>
      <c r="G519" s="23"/>
      <c r="H519" s="23"/>
      <c r="I519" s="23"/>
      <c r="J519" s="23"/>
      <c r="K519" s="377"/>
      <c r="L519" s="61"/>
      <c r="M519" s="61"/>
      <c r="N519" s="23"/>
      <c r="O519" s="23"/>
      <c r="P519" s="23"/>
      <c r="Q519" s="23"/>
      <c r="R519" s="23"/>
      <c r="S519" s="23"/>
      <c r="T519" s="23"/>
      <c r="U519" s="23"/>
      <c r="V519" s="23"/>
      <c r="W519" s="23"/>
      <c r="X519" s="23"/>
      <c r="Y519" s="23"/>
      <c r="Z519" s="23"/>
    </row>
    <row r="520" ht="15.75" customHeight="1">
      <c r="A520" s="23"/>
      <c r="B520" s="23"/>
      <c r="C520" s="23"/>
      <c r="D520" s="23"/>
      <c r="E520" s="23"/>
      <c r="F520" s="23"/>
      <c r="G520" s="23"/>
      <c r="H520" s="23"/>
      <c r="I520" s="23"/>
      <c r="J520" s="23"/>
      <c r="K520" s="377"/>
      <c r="L520" s="61"/>
      <c r="M520" s="61"/>
      <c r="N520" s="23"/>
      <c r="O520" s="23"/>
      <c r="P520" s="23"/>
      <c r="Q520" s="23"/>
      <c r="R520" s="23"/>
      <c r="S520" s="23"/>
      <c r="T520" s="23"/>
      <c r="U520" s="23"/>
      <c r="V520" s="23"/>
      <c r="W520" s="23"/>
      <c r="X520" s="23"/>
      <c r="Y520" s="23"/>
      <c r="Z520" s="23"/>
    </row>
    <row r="521" ht="15.75" customHeight="1">
      <c r="A521" s="23"/>
      <c r="B521" s="23"/>
      <c r="C521" s="23"/>
      <c r="D521" s="23"/>
      <c r="E521" s="23"/>
      <c r="F521" s="23"/>
      <c r="G521" s="23"/>
      <c r="H521" s="23"/>
      <c r="I521" s="23"/>
      <c r="J521" s="23"/>
      <c r="K521" s="377"/>
      <c r="L521" s="61"/>
      <c r="M521" s="61"/>
      <c r="N521" s="23"/>
      <c r="O521" s="23"/>
      <c r="P521" s="23"/>
      <c r="Q521" s="23"/>
      <c r="R521" s="23"/>
      <c r="S521" s="23"/>
      <c r="T521" s="23"/>
      <c r="U521" s="23"/>
      <c r="V521" s="23"/>
      <c r="W521" s="23"/>
      <c r="X521" s="23"/>
      <c r="Y521" s="23"/>
      <c r="Z521" s="23"/>
    </row>
    <row r="522" ht="15.75" customHeight="1">
      <c r="A522" s="23"/>
      <c r="B522" s="23"/>
      <c r="C522" s="23"/>
      <c r="D522" s="23"/>
      <c r="E522" s="23"/>
      <c r="F522" s="23"/>
      <c r="G522" s="23"/>
      <c r="H522" s="23"/>
      <c r="I522" s="23"/>
      <c r="J522" s="23"/>
      <c r="K522" s="377"/>
      <c r="L522" s="61"/>
      <c r="M522" s="61"/>
      <c r="N522" s="23"/>
      <c r="O522" s="23"/>
      <c r="P522" s="23"/>
      <c r="Q522" s="23"/>
      <c r="R522" s="23"/>
      <c r="S522" s="23"/>
      <c r="T522" s="23"/>
      <c r="U522" s="23"/>
      <c r="V522" s="23"/>
      <c r="W522" s="23"/>
      <c r="X522" s="23"/>
      <c r="Y522" s="23"/>
      <c r="Z522" s="23"/>
    </row>
    <row r="523" ht="15.75" customHeight="1">
      <c r="A523" s="23"/>
      <c r="B523" s="23"/>
      <c r="C523" s="23"/>
      <c r="D523" s="23"/>
      <c r="E523" s="23"/>
      <c r="F523" s="23"/>
      <c r="G523" s="23"/>
      <c r="H523" s="23"/>
      <c r="I523" s="23"/>
      <c r="J523" s="23"/>
      <c r="K523" s="377"/>
      <c r="L523" s="61"/>
      <c r="M523" s="61"/>
      <c r="N523" s="23"/>
      <c r="O523" s="23"/>
      <c r="P523" s="23"/>
      <c r="Q523" s="23"/>
      <c r="R523" s="23"/>
      <c r="S523" s="23"/>
      <c r="T523" s="23"/>
      <c r="U523" s="23"/>
      <c r="V523" s="23"/>
      <c r="W523" s="23"/>
      <c r="X523" s="23"/>
      <c r="Y523" s="23"/>
      <c r="Z523" s="23"/>
    </row>
    <row r="524" ht="15.75" customHeight="1">
      <c r="A524" s="23"/>
      <c r="B524" s="23"/>
      <c r="C524" s="23"/>
      <c r="D524" s="23"/>
      <c r="E524" s="23"/>
      <c r="F524" s="23"/>
      <c r="G524" s="23"/>
      <c r="H524" s="23"/>
      <c r="I524" s="23"/>
      <c r="J524" s="23"/>
      <c r="K524" s="377"/>
      <c r="L524" s="61"/>
      <c r="M524" s="61"/>
      <c r="N524" s="23"/>
      <c r="O524" s="23"/>
      <c r="P524" s="23"/>
      <c r="Q524" s="23"/>
      <c r="R524" s="23"/>
      <c r="S524" s="23"/>
      <c r="T524" s="23"/>
      <c r="U524" s="23"/>
      <c r="V524" s="23"/>
      <c r="W524" s="23"/>
      <c r="X524" s="23"/>
      <c r="Y524" s="23"/>
      <c r="Z524" s="23"/>
    </row>
    <row r="525" ht="15.75" customHeight="1">
      <c r="A525" s="23"/>
      <c r="B525" s="23"/>
      <c r="C525" s="23"/>
      <c r="D525" s="23"/>
      <c r="E525" s="23"/>
      <c r="F525" s="23"/>
      <c r="G525" s="23"/>
      <c r="H525" s="23"/>
      <c r="I525" s="23"/>
      <c r="J525" s="23"/>
      <c r="K525" s="377"/>
      <c r="L525" s="61"/>
      <c r="M525" s="61"/>
      <c r="N525" s="23"/>
      <c r="O525" s="23"/>
      <c r="P525" s="23"/>
      <c r="Q525" s="23"/>
      <c r="R525" s="23"/>
      <c r="S525" s="23"/>
      <c r="T525" s="23"/>
      <c r="U525" s="23"/>
      <c r="V525" s="23"/>
      <c r="W525" s="23"/>
      <c r="X525" s="23"/>
      <c r="Y525" s="23"/>
      <c r="Z525" s="23"/>
    </row>
    <row r="526" ht="15.75" customHeight="1">
      <c r="A526" s="23"/>
      <c r="B526" s="23"/>
      <c r="C526" s="23"/>
      <c r="D526" s="23"/>
      <c r="E526" s="23"/>
      <c r="F526" s="23"/>
      <c r="G526" s="23"/>
      <c r="H526" s="23"/>
      <c r="I526" s="23"/>
      <c r="J526" s="23"/>
      <c r="K526" s="377"/>
      <c r="L526" s="61"/>
      <c r="M526" s="61"/>
      <c r="N526" s="23"/>
      <c r="O526" s="23"/>
      <c r="P526" s="23"/>
      <c r="Q526" s="23"/>
      <c r="R526" s="23"/>
      <c r="S526" s="23"/>
      <c r="T526" s="23"/>
      <c r="U526" s="23"/>
      <c r="V526" s="23"/>
      <c r="W526" s="23"/>
      <c r="X526" s="23"/>
      <c r="Y526" s="23"/>
      <c r="Z526" s="23"/>
    </row>
    <row r="527" ht="15.75" customHeight="1">
      <c r="A527" s="23"/>
      <c r="B527" s="23"/>
      <c r="C527" s="23"/>
      <c r="D527" s="23"/>
      <c r="E527" s="23"/>
      <c r="F527" s="23"/>
      <c r="G527" s="23"/>
      <c r="H527" s="23"/>
      <c r="I527" s="23"/>
      <c r="J527" s="23"/>
      <c r="K527" s="377"/>
      <c r="L527" s="61"/>
      <c r="M527" s="61"/>
      <c r="N527" s="23"/>
      <c r="O527" s="23"/>
      <c r="P527" s="23"/>
      <c r="Q527" s="23"/>
      <c r="R527" s="23"/>
      <c r="S527" s="23"/>
      <c r="T527" s="23"/>
      <c r="U527" s="23"/>
      <c r="V527" s="23"/>
      <c r="W527" s="23"/>
      <c r="X527" s="23"/>
      <c r="Y527" s="23"/>
      <c r="Z527" s="23"/>
    </row>
    <row r="528" ht="15.75" customHeight="1">
      <c r="A528" s="23"/>
      <c r="B528" s="23"/>
      <c r="C528" s="23"/>
      <c r="D528" s="23"/>
      <c r="E528" s="23"/>
      <c r="F528" s="23"/>
      <c r="G528" s="23"/>
      <c r="H528" s="23"/>
      <c r="I528" s="23"/>
      <c r="J528" s="23"/>
      <c r="K528" s="377"/>
      <c r="L528" s="61"/>
      <c r="M528" s="61"/>
      <c r="N528" s="23"/>
      <c r="O528" s="23"/>
      <c r="P528" s="23"/>
      <c r="Q528" s="23"/>
      <c r="R528" s="23"/>
      <c r="S528" s="23"/>
      <c r="T528" s="23"/>
      <c r="U528" s="23"/>
      <c r="V528" s="23"/>
      <c r="W528" s="23"/>
      <c r="X528" s="23"/>
      <c r="Y528" s="23"/>
      <c r="Z528" s="23"/>
    </row>
    <row r="529" ht="15.75" customHeight="1">
      <c r="A529" s="23"/>
      <c r="B529" s="23"/>
      <c r="C529" s="23"/>
      <c r="D529" s="23"/>
      <c r="E529" s="23"/>
      <c r="F529" s="23"/>
      <c r="G529" s="23"/>
      <c r="H529" s="23"/>
      <c r="I529" s="23"/>
      <c r="J529" s="23"/>
      <c r="K529" s="377"/>
      <c r="L529" s="61"/>
      <c r="M529" s="61"/>
      <c r="N529" s="23"/>
      <c r="O529" s="23"/>
      <c r="P529" s="23"/>
      <c r="Q529" s="23"/>
      <c r="R529" s="23"/>
      <c r="S529" s="23"/>
      <c r="T529" s="23"/>
      <c r="U529" s="23"/>
      <c r="V529" s="23"/>
      <c r="W529" s="23"/>
      <c r="X529" s="23"/>
      <c r="Y529" s="23"/>
      <c r="Z529" s="23"/>
    </row>
    <row r="530" ht="15.75" customHeight="1">
      <c r="A530" s="23"/>
      <c r="B530" s="23"/>
      <c r="C530" s="23"/>
      <c r="D530" s="23"/>
      <c r="E530" s="23"/>
      <c r="F530" s="23"/>
      <c r="G530" s="23"/>
      <c r="H530" s="23"/>
      <c r="I530" s="23"/>
      <c r="J530" s="23"/>
      <c r="K530" s="377"/>
      <c r="L530" s="61"/>
      <c r="M530" s="61"/>
      <c r="N530" s="23"/>
      <c r="O530" s="23"/>
      <c r="P530" s="23"/>
      <c r="Q530" s="23"/>
      <c r="R530" s="23"/>
      <c r="S530" s="23"/>
      <c r="T530" s="23"/>
      <c r="U530" s="23"/>
      <c r="V530" s="23"/>
      <c r="W530" s="23"/>
      <c r="X530" s="23"/>
      <c r="Y530" s="23"/>
      <c r="Z530" s="23"/>
    </row>
    <row r="531" ht="15.75" customHeight="1">
      <c r="A531" s="23"/>
      <c r="B531" s="23"/>
      <c r="C531" s="23"/>
      <c r="D531" s="23"/>
      <c r="E531" s="23"/>
      <c r="F531" s="23"/>
      <c r="G531" s="23"/>
      <c r="H531" s="23"/>
      <c r="I531" s="23"/>
      <c r="J531" s="23"/>
      <c r="K531" s="377"/>
      <c r="L531" s="61"/>
      <c r="M531" s="61"/>
      <c r="N531" s="23"/>
      <c r="O531" s="23"/>
      <c r="P531" s="23"/>
      <c r="Q531" s="23"/>
      <c r="R531" s="23"/>
      <c r="S531" s="23"/>
      <c r="T531" s="23"/>
      <c r="U531" s="23"/>
      <c r="V531" s="23"/>
      <c r="W531" s="23"/>
      <c r="X531" s="23"/>
      <c r="Y531" s="23"/>
      <c r="Z531" s="23"/>
    </row>
    <row r="532" ht="15.75" customHeight="1">
      <c r="A532" s="23"/>
      <c r="B532" s="23"/>
      <c r="C532" s="23"/>
      <c r="D532" s="23"/>
      <c r="E532" s="23"/>
      <c r="F532" s="23"/>
      <c r="G532" s="23"/>
      <c r="H532" s="23"/>
      <c r="I532" s="23"/>
      <c r="J532" s="23"/>
      <c r="K532" s="377"/>
      <c r="L532" s="61"/>
      <c r="M532" s="61"/>
      <c r="N532" s="23"/>
      <c r="O532" s="23"/>
      <c r="P532" s="23"/>
      <c r="Q532" s="23"/>
      <c r="R532" s="23"/>
      <c r="S532" s="23"/>
      <c r="T532" s="23"/>
      <c r="U532" s="23"/>
      <c r="V532" s="23"/>
      <c r="W532" s="23"/>
      <c r="X532" s="23"/>
      <c r="Y532" s="23"/>
      <c r="Z532" s="23"/>
    </row>
    <row r="533" ht="15.75" customHeight="1">
      <c r="A533" s="23"/>
      <c r="B533" s="23"/>
      <c r="C533" s="23"/>
      <c r="D533" s="23"/>
      <c r="E533" s="23"/>
      <c r="F533" s="23"/>
      <c r="G533" s="23"/>
      <c r="H533" s="23"/>
      <c r="I533" s="23"/>
      <c r="J533" s="23"/>
      <c r="K533" s="377"/>
      <c r="L533" s="61"/>
      <c r="M533" s="61"/>
      <c r="N533" s="23"/>
      <c r="O533" s="23"/>
      <c r="P533" s="23"/>
      <c r="Q533" s="23"/>
      <c r="R533" s="23"/>
      <c r="S533" s="23"/>
      <c r="T533" s="23"/>
      <c r="U533" s="23"/>
      <c r="V533" s="23"/>
      <c r="W533" s="23"/>
      <c r="X533" s="23"/>
      <c r="Y533" s="23"/>
      <c r="Z533" s="23"/>
    </row>
    <row r="534" ht="15.75" customHeight="1">
      <c r="A534" s="23"/>
      <c r="B534" s="23"/>
      <c r="C534" s="23"/>
      <c r="D534" s="23"/>
      <c r="E534" s="23"/>
      <c r="F534" s="23"/>
      <c r="G534" s="23"/>
      <c r="H534" s="23"/>
      <c r="I534" s="23"/>
      <c r="J534" s="23"/>
      <c r="K534" s="377"/>
      <c r="L534" s="61"/>
      <c r="M534" s="61"/>
      <c r="N534" s="23"/>
      <c r="O534" s="23"/>
      <c r="P534" s="23"/>
      <c r="Q534" s="23"/>
      <c r="R534" s="23"/>
      <c r="S534" s="23"/>
      <c r="T534" s="23"/>
      <c r="U534" s="23"/>
      <c r="V534" s="23"/>
      <c r="W534" s="23"/>
      <c r="X534" s="23"/>
      <c r="Y534" s="23"/>
      <c r="Z534" s="23"/>
    </row>
    <row r="535" ht="15.75" customHeight="1">
      <c r="A535" s="23"/>
      <c r="B535" s="23"/>
      <c r="C535" s="23"/>
      <c r="D535" s="23"/>
      <c r="E535" s="23"/>
      <c r="F535" s="23"/>
      <c r="G535" s="23"/>
      <c r="H535" s="23"/>
      <c r="I535" s="23"/>
      <c r="J535" s="23"/>
      <c r="K535" s="377"/>
      <c r="L535" s="61"/>
      <c r="M535" s="61"/>
      <c r="N535" s="23"/>
      <c r="O535" s="23"/>
      <c r="P535" s="23"/>
      <c r="Q535" s="23"/>
      <c r="R535" s="23"/>
      <c r="S535" s="23"/>
      <c r="T535" s="23"/>
      <c r="U535" s="23"/>
      <c r="V535" s="23"/>
      <c r="W535" s="23"/>
      <c r="X535" s="23"/>
      <c r="Y535" s="23"/>
      <c r="Z535" s="23"/>
    </row>
    <row r="536" ht="15.75" customHeight="1">
      <c r="A536" s="23"/>
      <c r="B536" s="23"/>
      <c r="C536" s="23"/>
      <c r="D536" s="23"/>
      <c r="E536" s="23"/>
      <c r="F536" s="23"/>
      <c r="G536" s="23"/>
      <c r="H536" s="23"/>
      <c r="I536" s="23"/>
      <c r="J536" s="23"/>
      <c r="K536" s="377"/>
      <c r="L536" s="61"/>
      <c r="M536" s="61"/>
      <c r="N536" s="23"/>
      <c r="O536" s="23"/>
      <c r="P536" s="23"/>
      <c r="Q536" s="23"/>
      <c r="R536" s="23"/>
      <c r="S536" s="23"/>
      <c r="T536" s="23"/>
      <c r="U536" s="23"/>
      <c r="V536" s="23"/>
      <c r="W536" s="23"/>
      <c r="X536" s="23"/>
      <c r="Y536" s="23"/>
      <c r="Z536" s="23"/>
    </row>
    <row r="537" ht="15.75" customHeight="1">
      <c r="A537" s="23"/>
      <c r="B537" s="23"/>
      <c r="C537" s="23"/>
      <c r="D537" s="23"/>
      <c r="E537" s="23"/>
      <c r="F537" s="23"/>
      <c r="G537" s="23"/>
      <c r="H537" s="23"/>
      <c r="I537" s="23"/>
      <c r="J537" s="23"/>
      <c r="K537" s="377"/>
      <c r="L537" s="61"/>
      <c r="M537" s="61"/>
      <c r="N537" s="23"/>
      <c r="O537" s="23"/>
      <c r="P537" s="23"/>
      <c r="Q537" s="23"/>
      <c r="R537" s="23"/>
      <c r="S537" s="23"/>
      <c r="T537" s="23"/>
      <c r="U537" s="23"/>
      <c r="V537" s="23"/>
      <c r="W537" s="23"/>
      <c r="X537" s="23"/>
      <c r="Y537" s="23"/>
      <c r="Z537" s="23"/>
    </row>
    <row r="538" ht="15.75" customHeight="1">
      <c r="A538" s="23"/>
      <c r="B538" s="23"/>
      <c r="C538" s="23"/>
      <c r="D538" s="23"/>
      <c r="E538" s="23"/>
      <c r="F538" s="23"/>
      <c r="G538" s="23"/>
      <c r="H538" s="23"/>
      <c r="I538" s="23"/>
      <c r="J538" s="23"/>
      <c r="K538" s="377"/>
      <c r="L538" s="61"/>
      <c r="M538" s="61"/>
      <c r="N538" s="23"/>
      <c r="O538" s="23"/>
      <c r="P538" s="23"/>
      <c r="Q538" s="23"/>
      <c r="R538" s="23"/>
      <c r="S538" s="23"/>
      <c r="T538" s="23"/>
      <c r="U538" s="23"/>
      <c r="V538" s="23"/>
      <c r="W538" s="23"/>
      <c r="X538" s="23"/>
      <c r="Y538" s="23"/>
      <c r="Z538" s="23"/>
    </row>
    <row r="539" ht="15.75" customHeight="1">
      <c r="A539" s="23"/>
      <c r="B539" s="23"/>
      <c r="C539" s="23"/>
      <c r="D539" s="23"/>
      <c r="E539" s="23"/>
      <c r="F539" s="23"/>
      <c r="G539" s="23"/>
      <c r="H539" s="23"/>
      <c r="I539" s="23"/>
      <c r="J539" s="23"/>
      <c r="K539" s="377"/>
      <c r="L539" s="61"/>
      <c r="M539" s="61"/>
      <c r="N539" s="23"/>
      <c r="O539" s="23"/>
      <c r="P539" s="23"/>
      <c r="Q539" s="23"/>
      <c r="R539" s="23"/>
      <c r="S539" s="23"/>
      <c r="T539" s="23"/>
      <c r="U539" s="23"/>
      <c r="V539" s="23"/>
      <c r="W539" s="23"/>
      <c r="X539" s="23"/>
      <c r="Y539" s="23"/>
      <c r="Z539" s="23"/>
    </row>
    <row r="540" ht="15.75" customHeight="1">
      <c r="A540" s="23"/>
      <c r="B540" s="23"/>
      <c r="C540" s="23"/>
      <c r="D540" s="23"/>
      <c r="E540" s="23"/>
      <c r="F540" s="23"/>
      <c r="G540" s="23"/>
      <c r="H540" s="23"/>
      <c r="I540" s="23"/>
      <c r="J540" s="23"/>
      <c r="K540" s="377"/>
      <c r="L540" s="61"/>
      <c r="M540" s="61"/>
      <c r="N540" s="23"/>
      <c r="O540" s="23"/>
      <c r="P540" s="23"/>
      <c r="Q540" s="23"/>
      <c r="R540" s="23"/>
      <c r="S540" s="23"/>
      <c r="T540" s="23"/>
      <c r="U540" s="23"/>
      <c r="V540" s="23"/>
      <c r="W540" s="23"/>
      <c r="X540" s="23"/>
      <c r="Y540" s="23"/>
      <c r="Z540" s="23"/>
    </row>
    <row r="541" ht="15.75" customHeight="1">
      <c r="A541" s="23"/>
      <c r="B541" s="23"/>
      <c r="C541" s="23"/>
      <c r="D541" s="23"/>
      <c r="E541" s="23"/>
      <c r="F541" s="23"/>
      <c r="G541" s="23"/>
      <c r="H541" s="23"/>
      <c r="I541" s="23"/>
      <c r="J541" s="23"/>
      <c r="K541" s="377"/>
      <c r="L541" s="61"/>
      <c r="M541" s="61"/>
      <c r="N541" s="23"/>
      <c r="O541" s="23"/>
      <c r="P541" s="23"/>
      <c r="Q541" s="23"/>
      <c r="R541" s="23"/>
      <c r="S541" s="23"/>
      <c r="T541" s="23"/>
      <c r="U541" s="23"/>
      <c r="V541" s="23"/>
      <c r="W541" s="23"/>
      <c r="X541" s="23"/>
      <c r="Y541" s="23"/>
      <c r="Z541" s="23"/>
    </row>
    <row r="542" ht="15.75" customHeight="1">
      <c r="A542" s="23"/>
      <c r="B542" s="23"/>
      <c r="C542" s="23"/>
      <c r="D542" s="23"/>
      <c r="E542" s="23"/>
      <c r="F542" s="23"/>
      <c r="G542" s="23"/>
      <c r="H542" s="23"/>
      <c r="I542" s="23"/>
      <c r="J542" s="23"/>
      <c r="K542" s="377"/>
      <c r="L542" s="61"/>
      <c r="M542" s="61"/>
      <c r="N542" s="23"/>
      <c r="O542" s="23"/>
      <c r="P542" s="23"/>
      <c r="Q542" s="23"/>
      <c r="R542" s="23"/>
      <c r="S542" s="23"/>
      <c r="T542" s="23"/>
      <c r="U542" s="23"/>
      <c r="V542" s="23"/>
      <c r="W542" s="23"/>
      <c r="X542" s="23"/>
      <c r="Y542" s="23"/>
      <c r="Z542" s="23"/>
    </row>
    <row r="543" ht="15.75" customHeight="1">
      <c r="A543" s="23"/>
      <c r="B543" s="23"/>
      <c r="C543" s="23"/>
      <c r="D543" s="23"/>
      <c r="E543" s="23"/>
      <c r="F543" s="23"/>
      <c r="G543" s="23"/>
      <c r="H543" s="23"/>
      <c r="I543" s="23"/>
      <c r="J543" s="23"/>
      <c r="K543" s="377"/>
      <c r="L543" s="61"/>
      <c r="M543" s="61"/>
      <c r="N543" s="23"/>
      <c r="O543" s="23"/>
      <c r="P543" s="23"/>
      <c r="Q543" s="23"/>
      <c r="R543" s="23"/>
      <c r="S543" s="23"/>
      <c r="T543" s="23"/>
      <c r="U543" s="23"/>
      <c r="V543" s="23"/>
      <c r="W543" s="23"/>
      <c r="X543" s="23"/>
      <c r="Y543" s="23"/>
      <c r="Z543" s="23"/>
    </row>
    <row r="544" ht="15.75" customHeight="1">
      <c r="A544" s="23"/>
      <c r="B544" s="23"/>
      <c r="C544" s="23"/>
      <c r="D544" s="23"/>
      <c r="E544" s="23"/>
      <c r="F544" s="23"/>
      <c r="G544" s="23"/>
      <c r="H544" s="23"/>
      <c r="I544" s="23"/>
      <c r="J544" s="23"/>
      <c r="K544" s="377"/>
      <c r="L544" s="61"/>
      <c r="M544" s="61"/>
      <c r="N544" s="23"/>
      <c r="O544" s="23"/>
      <c r="P544" s="23"/>
      <c r="Q544" s="23"/>
      <c r="R544" s="23"/>
      <c r="S544" s="23"/>
      <c r="T544" s="23"/>
      <c r="U544" s="23"/>
      <c r="V544" s="23"/>
      <c r="W544" s="23"/>
      <c r="X544" s="23"/>
      <c r="Y544" s="23"/>
      <c r="Z544" s="23"/>
    </row>
    <row r="545" ht="15.75" customHeight="1">
      <c r="A545" s="23"/>
      <c r="B545" s="23"/>
      <c r="C545" s="23"/>
      <c r="D545" s="23"/>
      <c r="E545" s="23"/>
      <c r="F545" s="23"/>
      <c r="G545" s="23"/>
      <c r="H545" s="23"/>
      <c r="I545" s="23"/>
      <c r="J545" s="23"/>
      <c r="K545" s="377"/>
      <c r="L545" s="61"/>
      <c r="M545" s="61"/>
      <c r="N545" s="23"/>
      <c r="O545" s="23"/>
      <c r="P545" s="23"/>
      <c r="Q545" s="23"/>
      <c r="R545" s="23"/>
      <c r="S545" s="23"/>
      <c r="T545" s="23"/>
      <c r="U545" s="23"/>
      <c r="V545" s="23"/>
      <c r="W545" s="23"/>
      <c r="X545" s="23"/>
      <c r="Y545" s="23"/>
      <c r="Z545" s="23"/>
    </row>
    <row r="546" ht="15.75" customHeight="1">
      <c r="A546" s="23"/>
      <c r="B546" s="23"/>
      <c r="C546" s="23"/>
      <c r="D546" s="23"/>
      <c r="E546" s="23"/>
      <c r="F546" s="23"/>
      <c r="G546" s="23"/>
      <c r="H546" s="23"/>
      <c r="I546" s="23"/>
      <c r="J546" s="23"/>
      <c r="K546" s="377"/>
      <c r="L546" s="61"/>
      <c r="M546" s="61"/>
      <c r="N546" s="23"/>
      <c r="O546" s="23"/>
      <c r="P546" s="23"/>
      <c r="Q546" s="23"/>
      <c r="R546" s="23"/>
      <c r="S546" s="23"/>
      <c r="T546" s="23"/>
      <c r="U546" s="23"/>
      <c r="V546" s="23"/>
      <c r="W546" s="23"/>
      <c r="X546" s="23"/>
      <c r="Y546" s="23"/>
      <c r="Z546" s="23"/>
    </row>
    <row r="547" ht="15.75" customHeight="1">
      <c r="A547" s="23"/>
      <c r="B547" s="23"/>
      <c r="C547" s="23"/>
      <c r="D547" s="23"/>
      <c r="E547" s="23"/>
      <c r="F547" s="23"/>
      <c r="G547" s="23"/>
      <c r="H547" s="23"/>
      <c r="I547" s="23"/>
      <c r="J547" s="23"/>
      <c r="K547" s="377"/>
      <c r="L547" s="61"/>
      <c r="M547" s="61"/>
      <c r="N547" s="23"/>
      <c r="O547" s="23"/>
      <c r="P547" s="23"/>
      <c r="Q547" s="23"/>
      <c r="R547" s="23"/>
      <c r="S547" s="23"/>
      <c r="T547" s="23"/>
      <c r="U547" s="23"/>
      <c r="V547" s="23"/>
      <c r="W547" s="23"/>
      <c r="X547" s="23"/>
      <c r="Y547" s="23"/>
      <c r="Z547" s="23"/>
    </row>
    <row r="548" ht="15.75" customHeight="1">
      <c r="A548" s="23"/>
      <c r="B548" s="23"/>
      <c r="C548" s="23"/>
      <c r="D548" s="23"/>
      <c r="E548" s="23"/>
      <c r="F548" s="23"/>
      <c r="G548" s="23"/>
      <c r="H548" s="23"/>
      <c r="I548" s="23"/>
      <c r="J548" s="23"/>
      <c r="K548" s="377"/>
      <c r="L548" s="61"/>
      <c r="M548" s="61"/>
      <c r="N548" s="23"/>
      <c r="O548" s="23"/>
      <c r="P548" s="23"/>
      <c r="Q548" s="23"/>
      <c r="R548" s="23"/>
      <c r="S548" s="23"/>
      <c r="T548" s="23"/>
      <c r="U548" s="23"/>
      <c r="V548" s="23"/>
      <c r="W548" s="23"/>
      <c r="X548" s="23"/>
      <c r="Y548" s="23"/>
      <c r="Z548" s="23"/>
    </row>
    <row r="549" ht="15.75" customHeight="1">
      <c r="A549" s="23"/>
      <c r="B549" s="23"/>
      <c r="C549" s="23"/>
      <c r="D549" s="23"/>
      <c r="E549" s="23"/>
      <c r="F549" s="23"/>
      <c r="G549" s="23"/>
      <c r="H549" s="23"/>
      <c r="I549" s="23"/>
      <c r="J549" s="23"/>
      <c r="K549" s="377"/>
      <c r="L549" s="61"/>
      <c r="M549" s="61"/>
      <c r="N549" s="23"/>
      <c r="O549" s="23"/>
      <c r="P549" s="23"/>
      <c r="Q549" s="23"/>
      <c r="R549" s="23"/>
      <c r="S549" s="23"/>
      <c r="T549" s="23"/>
      <c r="U549" s="23"/>
      <c r="V549" s="23"/>
      <c r="W549" s="23"/>
      <c r="X549" s="23"/>
      <c r="Y549" s="23"/>
      <c r="Z549" s="23"/>
    </row>
    <row r="550" ht="15.75" customHeight="1">
      <c r="A550" s="23"/>
      <c r="B550" s="23"/>
      <c r="C550" s="23"/>
      <c r="D550" s="23"/>
      <c r="E550" s="23"/>
      <c r="F550" s="23"/>
      <c r="G550" s="23"/>
      <c r="H550" s="23"/>
      <c r="I550" s="23"/>
      <c r="J550" s="23"/>
      <c r="K550" s="377"/>
      <c r="L550" s="61"/>
      <c r="M550" s="61"/>
      <c r="N550" s="23"/>
      <c r="O550" s="23"/>
      <c r="P550" s="23"/>
      <c r="Q550" s="23"/>
      <c r="R550" s="23"/>
      <c r="S550" s="23"/>
      <c r="T550" s="23"/>
      <c r="U550" s="23"/>
      <c r="V550" s="23"/>
      <c r="W550" s="23"/>
      <c r="X550" s="23"/>
      <c r="Y550" s="23"/>
      <c r="Z550" s="23"/>
    </row>
    <row r="551" ht="15.75" customHeight="1">
      <c r="A551" s="23"/>
      <c r="B551" s="23"/>
      <c r="C551" s="23"/>
      <c r="D551" s="23"/>
      <c r="E551" s="23"/>
      <c r="F551" s="23"/>
      <c r="G551" s="23"/>
      <c r="H551" s="23"/>
      <c r="I551" s="23"/>
      <c r="J551" s="23"/>
      <c r="K551" s="377"/>
      <c r="L551" s="61"/>
      <c r="M551" s="61"/>
      <c r="N551" s="23"/>
      <c r="O551" s="23"/>
      <c r="P551" s="23"/>
      <c r="Q551" s="23"/>
      <c r="R551" s="23"/>
      <c r="S551" s="23"/>
      <c r="T551" s="23"/>
      <c r="U551" s="23"/>
      <c r="V551" s="23"/>
      <c r="W551" s="23"/>
      <c r="X551" s="23"/>
      <c r="Y551" s="23"/>
      <c r="Z551" s="23"/>
    </row>
    <row r="552" ht="15.75" customHeight="1">
      <c r="A552" s="23"/>
      <c r="B552" s="23"/>
      <c r="C552" s="23"/>
      <c r="D552" s="23"/>
      <c r="E552" s="23"/>
      <c r="F552" s="23"/>
      <c r="G552" s="23"/>
      <c r="H552" s="23"/>
      <c r="I552" s="23"/>
      <c r="J552" s="23"/>
      <c r="K552" s="377"/>
      <c r="L552" s="61"/>
      <c r="M552" s="61"/>
      <c r="N552" s="23"/>
      <c r="O552" s="23"/>
      <c r="P552" s="23"/>
      <c r="Q552" s="23"/>
      <c r="R552" s="23"/>
      <c r="S552" s="23"/>
      <c r="T552" s="23"/>
      <c r="U552" s="23"/>
      <c r="V552" s="23"/>
      <c r="W552" s="23"/>
      <c r="X552" s="23"/>
      <c r="Y552" s="23"/>
      <c r="Z552" s="23"/>
    </row>
    <row r="553" ht="15.75" customHeight="1">
      <c r="A553" s="23"/>
      <c r="B553" s="23"/>
      <c r="C553" s="23"/>
      <c r="D553" s="23"/>
      <c r="E553" s="23"/>
      <c r="F553" s="23"/>
      <c r="G553" s="23"/>
      <c r="H553" s="23"/>
      <c r="I553" s="23"/>
      <c r="J553" s="23"/>
      <c r="K553" s="377"/>
      <c r="L553" s="61"/>
      <c r="M553" s="61"/>
      <c r="N553" s="23"/>
      <c r="O553" s="23"/>
      <c r="P553" s="23"/>
      <c r="Q553" s="23"/>
      <c r="R553" s="23"/>
      <c r="S553" s="23"/>
      <c r="T553" s="23"/>
      <c r="U553" s="23"/>
      <c r="V553" s="23"/>
      <c r="W553" s="23"/>
      <c r="X553" s="23"/>
      <c r="Y553" s="23"/>
      <c r="Z553" s="23"/>
    </row>
    <row r="554" ht="15.75" customHeight="1">
      <c r="A554" s="23"/>
      <c r="B554" s="23"/>
      <c r="C554" s="23"/>
      <c r="D554" s="23"/>
      <c r="E554" s="23"/>
      <c r="F554" s="23"/>
      <c r="G554" s="23"/>
      <c r="H554" s="23"/>
      <c r="I554" s="23"/>
      <c r="J554" s="23"/>
      <c r="K554" s="377"/>
      <c r="L554" s="61"/>
      <c r="M554" s="61"/>
      <c r="N554" s="23"/>
      <c r="O554" s="23"/>
      <c r="P554" s="23"/>
      <c r="Q554" s="23"/>
      <c r="R554" s="23"/>
      <c r="S554" s="23"/>
      <c r="T554" s="23"/>
      <c r="U554" s="23"/>
      <c r="V554" s="23"/>
      <c r="W554" s="23"/>
      <c r="X554" s="23"/>
      <c r="Y554" s="23"/>
      <c r="Z554" s="23"/>
    </row>
    <row r="555" ht="15.75" customHeight="1">
      <c r="A555" s="23"/>
      <c r="B555" s="23"/>
      <c r="C555" s="23"/>
      <c r="D555" s="23"/>
      <c r="E555" s="23"/>
      <c r="F555" s="23"/>
      <c r="G555" s="23"/>
      <c r="H555" s="23"/>
      <c r="I555" s="23"/>
      <c r="J555" s="23"/>
      <c r="K555" s="377"/>
      <c r="L555" s="61"/>
      <c r="M555" s="61"/>
      <c r="N555" s="23"/>
      <c r="O555" s="23"/>
      <c r="P555" s="23"/>
      <c r="Q555" s="23"/>
      <c r="R555" s="23"/>
      <c r="S555" s="23"/>
      <c r="T555" s="23"/>
      <c r="U555" s="23"/>
      <c r="V555" s="23"/>
      <c r="W555" s="23"/>
      <c r="X555" s="23"/>
      <c r="Y555" s="23"/>
      <c r="Z555" s="23"/>
    </row>
    <row r="556" ht="15.75" customHeight="1">
      <c r="A556" s="23"/>
      <c r="B556" s="23"/>
      <c r="C556" s="23"/>
      <c r="D556" s="23"/>
      <c r="E556" s="23"/>
      <c r="F556" s="23"/>
      <c r="G556" s="23"/>
      <c r="H556" s="23"/>
      <c r="I556" s="23"/>
      <c r="J556" s="23"/>
      <c r="K556" s="377"/>
      <c r="L556" s="61"/>
      <c r="M556" s="61"/>
      <c r="N556" s="23"/>
      <c r="O556" s="23"/>
      <c r="P556" s="23"/>
      <c r="Q556" s="23"/>
      <c r="R556" s="23"/>
      <c r="S556" s="23"/>
      <c r="T556" s="23"/>
      <c r="U556" s="23"/>
      <c r="V556" s="23"/>
      <c r="W556" s="23"/>
      <c r="X556" s="23"/>
      <c r="Y556" s="23"/>
      <c r="Z556" s="23"/>
    </row>
    <row r="557" ht="15.75" customHeight="1">
      <c r="A557" s="23"/>
      <c r="B557" s="23"/>
      <c r="C557" s="23"/>
      <c r="D557" s="23"/>
      <c r="E557" s="23"/>
      <c r="F557" s="23"/>
      <c r="G557" s="23"/>
      <c r="H557" s="23"/>
      <c r="I557" s="23"/>
      <c r="J557" s="23"/>
      <c r="K557" s="377"/>
      <c r="L557" s="61"/>
      <c r="M557" s="61"/>
      <c r="N557" s="23"/>
      <c r="O557" s="23"/>
      <c r="P557" s="23"/>
      <c r="Q557" s="23"/>
      <c r="R557" s="23"/>
      <c r="S557" s="23"/>
      <c r="T557" s="23"/>
      <c r="U557" s="23"/>
      <c r="V557" s="23"/>
      <c r="W557" s="23"/>
      <c r="X557" s="23"/>
      <c r="Y557" s="23"/>
      <c r="Z557" s="23"/>
    </row>
    <row r="558" ht="15.75" customHeight="1">
      <c r="A558" s="23"/>
      <c r="B558" s="23"/>
      <c r="C558" s="23"/>
      <c r="D558" s="23"/>
      <c r="E558" s="23"/>
      <c r="F558" s="23"/>
      <c r="G558" s="23"/>
      <c r="H558" s="23"/>
      <c r="I558" s="23"/>
      <c r="J558" s="23"/>
      <c r="K558" s="377"/>
      <c r="L558" s="61"/>
      <c r="M558" s="61"/>
      <c r="N558" s="23"/>
      <c r="O558" s="23"/>
      <c r="P558" s="23"/>
      <c r="Q558" s="23"/>
      <c r="R558" s="23"/>
      <c r="S558" s="23"/>
      <c r="T558" s="23"/>
      <c r="U558" s="23"/>
      <c r="V558" s="23"/>
      <c r="W558" s="23"/>
      <c r="X558" s="23"/>
      <c r="Y558" s="23"/>
      <c r="Z558" s="23"/>
    </row>
    <row r="559" ht="15.75" customHeight="1">
      <c r="A559" s="23"/>
      <c r="B559" s="23"/>
      <c r="C559" s="23"/>
      <c r="D559" s="23"/>
      <c r="E559" s="23"/>
      <c r="F559" s="23"/>
      <c r="G559" s="23"/>
      <c r="H559" s="23"/>
      <c r="I559" s="23"/>
      <c r="J559" s="23"/>
      <c r="K559" s="377"/>
      <c r="L559" s="61"/>
      <c r="M559" s="61"/>
      <c r="N559" s="23"/>
      <c r="O559" s="23"/>
      <c r="P559" s="23"/>
      <c r="Q559" s="23"/>
      <c r="R559" s="23"/>
      <c r="S559" s="23"/>
      <c r="T559" s="23"/>
      <c r="U559" s="23"/>
      <c r="V559" s="23"/>
      <c r="W559" s="23"/>
      <c r="X559" s="23"/>
      <c r="Y559" s="23"/>
      <c r="Z559" s="23"/>
    </row>
    <row r="560" ht="15.75" customHeight="1">
      <c r="A560" s="23"/>
      <c r="B560" s="23"/>
      <c r="C560" s="23"/>
      <c r="D560" s="23"/>
      <c r="E560" s="23"/>
      <c r="F560" s="23"/>
      <c r="G560" s="23"/>
      <c r="H560" s="23"/>
      <c r="I560" s="23"/>
      <c r="J560" s="23"/>
      <c r="K560" s="377"/>
      <c r="L560" s="61"/>
      <c r="M560" s="61"/>
      <c r="N560" s="23"/>
      <c r="O560" s="23"/>
      <c r="P560" s="23"/>
      <c r="Q560" s="23"/>
      <c r="R560" s="23"/>
      <c r="S560" s="23"/>
      <c r="T560" s="23"/>
      <c r="U560" s="23"/>
      <c r="V560" s="23"/>
      <c r="W560" s="23"/>
      <c r="X560" s="23"/>
      <c r="Y560" s="23"/>
      <c r="Z560" s="23"/>
    </row>
    <row r="561" ht="15.75" customHeight="1">
      <c r="A561" s="23"/>
      <c r="B561" s="23"/>
      <c r="C561" s="23"/>
      <c r="D561" s="23"/>
      <c r="E561" s="23"/>
      <c r="F561" s="23"/>
      <c r="G561" s="23"/>
      <c r="H561" s="23"/>
      <c r="I561" s="23"/>
      <c r="J561" s="23"/>
      <c r="K561" s="377"/>
      <c r="L561" s="61"/>
      <c r="M561" s="61"/>
      <c r="N561" s="23"/>
      <c r="O561" s="23"/>
      <c r="P561" s="23"/>
      <c r="Q561" s="23"/>
      <c r="R561" s="23"/>
      <c r="S561" s="23"/>
      <c r="T561" s="23"/>
      <c r="U561" s="23"/>
      <c r="V561" s="23"/>
      <c r="W561" s="23"/>
      <c r="X561" s="23"/>
      <c r="Y561" s="23"/>
      <c r="Z561" s="23"/>
    </row>
    <row r="562" ht="15.75" customHeight="1">
      <c r="A562" s="23"/>
      <c r="B562" s="23"/>
      <c r="C562" s="23"/>
      <c r="D562" s="23"/>
      <c r="E562" s="23"/>
      <c r="F562" s="23"/>
      <c r="G562" s="23"/>
      <c r="H562" s="23"/>
      <c r="I562" s="23"/>
      <c r="J562" s="23"/>
      <c r="K562" s="377"/>
      <c r="L562" s="61"/>
      <c r="M562" s="61"/>
      <c r="N562" s="23"/>
      <c r="O562" s="23"/>
      <c r="P562" s="23"/>
      <c r="Q562" s="23"/>
      <c r="R562" s="23"/>
      <c r="S562" s="23"/>
      <c r="T562" s="23"/>
      <c r="U562" s="23"/>
      <c r="V562" s="23"/>
      <c r="W562" s="23"/>
      <c r="X562" s="23"/>
      <c r="Y562" s="23"/>
      <c r="Z562" s="23"/>
    </row>
    <row r="563" ht="15.75" customHeight="1">
      <c r="A563" s="23"/>
      <c r="B563" s="23"/>
      <c r="C563" s="23"/>
      <c r="D563" s="23"/>
      <c r="E563" s="23"/>
      <c r="F563" s="23"/>
      <c r="G563" s="23"/>
      <c r="H563" s="23"/>
      <c r="I563" s="23"/>
      <c r="J563" s="23"/>
      <c r="K563" s="377"/>
      <c r="L563" s="61"/>
      <c r="M563" s="61"/>
      <c r="N563" s="23"/>
      <c r="O563" s="23"/>
      <c r="P563" s="23"/>
      <c r="Q563" s="23"/>
      <c r="R563" s="23"/>
      <c r="S563" s="23"/>
      <c r="T563" s="23"/>
      <c r="U563" s="23"/>
      <c r="V563" s="23"/>
      <c r="W563" s="23"/>
      <c r="X563" s="23"/>
      <c r="Y563" s="23"/>
      <c r="Z563" s="23"/>
    </row>
    <row r="564" ht="15.75" customHeight="1">
      <c r="A564" s="23"/>
      <c r="B564" s="23"/>
      <c r="C564" s="23"/>
      <c r="D564" s="23"/>
      <c r="E564" s="23"/>
      <c r="F564" s="23"/>
      <c r="G564" s="23"/>
      <c r="H564" s="23"/>
      <c r="I564" s="23"/>
      <c r="J564" s="23"/>
      <c r="K564" s="377"/>
      <c r="L564" s="61"/>
      <c r="M564" s="61"/>
      <c r="N564" s="23"/>
      <c r="O564" s="23"/>
      <c r="P564" s="23"/>
      <c r="Q564" s="23"/>
      <c r="R564" s="23"/>
      <c r="S564" s="23"/>
      <c r="T564" s="23"/>
      <c r="U564" s="23"/>
      <c r="V564" s="23"/>
      <c r="W564" s="23"/>
      <c r="X564" s="23"/>
      <c r="Y564" s="23"/>
      <c r="Z564" s="23"/>
    </row>
    <row r="565" ht="15.75" customHeight="1">
      <c r="A565" s="23"/>
      <c r="B565" s="23"/>
      <c r="C565" s="23"/>
      <c r="D565" s="23"/>
      <c r="E565" s="23"/>
      <c r="F565" s="23"/>
      <c r="G565" s="23"/>
      <c r="H565" s="23"/>
      <c r="I565" s="23"/>
      <c r="J565" s="23"/>
      <c r="K565" s="377"/>
      <c r="L565" s="61"/>
      <c r="M565" s="61"/>
      <c r="N565" s="23"/>
      <c r="O565" s="23"/>
      <c r="P565" s="23"/>
      <c r="Q565" s="23"/>
      <c r="R565" s="23"/>
      <c r="S565" s="23"/>
      <c r="T565" s="23"/>
      <c r="U565" s="23"/>
      <c r="V565" s="23"/>
      <c r="W565" s="23"/>
      <c r="X565" s="23"/>
      <c r="Y565" s="23"/>
      <c r="Z565" s="23"/>
    </row>
    <row r="566" ht="15.75" customHeight="1">
      <c r="A566" s="23"/>
      <c r="B566" s="23"/>
      <c r="C566" s="23"/>
      <c r="D566" s="23"/>
      <c r="E566" s="23"/>
      <c r="F566" s="23"/>
      <c r="G566" s="23"/>
      <c r="H566" s="23"/>
      <c r="I566" s="23"/>
      <c r="J566" s="23"/>
      <c r="K566" s="377"/>
      <c r="L566" s="61"/>
      <c r="M566" s="61"/>
      <c r="N566" s="23"/>
      <c r="O566" s="23"/>
      <c r="P566" s="23"/>
      <c r="Q566" s="23"/>
      <c r="R566" s="23"/>
      <c r="S566" s="23"/>
      <c r="T566" s="23"/>
      <c r="U566" s="23"/>
      <c r="V566" s="23"/>
      <c r="W566" s="23"/>
      <c r="X566" s="23"/>
      <c r="Y566" s="23"/>
      <c r="Z566" s="23"/>
    </row>
    <row r="567" ht="15.75" customHeight="1">
      <c r="A567" s="23"/>
      <c r="B567" s="23"/>
      <c r="C567" s="23"/>
      <c r="D567" s="23"/>
      <c r="E567" s="23"/>
      <c r="F567" s="23"/>
      <c r="G567" s="23"/>
      <c r="H567" s="23"/>
      <c r="I567" s="23"/>
      <c r="J567" s="23"/>
      <c r="K567" s="377"/>
      <c r="L567" s="61"/>
      <c r="M567" s="61"/>
      <c r="N567" s="23"/>
      <c r="O567" s="23"/>
      <c r="P567" s="23"/>
      <c r="Q567" s="23"/>
      <c r="R567" s="23"/>
      <c r="S567" s="23"/>
      <c r="T567" s="23"/>
      <c r="U567" s="23"/>
      <c r="V567" s="23"/>
      <c r="W567" s="23"/>
      <c r="X567" s="23"/>
      <c r="Y567" s="23"/>
      <c r="Z567" s="23"/>
    </row>
    <row r="568" ht="15.75" customHeight="1">
      <c r="A568" s="23"/>
      <c r="B568" s="23"/>
      <c r="C568" s="23"/>
      <c r="D568" s="23"/>
      <c r="E568" s="23"/>
      <c r="F568" s="23"/>
      <c r="G568" s="23"/>
      <c r="H568" s="23"/>
      <c r="I568" s="23"/>
      <c r="J568" s="23"/>
      <c r="K568" s="377"/>
      <c r="L568" s="61"/>
      <c r="M568" s="61"/>
      <c r="N568" s="23"/>
      <c r="O568" s="23"/>
      <c r="P568" s="23"/>
      <c r="Q568" s="23"/>
      <c r="R568" s="23"/>
      <c r="S568" s="23"/>
      <c r="T568" s="23"/>
      <c r="U568" s="23"/>
      <c r="V568" s="23"/>
      <c r="W568" s="23"/>
      <c r="X568" s="23"/>
      <c r="Y568" s="23"/>
      <c r="Z568" s="23"/>
    </row>
    <row r="569" ht="15.75" customHeight="1">
      <c r="A569" s="23"/>
      <c r="B569" s="23"/>
      <c r="C569" s="23"/>
      <c r="D569" s="23"/>
      <c r="E569" s="23"/>
      <c r="F569" s="23"/>
      <c r="G569" s="23"/>
      <c r="H569" s="23"/>
      <c r="I569" s="23"/>
      <c r="J569" s="23"/>
      <c r="K569" s="377"/>
      <c r="L569" s="61"/>
      <c r="M569" s="61"/>
      <c r="N569" s="23"/>
      <c r="O569" s="23"/>
      <c r="P569" s="23"/>
      <c r="Q569" s="23"/>
      <c r="R569" s="23"/>
      <c r="S569" s="23"/>
      <c r="T569" s="23"/>
      <c r="U569" s="23"/>
      <c r="V569" s="23"/>
      <c r="W569" s="23"/>
      <c r="X569" s="23"/>
      <c r="Y569" s="23"/>
      <c r="Z569" s="23"/>
    </row>
    <row r="570" ht="15.75" customHeight="1">
      <c r="A570" s="23"/>
      <c r="B570" s="23"/>
      <c r="C570" s="23"/>
      <c r="D570" s="23"/>
      <c r="E570" s="23"/>
      <c r="F570" s="23"/>
      <c r="G570" s="23"/>
      <c r="H570" s="23"/>
      <c r="I570" s="23"/>
      <c r="J570" s="23"/>
      <c r="K570" s="377"/>
      <c r="L570" s="61"/>
      <c r="M570" s="61"/>
      <c r="N570" s="23"/>
      <c r="O570" s="23"/>
      <c r="P570" s="23"/>
      <c r="Q570" s="23"/>
      <c r="R570" s="23"/>
      <c r="S570" s="23"/>
      <c r="T570" s="23"/>
      <c r="U570" s="23"/>
      <c r="V570" s="23"/>
      <c r="W570" s="23"/>
      <c r="X570" s="23"/>
      <c r="Y570" s="23"/>
      <c r="Z570" s="23"/>
    </row>
    <row r="571" ht="15.75" customHeight="1">
      <c r="A571" s="23"/>
      <c r="B571" s="23"/>
      <c r="C571" s="23"/>
      <c r="D571" s="23"/>
      <c r="E571" s="23"/>
      <c r="F571" s="23"/>
      <c r="G571" s="23"/>
      <c r="H571" s="23"/>
      <c r="I571" s="23"/>
      <c r="J571" s="23"/>
      <c r="K571" s="377"/>
      <c r="L571" s="61"/>
      <c r="M571" s="61"/>
      <c r="N571" s="23"/>
      <c r="O571" s="23"/>
      <c r="P571" s="23"/>
      <c r="Q571" s="23"/>
      <c r="R571" s="23"/>
      <c r="S571" s="23"/>
      <c r="T571" s="23"/>
      <c r="U571" s="23"/>
      <c r="V571" s="23"/>
      <c r="W571" s="23"/>
      <c r="X571" s="23"/>
      <c r="Y571" s="23"/>
      <c r="Z571" s="23"/>
    </row>
    <row r="572" ht="15.75" customHeight="1">
      <c r="A572" s="23"/>
      <c r="B572" s="23"/>
      <c r="C572" s="23"/>
      <c r="D572" s="23"/>
      <c r="E572" s="23"/>
      <c r="F572" s="23"/>
      <c r="G572" s="23"/>
      <c r="H572" s="23"/>
      <c r="I572" s="23"/>
      <c r="J572" s="23"/>
      <c r="K572" s="377"/>
      <c r="L572" s="61"/>
      <c r="M572" s="61"/>
      <c r="N572" s="23"/>
      <c r="O572" s="23"/>
      <c r="P572" s="23"/>
      <c r="Q572" s="23"/>
      <c r="R572" s="23"/>
      <c r="S572" s="23"/>
      <c r="T572" s="23"/>
      <c r="U572" s="23"/>
      <c r="V572" s="23"/>
      <c r="W572" s="23"/>
      <c r="X572" s="23"/>
      <c r="Y572" s="23"/>
      <c r="Z572" s="23"/>
    </row>
    <row r="573" ht="15.75" customHeight="1">
      <c r="A573" s="23"/>
      <c r="B573" s="23"/>
      <c r="C573" s="23"/>
      <c r="D573" s="23"/>
      <c r="E573" s="23"/>
      <c r="F573" s="23"/>
      <c r="G573" s="23"/>
      <c r="H573" s="23"/>
      <c r="I573" s="23"/>
      <c r="J573" s="23"/>
      <c r="K573" s="377"/>
      <c r="L573" s="61"/>
      <c r="M573" s="61"/>
      <c r="N573" s="23"/>
      <c r="O573" s="23"/>
      <c r="P573" s="23"/>
      <c r="Q573" s="23"/>
      <c r="R573" s="23"/>
      <c r="S573" s="23"/>
      <c r="T573" s="23"/>
      <c r="U573" s="23"/>
      <c r="V573" s="23"/>
      <c r="W573" s="23"/>
      <c r="X573" s="23"/>
      <c r="Y573" s="23"/>
      <c r="Z573" s="23"/>
    </row>
    <row r="574" ht="15.75" customHeight="1">
      <c r="A574" s="23"/>
      <c r="B574" s="23"/>
      <c r="C574" s="23"/>
      <c r="D574" s="23"/>
      <c r="E574" s="23"/>
      <c r="F574" s="23"/>
      <c r="G574" s="23"/>
      <c r="H574" s="23"/>
      <c r="I574" s="23"/>
      <c r="J574" s="23"/>
      <c r="K574" s="377"/>
      <c r="L574" s="61"/>
      <c r="M574" s="61"/>
      <c r="N574" s="23"/>
      <c r="O574" s="23"/>
      <c r="P574" s="23"/>
      <c r="Q574" s="23"/>
      <c r="R574" s="23"/>
      <c r="S574" s="23"/>
      <c r="T574" s="23"/>
      <c r="U574" s="23"/>
      <c r="V574" s="23"/>
      <c r="W574" s="23"/>
      <c r="X574" s="23"/>
      <c r="Y574" s="23"/>
      <c r="Z574" s="23"/>
    </row>
    <row r="575" ht="15.75" customHeight="1">
      <c r="A575" s="23"/>
      <c r="B575" s="23"/>
      <c r="C575" s="23"/>
      <c r="D575" s="23"/>
      <c r="E575" s="23"/>
      <c r="F575" s="23"/>
      <c r="G575" s="23"/>
      <c r="H575" s="23"/>
      <c r="I575" s="23"/>
      <c r="J575" s="23"/>
      <c r="K575" s="377"/>
      <c r="L575" s="61"/>
      <c r="M575" s="61"/>
      <c r="N575" s="23"/>
      <c r="O575" s="23"/>
      <c r="P575" s="23"/>
      <c r="Q575" s="23"/>
      <c r="R575" s="23"/>
      <c r="S575" s="23"/>
      <c r="T575" s="23"/>
      <c r="U575" s="23"/>
      <c r="V575" s="23"/>
      <c r="W575" s="23"/>
      <c r="X575" s="23"/>
      <c r="Y575" s="23"/>
      <c r="Z575" s="23"/>
    </row>
    <row r="576" ht="15.75" customHeight="1">
      <c r="A576" s="23"/>
      <c r="B576" s="23"/>
      <c r="C576" s="23"/>
      <c r="D576" s="23"/>
      <c r="E576" s="23"/>
      <c r="F576" s="23"/>
      <c r="G576" s="23"/>
      <c r="H576" s="23"/>
      <c r="I576" s="23"/>
      <c r="J576" s="23"/>
      <c r="K576" s="377"/>
      <c r="L576" s="61"/>
      <c r="M576" s="61"/>
      <c r="N576" s="23"/>
      <c r="O576" s="23"/>
      <c r="P576" s="23"/>
      <c r="Q576" s="23"/>
      <c r="R576" s="23"/>
      <c r="S576" s="23"/>
      <c r="T576" s="23"/>
      <c r="U576" s="23"/>
      <c r="V576" s="23"/>
      <c r="W576" s="23"/>
      <c r="X576" s="23"/>
      <c r="Y576" s="23"/>
      <c r="Z576" s="23"/>
    </row>
    <row r="577" ht="15.75" customHeight="1">
      <c r="A577" s="23"/>
      <c r="B577" s="23"/>
      <c r="C577" s="23"/>
      <c r="D577" s="23"/>
      <c r="E577" s="23"/>
      <c r="F577" s="23"/>
      <c r="G577" s="23"/>
      <c r="H577" s="23"/>
      <c r="I577" s="23"/>
      <c r="J577" s="23"/>
      <c r="K577" s="377"/>
      <c r="L577" s="61"/>
      <c r="M577" s="61"/>
      <c r="N577" s="23"/>
      <c r="O577" s="23"/>
      <c r="P577" s="23"/>
      <c r="Q577" s="23"/>
      <c r="R577" s="23"/>
      <c r="S577" s="23"/>
      <c r="T577" s="23"/>
      <c r="U577" s="23"/>
      <c r="V577" s="23"/>
      <c r="W577" s="23"/>
      <c r="X577" s="23"/>
      <c r="Y577" s="23"/>
      <c r="Z577" s="23"/>
    </row>
    <row r="578" ht="15.75" customHeight="1">
      <c r="A578" s="23"/>
      <c r="B578" s="23"/>
      <c r="C578" s="23"/>
      <c r="D578" s="23"/>
      <c r="E578" s="23"/>
      <c r="F578" s="23"/>
      <c r="G578" s="23"/>
      <c r="H578" s="23"/>
      <c r="I578" s="23"/>
      <c r="J578" s="23"/>
      <c r="K578" s="377"/>
      <c r="L578" s="61"/>
      <c r="M578" s="61"/>
      <c r="N578" s="23"/>
      <c r="O578" s="23"/>
      <c r="P578" s="23"/>
      <c r="Q578" s="23"/>
      <c r="R578" s="23"/>
      <c r="S578" s="23"/>
      <c r="T578" s="23"/>
      <c r="U578" s="23"/>
      <c r="V578" s="23"/>
      <c r="W578" s="23"/>
      <c r="X578" s="23"/>
      <c r="Y578" s="23"/>
      <c r="Z578" s="23"/>
    </row>
    <row r="579" ht="15.75" customHeight="1">
      <c r="A579" s="23"/>
      <c r="B579" s="23"/>
      <c r="C579" s="23"/>
      <c r="D579" s="23"/>
      <c r="E579" s="23"/>
      <c r="F579" s="23"/>
      <c r="G579" s="23"/>
      <c r="H579" s="23"/>
      <c r="I579" s="23"/>
      <c r="J579" s="23"/>
      <c r="K579" s="377"/>
      <c r="L579" s="61"/>
      <c r="M579" s="61"/>
      <c r="N579" s="23"/>
      <c r="O579" s="23"/>
      <c r="P579" s="23"/>
      <c r="Q579" s="23"/>
      <c r="R579" s="23"/>
      <c r="S579" s="23"/>
      <c r="T579" s="23"/>
      <c r="U579" s="23"/>
      <c r="V579" s="23"/>
      <c r="W579" s="23"/>
      <c r="X579" s="23"/>
      <c r="Y579" s="23"/>
      <c r="Z579" s="23"/>
    </row>
    <row r="580" ht="15.75" customHeight="1">
      <c r="A580" s="23"/>
      <c r="B580" s="23"/>
      <c r="C580" s="23"/>
      <c r="D580" s="23"/>
      <c r="E580" s="23"/>
      <c r="F580" s="23"/>
      <c r="G580" s="23"/>
      <c r="H580" s="23"/>
      <c r="I580" s="23"/>
      <c r="J580" s="23"/>
      <c r="K580" s="377"/>
      <c r="L580" s="61"/>
      <c r="M580" s="61"/>
      <c r="N580" s="23"/>
      <c r="O580" s="23"/>
      <c r="P580" s="23"/>
      <c r="Q580" s="23"/>
      <c r="R580" s="23"/>
      <c r="S580" s="23"/>
      <c r="T580" s="23"/>
      <c r="U580" s="23"/>
      <c r="V580" s="23"/>
      <c r="W580" s="23"/>
      <c r="X580" s="23"/>
      <c r="Y580" s="23"/>
      <c r="Z580" s="23"/>
    </row>
    <row r="581" ht="15.75" customHeight="1">
      <c r="A581" s="23"/>
      <c r="B581" s="23"/>
      <c r="C581" s="23"/>
      <c r="D581" s="23"/>
      <c r="E581" s="23"/>
      <c r="F581" s="23"/>
      <c r="G581" s="23"/>
      <c r="H581" s="23"/>
      <c r="I581" s="23"/>
      <c r="J581" s="23"/>
      <c r="K581" s="377"/>
      <c r="L581" s="61"/>
      <c r="M581" s="61"/>
      <c r="N581" s="23"/>
      <c r="O581" s="23"/>
      <c r="P581" s="23"/>
      <c r="Q581" s="23"/>
      <c r="R581" s="23"/>
      <c r="S581" s="23"/>
      <c r="T581" s="23"/>
      <c r="U581" s="23"/>
      <c r="V581" s="23"/>
      <c r="W581" s="23"/>
      <c r="X581" s="23"/>
      <c r="Y581" s="23"/>
      <c r="Z581" s="23"/>
    </row>
    <row r="582" ht="15.75" customHeight="1">
      <c r="A582" s="23"/>
      <c r="B582" s="23"/>
      <c r="C582" s="23"/>
      <c r="D582" s="23"/>
      <c r="E582" s="23"/>
      <c r="F582" s="23"/>
      <c r="G582" s="23"/>
      <c r="H582" s="23"/>
      <c r="I582" s="23"/>
      <c r="J582" s="23"/>
      <c r="K582" s="377"/>
      <c r="L582" s="61"/>
      <c r="M582" s="61"/>
      <c r="N582" s="23"/>
      <c r="O582" s="23"/>
      <c r="P582" s="23"/>
      <c r="Q582" s="23"/>
      <c r="R582" s="23"/>
      <c r="S582" s="23"/>
      <c r="T582" s="23"/>
      <c r="U582" s="23"/>
      <c r="V582" s="23"/>
      <c r="W582" s="23"/>
      <c r="X582" s="23"/>
      <c r="Y582" s="23"/>
      <c r="Z582" s="23"/>
    </row>
    <row r="583" ht="15.75" customHeight="1">
      <c r="A583" s="23"/>
      <c r="B583" s="23"/>
      <c r="C583" s="23"/>
      <c r="D583" s="23"/>
      <c r="E583" s="23"/>
      <c r="F583" s="23"/>
      <c r="G583" s="23"/>
      <c r="H583" s="23"/>
      <c r="I583" s="23"/>
      <c r="J583" s="23"/>
      <c r="K583" s="377"/>
      <c r="L583" s="61"/>
      <c r="M583" s="61"/>
      <c r="N583" s="23"/>
      <c r="O583" s="23"/>
      <c r="P583" s="23"/>
      <c r="Q583" s="23"/>
      <c r="R583" s="23"/>
      <c r="S583" s="23"/>
      <c r="T583" s="23"/>
      <c r="U583" s="23"/>
      <c r="V583" s="23"/>
      <c r="W583" s="23"/>
      <c r="X583" s="23"/>
      <c r="Y583" s="23"/>
      <c r="Z583" s="23"/>
    </row>
    <row r="584" ht="15.75" customHeight="1">
      <c r="A584" s="23"/>
      <c r="B584" s="23"/>
      <c r="C584" s="23"/>
      <c r="D584" s="23"/>
      <c r="E584" s="23"/>
      <c r="F584" s="23"/>
      <c r="G584" s="23"/>
      <c r="H584" s="23"/>
      <c r="I584" s="23"/>
      <c r="J584" s="23"/>
      <c r="K584" s="377"/>
      <c r="L584" s="61"/>
      <c r="M584" s="61"/>
      <c r="N584" s="23"/>
      <c r="O584" s="23"/>
      <c r="P584" s="23"/>
      <c r="Q584" s="23"/>
      <c r="R584" s="23"/>
      <c r="S584" s="23"/>
      <c r="T584" s="23"/>
      <c r="U584" s="23"/>
      <c r="V584" s="23"/>
      <c r="W584" s="23"/>
      <c r="X584" s="23"/>
      <c r="Y584" s="23"/>
      <c r="Z584" s="23"/>
    </row>
    <row r="585" ht="15.75" customHeight="1">
      <c r="A585" s="23"/>
      <c r="B585" s="23"/>
      <c r="C585" s="23"/>
      <c r="D585" s="23"/>
      <c r="E585" s="23"/>
      <c r="F585" s="23"/>
      <c r="G585" s="23"/>
      <c r="H585" s="23"/>
      <c r="I585" s="23"/>
      <c r="J585" s="23"/>
      <c r="K585" s="377"/>
      <c r="L585" s="61"/>
      <c r="M585" s="61"/>
      <c r="N585" s="23"/>
      <c r="O585" s="23"/>
      <c r="P585" s="23"/>
      <c r="Q585" s="23"/>
      <c r="R585" s="23"/>
      <c r="S585" s="23"/>
      <c r="T585" s="23"/>
      <c r="U585" s="23"/>
      <c r="V585" s="23"/>
      <c r="W585" s="23"/>
      <c r="X585" s="23"/>
      <c r="Y585" s="23"/>
      <c r="Z585" s="23"/>
    </row>
    <row r="586" ht="15.75" customHeight="1">
      <c r="A586" s="23"/>
      <c r="B586" s="23"/>
      <c r="C586" s="23"/>
      <c r="D586" s="23"/>
      <c r="E586" s="23"/>
      <c r="F586" s="23"/>
      <c r="G586" s="23"/>
      <c r="H586" s="23"/>
      <c r="I586" s="23"/>
      <c r="J586" s="23"/>
      <c r="K586" s="377"/>
      <c r="L586" s="61"/>
      <c r="M586" s="61"/>
      <c r="N586" s="23"/>
      <c r="O586" s="23"/>
      <c r="P586" s="23"/>
      <c r="Q586" s="23"/>
      <c r="R586" s="23"/>
      <c r="S586" s="23"/>
      <c r="T586" s="23"/>
      <c r="U586" s="23"/>
      <c r="V586" s="23"/>
      <c r="W586" s="23"/>
      <c r="X586" s="23"/>
      <c r="Y586" s="23"/>
      <c r="Z586" s="23"/>
    </row>
    <row r="587" ht="15.75" customHeight="1">
      <c r="A587" s="23"/>
      <c r="B587" s="23"/>
      <c r="C587" s="23"/>
      <c r="D587" s="23"/>
      <c r="E587" s="23"/>
      <c r="F587" s="23"/>
      <c r="G587" s="23"/>
      <c r="H587" s="23"/>
      <c r="I587" s="23"/>
      <c r="J587" s="23"/>
      <c r="K587" s="377"/>
      <c r="L587" s="61"/>
      <c r="M587" s="61"/>
      <c r="N587" s="23"/>
      <c r="O587" s="23"/>
      <c r="P587" s="23"/>
      <c r="Q587" s="23"/>
      <c r="R587" s="23"/>
      <c r="S587" s="23"/>
      <c r="T587" s="23"/>
      <c r="U587" s="23"/>
      <c r="V587" s="23"/>
      <c r="W587" s="23"/>
      <c r="X587" s="23"/>
      <c r="Y587" s="23"/>
      <c r="Z587" s="23"/>
    </row>
    <row r="588" ht="15.75" customHeight="1">
      <c r="A588" s="23"/>
      <c r="B588" s="23"/>
      <c r="C588" s="23"/>
      <c r="D588" s="23"/>
      <c r="E588" s="23"/>
      <c r="F588" s="23"/>
      <c r="G588" s="23"/>
      <c r="H588" s="23"/>
      <c r="I588" s="23"/>
      <c r="J588" s="23"/>
      <c r="K588" s="377"/>
      <c r="L588" s="61"/>
      <c r="M588" s="61"/>
      <c r="N588" s="23"/>
      <c r="O588" s="23"/>
      <c r="P588" s="23"/>
      <c r="Q588" s="23"/>
      <c r="R588" s="23"/>
      <c r="S588" s="23"/>
      <c r="T588" s="23"/>
      <c r="U588" s="23"/>
      <c r="V588" s="23"/>
      <c r="W588" s="23"/>
      <c r="X588" s="23"/>
      <c r="Y588" s="23"/>
      <c r="Z588" s="23"/>
    </row>
    <row r="589" ht="15.75" customHeight="1">
      <c r="A589" s="23"/>
      <c r="B589" s="23"/>
      <c r="C589" s="23"/>
      <c r="D589" s="23"/>
      <c r="E589" s="23"/>
      <c r="F589" s="23"/>
      <c r="G589" s="23"/>
      <c r="H589" s="23"/>
      <c r="I589" s="23"/>
      <c r="J589" s="23"/>
      <c r="K589" s="377"/>
      <c r="L589" s="61"/>
      <c r="M589" s="61"/>
      <c r="N589" s="23"/>
      <c r="O589" s="23"/>
      <c r="P589" s="23"/>
      <c r="Q589" s="23"/>
      <c r="R589" s="23"/>
      <c r="S589" s="23"/>
      <c r="T589" s="23"/>
      <c r="U589" s="23"/>
      <c r="V589" s="23"/>
      <c r="W589" s="23"/>
      <c r="X589" s="23"/>
      <c r="Y589" s="23"/>
      <c r="Z589" s="23"/>
    </row>
    <row r="590" ht="15.75" customHeight="1">
      <c r="A590" s="23"/>
      <c r="B590" s="23"/>
      <c r="C590" s="23"/>
      <c r="D590" s="23"/>
      <c r="E590" s="23"/>
      <c r="F590" s="23"/>
      <c r="G590" s="23"/>
      <c r="H590" s="23"/>
      <c r="I590" s="23"/>
      <c r="J590" s="23"/>
      <c r="K590" s="377"/>
      <c r="L590" s="61"/>
      <c r="M590" s="61"/>
      <c r="N590" s="23"/>
      <c r="O590" s="23"/>
      <c r="P590" s="23"/>
      <c r="Q590" s="23"/>
      <c r="R590" s="23"/>
      <c r="S590" s="23"/>
      <c r="T590" s="23"/>
      <c r="U590" s="23"/>
      <c r="V590" s="23"/>
      <c r="W590" s="23"/>
      <c r="X590" s="23"/>
      <c r="Y590" s="23"/>
      <c r="Z590" s="23"/>
    </row>
    <row r="591" ht="15.75" customHeight="1">
      <c r="A591" s="23"/>
      <c r="B591" s="23"/>
      <c r="C591" s="23"/>
      <c r="D591" s="23"/>
      <c r="E591" s="23"/>
      <c r="F591" s="23"/>
      <c r="G591" s="23"/>
      <c r="H591" s="23"/>
      <c r="I591" s="23"/>
      <c r="J591" s="23"/>
      <c r="K591" s="377"/>
      <c r="L591" s="61"/>
      <c r="M591" s="61"/>
      <c r="N591" s="23"/>
      <c r="O591" s="23"/>
      <c r="P591" s="23"/>
      <c r="Q591" s="23"/>
      <c r="R591" s="23"/>
      <c r="S591" s="23"/>
      <c r="T591" s="23"/>
      <c r="U591" s="23"/>
      <c r="V591" s="23"/>
      <c r="W591" s="23"/>
      <c r="X591" s="23"/>
      <c r="Y591" s="23"/>
      <c r="Z591" s="23"/>
    </row>
    <row r="592" ht="15.75" customHeight="1">
      <c r="A592" s="23"/>
      <c r="B592" s="23"/>
      <c r="C592" s="23"/>
      <c r="D592" s="23"/>
      <c r="E592" s="23"/>
      <c r="F592" s="23"/>
      <c r="G592" s="23"/>
      <c r="H592" s="23"/>
      <c r="I592" s="23"/>
      <c r="J592" s="23"/>
      <c r="K592" s="377"/>
      <c r="L592" s="61"/>
      <c r="M592" s="61"/>
      <c r="N592" s="23"/>
      <c r="O592" s="23"/>
      <c r="P592" s="23"/>
      <c r="Q592" s="23"/>
      <c r="R592" s="23"/>
      <c r="S592" s="23"/>
      <c r="T592" s="23"/>
      <c r="U592" s="23"/>
      <c r="V592" s="23"/>
      <c r="W592" s="23"/>
      <c r="X592" s="23"/>
      <c r="Y592" s="23"/>
      <c r="Z592" s="23"/>
    </row>
    <row r="593" ht="15.75" customHeight="1">
      <c r="A593" s="23"/>
      <c r="B593" s="23"/>
      <c r="C593" s="23"/>
      <c r="D593" s="23"/>
      <c r="E593" s="23"/>
      <c r="F593" s="23"/>
      <c r="G593" s="23"/>
      <c r="H593" s="23"/>
      <c r="I593" s="23"/>
      <c r="J593" s="23"/>
      <c r="K593" s="377"/>
      <c r="L593" s="61"/>
      <c r="M593" s="61"/>
      <c r="N593" s="23"/>
      <c r="O593" s="23"/>
      <c r="P593" s="23"/>
      <c r="Q593" s="23"/>
      <c r="R593" s="23"/>
      <c r="S593" s="23"/>
      <c r="T593" s="23"/>
      <c r="U593" s="23"/>
      <c r="V593" s="23"/>
      <c r="W593" s="23"/>
      <c r="X593" s="23"/>
      <c r="Y593" s="23"/>
      <c r="Z593" s="23"/>
    </row>
    <row r="594" ht="15.75" customHeight="1">
      <c r="A594" s="23"/>
      <c r="B594" s="23"/>
      <c r="C594" s="23"/>
      <c r="D594" s="23"/>
      <c r="E594" s="23"/>
      <c r="F594" s="23"/>
      <c r="G594" s="23"/>
      <c r="H594" s="23"/>
      <c r="I594" s="23"/>
      <c r="J594" s="23"/>
      <c r="K594" s="377"/>
      <c r="L594" s="61"/>
      <c r="M594" s="61"/>
      <c r="N594" s="23"/>
      <c r="O594" s="23"/>
      <c r="P594" s="23"/>
      <c r="Q594" s="23"/>
      <c r="R594" s="23"/>
      <c r="S594" s="23"/>
      <c r="T594" s="23"/>
      <c r="U594" s="23"/>
      <c r="V594" s="23"/>
      <c r="W594" s="23"/>
      <c r="X594" s="23"/>
      <c r="Y594" s="23"/>
      <c r="Z594" s="23"/>
    </row>
    <row r="595" ht="15.75" customHeight="1">
      <c r="A595" s="23"/>
      <c r="B595" s="23"/>
      <c r="C595" s="23"/>
      <c r="D595" s="23"/>
      <c r="E595" s="23"/>
      <c r="F595" s="23"/>
      <c r="G595" s="23"/>
      <c r="H595" s="23"/>
      <c r="I595" s="23"/>
      <c r="J595" s="23"/>
      <c r="K595" s="377"/>
      <c r="L595" s="61"/>
      <c r="M595" s="61"/>
      <c r="N595" s="23"/>
      <c r="O595" s="23"/>
      <c r="P595" s="23"/>
      <c r="Q595" s="23"/>
      <c r="R595" s="23"/>
      <c r="S595" s="23"/>
      <c r="T595" s="23"/>
      <c r="U595" s="23"/>
      <c r="V595" s="23"/>
      <c r="W595" s="23"/>
      <c r="X595" s="23"/>
      <c r="Y595" s="23"/>
      <c r="Z595" s="23"/>
    </row>
    <row r="596" ht="15.75" customHeight="1">
      <c r="A596" s="23"/>
      <c r="B596" s="23"/>
      <c r="C596" s="23"/>
      <c r="D596" s="23"/>
      <c r="E596" s="23"/>
      <c r="F596" s="23"/>
      <c r="G596" s="23"/>
      <c r="H596" s="23"/>
      <c r="I596" s="23"/>
      <c r="J596" s="23"/>
      <c r="K596" s="377"/>
      <c r="L596" s="61"/>
      <c r="M596" s="61"/>
      <c r="N596" s="23"/>
      <c r="O596" s="23"/>
      <c r="P596" s="23"/>
      <c r="Q596" s="23"/>
      <c r="R596" s="23"/>
      <c r="S596" s="23"/>
      <c r="T596" s="23"/>
      <c r="U596" s="23"/>
      <c r="V596" s="23"/>
      <c r="W596" s="23"/>
      <c r="X596" s="23"/>
      <c r="Y596" s="23"/>
      <c r="Z596" s="23"/>
    </row>
    <row r="597" ht="15.75" customHeight="1">
      <c r="A597" s="23"/>
      <c r="B597" s="23"/>
      <c r="C597" s="23"/>
      <c r="D597" s="23"/>
      <c r="E597" s="23"/>
      <c r="F597" s="23"/>
      <c r="G597" s="23"/>
      <c r="H597" s="23"/>
      <c r="I597" s="23"/>
      <c r="J597" s="23"/>
      <c r="K597" s="377"/>
      <c r="L597" s="61"/>
      <c r="M597" s="61"/>
      <c r="N597" s="23"/>
      <c r="O597" s="23"/>
      <c r="P597" s="23"/>
      <c r="Q597" s="23"/>
      <c r="R597" s="23"/>
      <c r="S597" s="23"/>
      <c r="T597" s="23"/>
      <c r="U597" s="23"/>
      <c r="V597" s="23"/>
      <c r="W597" s="23"/>
      <c r="X597" s="23"/>
      <c r="Y597" s="23"/>
      <c r="Z597" s="23"/>
    </row>
    <row r="598" ht="15.75" customHeight="1">
      <c r="A598" s="23"/>
      <c r="B598" s="23"/>
      <c r="C598" s="23"/>
      <c r="D598" s="23"/>
      <c r="E598" s="23"/>
      <c r="F598" s="23"/>
      <c r="G598" s="23"/>
      <c r="H598" s="23"/>
      <c r="I598" s="23"/>
      <c r="J598" s="23"/>
      <c r="K598" s="377"/>
      <c r="L598" s="61"/>
      <c r="M598" s="61"/>
      <c r="N598" s="23"/>
      <c r="O598" s="23"/>
      <c r="P598" s="23"/>
      <c r="Q598" s="23"/>
      <c r="R598" s="23"/>
      <c r="S598" s="23"/>
      <c r="T598" s="23"/>
      <c r="U598" s="23"/>
      <c r="V598" s="23"/>
      <c r="W598" s="23"/>
      <c r="X598" s="23"/>
      <c r="Y598" s="23"/>
      <c r="Z598" s="23"/>
    </row>
    <row r="599" ht="15.75" customHeight="1">
      <c r="A599" s="23"/>
      <c r="B599" s="23"/>
      <c r="C599" s="23"/>
      <c r="D599" s="23"/>
      <c r="E599" s="23"/>
      <c r="F599" s="23"/>
      <c r="G599" s="23"/>
      <c r="H599" s="23"/>
      <c r="I599" s="23"/>
      <c r="J599" s="23"/>
      <c r="K599" s="377"/>
      <c r="L599" s="61"/>
      <c r="M599" s="61"/>
      <c r="N599" s="23"/>
      <c r="O599" s="23"/>
      <c r="P599" s="23"/>
      <c r="Q599" s="23"/>
      <c r="R599" s="23"/>
      <c r="S599" s="23"/>
      <c r="T599" s="23"/>
      <c r="U599" s="23"/>
      <c r="V599" s="23"/>
      <c r="W599" s="23"/>
      <c r="X599" s="23"/>
      <c r="Y599" s="23"/>
      <c r="Z599" s="23"/>
    </row>
    <row r="600" ht="15.75" customHeight="1">
      <c r="A600" s="23"/>
      <c r="B600" s="23"/>
      <c r="C600" s="23"/>
      <c r="D600" s="23"/>
      <c r="E600" s="23"/>
      <c r="F600" s="23"/>
      <c r="G600" s="23"/>
      <c r="H600" s="23"/>
      <c r="I600" s="23"/>
      <c r="J600" s="23"/>
      <c r="K600" s="377"/>
      <c r="L600" s="61"/>
      <c r="M600" s="61"/>
      <c r="N600" s="23"/>
      <c r="O600" s="23"/>
      <c r="P600" s="23"/>
      <c r="Q600" s="23"/>
      <c r="R600" s="23"/>
      <c r="S600" s="23"/>
      <c r="T600" s="23"/>
      <c r="U600" s="23"/>
      <c r="V600" s="23"/>
      <c r="W600" s="23"/>
      <c r="X600" s="23"/>
      <c r="Y600" s="23"/>
      <c r="Z600" s="23"/>
    </row>
    <row r="601" ht="15.75" customHeight="1">
      <c r="A601" s="23"/>
      <c r="B601" s="23"/>
      <c r="C601" s="23"/>
      <c r="D601" s="23"/>
      <c r="E601" s="23"/>
      <c r="F601" s="23"/>
      <c r="G601" s="23"/>
      <c r="H601" s="23"/>
      <c r="I601" s="23"/>
      <c r="J601" s="23"/>
      <c r="K601" s="377"/>
      <c r="L601" s="61"/>
      <c r="M601" s="61"/>
      <c r="N601" s="23"/>
      <c r="O601" s="23"/>
      <c r="P601" s="23"/>
      <c r="Q601" s="23"/>
      <c r="R601" s="23"/>
      <c r="S601" s="23"/>
      <c r="T601" s="23"/>
      <c r="U601" s="23"/>
      <c r="V601" s="23"/>
      <c r="W601" s="23"/>
      <c r="X601" s="23"/>
      <c r="Y601" s="23"/>
      <c r="Z601" s="23"/>
    </row>
    <row r="602" ht="15.75" customHeight="1">
      <c r="A602" s="23"/>
      <c r="B602" s="23"/>
      <c r="C602" s="23"/>
      <c r="D602" s="23"/>
      <c r="E602" s="23"/>
      <c r="F602" s="23"/>
      <c r="G602" s="23"/>
      <c r="H602" s="23"/>
      <c r="I602" s="23"/>
      <c r="J602" s="23"/>
      <c r="K602" s="377"/>
      <c r="L602" s="61"/>
      <c r="M602" s="61"/>
      <c r="N602" s="23"/>
      <c r="O602" s="23"/>
      <c r="P602" s="23"/>
      <c r="Q602" s="23"/>
      <c r="R602" s="23"/>
      <c r="S602" s="23"/>
      <c r="T602" s="23"/>
      <c r="U602" s="23"/>
      <c r="V602" s="23"/>
      <c r="W602" s="23"/>
      <c r="X602" s="23"/>
      <c r="Y602" s="23"/>
      <c r="Z602" s="23"/>
    </row>
    <row r="603" ht="15.75" customHeight="1">
      <c r="A603" s="23"/>
      <c r="B603" s="23"/>
      <c r="C603" s="23"/>
      <c r="D603" s="23"/>
      <c r="E603" s="23"/>
      <c r="F603" s="23"/>
      <c r="G603" s="23"/>
      <c r="H603" s="23"/>
      <c r="I603" s="23"/>
      <c r="J603" s="23"/>
      <c r="K603" s="377"/>
      <c r="L603" s="61"/>
      <c r="M603" s="61"/>
      <c r="N603" s="23"/>
      <c r="O603" s="23"/>
      <c r="P603" s="23"/>
      <c r="Q603" s="23"/>
      <c r="R603" s="23"/>
      <c r="S603" s="23"/>
      <c r="T603" s="23"/>
      <c r="U603" s="23"/>
      <c r="V603" s="23"/>
      <c r="W603" s="23"/>
      <c r="X603" s="23"/>
      <c r="Y603" s="23"/>
      <c r="Z603" s="23"/>
    </row>
    <row r="604" ht="15.75" customHeight="1">
      <c r="A604" s="23"/>
      <c r="B604" s="23"/>
      <c r="C604" s="23"/>
      <c r="D604" s="23"/>
      <c r="E604" s="23"/>
      <c r="F604" s="23"/>
      <c r="G604" s="23"/>
      <c r="H604" s="23"/>
      <c r="I604" s="23"/>
      <c r="J604" s="23"/>
      <c r="K604" s="377"/>
      <c r="L604" s="61"/>
      <c r="M604" s="61"/>
      <c r="N604" s="23"/>
      <c r="O604" s="23"/>
      <c r="P604" s="23"/>
      <c r="Q604" s="23"/>
      <c r="R604" s="23"/>
      <c r="S604" s="23"/>
      <c r="T604" s="23"/>
      <c r="U604" s="23"/>
      <c r="V604" s="23"/>
      <c r="W604" s="23"/>
      <c r="X604" s="23"/>
      <c r="Y604" s="23"/>
      <c r="Z604" s="23"/>
    </row>
    <row r="605" ht="15.75" customHeight="1">
      <c r="A605" s="23"/>
      <c r="B605" s="23"/>
      <c r="C605" s="23"/>
      <c r="D605" s="23"/>
      <c r="E605" s="23"/>
      <c r="F605" s="23"/>
      <c r="G605" s="23"/>
      <c r="H605" s="23"/>
      <c r="I605" s="23"/>
      <c r="J605" s="23"/>
      <c r="K605" s="377"/>
      <c r="L605" s="61"/>
      <c r="M605" s="61"/>
      <c r="N605" s="23"/>
      <c r="O605" s="23"/>
      <c r="P605" s="23"/>
      <c r="Q605" s="23"/>
      <c r="R605" s="23"/>
      <c r="S605" s="23"/>
      <c r="T605" s="23"/>
      <c r="U605" s="23"/>
      <c r="V605" s="23"/>
      <c r="W605" s="23"/>
      <c r="X605" s="23"/>
      <c r="Y605" s="23"/>
      <c r="Z605" s="23"/>
    </row>
    <row r="606" ht="15.75" customHeight="1">
      <c r="A606" s="23"/>
      <c r="B606" s="23"/>
      <c r="C606" s="23"/>
      <c r="D606" s="23"/>
      <c r="E606" s="23"/>
      <c r="F606" s="23"/>
      <c r="G606" s="23"/>
      <c r="H606" s="23"/>
      <c r="I606" s="23"/>
      <c r="J606" s="23"/>
      <c r="K606" s="377"/>
      <c r="L606" s="61"/>
      <c r="M606" s="61"/>
      <c r="N606" s="23"/>
      <c r="O606" s="23"/>
      <c r="P606" s="23"/>
      <c r="Q606" s="23"/>
      <c r="R606" s="23"/>
      <c r="S606" s="23"/>
      <c r="T606" s="23"/>
      <c r="U606" s="23"/>
      <c r="V606" s="23"/>
      <c r="W606" s="23"/>
      <c r="X606" s="23"/>
      <c r="Y606" s="23"/>
      <c r="Z606" s="23"/>
    </row>
    <row r="607" ht="15.75" customHeight="1">
      <c r="A607" s="23"/>
      <c r="B607" s="23"/>
      <c r="C607" s="23"/>
      <c r="D607" s="23"/>
      <c r="E607" s="23"/>
      <c r="F607" s="23"/>
      <c r="G607" s="23"/>
      <c r="H607" s="23"/>
      <c r="I607" s="23"/>
      <c r="J607" s="23"/>
      <c r="K607" s="377"/>
      <c r="L607" s="61"/>
      <c r="M607" s="61"/>
      <c r="N607" s="23"/>
      <c r="O607" s="23"/>
      <c r="P607" s="23"/>
      <c r="Q607" s="23"/>
      <c r="R607" s="23"/>
      <c r="S607" s="23"/>
      <c r="T607" s="23"/>
      <c r="U607" s="23"/>
      <c r="V607" s="23"/>
      <c r="W607" s="23"/>
      <c r="X607" s="23"/>
      <c r="Y607" s="23"/>
      <c r="Z607" s="23"/>
    </row>
    <row r="608" ht="15.75" customHeight="1">
      <c r="A608" s="23"/>
      <c r="B608" s="23"/>
      <c r="C608" s="23"/>
      <c r="D608" s="23"/>
      <c r="E608" s="23"/>
      <c r="F608" s="23"/>
      <c r="G608" s="23"/>
      <c r="H608" s="23"/>
      <c r="I608" s="23"/>
      <c r="J608" s="23"/>
      <c r="K608" s="377"/>
      <c r="L608" s="61"/>
      <c r="M608" s="61"/>
      <c r="N608" s="23"/>
      <c r="O608" s="23"/>
      <c r="P608" s="23"/>
      <c r="Q608" s="23"/>
      <c r="R608" s="23"/>
      <c r="S608" s="23"/>
      <c r="T608" s="23"/>
      <c r="U608" s="23"/>
      <c r="V608" s="23"/>
      <c r="W608" s="23"/>
      <c r="X608" s="23"/>
      <c r="Y608" s="23"/>
      <c r="Z608" s="23"/>
    </row>
    <row r="609" ht="15.75" customHeight="1">
      <c r="A609" s="23"/>
      <c r="B609" s="23"/>
      <c r="C609" s="23"/>
      <c r="D609" s="23"/>
      <c r="E609" s="23"/>
      <c r="F609" s="23"/>
      <c r="G609" s="23"/>
      <c r="H609" s="23"/>
      <c r="I609" s="23"/>
      <c r="J609" s="23"/>
      <c r="K609" s="377"/>
      <c r="L609" s="61"/>
      <c r="M609" s="61"/>
      <c r="N609" s="23"/>
      <c r="O609" s="23"/>
      <c r="P609" s="23"/>
      <c r="Q609" s="23"/>
      <c r="R609" s="23"/>
      <c r="S609" s="23"/>
      <c r="T609" s="23"/>
      <c r="U609" s="23"/>
      <c r="V609" s="23"/>
      <c r="W609" s="23"/>
      <c r="X609" s="23"/>
      <c r="Y609" s="23"/>
      <c r="Z609" s="23"/>
    </row>
    <row r="610" ht="15.75" customHeight="1">
      <c r="A610" s="23"/>
      <c r="B610" s="23"/>
      <c r="C610" s="23"/>
      <c r="D610" s="23"/>
      <c r="E610" s="23"/>
      <c r="F610" s="23"/>
      <c r="G610" s="23"/>
      <c r="H610" s="23"/>
      <c r="I610" s="23"/>
      <c r="J610" s="23"/>
      <c r="K610" s="377"/>
      <c r="L610" s="61"/>
      <c r="M610" s="61"/>
      <c r="N610" s="23"/>
      <c r="O610" s="23"/>
      <c r="P610" s="23"/>
      <c r="Q610" s="23"/>
      <c r="R610" s="23"/>
      <c r="S610" s="23"/>
      <c r="T610" s="23"/>
      <c r="U610" s="23"/>
      <c r="V610" s="23"/>
      <c r="W610" s="23"/>
      <c r="X610" s="23"/>
      <c r="Y610" s="23"/>
      <c r="Z610" s="23"/>
    </row>
    <row r="611" ht="15.75" customHeight="1">
      <c r="A611" s="23"/>
      <c r="B611" s="23"/>
      <c r="C611" s="23"/>
      <c r="D611" s="23"/>
      <c r="E611" s="23"/>
      <c r="F611" s="23"/>
      <c r="G611" s="23"/>
      <c r="H611" s="23"/>
      <c r="I611" s="23"/>
      <c r="J611" s="23"/>
      <c r="K611" s="377"/>
      <c r="L611" s="61"/>
      <c r="M611" s="61"/>
      <c r="N611" s="23"/>
      <c r="O611" s="23"/>
      <c r="P611" s="23"/>
      <c r="Q611" s="23"/>
      <c r="R611" s="23"/>
      <c r="S611" s="23"/>
      <c r="T611" s="23"/>
      <c r="U611" s="23"/>
      <c r="V611" s="23"/>
      <c r="W611" s="23"/>
      <c r="X611" s="23"/>
      <c r="Y611" s="23"/>
      <c r="Z611" s="23"/>
    </row>
    <row r="612" ht="15.75" customHeight="1">
      <c r="A612" s="23"/>
      <c r="B612" s="23"/>
      <c r="C612" s="23"/>
      <c r="D612" s="23"/>
      <c r="E612" s="23"/>
      <c r="F612" s="23"/>
      <c r="G612" s="23"/>
      <c r="H612" s="23"/>
      <c r="I612" s="23"/>
      <c r="J612" s="23"/>
      <c r="K612" s="377"/>
      <c r="L612" s="61"/>
      <c r="M612" s="61"/>
      <c r="N612" s="23"/>
      <c r="O612" s="23"/>
      <c r="P612" s="23"/>
      <c r="Q612" s="23"/>
      <c r="R612" s="23"/>
      <c r="S612" s="23"/>
      <c r="T612" s="23"/>
      <c r="U612" s="23"/>
      <c r="V612" s="23"/>
      <c r="W612" s="23"/>
      <c r="X612" s="23"/>
      <c r="Y612" s="23"/>
      <c r="Z612" s="23"/>
    </row>
    <row r="613" ht="15.75" customHeight="1">
      <c r="A613" s="23"/>
      <c r="B613" s="23"/>
      <c r="C613" s="23"/>
      <c r="D613" s="23"/>
      <c r="E613" s="23"/>
      <c r="F613" s="23"/>
      <c r="G613" s="23"/>
      <c r="H613" s="23"/>
      <c r="I613" s="23"/>
      <c r="J613" s="23"/>
      <c r="K613" s="377"/>
      <c r="L613" s="61"/>
      <c r="M613" s="61"/>
      <c r="N613" s="23"/>
      <c r="O613" s="23"/>
      <c r="P613" s="23"/>
      <c r="Q613" s="23"/>
      <c r="R613" s="23"/>
      <c r="S613" s="23"/>
      <c r="T613" s="23"/>
      <c r="U613" s="23"/>
      <c r="V613" s="23"/>
      <c r="W613" s="23"/>
      <c r="X613" s="23"/>
      <c r="Y613" s="23"/>
      <c r="Z613" s="23"/>
    </row>
    <row r="614" ht="15.75" customHeight="1">
      <c r="A614" s="23"/>
      <c r="B614" s="23"/>
      <c r="C614" s="23"/>
      <c r="D614" s="23"/>
      <c r="E614" s="23"/>
      <c r="F614" s="23"/>
      <c r="G614" s="23"/>
      <c r="H614" s="23"/>
      <c r="I614" s="23"/>
      <c r="J614" s="23"/>
      <c r="K614" s="377"/>
      <c r="L614" s="61"/>
      <c r="M614" s="61"/>
      <c r="N614" s="23"/>
      <c r="O614" s="23"/>
      <c r="P614" s="23"/>
      <c r="Q614" s="23"/>
      <c r="R614" s="23"/>
      <c r="S614" s="23"/>
      <c r="T614" s="23"/>
      <c r="U614" s="23"/>
      <c r="V614" s="23"/>
      <c r="W614" s="23"/>
      <c r="X614" s="23"/>
      <c r="Y614" s="23"/>
      <c r="Z614" s="23"/>
    </row>
    <row r="615" ht="15.75" customHeight="1">
      <c r="A615" s="23"/>
      <c r="B615" s="23"/>
      <c r="C615" s="23"/>
      <c r="D615" s="23"/>
      <c r="E615" s="23"/>
      <c r="F615" s="23"/>
      <c r="G615" s="23"/>
      <c r="H615" s="23"/>
      <c r="I615" s="23"/>
      <c r="J615" s="23"/>
      <c r="K615" s="377"/>
      <c r="L615" s="61"/>
      <c r="M615" s="61"/>
      <c r="N615" s="23"/>
      <c r="O615" s="23"/>
      <c r="P615" s="23"/>
      <c r="Q615" s="23"/>
      <c r="R615" s="23"/>
      <c r="S615" s="23"/>
      <c r="T615" s="23"/>
      <c r="U615" s="23"/>
      <c r="V615" s="23"/>
      <c r="W615" s="23"/>
      <c r="X615" s="23"/>
      <c r="Y615" s="23"/>
      <c r="Z615" s="23"/>
    </row>
    <row r="616" ht="15.75" customHeight="1">
      <c r="A616" s="23"/>
      <c r="B616" s="23"/>
      <c r="C616" s="23"/>
      <c r="D616" s="23"/>
      <c r="E616" s="23"/>
      <c r="F616" s="23"/>
      <c r="G616" s="23"/>
      <c r="H616" s="23"/>
      <c r="I616" s="23"/>
      <c r="J616" s="23"/>
      <c r="K616" s="377"/>
      <c r="L616" s="61"/>
      <c r="M616" s="61"/>
      <c r="N616" s="23"/>
      <c r="O616" s="23"/>
      <c r="P616" s="23"/>
      <c r="Q616" s="23"/>
      <c r="R616" s="23"/>
      <c r="S616" s="23"/>
      <c r="T616" s="23"/>
      <c r="U616" s="23"/>
      <c r="V616" s="23"/>
      <c r="W616" s="23"/>
      <c r="X616" s="23"/>
      <c r="Y616" s="23"/>
      <c r="Z616" s="23"/>
    </row>
    <row r="617" ht="15.75" customHeight="1">
      <c r="A617" s="23"/>
      <c r="B617" s="23"/>
      <c r="C617" s="23"/>
      <c r="D617" s="23"/>
      <c r="E617" s="23"/>
      <c r="F617" s="23"/>
      <c r="G617" s="23"/>
      <c r="H617" s="23"/>
      <c r="I617" s="23"/>
      <c r="J617" s="23"/>
      <c r="K617" s="377"/>
      <c r="L617" s="61"/>
      <c r="M617" s="61"/>
      <c r="N617" s="23"/>
      <c r="O617" s="23"/>
      <c r="P617" s="23"/>
      <c r="Q617" s="23"/>
      <c r="R617" s="23"/>
      <c r="S617" s="23"/>
      <c r="T617" s="23"/>
      <c r="U617" s="23"/>
      <c r="V617" s="23"/>
      <c r="W617" s="23"/>
      <c r="X617" s="23"/>
      <c r="Y617" s="23"/>
      <c r="Z617" s="23"/>
    </row>
    <row r="618" ht="15.75" customHeight="1">
      <c r="A618" s="23"/>
      <c r="B618" s="23"/>
      <c r="C618" s="23"/>
      <c r="D618" s="23"/>
      <c r="E618" s="23"/>
      <c r="F618" s="23"/>
      <c r="G618" s="23"/>
      <c r="H618" s="23"/>
      <c r="I618" s="23"/>
      <c r="J618" s="23"/>
      <c r="K618" s="377"/>
      <c r="L618" s="61"/>
      <c r="M618" s="61"/>
      <c r="N618" s="23"/>
      <c r="O618" s="23"/>
      <c r="P618" s="23"/>
      <c r="Q618" s="23"/>
      <c r="R618" s="23"/>
      <c r="S618" s="23"/>
      <c r="T618" s="23"/>
      <c r="U618" s="23"/>
      <c r="V618" s="23"/>
      <c r="W618" s="23"/>
      <c r="X618" s="23"/>
      <c r="Y618" s="23"/>
      <c r="Z618" s="23"/>
    </row>
    <row r="619" ht="15.75" customHeight="1">
      <c r="A619" s="23"/>
      <c r="B619" s="23"/>
      <c r="C619" s="23"/>
      <c r="D619" s="23"/>
      <c r="E619" s="23"/>
      <c r="F619" s="23"/>
      <c r="G619" s="23"/>
      <c r="H619" s="23"/>
      <c r="I619" s="23"/>
      <c r="J619" s="23"/>
      <c r="K619" s="377"/>
      <c r="L619" s="61"/>
      <c r="M619" s="61"/>
      <c r="N619" s="23"/>
      <c r="O619" s="23"/>
      <c r="P619" s="23"/>
      <c r="Q619" s="23"/>
      <c r="R619" s="23"/>
      <c r="S619" s="23"/>
      <c r="T619" s="23"/>
      <c r="U619" s="23"/>
      <c r="V619" s="23"/>
      <c r="W619" s="23"/>
      <c r="X619" s="23"/>
      <c r="Y619" s="23"/>
      <c r="Z619" s="23"/>
    </row>
    <row r="620" ht="15.75" customHeight="1">
      <c r="A620" s="23"/>
      <c r="B620" s="23"/>
      <c r="C620" s="23"/>
      <c r="D620" s="23"/>
      <c r="E620" s="23"/>
      <c r="F620" s="23"/>
      <c r="G620" s="23"/>
      <c r="H620" s="23"/>
      <c r="I620" s="23"/>
      <c r="J620" s="23"/>
      <c r="K620" s="377"/>
      <c r="L620" s="61"/>
      <c r="M620" s="61"/>
      <c r="N620" s="23"/>
      <c r="O620" s="23"/>
      <c r="P620" s="23"/>
      <c r="Q620" s="23"/>
      <c r="R620" s="23"/>
      <c r="S620" s="23"/>
      <c r="T620" s="23"/>
      <c r="U620" s="23"/>
      <c r="V620" s="23"/>
      <c r="W620" s="23"/>
      <c r="X620" s="23"/>
      <c r="Y620" s="23"/>
      <c r="Z620" s="23"/>
    </row>
    <row r="621" ht="15.75" customHeight="1">
      <c r="A621" s="23"/>
      <c r="B621" s="23"/>
      <c r="C621" s="23"/>
      <c r="D621" s="23"/>
      <c r="E621" s="23"/>
      <c r="F621" s="23"/>
      <c r="G621" s="23"/>
      <c r="H621" s="23"/>
      <c r="I621" s="23"/>
      <c r="J621" s="23"/>
      <c r="K621" s="377"/>
      <c r="L621" s="61"/>
      <c r="M621" s="61"/>
      <c r="N621" s="23"/>
      <c r="O621" s="23"/>
      <c r="P621" s="23"/>
      <c r="Q621" s="23"/>
      <c r="R621" s="23"/>
      <c r="S621" s="23"/>
      <c r="T621" s="23"/>
      <c r="U621" s="23"/>
      <c r="V621" s="23"/>
      <c r="W621" s="23"/>
      <c r="X621" s="23"/>
      <c r="Y621" s="23"/>
      <c r="Z621" s="23"/>
    </row>
    <row r="622" ht="15.75" customHeight="1">
      <c r="A622" s="23"/>
      <c r="B622" s="23"/>
      <c r="C622" s="23"/>
      <c r="D622" s="23"/>
      <c r="E622" s="23"/>
      <c r="F622" s="23"/>
      <c r="G622" s="23"/>
      <c r="H622" s="23"/>
      <c r="I622" s="23"/>
      <c r="J622" s="23"/>
      <c r="K622" s="377"/>
      <c r="L622" s="61"/>
      <c r="M622" s="61"/>
      <c r="N622" s="23"/>
      <c r="O622" s="23"/>
      <c r="P622" s="23"/>
      <c r="Q622" s="23"/>
      <c r="R622" s="23"/>
      <c r="S622" s="23"/>
      <c r="T622" s="23"/>
      <c r="U622" s="23"/>
      <c r="V622" s="23"/>
      <c r="W622" s="23"/>
      <c r="X622" s="23"/>
      <c r="Y622" s="23"/>
      <c r="Z622" s="23"/>
    </row>
    <row r="623" ht="15.75" customHeight="1">
      <c r="A623" s="23"/>
      <c r="B623" s="23"/>
      <c r="C623" s="23"/>
      <c r="D623" s="23"/>
      <c r="E623" s="23"/>
      <c r="F623" s="23"/>
      <c r="G623" s="23"/>
      <c r="H623" s="23"/>
      <c r="I623" s="23"/>
      <c r="J623" s="23"/>
      <c r="K623" s="377"/>
      <c r="L623" s="61"/>
      <c r="M623" s="61"/>
      <c r="N623" s="23"/>
      <c r="O623" s="23"/>
      <c r="P623" s="23"/>
      <c r="Q623" s="23"/>
      <c r="R623" s="23"/>
      <c r="S623" s="23"/>
      <c r="T623" s="23"/>
      <c r="U623" s="23"/>
      <c r="V623" s="23"/>
      <c r="W623" s="23"/>
      <c r="X623" s="23"/>
      <c r="Y623" s="23"/>
      <c r="Z623" s="23"/>
    </row>
    <row r="624" ht="15.75" customHeight="1">
      <c r="A624" s="23"/>
      <c r="B624" s="23"/>
      <c r="C624" s="23"/>
      <c r="D624" s="23"/>
      <c r="E624" s="23"/>
      <c r="F624" s="23"/>
      <c r="G624" s="23"/>
      <c r="H624" s="23"/>
      <c r="I624" s="23"/>
      <c r="J624" s="23"/>
      <c r="K624" s="377"/>
      <c r="L624" s="61"/>
      <c r="M624" s="61"/>
      <c r="N624" s="23"/>
      <c r="O624" s="23"/>
      <c r="P624" s="23"/>
      <c r="Q624" s="23"/>
      <c r="R624" s="23"/>
      <c r="S624" s="23"/>
      <c r="T624" s="23"/>
      <c r="U624" s="23"/>
      <c r="V624" s="23"/>
      <c r="W624" s="23"/>
      <c r="X624" s="23"/>
      <c r="Y624" s="23"/>
      <c r="Z624" s="23"/>
    </row>
    <row r="625" ht="15.75" customHeight="1">
      <c r="A625" s="23"/>
      <c r="B625" s="23"/>
      <c r="C625" s="23"/>
      <c r="D625" s="23"/>
      <c r="E625" s="23"/>
      <c r="F625" s="23"/>
      <c r="G625" s="23"/>
      <c r="H625" s="23"/>
      <c r="I625" s="23"/>
      <c r="J625" s="23"/>
      <c r="K625" s="377"/>
      <c r="L625" s="61"/>
      <c r="M625" s="61"/>
      <c r="N625" s="23"/>
      <c r="O625" s="23"/>
      <c r="P625" s="23"/>
      <c r="Q625" s="23"/>
      <c r="R625" s="23"/>
      <c r="S625" s="23"/>
      <c r="T625" s="23"/>
      <c r="U625" s="23"/>
      <c r="V625" s="23"/>
      <c r="W625" s="23"/>
      <c r="X625" s="23"/>
      <c r="Y625" s="23"/>
      <c r="Z625" s="23"/>
    </row>
    <row r="626" ht="15.75" customHeight="1">
      <c r="A626" s="23"/>
      <c r="B626" s="23"/>
      <c r="C626" s="23"/>
      <c r="D626" s="23"/>
      <c r="E626" s="23"/>
      <c r="F626" s="23"/>
      <c r="G626" s="23"/>
      <c r="H626" s="23"/>
      <c r="I626" s="23"/>
      <c r="J626" s="23"/>
      <c r="K626" s="377"/>
      <c r="L626" s="61"/>
      <c r="M626" s="61"/>
      <c r="N626" s="23"/>
      <c r="O626" s="23"/>
      <c r="P626" s="23"/>
      <c r="Q626" s="23"/>
      <c r="R626" s="23"/>
      <c r="S626" s="23"/>
      <c r="T626" s="23"/>
      <c r="U626" s="23"/>
      <c r="V626" s="23"/>
      <c r="W626" s="23"/>
      <c r="X626" s="23"/>
      <c r="Y626" s="23"/>
      <c r="Z626" s="23"/>
    </row>
    <row r="627" ht="15.75" customHeight="1">
      <c r="A627" s="23"/>
      <c r="B627" s="23"/>
      <c r="C627" s="23"/>
      <c r="D627" s="23"/>
      <c r="E627" s="23"/>
      <c r="F627" s="23"/>
      <c r="G627" s="23"/>
      <c r="H627" s="23"/>
      <c r="I627" s="23"/>
      <c r="J627" s="23"/>
      <c r="K627" s="377"/>
      <c r="L627" s="61"/>
      <c r="M627" s="61"/>
      <c r="N627" s="23"/>
      <c r="O627" s="23"/>
      <c r="P627" s="23"/>
      <c r="Q627" s="23"/>
      <c r="R627" s="23"/>
      <c r="S627" s="23"/>
      <c r="T627" s="23"/>
      <c r="U627" s="23"/>
      <c r="V627" s="23"/>
      <c r="W627" s="23"/>
      <c r="X627" s="23"/>
      <c r="Y627" s="23"/>
      <c r="Z627" s="23"/>
    </row>
    <row r="628" ht="15.75" customHeight="1">
      <c r="A628" s="23"/>
      <c r="B628" s="23"/>
      <c r="C628" s="23"/>
      <c r="D628" s="23"/>
      <c r="E628" s="23"/>
      <c r="F628" s="23"/>
      <c r="G628" s="23"/>
      <c r="H628" s="23"/>
      <c r="I628" s="23"/>
      <c r="J628" s="23"/>
      <c r="K628" s="377"/>
      <c r="L628" s="61"/>
      <c r="M628" s="61"/>
      <c r="N628" s="23"/>
      <c r="O628" s="23"/>
      <c r="P628" s="23"/>
      <c r="Q628" s="23"/>
      <c r="R628" s="23"/>
      <c r="S628" s="23"/>
      <c r="T628" s="23"/>
      <c r="U628" s="23"/>
      <c r="V628" s="23"/>
      <c r="W628" s="23"/>
      <c r="X628" s="23"/>
      <c r="Y628" s="23"/>
      <c r="Z628" s="23"/>
    </row>
    <row r="629" ht="15.75" customHeight="1">
      <c r="A629" s="23"/>
      <c r="B629" s="23"/>
      <c r="C629" s="23"/>
      <c r="D629" s="23"/>
      <c r="E629" s="23"/>
      <c r="F629" s="23"/>
      <c r="G629" s="23"/>
      <c r="H629" s="23"/>
      <c r="I629" s="23"/>
      <c r="J629" s="23"/>
      <c r="K629" s="377"/>
      <c r="L629" s="61"/>
      <c r="M629" s="61"/>
      <c r="N629" s="23"/>
      <c r="O629" s="23"/>
      <c r="P629" s="23"/>
      <c r="Q629" s="23"/>
      <c r="R629" s="23"/>
      <c r="S629" s="23"/>
      <c r="T629" s="23"/>
      <c r="U629" s="23"/>
      <c r="V629" s="23"/>
      <c r="W629" s="23"/>
      <c r="X629" s="23"/>
      <c r="Y629" s="23"/>
      <c r="Z629" s="23"/>
    </row>
    <row r="630" ht="15.75" customHeight="1">
      <c r="A630" s="23"/>
      <c r="B630" s="23"/>
      <c r="C630" s="23"/>
      <c r="D630" s="23"/>
      <c r="E630" s="23"/>
      <c r="F630" s="23"/>
      <c r="G630" s="23"/>
      <c r="H630" s="23"/>
      <c r="I630" s="23"/>
      <c r="J630" s="23"/>
      <c r="K630" s="377"/>
      <c r="L630" s="61"/>
      <c r="M630" s="61"/>
      <c r="N630" s="23"/>
      <c r="O630" s="23"/>
      <c r="P630" s="23"/>
      <c r="Q630" s="23"/>
      <c r="R630" s="23"/>
      <c r="S630" s="23"/>
      <c r="T630" s="23"/>
      <c r="U630" s="23"/>
      <c r="V630" s="23"/>
      <c r="W630" s="23"/>
      <c r="X630" s="23"/>
      <c r="Y630" s="23"/>
      <c r="Z630" s="23"/>
    </row>
    <row r="631" ht="15.75" customHeight="1">
      <c r="A631" s="23"/>
      <c r="B631" s="23"/>
      <c r="C631" s="23"/>
      <c r="D631" s="23"/>
      <c r="E631" s="23"/>
      <c r="F631" s="23"/>
      <c r="G631" s="23"/>
      <c r="H631" s="23"/>
      <c r="I631" s="23"/>
      <c r="J631" s="23"/>
      <c r="K631" s="377"/>
      <c r="L631" s="61"/>
      <c r="M631" s="61"/>
      <c r="N631" s="23"/>
      <c r="O631" s="23"/>
      <c r="P631" s="23"/>
      <c r="Q631" s="23"/>
      <c r="R631" s="23"/>
      <c r="S631" s="23"/>
      <c r="T631" s="23"/>
      <c r="U631" s="23"/>
      <c r="V631" s="23"/>
      <c r="W631" s="23"/>
      <c r="X631" s="23"/>
      <c r="Y631" s="23"/>
      <c r="Z631" s="23"/>
    </row>
    <row r="632" ht="15.75" customHeight="1">
      <c r="A632" s="23"/>
      <c r="B632" s="23"/>
      <c r="C632" s="23"/>
      <c r="D632" s="23"/>
      <c r="E632" s="23"/>
      <c r="F632" s="23"/>
      <c r="G632" s="23"/>
      <c r="H632" s="23"/>
      <c r="I632" s="23"/>
      <c r="J632" s="23"/>
      <c r="K632" s="377"/>
      <c r="L632" s="61"/>
      <c r="M632" s="61"/>
      <c r="N632" s="23"/>
      <c r="O632" s="23"/>
      <c r="P632" s="23"/>
      <c r="Q632" s="23"/>
      <c r="R632" s="23"/>
      <c r="S632" s="23"/>
      <c r="T632" s="23"/>
      <c r="U632" s="23"/>
      <c r="V632" s="23"/>
      <c r="W632" s="23"/>
      <c r="X632" s="23"/>
      <c r="Y632" s="23"/>
      <c r="Z632" s="23"/>
    </row>
    <row r="633" ht="15.75" customHeight="1">
      <c r="A633" s="23"/>
      <c r="B633" s="23"/>
      <c r="C633" s="23"/>
      <c r="D633" s="23"/>
      <c r="E633" s="23"/>
      <c r="F633" s="23"/>
      <c r="G633" s="23"/>
      <c r="H633" s="23"/>
      <c r="I633" s="23"/>
      <c r="J633" s="23"/>
      <c r="K633" s="377"/>
      <c r="L633" s="61"/>
      <c r="M633" s="61"/>
      <c r="N633" s="23"/>
      <c r="O633" s="23"/>
      <c r="P633" s="23"/>
      <c r="Q633" s="23"/>
      <c r="R633" s="23"/>
      <c r="S633" s="23"/>
      <c r="T633" s="23"/>
      <c r="U633" s="23"/>
      <c r="V633" s="23"/>
      <c r="W633" s="23"/>
      <c r="X633" s="23"/>
      <c r="Y633" s="23"/>
      <c r="Z633" s="23"/>
    </row>
    <row r="634" ht="15.75" customHeight="1">
      <c r="A634" s="23"/>
      <c r="B634" s="23"/>
      <c r="C634" s="23"/>
      <c r="D634" s="23"/>
      <c r="E634" s="23"/>
      <c r="F634" s="23"/>
      <c r="G634" s="23"/>
      <c r="H634" s="23"/>
      <c r="I634" s="23"/>
      <c r="J634" s="23"/>
      <c r="K634" s="377"/>
      <c r="L634" s="61"/>
      <c r="M634" s="61"/>
      <c r="N634" s="23"/>
      <c r="O634" s="23"/>
      <c r="P634" s="23"/>
      <c r="Q634" s="23"/>
      <c r="R634" s="23"/>
      <c r="S634" s="23"/>
      <c r="T634" s="23"/>
      <c r="U634" s="23"/>
      <c r="V634" s="23"/>
      <c r="W634" s="23"/>
      <c r="X634" s="23"/>
      <c r="Y634" s="23"/>
      <c r="Z634" s="23"/>
    </row>
    <row r="635" ht="15.75" customHeight="1">
      <c r="A635" s="23"/>
      <c r="B635" s="23"/>
      <c r="C635" s="23"/>
      <c r="D635" s="23"/>
      <c r="E635" s="23"/>
      <c r="F635" s="23"/>
      <c r="G635" s="23"/>
      <c r="H635" s="23"/>
      <c r="I635" s="23"/>
      <c r="J635" s="23"/>
      <c r="K635" s="377"/>
      <c r="L635" s="61"/>
      <c r="M635" s="61"/>
      <c r="N635" s="23"/>
      <c r="O635" s="23"/>
      <c r="P635" s="23"/>
      <c r="Q635" s="23"/>
      <c r="R635" s="23"/>
      <c r="S635" s="23"/>
      <c r="T635" s="23"/>
      <c r="U635" s="23"/>
      <c r="V635" s="23"/>
      <c r="W635" s="23"/>
      <c r="X635" s="23"/>
      <c r="Y635" s="23"/>
      <c r="Z635" s="23"/>
    </row>
    <row r="636" ht="15.75" customHeight="1">
      <c r="A636" s="23"/>
      <c r="B636" s="23"/>
      <c r="C636" s="23"/>
      <c r="D636" s="23"/>
      <c r="E636" s="23"/>
      <c r="F636" s="23"/>
      <c r="G636" s="23"/>
      <c r="H636" s="23"/>
      <c r="I636" s="23"/>
      <c r="J636" s="23"/>
      <c r="K636" s="377"/>
      <c r="L636" s="61"/>
      <c r="M636" s="61"/>
      <c r="N636" s="23"/>
      <c r="O636" s="23"/>
      <c r="P636" s="23"/>
      <c r="Q636" s="23"/>
      <c r="R636" s="23"/>
      <c r="S636" s="23"/>
      <c r="T636" s="23"/>
      <c r="U636" s="23"/>
      <c r="V636" s="23"/>
      <c r="W636" s="23"/>
      <c r="X636" s="23"/>
      <c r="Y636" s="23"/>
      <c r="Z636" s="23"/>
    </row>
    <row r="637" ht="15.75" customHeight="1">
      <c r="A637" s="23"/>
      <c r="B637" s="23"/>
      <c r="C637" s="23"/>
      <c r="D637" s="23"/>
      <c r="E637" s="23"/>
      <c r="F637" s="23"/>
      <c r="G637" s="23"/>
      <c r="H637" s="23"/>
      <c r="I637" s="23"/>
      <c r="J637" s="23"/>
      <c r="K637" s="377"/>
      <c r="L637" s="61"/>
      <c r="M637" s="61"/>
      <c r="N637" s="23"/>
      <c r="O637" s="23"/>
      <c r="P637" s="23"/>
      <c r="Q637" s="23"/>
      <c r="R637" s="23"/>
      <c r="S637" s="23"/>
      <c r="T637" s="23"/>
      <c r="U637" s="23"/>
      <c r="V637" s="23"/>
      <c r="W637" s="23"/>
      <c r="X637" s="23"/>
      <c r="Y637" s="23"/>
      <c r="Z637" s="23"/>
    </row>
    <row r="638" ht="15.75" customHeight="1">
      <c r="A638" s="23"/>
      <c r="B638" s="23"/>
      <c r="C638" s="23"/>
      <c r="D638" s="23"/>
      <c r="E638" s="23"/>
      <c r="F638" s="23"/>
      <c r="G638" s="23"/>
      <c r="H638" s="23"/>
      <c r="I638" s="23"/>
      <c r="J638" s="23"/>
      <c r="K638" s="377"/>
      <c r="L638" s="61"/>
      <c r="M638" s="61"/>
      <c r="N638" s="23"/>
      <c r="O638" s="23"/>
      <c r="P638" s="23"/>
      <c r="Q638" s="23"/>
      <c r="R638" s="23"/>
      <c r="S638" s="23"/>
      <c r="T638" s="23"/>
      <c r="U638" s="23"/>
      <c r="V638" s="23"/>
      <c r="W638" s="23"/>
      <c r="X638" s="23"/>
      <c r="Y638" s="23"/>
      <c r="Z638" s="23"/>
    </row>
    <row r="639" ht="15.75" customHeight="1">
      <c r="A639" s="23"/>
      <c r="B639" s="23"/>
      <c r="C639" s="23"/>
      <c r="D639" s="23"/>
      <c r="E639" s="23"/>
      <c r="F639" s="23"/>
      <c r="G639" s="23"/>
      <c r="H639" s="23"/>
      <c r="I639" s="23"/>
      <c r="J639" s="23"/>
      <c r="K639" s="377"/>
      <c r="L639" s="61"/>
      <c r="M639" s="61"/>
      <c r="N639" s="23"/>
      <c r="O639" s="23"/>
      <c r="P639" s="23"/>
      <c r="Q639" s="23"/>
      <c r="R639" s="23"/>
      <c r="S639" s="23"/>
      <c r="T639" s="23"/>
      <c r="U639" s="23"/>
      <c r="V639" s="23"/>
      <c r="W639" s="23"/>
      <c r="X639" s="23"/>
      <c r="Y639" s="23"/>
      <c r="Z639" s="23"/>
    </row>
    <row r="640" ht="15.75" customHeight="1">
      <c r="A640" s="23"/>
      <c r="B640" s="23"/>
      <c r="C640" s="23"/>
      <c r="D640" s="23"/>
      <c r="E640" s="23"/>
      <c r="F640" s="23"/>
      <c r="G640" s="23"/>
      <c r="H640" s="23"/>
      <c r="I640" s="23"/>
      <c r="J640" s="23"/>
      <c r="K640" s="377"/>
      <c r="L640" s="61"/>
      <c r="M640" s="61"/>
      <c r="N640" s="23"/>
      <c r="O640" s="23"/>
      <c r="P640" s="23"/>
      <c r="Q640" s="23"/>
      <c r="R640" s="23"/>
      <c r="S640" s="23"/>
      <c r="T640" s="23"/>
      <c r="U640" s="23"/>
      <c r="V640" s="23"/>
      <c r="W640" s="23"/>
      <c r="X640" s="23"/>
      <c r="Y640" s="23"/>
      <c r="Z640" s="23"/>
    </row>
    <row r="641" ht="15.75" customHeight="1">
      <c r="A641" s="23"/>
      <c r="B641" s="23"/>
      <c r="C641" s="23"/>
      <c r="D641" s="23"/>
      <c r="E641" s="23"/>
      <c r="F641" s="23"/>
      <c r="G641" s="23"/>
      <c r="H641" s="23"/>
      <c r="I641" s="23"/>
      <c r="J641" s="23"/>
      <c r="K641" s="377"/>
      <c r="L641" s="61"/>
      <c r="M641" s="61"/>
      <c r="N641" s="23"/>
      <c r="O641" s="23"/>
      <c r="P641" s="23"/>
      <c r="Q641" s="23"/>
      <c r="R641" s="23"/>
      <c r="S641" s="23"/>
      <c r="T641" s="23"/>
      <c r="U641" s="23"/>
      <c r="V641" s="23"/>
      <c r="W641" s="23"/>
      <c r="X641" s="23"/>
      <c r="Y641" s="23"/>
      <c r="Z641" s="23"/>
    </row>
    <row r="642" ht="15.75" customHeight="1">
      <c r="A642" s="23"/>
      <c r="B642" s="23"/>
      <c r="C642" s="23"/>
      <c r="D642" s="23"/>
      <c r="E642" s="23"/>
      <c r="F642" s="23"/>
      <c r="G642" s="23"/>
      <c r="H642" s="23"/>
      <c r="I642" s="23"/>
      <c r="J642" s="23"/>
      <c r="K642" s="377"/>
      <c r="L642" s="61"/>
      <c r="M642" s="61"/>
      <c r="N642" s="23"/>
      <c r="O642" s="23"/>
      <c r="P642" s="23"/>
      <c r="Q642" s="23"/>
      <c r="R642" s="23"/>
      <c r="S642" s="23"/>
      <c r="T642" s="23"/>
      <c r="U642" s="23"/>
      <c r="V642" s="23"/>
      <c r="W642" s="23"/>
      <c r="X642" s="23"/>
      <c r="Y642" s="23"/>
      <c r="Z642" s="23"/>
    </row>
    <row r="643" ht="15.75" customHeight="1">
      <c r="A643" s="23"/>
      <c r="B643" s="23"/>
      <c r="C643" s="23"/>
      <c r="D643" s="23"/>
      <c r="E643" s="23"/>
      <c r="F643" s="23"/>
      <c r="G643" s="23"/>
      <c r="H643" s="23"/>
      <c r="I643" s="23"/>
      <c r="J643" s="23"/>
      <c r="K643" s="377"/>
      <c r="L643" s="61"/>
      <c r="M643" s="61"/>
      <c r="N643" s="23"/>
      <c r="O643" s="23"/>
      <c r="P643" s="23"/>
      <c r="Q643" s="23"/>
      <c r="R643" s="23"/>
      <c r="S643" s="23"/>
      <c r="T643" s="23"/>
      <c r="U643" s="23"/>
      <c r="V643" s="23"/>
      <c r="W643" s="23"/>
      <c r="X643" s="23"/>
      <c r="Y643" s="23"/>
      <c r="Z643" s="23"/>
    </row>
    <row r="644" ht="15.75" customHeight="1">
      <c r="A644" s="23"/>
      <c r="B644" s="23"/>
      <c r="C644" s="23"/>
      <c r="D644" s="23"/>
      <c r="E644" s="23"/>
      <c r="F644" s="23"/>
      <c r="G644" s="23"/>
      <c r="H644" s="23"/>
      <c r="I644" s="23"/>
      <c r="J644" s="23"/>
      <c r="K644" s="377"/>
      <c r="L644" s="61"/>
      <c r="M644" s="61"/>
      <c r="N644" s="23"/>
      <c r="O644" s="23"/>
      <c r="P644" s="23"/>
      <c r="Q644" s="23"/>
      <c r="R644" s="23"/>
      <c r="S644" s="23"/>
      <c r="T644" s="23"/>
      <c r="U644" s="23"/>
      <c r="V644" s="23"/>
      <c r="W644" s="23"/>
      <c r="X644" s="23"/>
      <c r="Y644" s="23"/>
      <c r="Z644" s="23"/>
    </row>
    <row r="645" ht="15.75" customHeight="1">
      <c r="A645" s="23"/>
      <c r="B645" s="23"/>
      <c r="C645" s="23"/>
      <c r="D645" s="23"/>
      <c r="E645" s="23"/>
      <c r="F645" s="23"/>
      <c r="G645" s="23"/>
      <c r="H645" s="23"/>
      <c r="I645" s="23"/>
      <c r="J645" s="23"/>
      <c r="K645" s="377"/>
      <c r="L645" s="61"/>
      <c r="M645" s="61"/>
      <c r="N645" s="23"/>
      <c r="O645" s="23"/>
      <c r="P645" s="23"/>
      <c r="Q645" s="23"/>
      <c r="R645" s="23"/>
      <c r="S645" s="23"/>
      <c r="T645" s="23"/>
      <c r="U645" s="23"/>
      <c r="V645" s="23"/>
      <c r="W645" s="23"/>
      <c r="X645" s="23"/>
      <c r="Y645" s="23"/>
      <c r="Z645" s="23"/>
    </row>
    <row r="646" ht="15.75" customHeight="1">
      <c r="A646" s="23"/>
      <c r="B646" s="23"/>
      <c r="C646" s="23"/>
      <c r="D646" s="23"/>
      <c r="E646" s="23"/>
      <c r="F646" s="23"/>
      <c r="G646" s="23"/>
      <c r="H646" s="23"/>
      <c r="I646" s="23"/>
      <c r="J646" s="23"/>
      <c r="K646" s="377"/>
      <c r="L646" s="61"/>
      <c r="M646" s="61"/>
      <c r="N646" s="23"/>
      <c r="O646" s="23"/>
      <c r="P646" s="23"/>
      <c r="Q646" s="23"/>
      <c r="R646" s="23"/>
      <c r="S646" s="23"/>
      <c r="T646" s="23"/>
      <c r="U646" s="23"/>
      <c r="V646" s="23"/>
      <c r="W646" s="23"/>
      <c r="X646" s="23"/>
      <c r="Y646" s="23"/>
      <c r="Z646" s="23"/>
    </row>
    <row r="647" ht="15.75" customHeight="1">
      <c r="A647" s="23"/>
      <c r="B647" s="23"/>
      <c r="C647" s="23"/>
      <c r="D647" s="23"/>
      <c r="E647" s="23"/>
      <c r="F647" s="23"/>
      <c r="G647" s="23"/>
      <c r="H647" s="23"/>
      <c r="I647" s="23"/>
      <c r="J647" s="23"/>
      <c r="K647" s="377"/>
      <c r="L647" s="61"/>
      <c r="M647" s="61"/>
      <c r="N647" s="23"/>
      <c r="O647" s="23"/>
      <c r="P647" s="23"/>
      <c r="Q647" s="23"/>
      <c r="R647" s="23"/>
      <c r="S647" s="23"/>
      <c r="T647" s="23"/>
      <c r="U647" s="23"/>
      <c r="V647" s="23"/>
      <c r="W647" s="23"/>
      <c r="X647" s="23"/>
      <c r="Y647" s="23"/>
      <c r="Z647" s="23"/>
    </row>
    <row r="648" ht="15.75" customHeight="1">
      <c r="A648" s="23"/>
      <c r="B648" s="23"/>
      <c r="C648" s="23"/>
      <c r="D648" s="23"/>
      <c r="E648" s="23"/>
      <c r="F648" s="23"/>
      <c r="G648" s="23"/>
      <c r="H648" s="23"/>
      <c r="I648" s="23"/>
      <c r="J648" s="23"/>
      <c r="K648" s="377"/>
      <c r="L648" s="61"/>
      <c r="M648" s="61"/>
      <c r="N648" s="23"/>
      <c r="O648" s="23"/>
      <c r="P648" s="23"/>
      <c r="Q648" s="23"/>
      <c r="R648" s="23"/>
      <c r="S648" s="23"/>
      <c r="T648" s="23"/>
      <c r="U648" s="23"/>
      <c r="V648" s="23"/>
      <c r="W648" s="23"/>
      <c r="X648" s="23"/>
      <c r="Y648" s="23"/>
      <c r="Z648" s="23"/>
    </row>
    <row r="649" ht="15.75" customHeight="1">
      <c r="A649" s="23"/>
      <c r="B649" s="23"/>
      <c r="C649" s="23"/>
      <c r="D649" s="23"/>
      <c r="E649" s="23"/>
      <c r="F649" s="23"/>
      <c r="G649" s="23"/>
      <c r="H649" s="23"/>
      <c r="I649" s="23"/>
      <c r="J649" s="23"/>
      <c r="K649" s="377"/>
      <c r="L649" s="61"/>
      <c r="M649" s="61"/>
      <c r="N649" s="23"/>
      <c r="O649" s="23"/>
      <c r="P649" s="23"/>
      <c r="Q649" s="23"/>
      <c r="R649" s="23"/>
      <c r="S649" s="23"/>
      <c r="T649" s="23"/>
      <c r="U649" s="23"/>
      <c r="V649" s="23"/>
      <c r="W649" s="23"/>
      <c r="X649" s="23"/>
      <c r="Y649" s="23"/>
      <c r="Z649" s="23"/>
    </row>
    <row r="650" ht="15.75" customHeight="1">
      <c r="A650" s="23"/>
      <c r="B650" s="23"/>
      <c r="C650" s="23"/>
      <c r="D650" s="23"/>
      <c r="E650" s="23"/>
      <c r="F650" s="23"/>
      <c r="G650" s="23"/>
      <c r="H650" s="23"/>
      <c r="I650" s="23"/>
      <c r="J650" s="23"/>
      <c r="K650" s="377"/>
      <c r="L650" s="61"/>
      <c r="M650" s="61"/>
      <c r="N650" s="23"/>
      <c r="O650" s="23"/>
      <c r="P650" s="23"/>
      <c r="Q650" s="23"/>
      <c r="R650" s="23"/>
      <c r="S650" s="23"/>
      <c r="T650" s="23"/>
      <c r="U650" s="23"/>
      <c r="V650" s="23"/>
      <c r="W650" s="23"/>
      <c r="X650" s="23"/>
      <c r="Y650" s="23"/>
      <c r="Z650" s="23"/>
    </row>
    <row r="651" ht="15.75" customHeight="1">
      <c r="A651" s="23"/>
      <c r="B651" s="23"/>
      <c r="C651" s="23"/>
      <c r="D651" s="23"/>
      <c r="E651" s="23"/>
      <c r="F651" s="23"/>
      <c r="G651" s="23"/>
      <c r="H651" s="23"/>
      <c r="I651" s="23"/>
      <c r="J651" s="23"/>
      <c r="K651" s="377"/>
      <c r="L651" s="61"/>
      <c r="M651" s="61"/>
      <c r="N651" s="23"/>
      <c r="O651" s="23"/>
      <c r="P651" s="23"/>
      <c r="Q651" s="23"/>
      <c r="R651" s="23"/>
      <c r="S651" s="23"/>
      <c r="T651" s="23"/>
      <c r="U651" s="23"/>
      <c r="V651" s="23"/>
      <c r="W651" s="23"/>
      <c r="X651" s="23"/>
      <c r="Y651" s="23"/>
      <c r="Z651" s="23"/>
    </row>
    <row r="652" ht="15.75" customHeight="1">
      <c r="A652" s="23"/>
      <c r="B652" s="23"/>
      <c r="C652" s="23"/>
      <c r="D652" s="23"/>
      <c r="E652" s="23"/>
      <c r="F652" s="23"/>
      <c r="G652" s="23"/>
      <c r="H652" s="23"/>
      <c r="I652" s="23"/>
      <c r="J652" s="23"/>
      <c r="K652" s="377"/>
      <c r="L652" s="61"/>
      <c r="M652" s="61"/>
      <c r="N652" s="23"/>
      <c r="O652" s="23"/>
      <c r="P652" s="23"/>
      <c r="Q652" s="23"/>
      <c r="R652" s="23"/>
      <c r="S652" s="23"/>
      <c r="T652" s="23"/>
      <c r="U652" s="23"/>
      <c r="V652" s="23"/>
      <c r="W652" s="23"/>
      <c r="X652" s="23"/>
      <c r="Y652" s="23"/>
      <c r="Z652" s="23"/>
    </row>
    <row r="653" ht="15.75" customHeight="1">
      <c r="A653" s="23"/>
      <c r="B653" s="23"/>
      <c r="C653" s="23"/>
      <c r="D653" s="23"/>
      <c r="E653" s="23"/>
      <c r="F653" s="23"/>
      <c r="G653" s="23"/>
      <c r="H653" s="23"/>
      <c r="I653" s="23"/>
      <c r="J653" s="23"/>
      <c r="K653" s="377"/>
      <c r="L653" s="61"/>
      <c r="M653" s="61"/>
      <c r="N653" s="23"/>
      <c r="O653" s="23"/>
      <c r="P653" s="23"/>
      <c r="Q653" s="23"/>
      <c r="R653" s="23"/>
      <c r="S653" s="23"/>
      <c r="T653" s="23"/>
      <c r="U653" s="23"/>
      <c r="V653" s="23"/>
      <c r="W653" s="23"/>
      <c r="X653" s="23"/>
      <c r="Y653" s="23"/>
      <c r="Z653" s="23"/>
    </row>
    <row r="654" ht="15.75" customHeight="1">
      <c r="A654" s="23"/>
      <c r="B654" s="23"/>
      <c r="C654" s="23"/>
      <c r="D654" s="23"/>
      <c r="E654" s="23"/>
      <c r="F654" s="23"/>
      <c r="G654" s="23"/>
      <c r="H654" s="23"/>
      <c r="I654" s="23"/>
      <c r="J654" s="23"/>
      <c r="K654" s="377"/>
      <c r="L654" s="61"/>
      <c r="M654" s="61"/>
      <c r="N654" s="23"/>
      <c r="O654" s="23"/>
      <c r="P654" s="23"/>
      <c r="Q654" s="23"/>
      <c r="R654" s="23"/>
      <c r="S654" s="23"/>
      <c r="T654" s="23"/>
      <c r="U654" s="23"/>
      <c r="V654" s="23"/>
      <c r="W654" s="23"/>
      <c r="X654" s="23"/>
      <c r="Y654" s="23"/>
      <c r="Z654" s="23"/>
    </row>
    <row r="655" ht="15.75" customHeight="1">
      <c r="A655" s="23"/>
      <c r="B655" s="23"/>
      <c r="C655" s="23"/>
      <c r="D655" s="23"/>
      <c r="E655" s="23"/>
      <c r="F655" s="23"/>
      <c r="G655" s="23"/>
      <c r="H655" s="23"/>
      <c r="I655" s="23"/>
      <c r="J655" s="23"/>
      <c r="K655" s="377"/>
      <c r="L655" s="61"/>
      <c r="M655" s="61"/>
      <c r="N655" s="23"/>
      <c r="O655" s="23"/>
      <c r="P655" s="23"/>
      <c r="Q655" s="23"/>
      <c r="R655" s="23"/>
      <c r="S655" s="23"/>
      <c r="T655" s="23"/>
      <c r="U655" s="23"/>
      <c r="V655" s="23"/>
      <c r="W655" s="23"/>
      <c r="X655" s="23"/>
      <c r="Y655" s="23"/>
      <c r="Z655" s="23"/>
    </row>
    <row r="656" ht="15.75" customHeight="1">
      <c r="A656" s="23"/>
      <c r="B656" s="23"/>
      <c r="C656" s="23"/>
      <c r="D656" s="23"/>
      <c r="E656" s="23"/>
      <c r="F656" s="23"/>
      <c r="G656" s="23"/>
      <c r="H656" s="23"/>
      <c r="I656" s="23"/>
      <c r="J656" s="23"/>
      <c r="K656" s="377"/>
      <c r="L656" s="61"/>
      <c r="M656" s="61"/>
      <c r="N656" s="23"/>
      <c r="O656" s="23"/>
      <c r="P656" s="23"/>
      <c r="Q656" s="23"/>
      <c r="R656" s="23"/>
      <c r="S656" s="23"/>
      <c r="T656" s="23"/>
      <c r="U656" s="23"/>
      <c r="V656" s="23"/>
      <c r="W656" s="23"/>
      <c r="X656" s="23"/>
      <c r="Y656" s="23"/>
      <c r="Z656" s="23"/>
    </row>
    <row r="657" ht="15.75" customHeight="1">
      <c r="A657" s="23"/>
      <c r="B657" s="23"/>
      <c r="C657" s="23"/>
      <c r="D657" s="23"/>
      <c r="E657" s="23"/>
      <c r="F657" s="23"/>
      <c r="G657" s="23"/>
      <c r="H657" s="23"/>
      <c r="I657" s="23"/>
      <c r="J657" s="23"/>
      <c r="K657" s="377"/>
      <c r="L657" s="61"/>
      <c r="M657" s="61"/>
      <c r="N657" s="23"/>
      <c r="O657" s="23"/>
      <c r="P657" s="23"/>
      <c r="Q657" s="23"/>
      <c r="R657" s="23"/>
      <c r="S657" s="23"/>
      <c r="T657" s="23"/>
      <c r="U657" s="23"/>
      <c r="V657" s="23"/>
      <c r="W657" s="23"/>
      <c r="X657" s="23"/>
      <c r="Y657" s="23"/>
      <c r="Z657" s="23"/>
    </row>
    <row r="658" ht="15.75" customHeight="1">
      <c r="A658" s="23"/>
      <c r="B658" s="23"/>
      <c r="C658" s="23"/>
      <c r="D658" s="23"/>
      <c r="E658" s="23"/>
      <c r="F658" s="23"/>
      <c r="G658" s="23"/>
      <c r="H658" s="23"/>
      <c r="I658" s="23"/>
      <c r="J658" s="23"/>
      <c r="K658" s="377"/>
      <c r="L658" s="61"/>
      <c r="M658" s="61"/>
      <c r="N658" s="23"/>
      <c r="O658" s="23"/>
      <c r="P658" s="23"/>
      <c r="Q658" s="23"/>
      <c r="R658" s="23"/>
      <c r="S658" s="23"/>
      <c r="T658" s="23"/>
      <c r="U658" s="23"/>
      <c r="V658" s="23"/>
      <c r="W658" s="23"/>
      <c r="X658" s="23"/>
      <c r="Y658" s="23"/>
      <c r="Z658" s="23"/>
    </row>
    <row r="659" ht="15.75" customHeight="1">
      <c r="A659" s="23"/>
      <c r="B659" s="23"/>
      <c r="C659" s="23"/>
      <c r="D659" s="23"/>
      <c r="E659" s="23"/>
      <c r="F659" s="23"/>
      <c r="G659" s="23"/>
      <c r="H659" s="23"/>
      <c r="I659" s="23"/>
      <c r="J659" s="23"/>
      <c r="K659" s="377"/>
      <c r="L659" s="61"/>
      <c r="M659" s="61"/>
      <c r="N659" s="23"/>
      <c r="O659" s="23"/>
      <c r="P659" s="23"/>
      <c r="Q659" s="23"/>
      <c r="R659" s="23"/>
      <c r="S659" s="23"/>
      <c r="T659" s="23"/>
      <c r="U659" s="23"/>
      <c r="V659" s="23"/>
      <c r="W659" s="23"/>
      <c r="X659" s="23"/>
      <c r="Y659" s="23"/>
      <c r="Z659" s="23"/>
    </row>
    <row r="660" ht="15.75" customHeight="1">
      <c r="A660" s="23"/>
      <c r="B660" s="23"/>
      <c r="C660" s="23"/>
      <c r="D660" s="23"/>
      <c r="E660" s="23"/>
      <c r="F660" s="23"/>
      <c r="G660" s="23"/>
      <c r="H660" s="23"/>
      <c r="I660" s="23"/>
      <c r="J660" s="23"/>
      <c r="K660" s="377"/>
      <c r="L660" s="61"/>
      <c r="M660" s="61"/>
      <c r="N660" s="23"/>
      <c r="O660" s="23"/>
      <c r="P660" s="23"/>
      <c r="Q660" s="23"/>
      <c r="R660" s="23"/>
      <c r="S660" s="23"/>
      <c r="T660" s="23"/>
      <c r="U660" s="23"/>
      <c r="V660" s="23"/>
      <c r="W660" s="23"/>
      <c r="X660" s="23"/>
      <c r="Y660" s="23"/>
      <c r="Z660" s="23"/>
    </row>
    <row r="661" ht="15.75" customHeight="1">
      <c r="A661" s="23"/>
      <c r="B661" s="23"/>
      <c r="C661" s="23"/>
      <c r="D661" s="23"/>
      <c r="E661" s="23"/>
      <c r="F661" s="23"/>
      <c r="G661" s="23"/>
      <c r="H661" s="23"/>
      <c r="I661" s="23"/>
      <c r="J661" s="23"/>
      <c r="K661" s="377"/>
      <c r="L661" s="61"/>
      <c r="M661" s="61"/>
      <c r="N661" s="23"/>
      <c r="O661" s="23"/>
      <c r="P661" s="23"/>
      <c r="Q661" s="23"/>
      <c r="R661" s="23"/>
      <c r="S661" s="23"/>
      <c r="T661" s="23"/>
      <c r="U661" s="23"/>
      <c r="V661" s="23"/>
      <c r="W661" s="23"/>
      <c r="X661" s="23"/>
      <c r="Y661" s="23"/>
      <c r="Z661" s="23"/>
    </row>
    <row r="662" ht="15.75" customHeight="1">
      <c r="A662" s="23"/>
      <c r="B662" s="23"/>
      <c r="C662" s="23"/>
      <c r="D662" s="23"/>
      <c r="E662" s="23"/>
      <c r="F662" s="23"/>
      <c r="G662" s="23"/>
      <c r="H662" s="23"/>
      <c r="I662" s="23"/>
      <c r="J662" s="23"/>
      <c r="K662" s="377"/>
      <c r="L662" s="61"/>
      <c r="M662" s="61"/>
      <c r="N662" s="23"/>
      <c r="O662" s="23"/>
      <c r="P662" s="23"/>
      <c r="Q662" s="23"/>
      <c r="R662" s="23"/>
      <c r="S662" s="23"/>
      <c r="T662" s="23"/>
      <c r="U662" s="23"/>
      <c r="V662" s="23"/>
      <c r="W662" s="23"/>
      <c r="X662" s="23"/>
      <c r="Y662" s="23"/>
      <c r="Z662" s="23"/>
    </row>
    <row r="663" ht="15.75" customHeight="1">
      <c r="A663" s="23"/>
      <c r="B663" s="23"/>
      <c r="C663" s="23"/>
      <c r="D663" s="23"/>
      <c r="E663" s="23"/>
      <c r="F663" s="23"/>
      <c r="G663" s="23"/>
      <c r="H663" s="23"/>
      <c r="I663" s="23"/>
      <c r="J663" s="23"/>
      <c r="K663" s="377"/>
      <c r="L663" s="61"/>
      <c r="M663" s="61"/>
      <c r="N663" s="23"/>
      <c r="O663" s="23"/>
      <c r="P663" s="23"/>
      <c r="Q663" s="23"/>
      <c r="R663" s="23"/>
      <c r="S663" s="23"/>
      <c r="T663" s="23"/>
      <c r="U663" s="23"/>
      <c r="V663" s="23"/>
      <c r="W663" s="23"/>
      <c r="X663" s="23"/>
      <c r="Y663" s="23"/>
      <c r="Z663" s="23"/>
    </row>
    <row r="664" ht="15.75" customHeight="1">
      <c r="A664" s="23"/>
      <c r="B664" s="23"/>
      <c r="C664" s="23"/>
      <c r="D664" s="23"/>
      <c r="E664" s="23"/>
      <c r="F664" s="23"/>
      <c r="G664" s="23"/>
      <c r="H664" s="23"/>
      <c r="I664" s="23"/>
      <c r="J664" s="23"/>
      <c r="K664" s="377"/>
      <c r="L664" s="61"/>
      <c r="M664" s="61"/>
      <c r="N664" s="23"/>
      <c r="O664" s="23"/>
      <c r="P664" s="23"/>
      <c r="Q664" s="23"/>
      <c r="R664" s="23"/>
      <c r="S664" s="23"/>
      <c r="T664" s="23"/>
      <c r="U664" s="23"/>
      <c r="V664" s="23"/>
      <c r="W664" s="23"/>
      <c r="X664" s="23"/>
      <c r="Y664" s="23"/>
      <c r="Z664" s="23"/>
    </row>
    <row r="665" ht="15.75" customHeight="1">
      <c r="A665" s="23"/>
      <c r="B665" s="23"/>
      <c r="C665" s="23"/>
      <c r="D665" s="23"/>
      <c r="E665" s="23"/>
      <c r="F665" s="23"/>
      <c r="G665" s="23"/>
      <c r="H665" s="23"/>
      <c r="I665" s="23"/>
      <c r="J665" s="23"/>
      <c r="K665" s="377"/>
      <c r="L665" s="61"/>
      <c r="M665" s="61"/>
      <c r="N665" s="23"/>
      <c r="O665" s="23"/>
      <c r="P665" s="23"/>
      <c r="Q665" s="23"/>
      <c r="R665" s="23"/>
      <c r="S665" s="23"/>
      <c r="T665" s="23"/>
      <c r="U665" s="23"/>
      <c r="V665" s="23"/>
      <c r="W665" s="23"/>
      <c r="X665" s="23"/>
      <c r="Y665" s="23"/>
      <c r="Z665" s="23"/>
    </row>
    <row r="666" ht="15.75" customHeight="1">
      <c r="A666" s="23"/>
      <c r="B666" s="23"/>
      <c r="C666" s="23"/>
      <c r="D666" s="23"/>
      <c r="E666" s="23"/>
      <c r="F666" s="23"/>
      <c r="G666" s="23"/>
      <c r="H666" s="23"/>
      <c r="I666" s="23"/>
      <c r="J666" s="23"/>
      <c r="K666" s="377"/>
      <c r="L666" s="61"/>
      <c r="M666" s="61"/>
      <c r="N666" s="23"/>
      <c r="O666" s="23"/>
      <c r="P666" s="23"/>
      <c r="Q666" s="23"/>
      <c r="R666" s="23"/>
      <c r="S666" s="23"/>
      <c r="T666" s="23"/>
      <c r="U666" s="23"/>
      <c r="V666" s="23"/>
      <c r="W666" s="23"/>
      <c r="X666" s="23"/>
      <c r="Y666" s="23"/>
      <c r="Z666" s="23"/>
    </row>
    <row r="667" ht="15.75" customHeight="1">
      <c r="A667" s="23"/>
      <c r="B667" s="23"/>
      <c r="C667" s="23"/>
      <c r="D667" s="23"/>
      <c r="E667" s="23"/>
      <c r="F667" s="23"/>
      <c r="G667" s="23"/>
      <c r="H667" s="23"/>
      <c r="I667" s="23"/>
      <c r="J667" s="23"/>
      <c r="K667" s="377"/>
      <c r="L667" s="61"/>
      <c r="M667" s="61"/>
      <c r="N667" s="23"/>
      <c r="O667" s="23"/>
      <c r="P667" s="23"/>
      <c r="Q667" s="23"/>
      <c r="R667" s="23"/>
      <c r="S667" s="23"/>
      <c r="T667" s="23"/>
      <c r="U667" s="23"/>
      <c r="V667" s="23"/>
      <c r="W667" s="23"/>
      <c r="X667" s="23"/>
      <c r="Y667" s="23"/>
      <c r="Z667" s="23"/>
    </row>
    <row r="668" ht="15.75" customHeight="1">
      <c r="A668" s="23"/>
      <c r="B668" s="23"/>
      <c r="C668" s="23"/>
      <c r="D668" s="23"/>
      <c r="E668" s="23"/>
      <c r="F668" s="23"/>
      <c r="G668" s="23"/>
      <c r="H668" s="23"/>
      <c r="I668" s="23"/>
      <c r="J668" s="23"/>
      <c r="K668" s="377"/>
      <c r="L668" s="61"/>
      <c r="M668" s="61"/>
      <c r="N668" s="23"/>
      <c r="O668" s="23"/>
      <c r="P668" s="23"/>
      <c r="Q668" s="23"/>
      <c r="R668" s="23"/>
      <c r="S668" s="23"/>
      <c r="T668" s="23"/>
      <c r="U668" s="23"/>
      <c r="V668" s="23"/>
      <c r="W668" s="23"/>
      <c r="X668" s="23"/>
      <c r="Y668" s="23"/>
      <c r="Z668" s="23"/>
    </row>
    <row r="669" ht="15.75" customHeight="1">
      <c r="A669" s="23"/>
      <c r="B669" s="23"/>
      <c r="C669" s="23"/>
      <c r="D669" s="23"/>
      <c r="E669" s="23"/>
      <c r="F669" s="23"/>
      <c r="G669" s="23"/>
      <c r="H669" s="23"/>
      <c r="I669" s="23"/>
      <c r="J669" s="23"/>
      <c r="K669" s="377"/>
      <c r="L669" s="61"/>
      <c r="M669" s="61"/>
      <c r="N669" s="23"/>
      <c r="O669" s="23"/>
      <c r="P669" s="23"/>
      <c r="Q669" s="23"/>
      <c r="R669" s="23"/>
      <c r="S669" s="23"/>
      <c r="T669" s="23"/>
      <c r="U669" s="23"/>
      <c r="V669" s="23"/>
      <c r="W669" s="23"/>
      <c r="X669" s="23"/>
      <c r="Y669" s="23"/>
      <c r="Z669" s="23"/>
    </row>
    <row r="670" ht="15.75" customHeight="1">
      <c r="A670" s="23"/>
      <c r="B670" s="23"/>
      <c r="C670" s="23"/>
      <c r="D670" s="23"/>
      <c r="E670" s="23"/>
      <c r="F670" s="23"/>
      <c r="G670" s="23"/>
      <c r="H670" s="23"/>
      <c r="I670" s="23"/>
      <c r="J670" s="23"/>
      <c r="K670" s="377"/>
      <c r="L670" s="61"/>
      <c r="M670" s="61"/>
      <c r="N670" s="23"/>
      <c r="O670" s="23"/>
      <c r="P670" s="23"/>
      <c r="Q670" s="23"/>
      <c r="R670" s="23"/>
      <c r="S670" s="23"/>
      <c r="T670" s="23"/>
      <c r="U670" s="23"/>
      <c r="V670" s="23"/>
      <c r="W670" s="23"/>
      <c r="X670" s="23"/>
      <c r="Y670" s="23"/>
      <c r="Z670" s="23"/>
    </row>
    <row r="671" ht="15.75" customHeight="1">
      <c r="A671" s="23"/>
      <c r="B671" s="23"/>
      <c r="C671" s="23"/>
      <c r="D671" s="23"/>
      <c r="E671" s="23"/>
      <c r="F671" s="23"/>
      <c r="G671" s="23"/>
      <c r="H671" s="23"/>
      <c r="I671" s="23"/>
      <c r="J671" s="23"/>
      <c r="K671" s="377"/>
      <c r="L671" s="61"/>
      <c r="M671" s="61"/>
      <c r="N671" s="23"/>
      <c r="O671" s="23"/>
      <c r="P671" s="23"/>
      <c r="Q671" s="23"/>
      <c r="R671" s="23"/>
      <c r="S671" s="23"/>
      <c r="T671" s="23"/>
      <c r="U671" s="23"/>
      <c r="V671" s="23"/>
      <c r="W671" s="23"/>
      <c r="X671" s="23"/>
      <c r="Y671" s="23"/>
      <c r="Z671" s="23"/>
    </row>
    <row r="672" ht="15.75" customHeight="1">
      <c r="A672" s="23"/>
      <c r="B672" s="23"/>
      <c r="C672" s="23"/>
      <c r="D672" s="23"/>
      <c r="E672" s="23"/>
      <c r="F672" s="23"/>
      <c r="G672" s="23"/>
      <c r="H672" s="23"/>
      <c r="I672" s="23"/>
      <c r="J672" s="23"/>
      <c r="K672" s="377"/>
      <c r="L672" s="61"/>
      <c r="M672" s="61"/>
      <c r="N672" s="23"/>
      <c r="O672" s="23"/>
      <c r="P672" s="23"/>
      <c r="Q672" s="23"/>
      <c r="R672" s="23"/>
      <c r="S672" s="23"/>
      <c r="T672" s="23"/>
      <c r="U672" s="23"/>
      <c r="V672" s="23"/>
      <c r="W672" s="23"/>
      <c r="X672" s="23"/>
      <c r="Y672" s="23"/>
      <c r="Z672" s="23"/>
    </row>
    <row r="673" ht="15.75" customHeight="1">
      <c r="A673" s="23"/>
      <c r="B673" s="23"/>
      <c r="C673" s="23"/>
      <c r="D673" s="23"/>
      <c r="E673" s="23"/>
      <c r="F673" s="23"/>
      <c r="G673" s="23"/>
      <c r="H673" s="23"/>
      <c r="I673" s="23"/>
      <c r="J673" s="23"/>
      <c r="K673" s="377"/>
      <c r="L673" s="61"/>
      <c r="M673" s="61"/>
      <c r="N673" s="23"/>
      <c r="O673" s="23"/>
      <c r="P673" s="23"/>
      <c r="Q673" s="23"/>
      <c r="R673" s="23"/>
      <c r="S673" s="23"/>
      <c r="T673" s="23"/>
      <c r="U673" s="23"/>
      <c r="V673" s="23"/>
      <c r="W673" s="23"/>
      <c r="X673" s="23"/>
      <c r="Y673" s="23"/>
      <c r="Z673" s="23"/>
    </row>
    <row r="674" ht="15.75" customHeight="1">
      <c r="A674" s="23"/>
      <c r="B674" s="23"/>
      <c r="C674" s="23"/>
      <c r="D674" s="23"/>
      <c r="E674" s="23"/>
      <c r="F674" s="23"/>
      <c r="G674" s="23"/>
      <c r="H674" s="23"/>
      <c r="I674" s="23"/>
      <c r="J674" s="23"/>
      <c r="K674" s="377"/>
      <c r="L674" s="61"/>
      <c r="M674" s="61"/>
      <c r="N674" s="23"/>
      <c r="O674" s="23"/>
      <c r="P674" s="23"/>
      <c r="Q674" s="23"/>
      <c r="R674" s="23"/>
      <c r="S674" s="23"/>
      <c r="T674" s="23"/>
      <c r="U674" s="23"/>
      <c r="V674" s="23"/>
      <c r="W674" s="23"/>
      <c r="X674" s="23"/>
      <c r="Y674" s="23"/>
      <c r="Z674" s="23"/>
    </row>
    <row r="675" ht="15.75" customHeight="1">
      <c r="A675" s="23"/>
      <c r="B675" s="23"/>
      <c r="C675" s="23"/>
      <c r="D675" s="23"/>
      <c r="E675" s="23"/>
      <c r="F675" s="23"/>
      <c r="G675" s="23"/>
      <c r="H675" s="23"/>
      <c r="I675" s="23"/>
      <c r="J675" s="23"/>
      <c r="K675" s="377"/>
      <c r="L675" s="61"/>
      <c r="M675" s="61"/>
      <c r="N675" s="23"/>
      <c r="O675" s="23"/>
      <c r="P675" s="23"/>
      <c r="Q675" s="23"/>
      <c r="R675" s="23"/>
      <c r="S675" s="23"/>
      <c r="T675" s="23"/>
      <c r="U675" s="23"/>
      <c r="V675" s="23"/>
      <c r="W675" s="23"/>
      <c r="X675" s="23"/>
      <c r="Y675" s="23"/>
      <c r="Z675" s="23"/>
    </row>
    <row r="676" ht="15.75" customHeight="1">
      <c r="A676" s="23"/>
      <c r="B676" s="23"/>
      <c r="C676" s="23"/>
      <c r="D676" s="23"/>
      <c r="E676" s="23"/>
      <c r="F676" s="23"/>
      <c r="G676" s="23"/>
      <c r="H676" s="23"/>
      <c r="I676" s="23"/>
      <c r="J676" s="23"/>
      <c r="K676" s="377"/>
      <c r="L676" s="61"/>
      <c r="M676" s="61"/>
      <c r="N676" s="23"/>
      <c r="O676" s="23"/>
      <c r="P676" s="23"/>
      <c r="Q676" s="23"/>
      <c r="R676" s="23"/>
      <c r="S676" s="23"/>
      <c r="T676" s="23"/>
      <c r="U676" s="23"/>
      <c r="V676" s="23"/>
      <c r="W676" s="23"/>
      <c r="X676" s="23"/>
      <c r="Y676" s="23"/>
      <c r="Z676" s="23"/>
    </row>
    <row r="677" ht="15.75" customHeight="1">
      <c r="A677" s="23"/>
      <c r="B677" s="23"/>
      <c r="C677" s="23"/>
      <c r="D677" s="23"/>
      <c r="E677" s="23"/>
      <c r="F677" s="23"/>
      <c r="G677" s="23"/>
      <c r="H677" s="23"/>
      <c r="I677" s="23"/>
      <c r="J677" s="23"/>
      <c r="K677" s="377"/>
      <c r="L677" s="61"/>
      <c r="M677" s="61"/>
      <c r="N677" s="23"/>
      <c r="O677" s="23"/>
      <c r="P677" s="23"/>
      <c r="Q677" s="23"/>
      <c r="R677" s="23"/>
      <c r="S677" s="23"/>
      <c r="T677" s="23"/>
      <c r="U677" s="23"/>
      <c r="V677" s="23"/>
      <c r="W677" s="23"/>
      <c r="X677" s="23"/>
      <c r="Y677" s="23"/>
      <c r="Z677" s="23"/>
    </row>
    <row r="678" ht="15.75" customHeight="1">
      <c r="A678" s="23"/>
      <c r="B678" s="23"/>
      <c r="C678" s="23"/>
      <c r="D678" s="23"/>
      <c r="E678" s="23"/>
      <c r="F678" s="23"/>
      <c r="G678" s="23"/>
      <c r="H678" s="23"/>
      <c r="I678" s="23"/>
      <c r="J678" s="23"/>
      <c r="K678" s="377"/>
      <c r="L678" s="61"/>
      <c r="M678" s="61"/>
      <c r="N678" s="23"/>
      <c r="O678" s="23"/>
      <c r="P678" s="23"/>
      <c r="Q678" s="23"/>
      <c r="R678" s="23"/>
      <c r="S678" s="23"/>
      <c r="T678" s="23"/>
      <c r="U678" s="23"/>
      <c r="V678" s="23"/>
      <c r="W678" s="23"/>
      <c r="X678" s="23"/>
      <c r="Y678" s="23"/>
      <c r="Z678" s="23"/>
    </row>
    <row r="679" ht="15.75" customHeight="1">
      <c r="A679" s="23"/>
      <c r="B679" s="23"/>
      <c r="C679" s="23"/>
      <c r="D679" s="23"/>
      <c r="E679" s="23"/>
      <c r="F679" s="23"/>
      <c r="G679" s="23"/>
      <c r="H679" s="23"/>
      <c r="I679" s="23"/>
      <c r="J679" s="23"/>
      <c r="K679" s="377"/>
      <c r="L679" s="61"/>
      <c r="M679" s="61"/>
      <c r="N679" s="23"/>
      <c r="O679" s="23"/>
      <c r="P679" s="23"/>
      <c r="Q679" s="23"/>
      <c r="R679" s="23"/>
      <c r="S679" s="23"/>
      <c r="T679" s="23"/>
      <c r="U679" s="23"/>
      <c r="V679" s="23"/>
      <c r="W679" s="23"/>
      <c r="X679" s="23"/>
      <c r="Y679" s="23"/>
      <c r="Z679" s="23"/>
    </row>
    <row r="680" ht="15.75" customHeight="1">
      <c r="A680" s="23"/>
      <c r="B680" s="23"/>
      <c r="C680" s="23"/>
      <c r="D680" s="23"/>
      <c r="E680" s="23"/>
      <c r="F680" s="23"/>
      <c r="G680" s="23"/>
      <c r="H680" s="23"/>
      <c r="I680" s="23"/>
      <c r="J680" s="23"/>
      <c r="K680" s="377"/>
      <c r="L680" s="61"/>
      <c r="M680" s="61"/>
      <c r="N680" s="23"/>
      <c r="O680" s="23"/>
      <c r="P680" s="23"/>
      <c r="Q680" s="23"/>
      <c r="R680" s="23"/>
      <c r="S680" s="23"/>
      <c r="T680" s="23"/>
      <c r="U680" s="23"/>
      <c r="V680" s="23"/>
      <c r="W680" s="23"/>
      <c r="X680" s="23"/>
      <c r="Y680" s="23"/>
      <c r="Z680" s="23"/>
    </row>
    <row r="681" ht="15.75" customHeight="1">
      <c r="A681" s="23"/>
      <c r="B681" s="23"/>
      <c r="C681" s="23"/>
      <c r="D681" s="23"/>
      <c r="E681" s="23"/>
      <c r="F681" s="23"/>
      <c r="G681" s="23"/>
      <c r="H681" s="23"/>
      <c r="I681" s="23"/>
      <c r="J681" s="23"/>
      <c r="K681" s="377"/>
      <c r="L681" s="61"/>
      <c r="M681" s="61"/>
      <c r="N681" s="23"/>
      <c r="O681" s="23"/>
      <c r="P681" s="23"/>
      <c r="Q681" s="23"/>
      <c r="R681" s="23"/>
      <c r="S681" s="23"/>
      <c r="T681" s="23"/>
      <c r="U681" s="23"/>
      <c r="V681" s="23"/>
      <c r="W681" s="23"/>
      <c r="X681" s="23"/>
      <c r="Y681" s="23"/>
      <c r="Z681" s="23"/>
    </row>
    <row r="682" ht="15.75" customHeight="1">
      <c r="A682" s="23"/>
      <c r="B682" s="23"/>
      <c r="C682" s="23"/>
      <c r="D682" s="23"/>
      <c r="E682" s="23"/>
      <c r="F682" s="23"/>
      <c r="G682" s="23"/>
      <c r="H682" s="23"/>
      <c r="I682" s="23"/>
      <c r="J682" s="23"/>
      <c r="K682" s="377"/>
      <c r="L682" s="61"/>
      <c r="M682" s="61"/>
      <c r="N682" s="23"/>
      <c r="O682" s="23"/>
      <c r="P682" s="23"/>
      <c r="Q682" s="23"/>
      <c r="R682" s="23"/>
      <c r="S682" s="23"/>
      <c r="T682" s="23"/>
      <c r="U682" s="23"/>
      <c r="V682" s="23"/>
      <c r="W682" s="23"/>
      <c r="X682" s="23"/>
      <c r="Y682" s="23"/>
      <c r="Z682" s="23"/>
    </row>
    <row r="683" ht="15.75" customHeight="1">
      <c r="A683" s="23"/>
      <c r="B683" s="23"/>
      <c r="C683" s="23"/>
      <c r="D683" s="23"/>
      <c r="E683" s="23"/>
      <c r="F683" s="23"/>
      <c r="G683" s="23"/>
      <c r="H683" s="23"/>
      <c r="I683" s="23"/>
      <c r="J683" s="23"/>
      <c r="K683" s="377"/>
      <c r="L683" s="61"/>
      <c r="M683" s="61"/>
      <c r="N683" s="23"/>
      <c r="O683" s="23"/>
      <c r="P683" s="23"/>
      <c r="Q683" s="23"/>
      <c r="R683" s="23"/>
      <c r="S683" s="23"/>
      <c r="T683" s="23"/>
      <c r="U683" s="23"/>
      <c r="V683" s="23"/>
      <c r="W683" s="23"/>
      <c r="X683" s="23"/>
      <c r="Y683" s="23"/>
      <c r="Z683" s="23"/>
    </row>
    <row r="684" ht="15.75" customHeight="1">
      <c r="A684" s="23"/>
      <c r="B684" s="23"/>
      <c r="C684" s="23"/>
      <c r="D684" s="23"/>
      <c r="E684" s="23"/>
      <c r="F684" s="23"/>
      <c r="G684" s="23"/>
      <c r="H684" s="23"/>
      <c r="I684" s="23"/>
      <c r="J684" s="23"/>
      <c r="K684" s="377"/>
      <c r="L684" s="61"/>
      <c r="M684" s="61"/>
      <c r="N684" s="23"/>
      <c r="O684" s="23"/>
      <c r="P684" s="23"/>
      <c r="Q684" s="23"/>
      <c r="R684" s="23"/>
      <c r="S684" s="23"/>
      <c r="T684" s="23"/>
      <c r="U684" s="23"/>
      <c r="V684" s="23"/>
      <c r="W684" s="23"/>
      <c r="X684" s="23"/>
      <c r="Y684" s="23"/>
      <c r="Z684" s="23"/>
    </row>
    <row r="685" ht="15.75" customHeight="1">
      <c r="A685" s="23"/>
      <c r="B685" s="23"/>
      <c r="C685" s="23"/>
      <c r="D685" s="23"/>
      <c r="E685" s="23"/>
      <c r="F685" s="23"/>
      <c r="G685" s="23"/>
      <c r="H685" s="23"/>
      <c r="I685" s="23"/>
      <c r="J685" s="23"/>
      <c r="K685" s="377"/>
      <c r="L685" s="61"/>
      <c r="M685" s="61"/>
      <c r="N685" s="23"/>
      <c r="O685" s="23"/>
      <c r="P685" s="23"/>
      <c r="Q685" s="23"/>
      <c r="R685" s="23"/>
      <c r="S685" s="23"/>
      <c r="T685" s="23"/>
      <c r="U685" s="23"/>
      <c r="V685" s="23"/>
      <c r="W685" s="23"/>
      <c r="X685" s="23"/>
      <c r="Y685" s="23"/>
      <c r="Z685" s="23"/>
    </row>
    <row r="686" ht="15.75" customHeight="1">
      <c r="A686" s="23"/>
      <c r="B686" s="23"/>
      <c r="C686" s="23"/>
      <c r="D686" s="23"/>
      <c r="E686" s="23"/>
      <c r="F686" s="23"/>
      <c r="G686" s="23"/>
      <c r="H686" s="23"/>
      <c r="I686" s="23"/>
      <c r="J686" s="23"/>
      <c r="K686" s="377"/>
      <c r="L686" s="61"/>
      <c r="M686" s="61"/>
      <c r="N686" s="23"/>
      <c r="O686" s="23"/>
      <c r="P686" s="23"/>
      <c r="Q686" s="23"/>
      <c r="R686" s="23"/>
      <c r="S686" s="23"/>
      <c r="T686" s="23"/>
      <c r="U686" s="23"/>
      <c r="V686" s="23"/>
      <c r="W686" s="23"/>
      <c r="X686" s="23"/>
      <c r="Y686" s="23"/>
      <c r="Z686" s="23"/>
    </row>
    <row r="687" ht="15.75" customHeight="1">
      <c r="A687" s="23"/>
      <c r="B687" s="23"/>
      <c r="C687" s="23"/>
      <c r="D687" s="23"/>
      <c r="E687" s="23"/>
      <c r="F687" s="23"/>
      <c r="G687" s="23"/>
      <c r="H687" s="23"/>
      <c r="I687" s="23"/>
      <c r="J687" s="23"/>
      <c r="K687" s="377"/>
      <c r="L687" s="61"/>
      <c r="M687" s="61"/>
      <c r="N687" s="23"/>
      <c r="O687" s="23"/>
      <c r="P687" s="23"/>
      <c r="Q687" s="23"/>
      <c r="R687" s="23"/>
      <c r="S687" s="23"/>
      <c r="T687" s="23"/>
      <c r="U687" s="23"/>
      <c r="V687" s="23"/>
      <c r="W687" s="23"/>
      <c r="X687" s="23"/>
      <c r="Y687" s="23"/>
      <c r="Z687" s="23"/>
    </row>
    <row r="688" ht="15.75" customHeight="1">
      <c r="A688" s="23"/>
      <c r="B688" s="23"/>
      <c r="C688" s="23"/>
      <c r="D688" s="23"/>
      <c r="E688" s="23"/>
      <c r="F688" s="23"/>
      <c r="G688" s="23"/>
      <c r="H688" s="23"/>
      <c r="I688" s="23"/>
      <c r="J688" s="23"/>
      <c r="K688" s="377"/>
      <c r="L688" s="61"/>
      <c r="M688" s="61"/>
      <c r="N688" s="23"/>
      <c r="O688" s="23"/>
      <c r="P688" s="23"/>
      <c r="Q688" s="23"/>
      <c r="R688" s="23"/>
      <c r="S688" s="23"/>
      <c r="T688" s="23"/>
      <c r="U688" s="23"/>
      <c r="V688" s="23"/>
      <c r="W688" s="23"/>
      <c r="X688" s="23"/>
      <c r="Y688" s="23"/>
      <c r="Z688" s="23"/>
    </row>
    <row r="689" ht="15.75" customHeight="1">
      <c r="A689" s="23"/>
      <c r="B689" s="23"/>
      <c r="C689" s="23"/>
      <c r="D689" s="23"/>
      <c r="E689" s="23"/>
      <c r="F689" s="23"/>
      <c r="G689" s="23"/>
      <c r="H689" s="23"/>
      <c r="I689" s="23"/>
      <c r="J689" s="23"/>
      <c r="K689" s="377"/>
      <c r="L689" s="61"/>
      <c r="M689" s="61"/>
      <c r="N689" s="23"/>
      <c r="O689" s="23"/>
      <c r="P689" s="23"/>
      <c r="Q689" s="23"/>
      <c r="R689" s="23"/>
      <c r="S689" s="23"/>
      <c r="T689" s="23"/>
      <c r="U689" s="23"/>
      <c r="V689" s="23"/>
      <c r="W689" s="23"/>
      <c r="X689" s="23"/>
      <c r="Y689" s="23"/>
      <c r="Z689" s="23"/>
    </row>
    <row r="690" ht="15.75" customHeight="1">
      <c r="A690" s="23"/>
      <c r="B690" s="23"/>
      <c r="C690" s="23"/>
      <c r="D690" s="23"/>
      <c r="E690" s="23"/>
      <c r="F690" s="23"/>
      <c r="G690" s="23"/>
      <c r="H690" s="23"/>
      <c r="I690" s="23"/>
      <c r="J690" s="23"/>
      <c r="K690" s="377"/>
      <c r="L690" s="61"/>
      <c r="M690" s="61"/>
      <c r="N690" s="23"/>
      <c r="O690" s="23"/>
      <c r="P690" s="23"/>
      <c r="Q690" s="23"/>
      <c r="R690" s="23"/>
      <c r="S690" s="23"/>
      <c r="T690" s="23"/>
      <c r="U690" s="23"/>
      <c r="V690" s="23"/>
      <c r="W690" s="23"/>
      <c r="X690" s="23"/>
      <c r="Y690" s="23"/>
      <c r="Z690" s="23"/>
    </row>
    <row r="691" ht="15.75" customHeight="1">
      <c r="A691" s="23"/>
      <c r="B691" s="23"/>
      <c r="C691" s="23"/>
      <c r="D691" s="23"/>
      <c r="E691" s="23"/>
      <c r="F691" s="23"/>
      <c r="G691" s="23"/>
      <c r="H691" s="23"/>
      <c r="I691" s="23"/>
      <c r="J691" s="23"/>
      <c r="K691" s="377"/>
      <c r="L691" s="61"/>
      <c r="M691" s="61"/>
      <c r="N691" s="23"/>
      <c r="O691" s="23"/>
      <c r="P691" s="23"/>
      <c r="Q691" s="23"/>
      <c r="R691" s="23"/>
      <c r="S691" s="23"/>
      <c r="T691" s="23"/>
      <c r="U691" s="23"/>
      <c r="V691" s="23"/>
      <c r="W691" s="23"/>
      <c r="X691" s="23"/>
      <c r="Y691" s="23"/>
      <c r="Z691" s="23"/>
    </row>
    <row r="692" ht="15.75" customHeight="1">
      <c r="A692" s="23"/>
      <c r="B692" s="23"/>
      <c r="C692" s="23"/>
      <c r="D692" s="23"/>
      <c r="E692" s="23"/>
      <c r="F692" s="23"/>
      <c r="G692" s="23"/>
      <c r="H692" s="23"/>
      <c r="I692" s="23"/>
      <c r="J692" s="23"/>
      <c r="K692" s="377"/>
      <c r="L692" s="61"/>
      <c r="M692" s="61"/>
      <c r="N692" s="23"/>
      <c r="O692" s="23"/>
      <c r="P692" s="23"/>
      <c r="Q692" s="23"/>
      <c r="R692" s="23"/>
      <c r="S692" s="23"/>
      <c r="T692" s="23"/>
      <c r="U692" s="23"/>
      <c r="V692" s="23"/>
      <c r="W692" s="23"/>
      <c r="X692" s="23"/>
      <c r="Y692" s="23"/>
      <c r="Z692" s="23"/>
    </row>
    <row r="693" ht="15.75" customHeight="1">
      <c r="A693" s="23"/>
      <c r="B693" s="23"/>
      <c r="C693" s="23"/>
      <c r="D693" s="23"/>
      <c r="E693" s="23"/>
      <c r="F693" s="23"/>
      <c r="G693" s="23"/>
      <c r="H693" s="23"/>
      <c r="I693" s="23"/>
      <c r="J693" s="23"/>
      <c r="K693" s="377"/>
      <c r="L693" s="61"/>
      <c r="M693" s="61"/>
      <c r="N693" s="23"/>
      <c r="O693" s="23"/>
      <c r="P693" s="23"/>
      <c r="Q693" s="23"/>
      <c r="R693" s="23"/>
      <c r="S693" s="23"/>
      <c r="T693" s="23"/>
      <c r="U693" s="23"/>
      <c r="V693" s="23"/>
      <c r="W693" s="23"/>
      <c r="X693" s="23"/>
      <c r="Y693" s="23"/>
      <c r="Z693" s="23"/>
    </row>
    <row r="694" ht="15.75" customHeight="1">
      <c r="A694" s="23"/>
      <c r="B694" s="23"/>
      <c r="C694" s="23"/>
      <c r="D694" s="23"/>
      <c r="E694" s="23"/>
      <c r="F694" s="23"/>
      <c r="G694" s="23"/>
      <c r="H694" s="23"/>
      <c r="I694" s="23"/>
      <c r="J694" s="23"/>
      <c r="K694" s="377"/>
      <c r="L694" s="61"/>
      <c r="M694" s="61"/>
      <c r="N694" s="23"/>
      <c r="O694" s="23"/>
      <c r="P694" s="23"/>
      <c r="Q694" s="23"/>
      <c r="R694" s="23"/>
      <c r="S694" s="23"/>
      <c r="T694" s="23"/>
      <c r="U694" s="23"/>
      <c r="V694" s="23"/>
      <c r="W694" s="23"/>
      <c r="X694" s="23"/>
      <c r="Y694" s="23"/>
      <c r="Z694" s="23"/>
    </row>
    <row r="695" ht="15.75" customHeight="1">
      <c r="A695" s="23"/>
      <c r="B695" s="23"/>
      <c r="C695" s="23"/>
      <c r="D695" s="23"/>
      <c r="E695" s="23"/>
      <c r="F695" s="23"/>
      <c r="G695" s="23"/>
      <c r="H695" s="23"/>
      <c r="I695" s="23"/>
      <c r="J695" s="23"/>
      <c r="K695" s="377"/>
      <c r="L695" s="61"/>
      <c r="M695" s="61"/>
      <c r="N695" s="23"/>
      <c r="O695" s="23"/>
      <c r="P695" s="23"/>
      <c r="Q695" s="23"/>
      <c r="R695" s="23"/>
      <c r="S695" s="23"/>
      <c r="T695" s="23"/>
      <c r="U695" s="23"/>
      <c r="V695" s="23"/>
      <c r="W695" s="23"/>
      <c r="X695" s="23"/>
      <c r="Y695" s="23"/>
      <c r="Z695" s="23"/>
    </row>
    <row r="696" ht="15.75" customHeight="1">
      <c r="A696" s="23"/>
      <c r="B696" s="23"/>
      <c r="C696" s="23"/>
      <c r="D696" s="23"/>
      <c r="E696" s="23"/>
      <c r="F696" s="23"/>
      <c r="G696" s="23"/>
      <c r="H696" s="23"/>
      <c r="I696" s="23"/>
      <c r="J696" s="23"/>
      <c r="K696" s="377"/>
      <c r="L696" s="61"/>
      <c r="M696" s="61"/>
      <c r="N696" s="23"/>
      <c r="O696" s="23"/>
      <c r="P696" s="23"/>
      <c r="Q696" s="23"/>
      <c r="R696" s="23"/>
      <c r="S696" s="23"/>
      <c r="T696" s="23"/>
      <c r="U696" s="23"/>
      <c r="V696" s="23"/>
      <c r="W696" s="23"/>
      <c r="X696" s="23"/>
      <c r="Y696" s="23"/>
      <c r="Z696" s="23"/>
    </row>
    <row r="697" ht="15.75" customHeight="1">
      <c r="A697" s="23"/>
      <c r="B697" s="23"/>
      <c r="C697" s="23"/>
      <c r="D697" s="23"/>
      <c r="E697" s="23"/>
      <c r="F697" s="23"/>
      <c r="G697" s="23"/>
      <c r="H697" s="23"/>
      <c r="I697" s="23"/>
      <c r="J697" s="23"/>
      <c r="K697" s="377"/>
      <c r="L697" s="61"/>
      <c r="M697" s="61"/>
      <c r="N697" s="23"/>
      <c r="O697" s="23"/>
      <c r="P697" s="23"/>
      <c r="Q697" s="23"/>
      <c r="R697" s="23"/>
      <c r="S697" s="23"/>
      <c r="T697" s="23"/>
      <c r="U697" s="23"/>
      <c r="V697" s="23"/>
      <c r="W697" s="23"/>
      <c r="X697" s="23"/>
      <c r="Y697" s="23"/>
      <c r="Z697" s="23"/>
    </row>
    <row r="698" ht="15.75" customHeight="1">
      <c r="A698" s="23"/>
      <c r="B698" s="23"/>
      <c r="C698" s="23"/>
      <c r="D698" s="23"/>
      <c r="E698" s="23"/>
      <c r="F698" s="23"/>
      <c r="G698" s="23"/>
      <c r="H698" s="23"/>
      <c r="I698" s="23"/>
      <c r="J698" s="23"/>
      <c r="K698" s="377"/>
      <c r="L698" s="61"/>
      <c r="M698" s="61"/>
      <c r="N698" s="23"/>
      <c r="O698" s="23"/>
      <c r="P698" s="23"/>
      <c r="Q698" s="23"/>
      <c r="R698" s="23"/>
      <c r="S698" s="23"/>
      <c r="T698" s="23"/>
      <c r="U698" s="23"/>
      <c r="V698" s="23"/>
      <c r="W698" s="23"/>
      <c r="X698" s="23"/>
      <c r="Y698" s="23"/>
      <c r="Z698" s="23"/>
    </row>
    <row r="699" ht="15.75" customHeight="1">
      <c r="A699" s="23"/>
      <c r="B699" s="23"/>
      <c r="C699" s="23"/>
      <c r="D699" s="23"/>
      <c r="E699" s="23"/>
      <c r="F699" s="23"/>
      <c r="G699" s="23"/>
      <c r="H699" s="23"/>
      <c r="I699" s="23"/>
      <c r="J699" s="23"/>
      <c r="K699" s="377"/>
      <c r="L699" s="61"/>
      <c r="M699" s="61"/>
      <c r="N699" s="23"/>
      <c r="O699" s="23"/>
      <c r="P699" s="23"/>
      <c r="Q699" s="23"/>
      <c r="R699" s="23"/>
      <c r="S699" s="23"/>
      <c r="T699" s="23"/>
      <c r="U699" s="23"/>
      <c r="V699" s="23"/>
      <c r="W699" s="23"/>
      <c r="X699" s="23"/>
      <c r="Y699" s="23"/>
      <c r="Z699" s="23"/>
    </row>
    <row r="700" ht="15.75" customHeight="1">
      <c r="A700" s="23"/>
      <c r="B700" s="23"/>
      <c r="C700" s="23"/>
      <c r="D700" s="23"/>
      <c r="E700" s="23"/>
      <c r="F700" s="23"/>
      <c r="G700" s="23"/>
      <c r="H700" s="23"/>
      <c r="I700" s="23"/>
      <c r="J700" s="23"/>
      <c r="K700" s="377"/>
      <c r="L700" s="61"/>
      <c r="M700" s="61"/>
      <c r="N700" s="23"/>
      <c r="O700" s="23"/>
      <c r="P700" s="23"/>
      <c r="Q700" s="23"/>
      <c r="R700" s="23"/>
      <c r="S700" s="23"/>
      <c r="T700" s="23"/>
      <c r="U700" s="23"/>
      <c r="V700" s="23"/>
      <c r="W700" s="23"/>
      <c r="X700" s="23"/>
      <c r="Y700" s="23"/>
      <c r="Z700" s="23"/>
    </row>
    <row r="701" ht="15.75" customHeight="1">
      <c r="A701" s="23"/>
      <c r="B701" s="23"/>
      <c r="C701" s="23"/>
      <c r="D701" s="23"/>
      <c r="E701" s="23"/>
      <c r="F701" s="23"/>
      <c r="G701" s="23"/>
      <c r="H701" s="23"/>
      <c r="I701" s="23"/>
      <c r="J701" s="23"/>
      <c r="K701" s="377"/>
      <c r="L701" s="61"/>
      <c r="M701" s="61"/>
      <c r="N701" s="23"/>
      <c r="O701" s="23"/>
      <c r="P701" s="23"/>
      <c r="Q701" s="23"/>
      <c r="R701" s="23"/>
      <c r="S701" s="23"/>
      <c r="T701" s="23"/>
      <c r="U701" s="23"/>
      <c r="V701" s="23"/>
      <c r="W701" s="23"/>
      <c r="X701" s="23"/>
      <c r="Y701" s="23"/>
      <c r="Z701" s="23"/>
    </row>
    <row r="702" ht="15.75" customHeight="1">
      <c r="A702" s="23"/>
      <c r="B702" s="23"/>
      <c r="C702" s="23"/>
      <c r="D702" s="23"/>
      <c r="E702" s="23"/>
      <c r="F702" s="23"/>
      <c r="G702" s="23"/>
      <c r="H702" s="23"/>
      <c r="I702" s="23"/>
      <c r="J702" s="23"/>
      <c r="K702" s="377"/>
      <c r="L702" s="61"/>
      <c r="M702" s="61"/>
      <c r="N702" s="23"/>
      <c r="O702" s="23"/>
      <c r="P702" s="23"/>
      <c r="Q702" s="23"/>
      <c r="R702" s="23"/>
      <c r="S702" s="23"/>
      <c r="T702" s="23"/>
      <c r="U702" s="23"/>
      <c r="V702" s="23"/>
      <c r="W702" s="23"/>
      <c r="X702" s="23"/>
      <c r="Y702" s="23"/>
      <c r="Z702" s="23"/>
    </row>
    <row r="703" ht="15.75" customHeight="1">
      <c r="A703" s="23"/>
      <c r="B703" s="23"/>
      <c r="C703" s="23"/>
      <c r="D703" s="23"/>
      <c r="E703" s="23"/>
      <c r="F703" s="23"/>
      <c r="G703" s="23"/>
      <c r="H703" s="23"/>
      <c r="I703" s="23"/>
      <c r="J703" s="23"/>
      <c r="K703" s="377"/>
      <c r="L703" s="61"/>
      <c r="M703" s="61"/>
      <c r="N703" s="23"/>
      <c r="O703" s="23"/>
      <c r="P703" s="23"/>
      <c r="Q703" s="23"/>
      <c r="R703" s="23"/>
      <c r="S703" s="23"/>
      <c r="T703" s="23"/>
      <c r="U703" s="23"/>
      <c r="V703" s="23"/>
      <c r="W703" s="23"/>
      <c r="X703" s="23"/>
      <c r="Y703" s="23"/>
      <c r="Z703" s="23"/>
    </row>
    <row r="704" ht="15.75" customHeight="1">
      <c r="A704" s="23"/>
      <c r="B704" s="23"/>
      <c r="C704" s="23"/>
      <c r="D704" s="23"/>
      <c r="E704" s="23"/>
      <c r="F704" s="23"/>
      <c r="G704" s="23"/>
      <c r="H704" s="23"/>
      <c r="I704" s="23"/>
      <c r="J704" s="23"/>
      <c r="K704" s="377"/>
      <c r="L704" s="61"/>
      <c r="M704" s="61"/>
      <c r="N704" s="23"/>
      <c r="O704" s="23"/>
      <c r="P704" s="23"/>
      <c r="Q704" s="23"/>
      <c r="R704" s="23"/>
      <c r="S704" s="23"/>
      <c r="T704" s="23"/>
      <c r="U704" s="23"/>
      <c r="V704" s="23"/>
      <c r="W704" s="23"/>
      <c r="X704" s="23"/>
      <c r="Y704" s="23"/>
      <c r="Z704" s="23"/>
    </row>
    <row r="705" ht="15.75" customHeight="1">
      <c r="A705" s="23"/>
      <c r="B705" s="23"/>
      <c r="C705" s="23"/>
      <c r="D705" s="23"/>
      <c r="E705" s="23"/>
      <c r="F705" s="23"/>
      <c r="G705" s="23"/>
      <c r="H705" s="23"/>
      <c r="I705" s="23"/>
      <c r="J705" s="23"/>
      <c r="K705" s="377"/>
      <c r="L705" s="61"/>
      <c r="M705" s="61"/>
      <c r="N705" s="23"/>
      <c r="O705" s="23"/>
      <c r="P705" s="23"/>
      <c r="Q705" s="23"/>
      <c r="R705" s="23"/>
      <c r="S705" s="23"/>
      <c r="T705" s="23"/>
      <c r="U705" s="23"/>
      <c r="V705" s="23"/>
      <c r="W705" s="23"/>
      <c r="X705" s="23"/>
      <c r="Y705" s="23"/>
      <c r="Z705" s="23"/>
    </row>
    <row r="706" ht="15.75" customHeight="1">
      <c r="A706" s="23"/>
      <c r="B706" s="23"/>
      <c r="C706" s="23"/>
      <c r="D706" s="23"/>
      <c r="E706" s="23"/>
      <c r="F706" s="23"/>
      <c r="G706" s="23"/>
      <c r="H706" s="23"/>
      <c r="I706" s="23"/>
      <c r="J706" s="23"/>
      <c r="K706" s="377"/>
      <c r="L706" s="61"/>
      <c r="M706" s="61"/>
      <c r="N706" s="23"/>
      <c r="O706" s="23"/>
      <c r="P706" s="23"/>
      <c r="Q706" s="23"/>
      <c r="R706" s="23"/>
      <c r="S706" s="23"/>
      <c r="T706" s="23"/>
      <c r="U706" s="23"/>
      <c r="V706" s="23"/>
      <c r="W706" s="23"/>
      <c r="X706" s="23"/>
      <c r="Y706" s="23"/>
      <c r="Z706" s="23"/>
    </row>
    <row r="707" ht="15.75" customHeight="1">
      <c r="A707" s="23"/>
      <c r="B707" s="23"/>
      <c r="C707" s="23"/>
      <c r="D707" s="23"/>
      <c r="E707" s="23"/>
      <c r="F707" s="23"/>
      <c r="G707" s="23"/>
      <c r="H707" s="23"/>
      <c r="I707" s="23"/>
      <c r="J707" s="23"/>
      <c r="K707" s="377"/>
      <c r="L707" s="61"/>
      <c r="M707" s="61"/>
      <c r="N707" s="23"/>
      <c r="O707" s="23"/>
      <c r="P707" s="23"/>
      <c r="Q707" s="23"/>
      <c r="R707" s="23"/>
      <c r="S707" s="23"/>
      <c r="T707" s="23"/>
      <c r="U707" s="23"/>
      <c r="V707" s="23"/>
      <c r="W707" s="23"/>
      <c r="X707" s="23"/>
      <c r="Y707" s="23"/>
      <c r="Z707" s="23"/>
    </row>
    <row r="708" ht="15.75" customHeight="1">
      <c r="A708" s="23"/>
      <c r="B708" s="23"/>
      <c r="C708" s="23"/>
      <c r="D708" s="23"/>
      <c r="E708" s="23"/>
      <c r="F708" s="23"/>
      <c r="G708" s="23"/>
      <c r="H708" s="23"/>
      <c r="I708" s="23"/>
      <c r="J708" s="23"/>
      <c r="K708" s="377"/>
      <c r="L708" s="61"/>
      <c r="M708" s="61"/>
      <c r="N708" s="23"/>
      <c r="O708" s="23"/>
      <c r="P708" s="23"/>
      <c r="Q708" s="23"/>
      <c r="R708" s="23"/>
      <c r="S708" s="23"/>
      <c r="T708" s="23"/>
      <c r="U708" s="23"/>
      <c r="V708" s="23"/>
      <c r="W708" s="23"/>
      <c r="X708" s="23"/>
      <c r="Y708" s="23"/>
      <c r="Z708" s="23"/>
    </row>
    <row r="709" ht="15.75" customHeight="1">
      <c r="A709" s="23"/>
      <c r="B709" s="23"/>
      <c r="C709" s="23"/>
      <c r="D709" s="23"/>
      <c r="E709" s="23"/>
      <c r="F709" s="23"/>
      <c r="G709" s="23"/>
      <c r="H709" s="23"/>
      <c r="I709" s="23"/>
      <c r="J709" s="23"/>
      <c r="K709" s="377"/>
      <c r="L709" s="61"/>
      <c r="M709" s="61"/>
      <c r="N709" s="23"/>
      <c r="O709" s="23"/>
      <c r="P709" s="23"/>
      <c r="Q709" s="23"/>
      <c r="R709" s="23"/>
      <c r="S709" s="23"/>
      <c r="T709" s="23"/>
      <c r="U709" s="23"/>
      <c r="V709" s="23"/>
      <c r="W709" s="23"/>
      <c r="X709" s="23"/>
      <c r="Y709" s="23"/>
      <c r="Z709" s="23"/>
    </row>
    <row r="710" ht="15.75" customHeight="1">
      <c r="A710" s="23"/>
      <c r="B710" s="23"/>
      <c r="C710" s="23"/>
      <c r="D710" s="23"/>
      <c r="E710" s="23"/>
      <c r="F710" s="23"/>
      <c r="G710" s="23"/>
      <c r="H710" s="23"/>
      <c r="I710" s="23"/>
      <c r="J710" s="23"/>
      <c r="K710" s="377"/>
      <c r="L710" s="61"/>
      <c r="M710" s="61"/>
      <c r="N710" s="23"/>
      <c r="O710" s="23"/>
      <c r="P710" s="23"/>
      <c r="Q710" s="23"/>
      <c r="R710" s="23"/>
      <c r="S710" s="23"/>
      <c r="T710" s="23"/>
      <c r="U710" s="23"/>
      <c r="V710" s="23"/>
      <c r="W710" s="23"/>
      <c r="X710" s="23"/>
      <c r="Y710" s="23"/>
      <c r="Z710" s="23"/>
    </row>
    <row r="711" ht="15.75" customHeight="1">
      <c r="A711" s="23"/>
      <c r="B711" s="23"/>
      <c r="C711" s="23"/>
      <c r="D711" s="23"/>
      <c r="E711" s="23"/>
      <c r="F711" s="23"/>
      <c r="G711" s="23"/>
      <c r="H711" s="23"/>
      <c r="I711" s="23"/>
      <c r="J711" s="23"/>
      <c r="K711" s="377"/>
      <c r="L711" s="61"/>
      <c r="M711" s="61"/>
      <c r="N711" s="23"/>
      <c r="O711" s="23"/>
      <c r="P711" s="23"/>
      <c r="Q711" s="23"/>
      <c r="R711" s="23"/>
      <c r="S711" s="23"/>
      <c r="T711" s="23"/>
      <c r="U711" s="23"/>
      <c r="V711" s="23"/>
      <c r="W711" s="23"/>
      <c r="X711" s="23"/>
      <c r="Y711" s="23"/>
      <c r="Z711" s="23"/>
    </row>
    <row r="712" ht="15.75" customHeight="1">
      <c r="A712" s="23"/>
      <c r="B712" s="23"/>
      <c r="C712" s="23"/>
      <c r="D712" s="23"/>
      <c r="E712" s="23"/>
      <c r="F712" s="23"/>
      <c r="G712" s="23"/>
      <c r="H712" s="23"/>
      <c r="I712" s="23"/>
      <c r="J712" s="23"/>
      <c r="K712" s="377"/>
      <c r="L712" s="61"/>
      <c r="M712" s="61"/>
      <c r="N712" s="23"/>
      <c r="O712" s="23"/>
      <c r="P712" s="23"/>
      <c r="Q712" s="23"/>
      <c r="R712" s="23"/>
      <c r="S712" s="23"/>
      <c r="T712" s="23"/>
      <c r="U712" s="23"/>
      <c r="V712" s="23"/>
      <c r="W712" s="23"/>
      <c r="X712" s="23"/>
      <c r="Y712" s="23"/>
      <c r="Z712" s="23"/>
    </row>
    <row r="713" ht="15.75" customHeight="1">
      <c r="A713" s="23"/>
      <c r="B713" s="23"/>
      <c r="C713" s="23"/>
      <c r="D713" s="23"/>
      <c r="E713" s="23"/>
      <c r="F713" s="23"/>
      <c r="G713" s="23"/>
      <c r="H713" s="23"/>
      <c r="I713" s="23"/>
      <c r="J713" s="23"/>
      <c r="K713" s="377"/>
      <c r="L713" s="61"/>
      <c r="M713" s="61"/>
      <c r="N713" s="23"/>
      <c r="O713" s="23"/>
      <c r="P713" s="23"/>
      <c r="Q713" s="23"/>
      <c r="R713" s="23"/>
      <c r="S713" s="23"/>
      <c r="T713" s="23"/>
      <c r="U713" s="23"/>
      <c r="V713" s="23"/>
      <c r="W713" s="23"/>
      <c r="X713" s="23"/>
      <c r="Y713" s="23"/>
      <c r="Z713" s="23"/>
    </row>
    <row r="714" ht="15.75" customHeight="1">
      <c r="A714" s="23"/>
      <c r="B714" s="23"/>
      <c r="C714" s="23"/>
      <c r="D714" s="23"/>
      <c r="E714" s="23"/>
      <c r="F714" s="23"/>
      <c r="G714" s="23"/>
      <c r="H714" s="23"/>
      <c r="I714" s="23"/>
      <c r="J714" s="23"/>
      <c r="K714" s="377"/>
      <c r="L714" s="61"/>
      <c r="M714" s="61"/>
      <c r="N714" s="23"/>
      <c r="O714" s="23"/>
      <c r="P714" s="23"/>
      <c r="Q714" s="23"/>
      <c r="R714" s="23"/>
      <c r="S714" s="23"/>
      <c r="T714" s="23"/>
      <c r="U714" s="23"/>
      <c r="V714" s="23"/>
      <c r="W714" s="23"/>
      <c r="X714" s="23"/>
      <c r="Y714" s="23"/>
      <c r="Z714" s="23"/>
    </row>
    <row r="715" ht="15.75" customHeight="1">
      <c r="A715" s="23"/>
      <c r="B715" s="23"/>
      <c r="C715" s="23"/>
      <c r="D715" s="23"/>
      <c r="E715" s="23"/>
      <c r="F715" s="23"/>
      <c r="G715" s="23"/>
      <c r="H715" s="23"/>
      <c r="I715" s="23"/>
      <c r="J715" s="23"/>
      <c r="K715" s="377"/>
      <c r="L715" s="61"/>
      <c r="M715" s="61"/>
      <c r="N715" s="23"/>
      <c r="O715" s="23"/>
      <c r="P715" s="23"/>
      <c r="Q715" s="23"/>
      <c r="R715" s="23"/>
      <c r="S715" s="23"/>
      <c r="T715" s="23"/>
      <c r="U715" s="23"/>
      <c r="V715" s="23"/>
      <c r="W715" s="23"/>
      <c r="X715" s="23"/>
      <c r="Y715" s="23"/>
      <c r="Z715" s="23"/>
    </row>
    <row r="716" ht="15.75" customHeight="1">
      <c r="A716" s="23"/>
      <c r="B716" s="23"/>
      <c r="C716" s="23"/>
      <c r="D716" s="23"/>
      <c r="E716" s="23"/>
      <c r="F716" s="23"/>
      <c r="G716" s="23"/>
      <c r="H716" s="23"/>
      <c r="I716" s="23"/>
      <c r="J716" s="23"/>
      <c r="K716" s="377"/>
      <c r="L716" s="61"/>
      <c r="M716" s="61"/>
      <c r="N716" s="23"/>
      <c r="O716" s="23"/>
      <c r="P716" s="23"/>
      <c r="Q716" s="23"/>
      <c r="R716" s="23"/>
      <c r="S716" s="23"/>
      <c r="T716" s="23"/>
      <c r="U716" s="23"/>
      <c r="V716" s="23"/>
      <c r="W716" s="23"/>
      <c r="X716" s="23"/>
      <c r="Y716" s="23"/>
      <c r="Z716" s="23"/>
    </row>
    <row r="717" ht="15.75" customHeight="1">
      <c r="A717" s="23"/>
      <c r="B717" s="23"/>
      <c r="C717" s="23"/>
      <c r="D717" s="23"/>
      <c r="E717" s="23"/>
      <c r="F717" s="23"/>
      <c r="G717" s="23"/>
      <c r="H717" s="23"/>
      <c r="I717" s="23"/>
      <c r="J717" s="23"/>
      <c r="K717" s="377"/>
      <c r="L717" s="61"/>
      <c r="M717" s="61"/>
      <c r="N717" s="23"/>
      <c r="O717" s="23"/>
      <c r="P717" s="23"/>
      <c r="Q717" s="23"/>
      <c r="R717" s="23"/>
      <c r="S717" s="23"/>
      <c r="T717" s="23"/>
      <c r="U717" s="23"/>
      <c r="V717" s="23"/>
      <c r="W717" s="23"/>
      <c r="X717" s="23"/>
      <c r="Y717" s="23"/>
      <c r="Z717" s="23"/>
    </row>
    <row r="718" ht="15.75" customHeight="1">
      <c r="A718" s="23"/>
      <c r="B718" s="23"/>
      <c r="C718" s="23"/>
      <c r="D718" s="23"/>
      <c r="E718" s="23"/>
      <c r="F718" s="23"/>
      <c r="G718" s="23"/>
      <c r="H718" s="23"/>
      <c r="I718" s="23"/>
      <c r="J718" s="23"/>
      <c r="K718" s="377"/>
      <c r="L718" s="61"/>
      <c r="M718" s="61"/>
      <c r="N718" s="23"/>
      <c r="O718" s="23"/>
      <c r="P718" s="23"/>
      <c r="Q718" s="23"/>
      <c r="R718" s="23"/>
      <c r="S718" s="23"/>
      <c r="T718" s="23"/>
      <c r="U718" s="23"/>
      <c r="V718" s="23"/>
      <c r="W718" s="23"/>
      <c r="X718" s="23"/>
      <c r="Y718" s="23"/>
      <c r="Z718" s="23"/>
    </row>
    <row r="719" ht="15.75" customHeight="1">
      <c r="A719" s="23"/>
      <c r="B719" s="23"/>
      <c r="C719" s="23"/>
      <c r="D719" s="23"/>
      <c r="E719" s="23"/>
      <c r="F719" s="23"/>
      <c r="G719" s="23"/>
      <c r="H719" s="23"/>
      <c r="I719" s="23"/>
      <c r="J719" s="23"/>
      <c r="K719" s="377"/>
      <c r="L719" s="61"/>
      <c r="M719" s="61"/>
      <c r="N719" s="23"/>
      <c r="O719" s="23"/>
      <c r="P719" s="23"/>
      <c r="Q719" s="23"/>
      <c r="R719" s="23"/>
      <c r="S719" s="23"/>
      <c r="T719" s="23"/>
      <c r="U719" s="23"/>
      <c r="V719" s="23"/>
      <c r="W719" s="23"/>
      <c r="X719" s="23"/>
      <c r="Y719" s="23"/>
      <c r="Z719" s="23"/>
    </row>
    <row r="720" ht="15.75" customHeight="1">
      <c r="A720" s="23"/>
      <c r="B720" s="23"/>
      <c r="C720" s="23"/>
      <c r="D720" s="23"/>
      <c r="E720" s="23"/>
      <c r="F720" s="23"/>
      <c r="G720" s="23"/>
      <c r="H720" s="23"/>
      <c r="I720" s="23"/>
      <c r="J720" s="23"/>
      <c r="K720" s="377"/>
      <c r="L720" s="61"/>
      <c r="M720" s="61"/>
      <c r="N720" s="23"/>
      <c r="O720" s="23"/>
      <c r="P720" s="23"/>
      <c r="Q720" s="23"/>
      <c r="R720" s="23"/>
      <c r="S720" s="23"/>
      <c r="T720" s="23"/>
      <c r="U720" s="23"/>
      <c r="V720" s="23"/>
      <c r="W720" s="23"/>
      <c r="X720" s="23"/>
      <c r="Y720" s="23"/>
      <c r="Z720" s="23"/>
    </row>
    <row r="721" ht="15.75" customHeight="1">
      <c r="A721" s="23"/>
      <c r="B721" s="23"/>
      <c r="C721" s="23"/>
      <c r="D721" s="23"/>
      <c r="E721" s="23"/>
      <c r="F721" s="23"/>
      <c r="G721" s="23"/>
      <c r="H721" s="23"/>
      <c r="I721" s="23"/>
      <c r="J721" s="23"/>
      <c r="K721" s="377"/>
      <c r="L721" s="61"/>
      <c r="M721" s="61"/>
      <c r="N721" s="23"/>
      <c r="O721" s="23"/>
      <c r="P721" s="23"/>
      <c r="Q721" s="23"/>
      <c r="R721" s="23"/>
      <c r="S721" s="23"/>
      <c r="T721" s="23"/>
      <c r="U721" s="23"/>
      <c r="V721" s="23"/>
      <c r="W721" s="23"/>
      <c r="X721" s="23"/>
      <c r="Y721" s="23"/>
      <c r="Z721" s="23"/>
    </row>
    <row r="722" ht="15.75" customHeight="1">
      <c r="A722" s="23"/>
      <c r="B722" s="23"/>
      <c r="C722" s="23"/>
      <c r="D722" s="23"/>
      <c r="E722" s="23"/>
      <c r="F722" s="23"/>
      <c r="G722" s="23"/>
      <c r="H722" s="23"/>
      <c r="I722" s="23"/>
      <c r="J722" s="23"/>
      <c r="K722" s="377"/>
      <c r="L722" s="61"/>
      <c r="M722" s="61"/>
      <c r="N722" s="23"/>
      <c r="O722" s="23"/>
      <c r="P722" s="23"/>
      <c r="Q722" s="23"/>
      <c r="R722" s="23"/>
      <c r="S722" s="23"/>
      <c r="T722" s="23"/>
      <c r="U722" s="23"/>
      <c r="V722" s="23"/>
      <c r="W722" s="23"/>
      <c r="X722" s="23"/>
      <c r="Y722" s="23"/>
      <c r="Z722" s="23"/>
    </row>
    <row r="723" ht="15.75" customHeight="1">
      <c r="A723" s="23"/>
      <c r="B723" s="23"/>
      <c r="C723" s="23"/>
      <c r="D723" s="23"/>
      <c r="E723" s="23"/>
      <c r="F723" s="23"/>
      <c r="G723" s="23"/>
      <c r="H723" s="23"/>
      <c r="I723" s="23"/>
      <c r="J723" s="23"/>
      <c r="K723" s="377"/>
      <c r="L723" s="61"/>
      <c r="M723" s="61"/>
      <c r="N723" s="23"/>
      <c r="O723" s="23"/>
      <c r="P723" s="23"/>
      <c r="Q723" s="23"/>
      <c r="R723" s="23"/>
      <c r="S723" s="23"/>
      <c r="T723" s="23"/>
      <c r="U723" s="23"/>
      <c r="V723" s="23"/>
      <c r="W723" s="23"/>
      <c r="X723" s="23"/>
      <c r="Y723" s="23"/>
      <c r="Z723" s="23"/>
    </row>
    <row r="724" ht="15.75" customHeight="1">
      <c r="A724" s="23"/>
      <c r="B724" s="23"/>
      <c r="C724" s="23"/>
      <c r="D724" s="23"/>
      <c r="E724" s="23"/>
      <c r="F724" s="23"/>
      <c r="G724" s="23"/>
      <c r="H724" s="23"/>
      <c r="I724" s="23"/>
      <c r="J724" s="23"/>
      <c r="K724" s="377"/>
      <c r="L724" s="61"/>
      <c r="M724" s="61"/>
      <c r="N724" s="23"/>
      <c r="O724" s="23"/>
      <c r="P724" s="23"/>
      <c r="Q724" s="23"/>
      <c r="R724" s="23"/>
      <c r="S724" s="23"/>
      <c r="T724" s="23"/>
      <c r="U724" s="23"/>
      <c r="V724" s="23"/>
      <c r="W724" s="23"/>
      <c r="X724" s="23"/>
      <c r="Y724" s="23"/>
      <c r="Z724" s="23"/>
    </row>
    <row r="725" ht="15.75" customHeight="1">
      <c r="A725" s="23"/>
      <c r="B725" s="23"/>
      <c r="C725" s="23"/>
      <c r="D725" s="23"/>
      <c r="E725" s="23"/>
      <c r="F725" s="23"/>
      <c r="G725" s="23"/>
      <c r="H725" s="23"/>
      <c r="I725" s="23"/>
      <c r="J725" s="23"/>
      <c r="K725" s="377"/>
      <c r="L725" s="61"/>
      <c r="M725" s="61"/>
      <c r="N725" s="23"/>
      <c r="O725" s="23"/>
      <c r="P725" s="23"/>
      <c r="Q725" s="23"/>
      <c r="R725" s="23"/>
      <c r="S725" s="23"/>
      <c r="T725" s="23"/>
      <c r="U725" s="23"/>
      <c r="V725" s="23"/>
      <c r="W725" s="23"/>
      <c r="X725" s="23"/>
      <c r="Y725" s="23"/>
      <c r="Z725" s="23"/>
    </row>
    <row r="726" ht="15.75" customHeight="1">
      <c r="A726" s="23"/>
      <c r="B726" s="23"/>
      <c r="C726" s="23"/>
      <c r="D726" s="23"/>
      <c r="E726" s="23"/>
      <c r="F726" s="23"/>
      <c r="G726" s="23"/>
      <c r="H726" s="23"/>
      <c r="I726" s="23"/>
      <c r="J726" s="23"/>
      <c r="K726" s="377"/>
      <c r="L726" s="61"/>
      <c r="M726" s="61"/>
      <c r="N726" s="23"/>
      <c r="O726" s="23"/>
      <c r="P726" s="23"/>
      <c r="Q726" s="23"/>
      <c r="R726" s="23"/>
      <c r="S726" s="23"/>
      <c r="T726" s="23"/>
      <c r="U726" s="23"/>
      <c r="V726" s="23"/>
      <c r="W726" s="23"/>
      <c r="X726" s="23"/>
      <c r="Y726" s="23"/>
      <c r="Z726" s="23"/>
    </row>
    <row r="727" ht="15.75" customHeight="1">
      <c r="A727" s="23"/>
      <c r="B727" s="23"/>
      <c r="C727" s="23"/>
      <c r="D727" s="23"/>
      <c r="E727" s="23"/>
      <c r="F727" s="23"/>
      <c r="G727" s="23"/>
      <c r="H727" s="23"/>
      <c r="I727" s="23"/>
      <c r="J727" s="23"/>
      <c r="K727" s="377"/>
      <c r="L727" s="61"/>
      <c r="M727" s="61"/>
      <c r="N727" s="23"/>
      <c r="O727" s="23"/>
      <c r="P727" s="23"/>
      <c r="Q727" s="23"/>
      <c r="R727" s="23"/>
      <c r="S727" s="23"/>
      <c r="T727" s="23"/>
      <c r="U727" s="23"/>
      <c r="V727" s="23"/>
      <c r="W727" s="23"/>
      <c r="X727" s="23"/>
      <c r="Y727" s="23"/>
      <c r="Z727" s="23"/>
    </row>
    <row r="728" ht="15.75" customHeight="1">
      <c r="A728" s="23"/>
      <c r="B728" s="23"/>
      <c r="C728" s="23"/>
      <c r="D728" s="23"/>
      <c r="E728" s="23"/>
      <c r="F728" s="23"/>
      <c r="G728" s="23"/>
      <c r="H728" s="23"/>
      <c r="I728" s="23"/>
      <c r="J728" s="23"/>
      <c r="K728" s="377"/>
      <c r="L728" s="61"/>
      <c r="M728" s="61"/>
      <c r="N728" s="23"/>
      <c r="O728" s="23"/>
      <c r="P728" s="23"/>
      <c r="Q728" s="23"/>
      <c r="R728" s="23"/>
      <c r="S728" s="23"/>
      <c r="T728" s="23"/>
      <c r="U728" s="23"/>
      <c r="V728" s="23"/>
      <c r="W728" s="23"/>
      <c r="X728" s="23"/>
      <c r="Y728" s="23"/>
      <c r="Z728" s="23"/>
    </row>
    <row r="729" ht="15.75" customHeight="1">
      <c r="A729" s="23"/>
      <c r="B729" s="23"/>
      <c r="C729" s="23"/>
      <c r="D729" s="23"/>
      <c r="E729" s="23"/>
      <c r="F729" s="23"/>
      <c r="G729" s="23"/>
      <c r="H729" s="23"/>
      <c r="I729" s="23"/>
      <c r="J729" s="23"/>
      <c r="K729" s="377"/>
      <c r="L729" s="61"/>
      <c r="M729" s="61"/>
      <c r="N729" s="23"/>
      <c r="O729" s="23"/>
      <c r="P729" s="23"/>
      <c r="Q729" s="23"/>
      <c r="R729" s="23"/>
      <c r="S729" s="23"/>
      <c r="T729" s="23"/>
      <c r="U729" s="23"/>
      <c r="V729" s="23"/>
      <c r="W729" s="23"/>
      <c r="X729" s="23"/>
      <c r="Y729" s="23"/>
      <c r="Z729" s="23"/>
    </row>
    <row r="730" ht="15.75" customHeight="1">
      <c r="A730" s="23"/>
      <c r="B730" s="23"/>
      <c r="C730" s="23"/>
      <c r="D730" s="23"/>
      <c r="E730" s="23"/>
      <c r="F730" s="23"/>
      <c r="G730" s="23"/>
      <c r="H730" s="23"/>
      <c r="I730" s="23"/>
      <c r="J730" s="23"/>
      <c r="K730" s="377"/>
      <c r="L730" s="61"/>
      <c r="M730" s="61"/>
      <c r="N730" s="23"/>
      <c r="O730" s="23"/>
      <c r="P730" s="23"/>
      <c r="Q730" s="23"/>
      <c r="R730" s="23"/>
      <c r="S730" s="23"/>
      <c r="T730" s="23"/>
      <c r="U730" s="23"/>
      <c r="V730" s="23"/>
      <c r="W730" s="23"/>
      <c r="X730" s="23"/>
      <c r="Y730" s="23"/>
      <c r="Z730" s="23"/>
    </row>
    <row r="731" ht="15.75" customHeight="1">
      <c r="A731" s="23"/>
      <c r="B731" s="23"/>
      <c r="C731" s="23"/>
      <c r="D731" s="23"/>
      <c r="E731" s="23"/>
      <c r="F731" s="23"/>
      <c r="G731" s="23"/>
      <c r="H731" s="23"/>
      <c r="I731" s="23"/>
      <c r="J731" s="23"/>
      <c r="K731" s="377"/>
      <c r="L731" s="61"/>
      <c r="M731" s="61"/>
      <c r="N731" s="23"/>
      <c r="O731" s="23"/>
      <c r="P731" s="23"/>
      <c r="Q731" s="23"/>
      <c r="R731" s="23"/>
      <c r="S731" s="23"/>
      <c r="T731" s="23"/>
      <c r="U731" s="23"/>
      <c r="V731" s="23"/>
      <c r="W731" s="23"/>
      <c r="X731" s="23"/>
      <c r="Y731" s="23"/>
      <c r="Z731" s="23"/>
    </row>
    <row r="732" ht="15.75" customHeight="1">
      <c r="A732" s="23"/>
      <c r="B732" s="23"/>
      <c r="C732" s="23"/>
      <c r="D732" s="23"/>
      <c r="E732" s="23"/>
      <c r="F732" s="23"/>
      <c r="G732" s="23"/>
      <c r="H732" s="23"/>
      <c r="I732" s="23"/>
      <c r="J732" s="23"/>
      <c r="K732" s="377"/>
      <c r="L732" s="61"/>
      <c r="M732" s="61"/>
      <c r="N732" s="23"/>
      <c r="O732" s="23"/>
      <c r="P732" s="23"/>
      <c r="Q732" s="23"/>
      <c r="R732" s="23"/>
      <c r="S732" s="23"/>
      <c r="T732" s="23"/>
      <c r="U732" s="23"/>
      <c r="V732" s="23"/>
      <c r="W732" s="23"/>
      <c r="X732" s="23"/>
      <c r="Y732" s="23"/>
      <c r="Z732" s="23"/>
    </row>
    <row r="733" ht="15.75" customHeight="1">
      <c r="A733" s="23"/>
      <c r="B733" s="23"/>
      <c r="C733" s="23"/>
      <c r="D733" s="23"/>
      <c r="E733" s="23"/>
      <c r="F733" s="23"/>
      <c r="G733" s="23"/>
      <c r="H733" s="23"/>
      <c r="I733" s="23"/>
      <c r="J733" s="23"/>
      <c r="K733" s="377"/>
      <c r="L733" s="61"/>
      <c r="M733" s="61"/>
      <c r="N733" s="23"/>
      <c r="O733" s="23"/>
      <c r="P733" s="23"/>
      <c r="Q733" s="23"/>
      <c r="R733" s="23"/>
      <c r="S733" s="23"/>
      <c r="T733" s="23"/>
      <c r="U733" s="23"/>
      <c r="V733" s="23"/>
      <c r="W733" s="23"/>
      <c r="X733" s="23"/>
      <c r="Y733" s="23"/>
      <c r="Z733" s="23"/>
    </row>
    <row r="734" ht="15.75" customHeight="1">
      <c r="A734" s="23"/>
      <c r="B734" s="23"/>
      <c r="C734" s="23"/>
      <c r="D734" s="23"/>
      <c r="E734" s="23"/>
      <c r="F734" s="23"/>
      <c r="G734" s="23"/>
      <c r="H734" s="23"/>
      <c r="I734" s="23"/>
      <c r="J734" s="23"/>
      <c r="K734" s="377"/>
      <c r="L734" s="61"/>
      <c r="M734" s="61"/>
      <c r="N734" s="23"/>
      <c r="O734" s="23"/>
      <c r="P734" s="23"/>
      <c r="Q734" s="23"/>
      <c r="R734" s="23"/>
      <c r="S734" s="23"/>
      <c r="T734" s="23"/>
      <c r="U734" s="23"/>
      <c r="V734" s="23"/>
      <c r="W734" s="23"/>
      <c r="X734" s="23"/>
      <c r="Y734" s="23"/>
      <c r="Z734" s="23"/>
    </row>
    <row r="735" ht="15.75" customHeight="1">
      <c r="A735" s="23"/>
      <c r="B735" s="23"/>
      <c r="C735" s="23"/>
      <c r="D735" s="23"/>
      <c r="E735" s="23"/>
      <c r="F735" s="23"/>
      <c r="G735" s="23"/>
      <c r="H735" s="23"/>
      <c r="I735" s="23"/>
      <c r="J735" s="23"/>
      <c r="K735" s="377"/>
      <c r="L735" s="61"/>
      <c r="M735" s="61"/>
      <c r="N735" s="23"/>
      <c r="O735" s="23"/>
      <c r="P735" s="23"/>
      <c r="Q735" s="23"/>
      <c r="R735" s="23"/>
      <c r="S735" s="23"/>
      <c r="T735" s="23"/>
      <c r="U735" s="23"/>
      <c r="V735" s="23"/>
      <c r="W735" s="23"/>
      <c r="X735" s="23"/>
      <c r="Y735" s="23"/>
      <c r="Z735" s="23"/>
    </row>
    <row r="736" ht="15.75" customHeight="1">
      <c r="A736" s="23"/>
      <c r="B736" s="23"/>
      <c r="C736" s="23"/>
      <c r="D736" s="23"/>
      <c r="E736" s="23"/>
      <c r="F736" s="23"/>
      <c r="G736" s="23"/>
      <c r="H736" s="23"/>
      <c r="I736" s="23"/>
      <c r="J736" s="23"/>
      <c r="K736" s="377"/>
      <c r="L736" s="61"/>
      <c r="M736" s="61"/>
      <c r="N736" s="23"/>
      <c r="O736" s="23"/>
      <c r="P736" s="23"/>
      <c r="Q736" s="23"/>
      <c r="R736" s="23"/>
      <c r="S736" s="23"/>
      <c r="T736" s="23"/>
      <c r="U736" s="23"/>
      <c r="V736" s="23"/>
      <c r="W736" s="23"/>
      <c r="X736" s="23"/>
      <c r="Y736" s="23"/>
      <c r="Z736" s="23"/>
    </row>
    <row r="737" ht="15.75" customHeight="1">
      <c r="A737" s="23"/>
      <c r="B737" s="23"/>
      <c r="C737" s="23"/>
      <c r="D737" s="23"/>
      <c r="E737" s="23"/>
      <c r="F737" s="23"/>
      <c r="G737" s="23"/>
      <c r="H737" s="23"/>
      <c r="I737" s="23"/>
      <c r="J737" s="23"/>
      <c r="K737" s="377"/>
      <c r="L737" s="61"/>
      <c r="M737" s="61"/>
      <c r="N737" s="23"/>
      <c r="O737" s="23"/>
      <c r="P737" s="23"/>
      <c r="Q737" s="23"/>
      <c r="R737" s="23"/>
      <c r="S737" s="23"/>
      <c r="T737" s="23"/>
      <c r="U737" s="23"/>
      <c r="V737" s="23"/>
      <c r="W737" s="23"/>
      <c r="X737" s="23"/>
      <c r="Y737" s="23"/>
      <c r="Z737" s="23"/>
    </row>
    <row r="738" ht="15.75" customHeight="1">
      <c r="A738" s="23"/>
      <c r="B738" s="23"/>
      <c r="C738" s="23"/>
      <c r="D738" s="23"/>
      <c r="E738" s="23"/>
      <c r="F738" s="23"/>
      <c r="G738" s="23"/>
      <c r="H738" s="23"/>
      <c r="I738" s="23"/>
      <c r="J738" s="23"/>
      <c r="K738" s="377"/>
      <c r="L738" s="61"/>
      <c r="M738" s="61"/>
      <c r="N738" s="23"/>
      <c r="O738" s="23"/>
      <c r="P738" s="23"/>
      <c r="Q738" s="23"/>
      <c r="R738" s="23"/>
      <c r="S738" s="23"/>
      <c r="T738" s="23"/>
      <c r="U738" s="23"/>
      <c r="V738" s="23"/>
      <c r="W738" s="23"/>
      <c r="X738" s="23"/>
      <c r="Y738" s="23"/>
      <c r="Z738" s="23"/>
    </row>
    <row r="739" ht="15.75" customHeight="1">
      <c r="A739" s="23"/>
      <c r="B739" s="23"/>
      <c r="C739" s="23"/>
      <c r="D739" s="23"/>
      <c r="E739" s="23"/>
      <c r="F739" s="23"/>
      <c r="G739" s="23"/>
      <c r="H739" s="23"/>
      <c r="I739" s="23"/>
      <c r="J739" s="23"/>
      <c r="K739" s="377"/>
      <c r="L739" s="61"/>
      <c r="M739" s="61"/>
      <c r="N739" s="23"/>
      <c r="O739" s="23"/>
      <c r="P739" s="23"/>
      <c r="Q739" s="23"/>
      <c r="R739" s="23"/>
      <c r="S739" s="23"/>
      <c r="T739" s="23"/>
      <c r="U739" s="23"/>
      <c r="V739" s="23"/>
      <c r="W739" s="23"/>
      <c r="X739" s="23"/>
      <c r="Y739" s="23"/>
      <c r="Z739" s="23"/>
    </row>
    <row r="740" ht="15.75" customHeight="1">
      <c r="A740" s="23"/>
      <c r="B740" s="23"/>
      <c r="C740" s="23"/>
      <c r="D740" s="23"/>
      <c r="E740" s="23"/>
      <c r="F740" s="23"/>
      <c r="G740" s="23"/>
      <c r="H740" s="23"/>
      <c r="I740" s="23"/>
      <c r="J740" s="23"/>
      <c r="K740" s="377"/>
      <c r="L740" s="61"/>
      <c r="M740" s="61"/>
      <c r="N740" s="23"/>
      <c r="O740" s="23"/>
      <c r="P740" s="23"/>
      <c r="Q740" s="23"/>
      <c r="R740" s="23"/>
      <c r="S740" s="23"/>
      <c r="T740" s="23"/>
      <c r="U740" s="23"/>
      <c r="V740" s="23"/>
      <c r="W740" s="23"/>
      <c r="X740" s="23"/>
      <c r="Y740" s="23"/>
      <c r="Z740" s="23"/>
    </row>
    <row r="741" ht="15.75" customHeight="1">
      <c r="A741" s="23"/>
      <c r="B741" s="23"/>
      <c r="C741" s="23"/>
      <c r="D741" s="23"/>
      <c r="E741" s="23"/>
      <c r="F741" s="23"/>
      <c r="G741" s="23"/>
      <c r="H741" s="23"/>
      <c r="I741" s="23"/>
      <c r="J741" s="23"/>
      <c r="K741" s="377"/>
      <c r="L741" s="61"/>
      <c r="M741" s="61"/>
      <c r="N741" s="23"/>
      <c r="O741" s="23"/>
      <c r="P741" s="23"/>
      <c r="Q741" s="23"/>
      <c r="R741" s="23"/>
      <c r="S741" s="23"/>
      <c r="T741" s="23"/>
      <c r="U741" s="23"/>
      <c r="V741" s="23"/>
      <c r="W741" s="23"/>
      <c r="X741" s="23"/>
      <c r="Y741" s="23"/>
      <c r="Z741" s="23"/>
    </row>
    <row r="742" ht="15.75" customHeight="1">
      <c r="A742" s="23"/>
      <c r="B742" s="23"/>
      <c r="C742" s="23"/>
      <c r="D742" s="23"/>
      <c r="E742" s="23"/>
      <c r="F742" s="23"/>
      <c r="G742" s="23"/>
      <c r="H742" s="23"/>
      <c r="I742" s="23"/>
      <c r="J742" s="23"/>
      <c r="K742" s="377"/>
      <c r="L742" s="61"/>
      <c r="M742" s="61"/>
      <c r="N742" s="23"/>
      <c r="O742" s="23"/>
      <c r="P742" s="23"/>
      <c r="Q742" s="23"/>
      <c r="R742" s="23"/>
      <c r="S742" s="23"/>
      <c r="T742" s="23"/>
      <c r="U742" s="23"/>
      <c r="V742" s="23"/>
      <c r="W742" s="23"/>
      <c r="X742" s="23"/>
      <c r="Y742" s="23"/>
      <c r="Z742" s="23"/>
    </row>
    <row r="743" ht="15.75" customHeight="1">
      <c r="A743" s="23"/>
      <c r="B743" s="23"/>
      <c r="C743" s="23"/>
      <c r="D743" s="23"/>
      <c r="E743" s="23"/>
      <c r="F743" s="23"/>
      <c r="G743" s="23"/>
      <c r="H743" s="23"/>
      <c r="I743" s="23"/>
      <c r="J743" s="23"/>
      <c r="K743" s="377"/>
      <c r="L743" s="61"/>
      <c r="M743" s="61"/>
      <c r="N743" s="23"/>
      <c r="O743" s="23"/>
      <c r="P743" s="23"/>
      <c r="Q743" s="23"/>
      <c r="R743" s="23"/>
      <c r="S743" s="23"/>
      <c r="T743" s="23"/>
      <c r="U743" s="23"/>
      <c r="V743" s="23"/>
      <c r="W743" s="23"/>
      <c r="X743" s="23"/>
      <c r="Y743" s="23"/>
      <c r="Z743" s="23"/>
    </row>
    <row r="744" ht="15.75" customHeight="1">
      <c r="A744" s="23"/>
      <c r="B744" s="23"/>
      <c r="C744" s="23"/>
      <c r="D744" s="23"/>
      <c r="E744" s="23"/>
      <c r="F744" s="23"/>
      <c r="G744" s="23"/>
      <c r="H744" s="23"/>
      <c r="I744" s="23"/>
      <c r="J744" s="23"/>
      <c r="K744" s="377"/>
      <c r="L744" s="61"/>
      <c r="M744" s="61"/>
      <c r="N744" s="23"/>
      <c r="O744" s="23"/>
      <c r="P744" s="23"/>
      <c r="Q744" s="23"/>
      <c r="R744" s="23"/>
      <c r="S744" s="23"/>
      <c r="T744" s="23"/>
      <c r="U744" s="23"/>
      <c r="V744" s="23"/>
      <c r="W744" s="23"/>
      <c r="X744" s="23"/>
      <c r="Y744" s="23"/>
      <c r="Z744" s="23"/>
    </row>
    <row r="745" ht="15.75" customHeight="1">
      <c r="A745" s="23"/>
      <c r="B745" s="23"/>
      <c r="C745" s="23"/>
      <c r="D745" s="23"/>
      <c r="E745" s="23"/>
      <c r="F745" s="23"/>
      <c r="G745" s="23"/>
      <c r="H745" s="23"/>
      <c r="I745" s="23"/>
      <c r="J745" s="23"/>
      <c r="K745" s="377"/>
      <c r="L745" s="61"/>
      <c r="M745" s="61"/>
      <c r="N745" s="23"/>
      <c r="O745" s="23"/>
      <c r="P745" s="23"/>
      <c r="Q745" s="23"/>
      <c r="R745" s="23"/>
      <c r="S745" s="23"/>
      <c r="T745" s="23"/>
      <c r="U745" s="23"/>
      <c r="V745" s="23"/>
      <c r="W745" s="23"/>
      <c r="X745" s="23"/>
      <c r="Y745" s="23"/>
      <c r="Z745" s="23"/>
    </row>
    <row r="746" ht="15.75" customHeight="1">
      <c r="A746" s="23"/>
      <c r="B746" s="23"/>
      <c r="C746" s="23"/>
      <c r="D746" s="23"/>
      <c r="E746" s="23"/>
      <c r="F746" s="23"/>
      <c r="G746" s="23"/>
      <c r="H746" s="23"/>
      <c r="I746" s="23"/>
      <c r="J746" s="23"/>
      <c r="K746" s="377"/>
      <c r="L746" s="61"/>
      <c r="M746" s="61"/>
      <c r="N746" s="23"/>
      <c r="O746" s="23"/>
      <c r="P746" s="23"/>
      <c r="Q746" s="23"/>
      <c r="R746" s="23"/>
      <c r="S746" s="23"/>
      <c r="T746" s="23"/>
      <c r="U746" s="23"/>
      <c r="V746" s="23"/>
      <c r="W746" s="23"/>
      <c r="X746" s="23"/>
      <c r="Y746" s="23"/>
      <c r="Z746" s="23"/>
    </row>
    <row r="747" ht="15.75" customHeight="1">
      <c r="A747" s="23"/>
      <c r="B747" s="23"/>
      <c r="C747" s="23"/>
      <c r="D747" s="23"/>
      <c r="E747" s="23"/>
      <c r="F747" s="23"/>
      <c r="G747" s="23"/>
      <c r="H747" s="23"/>
      <c r="I747" s="23"/>
      <c r="J747" s="23"/>
      <c r="K747" s="377"/>
      <c r="L747" s="61"/>
      <c r="M747" s="61"/>
      <c r="N747" s="23"/>
      <c r="O747" s="23"/>
      <c r="P747" s="23"/>
      <c r="Q747" s="23"/>
      <c r="R747" s="23"/>
      <c r="S747" s="23"/>
      <c r="T747" s="23"/>
      <c r="U747" s="23"/>
      <c r="V747" s="23"/>
      <c r="W747" s="23"/>
      <c r="X747" s="23"/>
      <c r="Y747" s="23"/>
      <c r="Z747" s="23"/>
    </row>
    <row r="748" ht="15.75" customHeight="1">
      <c r="A748" s="23"/>
      <c r="B748" s="23"/>
      <c r="C748" s="23"/>
      <c r="D748" s="23"/>
      <c r="E748" s="23"/>
      <c r="F748" s="23"/>
      <c r="G748" s="23"/>
      <c r="H748" s="23"/>
      <c r="I748" s="23"/>
      <c r="J748" s="23"/>
      <c r="K748" s="377"/>
      <c r="L748" s="61"/>
      <c r="M748" s="61"/>
      <c r="N748" s="23"/>
      <c r="O748" s="23"/>
      <c r="P748" s="23"/>
      <c r="Q748" s="23"/>
      <c r="R748" s="23"/>
      <c r="S748" s="23"/>
      <c r="T748" s="23"/>
      <c r="U748" s="23"/>
      <c r="V748" s="23"/>
      <c r="W748" s="23"/>
      <c r="X748" s="23"/>
      <c r="Y748" s="23"/>
      <c r="Z748" s="23"/>
    </row>
    <row r="749" ht="15.75" customHeight="1">
      <c r="A749" s="23"/>
      <c r="B749" s="23"/>
      <c r="C749" s="23"/>
      <c r="D749" s="23"/>
      <c r="E749" s="23"/>
      <c r="F749" s="23"/>
      <c r="G749" s="23"/>
      <c r="H749" s="23"/>
      <c r="I749" s="23"/>
      <c r="J749" s="23"/>
      <c r="K749" s="377"/>
      <c r="L749" s="61"/>
      <c r="M749" s="61"/>
      <c r="N749" s="23"/>
      <c r="O749" s="23"/>
      <c r="P749" s="23"/>
      <c r="Q749" s="23"/>
      <c r="R749" s="23"/>
      <c r="S749" s="23"/>
      <c r="T749" s="23"/>
      <c r="U749" s="23"/>
      <c r="V749" s="23"/>
      <c r="W749" s="23"/>
      <c r="X749" s="23"/>
      <c r="Y749" s="23"/>
      <c r="Z749" s="23"/>
    </row>
    <row r="750" ht="15.75" customHeight="1">
      <c r="A750" s="23"/>
      <c r="B750" s="23"/>
      <c r="C750" s="23"/>
      <c r="D750" s="23"/>
      <c r="E750" s="23"/>
      <c r="F750" s="23"/>
      <c r="G750" s="23"/>
      <c r="H750" s="23"/>
      <c r="I750" s="23"/>
      <c r="J750" s="23"/>
      <c r="K750" s="377"/>
      <c r="L750" s="61"/>
      <c r="M750" s="61"/>
      <c r="N750" s="23"/>
      <c r="O750" s="23"/>
      <c r="P750" s="23"/>
      <c r="Q750" s="23"/>
      <c r="R750" s="23"/>
      <c r="S750" s="23"/>
      <c r="T750" s="23"/>
      <c r="U750" s="23"/>
      <c r="V750" s="23"/>
      <c r="W750" s="23"/>
      <c r="X750" s="23"/>
      <c r="Y750" s="23"/>
      <c r="Z750" s="23"/>
    </row>
    <row r="751" ht="15.75" customHeight="1">
      <c r="A751" s="23"/>
      <c r="B751" s="23"/>
      <c r="C751" s="23"/>
      <c r="D751" s="23"/>
      <c r="E751" s="23"/>
      <c r="F751" s="23"/>
      <c r="G751" s="23"/>
      <c r="H751" s="23"/>
      <c r="I751" s="23"/>
      <c r="J751" s="23"/>
      <c r="K751" s="377"/>
      <c r="L751" s="61"/>
      <c r="M751" s="61"/>
      <c r="N751" s="23"/>
      <c r="O751" s="23"/>
      <c r="P751" s="23"/>
      <c r="Q751" s="23"/>
      <c r="R751" s="23"/>
      <c r="S751" s="23"/>
      <c r="T751" s="23"/>
      <c r="U751" s="23"/>
      <c r="V751" s="23"/>
      <c r="W751" s="23"/>
      <c r="X751" s="23"/>
      <c r="Y751" s="23"/>
      <c r="Z751" s="23"/>
    </row>
    <row r="752" ht="15.75" customHeight="1">
      <c r="A752" s="23"/>
      <c r="B752" s="23"/>
      <c r="C752" s="23"/>
      <c r="D752" s="23"/>
      <c r="E752" s="23"/>
      <c r="F752" s="23"/>
      <c r="G752" s="23"/>
      <c r="H752" s="23"/>
      <c r="I752" s="23"/>
      <c r="J752" s="23"/>
      <c r="K752" s="377"/>
      <c r="L752" s="61"/>
      <c r="M752" s="61"/>
      <c r="N752" s="23"/>
      <c r="O752" s="23"/>
      <c r="P752" s="23"/>
      <c r="Q752" s="23"/>
      <c r="R752" s="23"/>
      <c r="S752" s="23"/>
      <c r="T752" s="23"/>
      <c r="U752" s="23"/>
      <c r="V752" s="23"/>
      <c r="W752" s="23"/>
      <c r="X752" s="23"/>
      <c r="Y752" s="23"/>
      <c r="Z752" s="23"/>
    </row>
    <row r="753" ht="15.75" customHeight="1">
      <c r="A753" s="23"/>
      <c r="B753" s="23"/>
      <c r="C753" s="23"/>
      <c r="D753" s="23"/>
      <c r="E753" s="23"/>
      <c r="F753" s="23"/>
      <c r="G753" s="23"/>
      <c r="H753" s="23"/>
      <c r="I753" s="23"/>
      <c r="J753" s="23"/>
      <c r="K753" s="377"/>
      <c r="L753" s="61"/>
      <c r="M753" s="61"/>
      <c r="N753" s="23"/>
      <c r="O753" s="23"/>
      <c r="P753" s="23"/>
      <c r="Q753" s="23"/>
      <c r="R753" s="23"/>
      <c r="S753" s="23"/>
      <c r="T753" s="23"/>
      <c r="U753" s="23"/>
      <c r="V753" s="23"/>
      <c r="W753" s="23"/>
      <c r="X753" s="23"/>
      <c r="Y753" s="23"/>
      <c r="Z753" s="23"/>
    </row>
    <row r="754" ht="15.75" customHeight="1">
      <c r="A754" s="23"/>
      <c r="B754" s="23"/>
      <c r="C754" s="23"/>
      <c r="D754" s="23"/>
      <c r="E754" s="23"/>
      <c r="F754" s="23"/>
      <c r="G754" s="23"/>
      <c r="H754" s="23"/>
      <c r="I754" s="23"/>
      <c r="J754" s="23"/>
      <c r="K754" s="377"/>
      <c r="L754" s="61"/>
      <c r="M754" s="61"/>
      <c r="N754" s="23"/>
      <c r="O754" s="23"/>
      <c r="P754" s="23"/>
      <c r="Q754" s="23"/>
      <c r="R754" s="23"/>
      <c r="S754" s="23"/>
      <c r="T754" s="23"/>
      <c r="U754" s="23"/>
      <c r="V754" s="23"/>
      <c r="W754" s="23"/>
      <c r="X754" s="23"/>
      <c r="Y754" s="23"/>
      <c r="Z754" s="23"/>
    </row>
    <row r="755" ht="15.75" customHeight="1">
      <c r="A755" s="23"/>
      <c r="B755" s="23"/>
      <c r="C755" s="23"/>
      <c r="D755" s="23"/>
      <c r="E755" s="23"/>
      <c r="F755" s="23"/>
      <c r="G755" s="23"/>
      <c r="H755" s="23"/>
      <c r="I755" s="23"/>
      <c r="J755" s="23"/>
      <c r="K755" s="377"/>
      <c r="L755" s="61"/>
      <c r="M755" s="61"/>
      <c r="N755" s="23"/>
      <c r="O755" s="23"/>
      <c r="P755" s="23"/>
      <c r="Q755" s="23"/>
      <c r="R755" s="23"/>
      <c r="S755" s="23"/>
      <c r="T755" s="23"/>
      <c r="U755" s="23"/>
      <c r="V755" s="23"/>
      <c r="W755" s="23"/>
      <c r="X755" s="23"/>
      <c r="Y755" s="23"/>
      <c r="Z755" s="23"/>
    </row>
    <row r="756" ht="15.75" customHeight="1">
      <c r="A756" s="23"/>
      <c r="B756" s="23"/>
      <c r="C756" s="23"/>
      <c r="D756" s="23"/>
      <c r="E756" s="23"/>
      <c r="F756" s="23"/>
      <c r="G756" s="23"/>
      <c r="H756" s="23"/>
      <c r="I756" s="23"/>
      <c r="J756" s="23"/>
      <c r="K756" s="377"/>
      <c r="L756" s="61"/>
      <c r="M756" s="61"/>
      <c r="N756" s="23"/>
      <c r="O756" s="23"/>
      <c r="P756" s="23"/>
      <c r="Q756" s="23"/>
      <c r="R756" s="23"/>
      <c r="S756" s="23"/>
      <c r="T756" s="23"/>
      <c r="U756" s="23"/>
      <c r="V756" s="23"/>
      <c r="W756" s="23"/>
      <c r="X756" s="23"/>
      <c r="Y756" s="23"/>
      <c r="Z756" s="23"/>
    </row>
    <row r="757" ht="15.75" customHeight="1">
      <c r="A757" s="23"/>
      <c r="B757" s="23"/>
      <c r="C757" s="23"/>
      <c r="D757" s="23"/>
      <c r="E757" s="23"/>
      <c r="F757" s="23"/>
      <c r="G757" s="23"/>
      <c r="H757" s="23"/>
      <c r="I757" s="23"/>
      <c r="J757" s="23"/>
      <c r="K757" s="377"/>
      <c r="L757" s="61"/>
      <c r="M757" s="61"/>
      <c r="N757" s="23"/>
      <c r="O757" s="23"/>
      <c r="P757" s="23"/>
      <c r="Q757" s="23"/>
      <c r="R757" s="23"/>
      <c r="S757" s="23"/>
      <c r="T757" s="23"/>
      <c r="U757" s="23"/>
      <c r="V757" s="23"/>
      <c r="W757" s="23"/>
      <c r="X757" s="23"/>
      <c r="Y757" s="23"/>
      <c r="Z757" s="23"/>
    </row>
    <row r="758" ht="15.75" customHeight="1">
      <c r="A758" s="23"/>
      <c r="B758" s="23"/>
      <c r="C758" s="23"/>
      <c r="D758" s="23"/>
      <c r="E758" s="23"/>
      <c r="F758" s="23"/>
      <c r="G758" s="23"/>
      <c r="H758" s="23"/>
      <c r="I758" s="23"/>
      <c r="J758" s="23"/>
      <c r="K758" s="377"/>
      <c r="L758" s="61"/>
      <c r="M758" s="61"/>
      <c r="N758" s="23"/>
      <c r="O758" s="23"/>
      <c r="P758" s="23"/>
      <c r="Q758" s="23"/>
      <c r="R758" s="23"/>
      <c r="S758" s="23"/>
      <c r="T758" s="23"/>
      <c r="U758" s="23"/>
      <c r="V758" s="23"/>
      <c r="W758" s="23"/>
      <c r="X758" s="23"/>
      <c r="Y758" s="23"/>
      <c r="Z758" s="23"/>
    </row>
    <row r="759" ht="15.75" customHeight="1">
      <c r="A759" s="23"/>
      <c r="B759" s="23"/>
      <c r="C759" s="23"/>
      <c r="D759" s="23"/>
      <c r="E759" s="23"/>
      <c r="F759" s="23"/>
      <c r="G759" s="23"/>
      <c r="H759" s="23"/>
      <c r="I759" s="23"/>
      <c r="J759" s="23"/>
      <c r="K759" s="377"/>
      <c r="L759" s="61"/>
      <c r="M759" s="61"/>
      <c r="N759" s="23"/>
      <c r="O759" s="23"/>
      <c r="P759" s="23"/>
      <c r="Q759" s="23"/>
      <c r="R759" s="23"/>
      <c r="S759" s="23"/>
      <c r="T759" s="23"/>
      <c r="U759" s="23"/>
      <c r="V759" s="23"/>
      <c r="W759" s="23"/>
      <c r="X759" s="23"/>
      <c r="Y759" s="23"/>
      <c r="Z759" s="23"/>
    </row>
    <row r="760" ht="15.75" customHeight="1">
      <c r="A760" s="23"/>
      <c r="B760" s="23"/>
      <c r="C760" s="23"/>
      <c r="D760" s="23"/>
      <c r="E760" s="23"/>
      <c r="F760" s="23"/>
      <c r="G760" s="23"/>
      <c r="H760" s="23"/>
      <c r="I760" s="23"/>
      <c r="J760" s="23"/>
      <c r="K760" s="377"/>
      <c r="L760" s="61"/>
      <c r="M760" s="61"/>
      <c r="N760" s="23"/>
      <c r="O760" s="23"/>
      <c r="P760" s="23"/>
      <c r="Q760" s="23"/>
      <c r="R760" s="23"/>
      <c r="S760" s="23"/>
      <c r="T760" s="23"/>
      <c r="U760" s="23"/>
      <c r="V760" s="23"/>
      <c r="W760" s="23"/>
      <c r="X760" s="23"/>
      <c r="Y760" s="23"/>
      <c r="Z760" s="23"/>
    </row>
    <row r="761" ht="15.75" customHeight="1">
      <c r="A761" s="23"/>
      <c r="B761" s="23"/>
      <c r="C761" s="23"/>
      <c r="D761" s="23"/>
      <c r="E761" s="23"/>
      <c r="F761" s="23"/>
      <c r="G761" s="23"/>
      <c r="H761" s="23"/>
      <c r="I761" s="23"/>
      <c r="J761" s="23"/>
      <c r="K761" s="377"/>
      <c r="L761" s="61"/>
      <c r="M761" s="61"/>
      <c r="N761" s="23"/>
      <c r="O761" s="23"/>
      <c r="P761" s="23"/>
      <c r="Q761" s="23"/>
      <c r="R761" s="23"/>
      <c r="S761" s="23"/>
      <c r="T761" s="23"/>
      <c r="U761" s="23"/>
      <c r="V761" s="23"/>
      <c r="W761" s="23"/>
      <c r="X761" s="23"/>
      <c r="Y761" s="23"/>
      <c r="Z761" s="23"/>
    </row>
    <row r="762" ht="15.75" customHeight="1">
      <c r="A762" s="23"/>
      <c r="B762" s="23"/>
      <c r="C762" s="23"/>
      <c r="D762" s="23"/>
      <c r="E762" s="23"/>
      <c r="F762" s="23"/>
      <c r="G762" s="23"/>
      <c r="H762" s="23"/>
      <c r="I762" s="23"/>
      <c r="J762" s="23"/>
      <c r="K762" s="377"/>
      <c r="L762" s="61"/>
      <c r="M762" s="61"/>
      <c r="N762" s="23"/>
      <c r="O762" s="23"/>
      <c r="P762" s="23"/>
      <c r="Q762" s="23"/>
      <c r="R762" s="23"/>
      <c r="S762" s="23"/>
      <c r="T762" s="23"/>
      <c r="U762" s="23"/>
      <c r="V762" s="23"/>
      <c r="W762" s="23"/>
      <c r="X762" s="23"/>
      <c r="Y762" s="23"/>
      <c r="Z762" s="23"/>
    </row>
    <row r="763" ht="15.75" customHeight="1">
      <c r="A763" s="23"/>
      <c r="B763" s="23"/>
      <c r="C763" s="23"/>
      <c r="D763" s="23"/>
      <c r="E763" s="23"/>
      <c r="F763" s="23"/>
      <c r="G763" s="23"/>
      <c r="H763" s="23"/>
      <c r="I763" s="23"/>
      <c r="J763" s="23"/>
      <c r="K763" s="377"/>
      <c r="L763" s="61"/>
      <c r="M763" s="61"/>
      <c r="N763" s="23"/>
      <c r="O763" s="23"/>
      <c r="P763" s="23"/>
      <c r="Q763" s="23"/>
      <c r="R763" s="23"/>
      <c r="S763" s="23"/>
      <c r="T763" s="23"/>
      <c r="U763" s="23"/>
      <c r="V763" s="23"/>
      <c r="W763" s="23"/>
      <c r="X763" s="23"/>
      <c r="Y763" s="23"/>
      <c r="Z763" s="23"/>
    </row>
    <row r="764" ht="15.75" customHeight="1">
      <c r="A764" s="23"/>
      <c r="B764" s="23"/>
      <c r="C764" s="23"/>
      <c r="D764" s="23"/>
      <c r="E764" s="23"/>
      <c r="F764" s="23"/>
      <c r="G764" s="23"/>
      <c r="H764" s="23"/>
      <c r="I764" s="23"/>
      <c r="J764" s="23"/>
      <c r="K764" s="377"/>
      <c r="L764" s="61"/>
      <c r="M764" s="61"/>
      <c r="N764" s="23"/>
      <c r="O764" s="23"/>
      <c r="P764" s="23"/>
      <c r="Q764" s="23"/>
      <c r="R764" s="23"/>
      <c r="S764" s="23"/>
      <c r="T764" s="23"/>
      <c r="U764" s="23"/>
      <c r="V764" s="23"/>
      <c r="W764" s="23"/>
      <c r="X764" s="23"/>
      <c r="Y764" s="23"/>
      <c r="Z764" s="23"/>
    </row>
    <row r="765" ht="15.75" customHeight="1">
      <c r="A765" s="23"/>
      <c r="B765" s="23"/>
      <c r="C765" s="23"/>
      <c r="D765" s="23"/>
      <c r="E765" s="23"/>
      <c r="F765" s="23"/>
      <c r="G765" s="23"/>
      <c r="H765" s="23"/>
      <c r="I765" s="23"/>
      <c r="J765" s="23"/>
      <c r="K765" s="377"/>
      <c r="L765" s="61"/>
      <c r="M765" s="61"/>
      <c r="N765" s="23"/>
      <c r="O765" s="23"/>
      <c r="P765" s="23"/>
      <c r="Q765" s="23"/>
      <c r="R765" s="23"/>
      <c r="S765" s="23"/>
      <c r="T765" s="23"/>
      <c r="U765" s="23"/>
      <c r="V765" s="23"/>
      <c r="W765" s="23"/>
      <c r="X765" s="23"/>
      <c r="Y765" s="23"/>
      <c r="Z765" s="23"/>
    </row>
    <row r="766" ht="15.75" customHeight="1">
      <c r="A766" s="23"/>
      <c r="B766" s="23"/>
      <c r="C766" s="23"/>
      <c r="D766" s="23"/>
      <c r="E766" s="23"/>
      <c r="F766" s="23"/>
      <c r="G766" s="23"/>
      <c r="H766" s="23"/>
      <c r="I766" s="23"/>
      <c r="J766" s="23"/>
      <c r="K766" s="377"/>
      <c r="L766" s="61"/>
      <c r="M766" s="61"/>
      <c r="N766" s="23"/>
      <c r="O766" s="23"/>
      <c r="P766" s="23"/>
      <c r="Q766" s="23"/>
      <c r="R766" s="23"/>
      <c r="S766" s="23"/>
      <c r="T766" s="23"/>
      <c r="U766" s="23"/>
      <c r="V766" s="23"/>
      <c r="W766" s="23"/>
      <c r="X766" s="23"/>
      <c r="Y766" s="23"/>
      <c r="Z766" s="23"/>
    </row>
    <row r="767" ht="15.75" customHeight="1">
      <c r="A767" s="23"/>
      <c r="B767" s="23"/>
      <c r="C767" s="23"/>
      <c r="D767" s="23"/>
      <c r="E767" s="23"/>
      <c r="F767" s="23"/>
      <c r="G767" s="23"/>
      <c r="H767" s="23"/>
      <c r="I767" s="23"/>
      <c r="J767" s="23"/>
      <c r="K767" s="377"/>
      <c r="L767" s="61"/>
      <c r="M767" s="61"/>
      <c r="N767" s="23"/>
      <c r="O767" s="23"/>
      <c r="P767" s="23"/>
      <c r="Q767" s="23"/>
      <c r="R767" s="23"/>
      <c r="S767" s="23"/>
      <c r="T767" s="23"/>
      <c r="U767" s="23"/>
      <c r="V767" s="23"/>
      <c r="W767" s="23"/>
      <c r="X767" s="23"/>
      <c r="Y767" s="23"/>
      <c r="Z767" s="23"/>
    </row>
    <row r="768" ht="15.75" customHeight="1">
      <c r="A768" s="23"/>
      <c r="B768" s="23"/>
      <c r="C768" s="23"/>
      <c r="D768" s="23"/>
      <c r="E768" s="23"/>
      <c r="F768" s="23"/>
      <c r="G768" s="23"/>
      <c r="H768" s="23"/>
      <c r="I768" s="23"/>
      <c r="J768" s="23"/>
      <c r="K768" s="377"/>
      <c r="L768" s="61"/>
      <c r="M768" s="61"/>
      <c r="N768" s="23"/>
      <c r="O768" s="23"/>
      <c r="P768" s="23"/>
      <c r="Q768" s="23"/>
      <c r="R768" s="23"/>
      <c r="S768" s="23"/>
      <c r="T768" s="23"/>
      <c r="U768" s="23"/>
      <c r="V768" s="23"/>
      <c r="W768" s="23"/>
      <c r="X768" s="23"/>
      <c r="Y768" s="23"/>
      <c r="Z768" s="23"/>
    </row>
    <row r="769" ht="15.75" customHeight="1">
      <c r="A769" s="23"/>
      <c r="B769" s="23"/>
      <c r="C769" s="23"/>
      <c r="D769" s="23"/>
      <c r="E769" s="23"/>
      <c r="F769" s="23"/>
      <c r="G769" s="23"/>
      <c r="H769" s="23"/>
      <c r="I769" s="23"/>
      <c r="J769" s="23"/>
      <c r="K769" s="377"/>
      <c r="L769" s="61"/>
      <c r="M769" s="61"/>
      <c r="N769" s="23"/>
      <c r="O769" s="23"/>
      <c r="P769" s="23"/>
      <c r="Q769" s="23"/>
      <c r="R769" s="23"/>
      <c r="S769" s="23"/>
      <c r="T769" s="23"/>
      <c r="U769" s="23"/>
      <c r="V769" s="23"/>
      <c r="W769" s="23"/>
      <c r="X769" s="23"/>
      <c r="Y769" s="23"/>
      <c r="Z769" s="23"/>
    </row>
    <row r="770" ht="15.75" customHeight="1">
      <c r="A770" s="23"/>
      <c r="B770" s="23"/>
      <c r="C770" s="23"/>
      <c r="D770" s="23"/>
      <c r="E770" s="23"/>
      <c r="F770" s="23"/>
      <c r="G770" s="23"/>
      <c r="H770" s="23"/>
      <c r="I770" s="23"/>
      <c r="J770" s="23"/>
      <c r="K770" s="377"/>
      <c r="L770" s="61"/>
      <c r="M770" s="61"/>
      <c r="N770" s="23"/>
      <c r="O770" s="23"/>
      <c r="P770" s="23"/>
      <c r="Q770" s="23"/>
      <c r="R770" s="23"/>
      <c r="S770" s="23"/>
      <c r="T770" s="23"/>
      <c r="U770" s="23"/>
      <c r="V770" s="23"/>
      <c r="W770" s="23"/>
      <c r="X770" s="23"/>
      <c r="Y770" s="23"/>
      <c r="Z770" s="23"/>
    </row>
    <row r="771" ht="15.75" customHeight="1">
      <c r="A771" s="23"/>
      <c r="B771" s="23"/>
      <c r="C771" s="23"/>
      <c r="D771" s="23"/>
      <c r="E771" s="23"/>
      <c r="F771" s="23"/>
      <c r="G771" s="23"/>
      <c r="H771" s="23"/>
      <c r="I771" s="23"/>
      <c r="J771" s="23"/>
      <c r="K771" s="377"/>
      <c r="L771" s="61"/>
      <c r="M771" s="61"/>
      <c r="N771" s="23"/>
      <c r="O771" s="23"/>
      <c r="P771" s="23"/>
      <c r="Q771" s="23"/>
      <c r="R771" s="23"/>
      <c r="S771" s="23"/>
      <c r="T771" s="23"/>
      <c r="U771" s="23"/>
      <c r="V771" s="23"/>
      <c r="W771" s="23"/>
      <c r="X771" s="23"/>
      <c r="Y771" s="23"/>
      <c r="Z771" s="23"/>
    </row>
    <row r="772" ht="15.75" customHeight="1">
      <c r="A772" s="23"/>
      <c r="B772" s="23"/>
      <c r="C772" s="23"/>
      <c r="D772" s="23"/>
      <c r="E772" s="23"/>
      <c r="F772" s="23"/>
      <c r="G772" s="23"/>
      <c r="H772" s="23"/>
      <c r="I772" s="23"/>
      <c r="J772" s="23"/>
      <c r="K772" s="377"/>
      <c r="L772" s="61"/>
      <c r="M772" s="61"/>
      <c r="N772" s="23"/>
      <c r="O772" s="23"/>
      <c r="P772" s="23"/>
      <c r="Q772" s="23"/>
      <c r="R772" s="23"/>
      <c r="S772" s="23"/>
      <c r="T772" s="23"/>
      <c r="U772" s="23"/>
      <c r="V772" s="23"/>
      <c r="W772" s="23"/>
      <c r="X772" s="23"/>
      <c r="Y772" s="23"/>
      <c r="Z772" s="23"/>
    </row>
    <row r="773" ht="15.75" customHeight="1">
      <c r="A773" s="23"/>
      <c r="B773" s="23"/>
      <c r="C773" s="23"/>
      <c r="D773" s="23"/>
      <c r="E773" s="23"/>
      <c r="F773" s="23"/>
      <c r="G773" s="23"/>
      <c r="H773" s="23"/>
      <c r="I773" s="23"/>
      <c r="J773" s="23"/>
      <c r="K773" s="377"/>
      <c r="L773" s="61"/>
      <c r="M773" s="61"/>
      <c r="N773" s="23"/>
      <c r="O773" s="23"/>
      <c r="P773" s="23"/>
      <c r="Q773" s="23"/>
      <c r="R773" s="23"/>
      <c r="S773" s="23"/>
      <c r="T773" s="23"/>
      <c r="U773" s="23"/>
      <c r="V773" s="23"/>
      <c r="W773" s="23"/>
      <c r="X773" s="23"/>
      <c r="Y773" s="23"/>
      <c r="Z773" s="23"/>
    </row>
    <row r="774" ht="15.75" customHeight="1">
      <c r="A774" s="23"/>
      <c r="B774" s="23"/>
      <c r="C774" s="23"/>
      <c r="D774" s="23"/>
      <c r="E774" s="23"/>
      <c r="F774" s="23"/>
      <c r="G774" s="23"/>
      <c r="H774" s="23"/>
      <c r="I774" s="23"/>
      <c r="J774" s="23"/>
      <c r="K774" s="377"/>
      <c r="L774" s="61"/>
      <c r="M774" s="61"/>
      <c r="N774" s="23"/>
      <c r="O774" s="23"/>
      <c r="P774" s="23"/>
      <c r="Q774" s="23"/>
      <c r="R774" s="23"/>
      <c r="S774" s="23"/>
      <c r="T774" s="23"/>
      <c r="U774" s="23"/>
      <c r="V774" s="23"/>
      <c r="W774" s="23"/>
      <c r="X774" s="23"/>
      <c r="Y774" s="23"/>
      <c r="Z774" s="23"/>
    </row>
    <row r="775" ht="15.75" customHeight="1">
      <c r="A775" s="23"/>
      <c r="B775" s="23"/>
      <c r="C775" s="23"/>
      <c r="D775" s="23"/>
      <c r="E775" s="23"/>
      <c r="F775" s="23"/>
      <c r="G775" s="23"/>
      <c r="H775" s="23"/>
      <c r="I775" s="23"/>
      <c r="J775" s="23"/>
      <c r="K775" s="377"/>
      <c r="L775" s="61"/>
      <c r="M775" s="61"/>
      <c r="N775" s="23"/>
      <c r="O775" s="23"/>
      <c r="P775" s="23"/>
      <c r="Q775" s="23"/>
      <c r="R775" s="23"/>
      <c r="S775" s="23"/>
      <c r="T775" s="23"/>
      <c r="U775" s="23"/>
      <c r="V775" s="23"/>
      <c r="W775" s="23"/>
      <c r="X775" s="23"/>
      <c r="Y775" s="23"/>
      <c r="Z775" s="23"/>
    </row>
    <row r="776" ht="15.75" customHeight="1">
      <c r="A776" s="23"/>
      <c r="B776" s="23"/>
      <c r="C776" s="23"/>
      <c r="D776" s="23"/>
      <c r="E776" s="23"/>
      <c r="F776" s="23"/>
      <c r="G776" s="23"/>
      <c r="H776" s="23"/>
      <c r="I776" s="23"/>
      <c r="J776" s="23"/>
      <c r="K776" s="377"/>
      <c r="L776" s="61"/>
      <c r="M776" s="61"/>
      <c r="N776" s="23"/>
      <c r="O776" s="23"/>
      <c r="P776" s="23"/>
      <c r="Q776" s="23"/>
      <c r="R776" s="23"/>
      <c r="S776" s="23"/>
      <c r="T776" s="23"/>
      <c r="U776" s="23"/>
      <c r="V776" s="23"/>
      <c r="W776" s="23"/>
      <c r="X776" s="23"/>
      <c r="Y776" s="23"/>
      <c r="Z776" s="23"/>
    </row>
    <row r="777" ht="15.75" customHeight="1">
      <c r="A777" s="23"/>
      <c r="B777" s="23"/>
      <c r="C777" s="23"/>
      <c r="D777" s="23"/>
      <c r="E777" s="23"/>
      <c r="F777" s="23"/>
      <c r="G777" s="23"/>
      <c r="H777" s="23"/>
      <c r="I777" s="23"/>
      <c r="J777" s="23"/>
      <c r="K777" s="377"/>
      <c r="L777" s="61"/>
      <c r="M777" s="61"/>
      <c r="N777" s="23"/>
      <c r="O777" s="23"/>
      <c r="P777" s="23"/>
      <c r="Q777" s="23"/>
      <c r="R777" s="23"/>
      <c r="S777" s="23"/>
      <c r="T777" s="23"/>
      <c r="U777" s="23"/>
      <c r="V777" s="23"/>
      <c r="W777" s="23"/>
      <c r="X777" s="23"/>
      <c r="Y777" s="23"/>
      <c r="Z777" s="23"/>
    </row>
    <row r="778" ht="15.75" customHeight="1">
      <c r="A778" s="23"/>
      <c r="B778" s="23"/>
      <c r="C778" s="23"/>
      <c r="D778" s="23"/>
      <c r="E778" s="23"/>
      <c r="F778" s="23"/>
      <c r="G778" s="23"/>
      <c r="H778" s="23"/>
      <c r="I778" s="23"/>
      <c r="J778" s="23"/>
      <c r="K778" s="377"/>
      <c r="L778" s="61"/>
      <c r="M778" s="61"/>
      <c r="N778" s="23"/>
      <c r="O778" s="23"/>
      <c r="P778" s="23"/>
      <c r="Q778" s="23"/>
      <c r="R778" s="23"/>
      <c r="S778" s="23"/>
      <c r="T778" s="23"/>
      <c r="U778" s="23"/>
      <c r="V778" s="23"/>
      <c r="W778" s="23"/>
      <c r="X778" s="23"/>
      <c r="Y778" s="23"/>
      <c r="Z778" s="23"/>
    </row>
    <row r="779" ht="15.75" customHeight="1">
      <c r="A779" s="23"/>
      <c r="B779" s="23"/>
      <c r="C779" s="23"/>
      <c r="D779" s="23"/>
      <c r="E779" s="23"/>
      <c r="F779" s="23"/>
      <c r="G779" s="23"/>
      <c r="H779" s="23"/>
      <c r="I779" s="23"/>
      <c r="J779" s="23"/>
      <c r="K779" s="377"/>
      <c r="L779" s="61"/>
      <c r="M779" s="61"/>
      <c r="N779" s="23"/>
      <c r="O779" s="23"/>
      <c r="P779" s="23"/>
      <c r="Q779" s="23"/>
      <c r="R779" s="23"/>
      <c r="S779" s="23"/>
      <c r="T779" s="23"/>
      <c r="U779" s="23"/>
      <c r="V779" s="23"/>
      <c r="W779" s="23"/>
      <c r="X779" s="23"/>
      <c r="Y779" s="23"/>
      <c r="Z779" s="23"/>
    </row>
    <row r="780" ht="15.75" customHeight="1">
      <c r="A780" s="23"/>
      <c r="B780" s="23"/>
      <c r="C780" s="23"/>
      <c r="D780" s="23"/>
      <c r="E780" s="23"/>
      <c r="F780" s="23"/>
      <c r="G780" s="23"/>
      <c r="H780" s="23"/>
      <c r="I780" s="23"/>
      <c r="J780" s="23"/>
      <c r="K780" s="377"/>
      <c r="L780" s="61"/>
      <c r="M780" s="61"/>
      <c r="N780" s="23"/>
      <c r="O780" s="23"/>
      <c r="P780" s="23"/>
      <c r="Q780" s="23"/>
      <c r="R780" s="23"/>
      <c r="S780" s="23"/>
      <c r="T780" s="23"/>
      <c r="U780" s="23"/>
      <c r="V780" s="23"/>
      <c r="W780" s="23"/>
      <c r="X780" s="23"/>
      <c r="Y780" s="23"/>
      <c r="Z780" s="23"/>
    </row>
    <row r="781" ht="15.75" customHeight="1">
      <c r="A781" s="23"/>
      <c r="B781" s="23"/>
      <c r="C781" s="23"/>
      <c r="D781" s="23"/>
      <c r="E781" s="23"/>
      <c r="F781" s="23"/>
      <c r="G781" s="23"/>
      <c r="H781" s="23"/>
      <c r="I781" s="23"/>
      <c r="J781" s="23"/>
      <c r="K781" s="377"/>
      <c r="L781" s="61"/>
      <c r="M781" s="61"/>
      <c r="N781" s="23"/>
      <c r="O781" s="23"/>
      <c r="P781" s="23"/>
      <c r="Q781" s="23"/>
      <c r="R781" s="23"/>
      <c r="S781" s="23"/>
      <c r="T781" s="23"/>
      <c r="U781" s="23"/>
      <c r="V781" s="23"/>
      <c r="W781" s="23"/>
      <c r="X781" s="23"/>
      <c r="Y781" s="23"/>
      <c r="Z781" s="23"/>
    </row>
    <row r="782" ht="15.75" customHeight="1">
      <c r="A782" s="23"/>
      <c r="B782" s="23"/>
      <c r="C782" s="23"/>
      <c r="D782" s="23"/>
      <c r="E782" s="23"/>
      <c r="F782" s="23"/>
      <c r="G782" s="23"/>
      <c r="H782" s="23"/>
      <c r="I782" s="23"/>
      <c r="J782" s="23"/>
      <c r="K782" s="377"/>
      <c r="L782" s="61"/>
      <c r="M782" s="61"/>
      <c r="N782" s="23"/>
      <c r="O782" s="23"/>
      <c r="P782" s="23"/>
      <c r="Q782" s="23"/>
      <c r="R782" s="23"/>
      <c r="S782" s="23"/>
      <c r="T782" s="23"/>
      <c r="U782" s="23"/>
      <c r="V782" s="23"/>
      <c r="W782" s="23"/>
      <c r="X782" s="23"/>
      <c r="Y782" s="23"/>
      <c r="Z782" s="23"/>
    </row>
    <row r="783" ht="15.75" customHeight="1">
      <c r="A783" s="23"/>
      <c r="B783" s="23"/>
      <c r="C783" s="23"/>
      <c r="D783" s="23"/>
      <c r="E783" s="23"/>
      <c r="F783" s="23"/>
      <c r="G783" s="23"/>
      <c r="H783" s="23"/>
      <c r="I783" s="23"/>
      <c r="J783" s="23"/>
      <c r="K783" s="377"/>
      <c r="L783" s="61"/>
      <c r="M783" s="61"/>
      <c r="N783" s="23"/>
      <c r="O783" s="23"/>
      <c r="P783" s="23"/>
      <c r="Q783" s="23"/>
      <c r="R783" s="23"/>
      <c r="S783" s="23"/>
      <c r="T783" s="23"/>
      <c r="U783" s="23"/>
      <c r="V783" s="23"/>
      <c r="W783" s="23"/>
      <c r="X783" s="23"/>
      <c r="Y783" s="23"/>
      <c r="Z783" s="23"/>
    </row>
    <row r="784" ht="15.75" customHeight="1">
      <c r="A784" s="23"/>
      <c r="B784" s="23"/>
      <c r="C784" s="23"/>
      <c r="D784" s="23"/>
      <c r="E784" s="23"/>
      <c r="F784" s="23"/>
      <c r="G784" s="23"/>
      <c r="H784" s="23"/>
      <c r="I784" s="23"/>
      <c r="J784" s="23"/>
      <c r="K784" s="377"/>
      <c r="L784" s="61"/>
      <c r="M784" s="61"/>
      <c r="N784" s="23"/>
      <c r="O784" s="23"/>
      <c r="P784" s="23"/>
      <c r="Q784" s="23"/>
      <c r="R784" s="23"/>
      <c r="S784" s="23"/>
      <c r="T784" s="23"/>
      <c r="U784" s="23"/>
      <c r="V784" s="23"/>
      <c r="W784" s="23"/>
      <c r="X784" s="23"/>
      <c r="Y784" s="23"/>
      <c r="Z784" s="23"/>
    </row>
    <row r="785" ht="15.75" customHeight="1">
      <c r="A785" s="23"/>
      <c r="B785" s="23"/>
      <c r="C785" s="23"/>
      <c r="D785" s="23"/>
      <c r="E785" s="23"/>
      <c r="F785" s="23"/>
      <c r="G785" s="23"/>
      <c r="H785" s="23"/>
      <c r="I785" s="23"/>
      <c r="J785" s="23"/>
      <c r="K785" s="377"/>
      <c r="L785" s="61"/>
      <c r="M785" s="61"/>
      <c r="N785" s="23"/>
      <c r="O785" s="23"/>
      <c r="P785" s="23"/>
      <c r="Q785" s="23"/>
      <c r="R785" s="23"/>
      <c r="S785" s="23"/>
      <c r="T785" s="23"/>
      <c r="U785" s="23"/>
      <c r="V785" s="23"/>
      <c r="W785" s="23"/>
      <c r="X785" s="23"/>
      <c r="Y785" s="23"/>
      <c r="Z785" s="23"/>
    </row>
    <row r="786" ht="15.75" customHeight="1">
      <c r="A786" s="23"/>
      <c r="B786" s="23"/>
      <c r="C786" s="23"/>
      <c r="D786" s="23"/>
      <c r="E786" s="23"/>
      <c r="F786" s="23"/>
      <c r="G786" s="23"/>
      <c r="H786" s="23"/>
      <c r="I786" s="23"/>
      <c r="J786" s="23"/>
      <c r="K786" s="377"/>
      <c r="L786" s="61"/>
      <c r="M786" s="61"/>
      <c r="N786" s="23"/>
      <c r="O786" s="23"/>
      <c r="P786" s="23"/>
      <c r="Q786" s="23"/>
      <c r="R786" s="23"/>
      <c r="S786" s="23"/>
      <c r="T786" s="23"/>
      <c r="U786" s="23"/>
      <c r="V786" s="23"/>
      <c r="W786" s="23"/>
      <c r="X786" s="23"/>
      <c r="Y786" s="23"/>
      <c r="Z786" s="23"/>
    </row>
    <row r="787" ht="15.75" customHeight="1">
      <c r="A787" s="23"/>
      <c r="B787" s="23"/>
      <c r="C787" s="23"/>
      <c r="D787" s="23"/>
      <c r="E787" s="23"/>
      <c r="F787" s="23"/>
      <c r="G787" s="23"/>
      <c r="H787" s="23"/>
      <c r="I787" s="23"/>
      <c r="J787" s="23"/>
      <c r="K787" s="377"/>
      <c r="L787" s="61"/>
      <c r="M787" s="61"/>
      <c r="N787" s="23"/>
      <c r="O787" s="23"/>
      <c r="P787" s="23"/>
      <c r="Q787" s="23"/>
      <c r="R787" s="23"/>
      <c r="S787" s="23"/>
      <c r="T787" s="23"/>
      <c r="U787" s="23"/>
      <c r="V787" s="23"/>
      <c r="W787" s="23"/>
      <c r="X787" s="23"/>
      <c r="Y787" s="23"/>
      <c r="Z787" s="23"/>
    </row>
    <row r="788" ht="15.75" customHeight="1">
      <c r="A788" s="23"/>
      <c r="B788" s="23"/>
      <c r="C788" s="23"/>
      <c r="D788" s="23"/>
      <c r="E788" s="23"/>
      <c r="F788" s="23"/>
      <c r="G788" s="23"/>
      <c r="H788" s="23"/>
      <c r="I788" s="23"/>
      <c r="J788" s="23"/>
      <c r="K788" s="377"/>
      <c r="L788" s="61"/>
      <c r="M788" s="61"/>
      <c r="N788" s="23"/>
      <c r="O788" s="23"/>
      <c r="P788" s="23"/>
      <c r="Q788" s="23"/>
      <c r="R788" s="23"/>
      <c r="S788" s="23"/>
      <c r="T788" s="23"/>
      <c r="U788" s="23"/>
      <c r="V788" s="23"/>
      <c r="W788" s="23"/>
      <c r="X788" s="23"/>
      <c r="Y788" s="23"/>
      <c r="Z788" s="23"/>
    </row>
    <row r="789" ht="15.75" customHeight="1">
      <c r="A789" s="23"/>
      <c r="B789" s="23"/>
      <c r="C789" s="23"/>
      <c r="D789" s="23"/>
      <c r="E789" s="23"/>
      <c r="F789" s="23"/>
      <c r="G789" s="23"/>
      <c r="H789" s="23"/>
      <c r="I789" s="23"/>
      <c r="J789" s="23"/>
      <c r="K789" s="377"/>
      <c r="L789" s="61"/>
      <c r="M789" s="61"/>
      <c r="N789" s="23"/>
      <c r="O789" s="23"/>
      <c r="P789" s="23"/>
      <c r="Q789" s="23"/>
      <c r="R789" s="23"/>
      <c r="S789" s="23"/>
      <c r="T789" s="23"/>
      <c r="U789" s="23"/>
      <c r="V789" s="23"/>
      <c r="W789" s="23"/>
      <c r="X789" s="23"/>
      <c r="Y789" s="23"/>
      <c r="Z789" s="23"/>
    </row>
    <row r="790" ht="15.75" customHeight="1">
      <c r="A790" s="23"/>
      <c r="B790" s="23"/>
      <c r="C790" s="23"/>
      <c r="D790" s="23"/>
      <c r="E790" s="23"/>
      <c r="F790" s="23"/>
      <c r="G790" s="23"/>
      <c r="H790" s="23"/>
      <c r="I790" s="23"/>
      <c r="J790" s="23"/>
      <c r="K790" s="377"/>
      <c r="L790" s="61"/>
      <c r="M790" s="61"/>
      <c r="N790" s="23"/>
      <c r="O790" s="23"/>
      <c r="P790" s="23"/>
      <c r="Q790" s="23"/>
      <c r="R790" s="23"/>
      <c r="S790" s="23"/>
      <c r="T790" s="23"/>
      <c r="U790" s="23"/>
      <c r="V790" s="23"/>
      <c r="W790" s="23"/>
      <c r="X790" s="23"/>
      <c r="Y790" s="23"/>
      <c r="Z790" s="23"/>
    </row>
    <row r="791" ht="15.75" customHeight="1">
      <c r="A791" s="23"/>
      <c r="B791" s="23"/>
      <c r="C791" s="23"/>
      <c r="D791" s="23"/>
      <c r="E791" s="23"/>
      <c r="F791" s="23"/>
      <c r="G791" s="23"/>
      <c r="H791" s="23"/>
      <c r="I791" s="23"/>
      <c r="J791" s="23"/>
      <c r="K791" s="377"/>
      <c r="L791" s="61"/>
      <c r="M791" s="61"/>
      <c r="N791" s="23"/>
      <c r="O791" s="23"/>
      <c r="P791" s="23"/>
      <c r="Q791" s="23"/>
      <c r="R791" s="23"/>
      <c r="S791" s="23"/>
      <c r="T791" s="23"/>
      <c r="U791" s="23"/>
      <c r="V791" s="23"/>
      <c r="W791" s="23"/>
      <c r="X791" s="23"/>
      <c r="Y791" s="23"/>
      <c r="Z791" s="23"/>
    </row>
    <row r="792" ht="15.75" customHeight="1">
      <c r="A792" s="23"/>
      <c r="B792" s="23"/>
      <c r="C792" s="23"/>
      <c r="D792" s="23"/>
      <c r="E792" s="23"/>
      <c r="F792" s="23"/>
      <c r="G792" s="23"/>
      <c r="H792" s="23"/>
      <c r="I792" s="23"/>
      <c r="J792" s="23"/>
      <c r="K792" s="377"/>
      <c r="L792" s="61"/>
      <c r="M792" s="61"/>
      <c r="N792" s="23"/>
      <c r="O792" s="23"/>
      <c r="P792" s="23"/>
      <c r="Q792" s="23"/>
      <c r="R792" s="23"/>
      <c r="S792" s="23"/>
      <c r="T792" s="23"/>
      <c r="U792" s="23"/>
      <c r="V792" s="23"/>
      <c r="W792" s="23"/>
      <c r="X792" s="23"/>
      <c r="Y792" s="23"/>
      <c r="Z792" s="23"/>
    </row>
    <row r="793" ht="15.75" customHeight="1">
      <c r="A793" s="23"/>
      <c r="B793" s="23"/>
      <c r="C793" s="23"/>
      <c r="D793" s="23"/>
      <c r="E793" s="23"/>
      <c r="F793" s="23"/>
      <c r="G793" s="23"/>
      <c r="H793" s="23"/>
      <c r="I793" s="23"/>
      <c r="J793" s="23"/>
      <c r="K793" s="377"/>
      <c r="L793" s="61"/>
      <c r="M793" s="61"/>
      <c r="N793" s="23"/>
      <c r="O793" s="23"/>
      <c r="P793" s="23"/>
      <c r="Q793" s="23"/>
      <c r="R793" s="23"/>
      <c r="S793" s="23"/>
      <c r="T793" s="23"/>
      <c r="U793" s="23"/>
      <c r="V793" s="23"/>
      <c r="W793" s="23"/>
      <c r="X793" s="23"/>
      <c r="Y793" s="23"/>
      <c r="Z793" s="23"/>
    </row>
    <row r="794" ht="15.75" customHeight="1">
      <c r="A794" s="23"/>
      <c r="B794" s="23"/>
      <c r="C794" s="23"/>
      <c r="D794" s="23"/>
      <c r="E794" s="23"/>
      <c r="F794" s="23"/>
      <c r="G794" s="23"/>
      <c r="H794" s="23"/>
      <c r="I794" s="23"/>
      <c r="J794" s="23"/>
      <c r="K794" s="377"/>
      <c r="L794" s="61"/>
      <c r="M794" s="61"/>
      <c r="N794" s="23"/>
      <c r="O794" s="23"/>
      <c r="P794" s="23"/>
      <c r="Q794" s="23"/>
      <c r="R794" s="23"/>
      <c r="S794" s="23"/>
      <c r="T794" s="23"/>
      <c r="U794" s="23"/>
      <c r="V794" s="23"/>
      <c r="W794" s="23"/>
      <c r="X794" s="23"/>
      <c r="Y794" s="23"/>
      <c r="Z794" s="23"/>
    </row>
    <row r="795" ht="15.75" customHeight="1">
      <c r="A795" s="23"/>
      <c r="B795" s="23"/>
      <c r="C795" s="23"/>
      <c r="D795" s="23"/>
      <c r="E795" s="23"/>
      <c r="F795" s="23"/>
      <c r="G795" s="23"/>
      <c r="H795" s="23"/>
      <c r="I795" s="23"/>
      <c r="J795" s="23"/>
      <c r="K795" s="377"/>
      <c r="L795" s="61"/>
      <c r="M795" s="61"/>
      <c r="N795" s="23"/>
      <c r="O795" s="23"/>
      <c r="P795" s="23"/>
      <c r="Q795" s="23"/>
      <c r="R795" s="23"/>
      <c r="S795" s="23"/>
      <c r="T795" s="23"/>
      <c r="U795" s="23"/>
      <c r="V795" s="23"/>
      <c r="W795" s="23"/>
      <c r="X795" s="23"/>
      <c r="Y795" s="23"/>
      <c r="Z795" s="23"/>
    </row>
    <row r="796" ht="15.75" customHeight="1">
      <c r="A796" s="23"/>
      <c r="B796" s="23"/>
      <c r="C796" s="23"/>
      <c r="D796" s="23"/>
      <c r="E796" s="23"/>
      <c r="F796" s="23"/>
      <c r="G796" s="23"/>
      <c r="H796" s="23"/>
      <c r="I796" s="23"/>
      <c r="J796" s="23"/>
      <c r="K796" s="377"/>
      <c r="L796" s="61"/>
      <c r="M796" s="61"/>
      <c r="N796" s="23"/>
      <c r="O796" s="23"/>
      <c r="P796" s="23"/>
      <c r="Q796" s="23"/>
      <c r="R796" s="23"/>
      <c r="S796" s="23"/>
      <c r="T796" s="23"/>
      <c r="U796" s="23"/>
      <c r="V796" s="23"/>
      <c r="W796" s="23"/>
      <c r="X796" s="23"/>
      <c r="Y796" s="23"/>
      <c r="Z796" s="23"/>
    </row>
    <row r="797" ht="15.75" customHeight="1">
      <c r="A797" s="23"/>
      <c r="B797" s="23"/>
      <c r="C797" s="23"/>
      <c r="D797" s="23"/>
      <c r="E797" s="23"/>
      <c r="F797" s="23"/>
      <c r="G797" s="23"/>
      <c r="H797" s="23"/>
      <c r="I797" s="23"/>
      <c r="J797" s="23"/>
      <c r="K797" s="377"/>
      <c r="L797" s="61"/>
      <c r="M797" s="61"/>
      <c r="N797" s="23"/>
      <c r="O797" s="23"/>
      <c r="P797" s="23"/>
      <c r="Q797" s="23"/>
      <c r="R797" s="23"/>
      <c r="S797" s="23"/>
      <c r="T797" s="23"/>
      <c r="U797" s="23"/>
      <c r="V797" s="23"/>
      <c r="W797" s="23"/>
      <c r="X797" s="23"/>
      <c r="Y797" s="23"/>
      <c r="Z797" s="23"/>
    </row>
    <row r="798" ht="15.75" customHeight="1">
      <c r="A798" s="23"/>
      <c r="B798" s="23"/>
      <c r="C798" s="23"/>
      <c r="D798" s="23"/>
      <c r="E798" s="23"/>
      <c r="F798" s="23"/>
      <c r="G798" s="23"/>
      <c r="H798" s="23"/>
      <c r="I798" s="23"/>
      <c r="J798" s="23"/>
      <c r="K798" s="377"/>
      <c r="L798" s="61"/>
      <c r="M798" s="61"/>
      <c r="N798" s="23"/>
      <c r="O798" s="23"/>
      <c r="P798" s="23"/>
      <c r="Q798" s="23"/>
      <c r="R798" s="23"/>
      <c r="S798" s="23"/>
      <c r="T798" s="23"/>
      <c r="U798" s="23"/>
      <c r="V798" s="23"/>
      <c r="W798" s="23"/>
      <c r="X798" s="23"/>
      <c r="Y798" s="23"/>
      <c r="Z798" s="23"/>
    </row>
    <row r="799" ht="15.75" customHeight="1">
      <c r="A799" s="23"/>
      <c r="B799" s="23"/>
      <c r="C799" s="23"/>
      <c r="D799" s="23"/>
      <c r="E799" s="23"/>
      <c r="F799" s="23"/>
      <c r="G799" s="23"/>
      <c r="H799" s="23"/>
      <c r="I799" s="23"/>
      <c r="J799" s="23"/>
      <c r="K799" s="377"/>
      <c r="L799" s="61"/>
      <c r="M799" s="61"/>
      <c r="N799" s="23"/>
      <c r="O799" s="23"/>
      <c r="P799" s="23"/>
      <c r="Q799" s="23"/>
      <c r="R799" s="23"/>
      <c r="S799" s="23"/>
      <c r="T799" s="23"/>
      <c r="U799" s="23"/>
      <c r="V799" s="23"/>
      <c r="W799" s="23"/>
      <c r="X799" s="23"/>
      <c r="Y799" s="23"/>
      <c r="Z799" s="23"/>
    </row>
    <row r="800" ht="15.75" customHeight="1">
      <c r="A800" s="23"/>
      <c r="B800" s="23"/>
      <c r="C800" s="23"/>
      <c r="D800" s="23"/>
      <c r="E800" s="23"/>
      <c r="F800" s="23"/>
      <c r="G800" s="23"/>
      <c r="H800" s="23"/>
      <c r="I800" s="23"/>
      <c r="J800" s="23"/>
      <c r="K800" s="377"/>
      <c r="L800" s="61"/>
      <c r="M800" s="61"/>
      <c r="N800" s="23"/>
      <c r="O800" s="23"/>
      <c r="P800" s="23"/>
      <c r="Q800" s="23"/>
      <c r="R800" s="23"/>
      <c r="S800" s="23"/>
      <c r="T800" s="23"/>
      <c r="U800" s="23"/>
      <c r="V800" s="23"/>
      <c r="W800" s="23"/>
      <c r="X800" s="23"/>
      <c r="Y800" s="23"/>
      <c r="Z800" s="23"/>
    </row>
    <row r="801" ht="15.75" customHeight="1">
      <c r="A801" s="23"/>
      <c r="B801" s="23"/>
      <c r="C801" s="23"/>
      <c r="D801" s="23"/>
      <c r="E801" s="23"/>
      <c r="F801" s="23"/>
      <c r="G801" s="23"/>
      <c r="H801" s="23"/>
      <c r="I801" s="23"/>
      <c r="J801" s="23"/>
      <c r="K801" s="377"/>
      <c r="L801" s="61"/>
      <c r="M801" s="61"/>
      <c r="N801" s="23"/>
      <c r="O801" s="23"/>
      <c r="P801" s="23"/>
      <c r="Q801" s="23"/>
      <c r="R801" s="23"/>
      <c r="S801" s="23"/>
      <c r="T801" s="23"/>
      <c r="U801" s="23"/>
      <c r="V801" s="23"/>
      <c r="W801" s="23"/>
      <c r="X801" s="23"/>
      <c r="Y801" s="23"/>
      <c r="Z801" s="23"/>
    </row>
    <row r="802" ht="15.75" customHeight="1">
      <c r="A802" s="23"/>
      <c r="B802" s="23"/>
      <c r="C802" s="23"/>
      <c r="D802" s="23"/>
      <c r="E802" s="23"/>
      <c r="F802" s="23"/>
      <c r="G802" s="23"/>
      <c r="H802" s="23"/>
      <c r="I802" s="23"/>
      <c r="J802" s="23"/>
      <c r="K802" s="377"/>
      <c r="L802" s="61"/>
      <c r="M802" s="61"/>
      <c r="N802" s="23"/>
      <c r="O802" s="23"/>
      <c r="P802" s="23"/>
      <c r="Q802" s="23"/>
      <c r="R802" s="23"/>
      <c r="S802" s="23"/>
      <c r="T802" s="23"/>
      <c r="U802" s="23"/>
      <c r="V802" s="23"/>
      <c r="W802" s="23"/>
      <c r="X802" s="23"/>
      <c r="Y802" s="23"/>
      <c r="Z802" s="23"/>
    </row>
    <row r="803" ht="15.75" customHeight="1">
      <c r="A803" s="23"/>
      <c r="B803" s="23"/>
      <c r="C803" s="23"/>
      <c r="D803" s="23"/>
      <c r="E803" s="23"/>
      <c r="F803" s="23"/>
      <c r="G803" s="23"/>
      <c r="H803" s="23"/>
      <c r="I803" s="23"/>
      <c r="J803" s="23"/>
      <c r="K803" s="377"/>
      <c r="L803" s="61"/>
      <c r="M803" s="61"/>
      <c r="N803" s="23"/>
      <c r="O803" s="23"/>
      <c r="P803" s="23"/>
      <c r="Q803" s="23"/>
      <c r="R803" s="23"/>
      <c r="S803" s="23"/>
      <c r="T803" s="23"/>
      <c r="U803" s="23"/>
      <c r="V803" s="23"/>
      <c r="W803" s="23"/>
      <c r="X803" s="23"/>
      <c r="Y803" s="23"/>
      <c r="Z803" s="23"/>
    </row>
    <row r="804" ht="15.75" customHeight="1">
      <c r="A804" s="23"/>
      <c r="B804" s="23"/>
      <c r="C804" s="23"/>
      <c r="D804" s="23"/>
      <c r="E804" s="23"/>
      <c r="F804" s="23"/>
      <c r="G804" s="23"/>
      <c r="H804" s="23"/>
      <c r="I804" s="23"/>
      <c r="J804" s="23"/>
      <c r="K804" s="377"/>
      <c r="L804" s="61"/>
      <c r="M804" s="61"/>
      <c r="N804" s="23"/>
      <c r="O804" s="23"/>
      <c r="P804" s="23"/>
      <c r="Q804" s="23"/>
      <c r="R804" s="23"/>
      <c r="S804" s="23"/>
      <c r="T804" s="23"/>
      <c r="U804" s="23"/>
      <c r="V804" s="23"/>
      <c r="W804" s="23"/>
      <c r="X804" s="23"/>
      <c r="Y804" s="23"/>
      <c r="Z804" s="23"/>
    </row>
    <row r="805" ht="15.75" customHeight="1">
      <c r="A805" s="23"/>
      <c r="B805" s="23"/>
      <c r="C805" s="23"/>
      <c r="D805" s="23"/>
      <c r="E805" s="23"/>
      <c r="F805" s="23"/>
      <c r="G805" s="23"/>
      <c r="H805" s="23"/>
      <c r="I805" s="23"/>
      <c r="J805" s="23"/>
      <c r="K805" s="377"/>
      <c r="L805" s="61"/>
      <c r="M805" s="61"/>
      <c r="N805" s="23"/>
      <c r="O805" s="23"/>
      <c r="P805" s="23"/>
      <c r="Q805" s="23"/>
      <c r="R805" s="23"/>
      <c r="S805" s="23"/>
      <c r="T805" s="23"/>
      <c r="U805" s="23"/>
      <c r="V805" s="23"/>
      <c r="W805" s="23"/>
      <c r="X805" s="23"/>
      <c r="Y805" s="23"/>
      <c r="Z805" s="23"/>
    </row>
    <row r="806" ht="15.75" customHeight="1">
      <c r="A806" s="23"/>
      <c r="B806" s="23"/>
      <c r="C806" s="23"/>
      <c r="D806" s="23"/>
      <c r="E806" s="23"/>
      <c r="F806" s="23"/>
      <c r="G806" s="23"/>
      <c r="H806" s="23"/>
      <c r="I806" s="23"/>
      <c r="J806" s="23"/>
      <c r="K806" s="377"/>
      <c r="L806" s="61"/>
      <c r="M806" s="61"/>
      <c r="N806" s="23"/>
      <c r="O806" s="23"/>
      <c r="P806" s="23"/>
      <c r="Q806" s="23"/>
      <c r="R806" s="23"/>
      <c r="S806" s="23"/>
      <c r="T806" s="23"/>
      <c r="U806" s="23"/>
      <c r="V806" s="23"/>
      <c r="W806" s="23"/>
      <c r="X806" s="23"/>
      <c r="Y806" s="23"/>
      <c r="Z806" s="23"/>
    </row>
    <row r="807" ht="15.75" customHeight="1">
      <c r="A807" s="23"/>
      <c r="B807" s="23"/>
      <c r="C807" s="23"/>
      <c r="D807" s="23"/>
      <c r="E807" s="23"/>
      <c r="F807" s="23"/>
      <c r="G807" s="23"/>
      <c r="H807" s="23"/>
      <c r="I807" s="23"/>
      <c r="J807" s="23"/>
      <c r="K807" s="377"/>
      <c r="L807" s="61"/>
      <c r="M807" s="61"/>
      <c r="N807" s="23"/>
      <c r="O807" s="23"/>
      <c r="P807" s="23"/>
      <c r="Q807" s="23"/>
      <c r="R807" s="23"/>
      <c r="S807" s="23"/>
      <c r="T807" s="23"/>
      <c r="U807" s="23"/>
      <c r="V807" s="23"/>
      <c r="W807" s="23"/>
      <c r="X807" s="23"/>
      <c r="Y807" s="23"/>
      <c r="Z807" s="23"/>
    </row>
    <row r="808" ht="15.75" customHeight="1">
      <c r="A808" s="23"/>
      <c r="B808" s="23"/>
      <c r="C808" s="23"/>
      <c r="D808" s="23"/>
      <c r="E808" s="23"/>
      <c r="F808" s="23"/>
      <c r="G808" s="23"/>
      <c r="H808" s="23"/>
      <c r="I808" s="23"/>
      <c r="J808" s="23"/>
      <c r="K808" s="377"/>
      <c r="L808" s="61"/>
      <c r="M808" s="61"/>
      <c r="N808" s="23"/>
      <c r="O808" s="23"/>
      <c r="P808" s="23"/>
      <c r="Q808" s="23"/>
      <c r="R808" s="23"/>
      <c r="S808" s="23"/>
      <c r="T808" s="23"/>
      <c r="U808" s="23"/>
      <c r="V808" s="23"/>
      <c r="W808" s="23"/>
      <c r="X808" s="23"/>
      <c r="Y808" s="23"/>
      <c r="Z808" s="23"/>
    </row>
    <row r="809" ht="15.75" customHeight="1">
      <c r="A809" s="23"/>
      <c r="B809" s="23"/>
      <c r="C809" s="23"/>
      <c r="D809" s="23"/>
      <c r="E809" s="23"/>
      <c r="F809" s="23"/>
      <c r="G809" s="23"/>
      <c r="H809" s="23"/>
      <c r="I809" s="23"/>
      <c r="J809" s="23"/>
      <c r="K809" s="377"/>
      <c r="L809" s="61"/>
      <c r="M809" s="61"/>
      <c r="N809" s="23"/>
      <c r="O809" s="23"/>
      <c r="P809" s="23"/>
      <c r="Q809" s="23"/>
      <c r="R809" s="23"/>
      <c r="S809" s="23"/>
      <c r="T809" s="23"/>
      <c r="U809" s="23"/>
      <c r="V809" s="23"/>
      <c r="W809" s="23"/>
      <c r="X809" s="23"/>
      <c r="Y809" s="23"/>
      <c r="Z809" s="23"/>
    </row>
    <row r="810" ht="15.75" customHeight="1">
      <c r="A810" s="23"/>
      <c r="B810" s="23"/>
      <c r="C810" s="23"/>
      <c r="D810" s="23"/>
      <c r="E810" s="23"/>
      <c r="F810" s="23"/>
      <c r="G810" s="23"/>
      <c r="H810" s="23"/>
      <c r="I810" s="23"/>
      <c r="J810" s="23"/>
      <c r="K810" s="377"/>
      <c r="L810" s="61"/>
      <c r="M810" s="61"/>
      <c r="N810" s="23"/>
      <c r="O810" s="23"/>
      <c r="P810" s="23"/>
      <c r="Q810" s="23"/>
      <c r="R810" s="23"/>
      <c r="S810" s="23"/>
      <c r="T810" s="23"/>
      <c r="U810" s="23"/>
      <c r="V810" s="23"/>
      <c r="W810" s="23"/>
      <c r="X810" s="23"/>
      <c r="Y810" s="23"/>
      <c r="Z810" s="23"/>
    </row>
    <row r="811" ht="15.75" customHeight="1">
      <c r="A811" s="23"/>
      <c r="B811" s="23"/>
      <c r="C811" s="23"/>
      <c r="D811" s="23"/>
      <c r="E811" s="23"/>
      <c r="F811" s="23"/>
      <c r="G811" s="23"/>
      <c r="H811" s="23"/>
      <c r="I811" s="23"/>
      <c r="J811" s="23"/>
      <c r="K811" s="377"/>
      <c r="L811" s="61"/>
      <c r="M811" s="61"/>
      <c r="N811" s="23"/>
      <c r="O811" s="23"/>
      <c r="P811" s="23"/>
      <c r="Q811" s="23"/>
      <c r="R811" s="23"/>
      <c r="S811" s="23"/>
      <c r="T811" s="23"/>
      <c r="U811" s="23"/>
      <c r="V811" s="23"/>
      <c r="W811" s="23"/>
      <c r="X811" s="23"/>
      <c r="Y811" s="23"/>
      <c r="Z811" s="23"/>
    </row>
    <row r="812" ht="15.75" customHeight="1">
      <c r="A812" s="23"/>
      <c r="B812" s="23"/>
      <c r="C812" s="23"/>
      <c r="D812" s="23"/>
      <c r="E812" s="23"/>
      <c r="F812" s="23"/>
      <c r="G812" s="23"/>
      <c r="H812" s="23"/>
      <c r="I812" s="23"/>
      <c r="J812" s="23"/>
      <c r="K812" s="377"/>
      <c r="L812" s="61"/>
      <c r="M812" s="61"/>
      <c r="N812" s="23"/>
      <c r="O812" s="23"/>
      <c r="P812" s="23"/>
      <c r="Q812" s="23"/>
      <c r="R812" s="23"/>
      <c r="S812" s="23"/>
      <c r="T812" s="23"/>
      <c r="U812" s="23"/>
      <c r="V812" s="23"/>
      <c r="W812" s="23"/>
      <c r="X812" s="23"/>
      <c r="Y812" s="23"/>
      <c r="Z812" s="23"/>
    </row>
    <row r="813" ht="15.75" customHeight="1">
      <c r="A813" s="23"/>
      <c r="B813" s="23"/>
      <c r="C813" s="23"/>
      <c r="D813" s="23"/>
      <c r="E813" s="23"/>
      <c r="F813" s="23"/>
      <c r="G813" s="23"/>
      <c r="H813" s="23"/>
      <c r="I813" s="23"/>
      <c r="J813" s="23"/>
      <c r="K813" s="377"/>
      <c r="L813" s="61"/>
      <c r="M813" s="61"/>
      <c r="N813" s="23"/>
      <c r="O813" s="23"/>
      <c r="P813" s="23"/>
      <c r="Q813" s="23"/>
      <c r="R813" s="23"/>
      <c r="S813" s="23"/>
      <c r="T813" s="23"/>
      <c r="U813" s="23"/>
      <c r="V813" s="23"/>
      <c r="W813" s="23"/>
      <c r="X813" s="23"/>
      <c r="Y813" s="23"/>
      <c r="Z813" s="23"/>
    </row>
    <row r="814" ht="15.75" customHeight="1">
      <c r="A814" s="23"/>
      <c r="B814" s="23"/>
      <c r="C814" s="23"/>
      <c r="D814" s="23"/>
      <c r="E814" s="23"/>
      <c r="F814" s="23"/>
      <c r="G814" s="23"/>
      <c r="H814" s="23"/>
      <c r="I814" s="23"/>
      <c r="J814" s="23"/>
      <c r="K814" s="377"/>
      <c r="L814" s="61"/>
      <c r="M814" s="61"/>
      <c r="N814" s="23"/>
      <c r="O814" s="23"/>
      <c r="P814" s="23"/>
      <c r="Q814" s="23"/>
      <c r="R814" s="23"/>
      <c r="S814" s="23"/>
      <c r="T814" s="23"/>
      <c r="U814" s="23"/>
      <c r="V814" s="23"/>
      <c r="W814" s="23"/>
      <c r="X814" s="23"/>
      <c r="Y814" s="23"/>
      <c r="Z814" s="23"/>
    </row>
    <row r="815" ht="15.75" customHeight="1">
      <c r="A815" s="23"/>
      <c r="B815" s="23"/>
      <c r="C815" s="23"/>
      <c r="D815" s="23"/>
      <c r="E815" s="23"/>
      <c r="F815" s="23"/>
      <c r="G815" s="23"/>
      <c r="H815" s="23"/>
      <c r="I815" s="23"/>
      <c r="J815" s="23"/>
      <c r="K815" s="377"/>
      <c r="L815" s="61"/>
      <c r="M815" s="61"/>
      <c r="N815" s="23"/>
      <c r="O815" s="23"/>
      <c r="P815" s="23"/>
      <c r="Q815" s="23"/>
      <c r="R815" s="23"/>
      <c r="S815" s="23"/>
      <c r="T815" s="23"/>
      <c r="U815" s="23"/>
      <c r="V815" s="23"/>
      <c r="W815" s="23"/>
      <c r="X815" s="23"/>
      <c r="Y815" s="23"/>
      <c r="Z815" s="23"/>
    </row>
    <row r="816" ht="15.75" customHeight="1">
      <c r="A816" s="23"/>
      <c r="B816" s="23"/>
      <c r="C816" s="23"/>
      <c r="D816" s="23"/>
      <c r="E816" s="23"/>
      <c r="F816" s="23"/>
      <c r="G816" s="23"/>
      <c r="H816" s="23"/>
      <c r="I816" s="23"/>
      <c r="J816" s="23"/>
      <c r="K816" s="377"/>
      <c r="L816" s="61"/>
      <c r="M816" s="61"/>
      <c r="N816" s="23"/>
      <c r="O816" s="23"/>
      <c r="P816" s="23"/>
      <c r="Q816" s="23"/>
      <c r="R816" s="23"/>
      <c r="S816" s="23"/>
      <c r="T816" s="23"/>
      <c r="U816" s="23"/>
      <c r="V816" s="23"/>
      <c r="W816" s="23"/>
      <c r="X816" s="23"/>
      <c r="Y816" s="23"/>
      <c r="Z816" s="23"/>
    </row>
    <row r="817" ht="15.75" customHeight="1">
      <c r="A817" s="23"/>
      <c r="B817" s="23"/>
      <c r="C817" s="23"/>
      <c r="D817" s="23"/>
      <c r="E817" s="23"/>
      <c r="F817" s="23"/>
      <c r="G817" s="23"/>
      <c r="H817" s="23"/>
      <c r="I817" s="23"/>
      <c r="J817" s="23"/>
      <c r="K817" s="377"/>
      <c r="L817" s="61"/>
      <c r="M817" s="61"/>
      <c r="N817" s="23"/>
      <c r="O817" s="23"/>
      <c r="P817" s="23"/>
      <c r="Q817" s="23"/>
      <c r="R817" s="23"/>
      <c r="S817" s="23"/>
      <c r="T817" s="23"/>
      <c r="U817" s="23"/>
      <c r="V817" s="23"/>
      <c r="W817" s="23"/>
      <c r="X817" s="23"/>
      <c r="Y817" s="23"/>
      <c r="Z817" s="23"/>
    </row>
    <row r="818" ht="15.75" customHeight="1">
      <c r="A818" s="23"/>
      <c r="B818" s="23"/>
      <c r="C818" s="23"/>
      <c r="D818" s="23"/>
      <c r="E818" s="23"/>
      <c r="F818" s="23"/>
      <c r="G818" s="23"/>
      <c r="H818" s="23"/>
      <c r="I818" s="23"/>
      <c r="J818" s="23"/>
      <c r="K818" s="377"/>
      <c r="L818" s="61"/>
      <c r="M818" s="61"/>
      <c r="N818" s="23"/>
      <c r="O818" s="23"/>
      <c r="P818" s="23"/>
      <c r="Q818" s="23"/>
      <c r="R818" s="23"/>
      <c r="S818" s="23"/>
      <c r="T818" s="23"/>
      <c r="U818" s="23"/>
      <c r="V818" s="23"/>
      <c r="W818" s="23"/>
      <c r="X818" s="23"/>
      <c r="Y818" s="23"/>
      <c r="Z818" s="23"/>
    </row>
    <row r="819" ht="15.75" customHeight="1">
      <c r="A819" s="23"/>
      <c r="B819" s="23"/>
      <c r="C819" s="23"/>
      <c r="D819" s="23"/>
      <c r="E819" s="23"/>
      <c r="F819" s="23"/>
      <c r="G819" s="23"/>
      <c r="H819" s="23"/>
      <c r="I819" s="23"/>
      <c r="J819" s="23"/>
      <c r="K819" s="377"/>
      <c r="L819" s="61"/>
      <c r="M819" s="61"/>
      <c r="N819" s="23"/>
      <c r="O819" s="23"/>
      <c r="P819" s="23"/>
      <c r="Q819" s="23"/>
      <c r="R819" s="23"/>
      <c r="S819" s="23"/>
      <c r="T819" s="23"/>
      <c r="U819" s="23"/>
      <c r="V819" s="23"/>
      <c r="W819" s="23"/>
      <c r="X819" s="23"/>
      <c r="Y819" s="23"/>
      <c r="Z819" s="23"/>
    </row>
    <row r="820" ht="15.75" customHeight="1">
      <c r="A820" s="23"/>
      <c r="B820" s="23"/>
      <c r="C820" s="23"/>
      <c r="D820" s="23"/>
      <c r="E820" s="23"/>
      <c r="F820" s="23"/>
      <c r="G820" s="23"/>
      <c r="H820" s="23"/>
      <c r="I820" s="23"/>
      <c r="J820" s="23"/>
      <c r="K820" s="377"/>
      <c r="L820" s="61"/>
      <c r="M820" s="61"/>
      <c r="N820" s="23"/>
      <c r="O820" s="23"/>
      <c r="P820" s="23"/>
      <c r="Q820" s="23"/>
      <c r="R820" s="23"/>
      <c r="S820" s="23"/>
      <c r="T820" s="23"/>
      <c r="U820" s="23"/>
      <c r="V820" s="23"/>
      <c r="W820" s="23"/>
      <c r="X820" s="23"/>
      <c r="Y820" s="23"/>
      <c r="Z820" s="23"/>
    </row>
    <row r="821" ht="15.75" customHeight="1">
      <c r="A821" s="23"/>
      <c r="B821" s="23"/>
      <c r="C821" s="23"/>
      <c r="D821" s="23"/>
      <c r="E821" s="23"/>
      <c r="F821" s="23"/>
      <c r="G821" s="23"/>
      <c r="H821" s="23"/>
      <c r="I821" s="23"/>
      <c r="J821" s="23"/>
      <c r="K821" s="377"/>
      <c r="L821" s="61"/>
      <c r="M821" s="61"/>
      <c r="N821" s="23"/>
      <c r="O821" s="23"/>
      <c r="P821" s="23"/>
      <c r="Q821" s="23"/>
      <c r="R821" s="23"/>
      <c r="S821" s="23"/>
      <c r="T821" s="23"/>
      <c r="U821" s="23"/>
      <c r="V821" s="23"/>
      <c r="W821" s="23"/>
      <c r="X821" s="23"/>
      <c r="Y821" s="23"/>
      <c r="Z821" s="23"/>
    </row>
    <row r="822" ht="15.75" customHeight="1">
      <c r="A822" s="23"/>
      <c r="B822" s="23"/>
      <c r="C822" s="23"/>
      <c r="D822" s="23"/>
      <c r="E822" s="23"/>
      <c r="F822" s="23"/>
      <c r="G822" s="23"/>
      <c r="H822" s="23"/>
      <c r="I822" s="23"/>
      <c r="J822" s="23"/>
      <c r="K822" s="377"/>
      <c r="L822" s="61"/>
      <c r="M822" s="61"/>
      <c r="N822" s="23"/>
      <c r="O822" s="23"/>
      <c r="P822" s="23"/>
      <c r="Q822" s="23"/>
      <c r="R822" s="23"/>
      <c r="S822" s="23"/>
      <c r="T822" s="23"/>
      <c r="U822" s="23"/>
      <c r="V822" s="23"/>
      <c r="W822" s="23"/>
      <c r="X822" s="23"/>
      <c r="Y822" s="23"/>
      <c r="Z822" s="23"/>
    </row>
    <row r="823" ht="15.75" customHeight="1">
      <c r="A823" s="23"/>
      <c r="B823" s="23"/>
      <c r="C823" s="23"/>
      <c r="D823" s="23"/>
      <c r="E823" s="23"/>
      <c r="F823" s="23"/>
      <c r="G823" s="23"/>
      <c r="H823" s="23"/>
      <c r="I823" s="23"/>
      <c r="J823" s="23"/>
      <c r="K823" s="377"/>
      <c r="L823" s="61"/>
      <c r="M823" s="61"/>
      <c r="N823" s="23"/>
      <c r="O823" s="23"/>
      <c r="P823" s="23"/>
      <c r="Q823" s="23"/>
      <c r="R823" s="23"/>
      <c r="S823" s="23"/>
      <c r="T823" s="23"/>
      <c r="U823" s="23"/>
      <c r="V823" s="23"/>
      <c r="W823" s="23"/>
      <c r="X823" s="23"/>
      <c r="Y823" s="23"/>
      <c r="Z823" s="23"/>
    </row>
    <row r="824" ht="15.75" customHeight="1">
      <c r="A824" s="23"/>
      <c r="B824" s="23"/>
      <c r="C824" s="23"/>
      <c r="D824" s="23"/>
      <c r="E824" s="23"/>
      <c r="F824" s="23"/>
      <c r="G824" s="23"/>
      <c r="H824" s="23"/>
      <c r="I824" s="23"/>
      <c r="J824" s="23"/>
      <c r="K824" s="377"/>
      <c r="L824" s="61"/>
      <c r="M824" s="61"/>
      <c r="N824" s="23"/>
      <c r="O824" s="23"/>
      <c r="P824" s="23"/>
      <c r="Q824" s="23"/>
      <c r="R824" s="23"/>
      <c r="S824" s="23"/>
      <c r="T824" s="23"/>
      <c r="U824" s="23"/>
      <c r="V824" s="23"/>
      <c r="W824" s="23"/>
      <c r="X824" s="23"/>
      <c r="Y824" s="23"/>
      <c r="Z824" s="23"/>
    </row>
    <row r="825" ht="15.75" customHeight="1">
      <c r="A825" s="23"/>
      <c r="B825" s="23"/>
      <c r="C825" s="23"/>
      <c r="D825" s="23"/>
      <c r="E825" s="23"/>
      <c r="F825" s="23"/>
      <c r="G825" s="23"/>
      <c r="H825" s="23"/>
      <c r="I825" s="23"/>
      <c r="J825" s="23"/>
      <c r="K825" s="377"/>
      <c r="L825" s="61"/>
      <c r="M825" s="61"/>
      <c r="N825" s="23"/>
      <c r="O825" s="23"/>
      <c r="P825" s="23"/>
      <c r="Q825" s="23"/>
      <c r="R825" s="23"/>
      <c r="S825" s="23"/>
      <c r="T825" s="23"/>
      <c r="U825" s="23"/>
      <c r="V825" s="23"/>
      <c r="W825" s="23"/>
      <c r="X825" s="23"/>
      <c r="Y825" s="23"/>
      <c r="Z825" s="23"/>
    </row>
    <row r="826" ht="15.75" customHeight="1">
      <c r="A826" s="23"/>
      <c r="B826" s="23"/>
      <c r="C826" s="23"/>
      <c r="D826" s="23"/>
      <c r="E826" s="23"/>
      <c r="F826" s="23"/>
      <c r="G826" s="23"/>
      <c r="H826" s="23"/>
      <c r="I826" s="23"/>
      <c r="J826" s="23"/>
      <c r="K826" s="377"/>
      <c r="L826" s="61"/>
      <c r="M826" s="61"/>
      <c r="N826" s="23"/>
      <c r="O826" s="23"/>
      <c r="P826" s="23"/>
      <c r="Q826" s="23"/>
      <c r="R826" s="23"/>
      <c r="S826" s="23"/>
      <c r="T826" s="23"/>
      <c r="U826" s="23"/>
      <c r="V826" s="23"/>
      <c r="W826" s="23"/>
      <c r="X826" s="23"/>
      <c r="Y826" s="23"/>
      <c r="Z826" s="23"/>
    </row>
    <row r="827" ht="15.75" customHeight="1">
      <c r="A827" s="23"/>
      <c r="B827" s="23"/>
      <c r="C827" s="23"/>
      <c r="D827" s="23"/>
      <c r="E827" s="23"/>
      <c r="F827" s="23"/>
      <c r="G827" s="23"/>
      <c r="H827" s="23"/>
      <c r="I827" s="23"/>
      <c r="J827" s="23"/>
      <c r="K827" s="377"/>
      <c r="L827" s="61"/>
      <c r="M827" s="61"/>
      <c r="N827" s="23"/>
      <c r="O827" s="23"/>
      <c r="P827" s="23"/>
      <c r="Q827" s="23"/>
      <c r="R827" s="23"/>
      <c r="S827" s="23"/>
      <c r="T827" s="23"/>
      <c r="U827" s="23"/>
      <c r="V827" s="23"/>
      <c r="W827" s="23"/>
      <c r="X827" s="23"/>
      <c r="Y827" s="23"/>
      <c r="Z827" s="23"/>
    </row>
    <row r="828" ht="15.75" customHeight="1">
      <c r="A828" s="23"/>
      <c r="B828" s="23"/>
      <c r="C828" s="23"/>
      <c r="D828" s="23"/>
      <c r="E828" s="23"/>
      <c r="F828" s="23"/>
      <c r="G828" s="23"/>
      <c r="H828" s="23"/>
      <c r="I828" s="23"/>
      <c r="J828" s="23"/>
      <c r="K828" s="377"/>
      <c r="L828" s="61"/>
      <c r="M828" s="61"/>
      <c r="N828" s="23"/>
      <c r="O828" s="23"/>
      <c r="P828" s="23"/>
      <c r="Q828" s="23"/>
      <c r="R828" s="23"/>
      <c r="S828" s="23"/>
      <c r="T828" s="23"/>
      <c r="U828" s="23"/>
      <c r="V828" s="23"/>
      <c r="W828" s="23"/>
      <c r="X828" s="23"/>
      <c r="Y828" s="23"/>
      <c r="Z828" s="23"/>
    </row>
    <row r="829" ht="15.75" customHeight="1">
      <c r="A829" s="23"/>
      <c r="B829" s="23"/>
      <c r="C829" s="23"/>
      <c r="D829" s="23"/>
      <c r="E829" s="23"/>
      <c r="F829" s="23"/>
      <c r="G829" s="23"/>
      <c r="H829" s="23"/>
      <c r="I829" s="23"/>
      <c r="J829" s="23"/>
      <c r="K829" s="377"/>
      <c r="L829" s="61"/>
      <c r="M829" s="61"/>
      <c r="N829" s="23"/>
      <c r="O829" s="23"/>
      <c r="P829" s="23"/>
      <c r="Q829" s="23"/>
      <c r="R829" s="23"/>
      <c r="S829" s="23"/>
      <c r="T829" s="23"/>
      <c r="U829" s="23"/>
      <c r="V829" s="23"/>
      <c r="W829" s="23"/>
      <c r="X829" s="23"/>
      <c r="Y829" s="23"/>
      <c r="Z829" s="23"/>
    </row>
    <row r="830" ht="15.75" customHeight="1">
      <c r="A830" s="23"/>
      <c r="B830" s="23"/>
      <c r="C830" s="23"/>
      <c r="D830" s="23"/>
      <c r="E830" s="23"/>
      <c r="F830" s="23"/>
      <c r="G830" s="23"/>
      <c r="H830" s="23"/>
      <c r="I830" s="23"/>
      <c r="J830" s="23"/>
      <c r="K830" s="377"/>
      <c r="L830" s="61"/>
      <c r="M830" s="61"/>
      <c r="N830" s="23"/>
      <c r="O830" s="23"/>
      <c r="P830" s="23"/>
      <c r="Q830" s="23"/>
      <c r="R830" s="23"/>
      <c r="S830" s="23"/>
      <c r="T830" s="23"/>
      <c r="U830" s="23"/>
      <c r="V830" s="23"/>
      <c r="W830" s="23"/>
      <c r="X830" s="23"/>
      <c r="Y830" s="23"/>
      <c r="Z830" s="23"/>
    </row>
    <row r="831" ht="15.75" customHeight="1">
      <c r="A831" s="23"/>
      <c r="B831" s="23"/>
      <c r="C831" s="23"/>
      <c r="D831" s="23"/>
      <c r="E831" s="23"/>
      <c r="F831" s="23"/>
      <c r="G831" s="23"/>
      <c r="H831" s="23"/>
      <c r="I831" s="23"/>
      <c r="J831" s="23"/>
      <c r="K831" s="377"/>
      <c r="L831" s="61"/>
      <c r="M831" s="61"/>
      <c r="N831" s="23"/>
      <c r="O831" s="23"/>
      <c r="P831" s="23"/>
      <c r="Q831" s="23"/>
      <c r="R831" s="23"/>
      <c r="S831" s="23"/>
      <c r="T831" s="23"/>
      <c r="U831" s="23"/>
      <c r="V831" s="23"/>
      <c r="W831" s="23"/>
      <c r="X831" s="23"/>
      <c r="Y831" s="23"/>
      <c r="Z831" s="23"/>
    </row>
    <row r="832" ht="15.75" customHeight="1">
      <c r="A832" s="23"/>
      <c r="B832" s="23"/>
      <c r="C832" s="23"/>
      <c r="D832" s="23"/>
      <c r="E832" s="23"/>
      <c r="F832" s="23"/>
      <c r="G832" s="23"/>
      <c r="H832" s="23"/>
      <c r="I832" s="23"/>
      <c r="J832" s="23"/>
      <c r="K832" s="377"/>
      <c r="L832" s="61"/>
      <c r="M832" s="61"/>
      <c r="N832" s="23"/>
      <c r="O832" s="23"/>
      <c r="P832" s="23"/>
      <c r="Q832" s="23"/>
      <c r="R832" s="23"/>
      <c r="S832" s="23"/>
      <c r="T832" s="23"/>
      <c r="U832" s="23"/>
      <c r="V832" s="23"/>
      <c r="W832" s="23"/>
      <c r="X832" s="23"/>
      <c r="Y832" s="23"/>
      <c r="Z832" s="23"/>
    </row>
    <row r="833" ht="15.75" customHeight="1">
      <c r="A833" s="23"/>
      <c r="B833" s="23"/>
      <c r="C833" s="23"/>
      <c r="D833" s="23"/>
      <c r="E833" s="23"/>
      <c r="F833" s="23"/>
      <c r="G833" s="23"/>
      <c r="H833" s="23"/>
      <c r="I833" s="23"/>
      <c r="J833" s="23"/>
      <c r="K833" s="377"/>
      <c r="L833" s="61"/>
      <c r="M833" s="61"/>
      <c r="N833" s="23"/>
      <c r="O833" s="23"/>
      <c r="P833" s="23"/>
      <c r="Q833" s="23"/>
      <c r="R833" s="23"/>
      <c r="S833" s="23"/>
      <c r="T833" s="23"/>
      <c r="U833" s="23"/>
      <c r="V833" s="23"/>
      <c r="W833" s="23"/>
      <c r="X833" s="23"/>
      <c r="Y833" s="23"/>
      <c r="Z833" s="23"/>
    </row>
    <row r="834" ht="15.75" customHeight="1">
      <c r="A834" s="23"/>
      <c r="B834" s="23"/>
      <c r="C834" s="23"/>
      <c r="D834" s="23"/>
      <c r="E834" s="23"/>
      <c r="F834" s="23"/>
      <c r="G834" s="23"/>
      <c r="H834" s="23"/>
      <c r="I834" s="23"/>
      <c r="J834" s="23"/>
      <c r="K834" s="377"/>
      <c r="L834" s="61"/>
      <c r="M834" s="61"/>
      <c r="N834" s="23"/>
      <c r="O834" s="23"/>
      <c r="P834" s="23"/>
      <c r="Q834" s="23"/>
      <c r="R834" s="23"/>
      <c r="S834" s="23"/>
      <c r="T834" s="23"/>
      <c r="U834" s="23"/>
      <c r="V834" s="23"/>
      <c r="W834" s="23"/>
      <c r="X834" s="23"/>
      <c r="Y834" s="23"/>
      <c r="Z834" s="23"/>
    </row>
    <row r="835" ht="15.75" customHeight="1">
      <c r="A835" s="23"/>
      <c r="B835" s="23"/>
      <c r="C835" s="23"/>
      <c r="D835" s="23"/>
      <c r="E835" s="23"/>
      <c r="F835" s="23"/>
      <c r="G835" s="23"/>
      <c r="H835" s="23"/>
      <c r="I835" s="23"/>
      <c r="J835" s="23"/>
      <c r="K835" s="377"/>
      <c r="L835" s="61"/>
      <c r="M835" s="61"/>
      <c r="N835" s="23"/>
      <c r="O835" s="23"/>
      <c r="P835" s="23"/>
      <c r="Q835" s="23"/>
      <c r="R835" s="23"/>
      <c r="S835" s="23"/>
      <c r="T835" s="23"/>
      <c r="U835" s="23"/>
      <c r="V835" s="23"/>
      <c r="W835" s="23"/>
      <c r="X835" s="23"/>
      <c r="Y835" s="23"/>
      <c r="Z835" s="23"/>
    </row>
    <row r="836" ht="15.75" customHeight="1">
      <c r="A836" s="23"/>
      <c r="B836" s="23"/>
      <c r="C836" s="23"/>
      <c r="D836" s="23"/>
      <c r="E836" s="23"/>
      <c r="F836" s="23"/>
      <c r="G836" s="23"/>
      <c r="H836" s="23"/>
      <c r="I836" s="23"/>
      <c r="J836" s="23"/>
      <c r="K836" s="377"/>
      <c r="L836" s="61"/>
      <c r="M836" s="61"/>
      <c r="N836" s="23"/>
      <c r="O836" s="23"/>
      <c r="P836" s="23"/>
      <c r="Q836" s="23"/>
      <c r="R836" s="23"/>
      <c r="S836" s="23"/>
      <c r="T836" s="23"/>
      <c r="U836" s="23"/>
      <c r="V836" s="23"/>
      <c r="W836" s="23"/>
      <c r="X836" s="23"/>
      <c r="Y836" s="23"/>
      <c r="Z836" s="23"/>
    </row>
    <row r="837" ht="15.75" customHeight="1">
      <c r="A837" s="23"/>
      <c r="B837" s="23"/>
      <c r="C837" s="23"/>
      <c r="D837" s="23"/>
      <c r="E837" s="23"/>
      <c r="F837" s="23"/>
      <c r="G837" s="23"/>
      <c r="H837" s="23"/>
      <c r="I837" s="23"/>
      <c r="J837" s="23"/>
      <c r="K837" s="377"/>
      <c r="L837" s="61"/>
      <c r="M837" s="61"/>
      <c r="N837" s="23"/>
      <c r="O837" s="23"/>
      <c r="P837" s="23"/>
      <c r="Q837" s="23"/>
      <c r="R837" s="23"/>
      <c r="S837" s="23"/>
      <c r="T837" s="23"/>
      <c r="U837" s="23"/>
      <c r="V837" s="23"/>
      <c r="W837" s="23"/>
      <c r="X837" s="23"/>
      <c r="Y837" s="23"/>
      <c r="Z837" s="23"/>
    </row>
    <row r="838" ht="15.75" customHeight="1">
      <c r="A838" s="23"/>
      <c r="B838" s="23"/>
      <c r="C838" s="23"/>
      <c r="D838" s="23"/>
      <c r="E838" s="23"/>
      <c r="F838" s="23"/>
      <c r="G838" s="23"/>
      <c r="H838" s="23"/>
      <c r="I838" s="23"/>
      <c r="J838" s="23"/>
      <c r="K838" s="377"/>
      <c r="L838" s="61"/>
      <c r="M838" s="61"/>
      <c r="N838" s="23"/>
      <c r="O838" s="23"/>
      <c r="P838" s="23"/>
      <c r="Q838" s="23"/>
      <c r="R838" s="23"/>
      <c r="S838" s="23"/>
      <c r="T838" s="23"/>
      <c r="U838" s="23"/>
      <c r="V838" s="23"/>
      <c r="W838" s="23"/>
      <c r="X838" s="23"/>
      <c r="Y838" s="23"/>
      <c r="Z838" s="23"/>
    </row>
    <row r="839" ht="15.75" customHeight="1">
      <c r="A839" s="23"/>
      <c r="B839" s="23"/>
      <c r="C839" s="23"/>
      <c r="D839" s="23"/>
      <c r="E839" s="23"/>
      <c r="F839" s="23"/>
      <c r="G839" s="23"/>
      <c r="H839" s="23"/>
      <c r="I839" s="23"/>
      <c r="J839" s="23"/>
      <c r="K839" s="377"/>
      <c r="L839" s="61"/>
      <c r="M839" s="61"/>
      <c r="N839" s="23"/>
      <c r="O839" s="23"/>
      <c r="P839" s="23"/>
      <c r="Q839" s="23"/>
      <c r="R839" s="23"/>
      <c r="S839" s="23"/>
      <c r="T839" s="23"/>
      <c r="U839" s="23"/>
      <c r="V839" s="23"/>
      <c r="W839" s="23"/>
      <c r="X839" s="23"/>
      <c r="Y839" s="23"/>
      <c r="Z839" s="23"/>
    </row>
    <row r="840" ht="15.75" customHeight="1">
      <c r="A840" s="23"/>
      <c r="B840" s="23"/>
      <c r="C840" s="23"/>
      <c r="D840" s="23"/>
      <c r="E840" s="23"/>
      <c r="F840" s="23"/>
      <c r="G840" s="23"/>
      <c r="H840" s="23"/>
      <c r="I840" s="23"/>
      <c r="J840" s="23"/>
      <c r="K840" s="377"/>
      <c r="L840" s="61"/>
      <c r="M840" s="61"/>
      <c r="N840" s="23"/>
      <c r="O840" s="23"/>
      <c r="P840" s="23"/>
      <c r="Q840" s="23"/>
      <c r="R840" s="23"/>
      <c r="S840" s="23"/>
      <c r="T840" s="23"/>
      <c r="U840" s="23"/>
      <c r="V840" s="23"/>
      <c r="W840" s="23"/>
      <c r="X840" s="23"/>
      <c r="Y840" s="23"/>
      <c r="Z840" s="23"/>
    </row>
    <row r="841" ht="15.75" customHeight="1">
      <c r="A841" s="23"/>
      <c r="B841" s="23"/>
      <c r="C841" s="23"/>
      <c r="D841" s="23"/>
      <c r="E841" s="23"/>
      <c r="F841" s="23"/>
      <c r="G841" s="23"/>
      <c r="H841" s="23"/>
      <c r="I841" s="23"/>
      <c r="J841" s="23"/>
      <c r="K841" s="377"/>
      <c r="L841" s="61"/>
      <c r="M841" s="61"/>
      <c r="N841" s="23"/>
      <c r="O841" s="23"/>
      <c r="P841" s="23"/>
      <c r="Q841" s="23"/>
      <c r="R841" s="23"/>
      <c r="S841" s="23"/>
      <c r="T841" s="23"/>
      <c r="U841" s="23"/>
      <c r="V841" s="23"/>
      <c r="W841" s="23"/>
      <c r="X841" s="23"/>
      <c r="Y841" s="23"/>
      <c r="Z841" s="23"/>
    </row>
    <row r="842" ht="15.75" customHeight="1">
      <c r="A842" s="23"/>
      <c r="B842" s="23"/>
      <c r="C842" s="23"/>
      <c r="D842" s="23"/>
      <c r="E842" s="23"/>
      <c r="F842" s="23"/>
      <c r="G842" s="23"/>
      <c r="H842" s="23"/>
      <c r="I842" s="23"/>
      <c r="J842" s="23"/>
      <c r="K842" s="377"/>
      <c r="L842" s="61"/>
      <c r="M842" s="61"/>
      <c r="N842" s="23"/>
      <c r="O842" s="23"/>
      <c r="P842" s="23"/>
      <c r="Q842" s="23"/>
      <c r="R842" s="23"/>
      <c r="S842" s="23"/>
      <c r="T842" s="23"/>
      <c r="U842" s="23"/>
      <c r="V842" s="23"/>
      <c r="W842" s="23"/>
      <c r="X842" s="23"/>
      <c r="Y842" s="23"/>
      <c r="Z842" s="23"/>
    </row>
    <row r="843" ht="15.75" customHeight="1">
      <c r="A843" s="23"/>
      <c r="B843" s="23"/>
      <c r="C843" s="23"/>
      <c r="D843" s="23"/>
      <c r="E843" s="23"/>
      <c r="F843" s="23"/>
      <c r="G843" s="23"/>
      <c r="H843" s="23"/>
      <c r="I843" s="23"/>
      <c r="J843" s="23"/>
      <c r="K843" s="377"/>
      <c r="L843" s="61"/>
      <c r="M843" s="61"/>
      <c r="N843" s="23"/>
      <c r="O843" s="23"/>
      <c r="P843" s="23"/>
      <c r="Q843" s="23"/>
      <c r="R843" s="23"/>
      <c r="S843" s="23"/>
      <c r="T843" s="23"/>
      <c r="U843" s="23"/>
      <c r="V843" s="23"/>
      <c r="W843" s="23"/>
      <c r="X843" s="23"/>
      <c r="Y843" s="23"/>
      <c r="Z843" s="23"/>
    </row>
    <row r="844" ht="15.75" customHeight="1">
      <c r="A844" s="23"/>
      <c r="B844" s="23"/>
      <c r="C844" s="23"/>
      <c r="D844" s="23"/>
      <c r="E844" s="23"/>
      <c r="F844" s="23"/>
      <c r="G844" s="23"/>
      <c r="H844" s="23"/>
      <c r="I844" s="23"/>
      <c r="J844" s="23"/>
      <c r="K844" s="377"/>
      <c r="L844" s="61"/>
      <c r="M844" s="61"/>
      <c r="N844" s="23"/>
      <c r="O844" s="23"/>
      <c r="P844" s="23"/>
      <c r="Q844" s="23"/>
      <c r="R844" s="23"/>
      <c r="S844" s="23"/>
      <c r="T844" s="23"/>
      <c r="U844" s="23"/>
      <c r="V844" s="23"/>
      <c r="W844" s="23"/>
      <c r="X844" s="23"/>
      <c r="Y844" s="23"/>
      <c r="Z844" s="23"/>
    </row>
    <row r="845" ht="15.75" customHeight="1">
      <c r="A845" s="23"/>
      <c r="B845" s="23"/>
      <c r="C845" s="23"/>
      <c r="D845" s="23"/>
      <c r="E845" s="23"/>
      <c r="F845" s="23"/>
      <c r="G845" s="23"/>
      <c r="H845" s="23"/>
      <c r="I845" s="23"/>
      <c r="J845" s="23"/>
      <c r="K845" s="377"/>
      <c r="L845" s="61"/>
      <c r="M845" s="61"/>
      <c r="N845" s="23"/>
      <c r="O845" s="23"/>
      <c r="P845" s="23"/>
      <c r="Q845" s="23"/>
      <c r="R845" s="23"/>
      <c r="S845" s="23"/>
      <c r="T845" s="23"/>
      <c r="U845" s="23"/>
      <c r="V845" s="23"/>
      <c r="W845" s="23"/>
      <c r="X845" s="23"/>
      <c r="Y845" s="23"/>
      <c r="Z845" s="23"/>
    </row>
    <row r="846" ht="15.75" customHeight="1">
      <c r="A846" s="23"/>
      <c r="B846" s="23"/>
      <c r="C846" s="23"/>
      <c r="D846" s="23"/>
      <c r="E846" s="23"/>
      <c r="F846" s="23"/>
      <c r="G846" s="23"/>
      <c r="H846" s="23"/>
      <c r="I846" s="23"/>
      <c r="J846" s="23"/>
      <c r="K846" s="377"/>
      <c r="L846" s="61"/>
      <c r="M846" s="61"/>
      <c r="N846" s="23"/>
      <c r="O846" s="23"/>
      <c r="P846" s="23"/>
      <c r="Q846" s="23"/>
      <c r="R846" s="23"/>
      <c r="S846" s="23"/>
      <c r="T846" s="23"/>
      <c r="U846" s="23"/>
      <c r="V846" s="23"/>
      <c r="W846" s="23"/>
      <c r="X846" s="23"/>
      <c r="Y846" s="23"/>
      <c r="Z846" s="23"/>
    </row>
    <row r="847" ht="15.75" customHeight="1">
      <c r="A847" s="23"/>
      <c r="B847" s="23"/>
      <c r="C847" s="23"/>
      <c r="D847" s="23"/>
      <c r="E847" s="23"/>
      <c r="F847" s="23"/>
      <c r="G847" s="23"/>
      <c r="H847" s="23"/>
      <c r="I847" s="23"/>
      <c r="J847" s="23"/>
      <c r="K847" s="377"/>
      <c r="L847" s="61"/>
      <c r="M847" s="61"/>
      <c r="N847" s="23"/>
      <c r="O847" s="23"/>
      <c r="P847" s="23"/>
      <c r="Q847" s="23"/>
      <c r="R847" s="23"/>
      <c r="S847" s="23"/>
      <c r="T847" s="23"/>
      <c r="U847" s="23"/>
      <c r="V847" s="23"/>
      <c r="W847" s="23"/>
      <c r="X847" s="23"/>
      <c r="Y847" s="23"/>
      <c r="Z847" s="23"/>
    </row>
    <row r="848" ht="15.75" customHeight="1">
      <c r="A848" s="23"/>
      <c r="B848" s="23"/>
      <c r="C848" s="23"/>
      <c r="D848" s="23"/>
      <c r="E848" s="23"/>
      <c r="F848" s="23"/>
      <c r="G848" s="23"/>
      <c r="H848" s="23"/>
      <c r="I848" s="23"/>
      <c r="J848" s="23"/>
      <c r="K848" s="377"/>
      <c r="L848" s="61"/>
      <c r="M848" s="61"/>
      <c r="N848" s="23"/>
      <c r="O848" s="23"/>
      <c r="P848" s="23"/>
      <c r="Q848" s="23"/>
      <c r="R848" s="23"/>
      <c r="S848" s="23"/>
      <c r="T848" s="23"/>
      <c r="U848" s="23"/>
      <c r="V848" s="23"/>
      <c r="W848" s="23"/>
      <c r="X848" s="23"/>
      <c r="Y848" s="23"/>
      <c r="Z848" s="23"/>
    </row>
    <row r="849" ht="15.75" customHeight="1">
      <c r="A849" s="23"/>
      <c r="B849" s="23"/>
      <c r="C849" s="23"/>
      <c r="D849" s="23"/>
      <c r="E849" s="23"/>
      <c r="F849" s="23"/>
      <c r="G849" s="23"/>
      <c r="H849" s="23"/>
      <c r="I849" s="23"/>
      <c r="J849" s="23"/>
      <c r="K849" s="377"/>
      <c r="L849" s="61"/>
      <c r="M849" s="61"/>
      <c r="N849" s="23"/>
      <c r="O849" s="23"/>
      <c r="P849" s="23"/>
      <c r="Q849" s="23"/>
      <c r="R849" s="23"/>
      <c r="S849" s="23"/>
      <c r="T849" s="23"/>
      <c r="U849" s="23"/>
      <c r="V849" s="23"/>
      <c r="W849" s="23"/>
      <c r="X849" s="23"/>
      <c r="Y849" s="23"/>
      <c r="Z849" s="23"/>
    </row>
    <row r="850" ht="15.75" customHeight="1">
      <c r="A850" s="23"/>
      <c r="B850" s="23"/>
      <c r="C850" s="23"/>
      <c r="D850" s="23"/>
      <c r="E850" s="23"/>
      <c r="F850" s="23"/>
      <c r="G850" s="23"/>
      <c r="H850" s="23"/>
      <c r="I850" s="23"/>
      <c r="J850" s="23"/>
      <c r="K850" s="377"/>
      <c r="L850" s="61"/>
      <c r="M850" s="61"/>
      <c r="N850" s="23"/>
      <c r="O850" s="23"/>
      <c r="P850" s="23"/>
      <c r="Q850" s="23"/>
      <c r="R850" s="23"/>
      <c r="S850" s="23"/>
      <c r="T850" s="23"/>
      <c r="U850" s="23"/>
      <c r="V850" s="23"/>
      <c r="W850" s="23"/>
      <c r="X850" s="23"/>
      <c r="Y850" s="23"/>
      <c r="Z850" s="23"/>
    </row>
    <row r="851" ht="15.75" customHeight="1">
      <c r="A851" s="23"/>
      <c r="B851" s="23"/>
      <c r="C851" s="23"/>
      <c r="D851" s="23"/>
      <c r="E851" s="23"/>
      <c r="F851" s="23"/>
      <c r="G851" s="23"/>
      <c r="H851" s="23"/>
      <c r="I851" s="23"/>
      <c r="J851" s="23"/>
      <c r="K851" s="377"/>
      <c r="L851" s="61"/>
      <c r="M851" s="61"/>
      <c r="N851" s="23"/>
      <c r="O851" s="23"/>
      <c r="P851" s="23"/>
      <c r="Q851" s="23"/>
      <c r="R851" s="23"/>
      <c r="S851" s="23"/>
      <c r="T851" s="23"/>
      <c r="U851" s="23"/>
      <c r="V851" s="23"/>
      <c r="W851" s="23"/>
      <c r="X851" s="23"/>
      <c r="Y851" s="23"/>
      <c r="Z851" s="23"/>
    </row>
    <row r="852" ht="15.75" customHeight="1">
      <c r="A852" s="23"/>
      <c r="B852" s="23"/>
      <c r="C852" s="23"/>
      <c r="D852" s="23"/>
      <c r="E852" s="23"/>
      <c r="F852" s="23"/>
      <c r="G852" s="23"/>
      <c r="H852" s="23"/>
      <c r="I852" s="23"/>
      <c r="J852" s="23"/>
      <c r="K852" s="377"/>
      <c r="L852" s="61"/>
      <c r="M852" s="61"/>
      <c r="N852" s="23"/>
      <c r="O852" s="23"/>
      <c r="P852" s="23"/>
      <c r="Q852" s="23"/>
      <c r="R852" s="23"/>
      <c r="S852" s="23"/>
      <c r="T852" s="23"/>
      <c r="U852" s="23"/>
      <c r="V852" s="23"/>
      <c r="W852" s="23"/>
      <c r="X852" s="23"/>
      <c r="Y852" s="23"/>
      <c r="Z852" s="23"/>
    </row>
    <row r="853" ht="15.75" customHeight="1">
      <c r="A853" s="23"/>
      <c r="B853" s="23"/>
      <c r="C853" s="23"/>
      <c r="D853" s="23"/>
      <c r="E853" s="23"/>
      <c r="F853" s="23"/>
      <c r="G853" s="23"/>
      <c r="H853" s="23"/>
      <c r="I853" s="23"/>
      <c r="J853" s="23"/>
      <c r="K853" s="377"/>
      <c r="L853" s="61"/>
      <c r="M853" s="61"/>
      <c r="N853" s="23"/>
      <c r="O853" s="23"/>
      <c r="P853" s="23"/>
      <c r="Q853" s="23"/>
      <c r="R853" s="23"/>
      <c r="S853" s="23"/>
      <c r="T853" s="23"/>
      <c r="U853" s="23"/>
      <c r="V853" s="23"/>
      <c r="W853" s="23"/>
      <c r="X853" s="23"/>
      <c r="Y853" s="23"/>
      <c r="Z853" s="23"/>
    </row>
    <row r="854" ht="15.75" customHeight="1">
      <c r="A854" s="23"/>
      <c r="B854" s="23"/>
      <c r="C854" s="23"/>
      <c r="D854" s="23"/>
      <c r="E854" s="23"/>
      <c r="F854" s="23"/>
      <c r="G854" s="23"/>
      <c r="H854" s="23"/>
      <c r="I854" s="23"/>
      <c r="J854" s="23"/>
      <c r="K854" s="377"/>
      <c r="L854" s="61"/>
      <c r="M854" s="61"/>
      <c r="N854" s="23"/>
      <c r="O854" s="23"/>
      <c r="P854" s="23"/>
      <c r="Q854" s="23"/>
      <c r="R854" s="23"/>
      <c r="S854" s="23"/>
      <c r="T854" s="23"/>
      <c r="U854" s="23"/>
      <c r="V854" s="23"/>
      <c r="W854" s="23"/>
      <c r="X854" s="23"/>
      <c r="Y854" s="23"/>
      <c r="Z854" s="23"/>
    </row>
    <row r="855" ht="15.75" customHeight="1">
      <c r="A855" s="23"/>
      <c r="B855" s="23"/>
      <c r="C855" s="23"/>
      <c r="D855" s="23"/>
      <c r="E855" s="23"/>
      <c r="F855" s="23"/>
      <c r="G855" s="23"/>
      <c r="H855" s="23"/>
      <c r="I855" s="23"/>
      <c r="J855" s="23"/>
      <c r="K855" s="377"/>
      <c r="L855" s="61"/>
      <c r="M855" s="61"/>
      <c r="N855" s="23"/>
      <c r="O855" s="23"/>
      <c r="P855" s="23"/>
      <c r="Q855" s="23"/>
      <c r="R855" s="23"/>
      <c r="S855" s="23"/>
      <c r="T855" s="23"/>
      <c r="U855" s="23"/>
      <c r="V855" s="23"/>
      <c r="W855" s="23"/>
      <c r="X855" s="23"/>
      <c r="Y855" s="23"/>
      <c r="Z855" s="23"/>
    </row>
    <row r="856" ht="15.75" customHeight="1">
      <c r="A856" s="23"/>
      <c r="B856" s="23"/>
      <c r="C856" s="23"/>
      <c r="D856" s="23"/>
      <c r="E856" s="23"/>
      <c r="F856" s="23"/>
      <c r="G856" s="23"/>
      <c r="H856" s="23"/>
      <c r="I856" s="23"/>
      <c r="J856" s="23"/>
      <c r="K856" s="377"/>
      <c r="L856" s="61"/>
      <c r="M856" s="61"/>
      <c r="N856" s="23"/>
      <c r="O856" s="23"/>
      <c r="P856" s="23"/>
      <c r="Q856" s="23"/>
      <c r="R856" s="23"/>
      <c r="S856" s="23"/>
      <c r="T856" s="23"/>
      <c r="U856" s="23"/>
      <c r="V856" s="23"/>
      <c r="W856" s="23"/>
      <c r="X856" s="23"/>
      <c r="Y856" s="23"/>
      <c r="Z856" s="23"/>
    </row>
    <row r="857" ht="15.75" customHeight="1">
      <c r="A857" s="23"/>
      <c r="B857" s="23"/>
      <c r="C857" s="23"/>
      <c r="D857" s="23"/>
      <c r="E857" s="23"/>
      <c r="F857" s="23"/>
      <c r="G857" s="23"/>
      <c r="H857" s="23"/>
      <c r="I857" s="23"/>
      <c r="J857" s="23"/>
      <c r="K857" s="377"/>
      <c r="L857" s="61"/>
      <c r="M857" s="61"/>
      <c r="N857" s="23"/>
      <c r="O857" s="23"/>
      <c r="P857" s="23"/>
      <c r="Q857" s="23"/>
      <c r="R857" s="23"/>
      <c r="S857" s="23"/>
      <c r="T857" s="23"/>
      <c r="U857" s="23"/>
      <c r="V857" s="23"/>
      <c r="W857" s="23"/>
      <c r="X857" s="23"/>
      <c r="Y857" s="23"/>
      <c r="Z857" s="23"/>
    </row>
    <row r="858" ht="15.75" customHeight="1">
      <c r="A858" s="23"/>
      <c r="B858" s="23"/>
      <c r="C858" s="23"/>
      <c r="D858" s="23"/>
      <c r="E858" s="23"/>
      <c r="F858" s="23"/>
      <c r="G858" s="23"/>
      <c r="H858" s="23"/>
      <c r="I858" s="23"/>
      <c r="J858" s="23"/>
      <c r="K858" s="377"/>
      <c r="L858" s="61"/>
      <c r="M858" s="61"/>
      <c r="N858" s="23"/>
      <c r="O858" s="23"/>
      <c r="P858" s="23"/>
      <c r="Q858" s="23"/>
      <c r="R858" s="23"/>
      <c r="S858" s="23"/>
      <c r="T858" s="23"/>
      <c r="U858" s="23"/>
      <c r="V858" s="23"/>
      <c r="W858" s="23"/>
      <c r="X858" s="23"/>
      <c r="Y858" s="23"/>
      <c r="Z858" s="23"/>
    </row>
    <row r="859" ht="15.75" customHeight="1">
      <c r="A859" s="23"/>
      <c r="B859" s="23"/>
      <c r="C859" s="23"/>
      <c r="D859" s="23"/>
      <c r="E859" s="23"/>
      <c r="F859" s="23"/>
      <c r="G859" s="23"/>
      <c r="H859" s="23"/>
      <c r="I859" s="23"/>
      <c r="J859" s="23"/>
      <c r="K859" s="377"/>
      <c r="L859" s="61"/>
      <c r="M859" s="61"/>
      <c r="N859" s="23"/>
      <c r="O859" s="23"/>
      <c r="P859" s="23"/>
      <c r="Q859" s="23"/>
      <c r="R859" s="23"/>
      <c r="S859" s="23"/>
      <c r="T859" s="23"/>
      <c r="U859" s="23"/>
      <c r="V859" s="23"/>
      <c r="W859" s="23"/>
      <c r="X859" s="23"/>
      <c r="Y859" s="23"/>
      <c r="Z859" s="23"/>
    </row>
    <row r="860" ht="15.75" customHeight="1">
      <c r="A860" s="23"/>
      <c r="B860" s="23"/>
      <c r="C860" s="23"/>
      <c r="D860" s="23"/>
      <c r="E860" s="23"/>
      <c r="F860" s="23"/>
      <c r="G860" s="23"/>
      <c r="H860" s="23"/>
      <c r="I860" s="23"/>
      <c r="J860" s="23"/>
      <c r="K860" s="377"/>
      <c r="L860" s="61"/>
      <c r="M860" s="61"/>
      <c r="N860" s="23"/>
      <c r="O860" s="23"/>
      <c r="P860" s="23"/>
      <c r="Q860" s="23"/>
      <c r="R860" s="23"/>
      <c r="S860" s="23"/>
      <c r="T860" s="23"/>
      <c r="U860" s="23"/>
      <c r="V860" s="23"/>
      <c r="W860" s="23"/>
      <c r="X860" s="23"/>
      <c r="Y860" s="23"/>
      <c r="Z860" s="23"/>
    </row>
    <row r="861" ht="15.75" customHeight="1">
      <c r="A861" s="23"/>
      <c r="B861" s="23"/>
      <c r="C861" s="23"/>
      <c r="D861" s="23"/>
      <c r="E861" s="23"/>
      <c r="F861" s="23"/>
      <c r="G861" s="23"/>
      <c r="H861" s="23"/>
      <c r="I861" s="23"/>
      <c r="J861" s="23"/>
      <c r="K861" s="377"/>
      <c r="L861" s="61"/>
      <c r="M861" s="61"/>
      <c r="N861" s="23"/>
      <c r="O861" s="23"/>
      <c r="P861" s="23"/>
      <c r="Q861" s="23"/>
      <c r="R861" s="23"/>
      <c r="S861" s="23"/>
      <c r="T861" s="23"/>
      <c r="U861" s="23"/>
      <c r="V861" s="23"/>
      <c r="W861" s="23"/>
      <c r="X861" s="23"/>
      <c r="Y861" s="23"/>
      <c r="Z861" s="23"/>
    </row>
    <row r="862" ht="15.75" customHeight="1">
      <c r="A862" s="23"/>
      <c r="B862" s="23"/>
      <c r="C862" s="23"/>
      <c r="D862" s="23"/>
      <c r="E862" s="23"/>
      <c r="F862" s="23"/>
      <c r="G862" s="23"/>
      <c r="H862" s="23"/>
      <c r="I862" s="23"/>
      <c r="J862" s="23"/>
      <c r="K862" s="377"/>
      <c r="L862" s="61"/>
      <c r="M862" s="61"/>
      <c r="N862" s="23"/>
      <c r="O862" s="23"/>
      <c r="P862" s="23"/>
      <c r="Q862" s="23"/>
      <c r="R862" s="23"/>
      <c r="S862" s="23"/>
      <c r="T862" s="23"/>
      <c r="U862" s="23"/>
      <c r="V862" s="23"/>
      <c r="W862" s="23"/>
      <c r="X862" s="23"/>
      <c r="Y862" s="23"/>
      <c r="Z862" s="23"/>
    </row>
    <row r="863" ht="15.75" customHeight="1">
      <c r="A863" s="23"/>
      <c r="B863" s="23"/>
      <c r="C863" s="23"/>
      <c r="D863" s="23"/>
      <c r="E863" s="23"/>
      <c r="F863" s="23"/>
      <c r="G863" s="23"/>
      <c r="H863" s="23"/>
      <c r="I863" s="23"/>
      <c r="J863" s="23"/>
      <c r="K863" s="377"/>
      <c r="L863" s="61"/>
      <c r="M863" s="61"/>
      <c r="N863" s="23"/>
      <c r="O863" s="23"/>
      <c r="P863" s="23"/>
      <c r="Q863" s="23"/>
      <c r="R863" s="23"/>
      <c r="S863" s="23"/>
      <c r="T863" s="23"/>
      <c r="U863" s="23"/>
      <c r="V863" s="23"/>
      <c r="W863" s="23"/>
      <c r="X863" s="23"/>
      <c r="Y863" s="23"/>
      <c r="Z863" s="23"/>
    </row>
    <row r="864" ht="15.75" customHeight="1">
      <c r="A864" s="23"/>
      <c r="B864" s="23"/>
      <c r="C864" s="23"/>
      <c r="D864" s="23"/>
      <c r="E864" s="23"/>
      <c r="F864" s="23"/>
      <c r="G864" s="23"/>
      <c r="H864" s="23"/>
      <c r="I864" s="23"/>
      <c r="J864" s="23"/>
      <c r="K864" s="377"/>
      <c r="L864" s="61"/>
      <c r="M864" s="61"/>
      <c r="N864" s="23"/>
      <c r="O864" s="23"/>
      <c r="P864" s="23"/>
      <c r="Q864" s="23"/>
      <c r="R864" s="23"/>
      <c r="S864" s="23"/>
      <c r="T864" s="23"/>
      <c r="U864" s="23"/>
      <c r="V864" s="23"/>
      <c r="W864" s="23"/>
      <c r="X864" s="23"/>
      <c r="Y864" s="23"/>
      <c r="Z864" s="23"/>
    </row>
    <row r="865" ht="15.75" customHeight="1">
      <c r="A865" s="23"/>
      <c r="B865" s="23"/>
      <c r="C865" s="23"/>
      <c r="D865" s="23"/>
      <c r="E865" s="23"/>
      <c r="F865" s="23"/>
      <c r="G865" s="23"/>
      <c r="H865" s="23"/>
      <c r="I865" s="23"/>
      <c r="J865" s="23"/>
      <c r="K865" s="377"/>
      <c r="L865" s="61"/>
      <c r="M865" s="61"/>
      <c r="N865" s="23"/>
      <c r="O865" s="23"/>
      <c r="P865" s="23"/>
      <c r="Q865" s="23"/>
      <c r="R865" s="23"/>
      <c r="S865" s="23"/>
      <c r="T865" s="23"/>
      <c r="U865" s="23"/>
      <c r="V865" s="23"/>
      <c r="W865" s="23"/>
      <c r="X865" s="23"/>
      <c r="Y865" s="23"/>
      <c r="Z865" s="23"/>
    </row>
    <row r="866" ht="15.75" customHeight="1">
      <c r="A866" s="23"/>
      <c r="B866" s="23"/>
      <c r="C866" s="23"/>
      <c r="D866" s="23"/>
      <c r="E866" s="23"/>
      <c r="F866" s="23"/>
      <c r="G866" s="23"/>
      <c r="H866" s="23"/>
      <c r="I866" s="23"/>
      <c r="J866" s="23"/>
      <c r="K866" s="377"/>
      <c r="L866" s="61"/>
      <c r="M866" s="61"/>
      <c r="N866" s="23"/>
      <c r="O866" s="23"/>
      <c r="P866" s="23"/>
      <c r="Q866" s="23"/>
      <c r="R866" s="23"/>
      <c r="S866" s="23"/>
      <c r="T866" s="23"/>
      <c r="U866" s="23"/>
      <c r="V866" s="23"/>
      <c r="W866" s="23"/>
      <c r="X866" s="23"/>
      <c r="Y866" s="23"/>
      <c r="Z866" s="23"/>
    </row>
    <row r="867" ht="15.75" customHeight="1">
      <c r="A867" s="23"/>
      <c r="B867" s="23"/>
      <c r="C867" s="23"/>
      <c r="D867" s="23"/>
      <c r="E867" s="23"/>
      <c r="F867" s="23"/>
      <c r="G867" s="23"/>
      <c r="H867" s="23"/>
      <c r="I867" s="23"/>
      <c r="J867" s="23"/>
      <c r="K867" s="377"/>
      <c r="L867" s="61"/>
      <c r="M867" s="61"/>
      <c r="N867" s="23"/>
      <c r="O867" s="23"/>
      <c r="P867" s="23"/>
      <c r="Q867" s="23"/>
      <c r="R867" s="23"/>
      <c r="S867" s="23"/>
      <c r="T867" s="23"/>
      <c r="U867" s="23"/>
      <c r="V867" s="23"/>
      <c r="W867" s="23"/>
      <c r="X867" s="23"/>
      <c r="Y867" s="23"/>
      <c r="Z867" s="23"/>
    </row>
    <row r="868" ht="15.75" customHeight="1">
      <c r="A868" s="23"/>
      <c r="B868" s="23"/>
      <c r="C868" s="23"/>
      <c r="D868" s="23"/>
      <c r="E868" s="23"/>
      <c r="F868" s="23"/>
      <c r="G868" s="23"/>
      <c r="H868" s="23"/>
      <c r="I868" s="23"/>
      <c r="J868" s="23"/>
      <c r="K868" s="377"/>
      <c r="L868" s="61"/>
      <c r="M868" s="61"/>
      <c r="N868" s="23"/>
      <c r="O868" s="23"/>
      <c r="P868" s="23"/>
      <c r="Q868" s="23"/>
      <c r="R868" s="23"/>
      <c r="S868" s="23"/>
      <c r="T868" s="23"/>
      <c r="U868" s="23"/>
      <c r="V868" s="23"/>
      <c r="W868" s="23"/>
      <c r="X868" s="23"/>
      <c r="Y868" s="23"/>
      <c r="Z868" s="23"/>
    </row>
    <row r="869" ht="15.75" customHeight="1">
      <c r="A869" s="23"/>
      <c r="B869" s="23"/>
      <c r="C869" s="23"/>
      <c r="D869" s="23"/>
      <c r="E869" s="23"/>
      <c r="F869" s="23"/>
      <c r="G869" s="23"/>
      <c r="H869" s="23"/>
      <c r="I869" s="23"/>
      <c r="J869" s="23"/>
      <c r="K869" s="377"/>
      <c r="L869" s="61"/>
      <c r="M869" s="61"/>
      <c r="N869" s="23"/>
      <c r="O869" s="23"/>
      <c r="P869" s="23"/>
      <c r="Q869" s="23"/>
      <c r="R869" s="23"/>
      <c r="S869" s="23"/>
      <c r="T869" s="23"/>
      <c r="U869" s="23"/>
      <c r="V869" s="23"/>
      <c r="W869" s="23"/>
      <c r="X869" s="23"/>
      <c r="Y869" s="23"/>
      <c r="Z869" s="23"/>
    </row>
    <row r="870" ht="15.75" customHeight="1">
      <c r="A870" s="23"/>
      <c r="B870" s="23"/>
      <c r="C870" s="23"/>
      <c r="D870" s="23"/>
      <c r="E870" s="23"/>
      <c r="F870" s="23"/>
      <c r="G870" s="23"/>
      <c r="H870" s="23"/>
      <c r="I870" s="23"/>
      <c r="J870" s="23"/>
      <c r="K870" s="377"/>
      <c r="L870" s="61"/>
      <c r="M870" s="61"/>
      <c r="N870" s="23"/>
      <c r="O870" s="23"/>
      <c r="P870" s="23"/>
      <c r="Q870" s="23"/>
      <c r="R870" s="23"/>
      <c r="S870" s="23"/>
      <c r="T870" s="23"/>
      <c r="U870" s="23"/>
      <c r="V870" s="23"/>
      <c r="W870" s="23"/>
      <c r="X870" s="23"/>
      <c r="Y870" s="23"/>
      <c r="Z870" s="23"/>
    </row>
    <row r="871" ht="15.75" customHeight="1">
      <c r="A871" s="23"/>
      <c r="B871" s="23"/>
      <c r="C871" s="23"/>
      <c r="D871" s="23"/>
      <c r="E871" s="23"/>
      <c r="F871" s="23"/>
      <c r="G871" s="23"/>
      <c r="H871" s="23"/>
      <c r="I871" s="23"/>
      <c r="J871" s="23"/>
      <c r="K871" s="377"/>
      <c r="L871" s="61"/>
      <c r="M871" s="61"/>
      <c r="N871" s="23"/>
      <c r="O871" s="23"/>
      <c r="P871" s="23"/>
      <c r="Q871" s="23"/>
      <c r="R871" s="23"/>
      <c r="S871" s="23"/>
      <c r="T871" s="23"/>
      <c r="U871" s="23"/>
      <c r="V871" s="23"/>
      <c r="W871" s="23"/>
      <c r="X871" s="23"/>
      <c r="Y871" s="23"/>
      <c r="Z871" s="23"/>
    </row>
    <row r="872" ht="15.75" customHeight="1">
      <c r="A872" s="23"/>
      <c r="B872" s="23"/>
      <c r="C872" s="23"/>
      <c r="D872" s="23"/>
      <c r="E872" s="23"/>
      <c r="F872" s="23"/>
      <c r="G872" s="23"/>
      <c r="H872" s="23"/>
      <c r="I872" s="23"/>
      <c r="J872" s="23"/>
      <c r="K872" s="377"/>
      <c r="L872" s="61"/>
      <c r="M872" s="61"/>
      <c r="N872" s="23"/>
      <c r="O872" s="23"/>
      <c r="P872" s="23"/>
      <c r="Q872" s="23"/>
      <c r="R872" s="23"/>
      <c r="S872" s="23"/>
      <c r="T872" s="23"/>
      <c r="U872" s="23"/>
      <c r="V872" s="23"/>
      <c r="W872" s="23"/>
      <c r="X872" s="23"/>
      <c r="Y872" s="23"/>
      <c r="Z872" s="23"/>
    </row>
    <row r="873" ht="15.75" customHeight="1">
      <c r="A873" s="23"/>
      <c r="B873" s="23"/>
      <c r="C873" s="23"/>
      <c r="D873" s="23"/>
      <c r="E873" s="23"/>
      <c r="F873" s="23"/>
      <c r="G873" s="23"/>
      <c r="H873" s="23"/>
      <c r="I873" s="23"/>
      <c r="J873" s="23"/>
      <c r="K873" s="377"/>
      <c r="L873" s="61"/>
      <c r="M873" s="61"/>
      <c r="N873" s="23"/>
      <c r="O873" s="23"/>
      <c r="P873" s="23"/>
      <c r="Q873" s="23"/>
      <c r="R873" s="23"/>
      <c r="S873" s="23"/>
      <c r="T873" s="23"/>
      <c r="U873" s="23"/>
      <c r="V873" s="23"/>
      <c r="W873" s="23"/>
      <c r="X873" s="23"/>
      <c r="Y873" s="23"/>
      <c r="Z873" s="23"/>
    </row>
    <row r="874" ht="15.75" customHeight="1">
      <c r="A874" s="23"/>
      <c r="B874" s="23"/>
      <c r="C874" s="23"/>
      <c r="D874" s="23"/>
      <c r="E874" s="23"/>
      <c r="F874" s="23"/>
      <c r="G874" s="23"/>
      <c r="H874" s="23"/>
      <c r="I874" s="23"/>
      <c r="J874" s="23"/>
      <c r="K874" s="377"/>
      <c r="L874" s="61"/>
      <c r="M874" s="61"/>
      <c r="N874" s="23"/>
      <c r="O874" s="23"/>
      <c r="P874" s="23"/>
      <c r="Q874" s="23"/>
      <c r="R874" s="23"/>
      <c r="S874" s="23"/>
      <c r="T874" s="23"/>
      <c r="U874" s="23"/>
      <c r="V874" s="23"/>
      <c r="W874" s="23"/>
      <c r="X874" s="23"/>
      <c r="Y874" s="23"/>
      <c r="Z874" s="23"/>
    </row>
    <row r="875" ht="15.75" customHeight="1">
      <c r="A875" s="23"/>
      <c r="B875" s="23"/>
      <c r="C875" s="23"/>
      <c r="D875" s="23"/>
      <c r="E875" s="23"/>
      <c r="F875" s="23"/>
      <c r="G875" s="23"/>
      <c r="H875" s="23"/>
      <c r="I875" s="23"/>
      <c r="J875" s="23"/>
      <c r="K875" s="377"/>
      <c r="L875" s="61"/>
      <c r="M875" s="61"/>
      <c r="N875" s="23"/>
      <c r="O875" s="23"/>
      <c r="P875" s="23"/>
      <c r="Q875" s="23"/>
      <c r="R875" s="23"/>
      <c r="S875" s="23"/>
      <c r="T875" s="23"/>
      <c r="U875" s="23"/>
      <c r="V875" s="23"/>
      <c r="W875" s="23"/>
      <c r="X875" s="23"/>
      <c r="Y875" s="23"/>
      <c r="Z875" s="23"/>
    </row>
    <row r="876" ht="15.75" customHeight="1">
      <c r="A876" s="23"/>
      <c r="B876" s="23"/>
      <c r="C876" s="23"/>
      <c r="D876" s="23"/>
      <c r="E876" s="23"/>
      <c r="F876" s="23"/>
      <c r="G876" s="23"/>
      <c r="H876" s="23"/>
      <c r="I876" s="23"/>
      <c r="J876" s="23"/>
      <c r="K876" s="377"/>
      <c r="L876" s="61"/>
      <c r="M876" s="61"/>
      <c r="N876" s="23"/>
      <c r="O876" s="23"/>
      <c r="P876" s="23"/>
      <c r="Q876" s="23"/>
      <c r="R876" s="23"/>
      <c r="S876" s="23"/>
      <c r="T876" s="23"/>
      <c r="U876" s="23"/>
      <c r="V876" s="23"/>
      <c r="W876" s="23"/>
      <c r="X876" s="23"/>
      <c r="Y876" s="23"/>
      <c r="Z876" s="23"/>
    </row>
    <row r="877" ht="15.75" customHeight="1">
      <c r="A877" s="23"/>
      <c r="B877" s="23"/>
      <c r="C877" s="23"/>
      <c r="D877" s="23"/>
      <c r="E877" s="23"/>
      <c r="F877" s="23"/>
      <c r="G877" s="23"/>
      <c r="H877" s="23"/>
      <c r="I877" s="23"/>
      <c r="J877" s="23"/>
      <c r="K877" s="377"/>
      <c r="L877" s="61"/>
      <c r="M877" s="61"/>
      <c r="N877" s="23"/>
      <c r="O877" s="23"/>
      <c r="P877" s="23"/>
      <c r="Q877" s="23"/>
      <c r="R877" s="23"/>
      <c r="S877" s="23"/>
      <c r="T877" s="23"/>
      <c r="U877" s="23"/>
      <c r="V877" s="23"/>
      <c r="W877" s="23"/>
      <c r="X877" s="23"/>
      <c r="Y877" s="23"/>
      <c r="Z877" s="23"/>
    </row>
    <row r="878" ht="15.75" customHeight="1">
      <c r="A878" s="23"/>
      <c r="B878" s="23"/>
      <c r="C878" s="23"/>
      <c r="D878" s="23"/>
      <c r="E878" s="23"/>
      <c r="F878" s="23"/>
      <c r="G878" s="23"/>
      <c r="H878" s="23"/>
      <c r="I878" s="23"/>
      <c r="J878" s="23"/>
      <c r="K878" s="377"/>
      <c r="L878" s="61"/>
      <c r="M878" s="61"/>
      <c r="N878" s="23"/>
      <c r="O878" s="23"/>
      <c r="P878" s="23"/>
      <c r="Q878" s="23"/>
      <c r="R878" s="23"/>
      <c r="S878" s="23"/>
      <c r="T878" s="23"/>
      <c r="U878" s="23"/>
      <c r="V878" s="23"/>
      <c r="W878" s="23"/>
      <c r="X878" s="23"/>
      <c r="Y878" s="23"/>
      <c r="Z878" s="23"/>
    </row>
    <row r="879" ht="15.75" customHeight="1">
      <c r="A879" s="23"/>
      <c r="B879" s="23"/>
      <c r="C879" s="23"/>
      <c r="D879" s="23"/>
      <c r="E879" s="23"/>
      <c r="F879" s="23"/>
      <c r="G879" s="23"/>
      <c r="H879" s="23"/>
      <c r="I879" s="23"/>
      <c r="J879" s="23"/>
      <c r="K879" s="377"/>
      <c r="L879" s="61"/>
      <c r="M879" s="61"/>
      <c r="N879" s="23"/>
      <c r="O879" s="23"/>
      <c r="P879" s="23"/>
      <c r="Q879" s="23"/>
      <c r="R879" s="23"/>
      <c r="S879" s="23"/>
      <c r="T879" s="23"/>
      <c r="U879" s="23"/>
      <c r="V879" s="23"/>
      <c r="W879" s="23"/>
      <c r="X879" s="23"/>
      <c r="Y879" s="23"/>
      <c r="Z879" s="23"/>
    </row>
    <row r="880" ht="15.75" customHeight="1">
      <c r="A880" s="23"/>
      <c r="B880" s="23"/>
      <c r="C880" s="23"/>
      <c r="D880" s="23"/>
      <c r="E880" s="23"/>
      <c r="F880" s="23"/>
      <c r="G880" s="23"/>
      <c r="H880" s="23"/>
      <c r="I880" s="23"/>
      <c r="J880" s="23"/>
      <c r="K880" s="377"/>
      <c r="L880" s="61"/>
      <c r="M880" s="61"/>
      <c r="N880" s="23"/>
      <c r="O880" s="23"/>
      <c r="P880" s="23"/>
      <c r="Q880" s="23"/>
      <c r="R880" s="23"/>
      <c r="S880" s="23"/>
      <c r="T880" s="23"/>
      <c r="U880" s="23"/>
      <c r="V880" s="23"/>
      <c r="W880" s="23"/>
      <c r="X880" s="23"/>
      <c r="Y880" s="23"/>
      <c r="Z880" s="23"/>
    </row>
    <row r="881" ht="15.75" customHeight="1">
      <c r="A881" s="23"/>
      <c r="B881" s="23"/>
      <c r="C881" s="23"/>
      <c r="D881" s="23"/>
      <c r="E881" s="23"/>
      <c r="F881" s="23"/>
      <c r="G881" s="23"/>
      <c r="H881" s="23"/>
      <c r="I881" s="23"/>
      <c r="J881" s="23"/>
      <c r="K881" s="377"/>
      <c r="L881" s="61"/>
      <c r="M881" s="61"/>
      <c r="N881" s="23"/>
      <c r="O881" s="23"/>
      <c r="P881" s="23"/>
      <c r="Q881" s="23"/>
      <c r="R881" s="23"/>
      <c r="S881" s="23"/>
      <c r="T881" s="23"/>
      <c r="U881" s="23"/>
      <c r="V881" s="23"/>
      <c r="W881" s="23"/>
      <c r="X881" s="23"/>
      <c r="Y881" s="23"/>
      <c r="Z881" s="23"/>
    </row>
    <row r="882" ht="15.75" customHeight="1">
      <c r="A882" s="23"/>
      <c r="B882" s="23"/>
      <c r="C882" s="23"/>
      <c r="D882" s="23"/>
      <c r="E882" s="23"/>
      <c r="F882" s="23"/>
      <c r="G882" s="23"/>
      <c r="H882" s="23"/>
      <c r="I882" s="23"/>
      <c r="J882" s="23"/>
      <c r="K882" s="377"/>
      <c r="L882" s="61"/>
      <c r="M882" s="61"/>
      <c r="N882" s="23"/>
      <c r="O882" s="23"/>
      <c r="P882" s="23"/>
      <c r="Q882" s="23"/>
      <c r="R882" s="23"/>
      <c r="S882" s="23"/>
      <c r="T882" s="23"/>
      <c r="U882" s="23"/>
      <c r="V882" s="23"/>
      <c r="W882" s="23"/>
      <c r="X882" s="23"/>
      <c r="Y882" s="23"/>
      <c r="Z882" s="23"/>
    </row>
    <row r="883" ht="15.75" customHeight="1">
      <c r="A883" s="23"/>
      <c r="B883" s="23"/>
      <c r="C883" s="23"/>
      <c r="D883" s="23"/>
      <c r="E883" s="23"/>
      <c r="F883" s="23"/>
      <c r="G883" s="23"/>
      <c r="H883" s="23"/>
      <c r="I883" s="23"/>
      <c r="J883" s="23"/>
      <c r="K883" s="377"/>
      <c r="L883" s="61"/>
      <c r="M883" s="61"/>
      <c r="N883" s="23"/>
      <c r="O883" s="23"/>
      <c r="P883" s="23"/>
      <c r="Q883" s="23"/>
      <c r="R883" s="23"/>
      <c r="S883" s="23"/>
      <c r="T883" s="23"/>
      <c r="U883" s="23"/>
      <c r="V883" s="23"/>
      <c r="W883" s="23"/>
      <c r="X883" s="23"/>
      <c r="Y883" s="23"/>
      <c r="Z883" s="23"/>
    </row>
    <row r="884" ht="15.75" customHeight="1">
      <c r="A884" s="23"/>
      <c r="B884" s="23"/>
      <c r="C884" s="23"/>
      <c r="D884" s="23"/>
      <c r="E884" s="23"/>
      <c r="F884" s="23"/>
      <c r="G884" s="23"/>
      <c r="H884" s="23"/>
      <c r="I884" s="23"/>
      <c r="J884" s="23"/>
      <c r="K884" s="377"/>
      <c r="L884" s="61"/>
      <c r="M884" s="61"/>
      <c r="N884" s="23"/>
      <c r="O884" s="23"/>
      <c r="P884" s="23"/>
      <c r="Q884" s="23"/>
      <c r="R884" s="23"/>
      <c r="S884" s="23"/>
      <c r="T884" s="23"/>
      <c r="U884" s="23"/>
      <c r="V884" s="23"/>
      <c r="W884" s="23"/>
      <c r="X884" s="23"/>
      <c r="Y884" s="23"/>
      <c r="Z884" s="23"/>
    </row>
    <row r="885" ht="15.75" customHeight="1">
      <c r="A885" s="23"/>
      <c r="B885" s="23"/>
      <c r="C885" s="23"/>
      <c r="D885" s="23"/>
      <c r="E885" s="23"/>
      <c r="F885" s="23"/>
      <c r="G885" s="23"/>
      <c r="H885" s="23"/>
      <c r="I885" s="23"/>
      <c r="J885" s="23"/>
      <c r="K885" s="377"/>
      <c r="L885" s="61"/>
      <c r="M885" s="61"/>
      <c r="N885" s="23"/>
      <c r="O885" s="23"/>
      <c r="P885" s="23"/>
      <c r="Q885" s="23"/>
      <c r="R885" s="23"/>
      <c r="S885" s="23"/>
      <c r="T885" s="23"/>
      <c r="U885" s="23"/>
      <c r="V885" s="23"/>
      <c r="W885" s="23"/>
      <c r="X885" s="23"/>
      <c r="Y885" s="23"/>
      <c r="Z885" s="23"/>
    </row>
    <row r="886" ht="15.75" customHeight="1">
      <c r="A886" s="23"/>
      <c r="B886" s="23"/>
      <c r="C886" s="23"/>
      <c r="D886" s="23"/>
      <c r="E886" s="23"/>
      <c r="F886" s="23"/>
      <c r="G886" s="23"/>
      <c r="H886" s="23"/>
      <c r="I886" s="23"/>
      <c r="J886" s="23"/>
      <c r="K886" s="377"/>
      <c r="L886" s="61"/>
      <c r="M886" s="61"/>
      <c r="N886" s="23"/>
      <c r="O886" s="23"/>
      <c r="P886" s="23"/>
      <c r="Q886" s="23"/>
      <c r="R886" s="23"/>
      <c r="S886" s="23"/>
      <c r="T886" s="23"/>
      <c r="U886" s="23"/>
      <c r="V886" s="23"/>
      <c r="W886" s="23"/>
      <c r="X886" s="23"/>
      <c r="Y886" s="23"/>
      <c r="Z886" s="23"/>
    </row>
    <row r="887" ht="15.75" customHeight="1">
      <c r="A887" s="23"/>
      <c r="B887" s="23"/>
      <c r="C887" s="23"/>
      <c r="D887" s="23"/>
      <c r="E887" s="23"/>
      <c r="F887" s="23"/>
      <c r="G887" s="23"/>
      <c r="H887" s="23"/>
      <c r="I887" s="23"/>
      <c r="J887" s="23"/>
      <c r="K887" s="377"/>
      <c r="L887" s="61"/>
      <c r="M887" s="61"/>
      <c r="N887" s="23"/>
      <c r="O887" s="23"/>
      <c r="P887" s="23"/>
      <c r="Q887" s="23"/>
      <c r="R887" s="23"/>
      <c r="S887" s="23"/>
      <c r="T887" s="23"/>
      <c r="U887" s="23"/>
      <c r="V887" s="23"/>
      <c r="W887" s="23"/>
      <c r="X887" s="23"/>
      <c r="Y887" s="23"/>
      <c r="Z887" s="23"/>
    </row>
    <row r="888" ht="15.75" customHeight="1">
      <c r="A888" s="23"/>
      <c r="B888" s="23"/>
      <c r="C888" s="23"/>
      <c r="D888" s="23"/>
      <c r="E888" s="23"/>
      <c r="F888" s="23"/>
      <c r="G888" s="23"/>
      <c r="H888" s="23"/>
      <c r="I888" s="23"/>
      <c r="J888" s="23"/>
      <c r="K888" s="377"/>
      <c r="L888" s="61"/>
      <c r="M888" s="61"/>
      <c r="N888" s="23"/>
      <c r="O888" s="23"/>
      <c r="P888" s="23"/>
      <c r="Q888" s="23"/>
      <c r="R888" s="23"/>
      <c r="S888" s="23"/>
      <c r="T888" s="23"/>
      <c r="U888" s="23"/>
      <c r="V888" s="23"/>
      <c r="W888" s="23"/>
      <c r="X888" s="23"/>
      <c r="Y888" s="23"/>
      <c r="Z888" s="23"/>
    </row>
    <row r="889" ht="15.75" customHeight="1">
      <c r="A889" s="23"/>
      <c r="B889" s="23"/>
      <c r="C889" s="23"/>
      <c r="D889" s="23"/>
      <c r="E889" s="23"/>
      <c r="F889" s="23"/>
      <c r="G889" s="23"/>
      <c r="H889" s="23"/>
      <c r="I889" s="23"/>
      <c r="J889" s="23"/>
      <c r="K889" s="377"/>
      <c r="L889" s="61"/>
      <c r="M889" s="61"/>
      <c r="N889" s="23"/>
      <c r="O889" s="23"/>
      <c r="P889" s="23"/>
      <c r="Q889" s="23"/>
      <c r="R889" s="23"/>
      <c r="S889" s="23"/>
      <c r="T889" s="23"/>
      <c r="U889" s="23"/>
      <c r="V889" s="23"/>
      <c r="W889" s="23"/>
      <c r="X889" s="23"/>
      <c r="Y889" s="23"/>
      <c r="Z889" s="23"/>
    </row>
    <row r="890" ht="15.75" customHeight="1">
      <c r="A890" s="23"/>
      <c r="B890" s="23"/>
      <c r="C890" s="23"/>
      <c r="D890" s="23"/>
      <c r="E890" s="23"/>
      <c r="F890" s="23"/>
      <c r="G890" s="23"/>
      <c r="H890" s="23"/>
      <c r="I890" s="23"/>
      <c r="J890" s="23"/>
      <c r="K890" s="377"/>
      <c r="L890" s="61"/>
      <c r="M890" s="61"/>
      <c r="N890" s="23"/>
      <c r="O890" s="23"/>
      <c r="P890" s="23"/>
      <c r="Q890" s="23"/>
      <c r="R890" s="23"/>
      <c r="S890" s="23"/>
      <c r="T890" s="23"/>
      <c r="U890" s="23"/>
      <c r="V890" s="23"/>
      <c r="W890" s="23"/>
      <c r="X890" s="23"/>
      <c r="Y890" s="23"/>
      <c r="Z890" s="23"/>
    </row>
    <row r="891" ht="15.75" customHeight="1">
      <c r="A891" s="23"/>
      <c r="B891" s="23"/>
      <c r="C891" s="23"/>
      <c r="D891" s="23"/>
      <c r="E891" s="23"/>
      <c r="F891" s="23"/>
      <c r="G891" s="23"/>
      <c r="H891" s="23"/>
      <c r="I891" s="23"/>
      <c r="J891" s="23"/>
      <c r="K891" s="377"/>
      <c r="L891" s="61"/>
      <c r="M891" s="61"/>
      <c r="N891" s="23"/>
      <c r="O891" s="23"/>
      <c r="P891" s="23"/>
      <c r="Q891" s="23"/>
      <c r="R891" s="23"/>
      <c r="S891" s="23"/>
      <c r="T891" s="23"/>
      <c r="U891" s="23"/>
      <c r="V891" s="23"/>
      <c r="W891" s="23"/>
      <c r="X891" s="23"/>
      <c r="Y891" s="23"/>
      <c r="Z891" s="23"/>
    </row>
    <row r="892" ht="15.75" customHeight="1">
      <c r="A892" s="23"/>
      <c r="B892" s="23"/>
      <c r="C892" s="23"/>
      <c r="D892" s="23"/>
      <c r="E892" s="23"/>
      <c r="F892" s="23"/>
      <c r="G892" s="23"/>
      <c r="H892" s="23"/>
      <c r="I892" s="23"/>
      <c r="J892" s="23"/>
      <c r="K892" s="377"/>
      <c r="L892" s="61"/>
      <c r="M892" s="61"/>
      <c r="N892" s="23"/>
      <c r="O892" s="23"/>
      <c r="P892" s="23"/>
      <c r="Q892" s="23"/>
      <c r="R892" s="23"/>
      <c r="S892" s="23"/>
      <c r="T892" s="23"/>
      <c r="U892" s="23"/>
      <c r="V892" s="23"/>
      <c r="W892" s="23"/>
      <c r="X892" s="23"/>
      <c r="Y892" s="23"/>
      <c r="Z892" s="23"/>
    </row>
    <row r="893" ht="15.75" customHeight="1">
      <c r="A893" s="23"/>
      <c r="B893" s="23"/>
      <c r="C893" s="23"/>
      <c r="D893" s="23"/>
      <c r="E893" s="23"/>
      <c r="F893" s="23"/>
      <c r="G893" s="23"/>
      <c r="H893" s="23"/>
      <c r="I893" s="23"/>
      <c r="J893" s="23"/>
      <c r="K893" s="377"/>
      <c r="L893" s="61"/>
      <c r="M893" s="61"/>
      <c r="N893" s="23"/>
      <c r="O893" s="23"/>
      <c r="P893" s="23"/>
      <c r="Q893" s="23"/>
      <c r="R893" s="23"/>
      <c r="S893" s="23"/>
      <c r="T893" s="23"/>
      <c r="U893" s="23"/>
      <c r="V893" s="23"/>
      <c r="W893" s="23"/>
      <c r="X893" s="23"/>
      <c r="Y893" s="23"/>
      <c r="Z893" s="23"/>
    </row>
    <row r="894" ht="15.75" customHeight="1">
      <c r="A894" s="23"/>
      <c r="B894" s="23"/>
      <c r="C894" s="23"/>
      <c r="D894" s="23"/>
      <c r="E894" s="23"/>
      <c r="F894" s="23"/>
      <c r="G894" s="23"/>
      <c r="H894" s="23"/>
      <c r="I894" s="23"/>
      <c r="J894" s="23"/>
      <c r="K894" s="377"/>
      <c r="L894" s="61"/>
      <c r="M894" s="61"/>
      <c r="N894" s="23"/>
      <c r="O894" s="23"/>
      <c r="P894" s="23"/>
      <c r="Q894" s="23"/>
      <c r="R894" s="23"/>
      <c r="S894" s="23"/>
      <c r="T894" s="23"/>
      <c r="U894" s="23"/>
      <c r="V894" s="23"/>
      <c r="W894" s="23"/>
      <c r="X894" s="23"/>
      <c r="Y894" s="23"/>
      <c r="Z894" s="23"/>
    </row>
    <row r="895" ht="15.75" customHeight="1">
      <c r="A895" s="23"/>
      <c r="B895" s="23"/>
      <c r="C895" s="23"/>
      <c r="D895" s="23"/>
      <c r="E895" s="23"/>
      <c r="F895" s="23"/>
      <c r="G895" s="23"/>
      <c r="H895" s="23"/>
      <c r="I895" s="23"/>
      <c r="J895" s="23"/>
      <c r="K895" s="377"/>
      <c r="L895" s="61"/>
      <c r="M895" s="61"/>
      <c r="N895" s="23"/>
      <c r="O895" s="23"/>
      <c r="P895" s="23"/>
      <c r="Q895" s="23"/>
      <c r="R895" s="23"/>
      <c r="S895" s="23"/>
      <c r="T895" s="23"/>
      <c r="U895" s="23"/>
      <c r="V895" s="23"/>
      <c r="W895" s="23"/>
      <c r="X895" s="23"/>
      <c r="Y895" s="23"/>
      <c r="Z895" s="23"/>
    </row>
    <row r="896" ht="15.75" customHeight="1">
      <c r="A896" s="23"/>
      <c r="B896" s="23"/>
      <c r="C896" s="23"/>
      <c r="D896" s="23"/>
      <c r="E896" s="23"/>
      <c r="F896" s="23"/>
      <c r="G896" s="23"/>
      <c r="H896" s="23"/>
      <c r="I896" s="23"/>
      <c r="J896" s="23"/>
      <c r="K896" s="377"/>
      <c r="L896" s="61"/>
      <c r="M896" s="61"/>
      <c r="N896" s="23"/>
      <c r="O896" s="23"/>
      <c r="P896" s="23"/>
      <c r="Q896" s="23"/>
      <c r="R896" s="23"/>
      <c r="S896" s="23"/>
      <c r="T896" s="23"/>
      <c r="U896" s="23"/>
      <c r="V896" s="23"/>
      <c r="W896" s="23"/>
      <c r="X896" s="23"/>
      <c r="Y896" s="23"/>
      <c r="Z896" s="23"/>
    </row>
    <row r="897" ht="15.75" customHeight="1">
      <c r="A897" s="23"/>
      <c r="B897" s="23"/>
      <c r="C897" s="23"/>
      <c r="D897" s="23"/>
      <c r="E897" s="23"/>
      <c r="F897" s="23"/>
      <c r="G897" s="23"/>
      <c r="H897" s="23"/>
      <c r="I897" s="23"/>
      <c r="J897" s="23"/>
      <c r="K897" s="377"/>
      <c r="L897" s="61"/>
      <c r="M897" s="61"/>
      <c r="N897" s="23"/>
      <c r="O897" s="23"/>
      <c r="P897" s="23"/>
      <c r="Q897" s="23"/>
      <c r="R897" s="23"/>
      <c r="S897" s="23"/>
      <c r="T897" s="23"/>
      <c r="U897" s="23"/>
      <c r="V897" s="23"/>
      <c r="W897" s="23"/>
      <c r="X897" s="23"/>
      <c r="Y897" s="23"/>
      <c r="Z897" s="23"/>
    </row>
    <row r="898" ht="15.75" customHeight="1">
      <c r="A898" s="23"/>
      <c r="B898" s="23"/>
      <c r="C898" s="23"/>
      <c r="D898" s="23"/>
      <c r="E898" s="23"/>
      <c r="F898" s="23"/>
      <c r="G898" s="23"/>
      <c r="H898" s="23"/>
      <c r="I898" s="23"/>
      <c r="J898" s="23"/>
      <c r="K898" s="377"/>
      <c r="L898" s="61"/>
      <c r="M898" s="61"/>
      <c r="N898" s="23"/>
      <c r="O898" s="23"/>
      <c r="P898" s="23"/>
      <c r="Q898" s="23"/>
      <c r="R898" s="23"/>
      <c r="S898" s="23"/>
      <c r="T898" s="23"/>
      <c r="U898" s="23"/>
      <c r="V898" s="23"/>
      <c r="W898" s="23"/>
      <c r="X898" s="23"/>
      <c r="Y898" s="23"/>
      <c r="Z898" s="23"/>
    </row>
    <row r="899" ht="15.75" customHeight="1">
      <c r="A899" s="23"/>
      <c r="B899" s="23"/>
      <c r="C899" s="23"/>
      <c r="D899" s="23"/>
      <c r="E899" s="23"/>
      <c r="F899" s="23"/>
      <c r="G899" s="23"/>
      <c r="H899" s="23"/>
      <c r="I899" s="23"/>
      <c r="J899" s="23"/>
      <c r="K899" s="377"/>
      <c r="L899" s="61"/>
      <c r="M899" s="61"/>
      <c r="N899" s="23"/>
      <c r="O899" s="23"/>
      <c r="P899" s="23"/>
      <c r="Q899" s="23"/>
      <c r="R899" s="23"/>
      <c r="S899" s="23"/>
      <c r="T899" s="23"/>
      <c r="U899" s="23"/>
      <c r="V899" s="23"/>
      <c r="W899" s="23"/>
      <c r="X899" s="23"/>
      <c r="Y899" s="23"/>
      <c r="Z899" s="23"/>
    </row>
    <row r="900" ht="15.75" customHeight="1">
      <c r="A900" s="23"/>
      <c r="B900" s="23"/>
      <c r="C900" s="23"/>
      <c r="D900" s="23"/>
      <c r="E900" s="23"/>
      <c r="F900" s="23"/>
      <c r="G900" s="23"/>
      <c r="H900" s="23"/>
      <c r="I900" s="23"/>
      <c r="J900" s="23"/>
      <c r="K900" s="377"/>
      <c r="L900" s="61"/>
      <c r="M900" s="61"/>
      <c r="N900" s="23"/>
      <c r="O900" s="23"/>
      <c r="P900" s="23"/>
      <c r="Q900" s="23"/>
      <c r="R900" s="23"/>
      <c r="S900" s="23"/>
      <c r="T900" s="23"/>
      <c r="U900" s="23"/>
      <c r="V900" s="23"/>
      <c r="W900" s="23"/>
      <c r="X900" s="23"/>
      <c r="Y900" s="23"/>
      <c r="Z900" s="23"/>
    </row>
    <row r="901" ht="15.75" customHeight="1">
      <c r="A901" s="23"/>
      <c r="B901" s="23"/>
      <c r="C901" s="23"/>
      <c r="D901" s="23"/>
      <c r="E901" s="23"/>
      <c r="F901" s="23"/>
      <c r="G901" s="23"/>
      <c r="H901" s="23"/>
      <c r="I901" s="23"/>
      <c r="J901" s="23"/>
      <c r="K901" s="377"/>
      <c r="L901" s="61"/>
      <c r="M901" s="61"/>
      <c r="N901" s="23"/>
      <c r="O901" s="23"/>
      <c r="P901" s="23"/>
      <c r="Q901" s="23"/>
      <c r="R901" s="23"/>
      <c r="S901" s="23"/>
      <c r="T901" s="23"/>
      <c r="U901" s="23"/>
      <c r="V901" s="23"/>
      <c r="W901" s="23"/>
      <c r="X901" s="23"/>
      <c r="Y901" s="23"/>
      <c r="Z901" s="23"/>
    </row>
    <row r="902" ht="15.75" customHeight="1">
      <c r="A902" s="23"/>
      <c r="B902" s="23"/>
      <c r="C902" s="23"/>
      <c r="D902" s="23"/>
      <c r="E902" s="23"/>
      <c r="F902" s="23"/>
      <c r="G902" s="23"/>
      <c r="H902" s="23"/>
      <c r="I902" s="23"/>
      <c r="J902" s="23"/>
      <c r="K902" s="377"/>
      <c r="L902" s="61"/>
      <c r="M902" s="61"/>
      <c r="N902" s="23"/>
      <c r="O902" s="23"/>
      <c r="P902" s="23"/>
      <c r="Q902" s="23"/>
      <c r="R902" s="23"/>
      <c r="S902" s="23"/>
      <c r="T902" s="23"/>
      <c r="U902" s="23"/>
      <c r="V902" s="23"/>
      <c r="W902" s="23"/>
      <c r="X902" s="23"/>
      <c r="Y902" s="23"/>
      <c r="Z902" s="23"/>
    </row>
    <row r="903" ht="15.75" customHeight="1">
      <c r="A903" s="23"/>
      <c r="B903" s="23"/>
      <c r="C903" s="23"/>
      <c r="D903" s="23"/>
      <c r="E903" s="23"/>
      <c r="F903" s="23"/>
      <c r="G903" s="23"/>
      <c r="H903" s="23"/>
      <c r="I903" s="23"/>
      <c r="J903" s="23"/>
      <c r="K903" s="377"/>
      <c r="L903" s="61"/>
      <c r="M903" s="61"/>
      <c r="N903" s="23"/>
      <c r="O903" s="23"/>
      <c r="P903" s="23"/>
      <c r="Q903" s="23"/>
      <c r="R903" s="23"/>
      <c r="S903" s="23"/>
      <c r="T903" s="23"/>
      <c r="U903" s="23"/>
      <c r="V903" s="23"/>
      <c r="W903" s="23"/>
      <c r="X903" s="23"/>
      <c r="Y903" s="23"/>
      <c r="Z903" s="23"/>
    </row>
    <row r="904" ht="15.75" customHeight="1">
      <c r="A904" s="23"/>
      <c r="B904" s="23"/>
      <c r="C904" s="23"/>
      <c r="D904" s="23"/>
      <c r="E904" s="23"/>
      <c r="F904" s="23"/>
      <c r="G904" s="23"/>
      <c r="H904" s="23"/>
      <c r="I904" s="23"/>
      <c r="J904" s="23"/>
      <c r="K904" s="377"/>
      <c r="L904" s="61"/>
      <c r="M904" s="61"/>
      <c r="N904" s="23"/>
      <c r="O904" s="23"/>
      <c r="P904" s="23"/>
      <c r="Q904" s="23"/>
      <c r="R904" s="23"/>
      <c r="S904" s="23"/>
      <c r="T904" s="23"/>
      <c r="U904" s="23"/>
      <c r="V904" s="23"/>
      <c r="W904" s="23"/>
      <c r="X904" s="23"/>
      <c r="Y904" s="23"/>
      <c r="Z904" s="23"/>
    </row>
    <row r="905" ht="15.75" customHeight="1">
      <c r="A905" s="23"/>
      <c r="B905" s="23"/>
      <c r="C905" s="23"/>
      <c r="D905" s="23"/>
      <c r="E905" s="23"/>
      <c r="F905" s="23"/>
      <c r="G905" s="23"/>
      <c r="H905" s="23"/>
      <c r="I905" s="23"/>
      <c r="J905" s="23"/>
      <c r="K905" s="377"/>
      <c r="L905" s="61"/>
      <c r="M905" s="61"/>
      <c r="N905" s="23"/>
      <c r="O905" s="23"/>
      <c r="P905" s="23"/>
      <c r="Q905" s="23"/>
      <c r="R905" s="23"/>
      <c r="S905" s="23"/>
      <c r="T905" s="23"/>
      <c r="U905" s="23"/>
      <c r="V905" s="23"/>
      <c r="W905" s="23"/>
      <c r="X905" s="23"/>
      <c r="Y905" s="23"/>
      <c r="Z905" s="23"/>
    </row>
    <row r="906" ht="15.75" customHeight="1">
      <c r="A906" s="23"/>
      <c r="B906" s="23"/>
      <c r="C906" s="23"/>
      <c r="D906" s="23"/>
      <c r="E906" s="23"/>
      <c r="F906" s="23"/>
      <c r="G906" s="23"/>
      <c r="H906" s="23"/>
      <c r="I906" s="23"/>
      <c r="J906" s="23"/>
      <c r="K906" s="377"/>
      <c r="L906" s="61"/>
      <c r="M906" s="61"/>
      <c r="N906" s="23"/>
      <c r="O906" s="23"/>
      <c r="P906" s="23"/>
      <c r="Q906" s="23"/>
      <c r="R906" s="23"/>
      <c r="S906" s="23"/>
      <c r="T906" s="23"/>
      <c r="U906" s="23"/>
      <c r="V906" s="23"/>
      <c r="W906" s="23"/>
      <c r="X906" s="23"/>
      <c r="Y906" s="23"/>
      <c r="Z906" s="23"/>
    </row>
    <row r="907" ht="15.75" customHeight="1">
      <c r="A907" s="23"/>
      <c r="B907" s="23"/>
      <c r="C907" s="23"/>
      <c r="D907" s="23"/>
      <c r="E907" s="23"/>
      <c r="F907" s="23"/>
      <c r="G907" s="23"/>
      <c r="H907" s="23"/>
      <c r="I907" s="23"/>
      <c r="J907" s="23"/>
      <c r="K907" s="377"/>
      <c r="L907" s="61"/>
      <c r="M907" s="61"/>
      <c r="N907" s="23"/>
      <c r="O907" s="23"/>
      <c r="P907" s="23"/>
      <c r="Q907" s="23"/>
      <c r="R907" s="23"/>
      <c r="S907" s="23"/>
      <c r="T907" s="23"/>
      <c r="U907" s="23"/>
      <c r="V907" s="23"/>
      <c r="W907" s="23"/>
      <c r="X907" s="23"/>
      <c r="Y907" s="23"/>
      <c r="Z907" s="23"/>
    </row>
    <row r="908" ht="15.75" customHeight="1">
      <c r="A908" s="23"/>
      <c r="B908" s="23"/>
      <c r="C908" s="23"/>
      <c r="D908" s="23"/>
      <c r="E908" s="23"/>
      <c r="F908" s="23"/>
      <c r="G908" s="23"/>
      <c r="H908" s="23"/>
      <c r="I908" s="23"/>
      <c r="J908" s="23"/>
      <c r="K908" s="377"/>
      <c r="L908" s="61"/>
      <c r="M908" s="61"/>
      <c r="N908" s="23"/>
      <c r="O908" s="23"/>
      <c r="P908" s="23"/>
      <c r="Q908" s="23"/>
      <c r="R908" s="23"/>
      <c r="S908" s="23"/>
      <c r="T908" s="23"/>
      <c r="U908" s="23"/>
      <c r="V908" s="23"/>
      <c r="W908" s="23"/>
      <c r="X908" s="23"/>
      <c r="Y908" s="23"/>
      <c r="Z908" s="23"/>
    </row>
    <row r="909" ht="15.75" customHeight="1">
      <c r="A909" s="23"/>
      <c r="B909" s="23"/>
      <c r="C909" s="23"/>
      <c r="D909" s="23"/>
      <c r="E909" s="23"/>
      <c r="F909" s="23"/>
      <c r="G909" s="23"/>
      <c r="H909" s="23"/>
      <c r="I909" s="23"/>
      <c r="J909" s="23"/>
      <c r="K909" s="377"/>
      <c r="L909" s="61"/>
      <c r="M909" s="61"/>
      <c r="N909" s="23"/>
      <c r="O909" s="23"/>
      <c r="P909" s="23"/>
      <c r="Q909" s="23"/>
      <c r="R909" s="23"/>
      <c r="S909" s="23"/>
      <c r="T909" s="23"/>
      <c r="U909" s="23"/>
      <c r="V909" s="23"/>
      <c r="W909" s="23"/>
      <c r="X909" s="23"/>
      <c r="Y909" s="23"/>
      <c r="Z909" s="23"/>
    </row>
    <row r="910" ht="15.75" customHeight="1">
      <c r="A910" s="23"/>
      <c r="B910" s="23"/>
      <c r="C910" s="23"/>
      <c r="D910" s="23"/>
      <c r="E910" s="23"/>
      <c r="F910" s="23"/>
      <c r="G910" s="23"/>
      <c r="H910" s="23"/>
      <c r="I910" s="23"/>
      <c r="J910" s="23"/>
      <c r="K910" s="377"/>
      <c r="L910" s="61"/>
      <c r="M910" s="61"/>
      <c r="N910" s="23"/>
      <c r="O910" s="23"/>
      <c r="P910" s="23"/>
      <c r="Q910" s="23"/>
      <c r="R910" s="23"/>
      <c r="S910" s="23"/>
      <c r="T910" s="23"/>
      <c r="U910" s="23"/>
      <c r="V910" s="23"/>
      <c r="W910" s="23"/>
      <c r="X910" s="23"/>
      <c r="Y910" s="23"/>
      <c r="Z910" s="23"/>
    </row>
    <row r="911" ht="15.75" customHeight="1">
      <c r="A911" s="23"/>
      <c r="B911" s="23"/>
      <c r="C911" s="23"/>
      <c r="D911" s="23"/>
      <c r="E911" s="23"/>
      <c r="F911" s="23"/>
      <c r="G911" s="23"/>
      <c r="H911" s="23"/>
      <c r="I911" s="23"/>
      <c r="J911" s="23"/>
      <c r="K911" s="377"/>
      <c r="L911" s="61"/>
      <c r="M911" s="61"/>
      <c r="N911" s="23"/>
      <c r="O911" s="23"/>
      <c r="P911" s="23"/>
      <c r="Q911" s="23"/>
      <c r="R911" s="23"/>
      <c r="S911" s="23"/>
      <c r="T911" s="23"/>
      <c r="U911" s="23"/>
      <c r="V911" s="23"/>
      <c r="W911" s="23"/>
      <c r="X911" s="23"/>
      <c r="Y911" s="23"/>
      <c r="Z911" s="23"/>
    </row>
    <row r="912" ht="15.75" customHeight="1">
      <c r="A912" s="23"/>
      <c r="B912" s="23"/>
      <c r="C912" s="23"/>
      <c r="D912" s="23"/>
      <c r="E912" s="23"/>
      <c r="F912" s="23"/>
      <c r="G912" s="23"/>
      <c r="H912" s="23"/>
      <c r="I912" s="23"/>
      <c r="J912" s="23"/>
      <c r="K912" s="377"/>
      <c r="L912" s="61"/>
      <c r="M912" s="61"/>
      <c r="N912" s="23"/>
      <c r="O912" s="23"/>
      <c r="P912" s="23"/>
      <c r="Q912" s="23"/>
      <c r="R912" s="23"/>
      <c r="S912" s="23"/>
      <c r="T912" s="23"/>
      <c r="U912" s="23"/>
      <c r="V912" s="23"/>
      <c r="W912" s="23"/>
      <c r="X912" s="23"/>
      <c r="Y912" s="23"/>
      <c r="Z912" s="23"/>
    </row>
    <row r="913" ht="15.75" customHeight="1">
      <c r="A913" s="23"/>
      <c r="B913" s="23"/>
      <c r="C913" s="23"/>
      <c r="D913" s="23"/>
      <c r="E913" s="23"/>
      <c r="F913" s="23"/>
      <c r="G913" s="23"/>
      <c r="H913" s="23"/>
      <c r="I913" s="23"/>
      <c r="J913" s="23"/>
      <c r="K913" s="377"/>
      <c r="L913" s="61"/>
      <c r="M913" s="61"/>
      <c r="N913" s="23"/>
      <c r="O913" s="23"/>
      <c r="P913" s="23"/>
      <c r="Q913" s="23"/>
      <c r="R913" s="23"/>
      <c r="S913" s="23"/>
      <c r="T913" s="23"/>
      <c r="U913" s="23"/>
      <c r="V913" s="23"/>
      <c r="W913" s="23"/>
      <c r="X913" s="23"/>
      <c r="Y913" s="23"/>
      <c r="Z913" s="23"/>
    </row>
    <row r="914" ht="15.75" customHeight="1">
      <c r="A914" s="23"/>
      <c r="B914" s="23"/>
      <c r="C914" s="23"/>
      <c r="D914" s="23"/>
      <c r="E914" s="23"/>
      <c r="F914" s="23"/>
      <c r="G914" s="23"/>
      <c r="H914" s="23"/>
      <c r="I914" s="23"/>
      <c r="J914" s="23"/>
      <c r="K914" s="377"/>
      <c r="L914" s="61"/>
      <c r="M914" s="61"/>
      <c r="N914" s="23"/>
      <c r="O914" s="23"/>
      <c r="P914" s="23"/>
      <c r="Q914" s="23"/>
      <c r="R914" s="23"/>
      <c r="S914" s="23"/>
      <c r="T914" s="23"/>
      <c r="U914" s="23"/>
      <c r="V914" s="23"/>
      <c r="W914" s="23"/>
      <c r="X914" s="23"/>
      <c r="Y914" s="23"/>
      <c r="Z914" s="23"/>
    </row>
    <row r="915" ht="15.75" customHeight="1">
      <c r="A915" s="23"/>
      <c r="B915" s="23"/>
      <c r="C915" s="23"/>
      <c r="D915" s="23"/>
      <c r="E915" s="23"/>
      <c r="F915" s="23"/>
      <c r="G915" s="23"/>
      <c r="H915" s="23"/>
      <c r="I915" s="23"/>
      <c r="J915" s="23"/>
      <c r="K915" s="377"/>
      <c r="L915" s="61"/>
      <c r="M915" s="61"/>
      <c r="N915" s="23"/>
      <c r="O915" s="23"/>
      <c r="P915" s="23"/>
      <c r="Q915" s="23"/>
      <c r="R915" s="23"/>
      <c r="S915" s="23"/>
      <c r="T915" s="23"/>
      <c r="U915" s="23"/>
      <c r="V915" s="23"/>
      <c r="W915" s="23"/>
      <c r="X915" s="23"/>
      <c r="Y915" s="23"/>
      <c r="Z915" s="23"/>
    </row>
    <row r="916" ht="15.75" customHeight="1">
      <c r="A916" s="23"/>
      <c r="B916" s="23"/>
      <c r="C916" s="23"/>
      <c r="D916" s="23"/>
      <c r="E916" s="23"/>
      <c r="F916" s="23"/>
      <c r="G916" s="23"/>
      <c r="H916" s="23"/>
      <c r="I916" s="23"/>
      <c r="J916" s="23"/>
      <c r="K916" s="377"/>
      <c r="L916" s="61"/>
      <c r="M916" s="61"/>
      <c r="N916" s="23"/>
      <c r="O916" s="23"/>
      <c r="P916" s="23"/>
      <c r="Q916" s="23"/>
      <c r="R916" s="23"/>
      <c r="S916" s="23"/>
      <c r="T916" s="23"/>
      <c r="U916" s="23"/>
      <c r="V916" s="23"/>
      <c r="W916" s="23"/>
      <c r="X916" s="23"/>
      <c r="Y916" s="23"/>
      <c r="Z916" s="23"/>
    </row>
    <row r="917" ht="15.75" customHeight="1">
      <c r="A917" s="23"/>
      <c r="B917" s="23"/>
      <c r="C917" s="23"/>
      <c r="D917" s="23"/>
      <c r="E917" s="23"/>
      <c r="F917" s="23"/>
      <c r="G917" s="23"/>
      <c r="H917" s="23"/>
      <c r="I917" s="23"/>
      <c r="J917" s="23"/>
      <c r="K917" s="377"/>
      <c r="L917" s="61"/>
      <c r="M917" s="61"/>
      <c r="N917" s="23"/>
      <c r="O917" s="23"/>
      <c r="P917" s="23"/>
      <c r="Q917" s="23"/>
      <c r="R917" s="23"/>
      <c r="S917" s="23"/>
      <c r="T917" s="23"/>
      <c r="U917" s="23"/>
      <c r="V917" s="23"/>
      <c r="W917" s="23"/>
      <c r="X917" s="23"/>
      <c r="Y917" s="23"/>
      <c r="Z917" s="23"/>
    </row>
    <row r="918" ht="15.75" customHeight="1">
      <c r="A918" s="23"/>
      <c r="B918" s="23"/>
      <c r="C918" s="23"/>
      <c r="D918" s="23"/>
      <c r="E918" s="23"/>
      <c r="F918" s="23"/>
      <c r="G918" s="23"/>
      <c r="H918" s="23"/>
      <c r="I918" s="23"/>
      <c r="J918" s="23"/>
      <c r="K918" s="377"/>
      <c r="L918" s="61"/>
      <c r="M918" s="61"/>
      <c r="N918" s="23"/>
      <c r="O918" s="23"/>
      <c r="P918" s="23"/>
      <c r="Q918" s="23"/>
      <c r="R918" s="23"/>
      <c r="S918" s="23"/>
      <c r="T918" s="23"/>
      <c r="U918" s="23"/>
      <c r="V918" s="23"/>
      <c r="W918" s="23"/>
      <c r="X918" s="23"/>
      <c r="Y918" s="23"/>
      <c r="Z918" s="23"/>
    </row>
    <row r="919" ht="15.75" customHeight="1">
      <c r="A919" s="23"/>
      <c r="B919" s="23"/>
      <c r="C919" s="23"/>
      <c r="D919" s="23"/>
      <c r="E919" s="23"/>
      <c r="F919" s="23"/>
      <c r="G919" s="23"/>
      <c r="H919" s="23"/>
      <c r="I919" s="23"/>
      <c r="J919" s="23"/>
      <c r="K919" s="377"/>
      <c r="L919" s="61"/>
      <c r="M919" s="61"/>
      <c r="N919" s="23"/>
      <c r="O919" s="23"/>
      <c r="P919" s="23"/>
      <c r="Q919" s="23"/>
      <c r="R919" s="23"/>
      <c r="S919" s="23"/>
      <c r="T919" s="23"/>
      <c r="U919" s="23"/>
      <c r="V919" s="23"/>
      <c r="W919" s="23"/>
      <c r="X919" s="23"/>
      <c r="Y919" s="23"/>
      <c r="Z919" s="23"/>
    </row>
    <row r="920" ht="15.75" customHeight="1">
      <c r="A920" s="23"/>
      <c r="B920" s="23"/>
      <c r="C920" s="23"/>
      <c r="D920" s="23"/>
      <c r="E920" s="23"/>
      <c r="F920" s="23"/>
      <c r="G920" s="23"/>
      <c r="H920" s="23"/>
      <c r="I920" s="23"/>
      <c r="J920" s="23"/>
      <c r="K920" s="377"/>
      <c r="L920" s="61"/>
      <c r="M920" s="61"/>
      <c r="N920" s="23"/>
      <c r="O920" s="23"/>
      <c r="P920" s="23"/>
      <c r="Q920" s="23"/>
      <c r="R920" s="23"/>
      <c r="S920" s="23"/>
      <c r="T920" s="23"/>
      <c r="U920" s="23"/>
      <c r="V920" s="23"/>
      <c r="W920" s="23"/>
      <c r="X920" s="23"/>
      <c r="Y920" s="23"/>
      <c r="Z920" s="23"/>
    </row>
    <row r="921" ht="15.75" customHeight="1">
      <c r="A921" s="23"/>
      <c r="B921" s="23"/>
      <c r="C921" s="23"/>
      <c r="D921" s="23"/>
      <c r="E921" s="23"/>
      <c r="F921" s="23"/>
      <c r="G921" s="23"/>
      <c r="H921" s="23"/>
      <c r="I921" s="23"/>
      <c r="J921" s="23"/>
      <c r="K921" s="377"/>
      <c r="L921" s="61"/>
      <c r="M921" s="61"/>
      <c r="N921" s="23"/>
      <c r="O921" s="23"/>
      <c r="P921" s="23"/>
      <c r="Q921" s="23"/>
      <c r="R921" s="23"/>
      <c r="S921" s="23"/>
      <c r="T921" s="23"/>
      <c r="U921" s="23"/>
      <c r="V921" s="23"/>
      <c r="W921" s="23"/>
      <c r="X921" s="23"/>
      <c r="Y921" s="23"/>
      <c r="Z921" s="23"/>
    </row>
    <row r="922" ht="15.75" customHeight="1">
      <c r="A922" s="23"/>
      <c r="B922" s="23"/>
      <c r="C922" s="23"/>
      <c r="D922" s="23"/>
      <c r="E922" s="23"/>
      <c r="F922" s="23"/>
      <c r="G922" s="23"/>
      <c r="H922" s="23"/>
      <c r="I922" s="23"/>
      <c r="J922" s="23"/>
      <c r="K922" s="377"/>
      <c r="L922" s="61"/>
      <c r="M922" s="61"/>
      <c r="N922" s="23"/>
      <c r="O922" s="23"/>
      <c r="P922" s="23"/>
      <c r="Q922" s="23"/>
      <c r="R922" s="23"/>
      <c r="S922" s="23"/>
      <c r="T922" s="23"/>
      <c r="U922" s="23"/>
      <c r="V922" s="23"/>
      <c r="W922" s="23"/>
      <c r="X922" s="23"/>
      <c r="Y922" s="23"/>
      <c r="Z922" s="23"/>
    </row>
    <row r="923" ht="15.75" customHeight="1">
      <c r="A923" s="23"/>
      <c r="B923" s="23"/>
      <c r="C923" s="23"/>
      <c r="D923" s="23"/>
      <c r="E923" s="23"/>
      <c r="F923" s="23"/>
      <c r="G923" s="23"/>
      <c r="H923" s="23"/>
      <c r="I923" s="23"/>
      <c r="J923" s="23"/>
      <c r="K923" s="377"/>
      <c r="L923" s="61"/>
      <c r="M923" s="61"/>
      <c r="N923" s="23"/>
      <c r="O923" s="23"/>
      <c r="P923" s="23"/>
      <c r="Q923" s="23"/>
      <c r="R923" s="23"/>
      <c r="S923" s="23"/>
      <c r="T923" s="23"/>
      <c r="U923" s="23"/>
      <c r="V923" s="23"/>
      <c r="W923" s="23"/>
      <c r="X923" s="23"/>
      <c r="Y923" s="23"/>
      <c r="Z923" s="23"/>
    </row>
    <row r="924" ht="15.75" customHeight="1">
      <c r="A924" s="23"/>
      <c r="B924" s="23"/>
      <c r="C924" s="23"/>
      <c r="D924" s="23"/>
      <c r="E924" s="23"/>
      <c r="F924" s="23"/>
      <c r="G924" s="23"/>
      <c r="H924" s="23"/>
      <c r="I924" s="23"/>
      <c r="J924" s="23"/>
      <c r="K924" s="377"/>
      <c r="L924" s="61"/>
      <c r="M924" s="61"/>
      <c r="N924" s="23"/>
      <c r="O924" s="23"/>
      <c r="P924" s="23"/>
      <c r="Q924" s="23"/>
      <c r="R924" s="23"/>
      <c r="S924" s="23"/>
      <c r="T924" s="23"/>
      <c r="U924" s="23"/>
      <c r="V924" s="23"/>
      <c r="W924" s="23"/>
      <c r="X924" s="23"/>
      <c r="Y924" s="23"/>
      <c r="Z924" s="23"/>
    </row>
    <row r="925" ht="15.75" customHeight="1">
      <c r="A925" s="23"/>
      <c r="B925" s="23"/>
      <c r="C925" s="23"/>
      <c r="D925" s="23"/>
      <c r="E925" s="23"/>
      <c r="F925" s="23"/>
      <c r="G925" s="23"/>
      <c r="H925" s="23"/>
      <c r="I925" s="23"/>
      <c r="J925" s="23"/>
      <c r="K925" s="377"/>
      <c r="L925" s="61"/>
      <c r="M925" s="61"/>
      <c r="N925" s="23"/>
      <c r="O925" s="23"/>
      <c r="P925" s="23"/>
      <c r="Q925" s="23"/>
      <c r="R925" s="23"/>
      <c r="S925" s="23"/>
      <c r="T925" s="23"/>
      <c r="U925" s="23"/>
      <c r="V925" s="23"/>
      <c r="W925" s="23"/>
      <c r="X925" s="23"/>
      <c r="Y925" s="23"/>
      <c r="Z925" s="23"/>
    </row>
    <row r="926" ht="15.75" customHeight="1">
      <c r="A926" s="23"/>
      <c r="B926" s="23"/>
      <c r="C926" s="23"/>
      <c r="D926" s="23"/>
      <c r="E926" s="23"/>
      <c r="F926" s="23"/>
      <c r="G926" s="23"/>
      <c r="H926" s="23"/>
      <c r="I926" s="23"/>
      <c r="J926" s="23"/>
      <c r="K926" s="377"/>
      <c r="L926" s="61"/>
      <c r="M926" s="61"/>
      <c r="N926" s="23"/>
      <c r="O926" s="23"/>
      <c r="P926" s="23"/>
      <c r="Q926" s="23"/>
      <c r="R926" s="23"/>
      <c r="S926" s="23"/>
      <c r="T926" s="23"/>
      <c r="U926" s="23"/>
      <c r="V926" s="23"/>
      <c r="W926" s="23"/>
      <c r="X926" s="23"/>
      <c r="Y926" s="23"/>
      <c r="Z926" s="23"/>
    </row>
    <row r="927" ht="15.75" customHeight="1">
      <c r="A927" s="23"/>
      <c r="B927" s="23"/>
      <c r="C927" s="23"/>
      <c r="D927" s="23"/>
      <c r="E927" s="23"/>
      <c r="F927" s="23"/>
      <c r="G927" s="23"/>
      <c r="H927" s="23"/>
      <c r="I927" s="23"/>
      <c r="J927" s="23"/>
      <c r="K927" s="377"/>
      <c r="L927" s="61"/>
      <c r="M927" s="61"/>
      <c r="N927" s="23"/>
      <c r="O927" s="23"/>
      <c r="P927" s="23"/>
      <c r="Q927" s="23"/>
      <c r="R927" s="23"/>
      <c r="S927" s="23"/>
      <c r="T927" s="23"/>
      <c r="U927" s="23"/>
      <c r="V927" s="23"/>
      <c r="W927" s="23"/>
      <c r="X927" s="23"/>
      <c r="Y927" s="23"/>
      <c r="Z927" s="23"/>
    </row>
    <row r="928" ht="15.75" customHeight="1">
      <c r="A928" s="23"/>
      <c r="B928" s="23"/>
      <c r="C928" s="23"/>
      <c r="D928" s="23"/>
      <c r="E928" s="23"/>
      <c r="F928" s="23"/>
      <c r="G928" s="23"/>
      <c r="H928" s="23"/>
      <c r="I928" s="23"/>
      <c r="J928" s="23"/>
      <c r="K928" s="377"/>
      <c r="L928" s="61"/>
      <c r="M928" s="61"/>
      <c r="N928" s="23"/>
      <c r="O928" s="23"/>
      <c r="P928" s="23"/>
      <c r="Q928" s="23"/>
      <c r="R928" s="23"/>
      <c r="S928" s="23"/>
      <c r="T928" s="23"/>
      <c r="U928" s="23"/>
      <c r="V928" s="23"/>
      <c r="W928" s="23"/>
      <c r="X928" s="23"/>
      <c r="Y928" s="23"/>
      <c r="Z928" s="23"/>
    </row>
    <row r="929" ht="15.75" customHeight="1">
      <c r="A929" s="23"/>
      <c r="B929" s="23"/>
      <c r="C929" s="23"/>
      <c r="D929" s="23"/>
      <c r="E929" s="23"/>
      <c r="F929" s="23"/>
      <c r="G929" s="23"/>
      <c r="H929" s="23"/>
      <c r="I929" s="23"/>
      <c r="J929" s="23"/>
      <c r="K929" s="377"/>
      <c r="L929" s="61"/>
      <c r="M929" s="61"/>
      <c r="N929" s="23"/>
      <c r="O929" s="23"/>
      <c r="P929" s="23"/>
      <c r="Q929" s="23"/>
      <c r="R929" s="23"/>
      <c r="S929" s="23"/>
      <c r="T929" s="23"/>
      <c r="U929" s="23"/>
      <c r="V929" s="23"/>
      <c r="W929" s="23"/>
      <c r="X929" s="23"/>
      <c r="Y929" s="23"/>
      <c r="Z929" s="23"/>
    </row>
    <row r="930" ht="15.75" customHeight="1">
      <c r="A930" s="23"/>
      <c r="B930" s="23"/>
      <c r="C930" s="23"/>
      <c r="D930" s="23"/>
      <c r="E930" s="23"/>
      <c r="F930" s="23"/>
      <c r="G930" s="23"/>
      <c r="H930" s="23"/>
      <c r="I930" s="23"/>
      <c r="J930" s="23"/>
      <c r="K930" s="377"/>
      <c r="L930" s="61"/>
      <c r="M930" s="61"/>
      <c r="N930" s="23"/>
      <c r="O930" s="23"/>
      <c r="P930" s="23"/>
      <c r="Q930" s="23"/>
      <c r="R930" s="23"/>
      <c r="S930" s="23"/>
      <c r="T930" s="23"/>
      <c r="U930" s="23"/>
      <c r="V930" s="23"/>
      <c r="W930" s="23"/>
      <c r="X930" s="23"/>
      <c r="Y930" s="23"/>
      <c r="Z930" s="23"/>
    </row>
    <row r="931" ht="15.75" customHeight="1">
      <c r="A931" s="23"/>
      <c r="B931" s="23"/>
      <c r="C931" s="23"/>
      <c r="D931" s="23"/>
      <c r="E931" s="23"/>
      <c r="F931" s="23"/>
      <c r="G931" s="23"/>
      <c r="H931" s="23"/>
      <c r="I931" s="23"/>
      <c r="J931" s="23"/>
      <c r="K931" s="377"/>
      <c r="L931" s="61"/>
      <c r="M931" s="61"/>
      <c r="N931" s="23"/>
      <c r="O931" s="23"/>
      <c r="P931" s="23"/>
      <c r="Q931" s="23"/>
      <c r="R931" s="23"/>
      <c r="S931" s="23"/>
      <c r="T931" s="23"/>
      <c r="U931" s="23"/>
      <c r="V931" s="23"/>
      <c r="W931" s="23"/>
      <c r="X931" s="23"/>
      <c r="Y931" s="23"/>
      <c r="Z931" s="23"/>
    </row>
    <row r="932" ht="15.75" customHeight="1">
      <c r="A932" s="23"/>
      <c r="B932" s="23"/>
      <c r="C932" s="23"/>
      <c r="D932" s="23"/>
      <c r="E932" s="23"/>
      <c r="F932" s="23"/>
      <c r="G932" s="23"/>
      <c r="H932" s="23"/>
      <c r="I932" s="23"/>
      <c r="J932" s="23"/>
      <c r="K932" s="377"/>
      <c r="L932" s="61"/>
      <c r="M932" s="61"/>
      <c r="N932" s="23"/>
      <c r="O932" s="23"/>
      <c r="P932" s="23"/>
      <c r="Q932" s="23"/>
      <c r="R932" s="23"/>
      <c r="S932" s="23"/>
      <c r="T932" s="23"/>
      <c r="U932" s="23"/>
      <c r="V932" s="23"/>
      <c r="W932" s="23"/>
      <c r="X932" s="23"/>
      <c r="Y932" s="23"/>
      <c r="Z932" s="23"/>
    </row>
    <row r="933" ht="15.75" customHeight="1">
      <c r="A933" s="23"/>
      <c r="B933" s="23"/>
      <c r="C933" s="23"/>
      <c r="D933" s="23"/>
      <c r="E933" s="23"/>
      <c r="F933" s="23"/>
      <c r="G933" s="23"/>
      <c r="H933" s="23"/>
      <c r="I933" s="23"/>
      <c r="J933" s="23"/>
      <c r="K933" s="377"/>
      <c r="L933" s="61"/>
      <c r="M933" s="61"/>
      <c r="N933" s="23"/>
      <c r="O933" s="23"/>
      <c r="P933" s="23"/>
      <c r="Q933" s="23"/>
      <c r="R933" s="23"/>
      <c r="S933" s="23"/>
      <c r="T933" s="23"/>
      <c r="U933" s="23"/>
      <c r="V933" s="23"/>
      <c r="W933" s="23"/>
      <c r="X933" s="23"/>
      <c r="Y933" s="23"/>
      <c r="Z933" s="23"/>
    </row>
    <row r="934" ht="15.75" customHeight="1">
      <c r="A934" s="23"/>
      <c r="B934" s="23"/>
      <c r="C934" s="23"/>
      <c r="D934" s="23"/>
      <c r="E934" s="23"/>
      <c r="F934" s="23"/>
      <c r="G934" s="23"/>
      <c r="H934" s="23"/>
      <c r="I934" s="23"/>
      <c r="J934" s="23"/>
      <c r="K934" s="377"/>
      <c r="L934" s="61"/>
      <c r="M934" s="61"/>
      <c r="N934" s="23"/>
      <c r="O934" s="23"/>
      <c r="P934" s="23"/>
      <c r="Q934" s="23"/>
      <c r="R934" s="23"/>
      <c r="S934" s="23"/>
      <c r="T934" s="23"/>
      <c r="U934" s="23"/>
      <c r="V934" s="23"/>
      <c r="W934" s="23"/>
      <c r="X934" s="23"/>
      <c r="Y934" s="23"/>
      <c r="Z934" s="23"/>
    </row>
    <row r="935" ht="15.75" customHeight="1">
      <c r="A935" s="23"/>
      <c r="B935" s="23"/>
      <c r="C935" s="23"/>
      <c r="D935" s="23"/>
      <c r="E935" s="23"/>
      <c r="F935" s="23"/>
      <c r="G935" s="23"/>
      <c r="H935" s="23"/>
      <c r="I935" s="23"/>
      <c r="J935" s="23"/>
      <c r="K935" s="377"/>
      <c r="L935" s="61"/>
      <c r="M935" s="61"/>
      <c r="N935" s="23"/>
      <c r="O935" s="23"/>
      <c r="P935" s="23"/>
      <c r="Q935" s="23"/>
      <c r="R935" s="23"/>
      <c r="S935" s="23"/>
      <c r="T935" s="23"/>
      <c r="U935" s="23"/>
      <c r="V935" s="23"/>
      <c r="W935" s="23"/>
      <c r="X935" s="23"/>
      <c r="Y935" s="23"/>
      <c r="Z935" s="23"/>
    </row>
    <row r="936" ht="15.75" customHeight="1">
      <c r="A936" s="23"/>
      <c r="B936" s="23"/>
      <c r="C936" s="23"/>
      <c r="D936" s="23"/>
      <c r="E936" s="23"/>
      <c r="F936" s="23"/>
      <c r="G936" s="23"/>
      <c r="H936" s="23"/>
      <c r="I936" s="23"/>
      <c r="J936" s="23"/>
      <c r="K936" s="377"/>
      <c r="L936" s="61"/>
      <c r="M936" s="61"/>
      <c r="N936" s="23"/>
      <c r="O936" s="23"/>
      <c r="P936" s="23"/>
      <c r="Q936" s="23"/>
      <c r="R936" s="23"/>
      <c r="S936" s="23"/>
      <c r="T936" s="23"/>
      <c r="U936" s="23"/>
      <c r="V936" s="23"/>
      <c r="W936" s="23"/>
      <c r="X936" s="23"/>
      <c r="Y936" s="23"/>
      <c r="Z936" s="23"/>
    </row>
    <row r="937" ht="15.75" customHeight="1">
      <c r="A937" s="23"/>
      <c r="B937" s="23"/>
      <c r="C937" s="23"/>
      <c r="D937" s="23"/>
      <c r="E937" s="23"/>
      <c r="F937" s="23"/>
      <c r="G937" s="23"/>
      <c r="H937" s="23"/>
      <c r="I937" s="23"/>
      <c r="J937" s="23"/>
      <c r="K937" s="377"/>
      <c r="L937" s="61"/>
      <c r="M937" s="61"/>
      <c r="N937" s="23"/>
      <c r="O937" s="23"/>
      <c r="P937" s="23"/>
      <c r="Q937" s="23"/>
      <c r="R937" s="23"/>
      <c r="S937" s="23"/>
      <c r="T937" s="23"/>
      <c r="U937" s="23"/>
      <c r="V937" s="23"/>
      <c r="W937" s="23"/>
      <c r="X937" s="23"/>
      <c r="Y937" s="23"/>
      <c r="Z937" s="23"/>
    </row>
    <row r="938" ht="15.75" customHeight="1">
      <c r="A938" s="23"/>
      <c r="B938" s="23"/>
      <c r="C938" s="23"/>
      <c r="D938" s="23"/>
      <c r="E938" s="23"/>
      <c r="F938" s="23"/>
      <c r="G938" s="23"/>
      <c r="H938" s="23"/>
      <c r="I938" s="23"/>
      <c r="J938" s="23"/>
      <c r="K938" s="377"/>
      <c r="L938" s="61"/>
      <c r="M938" s="61"/>
      <c r="N938" s="23"/>
      <c r="O938" s="23"/>
      <c r="P938" s="23"/>
      <c r="Q938" s="23"/>
      <c r="R938" s="23"/>
      <c r="S938" s="23"/>
      <c r="T938" s="23"/>
      <c r="U938" s="23"/>
      <c r="V938" s="23"/>
      <c r="W938" s="23"/>
      <c r="X938" s="23"/>
      <c r="Y938" s="23"/>
      <c r="Z938" s="23"/>
    </row>
    <row r="939" ht="15.75" customHeight="1">
      <c r="A939" s="23"/>
      <c r="B939" s="23"/>
      <c r="C939" s="23"/>
      <c r="D939" s="23"/>
      <c r="E939" s="23"/>
      <c r="F939" s="23"/>
      <c r="G939" s="23"/>
      <c r="H939" s="23"/>
      <c r="I939" s="23"/>
      <c r="J939" s="23"/>
      <c r="K939" s="377"/>
      <c r="L939" s="61"/>
      <c r="M939" s="61"/>
      <c r="N939" s="23"/>
      <c r="O939" s="23"/>
      <c r="P939" s="23"/>
      <c r="Q939" s="23"/>
      <c r="R939" s="23"/>
      <c r="S939" s="23"/>
      <c r="T939" s="23"/>
      <c r="U939" s="23"/>
      <c r="V939" s="23"/>
      <c r="W939" s="23"/>
      <c r="X939" s="23"/>
      <c r="Y939" s="23"/>
      <c r="Z939" s="23"/>
    </row>
    <row r="940" ht="15.75" customHeight="1">
      <c r="A940" s="23"/>
      <c r="B940" s="23"/>
      <c r="C940" s="23"/>
      <c r="D940" s="23"/>
      <c r="E940" s="23"/>
      <c r="F940" s="23"/>
      <c r="G940" s="23"/>
      <c r="H940" s="23"/>
      <c r="I940" s="23"/>
      <c r="J940" s="23"/>
      <c r="K940" s="377"/>
      <c r="L940" s="61"/>
      <c r="M940" s="61"/>
      <c r="N940" s="23"/>
      <c r="O940" s="23"/>
      <c r="P940" s="23"/>
      <c r="Q940" s="23"/>
      <c r="R940" s="23"/>
      <c r="S940" s="23"/>
      <c r="T940" s="23"/>
      <c r="U940" s="23"/>
      <c r="V940" s="23"/>
      <c r="W940" s="23"/>
      <c r="X940" s="23"/>
      <c r="Y940" s="23"/>
      <c r="Z940" s="23"/>
    </row>
    <row r="941" ht="15.75" customHeight="1">
      <c r="A941" s="23"/>
      <c r="B941" s="23"/>
      <c r="C941" s="23"/>
      <c r="D941" s="23"/>
      <c r="E941" s="23"/>
      <c r="F941" s="23"/>
      <c r="G941" s="23"/>
      <c r="H941" s="23"/>
      <c r="I941" s="23"/>
      <c r="J941" s="23"/>
      <c r="K941" s="377"/>
      <c r="L941" s="61"/>
      <c r="M941" s="61"/>
      <c r="N941" s="23"/>
      <c r="O941" s="23"/>
      <c r="P941" s="23"/>
      <c r="Q941" s="23"/>
      <c r="R941" s="23"/>
      <c r="S941" s="23"/>
      <c r="T941" s="23"/>
      <c r="U941" s="23"/>
      <c r="V941" s="23"/>
      <c r="W941" s="23"/>
      <c r="X941" s="23"/>
      <c r="Y941" s="23"/>
      <c r="Z941" s="23"/>
    </row>
    <row r="942" ht="15.75" customHeight="1">
      <c r="A942" s="23"/>
      <c r="B942" s="23"/>
      <c r="C942" s="23"/>
      <c r="D942" s="23"/>
      <c r="E942" s="23"/>
      <c r="F942" s="23"/>
      <c r="G942" s="23"/>
      <c r="H942" s="23"/>
      <c r="I942" s="23"/>
      <c r="J942" s="23"/>
      <c r="K942" s="377"/>
      <c r="L942" s="61"/>
      <c r="M942" s="61"/>
      <c r="N942" s="23"/>
      <c r="O942" s="23"/>
      <c r="P942" s="23"/>
      <c r="Q942" s="23"/>
      <c r="R942" s="23"/>
      <c r="S942" s="23"/>
      <c r="T942" s="23"/>
      <c r="U942" s="23"/>
      <c r="V942" s="23"/>
      <c r="W942" s="23"/>
      <c r="X942" s="23"/>
      <c r="Y942" s="23"/>
      <c r="Z942" s="23"/>
    </row>
    <row r="943" ht="15.75" customHeight="1">
      <c r="A943" s="23"/>
      <c r="B943" s="23"/>
      <c r="C943" s="23"/>
      <c r="D943" s="23"/>
      <c r="E943" s="23"/>
      <c r="F943" s="23"/>
      <c r="G943" s="23"/>
      <c r="H943" s="23"/>
      <c r="I943" s="23"/>
      <c r="J943" s="23"/>
      <c r="K943" s="377"/>
      <c r="L943" s="61"/>
      <c r="M943" s="61"/>
      <c r="N943" s="23"/>
      <c r="O943" s="23"/>
      <c r="P943" s="23"/>
      <c r="Q943" s="23"/>
      <c r="R943" s="23"/>
      <c r="S943" s="23"/>
      <c r="T943" s="23"/>
      <c r="U943" s="23"/>
      <c r="V943" s="23"/>
      <c r="W943" s="23"/>
      <c r="X943" s="23"/>
      <c r="Y943" s="23"/>
      <c r="Z943" s="23"/>
    </row>
    <row r="944" ht="15.75" customHeight="1">
      <c r="A944" s="23"/>
      <c r="B944" s="23"/>
      <c r="C944" s="23"/>
      <c r="D944" s="23"/>
      <c r="E944" s="23"/>
      <c r="F944" s="23"/>
      <c r="G944" s="23"/>
      <c r="H944" s="23"/>
      <c r="I944" s="23"/>
      <c r="J944" s="23"/>
      <c r="K944" s="377"/>
      <c r="L944" s="61"/>
      <c r="M944" s="61"/>
      <c r="N944" s="23"/>
      <c r="O944" s="23"/>
      <c r="P944" s="23"/>
      <c r="Q944" s="23"/>
      <c r="R944" s="23"/>
      <c r="S944" s="23"/>
      <c r="T944" s="23"/>
      <c r="U944" s="23"/>
      <c r="V944" s="23"/>
      <c r="W944" s="23"/>
      <c r="X944" s="23"/>
      <c r="Y944" s="23"/>
      <c r="Z944" s="23"/>
    </row>
    <row r="945" ht="15.75" customHeight="1">
      <c r="A945" s="23"/>
      <c r="B945" s="23"/>
      <c r="C945" s="23"/>
      <c r="D945" s="23"/>
      <c r="E945" s="23"/>
      <c r="F945" s="23"/>
      <c r="G945" s="23"/>
      <c r="H945" s="23"/>
      <c r="I945" s="23"/>
      <c r="J945" s="23"/>
      <c r="K945" s="377"/>
      <c r="L945" s="61"/>
      <c r="M945" s="61"/>
      <c r="N945" s="23"/>
      <c r="O945" s="23"/>
      <c r="P945" s="23"/>
      <c r="Q945" s="23"/>
      <c r="R945" s="23"/>
      <c r="S945" s="23"/>
      <c r="T945" s="23"/>
      <c r="U945" s="23"/>
      <c r="V945" s="23"/>
      <c r="W945" s="23"/>
      <c r="X945" s="23"/>
      <c r="Y945" s="23"/>
      <c r="Z945" s="23"/>
    </row>
    <row r="946" ht="15.75" customHeight="1">
      <c r="A946" s="23"/>
      <c r="B946" s="23"/>
      <c r="C946" s="23"/>
      <c r="D946" s="23"/>
      <c r="E946" s="23"/>
      <c r="F946" s="23"/>
      <c r="G946" s="23"/>
      <c r="H946" s="23"/>
      <c r="I946" s="23"/>
      <c r="J946" s="23"/>
      <c r="K946" s="377"/>
      <c r="L946" s="61"/>
      <c r="M946" s="61"/>
      <c r="N946" s="23"/>
      <c r="O946" s="23"/>
      <c r="P946" s="23"/>
      <c r="Q946" s="23"/>
      <c r="R946" s="23"/>
      <c r="S946" s="23"/>
      <c r="T946" s="23"/>
      <c r="U946" s="23"/>
      <c r="V946" s="23"/>
      <c r="W946" s="23"/>
      <c r="X946" s="23"/>
      <c r="Y946" s="23"/>
      <c r="Z946" s="23"/>
    </row>
    <row r="947" ht="15.75" customHeight="1">
      <c r="A947" s="23"/>
      <c r="B947" s="23"/>
      <c r="C947" s="23"/>
      <c r="D947" s="23"/>
      <c r="E947" s="23"/>
      <c r="F947" s="23"/>
      <c r="G947" s="23"/>
      <c r="H947" s="23"/>
      <c r="I947" s="23"/>
      <c r="J947" s="23"/>
      <c r="K947" s="377"/>
      <c r="L947" s="61"/>
      <c r="M947" s="61"/>
      <c r="N947" s="23"/>
      <c r="O947" s="23"/>
      <c r="P947" s="23"/>
      <c r="Q947" s="23"/>
      <c r="R947" s="23"/>
      <c r="S947" s="23"/>
      <c r="T947" s="23"/>
      <c r="U947" s="23"/>
      <c r="V947" s="23"/>
      <c r="W947" s="23"/>
      <c r="X947" s="23"/>
      <c r="Y947" s="23"/>
      <c r="Z947" s="23"/>
    </row>
    <row r="948" ht="15.75" customHeight="1">
      <c r="A948" s="23"/>
      <c r="B948" s="23"/>
      <c r="C948" s="23"/>
      <c r="D948" s="23"/>
      <c r="E948" s="23"/>
      <c r="F948" s="23"/>
      <c r="G948" s="23"/>
      <c r="H948" s="23"/>
      <c r="I948" s="23"/>
      <c r="J948" s="23"/>
      <c r="K948" s="377"/>
      <c r="L948" s="61"/>
      <c r="M948" s="61"/>
      <c r="N948" s="23"/>
      <c r="O948" s="23"/>
      <c r="P948" s="23"/>
      <c r="Q948" s="23"/>
      <c r="R948" s="23"/>
      <c r="S948" s="23"/>
      <c r="T948" s="23"/>
      <c r="U948" s="23"/>
      <c r="V948" s="23"/>
      <c r="W948" s="23"/>
      <c r="X948" s="23"/>
      <c r="Y948" s="23"/>
      <c r="Z948" s="23"/>
    </row>
    <row r="949" ht="15.75" customHeight="1">
      <c r="A949" s="23"/>
      <c r="B949" s="23"/>
      <c r="C949" s="23"/>
      <c r="D949" s="23"/>
      <c r="E949" s="23"/>
      <c r="F949" s="23"/>
      <c r="G949" s="23"/>
      <c r="H949" s="23"/>
      <c r="I949" s="23"/>
      <c r="J949" s="23"/>
      <c r="K949" s="377"/>
      <c r="L949" s="61"/>
      <c r="M949" s="61"/>
      <c r="N949" s="23"/>
      <c r="O949" s="23"/>
      <c r="P949" s="23"/>
      <c r="Q949" s="23"/>
      <c r="R949" s="23"/>
      <c r="S949" s="23"/>
      <c r="T949" s="23"/>
      <c r="U949" s="23"/>
      <c r="V949" s="23"/>
      <c r="W949" s="23"/>
      <c r="X949" s="23"/>
      <c r="Y949" s="23"/>
      <c r="Z949" s="23"/>
    </row>
    <row r="950" ht="15.75" customHeight="1">
      <c r="A950" s="23"/>
      <c r="B950" s="23"/>
      <c r="C950" s="23"/>
      <c r="D950" s="23"/>
      <c r="E950" s="23"/>
      <c r="F950" s="23"/>
      <c r="G950" s="23"/>
      <c r="H950" s="23"/>
      <c r="I950" s="23"/>
      <c r="J950" s="23"/>
      <c r="K950" s="377"/>
      <c r="L950" s="61"/>
      <c r="M950" s="61"/>
      <c r="N950" s="23"/>
      <c r="O950" s="23"/>
      <c r="P950" s="23"/>
      <c r="Q950" s="23"/>
      <c r="R950" s="23"/>
      <c r="S950" s="23"/>
      <c r="T950" s="23"/>
      <c r="U950" s="23"/>
      <c r="V950" s="23"/>
      <c r="W950" s="23"/>
      <c r="X950" s="23"/>
      <c r="Y950" s="23"/>
      <c r="Z950" s="23"/>
    </row>
    <row r="951" ht="15.75" customHeight="1">
      <c r="A951" s="23"/>
      <c r="B951" s="23"/>
      <c r="C951" s="23"/>
      <c r="D951" s="23"/>
      <c r="E951" s="23"/>
      <c r="F951" s="23"/>
      <c r="G951" s="23"/>
      <c r="H951" s="23"/>
      <c r="I951" s="23"/>
      <c r="J951" s="23"/>
      <c r="K951" s="377"/>
      <c r="L951" s="61"/>
      <c r="M951" s="61"/>
      <c r="N951" s="23"/>
      <c r="O951" s="23"/>
      <c r="P951" s="23"/>
      <c r="Q951" s="23"/>
      <c r="R951" s="23"/>
      <c r="S951" s="23"/>
      <c r="T951" s="23"/>
      <c r="U951" s="23"/>
      <c r="V951" s="23"/>
      <c r="W951" s="23"/>
      <c r="X951" s="23"/>
      <c r="Y951" s="23"/>
      <c r="Z951" s="23"/>
    </row>
    <row r="952" ht="15.75" customHeight="1">
      <c r="A952" s="23"/>
      <c r="B952" s="23"/>
      <c r="C952" s="23"/>
      <c r="D952" s="23"/>
      <c r="E952" s="23"/>
      <c r="F952" s="23"/>
      <c r="G952" s="23"/>
      <c r="H952" s="23"/>
      <c r="I952" s="23"/>
      <c r="J952" s="23"/>
      <c r="K952" s="377"/>
      <c r="L952" s="61"/>
      <c r="M952" s="61"/>
      <c r="N952" s="23"/>
      <c r="O952" s="23"/>
      <c r="P952" s="23"/>
      <c r="Q952" s="23"/>
      <c r="R952" s="23"/>
      <c r="S952" s="23"/>
      <c r="T952" s="23"/>
      <c r="U952" s="23"/>
      <c r="V952" s="23"/>
      <c r="W952" s="23"/>
      <c r="X952" s="23"/>
      <c r="Y952" s="23"/>
      <c r="Z952" s="23"/>
    </row>
    <row r="953" ht="15.75" customHeight="1">
      <c r="A953" s="23"/>
      <c r="B953" s="23"/>
      <c r="C953" s="23"/>
      <c r="D953" s="23"/>
      <c r="E953" s="23"/>
      <c r="F953" s="23"/>
      <c r="G953" s="23"/>
      <c r="H953" s="23"/>
      <c r="I953" s="23"/>
      <c r="J953" s="23"/>
      <c r="K953" s="377"/>
      <c r="L953" s="61"/>
      <c r="M953" s="61"/>
      <c r="N953" s="23"/>
      <c r="O953" s="23"/>
      <c r="P953" s="23"/>
      <c r="Q953" s="23"/>
      <c r="R953" s="23"/>
      <c r="S953" s="23"/>
      <c r="T953" s="23"/>
      <c r="U953" s="23"/>
      <c r="V953" s="23"/>
      <c r="W953" s="23"/>
      <c r="X953" s="23"/>
      <c r="Y953" s="23"/>
      <c r="Z953" s="23"/>
    </row>
    <row r="954" ht="15.75" customHeight="1">
      <c r="A954" s="23"/>
      <c r="B954" s="23"/>
      <c r="C954" s="23"/>
      <c r="D954" s="23"/>
      <c r="E954" s="23"/>
      <c r="F954" s="23"/>
      <c r="G954" s="23"/>
      <c r="H954" s="23"/>
      <c r="I954" s="23"/>
      <c r="J954" s="23"/>
      <c r="K954" s="377"/>
      <c r="L954" s="61"/>
      <c r="M954" s="61"/>
      <c r="N954" s="23"/>
      <c r="O954" s="23"/>
      <c r="P954" s="23"/>
      <c r="Q954" s="23"/>
      <c r="R954" s="23"/>
      <c r="S954" s="23"/>
      <c r="T954" s="23"/>
      <c r="U954" s="23"/>
      <c r="V954" s="23"/>
      <c r="W954" s="23"/>
      <c r="X954" s="23"/>
      <c r="Y954" s="23"/>
      <c r="Z954" s="23"/>
    </row>
    <row r="955" ht="15.75" customHeight="1">
      <c r="A955" s="23"/>
      <c r="B955" s="23"/>
      <c r="C955" s="23"/>
      <c r="D955" s="23"/>
      <c r="E955" s="23"/>
      <c r="F955" s="23"/>
      <c r="G955" s="23"/>
      <c r="H955" s="23"/>
      <c r="I955" s="23"/>
      <c r="J955" s="23"/>
      <c r="K955" s="377"/>
      <c r="L955" s="61"/>
      <c r="M955" s="61"/>
      <c r="N955" s="23"/>
      <c r="O955" s="23"/>
      <c r="P955" s="23"/>
      <c r="Q955" s="23"/>
      <c r="R955" s="23"/>
      <c r="S955" s="23"/>
      <c r="T955" s="23"/>
      <c r="U955" s="23"/>
      <c r="V955" s="23"/>
      <c r="W955" s="23"/>
      <c r="X955" s="23"/>
      <c r="Y955" s="23"/>
      <c r="Z955" s="23"/>
    </row>
    <row r="956" ht="15.75" customHeight="1">
      <c r="A956" s="23"/>
      <c r="B956" s="23"/>
      <c r="C956" s="23"/>
      <c r="D956" s="23"/>
      <c r="E956" s="23"/>
      <c r="F956" s="23"/>
      <c r="G956" s="23"/>
      <c r="H956" s="23"/>
      <c r="I956" s="23"/>
      <c r="J956" s="23"/>
      <c r="K956" s="377"/>
      <c r="L956" s="61"/>
      <c r="M956" s="61"/>
      <c r="N956" s="23"/>
      <c r="O956" s="23"/>
      <c r="P956" s="23"/>
      <c r="Q956" s="23"/>
      <c r="R956" s="23"/>
      <c r="S956" s="23"/>
      <c r="T956" s="23"/>
      <c r="U956" s="23"/>
      <c r="V956" s="23"/>
      <c r="W956" s="23"/>
      <c r="X956" s="23"/>
      <c r="Y956" s="23"/>
      <c r="Z956" s="23"/>
    </row>
    <row r="957" ht="15.75" customHeight="1">
      <c r="A957" s="23"/>
      <c r="B957" s="23"/>
      <c r="C957" s="23"/>
      <c r="D957" s="23"/>
      <c r="E957" s="23"/>
      <c r="F957" s="23"/>
      <c r="G957" s="23"/>
      <c r="H957" s="23"/>
      <c r="I957" s="23"/>
      <c r="J957" s="23"/>
      <c r="K957" s="377"/>
      <c r="L957" s="61"/>
      <c r="M957" s="61"/>
      <c r="N957" s="23"/>
      <c r="O957" s="23"/>
      <c r="P957" s="23"/>
      <c r="Q957" s="23"/>
      <c r="R957" s="23"/>
      <c r="S957" s="23"/>
      <c r="T957" s="23"/>
      <c r="U957" s="23"/>
      <c r="V957" s="23"/>
      <c r="W957" s="23"/>
      <c r="X957" s="23"/>
      <c r="Y957" s="23"/>
      <c r="Z957" s="23"/>
    </row>
    <row r="958" ht="15.75" customHeight="1">
      <c r="A958" s="23"/>
      <c r="B958" s="23"/>
      <c r="C958" s="23"/>
      <c r="D958" s="23"/>
      <c r="E958" s="23"/>
      <c r="F958" s="23"/>
      <c r="G958" s="23"/>
      <c r="H958" s="23"/>
      <c r="I958" s="23"/>
      <c r="J958" s="23"/>
      <c r="K958" s="377"/>
      <c r="L958" s="61"/>
      <c r="M958" s="61"/>
      <c r="N958" s="23"/>
      <c r="O958" s="23"/>
      <c r="P958" s="23"/>
      <c r="Q958" s="23"/>
      <c r="R958" s="23"/>
      <c r="S958" s="23"/>
      <c r="T958" s="23"/>
      <c r="U958" s="23"/>
      <c r="V958" s="23"/>
      <c r="W958" s="23"/>
      <c r="X958" s="23"/>
      <c r="Y958" s="23"/>
      <c r="Z958" s="23"/>
    </row>
    <row r="959" ht="15.75" customHeight="1">
      <c r="A959" s="23"/>
      <c r="B959" s="23"/>
      <c r="C959" s="23"/>
      <c r="D959" s="23"/>
      <c r="E959" s="23"/>
      <c r="F959" s="23"/>
      <c r="G959" s="23"/>
      <c r="H959" s="23"/>
      <c r="I959" s="23"/>
      <c r="J959" s="23"/>
      <c r="K959" s="377"/>
      <c r="L959" s="61"/>
      <c r="M959" s="61"/>
      <c r="N959" s="23"/>
      <c r="O959" s="23"/>
      <c r="P959" s="23"/>
      <c r="Q959" s="23"/>
      <c r="R959" s="23"/>
      <c r="S959" s="23"/>
      <c r="T959" s="23"/>
      <c r="U959" s="23"/>
      <c r="V959" s="23"/>
      <c r="W959" s="23"/>
      <c r="X959" s="23"/>
      <c r="Y959" s="23"/>
      <c r="Z959" s="23"/>
    </row>
    <row r="960" ht="15.75" customHeight="1">
      <c r="A960" s="23"/>
      <c r="B960" s="23"/>
      <c r="C960" s="23"/>
      <c r="D960" s="23"/>
      <c r="E960" s="23"/>
      <c r="F960" s="23"/>
      <c r="G960" s="23"/>
      <c r="H960" s="23"/>
      <c r="I960" s="23"/>
      <c r="J960" s="23"/>
      <c r="K960" s="377"/>
      <c r="L960" s="61"/>
      <c r="M960" s="61"/>
      <c r="N960" s="23"/>
      <c r="O960" s="23"/>
      <c r="P960" s="23"/>
      <c r="Q960" s="23"/>
      <c r="R960" s="23"/>
      <c r="S960" s="23"/>
      <c r="T960" s="23"/>
      <c r="U960" s="23"/>
      <c r="V960" s="23"/>
      <c r="W960" s="23"/>
      <c r="X960" s="23"/>
      <c r="Y960" s="23"/>
      <c r="Z960" s="23"/>
    </row>
    <row r="961" ht="15.75" customHeight="1">
      <c r="A961" s="23"/>
      <c r="B961" s="23"/>
      <c r="C961" s="23"/>
      <c r="D961" s="23"/>
      <c r="E961" s="23"/>
      <c r="F961" s="23"/>
      <c r="G961" s="23"/>
      <c r="H961" s="23"/>
      <c r="I961" s="23"/>
      <c r="J961" s="23"/>
      <c r="K961" s="377"/>
      <c r="L961" s="61"/>
      <c r="M961" s="61"/>
      <c r="N961" s="23"/>
      <c r="O961" s="23"/>
      <c r="P961" s="23"/>
      <c r="Q961" s="23"/>
      <c r="R961" s="23"/>
      <c r="S961" s="23"/>
      <c r="T961" s="23"/>
      <c r="U961" s="23"/>
      <c r="V961" s="23"/>
      <c r="W961" s="23"/>
      <c r="X961" s="23"/>
      <c r="Y961" s="23"/>
      <c r="Z961" s="23"/>
    </row>
    <row r="962" ht="15.75" customHeight="1">
      <c r="A962" s="23"/>
      <c r="B962" s="23"/>
      <c r="C962" s="23"/>
      <c r="D962" s="23"/>
      <c r="E962" s="23"/>
      <c r="F962" s="23"/>
      <c r="G962" s="23"/>
      <c r="H962" s="23"/>
      <c r="I962" s="23"/>
      <c r="J962" s="23"/>
      <c r="K962" s="377"/>
      <c r="L962" s="61"/>
      <c r="M962" s="61"/>
      <c r="N962" s="23"/>
      <c r="O962" s="23"/>
      <c r="P962" s="23"/>
      <c r="Q962" s="23"/>
      <c r="R962" s="23"/>
      <c r="S962" s="23"/>
      <c r="T962" s="23"/>
      <c r="U962" s="23"/>
      <c r="V962" s="23"/>
      <c r="W962" s="23"/>
      <c r="X962" s="23"/>
      <c r="Y962" s="23"/>
      <c r="Z962" s="23"/>
    </row>
    <row r="963" ht="15.75" customHeight="1">
      <c r="A963" s="23"/>
      <c r="B963" s="23"/>
      <c r="C963" s="23"/>
      <c r="D963" s="23"/>
      <c r="E963" s="23"/>
      <c r="F963" s="23"/>
      <c r="G963" s="23"/>
      <c r="H963" s="23"/>
      <c r="I963" s="23"/>
      <c r="J963" s="23"/>
      <c r="K963" s="377"/>
      <c r="L963" s="61"/>
      <c r="M963" s="61"/>
      <c r="N963" s="23"/>
      <c r="O963" s="23"/>
      <c r="P963" s="23"/>
      <c r="Q963" s="23"/>
      <c r="R963" s="23"/>
      <c r="S963" s="23"/>
      <c r="T963" s="23"/>
      <c r="U963" s="23"/>
      <c r="V963" s="23"/>
      <c r="W963" s="23"/>
      <c r="X963" s="23"/>
      <c r="Y963" s="23"/>
      <c r="Z963" s="23"/>
    </row>
    <row r="964" ht="15.75" customHeight="1">
      <c r="A964" s="23"/>
      <c r="B964" s="23"/>
      <c r="C964" s="23"/>
      <c r="D964" s="23"/>
      <c r="E964" s="23"/>
      <c r="F964" s="23"/>
      <c r="G964" s="23"/>
      <c r="H964" s="23"/>
      <c r="I964" s="23"/>
      <c r="J964" s="23"/>
      <c r="K964" s="377"/>
      <c r="L964" s="61"/>
      <c r="M964" s="61"/>
      <c r="N964" s="23"/>
      <c r="O964" s="23"/>
      <c r="P964" s="23"/>
      <c r="Q964" s="23"/>
      <c r="R964" s="23"/>
      <c r="S964" s="23"/>
      <c r="T964" s="23"/>
      <c r="U964" s="23"/>
      <c r="V964" s="23"/>
      <c r="W964" s="23"/>
      <c r="X964" s="23"/>
      <c r="Y964" s="23"/>
      <c r="Z964" s="23"/>
    </row>
    <row r="965" ht="15.75" customHeight="1">
      <c r="A965" s="23"/>
      <c r="B965" s="23"/>
      <c r="C965" s="23"/>
      <c r="D965" s="23"/>
      <c r="E965" s="23"/>
      <c r="F965" s="23"/>
      <c r="G965" s="23"/>
      <c r="H965" s="23"/>
      <c r="I965" s="23"/>
      <c r="J965" s="23"/>
      <c r="K965" s="377"/>
      <c r="L965" s="61"/>
      <c r="M965" s="61"/>
      <c r="N965" s="23"/>
      <c r="O965" s="23"/>
      <c r="P965" s="23"/>
      <c r="Q965" s="23"/>
      <c r="R965" s="23"/>
      <c r="S965" s="23"/>
      <c r="T965" s="23"/>
      <c r="U965" s="23"/>
      <c r="V965" s="23"/>
      <c r="W965" s="23"/>
      <c r="X965" s="23"/>
      <c r="Y965" s="23"/>
      <c r="Z965" s="23"/>
    </row>
    <row r="966" ht="15.75" customHeight="1">
      <c r="A966" s="23"/>
      <c r="B966" s="23"/>
      <c r="C966" s="23"/>
      <c r="D966" s="23"/>
      <c r="E966" s="23"/>
      <c r="F966" s="23"/>
      <c r="G966" s="23"/>
      <c r="H966" s="23"/>
      <c r="I966" s="23"/>
      <c r="J966" s="23"/>
      <c r="K966" s="377"/>
      <c r="L966" s="61"/>
      <c r="M966" s="61"/>
      <c r="N966" s="23"/>
      <c r="O966" s="23"/>
      <c r="P966" s="23"/>
      <c r="Q966" s="23"/>
      <c r="R966" s="23"/>
      <c r="S966" s="23"/>
      <c r="T966" s="23"/>
      <c r="U966" s="23"/>
      <c r="V966" s="23"/>
      <c r="W966" s="23"/>
      <c r="X966" s="23"/>
      <c r="Y966" s="23"/>
      <c r="Z966" s="23"/>
    </row>
    <row r="967" ht="15.75" customHeight="1">
      <c r="A967" s="23"/>
      <c r="B967" s="23"/>
      <c r="C967" s="23"/>
      <c r="D967" s="23"/>
      <c r="E967" s="23"/>
      <c r="F967" s="23"/>
      <c r="G967" s="23"/>
      <c r="H967" s="23"/>
      <c r="I967" s="23"/>
      <c r="J967" s="23"/>
      <c r="K967" s="377"/>
      <c r="L967" s="61"/>
      <c r="M967" s="61"/>
      <c r="N967" s="23"/>
      <c r="O967" s="23"/>
      <c r="P967" s="23"/>
      <c r="Q967" s="23"/>
      <c r="R967" s="23"/>
      <c r="S967" s="23"/>
      <c r="T967" s="23"/>
      <c r="U967" s="23"/>
      <c r="V967" s="23"/>
      <c r="W967" s="23"/>
      <c r="X967" s="23"/>
      <c r="Y967" s="23"/>
      <c r="Z967" s="23"/>
    </row>
    <row r="968" ht="15.75" customHeight="1">
      <c r="A968" s="23"/>
      <c r="B968" s="23"/>
      <c r="C968" s="23"/>
      <c r="D968" s="23"/>
      <c r="E968" s="23"/>
      <c r="F968" s="23"/>
      <c r="G968" s="23"/>
      <c r="H968" s="23"/>
      <c r="I968" s="23"/>
      <c r="J968" s="23"/>
      <c r="K968" s="377"/>
      <c r="L968" s="61"/>
      <c r="M968" s="61"/>
      <c r="N968" s="23"/>
      <c r="O968" s="23"/>
      <c r="P968" s="23"/>
      <c r="Q968" s="23"/>
      <c r="R968" s="23"/>
      <c r="S968" s="23"/>
      <c r="T968" s="23"/>
      <c r="U968" s="23"/>
      <c r="V968" s="23"/>
      <c r="W968" s="23"/>
      <c r="X968" s="23"/>
      <c r="Y968" s="23"/>
      <c r="Z968" s="23"/>
    </row>
    <row r="969" ht="15.75" customHeight="1">
      <c r="A969" s="23"/>
      <c r="B969" s="23"/>
      <c r="C969" s="23"/>
      <c r="D969" s="23"/>
      <c r="E969" s="23"/>
      <c r="F969" s="23"/>
      <c r="G969" s="23"/>
      <c r="H969" s="23"/>
      <c r="I969" s="23"/>
      <c r="J969" s="23"/>
      <c r="K969" s="377"/>
      <c r="L969" s="61"/>
      <c r="M969" s="61"/>
      <c r="N969" s="23"/>
      <c r="O969" s="23"/>
      <c r="P969" s="23"/>
      <c r="Q969" s="23"/>
      <c r="R969" s="23"/>
      <c r="S969" s="23"/>
      <c r="T969" s="23"/>
      <c r="U969" s="23"/>
      <c r="V969" s="23"/>
      <c r="W969" s="23"/>
      <c r="X969" s="23"/>
      <c r="Y969" s="23"/>
      <c r="Z969" s="23"/>
    </row>
    <row r="970" ht="15.75" customHeight="1">
      <c r="A970" s="23"/>
      <c r="B970" s="23"/>
      <c r="C970" s="23"/>
      <c r="D970" s="23"/>
      <c r="E970" s="23"/>
      <c r="F970" s="23"/>
      <c r="G970" s="23"/>
      <c r="H970" s="23"/>
      <c r="I970" s="23"/>
      <c r="J970" s="23"/>
      <c r="K970" s="377"/>
      <c r="L970" s="61"/>
      <c r="M970" s="61"/>
      <c r="N970" s="23"/>
      <c r="O970" s="23"/>
      <c r="P970" s="23"/>
      <c r="Q970" s="23"/>
      <c r="R970" s="23"/>
      <c r="S970" s="23"/>
      <c r="T970" s="23"/>
      <c r="U970" s="23"/>
      <c r="V970" s="23"/>
      <c r="W970" s="23"/>
      <c r="X970" s="23"/>
      <c r="Y970" s="23"/>
      <c r="Z970" s="23"/>
    </row>
    <row r="971" ht="15.75" customHeight="1">
      <c r="A971" s="23"/>
      <c r="B971" s="23"/>
      <c r="C971" s="23"/>
      <c r="D971" s="23"/>
      <c r="E971" s="23"/>
      <c r="F971" s="23"/>
      <c r="G971" s="23"/>
      <c r="H971" s="23"/>
      <c r="I971" s="23"/>
      <c r="J971" s="23"/>
      <c r="K971" s="377"/>
      <c r="L971" s="61"/>
      <c r="M971" s="61"/>
      <c r="N971" s="23"/>
      <c r="O971" s="23"/>
      <c r="P971" s="23"/>
      <c r="Q971" s="23"/>
      <c r="R971" s="23"/>
      <c r="S971" s="23"/>
      <c r="T971" s="23"/>
      <c r="U971" s="23"/>
      <c r="V971" s="23"/>
      <c r="W971" s="23"/>
      <c r="X971" s="23"/>
      <c r="Y971" s="23"/>
      <c r="Z971" s="23"/>
    </row>
    <row r="972" ht="15.75" customHeight="1">
      <c r="A972" s="23"/>
      <c r="B972" s="23"/>
      <c r="C972" s="23"/>
      <c r="D972" s="23"/>
      <c r="E972" s="23"/>
      <c r="F972" s="23"/>
      <c r="G972" s="23"/>
      <c r="H972" s="23"/>
      <c r="I972" s="23"/>
      <c r="J972" s="23"/>
      <c r="K972" s="377"/>
      <c r="L972" s="61"/>
      <c r="M972" s="61"/>
      <c r="N972" s="23"/>
      <c r="O972" s="23"/>
      <c r="P972" s="23"/>
      <c r="Q972" s="23"/>
      <c r="R972" s="23"/>
      <c r="S972" s="23"/>
      <c r="T972" s="23"/>
      <c r="U972" s="23"/>
      <c r="V972" s="23"/>
      <c r="W972" s="23"/>
      <c r="X972" s="23"/>
      <c r="Y972" s="23"/>
      <c r="Z972" s="23"/>
    </row>
    <row r="973" ht="15.75" customHeight="1">
      <c r="A973" s="23"/>
      <c r="B973" s="23"/>
      <c r="C973" s="23"/>
      <c r="D973" s="23"/>
      <c r="E973" s="23"/>
      <c r="F973" s="23"/>
      <c r="G973" s="23"/>
      <c r="H973" s="23"/>
      <c r="I973" s="23"/>
      <c r="J973" s="23"/>
      <c r="K973" s="377"/>
      <c r="L973" s="61"/>
      <c r="M973" s="61"/>
      <c r="N973" s="23"/>
      <c r="O973" s="23"/>
      <c r="P973" s="23"/>
      <c r="Q973" s="23"/>
      <c r="R973" s="23"/>
      <c r="S973" s="23"/>
      <c r="T973" s="23"/>
      <c r="U973" s="23"/>
      <c r="V973" s="23"/>
      <c r="W973" s="23"/>
      <c r="X973" s="23"/>
      <c r="Y973" s="23"/>
      <c r="Z973" s="23"/>
    </row>
    <row r="974" ht="15.75" customHeight="1">
      <c r="A974" s="23"/>
      <c r="B974" s="23"/>
      <c r="C974" s="23"/>
      <c r="D974" s="23"/>
      <c r="E974" s="23"/>
      <c r="F974" s="23"/>
      <c r="G974" s="23"/>
      <c r="H974" s="23"/>
      <c r="I974" s="23"/>
      <c r="J974" s="23"/>
      <c r="K974" s="377"/>
      <c r="L974" s="61"/>
      <c r="M974" s="61"/>
      <c r="N974" s="23"/>
      <c r="O974" s="23"/>
      <c r="P974" s="23"/>
      <c r="Q974" s="23"/>
      <c r="R974" s="23"/>
      <c r="S974" s="23"/>
      <c r="T974" s="23"/>
      <c r="U974" s="23"/>
      <c r="V974" s="23"/>
      <c r="W974" s="23"/>
      <c r="X974" s="23"/>
      <c r="Y974" s="23"/>
      <c r="Z974" s="23"/>
    </row>
    <row r="975" ht="15.75" customHeight="1">
      <c r="A975" s="23"/>
      <c r="B975" s="23"/>
      <c r="C975" s="23"/>
      <c r="D975" s="23"/>
      <c r="E975" s="23"/>
      <c r="F975" s="23"/>
      <c r="G975" s="23"/>
      <c r="H975" s="23"/>
      <c r="I975" s="23"/>
      <c r="J975" s="23"/>
      <c r="K975" s="377"/>
      <c r="L975" s="61"/>
      <c r="M975" s="61"/>
      <c r="N975" s="23"/>
      <c r="O975" s="23"/>
      <c r="P975" s="23"/>
      <c r="Q975" s="23"/>
      <c r="R975" s="23"/>
      <c r="S975" s="23"/>
      <c r="T975" s="23"/>
      <c r="U975" s="23"/>
      <c r="V975" s="23"/>
      <c r="W975" s="23"/>
      <c r="X975" s="23"/>
      <c r="Y975" s="23"/>
      <c r="Z975" s="23"/>
    </row>
    <row r="976" ht="15.75" customHeight="1">
      <c r="A976" s="23"/>
      <c r="B976" s="23"/>
      <c r="C976" s="23"/>
      <c r="D976" s="23"/>
      <c r="E976" s="23"/>
      <c r="F976" s="23"/>
      <c r="G976" s="23"/>
      <c r="H976" s="23"/>
      <c r="I976" s="23"/>
      <c r="J976" s="23"/>
      <c r="K976" s="377"/>
      <c r="L976" s="61"/>
      <c r="M976" s="61"/>
      <c r="N976" s="23"/>
      <c r="O976" s="23"/>
      <c r="P976" s="23"/>
      <c r="Q976" s="23"/>
      <c r="R976" s="23"/>
      <c r="S976" s="23"/>
      <c r="T976" s="23"/>
      <c r="U976" s="23"/>
      <c r="V976" s="23"/>
      <c r="W976" s="23"/>
      <c r="X976" s="23"/>
      <c r="Y976" s="23"/>
      <c r="Z976" s="23"/>
    </row>
    <row r="977" ht="15.75" customHeight="1">
      <c r="A977" s="23"/>
      <c r="B977" s="23"/>
      <c r="C977" s="23"/>
      <c r="D977" s="23"/>
      <c r="E977" s="23"/>
      <c r="F977" s="23"/>
      <c r="G977" s="23"/>
      <c r="H977" s="23"/>
      <c r="I977" s="23"/>
      <c r="J977" s="23"/>
      <c r="K977" s="377"/>
      <c r="L977" s="61"/>
      <c r="M977" s="61"/>
      <c r="N977" s="23"/>
      <c r="O977" s="23"/>
      <c r="P977" s="23"/>
      <c r="Q977" s="23"/>
      <c r="R977" s="23"/>
      <c r="S977" s="23"/>
      <c r="T977" s="23"/>
      <c r="U977" s="23"/>
      <c r="V977" s="23"/>
      <c r="W977" s="23"/>
      <c r="X977" s="23"/>
      <c r="Y977" s="23"/>
      <c r="Z977" s="23"/>
    </row>
    <row r="978" ht="15.75" customHeight="1">
      <c r="A978" s="23"/>
      <c r="B978" s="23"/>
      <c r="C978" s="23"/>
      <c r="D978" s="23"/>
      <c r="E978" s="23"/>
      <c r="F978" s="23"/>
      <c r="G978" s="23"/>
      <c r="H978" s="23"/>
      <c r="I978" s="23"/>
      <c r="J978" s="23"/>
      <c r="K978" s="377"/>
      <c r="L978" s="61"/>
      <c r="M978" s="61"/>
      <c r="N978" s="23"/>
      <c r="O978" s="23"/>
      <c r="P978" s="23"/>
      <c r="Q978" s="23"/>
      <c r="R978" s="23"/>
      <c r="S978" s="23"/>
      <c r="T978" s="23"/>
      <c r="U978" s="23"/>
      <c r="V978" s="23"/>
      <c r="W978" s="23"/>
      <c r="X978" s="23"/>
      <c r="Y978" s="23"/>
      <c r="Z978" s="23"/>
    </row>
    <row r="979" ht="15.75" customHeight="1">
      <c r="A979" s="23"/>
      <c r="B979" s="23"/>
      <c r="C979" s="23"/>
      <c r="D979" s="23"/>
      <c r="E979" s="23"/>
      <c r="F979" s="23"/>
      <c r="G979" s="23"/>
      <c r="H979" s="23"/>
      <c r="I979" s="23"/>
      <c r="J979" s="23"/>
      <c r="K979" s="377"/>
      <c r="L979" s="61"/>
      <c r="M979" s="61"/>
      <c r="N979" s="23"/>
      <c r="O979" s="23"/>
      <c r="P979" s="23"/>
      <c r="Q979" s="23"/>
      <c r="R979" s="23"/>
      <c r="S979" s="23"/>
      <c r="T979" s="23"/>
      <c r="U979" s="23"/>
      <c r="V979" s="23"/>
      <c r="W979" s="23"/>
      <c r="X979" s="23"/>
      <c r="Y979" s="23"/>
      <c r="Z979" s="23"/>
    </row>
    <row r="980" ht="15.75" customHeight="1">
      <c r="A980" s="23"/>
      <c r="B980" s="23"/>
      <c r="C980" s="23"/>
      <c r="D980" s="23"/>
      <c r="E980" s="23"/>
      <c r="F980" s="23"/>
      <c r="G980" s="23"/>
      <c r="H980" s="23"/>
      <c r="I980" s="23"/>
      <c r="J980" s="23"/>
      <c r="K980" s="377"/>
      <c r="L980" s="61"/>
      <c r="M980" s="61"/>
      <c r="N980" s="23"/>
      <c r="O980" s="23"/>
      <c r="P980" s="23"/>
      <c r="Q980" s="23"/>
      <c r="R980" s="23"/>
      <c r="S980" s="23"/>
      <c r="T980" s="23"/>
      <c r="U980" s="23"/>
      <c r="V980" s="23"/>
      <c r="W980" s="23"/>
      <c r="X980" s="23"/>
      <c r="Y980" s="23"/>
      <c r="Z980" s="23"/>
    </row>
    <row r="981" ht="15.75" customHeight="1">
      <c r="A981" s="23"/>
      <c r="B981" s="23"/>
      <c r="C981" s="23"/>
      <c r="D981" s="23"/>
      <c r="E981" s="23"/>
      <c r="F981" s="23"/>
      <c r="G981" s="23"/>
      <c r="H981" s="23"/>
      <c r="I981" s="23"/>
      <c r="J981" s="23"/>
      <c r="K981" s="377"/>
      <c r="L981" s="61"/>
      <c r="M981" s="61"/>
      <c r="N981" s="23"/>
      <c r="O981" s="23"/>
      <c r="P981" s="23"/>
      <c r="Q981" s="23"/>
      <c r="R981" s="23"/>
      <c r="S981" s="23"/>
      <c r="T981" s="23"/>
      <c r="U981" s="23"/>
      <c r="V981" s="23"/>
      <c r="W981" s="23"/>
      <c r="X981" s="23"/>
      <c r="Y981" s="23"/>
      <c r="Z981" s="23"/>
    </row>
    <row r="982" ht="15.75" customHeight="1">
      <c r="A982" s="23"/>
      <c r="B982" s="23"/>
      <c r="C982" s="23"/>
      <c r="D982" s="23"/>
      <c r="E982" s="23"/>
      <c r="F982" s="23"/>
      <c r="G982" s="23"/>
      <c r="H982" s="23"/>
      <c r="I982" s="23"/>
      <c r="J982" s="23"/>
      <c r="K982" s="377"/>
      <c r="L982" s="61"/>
      <c r="M982" s="61"/>
      <c r="N982" s="23"/>
      <c r="O982" s="23"/>
      <c r="P982" s="23"/>
      <c r="Q982" s="23"/>
      <c r="R982" s="23"/>
      <c r="S982" s="23"/>
      <c r="T982" s="23"/>
      <c r="U982" s="23"/>
      <c r="V982" s="23"/>
      <c r="W982" s="23"/>
      <c r="X982" s="23"/>
      <c r="Y982" s="23"/>
      <c r="Z982" s="23"/>
    </row>
    <row r="983" ht="15.75" customHeight="1">
      <c r="A983" s="23"/>
      <c r="B983" s="23"/>
      <c r="C983" s="23"/>
      <c r="D983" s="23"/>
      <c r="E983" s="23"/>
      <c r="F983" s="23"/>
      <c r="G983" s="23"/>
      <c r="H983" s="23"/>
      <c r="I983" s="23"/>
      <c r="J983" s="23"/>
      <c r="K983" s="377"/>
      <c r="L983" s="61"/>
      <c r="M983" s="61"/>
      <c r="N983" s="23"/>
      <c r="O983" s="23"/>
      <c r="P983" s="23"/>
      <c r="Q983" s="23"/>
      <c r="R983" s="23"/>
      <c r="S983" s="23"/>
      <c r="T983" s="23"/>
      <c r="U983" s="23"/>
      <c r="V983" s="23"/>
      <c r="W983" s="23"/>
      <c r="X983" s="23"/>
      <c r="Y983" s="23"/>
      <c r="Z983" s="23"/>
    </row>
    <row r="984" ht="15.75" customHeight="1">
      <c r="A984" s="23"/>
      <c r="B984" s="23"/>
      <c r="C984" s="23"/>
      <c r="D984" s="23"/>
      <c r="E984" s="23"/>
      <c r="F984" s="23"/>
      <c r="G984" s="23"/>
      <c r="H984" s="23"/>
      <c r="I984" s="23"/>
      <c r="J984" s="23"/>
      <c r="K984" s="377"/>
      <c r="L984" s="61"/>
      <c r="M984" s="61"/>
      <c r="N984" s="23"/>
      <c r="O984" s="23"/>
      <c r="P984" s="23"/>
      <c r="Q984" s="23"/>
      <c r="R984" s="23"/>
      <c r="S984" s="23"/>
      <c r="T984" s="23"/>
      <c r="U984" s="23"/>
      <c r="V984" s="23"/>
      <c r="W984" s="23"/>
      <c r="X984" s="23"/>
      <c r="Y984" s="23"/>
      <c r="Z984" s="23"/>
    </row>
    <row r="985" ht="15.75" customHeight="1">
      <c r="A985" s="23"/>
      <c r="B985" s="23"/>
      <c r="C985" s="23"/>
      <c r="D985" s="23"/>
      <c r="E985" s="23"/>
      <c r="F985" s="23"/>
      <c r="G985" s="23"/>
      <c r="H985" s="23"/>
      <c r="I985" s="23"/>
      <c r="J985" s="23"/>
      <c r="K985" s="377"/>
      <c r="L985" s="61"/>
      <c r="M985" s="61"/>
      <c r="N985" s="23"/>
      <c r="O985" s="23"/>
      <c r="P985" s="23"/>
      <c r="Q985" s="23"/>
      <c r="R985" s="23"/>
      <c r="S985" s="23"/>
      <c r="T985" s="23"/>
      <c r="U985" s="23"/>
      <c r="V985" s="23"/>
      <c r="W985" s="23"/>
      <c r="X985" s="23"/>
      <c r="Y985" s="23"/>
      <c r="Z985" s="23"/>
    </row>
    <row r="986" ht="15.75" customHeight="1">
      <c r="A986" s="23"/>
      <c r="B986" s="23"/>
      <c r="C986" s="23"/>
      <c r="D986" s="23"/>
      <c r="E986" s="23"/>
      <c r="F986" s="23"/>
      <c r="G986" s="23"/>
      <c r="H986" s="23"/>
      <c r="I986" s="23"/>
      <c r="J986" s="23"/>
      <c r="K986" s="377"/>
      <c r="L986" s="61"/>
      <c r="M986" s="61"/>
      <c r="N986" s="23"/>
      <c r="O986" s="23"/>
      <c r="P986" s="23"/>
      <c r="Q986" s="23"/>
      <c r="R986" s="23"/>
      <c r="S986" s="23"/>
      <c r="T986" s="23"/>
      <c r="U986" s="23"/>
      <c r="V986" s="23"/>
      <c r="W986" s="23"/>
      <c r="X986" s="23"/>
      <c r="Y986" s="23"/>
      <c r="Z986" s="23"/>
    </row>
    <row r="987" ht="15.75" customHeight="1">
      <c r="A987" s="23"/>
      <c r="B987" s="23"/>
      <c r="C987" s="23"/>
      <c r="D987" s="23"/>
      <c r="E987" s="23"/>
      <c r="F987" s="23"/>
      <c r="G987" s="23"/>
      <c r="H987" s="23"/>
      <c r="I987" s="23"/>
      <c r="J987" s="23"/>
      <c r="K987" s="377"/>
      <c r="L987" s="61"/>
      <c r="M987" s="61"/>
      <c r="N987" s="23"/>
      <c r="O987" s="23"/>
      <c r="P987" s="23"/>
      <c r="Q987" s="23"/>
      <c r="R987" s="23"/>
      <c r="S987" s="23"/>
      <c r="T987" s="23"/>
      <c r="U987" s="23"/>
      <c r="V987" s="23"/>
      <c r="W987" s="23"/>
      <c r="X987" s="23"/>
      <c r="Y987" s="23"/>
      <c r="Z987" s="23"/>
    </row>
    <row r="988" ht="15.75" customHeight="1">
      <c r="A988" s="23"/>
      <c r="B988" s="23"/>
      <c r="C988" s="23"/>
      <c r="D988" s="23"/>
      <c r="E988" s="23"/>
      <c r="F988" s="23"/>
      <c r="G988" s="23"/>
      <c r="H988" s="23"/>
      <c r="I988" s="23"/>
      <c r="J988" s="23"/>
      <c r="K988" s="377"/>
      <c r="L988" s="61"/>
      <c r="M988" s="61"/>
      <c r="N988" s="23"/>
      <c r="O988" s="23"/>
      <c r="P988" s="23"/>
      <c r="Q988" s="23"/>
      <c r="R988" s="23"/>
      <c r="S988" s="23"/>
      <c r="T988" s="23"/>
      <c r="U988" s="23"/>
      <c r="V988" s="23"/>
      <c r="W988" s="23"/>
      <c r="X988" s="23"/>
      <c r="Y988" s="23"/>
      <c r="Z988" s="23"/>
    </row>
    <row r="989" ht="15.75" customHeight="1">
      <c r="A989" s="23"/>
      <c r="B989" s="23"/>
      <c r="C989" s="23"/>
      <c r="D989" s="23"/>
      <c r="E989" s="23"/>
      <c r="F989" s="23"/>
      <c r="G989" s="23"/>
      <c r="H989" s="23"/>
      <c r="I989" s="23"/>
      <c r="J989" s="23"/>
      <c r="K989" s="377"/>
      <c r="L989" s="61"/>
      <c r="M989" s="61"/>
      <c r="N989" s="23"/>
      <c r="O989" s="23"/>
      <c r="P989" s="23"/>
      <c r="Q989" s="23"/>
      <c r="R989" s="23"/>
      <c r="S989" s="23"/>
      <c r="T989" s="23"/>
      <c r="U989" s="23"/>
      <c r="V989" s="23"/>
      <c r="W989" s="23"/>
      <c r="X989" s="23"/>
      <c r="Y989" s="23"/>
      <c r="Z989" s="23"/>
    </row>
    <row r="990" ht="15.75" customHeight="1">
      <c r="A990" s="23"/>
      <c r="B990" s="23"/>
      <c r="C990" s="23"/>
      <c r="D990" s="23"/>
      <c r="E990" s="23"/>
      <c r="F990" s="23"/>
      <c r="G990" s="23"/>
      <c r="H990" s="23"/>
      <c r="I990" s="23"/>
      <c r="J990" s="23"/>
      <c r="K990" s="377"/>
      <c r="L990" s="61"/>
      <c r="M990" s="61"/>
      <c r="N990" s="23"/>
      <c r="O990" s="23"/>
      <c r="P990" s="23"/>
      <c r="Q990" s="23"/>
      <c r="R990" s="23"/>
      <c r="S990" s="23"/>
      <c r="T990" s="23"/>
      <c r="U990" s="23"/>
      <c r="V990" s="23"/>
      <c r="W990" s="23"/>
      <c r="X990" s="23"/>
      <c r="Y990" s="23"/>
      <c r="Z990" s="23"/>
    </row>
    <row r="991" ht="15.75" customHeight="1">
      <c r="A991" s="23"/>
      <c r="B991" s="23"/>
      <c r="C991" s="23"/>
      <c r="D991" s="23"/>
      <c r="E991" s="23"/>
      <c r="F991" s="23"/>
      <c r="G991" s="23"/>
      <c r="H991" s="23"/>
      <c r="I991" s="23"/>
      <c r="J991" s="23"/>
      <c r="K991" s="377"/>
      <c r="L991" s="61"/>
      <c r="M991" s="61"/>
      <c r="N991" s="23"/>
      <c r="O991" s="23"/>
      <c r="P991" s="23"/>
      <c r="Q991" s="23"/>
      <c r="R991" s="23"/>
      <c r="S991" s="23"/>
      <c r="T991" s="23"/>
      <c r="U991" s="23"/>
      <c r="V991" s="23"/>
      <c r="W991" s="23"/>
      <c r="X991" s="23"/>
      <c r="Y991" s="23"/>
      <c r="Z991" s="23"/>
    </row>
    <row r="992" ht="15.75" customHeight="1">
      <c r="A992" s="23"/>
      <c r="B992" s="23"/>
      <c r="C992" s="23"/>
      <c r="D992" s="23"/>
      <c r="E992" s="23"/>
      <c r="F992" s="23"/>
      <c r="G992" s="23"/>
      <c r="H992" s="23"/>
      <c r="I992" s="23"/>
      <c r="J992" s="23"/>
      <c r="K992" s="377"/>
      <c r="L992" s="61"/>
      <c r="M992" s="61"/>
      <c r="N992" s="23"/>
      <c r="O992" s="23"/>
      <c r="P992" s="23"/>
      <c r="Q992" s="23"/>
      <c r="R992" s="23"/>
      <c r="S992" s="23"/>
      <c r="T992" s="23"/>
      <c r="U992" s="23"/>
      <c r="V992" s="23"/>
      <c r="W992" s="23"/>
      <c r="X992" s="23"/>
      <c r="Y992" s="23"/>
      <c r="Z992" s="23"/>
    </row>
    <row r="993" ht="15.75" customHeight="1">
      <c r="A993" s="23"/>
      <c r="B993" s="23"/>
      <c r="C993" s="23"/>
      <c r="D993" s="23"/>
      <c r="E993" s="23"/>
      <c r="F993" s="23"/>
      <c r="G993" s="23"/>
      <c r="H993" s="23"/>
      <c r="I993" s="23"/>
      <c r="J993" s="23"/>
      <c r="K993" s="377"/>
      <c r="L993" s="61"/>
      <c r="M993" s="61"/>
      <c r="N993" s="23"/>
      <c r="O993" s="23"/>
      <c r="P993" s="23"/>
      <c r="Q993" s="23"/>
      <c r="R993" s="23"/>
      <c r="S993" s="23"/>
      <c r="T993" s="23"/>
      <c r="U993" s="23"/>
      <c r="V993" s="23"/>
      <c r="W993" s="23"/>
      <c r="X993" s="23"/>
      <c r="Y993" s="23"/>
      <c r="Z993" s="23"/>
    </row>
    <row r="994" ht="15.75" customHeight="1">
      <c r="A994" s="23"/>
      <c r="B994" s="23"/>
      <c r="C994" s="23"/>
      <c r="D994" s="23"/>
      <c r="E994" s="23"/>
      <c r="F994" s="23"/>
      <c r="G994" s="23"/>
      <c r="H994" s="23"/>
      <c r="I994" s="23"/>
      <c r="J994" s="23"/>
      <c r="K994" s="377"/>
      <c r="L994" s="61"/>
      <c r="M994" s="61"/>
      <c r="N994" s="23"/>
      <c r="O994" s="23"/>
      <c r="P994" s="23"/>
      <c r="Q994" s="23"/>
      <c r="R994" s="23"/>
      <c r="S994" s="23"/>
      <c r="T994" s="23"/>
      <c r="U994" s="23"/>
      <c r="V994" s="23"/>
      <c r="W994" s="23"/>
      <c r="X994" s="23"/>
      <c r="Y994" s="23"/>
      <c r="Z994" s="23"/>
    </row>
    <row r="995" ht="15.75" customHeight="1">
      <c r="A995" s="23"/>
      <c r="B995" s="23"/>
      <c r="C995" s="23"/>
      <c r="D995" s="23"/>
      <c r="E995" s="23"/>
      <c r="F995" s="23"/>
      <c r="G995" s="23"/>
      <c r="H995" s="23"/>
      <c r="I995" s="23"/>
      <c r="J995" s="23"/>
      <c r="K995" s="377"/>
      <c r="L995" s="61"/>
      <c r="M995" s="61"/>
      <c r="N995" s="23"/>
      <c r="O995" s="23"/>
      <c r="P995" s="23"/>
      <c r="Q995" s="23"/>
      <c r="R995" s="23"/>
      <c r="S995" s="23"/>
      <c r="T995" s="23"/>
      <c r="U995" s="23"/>
      <c r="V995" s="23"/>
      <c r="W995" s="23"/>
      <c r="X995" s="23"/>
      <c r="Y995" s="23"/>
      <c r="Z995" s="23"/>
    </row>
    <row r="996" ht="15.75" customHeight="1">
      <c r="A996" s="23"/>
      <c r="B996" s="23"/>
      <c r="C996" s="23"/>
      <c r="D996" s="23"/>
      <c r="E996" s="23"/>
      <c r="F996" s="23"/>
      <c r="G996" s="23"/>
      <c r="H996" s="23"/>
      <c r="I996" s="23"/>
      <c r="J996" s="23"/>
      <c r="K996" s="377"/>
      <c r="L996" s="61"/>
      <c r="M996" s="61"/>
      <c r="N996" s="23"/>
      <c r="O996" s="23"/>
      <c r="P996" s="23"/>
      <c r="Q996" s="23"/>
      <c r="R996" s="23"/>
      <c r="S996" s="23"/>
      <c r="T996" s="23"/>
      <c r="U996" s="23"/>
      <c r="V996" s="23"/>
      <c r="W996" s="23"/>
      <c r="X996" s="23"/>
      <c r="Y996" s="23"/>
      <c r="Z996" s="23"/>
    </row>
    <row r="997" ht="15.75" customHeight="1">
      <c r="A997" s="23"/>
      <c r="B997" s="23"/>
      <c r="C997" s="23"/>
      <c r="D997" s="23"/>
      <c r="E997" s="23"/>
      <c r="F997" s="23"/>
      <c r="G997" s="23"/>
      <c r="H997" s="23"/>
      <c r="I997" s="23"/>
      <c r="J997" s="23"/>
      <c r="K997" s="377"/>
      <c r="L997" s="61"/>
      <c r="M997" s="61"/>
      <c r="N997" s="23"/>
      <c r="O997" s="23"/>
      <c r="P997" s="23"/>
      <c r="Q997" s="23"/>
      <c r="R997" s="23"/>
      <c r="S997" s="23"/>
      <c r="T997" s="23"/>
      <c r="U997" s="23"/>
      <c r="V997" s="23"/>
      <c r="W997" s="23"/>
      <c r="X997" s="23"/>
      <c r="Y997" s="23"/>
      <c r="Z997" s="23"/>
    </row>
    <row r="998" ht="15.75" customHeight="1">
      <c r="A998" s="23"/>
      <c r="B998" s="23"/>
      <c r="C998" s="23"/>
      <c r="D998" s="23"/>
      <c r="E998" s="23"/>
      <c r="F998" s="23"/>
      <c r="G998" s="23"/>
      <c r="H998" s="23"/>
      <c r="I998" s="23"/>
      <c r="J998" s="23"/>
      <c r="K998" s="377"/>
      <c r="L998" s="61"/>
      <c r="M998" s="61"/>
      <c r="N998" s="23"/>
      <c r="O998" s="23"/>
      <c r="P998" s="23"/>
      <c r="Q998" s="23"/>
      <c r="R998" s="23"/>
      <c r="S998" s="23"/>
      <c r="T998" s="23"/>
      <c r="U998" s="23"/>
      <c r="V998" s="23"/>
      <c r="W998" s="23"/>
      <c r="X998" s="23"/>
      <c r="Y998" s="23"/>
      <c r="Z998" s="23"/>
    </row>
    <row r="999" ht="15.75" customHeight="1">
      <c r="A999" s="23"/>
      <c r="B999" s="23"/>
      <c r="C999" s="23"/>
      <c r="D999" s="23"/>
      <c r="E999" s="23"/>
      <c r="F999" s="23"/>
      <c r="G999" s="23"/>
      <c r="H999" s="23"/>
      <c r="I999" s="23"/>
      <c r="J999" s="23"/>
      <c r="K999" s="377"/>
      <c r="L999" s="61"/>
      <c r="M999" s="61"/>
      <c r="N999" s="23"/>
      <c r="O999" s="23"/>
      <c r="P999" s="23"/>
      <c r="Q999" s="23"/>
      <c r="R999" s="23"/>
      <c r="S999" s="23"/>
      <c r="T999" s="23"/>
      <c r="U999" s="23"/>
      <c r="V999" s="23"/>
      <c r="W999" s="23"/>
      <c r="X999" s="23"/>
      <c r="Y999" s="23"/>
      <c r="Z999" s="23"/>
    </row>
    <row r="1000" ht="15.75" customHeight="1">
      <c r="A1000" s="23"/>
      <c r="B1000" s="23"/>
      <c r="C1000" s="23"/>
      <c r="D1000" s="23"/>
      <c r="E1000" s="23"/>
      <c r="F1000" s="23"/>
      <c r="G1000" s="23"/>
      <c r="H1000" s="23"/>
      <c r="I1000" s="23"/>
      <c r="J1000" s="23"/>
      <c r="K1000" s="377"/>
      <c r="L1000" s="61"/>
      <c r="M1000" s="61"/>
      <c r="N1000" s="23"/>
      <c r="O1000" s="23"/>
      <c r="P1000" s="23"/>
      <c r="Q1000" s="23"/>
      <c r="R1000" s="23"/>
      <c r="S1000" s="23"/>
      <c r="T1000" s="23"/>
      <c r="U1000" s="23"/>
      <c r="V1000" s="23"/>
      <c r="W1000" s="23"/>
      <c r="X1000" s="23"/>
      <c r="Y1000" s="23"/>
      <c r="Z1000" s="23"/>
    </row>
  </sheetData>
  <conditionalFormatting sqref="D6:T488">
    <cfRule type="expression" dxfId="15" priority="1">
      <formula>$G6="Not Found"</formula>
    </cfRule>
  </conditionalFormatting>
  <conditionalFormatting sqref="N6:N488">
    <cfRule type="expression" dxfId="16" priority="2">
      <formula>$N6&lt;(YEAR(TODAY())-5)</formula>
    </cfRule>
  </conditionalFormatting>
  <dataValidations>
    <dataValidation type="list" allowBlank="1" showErrorMessage="1" sqref="H6:H488">
      <formula1>"Spend-based,Mass-based"</formula1>
    </dataValidation>
    <dataValidation type="list" allowBlank="1" showErrorMessage="1" sqref="S6:S488">
      <formula1>Lists!$I$514:$I$515</formula1>
    </dataValidation>
    <dataValidation type="list" allowBlank="1" showErrorMessage="1" sqref="R6:R488">
      <formula1>Lists!$O$514:$O$521</formula1>
    </dataValidation>
  </dataValidations>
  <printOptions/>
  <pageMargins bottom="1.0" footer="0.0" header="0.0" left="0.75" right="0.75" top="1.0"/>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outlinePr summaryBelow="0" summaryRight="0"/>
    <pageSetUpPr/>
  </sheetPr>
  <sheetViews>
    <sheetView workbookViewId="0"/>
  </sheetViews>
  <sheetFormatPr customHeight="1" defaultColWidth="10.1" defaultRowHeight="15.0"/>
  <cols>
    <col customWidth="1" min="1" max="4" width="2.3"/>
    <col customWidth="1" min="5" max="5" width="25.0"/>
    <col customWidth="1" min="6" max="6" width="10.3"/>
    <col customWidth="1" min="7" max="27" width="7.5"/>
    <col customWidth="1" min="28" max="28" width="6.1"/>
    <col customWidth="1" min="29" max="41" width="7.5"/>
    <col customWidth="1" min="42" max="42" width="17.5"/>
  </cols>
  <sheetData>
    <row r="1" ht="6.75" customHeight="1">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row>
    <row r="2" ht="15.75" customHeight="1">
      <c r="A2" s="88"/>
      <c r="B2" s="88" t="str">
        <f>MID(CELL("nomfichier",A1),FIND("]",CELL("nomfichier",A1))+1,LEN(CELL("nomfichier",A1))-FIND("]",CELL("nomfichier",A1)))</f>
        <v>#VALUE!</v>
      </c>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row>
    <row r="3" ht="6.75" customHeight="1">
      <c r="A3" s="23"/>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row>
    <row r="4" ht="36.0" customHeight="1">
      <c r="A4" s="298"/>
      <c r="B4" s="299"/>
      <c r="C4" s="161" t="s">
        <v>1093</v>
      </c>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row>
    <row r="5" ht="6.75" customHeight="1">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row>
    <row r="6" ht="15.75" customHeight="1">
      <c r="A6" s="23"/>
      <c r="B6" s="23"/>
      <c r="C6" s="23"/>
      <c r="D6" s="162" t="s">
        <v>1094</v>
      </c>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row>
    <row r="7" ht="15.75" customHeight="1">
      <c r="A7" s="23"/>
      <c r="B7" s="23"/>
      <c r="C7" s="23"/>
      <c r="D7" s="23"/>
      <c r="E7" s="440"/>
      <c r="F7" s="441" t="s">
        <v>164</v>
      </c>
      <c r="G7" s="442">
        <v>2000.0</v>
      </c>
      <c r="H7" s="442">
        <v>2001.0</v>
      </c>
      <c r="I7" s="442">
        <v>2002.0</v>
      </c>
      <c r="J7" s="442">
        <v>2003.0</v>
      </c>
      <c r="K7" s="442">
        <v>2004.0</v>
      </c>
      <c r="L7" s="442">
        <v>2005.0</v>
      </c>
      <c r="M7" s="442">
        <v>2006.0</v>
      </c>
      <c r="N7" s="442">
        <v>2007.0</v>
      </c>
      <c r="O7" s="442">
        <v>2008.0</v>
      </c>
      <c r="P7" s="442">
        <v>2009.0</v>
      </c>
      <c r="Q7" s="442">
        <v>2010.0</v>
      </c>
      <c r="R7" s="442">
        <v>2011.0</v>
      </c>
      <c r="S7" s="442">
        <v>2012.0</v>
      </c>
      <c r="T7" s="442">
        <v>2013.0</v>
      </c>
      <c r="U7" s="442">
        <v>2014.0</v>
      </c>
      <c r="V7" s="442">
        <v>2015.0</v>
      </c>
      <c r="W7" s="442">
        <v>2016.0</v>
      </c>
      <c r="X7" s="442">
        <v>2017.0</v>
      </c>
      <c r="Y7" s="442">
        <v>2018.0</v>
      </c>
      <c r="Z7" s="442">
        <v>2019.0</v>
      </c>
      <c r="AA7" s="442">
        <v>2020.0</v>
      </c>
      <c r="AB7" s="442">
        <v>2021.0</v>
      </c>
      <c r="AC7" s="442">
        <v>2022.0</v>
      </c>
      <c r="AD7" s="442">
        <v>2023.0</v>
      </c>
      <c r="AE7" s="442">
        <v>2024.0</v>
      </c>
      <c r="AF7" s="442">
        <v>2025.0</v>
      </c>
      <c r="AG7" s="442">
        <v>2026.0</v>
      </c>
      <c r="AH7" s="442">
        <v>2027.0</v>
      </c>
      <c r="AI7" s="442">
        <v>2028.0</v>
      </c>
      <c r="AJ7" s="442">
        <v>2029.0</v>
      </c>
      <c r="AK7" s="442">
        <v>2030.0</v>
      </c>
      <c r="AL7" s="442">
        <v>2031.0</v>
      </c>
      <c r="AM7" s="442">
        <v>2032.0</v>
      </c>
      <c r="AN7" s="442">
        <v>2033.0</v>
      </c>
      <c r="AO7" s="442">
        <v>2034.0</v>
      </c>
      <c r="AP7" s="23"/>
    </row>
    <row r="8" ht="15.75" customHeight="1">
      <c r="A8" s="23"/>
      <c r="B8" s="23"/>
      <c r="C8" s="23"/>
      <c r="D8" s="23"/>
      <c r="E8" s="443" t="s">
        <v>1095</v>
      </c>
      <c r="F8" s="444" t="s">
        <v>245</v>
      </c>
      <c r="G8" s="445">
        <v>0.035</v>
      </c>
      <c r="H8" s="445">
        <v>0.032</v>
      </c>
      <c r="I8" s="445">
        <v>0.025</v>
      </c>
      <c r="J8" s="445">
        <v>0.021</v>
      </c>
      <c r="K8" s="445">
        <v>0.023</v>
      </c>
      <c r="L8" s="445">
        <v>0.023</v>
      </c>
      <c r="M8" s="445">
        <v>0.023</v>
      </c>
      <c r="N8" s="445">
        <v>0.024</v>
      </c>
      <c r="O8" s="445">
        <v>0.037000000000000005</v>
      </c>
      <c r="P8" s="445">
        <v>0.01</v>
      </c>
      <c r="Q8" s="445">
        <v>0.021</v>
      </c>
      <c r="R8" s="445">
        <v>0.031</v>
      </c>
      <c r="S8" s="445">
        <v>0.026000000000000002</v>
      </c>
      <c r="T8" s="445">
        <v>0.015</v>
      </c>
      <c r="U8" s="445">
        <v>0.006</v>
      </c>
      <c r="V8" s="445">
        <v>0.001</v>
      </c>
      <c r="W8" s="445">
        <v>0.002</v>
      </c>
      <c r="X8" s="445">
        <v>0.016</v>
      </c>
      <c r="Y8" s="445">
        <v>0.018</v>
      </c>
      <c r="Z8" s="445">
        <v>0.014</v>
      </c>
      <c r="AA8" s="445">
        <v>0.007</v>
      </c>
      <c r="AB8" s="445">
        <v>0.0164</v>
      </c>
      <c r="AC8" s="445">
        <v>0.052</v>
      </c>
      <c r="AD8" s="445">
        <v>0.048</v>
      </c>
      <c r="AE8" s="445">
        <v>0.0199</v>
      </c>
      <c r="AF8" s="445">
        <v>0.0</v>
      </c>
      <c r="AG8" s="445">
        <v>0.0</v>
      </c>
      <c r="AH8" s="445">
        <v>0.0</v>
      </c>
      <c r="AI8" s="445">
        <v>0.0</v>
      </c>
      <c r="AJ8" s="445">
        <v>0.0</v>
      </c>
      <c r="AK8" s="445">
        <v>0.0</v>
      </c>
      <c r="AL8" s="445">
        <v>0.0</v>
      </c>
      <c r="AM8" s="445">
        <v>0.0</v>
      </c>
      <c r="AN8" s="445">
        <v>0.0</v>
      </c>
      <c r="AO8" s="445">
        <v>0.0</v>
      </c>
      <c r="AP8" s="23"/>
    </row>
    <row r="9" ht="15.75" customHeight="1">
      <c r="A9" s="23"/>
      <c r="B9" s="23"/>
      <c r="C9" s="23"/>
      <c r="D9" s="23"/>
      <c r="E9" s="443" t="s">
        <v>1096</v>
      </c>
      <c r="F9" s="444" t="s">
        <v>245</v>
      </c>
      <c r="G9" s="445">
        <v>0.027</v>
      </c>
      <c r="H9" s="445">
        <v>0.025</v>
      </c>
      <c r="I9" s="445">
        <v>0.022</v>
      </c>
      <c r="J9" s="445">
        <v>0.027</v>
      </c>
      <c r="K9" s="445">
        <v>0.018</v>
      </c>
      <c r="L9" s="445">
        <v>0.022</v>
      </c>
      <c r="M9" s="445">
        <v>0.02</v>
      </c>
      <c r="N9" s="445">
        <v>0.021</v>
      </c>
      <c r="O9" s="445">
        <v>0.024</v>
      </c>
      <c r="P9" s="445">
        <v>0.003</v>
      </c>
      <c r="Q9" s="445">
        <v>0.017</v>
      </c>
      <c r="R9" s="445">
        <v>0.029</v>
      </c>
      <c r="S9" s="445">
        <v>0.015</v>
      </c>
      <c r="T9" s="445">
        <v>0.009</v>
      </c>
      <c r="U9" s="445">
        <v>0.019</v>
      </c>
      <c r="V9" s="445">
        <v>0.011</v>
      </c>
      <c r="W9" s="445">
        <v>0.014</v>
      </c>
      <c r="X9" s="445">
        <v>0.016</v>
      </c>
      <c r="Y9" s="445">
        <v>0.023</v>
      </c>
      <c r="Z9" s="445">
        <v>0.019</v>
      </c>
      <c r="AA9" s="445">
        <v>0.007</v>
      </c>
      <c r="AB9" s="445">
        <v>0.034</v>
      </c>
      <c r="AC9" s="445">
        <v>0.068</v>
      </c>
      <c r="AD9" s="445">
        <v>0.039</v>
      </c>
      <c r="AE9" s="445">
        <v>0.024</v>
      </c>
      <c r="AF9" s="445">
        <v>0.0</v>
      </c>
      <c r="AG9" s="445">
        <v>0.0</v>
      </c>
      <c r="AH9" s="445">
        <v>0.0</v>
      </c>
      <c r="AI9" s="445">
        <v>0.0</v>
      </c>
      <c r="AJ9" s="445">
        <v>0.0</v>
      </c>
      <c r="AK9" s="445">
        <v>0.0</v>
      </c>
      <c r="AL9" s="445">
        <v>0.0</v>
      </c>
      <c r="AM9" s="445">
        <v>0.0</v>
      </c>
      <c r="AN9" s="445">
        <v>0.0</v>
      </c>
      <c r="AO9" s="445">
        <v>0.0</v>
      </c>
      <c r="AP9" s="23"/>
    </row>
    <row r="10" ht="15.75" customHeight="1">
      <c r="A10" s="23"/>
      <c r="B10" s="23"/>
      <c r="C10" s="23"/>
      <c r="D10" s="23"/>
      <c r="E10" s="443" t="s">
        <v>271</v>
      </c>
      <c r="F10" s="444" t="s">
        <v>245</v>
      </c>
      <c r="G10" s="445">
        <v>0.012</v>
      </c>
      <c r="H10" s="445">
        <v>0.016</v>
      </c>
      <c r="I10" s="445">
        <v>0.015</v>
      </c>
      <c r="J10" s="445">
        <v>0.014</v>
      </c>
      <c r="K10" s="445">
        <v>0.014</v>
      </c>
      <c r="L10" s="445">
        <v>0.021</v>
      </c>
      <c r="M10" s="445">
        <v>0.025</v>
      </c>
      <c r="N10" s="445">
        <v>0.024</v>
      </c>
      <c r="O10" s="445">
        <v>0.035</v>
      </c>
      <c r="P10" s="445">
        <v>0.02</v>
      </c>
      <c r="Q10" s="445">
        <v>0.025</v>
      </c>
      <c r="R10" s="445">
        <v>0.038</v>
      </c>
      <c r="S10" s="445">
        <v>0.026</v>
      </c>
      <c r="T10" s="445">
        <v>0.023</v>
      </c>
      <c r="U10" s="445">
        <v>0.015</v>
      </c>
      <c r="V10" s="445">
        <v>0.004</v>
      </c>
      <c r="W10" s="445">
        <v>0.01</v>
      </c>
      <c r="X10" s="445">
        <v>0.026</v>
      </c>
      <c r="Y10" s="445">
        <v>0.023</v>
      </c>
      <c r="Z10" s="445">
        <v>0.017</v>
      </c>
      <c r="AA10" s="445">
        <v>0.01</v>
      </c>
      <c r="AB10" s="445">
        <v>0.025</v>
      </c>
      <c r="AC10" s="445">
        <v>0.079</v>
      </c>
      <c r="AD10" s="445">
        <v>0.068</v>
      </c>
      <c r="AE10" s="445">
        <v>0.033</v>
      </c>
      <c r="AF10" s="445">
        <v>0.0</v>
      </c>
      <c r="AG10" s="445">
        <v>0.0</v>
      </c>
      <c r="AH10" s="445">
        <v>0.0</v>
      </c>
      <c r="AI10" s="445">
        <v>0.0</v>
      </c>
      <c r="AJ10" s="445">
        <v>0.0</v>
      </c>
      <c r="AK10" s="445">
        <v>0.0</v>
      </c>
      <c r="AL10" s="445">
        <v>0.0</v>
      </c>
      <c r="AM10" s="445">
        <v>0.0</v>
      </c>
      <c r="AN10" s="445">
        <v>0.0</v>
      </c>
      <c r="AO10" s="445">
        <v>0.0</v>
      </c>
      <c r="AP10" s="23"/>
    </row>
    <row r="11" ht="15.75" customHeight="1">
      <c r="A11" s="23"/>
      <c r="B11" s="23"/>
      <c r="C11" s="23"/>
      <c r="D11" s="23"/>
      <c r="E11" s="443" t="s">
        <v>1097</v>
      </c>
      <c r="F11" s="444" t="s">
        <v>245</v>
      </c>
      <c r="G11" s="445">
        <v>0.026</v>
      </c>
      <c r="H11" s="445">
        <v>0.026</v>
      </c>
      <c r="I11" s="445">
        <v>0.027</v>
      </c>
      <c r="J11" s="445">
        <v>0.017</v>
      </c>
      <c r="K11" s="445">
        <v>0.023</v>
      </c>
      <c r="L11" s="445">
        <v>0.03</v>
      </c>
      <c r="M11" s="445">
        <v>0.033</v>
      </c>
      <c r="N11" s="445">
        <v>0.024</v>
      </c>
      <c r="O11" s="445">
        <v>0.039</v>
      </c>
      <c r="P11" s="445">
        <v>0.021</v>
      </c>
      <c r="Q11" s="445">
        <v>0.023</v>
      </c>
      <c r="R11" s="445">
        <v>0.04</v>
      </c>
      <c r="S11" s="445">
        <v>0.01</v>
      </c>
      <c r="T11" s="445">
        <v>0.011</v>
      </c>
      <c r="U11" s="445">
        <v>0.012</v>
      </c>
      <c r="V11" s="445">
        <v>0.003</v>
      </c>
      <c r="W11" s="445">
        <v>0.006</v>
      </c>
      <c r="X11" s="445">
        <v>0.018</v>
      </c>
      <c r="Y11" s="445">
        <v>0.016</v>
      </c>
      <c r="Z11" s="445">
        <v>0.016</v>
      </c>
      <c r="AA11" s="445">
        <v>0.017</v>
      </c>
      <c r="AB11" s="445">
        <v>0.039</v>
      </c>
      <c r="AC11" s="445">
        <v>0.072</v>
      </c>
      <c r="AD11" s="445">
        <v>0.057</v>
      </c>
      <c r="AE11" s="445">
        <v>0.029</v>
      </c>
      <c r="AF11" s="445">
        <v>0.0</v>
      </c>
      <c r="AG11" s="445">
        <v>0.0</v>
      </c>
      <c r="AH11" s="445">
        <v>0.0</v>
      </c>
      <c r="AI11" s="445">
        <v>0.0</v>
      </c>
      <c r="AJ11" s="445">
        <v>0.0</v>
      </c>
      <c r="AK11" s="445">
        <v>0.0</v>
      </c>
      <c r="AL11" s="445">
        <v>0.0</v>
      </c>
      <c r="AM11" s="445">
        <v>0.0</v>
      </c>
      <c r="AN11" s="445">
        <v>0.0</v>
      </c>
      <c r="AO11" s="445">
        <v>0.0</v>
      </c>
      <c r="AP11" s="23"/>
    </row>
    <row r="12" ht="15.75" customHeight="1">
      <c r="A12" s="23"/>
      <c r="B12" s="23"/>
      <c r="C12" s="23"/>
      <c r="D12" s="23"/>
      <c r="E12" s="443" t="s">
        <v>283</v>
      </c>
      <c r="F12" s="444" t="s">
        <v>245</v>
      </c>
      <c r="G12" s="445">
        <v>0.033768570000000005</v>
      </c>
      <c r="H12" s="445">
        <v>0.02826171</v>
      </c>
      <c r="I12" s="445">
        <v>0.01586032</v>
      </c>
      <c r="J12" s="445">
        <v>0.02270095</v>
      </c>
      <c r="K12" s="445">
        <v>0.02677237</v>
      </c>
      <c r="L12" s="445">
        <v>0.03392747</v>
      </c>
      <c r="M12" s="445">
        <v>0.03225944</v>
      </c>
      <c r="N12" s="445">
        <v>0.028526729999999997</v>
      </c>
      <c r="O12" s="445">
        <v>0.038391</v>
      </c>
      <c r="P12" s="445">
        <v>0.003555463</v>
      </c>
      <c r="Q12" s="445">
        <v>0.01640043</v>
      </c>
      <c r="R12" s="445">
        <v>0.03156842</v>
      </c>
      <c r="S12" s="445">
        <v>0.02069337</v>
      </c>
      <c r="T12" s="445">
        <v>0.014648330000000001</v>
      </c>
      <c r="U12" s="445">
        <v>0.01622223</v>
      </c>
      <c r="V12" s="445">
        <v>0.001186271</v>
      </c>
      <c r="W12" s="445">
        <v>0.01261583</v>
      </c>
      <c r="X12" s="445">
        <v>0.021301100000000003</v>
      </c>
      <c r="Y12" s="445">
        <v>0.02442583</v>
      </c>
      <c r="Z12" s="445">
        <v>0.0181</v>
      </c>
      <c r="AA12" s="445">
        <v>0.012</v>
      </c>
      <c r="AB12" s="445">
        <v>0.047</v>
      </c>
      <c r="AC12" s="445">
        <v>0.08</v>
      </c>
      <c r="AD12" s="445">
        <v>0.0411</v>
      </c>
      <c r="AE12" s="445">
        <v>0.0294</v>
      </c>
      <c r="AF12" s="445">
        <v>0.0</v>
      </c>
      <c r="AG12" s="445">
        <v>0.0</v>
      </c>
      <c r="AH12" s="445">
        <v>0.0</v>
      </c>
      <c r="AI12" s="445">
        <v>0.0</v>
      </c>
      <c r="AJ12" s="445">
        <v>0.0</v>
      </c>
      <c r="AK12" s="445">
        <v>0.0</v>
      </c>
      <c r="AL12" s="445">
        <v>0.0</v>
      </c>
      <c r="AM12" s="445">
        <v>0.0</v>
      </c>
      <c r="AN12" s="445">
        <v>0.0</v>
      </c>
      <c r="AO12" s="445">
        <v>0.0</v>
      </c>
      <c r="AP12" s="23"/>
    </row>
    <row r="13" ht="15.75" customHeight="1">
      <c r="A13" s="23"/>
      <c r="B13" s="23"/>
      <c r="C13" s="23"/>
      <c r="D13" s="23"/>
      <c r="E13" s="446" t="s">
        <v>1098</v>
      </c>
      <c r="F13" s="71"/>
      <c r="G13" s="71"/>
      <c r="H13" s="447"/>
      <c r="I13" s="447"/>
      <c r="J13" s="447"/>
      <c r="K13" s="447"/>
      <c r="L13" s="447"/>
      <c r="M13" s="447"/>
      <c r="N13" s="447"/>
      <c r="O13" s="447"/>
      <c r="P13" s="447"/>
      <c r="Q13" s="447"/>
      <c r="R13" s="447"/>
      <c r="S13" s="447"/>
      <c r="T13" s="447"/>
      <c r="U13" s="447"/>
      <c r="V13" s="447"/>
      <c r="W13" s="447"/>
      <c r="X13" s="447"/>
      <c r="Y13" s="447"/>
      <c r="Z13" s="448"/>
      <c r="AA13" s="448"/>
      <c r="AB13" s="448"/>
      <c r="AC13" s="448"/>
      <c r="AD13" s="448"/>
      <c r="AE13" s="448"/>
      <c r="AF13" s="448"/>
      <c r="AG13" s="448"/>
      <c r="AH13" s="448"/>
      <c r="AI13" s="448"/>
      <c r="AJ13" s="448"/>
      <c r="AK13" s="448"/>
      <c r="AL13" s="448"/>
      <c r="AM13" s="448"/>
      <c r="AN13" s="448"/>
      <c r="AO13" s="448"/>
      <c r="AP13" s="23"/>
    </row>
    <row r="14" ht="15.75" customHeight="1">
      <c r="A14" s="23"/>
      <c r="B14" s="23"/>
      <c r="C14" s="23"/>
      <c r="D14" s="23"/>
      <c r="E14" s="446"/>
      <c r="F14" s="71"/>
      <c r="G14" s="71"/>
      <c r="H14" s="447"/>
      <c r="I14" s="447"/>
      <c r="J14" s="447"/>
      <c r="K14" s="447"/>
      <c r="L14" s="447"/>
      <c r="M14" s="447"/>
      <c r="N14" s="447"/>
      <c r="O14" s="447"/>
      <c r="P14" s="447"/>
      <c r="Q14" s="447"/>
      <c r="R14" s="447"/>
      <c r="S14" s="447"/>
      <c r="T14" s="447"/>
      <c r="U14" s="447"/>
      <c r="V14" s="447"/>
      <c r="W14" s="447"/>
      <c r="X14" s="447"/>
      <c r="Y14" s="447"/>
      <c r="Z14" s="448"/>
      <c r="AA14" s="448"/>
      <c r="AB14" s="448"/>
      <c r="AC14" s="448"/>
      <c r="AD14" s="448"/>
      <c r="AE14" s="448"/>
      <c r="AF14" s="448"/>
      <c r="AG14" s="448"/>
      <c r="AH14" s="448"/>
      <c r="AI14" s="448"/>
      <c r="AJ14" s="448"/>
      <c r="AK14" s="448"/>
      <c r="AL14" s="448"/>
      <c r="AM14" s="448"/>
      <c r="AN14" s="448"/>
      <c r="AO14" s="448"/>
      <c r="AP14" s="23"/>
    </row>
    <row r="15" ht="15.75" customHeight="1">
      <c r="A15" s="23"/>
      <c r="B15" s="23"/>
      <c r="C15" s="23"/>
      <c r="D15" s="162" t="s">
        <v>1099</v>
      </c>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row>
    <row r="16" ht="15.75" customHeight="1">
      <c r="A16" s="23"/>
      <c r="B16" s="23"/>
      <c r="C16" s="23"/>
      <c r="D16" s="23"/>
      <c r="E16" s="440"/>
      <c r="F16" s="441" t="s">
        <v>164</v>
      </c>
      <c r="G16" s="442">
        <v>2000.0</v>
      </c>
      <c r="H16" s="442">
        <v>2001.0</v>
      </c>
      <c r="I16" s="442">
        <v>2002.0</v>
      </c>
      <c r="J16" s="442">
        <v>2003.0</v>
      </c>
      <c r="K16" s="442">
        <v>2004.0</v>
      </c>
      <c r="L16" s="442">
        <v>2005.0</v>
      </c>
      <c r="M16" s="442">
        <v>2006.0</v>
      </c>
      <c r="N16" s="442">
        <v>2007.0</v>
      </c>
      <c r="O16" s="442">
        <v>2008.0</v>
      </c>
      <c r="P16" s="442">
        <v>2009.0</v>
      </c>
      <c r="Q16" s="442">
        <v>2010.0</v>
      </c>
      <c r="R16" s="442">
        <v>2011.0</v>
      </c>
      <c r="S16" s="442">
        <v>2012.0</v>
      </c>
      <c r="T16" s="442">
        <v>2013.0</v>
      </c>
      <c r="U16" s="442">
        <v>2014.0</v>
      </c>
      <c r="V16" s="442">
        <v>2015.0</v>
      </c>
      <c r="W16" s="442">
        <v>2016.0</v>
      </c>
      <c r="X16" s="442">
        <v>2017.0</v>
      </c>
      <c r="Y16" s="442">
        <v>2018.0</v>
      </c>
      <c r="Z16" s="442">
        <v>2019.0</v>
      </c>
      <c r="AA16" s="442">
        <v>2020.0</v>
      </c>
      <c r="AB16" s="442">
        <v>2021.0</v>
      </c>
      <c r="AC16" s="442">
        <v>2022.0</v>
      </c>
      <c r="AD16" s="442">
        <v>2023.0</v>
      </c>
      <c r="AE16" s="442">
        <v>2024.0</v>
      </c>
      <c r="AF16" s="442">
        <v>2025.0</v>
      </c>
      <c r="AG16" s="442">
        <v>2026.0</v>
      </c>
      <c r="AH16" s="442">
        <v>2027.0</v>
      </c>
      <c r="AI16" s="442">
        <v>2028.0</v>
      </c>
      <c r="AJ16" s="442">
        <v>2029.0</v>
      </c>
      <c r="AK16" s="442">
        <v>2030.0</v>
      </c>
      <c r="AL16" s="442">
        <v>2031.0</v>
      </c>
      <c r="AM16" s="442">
        <v>2032.0</v>
      </c>
      <c r="AN16" s="442">
        <v>2033.0</v>
      </c>
      <c r="AO16" s="442">
        <v>2034.0</v>
      </c>
      <c r="AP16" s="23"/>
    </row>
    <row r="17" ht="15.75" customHeight="1">
      <c r="A17" s="23"/>
      <c r="B17" s="23"/>
      <c r="C17" s="23"/>
      <c r="D17" s="23"/>
      <c r="E17" s="443" t="s">
        <v>153</v>
      </c>
      <c r="F17" s="444" t="s">
        <v>245</v>
      </c>
      <c r="G17" s="449">
        <v>1.035</v>
      </c>
      <c r="H17" s="449">
        <v>1.06812</v>
      </c>
      <c r="I17" s="449">
        <v>1.0948229999999999</v>
      </c>
      <c r="J17" s="449">
        <v>1.1178142829999997</v>
      </c>
      <c r="K17" s="449">
        <v>1.1435240115089997</v>
      </c>
      <c r="L17" s="449">
        <v>1.1698250637737067</v>
      </c>
      <c r="M17" s="449">
        <v>1.1967310402405018</v>
      </c>
      <c r="N17" s="449">
        <v>1.2254525852062739</v>
      </c>
      <c r="O17" s="449">
        <v>1.2707943308589058</v>
      </c>
      <c r="P17" s="449">
        <v>1.2835022741674948</v>
      </c>
      <c r="Q17" s="449">
        <v>1.3104558219250122</v>
      </c>
      <c r="R17" s="449">
        <v>1.3510799524046875</v>
      </c>
      <c r="S17" s="449">
        <v>1.3862080311672094</v>
      </c>
      <c r="T17" s="449">
        <v>1.4070011516347174</v>
      </c>
      <c r="U17" s="449">
        <v>1.4154431585445257</v>
      </c>
      <c r="V17" s="449">
        <v>1.4168586017030702</v>
      </c>
      <c r="W17" s="449">
        <v>1.4196923189064763</v>
      </c>
      <c r="X17" s="449">
        <v>1.4424073960089798</v>
      </c>
      <c r="Y17" s="449">
        <v>1.4683707291371415</v>
      </c>
      <c r="Z17" s="449">
        <v>1.4889279193450615</v>
      </c>
      <c r="AA17" s="449">
        <v>1.4993504147804768</v>
      </c>
      <c r="AB17" s="449">
        <v>1.5239397615828767</v>
      </c>
      <c r="AC17" s="449">
        <v>1.6031846291851863</v>
      </c>
      <c r="AD17" s="449">
        <v>1.6801374913860754</v>
      </c>
      <c r="AE17" s="449">
        <v>1.7135722274646583</v>
      </c>
      <c r="AF17" s="449" t="s">
        <v>1100</v>
      </c>
      <c r="AG17" s="449" t="s">
        <v>1100</v>
      </c>
      <c r="AH17" s="449" t="s">
        <v>1100</v>
      </c>
      <c r="AI17" s="449" t="s">
        <v>1100</v>
      </c>
      <c r="AJ17" s="449" t="s">
        <v>1100</v>
      </c>
      <c r="AK17" s="449" t="s">
        <v>1100</v>
      </c>
      <c r="AL17" s="449" t="s">
        <v>1100</v>
      </c>
      <c r="AM17" s="449" t="s">
        <v>1100</v>
      </c>
      <c r="AN17" s="449" t="s">
        <v>1100</v>
      </c>
      <c r="AO17" s="449" t="s">
        <v>1100</v>
      </c>
      <c r="AP17" s="23"/>
    </row>
    <row r="18" ht="15.75" customHeight="1">
      <c r="A18" s="23"/>
      <c r="B18" s="23"/>
      <c r="C18" s="23"/>
      <c r="D18" s="23"/>
      <c r="E18" s="443" t="s">
        <v>277</v>
      </c>
      <c r="F18" s="444" t="s">
        <v>245</v>
      </c>
      <c r="G18" s="449">
        <v>1.027</v>
      </c>
      <c r="H18" s="449">
        <v>1.0526749999999998</v>
      </c>
      <c r="I18" s="449">
        <v>1.0758338499999998</v>
      </c>
      <c r="J18" s="449">
        <v>1.1048813639499997</v>
      </c>
      <c r="K18" s="449">
        <v>1.1247692285010997</v>
      </c>
      <c r="L18" s="449">
        <v>1.149514151528124</v>
      </c>
      <c r="M18" s="449">
        <v>1.1725044345586866</v>
      </c>
      <c r="N18" s="449">
        <v>1.1971270276844188</v>
      </c>
      <c r="O18" s="449">
        <v>1.225858076348845</v>
      </c>
      <c r="P18" s="449">
        <v>1.2295356505778914</v>
      </c>
      <c r="Q18" s="449">
        <v>1.2504377566377154</v>
      </c>
      <c r="R18" s="449">
        <v>1.286700451580209</v>
      </c>
      <c r="S18" s="449">
        <v>1.306000958353912</v>
      </c>
      <c r="T18" s="449">
        <v>1.317754966979097</v>
      </c>
      <c r="U18" s="449">
        <v>1.3427923113516997</v>
      </c>
      <c r="V18" s="449">
        <v>1.3575630267765684</v>
      </c>
      <c r="W18" s="449">
        <v>1.3765689091514404</v>
      </c>
      <c r="X18" s="449">
        <v>1.3985940116978635</v>
      </c>
      <c r="Y18" s="449">
        <v>1.4307616739669142</v>
      </c>
      <c r="Z18" s="449">
        <v>1.4579461457722855</v>
      </c>
      <c r="AA18" s="449">
        <v>1.4681517687926915</v>
      </c>
      <c r="AB18" s="449">
        <v>1.5180689289316431</v>
      </c>
      <c r="AC18" s="449">
        <v>1.621297616098995</v>
      </c>
      <c r="AD18" s="449">
        <v>1.6845282231268557</v>
      </c>
      <c r="AE18" s="449">
        <v>1.7249569004819003</v>
      </c>
      <c r="AF18" s="449">
        <v>0.0</v>
      </c>
      <c r="AG18" s="449">
        <v>0.0</v>
      </c>
      <c r="AH18" s="449">
        <v>0.0</v>
      </c>
      <c r="AI18" s="449">
        <v>0.0</v>
      </c>
      <c r="AJ18" s="449">
        <v>0.0</v>
      </c>
      <c r="AK18" s="449">
        <v>0.0</v>
      </c>
      <c r="AL18" s="449">
        <v>0.0</v>
      </c>
      <c r="AM18" s="449">
        <v>0.0</v>
      </c>
      <c r="AN18" s="449">
        <v>0.0</v>
      </c>
      <c r="AO18" s="449">
        <v>0.0</v>
      </c>
      <c r="AP18" s="23"/>
    </row>
    <row r="19" ht="15.75" customHeight="1">
      <c r="A19" s="23"/>
      <c r="B19" s="23"/>
      <c r="C19" s="23"/>
      <c r="D19" s="23"/>
      <c r="E19" s="443" t="s">
        <v>270</v>
      </c>
      <c r="F19" s="444" t="s">
        <v>245</v>
      </c>
      <c r="G19" s="449">
        <v>1.012</v>
      </c>
      <c r="H19" s="449">
        <v>1.028192</v>
      </c>
      <c r="I19" s="449">
        <v>1.0436148799999998</v>
      </c>
      <c r="J19" s="449">
        <v>1.0582254883199997</v>
      </c>
      <c r="K19" s="449">
        <v>1.0730406451564798</v>
      </c>
      <c r="L19" s="449">
        <v>1.0955744987047658</v>
      </c>
      <c r="M19" s="449">
        <v>1.122963861172385</v>
      </c>
      <c r="N19" s="449">
        <v>1.1499149938405222</v>
      </c>
      <c r="O19" s="449">
        <v>1.1901620186249404</v>
      </c>
      <c r="P19" s="449">
        <v>1.2139652589974392</v>
      </c>
      <c r="Q19" s="449">
        <v>1.244314390472375</v>
      </c>
      <c r="R19" s="449">
        <v>1.2915983373103253</v>
      </c>
      <c r="S19" s="449">
        <v>1.3251798940803938</v>
      </c>
      <c r="T19" s="449">
        <v>1.3556590316442427</v>
      </c>
      <c r="U19" s="449">
        <v>1.3759939171189062</v>
      </c>
      <c r="V19" s="449">
        <v>1.3814978927873818</v>
      </c>
      <c r="W19" s="449">
        <v>1.3953128717152556</v>
      </c>
      <c r="X19" s="449">
        <v>1.4315910063798523</v>
      </c>
      <c r="Y19" s="449">
        <v>1.4645175995265887</v>
      </c>
      <c r="Z19" s="449">
        <v>1.4894143987185404</v>
      </c>
      <c r="AA19" s="449">
        <v>1.504308542705726</v>
      </c>
      <c r="AB19" s="449">
        <v>1.5419162562733688</v>
      </c>
      <c r="AC19" s="449">
        <v>1.663727640518965</v>
      </c>
      <c r="AD19" s="449">
        <v>1.7768611200742546</v>
      </c>
      <c r="AE19" s="449">
        <v>1.8354975370367048</v>
      </c>
      <c r="AF19" s="449">
        <v>0.0</v>
      </c>
      <c r="AG19" s="449">
        <v>0.0</v>
      </c>
      <c r="AH19" s="449">
        <v>0.0</v>
      </c>
      <c r="AI19" s="449">
        <v>0.0</v>
      </c>
      <c r="AJ19" s="449">
        <v>0.0</v>
      </c>
      <c r="AK19" s="449">
        <v>0.0</v>
      </c>
      <c r="AL19" s="449">
        <v>0.0</v>
      </c>
      <c r="AM19" s="449">
        <v>0.0</v>
      </c>
      <c r="AN19" s="449">
        <v>0.0</v>
      </c>
      <c r="AO19" s="449">
        <v>0.0</v>
      </c>
      <c r="AP19" s="23"/>
    </row>
    <row r="20" ht="15.75" customHeight="1">
      <c r="A20" s="23"/>
      <c r="B20" s="23"/>
      <c r="C20" s="23"/>
      <c r="D20" s="23"/>
      <c r="E20" s="443" t="s">
        <v>636</v>
      </c>
      <c r="F20" s="444" t="s">
        <v>245</v>
      </c>
      <c r="G20" s="449">
        <v>1.026</v>
      </c>
      <c r="H20" s="449">
        <v>1.052676</v>
      </c>
      <c r="I20" s="449">
        <v>1.0810982519999999</v>
      </c>
      <c r="J20" s="449">
        <v>1.0994769222839997</v>
      </c>
      <c r="K20" s="449">
        <v>1.1247648914965316</v>
      </c>
      <c r="L20" s="449">
        <v>1.1585078382414276</v>
      </c>
      <c r="M20" s="449">
        <v>1.1967385969033946</v>
      </c>
      <c r="N20" s="449">
        <v>1.2254603232290762</v>
      </c>
      <c r="O20" s="449">
        <v>1.2732532758350101</v>
      </c>
      <c r="P20" s="449">
        <v>1.2999915946275453</v>
      </c>
      <c r="Q20" s="449">
        <v>1.3298914013039786</v>
      </c>
      <c r="R20" s="449">
        <v>1.3830870573561378</v>
      </c>
      <c r="S20" s="449">
        <v>1.3969179279296993</v>
      </c>
      <c r="T20" s="449">
        <v>1.4122840251369257</v>
      </c>
      <c r="U20" s="449">
        <v>1.429231433438569</v>
      </c>
      <c r="V20" s="449">
        <v>1.4335191277388846</v>
      </c>
      <c r="W20" s="449">
        <v>1.442120242505318</v>
      </c>
      <c r="X20" s="449">
        <v>1.4680784068704136</v>
      </c>
      <c r="Y20" s="449">
        <v>1.4915676613803401</v>
      </c>
      <c r="Z20" s="449">
        <v>1.5154327439624256</v>
      </c>
      <c r="AA20" s="449">
        <v>1.5411951006097866</v>
      </c>
      <c r="AB20" s="449">
        <v>1.6013017095335682</v>
      </c>
      <c r="AC20" s="449">
        <v>1.7165954326199853</v>
      </c>
      <c r="AD20" s="449">
        <v>1.8144413722793242</v>
      </c>
      <c r="AE20" s="449">
        <v>1.8670601720754245</v>
      </c>
      <c r="AF20" s="449">
        <v>0.0</v>
      </c>
      <c r="AG20" s="449">
        <v>0.0</v>
      </c>
      <c r="AH20" s="449">
        <v>0.0</v>
      </c>
      <c r="AI20" s="449">
        <v>0.0</v>
      </c>
      <c r="AJ20" s="449">
        <v>0.0</v>
      </c>
      <c r="AK20" s="449">
        <v>0.0</v>
      </c>
      <c r="AL20" s="449">
        <v>0.0</v>
      </c>
      <c r="AM20" s="449">
        <v>0.0</v>
      </c>
      <c r="AN20" s="449">
        <v>0.0</v>
      </c>
      <c r="AO20" s="449">
        <v>0.0</v>
      </c>
      <c r="AP20" s="23"/>
    </row>
    <row r="21" ht="15.75" customHeight="1">
      <c r="A21" s="23"/>
      <c r="B21" s="23"/>
      <c r="C21" s="23"/>
      <c r="D21" s="23"/>
      <c r="E21" s="443" t="s">
        <v>282</v>
      </c>
      <c r="F21" s="444" t="s">
        <v>245</v>
      </c>
      <c r="G21" s="449">
        <v>1.03376857</v>
      </c>
      <c r="H21" s="449">
        <v>1.0629846375324548</v>
      </c>
      <c r="I21" s="449">
        <v>1.0798439140388036</v>
      </c>
      <c r="J21" s="449">
        <v>1.1043573967392029</v>
      </c>
      <c r="K21" s="449">
        <v>1.1339236615769417</v>
      </c>
      <c r="L21" s="449">
        <v>1.1723948225873837</v>
      </c>
      <c r="M21" s="449">
        <v>1.2102156230229522</v>
      </c>
      <c r="N21" s="449">
        <v>1.2447391173427098</v>
      </c>
      <c r="O21" s="449">
        <v>1.2925258967966138</v>
      </c>
      <c r="P21" s="449">
        <v>1.297121424799216</v>
      </c>
      <c r="Q21" s="449">
        <v>1.3183947739281359</v>
      </c>
      <c r="R21" s="449">
        <v>1.3600144138773043</v>
      </c>
      <c r="S21" s="449">
        <v>1.3881576953490005</v>
      </c>
      <c r="T21" s="449">
        <v>1.408491887362512</v>
      </c>
      <c r="U21" s="449">
        <v>1.4313407667124407</v>
      </c>
      <c r="V21" s="449">
        <v>1.4330387247551093</v>
      </c>
      <c r="W21" s="449">
        <v>1.4511176976900366</v>
      </c>
      <c r="X21" s="449">
        <v>1.482028100880302</v>
      </c>
      <c r="Y21" s="449">
        <v>1.518227867327627</v>
      </c>
      <c r="Z21" s="449">
        <v>1.5457077917262572</v>
      </c>
      <c r="AA21" s="449">
        <v>1.5642562852269724</v>
      </c>
      <c r="AB21" s="449">
        <v>1.63777633063264</v>
      </c>
      <c r="AC21" s="449">
        <v>1.7687984370832515</v>
      </c>
      <c r="AD21" s="449">
        <v>1.841496052847373</v>
      </c>
      <c r="AE21" s="449">
        <v>1.8956360368010858</v>
      </c>
      <c r="AF21" s="449" t="s">
        <v>1100</v>
      </c>
      <c r="AG21" s="449" t="s">
        <v>1100</v>
      </c>
      <c r="AH21" s="449" t="s">
        <v>1100</v>
      </c>
      <c r="AI21" s="449" t="s">
        <v>1100</v>
      </c>
      <c r="AJ21" s="449" t="s">
        <v>1100</v>
      </c>
      <c r="AK21" s="449" t="s">
        <v>1100</v>
      </c>
      <c r="AL21" s="449" t="s">
        <v>1100</v>
      </c>
      <c r="AM21" s="449" t="s">
        <v>1100</v>
      </c>
      <c r="AN21" s="449" t="s">
        <v>1100</v>
      </c>
      <c r="AO21" s="449" t="s">
        <v>1100</v>
      </c>
      <c r="AP21" s="23"/>
    </row>
    <row r="22" ht="15.75" customHeight="1">
      <c r="A22" s="23"/>
      <c r="B22" s="23"/>
      <c r="C22" s="23"/>
      <c r="D22" s="23"/>
      <c r="E22" s="446"/>
      <c r="F22" s="71"/>
      <c r="G22" s="71"/>
      <c r="H22" s="447"/>
      <c r="I22" s="447"/>
      <c r="J22" s="447"/>
      <c r="K22" s="447"/>
      <c r="L22" s="447"/>
      <c r="M22" s="447"/>
      <c r="N22" s="447"/>
      <c r="O22" s="447"/>
      <c r="P22" s="447"/>
      <c r="Q22" s="447"/>
      <c r="R22" s="447"/>
      <c r="S22" s="447"/>
      <c r="T22" s="447"/>
      <c r="U22" s="447"/>
      <c r="V22" s="447"/>
      <c r="W22" s="447"/>
      <c r="X22" s="447"/>
      <c r="Y22" s="447"/>
      <c r="Z22" s="448"/>
      <c r="AA22" s="448"/>
      <c r="AB22" s="448"/>
      <c r="AC22" s="448"/>
      <c r="AD22" s="448"/>
      <c r="AE22" s="448"/>
      <c r="AF22" s="448"/>
      <c r="AG22" s="448"/>
      <c r="AH22" s="448"/>
      <c r="AI22" s="448"/>
      <c r="AJ22" s="448"/>
      <c r="AK22" s="448"/>
      <c r="AL22" s="448"/>
      <c r="AM22" s="448"/>
      <c r="AN22" s="448"/>
      <c r="AO22" s="448"/>
      <c r="AP22" s="23"/>
    </row>
    <row r="23" ht="6.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row>
    <row r="24" ht="36.0" customHeight="1">
      <c r="A24" s="298"/>
      <c r="B24" s="299"/>
      <c r="C24" s="161" t="s">
        <v>1101</v>
      </c>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row>
    <row r="25" ht="6.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row>
    <row r="26" ht="15.75" customHeight="1">
      <c r="A26" s="23"/>
      <c r="B26" s="23"/>
      <c r="C26" s="23"/>
      <c r="D26" s="23"/>
      <c r="E26" s="440"/>
      <c r="F26" s="440"/>
      <c r="G26" s="441" t="s">
        <v>164</v>
      </c>
      <c r="H26" s="450">
        <v>2013.0</v>
      </c>
      <c r="I26" s="450">
        <v>2014.0</v>
      </c>
      <c r="J26" s="450">
        <v>2015.0</v>
      </c>
      <c r="K26" s="450">
        <v>2016.0</v>
      </c>
      <c r="L26" s="450">
        <v>2017.0</v>
      </c>
      <c r="M26" s="450">
        <v>2018.0</v>
      </c>
      <c r="N26" s="450">
        <v>2019.0</v>
      </c>
      <c r="O26" s="450">
        <v>2020.0</v>
      </c>
      <c r="P26" s="450">
        <v>2021.0</v>
      </c>
      <c r="Q26" s="450">
        <v>2022.0</v>
      </c>
      <c r="R26" s="450">
        <v>2023.0</v>
      </c>
      <c r="S26" s="450">
        <v>2024.0</v>
      </c>
      <c r="T26" s="450">
        <v>2025.0</v>
      </c>
      <c r="U26" s="450">
        <v>2026.0</v>
      </c>
      <c r="V26" s="450">
        <v>2027.0</v>
      </c>
      <c r="W26" s="450">
        <v>2028.0</v>
      </c>
      <c r="X26" s="450">
        <v>2029.0</v>
      </c>
      <c r="Y26" s="450">
        <v>2030.0</v>
      </c>
      <c r="Z26" s="442">
        <v>2031.0</v>
      </c>
      <c r="AA26" s="23">
        <v>2032.0</v>
      </c>
      <c r="AB26" s="23">
        <v>2033.0</v>
      </c>
      <c r="AC26" s="23">
        <v>2034.0</v>
      </c>
      <c r="AD26" s="23">
        <v>2035.0</v>
      </c>
      <c r="AE26" s="23">
        <v>2036.0</v>
      </c>
      <c r="AF26" s="23">
        <v>2037.0</v>
      </c>
      <c r="AG26" s="23">
        <v>2038.0</v>
      </c>
      <c r="AH26" s="23">
        <v>2039.0</v>
      </c>
      <c r="AI26" s="23">
        <v>2040.0</v>
      </c>
      <c r="AJ26" s="23">
        <v>2041.0</v>
      </c>
      <c r="AK26" s="23">
        <v>2042.0</v>
      </c>
      <c r="AL26" s="23">
        <v>2043.0</v>
      </c>
      <c r="AM26" s="23">
        <v>2044.0</v>
      </c>
      <c r="AN26" s="23">
        <v>2045.0</v>
      </c>
      <c r="AO26" s="23">
        <v>2046.0</v>
      </c>
      <c r="AP26" s="23">
        <v>2047.0</v>
      </c>
    </row>
    <row r="27" ht="15.75" customHeight="1">
      <c r="A27" s="23"/>
      <c r="B27" s="23"/>
      <c r="C27" s="23"/>
      <c r="D27" s="23"/>
      <c r="E27" s="443" t="s">
        <v>1102</v>
      </c>
      <c r="F27" s="443" t="s">
        <v>153</v>
      </c>
      <c r="G27" s="444" t="s">
        <v>245</v>
      </c>
      <c r="H27" s="451">
        <v>0.783</v>
      </c>
      <c r="I27" s="451">
        <v>0.784</v>
      </c>
      <c r="J27" s="451">
        <v>0.937</v>
      </c>
      <c r="K27" s="451">
        <v>0.94</v>
      </c>
      <c r="L27" s="451">
        <v>0.923</v>
      </c>
      <c r="M27" s="451">
        <v>0.848</v>
      </c>
      <c r="N27" s="451">
        <v>0.89</v>
      </c>
      <c r="O27" s="451">
        <v>0.877</v>
      </c>
      <c r="P27" s="451">
        <v>0.846</v>
      </c>
      <c r="Q27" s="451">
        <v>0.951</v>
      </c>
      <c r="R27" s="451">
        <v>0.924</v>
      </c>
      <c r="S27" s="451">
        <v>0.924</v>
      </c>
      <c r="T27" s="451">
        <v>0.0</v>
      </c>
      <c r="U27" s="451">
        <v>0.0</v>
      </c>
      <c r="V27" s="451">
        <v>0.0</v>
      </c>
      <c r="W27" s="451">
        <v>0.0</v>
      </c>
      <c r="X27" s="451">
        <v>0.0</v>
      </c>
      <c r="Y27" s="451">
        <v>0.0</v>
      </c>
      <c r="Z27" s="451">
        <v>0.0</v>
      </c>
      <c r="AA27" s="451">
        <v>0.0</v>
      </c>
      <c r="AB27" s="451">
        <v>0.0</v>
      </c>
      <c r="AC27" s="451">
        <v>0.0</v>
      </c>
      <c r="AD27" s="451">
        <v>0.0</v>
      </c>
      <c r="AE27" s="451">
        <v>0.0</v>
      </c>
      <c r="AF27" s="451">
        <v>0.0</v>
      </c>
      <c r="AG27" s="451">
        <v>0.0</v>
      </c>
      <c r="AH27" s="451">
        <v>0.0</v>
      </c>
      <c r="AI27" s="451">
        <v>0.0</v>
      </c>
      <c r="AJ27" s="451">
        <v>0.0</v>
      </c>
      <c r="AK27" s="451">
        <v>0.0</v>
      </c>
      <c r="AL27" s="451">
        <v>0.0</v>
      </c>
      <c r="AM27" s="451">
        <v>0.0</v>
      </c>
      <c r="AN27" s="451">
        <v>0.0</v>
      </c>
      <c r="AO27" s="451">
        <v>0.0</v>
      </c>
      <c r="AP27" s="451">
        <v>0.0</v>
      </c>
    </row>
    <row r="28" ht="15.75" customHeight="1">
      <c r="A28" s="23"/>
      <c r="B28" s="23"/>
      <c r="C28" s="23"/>
      <c r="D28" s="23"/>
      <c r="E28" s="443" t="s">
        <v>1103</v>
      </c>
      <c r="F28" s="452" t="s">
        <v>282</v>
      </c>
      <c r="G28" s="444" t="s">
        <v>245</v>
      </c>
      <c r="H28" s="451">
        <v>1.0</v>
      </c>
      <c r="I28" s="451">
        <v>1.0</v>
      </c>
      <c r="J28" s="451">
        <v>1.0</v>
      </c>
      <c r="K28" s="451">
        <v>1.0</v>
      </c>
      <c r="L28" s="451">
        <v>1.0</v>
      </c>
      <c r="M28" s="451">
        <v>1.0</v>
      </c>
      <c r="N28" s="451">
        <v>1.0</v>
      </c>
      <c r="O28" s="451">
        <v>1.0</v>
      </c>
      <c r="P28" s="451">
        <v>1.0</v>
      </c>
      <c r="Q28" s="451">
        <v>1.0</v>
      </c>
      <c r="R28" s="451">
        <v>1.0</v>
      </c>
      <c r="S28" s="451">
        <v>1.0</v>
      </c>
      <c r="T28" s="451">
        <v>0.0</v>
      </c>
      <c r="U28" s="451">
        <v>0.0</v>
      </c>
      <c r="V28" s="451">
        <v>0.0</v>
      </c>
      <c r="W28" s="451">
        <v>0.0</v>
      </c>
      <c r="X28" s="451">
        <v>0.0</v>
      </c>
      <c r="Y28" s="451">
        <v>0.0</v>
      </c>
      <c r="Z28" s="451">
        <v>0.0</v>
      </c>
      <c r="AA28" s="451">
        <v>0.0</v>
      </c>
      <c r="AB28" s="451">
        <v>0.0</v>
      </c>
      <c r="AC28" s="451">
        <v>0.0</v>
      </c>
      <c r="AD28" s="451">
        <v>0.0</v>
      </c>
      <c r="AE28" s="451">
        <v>0.0</v>
      </c>
      <c r="AF28" s="451">
        <v>0.0</v>
      </c>
      <c r="AG28" s="451">
        <v>0.0</v>
      </c>
      <c r="AH28" s="451">
        <v>0.0</v>
      </c>
      <c r="AI28" s="451">
        <v>0.0</v>
      </c>
      <c r="AJ28" s="451">
        <v>0.0</v>
      </c>
      <c r="AK28" s="451">
        <v>0.0</v>
      </c>
      <c r="AL28" s="451">
        <v>0.0</v>
      </c>
      <c r="AM28" s="451">
        <v>0.0</v>
      </c>
      <c r="AN28" s="451">
        <v>0.0</v>
      </c>
      <c r="AO28" s="451">
        <v>0.0</v>
      </c>
      <c r="AP28" s="451">
        <v>0.0</v>
      </c>
    </row>
    <row r="29" ht="15.75" customHeight="1">
      <c r="A29" s="23"/>
      <c r="B29" s="23"/>
      <c r="C29" s="23"/>
      <c r="D29" s="23"/>
      <c r="E29" s="443" t="s">
        <v>1104</v>
      </c>
      <c r="F29" s="452" t="s">
        <v>277</v>
      </c>
      <c r="G29" s="453" t="s">
        <v>245</v>
      </c>
      <c r="H29" s="451">
        <v>1.03</v>
      </c>
      <c r="I29" s="451">
        <v>1.1</v>
      </c>
      <c r="J29" s="451">
        <v>1.28</v>
      </c>
      <c r="K29" s="451">
        <v>1.32</v>
      </c>
      <c r="L29" s="451">
        <v>1.29</v>
      </c>
      <c r="M29" s="451">
        <v>1.29</v>
      </c>
      <c r="N29" s="451">
        <v>1.32</v>
      </c>
      <c r="O29" s="451">
        <v>1.34</v>
      </c>
      <c r="P29" s="451">
        <v>1.25</v>
      </c>
      <c r="Q29" s="451">
        <v>1.3</v>
      </c>
      <c r="R29" s="451">
        <v>1.35</v>
      </c>
      <c r="S29" s="451">
        <v>1.37</v>
      </c>
      <c r="T29" s="451">
        <v>0.0</v>
      </c>
      <c r="U29" s="451">
        <v>0.0</v>
      </c>
      <c r="V29" s="451">
        <v>0.0</v>
      </c>
      <c r="W29" s="451">
        <v>0.0</v>
      </c>
      <c r="X29" s="451">
        <v>0.0</v>
      </c>
      <c r="Y29" s="451">
        <v>0.0</v>
      </c>
      <c r="Z29" s="451">
        <v>0.0</v>
      </c>
      <c r="AA29" s="451">
        <v>0.0</v>
      </c>
      <c r="AB29" s="451">
        <v>0.0</v>
      </c>
      <c r="AC29" s="451">
        <v>0.0</v>
      </c>
      <c r="AD29" s="451">
        <v>0.0</v>
      </c>
      <c r="AE29" s="451">
        <v>0.0</v>
      </c>
      <c r="AF29" s="451">
        <v>0.0</v>
      </c>
      <c r="AG29" s="451">
        <v>0.0</v>
      </c>
      <c r="AH29" s="451">
        <v>0.0</v>
      </c>
      <c r="AI29" s="451">
        <v>0.0</v>
      </c>
      <c r="AJ29" s="451">
        <v>0.0</v>
      </c>
      <c r="AK29" s="451">
        <v>0.0</v>
      </c>
      <c r="AL29" s="451">
        <v>0.0</v>
      </c>
      <c r="AM29" s="451">
        <v>0.0</v>
      </c>
      <c r="AN29" s="451">
        <v>0.0</v>
      </c>
      <c r="AO29" s="451">
        <v>0.0</v>
      </c>
      <c r="AP29" s="451">
        <v>0.0</v>
      </c>
    </row>
    <row r="30" ht="15.75" customHeight="1">
      <c r="A30" s="23"/>
      <c r="B30" s="23"/>
      <c r="C30" s="23"/>
      <c r="D30" s="23"/>
      <c r="E30" s="443" t="s">
        <v>1105</v>
      </c>
      <c r="F30" s="452" t="s">
        <v>270</v>
      </c>
      <c r="G30" s="453" t="s">
        <v>245</v>
      </c>
      <c r="H30" s="451">
        <v>0.63</v>
      </c>
      <c r="I30" s="451">
        <v>0.6</v>
      </c>
      <c r="J30" s="451">
        <v>0.65</v>
      </c>
      <c r="K30" s="451">
        <v>0.74</v>
      </c>
      <c r="L30" s="451">
        <v>0.77</v>
      </c>
      <c r="M30" s="451">
        <v>0.75</v>
      </c>
      <c r="N30" s="451">
        <v>0.78</v>
      </c>
      <c r="O30" s="451">
        <v>0.78</v>
      </c>
      <c r="P30" s="451">
        <v>0.73</v>
      </c>
      <c r="Q30" s="451">
        <v>0.81</v>
      </c>
      <c r="R30" s="451">
        <v>0.8</v>
      </c>
      <c r="S30" s="451">
        <v>0.74</v>
      </c>
      <c r="T30" s="451">
        <v>0.0</v>
      </c>
      <c r="U30" s="451">
        <v>0.0</v>
      </c>
      <c r="V30" s="451">
        <v>0.0</v>
      </c>
      <c r="W30" s="451">
        <v>0.0</v>
      </c>
      <c r="X30" s="451">
        <v>0.0</v>
      </c>
      <c r="Y30" s="451">
        <v>0.0</v>
      </c>
      <c r="Z30" s="451">
        <v>0.0</v>
      </c>
      <c r="AA30" s="451">
        <v>0.0</v>
      </c>
      <c r="AB30" s="451">
        <v>0.0</v>
      </c>
      <c r="AC30" s="451">
        <v>0.0</v>
      </c>
      <c r="AD30" s="451">
        <v>0.0</v>
      </c>
      <c r="AE30" s="451">
        <v>0.0</v>
      </c>
      <c r="AF30" s="451">
        <v>0.0</v>
      </c>
      <c r="AG30" s="451">
        <v>0.0</v>
      </c>
      <c r="AH30" s="451">
        <v>0.0</v>
      </c>
      <c r="AI30" s="451">
        <v>0.0</v>
      </c>
      <c r="AJ30" s="451">
        <v>0.0</v>
      </c>
      <c r="AK30" s="451">
        <v>0.0</v>
      </c>
      <c r="AL30" s="451">
        <v>0.0</v>
      </c>
      <c r="AM30" s="451">
        <v>0.0</v>
      </c>
      <c r="AN30" s="451">
        <v>0.0</v>
      </c>
      <c r="AO30" s="451">
        <v>0.0</v>
      </c>
      <c r="AP30" s="451">
        <v>0.0</v>
      </c>
    </row>
    <row r="31" ht="15.75" customHeight="1">
      <c r="A31" s="23"/>
      <c r="B31" s="23"/>
      <c r="C31" s="23"/>
      <c r="D31" s="23"/>
      <c r="E31" s="443" t="s">
        <v>1106</v>
      </c>
      <c r="F31" s="452" t="s">
        <v>636</v>
      </c>
      <c r="G31" s="453" t="s">
        <v>245</v>
      </c>
      <c r="H31" s="451">
        <v>1.21</v>
      </c>
      <c r="I31" s="451">
        <v>1.2</v>
      </c>
      <c r="J31" s="451">
        <v>1.43</v>
      </c>
      <c r="K31" s="451">
        <v>1.43</v>
      </c>
      <c r="L31" s="451">
        <v>1.4</v>
      </c>
      <c r="M31" s="451">
        <v>1.44</v>
      </c>
      <c r="N31" s="451">
        <v>1.51</v>
      </c>
      <c r="O31" s="451">
        <v>1.54</v>
      </c>
      <c r="P31" s="451">
        <v>1.41</v>
      </c>
      <c r="Q31" s="451">
        <v>1.58</v>
      </c>
      <c r="R31" s="451">
        <v>1.63</v>
      </c>
      <c r="S31" s="451">
        <v>1.65</v>
      </c>
      <c r="T31" s="451">
        <v>0.0</v>
      </c>
      <c r="U31" s="451">
        <v>0.0</v>
      </c>
      <c r="V31" s="451">
        <v>0.0</v>
      </c>
      <c r="W31" s="451">
        <v>0.0</v>
      </c>
      <c r="X31" s="451">
        <v>0.0</v>
      </c>
      <c r="Y31" s="451">
        <v>0.0</v>
      </c>
      <c r="Z31" s="451">
        <v>0.0</v>
      </c>
      <c r="AA31" s="451">
        <v>0.0</v>
      </c>
      <c r="AB31" s="451">
        <v>0.0</v>
      </c>
      <c r="AC31" s="451">
        <v>0.0</v>
      </c>
      <c r="AD31" s="451">
        <v>0.0</v>
      </c>
      <c r="AE31" s="451">
        <v>0.0</v>
      </c>
      <c r="AF31" s="451">
        <v>0.0</v>
      </c>
      <c r="AG31" s="451">
        <v>0.0</v>
      </c>
      <c r="AH31" s="451">
        <v>0.0</v>
      </c>
      <c r="AI31" s="451">
        <v>0.0</v>
      </c>
      <c r="AJ31" s="451">
        <v>0.0</v>
      </c>
      <c r="AK31" s="451">
        <v>0.0</v>
      </c>
      <c r="AL31" s="451">
        <v>0.0</v>
      </c>
      <c r="AM31" s="451">
        <v>0.0</v>
      </c>
      <c r="AN31" s="451">
        <v>0.0</v>
      </c>
      <c r="AO31" s="451">
        <v>0.0</v>
      </c>
      <c r="AP31" s="451">
        <v>0.0</v>
      </c>
    </row>
    <row r="32" ht="15.75" customHeight="1">
      <c r="A32" s="23"/>
      <c r="B32" s="23"/>
      <c r="C32" s="23"/>
      <c r="D32" s="23"/>
      <c r="E32" s="446" t="s">
        <v>1107</v>
      </c>
      <c r="F32" s="446"/>
      <c r="G32" s="71"/>
      <c r="H32" s="71"/>
      <c r="I32" s="447"/>
      <c r="J32" s="447"/>
      <c r="K32" s="447"/>
      <c r="L32" s="447"/>
      <c r="M32" s="447"/>
      <c r="N32" s="447"/>
      <c r="O32" s="447"/>
      <c r="P32" s="447"/>
      <c r="Q32" s="447"/>
      <c r="R32" s="447"/>
      <c r="S32" s="447"/>
      <c r="T32" s="447"/>
      <c r="U32" s="447"/>
      <c r="V32" s="447"/>
      <c r="W32" s="447"/>
      <c r="X32" s="447"/>
      <c r="Y32" s="447"/>
      <c r="Z32" s="447"/>
      <c r="AA32" s="448"/>
      <c r="AB32" s="448"/>
      <c r="AC32" s="448"/>
      <c r="AD32" s="448"/>
      <c r="AE32" s="448"/>
      <c r="AF32" s="448"/>
      <c r="AG32" s="448"/>
      <c r="AH32" s="448"/>
      <c r="AI32" s="448"/>
      <c r="AJ32" s="448"/>
      <c r="AK32" s="448"/>
      <c r="AL32" s="448"/>
      <c r="AM32" s="448"/>
      <c r="AN32" s="448"/>
      <c r="AO32" s="448"/>
      <c r="AP32" s="448"/>
    </row>
    <row r="33" ht="6.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row>
    <row r="34" ht="36.0" customHeight="1">
      <c r="A34" s="298"/>
      <c r="B34" s="299"/>
      <c r="C34" s="161"/>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row>
    <row r="35" ht="6.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row>
    <row r="36"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row>
    <row r="37"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row>
    <row r="3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row>
    <row r="3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row>
    <row r="40"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row>
    <row r="41"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row>
    <row r="42"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row>
    <row r="43"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row>
    <row r="44"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row>
    <row r="45"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row>
    <row r="46"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row>
    <row r="47"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row>
    <row r="4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row>
    <row r="4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row>
    <row r="50"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row>
    <row r="51"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row>
    <row r="52"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row>
    <row r="53"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row>
    <row r="54"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row>
    <row r="55"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row>
    <row r="56"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row>
    <row r="5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row>
    <row r="5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row>
    <row r="5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row>
    <row r="60"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row>
    <row r="61"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row>
    <row r="62"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row>
    <row r="63"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row>
    <row r="64"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row>
    <row r="65"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row>
    <row r="66"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row>
    <row r="6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row>
    <row r="6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row>
    <row r="6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row>
    <row r="70"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row>
    <row r="71"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row>
    <row r="72"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row>
    <row r="73"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row>
    <row r="74"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row>
    <row r="75"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row>
    <row r="76"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row>
    <row r="7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row>
    <row r="7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row>
    <row r="7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row>
    <row r="80"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row>
    <row r="81"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row>
    <row r="82"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row>
    <row r="83"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row>
    <row r="84"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row>
    <row r="85"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row>
    <row r="8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row>
    <row r="8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row>
    <row r="8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row>
    <row r="8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row>
    <row r="90"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row>
    <row r="91"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row>
    <row r="92"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row>
    <row r="93"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row>
    <row r="94"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row>
    <row r="95"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row>
    <row r="9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row>
    <row r="9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row>
    <row r="9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row>
    <row r="9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row>
    <row r="100"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row>
    <row r="101"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row>
    <row r="102"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row>
    <row r="103"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row>
    <row r="104"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row>
    <row r="105"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row>
    <row r="10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row>
    <row r="10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row>
    <row r="10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row>
    <row r="10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row>
    <row r="110"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row>
    <row r="111"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row>
    <row r="112"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row>
    <row r="113"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row>
    <row r="114"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row>
    <row r="115"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row>
    <row r="11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row>
    <row r="11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row>
    <row r="11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row>
    <row r="11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row>
    <row r="120"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row>
    <row r="121"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row>
    <row r="122"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row>
    <row r="123"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row>
    <row r="124"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row>
    <row r="125"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row>
    <row r="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row>
    <row r="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row>
    <row r="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row>
    <row r="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row>
    <row r="130"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row>
    <row r="131"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row>
    <row r="132"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row>
    <row r="133"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row>
    <row r="134"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row>
    <row r="135"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row>
    <row r="13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row>
    <row r="13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row>
    <row r="13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row>
    <row r="13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row>
    <row r="140"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row>
    <row r="141"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row>
    <row r="142"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row>
    <row r="143"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row>
    <row r="144"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row>
    <row r="145"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row>
    <row r="14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row>
    <row r="14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row>
    <row r="14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row>
    <row r="14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row>
    <row r="150"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row>
    <row r="151"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row>
    <row r="152"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row>
    <row r="153"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row>
    <row r="154"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row>
    <row r="155"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row>
    <row r="15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row>
    <row r="15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row>
    <row r="15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row>
    <row r="15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row>
    <row r="160"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row>
    <row r="161"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row>
    <row r="162"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row>
    <row r="163"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row>
    <row r="164"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row>
    <row r="165"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row>
    <row r="16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row>
    <row r="16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row>
    <row r="16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row>
    <row r="16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row>
    <row r="170"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row>
    <row r="171"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row>
    <row r="172"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row>
    <row r="173"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row>
    <row r="174"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row>
    <row r="175"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row>
    <row r="17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row>
    <row r="17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row>
    <row r="17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row>
    <row r="17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row>
    <row r="180"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row>
    <row r="181"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row>
    <row r="182"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row>
    <row r="183"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row>
    <row r="184"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row>
    <row r="185"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row>
    <row r="18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row>
    <row r="18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row>
    <row r="18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row>
    <row r="18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row>
    <row r="190"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row>
    <row r="191"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row>
    <row r="192"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row>
    <row r="193"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row>
    <row r="194"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row>
    <row r="195"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row>
    <row r="19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row>
    <row r="19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row>
    <row r="19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row>
    <row r="19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row>
    <row r="200"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row>
    <row r="201"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row>
    <row r="202"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row>
    <row r="203"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row>
    <row r="204"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row>
    <row r="205"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row>
    <row r="20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row>
    <row r="20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row>
    <row r="20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row>
    <row r="20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row>
    <row r="210"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row>
    <row r="211"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row>
    <row r="212"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row>
    <row r="213"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row>
    <row r="214"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row>
    <row r="215"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row>
    <row r="21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row>
    <row r="21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row>
    <row r="21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row>
    <row r="21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row>
    <row r="220"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row>
    <row r="221"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row>
    <row r="222"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row>
    <row r="223"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row>
    <row r="224"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row>
    <row r="225"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row>
    <row r="2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row>
    <row r="2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row>
    <row r="2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row>
    <row r="2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row>
    <row r="230"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row>
    <row r="231"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row>
    <row r="232"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row>
    <row r="233"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row>
    <row r="234"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row>
    <row r="235"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row>
    <row r="23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row>
    <row r="23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row>
    <row r="23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row>
    <row r="23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row>
    <row r="240"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row>
    <row r="241"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row>
    <row r="242"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row>
    <row r="243"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row>
    <row r="244"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row>
    <row r="245"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row>
    <row r="24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row>
    <row r="24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row>
    <row r="24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row>
    <row r="24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row>
    <row r="250"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row>
    <row r="251"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row>
    <row r="252"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row>
    <row r="253"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row>
    <row r="254"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row>
    <row r="255"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row>
    <row r="25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row>
    <row r="25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row>
    <row r="25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row>
    <row r="25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row>
    <row r="260"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row>
    <row r="261"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row>
    <row r="262"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row>
    <row r="263"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row>
    <row r="264"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row>
    <row r="265"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row>
    <row r="26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row>
    <row r="26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row>
    <row r="26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row>
    <row r="26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row>
    <row r="270"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row>
    <row r="271"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row>
    <row r="272"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row>
    <row r="273"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row>
    <row r="274"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row>
    <row r="275"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row>
    <row r="27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row>
    <row r="27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row>
    <row r="27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row>
    <row r="27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row>
    <row r="280"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row>
    <row r="281"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row>
    <row r="282"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row>
    <row r="283"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row>
    <row r="284"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row>
    <row r="285"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row>
    <row r="28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row>
    <row r="28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row>
    <row r="28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row>
    <row r="28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row>
    <row r="290"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row>
    <row r="291"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row>
    <row r="292"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row>
    <row r="293"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row>
    <row r="294"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row>
    <row r="295"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row>
    <row r="29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row>
    <row r="29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row>
    <row r="29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row>
    <row r="29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row>
    <row r="300"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row>
    <row r="301"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row>
    <row r="302"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row>
    <row r="303"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row>
    <row r="304"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row>
    <row r="305"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row>
    <row r="30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row>
    <row r="30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row>
    <row r="30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row>
    <row r="30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row>
    <row r="310"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row>
    <row r="311"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row>
    <row r="312"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row>
    <row r="313"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row>
    <row r="314"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row>
    <row r="315"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row>
    <row r="31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row>
    <row r="31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row>
    <row r="31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row>
    <row r="31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row>
    <row r="320"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row>
    <row r="321"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row>
    <row r="322"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row>
    <row r="323"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row>
    <row r="324"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row>
    <row r="325"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row>
    <row r="3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row>
    <row r="3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row>
    <row r="3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row>
    <row r="3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row>
    <row r="330"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row>
    <row r="331"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row>
    <row r="332"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row>
    <row r="333"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row>
    <row r="334"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row>
    <row r="335"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row>
    <row r="33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row>
    <row r="33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row>
    <row r="33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row>
    <row r="33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row>
    <row r="340"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row>
    <row r="341"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row>
    <row r="342"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row>
    <row r="343"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row>
    <row r="344"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row>
    <row r="345"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row>
    <row r="34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row>
    <row r="34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row>
    <row r="34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row>
    <row r="34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row>
    <row r="350"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row>
    <row r="351"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row>
    <row r="352"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row>
    <row r="353"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row>
    <row r="354"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row>
    <row r="355"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row>
    <row r="35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row>
    <row r="35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row>
    <row r="35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row>
    <row r="35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row>
    <row r="360"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row>
    <row r="361"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row>
    <row r="362"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row>
    <row r="363"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row>
    <row r="364"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row>
    <row r="365"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row>
    <row r="36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row>
    <row r="36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row>
    <row r="36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row>
    <row r="36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row>
    <row r="370"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row>
    <row r="371"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row>
    <row r="372"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row>
    <row r="373"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row>
    <row r="374"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row>
    <row r="375"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row>
    <row r="37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row>
    <row r="37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row>
    <row r="37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row>
    <row r="37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row>
    <row r="380"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row>
    <row r="381"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row>
    <row r="382"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row>
    <row r="383"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row>
    <row r="384"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row>
    <row r="385"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row>
    <row r="38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row>
    <row r="38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row>
    <row r="38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row>
    <row r="38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row>
    <row r="390"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row>
    <row r="391"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row>
    <row r="392"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row>
    <row r="393"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row>
    <row r="394"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row>
    <row r="395"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row>
    <row r="39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row>
    <row r="39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row>
    <row r="39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row>
    <row r="39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row>
    <row r="400"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row>
    <row r="401"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row>
    <row r="402"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row>
    <row r="403"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row>
    <row r="404"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row>
    <row r="405"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row>
    <row r="40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row>
    <row r="40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row>
    <row r="40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row>
    <row r="40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row>
    <row r="410"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row>
    <row r="411"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row>
    <row r="412"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row>
    <row r="413"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row>
    <row r="414"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row>
    <row r="415"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row>
    <row r="41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row>
    <row r="41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row>
    <row r="41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row>
    <row r="41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row>
    <row r="420"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row>
    <row r="421"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row>
    <row r="422"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row>
    <row r="423"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row>
    <row r="424"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row>
    <row r="425"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row>
    <row r="4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row>
    <row r="4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row>
    <row r="4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row>
    <row r="4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row>
    <row r="430"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row>
    <row r="431"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row>
    <row r="432"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row>
    <row r="433"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row>
    <row r="434"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row>
    <row r="435"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row>
    <row r="43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row>
    <row r="43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row>
    <row r="43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row>
    <row r="43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row>
    <row r="440"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row>
    <row r="441"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row>
    <row r="442"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row>
    <row r="443"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row>
    <row r="444"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row>
    <row r="445"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row>
    <row r="44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row>
    <row r="44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row>
    <row r="44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row>
    <row r="44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row>
    <row r="450"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row>
    <row r="451"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row>
    <row r="452"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row>
    <row r="453"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row>
    <row r="454"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row>
    <row r="455"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row>
    <row r="45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row>
    <row r="45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row>
    <row r="45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row>
    <row r="45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row>
    <row r="460"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row>
    <row r="461"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row>
    <row r="462"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row>
    <row r="463"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row>
    <row r="464"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row>
    <row r="465"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row>
    <row r="46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row>
    <row r="46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row>
    <row r="46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row>
    <row r="46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row>
    <row r="470"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row>
    <row r="471"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row>
  </sheetData>
  <printOptions/>
  <pageMargins bottom="1.0" footer="0.0" header="0.0" left="0.75" right="0.75" top="1.0"/>
  <pageSetup paperSize="9" orientation="portrait"/>
  <drawing r:id="rId1"/>
</worksheet>
</file>